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filterPrivacy="1" defaultThemeVersion="124226"/>
  <bookViews>
    <workbookView xWindow="0" yWindow="0" windowWidth="19440" windowHeight="12330" tabRatio="954"/>
  </bookViews>
  <sheets>
    <sheet name="ОБЩИЙ прейскурант (Прил.1)" sheetId="7" r:id="rId1"/>
    <sheet name="Приложение 2" sheetId="11" r:id="rId2"/>
    <sheet name="сводн.данные" sheetId="6" state="hidden" r:id="rId3"/>
    <sheet name="общ.калькуляция" sheetId="5" state="hidden" r:id="rId4"/>
    <sheet name="мат.затр" sheetId="1" state="hidden" r:id="rId5"/>
    <sheet name="тарифик" sheetId="2" state="hidden" r:id="rId6"/>
    <sheet name="амортизация" sheetId="4" state="hidden" r:id="rId7"/>
    <sheet name="норма времени" sheetId="3" state="hidden" r:id="rId8"/>
    <sheet name="накл расходы" sheetId="9" state="hidden" r:id="rId9"/>
    <sheet name="командир расх" sheetId="10" state="hidden" r:id="rId10"/>
  </sheets>
  <externalReferences>
    <externalReference r:id="rId11"/>
    <externalReference r:id="rId12"/>
    <externalReference r:id="rId13"/>
    <externalReference r:id="rId14"/>
    <externalReference r:id="rId15"/>
    <externalReference r:id="rId16"/>
    <externalReference r:id="rId17"/>
  </externalReferences>
  <definedNames>
    <definedName name="_xlnm._FilterDatabase" localSheetId="6" hidden="1">амортизация!$A$10:$V$6043</definedName>
    <definedName name="_xlnm._FilterDatabase" localSheetId="4" hidden="1">мат.затр!$A$13:$H$13560</definedName>
    <definedName name="_xlnm._FilterDatabase" localSheetId="7" hidden="1">'норма времени'!$A$13:$O$1619</definedName>
    <definedName name="_xlnm._FilterDatabase" localSheetId="3" hidden="1">общ.калькуляция!$A$8:$O$1550</definedName>
    <definedName name="_xlnm._FilterDatabase" localSheetId="0" hidden="1">'ОБЩИЙ прейскурант (Прил.1)'!$A$4:$L$1508</definedName>
    <definedName name="_xlnm._FilterDatabase" localSheetId="2" hidden="1">сводн.данные!$A$9:$N$1576</definedName>
    <definedName name="_xlnm._FilterDatabase" localSheetId="5" hidden="1">тарифик!$A$9:$S$1569</definedName>
    <definedName name="_xlnm.Print_Titles" localSheetId="0">'ОБЩИЙ прейскурант (Прил.1)'!$4:$4</definedName>
    <definedName name="_xlnm.Print_Area" localSheetId="0">'ОБЩИЙ прейскурант (Прил.1)'!$A$1:$G$1655</definedName>
    <definedName name="_xlnm.Print_Area" localSheetId="1">'Приложение 2'!$A$1:$D$14</definedName>
  </definedNames>
  <calcPr calcId="145621"/>
</workbook>
</file>

<file path=xl/calcChain.xml><?xml version="1.0" encoding="utf-8"?>
<calcChain xmlns="http://schemas.openxmlformats.org/spreadsheetml/2006/main">
  <c r="D14" i="11" l="1"/>
  <c r="D13" i="11"/>
  <c r="D12" i="11"/>
  <c r="D11" i="11"/>
  <c r="D10" i="11"/>
  <c r="D9" i="11"/>
  <c r="D8" i="11"/>
  <c r="D7" i="11"/>
  <c r="D6" i="11"/>
  <c r="D1648" i="7"/>
  <c r="D1647" i="7"/>
  <c r="D1646" i="7"/>
  <c r="D1645" i="7"/>
  <c r="D1644" i="7"/>
  <c r="D1642" i="7" l="1"/>
  <c r="D1641" i="7"/>
  <c r="D1639" i="7"/>
  <c r="D1638" i="7"/>
  <c r="D1637" i="7"/>
  <c r="D1636" i="7"/>
  <c r="D1635" i="7"/>
  <c r="D1633" i="7"/>
  <c r="D1632" i="7"/>
  <c r="D1631" i="7"/>
  <c r="D1630" i="7"/>
  <c r="D1629" i="7"/>
  <c r="D1628" i="7"/>
  <c r="D1627" i="7"/>
  <c r="D1623" i="7"/>
  <c r="D1622" i="7"/>
  <c r="D1625" i="7"/>
  <c r="D1624" i="7"/>
  <c r="D1621" i="7"/>
  <c r="D1620" i="7"/>
  <c r="D1619" i="7"/>
  <c r="D1618" i="7"/>
  <c r="D1616" i="7"/>
  <c r="D1615" i="7"/>
  <c r="D1614" i="7"/>
  <c r="D1613" i="7"/>
  <c r="D1612" i="7"/>
  <c r="D1611" i="7"/>
  <c r="D1610" i="7"/>
  <c r="G678" i="1" l="1"/>
  <c r="G677" i="1"/>
  <c r="G676" i="1"/>
  <c r="G675" i="1"/>
  <c r="G674" i="1"/>
  <c r="G673" i="1"/>
  <c r="G672" i="1"/>
  <c r="G671" i="1"/>
  <c r="G679" i="1" s="1"/>
  <c r="C79" i="5" s="1"/>
  <c r="I80" i="2"/>
  <c r="G80" i="2"/>
  <c r="H80" i="2" s="1"/>
  <c r="L167" i="4"/>
  <c r="E167" i="4"/>
  <c r="J166" i="4"/>
  <c r="K166" i="4" s="1"/>
  <c r="M166" i="4" s="1"/>
  <c r="E166" i="4"/>
  <c r="H166" i="4" s="1"/>
  <c r="I166" i="4" s="1"/>
  <c r="J165" i="4"/>
  <c r="K165" i="4" s="1"/>
  <c r="M165" i="4" s="1"/>
  <c r="E165" i="4"/>
  <c r="H165" i="4" s="1"/>
  <c r="I165" i="4" s="1"/>
  <c r="J80" i="2" l="1"/>
  <c r="D79" i="5" s="1"/>
  <c r="M167" i="4"/>
  <c r="G79" i="5" s="1"/>
  <c r="J167" i="4"/>
  <c r="K167" i="4" s="1"/>
  <c r="F79" i="5" l="1"/>
  <c r="H79" i="5" s="1"/>
  <c r="E80" i="6" l="1"/>
  <c r="F1520" i="5"/>
  <c r="G12985" i="1"/>
  <c r="C1542" i="5" s="1"/>
  <c r="G12983" i="1"/>
  <c r="G12982" i="1"/>
  <c r="F12981" i="1"/>
  <c r="G12981" i="1" s="1"/>
  <c r="G12984" i="1" s="1"/>
  <c r="C1532" i="5" s="1"/>
  <c r="F1555" i="2"/>
  <c r="F1556" i="2"/>
  <c r="G1556" i="2" s="1"/>
  <c r="H1556" i="2" s="1"/>
  <c r="F1557" i="2"/>
  <c r="G1557" i="2" s="1"/>
  <c r="H1557" i="2" s="1"/>
  <c r="F1559" i="2"/>
  <c r="G1559" i="2" s="1"/>
  <c r="H1559" i="2" s="1"/>
  <c r="F1560" i="2"/>
  <c r="G1560" i="2" s="1"/>
  <c r="H1560" i="2" s="1"/>
  <c r="F1561" i="2"/>
  <c r="G1561" i="2" s="1"/>
  <c r="H1561" i="2" s="1"/>
  <c r="G1555" i="2"/>
  <c r="H1555" i="2"/>
  <c r="F1552" i="2"/>
  <c r="G1552" i="2" s="1"/>
  <c r="H1552" i="2" s="1"/>
  <c r="F1553" i="2"/>
  <c r="G1553" i="2" s="1"/>
  <c r="H1553" i="2" s="1"/>
  <c r="F1551" i="2"/>
  <c r="G1551" i="2" s="1"/>
  <c r="H1551" i="2" s="1"/>
  <c r="F1534" i="2"/>
  <c r="G1534" i="2" s="1"/>
  <c r="H1534" i="2" s="1"/>
  <c r="I1561" i="2"/>
  <c r="I1560" i="2"/>
  <c r="I1559" i="2"/>
  <c r="I1557" i="2"/>
  <c r="I1555" i="2"/>
  <c r="I1553" i="2"/>
  <c r="I1552" i="2"/>
  <c r="D1591" i="3"/>
  <c r="I1540" i="2" s="1"/>
  <c r="D1607" i="3"/>
  <c r="I1556" i="2" s="1"/>
  <c r="D1602" i="3"/>
  <c r="I1551" i="2" s="1"/>
  <c r="J1553" i="2" l="1"/>
  <c r="D1534" i="5" s="1"/>
  <c r="F1534" i="5" s="1"/>
  <c r="C1533" i="5"/>
  <c r="C1540" i="5"/>
  <c r="C1541" i="5"/>
  <c r="C1534" i="5"/>
  <c r="J1561" i="2"/>
  <c r="D1542" i="5" s="1"/>
  <c r="F1542" i="5" s="1"/>
  <c r="H1542" i="5" s="1"/>
  <c r="E1568" i="6" s="1"/>
  <c r="J1556" i="2"/>
  <c r="D1537" i="5" s="1"/>
  <c r="F1537" i="5" s="1"/>
  <c r="H1537" i="5" s="1"/>
  <c r="E1563" i="6" s="1"/>
  <c r="J1560" i="2"/>
  <c r="D1541" i="5" s="1"/>
  <c r="F1541" i="5" s="1"/>
  <c r="H1541" i="5" s="1"/>
  <c r="E1567" i="6" s="1"/>
  <c r="J1552" i="2"/>
  <c r="D1533" i="5" s="1"/>
  <c r="F1533" i="5" s="1"/>
  <c r="H1533" i="5" s="1"/>
  <c r="E1559" i="6" s="1"/>
  <c r="J1559" i="2"/>
  <c r="D1540" i="5" s="1"/>
  <c r="J1555" i="2"/>
  <c r="D1536" i="5" s="1"/>
  <c r="J1551" i="2"/>
  <c r="D1532" i="5" s="1"/>
  <c r="F1532" i="5" s="1"/>
  <c r="H1532" i="5" s="1"/>
  <c r="J1557" i="2"/>
  <c r="D1538" i="5" s="1"/>
  <c r="G13516" i="1"/>
  <c r="G13515" i="1"/>
  <c r="G13514" i="1"/>
  <c r="G13513" i="1"/>
  <c r="G13512" i="1"/>
  <c r="G13511" i="1"/>
  <c r="G13510" i="1"/>
  <c r="G13509" i="1"/>
  <c r="G13508" i="1"/>
  <c r="G13507" i="1"/>
  <c r="G13506" i="1"/>
  <c r="G13505" i="1"/>
  <c r="G13504" i="1"/>
  <c r="G13503" i="1"/>
  <c r="G13502" i="1"/>
  <c r="G13501" i="1"/>
  <c r="G13500" i="1"/>
  <c r="G13499" i="1"/>
  <c r="G13497" i="1"/>
  <c r="G13496" i="1"/>
  <c r="G13495" i="1"/>
  <c r="G13494" i="1"/>
  <c r="G13493" i="1"/>
  <c r="G13492" i="1"/>
  <c r="G13491" i="1"/>
  <c r="G13490" i="1"/>
  <c r="G13489" i="1"/>
  <c r="G13488" i="1"/>
  <c r="G13487" i="1"/>
  <c r="G13486" i="1"/>
  <c r="G13484" i="1"/>
  <c r="G13483" i="1"/>
  <c r="G13482" i="1"/>
  <c r="G13481" i="1"/>
  <c r="G13480" i="1"/>
  <c r="G13479" i="1"/>
  <c r="G13478" i="1"/>
  <c r="G13477" i="1"/>
  <c r="G13475" i="1"/>
  <c r="G13474" i="1"/>
  <c r="G13473" i="1"/>
  <c r="G13472" i="1"/>
  <c r="G13471" i="1"/>
  <c r="G13470" i="1"/>
  <c r="G13469" i="1"/>
  <c r="G13468" i="1"/>
  <c r="G13467" i="1"/>
  <c r="G13465" i="1"/>
  <c r="G13464" i="1"/>
  <c r="G13463" i="1"/>
  <c r="G13462" i="1"/>
  <c r="G13461" i="1"/>
  <c r="G13460" i="1"/>
  <c r="G13459" i="1"/>
  <c r="G13458" i="1"/>
  <c r="G13456" i="1"/>
  <c r="G13455" i="1"/>
  <c r="G13454" i="1"/>
  <c r="G13453" i="1"/>
  <c r="G13452" i="1"/>
  <c r="G13451" i="1"/>
  <c r="G13450" i="1"/>
  <c r="G13449" i="1"/>
  <c r="G13448" i="1"/>
  <c r="G13447" i="1"/>
  <c r="G13446" i="1"/>
  <c r="G13445" i="1"/>
  <c r="G13443" i="1"/>
  <c r="G13442" i="1"/>
  <c r="G13441" i="1"/>
  <c r="G13440" i="1"/>
  <c r="G13439" i="1"/>
  <c r="G13438" i="1"/>
  <c r="G13437" i="1"/>
  <c r="G13436" i="1"/>
  <c r="G13435" i="1"/>
  <c r="G13434" i="1"/>
  <c r="G13433" i="1"/>
  <c r="G13432" i="1"/>
  <c r="G13431" i="1"/>
  <c r="G13430" i="1"/>
  <c r="G13428" i="1"/>
  <c r="G13427" i="1"/>
  <c r="G13426" i="1"/>
  <c r="G13425" i="1"/>
  <c r="G13424" i="1"/>
  <c r="G13423" i="1"/>
  <c r="G13422" i="1"/>
  <c r="G13421" i="1"/>
  <c r="G13420" i="1"/>
  <c r="G13419" i="1"/>
  <c r="G13418" i="1"/>
  <c r="G13417" i="1"/>
  <c r="G13416" i="1"/>
  <c r="G13415" i="1"/>
  <c r="G13414" i="1"/>
  <c r="G13413" i="1"/>
  <c r="G13412" i="1"/>
  <c r="G13411" i="1"/>
  <c r="G13409" i="1"/>
  <c r="G13408" i="1"/>
  <c r="G13407" i="1"/>
  <c r="G13406" i="1"/>
  <c r="G13405" i="1"/>
  <c r="G13404" i="1"/>
  <c r="G13403" i="1"/>
  <c r="G13402" i="1"/>
  <c r="G13401" i="1"/>
  <c r="G13400" i="1"/>
  <c r="G13399" i="1"/>
  <c r="G13397" i="1"/>
  <c r="G13396" i="1"/>
  <c r="G13395" i="1"/>
  <c r="G13394" i="1"/>
  <c r="G13393" i="1"/>
  <c r="G13392" i="1"/>
  <c r="G13391" i="1"/>
  <c r="G13390" i="1"/>
  <c r="G13389" i="1"/>
  <c r="G13387" i="1"/>
  <c r="G13386" i="1"/>
  <c r="G13385" i="1"/>
  <c r="G13384" i="1"/>
  <c r="G13383" i="1"/>
  <c r="G13382" i="1"/>
  <c r="G13380" i="1"/>
  <c r="G13379" i="1"/>
  <c r="G13378" i="1"/>
  <c r="G13377" i="1"/>
  <c r="G13376" i="1"/>
  <c r="G13375" i="1"/>
  <c r="G13374" i="1"/>
  <c r="G13373" i="1"/>
  <c r="G13372" i="1"/>
  <c r="G13371" i="1"/>
  <c r="G13370" i="1"/>
  <c r="G13369" i="1"/>
  <c r="G13367" i="1"/>
  <c r="G13366" i="1"/>
  <c r="G13365" i="1"/>
  <c r="G13364" i="1"/>
  <c r="G13363" i="1"/>
  <c r="G13362" i="1"/>
  <c r="G13361" i="1"/>
  <c r="G13360" i="1"/>
  <c r="G13359" i="1"/>
  <c r="G13358" i="1"/>
  <c r="G13357" i="1"/>
  <c r="G13356" i="1"/>
  <c r="G13355" i="1"/>
  <c r="G13354" i="1"/>
  <c r="G13353" i="1"/>
  <c r="G13352" i="1"/>
  <c r="G13351" i="1"/>
  <c r="G13350" i="1"/>
  <c r="G13349" i="1"/>
  <c r="G13347" i="1"/>
  <c r="G13346" i="1"/>
  <c r="G13345" i="1"/>
  <c r="G13344" i="1"/>
  <c r="G13343" i="1"/>
  <c r="G13342" i="1"/>
  <c r="G13341" i="1"/>
  <c r="G13340" i="1"/>
  <c r="G13339" i="1"/>
  <c r="G13338" i="1"/>
  <c r="G13337" i="1"/>
  <c r="G13336" i="1"/>
  <c r="G13335" i="1"/>
  <c r="G13333" i="1"/>
  <c r="G13332" i="1"/>
  <c r="G13331" i="1"/>
  <c r="G13330" i="1"/>
  <c r="G13329" i="1"/>
  <c r="G13328" i="1"/>
  <c r="G13327" i="1"/>
  <c r="G13326" i="1"/>
  <c r="G13325" i="1"/>
  <c r="G13324" i="1"/>
  <c r="G13323" i="1"/>
  <c r="G13322" i="1"/>
  <c r="G13321" i="1"/>
  <c r="G13320" i="1"/>
  <c r="G13319" i="1"/>
  <c r="G13318" i="1"/>
  <c r="G13317" i="1"/>
  <c r="G13316" i="1"/>
  <c r="G13315" i="1"/>
  <c r="G13314" i="1"/>
  <c r="G13313" i="1"/>
  <c r="G13312" i="1"/>
  <c r="G13311" i="1"/>
  <c r="G13310" i="1"/>
  <c r="G13309" i="1"/>
  <c r="G13308" i="1"/>
  <c r="G13307" i="1"/>
  <c r="G13306" i="1"/>
  <c r="G13305" i="1"/>
  <c r="G13304" i="1"/>
  <c r="G13303" i="1"/>
  <c r="G13301" i="1"/>
  <c r="G13300" i="1"/>
  <c r="G13299" i="1"/>
  <c r="G13298" i="1"/>
  <c r="G13297" i="1"/>
  <c r="G13296" i="1"/>
  <c r="G13295" i="1"/>
  <c r="G13294" i="1"/>
  <c r="G13293" i="1"/>
  <c r="G13291" i="1"/>
  <c r="G13290" i="1"/>
  <c r="G13289" i="1"/>
  <c r="G13288" i="1"/>
  <c r="G13287" i="1"/>
  <c r="G13286" i="1"/>
  <c r="G13285" i="1"/>
  <c r="G13284" i="1"/>
  <c r="G13283" i="1"/>
  <c r="G13282" i="1"/>
  <c r="G13281" i="1"/>
  <c r="G13280" i="1"/>
  <c r="G13279" i="1"/>
  <c r="G13278" i="1"/>
  <c r="G13277" i="1"/>
  <c r="G13275" i="1"/>
  <c r="G13274" i="1"/>
  <c r="G13273" i="1"/>
  <c r="G13272" i="1"/>
  <c r="G13271" i="1"/>
  <c r="G13270" i="1"/>
  <c r="G13269" i="1"/>
  <c r="G13268" i="1"/>
  <c r="G13267" i="1"/>
  <c r="G13266" i="1"/>
  <c r="G13265" i="1"/>
  <c r="G13264" i="1"/>
  <c r="G13263" i="1"/>
  <c r="G13262" i="1"/>
  <c r="G13261" i="1"/>
  <c r="G13259" i="1"/>
  <c r="G13258" i="1"/>
  <c r="G13257" i="1"/>
  <c r="G13256" i="1"/>
  <c r="G13255" i="1"/>
  <c r="G13254" i="1"/>
  <c r="G13253" i="1"/>
  <c r="G13252" i="1"/>
  <c r="G13251" i="1"/>
  <c r="G13250" i="1"/>
  <c r="G13249" i="1"/>
  <c r="G13248" i="1"/>
  <c r="G13247" i="1"/>
  <c r="G13246" i="1"/>
  <c r="G13244" i="1"/>
  <c r="G13243" i="1"/>
  <c r="G13242" i="1"/>
  <c r="G13241" i="1"/>
  <c r="G13240" i="1"/>
  <c r="G13239" i="1"/>
  <c r="G13238" i="1"/>
  <c r="G13237" i="1"/>
  <c r="G13236" i="1"/>
  <c r="G13235" i="1"/>
  <c r="G13233" i="1"/>
  <c r="G13232" i="1"/>
  <c r="G13231" i="1"/>
  <c r="G13230" i="1"/>
  <c r="G13229" i="1"/>
  <c r="G13228" i="1"/>
  <c r="G13227" i="1"/>
  <c r="G13094" i="1"/>
  <c r="G13093" i="1"/>
  <c r="G13092" i="1"/>
  <c r="G13091" i="1"/>
  <c r="G13090" i="1"/>
  <c r="G13089" i="1"/>
  <c r="G13088" i="1"/>
  <c r="G13087" i="1"/>
  <c r="G13086" i="1"/>
  <c r="G13085" i="1"/>
  <c r="G13084" i="1"/>
  <c r="G13083" i="1"/>
  <c r="G13082" i="1"/>
  <c r="G13081" i="1"/>
  <c r="G13080" i="1"/>
  <c r="G13079" i="1"/>
  <c r="G13078" i="1"/>
  <c r="G13077" i="1"/>
  <c r="G13076" i="1"/>
  <c r="G13075" i="1"/>
  <c r="G13074" i="1"/>
  <c r="G13073" i="1"/>
  <c r="G13072" i="1"/>
  <c r="G13071" i="1"/>
  <c r="G13070" i="1"/>
  <c r="G13069" i="1"/>
  <c r="G13068" i="1"/>
  <c r="G13067" i="1"/>
  <c r="G13066" i="1"/>
  <c r="G13065" i="1"/>
  <c r="G13064" i="1"/>
  <c r="G13062" i="1"/>
  <c r="G13061" i="1"/>
  <c r="G13060" i="1"/>
  <c r="G13059" i="1"/>
  <c r="G13058" i="1"/>
  <c r="G13057" i="1"/>
  <c r="G13056" i="1"/>
  <c r="G13054" i="1"/>
  <c r="G13053" i="1"/>
  <c r="G13052" i="1"/>
  <c r="G13051" i="1"/>
  <c r="G13050" i="1"/>
  <c r="G13049" i="1"/>
  <c r="G13048" i="1"/>
  <c r="G13046" i="1"/>
  <c r="G13045" i="1"/>
  <c r="G13044" i="1"/>
  <c r="G13043" i="1"/>
  <c r="G13042" i="1"/>
  <c r="G13041" i="1"/>
  <c r="G13040" i="1"/>
  <c r="G13039" i="1"/>
  <c r="G13038" i="1"/>
  <c r="G13037" i="1"/>
  <c r="G13036" i="1"/>
  <c r="G13035" i="1"/>
  <c r="G13033" i="1"/>
  <c r="G13032" i="1"/>
  <c r="G13031" i="1"/>
  <c r="G13030" i="1"/>
  <c r="G13029" i="1"/>
  <c r="G13028" i="1"/>
  <c r="G13027" i="1"/>
  <c r="G13026" i="1"/>
  <c r="G13025" i="1"/>
  <c r="G13024" i="1"/>
  <c r="G13023" i="1"/>
  <c r="G13022" i="1"/>
  <c r="G13020" i="1"/>
  <c r="G13019" i="1"/>
  <c r="G13018" i="1"/>
  <c r="G13017" i="1"/>
  <c r="G13016" i="1"/>
  <c r="G13015" i="1"/>
  <c r="G13014" i="1"/>
  <c r="G13013" i="1"/>
  <c r="G13012" i="1"/>
  <c r="G13011" i="1"/>
  <c r="G13009" i="1"/>
  <c r="G13008" i="1"/>
  <c r="G13007" i="1"/>
  <c r="G13006" i="1"/>
  <c r="G13005" i="1"/>
  <c r="G13004" i="1"/>
  <c r="G13002" i="1"/>
  <c r="G13001" i="1"/>
  <c r="G13000" i="1"/>
  <c r="G12999" i="1"/>
  <c r="G12998" i="1"/>
  <c r="G13225" i="1"/>
  <c r="G13224" i="1"/>
  <c r="G13223" i="1"/>
  <c r="G13222" i="1"/>
  <c r="G13221" i="1"/>
  <c r="G13220" i="1"/>
  <c r="G13219" i="1"/>
  <c r="G13218" i="1"/>
  <c r="G13217" i="1"/>
  <c r="G13216" i="1"/>
  <c r="G13214" i="1"/>
  <c r="G13213" i="1"/>
  <c r="G13212" i="1"/>
  <c r="G13211" i="1"/>
  <c r="G13210" i="1"/>
  <c r="G13209" i="1"/>
  <c r="G13208" i="1"/>
  <c r="G13207" i="1"/>
  <c r="G13206" i="1"/>
  <c r="G13205" i="1"/>
  <c r="G13204" i="1"/>
  <c r="G13203" i="1"/>
  <c r="G13201" i="1"/>
  <c r="G13200" i="1"/>
  <c r="G13199" i="1"/>
  <c r="G13198" i="1"/>
  <c r="G13197" i="1"/>
  <c r="G13196" i="1"/>
  <c r="G13195" i="1"/>
  <c r="G13194" i="1"/>
  <c r="G13193" i="1"/>
  <c r="G13192" i="1"/>
  <c r="G13190" i="1"/>
  <c r="G13189" i="1"/>
  <c r="G13188" i="1"/>
  <c r="G13187" i="1"/>
  <c r="G13186" i="1"/>
  <c r="G13185" i="1"/>
  <c r="G13184" i="1"/>
  <c r="G13183" i="1"/>
  <c r="G13182" i="1"/>
  <c r="G13181" i="1"/>
  <c r="G13179" i="1"/>
  <c r="G13178" i="1"/>
  <c r="G13177" i="1"/>
  <c r="G13176" i="1"/>
  <c r="G13175" i="1"/>
  <c r="G13174" i="1"/>
  <c r="G13173" i="1"/>
  <c r="G13172" i="1"/>
  <c r="G13171" i="1"/>
  <c r="G13170" i="1"/>
  <c r="G13169" i="1"/>
  <c r="G13167" i="1"/>
  <c r="G13166" i="1"/>
  <c r="G13165" i="1"/>
  <c r="G13164" i="1"/>
  <c r="G13163" i="1"/>
  <c r="G13162" i="1"/>
  <c r="G13161" i="1"/>
  <c r="G13160" i="1"/>
  <c r="G13159" i="1"/>
  <c r="G13158" i="1"/>
  <c r="G13156" i="1"/>
  <c r="G13155" i="1"/>
  <c r="G13154" i="1"/>
  <c r="G13153" i="1"/>
  <c r="G13152" i="1"/>
  <c r="G13151" i="1"/>
  <c r="G13150" i="1"/>
  <c r="G13149" i="1"/>
  <c r="G13147" i="1"/>
  <c r="G13146" i="1"/>
  <c r="G13145" i="1"/>
  <c r="G13144" i="1"/>
  <c r="G13143" i="1"/>
  <c r="G13142" i="1"/>
  <c r="G13141" i="1"/>
  <c r="G13140" i="1"/>
  <c r="G13139" i="1"/>
  <c r="G13138" i="1"/>
  <c r="G13137" i="1"/>
  <c r="G13136" i="1"/>
  <c r="G13135" i="1"/>
  <c r="G13134" i="1"/>
  <c r="G13133" i="1"/>
  <c r="G13132" i="1"/>
  <c r="G13131" i="1"/>
  <c r="G13130" i="1"/>
  <c r="G13129" i="1"/>
  <c r="G13128" i="1"/>
  <c r="G13127" i="1"/>
  <c r="G13126" i="1"/>
  <c r="G13125" i="1"/>
  <c r="G13124" i="1"/>
  <c r="G13123" i="1"/>
  <c r="G13122" i="1"/>
  <c r="G13121" i="1"/>
  <c r="G13120" i="1"/>
  <c r="G13119" i="1"/>
  <c r="G13118" i="1"/>
  <c r="G13117" i="1"/>
  <c r="G13115" i="1"/>
  <c r="G13114" i="1"/>
  <c r="G13113" i="1"/>
  <c r="G13112" i="1"/>
  <c r="G13111" i="1"/>
  <c r="G13110" i="1"/>
  <c r="G13109" i="1"/>
  <c r="G13108" i="1"/>
  <c r="G13107" i="1"/>
  <c r="G13106" i="1"/>
  <c r="G13105" i="1"/>
  <c r="G13103" i="1"/>
  <c r="G13102" i="1"/>
  <c r="G13101" i="1"/>
  <c r="G13100" i="1"/>
  <c r="G13099" i="1"/>
  <c r="G13098" i="1"/>
  <c r="G13097" i="1"/>
  <c r="G13096" i="1"/>
  <c r="F1563" i="2"/>
  <c r="G1563" i="2" s="1"/>
  <c r="H1563" i="2" s="1"/>
  <c r="I1563" i="2"/>
  <c r="I1562" i="2"/>
  <c r="F1562" i="2"/>
  <c r="G1562" i="2" s="1"/>
  <c r="H1562" i="2" s="1"/>
  <c r="K1551" i="7"/>
  <c r="J1537" i="5" l="1"/>
  <c r="H1534" i="5"/>
  <c r="E1560" i="6" s="1"/>
  <c r="F1540" i="5"/>
  <c r="H1540" i="5" s="1"/>
  <c r="F1536" i="5"/>
  <c r="H1536" i="5" s="1"/>
  <c r="E1562" i="6" s="1"/>
  <c r="J1536" i="5"/>
  <c r="J1538" i="5"/>
  <c r="F1538" i="5"/>
  <c r="H1538" i="5" s="1"/>
  <c r="E1564" i="6" s="1"/>
  <c r="K1537" i="5"/>
  <c r="H1563" i="6"/>
  <c r="E1558" i="6"/>
  <c r="J1562" i="2"/>
  <c r="D1543" i="5" s="1"/>
  <c r="J1563" i="2"/>
  <c r="D1544" i="5" s="1"/>
  <c r="G13234" i="1"/>
  <c r="G13398" i="1"/>
  <c r="G13410" i="1"/>
  <c r="G13485" i="1"/>
  <c r="G13498" i="1"/>
  <c r="G13202" i="1"/>
  <c r="G13010" i="1"/>
  <c r="G13021" i="1"/>
  <c r="G13063" i="1"/>
  <c r="G13245" i="1"/>
  <c r="G13302" i="1"/>
  <c r="G13444" i="1"/>
  <c r="G13003" i="1"/>
  <c r="G13055" i="1"/>
  <c r="G13276" i="1"/>
  <c r="G13292" i="1"/>
  <c r="G13348" i="1"/>
  <c r="G13381" i="1"/>
  <c r="G13388" i="1"/>
  <c r="G13034" i="1"/>
  <c r="G13047" i="1"/>
  <c r="G13095" i="1"/>
  <c r="G13260" i="1"/>
  <c r="G13334" i="1"/>
  <c r="G13368" i="1"/>
  <c r="G13429" i="1"/>
  <c r="G13457" i="1"/>
  <c r="G13466" i="1"/>
  <c r="G13476" i="1"/>
  <c r="G13517" i="1"/>
  <c r="G13215" i="1"/>
  <c r="G13104" i="1"/>
  <c r="G13148" i="1"/>
  <c r="G13116" i="1"/>
  <c r="G13180" i="1"/>
  <c r="G13191" i="1"/>
  <c r="G13226" i="1"/>
  <c r="G13157" i="1"/>
  <c r="G13168" i="1"/>
  <c r="G669" i="1"/>
  <c r="G668" i="1"/>
  <c r="G667" i="1"/>
  <c r="G666" i="1"/>
  <c r="G665" i="1"/>
  <c r="G664" i="1"/>
  <c r="G663" i="1"/>
  <c r="G662" i="1"/>
  <c r="G660" i="1"/>
  <c r="G659" i="1"/>
  <c r="G658" i="1"/>
  <c r="G657" i="1"/>
  <c r="G656" i="1"/>
  <c r="G655" i="1"/>
  <c r="G654" i="1"/>
  <c r="G653" i="1"/>
  <c r="G651" i="1"/>
  <c r="G650" i="1"/>
  <c r="G649" i="1"/>
  <c r="G648" i="1"/>
  <c r="G647" i="1"/>
  <c r="G646" i="1"/>
  <c r="G645" i="1"/>
  <c r="G644" i="1"/>
  <c r="G79" i="2"/>
  <c r="H79" i="2" s="1"/>
  <c r="G78" i="2"/>
  <c r="H78" i="2" s="1"/>
  <c r="I78" i="2"/>
  <c r="I77" i="2"/>
  <c r="G77" i="2"/>
  <c r="H77" i="2" s="1"/>
  <c r="G76" i="2"/>
  <c r="H76" i="2" s="1"/>
  <c r="L161" i="4"/>
  <c r="E161" i="4"/>
  <c r="J160" i="4"/>
  <c r="K160" i="4" s="1"/>
  <c r="M160" i="4" s="1"/>
  <c r="E160" i="4"/>
  <c r="H160" i="4" s="1"/>
  <c r="I160" i="4" s="1"/>
  <c r="J159" i="4"/>
  <c r="K159" i="4" s="1"/>
  <c r="M159" i="4" s="1"/>
  <c r="E159" i="4"/>
  <c r="H159" i="4" s="1"/>
  <c r="I159" i="4" s="1"/>
  <c r="L164" i="4"/>
  <c r="E164" i="4"/>
  <c r="J163" i="4"/>
  <c r="K163" i="4" s="1"/>
  <c r="M163" i="4" s="1"/>
  <c r="E163" i="4"/>
  <c r="H163" i="4" s="1"/>
  <c r="I163" i="4" s="1"/>
  <c r="J162" i="4"/>
  <c r="K162" i="4" s="1"/>
  <c r="M162" i="4" s="1"/>
  <c r="H162" i="4"/>
  <c r="I162" i="4" s="1"/>
  <c r="E162" i="4"/>
  <c r="K168" i="4"/>
  <c r="E169" i="4"/>
  <c r="H169" i="4" s="1"/>
  <c r="I169" i="4" s="1"/>
  <c r="J169" i="4"/>
  <c r="K169" i="4" s="1"/>
  <c r="M169" i="4" s="1"/>
  <c r="E170" i="4"/>
  <c r="H170" i="4" s="1"/>
  <c r="I170" i="4" s="1"/>
  <c r="J170" i="4"/>
  <c r="K170" i="4" s="1"/>
  <c r="M170" i="4" s="1"/>
  <c r="L158" i="4"/>
  <c r="E158" i="4"/>
  <c r="J157" i="4"/>
  <c r="K157" i="4" s="1"/>
  <c r="M157" i="4" s="1"/>
  <c r="E157" i="4"/>
  <c r="H157" i="4" s="1"/>
  <c r="I157" i="4" s="1"/>
  <c r="J156" i="4"/>
  <c r="K156" i="4" s="1"/>
  <c r="M156" i="4" s="1"/>
  <c r="E156" i="4"/>
  <c r="H156" i="4" s="1"/>
  <c r="I156" i="4" s="1"/>
  <c r="L155" i="4"/>
  <c r="E155" i="4"/>
  <c r="J154" i="4"/>
  <c r="K154" i="4" s="1"/>
  <c r="M154" i="4" s="1"/>
  <c r="E154" i="4"/>
  <c r="H154" i="4" s="1"/>
  <c r="I154" i="4" s="1"/>
  <c r="J153" i="4"/>
  <c r="K153" i="4" s="1"/>
  <c r="M153" i="4" s="1"/>
  <c r="H153" i="4"/>
  <c r="I153" i="4" s="1"/>
  <c r="E153" i="4"/>
  <c r="D83" i="3"/>
  <c r="I79" i="2" s="1"/>
  <c r="D80" i="3"/>
  <c r="I76" i="2" s="1"/>
  <c r="G642" i="1"/>
  <c r="G641" i="1"/>
  <c r="G640" i="1"/>
  <c r="G639" i="1"/>
  <c r="G638" i="1"/>
  <c r="G637" i="1"/>
  <c r="G636" i="1"/>
  <c r="G635" i="1"/>
  <c r="M158" i="4" l="1"/>
  <c r="G76" i="5" s="1"/>
  <c r="M164" i="4"/>
  <c r="G78" i="5" s="1"/>
  <c r="E1566" i="6"/>
  <c r="G12997" i="1"/>
  <c r="C1544" i="5" s="1"/>
  <c r="H1544" i="5" s="1"/>
  <c r="M1537" i="5"/>
  <c r="N1537" i="5" s="1"/>
  <c r="K1536" i="5"/>
  <c r="H1562" i="6"/>
  <c r="K1538" i="5"/>
  <c r="H1564" i="6"/>
  <c r="H1543" i="5"/>
  <c r="J77" i="2"/>
  <c r="D76" i="5" s="1"/>
  <c r="F76" i="5" s="1"/>
  <c r="G661" i="1"/>
  <c r="C77" i="5" s="1"/>
  <c r="G652" i="1"/>
  <c r="C76" i="5" s="1"/>
  <c r="G670" i="1"/>
  <c r="C78" i="5" s="1"/>
  <c r="J79" i="2"/>
  <c r="D78" i="5" s="1"/>
  <c r="J78" i="2"/>
  <c r="D77" i="5" s="1"/>
  <c r="J76" i="2"/>
  <c r="D75" i="5" s="1"/>
  <c r="F75" i="5" s="1"/>
  <c r="M161" i="4"/>
  <c r="G77" i="5" s="1"/>
  <c r="J161" i="4"/>
  <c r="K161" i="4" s="1"/>
  <c r="J164" i="4"/>
  <c r="K164" i="4" s="1"/>
  <c r="J158" i="4"/>
  <c r="K158" i="4" s="1"/>
  <c r="M155" i="4"/>
  <c r="G75" i="5" s="1"/>
  <c r="J155" i="4"/>
  <c r="K155" i="4" s="1"/>
  <c r="G643" i="1"/>
  <c r="C75" i="5" s="1"/>
  <c r="M1536" i="5" l="1"/>
  <c r="N1536" i="5" s="1"/>
  <c r="M1538" i="5"/>
  <c r="N1538" i="5" s="1"/>
  <c r="K1563" i="6"/>
  <c r="N1563" i="6" s="1"/>
  <c r="D1565" i="7" s="1"/>
  <c r="H1565" i="7" s="1"/>
  <c r="O1537" i="5"/>
  <c r="E1569" i="6"/>
  <c r="H76" i="5"/>
  <c r="E77" i="6" s="1"/>
  <c r="E1570" i="6"/>
  <c r="H75" i="5"/>
  <c r="E76" i="6" s="1"/>
  <c r="F77" i="5"/>
  <c r="H77" i="5" s="1"/>
  <c r="F78" i="5"/>
  <c r="H78" i="5" s="1"/>
  <c r="O1538" i="5" l="1"/>
  <c r="K1564" i="6"/>
  <c r="N1564" i="6" s="1"/>
  <c r="D1566" i="7" s="1"/>
  <c r="H1566" i="7" s="1"/>
  <c r="O1536" i="5"/>
  <c r="K1562" i="6"/>
  <c r="N1562" i="6" s="1"/>
  <c r="D1564" i="7" s="1"/>
  <c r="H1564" i="7" s="1"/>
  <c r="E79" i="6"/>
  <c r="E78" i="6"/>
  <c r="E1578" i="3"/>
  <c r="D1578" i="3" s="1"/>
  <c r="E1579" i="3"/>
  <c r="D1579" i="3" s="1"/>
  <c r="G1506" i="5"/>
  <c r="F1526" i="2"/>
  <c r="G1526" i="2" s="1"/>
  <c r="H1526" i="2" s="1"/>
  <c r="E1577" i="3"/>
  <c r="D1577" i="3" s="1"/>
  <c r="I1526" i="2" s="1"/>
  <c r="G1505" i="5"/>
  <c r="F1525" i="2"/>
  <c r="G1525" i="2" s="1"/>
  <c r="H1525" i="2" s="1"/>
  <c r="E1576" i="3"/>
  <c r="D1576" i="3" s="1"/>
  <c r="I1525" i="2" s="1"/>
  <c r="E1508" i="3"/>
  <c r="D1508" i="3" s="1"/>
  <c r="I1504" i="2" s="1"/>
  <c r="F1504" i="2"/>
  <c r="G1504" i="2" s="1"/>
  <c r="H1504" i="2" s="1"/>
  <c r="E5791" i="4"/>
  <c r="H5791" i="4" s="1"/>
  <c r="I5791" i="4" s="1"/>
  <c r="J5791" i="4"/>
  <c r="K5791" i="4" s="1"/>
  <c r="M5791" i="4" s="1"/>
  <c r="M5792" i="4" s="1"/>
  <c r="M5790" i="4" s="1"/>
  <c r="L5792" i="4"/>
  <c r="H5794" i="4"/>
  <c r="I5794" i="4" s="1"/>
  <c r="J5794" i="4"/>
  <c r="K5794" i="4" s="1"/>
  <c r="M5794" i="4" s="1"/>
  <c r="H5795" i="4"/>
  <c r="I5795" i="4" s="1"/>
  <c r="J5795" i="4"/>
  <c r="K5795" i="4" s="1"/>
  <c r="M5795" i="4" s="1"/>
  <c r="H5796" i="4"/>
  <c r="I5796" i="4" s="1"/>
  <c r="J5796" i="4"/>
  <c r="K5796" i="4" s="1"/>
  <c r="M5796" i="4" s="1"/>
  <c r="I1548" i="2"/>
  <c r="I1547" i="2"/>
  <c r="I1546" i="2"/>
  <c r="F1545" i="2"/>
  <c r="G1545" i="2" s="1"/>
  <c r="H1545" i="2" s="1"/>
  <c r="F1546" i="2"/>
  <c r="G1546" i="2" s="1"/>
  <c r="H1546" i="2" s="1"/>
  <c r="F1547" i="2"/>
  <c r="G1547" i="2" s="1"/>
  <c r="H1547" i="2" s="1"/>
  <c r="F1548" i="2"/>
  <c r="G1548" i="2" s="1"/>
  <c r="H1548" i="2" s="1"/>
  <c r="D1596" i="3"/>
  <c r="I1545" i="2" s="1"/>
  <c r="D1586" i="3"/>
  <c r="I1534" i="2" s="1"/>
  <c r="J1534" i="2" s="1"/>
  <c r="D1587" i="3"/>
  <c r="H1543" i="7"/>
  <c r="G12968" i="1"/>
  <c r="C1528" i="5" s="1"/>
  <c r="J1526" i="2" l="1"/>
  <c r="D1506" i="5" s="1"/>
  <c r="F1506" i="5" s="1"/>
  <c r="H1506" i="5" s="1"/>
  <c r="E1532" i="6" s="1"/>
  <c r="C1527" i="5"/>
  <c r="C1529" i="5"/>
  <c r="J1525" i="2"/>
  <c r="D1505" i="5" s="1"/>
  <c r="J1548" i="2"/>
  <c r="D1529" i="5" s="1"/>
  <c r="J1545" i="2"/>
  <c r="D1526" i="5" s="1"/>
  <c r="J1546" i="2"/>
  <c r="D1527" i="5" s="1"/>
  <c r="J1547" i="2"/>
  <c r="D1528" i="5" s="1"/>
  <c r="J1504" i="2"/>
  <c r="D1503" i="5" s="1"/>
  <c r="F1503" i="5" s="1"/>
  <c r="D1150" i="3"/>
  <c r="I1146" i="2" s="1"/>
  <c r="K3697" i="4"/>
  <c r="J3696" i="4"/>
  <c r="K3696" i="4" s="1"/>
  <c r="M3696" i="4" s="1"/>
  <c r="E3696" i="4"/>
  <c r="H3696" i="4" s="1"/>
  <c r="I3696" i="4" s="1"/>
  <c r="J3695" i="4"/>
  <c r="K3695" i="4" s="1"/>
  <c r="M3695" i="4" s="1"/>
  <c r="E3695" i="4"/>
  <c r="H3695" i="4" s="1"/>
  <c r="I3695" i="4" s="1"/>
  <c r="J3694" i="4"/>
  <c r="K3694" i="4" s="1"/>
  <c r="M3694" i="4" s="1"/>
  <c r="E3694" i="4"/>
  <c r="H3694" i="4" s="1"/>
  <c r="I3694" i="4" s="1"/>
  <c r="J3693" i="4"/>
  <c r="K3693" i="4" s="1"/>
  <c r="M3693" i="4" s="1"/>
  <c r="E3693" i="4"/>
  <c r="H3693" i="4" s="1"/>
  <c r="I3693" i="4" s="1"/>
  <c r="J3692" i="4"/>
  <c r="K3692" i="4" s="1"/>
  <c r="M3692" i="4" s="1"/>
  <c r="E3692" i="4"/>
  <c r="H3692" i="4" s="1"/>
  <c r="I3692" i="4" s="1"/>
  <c r="J3691" i="4"/>
  <c r="K3691" i="4" s="1"/>
  <c r="M3691" i="4" s="1"/>
  <c r="E3691" i="4"/>
  <c r="H3691" i="4" s="1"/>
  <c r="I3691" i="4" s="1"/>
  <c r="J3690" i="4"/>
  <c r="K3690" i="4" s="1"/>
  <c r="M3690" i="4" s="1"/>
  <c r="E3690" i="4"/>
  <c r="H3690" i="4" s="1"/>
  <c r="I3690" i="4" s="1"/>
  <c r="J3689" i="4"/>
  <c r="K3689" i="4" s="1"/>
  <c r="M3689" i="4" s="1"/>
  <c r="E3689" i="4"/>
  <c r="H3689" i="4" s="1"/>
  <c r="I3689" i="4" s="1"/>
  <c r="F1146" i="2"/>
  <c r="G1146" i="2" s="1"/>
  <c r="H1146" i="2" s="1"/>
  <c r="G9643" i="1"/>
  <c r="G9642" i="1"/>
  <c r="G9641" i="1"/>
  <c r="G9640" i="1"/>
  <c r="G9639" i="1"/>
  <c r="G9638" i="1"/>
  <c r="G9637" i="1"/>
  <c r="G9636" i="1"/>
  <c r="G9635" i="1"/>
  <c r="G9634" i="1"/>
  <c r="G9633" i="1"/>
  <c r="G9632" i="1"/>
  <c r="G9631" i="1"/>
  <c r="G9630" i="1"/>
  <c r="G9629" i="1"/>
  <c r="G9628" i="1"/>
  <c r="G9627" i="1"/>
  <c r="G9626" i="1"/>
  <c r="F1526" i="5" l="1"/>
  <c r="F1529" i="5"/>
  <c r="H1529" i="5" s="1"/>
  <c r="E1555" i="6" s="1"/>
  <c r="F1528" i="5"/>
  <c r="H1528" i="5" s="1"/>
  <c r="F1527" i="5"/>
  <c r="H1527" i="5" s="1"/>
  <c r="E1553" i="6" s="1"/>
  <c r="J1506" i="5"/>
  <c r="K1506" i="5" s="1"/>
  <c r="M1506" i="5" s="1"/>
  <c r="F1505" i="5"/>
  <c r="H1505" i="5" s="1"/>
  <c r="G9644" i="1"/>
  <c r="C1145" i="5" s="1"/>
  <c r="M3697" i="4"/>
  <c r="G1145" i="5" s="1"/>
  <c r="J1146" i="2"/>
  <c r="D1145" i="5" s="1"/>
  <c r="H1532" i="6" l="1"/>
  <c r="O1506" i="5"/>
  <c r="K1532" i="6"/>
  <c r="N1506" i="5"/>
  <c r="E1531" i="6"/>
  <c r="E1554" i="6"/>
  <c r="F1145" i="5"/>
  <c r="H1145" i="5" s="1"/>
  <c r="E1146" i="6" s="1"/>
  <c r="N1532" i="6" l="1"/>
  <c r="D1532" i="7" s="1"/>
  <c r="C1526" i="5" l="1"/>
  <c r="H1526" i="5" s="1"/>
  <c r="G12616" i="1" l="1"/>
  <c r="C1501" i="5" s="1"/>
  <c r="F1502" i="2"/>
  <c r="G1502" i="2" s="1"/>
  <c r="H1502" i="2" s="1"/>
  <c r="D1506" i="3"/>
  <c r="I1502" i="2" s="1"/>
  <c r="E1552" i="6" l="1"/>
  <c r="J1502" i="2"/>
  <c r="D1501" i="5" s="1"/>
  <c r="F1501" i="5" l="1"/>
  <c r="H1501" i="5" s="1"/>
  <c r="E1527" i="6" l="1"/>
  <c r="E1609" i="7" l="1"/>
  <c r="G1554" i="5" l="1"/>
  <c r="G1553" i="5"/>
  <c r="G1552" i="5"/>
  <c r="G13553" i="1"/>
  <c r="G13552" i="1"/>
  <c r="G13550" i="1"/>
  <c r="G13549" i="1"/>
  <c r="G13547" i="1"/>
  <c r="G13546" i="1"/>
  <c r="F1573" i="2"/>
  <c r="G1573" i="2" s="1"/>
  <c r="H1573" i="2" s="1"/>
  <c r="F1572" i="2"/>
  <c r="G1572" i="2" s="1"/>
  <c r="H1572" i="2" s="1"/>
  <c r="F1571" i="2"/>
  <c r="G1571" i="2" s="1"/>
  <c r="H1571" i="2" s="1"/>
  <c r="H1624" i="3"/>
  <c r="E1624" i="3"/>
  <c r="H1623" i="3"/>
  <c r="G1623" i="3"/>
  <c r="E1623" i="3"/>
  <c r="H1622" i="3"/>
  <c r="E1622" i="3"/>
  <c r="G13551" i="1" l="1"/>
  <c r="C1553" i="5" s="1"/>
  <c r="D1622" i="3"/>
  <c r="I1571" i="2" s="1"/>
  <c r="J1571" i="2" s="1"/>
  <c r="D1552" i="5" s="1"/>
  <c r="F1552" i="5" s="1"/>
  <c r="D1623" i="3"/>
  <c r="I1572" i="2" s="1"/>
  <c r="J1572" i="2" s="1"/>
  <c r="D1553" i="5" s="1"/>
  <c r="D1624" i="3"/>
  <c r="I1573" i="2" s="1"/>
  <c r="J1573" i="2" s="1"/>
  <c r="D1554" i="5" s="1"/>
  <c r="G13554" i="1"/>
  <c r="C1554" i="5" s="1"/>
  <c r="G13548" i="1"/>
  <c r="C1552" i="5" s="1"/>
  <c r="H1552" i="5" l="1"/>
  <c r="E1578" i="6" s="1"/>
  <c r="F1553" i="5"/>
  <c r="H1553" i="5" s="1"/>
  <c r="F1554" i="5"/>
  <c r="H1554" i="5" s="1"/>
  <c r="E1579" i="6" l="1"/>
  <c r="E1580" i="6"/>
  <c r="D1513" i="5" l="1"/>
  <c r="G12966" i="1"/>
  <c r="G12965" i="1"/>
  <c r="F12964" i="1"/>
  <c r="G12964" i="1" s="1"/>
  <c r="D1592" i="3"/>
  <c r="D1519" i="5" l="1"/>
  <c r="F1513" i="5"/>
  <c r="G12967" i="1"/>
  <c r="F1519" i="5" l="1"/>
  <c r="H1519" i="5" s="1"/>
  <c r="K1519" i="5" s="1"/>
  <c r="M1519" i="5" s="1"/>
  <c r="O1519" i="5" s="1"/>
  <c r="C1513" i="5"/>
  <c r="H1513" i="5" s="1"/>
  <c r="C1515" i="5"/>
  <c r="C1518" i="5"/>
  <c r="C1517" i="5"/>
  <c r="C1516" i="5"/>
  <c r="N1519" i="5" l="1"/>
  <c r="K7" i="10" l="1"/>
  <c r="I7" i="10"/>
  <c r="H7" i="10"/>
  <c r="K9" i="10"/>
  <c r="I9" i="10"/>
  <c r="H9" i="10"/>
  <c r="L9" i="10" s="1"/>
  <c r="N9" i="10" s="1"/>
  <c r="M6" i="10"/>
  <c r="D6" i="10"/>
  <c r="L7" i="10" l="1"/>
  <c r="N7" i="10" l="1"/>
  <c r="N6" i="10" s="1"/>
  <c r="D1501" i="7" l="1"/>
  <c r="F13559" i="1" l="1"/>
  <c r="F13556" i="1"/>
  <c r="I1543" i="2" l="1"/>
  <c r="I1542" i="2"/>
  <c r="I1541" i="2"/>
  <c r="I1537" i="2"/>
  <c r="I1536" i="2"/>
  <c r="I1535" i="2"/>
  <c r="F1543" i="2"/>
  <c r="G1543" i="2" s="1"/>
  <c r="H1543" i="2" s="1"/>
  <c r="F1542" i="2"/>
  <c r="F1541" i="2"/>
  <c r="G1541" i="2" s="1"/>
  <c r="H1541" i="2" s="1"/>
  <c r="F1540" i="2"/>
  <c r="G1540" i="2" s="1"/>
  <c r="H1540" i="2" s="1"/>
  <c r="F1537" i="2"/>
  <c r="G1537" i="2" s="1"/>
  <c r="H1537" i="2" s="1"/>
  <c r="F1536" i="2"/>
  <c r="G1536" i="2" s="1"/>
  <c r="H1536" i="2" s="1"/>
  <c r="F1535" i="2"/>
  <c r="G1535" i="2" s="1"/>
  <c r="H1535" i="2" s="1"/>
  <c r="G13559" i="1"/>
  <c r="G13560" i="1" s="1"/>
  <c r="C1557" i="5" s="1"/>
  <c r="G13556" i="1"/>
  <c r="G13555" i="1"/>
  <c r="J6042" i="4"/>
  <c r="K6042" i="4" s="1"/>
  <c r="M6042" i="4" s="1"/>
  <c r="E6042" i="4"/>
  <c r="H6042" i="4" s="1"/>
  <c r="I6042" i="4" s="1"/>
  <c r="J6041" i="4"/>
  <c r="K6041" i="4" s="1"/>
  <c r="M6041" i="4" s="1"/>
  <c r="E6041" i="4"/>
  <c r="H6041" i="4" s="1"/>
  <c r="I6041" i="4" s="1"/>
  <c r="J6040" i="4"/>
  <c r="K6040" i="4" s="1"/>
  <c r="M6040" i="4" s="1"/>
  <c r="E6040" i="4"/>
  <c r="H6040" i="4" s="1"/>
  <c r="I6040" i="4" s="1"/>
  <c r="J6036" i="4"/>
  <c r="K6036" i="4" s="1"/>
  <c r="M6036" i="4" s="1"/>
  <c r="E6036" i="4"/>
  <c r="H6036" i="4" s="1"/>
  <c r="I6036" i="4" s="1"/>
  <c r="J6035" i="4"/>
  <c r="K6035" i="4" s="1"/>
  <c r="M6035" i="4" s="1"/>
  <c r="E6035" i="4"/>
  <c r="H6035" i="4" s="1"/>
  <c r="I6035" i="4" s="1"/>
  <c r="J6034" i="4"/>
  <c r="K6034" i="4" s="1"/>
  <c r="M6034" i="4" s="1"/>
  <c r="E6034" i="4"/>
  <c r="H6034" i="4" s="1"/>
  <c r="I6034" i="4" s="1"/>
  <c r="F1576" i="2"/>
  <c r="G1576" i="2" s="1"/>
  <c r="H1576" i="2" s="1"/>
  <c r="F1574" i="2"/>
  <c r="G1574" i="2" s="1"/>
  <c r="H1574" i="2" s="1"/>
  <c r="F1505" i="2"/>
  <c r="G1505" i="2" s="1"/>
  <c r="H1505" i="2" s="1"/>
  <c r="F1506" i="2"/>
  <c r="G1506" i="2" s="1"/>
  <c r="H1506" i="2" s="1"/>
  <c r="I1506" i="2"/>
  <c r="F1507" i="2"/>
  <c r="G1507" i="2" s="1"/>
  <c r="H1507" i="2" s="1"/>
  <c r="F1508" i="2"/>
  <c r="G1508" i="2" s="1"/>
  <c r="H1508" i="2" s="1"/>
  <c r="F1509" i="2"/>
  <c r="G1509" i="2" s="1"/>
  <c r="H1509" i="2" s="1"/>
  <c r="F1510" i="2"/>
  <c r="G1510" i="2" s="1"/>
  <c r="H1510" i="2" s="1"/>
  <c r="F1511" i="2"/>
  <c r="G1511" i="2" s="1"/>
  <c r="H1511" i="2" s="1"/>
  <c r="F1512" i="2"/>
  <c r="G1512" i="2" s="1"/>
  <c r="H1512" i="2" s="1"/>
  <c r="F1513" i="2"/>
  <c r="G1513" i="2" s="1"/>
  <c r="H1513" i="2" s="1"/>
  <c r="F1514" i="2"/>
  <c r="G1514" i="2" s="1"/>
  <c r="H1514" i="2" s="1"/>
  <c r="F1515" i="2"/>
  <c r="G1515" i="2" s="1"/>
  <c r="H1515" i="2" s="1"/>
  <c r="F1516" i="2"/>
  <c r="G1516" i="2" s="1"/>
  <c r="H1516" i="2" s="1"/>
  <c r="F1517" i="2"/>
  <c r="G1517" i="2" s="1"/>
  <c r="H1517" i="2" s="1"/>
  <c r="F1518" i="2"/>
  <c r="G1518" i="2" s="1"/>
  <c r="H1518" i="2" s="1"/>
  <c r="F1519" i="2"/>
  <c r="G1519" i="2" s="1"/>
  <c r="H1519" i="2" s="1"/>
  <c r="I1519" i="2"/>
  <c r="F1520" i="2"/>
  <c r="G1520" i="2" s="1"/>
  <c r="H1520" i="2" s="1"/>
  <c r="I1520" i="2"/>
  <c r="F1521" i="2"/>
  <c r="G1521" i="2" s="1"/>
  <c r="H1521" i="2" s="1"/>
  <c r="I1521" i="2"/>
  <c r="F1522" i="2"/>
  <c r="G1522" i="2" s="1"/>
  <c r="H1522" i="2" s="1"/>
  <c r="F1523" i="2"/>
  <c r="G1523" i="2" s="1"/>
  <c r="H1523" i="2" s="1"/>
  <c r="I1523" i="2"/>
  <c r="F1527" i="2"/>
  <c r="G1527" i="2" s="1"/>
  <c r="H1527" i="2" s="1"/>
  <c r="I1527" i="2"/>
  <c r="F1528" i="2"/>
  <c r="G1528" i="2" s="1"/>
  <c r="H1528" i="2" s="1"/>
  <c r="I1528" i="2"/>
  <c r="F1530" i="2"/>
  <c r="G1530" i="2" s="1"/>
  <c r="H1530" i="2" s="1"/>
  <c r="F1564" i="2"/>
  <c r="G1564" i="2" s="1"/>
  <c r="H1564" i="2" s="1"/>
  <c r="F1566" i="2"/>
  <c r="G1566" i="2" s="1"/>
  <c r="H1566" i="2" s="1"/>
  <c r="F1567" i="2"/>
  <c r="G1567" i="2" s="1"/>
  <c r="H1567" i="2" s="1"/>
  <c r="F1568" i="2"/>
  <c r="G1568" i="2" s="1"/>
  <c r="H1568" i="2" s="1"/>
  <c r="F1569" i="2"/>
  <c r="G1569" i="2" s="1"/>
  <c r="H1569" i="2" s="1"/>
  <c r="D1627" i="3"/>
  <c r="I1576" i="2" s="1"/>
  <c r="D1625" i="3"/>
  <c r="I1574" i="2" s="1"/>
  <c r="J1540" i="2" l="1"/>
  <c r="D1521" i="5" s="1"/>
  <c r="F1521" i="5" s="1"/>
  <c r="G1542" i="2"/>
  <c r="H1542" i="2" s="1"/>
  <c r="J1542" i="2" s="1"/>
  <c r="D1523" i="5" s="1"/>
  <c r="M6037" i="4"/>
  <c r="G1557" i="5" s="1"/>
  <c r="J1535" i="2"/>
  <c r="D1516" i="5" s="1"/>
  <c r="F1516" i="5" s="1"/>
  <c r="J1574" i="2"/>
  <c r="D1555" i="5" s="1"/>
  <c r="J1537" i="2"/>
  <c r="D1518" i="5" s="1"/>
  <c r="F1518" i="5" s="1"/>
  <c r="D1515" i="5"/>
  <c r="J1536" i="2"/>
  <c r="D1517" i="5" s="1"/>
  <c r="F1517" i="5" s="1"/>
  <c r="J1541" i="2"/>
  <c r="D1522" i="5" s="1"/>
  <c r="J1543" i="2"/>
  <c r="D1524" i="5" s="1"/>
  <c r="J1576" i="2"/>
  <c r="D1557" i="5" s="1"/>
  <c r="G13557" i="1"/>
  <c r="C1555" i="5" s="1"/>
  <c r="G1555" i="5"/>
  <c r="J1506" i="2"/>
  <c r="J1523" i="2"/>
  <c r="J1528" i="2"/>
  <c r="J1521" i="2"/>
  <c r="J1527" i="2"/>
  <c r="J1520" i="2"/>
  <c r="J1519" i="2"/>
  <c r="F1524" i="5" l="1"/>
  <c r="H1524" i="5" s="1"/>
  <c r="F1523" i="5"/>
  <c r="H1523" i="5" s="1"/>
  <c r="F1522" i="5"/>
  <c r="H1522" i="5" s="1"/>
  <c r="H1517" i="5"/>
  <c r="H1516" i="5"/>
  <c r="F1515" i="5"/>
  <c r="H1515" i="5" s="1"/>
  <c r="E1541" i="6" s="1"/>
  <c r="H1518" i="5"/>
  <c r="F1555" i="5"/>
  <c r="H1555" i="5" s="1"/>
  <c r="E1581" i="6" s="1"/>
  <c r="F1557" i="5"/>
  <c r="H1557" i="5" s="1"/>
  <c r="H1521" i="5" l="1"/>
  <c r="E1548" i="6"/>
  <c r="E1542" i="6"/>
  <c r="E1543" i="6"/>
  <c r="E1544" i="6"/>
  <c r="E1583" i="6"/>
  <c r="E1549" i="6" l="1"/>
  <c r="E1547" i="6"/>
  <c r="E1550" i="6"/>
  <c r="G1510" i="5" l="1"/>
  <c r="G1499" i="5"/>
  <c r="G1498" i="5"/>
  <c r="G1497" i="5"/>
  <c r="G1496" i="5"/>
  <c r="E1615" i="3" l="1"/>
  <c r="C1510" i="5"/>
  <c r="D1581" i="3"/>
  <c r="I1530" i="2" s="1"/>
  <c r="J1530" i="2" s="1"/>
  <c r="D1510" i="5" l="1"/>
  <c r="F1510" i="5" s="1"/>
  <c r="C1507" i="5"/>
  <c r="C1508" i="5"/>
  <c r="G12952" i="1"/>
  <c r="G12951" i="1"/>
  <c r="G12950" i="1"/>
  <c r="G12949" i="1"/>
  <c r="G12948" i="1"/>
  <c r="G12947" i="1"/>
  <c r="G12946" i="1"/>
  <c r="G12945" i="1"/>
  <c r="G12944" i="1"/>
  <c r="G12943" i="1"/>
  <c r="G12941" i="1"/>
  <c r="G12940" i="1"/>
  <c r="G12939" i="1"/>
  <c r="G12938" i="1"/>
  <c r="G12937" i="1"/>
  <c r="G12936" i="1"/>
  <c r="G12935" i="1"/>
  <c r="G12934" i="1"/>
  <c r="G12933" i="1"/>
  <c r="G12932" i="1"/>
  <c r="G12930" i="1"/>
  <c r="G12929" i="1"/>
  <c r="G12928" i="1"/>
  <c r="G12927" i="1"/>
  <c r="G12926" i="1"/>
  <c r="G12925" i="1"/>
  <c r="G12924" i="1"/>
  <c r="G12923" i="1"/>
  <c r="G12922" i="1"/>
  <c r="G12921" i="1"/>
  <c r="G12920" i="1"/>
  <c r="G12918" i="1"/>
  <c r="G12917" i="1"/>
  <c r="G12916" i="1"/>
  <c r="G12915" i="1"/>
  <c r="G12914" i="1"/>
  <c r="G12913" i="1"/>
  <c r="G12912" i="1"/>
  <c r="G12911" i="1"/>
  <c r="G12910" i="1"/>
  <c r="G12909" i="1"/>
  <c r="G12908" i="1"/>
  <c r="C12906" i="1"/>
  <c r="G12904" i="1"/>
  <c r="G12903" i="1"/>
  <c r="G12902" i="1"/>
  <c r="G12901" i="1"/>
  <c r="G12900" i="1"/>
  <c r="G12899" i="1"/>
  <c r="G12898" i="1"/>
  <c r="G12897" i="1"/>
  <c r="G12896" i="1"/>
  <c r="G12895" i="1"/>
  <c r="C12893" i="1"/>
  <c r="C12892" i="1"/>
  <c r="G12890" i="1"/>
  <c r="G12889" i="1"/>
  <c r="G12888" i="1"/>
  <c r="G12887" i="1"/>
  <c r="G12886" i="1"/>
  <c r="G12885" i="1"/>
  <c r="G12882" i="1"/>
  <c r="G12881" i="1"/>
  <c r="G12880" i="1"/>
  <c r="G12879" i="1"/>
  <c r="G12878" i="1"/>
  <c r="G12877" i="1"/>
  <c r="G12876" i="1"/>
  <c r="G12875" i="1"/>
  <c r="G12874" i="1"/>
  <c r="G12873" i="1"/>
  <c r="G12870" i="1"/>
  <c r="G12869" i="1"/>
  <c r="G12868" i="1"/>
  <c r="G12867" i="1"/>
  <c r="G12866" i="1"/>
  <c r="G12865" i="1"/>
  <c r="G12864" i="1"/>
  <c r="G12863" i="1"/>
  <c r="G12862" i="1"/>
  <c r="G12861" i="1"/>
  <c r="G12860" i="1"/>
  <c r="G12859" i="1"/>
  <c r="G12858" i="1"/>
  <c r="G12855" i="1"/>
  <c r="G12854" i="1"/>
  <c r="G12853" i="1"/>
  <c r="G12852" i="1"/>
  <c r="G12849" i="1"/>
  <c r="G12848" i="1"/>
  <c r="G12847" i="1"/>
  <c r="G12846" i="1"/>
  <c r="G12843" i="1"/>
  <c r="G12842" i="1"/>
  <c r="G12841" i="1"/>
  <c r="G12840" i="1"/>
  <c r="G12839" i="1"/>
  <c r="G12837" i="1"/>
  <c r="G12836" i="1"/>
  <c r="G12835" i="1"/>
  <c r="G12834" i="1"/>
  <c r="G12833" i="1"/>
  <c r="G12832" i="1"/>
  <c r="G12831" i="1"/>
  <c r="G12830" i="1"/>
  <c r="G12829" i="1"/>
  <c r="G12828" i="1"/>
  <c r="G12827" i="1"/>
  <c r="G12826" i="1"/>
  <c r="G12825" i="1"/>
  <c r="G12823" i="1"/>
  <c r="G12822" i="1"/>
  <c r="G12821" i="1"/>
  <c r="G12820" i="1"/>
  <c r="G12819" i="1"/>
  <c r="G12818" i="1"/>
  <c r="G12817" i="1"/>
  <c r="G12816" i="1"/>
  <c r="G12815" i="1"/>
  <c r="G12814" i="1"/>
  <c r="G12813" i="1"/>
  <c r="G12812" i="1"/>
  <c r="G12810" i="1"/>
  <c r="G12809" i="1"/>
  <c r="G12808" i="1"/>
  <c r="G12807" i="1"/>
  <c r="G12806" i="1"/>
  <c r="G12805" i="1"/>
  <c r="G12804" i="1"/>
  <c r="G12803" i="1"/>
  <c r="G12802" i="1"/>
  <c r="G12801" i="1"/>
  <c r="G12800" i="1"/>
  <c r="G12799" i="1"/>
  <c r="G12797" i="1"/>
  <c r="G12796" i="1"/>
  <c r="G12795" i="1"/>
  <c r="G12794" i="1"/>
  <c r="G12793" i="1"/>
  <c r="G12792" i="1"/>
  <c r="G12791" i="1"/>
  <c r="G12790" i="1"/>
  <c r="G12788" i="1"/>
  <c r="G12787" i="1"/>
  <c r="G12786" i="1"/>
  <c r="G12785" i="1"/>
  <c r="G12784" i="1"/>
  <c r="G12783" i="1"/>
  <c r="G12782" i="1"/>
  <c r="G12781" i="1"/>
  <c r="G12779" i="1"/>
  <c r="G12778" i="1"/>
  <c r="G12777" i="1"/>
  <c r="G12776" i="1"/>
  <c r="G12775" i="1"/>
  <c r="G12774" i="1"/>
  <c r="G12773" i="1"/>
  <c r="G12772" i="1"/>
  <c r="G12771" i="1"/>
  <c r="G12770" i="1"/>
  <c r="G12769" i="1"/>
  <c r="G12768" i="1"/>
  <c r="G12767" i="1"/>
  <c r="G12765" i="1"/>
  <c r="G12764" i="1"/>
  <c r="G12763" i="1"/>
  <c r="G12762" i="1"/>
  <c r="G12761" i="1"/>
  <c r="G12760" i="1"/>
  <c r="G12759" i="1"/>
  <c r="G12758" i="1"/>
  <c r="G12757" i="1"/>
  <c r="G12756" i="1"/>
  <c r="G12755" i="1"/>
  <c r="G12754" i="1"/>
  <c r="G12753" i="1"/>
  <c r="G12752" i="1"/>
  <c r="G12751" i="1"/>
  <c r="G12749" i="1"/>
  <c r="G12748" i="1"/>
  <c r="G12747" i="1"/>
  <c r="G12746" i="1"/>
  <c r="G12745" i="1"/>
  <c r="G12744" i="1"/>
  <c r="G12743" i="1"/>
  <c r="G12742" i="1"/>
  <c r="G12741" i="1"/>
  <c r="G12740" i="1"/>
  <c r="G12739" i="1"/>
  <c r="G12738" i="1"/>
  <c r="G12737" i="1"/>
  <c r="G12736" i="1"/>
  <c r="G12734" i="1"/>
  <c r="G12733" i="1"/>
  <c r="G12732" i="1"/>
  <c r="G12731" i="1"/>
  <c r="G12730" i="1"/>
  <c r="G12729" i="1"/>
  <c r="G12728" i="1"/>
  <c r="G12727" i="1"/>
  <c r="G12723" i="1"/>
  <c r="G12722" i="1"/>
  <c r="G12721" i="1"/>
  <c r="G12720" i="1"/>
  <c r="G12718" i="1"/>
  <c r="G12717" i="1"/>
  <c r="G12716" i="1"/>
  <c r="G12715" i="1"/>
  <c r="G12714" i="1"/>
  <c r="G12710" i="1"/>
  <c r="G12709" i="1"/>
  <c r="G12708" i="1"/>
  <c r="G12707" i="1"/>
  <c r="G12704" i="1"/>
  <c r="G12703" i="1"/>
  <c r="G12702" i="1"/>
  <c r="G12701" i="1"/>
  <c r="G12699" i="1"/>
  <c r="G12698" i="1"/>
  <c r="G12697" i="1"/>
  <c r="G12696" i="1"/>
  <c r="G12694" i="1"/>
  <c r="G12693" i="1"/>
  <c r="G12692" i="1"/>
  <c r="G12691" i="1"/>
  <c r="G12687" i="1"/>
  <c r="G12686" i="1"/>
  <c r="G12685" i="1"/>
  <c r="G12684" i="1"/>
  <c r="G12682" i="1"/>
  <c r="G12681" i="1"/>
  <c r="G12680" i="1"/>
  <c r="G12676" i="1"/>
  <c r="G12675" i="1"/>
  <c r="G12674" i="1"/>
  <c r="G12673" i="1"/>
  <c r="G12672" i="1"/>
  <c r="G12670" i="1"/>
  <c r="G12669" i="1"/>
  <c r="G12668" i="1"/>
  <c r="G12667" i="1"/>
  <c r="G12663" i="1"/>
  <c r="G12662" i="1"/>
  <c r="G12661" i="1"/>
  <c r="G12658" i="1"/>
  <c r="G12657" i="1"/>
  <c r="G12656" i="1"/>
  <c r="G12653" i="1"/>
  <c r="G12652" i="1"/>
  <c r="G12651" i="1"/>
  <c r="G12650" i="1"/>
  <c r="G12649" i="1"/>
  <c r="G12647" i="1"/>
  <c r="G12646" i="1"/>
  <c r="G12645" i="1"/>
  <c r="G12644" i="1"/>
  <c r="G12642" i="1"/>
  <c r="G12641" i="1"/>
  <c r="G12640" i="1"/>
  <c r="G12639" i="1"/>
  <c r="G12638" i="1"/>
  <c r="G12636" i="1"/>
  <c r="G12635" i="1"/>
  <c r="G12634" i="1"/>
  <c r="G12633" i="1"/>
  <c r="G12632" i="1"/>
  <c r="G12631" i="1"/>
  <c r="G12628" i="1"/>
  <c r="G12627" i="1"/>
  <c r="G12626" i="1"/>
  <c r="G12625" i="1"/>
  <c r="G12622" i="1"/>
  <c r="G12621" i="1"/>
  <c r="G12620" i="1"/>
  <c r="G12619" i="1"/>
  <c r="L6006" i="4"/>
  <c r="J6005" i="4"/>
  <c r="K6005" i="4" s="1"/>
  <c r="M6005" i="4" s="1"/>
  <c r="E6005" i="4"/>
  <c r="H6005" i="4" s="1"/>
  <c r="I6005" i="4" s="1"/>
  <c r="J6004" i="4"/>
  <c r="K6004" i="4" s="1"/>
  <c r="M6004" i="4" s="1"/>
  <c r="E6004" i="4"/>
  <c r="H6004" i="4" s="1"/>
  <c r="I6004" i="4" s="1"/>
  <c r="J6003" i="4"/>
  <c r="K6003" i="4" s="1"/>
  <c r="M6003" i="4" s="1"/>
  <c r="E6003" i="4"/>
  <c r="H6003" i="4" s="1"/>
  <c r="I6003" i="4" s="1"/>
  <c r="J6002" i="4"/>
  <c r="K6002" i="4" s="1"/>
  <c r="M6002" i="4" s="1"/>
  <c r="E6002" i="4"/>
  <c r="H6002" i="4" s="1"/>
  <c r="I6002" i="4" s="1"/>
  <c r="L6001" i="4"/>
  <c r="J6000" i="4"/>
  <c r="K6000" i="4" s="1"/>
  <c r="M6000" i="4" s="1"/>
  <c r="E6000" i="4"/>
  <c r="H6000" i="4" s="1"/>
  <c r="I6000" i="4" s="1"/>
  <c r="J5999" i="4"/>
  <c r="K5999" i="4" s="1"/>
  <c r="M5999" i="4" s="1"/>
  <c r="E5999" i="4"/>
  <c r="H5999" i="4" s="1"/>
  <c r="I5999" i="4" s="1"/>
  <c r="J5998" i="4"/>
  <c r="K5998" i="4" s="1"/>
  <c r="M5998" i="4" s="1"/>
  <c r="E5998" i="4"/>
  <c r="H5998" i="4" s="1"/>
  <c r="I5998" i="4" s="1"/>
  <c r="J5997" i="4"/>
  <c r="K5997" i="4" s="1"/>
  <c r="M5997" i="4" s="1"/>
  <c r="E5997" i="4"/>
  <c r="H5997" i="4" s="1"/>
  <c r="I5997" i="4" s="1"/>
  <c r="L5996" i="4"/>
  <c r="J5995" i="4"/>
  <c r="K5995" i="4" s="1"/>
  <c r="M5995" i="4" s="1"/>
  <c r="E5995" i="4"/>
  <c r="H5995" i="4" s="1"/>
  <c r="I5995" i="4" s="1"/>
  <c r="J5994" i="4"/>
  <c r="K5994" i="4" s="1"/>
  <c r="M5994" i="4" s="1"/>
  <c r="E5994" i="4"/>
  <c r="H5994" i="4" s="1"/>
  <c r="I5994" i="4" s="1"/>
  <c r="J5993" i="4"/>
  <c r="K5993" i="4" s="1"/>
  <c r="M5993" i="4" s="1"/>
  <c r="E5993" i="4"/>
  <c r="H5993" i="4" s="1"/>
  <c r="I5993" i="4" s="1"/>
  <c r="J5992" i="4"/>
  <c r="K5992" i="4" s="1"/>
  <c r="M5992" i="4" s="1"/>
  <c r="E5992" i="4"/>
  <c r="H5992" i="4" s="1"/>
  <c r="I5992" i="4" s="1"/>
  <c r="L5991" i="4"/>
  <c r="J5990" i="4"/>
  <c r="K5990" i="4" s="1"/>
  <c r="M5990" i="4" s="1"/>
  <c r="E5990" i="4"/>
  <c r="H5990" i="4" s="1"/>
  <c r="I5990" i="4" s="1"/>
  <c r="J5989" i="4"/>
  <c r="K5989" i="4" s="1"/>
  <c r="M5989" i="4" s="1"/>
  <c r="E5989" i="4"/>
  <c r="H5989" i="4" s="1"/>
  <c r="I5989" i="4" s="1"/>
  <c r="J5988" i="4"/>
  <c r="K5988" i="4" s="1"/>
  <c r="M5988" i="4" s="1"/>
  <c r="E5988" i="4"/>
  <c r="H5988" i="4" s="1"/>
  <c r="I5988" i="4" s="1"/>
  <c r="J5987" i="4"/>
  <c r="K5987" i="4" s="1"/>
  <c r="M5987" i="4" s="1"/>
  <c r="E5987" i="4"/>
  <c r="H5987" i="4" s="1"/>
  <c r="I5987" i="4" s="1"/>
  <c r="C5985" i="4"/>
  <c r="L5984" i="4"/>
  <c r="J5983" i="4"/>
  <c r="K5983" i="4" s="1"/>
  <c r="M5983" i="4" s="1"/>
  <c r="H5983" i="4"/>
  <c r="I5983" i="4" s="1"/>
  <c r="J5982" i="4"/>
  <c r="K5982" i="4" s="1"/>
  <c r="M5982" i="4" s="1"/>
  <c r="H5982" i="4"/>
  <c r="I5982" i="4" s="1"/>
  <c r="J5981" i="4"/>
  <c r="K5981" i="4" s="1"/>
  <c r="M5981" i="4" s="1"/>
  <c r="H5981" i="4"/>
  <c r="I5981" i="4" s="1"/>
  <c r="J5980" i="4"/>
  <c r="K5980" i="4" s="1"/>
  <c r="M5980" i="4" s="1"/>
  <c r="H5980" i="4"/>
  <c r="I5980" i="4" s="1"/>
  <c r="J5979" i="4"/>
  <c r="K5979" i="4" s="1"/>
  <c r="M5979" i="4" s="1"/>
  <c r="H5979" i="4"/>
  <c r="I5979" i="4" s="1"/>
  <c r="J5978" i="4"/>
  <c r="K5978" i="4" s="1"/>
  <c r="M5978" i="4" s="1"/>
  <c r="H5978" i="4"/>
  <c r="I5978" i="4" s="1"/>
  <c r="J5977" i="4"/>
  <c r="K5977" i="4" s="1"/>
  <c r="M5977" i="4" s="1"/>
  <c r="H5977" i="4"/>
  <c r="I5977" i="4" s="1"/>
  <c r="J5976" i="4"/>
  <c r="K5976" i="4" s="1"/>
  <c r="M5976" i="4" s="1"/>
  <c r="H5976" i="4"/>
  <c r="I5976" i="4" s="1"/>
  <c r="J5975" i="4"/>
  <c r="K5975" i="4" s="1"/>
  <c r="M5975" i="4" s="1"/>
  <c r="H5975" i="4"/>
  <c r="I5975" i="4" s="1"/>
  <c r="J5974" i="4"/>
  <c r="K5974" i="4" s="1"/>
  <c r="M5974" i="4" s="1"/>
  <c r="H5974" i="4"/>
  <c r="I5974" i="4" s="1"/>
  <c r="C5972" i="4"/>
  <c r="C5971" i="4"/>
  <c r="L5970" i="4"/>
  <c r="J5969" i="4"/>
  <c r="K5969" i="4" s="1"/>
  <c r="M5969" i="4" s="1"/>
  <c r="E5969" i="4"/>
  <c r="H5969" i="4" s="1"/>
  <c r="I5969" i="4" s="1"/>
  <c r="J5968" i="4"/>
  <c r="K5968" i="4" s="1"/>
  <c r="M5968" i="4" s="1"/>
  <c r="E5968" i="4"/>
  <c r="H5968" i="4" s="1"/>
  <c r="I5968" i="4" s="1"/>
  <c r="J5967" i="4"/>
  <c r="K5967" i="4" s="1"/>
  <c r="M5967" i="4" s="1"/>
  <c r="E5967" i="4"/>
  <c r="H5967" i="4" s="1"/>
  <c r="I5967" i="4" s="1"/>
  <c r="J5966" i="4"/>
  <c r="K5966" i="4" s="1"/>
  <c r="M5966" i="4" s="1"/>
  <c r="E5966" i="4"/>
  <c r="H5966" i="4" s="1"/>
  <c r="I5966" i="4" s="1"/>
  <c r="L5964" i="4"/>
  <c r="J5963" i="4"/>
  <c r="K5963" i="4" s="1"/>
  <c r="M5963" i="4" s="1"/>
  <c r="E5963" i="4"/>
  <c r="H5963" i="4" s="1"/>
  <c r="I5963" i="4" s="1"/>
  <c r="J5962" i="4"/>
  <c r="K5962" i="4" s="1"/>
  <c r="M5962" i="4" s="1"/>
  <c r="E5962" i="4"/>
  <c r="H5962" i="4" s="1"/>
  <c r="I5962" i="4" s="1"/>
  <c r="J5961" i="4"/>
  <c r="K5961" i="4" s="1"/>
  <c r="M5961" i="4" s="1"/>
  <c r="E5961" i="4"/>
  <c r="H5961" i="4" s="1"/>
  <c r="I5961" i="4" s="1"/>
  <c r="J5960" i="4"/>
  <c r="K5960" i="4" s="1"/>
  <c r="M5960" i="4" s="1"/>
  <c r="E5960" i="4"/>
  <c r="H5960" i="4" s="1"/>
  <c r="I5960" i="4" s="1"/>
  <c r="L5958" i="4"/>
  <c r="J5957" i="4"/>
  <c r="K5957" i="4" s="1"/>
  <c r="M5957" i="4" s="1"/>
  <c r="E5957" i="4"/>
  <c r="H5957" i="4" s="1"/>
  <c r="I5957" i="4" s="1"/>
  <c r="J5956" i="4"/>
  <c r="K5956" i="4" s="1"/>
  <c r="M5956" i="4" s="1"/>
  <c r="E5956" i="4"/>
  <c r="H5956" i="4" s="1"/>
  <c r="I5956" i="4" s="1"/>
  <c r="J5955" i="4"/>
  <c r="K5955" i="4" s="1"/>
  <c r="M5955" i="4" s="1"/>
  <c r="E5955" i="4"/>
  <c r="H5955" i="4" s="1"/>
  <c r="I5955" i="4" s="1"/>
  <c r="L5953" i="4"/>
  <c r="J5952" i="4"/>
  <c r="K5952" i="4" s="1"/>
  <c r="M5952" i="4" s="1"/>
  <c r="E5952" i="4"/>
  <c r="H5952" i="4" s="1"/>
  <c r="I5952" i="4" s="1"/>
  <c r="J5951" i="4"/>
  <c r="K5951" i="4" s="1"/>
  <c r="M5951" i="4" s="1"/>
  <c r="E5951" i="4"/>
  <c r="H5951" i="4" s="1"/>
  <c r="I5951" i="4" s="1"/>
  <c r="J5950" i="4"/>
  <c r="K5950" i="4" s="1"/>
  <c r="M5950" i="4" s="1"/>
  <c r="E5950" i="4"/>
  <c r="H5950" i="4" s="1"/>
  <c r="I5950" i="4" s="1"/>
  <c r="L5948" i="4"/>
  <c r="J5947" i="4"/>
  <c r="K5947" i="4" s="1"/>
  <c r="M5947" i="4" s="1"/>
  <c r="M5948" i="4" s="1"/>
  <c r="E5947" i="4"/>
  <c r="H5947" i="4" s="1"/>
  <c r="I5947" i="4" s="1"/>
  <c r="L5942" i="4"/>
  <c r="J5941" i="4"/>
  <c r="K5941" i="4" s="1"/>
  <c r="M5941" i="4" s="1"/>
  <c r="E5941" i="4"/>
  <c r="H5941" i="4" s="1"/>
  <c r="I5941" i="4" s="1"/>
  <c r="J5940" i="4"/>
  <c r="K5940" i="4" s="1"/>
  <c r="M5940" i="4" s="1"/>
  <c r="E5940" i="4"/>
  <c r="H5940" i="4" s="1"/>
  <c r="I5940" i="4" s="1"/>
  <c r="J5939" i="4"/>
  <c r="K5939" i="4" s="1"/>
  <c r="M5939" i="4" s="1"/>
  <c r="E5939" i="4"/>
  <c r="H5939" i="4" s="1"/>
  <c r="I5939" i="4" s="1"/>
  <c r="J5938" i="4"/>
  <c r="K5938" i="4" s="1"/>
  <c r="M5938" i="4" s="1"/>
  <c r="E5938" i="4"/>
  <c r="H5938" i="4" s="1"/>
  <c r="I5938" i="4" s="1"/>
  <c r="J5937" i="4"/>
  <c r="K5937" i="4" s="1"/>
  <c r="M5937" i="4" s="1"/>
  <c r="E5937" i="4"/>
  <c r="H5937" i="4" s="1"/>
  <c r="I5937" i="4" s="1"/>
  <c r="J5936" i="4"/>
  <c r="K5936" i="4" s="1"/>
  <c r="M5936" i="4" s="1"/>
  <c r="E5936" i="4"/>
  <c r="H5936" i="4" s="1"/>
  <c r="I5936" i="4" s="1"/>
  <c r="J5935" i="4"/>
  <c r="K5935" i="4" s="1"/>
  <c r="M5935" i="4" s="1"/>
  <c r="E5935" i="4"/>
  <c r="H5935" i="4" s="1"/>
  <c r="I5935" i="4" s="1"/>
  <c r="L5934" i="4"/>
  <c r="J5933" i="4"/>
  <c r="K5933" i="4" s="1"/>
  <c r="M5933" i="4" s="1"/>
  <c r="E5933" i="4"/>
  <c r="H5933" i="4" s="1"/>
  <c r="I5933" i="4" s="1"/>
  <c r="J5932" i="4"/>
  <c r="K5932" i="4" s="1"/>
  <c r="M5932" i="4" s="1"/>
  <c r="E5932" i="4"/>
  <c r="H5932" i="4" s="1"/>
  <c r="I5932" i="4" s="1"/>
  <c r="J5931" i="4"/>
  <c r="K5931" i="4" s="1"/>
  <c r="M5931" i="4" s="1"/>
  <c r="E5931" i="4"/>
  <c r="H5931" i="4" s="1"/>
  <c r="I5931" i="4" s="1"/>
  <c r="J5930" i="4"/>
  <c r="K5930" i="4" s="1"/>
  <c r="M5930" i="4" s="1"/>
  <c r="E5930" i="4"/>
  <c r="H5930" i="4" s="1"/>
  <c r="I5930" i="4" s="1"/>
  <c r="J5929" i="4"/>
  <c r="K5929" i="4" s="1"/>
  <c r="M5929" i="4" s="1"/>
  <c r="E5929" i="4"/>
  <c r="H5929" i="4" s="1"/>
  <c r="I5929" i="4" s="1"/>
  <c r="J5928" i="4"/>
  <c r="K5928" i="4" s="1"/>
  <c r="M5928" i="4" s="1"/>
  <c r="E5928" i="4"/>
  <c r="H5928" i="4" s="1"/>
  <c r="I5928" i="4" s="1"/>
  <c r="J5927" i="4"/>
  <c r="K5927" i="4" s="1"/>
  <c r="M5927" i="4" s="1"/>
  <c r="E5927" i="4"/>
  <c r="H5927" i="4" s="1"/>
  <c r="I5927" i="4" s="1"/>
  <c r="L5926" i="4"/>
  <c r="J5925" i="4"/>
  <c r="K5925" i="4" s="1"/>
  <c r="M5925" i="4" s="1"/>
  <c r="E5925" i="4"/>
  <c r="H5925" i="4" s="1"/>
  <c r="I5925" i="4" s="1"/>
  <c r="J5924" i="4"/>
  <c r="K5924" i="4" s="1"/>
  <c r="M5924" i="4" s="1"/>
  <c r="E5924" i="4"/>
  <c r="H5924" i="4" s="1"/>
  <c r="I5924" i="4" s="1"/>
  <c r="J5923" i="4"/>
  <c r="K5923" i="4" s="1"/>
  <c r="M5923" i="4" s="1"/>
  <c r="E5923" i="4"/>
  <c r="H5923" i="4" s="1"/>
  <c r="I5923" i="4" s="1"/>
  <c r="L5922" i="4"/>
  <c r="J5921" i="4"/>
  <c r="K5921" i="4" s="1"/>
  <c r="M5921" i="4" s="1"/>
  <c r="E5921" i="4"/>
  <c r="H5921" i="4" s="1"/>
  <c r="I5921" i="4" s="1"/>
  <c r="J5920" i="4"/>
  <c r="K5920" i="4" s="1"/>
  <c r="M5920" i="4" s="1"/>
  <c r="E5920" i="4"/>
  <c r="H5920" i="4" s="1"/>
  <c r="I5920" i="4" s="1"/>
  <c r="J5919" i="4"/>
  <c r="K5919" i="4" s="1"/>
  <c r="M5919" i="4" s="1"/>
  <c r="E5919" i="4"/>
  <c r="H5919" i="4" s="1"/>
  <c r="I5919" i="4" s="1"/>
  <c r="J5918" i="4"/>
  <c r="K5918" i="4" s="1"/>
  <c r="M5918" i="4" s="1"/>
  <c r="E5918" i="4"/>
  <c r="H5918" i="4" s="1"/>
  <c r="I5918" i="4" s="1"/>
  <c r="J5917" i="4"/>
  <c r="K5917" i="4" s="1"/>
  <c r="M5917" i="4" s="1"/>
  <c r="E5917" i="4"/>
  <c r="H5917" i="4" s="1"/>
  <c r="I5917" i="4" s="1"/>
  <c r="J5916" i="4"/>
  <c r="K5916" i="4" s="1"/>
  <c r="M5916" i="4" s="1"/>
  <c r="E5916" i="4"/>
  <c r="H5916" i="4" s="1"/>
  <c r="I5916" i="4" s="1"/>
  <c r="J5915" i="4"/>
  <c r="K5915" i="4" s="1"/>
  <c r="M5915" i="4" s="1"/>
  <c r="E5915" i="4"/>
  <c r="H5915" i="4" s="1"/>
  <c r="I5915" i="4" s="1"/>
  <c r="J5914" i="4"/>
  <c r="K5914" i="4" s="1"/>
  <c r="M5914" i="4" s="1"/>
  <c r="E5914" i="4"/>
  <c r="H5914" i="4" s="1"/>
  <c r="I5914" i="4" s="1"/>
  <c r="L5913" i="4"/>
  <c r="J5912" i="4"/>
  <c r="K5912" i="4" s="1"/>
  <c r="M5912" i="4" s="1"/>
  <c r="E5912" i="4"/>
  <c r="H5912" i="4" s="1"/>
  <c r="I5912" i="4" s="1"/>
  <c r="J5911" i="4"/>
  <c r="K5911" i="4" s="1"/>
  <c r="M5911" i="4" s="1"/>
  <c r="E5911" i="4"/>
  <c r="H5911" i="4" s="1"/>
  <c r="I5911" i="4" s="1"/>
  <c r="J5910" i="4"/>
  <c r="K5910" i="4" s="1"/>
  <c r="M5910" i="4" s="1"/>
  <c r="E5910" i="4"/>
  <c r="H5910" i="4" s="1"/>
  <c r="I5910" i="4" s="1"/>
  <c r="J5909" i="4"/>
  <c r="K5909" i="4" s="1"/>
  <c r="M5909" i="4" s="1"/>
  <c r="E5909" i="4"/>
  <c r="H5909" i="4" s="1"/>
  <c r="I5909" i="4" s="1"/>
  <c r="J5908" i="4"/>
  <c r="K5908" i="4" s="1"/>
  <c r="M5908" i="4" s="1"/>
  <c r="E5908" i="4"/>
  <c r="H5908" i="4" s="1"/>
  <c r="I5908" i="4" s="1"/>
  <c r="J5907" i="4"/>
  <c r="K5907" i="4" s="1"/>
  <c r="M5907" i="4" s="1"/>
  <c r="E5907" i="4"/>
  <c r="H5907" i="4" s="1"/>
  <c r="I5907" i="4" s="1"/>
  <c r="J5906" i="4"/>
  <c r="K5906" i="4" s="1"/>
  <c r="M5906" i="4" s="1"/>
  <c r="E5906" i="4"/>
  <c r="H5906" i="4" s="1"/>
  <c r="I5906" i="4" s="1"/>
  <c r="J5905" i="4"/>
  <c r="K5905" i="4" s="1"/>
  <c r="M5905" i="4" s="1"/>
  <c r="E5905" i="4"/>
  <c r="H5905" i="4" s="1"/>
  <c r="I5905" i="4" s="1"/>
  <c r="L5904" i="4"/>
  <c r="J5903" i="4"/>
  <c r="K5903" i="4" s="1"/>
  <c r="M5903" i="4" s="1"/>
  <c r="E5903" i="4"/>
  <c r="H5903" i="4" s="1"/>
  <c r="I5903" i="4" s="1"/>
  <c r="J5902" i="4"/>
  <c r="K5902" i="4" s="1"/>
  <c r="M5902" i="4" s="1"/>
  <c r="E5902" i="4"/>
  <c r="H5902" i="4" s="1"/>
  <c r="I5902" i="4" s="1"/>
  <c r="J5901" i="4"/>
  <c r="K5901" i="4" s="1"/>
  <c r="M5901" i="4" s="1"/>
  <c r="E5901" i="4"/>
  <c r="H5901" i="4" s="1"/>
  <c r="I5901" i="4" s="1"/>
  <c r="J5900" i="4"/>
  <c r="K5900" i="4" s="1"/>
  <c r="M5900" i="4" s="1"/>
  <c r="E5900" i="4"/>
  <c r="H5900" i="4" s="1"/>
  <c r="I5900" i="4" s="1"/>
  <c r="L5899" i="4"/>
  <c r="J5898" i="4"/>
  <c r="K5898" i="4" s="1"/>
  <c r="M5898" i="4" s="1"/>
  <c r="E5898" i="4"/>
  <c r="H5898" i="4" s="1"/>
  <c r="I5898" i="4" s="1"/>
  <c r="J5897" i="4"/>
  <c r="K5897" i="4" s="1"/>
  <c r="M5897" i="4" s="1"/>
  <c r="E5897" i="4"/>
  <c r="H5897" i="4" s="1"/>
  <c r="I5897" i="4" s="1"/>
  <c r="J5896" i="4"/>
  <c r="K5896" i="4" s="1"/>
  <c r="M5896" i="4" s="1"/>
  <c r="E5896" i="4"/>
  <c r="H5896" i="4" s="1"/>
  <c r="I5896" i="4" s="1"/>
  <c r="J5895" i="4"/>
  <c r="K5895" i="4" s="1"/>
  <c r="M5895" i="4" s="1"/>
  <c r="E5895" i="4"/>
  <c r="H5895" i="4" s="1"/>
  <c r="I5895" i="4" s="1"/>
  <c r="J5894" i="4"/>
  <c r="K5894" i="4" s="1"/>
  <c r="M5894" i="4" s="1"/>
  <c r="E5894" i="4"/>
  <c r="H5894" i="4" s="1"/>
  <c r="I5894" i="4" s="1"/>
  <c r="J5893" i="4"/>
  <c r="K5893" i="4" s="1"/>
  <c r="M5893" i="4" s="1"/>
  <c r="E5893" i="4"/>
  <c r="H5893" i="4" s="1"/>
  <c r="I5893" i="4" s="1"/>
  <c r="J5892" i="4"/>
  <c r="K5892" i="4" s="1"/>
  <c r="M5892" i="4" s="1"/>
  <c r="E5892" i="4"/>
  <c r="H5892" i="4" s="1"/>
  <c r="I5892" i="4" s="1"/>
  <c r="L5891" i="4"/>
  <c r="J5890" i="4"/>
  <c r="K5890" i="4" s="1"/>
  <c r="M5890" i="4" s="1"/>
  <c r="E5890" i="4"/>
  <c r="H5890" i="4" s="1"/>
  <c r="I5890" i="4" s="1"/>
  <c r="J5889" i="4"/>
  <c r="K5889" i="4" s="1"/>
  <c r="M5889" i="4" s="1"/>
  <c r="E5889" i="4"/>
  <c r="H5889" i="4" s="1"/>
  <c r="I5889" i="4" s="1"/>
  <c r="J5888" i="4"/>
  <c r="K5888" i="4" s="1"/>
  <c r="M5888" i="4" s="1"/>
  <c r="E5888" i="4"/>
  <c r="H5888" i="4" s="1"/>
  <c r="I5888" i="4" s="1"/>
  <c r="J5887" i="4"/>
  <c r="K5887" i="4" s="1"/>
  <c r="M5887" i="4" s="1"/>
  <c r="E5887" i="4"/>
  <c r="H5887" i="4" s="1"/>
  <c r="I5887" i="4" s="1"/>
  <c r="J5886" i="4"/>
  <c r="K5886" i="4" s="1"/>
  <c r="M5886" i="4" s="1"/>
  <c r="E5886" i="4"/>
  <c r="H5886" i="4" s="1"/>
  <c r="I5886" i="4" s="1"/>
  <c r="J5885" i="4"/>
  <c r="K5885" i="4" s="1"/>
  <c r="M5885" i="4" s="1"/>
  <c r="E5885" i="4"/>
  <c r="H5885" i="4" s="1"/>
  <c r="I5885" i="4" s="1"/>
  <c r="J5884" i="4"/>
  <c r="K5884" i="4" s="1"/>
  <c r="M5884" i="4" s="1"/>
  <c r="E5884" i="4"/>
  <c r="H5884" i="4" s="1"/>
  <c r="I5884" i="4" s="1"/>
  <c r="L5883" i="4"/>
  <c r="J5882" i="4"/>
  <c r="K5882" i="4" s="1"/>
  <c r="M5882" i="4" s="1"/>
  <c r="E5882" i="4"/>
  <c r="H5882" i="4" s="1"/>
  <c r="I5882" i="4" s="1"/>
  <c r="J5881" i="4"/>
  <c r="K5881" i="4" s="1"/>
  <c r="M5881" i="4" s="1"/>
  <c r="E5881" i="4"/>
  <c r="H5881" i="4" s="1"/>
  <c r="I5881" i="4" s="1"/>
  <c r="J5880" i="4"/>
  <c r="K5880" i="4" s="1"/>
  <c r="M5880" i="4" s="1"/>
  <c r="E5880" i="4"/>
  <c r="H5880" i="4" s="1"/>
  <c r="I5880" i="4" s="1"/>
  <c r="J5879" i="4"/>
  <c r="K5879" i="4" s="1"/>
  <c r="M5879" i="4" s="1"/>
  <c r="E5879" i="4"/>
  <c r="H5879" i="4" s="1"/>
  <c r="I5879" i="4" s="1"/>
  <c r="J5878" i="4"/>
  <c r="K5878" i="4" s="1"/>
  <c r="M5878" i="4" s="1"/>
  <c r="E5878" i="4"/>
  <c r="H5878" i="4" s="1"/>
  <c r="I5878" i="4" s="1"/>
  <c r="J5877" i="4"/>
  <c r="K5877" i="4" s="1"/>
  <c r="M5877" i="4" s="1"/>
  <c r="E5877" i="4"/>
  <c r="H5877" i="4" s="1"/>
  <c r="I5877" i="4" s="1"/>
  <c r="L5874" i="4"/>
  <c r="J5873" i="4"/>
  <c r="K5873" i="4" s="1"/>
  <c r="M5873" i="4" s="1"/>
  <c r="E5873" i="4"/>
  <c r="H5873" i="4" s="1"/>
  <c r="I5873" i="4" s="1"/>
  <c r="J5872" i="4"/>
  <c r="K5872" i="4" s="1"/>
  <c r="M5872" i="4" s="1"/>
  <c r="E5872" i="4"/>
  <c r="H5872" i="4" s="1"/>
  <c r="I5872" i="4" s="1"/>
  <c r="J5871" i="4"/>
  <c r="K5871" i="4" s="1"/>
  <c r="M5871" i="4" s="1"/>
  <c r="E5871" i="4"/>
  <c r="H5871" i="4" s="1"/>
  <c r="I5871" i="4" s="1"/>
  <c r="J5870" i="4"/>
  <c r="K5870" i="4" s="1"/>
  <c r="M5870" i="4" s="1"/>
  <c r="E5870" i="4"/>
  <c r="H5870" i="4" s="1"/>
  <c r="I5870" i="4" s="1"/>
  <c r="L5869" i="4"/>
  <c r="J5868" i="4"/>
  <c r="K5868" i="4" s="1"/>
  <c r="M5868" i="4" s="1"/>
  <c r="E5868" i="4"/>
  <c r="H5868" i="4" s="1"/>
  <c r="I5868" i="4" s="1"/>
  <c r="J5867" i="4"/>
  <c r="K5867" i="4" s="1"/>
  <c r="M5867" i="4" s="1"/>
  <c r="E5867" i="4"/>
  <c r="H5867" i="4" s="1"/>
  <c r="I5867" i="4" s="1"/>
  <c r="L5864" i="4"/>
  <c r="J5863" i="4"/>
  <c r="K5863" i="4" s="1"/>
  <c r="M5863" i="4" s="1"/>
  <c r="E5863" i="4"/>
  <c r="H5863" i="4" s="1"/>
  <c r="I5863" i="4" s="1"/>
  <c r="J5862" i="4"/>
  <c r="K5862" i="4" s="1"/>
  <c r="M5862" i="4" s="1"/>
  <c r="E5862" i="4"/>
  <c r="H5862" i="4" s="1"/>
  <c r="I5862" i="4" s="1"/>
  <c r="J5861" i="4"/>
  <c r="K5861" i="4" s="1"/>
  <c r="M5861" i="4" s="1"/>
  <c r="E5861" i="4"/>
  <c r="H5861" i="4" s="1"/>
  <c r="I5861" i="4" s="1"/>
  <c r="L5859" i="4"/>
  <c r="J5858" i="4"/>
  <c r="K5858" i="4" s="1"/>
  <c r="M5858" i="4" s="1"/>
  <c r="M5859" i="4" s="1"/>
  <c r="I5858" i="4"/>
  <c r="E5858" i="4"/>
  <c r="H5858" i="4" s="1"/>
  <c r="L5857" i="4"/>
  <c r="J5856" i="4"/>
  <c r="K5856" i="4" s="1"/>
  <c r="M5856" i="4" s="1"/>
  <c r="M5857" i="4" s="1"/>
  <c r="I5856" i="4"/>
  <c r="E5856" i="4"/>
  <c r="H5856" i="4" s="1"/>
  <c r="L5855" i="4"/>
  <c r="J5854" i="4"/>
  <c r="K5854" i="4" s="1"/>
  <c r="M5854" i="4" s="1"/>
  <c r="M5855" i="4" s="1"/>
  <c r="I5854" i="4"/>
  <c r="E5854" i="4"/>
  <c r="H5854" i="4" s="1"/>
  <c r="L5851" i="4"/>
  <c r="J5850" i="4"/>
  <c r="K5850" i="4" s="1"/>
  <c r="M5850" i="4" s="1"/>
  <c r="M5851" i="4" s="1"/>
  <c r="E5850" i="4"/>
  <c r="H5850" i="4" s="1"/>
  <c r="I5850" i="4" s="1"/>
  <c r="L5849" i="4"/>
  <c r="J5848" i="4"/>
  <c r="K5848" i="4" s="1"/>
  <c r="M5848" i="4" s="1"/>
  <c r="M5849" i="4" s="1"/>
  <c r="E5848" i="4"/>
  <c r="H5848" i="4" s="1"/>
  <c r="I5848" i="4" s="1"/>
  <c r="L5846" i="4"/>
  <c r="J5845" i="4"/>
  <c r="K5845" i="4" s="1"/>
  <c r="M5845" i="4" s="1"/>
  <c r="M5846" i="4" s="1"/>
  <c r="E5845" i="4"/>
  <c r="H5845" i="4" s="1"/>
  <c r="I5845" i="4" s="1"/>
  <c r="L5844" i="4"/>
  <c r="J5843" i="4"/>
  <c r="K5843" i="4" s="1"/>
  <c r="M5843" i="4" s="1"/>
  <c r="M5844" i="4" s="1"/>
  <c r="E5843" i="4"/>
  <c r="H5843" i="4" s="1"/>
  <c r="I5843" i="4" s="1"/>
  <c r="L5840" i="4"/>
  <c r="J5839" i="4"/>
  <c r="K5839" i="4" s="1"/>
  <c r="M5839" i="4" s="1"/>
  <c r="I5839" i="4"/>
  <c r="E5839" i="4"/>
  <c r="H5839" i="4" s="1"/>
  <c r="J5838" i="4"/>
  <c r="K5838" i="4" s="1"/>
  <c r="M5838" i="4" s="1"/>
  <c r="I5838" i="4"/>
  <c r="E5838" i="4"/>
  <c r="H5838" i="4" s="1"/>
  <c r="J5837" i="4"/>
  <c r="K5837" i="4" s="1"/>
  <c r="M5837" i="4" s="1"/>
  <c r="I5837" i="4"/>
  <c r="E5837" i="4"/>
  <c r="H5837" i="4" s="1"/>
  <c r="L5835" i="4"/>
  <c r="J5834" i="4"/>
  <c r="K5834" i="4" s="1"/>
  <c r="M5834" i="4" s="1"/>
  <c r="I5834" i="4"/>
  <c r="E5834" i="4"/>
  <c r="H5834" i="4" s="1"/>
  <c r="J5833" i="4"/>
  <c r="K5833" i="4" s="1"/>
  <c r="M5833" i="4" s="1"/>
  <c r="I5833" i="4"/>
  <c r="E5833" i="4"/>
  <c r="H5833" i="4" s="1"/>
  <c r="J5832" i="4"/>
  <c r="K5832" i="4" s="1"/>
  <c r="M5832" i="4" s="1"/>
  <c r="I5832" i="4"/>
  <c r="E5832" i="4"/>
  <c r="H5832" i="4" s="1"/>
  <c r="L5830" i="4"/>
  <c r="J5829" i="4"/>
  <c r="H5829" i="4"/>
  <c r="J5828" i="4"/>
  <c r="H5828" i="4"/>
  <c r="J5827" i="4"/>
  <c r="H5827" i="4"/>
  <c r="J5826" i="4"/>
  <c r="H5826" i="4"/>
  <c r="J5825" i="4"/>
  <c r="H5825" i="4"/>
  <c r="L5824" i="4"/>
  <c r="J5823" i="4"/>
  <c r="K5823" i="4" s="1"/>
  <c r="H5823" i="4"/>
  <c r="J5822" i="4"/>
  <c r="K5822" i="4" s="1"/>
  <c r="H5822" i="4"/>
  <c r="J5821" i="4"/>
  <c r="K5821" i="4" s="1"/>
  <c r="H5821" i="4"/>
  <c r="J5820" i="4"/>
  <c r="K5820" i="4" s="1"/>
  <c r="H5820" i="4"/>
  <c r="J5819" i="4"/>
  <c r="K5819" i="4" s="1"/>
  <c r="H5819" i="4"/>
  <c r="L5818" i="4"/>
  <c r="J5817" i="4"/>
  <c r="K5817" i="4" s="1"/>
  <c r="H5817" i="4"/>
  <c r="J5816" i="4"/>
  <c r="K5816" i="4" s="1"/>
  <c r="H5816" i="4"/>
  <c r="J5815" i="4"/>
  <c r="K5815" i="4" s="1"/>
  <c r="H5815" i="4"/>
  <c r="J5814" i="4"/>
  <c r="K5814" i="4" s="1"/>
  <c r="H5814" i="4"/>
  <c r="J5813" i="4"/>
  <c r="K5813" i="4" s="1"/>
  <c r="H5813" i="4"/>
  <c r="L5812" i="4"/>
  <c r="J5811" i="4"/>
  <c r="M5811" i="4" s="1"/>
  <c r="H5811" i="4"/>
  <c r="J5810" i="4"/>
  <c r="M5810" i="4" s="1"/>
  <c r="H5810" i="4"/>
  <c r="J5809" i="4"/>
  <c r="M5809" i="4" s="1"/>
  <c r="H5809" i="4"/>
  <c r="J5808" i="4"/>
  <c r="M5808" i="4" s="1"/>
  <c r="H5808" i="4"/>
  <c r="J5807" i="4"/>
  <c r="M5807" i="4" s="1"/>
  <c r="H5807" i="4"/>
  <c r="L5805" i="4"/>
  <c r="J5804" i="4"/>
  <c r="K5804" i="4" s="1"/>
  <c r="M5804" i="4" s="1"/>
  <c r="H5804" i="4"/>
  <c r="I5804" i="4" s="1"/>
  <c r="J5803" i="4"/>
  <c r="K5803" i="4" s="1"/>
  <c r="M5803" i="4" s="1"/>
  <c r="H5803" i="4"/>
  <c r="I5803" i="4" s="1"/>
  <c r="J5802" i="4"/>
  <c r="K5802" i="4" s="1"/>
  <c r="M5802" i="4" s="1"/>
  <c r="H5802" i="4"/>
  <c r="I5802" i="4" s="1"/>
  <c r="J5801" i="4"/>
  <c r="K5801" i="4" s="1"/>
  <c r="M5801" i="4" s="1"/>
  <c r="H5801" i="4"/>
  <c r="I5801" i="4" s="1"/>
  <c r="J5800" i="4"/>
  <c r="K5800" i="4" s="1"/>
  <c r="M5800" i="4" s="1"/>
  <c r="H5800" i="4"/>
  <c r="I5800" i="4" s="1"/>
  <c r="J5799" i="4"/>
  <c r="K5799" i="4" s="1"/>
  <c r="M5799" i="4" s="1"/>
  <c r="I5799" i="4"/>
  <c r="H5799" i="4"/>
  <c r="J5798" i="4"/>
  <c r="K5798" i="4" s="1"/>
  <c r="M5798" i="4" s="1"/>
  <c r="H5798" i="4"/>
  <c r="I5798" i="4" s="1"/>
  <c r="J5797" i="4"/>
  <c r="K5797" i="4" s="1"/>
  <c r="M5797" i="4" s="1"/>
  <c r="H5797" i="4"/>
  <c r="I5797" i="4" s="1"/>
  <c r="E1569" i="3"/>
  <c r="D1569" i="3"/>
  <c r="I1522" i="2" s="1"/>
  <c r="J1522" i="2" s="1"/>
  <c r="D1543" i="3"/>
  <c r="I1513" i="2" s="1"/>
  <c r="J1513" i="2" s="1"/>
  <c r="E1543" i="3"/>
  <c r="E1539" i="3"/>
  <c r="D1539" i="3" s="1"/>
  <c r="I1512" i="2" s="1"/>
  <c r="J1512" i="2" s="1"/>
  <c r="D1532" i="3"/>
  <c r="I1511" i="2" s="1"/>
  <c r="J1511" i="2" s="1"/>
  <c r="E1532" i="3"/>
  <c r="E1525" i="3"/>
  <c r="D1525" i="3" s="1"/>
  <c r="E1523" i="3"/>
  <c r="D1523" i="3" s="1"/>
  <c r="I1516" i="2" s="1"/>
  <c r="J1516" i="2" s="1"/>
  <c r="D1524" i="3"/>
  <c r="I1517" i="2" s="1"/>
  <c r="J1517" i="2" s="1"/>
  <c r="D1522" i="3"/>
  <c r="I1515" i="2" s="1"/>
  <c r="J1515" i="2" s="1"/>
  <c r="E1521" i="3"/>
  <c r="D1521" i="3" s="1"/>
  <c r="I1514" i="2" s="1"/>
  <c r="J1514" i="2" s="1"/>
  <c r="D1517" i="3"/>
  <c r="D1518" i="3"/>
  <c r="D1519" i="3"/>
  <c r="D1520" i="3"/>
  <c r="E1515" i="3"/>
  <c r="D1515" i="3" s="1"/>
  <c r="E1516" i="3"/>
  <c r="D1516" i="3" s="1"/>
  <c r="I1509" i="2" s="1"/>
  <c r="J1509" i="2" s="1"/>
  <c r="E1513" i="3"/>
  <c r="E1514" i="3"/>
  <c r="E1512" i="3"/>
  <c r="D1512" i="3"/>
  <c r="I1505" i="2" s="1"/>
  <c r="J1505" i="2" s="1"/>
  <c r="I1510" i="2" l="1"/>
  <c r="J1510" i="2" s="1"/>
  <c r="I1518" i="2"/>
  <c r="J1518" i="2" s="1"/>
  <c r="D1514" i="3"/>
  <c r="I1507" i="2" s="1"/>
  <c r="J1507" i="2" s="1"/>
  <c r="I1508" i="2"/>
  <c r="J1508" i="2" s="1"/>
  <c r="M5816" i="4"/>
  <c r="M5814" i="4"/>
  <c r="M5813" i="4"/>
  <c r="M5817" i="4"/>
  <c r="M5815" i="4"/>
  <c r="M5820" i="4"/>
  <c r="H1510" i="5"/>
  <c r="E1536" i="6" s="1"/>
  <c r="G12637" i="1"/>
  <c r="G12623" i="1"/>
  <c r="G12618" i="1" s="1"/>
  <c r="G12629" i="1"/>
  <c r="G12624" i="1" s="1"/>
  <c r="G12659" i="1"/>
  <c r="G12655" i="1" s="1"/>
  <c r="G12664" i="1"/>
  <c r="G12660" i="1" s="1"/>
  <c r="G12724" i="1"/>
  <c r="G12735" i="1"/>
  <c r="G12850" i="1"/>
  <c r="G12856" i="1"/>
  <c r="G12851" i="1" s="1"/>
  <c r="G12942" i="1"/>
  <c r="G12871" i="1"/>
  <c r="G12857" i="1" s="1"/>
  <c r="G12883" i="1"/>
  <c r="G12872" i="1" s="1"/>
  <c r="G12905" i="1"/>
  <c r="G12894" i="1" s="1"/>
  <c r="G12931" i="1"/>
  <c r="G12683" i="1"/>
  <c r="G12750" i="1"/>
  <c r="G12766" i="1"/>
  <c r="G12780" i="1"/>
  <c r="G12789" i="1"/>
  <c r="G12798" i="1"/>
  <c r="G12811" i="1"/>
  <c r="G12824" i="1"/>
  <c r="G12838" i="1"/>
  <c r="G12919" i="1"/>
  <c r="G12953" i="1"/>
  <c r="G12643" i="1"/>
  <c r="G12648" i="1"/>
  <c r="G12654" i="1"/>
  <c r="G12671" i="1"/>
  <c r="G12677" i="1"/>
  <c r="G12688" i="1"/>
  <c r="G12695" i="1"/>
  <c r="G12700" i="1"/>
  <c r="G12705" i="1"/>
  <c r="G12711" i="1"/>
  <c r="G12719" i="1"/>
  <c r="G12844" i="1"/>
  <c r="G12891" i="1"/>
  <c r="G12884" i="1" s="1"/>
  <c r="M5869" i="4"/>
  <c r="M5958" i="4"/>
  <c r="M5954" i="4" s="1"/>
  <c r="M6006" i="4"/>
  <c r="M5970" i="4"/>
  <c r="M5965" i="4" s="1"/>
  <c r="K5809" i="4"/>
  <c r="M5840" i="4"/>
  <c r="M5836" i="4" s="1"/>
  <c r="M5841" i="4"/>
  <c r="K5808" i="4"/>
  <c r="M5819" i="4"/>
  <c r="M5823" i="4"/>
  <c r="M5835" i="4"/>
  <c r="M5831" i="4" s="1"/>
  <c r="M5812" i="4"/>
  <c r="M5822" i="4"/>
  <c r="M5934" i="4"/>
  <c r="M5821" i="4"/>
  <c r="M5899" i="4"/>
  <c r="M5964" i="4"/>
  <c r="M5959" i="4" s="1"/>
  <c r="D1508" i="5"/>
  <c r="D1507" i="5"/>
  <c r="F1507" i="5" s="1"/>
  <c r="H1507" i="5" s="1"/>
  <c r="M5891" i="4"/>
  <c r="M5874" i="4"/>
  <c r="M5864" i="4"/>
  <c r="M5852" i="4" s="1"/>
  <c r="M5883" i="4"/>
  <c r="K5807" i="4"/>
  <c r="K5811" i="4"/>
  <c r="M5825" i="4"/>
  <c r="K5825" i="4"/>
  <c r="M5827" i="4"/>
  <c r="K5827" i="4"/>
  <c r="M5829" i="4"/>
  <c r="K5829" i="4"/>
  <c r="M5984" i="4"/>
  <c r="M5973" i="4" s="1"/>
  <c r="K5810" i="4"/>
  <c r="M5953" i="4"/>
  <c r="M5949" i="4" s="1"/>
  <c r="M5805" i="4"/>
  <c r="M5826" i="4"/>
  <c r="K5826" i="4"/>
  <c r="M5828" i="4"/>
  <c r="K5828" i="4"/>
  <c r="M5904" i="4"/>
  <c r="M6001" i="4"/>
  <c r="M5913" i="4"/>
  <c r="M5926" i="4"/>
  <c r="M5991" i="4"/>
  <c r="M5996" i="4"/>
  <c r="M5922" i="4"/>
  <c r="M5942" i="4"/>
  <c r="G12712" i="1" l="1"/>
  <c r="M5793" i="4"/>
  <c r="M5865" i="4"/>
  <c r="M5818" i="4"/>
  <c r="G12630" i="1"/>
  <c r="G12665" i="1"/>
  <c r="G12689" i="1"/>
  <c r="G12725" i="1"/>
  <c r="G12907" i="1"/>
  <c r="M5824" i="4"/>
  <c r="F1508" i="5"/>
  <c r="H1508" i="5" s="1"/>
  <c r="E1534" i="6" s="1"/>
  <c r="E1533" i="6"/>
  <c r="M5875" i="4"/>
  <c r="M5830" i="4"/>
  <c r="M5986" i="4"/>
  <c r="D1501" i="3"/>
  <c r="I1497" i="2" s="1"/>
  <c r="F1497" i="2"/>
  <c r="G1497" i="2" s="1"/>
  <c r="H1497" i="2" s="1"/>
  <c r="G12606" i="1"/>
  <c r="C1496" i="5" s="1"/>
  <c r="C1503" i="5" l="1"/>
  <c r="M5806" i="4"/>
  <c r="G1503" i="5" s="1"/>
  <c r="J1497" i="2"/>
  <c r="D1496" i="5" s="1"/>
  <c r="H1503" i="5" l="1"/>
  <c r="E1529" i="6" s="1"/>
  <c r="F1496" i="5"/>
  <c r="H1496" i="5" s="1"/>
  <c r="E1497" i="6" s="1"/>
  <c r="F1493" i="2" l="1"/>
  <c r="G1493" i="2" s="1"/>
  <c r="H1493" i="2" s="1"/>
  <c r="J5783" i="4"/>
  <c r="K5783" i="4" s="1"/>
  <c r="M5783" i="4" s="1"/>
  <c r="G1492" i="5" s="1"/>
  <c r="I5783" i="4"/>
  <c r="D1497" i="3"/>
  <c r="I1493" i="2" s="1"/>
  <c r="F1495" i="2"/>
  <c r="G1495" i="2" s="1"/>
  <c r="H1495" i="2" s="1"/>
  <c r="F1494" i="2"/>
  <c r="G1494" i="2" s="1"/>
  <c r="H1494" i="2" s="1"/>
  <c r="G12555" i="1"/>
  <c r="C1485" i="5" s="1"/>
  <c r="G12554" i="1"/>
  <c r="C1484" i="5" s="1"/>
  <c r="F1486" i="2"/>
  <c r="G1486" i="2" s="1"/>
  <c r="H1486" i="2" s="1"/>
  <c r="F1485" i="2"/>
  <c r="G1485" i="2" s="1"/>
  <c r="H1485" i="2" s="1"/>
  <c r="J5772" i="4"/>
  <c r="K5772" i="4" s="1"/>
  <c r="M5772" i="4" s="1"/>
  <c r="E5772" i="4"/>
  <c r="H5772" i="4" s="1"/>
  <c r="I5772" i="4" s="1"/>
  <c r="J5771" i="4"/>
  <c r="K5771" i="4" s="1"/>
  <c r="M5771" i="4" s="1"/>
  <c r="E5771" i="4"/>
  <c r="H5771" i="4" s="1"/>
  <c r="I5771" i="4" s="1"/>
  <c r="J5770" i="4"/>
  <c r="K5770" i="4" s="1"/>
  <c r="M5770" i="4" s="1"/>
  <c r="E5770" i="4"/>
  <c r="H5770" i="4" s="1"/>
  <c r="I5770" i="4" s="1"/>
  <c r="J5768" i="4"/>
  <c r="K5768" i="4" s="1"/>
  <c r="M5768" i="4" s="1"/>
  <c r="E5768" i="4"/>
  <c r="H5768" i="4" s="1"/>
  <c r="I5768" i="4" s="1"/>
  <c r="J5767" i="4"/>
  <c r="K5767" i="4" s="1"/>
  <c r="M5767" i="4" s="1"/>
  <c r="E5767" i="4"/>
  <c r="H5767" i="4" s="1"/>
  <c r="I5767" i="4" s="1"/>
  <c r="J5766" i="4"/>
  <c r="K5766" i="4" s="1"/>
  <c r="M5766" i="4" s="1"/>
  <c r="E5766" i="4"/>
  <c r="D1489" i="3"/>
  <c r="I1485" i="2" s="1"/>
  <c r="D1490" i="3"/>
  <c r="I1486" i="2" s="1"/>
  <c r="J5763" i="4"/>
  <c r="K5763" i="4" s="1"/>
  <c r="M5763" i="4" s="1"/>
  <c r="E5763" i="4"/>
  <c r="H5763" i="4" s="1"/>
  <c r="I5763" i="4" s="1"/>
  <c r="J5762" i="4"/>
  <c r="K5762" i="4" s="1"/>
  <c r="M5762" i="4" s="1"/>
  <c r="E5762" i="4"/>
  <c r="H5762" i="4" s="1"/>
  <c r="I5762" i="4" s="1"/>
  <c r="J5761" i="4"/>
  <c r="K5761" i="4" s="1"/>
  <c r="M5761" i="4" s="1"/>
  <c r="E5761" i="4"/>
  <c r="H5761" i="4" s="1"/>
  <c r="I5761" i="4" s="1"/>
  <c r="J5759" i="4"/>
  <c r="K5759" i="4" s="1"/>
  <c r="M5759" i="4" s="1"/>
  <c r="E5759" i="4"/>
  <c r="H5759" i="4" s="1"/>
  <c r="I5759" i="4" s="1"/>
  <c r="J5758" i="4"/>
  <c r="K5758" i="4" s="1"/>
  <c r="M5758" i="4" s="1"/>
  <c r="E5758" i="4"/>
  <c r="H5758" i="4" s="1"/>
  <c r="I5758" i="4" s="1"/>
  <c r="J5757" i="4"/>
  <c r="K5757" i="4" s="1"/>
  <c r="M5757" i="4" s="1"/>
  <c r="E5757" i="4"/>
  <c r="H5757" i="4" s="1"/>
  <c r="I5757" i="4" s="1"/>
  <c r="G12551" i="1"/>
  <c r="G12550" i="1"/>
  <c r="G12549" i="1"/>
  <c r="G12547" i="1"/>
  <c r="G12548" i="1" s="1"/>
  <c r="C1481" i="5" s="1"/>
  <c r="F1482" i="2"/>
  <c r="G1482" i="2" s="1"/>
  <c r="H1482" i="2" s="1"/>
  <c r="F1483" i="2"/>
  <c r="G1483" i="2" s="1"/>
  <c r="H1483" i="2" s="1"/>
  <c r="D1486" i="3"/>
  <c r="I1482" i="2" s="1"/>
  <c r="D1487" i="3"/>
  <c r="I1483" i="2" s="1"/>
  <c r="H5766" i="4" l="1"/>
  <c r="I5766" i="4" s="1"/>
  <c r="J1493" i="2"/>
  <c r="D1492" i="5" s="1"/>
  <c r="J1492" i="5" s="1"/>
  <c r="H1493" i="6" s="1"/>
  <c r="M5773" i="4"/>
  <c r="G1485" i="5" s="1"/>
  <c r="M5769" i="4"/>
  <c r="G1484" i="5" s="1"/>
  <c r="M5764" i="4"/>
  <c r="G1482" i="5" s="1"/>
  <c r="J1486" i="2"/>
  <c r="D1485" i="5" s="1"/>
  <c r="F1485" i="5" s="1"/>
  <c r="G12552" i="1"/>
  <c r="C1482" i="5" s="1"/>
  <c r="J1485" i="2"/>
  <c r="D1484" i="5" s="1"/>
  <c r="J1482" i="2"/>
  <c r="D1481" i="5" s="1"/>
  <c r="J1481" i="5" s="1"/>
  <c r="M5760" i="4"/>
  <c r="G1481" i="5" s="1"/>
  <c r="J1483" i="2"/>
  <c r="D1482" i="5" s="1"/>
  <c r="F1492" i="5" l="1"/>
  <c r="H1492" i="5" s="1"/>
  <c r="E1493" i="6" s="1"/>
  <c r="H1485" i="5"/>
  <c r="E1486" i="6" s="1"/>
  <c r="J1485" i="5"/>
  <c r="H1486" i="6" s="1"/>
  <c r="F1484" i="5"/>
  <c r="H1484" i="5" s="1"/>
  <c r="J1484" i="5"/>
  <c r="H1485" i="6" s="1"/>
  <c r="F1481" i="5"/>
  <c r="H1481" i="5" s="1"/>
  <c r="E1482" i="6" s="1"/>
  <c r="F1482" i="5"/>
  <c r="H1482" i="5" s="1"/>
  <c r="J1482" i="5"/>
  <c r="H1483" i="6" s="1"/>
  <c r="H1482" i="6"/>
  <c r="K1492" i="5" l="1"/>
  <c r="M1492" i="5" s="1"/>
  <c r="K1485" i="5"/>
  <c r="M1485" i="5" s="1"/>
  <c r="K1484" i="5"/>
  <c r="E1485" i="6"/>
  <c r="K1481" i="5"/>
  <c r="M1481" i="5" s="1"/>
  <c r="O1481" i="5" s="1"/>
  <c r="E1483" i="6"/>
  <c r="K1482" i="5"/>
  <c r="O1492" i="5" l="1"/>
  <c r="K1493" i="6"/>
  <c r="N1493" i="6" s="1"/>
  <c r="D1488" i="7" s="1"/>
  <c r="N1492" i="5"/>
  <c r="N1485" i="5"/>
  <c r="K1486" i="6"/>
  <c r="N1486" i="6" s="1"/>
  <c r="D1481" i="7" s="1"/>
  <c r="O1485" i="5"/>
  <c r="M1484" i="5"/>
  <c r="N1484" i="5" s="1"/>
  <c r="K1482" i="6"/>
  <c r="N1482" i="6" s="1"/>
  <c r="D1477" i="7" s="1"/>
  <c r="N1481" i="5"/>
  <c r="M1482" i="5"/>
  <c r="N1482" i="5" s="1"/>
  <c r="O1484" i="5" l="1"/>
  <c r="K1485" i="6"/>
  <c r="N1485" i="6" s="1"/>
  <c r="D1480" i="7" s="1"/>
  <c r="K1483" i="6"/>
  <c r="N1483" i="6" s="1"/>
  <c r="D1478" i="7" s="1"/>
  <c r="O1482" i="5"/>
  <c r="L5782" i="4" l="1"/>
  <c r="J5781" i="4"/>
  <c r="K5781" i="4" s="1"/>
  <c r="M5781" i="4" s="1"/>
  <c r="I5781" i="4"/>
  <c r="H5781" i="4"/>
  <c r="J5780" i="4"/>
  <c r="K5780" i="4" s="1"/>
  <c r="M5780" i="4" s="1"/>
  <c r="I5780" i="4"/>
  <c r="H5780" i="4"/>
  <c r="J5779" i="4"/>
  <c r="K5779" i="4" s="1"/>
  <c r="M5779" i="4" s="1"/>
  <c r="I5779" i="4"/>
  <c r="H5779" i="4"/>
  <c r="J5778" i="4"/>
  <c r="K5778" i="4" s="1"/>
  <c r="M5778" i="4" s="1"/>
  <c r="I5778" i="4"/>
  <c r="H5778" i="4"/>
  <c r="J5777" i="4"/>
  <c r="K5777" i="4" s="1"/>
  <c r="M5777" i="4" s="1"/>
  <c r="I5777" i="4"/>
  <c r="H5777" i="4"/>
  <c r="J5776" i="4"/>
  <c r="K5776" i="4" s="1"/>
  <c r="M5776" i="4" s="1"/>
  <c r="I5776" i="4"/>
  <c r="H5776" i="4"/>
  <c r="J5775" i="4"/>
  <c r="K5775" i="4" s="1"/>
  <c r="M5775" i="4" s="1"/>
  <c r="I5775" i="4"/>
  <c r="H5775" i="4"/>
  <c r="G12587" i="1"/>
  <c r="G12586" i="1"/>
  <c r="G12585" i="1"/>
  <c r="G12583" i="1"/>
  <c r="G12582" i="1"/>
  <c r="G12581" i="1"/>
  <c r="G12580" i="1"/>
  <c r="G12578" i="1"/>
  <c r="G12577" i="1"/>
  <c r="G12576" i="1"/>
  <c r="G12574" i="1"/>
  <c r="G12573" i="1"/>
  <c r="G12572" i="1"/>
  <c r="G12571" i="1"/>
  <c r="G12569" i="1"/>
  <c r="G12568" i="1"/>
  <c r="G12567" i="1"/>
  <c r="G12566" i="1"/>
  <c r="G12565" i="1"/>
  <c r="G12564" i="1"/>
  <c r="G12562" i="1"/>
  <c r="G12561" i="1"/>
  <c r="G12560" i="1"/>
  <c r="G12559" i="1"/>
  <c r="G12558" i="1"/>
  <c r="G12557" i="1"/>
  <c r="F12589" i="1"/>
  <c r="G12589" i="1" s="1"/>
  <c r="G12590" i="1"/>
  <c r="F12607" i="1"/>
  <c r="G12607" i="1" s="1"/>
  <c r="G12608" i="1"/>
  <c r="F12610" i="1"/>
  <c r="G12610" i="1" s="1"/>
  <c r="G12611" i="1"/>
  <c r="G13524" i="1"/>
  <c r="G13525" i="1"/>
  <c r="G13526" i="1"/>
  <c r="G13527" i="1"/>
  <c r="F1491" i="2"/>
  <c r="G1491" i="2" s="1"/>
  <c r="H1491" i="2" s="1"/>
  <c r="F1490" i="2"/>
  <c r="G1490" i="2" s="1"/>
  <c r="H1490" i="2" s="1"/>
  <c r="F1489" i="2"/>
  <c r="G1489" i="2" s="1"/>
  <c r="H1489" i="2" s="1"/>
  <c r="F1488" i="2"/>
  <c r="G1488" i="2" s="1"/>
  <c r="H1488" i="2" s="1"/>
  <c r="D1495" i="3"/>
  <c r="I1491" i="2" s="1"/>
  <c r="D1494" i="3"/>
  <c r="I1490" i="2" s="1"/>
  <c r="D1493" i="3"/>
  <c r="I1489" i="2" s="1"/>
  <c r="D1492" i="3"/>
  <c r="I1488" i="2" s="1"/>
  <c r="J1490" i="2" l="1"/>
  <c r="D1489" i="5" s="1"/>
  <c r="F1489" i="5" s="1"/>
  <c r="J1491" i="2"/>
  <c r="D1490" i="5" s="1"/>
  <c r="M5782" i="4"/>
  <c r="G12570" i="1"/>
  <c r="C1488" i="5" s="1"/>
  <c r="G12579" i="1"/>
  <c r="C1489" i="5" s="1"/>
  <c r="G12588" i="1"/>
  <c r="C1490" i="5" s="1"/>
  <c r="G12563" i="1"/>
  <c r="C1487" i="5" s="1"/>
  <c r="G12591" i="1"/>
  <c r="G12609" i="1"/>
  <c r="G12612" i="1"/>
  <c r="G13528" i="1"/>
  <c r="J1489" i="2"/>
  <c r="D1488" i="5" s="1"/>
  <c r="J1488" i="2"/>
  <c r="D1487" i="5" s="1"/>
  <c r="F1487" i="5" s="1"/>
  <c r="G1490" i="5" l="1"/>
  <c r="G1489" i="5"/>
  <c r="H1489" i="5" s="1"/>
  <c r="G1487" i="5"/>
  <c r="H1487" i="5" s="1"/>
  <c r="E1488" i="6" s="1"/>
  <c r="G1488" i="5"/>
  <c r="F1490" i="5"/>
  <c r="H1490" i="5" s="1"/>
  <c r="E1491" i="6" s="1"/>
  <c r="F1488" i="5"/>
  <c r="H1488" i="5" l="1"/>
  <c r="E1489" i="6" s="1"/>
  <c r="E1490" i="6"/>
  <c r="B129" i="2" l="1"/>
  <c r="B128" i="2"/>
  <c r="G1353" i="1" l="1"/>
  <c r="G1352" i="1"/>
  <c r="G1351" i="1"/>
  <c r="G1350" i="1"/>
  <c r="G1349" i="1"/>
  <c r="G1348" i="1"/>
  <c r="G1347" i="1"/>
  <c r="G1345" i="1"/>
  <c r="G1344" i="1"/>
  <c r="G1343" i="1"/>
  <c r="G1342" i="1"/>
  <c r="G1341" i="1"/>
  <c r="G1340" i="1"/>
  <c r="G1339" i="1"/>
  <c r="G1338" i="1"/>
  <c r="G1337" i="1"/>
  <c r="G1336" i="1"/>
  <c r="G1335" i="1"/>
  <c r="G1334" i="1"/>
  <c r="G1333" i="1"/>
  <c r="G1332" i="1"/>
  <c r="G1331" i="1"/>
  <c r="G1330" i="1"/>
  <c r="G1329" i="1"/>
  <c r="G1328" i="1"/>
  <c r="G1327" i="1"/>
  <c r="G1326" i="1"/>
  <c r="G1325" i="1"/>
  <c r="G1324" i="1"/>
  <c r="G1140" i="1"/>
  <c r="G1139" i="1"/>
  <c r="G1138" i="1"/>
  <c r="G1137" i="1"/>
  <c r="G1136" i="1"/>
  <c r="G1135" i="1"/>
  <c r="G1134" i="1"/>
  <c r="G1133" i="1"/>
  <c r="G1131" i="1"/>
  <c r="G1130" i="1"/>
  <c r="G1129" i="1"/>
  <c r="G1128" i="1"/>
  <c r="G1127" i="1"/>
  <c r="G1126" i="1"/>
  <c r="G1125" i="1"/>
  <c r="G1124" i="1"/>
  <c r="G1123" i="1"/>
  <c r="G1122" i="1"/>
  <c r="G1121" i="1"/>
  <c r="F152" i="2"/>
  <c r="G152" i="2" s="1"/>
  <c r="H152" i="2" s="1"/>
  <c r="F151" i="2"/>
  <c r="G151" i="2" s="1"/>
  <c r="H151" i="2" s="1"/>
  <c r="F129" i="2"/>
  <c r="G129" i="2" s="1"/>
  <c r="H129" i="2" s="1"/>
  <c r="F128" i="2"/>
  <c r="G128" i="2" s="1"/>
  <c r="H128" i="2" s="1"/>
  <c r="K328" i="4"/>
  <c r="J327" i="4"/>
  <c r="K327" i="4" s="1"/>
  <c r="M327" i="4" s="1"/>
  <c r="E327" i="4"/>
  <c r="H327" i="4" s="1"/>
  <c r="I327" i="4" s="1"/>
  <c r="J326" i="4"/>
  <c r="K326" i="4" s="1"/>
  <c r="M326" i="4" s="1"/>
  <c r="E326" i="4"/>
  <c r="H326" i="4" s="1"/>
  <c r="I326" i="4" s="1"/>
  <c r="K325" i="4"/>
  <c r="J324" i="4"/>
  <c r="K324" i="4" s="1"/>
  <c r="M324" i="4" s="1"/>
  <c r="E324" i="4"/>
  <c r="H324" i="4" s="1"/>
  <c r="I324" i="4" s="1"/>
  <c r="J323" i="4"/>
  <c r="K323" i="4" s="1"/>
  <c r="M323" i="4" s="1"/>
  <c r="E323" i="4"/>
  <c r="H323" i="4" s="1"/>
  <c r="I323" i="4" s="1"/>
  <c r="K274" i="4"/>
  <c r="J273" i="4"/>
  <c r="K273" i="4" s="1"/>
  <c r="M273" i="4" s="1"/>
  <c r="E273" i="4"/>
  <c r="H273" i="4" s="1"/>
  <c r="I273" i="4" s="1"/>
  <c r="J272" i="4"/>
  <c r="K272" i="4" s="1"/>
  <c r="M272" i="4" s="1"/>
  <c r="E272" i="4"/>
  <c r="H272" i="4" s="1"/>
  <c r="I272" i="4" s="1"/>
  <c r="K271" i="4"/>
  <c r="J270" i="4"/>
  <c r="K270" i="4" s="1"/>
  <c r="M270" i="4" s="1"/>
  <c r="E270" i="4"/>
  <c r="H270" i="4" s="1"/>
  <c r="I270" i="4" s="1"/>
  <c r="J269" i="4"/>
  <c r="K269" i="4" s="1"/>
  <c r="M269" i="4" s="1"/>
  <c r="E269" i="4"/>
  <c r="H269" i="4" s="1"/>
  <c r="I269" i="4" s="1"/>
  <c r="D156" i="3"/>
  <c r="I152" i="2" s="1"/>
  <c r="D155" i="3"/>
  <c r="I151" i="2" s="1"/>
  <c r="D133" i="3"/>
  <c r="I129" i="2" s="1"/>
  <c r="D132" i="3"/>
  <c r="I128" i="2" s="1"/>
  <c r="J128" i="2" l="1"/>
  <c r="D127" i="5" s="1"/>
  <c r="F127" i="5" s="1"/>
  <c r="J129" i="2"/>
  <c r="D128" i="5" s="1"/>
  <c r="F128" i="5" s="1"/>
  <c r="J151" i="2"/>
  <c r="D150" i="5" s="1"/>
  <c r="F150" i="5" s="1"/>
  <c r="J152" i="2"/>
  <c r="D151" i="5" s="1"/>
  <c r="F151" i="5" s="1"/>
  <c r="G1354" i="1"/>
  <c r="C151" i="5" s="1"/>
  <c r="G1141" i="1"/>
  <c r="C128" i="5" s="1"/>
  <c r="G1346" i="1"/>
  <c r="C150" i="5" s="1"/>
  <c r="G1132" i="1"/>
  <c r="C127" i="5" s="1"/>
  <c r="M325" i="4"/>
  <c r="G150" i="5" s="1"/>
  <c r="M328" i="4"/>
  <c r="G151" i="5" s="1"/>
  <c r="M271" i="4"/>
  <c r="G127" i="5" s="1"/>
  <c r="M274" i="4"/>
  <c r="G128" i="5" s="1"/>
  <c r="H127" i="5" l="1"/>
  <c r="E128" i="6" s="1"/>
  <c r="H128" i="5"/>
  <c r="E129" i="6" s="1"/>
  <c r="H151" i="5"/>
  <c r="E152" i="6" s="1"/>
  <c r="H150" i="5"/>
  <c r="E151" i="6" s="1"/>
  <c r="G4799" i="1" l="1"/>
  <c r="G4798" i="1"/>
  <c r="G4797" i="1"/>
  <c r="G4753" i="1"/>
  <c r="G4752" i="1"/>
  <c r="G4751" i="1"/>
  <c r="E1647" i="4"/>
  <c r="J1647" i="4" s="1"/>
  <c r="K1647" i="4" s="1"/>
  <c r="M1647" i="4" s="1"/>
  <c r="E1646" i="4"/>
  <c r="H1646" i="4" s="1"/>
  <c r="I1646" i="4" s="1"/>
  <c r="K1645" i="4"/>
  <c r="M1645" i="4" s="1"/>
  <c r="E1645" i="4"/>
  <c r="H1645" i="4" s="1"/>
  <c r="I1645" i="4" s="1"/>
  <c r="J1644" i="4"/>
  <c r="K1644" i="4" s="1"/>
  <c r="M1644" i="4" s="1"/>
  <c r="E1644" i="4"/>
  <c r="H1644" i="4" s="1"/>
  <c r="I1644" i="4" s="1"/>
  <c r="K1648" i="4"/>
  <c r="E1649" i="4"/>
  <c r="H1649" i="4" s="1"/>
  <c r="I1649" i="4" s="1"/>
  <c r="E1622" i="4"/>
  <c r="H1622" i="4" s="1"/>
  <c r="I1622" i="4" s="1"/>
  <c r="E1621" i="4"/>
  <c r="J1621" i="4" s="1"/>
  <c r="K1621" i="4" s="1"/>
  <c r="M1621" i="4" s="1"/>
  <c r="K1620" i="4"/>
  <c r="M1620" i="4" s="1"/>
  <c r="E1620" i="4"/>
  <c r="H1620" i="4" s="1"/>
  <c r="I1620" i="4" s="1"/>
  <c r="J1619" i="4"/>
  <c r="K1619" i="4" s="1"/>
  <c r="M1619" i="4" s="1"/>
  <c r="E1619" i="4"/>
  <c r="H1619" i="4" s="1"/>
  <c r="I1619" i="4" s="1"/>
  <c r="G4748" i="1"/>
  <c r="G4747" i="1"/>
  <c r="G4746" i="1"/>
  <c r="G4745" i="1"/>
  <c r="K1617" i="4"/>
  <c r="M1617" i="4" s="1"/>
  <c r="E1617" i="4"/>
  <c r="H1617" i="4" s="1"/>
  <c r="I1617" i="4" s="1"/>
  <c r="J1616" i="4"/>
  <c r="K1616" i="4" s="1"/>
  <c r="M1616" i="4" s="1"/>
  <c r="E1616" i="4"/>
  <c r="H1616" i="4" s="1"/>
  <c r="I1616" i="4" s="1"/>
  <c r="J1615" i="4"/>
  <c r="K1615" i="4" s="1"/>
  <c r="M1615" i="4" s="1"/>
  <c r="G583" i="5" s="1"/>
  <c r="E1615" i="4"/>
  <c r="H1615" i="4" s="1"/>
  <c r="I1615" i="4" s="1"/>
  <c r="G4794" i="1"/>
  <c r="G4793" i="1"/>
  <c r="G4743" i="1"/>
  <c r="G4742" i="1"/>
  <c r="J1643" i="4"/>
  <c r="K1643" i="4" s="1"/>
  <c r="M1643" i="4" s="1"/>
  <c r="E1643" i="4"/>
  <c r="H1643" i="4" s="1"/>
  <c r="I1643" i="4" s="1"/>
  <c r="G4749" i="1" l="1"/>
  <c r="J1646" i="4"/>
  <c r="K1646" i="4" s="1"/>
  <c r="M1646" i="4" s="1"/>
  <c r="M1648" i="4" s="1"/>
  <c r="H1647" i="4"/>
  <c r="I1647" i="4" s="1"/>
  <c r="J1649" i="4"/>
  <c r="K1649" i="4" s="1"/>
  <c r="M1649" i="4" s="1"/>
  <c r="H1621" i="4"/>
  <c r="I1621" i="4" s="1"/>
  <c r="J1622" i="4"/>
  <c r="K1622" i="4" s="1"/>
  <c r="M1622" i="4" s="1"/>
  <c r="M1623" i="4" s="1"/>
  <c r="J1614" i="4" l="1"/>
  <c r="K1614" i="4" s="1"/>
  <c r="M1614" i="4" s="1"/>
  <c r="G582" i="5" s="1"/>
  <c r="E1614" i="4"/>
  <c r="H1614" i="4" s="1"/>
  <c r="I1614" i="4" s="1"/>
  <c r="G8795" i="1" l="1"/>
  <c r="G8794" i="1"/>
  <c r="G8793" i="1"/>
  <c r="G8792" i="1"/>
  <c r="G8791" i="1"/>
  <c r="G8790" i="1"/>
  <c r="J3187" i="4"/>
  <c r="K3187" i="4" s="1"/>
  <c r="M3187" i="4" s="1"/>
  <c r="E3187" i="4"/>
  <c r="H3187" i="4" s="1"/>
  <c r="I3187" i="4" s="1"/>
  <c r="J3186" i="4"/>
  <c r="K3186" i="4" s="1"/>
  <c r="M3186" i="4" s="1"/>
  <c r="E3186" i="4"/>
  <c r="H3186" i="4" s="1"/>
  <c r="I3186" i="4" s="1"/>
  <c r="J3185" i="4"/>
  <c r="K3185" i="4" s="1"/>
  <c r="M3185" i="4" s="1"/>
  <c r="E3185" i="4"/>
  <c r="H3185" i="4" s="1"/>
  <c r="I3185" i="4" s="1"/>
  <c r="J3184" i="4"/>
  <c r="K3184" i="4" s="1"/>
  <c r="M3184" i="4" s="1"/>
  <c r="E3184" i="4"/>
  <c r="H3184" i="4" s="1"/>
  <c r="I3184" i="4" s="1"/>
  <c r="J3183" i="4"/>
  <c r="K3183" i="4" s="1"/>
  <c r="M3183" i="4" s="1"/>
  <c r="E3183" i="4"/>
  <c r="H3183" i="4" s="1"/>
  <c r="I3183" i="4" s="1"/>
  <c r="K3188" i="4"/>
  <c r="G8887" i="1"/>
  <c r="G8886" i="1"/>
  <c r="G8885" i="1"/>
  <c r="G8884" i="1"/>
  <c r="G8883" i="1"/>
  <c r="G8882" i="1"/>
  <c r="G8881" i="1"/>
  <c r="G8880" i="1"/>
  <c r="G8879" i="1"/>
  <c r="G8878" i="1"/>
  <c r="G8877" i="1"/>
  <c r="G8899" i="1"/>
  <c r="G8898" i="1"/>
  <c r="G8897" i="1"/>
  <c r="G8896" i="1"/>
  <c r="G8895" i="1"/>
  <c r="G8894" i="1"/>
  <c r="G8893" i="1"/>
  <c r="G8892" i="1"/>
  <c r="G8891" i="1"/>
  <c r="G8890" i="1"/>
  <c r="G8889" i="1"/>
  <c r="K3248" i="4"/>
  <c r="J3247" i="4"/>
  <c r="K3247" i="4" s="1"/>
  <c r="M3247" i="4" s="1"/>
  <c r="E3247" i="4"/>
  <c r="H3247" i="4" s="1"/>
  <c r="I3247" i="4" s="1"/>
  <c r="J3246" i="4"/>
  <c r="K3246" i="4" s="1"/>
  <c r="M3246" i="4" s="1"/>
  <c r="E3246" i="4"/>
  <c r="H3246" i="4" s="1"/>
  <c r="I3246" i="4" s="1"/>
  <c r="J3245" i="4"/>
  <c r="K3245" i="4" s="1"/>
  <c r="M3245" i="4" s="1"/>
  <c r="E3245" i="4"/>
  <c r="H3245" i="4" s="1"/>
  <c r="I3245" i="4" s="1"/>
  <c r="J3244" i="4"/>
  <c r="K3244" i="4" s="1"/>
  <c r="M3244" i="4" s="1"/>
  <c r="E3244" i="4"/>
  <c r="H3244" i="4" s="1"/>
  <c r="I3244" i="4" s="1"/>
  <c r="J3243" i="4"/>
  <c r="K3243" i="4" s="1"/>
  <c r="M3243" i="4" s="1"/>
  <c r="E3243" i="4"/>
  <c r="H3243" i="4" s="1"/>
  <c r="I3243" i="4" s="1"/>
  <c r="J3242" i="4"/>
  <c r="K3242" i="4" s="1"/>
  <c r="M3242" i="4" s="1"/>
  <c r="E3242" i="4"/>
  <c r="H3242" i="4" s="1"/>
  <c r="I3242" i="4" s="1"/>
  <c r="J3241" i="4"/>
  <c r="K3241" i="4" s="1"/>
  <c r="M3241" i="4" s="1"/>
  <c r="E3241" i="4"/>
  <c r="H3241" i="4" s="1"/>
  <c r="I3241" i="4" s="1"/>
  <c r="K3256" i="4"/>
  <c r="J3255" i="4"/>
  <c r="K3255" i="4" s="1"/>
  <c r="M3255" i="4" s="1"/>
  <c r="E3255" i="4"/>
  <c r="H3255" i="4" s="1"/>
  <c r="I3255" i="4" s="1"/>
  <c r="J3254" i="4"/>
  <c r="K3254" i="4" s="1"/>
  <c r="M3254" i="4" s="1"/>
  <c r="E3254" i="4"/>
  <c r="H3254" i="4" s="1"/>
  <c r="I3254" i="4" s="1"/>
  <c r="J3253" i="4"/>
  <c r="K3253" i="4" s="1"/>
  <c r="M3253" i="4" s="1"/>
  <c r="E3253" i="4"/>
  <c r="H3253" i="4" s="1"/>
  <c r="I3253" i="4" s="1"/>
  <c r="J3252" i="4"/>
  <c r="K3252" i="4" s="1"/>
  <c r="M3252" i="4" s="1"/>
  <c r="E3252" i="4"/>
  <c r="H3252" i="4" s="1"/>
  <c r="I3252" i="4" s="1"/>
  <c r="J3251" i="4"/>
  <c r="K3251" i="4" s="1"/>
  <c r="M3251" i="4" s="1"/>
  <c r="E3251" i="4"/>
  <c r="H3251" i="4" s="1"/>
  <c r="I3251" i="4" s="1"/>
  <c r="J3250" i="4"/>
  <c r="K3250" i="4" s="1"/>
  <c r="M3250" i="4" s="1"/>
  <c r="E3250" i="4"/>
  <c r="H3250" i="4" s="1"/>
  <c r="I3250" i="4" s="1"/>
  <c r="J3249" i="4"/>
  <c r="K3249" i="4" s="1"/>
  <c r="M3249" i="4" s="1"/>
  <c r="E3249" i="4"/>
  <c r="H3249" i="4" s="1"/>
  <c r="I3249" i="4" s="1"/>
  <c r="G8937" i="1"/>
  <c r="G8936" i="1"/>
  <c r="G8935" i="1"/>
  <c r="G8934" i="1"/>
  <c r="G8933" i="1"/>
  <c r="G8932" i="1"/>
  <c r="G8931" i="1"/>
  <c r="G8930" i="1"/>
  <c r="G8929" i="1"/>
  <c r="G8928" i="1"/>
  <c r="G8927" i="1"/>
  <c r="F1087" i="2"/>
  <c r="K3276" i="4"/>
  <c r="J3275" i="4"/>
  <c r="K3275" i="4" s="1"/>
  <c r="M3275" i="4" s="1"/>
  <c r="E3275" i="4"/>
  <c r="H3275" i="4" s="1"/>
  <c r="I3275" i="4" s="1"/>
  <c r="J3274" i="4"/>
  <c r="K3274" i="4" s="1"/>
  <c r="M3274" i="4" s="1"/>
  <c r="E3274" i="4"/>
  <c r="H3274" i="4" s="1"/>
  <c r="I3274" i="4" s="1"/>
  <c r="J3273" i="4"/>
  <c r="K3273" i="4" s="1"/>
  <c r="M3273" i="4" s="1"/>
  <c r="E3273" i="4"/>
  <c r="H3273" i="4" s="1"/>
  <c r="I3273" i="4" s="1"/>
  <c r="J3272" i="4"/>
  <c r="K3272" i="4" s="1"/>
  <c r="M3272" i="4" s="1"/>
  <c r="E3272" i="4"/>
  <c r="H3272" i="4" s="1"/>
  <c r="I3272" i="4" s="1"/>
  <c r="J3271" i="4"/>
  <c r="K3271" i="4" s="1"/>
  <c r="M3271" i="4" s="1"/>
  <c r="E3271" i="4"/>
  <c r="H3271" i="4" s="1"/>
  <c r="I3271" i="4" s="1"/>
  <c r="J3270" i="4"/>
  <c r="K3270" i="4" s="1"/>
  <c r="M3270" i="4" s="1"/>
  <c r="E3270" i="4"/>
  <c r="H3270" i="4" s="1"/>
  <c r="I3270" i="4" s="1"/>
  <c r="J3269" i="4"/>
  <c r="K3269" i="4" s="1"/>
  <c r="M3269" i="4" s="1"/>
  <c r="E3269" i="4"/>
  <c r="H3269" i="4" s="1"/>
  <c r="I3269" i="4" s="1"/>
  <c r="G8861" i="1"/>
  <c r="G8860" i="1"/>
  <c r="G8859" i="1"/>
  <c r="G8858" i="1"/>
  <c r="G8857" i="1"/>
  <c r="G8856" i="1"/>
  <c r="G8855" i="1"/>
  <c r="G8854" i="1"/>
  <c r="G8853" i="1"/>
  <c r="G8852" i="1"/>
  <c r="G8851" i="1"/>
  <c r="G8850" i="1"/>
  <c r="G8849" i="1"/>
  <c r="G8848" i="1"/>
  <c r="K3235" i="4"/>
  <c r="J3234" i="4"/>
  <c r="K3234" i="4" s="1"/>
  <c r="M3234" i="4" s="1"/>
  <c r="E3234" i="4"/>
  <c r="H3234" i="4" s="1"/>
  <c r="I3234" i="4" s="1"/>
  <c r="J3233" i="4"/>
  <c r="K3233" i="4" s="1"/>
  <c r="M3233" i="4" s="1"/>
  <c r="E3233" i="4"/>
  <c r="H3233" i="4" s="1"/>
  <c r="I3233" i="4" s="1"/>
  <c r="J3232" i="4"/>
  <c r="K3232" i="4" s="1"/>
  <c r="M3232" i="4" s="1"/>
  <c r="E3232" i="4"/>
  <c r="H3232" i="4" s="1"/>
  <c r="I3232" i="4" s="1"/>
  <c r="J3231" i="4"/>
  <c r="K3231" i="4" s="1"/>
  <c r="M3231" i="4" s="1"/>
  <c r="E3231" i="4"/>
  <c r="H3231" i="4" s="1"/>
  <c r="I3231" i="4" s="1"/>
  <c r="J3230" i="4"/>
  <c r="K3230" i="4" s="1"/>
  <c r="M3230" i="4" s="1"/>
  <c r="E3230" i="4"/>
  <c r="H3230" i="4" s="1"/>
  <c r="I3230" i="4" s="1"/>
  <c r="J3229" i="4"/>
  <c r="K3229" i="4" s="1"/>
  <c r="M3229" i="4" s="1"/>
  <c r="E3229" i="4"/>
  <c r="H3229" i="4" s="1"/>
  <c r="I3229" i="4" s="1"/>
  <c r="J3228" i="4"/>
  <c r="K3228" i="4" s="1"/>
  <c r="M3228" i="4" s="1"/>
  <c r="E3228" i="4"/>
  <c r="H3228" i="4" s="1"/>
  <c r="I3228" i="4" s="1"/>
  <c r="K3227" i="4"/>
  <c r="J3226" i="4"/>
  <c r="K3226" i="4" s="1"/>
  <c r="M3226" i="4" s="1"/>
  <c r="E3226" i="4"/>
  <c r="H3226" i="4" s="1"/>
  <c r="I3226" i="4" s="1"/>
  <c r="J3225" i="4"/>
  <c r="K3225" i="4" s="1"/>
  <c r="M3225" i="4" s="1"/>
  <c r="E3225" i="4"/>
  <c r="H3225" i="4" s="1"/>
  <c r="I3225" i="4" s="1"/>
  <c r="J3224" i="4"/>
  <c r="K3224" i="4" s="1"/>
  <c r="M3224" i="4" s="1"/>
  <c r="E3224" i="4"/>
  <c r="H3224" i="4" s="1"/>
  <c r="I3224" i="4" s="1"/>
  <c r="J3223" i="4"/>
  <c r="K3223" i="4" s="1"/>
  <c r="M3223" i="4" s="1"/>
  <c r="E3223" i="4"/>
  <c r="H3223" i="4" s="1"/>
  <c r="I3223" i="4" s="1"/>
  <c r="J3222" i="4"/>
  <c r="K3222" i="4" s="1"/>
  <c r="M3222" i="4" s="1"/>
  <c r="E3222" i="4"/>
  <c r="H3222" i="4" s="1"/>
  <c r="I3222" i="4" s="1"/>
  <c r="J3221" i="4"/>
  <c r="K3221" i="4" s="1"/>
  <c r="M3221" i="4" s="1"/>
  <c r="E3221" i="4"/>
  <c r="H3221" i="4" s="1"/>
  <c r="I3221" i="4" s="1"/>
  <c r="J3220" i="4"/>
  <c r="K3220" i="4" s="1"/>
  <c r="M3220" i="4" s="1"/>
  <c r="E3220" i="4"/>
  <c r="H3220" i="4" s="1"/>
  <c r="I3220" i="4" s="1"/>
  <c r="D1084" i="3"/>
  <c r="M3188" i="4" l="1"/>
  <c r="M3256" i="4"/>
  <c r="G8796" i="1"/>
  <c r="M3227" i="4"/>
  <c r="M3248" i="4"/>
  <c r="G8862" i="1"/>
  <c r="M3276" i="4"/>
  <c r="M3235" i="4"/>
  <c r="G11234" i="1"/>
  <c r="G11233" i="1"/>
  <c r="G11232" i="1"/>
  <c r="G11231" i="1"/>
  <c r="G11230" i="1"/>
  <c r="G11229" i="1"/>
  <c r="G11228" i="1"/>
  <c r="G11227" i="1"/>
  <c r="G11235" i="1" l="1"/>
  <c r="E1504" i="3" l="1"/>
  <c r="D1504" i="3" s="1"/>
  <c r="I1500" i="2" s="1"/>
  <c r="F1500" i="2"/>
  <c r="G1500" i="2" s="1"/>
  <c r="H1500" i="2" s="1"/>
  <c r="E1503" i="3"/>
  <c r="D1503" i="3" s="1"/>
  <c r="I1499" i="2" s="1"/>
  <c r="F1499" i="2"/>
  <c r="G1499" i="2" s="1"/>
  <c r="H1499" i="2" s="1"/>
  <c r="E1502" i="3"/>
  <c r="D1502" i="3" s="1"/>
  <c r="I1498" i="2" s="1"/>
  <c r="F1498" i="2"/>
  <c r="G1498" i="2" s="1"/>
  <c r="H1498" i="2" s="1"/>
  <c r="E1496" i="3"/>
  <c r="D1496" i="3" s="1"/>
  <c r="I1492" i="2" s="1"/>
  <c r="F1492" i="2"/>
  <c r="G1492" i="2" s="1"/>
  <c r="H1492" i="2" s="1"/>
  <c r="J1498" i="2" l="1"/>
  <c r="D1497" i="5" s="1"/>
  <c r="F1497" i="5" s="1"/>
  <c r="J1499" i="2"/>
  <c r="D1498" i="5" s="1"/>
  <c r="F1498" i="5" s="1"/>
  <c r="C1497" i="5"/>
  <c r="C1498" i="5"/>
  <c r="J1500" i="2"/>
  <c r="D1499" i="5" s="1"/>
  <c r="C1491" i="5"/>
  <c r="J1492" i="2"/>
  <c r="D1491" i="5" s="1"/>
  <c r="H1498" i="5" l="1"/>
  <c r="E1499" i="6" s="1"/>
  <c r="H1497" i="5"/>
  <c r="E1498" i="6" s="1"/>
  <c r="F1499" i="5"/>
  <c r="H1499" i="5" s="1"/>
  <c r="E1500" i="6" s="1"/>
  <c r="F1491" i="5"/>
  <c r="H1491" i="5" s="1"/>
  <c r="G7626" i="1"/>
  <c r="G7630" i="1"/>
  <c r="G7629" i="1"/>
  <c r="G7628" i="1"/>
  <c r="G7627" i="1"/>
  <c r="J3162" i="4"/>
  <c r="K3162" i="4" s="1"/>
  <c r="M3162" i="4" s="1"/>
  <c r="G1062" i="5" s="1"/>
  <c r="E3162" i="4"/>
  <c r="H3162" i="4" s="1"/>
  <c r="I3162" i="4" s="1"/>
  <c r="G13520" i="1"/>
  <c r="F13518" i="1"/>
  <c r="E1492" i="6" l="1"/>
  <c r="G7631" i="1"/>
  <c r="C822" i="5" s="1"/>
  <c r="G1545" i="5"/>
  <c r="D1615" i="3"/>
  <c r="I1564" i="2" s="1"/>
  <c r="J1564" i="2" s="1"/>
  <c r="D1545" i="5" l="1"/>
  <c r="G10802" i="1"/>
  <c r="F1545" i="5" l="1"/>
  <c r="D1499" i="3"/>
  <c r="I1495" i="2" s="1"/>
  <c r="J1495" i="2" s="1"/>
  <c r="D1494" i="5" s="1"/>
  <c r="D1498" i="3"/>
  <c r="I1494" i="2" s="1"/>
  <c r="J1494" i="2" s="1"/>
  <c r="D1493" i="5" s="1"/>
  <c r="F1493" i="5" l="1"/>
  <c r="H1493" i="5" s="1"/>
  <c r="J1493" i="5"/>
  <c r="H1494" i="6" s="1"/>
  <c r="F1494" i="5"/>
  <c r="H1494" i="5" s="1"/>
  <c r="J1494" i="5"/>
  <c r="H1495" i="6" s="1"/>
  <c r="G9624" i="1"/>
  <c r="G9623" i="1"/>
  <c r="G9622" i="1"/>
  <c r="G9621" i="1"/>
  <c r="G9620" i="1"/>
  <c r="G9618" i="1"/>
  <c r="G9617" i="1"/>
  <c r="G9616" i="1"/>
  <c r="G9615" i="1"/>
  <c r="G9614" i="1"/>
  <c r="G9613" i="1"/>
  <c r="G9308" i="1"/>
  <c r="G9307" i="1"/>
  <c r="G9306" i="1"/>
  <c r="G9305" i="1"/>
  <c r="G9304" i="1"/>
  <c r="G9303" i="1"/>
  <c r="G9302" i="1"/>
  <c r="G9301" i="1"/>
  <c r="G9300" i="1"/>
  <c r="G9299" i="1"/>
  <c r="G9298" i="1"/>
  <c r="G9297" i="1"/>
  <c r="G9296" i="1"/>
  <c r="G9294" i="1"/>
  <c r="G9293" i="1"/>
  <c r="G9292" i="1"/>
  <c r="G9291" i="1"/>
  <c r="G9290" i="1"/>
  <c r="G9289" i="1"/>
  <c r="G9288" i="1"/>
  <c r="G9287" i="1"/>
  <c r="G9286" i="1"/>
  <c r="G9285" i="1"/>
  <c r="G9284" i="1"/>
  <c r="G9283" i="1"/>
  <c r="G9282" i="1"/>
  <c r="G9281" i="1"/>
  <c r="G9280" i="1"/>
  <c r="G9278" i="1"/>
  <c r="G9277" i="1"/>
  <c r="G9276" i="1"/>
  <c r="G9275" i="1"/>
  <c r="G9274" i="1"/>
  <c r="G9273" i="1"/>
  <c r="G9272" i="1"/>
  <c r="G9271" i="1"/>
  <c r="G9270" i="1"/>
  <c r="G9269" i="1"/>
  <c r="G9268" i="1"/>
  <c r="G9267" i="1"/>
  <c r="G9266" i="1"/>
  <c r="G9264" i="1"/>
  <c r="G9263" i="1"/>
  <c r="G9262" i="1"/>
  <c r="G9261" i="1"/>
  <c r="G9260" i="1"/>
  <c r="G9259" i="1"/>
  <c r="G9258" i="1"/>
  <c r="G9257" i="1"/>
  <c r="G9256" i="1"/>
  <c r="G9255" i="1"/>
  <c r="G9254" i="1"/>
  <c r="G9253" i="1"/>
  <c r="G9252" i="1"/>
  <c r="G9251" i="1"/>
  <c r="G9249" i="1"/>
  <c r="G9248" i="1"/>
  <c r="G9247" i="1"/>
  <c r="G9246" i="1"/>
  <c r="G9245" i="1"/>
  <c r="G9244" i="1"/>
  <c r="G9243" i="1"/>
  <c r="G9242" i="1"/>
  <c r="G9241" i="1"/>
  <c r="G9240" i="1"/>
  <c r="G9238" i="1"/>
  <c r="G9237" i="1"/>
  <c r="G9236" i="1"/>
  <c r="G9235" i="1"/>
  <c r="G9234" i="1"/>
  <c r="G9233" i="1"/>
  <c r="G9232" i="1"/>
  <c r="G9231" i="1"/>
  <c r="G9230" i="1"/>
  <c r="G9229" i="1"/>
  <c r="G9227" i="1"/>
  <c r="G9226" i="1"/>
  <c r="G9225" i="1"/>
  <c r="G9224" i="1"/>
  <c r="G9223" i="1"/>
  <c r="G9222" i="1"/>
  <c r="G9221" i="1"/>
  <c r="G9220" i="1"/>
  <c r="G9218" i="1"/>
  <c r="G9217" i="1"/>
  <c r="G9216" i="1"/>
  <c r="G9215" i="1"/>
  <c r="G9214" i="1"/>
  <c r="G9213" i="1"/>
  <c r="G9212" i="1"/>
  <c r="G9209" i="1"/>
  <c r="G9208" i="1"/>
  <c r="G9207" i="1"/>
  <c r="G9206" i="1"/>
  <c r="G9205" i="1"/>
  <c r="G9204" i="1"/>
  <c r="G9203" i="1"/>
  <c r="G9202" i="1"/>
  <c r="G9201" i="1"/>
  <c r="G9200" i="1"/>
  <c r="G9199" i="1"/>
  <c r="G9197" i="1"/>
  <c r="G9196" i="1"/>
  <c r="G9195" i="1"/>
  <c r="G9194" i="1"/>
  <c r="G9193" i="1"/>
  <c r="G9192" i="1"/>
  <c r="G9191" i="1"/>
  <c r="G9190" i="1"/>
  <c r="G9189" i="1"/>
  <c r="G9188" i="1"/>
  <c r="G9186" i="1"/>
  <c r="G9185" i="1"/>
  <c r="G9184" i="1"/>
  <c r="G9183" i="1"/>
  <c r="G9182" i="1"/>
  <c r="G9181" i="1"/>
  <c r="G9180" i="1"/>
  <c r="G9179" i="1"/>
  <c r="G9178" i="1"/>
  <c r="G9177" i="1"/>
  <c r="G9176" i="1"/>
  <c r="G9175" i="1"/>
  <c r="G9173" i="1"/>
  <c r="G9172" i="1"/>
  <c r="G9171" i="1"/>
  <c r="G9170" i="1"/>
  <c r="G9169" i="1"/>
  <c r="G9168" i="1"/>
  <c r="G9167" i="1"/>
  <c r="G9166" i="1"/>
  <c r="G9165" i="1"/>
  <c r="G9164" i="1"/>
  <c r="G9163" i="1"/>
  <c r="G9162" i="1"/>
  <c r="G9160" i="1"/>
  <c r="G9159" i="1"/>
  <c r="G9158" i="1"/>
  <c r="G9157" i="1"/>
  <c r="G9156" i="1"/>
  <c r="G9155" i="1"/>
  <c r="G9154" i="1"/>
  <c r="G9153" i="1"/>
  <c r="G9152" i="1"/>
  <c r="G9151" i="1"/>
  <c r="G9149" i="1"/>
  <c r="G9148" i="1"/>
  <c r="G9147" i="1"/>
  <c r="G9146" i="1"/>
  <c r="G9145" i="1"/>
  <c r="G9144" i="1"/>
  <c r="G9143" i="1"/>
  <c r="G9142" i="1"/>
  <c r="G9141" i="1"/>
  <c r="G9140" i="1"/>
  <c r="G9138" i="1"/>
  <c r="G9137" i="1"/>
  <c r="G9136" i="1"/>
  <c r="G9135" i="1"/>
  <c r="G9134" i="1"/>
  <c r="G9133" i="1"/>
  <c r="G9132" i="1"/>
  <c r="G9131" i="1"/>
  <c r="G9130" i="1"/>
  <c r="G9129" i="1"/>
  <c r="G9128" i="1"/>
  <c r="G9126" i="1"/>
  <c r="G9125" i="1"/>
  <c r="G9124" i="1"/>
  <c r="G9123" i="1"/>
  <c r="G9122" i="1"/>
  <c r="G9121" i="1"/>
  <c r="G9120" i="1"/>
  <c r="G9119" i="1"/>
  <c r="G9118" i="1"/>
  <c r="G9117" i="1"/>
  <c r="G9115" i="1"/>
  <c r="G9114" i="1"/>
  <c r="G9113" i="1"/>
  <c r="G9112" i="1"/>
  <c r="G9111" i="1"/>
  <c r="G9110" i="1"/>
  <c r="G9109" i="1"/>
  <c r="G9108" i="1"/>
  <c r="G9106" i="1"/>
  <c r="G9105" i="1"/>
  <c r="G9104" i="1"/>
  <c r="G9103" i="1"/>
  <c r="G9102" i="1"/>
  <c r="G9101" i="1"/>
  <c r="G9100" i="1"/>
  <c r="G9099" i="1"/>
  <c r="G9098" i="1"/>
  <c r="G9097" i="1"/>
  <c r="G9096" i="1"/>
  <c r="G9095" i="1"/>
  <c r="G9094" i="1"/>
  <c r="G9093" i="1"/>
  <c r="G9092" i="1"/>
  <c r="G9091" i="1"/>
  <c r="G9090" i="1"/>
  <c r="G9089" i="1"/>
  <c r="G9088" i="1"/>
  <c r="G9087" i="1"/>
  <c r="G9086" i="1"/>
  <c r="G9085" i="1"/>
  <c r="G9084" i="1"/>
  <c r="G9083" i="1"/>
  <c r="G9082" i="1"/>
  <c r="G9081" i="1"/>
  <c r="G9080" i="1"/>
  <c r="G9079" i="1"/>
  <c r="G9078" i="1"/>
  <c r="G9077" i="1"/>
  <c r="G9076" i="1"/>
  <c r="G9074" i="1"/>
  <c r="G9073" i="1"/>
  <c r="G9072" i="1"/>
  <c r="G9071" i="1"/>
  <c r="G9070" i="1"/>
  <c r="G9069" i="1"/>
  <c r="G9068" i="1"/>
  <c r="G9067" i="1"/>
  <c r="G9066" i="1"/>
  <c r="G9065" i="1"/>
  <c r="G9064" i="1"/>
  <c r="G9062" i="1"/>
  <c r="G9061" i="1"/>
  <c r="G9060" i="1"/>
  <c r="G9059" i="1"/>
  <c r="G9058" i="1"/>
  <c r="G9057" i="1"/>
  <c r="G9056" i="1"/>
  <c r="G9055" i="1"/>
  <c r="G9053" i="1"/>
  <c r="G9052" i="1"/>
  <c r="G9051" i="1"/>
  <c r="G9050" i="1"/>
  <c r="G9049" i="1"/>
  <c r="G9048" i="1"/>
  <c r="G9047" i="1"/>
  <c r="G9046" i="1"/>
  <c r="G9045" i="1"/>
  <c r="G9044" i="1"/>
  <c r="G9043" i="1"/>
  <c r="G9042" i="1"/>
  <c r="G9041" i="1"/>
  <c r="G9040" i="1"/>
  <c r="G9039" i="1"/>
  <c r="G9038" i="1"/>
  <c r="G9037" i="1"/>
  <c r="G9036" i="1"/>
  <c r="G9035" i="1"/>
  <c r="G9034" i="1"/>
  <c r="G9033" i="1"/>
  <c r="G9032" i="1"/>
  <c r="G9031" i="1"/>
  <c r="G9030" i="1"/>
  <c r="G9029" i="1"/>
  <c r="G9028" i="1"/>
  <c r="G9027" i="1"/>
  <c r="G9026" i="1"/>
  <c r="G9025" i="1"/>
  <c r="G9024" i="1"/>
  <c r="G9023" i="1"/>
  <c r="G9021" i="1"/>
  <c r="G9020" i="1"/>
  <c r="G9019" i="1"/>
  <c r="G9018" i="1"/>
  <c r="G9017" i="1"/>
  <c r="G9016" i="1"/>
  <c r="G9015" i="1"/>
  <c r="G9013" i="1"/>
  <c r="G9012" i="1"/>
  <c r="G9011" i="1"/>
  <c r="G9010" i="1"/>
  <c r="G9009" i="1"/>
  <c r="G9008" i="1"/>
  <c r="G9007" i="1"/>
  <c r="G9005" i="1"/>
  <c r="G9004" i="1"/>
  <c r="G9003" i="1"/>
  <c r="G9002" i="1"/>
  <c r="G9001" i="1"/>
  <c r="G9000" i="1"/>
  <c r="G8999" i="1"/>
  <c r="G8998" i="1"/>
  <c r="G8997" i="1"/>
  <c r="G8996" i="1"/>
  <c r="G8995" i="1"/>
  <c r="G8994" i="1"/>
  <c r="G8992" i="1"/>
  <c r="G8991" i="1"/>
  <c r="G8990" i="1"/>
  <c r="G8989" i="1"/>
  <c r="G8988" i="1"/>
  <c r="G8987" i="1"/>
  <c r="G8986" i="1"/>
  <c r="G8985" i="1"/>
  <c r="G8984" i="1"/>
  <c r="G8983" i="1"/>
  <c r="G8982" i="1"/>
  <c r="G8981" i="1"/>
  <c r="G8979" i="1"/>
  <c r="G8978" i="1"/>
  <c r="G8977" i="1"/>
  <c r="G8976" i="1"/>
  <c r="G8975" i="1"/>
  <c r="G8974" i="1"/>
  <c r="G8973" i="1"/>
  <c r="G8972" i="1"/>
  <c r="G8971" i="1"/>
  <c r="G8970" i="1"/>
  <c r="G8968" i="1"/>
  <c r="G8967" i="1"/>
  <c r="G8966" i="1"/>
  <c r="G8965" i="1"/>
  <c r="G8964" i="1"/>
  <c r="G8963" i="1"/>
  <c r="E1495" i="6" l="1"/>
  <c r="K1494" i="5"/>
  <c r="M1494" i="5" s="1"/>
  <c r="E1494" i="6"/>
  <c r="K1493" i="5"/>
  <c r="G9295" i="1"/>
  <c r="G9239" i="1"/>
  <c r="G9265" i="1"/>
  <c r="G9219" i="1"/>
  <c r="G9198" i="1"/>
  <c r="G9309" i="1"/>
  <c r="M1493" i="5" l="1"/>
  <c r="N1493" i="5" s="1"/>
  <c r="N1494" i="5"/>
  <c r="O1494" i="5"/>
  <c r="K1495" i="6"/>
  <c r="N1495" i="6" s="1"/>
  <c r="D1162" i="3"/>
  <c r="D1104" i="3"/>
  <c r="D1118" i="3"/>
  <c r="E1490" i="7" l="1"/>
  <c r="D1490" i="7"/>
  <c r="K1494" i="6"/>
  <c r="N1494" i="6" s="1"/>
  <c r="O1493" i="5"/>
  <c r="E1336" i="6"/>
  <c r="H1336" i="6"/>
  <c r="K1336" i="6"/>
  <c r="E1337" i="6"/>
  <c r="H1337" i="6"/>
  <c r="K1337" i="6"/>
  <c r="E1338" i="6"/>
  <c r="H1338" i="6"/>
  <c r="K1338" i="6"/>
  <c r="E1339" i="6"/>
  <c r="H1339" i="6"/>
  <c r="K1339" i="6"/>
  <c r="D1334" i="5"/>
  <c r="D1333" i="5"/>
  <c r="D1332" i="5"/>
  <c r="F1332" i="5" s="1"/>
  <c r="C1327" i="5"/>
  <c r="C1326" i="5"/>
  <c r="C1325" i="5"/>
  <c r="C1324" i="5"/>
  <c r="C1323" i="5"/>
  <c r="C1322" i="5"/>
  <c r="C1321" i="5"/>
  <c r="C1320" i="5"/>
  <c r="G11275" i="1"/>
  <c r="G11274" i="1"/>
  <c r="G11273" i="1"/>
  <c r="G11272" i="1"/>
  <c r="G11271" i="1"/>
  <c r="G11270" i="1"/>
  <c r="G11269" i="1"/>
  <c r="G11268" i="1"/>
  <c r="G11267" i="1"/>
  <c r="G11265" i="1"/>
  <c r="G11264" i="1"/>
  <c r="G11262" i="1"/>
  <c r="G11261" i="1"/>
  <c r="G11259" i="1"/>
  <c r="G11258" i="1"/>
  <c r="G11257" i="1"/>
  <c r="G11256" i="1"/>
  <c r="G11254" i="1"/>
  <c r="G11253" i="1"/>
  <c r="G11252" i="1"/>
  <c r="G11251" i="1"/>
  <c r="G11250" i="1"/>
  <c r="G11249" i="1"/>
  <c r="G11248" i="1"/>
  <c r="G11247" i="1"/>
  <c r="G11246" i="1"/>
  <c r="G11244" i="1"/>
  <c r="G11243" i="1"/>
  <c r="G11242" i="1"/>
  <c r="G11241" i="1"/>
  <c r="G11240" i="1"/>
  <c r="G11239" i="1"/>
  <c r="G11238" i="1"/>
  <c r="G11237" i="1"/>
  <c r="G11236" i="1"/>
  <c r="G11198" i="1"/>
  <c r="G11197" i="1"/>
  <c r="G11196" i="1"/>
  <c r="G11195" i="1"/>
  <c r="G11194" i="1"/>
  <c r="G11193" i="1"/>
  <c r="G11191" i="1"/>
  <c r="G11190" i="1"/>
  <c r="G11189" i="1"/>
  <c r="G11188" i="1"/>
  <c r="G11186" i="1"/>
  <c r="G11185" i="1"/>
  <c r="G11184" i="1"/>
  <c r="G11183" i="1"/>
  <c r="G11181" i="1"/>
  <c r="G11180" i="1"/>
  <c r="G11178" i="1"/>
  <c r="G11177" i="1"/>
  <c r="G11175" i="1"/>
  <c r="G11174" i="1"/>
  <c r="G11173" i="1"/>
  <c r="G11172" i="1"/>
  <c r="G11170" i="1"/>
  <c r="G11169" i="1"/>
  <c r="G11168" i="1"/>
  <c r="G11167" i="1"/>
  <c r="G11165" i="1"/>
  <c r="G11164" i="1"/>
  <c r="G11162" i="1"/>
  <c r="G11161" i="1"/>
  <c r="G11160" i="1"/>
  <c r="G11159" i="1"/>
  <c r="G11158" i="1"/>
  <c r="G11157" i="1"/>
  <c r="G11156" i="1"/>
  <c r="G11154" i="1"/>
  <c r="G11153" i="1"/>
  <c r="G11152" i="1"/>
  <c r="G11151" i="1"/>
  <c r="G11150" i="1"/>
  <c r="G11148" i="1"/>
  <c r="G11147" i="1"/>
  <c r="G11146" i="1"/>
  <c r="G11145" i="1"/>
  <c r="G11143" i="1"/>
  <c r="G11142" i="1"/>
  <c r="G11141" i="1"/>
  <c r="G11140" i="1"/>
  <c r="G11138" i="1"/>
  <c r="G11137" i="1"/>
  <c r="G11135" i="1"/>
  <c r="G11134" i="1"/>
  <c r="G11132" i="1"/>
  <c r="G11131" i="1"/>
  <c r="G11129" i="1"/>
  <c r="G11128" i="1"/>
  <c r="G11126" i="1"/>
  <c r="G11125" i="1"/>
  <c r="G11123" i="1"/>
  <c r="G11122" i="1"/>
  <c r="G11120" i="1"/>
  <c r="G11119" i="1"/>
  <c r="G11117" i="1"/>
  <c r="G11116" i="1"/>
  <c r="G11115" i="1"/>
  <c r="G11114" i="1"/>
  <c r="G11113" i="1"/>
  <c r="G11112" i="1"/>
  <c r="G11111" i="1"/>
  <c r="G11110" i="1"/>
  <c r="G11109" i="1"/>
  <c r="G11108" i="1"/>
  <c r="G11106" i="1"/>
  <c r="G11105" i="1"/>
  <c r="G11103" i="1"/>
  <c r="G11102" i="1"/>
  <c r="G11100" i="1"/>
  <c r="G11099" i="1"/>
  <c r="G11098" i="1"/>
  <c r="G11097" i="1"/>
  <c r="G11096" i="1"/>
  <c r="G11095" i="1"/>
  <c r="G11093" i="1"/>
  <c r="G11092" i="1"/>
  <c r="G11091" i="1"/>
  <c r="G11090" i="1"/>
  <c r="G11089" i="1"/>
  <c r="G11088" i="1"/>
  <c r="G11087" i="1"/>
  <c r="G11085" i="1"/>
  <c r="G11084" i="1"/>
  <c r="G11083" i="1"/>
  <c r="G11082" i="1"/>
  <c r="G11081" i="1"/>
  <c r="G11079" i="1"/>
  <c r="G11078" i="1"/>
  <c r="G11077" i="1"/>
  <c r="G11076" i="1"/>
  <c r="G11075" i="1"/>
  <c r="G11074" i="1"/>
  <c r="G11073" i="1"/>
  <c r="G11072" i="1"/>
  <c r="G11070" i="1"/>
  <c r="G11069" i="1"/>
  <c r="G11068" i="1"/>
  <c r="G11067" i="1"/>
  <c r="G11066" i="1"/>
  <c r="G11064" i="1"/>
  <c r="G11063" i="1"/>
  <c r="G11062" i="1"/>
  <c r="G11061" i="1"/>
  <c r="G11060" i="1"/>
  <c r="G11059" i="1"/>
  <c r="G11058" i="1"/>
  <c r="G11057" i="1"/>
  <c r="G11055" i="1"/>
  <c r="G11054" i="1"/>
  <c r="G11053" i="1"/>
  <c r="G11052" i="1"/>
  <c r="G11051" i="1"/>
  <c r="G11050" i="1"/>
  <c r="G11048" i="1"/>
  <c r="G11047" i="1"/>
  <c r="G11046" i="1"/>
  <c r="G11044" i="1"/>
  <c r="G11043" i="1"/>
  <c r="G11042" i="1"/>
  <c r="G11041" i="1"/>
  <c r="F1332" i="2"/>
  <c r="G1332" i="2" s="1"/>
  <c r="H1332" i="2" s="1"/>
  <c r="J4880" i="4"/>
  <c r="K4880" i="4" s="1"/>
  <c r="M4880" i="4" s="1"/>
  <c r="E4880" i="4"/>
  <c r="H4880" i="4" s="1"/>
  <c r="I4880" i="4" s="1"/>
  <c r="J4879" i="4"/>
  <c r="K4879" i="4" s="1"/>
  <c r="M4879" i="4" s="1"/>
  <c r="E4879" i="4"/>
  <c r="H4879" i="4" s="1"/>
  <c r="I4879" i="4" s="1"/>
  <c r="J4878" i="4"/>
  <c r="K4878" i="4" s="1"/>
  <c r="M4878" i="4" s="1"/>
  <c r="I4878" i="4"/>
  <c r="E4878" i="4"/>
  <c r="H4878" i="4" s="1"/>
  <c r="J4877" i="4"/>
  <c r="K4877" i="4" s="1"/>
  <c r="M4877" i="4" s="1"/>
  <c r="I4877" i="4"/>
  <c r="E4877" i="4"/>
  <c r="H4877" i="4" s="1"/>
  <c r="J4876" i="4"/>
  <c r="K4876" i="4" s="1"/>
  <c r="M4876" i="4" s="1"/>
  <c r="I4876" i="4"/>
  <c r="E4876" i="4"/>
  <c r="H4876" i="4" s="1"/>
  <c r="J4875" i="4"/>
  <c r="K4875" i="4" s="1"/>
  <c r="M4875" i="4" s="1"/>
  <c r="E4875" i="4"/>
  <c r="H4875" i="4" s="1"/>
  <c r="I4875" i="4" s="1"/>
  <c r="J4873" i="4"/>
  <c r="K4873" i="4" s="1"/>
  <c r="M4873" i="4" s="1"/>
  <c r="E4873" i="4"/>
  <c r="H4873" i="4" s="1"/>
  <c r="I4873" i="4" s="1"/>
  <c r="J4872" i="4"/>
  <c r="K4872" i="4" s="1"/>
  <c r="M4872" i="4" s="1"/>
  <c r="I4872" i="4"/>
  <c r="E4872" i="4"/>
  <c r="H4872" i="4" s="1"/>
  <c r="J4871" i="4"/>
  <c r="K4871" i="4" s="1"/>
  <c r="M4871" i="4" s="1"/>
  <c r="I4871" i="4"/>
  <c r="E4871" i="4"/>
  <c r="H4871" i="4" s="1"/>
  <c r="J4870" i="4"/>
  <c r="K4870" i="4" s="1"/>
  <c r="M4870" i="4" s="1"/>
  <c r="E4870" i="4"/>
  <c r="H4870" i="4" s="1"/>
  <c r="I4870" i="4" s="1"/>
  <c r="J4869" i="4"/>
  <c r="K4869" i="4" s="1"/>
  <c r="M4869" i="4" s="1"/>
  <c r="I4869" i="4"/>
  <c r="E4869" i="4"/>
  <c r="H4869" i="4" s="1"/>
  <c r="J4868" i="4"/>
  <c r="K4868" i="4" s="1"/>
  <c r="M4868" i="4" s="1"/>
  <c r="E4868" i="4"/>
  <c r="H4868" i="4" s="1"/>
  <c r="I4868" i="4" s="1"/>
  <c r="J4867" i="4"/>
  <c r="K4867" i="4" s="1"/>
  <c r="M4867" i="4" s="1"/>
  <c r="I4867" i="4"/>
  <c r="E4867" i="4"/>
  <c r="H4867" i="4" s="1"/>
  <c r="J4865" i="4"/>
  <c r="K4865" i="4" s="1"/>
  <c r="M4865" i="4" s="1"/>
  <c r="E4865" i="4"/>
  <c r="H4865" i="4" s="1"/>
  <c r="I4865" i="4" s="1"/>
  <c r="J4864" i="4"/>
  <c r="K4864" i="4" s="1"/>
  <c r="M4864" i="4" s="1"/>
  <c r="I4864" i="4"/>
  <c r="E4864" i="4"/>
  <c r="H4864" i="4" s="1"/>
  <c r="J4863" i="4"/>
  <c r="K4863" i="4" s="1"/>
  <c r="M4863" i="4" s="1"/>
  <c r="I4863" i="4"/>
  <c r="E4863" i="4"/>
  <c r="H4863" i="4" s="1"/>
  <c r="J4862" i="4"/>
  <c r="K4862" i="4" s="1"/>
  <c r="M4862" i="4" s="1"/>
  <c r="E4862" i="4"/>
  <c r="H4862" i="4" s="1"/>
  <c r="I4862" i="4" s="1"/>
  <c r="J4861" i="4"/>
  <c r="K4861" i="4" s="1"/>
  <c r="M4861" i="4" s="1"/>
  <c r="I4861" i="4"/>
  <c r="E4861" i="4"/>
  <c r="H4861" i="4" s="1"/>
  <c r="J4860" i="4"/>
  <c r="K4860" i="4" s="1"/>
  <c r="M4860" i="4" s="1"/>
  <c r="E4860" i="4"/>
  <c r="H4860" i="4" s="1"/>
  <c r="I4860" i="4" s="1"/>
  <c r="J4859" i="4"/>
  <c r="K4859" i="4" s="1"/>
  <c r="M4859" i="4" s="1"/>
  <c r="I4859" i="4"/>
  <c r="E4859" i="4"/>
  <c r="H4859" i="4" s="1"/>
  <c r="J4857" i="4"/>
  <c r="K4857" i="4" s="1"/>
  <c r="M4857" i="4" s="1"/>
  <c r="E4857" i="4"/>
  <c r="H4857" i="4" s="1"/>
  <c r="I4857" i="4" s="1"/>
  <c r="J4856" i="4"/>
  <c r="K4856" i="4" s="1"/>
  <c r="M4856" i="4" s="1"/>
  <c r="E4856" i="4"/>
  <c r="H4856" i="4" s="1"/>
  <c r="I4856" i="4" s="1"/>
  <c r="J4855" i="4"/>
  <c r="K4855" i="4" s="1"/>
  <c r="M4855" i="4" s="1"/>
  <c r="E4855" i="4"/>
  <c r="H4855" i="4" s="1"/>
  <c r="I4855" i="4" s="1"/>
  <c r="J4854" i="4"/>
  <c r="K4854" i="4" s="1"/>
  <c r="M4854" i="4" s="1"/>
  <c r="E4854" i="4"/>
  <c r="H4854" i="4" s="1"/>
  <c r="I4854" i="4" s="1"/>
  <c r="J4853" i="4"/>
  <c r="K4853" i="4" s="1"/>
  <c r="M4853" i="4" s="1"/>
  <c r="E4853" i="4"/>
  <c r="H4853" i="4" s="1"/>
  <c r="I4853" i="4" s="1"/>
  <c r="J4852" i="4"/>
  <c r="K4852" i="4" s="1"/>
  <c r="M4852" i="4" s="1"/>
  <c r="E4852" i="4"/>
  <c r="H4852" i="4" s="1"/>
  <c r="I4852" i="4" s="1"/>
  <c r="J4851" i="4"/>
  <c r="K4851" i="4" s="1"/>
  <c r="M4851" i="4" s="1"/>
  <c r="I4851" i="4"/>
  <c r="E4851" i="4"/>
  <c r="H4851" i="4" s="1"/>
  <c r="J4850" i="4"/>
  <c r="K4850" i="4" s="1"/>
  <c r="M4850" i="4" s="1"/>
  <c r="E4850" i="4"/>
  <c r="H4850" i="4" s="1"/>
  <c r="I4850" i="4" s="1"/>
  <c r="D1339" i="3"/>
  <c r="I1335" i="2" s="1"/>
  <c r="D1338" i="3"/>
  <c r="I1334" i="2" s="1"/>
  <c r="D1337" i="3"/>
  <c r="I1333" i="2" s="1"/>
  <c r="D1336" i="3"/>
  <c r="I1332" i="2" s="1"/>
  <c r="E1489" i="7" l="1"/>
  <c r="D1489" i="7"/>
  <c r="N1337" i="6"/>
  <c r="N1338" i="6"/>
  <c r="N1339" i="6"/>
  <c r="N1336" i="6"/>
  <c r="G11263" i="1"/>
  <c r="C1332" i="5" s="1"/>
  <c r="M4874" i="4"/>
  <c r="G1333" i="5" s="1"/>
  <c r="M4866" i="4"/>
  <c r="G1332" i="5" s="1"/>
  <c r="J1332" i="2"/>
  <c r="D1331" i="5" s="1"/>
  <c r="F1331" i="5" s="1"/>
  <c r="F1334" i="5"/>
  <c r="F1333" i="5"/>
  <c r="G11276" i="1"/>
  <c r="C1334" i="5" s="1"/>
  <c r="G11266" i="1"/>
  <c r="C1333" i="5" s="1"/>
  <c r="G11124" i="1"/>
  <c r="C1302" i="5" s="1"/>
  <c r="G11136" i="1"/>
  <c r="C1306" i="5" s="1"/>
  <c r="G11166" i="1"/>
  <c r="C1312" i="5" s="1"/>
  <c r="G11255" i="1"/>
  <c r="C1330" i="5" s="1"/>
  <c r="G11260" i="1"/>
  <c r="C1331" i="5" s="1"/>
  <c r="C1328" i="5"/>
  <c r="G11127" i="1"/>
  <c r="C1303" i="5" s="1"/>
  <c r="G11144" i="1"/>
  <c r="C1308" i="5" s="1"/>
  <c r="G11149" i="1"/>
  <c r="C1309" i="5" s="1"/>
  <c r="G11155" i="1"/>
  <c r="C1310" i="5" s="1"/>
  <c r="G11182" i="1"/>
  <c r="C1316" i="5" s="1"/>
  <c r="G11104" i="1"/>
  <c r="C1298" i="5" s="1"/>
  <c r="G11121" i="1"/>
  <c r="C1301" i="5" s="1"/>
  <c r="G11086" i="1"/>
  <c r="C1295" i="5" s="1"/>
  <c r="G11094" i="1"/>
  <c r="C1296" i="5" s="1"/>
  <c r="G11049" i="1"/>
  <c r="C1290" i="5" s="1"/>
  <c r="G11107" i="1"/>
  <c r="C1299" i="5" s="1"/>
  <c r="G11133" i="1"/>
  <c r="C1305" i="5" s="1"/>
  <c r="G11163" i="1"/>
  <c r="C1311" i="5" s="1"/>
  <c r="G11065" i="1"/>
  <c r="C1292" i="5" s="1"/>
  <c r="G11118" i="1"/>
  <c r="C1300" i="5" s="1"/>
  <c r="G11171" i="1"/>
  <c r="C1313" i="5" s="1"/>
  <c r="G11176" i="1"/>
  <c r="C1314" i="5" s="1"/>
  <c r="G11187" i="1"/>
  <c r="C1317" i="5" s="1"/>
  <c r="G11192" i="1"/>
  <c r="C1318" i="5" s="1"/>
  <c r="G11056" i="1"/>
  <c r="C1291" i="5" s="1"/>
  <c r="G11071" i="1"/>
  <c r="C1293" i="5" s="1"/>
  <c r="G11080" i="1"/>
  <c r="C1294" i="5" s="1"/>
  <c r="G11101" i="1"/>
  <c r="C1297" i="5" s="1"/>
  <c r="G11130" i="1"/>
  <c r="C1304" i="5" s="1"/>
  <c r="G11139" i="1"/>
  <c r="C1307" i="5" s="1"/>
  <c r="G11179" i="1"/>
  <c r="C1315" i="5" s="1"/>
  <c r="G11199" i="1"/>
  <c r="C1319" i="5" s="1"/>
  <c r="M4881" i="4"/>
  <c r="G1334" i="5" s="1"/>
  <c r="M4858" i="4"/>
  <c r="G1331" i="5" s="1"/>
  <c r="H1332" i="5" l="1"/>
  <c r="E1333" i="6" s="1"/>
  <c r="H1333" i="5"/>
  <c r="E1334" i="6" s="1"/>
  <c r="H1331" i="5"/>
  <c r="E1332" i="6" s="1"/>
  <c r="H1334" i="5"/>
  <c r="E1335" i="6" s="1"/>
  <c r="G12533" i="1"/>
  <c r="G12532" i="1"/>
  <c r="G12529" i="1"/>
  <c r="G12528" i="1"/>
  <c r="G12527" i="1"/>
  <c r="G12526" i="1"/>
  <c r="G12525" i="1"/>
  <c r="G12524" i="1"/>
  <c r="G12521" i="1"/>
  <c r="G12519" i="1"/>
  <c r="G12518" i="1"/>
  <c r="G12517" i="1"/>
  <c r="G12516" i="1"/>
  <c r="G12514" i="1"/>
  <c r="G12513" i="1"/>
  <c r="G12512" i="1"/>
  <c r="G12495" i="1"/>
  <c r="G12493" i="1"/>
  <c r="G12490" i="1"/>
  <c r="G12489" i="1"/>
  <c r="G12486" i="1"/>
  <c r="G12485" i="1"/>
  <c r="G12484" i="1"/>
  <c r="G12482" i="1"/>
  <c r="G12480" i="1"/>
  <c r="G12479" i="1"/>
  <c r="G12478" i="1"/>
  <c r="G12477" i="1"/>
  <c r="G12476" i="1"/>
  <c r="G12475" i="1"/>
  <c r="G12474" i="1"/>
  <c r="G12473" i="1"/>
  <c r="G12470" i="1"/>
  <c r="G12469" i="1"/>
  <c r="G12468" i="1"/>
  <c r="G12467" i="1"/>
  <c r="G12466" i="1"/>
  <c r="G12463" i="1"/>
  <c r="G12462" i="1"/>
  <c r="G12460" i="1"/>
  <c r="G12459" i="1"/>
  <c r="G12458" i="1"/>
  <c r="G12457" i="1"/>
  <c r="G12456" i="1"/>
  <c r="G12453" i="1"/>
  <c r="G12452" i="1"/>
  <c r="G12450" i="1"/>
  <c r="G12449" i="1"/>
  <c r="G12448" i="1"/>
  <c r="G12447" i="1"/>
  <c r="G12446" i="1"/>
  <c r="G12443" i="1"/>
  <c r="G12442" i="1"/>
  <c r="G12441" i="1"/>
  <c r="G12439" i="1"/>
  <c r="G12438" i="1"/>
  <c r="G12437" i="1"/>
  <c r="G12436" i="1"/>
  <c r="G12435" i="1"/>
  <c r="G12432" i="1"/>
  <c r="G12431" i="1"/>
  <c r="G12430" i="1"/>
  <c r="G12426" i="1"/>
  <c r="G12425" i="1"/>
  <c r="G12424" i="1"/>
  <c r="G12423" i="1"/>
  <c r="G12422" i="1"/>
  <c r="G12421" i="1"/>
  <c r="G12420" i="1"/>
  <c r="G12419" i="1"/>
  <c r="G12418" i="1"/>
  <c r="G12414" i="1"/>
  <c r="G12413" i="1"/>
  <c r="G12412" i="1"/>
  <c r="G12410" i="1"/>
  <c r="G12409" i="1"/>
  <c r="G12408" i="1"/>
  <c r="G12407" i="1"/>
  <c r="G12406" i="1"/>
  <c r="G12405" i="1"/>
  <c r="G12403" i="1"/>
  <c r="G12402" i="1"/>
  <c r="G12401" i="1"/>
  <c r="G12400" i="1"/>
  <c r="G12399" i="1"/>
  <c r="G12396" i="1"/>
  <c r="G12395" i="1"/>
  <c r="G12394" i="1"/>
  <c r="G12393" i="1"/>
  <c r="G12391" i="1"/>
  <c r="G12389" i="1"/>
  <c r="G12388" i="1"/>
  <c r="G12387" i="1"/>
  <c r="G12386" i="1"/>
  <c r="G12385" i="1"/>
  <c r="G12384" i="1"/>
  <c r="G12383" i="1"/>
  <c r="G12382" i="1"/>
  <c r="G12381" i="1"/>
  <c r="G12380" i="1"/>
  <c r="G12379" i="1"/>
  <c r="G12378" i="1"/>
  <c r="G12377" i="1"/>
  <c r="G12374" i="1"/>
  <c r="G12372" i="1"/>
  <c r="G12371" i="1"/>
  <c r="G12370" i="1"/>
  <c r="G12369" i="1"/>
  <c r="G12368" i="1"/>
  <c r="G12367" i="1"/>
  <c r="G12365" i="1"/>
  <c r="G12363" i="1"/>
  <c r="G12362" i="1"/>
  <c r="G12361" i="1"/>
  <c r="G12358" i="1"/>
  <c r="G12356" i="1"/>
  <c r="G12355" i="1"/>
  <c r="G12354" i="1"/>
  <c r="G12353" i="1"/>
  <c r="G12352" i="1"/>
  <c r="G12351" i="1"/>
  <c r="G12349" i="1"/>
  <c r="G12348" i="1"/>
  <c r="G12347" i="1"/>
  <c r="G12346" i="1"/>
  <c r="G12344" i="1"/>
  <c r="G12341" i="1"/>
  <c r="G12340" i="1"/>
  <c r="G12339" i="1"/>
  <c r="G12338" i="1"/>
  <c r="G12337" i="1"/>
  <c r="G12336" i="1"/>
  <c r="G12334" i="1"/>
  <c r="G12333" i="1"/>
  <c r="G12332" i="1"/>
  <c r="G12266" i="1"/>
  <c r="G12264" i="1"/>
  <c r="G12263" i="1"/>
  <c r="G12262" i="1"/>
  <c r="G12261" i="1"/>
  <c r="G12260" i="1"/>
  <c r="G12258" i="1"/>
  <c r="G12257" i="1"/>
  <c r="G12256" i="1"/>
  <c r="G12255" i="1"/>
  <c r="G12254" i="1"/>
  <c r="G12251" i="1"/>
  <c r="G12249" i="1"/>
  <c r="G12248" i="1"/>
  <c r="G12247" i="1"/>
  <c r="G12246" i="1"/>
  <c r="G12245" i="1"/>
  <c r="G12244" i="1"/>
  <c r="G12243" i="1"/>
  <c r="G12241" i="1"/>
  <c r="G12240" i="1"/>
  <c r="G12239" i="1"/>
  <c r="G12236" i="1"/>
  <c r="G12234" i="1"/>
  <c r="G12233" i="1"/>
  <c r="G12232" i="1"/>
  <c r="G12231" i="1"/>
  <c r="G12230" i="1"/>
  <c r="G12229" i="1"/>
  <c r="G12228" i="1"/>
  <c r="G12226" i="1"/>
  <c r="G12225" i="1"/>
  <c r="G12224" i="1"/>
  <c r="G12221" i="1"/>
  <c r="G12219" i="1"/>
  <c r="G12218" i="1"/>
  <c r="G12217" i="1"/>
  <c r="G12216" i="1"/>
  <c r="G12214" i="1"/>
  <c r="G12213" i="1"/>
  <c r="G12212" i="1"/>
  <c r="G12210" i="1"/>
  <c r="G12209" i="1"/>
  <c r="G12206" i="1"/>
  <c r="G12204" i="1"/>
  <c r="G12203" i="1"/>
  <c r="G12202" i="1"/>
  <c r="G12201" i="1"/>
  <c r="G12200" i="1"/>
  <c r="G12199" i="1"/>
  <c r="G12198" i="1"/>
  <c r="G12197" i="1"/>
  <c r="G12195" i="1"/>
  <c r="G12194" i="1"/>
  <c r="G12191" i="1"/>
  <c r="G12189" i="1"/>
  <c r="G12187" i="1"/>
  <c r="G12186" i="1"/>
  <c r="G12184" i="1"/>
  <c r="G12183" i="1"/>
  <c r="G12182" i="1"/>
  <c r="G12180" i="1"/>
  <c r="G12179" i="1"/>
  <c r="G12178" i="1"/>
  <c r="G12176" i="1"/>
  <c r="G12174" i="1"/>
  <c r="G12173" i="1"/>
  <c r="G12172" i="1"/>
  <c r="G12171" i="1"/>
  <c r="G12170" i="1"/>
  <c r="G12169" i="1"/>
  <c r="G12168" i="1"/>
  <c r="G12166" i="1"/>
  <c r="G12165" i="1"/>
  <c r="G12164" i="1"/>
  <c r="G12161" i="1"/>
  <c r="G12159" i="1"/>
  <c r="G12156" i="1"/>
  <c r="G12155" i="1"/>
  <c r="G12153" i="1"/>
  <c r="G12152" i="1"/>
  <c r="G12150" i="1"/>
  <c r="G12148" i="1"/>
  <c r="G12145" i="1"/>
  <c r="G12144" i="1"/>
  <c r="G12140" i="1"/>
  <c r="G12139" i="1"/>
  <c r="G12127" i="1"/>
  <c r="G12123" i="1"/>
  <c r="G12118" i="1"/>
  <c r="G12117" i="1"/>
  <c r="G12114" i="1"/>
  <c r="G12111" i="1"/>
  <c r="G12110" i="1"/>
  <c r="G12106" i="1"/>
  <c r="G12105" i="1"/>
  <c r="G12103" i="1"/>
  <c r="G12102" i="1"/>
  <c r="G12100" i="1"/>
  <c r="G12099" i="1"/>
  <c r="G12095" i="1"/>
  <c r="G12092" i="1"/>
  <c r="G12091" i="1"/>
  <c r="G12087" i="1"/>
  <c r="G12086" i="1"/>
  <c r="G12074" i="1"/>
  <c r="G12073" i="1"/>
  <c r="G12069" i="1"/>
  <c r="G12068" i="1"/>
  <c r="G12067" i="1"/>
  <c r="G12055" i="1"/>
  <c r="G12054" i="1"/>
  <c r="G12050" i="1"/>
  <c r="G12049" i="1"/>
  <c r="G12037" i="1"/>
  <c r="G12036" i="1"/>
  <c r="G12033" i="1"/>
  <c r="G12031" i="1"/>
  <c r="G11990" i="1"/>
  <c r="G11989" i="1"/>
  <c r="G11987" i="1"/>
  <c r="G11984" i="1"/>
  <c r="G11983" i="1"/>
  <c r="G11917" i="1"/>
  <c r="G11916" i="1"/>
  <c r="G11912" i="1"/>
  <c r="G11911" i="1"/>
  <c r="G11792" i="1"/>
  <c r="G11791" i="1"/>
  <c r="G11789" i="1"/>
  <c r="G11786" i="1"/>
  <c r="G11762" i="1"/>
  <c r="G11761" i="1"/>
  <c r="G11759" i="1"/>
  <c r="G11756" i="1"/>
  <c r="G11755" i="1"/>
  <c r="G11710" i="1"/>
  <c r="G11709" i="1"/>
  <c r="G11707" i="1"/>
  <c r="G11706" i="1"/>
  <c r="G11702" i="1"/>
  <c r="G11644" i="1"/>
  <c r="G11643" i="1"/>
  <c r="G11639" i="1"/>
  <c r="G11638" i="1"/>
  <c r="G11530" i="1"/>
  <c r="G11529" i="1"/>
  <c r="G11524" i="1"/>
  <c r="G11520" i="1"/>
  <c r="G11519" i="1"/>
  <c r="G11516" i="1"/>
  <c r="G11515" i="1"/>
  <c r="G11487" i="1"/>
  <c r="G11486" i="1"/>
  <c r="G11483" i="1"/>
  <c r="G12461" i="1" l="1"/>
  <c r="C1468" i="5" s="1"/>
  <c r="G12491" i="1"/>
  <c r="C1472" i="5" s="1"/>
  <c r="G12345" i="1"/>
  <c r="C1459" i="5" s="1"/>
  <c r="G12440" i="1"/>
  <c r="C1466" i="5" s="1"/>
  <c r="G7461" i="1"/>
  <c r="G7460" i="1"/>
  <c r="G7459" i="1"/>
  <c r="G7458" i="1"/>
  <c r="G7457" i="1"/>
  <c r="G7456" i="1"/>
  <c r="C783" i="5" s="1"/>
  <c r="G7455" i="1"/>
  <c r="G7454" i="1"/>
  <c r="G7453" i="1"/>
  <c r="G7452" i="1"/>
  <c r="G1379" i="1" l="1"/>
  <c r="G1378" i="1"/>
  <c r="G1319" i="1"/>
  <c r="G1320" i="1"/>
  <c r="G1321" i="1"/>
  <c r="G1322" i="1"/>
  <c r="G1318" i="1"/>
  <c r="G1311" i="1"/>
  <c r="D161" i="3"/>
  <c r="D160" i="3"/>
  <c r="D159" i="3"/>
  <c r="D158" i="3"/>
  <c r="D157" i="3"/>
  <c r="D154" i="3"/>
  <c r="D153" i="3"/>
  <c r="D152" i="3"/>
  <c r="D151" i="3"/>
  <c r="D150" i="3"/>
  <c r="D149" i="3"/>
  <c r="D148" i="3"/>
  <c r="D147" i="3"/>
  <c r="D146" i="3"/>
  <c r="D145" i="3"/>
  <c r="D144" i="3"/>
  <c r="D139" i="3" l="1"/>
  <c r="I65" i="2" s="1"/>
  <c r="D79" i="3"/>
  <c r="D78" i="3"/>
  <c r="D77" i="3"/>
  <c r="D76" i="3"/>
  <c r="D75" i="3"/>
  <c r="D74" i="3"/>
  <c r="D73" i="3"/>
  <c r="D72" i="3"/>
  <c r="D71" i="3"/>
  <c r="D70" i="3"/>
  <c r="D69" i="3"/>
  <c r="D68" i="3"/>
  <c r="D67" i="3"/>
  <c r="D66" i="3"/>
  <c r="D65" i="3"/>
  <c r="D64" i="3"/>
  <c r="D63" i="3"/>
  <c r="D62" i="3"/>
  <c r="D61" i="3"/>
  <c r="D60" i="3"/>
  <c r="D59" i="3"/>
  <c r="D58" i="3"/>
  <c r="D57" i="3"/>
  <c r="D56" i="3"/>
  <c r="D55" i="3"/>
  <c r="D54" i="3"/>
  <c r="D53" i="3"/>
  <c r="D52" i="3"/>
  <c r="D51" i="3"/>
  <c r="D50" i="3"/>
  <c r="D49" i="3"/>
  <c r="D48" i="3"/>
  <c r="D47" i="3"/>
  <c r="D46" i="3"/>
  <c r="D45" i="3"/>
  <c r="D44" i="3"/>
  <c r="D43" i="3"/>
  <c r="D42" i="3"/>
  <c r="D41" i="3"/>
  <c r="D40" i="3"/>
  <c r="D39" i="3"/>
  <c r="D38" i="3"/>
  <c r="D37" i="3"/>
  <c r="D36" i="3"/>
  <c r="D35" i="3"/>
  <c r="D34" i="3"/>
  <c r="D33" i="3"/>
  <c r="D32" i="3"/>
  <c r="D31" i="3"/>
  <c r="D30" i="3"/>
  <c r="D29" i="3"/>
  <c r="D28" i="3"/>
  <c r="D793" i="3" l="1"/>
  <c r="D792" i="3"/>
  <c r="D791" i="3"/>
  <c r="D790" i="3"/>
  <c r="D789" i="3"/>
  <c r="D788" i="3"/>
  <c r="D787" i="3"/>
  <c r="D786" i="3"/>
  <c r="D785" i="3"/>
  <c r="D784" i="3"/>
  <c r="D783" i="3"/>
  <c r="D782" i="3"/>
  <c r="D781" i="3"/>
  <c r="D780" i="3"/>
  <c r="D779" i="3"/>
  <c r="D778" i="3"/>
  <c r="D777" i="3"/>
  <c r="D776" i="3"/>
  <c r="G7423" i="1" l="1"/>
  <c r="G7422" i="1"/>
  <c r="G7421" i="1"/>
  <c r="G7420" i="1"/>
  <c r="G7419" i="1"/>
  <c r="G7418" i="1"/>
  <c r="G7417" i="1"/>
  <c r="G7416" i="1"/>
  <c r="G7415" i="1"/>
  <c r="G7414" i="1"/>
  <c r="G7413" i="1"/>
  <c r="G7412" i="1"/>
  <c r="G7411" i="1"/>
  <c r="G7410" i="1"/>
  <c r="G7409" i="1"/>
  <c r="G7408" i="1"/>
  <c r="G7407" i="1"/>
  <c r="G7406" i="1"/>
  <c r="G7405" i="1"/>
  <c r="G7404" i="1"/>
  <c r="G7403" i="1"/>
  <c r="G7402" i="1"/>
  <c r="G7401" i="1"/>
  <c r="G7400" i="1"/>
  <c r="G7399" i="1"/>
  <c r="G7398" i="1"/>
  <c r="F770" i="2"/>
  <c r="G770" i="2" s="1"/>
  <c r="H770" i="2" s="1"/>
  <c r="K2828" i="4"/>
  <c r="J2827" i="4"/>
  <c r="K2827" i="4" s="1"/>
  <c r="M2827" i="4" s="1"/>
  <c r="E2827" i="4"/>
  <c r="H2827" i="4" s="1"/>
  <c r="I2827" i="4" s="1"/>
  <c r="J2826" i="4"/>
  <c r="K2826" i="4" s="1"/>
  <c r="M2826" i="4" s="1"/>
  <c r="E2826" i="4"/>
  <c r="H2826" i="4" s="1"/>
  <c r="I2826" i="4" s="1"/>
  <c r="J2825" i="4"/>
  <c r="K2825" i="4" s="1"/>
  <c r="M2825" i="4" s="1"/>
  <c r="E2825" i="4"/>
  <c r="H2825" i="4" s="1"/>
  <c r="I2825" i="4" s="1"/>
  <c r="J2824" i="4"/>
  <c r="K2824" i="4" s="1"/>
  <c r="M2824" i="4" s="1"/>
  <c r="E2824" i="4"/>
  <c r="H2824" i="4" s="1"/>
  <c r="I2824" i="4" s="1"/>
  <c r="J2823" i="4"/>
  <c r="K2823" i="4" s="1"/>
  <c r="M2823" i="4" s="1"/>
  <c r="E2823" i="4"/>
  <c r="H2823" i="4" s="1"/>
  <c r="I2823" i="4" s="1"/>
  <c r="J2822" i="4"/>
  <c r="K2822" i="4" s="1"/>
  <c r="M2822" i="4" s="1"/>
  <c r="E2822" i="4"/>
  <c r="H2822" i="4" s="1"/>
  <c r="I2822" i="4" s="1"/>
  <c r="J2821" i="4"/>
  <c r="K2821" i="4" s="1"/>
  <c r="M2821" i="4" s="1"/>
  <c r="E2821" i="4"/>
  <c r="H2821" i="4" s="1"/>
  <c r="I2821" i="4" s="1"/>
  <c r="J2820" i="4"/>
  <c r="K2820" i="4" s="1"/>
  <c r="M2820" i="4" s="1"/>
  <c r="E2820" i="4"/>
  <c r="H2820" i="4" s="1"/>
  <c r="I2820" i="4" s="1"/>
  <c r="J2819" i="4"/>
  <c r="K2819" i="4" s="1"/>
  <c r="M2819" i="4" s="1"/>
  <c r="E2819" i="4"/>
  <c r="H2819" i="4" s="1"/>
  <c r="I2819" i="4" s="1"/>
  <c r="J2818" i="4"/>
  <c r="K2818" i="4" s="1"/>
  <c r="M2818" i="4" s="1"/>
  <c r="E2818" i="4"/>
  <c r="H2818" i="4" s="1"/>
  <c r="I2818" i="4" s="1"/>
  <c r="J2817" i="4"/>
  <c r="K2817" i="4" s="1"/>
  <c r="M2817" i="4" s="1"/>
  <c r="E2817" i="4"/>
  <c r="H2817" i="4" s="1"/>
  <c r="I2817" i="4" s="1"/>
  <c r="K2851" i="4"/>
  <c r="K2852" i="4"/>
  <c r="K2853" i="4"/>
  <c r="K2854" i="4"/>
  <c r="K2855" i="4"/>
  <c r="E2856" i="4"/>
  <c r="H2856" i="4" s="1"/>
  <c r="I2856" i="4" s="1"/>
  <c r="J2856" i="4"/>
  <c r="K2856" i="4" s="1"/>
  <c r="M2856" i="4" s="1"/>
  <c r="K2857" i="4"/>
  <c r="E2858" i="4"/>
  <c r="H2858" i="4" s="1"/>
  <c r="I2858" i="4" s="1"/>
  <c r="J2858" i="4"/>
  <c r="K2858" i="4" s="1"/>
  <c r="M2858" i="4" s="1"/>
  <c r="E2859" i="4"/>
  <c r="H2859" i="4" s="1"/>
  <c r="I2859" i="4" s="1"/>
  <c r="J2859" i="4"/>
  <c r="K2859" i="4" s="1"/>
  <c r="M2859" i="4" s="1"/>
  <c r="D774" i="3"/>
  <c r="I770" i="2" s="1"/>
  <c r="D730" i="3"/>
  <c r="D728" i="3"/>
  <c r="D726" i="3"/>
  <c r="D725" i="3"/>
  <c r="D724" i="3"/>
  <c r="D723" i="3"/>
  <c r="D722" i="3"/>
  <c r="D720" i="3"/>
  <c r="D718" i="3"/>
  <c r="D716" i="3"/>
  <c r="D715" i="3"/>
  <c r="D713" i="3"/>
  <c r="D712" i="3"/>
  <c r="D711" i="3"/>
  <c r="D710" i="3"/>
  <c r="D708" i="3"/>
  <c r="D707" i="3"/>
  <c r="D706" i="3"/>
  <c r="D705" i="3"/>
  <c r="D703" i="3"/>
  <c r="D702" i="3"/>
  <c r="D701" i="3"/>
  <c r="D700" i="3"/>
  <c r="D699" i="3"/>
  <c r="D698" i="3"/>
  <c r="D697" i="3"/>
  <c r="D696" i="3"/>
  <c r="D695" i="3"/>
  <c r="D694" i="3"/>
  <c r="D693" i="3"/>
  <c r="D691" i="3"/>
  <c r="D690" i="3"/>
  <c r="D689" i="3"/>
  <c r="D687" i="3"/>
  <c r="D685" i="3"/>
  <c r="D684" i="3"/>
  <c r="D683" i="3"/>
  <c r="D681" i="3"/>
  <c r="D680" i="3"/>
  <c r="D679" i="3"/>
  <c r="D678" i="3"/>
  <c r="D676" i="3"/>
  <c r="D674" i="3"/>
  <c r="D673" i="3"/>
  <c r="D672" i="3"/>
  <c r="D671" i="3"/>
  <c r="D670" i="3"/>
  <c r="D669" i="3"/>
  <c r="D668" i="3"/>
  <c r="D667" i="3"/>
  <c r="G5847" i="1"/>
  <c r="G5846" i="1"/>
  <c r="G5845" i="1"/>
  <c r="G5844" i="1"/>
  <c r="G5843" i="1"/>
  <c r="G5842" i="1"/>
  <c r="G5841" i="1"/>
  <c r="G5840" i="1"/>
  <c r="G5839" i="1"/>
  <c r="G5838" i="1"/>
  <c r="G5837" i="1"/>
  <c r="G5836" i="1"/>
  <c r="G5835" i="1"/>
  <c r="G5834" i="1"/>
  <c r="G5833" i="1"/>
  <c r="G5832" i="1"/>
  <c r="G5831" i="1"/>
  <c r="G5830" i="1"/>
  <c r="G5829" i="1"/>
  <c r="G5828" i="1"/>
  <c r="G5827" i="1"/>
  <c r="G5826" i="1"/>
  <c r="G5825" i="1"/>
  <c r="G5824" i="1"/>
  <c r="G5823" i="1"/>
  <c r="G5821" i="1"/>
  <c r="G5820" i="1"/>
  <c r="G5819" i="1"/>
  <c r="G5818" i="1"/>
  <c r="G5817" i="1"/>
  <c r="G5816" i="1"/>
  <c r="G5815" i="1"/>
  <c r="G5814" i="1"/>
  <c r="G5813" i="1"/>
  <c r="G5812" i="1"/>
  <c r="G5811" i="1"/>
  <c r="G5810" i="1"/>
  <c r="G5809" i="1"/>
  <c r="G5808" i="1"/>
  <c r="G5807" i="1"/>
  <c r="G5805" i="1"/>
  <c r="G5804" i="1"/>
  <c r="G5803" i="1"/>
  <c r="G5802" i="1"/>
  <c r="G5801" i="1"/>
  <c r="G5800" i="1"/>
  <c r="G5799" i="1"/>
  <c r="G5798" i="1"/>
  <c r="G5797" i="1"/>
  <c r="G5796" i="1"/>
  <c r="G5795" i="1"/>
  <c r="G5794" i="1"/>
  <c r="G5793" i="1"/>
  <c r="G5792" i="1"/>
  <c r="G5791" i="1"/>
  <c r="G5790" i="1"/>
  <c r="G5789" i="1"/>
  <c r="G5788" i="1"/>
  <c r="G5787" i="1"/>
  <c r="G5785" i="1"/>
  <c r="G5784" i="1"/>
  <c r="G5783" i="1"/>
  <c r="G5782" i="1"/>
  <c r="G5781" i="1"/>
  <c r="G5780" i="1"/>
  <c r="G5779" i="1"/>
  <c r="G5778" i="1"/>
  <c r="G5777" i="1"/>
  <c r="G5776" i="1"/>
  <c r="G5775" i="1"/>
  <c r="G5774" i="1"/>
  <c r="G5773" i="1"/>
  <c r="G5772" i="1"/>
  <c r="G5771" i="1"/>
  <c r="G5770" i="1"/>
  <c r="G5769" i="1"/>
  <c r="G5768" i="1"/>
  <c r="G5767" i="1"/>
  <c r="G5766" i="1"/>
  <c r="G5764" i="1"/>
  <c r="G5763" i="1"/>
  <c r="G5762" i="1"/>
  <c r="G5761" i="1"/>
  <c r="G5760" i="1"/>
  <c r="G5759" i="1"/>
  <c r="G5758" i="1"/>
  <c r="G5757" i="1"/>
  <c r="G5756" i="1"/>
  <c r="G5755" i="1"/>
  <c r="G5754" i="1"/>
  <c r="G5753" i="1"/>
  <c r="G5752" i="1"/>
  <c r="G5751" i="1"/>
  <c r="G5750" i="1"/>
  <c r="G5749" i="1"/>
  <c r="G5748" i="1"/>
  <c r="G5746" i="1"/>
  <c r="G5745" i="1"/>
  <c r="G5744" i="1"/>
  <c r="G5743" i="1"/>
  <c r="G5742" i="1"/>
  <c r="G5741" i="1"/>
  <c r="G5740" i="1"/>
  <c r="G5739" i="1"/>
  <c r="G5738" i="1"/>
  <c r="G5737" i="1"/>
  <c r="G5736" i="1"/>
  <c r="G5735" i="1"/>
  <c r="G5734" i="1"/>
  <c r="G5733" i="1"/>
  <c r="G5732" i="1"/>
  <c r="G5731" i="1"/>
  <c r="G5730" i="1"/>
  <c r="G5729" i="1"/>
  <c r="G5728" i="1"/>
  <c r="G5727" i="1"/>
  <c r="G5726" i="1"/>
  <c r="G5725" i="1"/>
  <c r="G5724" i="1"/>
  <c r="G5723" i="1"/>
  <c r="G5721" i="1"/>
  <c r="G5720" i="1"/>
  <c r="G5719" i="1"/>
  <c r="G5718" i="1"/>
  <c r="G5717" i="1"/>
  <c r="G5716" i="1"/>
  <c r="G5715" i="1"/>
  <c r="G5714" i="1"/>
  <c r="G5713" i="1"/>
  <c r="G5712" i="1"/>
  <c r="G5711" i="1"/>
  <c r="G5710" i="1"/>
  <c r="G5709" i="1"/>
  <c r="G5708" i="1"/>
  <c r="G5707" i="1"/>
  <c r="G5706" i="1"/>
  <c r="G5705" i="1"/>
  <c r="G5703" i="1"/>
  <c r="G5702" i="1"/>
  <c r="G5701" i="1"/>
  <c r="G5700" i="1"/>
  <c r="G5699" i="1"/>
  <c r="G5698" i="1"/>
  <c r="G5697" i="1"/>
  <c r="G5696" i="1"/>
  <c r="G5695" i="1"/>
  <c r="G5694" i="1"/>
  <c r="G5693" i="1"/>
  <c r="G5692" i="1"/>
  <c r="G5691" i="1"/>
  <c r="G5690" i="1"/>
  <c r="G5689" i="1"/>
  <c r="G5688" i="1"/>
  <c r="G5687" i="1"/>
  <c r="G5686" i="1"/>
  <c r="G5684" i="1"/>
  <c r="G5683" i="1"/>
  <c r="G5682" i="1"/>
  <c r="G5681" i="1"/>
  <c r="G5680" i="1"/>
  <c r="G5679" i="1"/>
  <c r="G5678" i="1"/>
  <c r="G5677" i="1"/>
  <c r="G5676" i="1"/>
  <c r="G5675" i="1"/>
  <c r="G5674" i="1"/>
  <c r="G5673" i="1"/>
  <c r="G5672" i="1"/>
  <c r="G5671" i="1"/>
  <c r="G5670" i="1"/>
  <c r="G5669" i="1"/>
  <c r="G5668" i="1"/>
  <c r="G5667" i="1"/>
  <c r="G5666" i="1"/>
  <c r="G5664" i="1"/>
  <c r="G5663" i="1"/>
  <c r="G5662" i="1"/>
  <c r="G5661" i="1"/>
  <c r="G5660" i="1"/>
  <c r="G5659" i="1"/>
  <c r="G5658" i="1"/>
  <c r="G5657" i="1"/>
  <c r="G5656" i="1"/>
  <c r="G5655" i="1"/>
  <c r="G5654" i="1"/>
  <c r="G5653" i="1"/>
  <c r="G5652" i="1"/>
  <c r="D665" i="3"/>
  <c r="D664" i="3"/>
  <c r="D663" i="3"/>
  <c r="D662" i="3"/>
  <c r="D661" i="3"/>
  <c r="D660" i="3"/>
  <c r="D659" i="3"/>
  <c r="D658" i="3"/>
  <c r="D657" i="3"/>
  <c r="D656" i="3"/>
  <c r="D654" i="3"/>
  <c r="D652" i="3"/>
  <c r="D650" i="3"/>
  <c r="D649" i="3"/>
  <c r="D648" i="3"/>
  <c r="D647" i="3"/>
  <c r="D646" i="3"/>
  <c r="D645" i="3"/>
  <c r="D644" i="3"/>
  <c r="D643" i="3"/>
  <c r="D642" i="3"/>
  <c r="D641" i="3"/>
  <c r="D640" i="3"/>
  <c r="D638" i="3"/>
  <c r="D637" i="3"/>
  <c r="D636" i="3"/>
  <c r="D634" i="3"/>
  <c r="D633" i="3"/>
  <c r="D631" i="3"/>
  <c r="D630" i="3"/>
  <c r="D629" i="3"/>
  <c r="D627" i="3"/>
  <c r="D626" i="3"/>
  <c r="D625" i="3"/>
  <c r="D623" i="3"/>
  <c r="D622" i="3"/>
  <c r="D621" i="3"/>
  <c r="D620" i="3"/>
  <c r="D619" i="3"/>
  <c r="D618" i="3"/>
  <c r="D617" i="3"/>
  <c r="D616" i="3"/>
  <c r="D615" i="3"/>
  <c r="G5806" i="1" l="1"/>
  <c r="G5722" i="1"/>
  <c r="G5747" i="1"/>
  <c r="G5786" i="1"/>
  <c r="G5685" i="1"/>
  <c r="G7397" i="1"/>
  <c r="C769" i="5" s="1"/>
  <c r="G5665" i="1"/>
  <c r="G5704" i="1"/>
  <c r="G5765" i="1"/>
  <c r="G5822" i="1"/>
  <c r="J770" i="2"/>
  <c r="D769" i="5" s="1"/>
  <c r="F769" i="5" s="1"/>
  <c r="M2828" i="4"/>
  <c r="G769" i="5" s="1"/>
  <c r="H769" i="5" l="1"/>
  <c r="E770" i="6" s="1"/>
  <c r="E1728" i="1"/>
  <c r="E1714" i="1"/>
  <c r="E1694" i="1"/>
  <c r="E1683" i="1"/>
  <c r="E1672" i="1"/>
  <c r="E1658" i="1"/>
  <c r="E1644" i="1"/>
  <c r="E1630" i="1"/>
  <c r="E1627" i="1"/>
  <c r="E1618" i="1"/>
  <c r="E1607" i="1"/>
  <c r="E1604" i="1"/>
  <c r="E1603" i="1"/>
  <c r="E1590" i="1"/>
  <c r="E1587" i="1"/>
  <c r="E1586" i="1"/>
  <c r="E1570" i="1"/>
  <c r="G1452" i="1"/>
  <c r="G1451" i="1"/>
  <c r="G1450" i="1"/>
  <c r="G1449" i="1"/>
  <c r="G1448" i="1"/>
  <c r="G1446" i="1"/>
  <c r="G1445" i="1"/>
  <c r="G1444" i="1"/>
  <c r="G1443" i="1"/>
  <c r="E1442" i="1"/>
  <c r="G1442" i="1" s="1"/>
  <c r="G1441" i="1"/>
  <c r="G1440" i="1"/>
  <c r="G1438" i="1"/>
  <c r="G1437" i="1"/>
  <c r="G1436" i="1"/>
  <c r="G1435" i="1"/>
  <c r="G1434" i="1"/>
  <c r="G1433" i="1"/>
  <c r="G1432" i="1"/>
  <c r="G1430" i="1"/>
  <c r="G1429" i="1"/>
  <c r="G1428" i="1"/>
  <c r="G1427" i="1"/>
  <c r="G1426" i="1"/>
  <c r="G1425" i="1"/>
  <c r="G1423" i="1"/>
  <c r="G1422" i="1"/>
  <c r="G1421" i="1"/>
  <c r="G1420" i="1"/>
  <c r="G1419" i="1"/>
  <c r="G1418" i="1"/>
  <c r="G1416" i="1"/>
  <c r="G1415" i="1"/>
  <c r="G1414" i="1"/>
  <c r="G1413" i="1"/>
  <c r="G1412" i="1"/>
  <c r="G1411" i="1"/>
  <c r="I650" i="2" l="1"/>
  <c r="I648" i="2"/>
  <c r="I646" i="2"/>
  <c r="I645" i="2"/>
  <c r="I644" i="2"/>
  <c r="I643" i="2"/>
  <c r="I642" i="2"/>
  <c r="I641" i="2"/>
  <c r="I640" i="2"/>
  <c r="I639" i="2"/>
  <c r="I638" i="2"/>
  <c r="I637" i="2"/>
  <c r="I636" i="2"/>
  <c r="I632" i="2"/>
  <c r="I633" i="2"/>
  <c r="I634" i="2"/>
  <c r="I630" i="2"/>
  <c r="I629" i="2"/>
  <c r="I627" i="2"/>
  <c r="I625" i="2"/>
  <c r="I626" i="2"/>
  <c r="I622" i="2"/>
  <c r="I623" i="2"/>
  <c r="I621" i="2"/>
  <c r="I619" i="2" l="1"/>
  <c r="I618" i="2"/>
  <c r="I617" i="2"/>
  <c r="I612" i="2"/>
  <c r="I613" i="2"/>
  <c r="I614" i="2"/>
  <c r="I611" i="2"/>
  <c r="D613" i="3"/>
  <c r="I615" i="2"/>
  <c r="I616" i="2"/>
  <c r="D612" i="3" l="1"/>
  <c r="G4789" i="1"/>
  <c r="G4788" i="1"/>
  <c r="G4787" i="1"/>
  <c r="G4786" i="1"/>
  <c r="G4785" i="1"/>
  <c r="G4784" i="1"/>
  <c r="G4783" i="1"/>
  <c r="F590" i="2"/>
  <c r="G590" i="2" s="1"/>
  <c r="H590" i="2" s="1"/>
  <c r="K1641" i="4"/>
  <c r="K1640" i="4"/>
  <c r="M1640" i="4" s="1"/>
  <c r="E1640" i="4"/>
  <c r="H1640" i="4" s="1"/>
  <c r="I1640" i="4" s="1"/>
  <c r="J1639" i="4"/>
  <c r="K1639" i="4" s="1"/>
  <c r="M1639" i="4" s="1"/>
  <c r="E1639" i="4"/>
  <c r="H1639" i="4" s="1"/>
  <c r="I1639" i="4" s="1"/>
  <c r="K1638" i="4"/>
  <c r="M1638" i="4" s="1"/>
  <c r="E1638" i="4"/>
  <c r="H1638" i="4" s="1"/>
  <c r="I1638" i="4" s="1"/>
  <c r="E1637" i="4"/>
  <c r="J1637" i="4" s="1"/>
  <c r="K1637" i="4" s="1"/>
  <c r="M1637" i="4" s="1"/>
  <c r="D594" i="3"/>
  <c r="I590" i="2" s="1"/>
  <c r="G4675" i="1"/>
  <c r="G4674" i="1"/>
  <c r="G4673" i="1"/>
  <c r="G4672" i="1"/>
  <c r="G4669" i="1"/>
  <c r="G4668" i="1"/>
  <c r="G4667" i="1"/>
  <c r="G4666" i="1"/>
  <c r="G4699" i="1"/>
  <c r="G4698" i="1"/>
  <c r="G4697" i="1"/>
  <c r="G4696" i="1"/>
  <c r="G4684" i="1"/>
  <c r="G4683" i="1"/>
  <c r="G4682" i="1"/>
  <c r="G4681" i="1"/>
  <c r="G4680" i="1"/>
  <c r="G4679" i="1"/>
  <c r="G4678" i="1"/>
  <c r="G4693" i="1"/>
  <c r="G4692" i="1"/>
  <c r="G4691" i="1"/>
  <c r="G4690" i="1"/>
  <c r="G4689" i="1"/>
  <c r="G4688" i="1"/>
  <c r="G4687" i="1"/>
  <c r="G4719" i="1"/>
  <c r="G4718" i="1"/>
  <c r="G4717" i="1"/>
  <c r="G4716" i="1"/>
  <c r="G4715" i="1"/>
  <c r="G4714" i="1"/>
  <c r="G4713" i="1"/>
  <c r="G4712" i="1"/>
  <c r="G4711" i="1"/>
  <c r="G4708" i="1"/>
  <c r="G4706" i="1"/>
  <c r="G4705" i="1"/>
  <c r="G4704" i="1"/>
  <c r="G4703" i="1"/>
  <c r="G4702" i="1"/>
  <c r="G4725" i="1"/>
  <c r="G4724" i="1"/>
  <c r="G4723" i="1"/>
  <c r="G4722" i="1"/>
  <c r="G4734" i="1"/>
  <c r="G4732" i="1"/>
  <c r="G4731" i="1"/>
  <c r="G4730" i="1"/>
  <c r="G4729" i="1"/>
  <c r="G4728" i="1"/>
  <c r="F573" i="2"/>
  <c r="G573" i="2" s="1"/>
  <c r="H573" i="2" s="1"/>
  <c r="F574" i="2"/>
  <c r="G574" i="2" s="1"/>
  <c r="H574" i="2" s="1"/>
  <c r="F575" i="2"/>
  <c r="G575" i="2" s="1"/>
  <c r="H575" i="2" s="1"/>
  <c r="F576" i="2"/>
  <c r="G576" i="2" s="1"/>
  <c r="H576" i="2" s="1"/>
  <c r="F577" i="2"/>
  <c r="G577" i="2" s="1"/>
  <c r="H577" i="2" s="1"/>
  <c r="F578" i="2"/>
  <c r="G578" i="2" s="1"/>
  <c r="H578" i="2" s="1"/>
  <c r="F579" i="2"/>
  <c r="G579" i="2" s="1"/>
  <c r="H579" i="2" s="1"/>
  <c r="F580" i="2"/>
  <c r="G580" i="2" s="1"/>
  <c r="H580" i="2" s="1"/>
  <c r="F581" i="2"/>
  <c r="G581" i="2" s="1"/>
  <c r="H581" i="2" s="1"/>
  <c r="K1571" i="4"/>
  <c r="M1571" i="4" s="1"/>
  <c r="E1571" i="4"/>
  <c r="H1571" i="4" s="1"/>
  <c r="I1571" i="4" s="1"/>
  <c r="J1570" i="4"/>
  <c r="K1570" i="4" s="1"/>
  <c r="M1570" i="4" s="1"/>
  <c r="E1570" i="4"/>
  <c r="H1570" i="4" s="1"/>
  <c r="I1570" i="4" s="1"/>
  <c r="K1569" i="4"/>
  <c r="M1569" i="4" s="1"/>
  <c r="E1569" i="4"/>
  <c r="H1569" i="4" s="1"/>
  <c r="I1569" i="4" s="1"/>
  <c r="K1576" i="4"/>
  <c r="M1576" i="4" s="1"/>
  <c r="E1576" i="4"/>
  <c r="H1576" i="4" s="1"/>
  <c r="I1576" i="4" s="1"/>
  <c r="J1575" i="4"/>
  <c r="K1575" i="4" s="1"/>
  <c r="M1575" i="4" s="1"/>
  <c r="E1575" i="4"/>
  <c r="H1575" i="4" s="1"/>
  <c r="I1575" i="4" s="1"/>
  <c r="K1574" i="4"/>
  <c r="M1574" i="4" s="1"/>
  <c r="E1574" i="4"/>
  <c r="H1574" i="4" s="1"/>
  <c r="I1574" i="4" s="1"/>
  <c r="E1568" i="4"/>
  <c r="H1568" i="4" s="1"/>
  <c r="I1568" i="4" s="1"/>
  <c r="E1573" i="4"/>
  <c r="J1573" i="4" s="1"/>
  <c r="K1573" i="4" s="1"/>
  <c r="M1573" i="4" s="1"/>
  <c r="K1591" i="4"/>
  <c r="M1591" i="4" s="1"/>
  <c r="E1591" i="4"/>
  <c r="H1591" i="4" s="1"/>
  <c r="I1591" i="4" s="1"/>
  <c r="J1590" i="4"/>
  <c r="K1590" i="4" s="1"/>
  <c r="M1590" i="4" s="1"/>
  <c r="E1590" i="4"/>
  <c r="H1590" i="4" s="1"/>
  <c r="I1590" i="4" s="1"/>
  <c r="K1589" i="4"/>
  <c r="M1589" i="4" s="1"/>
  <c r="E1589" i="4"/>
  <c r="H1589" i="4" s="1"/>
  <c r="I1589" i="4" s="1"/>
  <c r="E1588" i="4"/>
  <c r="J1588" i="4" s="1"/>
  <c r="K1588" i="4" s="1"/>
  <c r="M1588" i="4" s="1"/>
  <c r="E1598" i="4"/>
  <c r="H1598" i="4" s="1"/>
  <c r="I1598" i="4" s="1"/>
  <c r="K1601" i="4"/>
  <c r="M1601" i="4" s="1"/>
  <c r="E1601" i="4"/>
  <c r="H1601" i="4" s="1"/>
  <c r="I1601" i="4" s="1"/>
  <c r="J1600" i="4"/>
  <c r="K1600" i="4" s="1"/>
  <c r="M1600" i="4" s="1"/>
  <c r="E1600" i="4"/>
  <c r="H1600" i="4" s="1"/>
  <c r="I1600" i="4" s="1"/>
  <c r="K1599" i="4"/>
  <c r="M1599" i="4" s="1"/>
  <c r="E1599" i="4"/>
  <c r="H1599" i="4" s="1"/>
  <c r="I1599" i="4" s="1"/>
  <c r="E1603" i="4"/>
  <c r="J1603" i="4" s="1"/>
  <c r="K1603" i="4" s="1"/>
  <c r="M1603" i="4" s="1"/>
  <c r="K1606" i="4"/>
  <c r="M1606" i="4" s="1"/>
  <c r="E1606" i="4"/>
  <c r="H1606" i="4" s="1"/>
  <c r="I1606" i="4" s="1"/>
  <c r="J1605" i="4"/>
  <c r="K1605" i="4" s="1"/>
  <c r="M1605" i="4" s="1"/>
  <c r="E1605" i="4"/>
  <c r="H1605" i="4" s="1"/>
  <c r="I1605" i="4" s="1"/>
  <c r="K1604" i="4"/>
  <c r="M1604" i="4" s="1"/>
  <c r="E1604" i="4"/>
  <c r="H1604" i="4" s="1"/>
  <c r="I1604" i="4" s="1"/>
  <c r="E1593" i="4"/>
  <c r="J1593" i="4" s="1"/>
  <c r="K1593" i="4" s="1"/>
  <c r="M1593" i="4" s="1"/>
  <c r="K1596" i="4"/>
  <c r="M1596" i="4" s="1"/>
  <c r="E1596" i="4"/>
  <c r="H1596" i="4" s="1"/>
  <c r="I1596" i="4" s="1"/>
  <c r="J1595" i="4"/>
  <c r="K1595" i="4" s="1"/>
  <c r="M1595" i="4" s="1"/>
  <c r="E1595" i="4"/>
  <c r="H1595" i="4" s="1"/>
  <c r="I1595" i="4" s="1"/>
  <c r="K1594" i="4"/>
  <c r="M1594" i="4" s="1"/>
  <c r="E1594" i="4"/>
  <c r="H1594" i="4" s="1"/>
  <c r="I1594" i="4" s="1"/>
  <c r="E1583" i="4"/>
  <c r="J1583" i="4" s="1"/>
  <c r="K1583" i="4" s="1"/>
  <c r="M1583" i="4" s="1"/>
  <c r="K1586" i="4"/>
  <c r="M1586" i="4" s="1"/>
  <c r="E1586" i="4"/>
  <c r="H1586" i="4" s="1"/>
  <c r="I1586" i="4" s="1"/>
  <c r="J1585" i="4"/>
  <c r="K1585" i="4" s="1"/>
  <c r="M1585" i="4" s="1"/>
  <c r="E1585" i="4"/>
  <c r="H1585" i="4" s="1"/>
  <c r="I1585" i="4" s="1"/>
  <c r="K1584" i="4"/>
  <c r="M1584" i="4" s="1"/>
  <c r="E1584" i="4"/>
  <c r="H1584" i="4" s="1"/>
  <c r="I1584" i="4" s="1"/>
  <c r="E1578" i="4"/>
  <c r="J1578" i="4" s="1"/>
  <c r="K1578" i="4" s="1"/>
  <c r="M1578" i="4" s="1"/>
  <c r="K1581" i="4"/>
  <c r="M1581" i="4" s="1"/>
  <c r="E1581" i="4"/>
  <c r="H1581" i="4" s="1"/>
  <c r="I1581" i="4" s="1"/>
  <c r="J1580" i="4"/>
  <c r="K1580" i="4" s="1"/>
  <c r="M1580" i="4" s="1"/>
  <c r="E1580" i="4"/>
  <c r="H1580" i="4" s="1"/>
  <c r="I1580" i="4" s="1"/>
  <c r="K1579" i="4"/>
  <c r="M1579" i="4" s="1"/>
  <c r="E1579" i="4"/>
  <c r="H1579" i="4" s="1"/>
  <c r="I1579" i="4" s="1"/>
  <c r="E1608" i="4"/>
  <c r="J1608" i="4" s="1"/>
  <c r="K1608" i="4" s="1"/>
  <c r="M1608" i="4" s="1"/>
  <c r="K1611" i="4"/>
  <c r="M1611" i="4" s="1"/>
  <c r="E1611" i="4"/>
  <c r="H1611" i="4" s="1"/>
  <c r="I1611" i="4" s="1"/>
  <c r="J1610" i="4"/>
  <c r="K1610" i="4" s="1"/>
  <c r="M1610" i="4" s="1"/>
  <c r="E1610" i="4"/>
  <c r="H1610" i="4" s="1"/>
  <c r="I1610" i="4" s="1"/>
  <c r="K1609" i="4"/>
  <c r="M1609" i="4" s="1"/>
  <c r="E1609" i="4"/>
  <c r="H1609" i="4" s="1"/>
  <c r="I1609" i="4" s="1"/>
  <c r="D584" i="3"/>
  <c r="I580" i="2" s="1"/>
  <c r="D585" i="3"/>
  <c r="I581" i="2" s="1"/>
  <c r="D583" i="3"/>
  <c r="I579" i="2" s="1"/>
  <c r="D582" i="3"/>
  <c r="I578" i="2" s="1"/>
  <c r="D581" i="3"/>
  <c r="I577" i="2" s="1"/>
  <c r="D580" i="3"/>
  <c r="I576" i="2" s="1"/>
  <c r="D579" i="3"/>
  <c r="I575" i="2" s="1"/>
  <c r="D578" i="3"/>
  <c r="I574" i="2" s="1"/>
  <c r="D577" i="3"/>
  <c r="I573" i="2" s="1"/>
  <c r="G4709" i="1" l="1"/>
  <c r="C577" i="5" s="1"/>
  <c r="G4790" i="1"/>
  <c r="C589" i="5" s="1"/>
  <c r="G4735" i="1"/>
  <c r="C580" i="5" s="1"/>
  <c r="G4720" i="1"/>
  <c r="C578" i="5" s="1"/>
  <c r="M1641" i="4"/>
  <c r="G589" i="5" s="1"/>
  <c r="J590" i="2"/>
  <c r="D589" i="5" s="1"/>
  <c r="F589" i="5" s="1"/>
  <c r="M1582" i="4"/>
  <c r="G574" i="5" s="1"/>
  <c r="M1577" i="4"/>
  <c r="G573" i="5" s="1"/>
  <c r="H1637" i="4"/>
  <c r="I1637" i="4" s="1"/>
  <c r="M1592" i="4"/>
  <c r="G576" i="5" s="1"/>
  <c r="M1587" i="4"/>
  <c r="G575" i="5" s="1"/>
  <c r="M1597" i="4"/>
  <c r="J581" i="2"/>
  <c r="D580" i="5" s="1"/>
  <c r="F580" i="5" s="1"/>
  <c r="J580" i="2"/>
  <c r="D579" i="5" s="1"/>
  <c r="J579" i="2"/>
  <c r="D578" i="5" s="1"/>
  <c r="J573" i="2"/>
  <c r="D572" i="5" s="1"/>
  <c r="F572" i="5" s="1"/>
  <c r="J578" i="2"/>
  <c r="D577" i="5" s="1"/>
  <c r="F577" i="5" s="1"/>
  <c r="J574" i="2"/>
  <c r="D573" i="5" s="1"/>
  <c r="F573" i="5" s="1"/>
  <c r="J577" i="2"/>
  <c r="D576" i="5" s="1"/>
  <c r="J576" i="2"/>
  <c r="D575" i="5" s="1"/>
  <c r="J575" i="2"/>
  <c r="D574" i="5" s="1"/>
  <c r="G4694" i="1"/>
  <c r="C575" i="5" s="1"/>
  <c r="G4670" i="1"/>
  <c r="C572" i="5" s="1"/>
  <c r="G4676" i="1"/>
  <c r="C573" i="5" s="1"/>
  <c r="G4726" i="1"/>
  <c r="C579" i="5" s="1"/>
  <c r="G4685" i="1"/>
  <c r="C574" i="5" s="1"/>
  <c r="G4700" i="1"/>
  <c r="C576" i="5" s="1"/>
  <c r="M1607" i="4"/>
  <c r="M1612" i="4"/>
  <c r="G580" i="5" s="1"/>
  <c r="J1568" i="4"/>
  <c r="K1568" i="4" s="1"/>
  <c r="M1568" i="4" s="1"/>
  <c r="M1572" i="4" s="1"/>
  <c r="G572" i="5" s="1"/>
  <c r="H1573" i="4"/>
  <c r="I1573" i="4" s="1"/>
  <c r="H1588" i="4"/>
  <c r="I1588" i="4" s="1"/>
  <c r="J1598" i="4"/>
  <c r="K1598" i="4" s="1"/>
  <c r="M1598" i="4" s="1"/>
  <c r="M1602" i="4" s="1"/>
  <c r="G578" i="5" s="1"/>
  <c r="H1603" i="4"/>
  <c r="I1603" i="4" s="1"/>
  <c r="H1593" i="4"/>
  <c r="I1593" i="4" s="1"/>
  <c r="H1583" i="4"/>
  <c r="I1583" i="4" s="1"/>
  <c r="H1578" i="4"/>
  <c r="I1578" i="4" s="1"/>
  <c r="H1608" i="4"/>
  <c r="I1608" i="4" s="1"/>
  <c r="H589" i="5" l="1"/>
  <c r="E590" i="6" s="1"/>
  <c r="H580" i="5"/>
  <c r="E581" i="6" s="1"/>
  <c r="F578" i="5"/>
  <c r="H578" i="5" s="1"/>
  <c r="E579" i="6" s="1"/>
  <c r="H573" i="5"/>
  <c r="E574" i="6" s="1"/>
  <c r="F579" i="5"/>
  <c r="F575" i="5"/>
  <c r="H575" i="5" s="1"/>
  <c r="E576" i="6" s="1"/>
  <c r="F574" i="5"/>
  <c r="H574" i="5" s="1"/>
  <c r="F576" i="5"/>
  <c r="H576" i="5" s="1"/>
  <c r="E577" i="6" s="1"/>
  <c r="H572" i="5"/>
  <c r="G579" i="5"/>
  <c r="G577" i="5"/>
  <c r="H577" i="5" s="1"/>
  <c r="H579" i="5" l="1"/>
  <c r="E580" i="6" s="1"/>
  <c r="E575" i="6"/>
  <c r="E578" i="6"/>
  <c r="E573" i="6"/>
  <c r="D359" i="3" l="1"/>
  <c r="D342" i="3"/>
  <c r="D336" i="3"/>
  <c r="G866" i="1" l="1"/>
  <c r="G743" i="1"/>
  <c r="B81" i="2"/>
  <c r="B82" i="2"/>
  <c r="B83" i="2"/>
  <c r="B84" i="2"/>
  <c r="J152" i="4"/>
  <c r="K152" i="4" s="1"/>
  <c r="M152" i="4" s="1"/>
  <c r="G74" i="5" s="1"/>
  <c r="E152" i="4"/>
  <c r="H152" i="4" s="1"/>
  <c r="I152" i="4" s="1"/>
  <c r="I75" i="2"/>
  <c r="F75" i="2"/>
  <c r="G75" i="2" s="1"/>
  <c r="H75" i="2" s="1"/>
  <c r="J75" i="2" l="1"/>
  <c r="D74" i="5" s="1"/>
  <c r="F74" i="5" s="1"/>
  <c r="G633" i="1" l="1"/>
  <c r="G632" i="1"/>
  <c r="G631" i="1"/>
  <c r="G630" i="1"/>
  <c r="G629" i="1"/>
  <c r="G634" i="1" l="1"/>
  <c r="C74" i="5" s="1"/>
  <c r="H74" i="5" s="1"/>
  <c r="E75" i="6" s="1"/>
  <c r="G185" i="1"/>
  <c r="G91" i="1"/>
  <c r="G12537" i="1"/>
  <c r="G12504" i="1"/>
  <c r="G12319" i="1"/>
  <c r="G12308" i="1"/>
  <c r="G12292" i="1"/>
  <c r="G12277" i="1"/>
  <c r="G13521" i="1"/>
  <c r="G13519" i="1"/>
  <c r="G13518" i="1"/>
  <c r="G13543" i="1"/>
  <c r="G13542" i="1"/>
  <c r="G13541" i="1"/>
  <c r="G13540" i="1"/>
  <c r="G13538" i="1"/>
  <c r="G13537" i="1"/>
  <c r="G13536" i="1"/>
  <c r="G13535" i="1"/>
  <c r="G13534" i="1"/>
  <c r="G13532" i="1"/>
  <c r="G13531" i="1"/>
  <c r="G13530" i="1"/>
  <c r="G13529" i="1"/>
  <c r="G12544" i="1"/>
  <c r="G12541" i="1"/>
  <c r="G12540" i="1"/>
  <c r="G12539" i="1"/>
  <c r="G12538" i="1"/>
  <c r="G12536" i="1"/>
  <c r="G12509" i="1"/>
  <c r="G12508" i="1"/>
  <c r="G12506" i="1"/>
  <c r="G12502" i="1"/>
  <c r="G12501" i="1"/>
  <c r="G12500" i="1"/>
  <c r="G12328" i="1"/>
  <c r="G12326" i="1"/>
  <c r="G12325" i="1"/>
  <c r="G12322" i="1"/>
  <c r="G12321" i="1"/>
  <c r="G12320" i="1"/>
  <c r="G12318" i="1"/>
  <c r="G12317" i="1"/>
  <c r="G12316" i="1"/>
  <c r="G12315" i="1"/>
  <c r="G12312" i="1"/>
  <c r="G12310" i="1"/>
  <c r="G12309" i="1"/>
  <c r="G12307" i="1"/>
  <c r="G12306" i="1"/>
  <c r="G12305" i="1"/>
  <c r="G12304" i="1"/>
  <c r="G12303" i="1"/>
  <c r="G12302" i="1"/>
  <c r="G12300" i="1"/>
  <c r="G12299" i="1"/>
  <c r="G12296" i="1"/>
  <c r="G12294" i="1"/>
  <c r="G12293" i="1"/>
  <c r="G12291" i="1"/>
  <c r="G12290" i="1"/>
  <c r="G12289" i="1"/>
  <c r="G12288" i="1"/>
  <c r="G12286" i="1"/>
  <c r="G12285" i="1"/>
  <c r="G12284" i="1"/>
  <c r="G12281" i="1"/>
  <c r="G12279" i="1"/>
  <c r="G12278" i="1"/>
  <c r="G12276" i="1"/>
  <c r="G12275" i="1"/>
  <c r="G12274" i="1"/>
  <c r="G12273" i="1"/>
  <c r="G12271" i="1"/>
  <c r="G12270" i="1"/>
  <c r="G12269" i="1"/>
  <c r="G12545" i="1" l="1"/>
  <c r="C1479" i="5" s="1"/>
  <c r="G13522" i="1"/>
  <c r="G12496" i="1"/>
  <c r="C1473" i="5" s="1"/>
  <c r="G12193" i="1"/>
  <c r="C1449" i="5" s="1"/>
  <c r="G12330" i="1"/>
  <c r="C1458" i="5" s="1"/>
  <c r="G12429" i="1"/>
  <c r="C1465" i="5" s="1"/>
  <c r="G12471" i="1"/>
  <c r="C1469" i="5" s="1"/>
  <c r="G12208" i="1"/>
  <c r="C1450" i="5" s="1"/>
  <c r="G12390" i="1"/>
  <c r="C1462" i="5" s="1"/>
  <c r="G12404" i="1"/>
  <c r="C1463" i="5" s="1"/>
  <c r="G12451" i="1"/>
  <c r="C1467" i="5" s="1"/>
  <c r="G13533" i="1"/>
  <c r="G13539" i="1"/>
  <c r="G12314" i="1"/>
  <c r="C1457" i="5" s="1"/>
  <c r="G12417" i="1"/>
  <c r="C1464" i="5" s="1"/>
  <c r="G12522" i="1"/>
  <c r="C1477" i="5" s="1"/>
  <c r="G13544" i="1"/>
  <c r="C1545" i="5"/>
  <c r="H1545" i="5" s="1"/>
  <c r="G12534" i="1"/>
  <c r="C1478" i="5" s="1"/>
  <c r="G12510" i="1"/>
  <c r="C1476" i="5" s="1"/>
  <c r="G12481" i="1"/>
  <c r="C1471" i="5" s="1"/>
  <c r="G12376" i="1"/>
  <c r="C1461" i="5" s="1"/>
  <c r="G12360" i="1"/>
  <c r="C1460" i="5" s="1"/>
  <c r="G12298" i="1"/>
  <c r="C1456" i="5" s="1"/>
  <c r="G12283" i="1"/>
  <c r="C1455" i="5" s="1"/>
  <c r="G12268" i="1"/>
  <c r="C1454" i="5" s="1"/>
  <c r="G12253" i="1"/>
  <c r="C1453" i="5" s="1"/>
  <c r="G12238" i="1"/>
  <c r="C1452" i="5" s="1"/>
  <c r="G12223" i="1"/>
  <c r="C1451" i="5" s="1"/>
  <c r="G12177" i="1"/>
  <c r="C1448" i="5" s="1"/>
  <c r="E1571" i="6" l="1"/>
  <c r="G1407" i="1"/>
  <c r="G1406" i="1"/>
  <c r="G1405" i="1"/>
  <c r="G1404" i="1"/>
  <c r="G1403" i="1"/>
  <c r="G1402" i="1"/>
  <c r="G1401" i="1"/>
  <c r="G1399" i="1"/>
  <c r="G1398" i="1"/>
  <c r="G1397" i="1"/>
  <c r="G1396" i="1"/>
  <c r="G1395" i="1"/>
  <c r="G1394" i="1"/>
  <c r="G1393" i="1"/>
  <c r="G1391" i="1"/>
  <c r="G1390" i="1"/>
  <c r="G1389" i="1"/>
  <c r="G1388" i="1"/>
  <c r="G1387" i="1"/>
  <c r="G1386" i="1"/>
  <c r="G1385" i="1"/>
  <c r="G1384" i="1"/>
  <c r="G1383" i="1"/>
  <c r="G1382" i="1"/>
  <c r="G1381" i="1"/>
  <c r="G1377" i="1"/>
  <c r="G1376" i="1"/>
  <c r="G1375" i="1"/>
  <c r="G1374" i="1"/>
  <c r="G1373" i="1"/>
  <c r="G1372" i="1"/>
  <c r="G1371" i="1"/>
  <c r="G1370" i="1"/>
  <c r="G1369" i="1"/>
  <c r="G1367" i="1"/>
  <c r="G1366" i="1"/>
  <c r="G1365" i="1"/>
  <c r="G1364" i="1"/>
  <c r="G1363" i="1"/>
  <c r="G1362" i="1"/>
  <c r="G1361" i="1"/>
  <c r="G1360" i="1"/>
  <c r="G1359" i="1"/>
  <c r="G1358" i="1"/>
  <c r="G1357" i="1"/>
  <c r="G1356" i="1"/>
  <c r="G1355" i="1"/>
  <c r="G1316" i="1"/>
  <c r="G1315" i="1"/>
  <c r="G1314" i="1"/>
  <c r="G1313" i="1"/>
  <c r="G1312" i="1"/>
  <c r="G1310" i="1"/>
  <c r="G1308" i="1"/>
  <c r="G1307" i="1"/>
  <c r="G1306" i="1"/>
  <c r="G1305" i="1"/>
  <c r="G1304" i="1"/>
  <c r="G1303" i="1"/>
  <c r="G1302" i="1"/>
  <c r="G1301" i="1"/>
  <c r="G1300" i="1"/>
  <c r="G1299" i="1"/>
  <c r="G1298" i="1"/>
  <c r="G1296" i="1"/>
  <c r="G1295" i="1"/>
  <c r="G1294" i="1"/>
  <c r="G1293" i="1"/>
  <c r="G1292" i="1"/>
  <c r="G1291" i="1"/>
  <c r="G1290" i="1"/>
  <c r="G1288" i="1"/>
  <c r="G1287" i="1"/>
  <c r="G1286" i="1"/>
  <c r="G1285" i="1"/>
  <c r="G1284" i="1"/>
  <c r="G1283" i="1"/>
  <c r="G1282" i="1"/>
  <c r="G1281" i="1"/>
  <c r="G1279" i="1"/>
  <c r="G1278" i="1"/>
  <c r="G1277" i="1"/>
  <c r="G1276" i="1"/>
  <c r="G1275" i="1"/>
  <c r="G1274" i="1"/>
  <c r="G1273" i="1"/>
  <c r="G1272" i="1"/>
  <c r="G1271" i="1"/>
  <c r="G1270" i="1"/>
  <c r="G1269" i="1"/>
  <c r="G1268" i="1"/>
  <c r="G1267" i="1"/>
  <c r="G1265" i="1"/>
  <c r="G1264" i="1"/>
  <c r="G1263" i="1"/>
  <c r="G1262" i="1"/>
  <c r="G1261" i="1"/>
  <c r="G1260" i="1"/>
  <c r="G1259" i="1"/>
  <c r="G1258" i="1"/>
  <c r="G1257" i="1"/>
  <c r="G1255" i="1"/>
  <c r="G1254" i="1"/>
  <c r="G1253" i="1"/>
  <c r="G1252" i="1"/>
  <c r="G1251" i="1"/>
  <c r="G1250" i="1"/>
  <c r="G1249" i="1"/>
  <c r="G1248" i="1"/>
  <c r="G1247" i="1"/>
  <c r="G1245" i="1"/>
  <c r="G1244" i="1"/>
  <c r="G1243" i="1"/>
  <c r="G1242" i="1"/>
  <c r="G1240" i="1"/>
  <c r="G1239" i="1"/>
  <c r="G1238" i="1"/>
  <c r="G1237" i="1"/>
  <c r="G1236" i="1"/>
  <c r="G1234" i="1"/>
  <c r="G1233" i="1"/>
  <c r="G1232" i="1"/>
  <c r="G1231" i="1"/>
  <c r="G1228" i="1"/>
  <c r="G1227" i="1"/>
  <c r="G1226" i="1"/>
  <c r="G1225" i="1"/>
  <c r="G1224" i="1"/>
  <c r="G1223" i="1"/>
  <c r="G1222" i="1"/>
  <c r="G1221" i="1"/>
  <c r="G1219" i="1"/>
  <c r="G1218" i="1"/>
  <c r="G1217" i="1"/>
  <c r="G1216" i="1"/>
  <c r="G1215" i="1"/>
  <c r="G1214" i="1"/>
  <c r="G1213" i="1"/>
  <c r="G1211" i="1"/>
  <c r="G1210" i="1"/>
  <c r="G1209" i="1"/>
  <c r="G1208" i="1"/>
  <c r="G1207" i="1"/>
  <c r="G1206" i="1"/>
  <c r="G1205" i="1"/>
  <c r="G1203" i="1"/>
  <c r="G1202" i="1"/>
  <c r="G1201" i="1"/>
  <c r="G1200" i="1"/>
  <c r="G1199" i="1"/>
  <c r="G1198" i="1"/>
  <c r="G1197" i="1"/>
  <c r="G1196" i="1"/>
  <c r="G1194" i="1"/>
  <c r="G1193" i="1"/>
  <c r="G1192" i="1"/>
  <c r="G1191" i="1"/>
  <c r="G1190" i="1"/>
  <c r="G1189" i="1"/>
  <c r="G1188" i="1"/>
  <c r="G1187" i="1"/>
  <c r="G1186" i="1"/>
  <c r="G1185" i="1"/>
  <c r="G1184" i="1"/>
  <c r="G1181" i="1"/>
  <c r="G1180" i="1"/>
  <c r="G1179" i="1"/>
  <c r="G1178" i="1"/>
  <c r="G1177" i="1"/>
  <c r="G1176" i="1"/>
  <c r="G1175" i="1"/>
  <c r="G1173" i="1"/>
  <c r="G1172" i="1"/>
  <c r="G1171" i="1"/>
  <c r="G1170" i="1"/>
  <c r="G1169" i="1"/>
  <c r="G1168" i="1"/>
  <c r="G1167" i="1"/>
  <c r="G1166" i="1"/>
  <c r="G1165" i="1"/>
  <c r="G1164" i="1"/>
  <c r="G1162" i="1"/>
  <c r="G1161" i="1"/>
  <c r="G1160" i="1"/>
  <c r="G1159" i="1"/>
  <c r="G1158" i="1"/>
  <c r="G1157" i="1"/>
  <c r="G1156" i="1"/>
  <c r="G1155" i="1"/>
  <c r="G1154" i="1"/>
  <c r="G1152" i="1"/>
  <c r="G1151" i="1"/>
  <c r="G1150" i="1"/>
  <c r="G1149" i="1"/>
  <c r="G1148" i="1"/>
  <c r="G1147" i="1"/>
  <c r="G1146" i="1"/>
  <c r="G1145" i="1"/>
  <c r="G1144" i="1"/>
  <c r="G1143" i="1"/>
  <c r="G1142" i="1"/>
  <c r="G1119" i="1"/>
  <c r="G1118" i="1"/>
  <c r="G1117" i="1"/>
  <c r="G1116" i="1"/>
  <c r="G1115" i="1"/>
  <c r="G1114" i="1"/>
  <c r="G1113" i="1"/>
  <c r="G1111" i="1"/>
  <c r="G1110" i="1"/>
  <c r="G1109" i="1"/>
  <c r="G1108" i="1"/>
  <c r="G1107" i="1"/>
  <c r="G1106" i="1"/>
  <c r="G1105" i="1"/>
  <c r="G1104" i="1"/>
  <c r="G1103" i="1"/>
  <c r="G1102" i="1"/>
  <c r="G1101" i="1"/>
  <c r="G1100" i="1"/>
  <c r="G1099" i="1"/>
  <c r="G1098" i="1"/>
  <c r="G1096" i="1"/>
  <c r="G1095" i="1"/>
  <c r="G1094" i="1"/>
  <c r="G1093" i="1"/>
  <c r="G1092" i="1"/>
  <c r="G1091" i="1"/>
  <c r="G1090" i="1"/>
  <c r="G1089" i="1"/>
  <c r="G1088" i="1"/>
  <c r="G1087" i="1"/>
  <c r="G1085" i="1"/>
  <c r="G1084" i="1"/>
  <c r="G1083" i="1"/>
  <c r="G1082" i="1"/>
  <c r="G1081" i="1"/>
  <c r="G1080" i="1"/>
  <c r="G1079" i="1"/>
  <c r="G1077" i="1"/>
  <c r="G1076" i="1"/>
  <c r="G1075" i="1"/>
  <c r="G1074" i="1"/>
  <c r="G1073" i="1"/>
  <c r="G1072" i="1"/>
  <c r="G1071" i="1"/>
  <c r="G1070" i="1"/>
  <c r="G1069" i="1"/>
  <c r="G1068" i="1"/>
  <c r="G1067" i="1"/>
  <c r="G1066" i="1"/>
  <c r="G1065" i="1"/>
  <c r="G1064" i="1"/>
  <c r="G1063" i="1"/>
  <c r="G1061" i="1"/>
  <c r="G1060" i="1"/>
  <c r="G1059" i="1"/>
  <c r="G1058" i="1"/>
  <c r="G1057" i="1"/>
  <c r="G1056" i="1"/>
  <c r="G1055" i="1"/>
  <c r="G1054" i="1"/>
  <c r="G1053" i="1"/>
  <c r="G1051" i="1"/>
  <c r="G1050" i="1"/>
  <c r="G1049" i="1"/>
  <c r="G1048" i="1"/>
  <c r="G1047" i="1"/>
  <c r="G1046" i="1"/>
  <c r="G1045" i="1"/>
  <c r="G1044" i="1"/>
  <c r="G1043" i="1"/>
  <c r="G1042" i="1"/>
  <c r="G1041" i="1"/>
  <c r="G1040" i="1"/>
  <c r="G1038" i="1"/>
  <c r="G1037" i="1"/>
  <c r="G1036" i="1"/>
  <c r="G1035" i="1"/>
  <c r="G1034" i="1"/>
  <c r="G1033" i="1"/>
  <c r="G1032" i="1"/>
  <c r="G1031" i="1"/>
  <c r="G1030" i="1"/>
  <c r="G1028" i="1"/>
  <c r="G1027" i="1"/>
  <c r="G1026" i="1"/>
  <c r="G1025" i="1"/>
  <c r="G1024" i="1"/>
  <c r="G1023" i="1"/>
  <c r="G1022" i="1"/>
  <c r="G1021" i="1"/>
  <c r="G1020" i="1"/>
  <c r="G1019" i="1"/>
  <c r="G1018" i="1"/>
  <c r="G1017" i="1"/>
  <c r="G1016" i="1"/>
  <c r="G1014" i="1"/>
  <c r="G1013" i="1"/>
  <c r="G1012" i="1"/>
  <c r="G1011" i="1"/>
  <c r="G1010" i="1"/>
  <c r="G1009" i="1"/>
  <c r="G1008" i="1"/>
  <c r="G1006" i="1"/>
  <c r="G1005" i="1"/>
  <c r="G1004" i="1"/>
  <c r="G1003" i="1"/>
  <c r="G1002" i="1"/>
  <c r="G1001" i="1"/>
  <c r="G1000" i="1"/>
  <c r="G998" i="1"/>
  <c r="G997" i="1"/>
  <c r="G996" i="1"/>
  <c r="G995" i="1"/>
  <c r="G994" i="1"/>
  <c r="G993" i="1"/>
  <c r="G992" i="1"/>
  <c r="G990" i="1"/>
  <c r="G989" i="1"/>
  <c r="G988" i="1"/>
  <c r="G987" i="1"/>
  <c r="G986" i="1"/>
  <c r="G985" i="1"/>
  <c r="G984" i="1"/>
  <c r="G982" i="1"/>
  <c r="G981" i="1"/>
  <c r="G980" i="1"/>
  <c r="G979" i="1"/>
  <c r="G978" i="1"/>
  <c r="G977" i="1"/>
  <c r="G976" i="1"/>
  <c r="G974" i="1"/>
  <c r="G973" i="1"/>
  <c r="G972" i="1"/>
  <c r="G971" i="1"/>
  <c r="G970" i="1"/>
  <c r="G969" i="1"/>
  <c r="G968" i="1"/>
  <c r="G966" i="1"/>
  <c r="G965" i="1"/>
  <c r="G964" i="1"/>
  <c r="G963" i="1"/>
  <c r="G962" i="1"/>
  <c r="G961" i="1"/>
  <c r="G960" i="1"/>
  <c r="G958" i="1"/>
  <c r="G957" i="1"/>
  <c r="G956" i="1"/>
  <c r="G955" i="1"/>
  <c r="G954" i="1"/>
  <c r="G953" i="1"/>
  <c r="G952" i="1"/>
  <c r="G950" i="1"/>
  <c r="G949" i="1"/>
  <c r="G948" i="1"/>
  <c r="G947" i="1"/>
  <c r="G946" i="1"/>
  <c r="G945" i="1"/>
  <c r="G944" i="1"/>
  <c r="G943" i="1"/>
  <c r="G942" i="1"/>
  <c r="G941" i="1"/>
  <c r="G940" i="1"/>
  <c r="G939" i="1"/>
  <c r="G938" i="1"/>
  <c r="G937" i="1"/>
  <c r="G936" i="1"/>
  <c r="G934" i="1"/>
  <c r="G933" i="1"/>
  <c r="G932" i="1"/>
  <c r="G931" i="1"/>
  <c r="G930" i="1"/>
  <c r="G929" i="1"/>
  <c r="G928" i="1"/>
  <c r="G927" i="1"/>
  <c r="G926" i="1"/>
  <c r="G925" i="1"/>
  <c r="G923" i="1"/>
  <c r="G922" i="1"/>
  <c r="G921" i="1"/>
  <c r="G920" i="1"/>
  <c r="G919" i="1"/>
  <c r="G918" i="1"/>
  <c r="G917" i="1"/>
  <c r="G916" i="1"/>
  <c r="G915" i="1"/>
  <c r="G914" i="1"/>
  <c r="G913" i="1"/>
  <c r="G911" i="1"/>
  <c r="G910" i="1"/>
  <c r="G909" i="1"/>
  <c r="G908" i="1"/>
  <c r="G907" i="1"/>
  <c r="G906" i="1"/>
  <c r="G905" i="1"/>
  <c r="G904" i="1"/>
  <c r="G903" i="1"/>
  <c r="G902" i="1"/>
  <c r="G901" i="1"/>
  <c r="G899" i="1"/>
  <c r="G898" i="1"/>
  <c r="G897" i="1"/>
  <c r="G896" i="1"/>
  <c r="G895" i="1"/>
  <c r="G894" i="1"/>
  <c r="G893" i="1"/>
  <c r="G892" i="1"/>
  <c r="G891" i="1"/>
  <c r="G890" i="1"/>
  <c r="G889" i="1"/>
  <c r="G888" i="1"/>
  <c r="G887" i="1"/>
  <c r="G886" i="1"/>
  <c r="G885" i="1"/>
  <c r="G883" i="1"/>
  <c r="G882" i="1"/>
  <c r="G881" i="1"/>
  <c r="G880" i="1"/>
  <c r="G879" i="1"/>
  <c r="G878" i="1"/>
  <c r="G877" i="1"/>
  <c r="G876" i="1"/>
  <c r="G875" i="1"/>
  <c r="G874" i="1"/>
  <c r="G872" i="1"/>
  <c r="G871" i="1"/>
  <c r="G870" i="1"/>
  <c r="G869" i="1"/>
  <c r="G868" i="1"/>
  <c r="G867" i="1"/>
  <c r="G865" i="1"/>
  <c r="G864" i="1"/>
  <c r="G863" i="1"/>
  <c r="G862" i="1"/>
  <c r="G860" i="1"/>
  <c r="G859" i="1"/>
  <c r="G858" i="1"/>
  <c r="G857" i="1"/>
  <c r="G856" i="1"/>
  <c r="G855" i="1"/>
  <c r="G854" i="1"/>
  <c r="G853" i="1"/>
  <c r="G852" i="1"/>
  <c r="G851" i="1"/>
  <c r="G849" i="1"/>
  <c r="G848" i="1"/>
  <c r="G847" i="1"/>
  <c r="G846" i="1"/>
  <c r="G845" i="1"/>
  <c r="G844" i="1"/>
  <c r="G843" i="1"/>
  <c r="G841" i="1"/>
  <c r="G840" i="1"/>
  <c r="G839" i="1"/>
  <c r="G838" i="1"/>
  <c r="G837" i="1"/>
  <c r="G836" i="1"/>
  <c r="G835" i="1"/>
  <c r="G833" i="1"/>
  <c r="G832" i="1"/>
  <c r="G831" i="1"/>
  <c r="G830" i="1"/>
  <c r="G829" i="1"/>
  <c r="G828" i="1"/>
  <c r="G826" i="1"/>
  <c r="G825" i="1"/>
  <c r="G824" i="1"/>
  <c r="G823" i="1"/>
  <c r="G822" i="1"/>
  <c r="G821" i="1"/>
  <c r="G820" i="1"/>
  <c r="G819" i="1"/>
  <c r="G817" i="1"/>
  <c r="G816" i="1"/>
  <c r="G815" i="1"/>
  <c r="G814" i="1"/>
  <c r="G813" i="1"/>
  <c r="G812" i="1"/>
  <c r="G811" i="1"/>
  <c r="G810" i="1"/>
  <c r="G808" i="1"/>
  <c r="G807" i="1"/>
  <c r="G806" i="1"/>
  <c r="G805" i="1"/>
  <c r="G804" i="1"/>
  <c r="G802" i="1"/>
  <c r="G801" i="1"/>
  <c r="G799" i="1"/>
  <c r="G798" i="1"/>
  <c r="G797" i="1"/>
  <c r="G796" i="1"/>
  <c r="G795" i="1"/>
  <c r="G794" i="1"/>
  <c r="G793" i="1"/>
  <c r="G792" i="1"/>
  <c r="G791" i="1"/>
  <c r="G790" i="1"/>
  <c r="G789" i="1"/>
  <c r="G787" i="1"/>
  <c r="G786" i="1"/>
  <c r="G785" i="1"/>
  <c r="G784" i="1"/>
  <c r="G783" i="1"/>
  <c r="G782" i="1"/>
  <c r="G780" i="1"/>
  <c r="G779" i="1"/>
  <c r="G778" i="1"/>
  <c r="G777" i="1"/>
  <c r="G776" i="1"/>
  <c r="G775" i="1"/>
  <c r="G774" i="1"/>
  <c r="G773" i="1"/>
  <c r="G772" i="1"/>
  <c r="G771" i="1"/>
  <c r="G769" i="1"/>
  <c r="G768" i="1"/>
  <c r="G767" i="1"/>
  <c r="G766" i="1"/>
  <c r="G765" i="1"/>
  <c r="G764" i="1"/>
  <c r="G763" i="1"/>
  <c r="G762" i="1"/>
  <c r="G761" i="1"/>
  <c r="G759" i="1"/>
  <c r="G758" i="1"/>
  <c r="G757" i="1"/>
  <c r="G756" i="1"/>
  <c r="G755" i="1"/>
  <c r="G754" i="1"/>
  <c r="G753" i="1"/>
  <c r="G752" i="1"/>
  <c r="G751" i="1"/>
  <c r="G750" i="1"/>
  <c r="G748" i="1"/>
  <c r="G747" i="1"/>
  <c r="G746" i="1"/>
  <c r="G745" i="1"/>
  <c r="G744" i="1"/>
  <c r="G742" i="1"/>
  <c r="G740" i="1"/>
  <c r="G739" i="1"/>
  <c r="G738" i="1"/>
  <c r="G737" i="1"/>
  <c r="G736" i="1"/>
  <c r="G735" i="1"/>
  <c r="G734" i="1"/>
  <c r="G733" i="1"/>
  <c r="G732" i="1"/>
  <c r="G731" i="1"/>
  <c r="G730" i="1"/>
  <c r="G728" i="1"/>
  <c r="G727" i="1"/>
  <c r="G726" i="1"/>
  <c r="G725" i="1"/>
  <c r="G724" i="1"/>
  <c r="G723" i="1"/>
  <c r="G721" i="1"/>
  <c r="G720" i="1"/>
  <c r="G719" i="1"/>
  <c r="G718" i="1"/>
  <c r="G717" i="1"/>
  <c r="G716" i="1"/>
  <c r="G715" i="1"/>
  <c r="G713" i="1"/>
  <c r="G712" i="1"/>
  <c r="G711" i="1"/>
  <c r="G710" i="1"/>
  <c r="G709" i="1"/>
  <c r="G707" i="1"/>
  <c r="G706" i="1"/>
  <c r="G705" i="1"/>
  <c r="G704" i="1"/>
  <c r="G703" i="1"/>
  <c r="G701" i="1"/>
  <c r="G700" i="1"/>
  <c r="G699" i="1"/>
  <c r="G698" i="1"/>
  <c r="G696" i="1"/>
  <c r="G695" i="1"/>
  <c r="G694" i="1"/>
  <c r="G693" i="1"/>
  <c r="G692" i="1"/>
  <c r="G690" i="1"/>
  <c r="G689" i="1"/>
  <c r="G688" i="1"/>
  <c r="G687" i="1"/>
  <c r="G684" i="1"/>
  <c r="G683" i="1"/>
  <c r="G682" i="1"/>
  <c r="G681" i="1"/>
  <c r="G628" i="1"/>
  <c r="G626" i="1"/>
  <c r="G625" i="1"/>
  <c r="G624" i="1"/>
  <c r="G623" i="1"/>
  <c r="G622" i="1"/>
  <c r="G621" i="1"/>
  <c r="G620" i="1"/>
  <c r="G618" i="1"/>
  <c r="G617" i="1"/>
  <c r="G616" i="1"/>
  <c r="G615" i="1"/>
  <c r="G614" i="1"/>
  <c r="G613" i="1"/>
  <c r="G612" i="1"/>
  <c r="G610" i="1"/>
  <c r="G609" i="1"/>
  <c r="G608" i="1"/>
  <c r="G607" i="1"/>
  <c r="G606" i="1"/>
  <c r="G605" i="1"/>
  <c r="G604" i="1"/>
  <c r="G603" i="1"/>
  <c r="G602" i="1"/>
  <c r="G601" i="1"/>
  <c r="G600" i="1"/>
  <c r="G597" i="1"/>
  <c r="G596" i="1"/>
  <c r="G595" i="1"/>
  <c r="G594" i="1"/>
  <c r="G593" i="1"/>
  <c r="G592" i="1"/>
  <c r="G591" i="1"/>
  <c r="G589" i="1"/>
  <c r="G588" i="1"/>
  <c r="G587" i="1"/>
  <c r="G586" i="1"/>
  <c r="G585" i="1"/>
  <c r="G584" i="1"/>
  <c r="G583" i="1"/>
  <c r="G582" i="1"/>
  <c r="G581" i="1"/>
  <c r="G580" i="1"/>
  <c r="G578" i="1"/>
  <c r="G577" i="1"/>
  <c r="G576" i="1"/>
  <c r="G575" i="1"/>
  <c r="G574" i="1"/>
  <c r="G573" i="1"/>
  <c r="G572" i="1"/>
  <c r="G571" i="1"/>
  <c r="G570" i="1"/>
  <c r="G568" i="1"/>
  <c r="G567" i="1"/>
  <c r="G566" i="1"/>
  <c r="G565" i="1"/>
  <c r="G564" i="1"/>
  <c r="G563" i="1"/>
  <c r="G562" i="1"/>
  <c r="G561" i="1"/>
  <c r="G560" i="1"/>
  <c r="G559" i="1"/>
  <c r="G558" i="1"/>
  <c r="G556" i="1"/>
  <c r="G555" i="1"/>
  <c r="G554" i="1"/>
  <c r="G553" i="1"/>
  <c r="G552" i="1"/>
  <c r="G551" i="1"/>
  <c r="G550" i="1"/>
  <c r="G549" i="1"/>
  <c r="G547" i="1"/>
  <c r="G546" i="1"/>
  <c r="G545" i="1"/>
  <c r="G544" i="1"/>
  <c r="G543" i="1"/>
  <c r="G542" i="1"/>
  <c r="G541" i="1"/>
  <c r="G540" i="1"/>
  <c r="G539" i="1"/>
  <c r="G538" i="1"/>
  <c r="G537" i="1"/>
  <c r="G535" i="1"/>
  <c r="G534" i="1"/>
  <c r="G533" i="1"/>
  <c r="G532" i="1"/>
  <c r="G531" i="1"/>
  <c r="G530" i="1"/>
  <c r="G529" i="1"/>
  <c r="G527" i="1"/>
  <c r="G526" i="1"/>
  <c r="G525" i="1"/>
  <c r="G524" i="1"/>
  <c r="G523" i="1"/>
  <c r="G522" i="1"/>
  <c r="G521" i="1"/>
  <c r="G520" i="1"/>
  <c r="G519" i="1"/>
  <c r="G518" i="1"/>
  <c r="G517" i="1"/>
  <c r="G516" i="1"/>
  <c r="G515" i="1"/>
  <c r="G514" i="1"/>
  <c r="G512" i="1"/>
  <c r="G511" i="1"/>
  <c r="G510" i="1"/>
  <c r="G509" i="1"/>
  <c r="G508" i="1"/>
  <c r="G507" i="1"/>
  <c r="G506" i="1"/>
  <c r="G505" i="1"/>
  <c r="G504" i="1"/>
  <c r="G503" i="1"/>
  <c r="G501" i="1"/>
  <c r="G500" i="1"/>
  <c r="G499" i="1"/>
  <c r="G498" i="1"/>
  <c r="G497" i="1"/>
  <c r="G496" i="1"/>
  <c r="G495" i="1"/>
  <c r="G493" i="1"/>
  <c r="G492" i="1"/>
  <c r="G491" i="1"/>
  <c r="G490" i="1"/>
  <c r="G489" i="1"/>
  <c r="G488" i="1"/>
  <c r="G487" i="1"/>
  <c r="G486" i="1"/>
  <c r="G485" i="1"/>
  <c r="G484" i="1"/>
  <c r="G483" i="1"/>
  <c r="G482" i="1"/>
  <c r="G481" i="1"/>
  <c r="G480" i="1"/>
  <c r="G479" i="1"/>
  <c r="G477" i="1"/>
  <c r="G476" i="1"/>
  <c r="G475" i="1"/>
  <c r="G474" i="1"/>
  <c r="G473" i="1"/>
  <c r="G472" i="1"/>
  <c r="G471" i="1"/>
  <c r="G470" i="1"/>
  <c r="G469" i="1"/>
  <c r="G467" i="1"/>
  <c r="G466" i="1"/>
  <c r="G465" i="1"/>
  <c r="G464" i="1"/>
  <c r="G463" i="1"/>
  <c r="G462" i="1"/>
  <c r="G461" i="1"/>
  <c r="G460" i="1"/>
  <c r="G459" i="1"/>
  <c r="G458" i="1"/>
  <c r="G457" i="1"/>
  <c r="G456" i="1"/>
  <c r="G454" i="1"/>
  <c r="G453" i="1"/>
  <c r="G452" i="1"/>
  <c r="G451" i="1"/>
  <c r="G450" i="1"/>
  <c r="G449" i="1"/>
  <c r="G448" i="1"/>
  <c r="G447" i="1"/>
  <c r="G446" i="1"/>
  <c r="G444" i="1"/>
  <c r="G443" i="1"/>
  <c r="G442" i="1"/>
  <c r="G441" i="1"/>
  <c r="G440" i="1"/>
  <c r="G439" i="1"/>
  <c r="G438" i="1"/>
  <c r="G437" i="1"/>
  <c r="G436" i="1"/>
  <c r="G435" i="1"/>
  <c r="G434" i="1"/>
  <c r="G433" i="1"/>
  <c r="G432" i="1"/>
  <c r="G430" i="1"/>
  <c r="G429" i="1"/>
  <c r="G428" i="1"/>
  <c r="G427" i="1"/>
  <c r="G426" i="1"/>
  <c r="G425" i="1"/>
  <c r="G424" i="1"/>
  <c r="G422" i="1"/>
  <c r="G421" i="1"/>
  <c r="G420" i="1"/>
  <c r="G419" i="1"/>
  <c r="G418" i="1"/>
  <c r="G417" i="1"/>
  <c r="G416" i="1"/>
  <c r="G414" i="1"/>
  <c r="G413" i="1"/>
  <c r="G412" i="1"/>
  <c r="G411" i="1"/>
  <c r="G410" i="1"/>
  <c r="G409" i="1"/>
  <c r="G408" i="1"/>
  <c r="G406" i="1"/>
  <c r="G405" i="1"/>
  <c r="G404" i="1"/>
  <c r="G403" i="1"/>
  <c r="G402" i="1"/>
  <c r="G401" i="1"/>
  <c r="G400" i="1"/>
  <c r="G398" i="1"/>
  <c r="G397" i="1"/>
  <c r="G396" i="1"/>
  <c r="G395" i="1"/>
  <c r="G394" i="1"/>
  <c r="G393" i="1"/>
  <c r="G392" i="1"/>
  <c r="G390" i="1"/>
  <c r="G389" i="1"/>
  <c r="G388" i="1"/>
  <c r="G387" i="1"/>
  <c r="G386" i="1"/>
  <c r="G385" i="1"/>
  <c r="G384" i="1"/>
  <c r="G382" i="1"/>
  <c r="G381" i="1"/>
  <c r="G380" i="1"/>
  <c r="G379" i="1"/>
  <c r="G378" i="1"/>
  <c r="G377" i="1"/>
  <c r="G376" i="1"/>
  <c r="G374" i="1"/>
  <c r="G373" i="1"/>
  <c r="G372" i="1"/>
  <c r="G371" i="1"/>
  <c r="G370" i="1"/>
  <c r="G369" i="1"/>
  <c r="G368" i="1"/>
  <c r="G366" i="1"/>
  <c r="G365" i="1"/>
  <c r="G364" i="1"/>
  <c r="G363" i="1"/>
  <c r="G362" i="1"/>
  <c r="G361" i="1"/>
  <c r="G360" i="1"/>
  <c r="G359" i="1"/>
  <c r="G358" i="1"/>
  <c r="G357" i="1"/>
  <c r="G356" i="1"/>
  <c r="G355" i="1"/>
  <c r="G354" i="1"/>
  <c r="G353" i="1"/>
  <c r="G352" i="1"/>
  <c r="G350" i="1"/>
  <c r="G349" i="1"/>
  <c r="G348" i="1"/>
  <c r="G347" i="1"/>
  <c r="G346" i="1"/>
  <c r="G345" i="1"/>
  <c r="G344" i="1"/>
  <c r="G343" i="1"/>
  <c r="G342" i="1"/>
  <c r="G341" i="1"/>
  <c r="G339" i="1"/>
  <c r="G338" i="1"/>
  <c r="G337" i="1"/>
  <c r="G336" i="1"/>
  <c r="G335" i="1"/>
  <c r="G333" i="1"/>
  <c r="G332" i="1"/>
  <c r="G331" i="1"/>
  <c r="G330" i="1"/>
  <c r="G329" i="1"/>
  <c r="G327" i="1"/>
  <c r="G326" i="1"/>
  <c r="G325" i="1"/>
  <c r="G324" i="1"/>
  <c r="G323" i="1"/>
  <c r="G322" i="1"/>
  <c r="G321" i="1"/>
  <c r="G320" i="1"/>
  <c r="G319" i="1"/>
  <c r="G318" i="1"/>
  <c r="G317" i="1"/>
  <c r="G315" i="1"/>
  <c r="G314" i="1"/>
  <c r="G313" i="1"/>
  <c r="G312" i="1"/>
  <c r="G311" i="1"/>
  <c r="G310" i="1"/>
  <c r="G309" i="1"/>
  <c r="G308" i="1"/>
  <c r="G307" i="1"/>
  <c r="G306" i="1"/>
  <c r="G305" i="1"/>
  <c r="G304" i="1"/>
  <c r="G303" i="1"/>
  <c r="G301" i="1"/>
  <c r="G300" i="1"/>
  <c r="G299" i="1"/>
  <c r="G298" i="1"/>
  <c r="G297" i="1"/>
  <c r="G296" i="1"/>
  <c r="G295" i="1"/>
  <c r="G294" i="1"/>
  <c r="G293" i="1"/>
  <c r="G292" i="1"/>
  <c r="G291" i="1"/>
  <c r="G289" i="1"/>
  <c r="G288" i="1"/>
  <c r="G287" i="1"/>
  <c r="G286" i="1"/>
  <c r="G285" i="1"/>
  <c r="G284" i="1"/>
  <c r="G283" i="1"/>
  <c r="G282" i="1"/>
  <c r="G281" i="1"/>
  <c r="G280" i="1"/>
  <c r="G278" i="1"/>
  <c r="G277" i="1"/>
  <c r="G276" i="1"/>
  <c r="G275" i="1"/>
  <c r="G274" i="1"/>
  <c r="G273" i="1"/>
  <c r="G272" i="1"/>
  <c r="G271" i="1"/>
  <c r="G270" i="1"/>
  <c r="G269" i="1"/>
  <c r="G267" i="1"/>
  <c r="G266" i="1"/>
  <c r="G265" i="1"/>
  <c r="G264" i="1"/>
  <c r="G263" i="1"/>
  <c r="G262" i="1"/>
  <c r="G261" i="1"/>
  <c r="G260" i="1"/>
  <c r="G259" i="1"/>
  <c r="G256" i="1"/>
  <c r="G255" i="1"/>
  <c r="G253" i="1"/>
  <c r="G252" i="1"/>
  <c r="G251" i="1"/>
  <c r="G250" i="1"/>
  <c r="G249" i="1"/>
  <c r="G248" i="1"/>
  <c r="G247" i="1"/>
  <c r="G246" i="1"/>
  <c r="G245" i="1"/>
  <c r="G242" i="1"/>
  <c r="G241" i="1"/>
  <c r="G240" i="1"/>
  <c r="G239" i="1"/>
  <c r="G238" i="1"/>
  <c r="G237" i="1"/>
  <c r="G236" i="1"/>
  <c r="G235" i="1"/>
  <c r="G233" i="1"/>
  <c r="G231" i="1"/>
  <c r="G230" i="1"/>
  <c r="G229" i="1"/>
  <c r="G228" i="1"/>
  <c r="G227" i="1"/>
  <c r="G226" i="1"/>
  <c r="G225" i="1"/>
  <c r="G224" i="1"/>
  <c r="G223" i="1"/>
  <c r="G221" i="1"/>
  <c r="G220" i="1"/>
  <c r="G219" i="1"/>
  <c r="G218" i="1"/>
  <c r="G217" i="1"/>
  <c r="G216" i="1"/>
  <c r="G215" i="1"/>
  <c r="G214" i="1"/>
  <c r="G212" i="1"/>
  <c r="G211" i="1"/>
  <c r="G210" i="1"/>
  <c r="G209" i="1"/>
  <c r="G208" i="1"/>
  <c r="G207" i="1"/>
  <c r="G206" i="1"/>
  <c r="G205" i="1"/>
  <c r="G204" i="1"/>
  <c r="G203" i="1"/>
  <c r="G202" i="1"/>
  <c r="G201" i="1"/>
  <c r="G200" i="1"/>
  <c r="G199" i="1"/>
  <c r="G197" i="1"/>
  <c r="G196" i="1"/>
  <c r="G195" i="1"/>
  <c r="G194" i="1"/>
  <c r="G193" i="1"/>
  <c r="G192" i="1"/>
  <c r="G191" i="1"/>
  <c r="G190" i="1"/>
  <c r="G189" i="1"/>
  <c r="G188" i="1"/>
  <c r="G187" i="1"/>
  <c r="G184" i="1"/>
  <c r="G183" i="1"/>
  <c r="G182" i="1"/>
  <c r="G181" i="1"/>
  <c r="G180" i="1"/>
  <c r="G178" i="1"/>
  <c r="G177" i="1"/>
  <c r="G176" i="1"/>
  <c r="G175" i="1"/>
  <c r="G174" i="1"/>
  <c r="G173" i="1"/>
  <c r="G172" i="1"/>
  <c r="G171" i="1"/>
  <c r="G170" i="1"/>
  <c r="G168" i="1"/>
  <c r="G167" i="1"/>
  <c r="G166" i="1"/>
  <c r="G165" i="1"/>
  <c r="G164" i="1"/>
  <c r="G163" i="1"/>
  <c r="G162" i="1"/>
  <c r="G161" i="1"/>
  <c r="G160" i="1"/>
  <c r="G159" i="1"/>
  <c r="G157" i="1"/>
  <c r="G156" i="1"/>
  <c r="G155" i="1"/>
  <c r="G154" i="1"/>
  <c r="G153" i="1"/>
  <c r="G151" i="1"/>
  <c r="G150" i="1"/>
  <c r="G149" i="1"/>
  <c r="G148" i="1"/>
  <c r="G147" i="1"/>
  <c r="G146" i="1"/>
  <c r="G145" i="1"/>
  <c r="G144" i="1"/>
  <c r="G143" i="1"/>
  <c r="G142" i="1"/>
  <c r="G141" i="1"/>
  <c r="G140" i="1"/>
  <c r="G138" i="1"/>
  <c r="G137" i="1"/>
  <c r="G136" i="1"/>
  <c r="G135" i="1"/>
  <c r="G134" i="1"/>
  <c r="G133" i="1"/>
  <c r="G132" i="1"/>
  <c r="G131" i="1"/>
  <c r="G130" i="1"/>
  <c r="G128" i="1"/>
  <c r="G127" i="1"/>
  <c r="G126" i="1"/>
  <c r="G125" i="1"/>
  <c r="G124" i="1"/>
  <c r="G123" i="1"/>
  <c r="G122" i="1"/>
  <c r="G121" i="1"/>
  <c r="G120" i="1"/>
  <c r="G119" i="1"/>
  <c r="G117" i="1"/>
  <c r="G116" i="1"/>
  <c r="G115" i="1"/>
  <c r="G114" i="1"/>
  <c r="G113" i="1"/>
  <c r="G112" i="1"/>
  <c r="G111" i="1"/>
  <c r="G110" i="1"/>
  <c r="G109" i="1"/>
  <c r="G107" i="1"/>
  <c r="G106" i="1"/>
  <c r="G105" i="1"/>
  <c r="G104" i="1"/>
  <c r="G103" i="1"/>
  <c r="G102" i="1"/>
  <c r="G101" i="1"/>
  <c r="G100" i="1"/>
  <c r="G99" i="1"/>
  <c r="G98" i="1"/>
  <c r="G96" i="1"/>
  <c r="G95" i="1"/>
  <c r="G94" i="1"/>
  <c r="G93" i="1"/>
  <c r="G92" i="1"/>
  <c r="G90" i="1"/>
  <c r="G88" i="1"/>
  <c r="G87" i="1"/>
  <c r="G86" i="1"/>
  <c r="G85" i="1"/>
  <c r="G84" i="1"/>
  <c r="G83" i="1"/>
  <c r="G82" i="1"/>
  <c r="G81" i="1"/>
  <c r="G80" i="1"/>
  <c r="G79" i="1"/>
  <c r="G78" i="1"/>
  <c r="G76" i="1"/>
  <c r="G75" i="1"/>
  <c r="G74" i="1"/>
  <c r="G73" i="1"/>
  <c r="G72" i="1"/>
  <c r="G71" i="1"/>
  <c r="G69" i="1"/>
  <c r="G68" i="1"/>
  <c r="G67" i="1"/>
  <c r="G66" i="1"/>
  <c r="G64" i="1"/>
  <c r="G63" i="1"/>
  <c r="G62" i="1"/>
  <c r="G61" i="1"/>
  <c r="G60" i="1"/>
  <c r="G58" i="1"/>
  <c r="G57" i="1"/>
  <c r="G56" i="1"/>
  <c r="G55" i="1"/>
  <c r="G54" i="1"/>
  <c r="G53" i="1"/>
  <c r="G52" i="1"/>
  <c r="G50" i="1"/>
  <c r="G49" i="1"/>
  <c r="G48" i="1"/>
  <c r="G47" i="1"/>
  <c r="G46" i="1"/>
  <c r="G44" i="1"/>
  <c r="G43" i="1"/>
  <c r="G42" i="1"/>
  <c r="G41" i="1"/>
  <c r="G40" i="1"/>
  <c r="G38" i="1"/>
  <c r="G37" i="1"/>
  <c r="G36" i="1"/>
  <c r="G35" i="1"/>
  <c r="G33" i="1"/>
  <c r="G32" i="1"/>
  <c r="G31" i="1"/>
  <c r="G30" i="1"/>
  <c r="G29" i="1"/>
  <c r="G28" i="1"/>
  <c r="G26" i="1"/>
  <c r="G25" i="1"/>
  <c r="G24" i="1"/>
  <c r="G23" i="1"/>
  <c r="G22" i="1"/>
  <c r="G21" i="1"/>
  <c r="G19" i="1"/>
  <c r="G18" i="1"/>
  <c r="G17" i="1"/>
  <c r="G16" i="1"/>
  <c r="G1153" i="1" l="1"/>
  <c r="C129" i="5" s="1"/>
  <c r="G1380" i="1"/>
  <c r="G222" i="1"/>
  <c r="G708" i="1"/>
  <c r="G714" i="1"/>
  <c r="G729" i="1"/>
  <c r="G781" i="1"/>
  <c r="G818" i="1"/>
  <c r="G827" i="1"/>
  <c r="G850" i="1"/>
  <c r="G884" i="1"/>
  <c r="G27" i="1"/>
  <c r="G158" i="1"/>
  <c r="C28" i="5" s="1"/>
  <c r="G186" i="1"/>
  <c r="G243" i="1"/>
  <c r="G316" i="1"/>
  <c r="G431" i="1"/>
  <c r="G455" i="1"/>
  <c r="G502" i="1"/>
  <c r="G590" i="1"/>
  <c r="G20" i="1"/>
  <c r="G129" i="1"/>
  <c r="G152" i="1"/>
  <c r="G340" i="1"/>
  <c r="G367" i="1"/>
  <c r="G399" i="1"/>
  <c r="G513" i="1"/>
  <c r="G536" i="1"/>
  <c r="G619" i="1"/>
  <c r="G1323" i="1"/>
  <c r="G1392" i="1"/>
  <c r="G924" i="1"/>
  <c r="G951" i="1"/>
  <c r="G983" i="1"/>
  <c r="G1015" i="1"/>
  <c r="G1174" i="1"/>
  <c r="G1195" i="1"/>
  <c r="G1280" i="1"/>
  <c r="G1297" i="1"/>
  <c r="G1317" i="1"/>
  <c r="G254" i="1"/>
  <c r="G279" i="1"/>
  <c r="G302" i="1"/>
  <c r="G328" i="1"/>
  <c r="G391" i="1"/>
  <c r="G423" i="1"/>
  <c r="G468" i="1"/>
  <c r="G494" i="1"/>
  <c r="G579" i="1"/>
  <c r="G627" i="1"/>
  <c r="G722" i="1"/>
  <c r="G770" i="1"/>
  <c r="G788" i="1"/>
  <c r="G842" i="1"/>
  <c r="G861" i="1"/>
  <c r="G912" i="1"/>
  <c r="G935" i="1"/>
  <c r="G975" i="1"/>
  <c r="G1007" i="1"/>
  <c r="G1029" i="1"/>
  <c r="G1097" i="1"/>
  <c r="G1120" i="1"/>
  <c r="G1182" i="1"/>
  <c r="G1220" i="1"/>
  <c r="G1229" i="1"/>
  <c r="G1235" i="1"/>
  <c r="G1289" i="1"/>
  <c r="G1368" i="1"/>
  <c r="G139" i="1"/>
  <c r="G268" i="1"/>
  <c r="G351" i="1"/>
  <c r="G383" i="1"/>
  <c r="G478" i="1"/>
  <c r="G569" i="1"/>
  <c r="G685" i="1"/>
  <c r="G697" i="1"/>
  <c r="G803" i="1"/>
  <c r="G873" i="1"/>
  <c r="G967" i="1"/>
  <c r="G999" i="1"/>
  <c r="G1039" i="1"/>
  <c r="G1052" i="1"/>
  <c r="G1062" i="1"/>
  <c r="G1086" i="1"/>
  <c r="G1212" i="1"/>
  <c r="G1241" i="1"/>
  <c r="G1246" i="1"/>
  <c r="G1256" i="1"/>
  <c r="G1408" i="1"/>
  <c r="G198" i="1"/>
  <c r="G415" i="1"/>
  <c r="G528" i="1"/>
  <c r="G557" i="1"/>
  <c r="G611" i="1"/>
  <c r="G691" i="1"/>
  <c r="G741" i="1"/>
  <c r="G834" i="1"/>
  <c r="G900" i="1"/>
  <c r="G169" i="1"/>
  <c r="G179" i="1"/>
  <c r="G213" i="1"/>
  <c r="G232" i="1"/>
  <c r="G290" i="1"/>
  <c r="G375" i="1"/>
  <c r="G407" i="1"/>
  <c r="G445" i="1"/>
  <c r="G548" i="1"/>
  <c r="G598" i="1"/>
  <c r="G702" i="1"/>
  <c r="G749" i="1"/>
  <c r="G760" i="1"/>
  <c r="G809" i="1"/>
  <c r="G959" i="1"/>
  <c r="G991" i="1"/>
  <c r="G1078" i="1"/>
  <c r="G1112" i="1"/>
  <c r="G1163" i="1"/>
  <c r="C130" i="5" s="1"/>
  <c r="G1204" i="1"/>
  <c r="G1266" i="1"/>
  <c r="G1309" i="1"/>
  <c r="G1400" i="1"/>
  <c r="G12137" i="1" l="1"/>
  <c r="G12135" i="1"/>
  <c r="G12134" i="1"/>
  <c r="G12084" i="1"/>
  <c r="G12082" i="1"/>
  <c r="G12081" i="1"/>
  <c r="G12065" i="1"/>
  <c r="G12063" i="1"/>
  <c r="G12062" i="1"/>
  <c r="G12047" i="1"/>
  <c r="G12045" i="1"/>
  <c r="G12044" i="1"/>
  <c r="G12029" i="1"/>
  <c r="G12027" i="1"/>
  <c r="G12026" i="1"/>
  <c r="G12022" i="1"/>
  <c r="G12019" i="1"/>
  <c r="G12018" i="1"/>
  <c r="G12016" i="1"/>
  <c r="G12013" i="1"/>
  <c r="G12012" i="1"/>
  <c r="G12009" i="1"/>
  <c r="G12007" i="1"/>
  <c r="G12006" i="1"/>
  <c r="G12010" i="1"/>
  <c r="G12128" i="1" l="1"/>
  <c r="C1440" i="5" s="1"/>
  <c r="G12138" i="1"/>
  <c r="C1442" i="5" s="1"/>
  <c r="G12093" i="1"/>
  <c r="C1434" i="5" s="1"/>
  <c r="G12011" i="1"/>
  <c r="C1421" i="5" s="1"/>
  <c r="G12001" i="1"/>
  <c r="G12000" i="1"/>
  <c r="G11998" i="1"/>
  <c r="G11997" i="1"/>
  <c r="G11993" i="1"/>
  <c r="G11981" i="1"/>
  <c r="G11980" i="1"/>
  <c r="G11978" i="1"/>
  <c r="G11977" i="1"/>
  <c r="G11970" i="1"/>
  <c r="G11969" i="1"/>
  <c r="G11967" i="1"/>
  <c r="G11966" i="1"/>
  <c r="G11960" i="1"/>
  <c r="G11957" i="1"/>
  <c r="G11953" i="1"/>
  <c r="G11950" i="1"/>
  <c r="G11949" i="1"/>
  <c r="G11948" i="1"/>
  <c r="G11945" i="1"/>
  <c r="G11944" i="1"/>
  <c r="G11940" i="1"/>
  <c r="G11939" i="1"/>
  <c r="G11937" i="1"/>
  <c r="G11936" i="1"/>
  <c r="G11934" i="1"/>
  <c r="G11933" i="1"/>
  <c r="G11927" i="1"/>
  <c r="G11926" i="1"/>
  <c r="G11924" i="1"/>
  <c r="G11923" i="1"/>
  <c r="G11920" i="1"/>
  <c r="G11909" i="1"/>
  <c r="G11907" i="1"/>
  <c r="G11906" i="1"/>
  <c r="G11899" i="1"/>
  <c r="G11898" i="1"/>
  <c r="G11896" i="1"/>
  <c r="G11895" i="1"/>
  <c r="G11891" i="1"/>
  <c r="G11889" i="1"/>
  <c r="G11888" i="1"/>
  <c r="G11886" i="1"/>
  <c r="G11883" i="1"/>
  <c r="G11879" i="1"/>
  <c r="G11877" i="1"/>
  <c r="G11876" i="1"/>
  <c r="G11872" i="1"/>
  <c r="G11870" i="1"/>
  <c r="G11869" i="1"/>
  <c r="G11865" i="1"/>
  <c r="G11864" i="1"/>
  <c r="G11862" i="1"/>
  <c r="G11861" i="1"/>
  <c r="G11858" i="1"/>
  <c r="G11857" i="1"/>
  <c r="G11856" i="1"/>
  <c r="G11851" i="1"/>
  <c r="G11848" i="1"/>
  <c r="G11846" i="1"/>
  <c r="G11844" i="1"/>
  <c r="G11841" i="1"/>
  <c r="G11840" i="1"/>
  <c r="G11838" i="1"/>
  <c r="G11837" i="1"/>
  <c r="G11834" i="1"/>
  <c r="G11833" i="1"/>
  <c r="G11832" i="1"/>
  <c r="G11829" i="1"/>
  <c r="G11828" i="1"/>
  <c r="G11826" i="1"/>
  <c r="G11825" i="1"/>
  <c r="G11821" i="1"/>
  <c r="G11819" i="1"/>
  <c r="G11818" i="1"/>
  <c r="G11816" i="1"/>
  <c r="G11813" i="1"/>
  <c r="G11812" i="1"/>
  <c r="G11810" i="1"/>
  <c r="G11809" i="1"/>
  <c r="G11807" i="1"/>
  <c r="G11806" i="1"/>
  <c r="G11805" i="1"/>
  <c r="G11802" i="1"/>
  <c r="G11801" i="1"/>
  <c r="G11799" i="1"/>
  <c r="G11798" i="1"/>
  <c r="G11783" i="1"/>
  <c r="G11782" i="1"/>
  <c r="G11778" i="1"/>
  <c r="G11777" i="1"/>
  <c r="G11775" i="1"/>
  <c r="G11772" i="1"/>
  <c r="G11769" i="1"/>
  <c r="G11768" i="1"/>
  <c r="G11766" i="1"/>
  <c r="G11765" i="1"/>
  <c r="G11753" i="1"/>
  <c r="G11752" i="1"/>
  <c r="G11750" i="1"/>
  <c r="G11749" i="1"/>
  <c r="G11743" i="1"/>
  <c r="G11742" i="1"/>
  <c r="G11738" i="1"/>
  <c r="G11737" i="1"/>
  <c r="G11734" i="1"/>
  <c r="G11733" i="1"/>
  <c r="G11730" i="1"/>
  <c r="G11729" i="1"/>
  <c r="G11727" i="1"/>
  <c r="G11726" i="1"/>
  <c r="G11725" i="1"/>
  <c r="G11724" i="1"/>
  <c r="G11723" i="1"/>
  <c r="G11722" i="1"/>
  <c r="G11721" i="1"/>
  <c r="G11718" i="1"/>
  <c r="G11717" i="1"/>
  <c r="G11713" i="1"/>
  <c r="G11712" i="1"/>
  <c r="G11946" i="1" l="1"/>
  <c r="C1412" i="5" s="1"/>
  <c r="G11839" i="1"/>
  <c r="C1396" i="5" s="1"/>
  <c r="G11863" i="1"/>
  <c r="C1400" i="5" s="1"/>
  <c r="G11735" i="1"/>
  <c r="C1382" i="5" s="1"/>
  <c r="G11700" i="1" l="1"/>
  <c r="G11699" i="1"/>
  <c r="G11698" i="1"/>
  <c r="G11695" i="1"/>
  <c r="G11694" i="1"/>
  <c r="G11693" i="1"/>
  <c r="G11691" i="1"/>
  <c r="G11690" i="1"/>
  <c r="G11687" i="1"/>
  <c r="G11685" i="1"/>
  <c r="G11684" i="1"/>
  <c r="G11682" i="1"/>
  <c r="G11681" i="1"/>
  <c r="G11680" i="1"/>
  <c r="G11679" i="1"/>
  <c r="G11678" i="1"/>
  <c r="G11677" i="1"/>
  <c r="G11676" i="1"/>
  <c r="G11673" i="1"/>
  <c r="G11672" i="1"/>
  <c r="G11670" i="1"/>
  <c r="G11669" i="1"/>
  <c r="G11663" i="1"/>
  <c r="G11662" i="1"/>
  <c r="G11661" i="1"/>
  <c r="G11658" i="1"/>
  <c r="G11657" i="1"/>
  <c r="G11654" i="1"/>
  <c r="G11652" i="1"/>
  <c r="G11651" i="1"/>
  <c r="G11635" i="1"/>
  <c r="G11633" i="1"/>
  <c r="G11632" i="1"/>
  <c r="G11630" i="1"/>
  <c r="G11627" i="1"/>
  <c r="G11626" i="1"/>
  <c r="G11625" i="1"/>
  <c r="G11623" i="1"/>
  <c r="G11621" i="1"/>
  <c r="G11618" i="1"/>
  <c r="G11617" i="1"/>
  <c r="G11614" i="1"/>
  <c r="G11613" i="1"/>
  <c r="G11611" i="1"/>
  <c r="G11608" i="1"/>
  <c r="G11607" i="1"/>
  <c r="G11606" i="1"/>
  <c r="G11604" i="1"/>
  <c r="G11603" i="1"/>
  <c r="G11600" i="1"/>
  <c r="G11599" i="1"/>
  <c r="G11598" i="1"/>
  <c r="G11596" i="1"/>
  <c r="G11595" i="1"/>
  <c r="G11592" i="1"/>
  <c r="G11591" i="1"/>
  <c r="G11590" i="1"/>
  <c r="G11589" i="1"/>
  <c r="G11588" i="1"/>
  <c r="G11585" i="1"/>
  <c r="G11584" i="1"/>
  <c r="G11583" i="1"/>
  <c r="G11581" i="1"/>
  <c r="G11579" i="1"/>
  <c r="G11576" i="1"/>
  <c r="G11575" i="1"/>
  <c r="G11574" i="1"/>
  <c r="G11573" i="1"/>
  <c r="G11571" i="1"/>
  <c r="G11567" i="1"/>
  <c r="G11566" i="1"/>
  <c r="G11565" i="1"/>
  <c r="G11564" i="1"/>
  <c r="G11563" i="1"/>
  <c r="G11561" i="1"/>
  <c r="G11560" i="1"/>
  <c r="G11557" i="1"/>
  <c r="G11556" i="1"/>
  <c r="G11551" i="1"/>
  <c r="G11550" i="1"/>
  <c r="G11548" i="1"/>
  <c r="G11546" i="1"/>
  <c r="G11545" i="1"/>
  <c r="G11544" i="1"/>
  <c r="G11543" i="1"/>
  <c r="G11542" i="1"/>
  <c r="G11539" i="1"/>
  <c r="G11537" i="1"/>
  <c r="G11536" i="1"/>
  <c r="G11513" i="1"/>
  <c r="G11509" i="1"/>
  <c r="G11506" i="1"/>
  <c r="G11505" i="1"/>
  <c r="G11502" i="1"/>
  <c r="G11500" i="1"/>
  <c r="G11496" i="1"/>
  <c r="G11495" i="1"/>
  <c r="G11491" i="1"/>
  <c r="G11485" i="1"/>
  <c r="G11484" i="1"/>
  <c r="G11480" i="1"/>
  <c r="G11475" i="1"/>
  <c r="G11473" i="1"/>
  <c r="G11469" i="1"/>
  <c r="G11467" i="1"/>
  <c r="G11466" i="1"/>
  <c r="G11465" i="1"/>
  <c r="G11464" i="1"/>
  <c r="G11462" i="1"/>
  <c r="G11460" i="1"/>
  <c r="G11457" i="1"/>
  <c r="G11456" i="1"/>
  <c r="G11455" i="1"/>
  <c r="G11454" i="1"/>
  <c r="G11453" i="1"/>
  <c r="G11452" i="1"/>
  <c r="G11451" i="1"/>
  <c r="G11450" i="1"/>
  <c r="G11449" i="1"/>
  <c r="G11447" i="1"/>
  <c r="G11446" i="1"/>
  <c r="G11445" i="1"/>
  <c r="G11444" i="1"/>
  <c r="G11443" i="1"/>
  <c r="G11441" i="1"/>
  <c r="G11440" i="1"/>
  <c r="G11439" i="1"/>
  <c r="G11438" i="1"/>
  <c r="G11436" i="1"/>
  <c r="G11433" i="1"/>
  <c r="G11432" i="1"/>
  <c r="G11431" i="1"/>
  <c r="G11429" i="1"/>
  <c r="G11428" i="1"/>
  <c r="G11423" i="1"/>
  <c r="G11422" i="1"/>
  <c r="G11421" i="1"/>
  <c r="G11420" i="1"/>
  <c r="G11419" i="1"/>
  <c r="G11418" i="1"/>
  <c r="G11417" i="1"/>
  <c r="G11416" i="1"/>
  <c r="G11415" i="1"/>
  <c r="G11414" i="1"/>
  <c r="G11413" i="1"/>
  <c r="G11412" i="1"/>
  <c r="G11411" i="1"/>
  <c r="G11409" i="1"/>
  <c r="G11408" i="1"/>
  <c r="G11407" i="1"/>
  <c r="G11406" i="1"/>
  <c r="G11405" i="1"/>
  <c r="G11404" i="1"/>
  <c r="G11403" i="1"/>
  <c r="G11402" i="1"/>
  <c r="G11401" i="1"/>
  <c r="G11400" i="1"/>
  <c r="G11398" i="1"/>
  <c r="G11396" i="1"/>
  <c r="G11394" i="1"/>
  <c r="G11299" i="1"/>
  <c r="G11335" i="1"/>
  <c r="G11392" i="1"/>
  <c r="G11391" i="1"/>
  <c r="G11390" i="1"/>
  <c r="G11389" i="1"/>
  <c r="G11388" i="1"/>
  <c r="G11387" i="1"/>
  <c r="G11386" i="1"/>
  <c r="G11385" i="1"/>
  <c r="G11384" i="1"/>
  <c r="G11383" i="1"/>
  <c r="G11382" i="1"/>
  <c r="G11381" i="1"/>
  <c r="G11380" i="1"/>
  <c r="G11378" i="1"/>
  <c r="G11377" i="1"/>
  <c r="G11376" i="1"/>
  <c r="G11375" i="1"/>
  <c r="G11374" i="1"/>
  <c r="G11372" i="1"/>
  <c r="G11371" i="1"/>
  <c r="G11370" i="1"/>
  <c r="G11369" i="1"/>
  <c r="G11363" i="1"/>
  <c r="G11366" i="1"/>
  <c r="G11365" i="1"/>
  <c r="G11364" i="1"/>
  <c r="G11362" i="1"/>
  <c r="G11357" i="1"/>
  <c r="G11356" i="1"/>
  <c r="G11355" i="1"/>
  <c r="G11353" i="1"/>
  <c r="G11701" i="1" l="1"/>
  <c r="C1378" i="5" s="1"/>
  <c r="G11531" i="1"/>
  <c r="C1361" i="5" s="1"/>
  <c r="G11619" i="1"/>
  <c r="C1369" i="5" s="1"/>
  <c r="G11577" i="1"/>
  <c r="C1365" i="5" s="1"/>
  <c r="G11522" i="1"/>
  <c r="C1360" i="5" s="1"/>
  <c r="G11351" i="1"/>
  <c r="G11350" i="1"/>
  <c r="G11349" i="1"/>
  <c r="G11348" i="1"/>
  <c r="G11347" i="1"/>
  <c r="G11346" i="1"/>
  <c r="G11345" i="1"/>
  <c r="G11343" i="1"/>
  <c r="G11340" i="1"/>
  <c r="G11339" i="1"/>
  <c r="G11352" i="1" l="1"/>
  <c r="G11330" i="1"/>
  <c r="G11294" i="1"/>
  <c r="G11323" i="1"/>
  <c r="G11322" i="1"/>
  <c r="G11321" i="1"/>
  <c r="G11320" i="1"/>
  <c r="G11319" i="1"/>
  <c r="G11318" i="1"/>
  <c r="G11317" i="1"/>
  <c r="G11316" i="1"/>
  <c r="G11313" i="1"/>
  <c r="G11312" i="1"/>
  <c r="G11311" i="1"/>
  <c r="G11292" i="1" l="1"/>
  <c r="G11296" i="1"/>
  <c r="D1246" i="3" l="1"/>
  <c r="D1247" i="3"/>
  <c r="D1248" i="3"/>
  <c r="D1249" i="3"/>
  <c r="D1250" i="3"/>
  <c r="D1251" i="3"/>
  <c r="D1252" i="3"/>
  <c r="D1253" i="3"/>
  <c r="F10780" i="1" l="1"/>
  <c r="F10760" i="1"/>
  <c r="F10754" i="1"/>
  <c r="F10748" i="1"/>
  <c r="F11025" i="1"/>
  <c r="F11023" i="1"/>
  <c r="F11020" i="1"/>
  <c r="F11017" i="1"/>
  <c r="F11013" i="1"/>
  <c r="F11012" i="1"/>
  <c r="F11009" i="1"/>
  <c r="F11006" i="1" l="1"/>
  <c r="G11006" i="1" s="1"/>
  <c r="F11004" i="1"/>
  <c r="G11004" i="1" s="1"/>
  <c r="F11003" i="1"/>
  <c r="G11003" i="1" s="1"/>
  <c r="F10999" i="1"/>
  <c r="G10999" i="1" s="1"/>
  <c r="F10998" i="1"/>
  <c r="G10998" i="1" s="1"/>
  <c r="F10995" i="1"/>
  <c r="G10995" i="1" s="1"/>
  <c r="F10990" i="1"/>
  <c r="G10990" i="1" s="1"/>
  <c r="F10992" i="1"/>
  <c r="G10992" i="1" s="1"/>
  <c r="F10989" i="1"/>
  <c r="G10989" i="1" s="1"/>
  <c r="F10986" i="1"/>
  <c r="F10984" i="1"/>
  <c r="G10984" i="1" s="1"/>
  <c r="F10979" i="1"/>
  <c r="G10979" i="1" s="1"/>
  <c r="F10976" i="1"/>
  <c r="G10981" i="1"/>
  <c r="G10982" i="1"/>
  <c r="G10983" i="1"/>
  <c r="G10985" i="1"/>
  <c r="G10986" i="1"/>
  <c r="G10988" i="1"/>
  <c r="G10991" i="1"/>
  <c r="G10994" i="1"/>
  <c r="G10996" i="1"/>
  <c r="G10997" i="1"/>
  <c r="G11000" i="1"/>
  <c r="G11002" i="1"/>
  <c r="G11005" i="1"/>
  <c r="G11008" i="1"/>
  <c r="G11009" i="1"/>
  <c r="G11010" i="1"/>
  <c r="G11011" i="1"/>
  <c r="G11012" i="1"/>
  <c r="G11013" i="1"/>
  <c r="G11014" i="1"/>
  <c r="G11016" i="1"/>
  <c r="G11017" i="1"/>
  <c r="G11018" i="1"/>
  <c r="G11019" i="1"/>
  <c r="G11020" i="1"/>
  <c r="G11021" i="1"/>
  <c r="G11023" i="1"/>
  <c r="G11024" i="1"/>
  <c r="G11025" i="1"/>
  <c r="G11026" i="1"/>
  <c r="G11028" i="1"/>
  <c r="G11029" i="1"/>
  <c r="G11031" i="1"/>
  <c r="G11032" i="1"/>
  <c r="G11034" i="1"/>
  <c r="G11035" i="1"/>
  <c r="G11037" i="1"/>
  <c r="G11038" i="1"/>
  <c r="G11279" i="1"/>
  <c r="G11280" i="1"/>
  <c r="G11281" i="1"/>
  <c r="G11282" i="1"/>
  <c r="G11283" i="1"/>
  <c r="G11284" i="1"/>
  <c r="G11285" i="1"/>
  <c r="G11286" i="1"/>
  <c r="G11287" i="1"/>
  <c r="G11288" i="1"/>
  <c r="G11289" i="1"/>
  <c r="G11290" i="1"/>
  <c r="G11291" i="1"/>
  <c r="G11293" i="1"/>
  <c r="G11295" i="1"/>
  <c r="G11297" i="1"/>
  <c r="G11298" i="1"/>
  <c r="G11300" i="1"/>
  <c r="G11301" i="1"/>
  <c r="G11303" i="1"/>
  <c r="G11304" i="1"/>
  <c r="G11305" i="1"/>
  <c r="G11306" i="1"/>
  <c r="G11307" i="1"/>
  <c r="G11308" i="1"/>
  <c r="G11309" i="1"/>
  <c r="G11310" i="1"/>
  <c r="G11314" i="1"/>
  <c r="G11315" i="1"/>
  <c r="G11324" i="1"/>
  <c r="G11325" i="1"/>
  <c r="G11326" i="1"/>
  <c r="G11327" i="1"/>
  <c r="G11328" i="1"/>
  <c r="G11329" i="1"/>
  <c r="G11331" i="1"/>
  <c r="G11332" i="1"/>
  <c r="G11333" i="1"/>
  <c r="G11334" i="1"/>
  <c r="G11336" i="1"/>
  <c r="G11337" i="1"/>
  <c r="F10971" i="1"/>
  <c r="F10968" i="1"/>
  <c r="G10959" i="1"/>
  <c r="G10960" i="1"/>
  <c r="F10965" i="1"/>
  <c r="F10962" i="1"/>
  <c r="F10957" i="1"/>
  <c r="F10954" i="1"/>
  <c r="F10952" i="1"/>
  <c r="G10952" i="1" s="1"/>
  <c r="F10950" i="1"/>
  <c r="F10947" i="1"/>
  <c r="F10945" i="1"/>
  <c r="G10945" i="1" s="1"/>
  <c r="F10943" i="1"/>
  <c r="F10940" i="1"/>
  <c r="F10937" i="1"/>
  <c r="F10935" i="1"/>
  <c r="F10929" i="1"/>
  <c r="F10927" i="1"/>
  <c r="G10919" i="1"/>
  <c r="G10920" i="1"/>
  <c r="F10921" i="1"/>
  <c r="G10921" i="1" s="1"/>
  <c r="F10918" i="1"/>
  <c r="G10918" i="1" s="1"/>
  <c r="F10915" i="1"/>
  <c r="F10912" i="1"/>
  <c r="F10910" i="1"/>
  <c r="G10906" i="1"/>
  <c r="G10907" i="1"/>
  <c r="F10905" i="1"/>
  <c r="G10905" i="1" s="1"/>
  <c r="F10908" i="1"/>
  <c r="G10908" i="1" s="1"/>
  <c r="F10903" i="1"/>
  <c r="G10900" i="1"/>
  <c r="F10899" i="1"/>
  <c r="G10899" i="1" s="1"/>
  <c r="F10895" i="1"/>
  <c r="F10893" i="1"/>
  <c r="F10888" i="1"/>
  <c r="F10884" i="1"/>
  <c r="F10883" i="1"/>
  <c r="F10882" i="1"/>
  <c r="F10877" i="1"/>
  <c r="F10876" i="1"/>
  <c r="F10875" i="1"/>
  <c r="F10870" i="1"/>
  <c r="F10869" i="1"/>
  <c r="F10868" i="1"/>
  <c r="F10863" i="1"/>
  <c r="F10862" i="1"/>
  <c r="F10861" i="1"/>
  <c r="F10856" i="1"/>
  <c r="F10855" i="1"/>
  <c r="F10854" i="1"/>
  <c r="F10849" i="1"/>
  <c r="F10848" i="1"/>
  <c r="F10847" i="1"/>
  <c r="F10842" i="1"/>
  <c r="F10841" i="1"/>
  <c r="F10840" i="1"/>
  <c r="F10835" i="1"/>
  <c r="F10834" i="1"/>
  <c r="F10833" i="1"/>
  <c r="F10828" i="1"/>
  <c r="F10827" i="1"/>
  <c r="G10827" i="1" s="1"/>
  <c r="F10826" i="1"/>
  <c r="F10821" i="1"/>
  <c r="F10820" i="1"/>
  <c r="F10817" i="1"/>
  <c r="F10814" i="1"/>
  <c r="F10813" i="1"/>
  <c r="F10810" i="1"/>
  <c r="F10807" i="1"/>
  <c r="F10806" i="1"/>
  <c r="F10803" i="1"/>
  <c r="F10799" i="1"/>
  <c r="G11784" i="1" l="1"/>
  <c r="C1388" i="5" s="1"/>
  <c r="G12038" i="1"/>
  <c r="C1425" i="5" s="1"/>
  <c r="G11245" i="1"/>
  <c r="C1329" i="5" s="1"/>
  <c r="G11763" i="1"/>
  <c r="C1385" i="5" s="1"/>
  <c r="G11030" i="1"/>
  <c r="C1285" i="5" s="1"/>
  <c r="G11776" i="1"/>
  <c r="C1387" i="5" s="1"/>
  <c r="G12104" i="1"/>
  <c r="C1436" i="5" s="1"/>
  <c r="G11692" i="1"/>
  <c r="C1377" i="5" s="1"/>
  <c r="G11636" i="1"/>
  <c r="C1371" i="5" s="1"/>
  <c r="G11540" i="1"/>
  <c r="C1362" i="5" s="1"/>
  <c r="G11514" i="1"/>
  <c r="C1359" i="5" s="1"/>
  <c r="G11434" i="1"/>
  <c r="C1350" i="5" s="1"/>
  <c r="C1548" i="5"/>
  <c r="G12085" i="1"/>
  <c r="C1433" i="5" s="1"/>
  <c r="G12048" i="1"/>
  <c r="C1427" i="5" s="1"/>
  <c r="G11918" i="1"/>
  <c r="C1408" i="5" s="1"/>
  <c r="G11039" i="1"/>
  <c r="C1288" i="5" s="1"/>
  <c r="G11036" i="1"/>
  <c r="C1287" i="5" s="1"/>
  <c r="G12162" i="1"/>
  <c r="C1446" i="5" s="1"/>
  <c r="G11938" i="1"/>
  <c r="C1411" i="5" s="1"/>
  <c r="G11645" i="1"/>
  <c r="C1372" i="5" s="1"/>
  <c r="G11367" i="1"/>
  <c r="C1345" i="5" s="1"/>
  <c r="G11358" i="1"/>
  <c r="C1344" i="5" s="1"/>
  <c r="G11991" i="1"/>
  <c r="C1418" i="5" s="1"/>
  <c r="G11900" i="1"/>
  <c r="C1405" i="5" s="1"/>
  <c r="G11847" i="1"/>
  <c r="C1397" i="5" s="1"/>
  <c r="G11674" i="1"/>
  <c r="C1375" i="5" s="1"/>
  <c r="G11424" i="1"/>
  <c r="C1349" i="5" s="1"/>
  <c r="G11880" i="1"/>
  <c r="C1402" i="5" s="1"/>
  <c r="G11854" i="1"/>
  <c r="C1398" i="5" s="1"/>
  <c r="G11830" i="1"/>
  <c r="C1394" i="5" s="1"/>
  <c r="G11793" i="1"/>
  <c r="C1389" i="5" s="1"/>
  <c r="G11711" i="1"/>
  <c r="C1379" i="5" s="1"/>
  <c r="C1549" i="5"/>
  <c r="G12146" i="1"/>
  <c r="C1443" i="5" s="1"/>
  <c r="G12056" i="1"/>
  <c r="C1428" i="5" s="1"/>
  <c r="G12002" i="1"/>
  <c r="C1420" i="5" s="1"/>
  <c r="G11961" i="1"/>
  <c r="C1414" i="5" s="1"/>
  <c r="G11890" i="1"/>
  <c r="C1404" i="5" s="1"/>
  <c r="G11803" i="1"/>
  <c r="C1390" i="5" s="1"/>
  <c r="G11719" i="1"/>
  <c r="C1380" i="5" s="1"/>
  <c r="G11628" i="1"/>
  <c r="C1370" i="5" s="1"/>
  <c r="G11482" i="1"/>
  <c r="C1355" i="5" s="1"/>
  <c r="G11459" i="1"/>
  <c r="C1352" i="5" s="1"/>
  <c r="G11302" i="1"/>
  <c r="C1341" i="5" s="1"/>
  <c r="G11027" i="1"/>
  <c r="C1284" i="5" s="1"/>
  <c r="C1550" i="5"/>
  <c r="G12157" i="1"/>
  <c r="C1445" i="5" s="1"/>
  <c r="G12112" i="1"/>
  <c r="C1437" i="5" s="1"/>
  <c r="G12066" i="1"/>
  <c r="C1430" i="5" s="1"/>
  <c r="G12020" i="1"/>
  <c r="C1422" i="5" s="1"/>
  <c r="G11971" i="1"/>
  <c r="C1415" i="5" s="1"/>
  <c r="G11910" i="1"/>
  <c r="C1407" i="5" s="1"/>
  <c r="G11811" i="1"/>
  <c r="C1392" i="5" s="1"/>
  <c r="G11744" i="1"/>
  <c r="C1383" i="5" s="1"/>
  <c r="G11655" i="1"/>
  <c r="C1373" i="5" s="1"/>
  <c r="G11605" i="1"/>
  <c r="C1368" i="5" s="1"/>
  <c r="G11586" i="1"/>
  <c r="C1366" i="5" s="1"/>
  <c r="G11490" i="1"/>
  <c r="C1356" i="5" s="1"/>
  <c r="G11468" i="1"/>
  <c r="C1353" i="5" s="1"/>
  <c r="G11399" i="1"/>
  <c r="C1348" i="5" s="1"/>
  <c r="G11338" i="1"/>
  <c r="C1342" i="5" s="1"/>
  <c r="C1547" i="5"/>
  <c r="G12120" i="1"/>
  <c r="C1439" i="5" s="1"/>
  <c r="G12075" i="1"/>
  <c r="C1431" i="5" s="1"/>
  <c r="G12030" i="1"/>
  <c r="C1424" i="5" s="1"/>
  <c r="G11982" i="1"/>
  <c r="C1417" i="5" s="1"/>
  <c r="G11928" i="1"/>
  <c r="C1410" i="5" s="1"/>
  <c r="G11871" i="1"/>
  <c r="C1401" i="5" s="1"/>
  <c r="G11820" i="1"/>
  <c r="C1393" i="5" s="1"/>
  <c r="G11754" i="1"/>
  <c r="C1384" i="5" s="1"/>
  <c r="G11664" i="1"/>
  <c r="C1374" i="5" s="1"/>
  <c r="G11562" i="1"/>
  <c r="C1364" i="5" s="1"/>
  <c r="G11507" i="1"/>
  <c r="C1358" i="5" s="1"/>
  <c r="G11498" i="1"/>
  <c r="C1357" i="5" s="1"/>
  <c r="G11474" i="1"/>
  <c r="C1354" i="5" s="1"/>
  <c r="G11393" i="1"/>
  <c r="C1347" i="5" s="1"/>
  <c r="C1343" i="5"/>
  <c r="G11033" i="1"/>
  <c r="C1286" i="5" s="1"/>
  <c r="G11022" i="1"/>
  <c r="C1283" i="5" s="1"/>
  <c r="G11007" i="1"/>
  <c r="C1281" i="5" s="1"/>
  <c r="G10987" i="1"/>
  <c r="C1278" i="5" s="1"/>
  <c r="G11015" i="1"/>
  <c r="C1282" i="5" s="1"/>
  <c r="G11001" i="1"/>
  <c r="C1280" i="5" s="1"/>
  <c r="G10993" i="1"/>
  <c r="C1279" i="5" s="1"/>
  <c r="F10796" i="1"/>
  <c r="F10794" i="1"/>
  <c r="F10791" i="1"/>
  <c r="G10789" i="1"/>
  <c r="F10783" i="1"/>
  <c r="F10787" i="1"/>
  <c r="F10775" i="1"/>
  <c r="F10773" i="1"/>
  <c r="G10773" i="1" s="1"/>
  <c r="F10770" i="1"/>
  <c r="F10768" i="1"/>
  <c r="F10763" i="1"/>
  <c r="F10758" i="1"/>
  <c r="F10743" i="1"/>
  <c r="F10741" i="1"/>
  <c r="F10734" i="1"/>
  <c r="F10730" i="1"/>
  <c r="G10731" i="1" l="1"/>
  <c r="D174" i="3" l="1"/>
  <c r="D193" i="3" l="1"/>
  <c r="I189" i="2" s="1"/>
  <c r="C188" i="5"/>
  <c r="G188" i="5"/>
  <c r="F189" i="2"/>
  <c r="G189" i="2" s="1"/>
  <c r="H189" i="2" s="1"/>
  <c r="G1698" i="1"/>
  <c r="G1699" i="1"/>
  <c r="G1700" i="1"/>
  <c r="G1701" i="1"/>
  <c r="G1697" i="1"/>
  <c r="G1702" i="1"/>
  <c r="G1703" i="1"/>
  <c r="G1704" i="1"/>
  <c r="G1705" i="1"/>
  <c r="G1706" i="1"/>
  <c r="G1707" i="1"/>
  <c r="G1708" i="1"/>
  <c r="G1709" i="1"/>
  <c r="G1633" i="1"/>
  <c r="G1634" i="1"/>
  <c r="G1635" i="1"/>
  <c r="G1636" i="1"/>
  <c r="G1637" i="1"/>
  <c r="G1638" i="1"/>
  <c r="G1639" i="1"/>
  <c r="G1640" i="1"/>
  <c r="G1630" i="1"/>
  <c r="G1627" i="1"/>
  <c r="G1624" i="1"/>
  <c r="G1625" i="1"/>
  <c r="G1626" i="1"/>
  <c r="G1628" i="1"/>
  <c r="G1629" i="1"/>
  <c r="G1631" i="1"/>
  <c r="G1564" i="1"/>
  <c r="G1565" i="1"/>
  <c r="G1566" i="1"/>
  <c r="G1553" i="1"/>
  <c r="G1554" i="1"/>
  <c r="G1555" i="1"/>
  <c r="G1542" i="1"/>
  <c r="G1543" i="1"/>
  <c r="G1544" i="1"/>
  <c r="G1531" i="1"/>
  <c r="G1532" i="1"/>
  <c r="G1533" i="1"/>
  <c r="G1534" i="1"/>
  <c r="G1535" i="1"/>
  <c r="G1518" i="1"/>
  <c r="G1519" i="1"/>
  <c r="G1520" i="1"/>
  <c r="G1521" i="1"/>
  <c r="G1522" i="1"/>
  <c r="G1523" i="1"/>
  <c r="G1505" i="1"/>
  <c r="G1506" i="1"/>
  <c r="G1502" i="1"/>
  <c r="G1480" i="1"/>
  <c r="G1479" i="1"/>
  <c r="G1478" i="1"/>
  <c r="G1477" i="1"/>
  <c r="G1476" i="1"/>
  <c r="G1475" i="1"/>
  <c r="G1474" i="1"/>
  <c r="G1473" i="1"/>
  <c r="G1472" i="1"/>
  <c r="G1471" i="1"/>
  <c r="G1470" i="1"/>
  <c r="J189" i="2" l="1"/>
  <c r="D188" i="5" s="1"/>
  <c r="F188" i="5" s="1"/>
  <c r="G1632" i="1"/>
  <c r="G1463" i="1"/>
  <c r="G1464" i="1"/>
  <c r="G1465" i="1"/>
  <c r="G1466" i="1"/>
  <c r="G1455" i="1"/>
  <c r="G1456" i="1"/>
  <c r="G1457" i="1"/>
  <c r="G1458" i="1"/>
  <c r="G1459" i="1"/>
  <c r="G1460" i="1"/>
  <c r="H188" i="5" l="1"/>
  <c r="E189" i="6" l="1"/>
  <c r="C10" i="9" l="1"/>
  <c r="D210" i="3" l="1"/>
  <c r="C14" i="9" l="1"/>
  <c r="D10" i="9" l="1"/>
  <c r="K125" i="4" l="1"/>
  <c r="K128" i="4"/>
  <c r="K131" i="4"/>
  <c r="K135" i="4"/>
  <c r="K138" i="4"/>
  <c r="K141" i="4"/>
  <c r="K144" i="4"/>
  <c r="K147" i="4"/>
  <c r="K150" i="4"/>
  <c r="K151" i="4"/>
  <c r="K181" i="4"/>
  <c r="K185" i="4"/>
  <c r="K188" i="4"/>
  <c r="K191" i="4"/>
  <c r="K202" i="4"/>
  <c r="K205" i="4"/>
  <c r="K208" i="4"/>
  <c r="K211" i="4"/>
  <c r="K214" i="4"/>
  <c r="K217" i="4"/>
  <c r="K220" i="4"/>
  <c r="K223" i="4"/>
  <c r="K226" i="4"/>
  <c r="K229" i="4"/>
  <c r="K232" i="4"/>
  <c r="K235" i="4"/>
  <c r="K238" i="4"/>
  <c r="K241" i="4"/>
  <c r="K244" i="4"/>
  <c r="K247" i="4"/>
  <c r="K250" i="4"/>
  <c r="K253" i="4"/>
  <c r="K256" i="4"/>
  <c r="K259" i="4"/>
  <c r="K262" i="4"/>
  <c r="K265" i="4"/>
  <c r="K268" i="4"/>
  <c r="K278" i="4"/>
  <c r="K281" i="4"/>
  <c r="K284" i="4"/>
  <c r="K287" i="4"/>
  <c r="K290" i="4"/>
  <c r="K293" i="4"/>
  <c r="K296" i="4"/>
  <c r="K301" i="4"/>
  <c r="K306" i="4"/>
  <c r="K309" i="4"/>
  <c r="K312" i="4"/>
  <c r="K315" i="4"/>
  <c r="K322" i="4"/>
  <c r="K331" i="4"/>
  <c r="K334" i="4"/>
  <c r="K337" i="4"/>
  <c r="K340" i="4"/>
  <c r="K344" i="4"/>
  <c r="K345" i="4"/>
  <c r="K346" i="4"/>
  <c r="K349" i="4"/>
  <c r="K352" i="4"/>
  <c r="K355" i="4"/>
  <c r="K358" i="4"/>
  <c r="K361" i="4"/>
  <c r="K364" i="4"/>
  <c r="K367" i="4"/>
  <c r="K370" i="4"/>
  <c r="K373" i="4"/>
  <c r="K376" i="4"/>
  <c r="K379" i="4"/>
  <c r="K382" i="4"/>
  <c r="K385" i="4"/>
  <c r="K388" i="4"/>
  <c r="K391" i="4"/>
  <c r="K394" i="4"/>
  <c r="K398" i="4"/>
  <c r="K401" i="4"/>
  <c r="K406" i="4"/>
  <c r="K411" i="4"/>
  <c r="K416" i="4"/>
  <c r="K421" i="4"/>
  <c r="K426" i="4"/>
  <c r="K433" i="4"/>
  <c r="K439" i="4"/>
  <c r="K445" i="4"/>
  <c r="K450" i="4"/>
  <c r="K453" i="4"/>
  <c r="K456" i="4"/>
  <c r="K461" i="4"/>
  <c r="K468" i="4"/>
  <c r="K475" i="4"/>
  <c r="K478" i="4"/>
  <c r="K483" i="4"/>
  <c r="K486" i="4"/>
  <c r="K491" i="4"/>
  <c r="K494" i="4"/>
  <c r="K499" i="4"/>
  <c r="K502" i="4"/>
  <c r="K507" i="4"/>
  <c r="K510" i="4"/>
  <c r="K514" i="4"/>
  <c r="K517" i="4"/>
  <c r="K522" i="4"/>
  <c r="K525" i="4"/>
  <c r="K529" i="4"/>
  <c r="K532" i="4"/>
  <c r="K535" i="4"/>
  <c r="K538" i="4"/>
  <c r="K545" i="4"/>
  <c r="K551" i="4"/>
  <c r="K554" i="4"/>
  <c r="K557" i="4"/>
  <c r="K560" i="4"/>
  <c r="K566" i="4"/>
  <c r="K571" i="4"/>
  <c r="K575" i="4"/>
  <c r="K579" i="4"/>
  <c r="K584" i="4"/>
  <c r="K589" i="4"/>
  <c r="K592" i="4"/>
  <c r="K597" i="4"/>
  <c r="K600" i="4"/>
  <c r="K607" i="4"/>
  <c r="K610" i="4"/>
  <c r="K614" i="4"/>
  <c r="K617" i="4"/>
  <c r="K621" i="4"/>
  <c r="K629" i="4"/>
  <c r="K640" i="4"/>
  <c r="K643" i="4"/>
  <c r="K646" i="4"/>
  <c r="K652" i="4"/>
  <c r="K655" i="4"/>
  <c r="K660" i="4"/>
  <c r="K663" i="4"/>
  <c r="K669" i="4"/>
  <c r="K672" i="4"/>
  <c r="K678" i="4"/>
  <c r="K681" i="4"/>
  <c r="K685" i="4"/>
  <c r="K688" i="4"/>
  <c r="K697" i="4"/>
  <c r="K701" i="4"/>
  <c r="K711" i="4"/>
  <c r="K718" i="4"/>
  <c r="K722" i="4"/>
  <c r="K727" i="4"/>
  <c r="K731" i="4"/>
  <c r="K735" i="4"/>
  <c r="K743" i="4"/>
  <c r="K749" i="4"/>
  <c r="K756" i="4"/>
  <c r="K761" i="4"/>
  <c r="K764" i="4"/>
  <c r="K768" i="4"/>
  <c r="K772" i="4"/>
  <c r="K775" i="4"/>
  <c r="K779" i="4"/>
  <c r="K783" i="4"/>
  <c r="K787" i="4"/>
  <c r="K790" i="4"/>
  <c r="K796" i="4"/>
  <c r="K799" i="4"/>
  <c r="K802" i="4"/>
  <c r="K808" i="4"/>
  <c r="K811" i="4"/>
  <c r="K816" i="4"/>
  <c r="K823" i="4"/>
  <c r="K826" i="4"/>
  <c r="K830" i="4"/>
  <c r="K835" i="4"/>
  <c r="K841" i="4"/>
  <c r="K847" i="4"/>
  <c r="K855" i="4"/>
  <c r="K860" i="4"/>
  <c r="K864" i="4"/>
  <c r="K867" i="4"/>
  <c r="K871" i="4"/>
  <c r="K876" i="4"/>
  <c r="K879" i="4"/>
  <c r="K883" i="4"/>
  <c r="K891" i="4"/>
  <c r="K896" i="4"/>
  <c r="K903" i="4"/>
  <c r="K909" i="4"/>
  <c r="K915" i="4"/>
  <c r="K918" i="4"/>
  <c r="K922" i="4"/>
  <c r="K925" i="4"/>
  <c r="K928" i="4"/>
  <c r="K931" i="4"/>
  <c r="K934" i="4"/>
  <c r="K941" i="4"/>
  <c r="K947" i="4"/>
  <c r="K955" i="4"/>
  <c r="K960" i="4"/>
  <c r="K964" i="4"/>
  <c r="K970" i="4"/>
  <c r="K973" i="4"/>
  <c r="K976" i="4"/>
  <c r="K979" i="4"/>
  <c r="K984" i="4"/>
  <c r="K991" i="4"/>
  <c r="K995" i="4"/>
  <c r="K999" i="4"/>
  <c r="K1003" i="4"/>
  <c r="K1007" i="4"/>
  <c r="K1013" i="4"/>
  <c r="K1019" i="4"/>
  <c r="K1027" i="4"/>
  <c r="K1032" i="4"/>
  <c r="K1038" i="4"/>
  <c r="K1042" i="4"/>
  <c r="K1052" i="4"/>
  <c r="K1056" i="4"/>
  <c r="K1060" i="4"/>
  <c r="K1063" i="4"/>
  <c r="K1069" i="4"/>
  <c r="K1072" i="4"/>
  <c r="K1075" i="4"/>
  <c r="K1078" i="4"/>
  <c r="K1081" i="4"/>
  <c r="K1086" i="4"/>
  <c r="K1091" i="4"/>
  <c r="K1096" i="4"/>
  <c r="K1101" i="4"/>
  <c r="K1106" i="4"/>
  <c r="K1113" i="4"/>
  <c r="K1117" i="4"/>
  <c r="K1120" i="4"/>
  <c r="K1124" i="4"/>
  <c r="K1130" i="4"/>
  <c r="K1135" i="4"/>
  <c r="K1138" i="4"/>
  <c r="K1141" i="4"/>
  <c r="K1144" i="4"/>
  <c r="K1147" i="4"/>
  <c r="K1150" i="4"/>
  <c r="K1153" i="4"/>
  <c r="K1158" i="4"/>
  <c r="K1162" i="4"/>
  <c r="K1168" i="4"/>
  <c r="K1171" i="4"/>
  <c r="K1174" i="4"/>
  <c r="K1181" i="4"/>
  <c r="K1189" i="4"/>
  <c r="K1195" i="4"/>
  <c r="K1199" i="4"/>
  <c r="K1202" i="4"/>
  <c r="K1208" i="4"/>
  <c r="K1211" i="4"/>
  <c r="K1214" i="4"/>
  <c r="K1218" i="4"/>
  <c r="K1222" i="4"/>
  <c r="K1226" i="4"/>
  <c r="K1229" i="4"/>
  <c r="K1233" i="4"/>
  <c r="K1238" i="4"/>
  <c r="K1245" i="4"/>
  <c r="K1250" i="4"/>
  <c r="K1254" i="4"/>
  <c r="K1258" i="4"/>
  <c r="K1262" i="4"/>
  <c r="K1265" i="4"/>
  <c r="K1270" i="4"/>
  <c r="K1273" i="4"/>
  <c r="K1276" i="4"/>
  <c r="K1279" i="4"/>
  <c r="K1282" i="4"/>
  <c r="K1288" i="4"/>
  <c r="K1293" i="4"/>
  <c r="K1300" i="4"/>
  <c r="K1305" i="4"/>
  <c r="K1309" i="4"/>
  <c r="K1312" i="4"/>
  <c r="K1317" i="4"/>
  <c r="K1320" i="4"/>
  <c r="K1324" i="4"/>
  <c r="K1327" i="4"/>
  <c r="K1330" i="4"/>
  <c r="K1336" i="4"/>
  <c r="K1343" i="4"/>
  <c r="K1348" i="4"/>
  <c r="K1352" i="4"/>
  <c r="K1357" i="4"/>
  <c r="K1360" i="4"/>
  <c r="K1363" i="4"/>
  <c r="K1368" i="4"/>
  <c r="K1375" i="4"/>
  <c r="K1380" i="4"/>
  <c r="K1384" i="4"/>
  <c r="K1391" i="4"/>
  <c r="K1395" i="4"/>
  <c r="K1398" i="4"/>
  <c r="K1401" i="4"/>
  <c r="K1406" i="4"/>
  <c r="K1410" i="4"/>
  <c r="K1413" i="4"/>
  <c r="K1418" i="4"/>
  <c r="K1421" i="4"/>
  <c r="K1424" i="4"/>
  <c r="K1429" i="4"/>
  <c r="K1432" i="4"/>
  <c r="K1437" i="4"/>
  <c r="K1442" i="4"/>
  <c r="K1447" i="4"/>
  <c r="K1452" i="4"/>
  <c r="K1455" i="4"/>
  <c r="K1458" i="4"/>
  <c r="K1459" i="4"/>
  <c r="K1461" i="4"/>
  <c r="K1464" i="4"/>
  <c r="K1466" i="4"/>
  <c r="K1468" i="4"/>
  <c r="K1469" i="4"/>
  <c r="K1471" i="4"/>
  <c r="K1473" i="4"/>
  <c r="K1475" i="4"/>
  <c r="K1477" i="4"/>
  <c r="K1478" i="4"/>
  <c r="K1480" i="4"/>
  <c r="K1482" i="4"/>
  <c r="K1483" i="4"/>
  <c r="K1485" i="4"/>
  <c r="K1487" i="4"/>
  <c r="K1488" i="4"/>
  <c r="K1490" i="4"/>
  <c r="K1492" i="4"/>
  <c r="K1493" i="4"/>
  <c r="K1495" i="4"/>
  <c r="K1497" i="4"/>
  <c r="K1498" i="4"/>
  <c r="K1500" i="4"/>
  <c r="K1502" i="4"/>
  <c r="K1503" i="4"/>
  <c r="K1505" i="4"/>
  <c r="K1507" i="4"/>
  <c r="K1508" i="4"/>
  <c r="K1510" i="4"/>
  <c r="K1512" i="4"/>
  <c r="K1513" i="4"/>
  <c r="K1515" i="4"/>
  <c r="K1517" i="4"/>
  <c r="K1518" i="4"/>
  <c r="K1520" i="4"/>
  <c r="K1522" i="4"/>
  <c r="K1524" i="4"/>
  <c r="K1526" i="4"/>
  <c r="K1527" i="4"/>
  <c r="K1529" i="4"/>
  <c r="K1531" i="4"/>
  <c r="K1532" i="4"/>
  <c r="K1534" i="4"/>
  <c r="K1536" i="4"/>
  <c r="K1537" i="4"/>
  <c r="K1539" i="4"/>
  <c r="K1541" i="4"/>
  <c r="K1542" i="4"/>
  <c r="K1544" i="4"/>
  <c r="K1546" i="4"/>
  <c r="K1547" i="4"/>
  <c r="K1549" i="4"/>
  <c r="K1551" i="4"/>
  <c r="K1552" i="4"/>
  <c r="K1554" i="4"/>
  <c r="K1556" i="4"/>
  <c r="K1557" i="4"/>
  <c r="K1559" i="4"/>
  <c r="K1561" i="4"/>
  <c r="K1562" i="4"/>
  <c r="K1564" i="4"/>
  <c r="K1566" i="4"/>
  <c r="K1567" i="4"/>
  <c r="K1618" i="4"/>
  <c r="K1623" i="4"/>
  <c r="K1625" i="4"/>
  <c r="K1626" i="4"/>
  <c r="K1628" i="4"/>
  <c r="K1630" i="4"/>
  <c r="K1631" i="4"/>
  <c r="K1633" i="4"/>
  <c r="K1635" i="4"/>
  <c r="K1636" i="4"/>
  <c r="K1652" i="4"/>
  <c r="K1653" i="4"/>
  <c r="K1657" i="4"/>
  <c r="K1658" i="4"/>
  <c r="K1662" i="4"/>
  <c r="K1663" i="4"/>
  <c r="K1667" i="4"/>
  <c r="K1668" i="4"/>
  <c r="K1672" i="4"/>
  <c r="K1673" i="4"/>
  <c r="K1676" i="4"/>
  <c r="K1678" i="4"/>
  <c r="K1682" i="4"/>
  <c r="K1686" i="4"/>
  <c r="K1690" i="4"/>
  <c r="K1698" i="4"/>
  <c r="K1702" i="4"/>
  <c r="K1706" i="4"/>
  <c r="K1710" i="4"/>
  <c r="K1714" i="4"/>
  <c r="K1726" i="4"/>
  <c r="K1735" i="4"/>
  <c r="K1743" i="4"/>
  <c r="K1750" i="4"/>
  <c r="K1758" i="4"/>
  <c r="K1766" i="4"/>
  <c r="K1774" i="4"/>
  <c r="K1782" i="4"/>
  <c r="K1790" i="4"/>
  <c r="K1798" i="4"/>
  <c r="K1805" i="4"/>
  <c r="K1813" i="4"/>
  <c r="K1824" i="4"/>
  <c r="K1834" i="4"/>
  <c r="K1844" i="4"/>
  <c r="K1855" i="4"/>
  <c r="K1865" i="4"/>
  <c r="K1876" i="4"/>
  <c r="K1886" i="4"/>
  <c r="K1896" i="4"/>
  <c r="K1907" i="4"/>
  <c r="K1917" i="4"/>
  <c r="K1927" i="4"/>
  <c r="K1937" i="4"/>
  <c r="K1947" i="4"/>
  <c r="K1957" i="4"/>
  <c r="K1966" i="4"/>
  <c r="K1976" i="4"/>
  <c r="K1986" i="4"/>
  <c r="K1996" i="4"/>
  <c r="K2006" i="4"/>
  <c r="K2016" i="4"/>
  <c r="K2026" i="4"/>
  <c r="K2035" i="4"/>
  <c r="K2045" i="4"/>
  <c r="K2055" i="4"/>
  <c r="K2065" i="4"/>
  <c r="K2075" i="4"/>
  <c r="K2085" i="4"/>
  <c r="K2094" i="4"/>
  <c r="K2104" i="4"/>
  <c r="K2114" i="4"/>
  <c r="K2124" i="4"/>
  <c r="K2135" i="4"/>
  <c r="K2145" i="4"/>
  <c r="K2155" i="4"/>
  <c r="K2165" i="4"/>
  <c r="K2174" i="4"/>
  <c r="K2184" i="4"/>
  <c r="K2194" i="4"/>
  <c r="K2204" i="4"/>
  <c r="K2215" i="4"/>
  <c r="K2225" i="4"/>
  <c r="K2234" i="4"/>
  <c r="K2243" i="4"/>
  <c r="K2252" i="4"/>
  <c r="K2262" i="4"/>
  <c r="K2271" i="4"/>
  <c r="K2280" i="4"/>
  <c r="K2290" i="4"/>
  <c r="K2300" i="4"/>
  <c r="K2309" i="4"/>
  <c r="K2318" i="4"/>
  <c r="K2329" i="4"/>
  <c r="K2339" i="4"/>
  <c r="K2349" i="4"/>
  <c r="K2359" i="4"/>
  <c r="K2369" i="4"/>
  <c r="K2379" i="4"/>
  <c r="K2389" i="4"/>
  <c r="K2399" i="4"/>
  <c r="K2409" i="4"/>
  <c r="K2419" i="4"/>
  <c r="K2430" i="4"/>
  <c r="K2435" i="4"/>
  <c r="K2440" i="4"/>
  <c r="K2449" i="4"/>
  <c r="K2453" i="4"/>
  <c r="K2464" i="4"/>
  <c r="K2474" i="4"/>
  <c r="K2484" i="4"/>
  <c r="K2494" i="4"/>
  <c r="K2505" i="4"/>
  <c r="K2515" i="4"/>
  <c r="K2525" i="4"/>
  <c r="K2536" i="4"/>
  <c r="K2547" i="4"/>
  <c r="K2557" i="4"/>
  <c r="K2567" i="4"/>
  <c r="K2577" i="4"/>
  <c r="K2587" i="4"/>
  <c r="K2598" i="4"/>
  <c r="K2609" i="4"/>
  <c r="K2613" i="4"/>
  <c r="K2617" i="4"/>
  <c r="K2621" i="4"/>
  <c r="K2626" i="4"/>
  <c r="K2631" i="4"/>
  <c r="K2636" i="4"/>
  <c r="K2641" i="4"/>
  <c r="K2646" i="4"/>
  <c r="K2651" i="4"/>
  <c r="K2656" i="4"/>
  <c r="K2661" i="4"/>
  <c r="K2666" i="4"/>
  <c r="K2671" i="4"/>
  <c r="K2676" i="4"/>
  <c r="K2681" i="4"/>
  <c r="K2686" i="4"/>
  <c r="K2691" i="4"/>
  <c r="K2696" i="4"/>
  <c r="K2701" i="4"/>
  <c r="K2706" i="4"/>
  <c r="K2711" i="4"/>
  <c r="K2716" i="4"/>
  <c r="K2721" i="4"/>
  <c r="K2726" i="4"/>
  <c r="K2731" i="4"/>
  <c r="K2736" i="4"/>
  <c r="K2741" i="4"/>
  <c r="K2746" i="4"/>
  <c r="K2751" i="4"/>
  <c r="K2756" i="4"/>
  <c r="K2761" i="4"/>
  <c r="K2766" i="4"/>
  <c r="K2771" i="4"/>
  <c r="K2776" i="4"/>
  <c r="K2781" i="4"/>
  <c r="K2786" i="4"/>
  <c r="K2791" i="4"/>
  <c r="K2796" i="4"/>
  <c r="K2801" i="4"/>
  <c r="K2806" i="4"/>
  <c r="K2811" i="4"/>
  <c r="K2816" i="4"/>
  <c r="K2905" i="4"/>
  <c r="K2906" i="4"/>
  <c r="K2943" i="4"/>
  <c r="K2944" i="4"/>
  <c r="K2945" i="4"/>
  <c r="K2946" i="4"/>
  <c r="K2947" i="4"/>
  <c r="K2984" i="4"/>
  <c r="K2988" i="4"/>
  <c r="K2989" i="4"/>
  <c r="K3012" i="4"/>
  <c r="K3042" i="4"/>
  <c r="K3049" i="4"/>
  <c r="K3078" i="4"/>
  <c r="K3079" i="4"/>
  <c r="K3080" i="4"/>
  <c r="K3102" i="4"/>
  <c r="K3118" i="4"/>
  <c r="K3125" i="4"/>
  <c r="K3126" i="4"/>
  <c r="K3134" i="4"/>
  <c r="K3142" i="4"/>
  <c r="K3150" i="4"/>
  <c r="K3158" i="4"/>
  <c r="K3172" i="4"/>
  <c r="K3176" i="4"/>
  <c r="K3181" i="4"/>
  <c r="K3192" i="4"/>
  <c r="K3197" i="4"/>
  <c r="K3204" i="4"/>
  <c r="K3211" i="4"/>
  <c r="K3219" i="4"/>
  <c r="K3240" i="4"/>
  <c r="K3260" i="4"/>
  <c r="K3268" i="4"/>
  <c r="K3279" i="4"/>
  <c r="K3284" i="4"/>
  <c r="K3295" i="4"/>
  <c r="K3303" i="4"/>
  <c r="K3311" i="4"/>
  <c r="K3316" i="4"/>
  <c r="K3321" i="4"/>
  <c r="K3329" i="4"/>
  <c r="K3334" i="4"/>
  <c r="K3342" i="4"/>
  <c r="K3347" i="4"/>
  <c r="K3355" i="4"/>
  <c r="K3360" i="4"/>
  <c r="K3367" i="4"/>
  <c r="K3374" i="4"/>
  <c r="K3379" i="4"/>
  <c r="K3387" i="4"/>
  <c r="K3392" i="4"/>
  <c r="K3400" i="4"/>
  <c r="K3405" i="4"/>
  <c r="K3414" i="4"/>
  <c r="K3420" i="4"/>
  <c r="K3430" i="4"/>
  <c r="K3438" i="4"/>
  <c r="K3448" i="4"/>
  <c r="K3456" i="4"/>
  <c r="K3465" i="4"/>
  <c r="K3473" i="4"/>
  <c r="K3482" i="4"/>
  <c r="K3490" i="4"/>
  <c r="K3500" i="4"/>
  <c r="K3508" i="4"/>
  <c r="K3518" i="4"/>
  <c r="K3528" i="4"/>
  <c r="K3537" i="4"/>
  <c r="K3543" i="4"/>
  <c r="K3549" i="4"/>
  <c r="K3558" i="4"/>
  <c r="K3567" i="4"/>
  <c r="K3576" i="4"/>
  <c r="K3582" i="4"/>
  <c r="K3592" i="4"/>
  <c r="K3602" i="4"/>
  <c r="K3611" i="4"/>
  <c r="K3623" i="4"/>
  <c r="K3632" i="4"/>
  <c r="K3640" i="4"/>
  <c r="K3648" i="4"/>
  <c r="K3655" i="4"/>
  <c r="K3666" i="4"/>
  <c r="K3675" i="4"/>
  <c r="K3677" i="4"/>
  <c r="K3687" i="4"/>
  <c r="K3688" i="4"/>
  <c r="K3706" i="4"/>
  <c r="K3714" i="4"/>
  <c r="K3722" i="4"/>
  <c r="K3728" i="4"/>
  <c r="K3736" i="4"/>
  <c r="K3744" i="4"/>
  <c r="K3751" i="4"/>
  <c r="K3757" i="4"/>
  <c r="K3765" i="4"/>
  <c r="K3771" i="4"/>
  <c r="K3779" i="4"/>
  <c r="K3785" i="4"/>
  <c r="K3795" i="4"/>
  <c r="K3801" i="4"/>
  <c r="K3809" i="4"/>
  <c r="K3819" i="4"/>
  <c r="K3827" i="4"/>
  <c r="K3833" i="4"/>
  <c r="K3842" i="4"/>
  <c r="K3850" i="4"/>
  <c r="K3858" i="4"/>
  <c r="K3866" i="4"/>
  <c r="K3875" i="4"/>
  <c r="K3882" i="4"/>
  <c r="K3890" i="4"/>
  <c r="K3897" i="4"/>
  <c r="K3905" i="4"/>
  <c r="K3912" i="4"/>
  <c r="K3921" i="4"/>
  <c r="K3929" i="4"/>
  <c r="K3938" i="4"/>
  <c r="K3947" i="4"/>
  <c r="K3957" i="4"/>
  <c r="K3967" i="4"/>
  <c r="K3975" i="4"/>
  <c r="K3984" i="4"/>
  <c r="K3994" i="4"/>
  <c r="K4002" i="4"/>
  <c r="K4011" i="4"/>
  <c r="K4020" i="4"/>
  <c r="K4030" i="4"/>
  <c r="K4040" i="4"/>
  <c r="K4049" i="4"/>
  <c r="K4057" i="4"/>
  <c r="K4066" i="4"/>
  <c r="K4073" i="4"/>
  <c r="K4084" i="4"/>
  <c r="K4091" i="4"/>
  <c r="K4101" i="4"/>
  <c r="K4102" i="4"/>
  <c r="K4113" i="4"/>
  <c r="K4121" i="4"/>
  <c r="K4129" i="4"/>
  <c r="K4137" i="4"/>
  <c r="K4145" i="4"/>
  <c r="K4153" i="4"/>
  <c r="K4163" i="4"/>
  <c r="K4171" i="4"/>
  <c r="K4179" i="4"/>
  <c r="K4187" i="4"/>
  <c r="K4196" i="4"/>
  <c r="K4204" i="4"/>
  <c r="K4214" i="4"/>
  <c r="K4223" i="4"/>
  <c r="K4230" i="4"/>
  <c r="K4235" i="4"/>
  <c r="K4240" i="4"/>
  <c r="K4245" i="4"/>
  <c r="K4250" i="4"/>
  <c r="K4258" i="4"/>
  <c r="K4266" i="4"/>
  <c r="K4276" i="4"/>
  <c r="K4288" i="4"/>
  <c r="K4298" i="4"/>
  <c r="K4307" i="4"/>
  <c r="K4318" i="4"/>
  <c r="K4327" i="4"/>
  <c r="K4336" i="4"/>
  <c r="K4345" i="4"/>
  <c r="K4354" i="4"/>
  <c r="K4364" i="4"/>
  <c r="K4375" i="4"/>
  <c r="K4382" i="4"/>
  <c r="K4386" i="4"/>
  <c r="K4389" i="4"/>
  <c r="K4392" i="4"/>
  <c r="K4395" i="4"/>
  <c r="K4400" i="4"/>
  <c r="K4403" i="4"/>
  <c r="K4406" i="4"/>
  <c r="K4409" i="4"/>
  <c r="K4416" i="4"/>
  <c r="K4420" i="4"/>
  <c r="K4424" i="4"/>
  <c r="K4428" i="4"/>
  <c r="K4432" i="4"/>
  <c r="K4436" i="4"/>
  <c r="K4440" i="4"/>
  <c r="K4444" i="4"/>
  <c r="K4448" i="4"/>
  <c r="K4452" i="4"/>
  <c r="K4456" i="4"/>
  <c r="K4460" i="4"/>
  <c r="K4466" i="4"/>
  <c r="K4469" i="4"/>
  <c r="K4473" i="4"/>
  <c r="K4477" i="4"/>
  <c r="K4479" i="4"/>
  <c r="K4482" i="4"/>
  <c r="K4483" i="4"/>
  <c r="K4486" i="4"/>
  <c r="K4489" i="4"/>
  <c r="K4493" i="4"/>
  <c r="K4498" i="4"/>
  <c r="K4518" i="4"/>
  <c r="K4525" i="4"/>
  <c r="K4528" i="4"/>
  <c r="K4537" i="4"/>
  <c r="K4548" i="4"/>
  <c r="K4557" i="4"/>
  <c r="K4570" i="4"/>
  <c r="K4582" i="4"/>
  <c r="K4590" i="4"/>
  <c r="K4597" i="4"/>
  <c r="K4605" i="4"/>
  <c r="K4613" i="4"/>
  <c r="K4621" i="4"/>
  <c r="K4629" i="4"/>
  <c r="K4637" i="4"/>
  <c r="K4645" i="4"/>
  <c r="K4653" i="4"/>
  <c r="K4661" i="4"/>
  <c r="K4670" i="4"/>
  <c r="K4679" i="4"/>
  <c r="K4688" i="4"/>
  <c r="K4693" i="4"/>
  <c r="K4701" i="4"/>
  <c r="K4710" i="4"/>
  <c r="K4719" i="4"/>
  <c r="K4727" i="4"/>
  <c r="K4735" i="4"/>
  <c r="K4744" i="4"/>
  <c r="K4753" i="4"/>
  <c r="K4762" i="4"/>
  <c r="K4770" i="4"/>
  <c r="K4779" i="4"/>
  <c r="K4787" i="4"/>
  <c r="K4795" i="4"/>
  <c r="K4803" i="4"/>
  <c r="K4811" i="4"/>
  <c r="K4819" i="4"/>
  <c r="K4828" i="4"/>
  <c r="K4835" i="4"/>
  <c r="K4842" i="4"/>
  <c r="K4849" i="4"/>
  <c r="K4884" i="4"/>
  <c r="K5155" i="4"/>
  <c r="K5187" i="4"/>
  <c r="K5363" i="4"/>
  <c r="K5364" i="4"/>
  <c r="K6020" i="4"/>
  <c r="K6023" i="4"/>
  <c r="K6027" i="4"/>
  <c r="K23" i="4"/>
  <c r="K26" i="4"/>
  <c r="K32" i="4"/>
  <c r="K36" i="4"/>
  <c r="K39" i="4"/>
  <c r="K43" i="4"/>
  <c r="K58" i="4"/>
  <c r="K61" i="4"/>
  <c r="K64" i="4"/>
  <c r="K67" i="4"/>
  <c r="K70" i="4"/>
  <c r="K73" i="4"/>
  <c r="K76" i="4"/>
  <c r="K79" i="4"/>
  <c r="K82" i="4"/>
  <c r="K85" i="4"/>
  <c r="K88" i="4"/>
  <c r="K92" i="4"/>
  <c r="K95" i="4"/>
  <c r="K98" i="4"/>
  <c r="K101" i="4"/>
  <c r="K104" i="4"/>
  <c r="K107" i="4"/>
  <c r="K110" i="4"/>
  <c r="K113" i="4"/>
  <c r="K116" i="4"/>
  <c r="K119" i="4"/>
  <c r="K122" i="4"/>
  <c r="J20" i="4"/>
  <c r="K20" i="4" s="1"/>
  <c r="M20" i="4" s="1"/>
  <c r="G610" i="2"/>
  <c r="G662" i="2"/>
  <c r="G671" i="2"/>
  <c r="G673" i="2"/>
  <c r="G678" i="2"/>
  <c r="G682" i="2"/>
  <c r="G684" i="2"/>
  <c r="G688" i="2"/>
  <c r="G700" i="2"/>
  <c r="G705" i="2"/>
  <c r="G710" i="2"/>
  <c r="G713" i="2"/>
  <c r="G715" i="2"/>
  <c r="G717" i="2"/>
  <c r="G723" i="2"/>
  <c r="G725" i="2"/>
  <c r="G727" i="2"/>
  <c r="G790" i="2"/>
  <c r="G791" i="2"/>
  <c r="G845" i="2"/>
  <c r="G883" i="2"/>
  <c r="G928" i="2"/>
  <c r="G949" i="2"/>
  <c r="G952" i="2"/>
  <c r="G989" i="2"/>
  <c r="G1018" i="2"/>
  <c r="G1029" i="2"/>
  <c r="G1041" i="2"/>
  <c r="G771" i="2"/>
  <c r="G1044" i="2"/>
  <c r="G1045" i="2"/>
  <c r="G1048" i="2"/>
  <c r="G1051" i="2"/>
  <c r="G1054" i="2"/>
  <c r="G1060" i="2"/>
  <c r="G1070" i="2"/>
  <c r="G1072" i="2"/>
  <c r="G1075" i="2"/>
  <c r="G1078" i="2"/>
  <c r="G1290" i="2"/>
  <c r="G1427" i="2"/>
  <c r="G1430" i="2"/>
  <c r="G1433" i="2"/>
  <c r="G1436" i="2"/>
  <c r="G1439" i="2"/>
  <c r="G1442" i="2"/>
  <c r="G1445" i="2"/>
  <c r="G1448" i="2"/>
  <c r="G4994" i="1" l="1"/>
  <c r="G4993" i="1"/>
  <c r="G4992" i="1"/>
  <c r="G6484" i="1"/>
  <c r="J3099" i="4" l="1"/>
  <c r="E3099" i="4"/>
  <c r="H3099" i="4" s="1"/>
  <c r="I3099" i="4" s="1"/>
  <c r="J3069" i="4"/>
  <c r="E3069" i="4"/>
  <c r="H3069" i="4" s="1"/>
  <c r="I3069" i="4" s="1"/>
  <c r="J3005" i="4"/>
  <c r="E3005" i="4"/>
  <c r="H3005" i="4" s="1"/>
  <c r="I3005" i="4" s="1"/>
  <c r="G8635" i="1"/>
  <c r="G8634" i="1"/>
  <c r="G8633" i="1"/>
  <c r="G8632" i="1"/>
  <c r="K3069" i="4" l="1"/>
  <c r="M3069" i="4" s="1"/>
  <c r="K3005" i="4"/>
  <c r="M3005" i="4" s="1"/>
  <c r="K3099" i="4"/>
  <c r="M3099" i="4" s="1"/>
  <c r="G8636" i="1"/>
  <c r="C1039" i="5" s="1"/>
  <c r="I1046" i="2" l="1"/>
  <c r="D1618" i="3" l="1"/>
  <c r="I1567" i="2" s="1"/>
  <c r="J1567" i="2" s="1"/>
  <c r="D1619" i="3"/>
  <c r="I1568" i="2" s="1"/>
  <c r="J1568" i="2" s="1"/>
  <c r="D1620" i="3"/>
  <c r="I1569" i="2" s="1"/>
  <c r="J1569" i="2" s="1"/>
  <c r="D1617" i="3"/>
  <c r="I1566" i="2" s="1"/>
  <c r="J1566" i="2" s="1"/>
  <c r="G1474" i="5" l="1"/>
  <c r="G1475" i="5"/>
  <c r="G1473" i="5"/>
  <c r="L5363" i="4"/>
  <c r="G1362" i="5"/>
  <c r="E1377" i="6"/>
  <c r="E1445" i="6"/>
  <c r="E1347" i="6"/>
  <c r="H1347" i="6"/>
  <c r="E1352" i="6"/>
  <c r="H1352" i="6"/>
  <c r="E1364" i="6"/>
  <c r="H1364" i="6"/>
  <c r="E1368" i="6"/>
  <c r="H1368" i="6"/>
  <c r="E1382" i="6"/>
  <c r="H1382" i="6"/>
  <c r="E1387" i="6"/>
  <c r="H1387" i="6"/>
  <c r="E1392" i="6"/>
  <c r="H1392" i="6"/>
  <c r="E1396" i="6"/>
  <c r="H1396" i="6"/>
  <c r="E1400" i="6"/>
  <c r="H1400" i="6"/>
  <c r="E1404" i="6"/>
  <c r="H1404" i="6"/>
  <c r="E1407" i="6"/>
  <c r="H1407" i="6"/>
  <c r="E1410" i="6"/>
  <c r="H1410" i="6"/>
  <c r="E1414" i="6"/>
  <c r="H1414" i="6"/>
  <c r="E1417" i="6"/>
  <c r="E1420" i="6"/>
  <c r="H1420" i="6"/>
  <c r="E1424" i="6"/>
  <c r="H1424" i="6"/>
  <c r="E1427" i="6"/>
  <c r="H1427" i="6"/>
  <c r="E1430" i="6"/>
  <c r="H1430" i="6"/>
  <c r="E1433" i="6"/>
  <c r="E1436" i="6"/>
  <c r="H1436" i="6"/>
  <c r="E1439" i="6"/>
  <c r="H1439" i="6"/>
  <c r="E1442" i="6"/>
  <c r="H1442" i="6"/>
  <c r="E1448" i="6"/>
  <c r="H1448" i="6"/>
  <c r="E1471" i="6"/>
  <c r="H1471" i="6"/>
  <c r="L5755" i="4"/>
  <c r="J5755" i="4"/>
  <c r="K5755" i="4" s="1"/>
  <c r="H5755" i="4"/>
  <c r="I5755" i="4" s="1"/>
  <c r="J5754" i="4"/>
  <c r="H5754" i="4"/>
  <c r="I5754" i="4" s="1"/>
  <c r="J5753" i="4"/>
  <c r="H5753" i="4"/>
  <c r="I5753" i="4" s="1"/>
  <c r="J5752" i="4"/>
  <c r="H5752" i="4"/>
  <c r="I5752" i="4" s="1"/>
  <c r="J5751" i="4"/>
  <c r="H5751" i="4"/>
  <c r="I5751" i="4" s="1"/>
  <c r="J5750" i="4"/>
  <c r="K5750" i="4" s="1"/>
  <c r="M5750" i="4" s="1"/>
  <c r="H5750" i="4"/>
  <c r="I5750" i="4" s="1"/>
  <c r="L5749" i="4"/>
  <c r="J5749" i="4"/>
  <c r="K5749" i="4" s="1"/>
  <c r="H5749" i="4"/>
  <c r="I5749" i="4" s="1"/>
  <c r="J5748" i="4"/>
  <c r="H5748" i="4"/>
  <c r="I5748" i="4" s="1"/>
  <c r="J5747" i="4"/>
  <c r="H5747" i="4"/>
  <c r="I5747" i="4" s="1"/>
  <c r="J5746" i="4"/>
  <c r="H5746" i="4"/>
  <c r="I5746" i="4" s="1"/>
  <c r="J5745" i="4"/>
  <c r="H5745" i="4"/>
  <c r="I5745" i="4" s="1"/>
  <c r="J5744" i="4"/>
  <c r="H5744" i="4"/>
  <c r="I5744" i="4" s="1"/>
  <c r="L5743" i="4"/>
  <c r="J5743" i="4"/>
  <c r="K5743" i="4" s="1"/>
  <c r="H5743" i="4"/>
  <c r="I5743" i="4" s="1"/>
  <c r="J5742" i="4"/>
  <c r="H5742" i="4"/>
  <c r="I5742" i="4" s="1"/>
  <c r="J5741" i="4"/>
  <c r="H5741" i="4"/>
  <c r="I5741" i="4" s="1"/>
  <c r="J5740" i="4"/>
  <c r="H5740" i="4"/>
  <c r="I5740" i="4" s="1"/>
  <c r="J5739" i="4"/>
  <c r="H5739" i="4"/>
  <c r="I5739" i="4" s="1"/>
  <c r="J5738" i="4"/>
  <c r="H5738" i="4"/>
  <c r="I5738" i="4" s="1"/>
  <c r="L5737" i="4"/>
  <c r="J5737" i="4"/>
  <c r="K5737" i="4" s="1"/>
  <c r="H5737" i="4"/>
  <c r="I5737" i="4" s="1"/>
  <c r="J5736" i="4"/>
  <c r="H5736" i="4"/>
  <c r="I5736" i="4" s="1"/>
  <c r="J5735" i="4"/>
  <c r="H5735" i="4"/>
  <c r="I5735" i="4" s="1"/>
  <c r="J5734" i="4"/>
  <c r="H5734" i="4"/>
  <c r="I5734" i="4" s="1"/>
  <c r="J5733" i="4"/>
  <c r="H5733" i="4"/>
  <c r="I5733" i="4" s="1"/>
  <c r="J5732" i="4"/>
  <c r="H5732" i="4"/>
  <c r="I5732" i="4" s="1"/>
  <c r="L5728" i="4"/>
  <c r="J5727" i="4"/>
  <c r="H5727" i="4"/>
  <c r="I5727" i="4" s="1"/>
  <c r="J5726" i="4"/>
  <c r="H5726" i="4"/>
  <c r="I5726" i="4" s="1"/>
  <c r="J5725" i="4"/>
  <c r="H5725" i="4"/>
  <c r="I5725" i="4" s="1"/>
  <c r="J5724" i="4"/>
  <c r="H5724" i="4"/>
  <c r="I5724" i="4" s="1"/>
  <c r="J5723" i="4"/>
  <c r="H5723" i="4"/>
  <c r="I5723" i="4" s="1"/>
  <c r="J5722" i="4"/>
  <c r="H5722" i="4"/>
  <c r="I5722" i="4" s="1"/>
  <c r="L5721" i="4"/>
  <c r="J5721" i="4"/>
  <c r="K5721" i="4" s="1"/>
  <c r="H5721" i="4"/>
  <c r="I5721" i="4" s="1"/>
  <c r="J5720" i="4"/>
  <c r="H5720" i="4"/>
  <c r="I5720" i="4" s="1"/>
  <c r="J5719" i="4"/>
  <c r="H5719" i="4"/>
  <c r="I5719" i="4" s="1"/>
  <c r="J5718" i="4"/>
  <c r="H5718" i="4"/>
  <c r="I5718" i="4" s="1"/>
  <c r="J5717" i="4"/>
  <c r="H5717" i="4"/>
  <c r="I5717" i="4" s="1"/>
  <c r="J5716" i="4"/>
  <c r="H5716" i="4"/>
  <c r="I5716" i="4" s="1"/>
  <c r="J5715" i="4"/>
  <c r="H5715" i="4"/>
  <c r="I5715" i="4" s="1"/>
  <c r="L5712" i="4"/>
  <c r="J5712" i="4"/>
  <c r="K5712" i="4" s="1"/>
  <c r="H5712" i="4"/>
  <c r="I5712" i="4" s="1"/>
  <c r="J5711" i="4"/>
  <c r="H5711" i="4"/>
  <c r="I5711" i="4" s="1"/>
  <c r="J5710" i="4"/>
  <c r="H5710" i="4"/>
  <c r="I5710" i="4" s="1"/>
  <c r="J5709" i="4"/>
  <c r="H5709" i="4"/>
  <c r="I5709" i="4" s="1"/>
  <c r="J5708" i="4"/>
  <c r="H5708" i="4"/>
  <c r="I5708" i="4" s="1"/>
  <c r="J5707" i="4"/>
  <c r="H5707" i="4"/>
  <c r="I5707" i="4" s="1"/>
  <c r="J5706" i="4"/>
  <c r="H5706" i="4"/>
  <c r="I5706" i="4" s="1"/>
  <c r="J5705" i="4"/>
  <c r="K5705" i="4" s="1"/>
  <c r="H5705" i="4"/>
  <c r="I5705" i="4" s="1"/>
  <c r="L5704" i="4"/>
  <c r="J5704" i="4"/>
  <c r="K5704" i="4" s="1"/>
  <c r="H5704" i="4"/>
  <c r="I5704" i="4" s="1"/>
  <c r="J5703" i="4"/>
  <c r="H5703" i="4"/>
  <c r="I5703" i="4" s="1"/>
  <c r="J5702" i="4"/>
  <c r="H5702" i="4"/>
  <c r="I5702" i="4" s="1"/>
  <c r="J5701" i="4"/>
  <c r="H5701" i="4"/>
  <c r="I5701" i="4" s="1"/>
  <c r="J5700" i="4"/>
  <c r="H5700" i="4"/>
  <c r="I5700" i="4" s="1"/>
  <c r="J5699" i="4"/>
  <c r="H5699" i="4"/>
  <c r="I5699" i="4" s="1"/>
  <c r="J5698" i="4"/>
  <c r="H5698" i="4"/>
  <c r="I5698" i="4" s="1"/>
  <c r="J5697" i="4"/>
  <c r="K5697" i="4" s="1"/>
  <c r="H5697" i="4"/>
  <c r="I5697" i="4" s="1"/>
  <c r="L5696" i="4"/>
  <c r="J5696" i="4"/>
  <c r="K5696" i="4" s="1"/>
  <c r="H5696" i="4"/>
  <c r="I5696" i="4" s="1"/>
  <c r="J5695" i="4"/>
  <c r="H5695" i="4"/>
  <c r="I5695" i="4" s="1"/>
  <c r="J5694" i="4"/>
  <c r="H5694" i="4"/>
  <c r="I5694" i="4" s="1"/>
  <c r="J5693" i="4"/>
  <c r="H5693" i="4"/>
  <c r="I5693" i="4" s="1"/>
  <c r="J5692" i="4"/>
  <c r="H5692" i="4"/>
  <c r="I5692" i="4" s="1"/>
  <c r="J5691" i="4"/>
  <c r="H5691" i="4"/>
  <c r="I5691" i="4" s="1"/>
  <c r="J5690" i="4"/>
  <c r="H5690" i="4"/>
  <c r="I5690" i="4" s="1"/>
  <c r="J5689" i="4"/>
  <c r="K5689" i="4" s="1"/>
  <c r="H5689" i="4"/>
  <c r="I5689" i="4" s="1"/>
  <c r="L5688" i="4"/>
  <c r="J5688" i="4"/>
  <c r="K5688" i="4" s="1"/>
  <c r="H5688" i="4"/>
  <c r="I5688" i="4" s="1"/>
  <c r="J5687" i="4"/>
  <c r="H5687" i="4"/>
  <c r="I5687" i="4" s="1"/>
  <c r="J5686" i="4"/>
  <c r="H5686" i="4"/>
  <c r="I5686" i="4" s="1"/>
  <c r="J5685" i="4"/>
  <c r="H5685" i="4"/>
  <c r="I5685" i="4" s="1"/>
  <c r="J5684" i="4"/>
  <c r="K5684" i="4" s="1"/>
  <c r="M5684" i="4" s="1"/>
  <c r="H5684" i="4"/>
  <c r="I5684" i="4" s="1"/>
  <c r="J5683" i="4"/>
  <c r="H5683" i="4"/>
  <c r="I5683" i="4" s="1"/>
  <c r="J5682" i="4"/>
  <c r="H5682" i="4"/>
  <c r="I5682" i="4" s="1"/>
  <c r="J5681" i="4"/>
  <c r="K5681" i="4" s="1"/>
  <c r="H5681" i="4"/>
  <c r="I5681" i="4" s="1"/>
  <c r="L5680" i="4"/>
  <c r="J5680" i="4"/>
  <c r="K5680" i="4" s="1"/>
  <c r="H5680" i="4"/>
  <c r="I5680" i="4" s="1"/>
  <c r="J5679" i="4"/>
  <c r="H5679" i="4"/>
  <c r="I5679" i="4" s="1"/>
  <c r="J5678" i="4"/>
  <c r="H5678" i="4"/>
  <c r="I5678" i="4" s="1"/>
  <c r="J5677" i="4"/>
  <c r="H5677" i="4"/>
  <c r="I5677" i="4" s="1"/>
  <c r="J5676" i="4"/>
  <c r="H5676" i="4"/>
  <c r="I5676" i="4" s="1"/>
  <c r="J5675" i="4"/>
  <c r="H5675" i="4"/>
  <c r="I5675" i="4" s="1"/>
  <c r="J5674" i="4"/>
  <c r="H5674" i="4"/>
  <c r="I5674" i="4" s="1"/>
  <c r="J5673" i="4"/>
  <c r="K5673" i="4" s="1"/>
  <c r="H5673" i="4"/>
  <c r="I5673" i="4" s="1"/>
  <c r="L5672" i="4"/>
  <c r="J5672" i="4"/>
  <c r="K5672" i="4" s="1"/>
  <c r="H5672" i="4"/>
  <c r="I5672" i="4" s="1"/>
  <c r="J5671" i="4"/>
  <c r="H5671" i="4"/>
  <c r="I5671" i="4" s="1"/>
  <c r="J5670" i="4"/>
  <c r="H5670" i="4"/>
  <c r="I5670" i="4" s="1"/>
  <c r="J5669" i="4"/>
  <c r="H5669" i="4"/>
  <c r="I5669" i="4" s="1"/>
  <c r="J5668" i="4"/>
  <c r="H5668" i="4"/>
  <c r="I5668" i="4" s="1"/>
  <c r="J5667" i="4"/>
  <c r="H5667" i="4"/>
  <c r="I5667" i="4" s="1"/>
  <c r="J5666" i="4"/>
  <c r="H5666" i="4"/>
  <c r="I5666" i="4" s="1"/>
  <c r="J5665" i="4"/>
  <c r="K5665" i="4" s="1"/>
  <c r="H5665" i="4"/>
  <c r="I5665" i="4" s="1"/>
  <c r="L5664" i="4"/>
  <c r="J5664" i="4"/>
  <c r="K5664" i="4" s="1"/>
  <c r="H5664" i="4"/>
  <c r="I5664" i="4" s="1"/>
  <c r="J5663" i="4"/>
  <c r="H5663" i="4"/>
  <c r="I5663" i="4" s="1"/>
  <c r="J5662" i="4"/>
  <c r="H5662" i="4"/>
  <c r="I5662" i="4" s="1"/>
  <c r="J5661" i="4"/>
  <c r="H5661" i="4"/>
  <c r="I5661" i="4" s="1"/>
  <c r="J5660" i="4"/>
  <c r="H5660" i="4"/>
  <c r="I5660" i="4" s="1"/>
  <c r="J5659" i="4"/>
  <c r="H5659" i="4"/>
  <c r="I5659" i="4" s="1"/>
  <c r="J5658" i="4"/>
  <c r="H5658" i="4"/>
  <c r="I5658" i="4" s="1"/>
  <c r="J5657" i="4"/>
  <c r="K5657" i="4" s="1"/>
  <c r="H5657" i="4"/>
  <c r="I5657" i="4" s="1"/>
  <c r="L5656" i="4"/>
  <c r="J5656" i="4"/>
  <c r="K5656" i="4" s="1"/>
  <c r="H5656" i="4"/>
  <c r="I5656" i="4" s="1"/>
  <c r="J5655" i="4"/>
  <c r="H5655" i="4"/>
  <c r="I5655" i="4" s="1"/>
  <c r="J5654" i="4"/>
  <c r="H5654" i="4"/>
  <c r="I5654" i="4" s="1"/>
  <c r="J5653" i="4"/>
  <c r="H5653" i="4"/>
  <c r="I5653" i="4" s="1"/>
  <c r="J5652" i="4"/>
  <c r="H5652" i="4"/>
  <c r="I5652" i="4" s="1"/>
  <c r="J5651" i="4"/>
  <c r="H5651" i="4"/>
  <c r="I5651" i="4" s="1"/>
  <c r="J5650" i="4"/>
  <c r="H5650" i="4"/>
  <c r="I5650" i="4" s="1"/>
  <c r="J5649" i="4"/>
  <c r="K5649" i="4" s="1"/>
  <c r="H5649" i="4"/>
  <c r="I5649" i="4" s="1"/>
  <c r="L5648" i="4"/>
  <c r="J5648" i="4"/>
  <c r="K5648" i="4" s="1"/>
  <c r="H5648" i="4"/>
  <c r="I5648" i="4" s="1"/>
  <c r="J5647" i="4"/>
  <c r="H5647" i="4"/>
  <c r="I5647" i="4" s="1"/>
  <c r="J5646" i="4"/>
  <c r="H5646" i="4"/>
  <c r="I5646" i="4" s="1"/>
  <c r="J5645" i="4"/>
  <c r="H5645" i="4"/>
  <c r="I5645" i="4" s="1"/>
  <c r="J5644" i="4"/>
  <c r="H5644" i="4"/>
  <c r="I5644" i="4" s="1"/>
  <c r="J5643" i="4"/>
  <c r="H5643" i="4"/>
  <c r="I5643" i="4" s="1"/>
  <c r="J5642" i="4"/>
  <c r="H5642" i="4"/>
  <c r="I5642" i="4" s="1"/>
  <c r="J5641" i="4"/>
  <c r="K5641" i="4" s="1"/>
  <c r="H5641" i="4"/>
  <c r="I5641" i="4" s="1"/>
  <c r="L5640" i="4"/>
  <c r="J5640" i="4"/>
  <c r="K5640" i="4" s="1"/>
  <c r="H5640" i="4"/>
  <c r="I5640" i="4" s="1"/>
  <c r="J5639" i="4"/>
  <c r="H5639" i="4"/>
  <c r="I5639" i="4" s="1"/>
  <c r="J5638" i="4"/>
  <c r="H5638" i="4"/>
  <c r="I5638" i="4" s="1"/>
  <c r="J5637" i="4"/>
  <c r="H5637" i="4"/>
  <c r="I5637" i="4" s="1"/>
  <c r="J5636" i="4"/>
  <c r="H5636" i="4"/>
  <c r="I5636" i="4" s="1"/>
  <c r="J5635" i="4"/>
  <c r="H5635" i="4"/>
  <c r="I5635" i="4" s="1"/>
  <c r="J5634" i="4"/>
  <c r="H5634" i="4"/>
  <c r="I5634" i="4" s="1"/>
  <c r="J5633" i="4"/>
  <c r="K5633" i="4" s="1"/>
  <c r="H5633" i="4"/>
  <c r="I5633" i="4" s="1"/>
  <c r="L5632" i="4"/>
  <c r="J5632" i="4"/>
  <c r="K5632" i="4" s="1"/>
  <c r="H5632" i="4"/>
  <c r="I5632" i="4" s="1"/>
  <c r="J5631" i="4"/>
  <c r="H5631" i="4"/>
  <c r="I5631" i="4" s="1"/>
  <c r="J5630" i="4"/>
  <c r="H5630" i="4"/>
  <c r="I5630" i="4" s="1"/>
  <c r="J5629" i="4"/>
  <c r="H5629" i="4"/>
  <c r="I5629" i="4" s="1"/>
  <c r="J5628" i="4"/>
  <c r="H5628" i="4"/>
  <c r="I5628" i="4" s="1"/>
  <c r="J5627" i="4"/>
  <c r="H5627" i="4"/>
  <c r="I5627" i="4" s="1"/>
  <c r="J5626" i="4"/>
  <c r="H5626" i="4"/>
  <c r="I5626" i="4" s="1"/>
  <c r="J5625" i="4"/>
  <c r="K5625" i="4" s="1"/>
  <c r="H5625" i="4"/>
  <c r="I5625" i="4" s="1"/>
  <c r="L5624" i="4"/>
  <c r="J5624" i="4"/>
  <c r="K5624" i="4" s="1"/>
  <c r="H5624" i="4"/>
  <c r="I5624" i="4" s="1"/>
  <c r="J5623" i="4"/>
  <c r="H5623" i="4"/>
  <c r="I5623" i="4" s="1"/>
  <c r="J5622" i="4"/>
  <c r="H5622" i="4"/>
  <c r="I5622" i="4" s="1"/>
  <c r="J5621" i="4"/>
  <c r="H5621" i="4"/>
  <c r="I5621" i="4" s="1"/>
  <c r="J5620" i="4"/>
  <c r="H5620" i="4"/>
  <c r="I5620" i="4" s="1"/>
  <c r="J5619" i="4"/>
  <c r="H5619" i="4"/>
  <c r="I5619" i="4" s="1"/>
  <c r="J5618" i="4"/>
  <c r="H5618" i="4"/>
  <c r="I5618" i="4" s="1"/>
  <c r="L5617" i="4"/>
  <c r="J5617" i="4"/>
  <c r="K5617" i="4" s="1"/>
  <c r="H5617" i="4"/>
  <c r="I5617" i="4" s="1"/>
  <c r="J5616" i="4"/>
  <c r="H5616" i="4"/>
  <c r="I5616" i="4" s="1"/>
  <c r="J5615" i="4"/>
  <c r="H5615" i="4"/>
  <c r="I5615" i="4" s="1"/>
  <c r="J5614" i="4"/>
  <c r="H5614" i="4"/>
  <c r="I5614" i="4" s="1"/>
  <c r="J5613" i="4"/>
  <c r="H5613" i="4"/>
  <c r="I5613" i="4" s="1"/>
  <c r="J5612" i="4"/>
  <c r="H5612" i="4"/>
  <c r="I5612" i="4" s="1"/>
  <c r="J5611" i="4"/>
  <c r="H5611" i="4"/>
  <c r="I5611" i="4" s="1"/>
  <c r="L5610" i="4"/>
  <c r="J5610" i="4"/>
  <c r="K5610" i="4" s="1"/>
  <c r="H5610" i="4"/>
  <c r="I5610" i="4" s="1"/>
  <c r="J5609" i="4"/>
  <c r="H5609" i="4"/>
  <c r="I5609" i="4" s="1"/>
  <c r="J5608" i="4"/>
  <c r="H5608" i="4"/>
  <c r="I5608" i="4" s="1"/>
  <c r="J5607" i="4"/>
  <c r="H5607" i="4"/>
  <c r="I5607" i="4" s="1"/>
  <c r="J5606" i="4"/>
  <c r="H5606" i="4"/>
  <c r="I5606" i="4" s="1"/>
  <c r="J5605" i="4"/>
  <c r="H5605" i="4"/>
  <c r="I5605" i="4" s="1"/>
  <c r="J5604" i="4"/>
  <c r="H5604" i="4"/>
  <c r="I5604" i="4" s="1"/>
  <c r="L5603" i="4"/>
  <c r="J5603" i="4"/>
  <c r="K5603" i="4" s="1"/>
  <c r="H5603" i="4"/>
  <c r="I5603" i="4" s="1"/>
  <c r="J5602" i="4"/>
  <c r="H5602" i="4"/>
  <c r="I5602" i="4" s="1"/>
  <c r="J5601" i="4"/>
  <c r="H5601" i="4"/>
  <c r="I5601" i="4" s="1"/>
  <c r="J5600" i="4"/>
  <c r="H5600" i="4"/>
  <c r="I5600" i="4" s="1"/>
  <c r="J5599" i="4"/>
  <c r="H5599" i="4"/>
  <c r="I5599" i="4" s="1"/>
  <c r="J5598" i="4"/>
  <c r="H5598" i="4"/>
  <c r="I5598" i="4" s="1"/>
  <c r="J5597" i="4"/>
  <c r="H5597" i="4"/>
  <c r="I5597" i="4" s="1"/>
  <c r="L5596" i="4"/>
  <c r="J5596" i="4"/>
  <c r="K5596" i="4" s="1"/>
  <c r="H5596" i="4"/>
  <c r="I5596" i="4" s="1"/>
  <c r="J5595" i="4"/>
  <c r="H5595" i="4"/>
  <c r="I5595" i="4" s="1"/>
  <c r="J5594" i="4"/>
  <c r="H5594" i="4"/>
  <c r="I5594" i="4" s="1"/>
  <c r="J5593" i="4"/>
  <c r="H5593" i="4"/>
  <c r="I5593" i="4" s="1"/>
  <c r="J5592" i="4"/>
  <c r="H5592" i="4"/>
  <c r="I5592" i="4" s="1"/>
  <c r="J5591" i="4"/>
  <c r="H5591" i="4"/>
  <c r="I5591" i="4" s="1"/>
  <c r="J5590" i="4"/>
  <c r="H5590" i="4"/>
  <c r="I5590" i="4" s="1"/>
  <c r="L5589" i="4"/>
  <c r="J5589" i="4"/>
  <c r="K5589" i="4" s="1"/>
  <c r="H5589" i="4"/>
  <c r="I5589" i="4" s="1"/>
  <c r="J5588" i="4"/>
  <c r="H5588" i="4"/>
  <c r="I5588" i="4" s="1"/>
  <c r="J5587" i="4"/>
  <c r="H5587" i="4"/>
  <c r="I5587" i="4" s="1"/>
  <c r="J5586" i="4"/>
  <c r="H5586" i="4"/>
  <c r="I5586" i="4" s="1"/>
  <c r="J5585" i="4"/>
  <c r="H5585" i="4"/>
  <c r="I5585" i="4" s="1"/>
  <c r="J5584" i="4"/>
  <c r="H5584" i="4"/>
  <c r="I5584" i="4" s="1"/>
  <c r="J5583" i="4"/>
  <c r="H5583" i="4"/>
  <c r="I5583" i="4" s="1"/>
  <c r="J5582" i="4"/>
  <c r="K5582" i="4" s="1"/>
  <c r="H5582" i="4"/>
  <c r="I5582" i="4" s="1"/>
  <c r="L5581" i="4"/>
  <c r="J5581" i="4"/>
  <c r="K5581" i="4" s="1"/>
  <c r="H5581" i="4"/>
  <c r="I5581" i="4" s="1"/>
  <c r="J5580" i="4"/>
  <c r="H5580" i="4"/>
  <c r="I5580" i="4" s="1"/>
  <c r="J5579" i="4"/>
  <c r="H5579" i="4"/>
  <c r="I5579" i="4" s="1"/>
  <c r="J5578" i="4"/>
  <c r="H5578" i="4"/>
  <c r="I5578" i="4" s="1"/>
  <c r="J5577" i="4"/>
  <c r="H5577" i="4"/>
  <c r="I5577" i="4" s="1"/>
  <c r="J5576" i="4"/>
  <c r="H5576" i="4"/>
  <c r="I5576" i="4" s="1"/>
  <c r="J5575" i="4"/>
  <c r="H5575" i="4"/>
  <c r="I5575" i="4" s="1"/>
  <c r="J5574" i="4"/>
  <c r="K5574" i="4" s="1"/>
  <c r="H5574" i="4"/>
  <c r="I5574" i="4" s="1"/>
  <c r="L5573" i="4"/>
  <c r="J5573" i="4"/>
  <c r="K5573" i="4" s="1"/>
  <c r="H5573" i="4"/>
  <c r="I5573" i="4" s="1"/>
  <c r="J5572" i="4"/>
  <c r="H5572" i="4"/>
  <c r="I5572" i="4" s="1"/>
  <c r="J5571" i="4"/>
  <c r="H5571" i="4"/>
  <c r="I5571" i="4" s="1"/>
  <c r="J5570" i="4"/>
  <c r="H5570" i="4"/>
  <c r="I5570" i="4" s="1"/>
  <c r="J5569" i="4"/>
  <c r="H5569" i="4"/>
  <c r="I5569" i="4" s="1"/>
  <c r="J5568" i="4"/>
  <c r="H5568" i="4"/>
  <c r="I5568" i="4" s="1"/>
  <c r="J5567" i="4"/>
  <c r="H5567" i="4"/>
  <c r="I5567" i="4" s="1"/>
  <c r="J5566" i="4"/>
  <c r="K5566" i="4" s="1"/>
  <c r="H5566" i="4"/>
  <c r="I5566" i="4" s="1"/>
  <c r="L5565" i="4"/>
  <c r="J5565" i="4"/>
  <c r="K5565" i="4" s="1"/>
  <c r="H5565" i="4"/>
  <c r="I5565" i="4" s="1"/>
  <c r="J5564" i="4"/>
  <c r="H5564" i="4"/>
  <c r="I5564" i="4" s="1"/>
  <c r="J5563" i="4"/>
  <c r="H5563" i="4"/>
  <c r="I5563" i="4" s="1"/>
  <c r="J5562" i="4"/>
  <c r="H5562" i="4"/>
  <c r="I5562" i="4" s="1"/>
  <c r="J5561" i="4"/>
  <c r="H5561" i="4"/>
  <c r="I5561" i="4" s="1"/>
  <c r="J5560" i="4"/>
  <c r="H5560" i="4"/>
  <c r="I5560" i="4" s="1"/>
  <c r="J5559" i="4"/>
  <c r="H5559" i="4"/>
  <c r="I5559" i="4" s="1"/>
  <c r="J5558" i="4"/>
  <c r="K5558" i="4" s="1"/>
  <c r="H5558" i="4"/>
  <c r="I5558" i="4" s="1"/>
  <c r="L5557" i="4"/>
  <c r="J5557" i="4"/>
  <c r="K5557" i="4" s="1"/>
  <c r="H5557" i="4"/>
  <c r="I5557" i="4" s="1"/>
  <c r="J5556" i="4"/>
  <c r="H5556" i="4"/>
  <c r="I5556" i="4" s="1"/>
  <c r="J5555" i="4"/>
  <c r="H5555" i="4"/>
  <c r="I5555" i="4" s="1"/>
  <c r="J5554" i="4"/>
  <c r="H5554" i="4"/>
  <c r="I5554" i="4" s="1"/>
  <c r="J5553" i="4"/>
  <c r="H5553" i="4"/>
  <c r="I5553" i="4" s="1"/>
  <c r="J5552" i="4"/>
  <c r="H5552" i="4"/>
  <c r="I5552" i="4" s="1"/>
  <c r="J5551" i="4"/>
  <c r="H5551" i="4"/>
  <c r="I5551" i="4" s="1"/>
  <c r="J5550" i="4"/>
  <c r="K5550" i="4" s="1"/>
  <c r="H5550" i="4"/>
  <c r="I5550" i="4" s="1"/>
  <c r="L5549" i="4"/>
  <c r="J5549" i="4"/>
  <c r="K5549" i="4" s="1"/>
  <c r="H5549" i="4"/>
  <c r="I5549" i="4" s="1"/>
  <c r="J5548" i="4"/>
  <c r="H5548" i="4"/>
  <c r="I5548" i="4" s="1"/>
  <c r="J5547" i="4"/>
  <c r="H5547" i="4"/>
  <c r="I5547" i="4" s="1"/>
  <c r="J5546" i="4"/>
  <c r="H5546" i="4"/>
  <c r="I5546" i="4" s="1"/>
  <c r="J5545" i="4"/>
  <c r="H5545" i="4"/>
  <c r="I5545" i="4" s="1"/>
  <c r="J5544" i="4"/>
  <c r="H5544" i="4"/>
  <c r="I5544" i="4" s="1"/>
  <c r="J5543" i="4"/>
  <c r="H5543" i="4"/>
  <c r="I5543" i="4" s="1"/>
  <c r="J5539" i="4"/>
  <c r="H5539" i="4"/>
  <c r="I5539" i="4" s="1"/>
  <c r="J5538" i="4"/>
  <c r="H5538" i="4"/>
  <c r="I5538" i="4" s="1"/>
  <c r="J5537" i="4"/>
  <c r="H5537" i="4"/>
  <c r="I5537" i="4" s="1"/>
  <c r="J5536" i="4"/>
  <c r="H5536" i="4"/>
  <c r="I5536" i="4" s="1"/>
  <c r="J5535" i="4"/>
  <c r="H5535" i="4"/>
  <c r="I5535" i="4" s="1"/>
  <c r="J5534" i="4"/>
  <c r="H5534" i="4"/>
  <c r="I5534" i="4" s="1"/>
  <c r="J5533" i="4"/>
  <c r="K5533" i="4" s="1"/>
  <c r="H5533" i="4"/>
  <c r="I5533" i="4" s="1"/>
  <c r="J5532" i="4"/>
  <c r="K5532" i="4" s="1"/>
  <c r="H5532" i="4"/>
  <c r="I5532" i="4" s="1"/>
  <c r="J5531" i="4"/>
  <c r="H5531" i="4"/>
  <c r="I5531" i="4" s="1"/>
  <c r="J5530" i="4"/>
  <c r="H5530" i="4"/>
  <c r="I5530" i="4" s="1"/>
  <c r="J5529" i="4"/>
  <c r="H5529" i="4"/>
  <c r="I5529" i="4" s="1"/>
  <c r="J5528" i="4"/>
  <c r="H5528" i="4"/>
  <c r="I5528" i="4" s="1"/>
  <c r="J5527" i="4"/>
  <c r="K5527" i="4" s="1"/>
  <c r="M5527" i="4" s="1"/>
  <c r="H5527" i="4"/>
  <c r="I5527" i="4" s="1"/>
  <c r="J5526" i="4"/>
  <c r="H5526" i="4"/>
  <c r="I5526" i="4" s="1"/>
  <c r="J5522" i="4"/>
  <c r="H5522" i="4"/>
  <c r="I5522" i="4" s="1"/>
  <c r="J5521" i="4"/>
  <c r="H5521" i="4"/>
  <c r="I5521" i="4" s="1"/>
  <c r="J5520" i="4"/>
  <c r="H5520" i="4"/>
  <c r="I5520" i="4" s="1"/>
  <c r="J5519" i="4"/>
  <c r="H5519" i="4"/>
  <c r="I5519" i="4" s="1"/>
  <c r="J5518" i="4"/>
  <c r="H5518" i="4"/>
  <c r="I5518" i="4" s="1"/>
  <c r="J5517" i="4"/>
  <c r="H5517" i="4"/>
  <c r="I5517" i="4" s="1"/>
  <c r="J5516" i="4"/>
  <c r="K5516" i="4" s="1"/>
  <c r="H5516" i="4"/>
  <c r="I5516" i="4" s="1"/>
  <c r="J5515" i="4"/>
  <c r="K5515" i="4" s="1"/>
  <c r="H5515" i="4"/>
  <c r="I5515" i="4" s="1"/>
  <c r="J5514" i="4"/>
  <c r="H5514" i="4"/>
  <c r="I5514" i="4" s="1"/>
  <c r="J5513" i="4"/>
  <c r="H5513" i="4"/>
  <c r="I5513" i="4" s="1"/>
  <c r="J5512" i="4"/>
  <c r="H5512" i="4"/>
  <c r="I5512" i="4" s="1"/>
  <c r="J5511" i="4"/>
  <c r="H5511" i="4"/>
  <c r="I5511" i="4" s="1"/>
  <c r="J5510" i="4"/>
  <c r="H5510" i="4"/>
  <c r="I5510" i="4" s="1"/>
  <c r="J5509" i="4"/>
  <c r="H5509" i="4"/>
  <c r="I5509" i="4" s="1"/>
  <c r="J5505" i="4"/>
  <c r="H5505" i="4"/>
  <c r="I5505" i="4" s="1"/>
  <c r="J5504" i="4"/>
  <c r="H5504" i="4"/>
  <c r="I5504" i="4" s="1"/>
  <c r="J5503" i="4"/>
  <c r="H5503" i="4"/>
  <c r="I5503" i="4" s="1"/>
  <c r="J5502" i="4"/>
  <c r="H5502" i="4"/>
  <c r="I5502" i="4" s="1"/>
  <c r="J5501" i="4"/>
  <c r="H5501" i="4"/>
  <c r="I5501" i="4" s="1"/>
  <c r="J5500" i="4"/>
  <c r="H5500" i="4"/>
  <c r="I5500" i="4" s="1"/>
  <c r="J5499" i="4"/>
  <c r="K5499" i="4" s="1"/>
  <c r="H5499" i="4"/>
  <c r="I5499" i="4" s="1"/>
  <c r="J5498" i="4"/>
  <c r="K5498" i="4" s="1"/>
  <c r="H5498" i="4"/>
  <c r="I5498" i="4" s="1"/>
  <c r="J5497" i="4"/>
  <c r="H5497" i="4"/>
  <c r="I5497" i="4" s="1"/>
  <c r="J5496" i="4"/>
  <c r="H5496" i="4"/>
  <c r="I5496" i="4" s="1"/>
  <c r="J5495" i="4"/>
  <c r="H5495" i="4"/>
  <c r="I5495" i="4" s="1"/>
  <c r="J5494" i="4"/>
  <c r="H5494" i="4"/>
  <c r="I5494" i="4" s="1"/>
  <c r="J5493" i="4"/>
  <c r="H5493" i="4"/>
  <c r="I5493" i="4" s="1"/>
  <c r="J5492" i="4"/>
  <c r="H5492" i="4"/>
  <c r="I5492" i="4" s="1"/>
  <c r="J5488" i="4"/>
  <c r="H5488" i="4"/>
  <c r="I5488" i="4" s="1"/>
  <c r="J5487" i="4"/>
  <c r="H5487" i="4"/>
  <c r="I5487" i="4" s="1"/>
  <c r="J5486" i="4"/>
  <c r="H5486" i="4"/>
  <c r="I5486" i="4" s="1"/>
  <c r="J5485" i="4"/>
  <c r="H5485" i="4"/>
  <c r="I5485" i="4" s="1"/>
  <c r="J5484" i="4"/>
  <c r="H5484" i="4"/>
  <c r="I5484" i="4" s="1"/>
  <c r="J5483" i="4"/>
  <c r="H5483" i="4"/>
  <c r="I5483" i="4" s="1"/>
  <c r="J5482" i="4"/>
  <c r="K5482" i="4" s="1"/>
  <c r="H5482" i="4"/>
  <c r="I5482" i="4" s="1"/>
  <c r="J5481" i="4"/>
  <c r="K5481" i="4" s="1"/>
  <c r="H5481" i="4"/>
  <c r="I5481" i="4" s="1"/>
  <c r="J5480" i="4"/>
  <c r="H5480" i="4"/>
  <c r="I5480" i="4" s="1"/>
  <c r="J5479" i="4"/>
  <c r="H5479" i="4"/>
  <c r="I5479" i="4" s="1"/>
  <c r="J5478" i="4"/>
  <c r="H5478" i="4"/>
  <c r="I5478" i="4" s="1"/>
  <c r="J5477" i="4"/>
  <c r="H5477" i="4"/>
  <c r="I5477" i="4" s="1"/>
  <c r="J5476" i="4"/>
  <c r="H5476" i="4"/>
  <c r="I5476" i="4" s="1"/>
  <c r="J5475" i="4"/>
  <c r="H5475" i="4"/>
  <c r="I5475" i="4" s="1"/>
  <c r="J5471" i="4"/>
  <c r="H5471" i="4"/>
  <c r="I5471" i="4" s="1"/>
  <c r="J5470" i="4"/>
  <c r="H5470" i="4"/>
  <c r="I5470" i="4" s="1"/>
  <c r="J5469" i="4"/>
  <c r="H5469" i="4"/>
  <c r="I5469" i="4" s="1"/>
  <c r="J5468" i="4"/>
  <c r="H5468" i="4"/>
  <c r="I5468" i="4" s="1"/>
  <c r="J5467" i="4"/>
  <c r="H5467" i="4"/>
  <c r="I5467" i="4" s="1"/>
  <c r="J5466" i="4"/>
  <c r="H5466" i="4"/>
  <c r="I5466" i="4" s="1"/>
  <c r="J5465" i="4"/>
  <c r="K5465" i="4" s="1"/>
  <c r="H5465" i="4"/>
  <c r="I5465" i="4" s="1"/>
  <c r="J5464" i="4"/>
  <c r="K5464" i="4" s="1"/>
  <c r="H5464" i="4"/>
  <c r="I5464" i="4" s="1"/>
  <c r="J5463" i="4"/>
  <c r="H5463" i="4"/>
  <c r="I5463" i="4" s="1"/>
  <c r="J5462" i="4"/>
  <c r="H5462" i="4"/>
  <c r="I5462" i="4" s="1"/>
  <c r="J5461" i="4"/>
  <c r="H5461" i="4"/>
  <c r="I5461" i="4" s="1"/>
  <c r="J5460" i="4"/>
  <c r="H5460" i="4"/>
  <c r="I5460" i="4" s="1"/>
  <c r="J5459" i="4"/>
  <c r="H5459" i="4"/>
  <c r="I5459" i="4" s="1"/>
  <c r="J5458" i="4"/>
  <c r="H5458" i="4"/>
  <c r="I5458" i="4" s="1"/>
  <c r="J5454" i="4"/>
  <c r="H5454" i="4"/>
  <c r="I5454" i="4" s="1"/>
  <c r="J5453" i="4"/>
  <c r="H5453" i="4"/>
  <c r="I5453" i="4" s="1"/>
  <c r="J5452" i="4"/>
  <c r="H5452" i="4"/>
  <c r="I5452" i="4" s="1"/>
  <c r="J5451" i="4"/>
  <c r="H5451" i="4"/>
  <c r="I5451" i="4" s="1"/>
  <c r="J5450" i="4"/>
  <c r="H5450" i="4"/>
  <c r="I5450" i="4" s="1"/>
  <c r="J5449" i="4"/>
  <c r="H5449" i="4"/>
  <c r="I5449" i="4" s="1"/>
  <c r="J5448" i="4"/>
  <c r="K5448" i="4" s="1"/>
  <c r="H5448" i="4"/>
  <c r="I5448" i="4" s="1"/>
  <c r="J5447" i="4"/>
  <c r="K5447" i="4" s="1"/>
  <c r="H5447" i="4"/>
  <c r="I5447" i="4" s="1"/>
  <c r="J5446" i="4"/>
  <c r="H5446" i="4"/>
  <c r="I5446" i="4" s="1"/>
  <c r="J5445" i="4"/>
  <c r="H5445" i="4"/>
  <c r="I5445" i="4" s="1"/>
  <c r="J5444" i="4"/>
  <c r="H5444" i="4"/>
  <c r="I5444" i="4" s="1"/>
  <c r="J5443" i="4"/>
  <c r="H5443" i="4"/>
  <c r="I5443" i="4" s="1"/>
  <c r="J5442" i="4"/>
  <c r="H5442" i="4"/>
  <c r="I5442" i="4" s="1"/>
  <c r="J5441" i="4"/>
  <c r="H5441" i="4"/>
  <c r="I5441" i="4" s="1"/>
  <c r="J5437" i="4"/>
  <c r="H5437" i="4"/>
  <c r="I5437" i="4" s="1"/>
  <c r="J5436" i="4"/>
  <c r="H5436" i="4"/>
  <c r="I5436" i="4" s="1"/>
  <c r="J5435" i="4"/>
  <c r="H5435" i="4"/>
  <c r="I5435" i="4" s="1"/>
  <c r="J5434" i="4"/>
  <c r="H5434" i="4"/>
  <c r="I5434" i="4" s="1"/>
  <c r="J5433" i="4"/>
  <c r="H5433" i="4"/>
  <c r="I5433" i="4" s="1"/>
  <c r="J5432" i="4"/>
  <c r="H5432" i="4"/>
  <c r="I5432" i="4" s="1"/>
  <c r="J5431" i="4"/>
  <c r="K5431" i="4" s="1"/>
  <c r="H5431" i="4"/>
  <c r="I5431" i="4" s="1"/>
  <c r="L5430" i="4"/>
  <c r="J5430" i="4"/>
  <c r="K5430" i="4" s="1"/>
  <c r="H5430" i="4"/>
  <c r="I5430" i="4" s="1"/>
  <c r="J5429" i="4"/>
  <c r="H5429" i="4"/>
  <c r="I5429" i="4" s="1"/>
  <c r="J5428" i="4"/>
  <c r="H5428" i="4"/>
  <c r="I5428" i="4" s="1"/>
  <c r="J5427" i="4"/>
  <c r="H5427" i="4"/>
  <c r="I5427" i="4" s="1"/>
  <c r="J5426" i="4"/>
  <c r="H5426" i="4"/>
  <c r="I5426" i="4" s="1"/>
  <c r="J5425" i="4"/>
  <c r="H5425" i="4"/>
  <c r="I5425" i="4" s="1"/>
  <c r="J5424" i="4"/>
  <c r="H5424" i="4"/>
  <c r="I5424" i="4" s="1"/>
  <c r="L5421" i="4"/>
  <c r="J5421" i="4"/>
  <c r="K5421" i="4" s="1"/>
  <c r="H5421" i="4"/>
  <c r="I5421" i="4" s="1"/>
  <c r="J5420" i="4"/>
  <c r="H5420" i="4"/>
  <c r="I5420" i="4" s="1"/>
  <c r="J5419" i="4"/>
  <c r="H5419" i="4"/>
  <c r="I5419" i="4" s="1"/>
  <c r="J5418" i="4"/>
  <c r="H5418" i="4"/>
  <c r="I5418" i="4" s="1"/>
  <c r="J5417" i="4"/>
  <c r="H5417" i="4"/>
  <c r="I5417" i="4" s="1"/>
  <c r="J5416" i="4"/>
  <c r="H5416" i="4"/>
  <c r="I5416" i="4" s="1"/>
  <c r="J5415" i="4"/>
  <c r="H5415" i="4"/>
  <c r="I5415" i="4" s="1"/>
  <c r="J5414" i="4"/>
  <c r="K5414" i="4" s="1"/>
  <c r="H5414" i="4"/>
  <c r="I5414" i="4" s="1"/>
  <c r="L5413" i="4"/>
  <c r="J5413" i="4"/>
  <c r="K5413" i="4" s="1"/>
  <c r="H5413" i="4"/>
  <c r="I5413" i="4" s="1"/>
  <c r="J5412" i="4"/>
  <c r="H5412" i="4"/>
  <c r="I5412" i="4" s="1"/>
  <c r="J5411" i="4"/>
  <c r="H5411" i="4"/>
  <c r="I5411" i="4" s="1"/>
  <c r="J5410" i="4"/>
  <c r="H5410" i="4"/>
  <c r="I5410" i="4" s="1"/>
  <c r="J5409" i="4"/>
  <c r="H5409" i="4"/>
  <c r="I5409" i="4" s="1"/>
  <c r="J5408" i="4"/>
  <c r="H5408" i="4"/>
  <c r="I5408" i="4" s="1"/>
  <c r="J5407" i="4"/>
  <c r="H5407" i="4"/>
  <c r="I5407" i="4" s="1"/>
  <c r="J5406" i="4"/>
  <c r="K5406" i="4" s="1"/>
  <c r="H5406" i="4"/>
  <c r="I5406" i="4" s="1"/>
  <c r="J5405" i="4"/>
  <c r="H5405" i="4"/>
  <c r="I5405" i="4" s="1"/>
  <c r="L5404" i="4"/>
  <c r="J5404" i="4"/>
  <c r="K5404" i="4" s="1"/>
  <c r="H5404" i="4"/>
  <c r="I5404" i="4" s="1"/>
  <c r="J5403" i="4"/>
  <c r="H5403" i="4"/>
  <c r="I5403" i="4" s="1"/>
  <c r="J5402" i="4"/>
  <c r="H5402" i="4"/>
  <c r="I5402" i="4" s="1"/>
  <c r="J5401" i="4"/>
  <c r="H5401" i="4"/>
  <c r="I5401" i="4" s="1"/>
  <c r="J5400" i="4"/>
  <c r="H5400" i="4"/>
  <c r="I5400" i="4" s="1"/>
  <c r="J5399" i="4"/>
  <c r="H5399" i="4"/>
  <c r="I5399" i="4" s="1"/>
  <c r="J5398" i="4"/>
  <c r="H5398" i="4"/>
  <c r="I5398" i="4" s="1"/>
  <c r="L5397" i="4"/>
  <c r="J5397" i="4"/>
  <c r="K5397" i="4" s="1"/>
  <c r="H5397" i="4"/>
  <c r="I5397" i="4" s="1"/>
  <c r="J5396" i="4"/>
  <c r="H5396" i="4"/>
  <c r="I5396" i="4" s="1"/>
  <c r="J5395" i="4"/>
  <c r="H5395" i="4"/>
  <c r="I5395" i="4" s="1"/>
  <c r="J5394" i="4"/>
  <c r="H5394" i="4"/>
  <c r="I5394" i="4" s="1"/>
  <c r="J5393" i="4"/>
  <c r="H5393" i="4"/>
  <c r="I5393" i="4" s="1"/>
  <c r="J5392" i="4"/>
  <c r="H5392" i="4"/>
  <c r="I5392" i="4" s="1"/>
  <c r="J5391" i="4"/>
  <c r="H5391" i="4"/>
  <c r="I5391" i="4" s="1"/>
  <c r="L5390" i="4"/>
  <c r="J5390" i="4"/>
  <c r="K5390" i="4" s="1"/>
  <c r="H5390" i="4"/>
  <c r="I5390" i="4" s="1"/>
  <c r="J5389" i="4"/>
  <c r="H5389" i="4"/>
  <c r="I5389" i="4" s="1"/>
  <c r="J5388" i="4"/>
  <c r="H5388" i="4"/>
  <c r="I5388" i="4" s="1"/>
  <c r="J5387" i="4"/>
  <c r="H5387" i="4"/>
  <c r="I5387" i="4" s="1"/>
  <c r="J5386" i="4"/>
  <c r="H5386" i="4"/>
  <c r="I5386" i="4" s="1"/>
  <c r="J5385" i="4"/>
  <c r="H5385" i="4"/>
  <c r="I5385" i="4" s="1"/>
  <c r="J5384" i="4"/>
  <c r="H5384" i="4"/>
  <c r="I5384" i="4" s="1"/>
  <c r="J5383" i="4"/>
  <c r="K5383" i="4" s="1"/>
  <c r="H5383" i="4"/>
  <c r="I5383" i="4" s="1"/>
  <c r="L5381" i="4"/>
  <c r="J5381" i="4"/>
  <c r="K5381" i="4" s="1"/>
  <c r="H5381" i="4"/>
  <c r="I5381" i="4" s="1"/>
  <c r="J5380" i="4"/>
  <c r="H5380" i="4"/>
  <c r="I5380" i="4" s="1"/>
  <c r="J5379" i="4"/>
  <c r="H5379" i="4"/>
  <c r="I5379" i="4" s="1"/>
  <c r="J5378" i="4"/>
  <c r="H5378" i="4"/>
  <c r="I5378" i="4" s="1"/>
  <c r="J5377" i="4"/>
  <c r="H5377" i="4"/>
  <c r="I5377" i="4" s="1"/>
  <c r="J5376" i="4"/>
  <c r="H5376" i="4"/>
  <c r="I5376" i="4" s="1"/>
  <c r="J5375" i="4"/>
  <c r="H5375" i="4"/>
  <c r="I5375" i="4" s="1"/>
  <c r="J5374" i="4"/>
  <c r="K5374" i="4" s="1"/>
  <c r="H5374" i="4"/>
  <c r="I5374" i="4" s="1"/>
  <c r="L5373" i="4"/>
  <c r="J5373" i="4"/>
  <c r="K5373" i="4" s="1"/>
  <c r="H5373" i="4"/>
  <c r="I5373" i="4" s="1"/>
  <c r="J5372" i="4"/>
  <c r="H5372" i="4"/>
  <c r="I5372" i="4" s="1"/>
  <c r="J5371" i="4"/>
  <c r="H5371" i="4"/>
  <c r="I5371" i="4" s="1"/>
  <c r="J5370" i="4"/>
  <c r="H5370" i="4"/>
  <c r="I5370" i="4" s="1"/>
  <c r="J5369" i="4"/>
  <c r="H5369" i="4"/>
  <c r="I5369" i="4" s="1"/>
  <c r="J5368" i="4"/>
  <c r="H5368" i="4"/>
  <c r="I5368" i="4" s="1"/>
  <c r="J5367" i="4"/>
  <c r="H5367" i="4"/>
  <c r="I5367" i="4" s="1"/>
  <c r="J5366" i="4"/>
  <c r="K5366" i="4" s="1"/>
  <c r="H5366" i="4"/>
  <c r="I5366" i="4" s="1"/>
  <c r="J5362" i="4"/>
  <c r="H5362" i="4"/>
  <c r="I5362" i="4" s="1"/>
  <c r="J5361" i="4"/>
  <c r="H5361" i="4"/>
  <c r="I5361" i="4" s="1"/>
  <c r="J5360" i="4"/>
  <c r="H5360" i="4"/>
  <c r="I5360" i="4" s="1"/>
  <c r="J5359" i="4"/>
  <c r="H5359" i="4"/>
  <c r="I5359" i="4" s="1"/>
  <c r="J5358" i="4"/>
  <c r="H5358" i="4"/>
  <c r="I5358" i="4" s="1"/>
  <c r="J5357" i="4"/>
  <c r="H5357" i="4"/>
  <c r="I5357" i="4" s="1"/>
  <c r="J5356" i="4"/>
  <c r="H5356" i="4"/>
  <c r="I5356" i="4" s="1"/>
  <c r="L5355" i="4"/>
  <c r="J5355" i="4"/>
  <c r="K5355" i="4" s="1"/>
  <c r="H5355" i="4"/>
  <c r="I5355" i="4" s="1"/>
  <c r="J5354" i="4"/>
  <c r="H5354" i="4"/>
  <c r="I5354" i="4" s="1"/>
  <c r="J5353" i="4"/>
  <c r="H5353" i="4"/>
  <c r="I5353" i="4" s="1"/>
  <c r="J5352" i="4"/>
  <c r="H5352" i="4"/>
  <c r="I5352" i="4" s="1"/>
  <c r="J5351" i="4"/>
  <c r="H5351" i="4"/>
  <c r="I5351" i="4" s="1"/>
  <c r="J5350" i="4"/>
  <c r="H5350" i="4"/>
  <c r="I5350" i="4" s="1"/>
  <c r="J5349" i="4"/>
  <c r="H5349" i="4"/>
  <c r="I5349" i="4" s="1"/>
  <c r="L5347" i="4"/>
  <c r="J5347" i="4"/>
  <c r="K5347" i="4" s="1"/>
  <c r="H5347" i="4"/>
  <c r="I5347" i="4" s="1"/>
  <c r="J5346" i="4"/>
  <c r="H5346" i="4"/>
  <c r="I5346" i="4" s="1"/>
  <c r="J5345" i="4"/>
  <c r="H5345" i="4"/>
  <c r="I5345" i="4" s="1"/>
  <c r="J5344" i="4"/>
  <c r="H5344" i="4"/>
  <c r="I5344" i="4" s="1"/>
  <c r="J5343" i="4"/>
  <c r="H5343" i="4"/>
  <c r="I5343" i="4" s="1"/>
  <c r="J5342" i="4"/>
  <c r="H5342" i="4"/>
  <c r="I5342" i="4" s="1"/>
  <c r="J5341" i="4"/>
  <c r="H5341" i="4"/>
  <c r="I5341" i="4" s="1"/>
  <c r="J5340" i="4"/>
  <c r="K5340" i="4" s="1"/>
  <c r="H5340" i="4"/>
  <c r="I5340" i="4" s="1"/>
  <c r="L5339" i="4"/>
  <c r="J5339" i="4"/>
  <c r="K5339" i="4" s="1"/>
  <c r="H5339" i="4"/>
  <c r="I5339" i="4" s="1"/>
  <c r="J5338" i="4"/>
  <c r="K5338" i="4" s="1"/>
  <c r="H5338" i="4"/>
  <c r="I5338" i="4" s="1"/>
  <c r="J5337" i="4"/>
  <c r="K5337" i="4" s="1"/>
  <c r="H5337" i="4"/>
  <c r="I5337" i="4" s="1"/>
  <c r="J5336" i="4"/>
  <c r="K5336" i="4" s="1"/>
  <c r="H5336" i="4"/>
  <c r="I5336" i="4" s="1"/>
  <c r="J5335" i="4"/>
  <c r="H5335" i="4"/>
  <c r="I5335" i="4" s="1"/>
  <c r="J5334" i="4"/>
  <c r="H5334" i="4"/>
  <c r="I5334" i="4" s="1"/>
  <c r="J5333" i="4"/>
  <c r="K5333" i="4" s="1"/>
  <c r="H5333" i="4"/>
  <c r="I5333" i="4" s="1"/>
  <c r="L5332" i="4"/>
  <c r="J5332" i="4"/>
  <c r="K5332" i="4" s="1"/>
  <c r="H5332" i="4"/>
  <c r="I5332" i="4" s="1"/>
  <c r="J5331" i="4"/>
  <c r="H5331" i="4"/>
  <c r="I5331" i="4" s="1"/>
  <c r="J5330" i="4"/>
  <c r="H5330" i="4"/>
  <c r="I5330" i="4" s="1"/>
  <c r="J5329" i="4"/>
  <c r="H5329" i="4"/>
  <c r="I5329" i="4" s="1"/>
  <c r="J5328" i="4"/>
  <c r="H5328" i="4"/>
  <c r="I5328" i="4" s="1"/>
  <c r="J5327" i="4"/>
  <c r="H5327" i="4"/>
  <c r="I5327" i="4" s="1"/>
  <c r="J5326" i="4"/>
  <c r="H5326" i="4"/>
  <c r="I5326" i="4" s="1"/>
  <c r="J5325" i="4"/>
  <c r="K5325" i="4" s="1"/>
  <c r="H5325" i="4"/>
  <c r="I5325" i="4" s="1"/>
  <c r="L5323" i="4"/>
  <c r="J5323" i="4"/>
  <c r="K5323" i="4" s="1"/>
  <c r="H5323" i="4"/>
  <c r="I5323" i="4" s="1"/>
  <c r="J5322" i="4"/>
  <c r="H5322" i="4"/>
  <c r="I5322" i="4" s="1"/>
  <c r="J5321" i="4"/>
  <c r="H5321" i="4"/>
  <c r="I5321" i="4" s="1"/>
  <c r="J5320" i="4"/>
  <c r="H5320" i="4"/>
  <c r="I5320" i="4" s="1"/>
  <c r="J5319" i="4"/>
  <c r="H5319" i="4"/>
  <c r="I5319" i="4" s="1"/>
  <c r="J5318" i="4"/>
  <c r="H5318" i="4"/>
  <c r="I5318" i="4" s="1"/>
  <c r="J5317" i="4"/>
  <c r="H5317" i="4"/>
  <c r="I5317" i="4" s="1"/>
  <c r="J5316" i="4"/>
  <c r="K5316" i="4" s="1"/>
  <c r="H5316" i="4"/>
  <c r="I5316" i="4" s="1"/>
  <c r="L5315" i="4"/>
  <c r="J5315" i="4"/>
  <c r="K5315" i="4" s="1"/>
  <c r="H5315" i="4"/>
  <c r="I5315" i="4" s="1"/>
  <c r="J5314" i="4"/>
  <c r="H5314" i="4"/>
  <c r="I5314" i="4" s="1"/>
  <c r="J5313" i="4"/>
  <c r="H5313" i="4"/>
  <c r="I5313" i="4" s="1"/>
  <c r="J5312" i="4"/>
  <c r="H5312" i="4"/>
  <c r="I5312" i="4" s="1"/>
  <c r="J5311" i="4"/>
  <c r="H5311" i="4"/>
  <c r="I5311" i="4" s="1"/>
  <c r="J5310" i="4"/>
  <c r="H5310" i="4"/>
  <c r="I5310" i="4" s="1"/>
  <c r="J5309" i="4"/>
  <c r="H5309" i="4"/>
  <c r="I5309" i="4" s="1"/>
  <c r="J5308" i="4"/>
  <c r="K5308" i="4" s="1"/>
  <c r="H5308" i="4"/>
  <c r="I5308" i="4" s="1"/>
  <c r="L5306" i="4"/>
  <c r="J5306" i="4"/>
  <c r="K5306" i="4" s="1"/>
  <c r="H5306" i="4"/>
  <c r="I5306" i="4" s="1"/>
  <c r="J5305" i="4"/>
  <c r="H5305" i="4"/>
  <c r="I5305" i="4" s="1"/>
  <c r="J5304" i="4"/>
  <c r="H5304" i="4"/>
  <c r="I5304" i="4" s="1"/>
  <c r="J5303" i="4"/>
  <c r="H5303" i="4"/>
  <c r="I5303" i="4" s="1"/>
  <c r="J5302" i="4"/>
  <c r="H5302" i="4"/>
  <c r="I5302" i="4" s="1"/>
  <c r="J5301" i="4"/>
  <c r="H5301" i="4"/>
  <c r="I5301" i="4" s="1"/>
  <c r="J5300" i="4"/>
  <c r="H5300" i="4"/>
  <c r="I5300" i="4" s="1"/>
  <c r="J5299" i="4"/>
  <c r="K5299" i="4" s="1"/>
  <c r="H5299" i="4"/>
  <c r="I5299" i="4" s="1"/>
  <c r="L5298" i="4"/>
  <c r="J5298" i="4"/>
  <c r="K5298" i="4" s="1"/>
  <c r="H5298" i="4"/>
  <c r="I5298" i="4" s="1"/>
  <c r="J5297" i="4"/>
  <c r="K5297" i="4" s="1"/>
  <c r="H5297" i="4"/>
  <c r="I5297" i="4" s="1"/>
  <c r="J5296" i="4"/>
  <c r="K5296" i="4" s="1"/>
  <c r="H5296" i="4"/>
  <c r="I5296" i="4" s="1"/>
  <c r="J5295" i="4"/>
  <c r="K5295" i="4" s="1"/>
  <c r="H5295" i="4"/>
  <c r="I5295" i="4" s="1"/>
  <c r="J5294" i="4"/>
  <c r="H5294" i="4"/>
  <c r="I5294" i="4" s="1"/>
  <c r="J5293" i="4"/>
  <c r="H5293" i="4"/>
  <c r="I5293" i="4" s="1"/>
  <c r="J5292" i="4"/>
  <c r="K5292" i="4" s="1"/>
  <c r="H5292" i="4"/>
  <c r="I5292" i="4" s="1"/>
  <c r="L5290" i="4"/>
  <c r="J5290" i="4"/>
  <c r="K5290" i="4" s="1"/>
  <c r="H5290" i="4"/>
  <c r="I5290" i="4" s="1"/>
  <c r="J5289" i="4"/>
  <c r="H5289" i="4"/>
  <c r="I5289" i="4" s="1"/>
  <c r="J5288" i="4"/>
  <c r="H5288" i="4"/>
  <c r="I5288" i="4" s="1"/>
  <c r="J5287" i="4"/>
  <c r="H5287" i="4"/>
  <c r="I5287" i="4" s="1"/>
  <c r="J5286" i="4"/>
  <c r="H5286" i="4"/>
  <c r="I5286" i="4" s="1"/>
  <c r="J5285" i="4"/>
  <c r="H5285" i="4"/>
  <c r="I5285" i="4" s="1"/>
  <c r="J5284" i="4"/>
  <c r="H5284" i="4"/>
  <c r="I5284" i="4" s="1"/>
  <c r="J5283" i="4"/>
  <c r="K5283" i="4" s="1"/>
  <c r="H5283" i="4"/>
  <c r="I5283" i="4" s="1"/>
  <c r="L5282" i="4"/>
  <c r="J5282" i="4"/>
  <c r="K5282" i="4" s="1"/>
  <c r="H5282" i="4"/>
  <c r="I5282" i="4" s="1"/>
  <c r="J5281" i="4"/>
  <c r="H5281" i="4"/>
  <c r="I5281" i="4" s="1"/>
  <c r="J5280" i="4"/>
  <c r="H5280" i="4"/>
  <c r="I5280" i="4" s="1"/>
  <c r="J5279" i="4"/>
  <c r="H5279" i="4"/>
  <c r="I5279" i="4" s="1"/>
  <c r="J5278" i="4"/>
  <c r="H5278" i="4"/>
  <c r="I5278" i="4" s="1"/>
  <c r="J5277" i="4"/>
  <c r="H5277" i="4"/>
  <c r="I5277" i="4" s="1"/>
  <c r="J5276" i="4"/>
  <c r="H5276" i="4"/>
  <c r="I5276" i="4" s="1"/>
  <c r="J5275" i="4"/>
  <c r="K5275" i="4" s="1"/>
  <c r="H5275" i="4"/>
  <c r="I5275" i="4" s="1"/>
  <c r="L5274" i="4"/>
  <c r="J5274" i="4"/>
  <c r="K5274" i="4" s="1"/>
  <c r="H5274" i="4"/>
  <c r="I5274" i="4" s="1"/>
  <c r="J5273" i="4"/>
  <c r="K5273" i="4" s="1"/>
  <c r="H5273" i="4"/>
  <c r="I5273" i="4" s="1"/>
  <c r="J5272" i="4"/>
  <c r="K5272" i="4" s="1"/>
  <c r="H5272" i="4"/>
  <c r="I5272" i="4" s="1"/>
  <c r="J5271" i="4"/>
  <c r="K5271" i="4" s="1"/>
  <c r="H5271" i="4"/>
  <c r="I5271" i="4" s="1"/>
  <c r="J5270" i="4"/>
  <c r="H5270" i="4"/>
  <c r="I5270" i="4" s="1"/>
  <c r="J5269" i="4"/>
  <c r="H5269" i="4"/>
  <c r="I5269" i="4" s="1"/>
  <c r="J5268" i="4"/>
  <c r="K5268" i="4" s="1"/>
  <c r="H5268" i="4"/>
  <c r="I5268" i="4" s="1"/>
  <c r="L5266" i="4"/>
  <c r="J5266" i="4"/>
  <c r="K5266" i="4" s="1"/>
  <c r="H5266" i="4"/>
  <c r="I5266" i="4" s="1"/>
  <c r="J5265" i="4"/>
  <c r="H5265" i="4"/>
  <c r="I5265" i="4" s="1"/>
  <c r="J5264" i="4"/>
  <c r="H5264" i="4"/>
  <c r="I5264" i="4" s="1"/>
  <c r="J5263" i="4"/>
  <c r="H5263" i="4"/>
  <c r="I5263" i="4" s="1"/>
  <c r="J5262" i="4"/>
  <c r="H5262" i="4"/>
  <c r="I5262" i="4" s="1"/>
  <c r="J5261" i="4"/>
  <c r="H5261" i="4"/>
  <c r="I5261" i="4" s="1"/>
  <c r="J5260" i="4"/>
  <c r="H5260" i="4"/>
  <c r="I5260" i="4" s="1"/>
  <c r="J5259" i="4"/>
  <c r="K5259" i="4" s="1"/>
  <c r="H5259" i="4"/>
  <c r="I5259" i="4" s="1"/>
  <c r="L5258" i="4"/>
  <c r="J5258" i="4"/>
  <c r="K5258" i="4" s="1"/>
  <c r="H5258" i="4"/>
  <c r="I5258" i="4" s="1"/>
  <c r="J5257" i="4"/>
  <c r="H5257" i="4"/>
  <c r="I5257" i="4" s="1"/>
  <c r="J5256" i="4"/>
  <c r="H5256" i="4"/>
  <c r="I5256" i="4" s="1"/>
  <c r="J5255" i="4"/>
  <c r="H5255" i="4"/>
  <c r="I5255" i="4" s="1"/>
  <c r="J5254" i="4"/>
  <c r="H5254" i="4"/>
  <c r="I5254" i="4" s="1"/>
  <c r="J5253" i="4"/>
  <c r="H5253" i="4"/>
  <c r="I5253" i="4" s="1"/>
  <c r="J5252" i="4"/>
  <c r="H5252" i="4"/>
  <c r="I5252" i="4" s="1"/>
  <c r="J5251" i="4"/>
  <c r="K5251" i="4" s="1"/>
  <c r="H5251" i="4"/>
  <c r="I5251" i="4" s="1"/>
  <c r="L5250" i="4"/>
  <c r="J5250" i="4"/>
  <c r="K5250" i="4" s="1"/>
  <c r="H5250" i="4"/>
  <c r="I5250" i="4" s="1"/>
  <c r="J5249" i="4"/>
  <c r="H5249" i="4"/>
  <c r="I5249" i="4" s="1"/>
  <c r="J5248" i="4"/>
  <c r="H5248" i="4"/>
  <c r="I5248" i="4" s="1"/>
  <c r="J5247" i="4"/>
  <c r="H5247" i="4"/>
  <c r="I5247" i="4" s="1"/>
  <c r="J5246" i="4"/>
  <c r="H5246" i="4"/>
  <c r="I5246" i="4" s="1"/>
  <c r="J5245" i="4"/>
  <c r="H5245" i="4"/>
  <c r="I5245" i="4" s="1"/>
  <c r="J5244" i="4"/>
  <c r="K5244" i="4" s="1"/>
  <c r="H5244" i="4"/>
  <c r="I5244" i="4" s="1"/>
  <c r="L5242" i="4"/>
  <c r="J5242" i="4"/>
  <c r="K5242" i="4" s="1"/>
  <c r="H5242" i="4"/>
  <c r="I5242" i="4" s="1"/>
  <c r="J5241" i="4"/>
  <c r="H5241" i="4"/>
  <c r="I5241" i="4" s="1"/>
  <c r="J5240" i="4"/>
  <c r="H5240" i="4"/>
  <c r="I5240" i="4" s="1"/>
  <c r="J5239" i="4"/>
  <c r="H5239" i="4"/>
  <c r="I5239" i="4" s="1"/>
  <c r="J5238" i="4"/>
  <c r="K5238" i="4" s="1"/>
  <c r="M5238" i="4" s="1"/>
  <c r="H5238" i="4"/>
  <c r="I5238" i="4" s="1"/>
  <c r="J5237" i="4"/>
  <c r="H5237" i="4"/>
  <c r="I5237" i="4" s="1"/>
  <c r="J5236" i="4"/>
  <c r="H5236" i="4"/>
  <c r="I5236" i="4" s="1"/>
  <c r="J5235" i="4"/>
  <c r="K5235" i="4" s="1"/>
  <c r="H5235" i="4"/>
  <c r="I5235" i="4" s="1"/>
  <c r="L5234" i="4"/>
  <c r="J5234" i="4"/>
  <c r="K5234" i="4" s="1"/>
  <c r="H5234" i="4"/>
  <c r="I5234" i="4" s="1"/>
  <c r="J5233" i="4"/>
  <c r="H5233" i="4"/>
  <c r="I5233" i="4" s="1"/>
  <c r="J5232" i="4"/>
  <c r="H5232" i="4"/>
  <c r="I5232" i="4" s="1"/>
  <c r="J5231" i="4"/>
  <c r="H5231" i="4"/>
  <c r="I5231" i="4" s="1"/>
  <c r="J5230" i="4"/>
  <c r="K5230" i="4" s="1"/>
  <c r="M5230" i="4" s="1"/>
  <c r="H5230" i="4"/>
  <c r="I5230" i="4" s="1"/>
  <c r="J5229" i="4"/>
  <c r="H5229" i="4"/>
  <c r="I5229" i="4" s="1"/>
  <c r="J5228" i="4"/>
  <c r="H5228" i="4"/>
  <c r="I5228" i="4" s="1"/>
  <c r="J5227" i="4"/>
  <c r="K5227" i="4" s="1"/>
  <c r="H5227" i="4"/>
  <c r="I5227" i="4" s="1"/>
  <c r="L5226" i="4"/>
  <c r="J5226" i="4"/>
  <c r="K5226" i="4" s="1"/>
  <c r="H5226" i="4"/>
  <c r="I5226" i="4" s="1"/>
  <c r="J5225" i="4"/>
  <c r="H5225" i="4"/>
  <c r="I5225" i="4" s="1"/>
  <c r="J5224" i="4"/>
  <c r="H5224" i="4"/>
  <c r="I5224" i="4" s="1"/>
  <c r="J5223" i="4"/>
  <c r="H5223" i="4"/>
  <c r="I5223" i="4" s="1"/>
  <c r="J5222" i="4"/>
  <c r="H5222" i="4"/>
  <c r="I5222" i="4" s="1"/>
  <c r="J5221" i="4"/>
  <c r="H5221" i="4"/>
  <c r="I5221" i="4" s="1"/>
  <c r="J5220" i="4"/>
  <c r="K5220" i="4" s="1"/>
  <c r="H5220" i="4"/>
  <c r="I5220" i="4" s="1"/>
  <c r="L5218" i="4"/>
  <c r="J5218" i="4"/>
  <c r="K5218" i="4" s="1"/>
  <c r="H5218" i="4"/>
  <c r="I5218" i="4" s="1"/>
  <c r="J5217" i="4"/>
  <c r="H5217" i="4"/>
  <c r="I5217" i="4" s="1"/>
  <c r="J5216" i="4"/>
  <c r="H5216" i="4"/>
  <c r="I5216" i="4" s="1"/>
  <c r="J5215" i="4"/>
  <c r="H5215" i="4"/>
  <c r="I5215" i="4" s="1"/>
  <c r="J5214" i="4"/>
  <c r="H5214" i="4"/>
  <c r="I5214" i="4" s="1"/>
  <c r="J5213" i="4"/>
  <c r="H5213" i="4"/>
  <c r="I5213" i="4" s="1"/>
  <c r="J5212" i="4"/>
  <c r="H5212" i="4"/>
  <c r="I5212" i="4" s="1"/>
  <c r="J5211" i="4"/>
  <c r="K5211" i="4" s="1"/>
  <c r="H5211" i="4"/>
  <c r="I5211" i="4" s="1"/>
  <c r="L5210" i="4"/>
  <c r="J5210" i="4"/>
  <c r="K5210" i="4" s="1"/>
  <c r="H5210" i="4"/>
  <c r="I5210" i="4" s="1"/>
  <c r="J5209" i="4"/>
  <c r="H5209" i="4"/>
  <c r="I5209" i="4" s="1"/>
  <c r="J5208" i="4"/>
  <c r="H5208" i="4"/>
  <c r="I5208" i="4" s="1"/>
  <c r="J5207" i="4"/>
  <c r="H5207" i="4"/>
  <c r="I5207" i="4" s="1"/>
  <c r="J5206" i="4"/>
  <c r="H5206" i="4"/>
  <c r="I5206" i="4" s="1"/>
  <c r="J5205" i="4"/>
  <c r="H5205" i="4"/>
  <c r="I5205" i="4" s="1"/>
  <c r="J5204" i="4"/>
  <c r="H5204" i="4"/>
  <c r="I5204" i="4" s="1"/>
  <c r="J5203" i="4"/>
  <c r="K5203" i="4" s="1"/>
  <c r="H5203" i="4"/>
  <c r="I5203" i="4" s="1"/>
  <c r="L5202" i="4"/>
  <c r="J5202" i="4"/>
  <c r="K5202" i="4" s="1"/>
  <c r="H5202" i="4"/>
  <c r="I5202" i="4" s="1"/>
  <c r="J5201" i="4"/>
  <c r="H5201" i="4"/>
  <c r="I5201" i="4" s="1"/>
  <c r="J5200" i="4"/>
  <c r="H5200" i="4"/>
  <c r="I5200" i="4" s="1"/>
  <c r="J5199" i="4"/>
  <c r="H5199" i="4"/>
  <c r="I5199" i="4" s="1"/>
  <c r="J5198" i="4"/>
  <c r="H5198" i="4"/>
  <c r="I5198" i="4" s="1"/>
  <c r="J5197" i="4"/>
  <c r="H5197" i="4"/>
  <c r="I5197" i="4" s="1"/>
  <c r="J5196" i="4"/>
  <c r="K5196" i="4" s="1"/>
  <c r="H5196" i="4"/>
  <c r="I5196" i="4" s="1"/>
  <c r="L5195" i="4"/>
  <c r="J5195" i="4"/>
  <c r="K5195" i="4" s="1"/>
  <c r="H5195" i="4"/>
  <c r="I5195" i="4" s="1"/>
  <c r="J5194" i="4"/>
  <c r="H5194" i="4"/>
  <c r="I5194" i="4" s="1"/>
  <c r="J5193" i="4"/>
  <c r="H5193" i="4"/>
  <c r="I5193" i="4" s="1"/>
  <c r="J5192" i="4"/>
  <c r="H5192" i="4"/>
  <c r="I5192" i="4" s="1"/>
  <c r="J5191" i="4"/>
  <c r="H5191" i="4"/>
  <c r="I5191" i="4" s="1"/>
  <c r="J5190" i="4"/>
  <c r="H5190" i="4"/>
  <c r="I5190" i="4" s="1"/>
  <c r="J5189" i="4"/>
  <c r="H5189" i="4"/>
  <c r="I5189" i="4" s="1"/>
  <c r="J5188" i="4"/>
  <c r="K5188" i="4" s="1"/>
  <c r="H5188" i="4"/>
  <c r="I5188" i="4" s="1"/>
  <c r="L5186" i="4"/>
  <c r="J5186" i="4"/>
  <c r="K5186" i="4" s="1"/>
  <c r="H5186" i="4"/>
  <c r="I5186" i="4" s="1"/>
  <c r="J5185" i="4"/>
  <c r="H5185" i="4"/>
  <c r="I5185" i="4" s="1"/>
  <c r="J5184" i="4"/>
  <c r="H5184" i="4"/>
  <c r="I5184" i="4" s="1"/>
  <c r="J5183" i="4"/>
  <c r="H5183" i="4"/>
  <c r="I5183" i="4" s="1"/>
  <c r="J5182" i="4"/>
  <c r="H5182" i="4"/>
  <c r="I5182" i="4" s="1"/>
  <c r="J5181" i="4"/>
  <c r="H5181" i="4"/>
  <c r="I5181" i="4" s="1"/>
  <c r="J5180" i="4"/>
  <c r="H5180" i="4"/>
  <c r="I5180" i="4" s="1"/>
  <c r="J5179" i="4"/>
  <c r="K5179" i="4" s="1"/>
  <c r="H5179" i="4"/>
  <c r="I5179" i="4" s="1"/>
  <c r="L5178" i="4"/>
  <c r="J5178" i="4"/>
  <c r="K5178" i="4" s="1"/>
  <c r="H5178" i="4"/>
  <c r="I5178" i="4" s="1"/>
  <c r="J5177" i="4"/>
  <c r="H5177" i="4"/>
  <c r="I5177" i="4" s="1"/>
  <c r="J5176" i="4"/>
  <c r="H5176" i="4"/>
  <c r="I5176" i="4" s="1"/>
  <c r="J5175" i="4"/>
  <c r="H5175" i="4"/>
  <c r="I5175" i="4" s="1"/>
  <c r="J5174" i="4"/>
  <c r="H5174" i="4"/>
  <c r="I5174" i="4" s="1"/>
  <c r="J5173" i="4"/>
  <c r="H5173" i="4"/>
  <c r="I5173" i="4" s="1"/>
  <c r="J5172" i="4"/>
  <c r="H5172" i="4"/>
  <c r="I5172" i="4" s="1"/>
  <c r="J5171" i="4"/>
  <c r="K5171" i="4" s="1"/>
  <c r="H5171" i="4"/>
  <c r="I5171" i="4" s="1"/>
  <c r="L5170" i="4"/>
  <c r="J5170" i="4"/>
  <c r="K5170" i="4" s="1"/>
  <c r="H5170" i="4"/>
  <c r="I5170" i="4" s="1"/>
  <c r="J5169" i="4"/>
  <c r="H5169" i="4"/>
  <c r="I5169" i="4" s="1"/>
  <c r="J5168" i="4"/>
  <c r="H5168" i="4"/>
  <c r="I5168" i="4" s="1"/>
  <c r="J5167" i="4"/>
  <c r="H5167" i="4"/>
  <c r="I5167" i="4" s="1"/>
  <c r="J5166" i="4"/>
  <c r="H5166" i="4"/>
  <c r="I5166" i="4" s="1"/>
  <c r="J5165" i="4"/>
  <c r="H5165" i="4"/>
  <c r="I5165" i="4" s="1"/>
  <c r="J5164" i="4"/>
  <c r="K5164" i="4" s="1"/>
  <c r="H5164" i="4"/>
  <c r="I5164" i="4" s="1"/>
  <c r="L5163" i="4"/>
  <c r="J5163" i="4"/>
  <c r="K5163" i="4" s="1"/>
  <c r="H5163" i="4"/>
  <c r="I5163" i="4" s="1"/>
  <c r="J5162" i="4"/>
  <c r="H5162" i="4"/>
  <c r="I5162" i="4" s="1"/>
  <c r="J5161" i="4"/>
  <c r="H5161" i="4"/>
  <c r="I5161" i="4" s="1"/>
  <c r="J5160" i="4"/>
  <c r="H5160" i="4"/>
  <c r="I5160" i="4" s="1"/>
  <c r="J5159" i="4"/>
  <c r="H5159" i="4"/>
  <c r="I5159" i="4" s="1"/>
  <c r="J5158" i="4"/>
  <c r="H5158" i="4"/>
  <c r="I5158" i="4" s="1"/>
  <c r="J5157" i="4"/>
  <c r="H5157" i="4"/>
  <c r="I5157" i="4" s="1"/>
  <c r="L5154" i="4"/>
  <c r="J5154" i="4"/>
  <c r="K5154" i="4" s="1"/>
  <c r="H5154" i="4"/>
  <c r="I5154" i="4" s="1"/>
  <c r="J5153" i="4"/>
  <c r="H5153" i="4"/>
  <c r="I5153" i="4" s="1"/>
  <c r="J5152" i="4"/>
  <c r="H5152" i="4"/>
  <c r="I5152" i="4" s="1"/>
  <c r="J5151" i="4"/>
  <c r="H5151" i="4"/>
  <c r="I5151" i="4" s="1"/>
  <c r="J5150" i="4"/>
  <c r="H5150" i="4"/>
  <c r="I5150" i="4" s="1"/>
  <c r="J5149" i="4"/>
  <c r="H5149" i="4"/>
  <c r="I5149" i="4" s="1"/>
  <c r="J5148" i="4"/>
  <c r="H5148" i="4"/>
  <c r="I5148" i="4" s="1"/>
  <c r="J5147" i="4"/>
  <c r="K5147" i="4" s="1"/>
  <c r="H5147" i="4"/>
  <c r="I5147" i="4" s="1"/>
  <c r="L5146" i="4"/>
  <c r="J5146" i="4"/>
  <c r="K5146" i="4" s="1"/>
  <c r="H5146" i="4"/>
  <c r="I5146" i="4" s="1"/>
  <c r="J5145" i="4"/>
  <c r="H5145" i="4"/>
  <c r="I5145" i="4" s="1"/>
  <c r="J5144" i="4"/>
  <c r="H5144" i="4"/>
  <c r="I5144" i="4" s="1"/>
  <c r="J5143" i="4"/>
  <c r="H5143" i="4"/>
  <c r="I5143" i="4" s="1"/>
  <c r="J5142" i="4"/>
  <c r="H5142" i="4"/>
  <c r="I5142" i="4" s="1"/>
  <c r="J5141" i="4"/>
  <c r="H5141" i="4"/>
  <c r="I5141" i="4" s="1"/>
  <c r="J5140" i="4"/>
  <c r="H5140" i="4"/>
  <c r="I5140" i="4" s="1"/>
  <c r="J5139" i="4"/>
  <c r="K5139" i="4" s="1"/>
  <c r="H5139" i="4"/>
  <c r="I5139" i="4" s="1"/>
  <c r="L5138" i="4"/>
  <c r="J5138" i="4"/>
  <c r="K5138" i="4" s="1"/>
  <c r="H5138" i="4"/>
  <c r="I5138" i="4" s="1"/>
  <c r="J5137" i="4"/>
  <c r="H5137" i="4"/>
  <c r="I5137" i="4" s="1"/>
  <c r="J5136" i="4"/>
  <c r="H5136" i="4"/>
  <c r="I5136" i="4" s="1"/>
  <c r="J5135" i="4"/>
  <c r="H5135" i="4"/>
  <c r="I5135" i="4" s="1"/>
  <c r="J5134" i="4"/>
  <c r="H5134" i="4"/>
  <c r="I5134" i="4" s="1"/>
  <c r="J5133" i="4"/>
  <c r="H5133" i="4"/>
  <c r="I5133" i="4" s="1"/>
  <c r="J5132" i="4"/>
  <c r="K5132" i="4" s="1"/>
  <c r="H5132" i="4"/>
  <c r="I5132" i="4" s="1"/>
  <c r="L5131" i="4"/>
  <c r="J5131" i="4"/>
  <c r="K5131" i="4" s="1"/>
  <c r="H5131" i="4"/>
  <c r="I5131" i="4" s="1"/>
  <c r="J5130" i="4"/>
  <c r="H5130" i="4"/>
  <c r="I5130" i="4" s="1"/>
  <c r="J5129" i="4"/>
  <c r="H5129" i="4"/>
  <c r="I5129" i="4" s="1"/>
  <c r="J5128" i="4"/>
  <c r="H5128" i="4"/>
  <c r="I5128" i="4" s="1"/>
  <c r="J5127" i="4"/>
  <c r="H5127" i="4"/>
  <c r="I5127" i="4" s="1"/>
  <c r="J5126" i="4"/>
  <c r="H5126" i="4"/>
  <c r="I5126" i="4" s="1"/>
  <c r="J5125" i="4"/>
  <c r="H5125" i="4"/>
  <c r="I5125" i="4" s="1"/>
  <c r="L5122" i="4"/>
  <c r="J5122" i="4"/>
  <c r="K5122" i="4" s="1"/>
  <c r="H5122" i="4"/>
  <c r="I5122" i="4" s="1"/>
  <c r="J5121" i="4"/>
  <c r="H5121" i="4"/>
  <c r="I5121" i="4" s="1"/>
  <c r="J5120" i="4"/>
  <c r="H5120" i="4"/>
  <c r="I5120" i="4" s="1"/>
  <c r="J5119" i="4"/>
  <c r="H5119" i="4"/>
  <c r="I5119" i="4" s="1"/>
  <c r="J5118" i="4"/>
  <c r="H5118" i="4"/>
  <c r="I5118" i="4" s="1"/>
  <c r="J5117" i="4"/>
  <c r="K5117" i="4" s="1"/>
  <c r="H5117" i="4"/>
  <c r="I5117" i="4" s="1"/>
  <c r="J5116" i="4"/>
  <c r="K5116" i="4" s="1"/>
  <c r="H5116" i="4"/>
  <c r="I5116" i="4" s="1"/>
  <c r="L5115" i="4"/>
  <c r="J5115" i="4"/>
  <c r="K5115" i="4" s="1"/>
  <c r="H5115" i="4"/>
  <c r="I5115" i="4" s="1"/>
  <c r="J5114" i="4"/>
  <c r="H5114" i="4"/>
  <c r="I5114" i="4" s="1"/>
  <c r="J5113" i="4"/>
  <c r="H5113" i="4"/>
  <c r="I5113" i="4" s="1"/>
  <c r="J5112" i="4"/>
  <c r="H5112" i="4"/>
  <c r="I5112" i="4" s="1"/>
  <c r="J5111" i="4"/>
  <c r="H5111" i="4"/>
  <c r="I5111" i="4" s="1"/>
  <c r="J5110" i="4"/>
  <c r="K5110" i="4" s="1"/>
  <c r="H5110" i="4"/>
  <c r="I5110" i="4" s="1"/>
  <c r="L5109" i="4"/>
  <c r="J5109" i="4"/>
  <c r="K5109" i="4" s="1"/>
  <c r="H5109" i="4"/>
  <c r="I5109" i="4" s="1"/>
  <c r="J5108" i="4"/>
  <c r="H5108" i="4"/>
  <c r="I5108" i="4" s="1"/>
  <c r="J5107" i="4"/>
  <c r="H5107" i="4"/>
  <c r="I5107" i="4" s="1"/>
  <c r="J5106" i="4"/>
  <c r="H5106" i="4"/>
  <c r="I5106" i="4" s="1"/>
  <c r="J5105" i="4"/>
  <c r="H5105" i="4"/>
  <c r="I5105" i="4" s="1"/>
  <c r="J5104" i="4"/>
  <c r="H5104" i="4"/>
  <c r="I5104" i="4" s="1"/>
  <c r="J5103" i="4"/>
  <c r="H5103" i="4"/>
  <c r="I5103" i="4" s="1"/>
  <c r="J5102" i="4"/>
  <c r="K5102" i="4" s="1"/>
  <c r="H5102" i="4"/>
  <c r="I5102" i="4" s="1"/>
  <c r="L5101" i="4"/>
  <c r="J5101" i="4"/>
  <c r="K5101" i="4" s="1"/>
  <c r="H5101" i="4"/>
  <c r="I5101" i="4" s="1"/>
  <c r="J5100" i="4"/>
  <c r="H5100" i="4"/>
  <c r="I5100" i="4" s="1"/>
  <c r="J5099" i="4"/>
  <c r="H5099" i="4"/>
  <c r="I5099" i="4" s="1"/>
  <c r="J5098" i="4"/>
  <c r="H5098" i="4"/>
  <c r="I5098" i="4" s="1"/>
  <c r="J5097" i="4"/>
  <c r="H5097" i="4"/>
  <c r="I5097" i="4" s="1"/>
  <c r="J5096" i="4"/>
  <c r="H5096" i="4"/>
  <c r="I5096" i="4" s="1"/>
  <c r="J5095" i="4"/>
  <c r="H5095" i="4"/>
  <c r="I5095" i="4" s="1"/>
  <c r="J5094" i="4"/>
  <c r="K5094" i="4" s="1"/>
  <c r="H5094" i="4"/>
  <c r="I5094" i="4" s="1"/>
  <c r="L5093" i="4"/>
  <c r="J5093" i="4"/>
  <c r="K5093" i="4" s="1"/>
  <c r="H5093" i="4"/>
  <c r="I5093" i="4" s="1"/>
  <c r="J5092" i="4"/>
  <c r="H5092" i="4"/>
  <c r="I5092" i="4" s="1"/>
  <c r="J5091" i="4"/>
  <c r="H5091" i="4"/>
  <c r="I5091" i="4" s="1"/>
  <c r="J5090" i="4"/>
  <c r="H5090" i="4"/>
  <c r="I5090" i="4" s="1"/>
  <c r="J5089" i="4"/>
  <c r="H5089" i="4"/>
  <c r="I5089" i="4" s="1"/>
  <c r="J5088" i="4"/>
  <c r="H5088" i="4"/>
  <c r="I5088" i="4" s="1"/>
  <c r="J5087" i="4"/>
  <c r="H5087" i="4"/>
  <c r="I5087" i="4" s="1"/>
  <c r="J5086" i="4"/>
  <c r="K5086" i="4" s="1"/>
  <c r="H5086" i="4"/>
  <c r="I5086" i="4" s="1"/>
  <c r="L5085" i="4"/>
  <c r="J5085" i="4"/>
  <c r="K5085" i="4" s="1"/>
  <c r="H5085" i="4"/>
  <c r="I5085" i="4" s="1"/>
  <c r="J5084" i="4"/>
  <c r="H5084" i="4"/>
  <c r="I5084" i="4" s="1"/>
  <c r="J5083" i="4"/>
  <c r="H5083" i="4"/>
  <c r="I5083" i="4" s="1"/>
  <c r="J5082" i="4"/>
  <c r="H5082" i="4"/>
  <c r="I5082" i="4" s="1"/>
  <c r="J5081" i="4"/>
  <c r="H5081" i="4"/>
  <c r="I5081" i="4" s="1"/>
  <c r="J5080" i="4"/>
  <c r="H5080" i="4"/>
  <c r="I5080" i="4" s="1"/>
  <c r="J5079" i="4"/>
  <c r="H5079" i="4"/>
  <c r="I5079" i="4" s="1"/>
  <c r="J5078" i="4"/>
  <c r="K5078" i="4" s="1"/>
  <c r="H5078" i="4"/>
  <c r="I5078" i="4" s="1"/>
  <c r="L5077" i="4"/>
  <c r="J5077" i="4"/>
  <c r="K5077" i="4" s="1"/>
  <c r="H5077" i="4"/>
  <c r="I5077" i="4" s="1"/>
  <c r="J5076" i="4"/>
  <c r="H5076" i="4"/>
  <c r="I5076" i="4" s="1"/>
  <c r="J5075" i="4"/>
  <c r="H5075" i="4"/>
  <c r="I5075" i="4" s="1"/>
  <c r="J5074" i="4"/>
  <c r="H5074" i="4"/>
  <c r="I5074" i="4" s="1"/>
  <c r="J5073" i="4"/>
  <c r="H5073" i="4"/>
  <c r="I5073" i="4" s="1"/>
  <c r="J5072" i="4"/>
  <c r="H5072" i="4"/>
  <c r="I5072" i="4" s="1"/>
  <c r="J5071" i="4"/>
  <c r="H5071" i="4"/>
  <c r="I5071" i="4" s="1"/>
  <c r="L5069" i="4"/>
  <c r="J5069" i="4"/>
  <c r="K5069" i="4" s="1"/>
  <c r="H5069" i="4"/>
  <c r="I5069" i="4" s="1"/>
  <c r="J5068" i="4"/>
  <c r="H5068" i="4"/>
  <c r="I5068" i="4" s="1"/>
  <c r="J5067" i="4"/>
  <c r="H5067" i="4"/>
  <c r="I5067" i="4" s="1"/>
  <c r="J5066" i="4"/>
  <c r="H5066" i="4"/>
  <c r="I5066" i="4" s="1"/>
  <c r="J5065" i="4"/>
  <c r="H5065" i="4"/>
  <c r="I5065" i="4" s="1"/>
  <c r="J5064" i="4"/>
  <c r="H5064" i="4"/>
  <c r="I5064" i="4" s="1"/>
  <c r="J5063" i="4"/>
  <c r="H5063" i="4"/>
  <c r="I5063" i="4" s="1"/>
  <c r="J5062" i="4"/>
  <c r="H5062" i="4"/>
  <c r="I5062" i="4" s="1"/>
  <c r="L5059" i="4"/>
  <c r="J5059" i="4"/>
  <c r="K5059" i="4" s="1"/>
  <c r="H5059" i="4"/>
  <c r="I5059" i="4" s="1"/>
  <c r="J5058" i="4"/>
  <c r="H5058" i="4"/>
  <c r="I5058" i="4" s="1"/>
  <c r="J5057" i="4"/>
  <c r="H5057" i="4"/>
  <c r="I5057" i="4" s="1"/>
  <c r="J5056" i="4"/>
  <c r="H5056" i="4"/>
  <c r="I5056" i="4" s="1"/>
  <c r="J5055" i="4"/>
  <c r="H5055" i="4"/>
  <c r="I5055" i="4" s="1"/>
  <c r="J5054" i="4"/>
  <c r="H5054" i="4"/>
  <c r="I5054" i="4" s="1"/>
  <c r="J5053" i="4"/>
  <c r="H5053" i="4"/>
  <c r="I5053" i="4" s="1"/>
  <c r="J5052" i="4"/>
  <c r="K5052" i="4" s="1"/>
  <c r="H5052" i="4"/>
  <c r="I5052" i="4" s="1"/>
  <c r="L5051" i="4"/>
  <c r="J5051" i="4"/>
  <c r="K5051" i="4" s="1"/>
  <c r="H5051" i="4"/>
  <c r="I5051" i="4" s="1"/>
  <c r="J5050" i="4"/>
  <c r="H5050" i="4"/>
  <c r="I5050" i="4" s="1"/>
  <c r="J5049" i="4"/>
  <c r="H5049" i="4"/>
  <c r="I5049" i="4" s="1"/>
  <c r="J5048" i="4"/>
  <c r="H5048" i="4"/>
  <c r="I5048" i="4" s="1"/>
  <c r="J5047" i="4"/>
  <c r="H5047" i="4"/>
  <c r="I5047" i="4" s="1"/>
  <c r="J5046" i="4"/>
  <c r="H5046" i="4"/>
  <c r="I5046" i="4" s="1"/>
  <c r="J5045" i="4"/>
  <c r="H5045" i="4"/>
  <c r="I5045" i="4" s="1"/>
  <c r="J5044" i="4"/>
  <c r="K5044" i="4" s="1"/>
  <c r="H5044" i="4"/>
  <c r="I5044" i="4" s="1"/>
  <c r="L5043" i="4"/>
  <c r="J5043" i="4"/>
  <c r="K5043" i="4" s="1"/>
  <c r="H5043" i="4"/>
  <c r="I5043" i="4" s="1"/>
  <c r="J5042" i="4"/>
  <c r="H5042" i="4"/>
  <c r="I5042" i="4" s="1"/>
  <c r="J5041" i="4"/>
  <c r="H5041" i="4"/>
  <c r="I5041" i="4" s="1"/>
  <c r="J5040" i="4"/>
  <c r="H5040" i="4"/>
  <c r="I5040" i="4" s="1"/>
  <c r="J5039" i="4"/>
  <c r="H5039" i="4"/>
  <c r="I5039" i="4" s="1"/>
  <c r="J5038" i="4"/>
  <c r="H5038" i="4"/>
  <c r="I5038" i="4" s="1"/>
  <c r="J5037" i="4"/>
  <c r="H5037" i="4"/>
  <c r="I5037" i="4" s="1"/>
  <c r="J5036" i="4"/>
  <c r="K5036" i="4" s="1"/>
  <c r="H5036" i="4"/>
  <c r="I5036" i="4" s="1"/>
  <c r="J5034" i="4"/>
  <c r="K5034" i="4" s="1"/>
  <c r="H5034" i="4"/>
  <c r="I5034" i="4" s="1"/>
  <c r="J5033" i="4"/>
  <c r="H5033" i="4"/>
  <c r="I5033" i="4" s="1"/>
  <c r="J5032" i="4"/>
  <c r="H5032" i="4"/>
  <c r="I5032" i="4" s="1"/>
  <c r="J5031" i="4"/>
  <c r="H5031" i="4"/>
  <c r="I5031" i="4" s="1"/>
  <c r="J5030" i="4"/>
  <c r="H5030" i="4"/>
  <c r="I5030" i="4" s="1"/>
  <c r="J5029" i="4"/>
  <c r="H5029" i="4"/>
  <c r="I5029" i="4" s="1"/>
  <c r="J5028" i="4"/>
  <c r="H5028" i="4"/>
  <c r="I5028" i="4" s="1"/>
  <c r="J5027" i="4"/>
  <c r="K5027" i="4" s="1"/>
  <c r="H5027" i="4"/>
  <c r="I5027" i="4" s="1"/>
  <c r="L5026" i="4"/>
  <c r="J5026" i="4"/>
  <c r="K5026" i="4" s="1"/>
  <c r="H5026" i="4"/>
  <c r="I5026" i="4" s="1"/>
  <c r="J5025" i="4"/>
  <c r="H5025" i="4"/>
  <c r="I5025" i="4" s="1"/>
  <c r="J5024" i="4"/>
  <c r="H5024" i="4"/>
  <c r="I5024" i="4" s="1"/>
  <c r="J5023" i="4"/>
  <c r="H5023" i="4"/>
  <c r="I5023" i="4" s="1"/>
  <c r="J5022" i="4"/>
  <c r="H5022" i="4"/>
  <c r="I5022" i="4" s="1"/>
  <c r="J5021" i="4"/>
  <c r="H5021" i="4"/>
  <c r="I5021" i="4" s="1"/>
  <c r="J5020" i="4"/>
  <c r="H5020" i="4"/>
  <c r="I5020" i="4" s="1"/>
  <c r="J5019" i="4"/>
  <c r="K5019" i="4" s="1"/>
  <c r="H5019" i="4"/>
  <c r="I5019" i="4" s="1"/>
  <c r="L5018" i="4"/>
  <c r="J5018" i="4"/>
  <c r="K5018" i="4" s="1"/>
  <c r="H5018" i="4"/>
  <c r="I5018" i="4" s="1"/>
  <c r="J5017" i="4"/>
  <c r="H5017" i="4"/>
  <c r="I5017" i="4" s="1"/>
  <c r="J5016" i="4"/>
  <c r="H5016" i="4"/>
  <c r="I5016" i="4" s="1"/>
  <c r="J5015" i="4"/>
  <c r="H5015" i="4"/>
  <c r="I5015" i="4" s="1"/>
  <c r="J5014" i="4"/>
  <c r="H5014" i="4"/>
  <c r="I5014" i="4" s="1"/>
  <c r="J5013" i="4"/>
  <c r="H5013" i="4"/>
  <c r="I5013" i="4" s="1"/>
  <c r="J5012" i="4"/>
  <c r="H5012" i="4"/>
  <c r="I5012" i="4" s="1"/>
  <c r="J5011" i="4"/>
  <c r="K5011" i="4" s="1"/>
  <c r="H5011" i="4"/>
  <c r="I5011" i="4" s="1"/>
  <c r="L5010" i="4"/>
  <c r="J5010" i="4"/>
  <c r="K5010" i="4" s="1"/>
  <c r="H5010" i="4"/>
  <c r="I5010" i="4" s="1"/>
  <c r="J5009" i="4"/>
  <c r="H5009" i="4"/>
  <c r="I5009" i="4" s="1"/>
  <c r="J5008" i="4"/>
  <c r="H5008" i="4"/>
  <c r="I5008" i="4" s="1"/>
  <c r="J5007" i="4"/>
  <c r="H5007" i="4"/>
  <c r="I5007" i="4" s="1"/>
  <c r="J5006" i="4"/>
  <c r="H5006" i="4"/>
  <c r="I5006" i="4" s="1"/>
  <c r="J5005" i="4"/>
  <c r="H5005" i="4"/>
  <c r="I5005" i="4" s="1"/>
  <c r="J5004" i="4"/>
  <c r="K5004" i="4" s="1"/>
  <c r="H5004" i="4"/>
  <c r="I5004" i="4" s="1"/>
  <c r="L5003" i="4"/>
  <c r="J5003" i="4"/>
  <c r="K5003" i="4" s="1"/>
  <c r="H5003" i="4"/>
  <c r="I5003" i="4" s="1"/>
  <c r="J5002" i="4"/>
  <c r="H5002" i="4"/>
  <c r="I5002" i="4" s="1"/>
  <c r="J5001" i="4"/>
  <c r="H5001" i="4"/>
  <c r="I5001" i="4" s="1"/>
  <c r="J5000" i="4"/>
  <c r="H5000" i="4"/>
  <c r="I5000" i="4" s="1"/>
  <c r="J4999" i="4"/>
  <c r="H4999" i="4"/>
  <c r="I4999" i="4" s="1"/>
  <c r="J4998" i="4"/>
  <c r="K4998" i="4" s="1"/>
  <c r="H4998" i="4"/>
  <c r="I4998" i="4" s="1"/>
  <c r="L4997" i="4"/>
  <c r="J4997" i="4"/>
  <c r="K4997" i="4" s="1"/>
  <c r="H4997" i="4"/>
  <c r="I4997" i="4" s="1"/>
  <c r="J4996" i="4"/>
  <c r="H4996" i="4"/>
  <c r="I4996" i="4" s="1"/>
  <c r="J4995" i="4"/>
  <c r="H4995" i="4"/>
  <c r="I4995" i="4" s="1"/>
  <c r="J4994" i="4"/>
  <c r="H4994" i="4"/>
  <c r="I4994" i="4" s="1"/>
  <c r="J4993" i="4"/>
  <c r="H4993" i="4"/>
  <c r="I4993" i="4" s="1"/>
  <c r="J4992" i="4"/>
  <c r="H4992" i="4"/>
  <c r="I4992" i="4" s="1"/>
  <c r="J4991" i="4"/>
  <c r="H4991" i="4"/>
  <c r="I4991" i="4" s="1"/>
  <c r="J4990" i="4"/>
  <c r="K4990" i="4" s="1"/>
  <c r="H4990" i="4"/>
  <c r="I4990" i="4" s="1"/>
  <c r="L4989" i="4"/>
  <c r="J4989" i="4"/>
  <c r="K4989" i="4" s="1"/>
  <c r="H4989" i="4"/>
  <c r="I4989" i="4" s="1"/>
  <c r="J4988" i="4"/>
  <c r="H4988" i="4"/>
  <c r="I4988" i="4" s="1"/>
  <c r="J4987" i="4"/>
  <c r="H4987" i="4"/>
  <c r="I4987" i="4" s="1"/>
  <c r="J4986" i="4"/>
  <c r="H4986" i="4"/>
  <c r="I4986" i="4" s="1"/>
  <c r="J4985" i="4"/>
  <c r="H4985" i="4"/>
  <c r="I4985" i="4" s="1"/>
  <c r="J4984" i="4"/>
  <c r="H4984" i="4"/>
  <c r="I4984" i="4" s="1"/>
  <c r="J4983" i="4"/>
  <c r="K4983" i="4" s="1"/>
  <c r="H4983" i="4"/>
  <c r="I4983" i="4" s="1"/>
  <c r="L4982" i="4"/>
  <c r="J4982" i="4"/>
  <c r="K4982" i="4" s="1"/>
  <c r="H4982" i="4"/>
  <c r="I4982" i="4" s="1"/>
  <c r="J4981" i="4"/>
  <c r="H4981" i="4"/>
  <c r="I4981" i="4" s="1"/>
  <c r="J4980" i="4"/>
  <c r="H4980" i="4"/>
  <c r="I4980" i="4" s="1"/>
  <c r="J4979" i="4"/>
  <c r="H4979" i="4"/>
  <c r="I4979" i="4" s="1"/>
  <c r="J4978" i="4"/>
  <c r="H4978" i="4"/>
  <c r="I4978" i="4" s="1"/>
  <c r="J4977" i="4"/>
  <c r="H4977" i="4"/>
  <c r="I4977" i="4" s="1"/>
  <c r="J4976" i="4"/>
  <c r="K4976" i="4" s="1"/>
  <c r="H4976" i="4"/>
  <c r="I4976" i="4" s="1"/>
  <c r="J4975" i="4"/>
  <c r="K4975" i="4" s="1"/>
  <c r="H4975" i="4"/>
  <c r="I4975" i="4" s="1"/>
  <c r="L4974" i="4"/>
  <c r="J4974" i="4"/>
  <c r="K4974" i="4" s="1"/>
  <c r="H4974" i="4"/>
  <c r="I4974" i="4" s="1"/>
  <c r="J4973" i="4"/>
  <c r="H4973" i="4"/>
  <c r="I4973" i="4" s="1"/>
  <c r="J4972" i="4"/>
  <c r="H4972" i="4"/>
  <c r="I4972" i="4" s="1"/>
  <c r="J4971" i="4"/>
  <c r="H4971" i="4"/>
  <c r="I4971" i="4" s="1"/>
  <c r="J4970" i="4"/>
  <c r="H4970" i="4"/>
  <c r="I4970" i="4" s="1"/>
  <c r="J4969" i="4"/>
  <c r="H4969" i="4"/>
  <c r="I4969" i="4" s="1"/>
  <c r="J4968" i="4"/>
  <c r="K4968" i="4" s="1"/>
  <c r="H4968" i="4"/>
  <c r="I4968" i="4" s="1"/>
  <c r="L4967" i="4"/>
  <c r="J4967" i="4"/>
  <c r="K4967" i="4" s="1"/>
  <c r="H4967" i="4"/>
  <c r="I4967" i="4" s="1"/>
  <c r="J4966" i="4"/>
  <c r="H4966" i="4"/>
  <c r="I4966" i="4" s="1"/>
  <c r="J4965" i="4"/>
  <c r="H4965" i="4"/>
  <c r="I4965" i="4" s="1"/>
  <c r="J4964" i="4"/>
  <c r="H4964" i="4"/>
  <c r="I4964" i="4" s="1"/>
  <c r="J4963" i="4"/>
  <c r="H4963" i="4"/>
  <c r="I4963" i="4" s="1"/>
  <c r="J4962" i="4"/>
  <c r="H4962" i="4"/>
  <c r="I4962" i="4" s="1"/>
  <c r="J4961" i="4"/>
  <c r="K4961" i="4" s="1"/>
  <c r="H4961" i="4"/>
  <c r="I4961" i="4" s="1"/>
  <c r="L4960" i="4"/>
  <c r="J4960" i="4"/>
  <c r="K4960" i="4" s="1"/>
  <c r="H4960" i="4"/>
  <c r="I4960" i="4" s="1"/>
  <c r="J4959" i="4"/>
  <c r="H4959" i="4"/>
  <c r="I4959" i="4" s="1"/>
  <c r="J4958" i="4"/>
  <c r="H4958" i="4"/>
  <c r="I4958" i="4" s="1"/>
  <c r="J4957" i="4"/>
  <c r="H4957" i="4"/>
  <c r="I4957" i="4" s="1"/>
  <c r="J4956" i="4"/>
  <c r="H4956" i="4"/>
  <c r="I4956" i="4" s="1"/>
  <c r="J4955" i="4"/>
  <c r="H4955" i="4"/>
  <c r="I4955" i="4" s="1"/>
  <c r="J4954" i="4"/>
  <c r="H4954" i="4"/>
  <c r="I4954" i="4" s="1"/>
  <c r="J4953" i="4"/>
  <c r="H4953" i="4"/>
  <c r="I4953" i="4" s="1"/>
  <c r="J4952" i="4"/>
  <c r="K4952" i="4" s="1"/>
  <c r="H4952" i="4"/>
  <c r="I4952" i="4" s="1"/>
  <c r="L4950" i="4"/>
  <c r="J4950" i="4"/>
  <c r="K4950" i="4" s="1"/>
  <c r="H4950" i="4"/>
  <c r="I4950" i="4" s="1"/>
  <c r="J4949" i="4"/>
  <c r="H4949" i="4"/>
  <c r="I4949" i="4" s="1"/>
  <c r="J4948" i="4"/>
  <c r="H4948" i="4"/>
  <c r="I4948" i="4" s="1"/>
  <c r="J4947" i="4"/>
  <c r="H4947" i="4"/>
  <c r="I4947" i="4" s="1"/>
  <c r="J4946" i="4"/>
  <c r="K4946" i="4" s="1"/>
  <c r="M4946" i="4" s="1"/>
  <c r="H4946" i="4"/>
  <c r="I4946" i="4" s="1"/>
  <c r="J4945" i="4"/>
  <c r="H4945" i="4"/>
  <c r="I4945" i="4" s="1"/>
  <c r="J4944" i="4"/>
  <c r="H4944" i="4"/>
  <c r="I4944" i="4" s="1"/>
  <c r="J4943" i="4"/>
  <c r="K4943" i="4" s="1"/>
  <c r="H4943" i="4"/>
  <c r="I4943" i="4" s="1"/>
  <c r="L4942" i="4"/>
  <c r="J4942" i="4"/>
  <c r="K4942" i="4" s="1"/>
  <c r="H4942" i="4"/>
  <c r="I4942" i="4" s="1"/>
  <c r="J4941" i="4"/>
  <c r="H4941" i="4"/>
  <c r="I4941" i="4" s="1"/>
  <c r="J4940" i="4"/>
  <c r="H4940" i="4"/>
  <c r="I4940" i="4" s="1"/>
  <c r="J4939" i="4"/>
  <c r="H4939" i="4"/>
  <c r="I4939" i="4" s="1"/>
  <c r="J4938" i="4"/>
  <c r="H4938" i="4"/>
  <c r="I4938" i="4" s="1"/>
  <c r="J4937" i="4"/>
  <c r="H4937" i="4"/>
  <c r="I4937" i="4" s="1"/>
  <c r="J4936" i="4"/>
  <c r="H4936" i="4"/>
  <c r="I4936" i="4" s="1"/>
  <c r="J4935" i="4"/>
  <c r="K4935" i="4" s="1"/>
  <c r="H4935" i="4"/>
  <c r="I4935" i="4" s="1"/>
  <c r="L4934" i="4"/>
  <c r="J4934" i="4"/>
  <c r="K4934" i="4" s="1"/>
  <c r="H4934" i="4"/>
  <c r="I4934" i="4" s="1"/>
  <c r="J4933" i="4"/>
  <c r="H4933" i="4"/>
  <c r="I4933" i="4" s="1"/>
  <c r="J4932" i="4"/>
  <c r="H4932" i="4"/>
  <c r="I4932" i="4" s="1"/>
  <c r="J4931" i="4"/>
  <c r="H4931" i="4"/>
  <c r="I4931" i="4" s="1"/>
  <c r="J4930" i="4"/>
  <c r="H4930" i="4"/>
  <c r="I4930" i="4" s="1"/>
  <c r="J4929" i="4"/>
  <c r="H4929" i="4"/>
  <c r="I4929" i="4" s="1"/>
  <c r="J4928" i="4"/>
  <c r="H4928" i="4"/>
  <c r="I4928" i="4" s="1"/>
  <c r="J4927" i="4"/>
  <c r="K4927" i="4" s="1"/>
  <c r="H4927" i="4"/>
  <c r="I4927" i="4" s="1"/>
  <c r="L4926" i="4"/>
  <c r="J4926" i="4"/>
  <c r="K4926" i="4" s="1"/>
  <c r="H4926" i="4"/>
  <c r="I4926" i="4" s="1"/>
  <c r="J4925" i="4"/>
  <c r="H4925" i="4"/>
  <c r="I4925" i="4" s="1"/>
  <c r="J4924" i="4"/>
  <c r="H4924" i="4"/>
  <c r="I4924" i="4" s="1"/>
  <c r="J4923" i="4"/>
  <c r="H4923" i="4"/>
  <c r="I4923" i="4" s="1"/>
  <c r="J4922" i="4"/>
  <c r="H4922" i="4"/>
  <c r="I4922" i="4" s="1"/>
  <c r="J4921" i="4"/>
  <c r="H4921" i="4"/>
  <c r="I4921" i="4" s="1"/>
  <c r="J4920" i="4"/>
  <c r="H4920" i="4"/>
  <c r="I4920" i="4" s="1"/>
  <c r="J4919" i="4"/>
  <c r="H4919" i="4"/>
  <c r="I4919" i="4" s="1"/>
  <c r="J4918" i="4"/>
  <c r="K4918" i="4" s="1"/>
  <c r="H4918" i="4"/>
  <c r="I4918" i="4" s="1"/>
  <c r="L4916" i="4"/>
  <c r="J4916" i="4"/>
  <c r="K4916" i="4" s="1"/>
  <c r="H4916" i="4"/>
  <c r="I4916" i="4" s="1"/>
  <c r="J4915" i="4"/>
  <c r="H4915" i="4"/>
  <c r="I4915" i="4" s="1"/>
  <c r="J4914" i="4"/>
  <c r="H4914" i="4"/>
  <c r="I4914" i="4" s="1"/>
  <c r="J4913" i="4"/>
  <c r="H4913" i="4"/>
  <c r="I4913" i="4" s="1"/>
  <c r="J4912" i="4"/>
  <c r="H4912" i="4"/>
  <c r="I4912" i="4" s="1"/>
  <c r="J4911" i="4"/>
  <c r="H4911" i="4"/>
  <c r="I4911" i="4" s="1"/>
  <c r="J4910" i="4"/>
  <c r="H4910" i="4"/>
  <c r="I4910" i="4" s="1"/>
  <c r="J4909" i="4"/>
  <c r="K4909" i="4" s="1"/>
  <c r="H4909" i="4"/>
  <c r="I4909" i="4" s="1"/>
  <c r="L4908" i="4"/>
  <c r="J4908" i="4"/>
  <c r="K4908" i="4" s="1"/>
  <c r="H4908" i="4"/>
  <c r="I4908" i="4" s="1"/>
  <c r="J4907" i="4"/>
  <c r="H4907" i="4"/>
  <c r="I4907" i="4" s="1"/>
  <c r="J4906" i="4"/>
  <c r="H4906" i="4"/>
  <c r="I4906" i="4" s="1"/>
  <c r="J4905" i="4"/>
  <c r="H4905" i="4"/>
  <c r="I4905" i="4" s="1"/>
  <c r="J4904" i="4"/>
  <c r="H4904" i="4"/>
  <c r="I4904" i="4" s="1"/>
  <c r="J4903" i="4"/>
  <c r="K4903" i="4" s="1"/>
  <c r="H4903" i="4"/>
  <c r="I4903" i="4" s="1"/>
  <c r="L4902" i="4"/>
  <c r="J4902" i="4"/>
  <c r="K4902" i="4" s="1"/>
  <c r="H4902" i="4"/>
  <c r="I4902" i="4" s="1"/>
  <c r="J4901" i="4"/>
  <c r="H4901" i="4"/>
  <c r="I4901" i="4" s="1"/>
  <c r="J4900" i="4"/>
  <c r="H4900" i="4"/>
  <c r="I4900" i="4" s="1"/>
  <c r="J4899" i="4"/>
  <c r="H4899" i="4"/>
  <c r="I4899" i="4" s="1"/>
  <c r="J4898" i="4"/>
  <c r="H4898" i="4"/>
  <c r="I4898" i="4" s="1"/>
  <c r="J4897" i="4"/>
  <c r="H4897" i="4"/>
  <c r="I4897" i="4" s="1"/>
  <c r="J4896" i="4"/>
  <c r="K4896" i="4" s="1"/>
  <c r="H4896" i="4"/>
  <c r="I4896" i="4" s="1"/>
  <c r="L4895" i="4"/>
  <c r="J4895" i="4"/>
  <c r="K4895" i="4" s="1"/>
  <c r="H4895" i="4"/>
  <c r="I4895" i="4" s="1"/>
  <c r="J4894" i="4"/>
  <c r="H4894" i="4"/>
  <c r="I4894" i="4" s="1"/>
  <c r="J4893" i="4"/>
  <c r="H4893" i="4"/>
  <c r="I4893" i="4" s="1"/>
  <c r="J4892" i="4"/>
  <c r="H4892" i="4"/>
  <c r="I4892" i="4" s="1"/>
  <c r="J4891" i="4"/>
  <c r="H4891" i="4"/>
  <c r="I4891" i="4" s="1"/>
  <c r="J4890" i="4"/>
  <c r="K4890" i="4" s="1"/>
  <c r="H4890" i="4"/>
  <c r="I4890" i="4" s="1"/>
  <c r="L4889" i="4"/>
  <c r="J4889" i="4"/>
  <c r="K4889" i="4" s="1"/>
  <c r="H4889" i="4"/>
  <c r="I4889" i="4" s="1"/>
  <c r="J4888" i="4"/>
  <c r="H4888" i="4"/>
  <c r="I4888" i="4" s="1"/>
  <c r="J4887" i="4"/>
  <c r="H4887" i="4"/>
  <c r="I4887" i="4" s="1"/>
  <c r="J4886" i="4"/>
  <c r="H4886" i="4"/>
  <c r="I4886" i="4" s="1"/>
  <c r="J4885" i="4"/>
  <c r="H4885" i="4"/>
  <c r="I4885" i="4" s="1"/>
  <c r="XES11753" i="1"/>
  <c r="XES11751" i="1"/>
  <c r="XES11750" i="1"/>
  <c r="XES11749" i="1"/>
  <c r="XES11745" i="1"/>
  <c r="F1480" i="2"/>
  <c r="F1479" i="2"/>
  <c r="F1478" i="2"/>
  <c r="F1477" i="2"/>
  <c r="F1476" i="2"/>
  <c r="F1475" i="2"/>
  <c r="F1474" i="2"/>
  <c r="F1473" i="2"/>
  <c r="F1472" i="2"/>
  <c r="F1470" i="2"/>
  <c r="F1469" i="2"/>
  <c r="F1468" i="2"/>
  <c r="F1467" i="2"/>
  <c r="F1466" i="2"/>
  <c r="F1465" i="2"/>
  <c r="F1464" i="2"/>
  <c r="F1463" i="2"/>
  <c r="F1462" i="2"/>
  <c r="F1461" i="2"/>
  <c r="F1460" i="2"/>
  <c r="F1459" i="2"/>
  <c r="F1458" i="2"/>
  <c r="F1457" i="2"/>
  <c r="F1456" i="2"/>
  <c r="F1455" i="2"/>
  <c r="F1454" i="2"/>
  <c r="F1453" i="2"/>
  <c r="F1452" i="2"/>
  <c r="F1451" i="2"/>
  <c r="F1450" i="2"/>
  <c r="F1449" i="2"/>
  <c r="F1447" i="2"/>
  <c r="F1446" i="2"/>
  <c r="F1444" i="2"/>
  <c r="F1443" i="2"/>
  <c r="F1441" i="2"/>
  <c r="F1440" i="2"/>
  <c r="F1438" i="2"/>
  <c r="F1437" i="2"/>
  <c r="F1435" i="2"/>
  <c r="F1434" i="2"/>
  <c r="F1432" i="2"/>
  <c r="F1431" i="2"/>
  <c r="F1429" i="2"/>
  <c r="F1428" i="2"/>
  <c r="F1426" i="2"/>
  <c r="F1425" i="2"/>
  <c r="F1423" i="2"/>
  <c r="F1422" i="2"/>
  <c r="F1421" i="2"/>
  <c r="F1419" i="2"/>
  <c r="F1418" i="2"/>
  <c r="F1416" i="2"/>
  <c r="F1415" i="2"/>
  <c r="F1413" i="2"/>
  <c r="F1412" i="2"/>
  <c r="F1411" i="2"/>
  <c r="F1409" i="2"/>
  <c r="F1408" i="2"/>
  <c r="F1406" i="2"/>
  <c r="F1405" i="2"/>
  <c r="F1403" i="2"/>
  <c r="F1402" i="2"/>
  <c r="F1401" i="2"/>
  <c r="F1399" i="2"/>
  <c r="F1398" i="2"/>
  <c r="F1397" i="2"/>
  <c r="F1395" i="2"/>
  <c r="F1394" i="2"/>
  <c r="F1393" i="2"/>
  <c r="F1391" i="2"/>
  <c r="F1390" i="2"/>
  <c r="F1389" i="2"/>
  <c r="F1388" i="2"/>
  <c r="F1386" i="2"/>
  <c r="F1385" i="2"/>
  <c r="F1384" i="2"/>
  <c r="F1383" i="2"/>
  <c r="F1381" i="2"/>
  <c r="F1380" i="2"/>
  <c r="F1379" i="2"/>
  <c r="F1378" i="2"/>
  <c r="F1376" i="2"/>
  <c r="F1375" i="2"/>
  <c r="F1374" i="2"/>
  <c r="F1373" i="2"/>
  <c r="F1372" i="2"/>
  <c r="F1371" i="2"/>
  <c r="F1370" i="2"/>
  <c r="F1369" i="2"/>
  <c r="F1367" i="2"/>
  <c r="F1366" i="2"/>
  <c r="F1365" i="2"/>
  <c r="F1363" i="2"/>
  <c r="F1362" i="2"/>
  <c r="F1361" i="2"/>
  <c r="F1360" i="2"/>
  <c r="F1359" i="2"/>
  <c r="F1358" i="2"/>
  <c r="F1357" i="2"/>
  <c r="F1356" i="2"/>
  <c r="F1355" i="2"/>
  <c r="F1354" i="2"/>
  <c r="F1353" i="2"/>
  <c r="F1351" i="2"/>
  <c r="F1350" i="2"/>
  <c r="F1349" i="2"/>
  <c r="F1348" i="2"/>
  <c r="F1346" i="2"/>
  <c r="F1345" i="2"/>
  <c r="F1344" i="2"/>
  <c r="F1343" i="2"/>
  <c r="F1342" i="2"/>
  <c r="D1484" i="3"/>
  <c r="I1480" i="2" s="1"/>
  <c r="D1483" i="3"/>
  <c r="I1479" i="2" s="1"/>
  <c r="D1482" i="3"/>
  <c r="I1478" i="2" s="1"/>
  <c r="D1481" i="3"/>
  <c r="I1477" i="2" s="1"/>
  <c r="D1480" i="3"/>
  <c r="I1476" i="2" s="1"/>
  <c r="D1479" i="3"/>
  <c r="I1475" i="2" s="1"/>
  <c r="D1478" i="3"/>
  <c r="I1474" i="2" s="1"/>
  <c r="D1477" i="3"/>
  <c r="I1473" i="2" s="1"/>
  <c r="D1476" i="3"/>
  <c r="I1472" i="2" s="1"/>
  <c r="D1474" i="3"/>
  <c r="I1470" i="2" s="1"/>
  <c r="D1473" i="3"/>
  <c r="I1469" i="2" s="1"/>
  <c r="D1472" i="3"/>
  <c r="I1468" i="2" s="1"/>
  <c r="D1471" i="3"/>
  <c r="I1467" i="2" s="1"/>
  <c r="D1470" i="3"/>
  <c r="I1466" i="2" s="1"/>
  <c r="D1469" i="3"/>
  <c r="I1465" i="2" s="1"/>
  <c r="D1468" i="3"/>
  <c r="I1464" i="2" s="1"/>
  <c r="D1467" i="3"/>
  <c r="I1463" i="2" s="1"/>
  <c r="D1466" i="3"/>
  <c r="I1462" i="2" s="1"/>
  <c r="D1465" i="3"/>
  <c r="I1461" i="2" s="1"/>
  <c r="D1464" i="3"/>
  <c r="I1460" i="2" s="1"/>
  <c r="D1463" i="3"/>
  <c r="I1459" i="2" s="1"/>
  <c r="D1462" i="3"/>
  <c r="I1458" i="2" s="1"/>
  <c r="D1461" i="3"/>
  <c r="I1457" i="2" s="1"/>
  <c r="D1460" i="3"/>
  <c r="I1456" i="2" s="1"/>
  <c r="D1459" i="3"/>
  <c r="I1455" i="2" s="1"/>
  <c r="D1458" i="3"/>
  <c r="I1454" i="2" s="1"/>
  <c r="D1457" i="3"/>
  <c r="I1453" i="2" s="1"/>
  <c r="D1456" i="3"/>
  <c r="I1452" i="2" s="1"/>
  <c r="D1455" i="3"/>
  <c r="I1451" i="2" s="1"/>
  <c r="D1454" i="3"/>
  <c r="I1450" i="2" s="1"/>
  <c r="D1453" i="3"/>
  <c r="I1449" i="2" s="1"/>
  <c r="D1451" i="3"/>
  <c r="I1447" i="2" s="1"/>
  <c r="D1450" i="3"/>
  <c r="I1446" i="2" s="1"/>
  <c r="D1448" i="3"/>
  <c r="I1444" i="2" s="1"/>
  <c r="D1447" i="3"/>
  <c r="I1443" i="2" s="1"/>
  <c r="D1445" i="3"/>
  <c r="I1441" i="2" s="1"/>
  <c r="D1444" i="3"/>
  <c r="I1440" i="2" s="1"/>
  <c r="D1442" i="3"/>
  <c r="I1438" i="2" s="1"/>
  <c r="D1441" i="3"/>
  <c r="I1437" i="2" s="1"/>
  <c r="D1439" i="3"/>
  <c r="I1435" i="2" s="1"/>
  <c r="D1438" i="3"/>
  <c r="I1434" i="2" s="1"/>
  <c r="D1436" i="3"/>
  <c r="I1432" i="2" s="1"/>
  <c r="D1435" i="3"/>
  <c r="I1431" i="2" s="1"/>
  <c r="D1433" i="3"/>
  <c r="I1429" i="2" s="1"/>
  <c r="D1432" i="3"/>
  <c r="I1428" i="2" s="1"/>
  <c r="D1430" i="3"/>
  <c r="I1426" i="2" s="1"/>
  <c r="D1429" i="3"/>
  <c r="I1425" i="2" s="1"/>
  <c r="D1427" i="3"/>
  <c r="I1423" i="2" s="1"/>
  <c r="D1426" i="3"/>
  <c r="I1422" i="2" s="1"/>
  <c r="D1425" i="3"/>
  <c r="I1421" i="2" s="1"/>
  <c r="D1423" i="3"/>
  <c r="I1419" i="2" s="1"/>
  <c r="D1422" i="3"/>
  <c r="I1418" i="2" s="1"/>
  <c r="D1420" i="3"/>
  <c r="I1416" i="2" s="1"/>
  <c r="D1419" i="3"/>
  <c r="I1415" i="2" s="1"/>
  <c r="D1417" i="3"/>
  <c r="I1413" i="2" s="1"/>
  <c r="D1416" i="3"/>
  <c r="I1412" i="2" s="1"/>
  <c r="D1415" i="3"/>
  <c r="I1411" i="2" s="1"/>
  <c r="D1413" i="3"/>
  <c r="I1409" i="2" s="1"/>
  <c r="D1412" i="3"/>
  <c r="I1408" i="2" s="1"/>
  <c r="D1410" i="3"/>
  <c r="I1406" i="2" s="1"/>
  <c r="D1409" i="3"/>
  <c r="I1405" i="2" s="1"/>
  <c r="D1407" i="3"/>
  <c r="I1403" i="2" s="1"/>
  <c r="D1406" i="3"/>
  <c r="I1402" i="2" s="1"/>
  <c r="D1405" i="3"/>
  <c r="I1401" i="2" s="1"/>
  <c r="D1403" i="3"/>
  <c r="I1399" i="2" s="1"/>
  <c r="D1402" i="3"/>
  <c r="I1398" i="2" s="1"/>
  <c r="D1401" i="3"/>
  <c r="I1397" i="2" s="1"/>
  <c r="D1399" i="3"/>
  <c r="I1395" i="2" s="1"/>
  <c r="D1398" i="3"/>
  <c r="I1394" i="2" s="1"/>
  <c r="D1397" i="3"/>
  <c r="I1393" i="2" s="1"/>
  <c r="D1395" i="3"/>
  <c r="I1391" i="2" s="1"/>
  <c r="D1394" i="3"/>
  <c r="I1390" i="2" s="1"/>
  <c r="D1393" i="3"/>
  <c r="I1389" i="2" s="1"/>
  <c r="D1392" i="3"/>
  <c r="I1388" i="2" s="1"/>
  <c r="D1390" i="3"/>
  <c r="I1386" i="2" s="1"/>
  <c r="D1389" i="3"/>
  <c r="I1385" i="2" s="1"/>
  <c r="D1388" i="3"/>
  <c r="I1384" i="2" s="1"/>
  <c r="D1387" i="3"/>
  <c r="I1383" i="2" s="1"/>
  <c r="D1385" i="3"/>
  <c r="I1381" i="2" s="1"/>
  <c r="D1384" i="3"/>
  <c r="I1380" i="2" s="1"/>
  <c r="D1383" i="3"/>
  <c r="I1379" i="2" s="1"/>
  <c r="D1382" i="3"/>
  <c r="I1378" i="2" s="1"/>
  <c r="D1380" i="3"/>
  <c r="I1376" i="2" s="1"/>
  <c r="D1379" i="3"/>
  <c r="I1375" i="2" s="1"/>
  <c r="D1378" i="3"/>
  <c r="I1374" i="2" s="1"/>
  <c r="D1377" i="3"/>
  <c r="I1373" i="2" s="1"/>
  <c r="D1376" i="3"/>
  <c r="I1372" i="2" s="1"/>
  <c r="D1375" i="3"/>
  <c r="I1371" i="2" s="1"/>
  <c r="D1374" i="3"/>
  <c r="I1370" i="2" s="1"/>
  <c r="D1373" i="3"/>
  <c r="I1369" i="2" s="1"/>
  <c r="D1371" i="3"/>
  <c r="I1367" i="2" s="1"/>
  <c r="D1370" i="3"/>
  <c r="I1366" i="2" s="1"/>
  <c r="D1369" i="3"/>
  <c r="I1365" i="2" s="1"/>
  <c r="D1367" i="3"/>
  <c r="I1363" i="2" s="1"/>
  <c r="D1366" i="3"/>
  <c r="I1362" i="2" s="1"/>
  <c r="D1365" i="3"/>
  <c r="I1361" i="2" s="1"/>
  <c r="D1364" i="3"/>
  <c r="I1360" i="2" s="1"/>
  <c r="D1363" i="3"/>
  <c r="I1359" i="2" s="1"/>
  <c r="D1362" i="3"/>
  <c r="I1358" i="2" s="1"/>
  <c r="D1361" i="3"/>
  <c r="I1357" i="2" s="1"/>
  <c r="D1360" i="3"/>
  <c r="I1356" i="2" s="1"/>
  <c r="D1359" i="3"/>
  <c r="I1355" i="2" s="1"/>
  <c r="D1358" i="3"/>
  <c r="I1354" i="2" s="1"/>
  <c r="D1357" i="3"/>
  <c r="I1353" i="2" s="1"/>
  <c r="D1355" i="3"/>
  <c r="I1351" i="2" s="1"/>
  <c r="D1354" i="3"/>
  <c r="I1350" i="2" s="1"/>
  <c r="D1353" i="3"/>
  <c r="I1349" i="2" s="1"/>
  <c r="D1352" i="3"/>
  <c r="I1348" i="2" s="1"/>
  <c r="D1350" i="3"/>
  <c r="I1346" i="2" s="1"/>
  <c r="D1349" i="3"/>
  <c r="I1345" i="2" s="1"/>
  <c r="D1348" i="3"/>
  <c r="I1344" i="2" s="1"/>
  <c r="D1347" i="3"/>
  <c r="I1343" i="2" s="1"/>
  <c r="D1346" i="3"/>
  <c r="I1342" i="2" s="1"/>
  <c r="G1354" i="2" l="1"/>
  <c r="H1354" i="2" s="1"/>
  <c r="J1354" i="2" s="1"/>
  <c r="D1353" i="5" s="1"/>
  <c r="F1353" i="5" s="1"/>
  <c r="G1367" i="2"/>
  <c r="H1367" i="2" s="1"/>
  <c r="J1367" i="2" s="1"/>
  <c r="D1366" i="5" s="1"/>
  <c r="F1366" i="5" s="1"/>
  <c r="G1381" i="2"/>
  <c r="H1381" i="2" s="1"/>
  <c r="J1381" i="2" s="1"/>
  <c r="D1380" i="5" s="1"/>
  <c r="F1380" i="5" s="1"/>
  <c r="G1397" i="2"/>
  <c r="H1397" i="2" s="1"/>
  <c r="J1397" i="2" s="1"/>
  <c r="D1396" i="5" s="1"/>
  <c r="F1396" i="5" s="1"/>
  <c r="G1413" i="2"/>
  <c r="H1413" i="2" s="1"/>
  <c r="J1413" i="2" s="1"/>
  <c r="D1412" i="5" s="1"/>
  <c r="F1412" i="5" s="1"/>
  <c r="G1431" i="2"/>
  <c r="H1431" i="2" s="1"/>
  <c r="J1431" i="2" s="1"/>
  <c r="D1430" i="5" s="1"/>
  <c r="F1430" i="5" s="1"/>
  <c r="G1453" i="2"/>
  <c r="H1453" i="2" s="1"/>
  <c r="J1453" i="2" s="1"/>
  <c r="D1452" i="5" s="1"/>
  <c r="F1452" i="5" s="1"/>
  <c r="G1342" i="2"/>
  <c r="H1342" i="2" s="1"/>
  <c r="J1342" i="2" s="1"/>
  <c r="D1341" i="5" s="1"/>
  <c r="F1341" i="5" s="1"/>
  <c r="G1346" i="2"/>
  <c r="H1346" i="2" s="1"/>
  <c r="J1346" i="2" s="1"/>
  <c r="D1345" i="5" s="1"/>
  <c r="F1345" i="5" s="1"/>
  <c r="G1351" i="2"/>
  <c r="H1351" i="2" s="1"/>
  <c r="J1351" i="2" s="1"/>
  <c r="D1350" i="5" s="1"/>
  <c r="F1350" i="5" s="1"/>
  <c r="G1355" i="2"/>
  <c r="H1355" i="2" s="1"/>
  <c r="J1355" i="2" s="1"/>
  <c r="D1354" i="5" s="1"/>
  <c r="F1354" i="5" s="1"/>
  <c r="G1359" i="2"/>
  <c r="H1359" i="2" s="1"/>
  <c r="J1359" i="2" s="1"/>
  <c r="D1358" i="5" s="1"/>
  <c r="F1358" i="5" s="1"/>
  <c r="G1363" i="2"/>
  <c r="H1363" i="2" s="1"/>
  <c r="J1363" i="2" s="1"/>
  <c r="D1362" i="5" s="1"/>
  <c r="F1362" i="5" s="1"/>
  <c r="G1369" i="2"/>
  <c r="H1369" i="2" s="1"/>
  <c r="J1369" i="2" s="1"/>
  <c r="D1368" i="5" s="1"/>
  <c r="F1368" i="5" s="1"/>
  <c r="G1373" i="2"/>
  <c r="H1373" i="2" s="1"/>
  <c r="J1373" i="2" s="1"/>
  <c r="D1372" i="5" s="1"/>
  <c r="F1372" i="5" s="1"/>
  <c r="G1378" i="2"/>
  <c r="H1378" i="2" s="1"/>
  <c r="J1378" i="2" s="1"/>
  <c r="D1377" i="5" s="1"/>
  <c r="F1377" i="5" s="1"/>
  <c r="G1383" i="2"/>
  <c r="H1383" i="2" s="1"/>
  <c r="J1383" i="2" s="1"/>
  <c r="D1382" i="5" s="1"/>
  <c r="F1382" i="5" s="1"/>
  <c r="G1388" i="2"/>
  <c r="H1388" i="2" s="1"/>
  <c r="J1388" i="2" s="1"/>
  <c r="D1387" i="5" s="1"/>
  <c r="F1387" i="5" s="1"/>
  <c r="G1393" i="2"/>
  <c r="H1393" i="2" s="1"/>
  <c r="J1393" i="2" s="1"/>
  <c r="D1392" i="5" s="1"/>
  <c r="F1392" i="5" s="1"/>
  <c r="G1398" i="2"/>
  <c r="H1398" i="2" s="1"/>
  <c r="J1398" i="2" s="1"/>
  <c r="D1397" i="5" s="1"/>
  <c r="F1397" i="5" s="1"/>
  <c r="G1403" i="2"/>
  <c r="H1403" i="2" s="1"/>
  <c r="J1403" i="2" s="1"/>
  <c r="D1402" i="5" s="1"/>
  <c r="F1402" i="5" s="1"/>
  <c r="G1409" i="2"/>
  <c r="H1409" i="2" s="1"/>
  <c r="J1409" i="2" s="1"/>
  <c r="D1408" i="5" s="1"/>
  <c r="F1408" i="5" s="1"/>
  <c r="G1415" i="2"/>
  <c r="H1415" i="2" s="1"/>
  <c r="J1415" i="2" s="1"/>
  <c r="D1414" i="5" s="1"/>
  <c r="F1414" i="5" s="1"/>
  <c r="G1421" i="2"/>
  <c r="H1421" i="2" s="1"/>
  <c r="J1421" i="2" s="1"/>
  <c r="D1420" i="5" s="1"/>
  <c r="F1420" i="5" s="1"/>
  <c r="G1426" i="2"/>
  <c r="H1426" i="2" s="1"/>
  <c r="J1426" i="2" s="1"/>
  <c r="D1425" i="5" s="1"/>
  <c r="F1425" i="5" s="1"/>
  <c r="G1432" i="2"/>
  <c r="H1432" i="2" s="1"/>
  <c r="J1432" i="2" s="1"/>
  <c r="D1431" i="5" s="1"/>
  <c r="F1431" i="5" s="1"/>
  <c r="G1438" i="2"/>
  <c r="H1438" i="2" s="1"/>
  <c r="J1438" i="2" s="1"/>
  <c r="D1437" i="5" s="1"/>
  <c r="F1437" i="5" s="1"/>
  <c r="G1444" i="2"/>
  <c r="H1444" i="2" s="1"/>
  <c r="J1444" i="2" s="1"/>
  <c r="D1443" i="5" s="1"/>
  <c r="F1443" i="5" s="1"/>
  <c r="G1450" i="2"/>
  <c r="H1450" i="2" s="1"/>
  <c r="J1450" i="2" s="1"/>
  <c r="D1449" i="5" s="1"/>
  <c r="F1449" i="5" s="1"/>
  <c r="G1454" i="2"/>
  <c r="H1454" i="2" s="1"/>
  <c r="J1454" i="2" s="1"/>
  <c r="D1453" i="5" s="1"/>
  <c r="F1453" i="5" s="1"/>
  <c r="G1458" i="2"/>
  <c r="H1458" i="2" s="1"/>
  <c r="J1458" i="2" s="1"/>
  <c r="D1457" i="5" s="1"/>
  <c r="F1457" i="5" s="1"/>
  <c r="G1462" i="2"/>
  <c r="H1462" i="2" s="1"/>
  <c r="J1462" i="2" s="1"/>
  <c r="D1461" i="5" s="1"/>
  <c r="F1461" i="5" s="1"/>
  <c r="G1466" i="2"/>
  <c r="H1466" i="2" s="1"/>
  <c r="J1466" i="2" s="1"/>
  <c r="D1465" i="5" s="1"/>
  <c r="F1465" i="5" s="1"/>
  <c r="G1470" i="2"/>
  <c r="H1470" i="2" s="1"/>
  <c r="J1470" i="2" s="1"/>
  <c r="D1469" i="5" s="1"/>
  <c r="F1469" i="5" s="1"/>
  <c r="G1475" i="2"/>
  <c r="H1475" i="2" s="1"/>
  <c r="J1475" i="2" s="1"/>
  <c r="D1474" i="5" s="1"/>
  <c r="F1474" i="5" s="1"/>
  <c r="G1479" i="2"/>
  <c r="H1479" i="2" s="1"/>
  <c r="J1479" i="2" s="1"/>
  <c r="D1478" i="5" s="1"/>
  <c r="G1345" i="2"/>
  <c r="H1345" i="2" s="1"/>
  <c r="J1345" i="2" s="1"/>
  <c r="D1344" i="5" s="1"/>
  <c r="F1344" i="5" s="1"/>
  <c r="G1358" i="2"/>
  <c r="H1358" i="2" s="1"/>
  <c r="J1358" i="2" s="1"/>
  <c r="D1357" i="5" s="1"/>
  <c r="F1357" i="5" s="1"/>
  <c r="G1372" i="2"/>
  <c r="H1372" i="2" s="1"/>
  <c r="J1372" i="2" s="1"/>
  <c r="D1371" i="5" s="1"/>
  <c r="F1371" i="5" s="1"/>
  <c r="G1386" i="2"/>
  <c r="H1386" i="2" s="1"/>
  <c r="J1386" i="2" s="1"/>
  <c r="D1385" i="5" s="1"/>
  <c r="F1385" i="5" s="1"/>
  <c r="G1402" i="2"/>
  <c r="H1402" i="2" s="1"/>
  <c r="J1402" i="2" s="1"/>
  <c r="D1401" i="5" s="1"/>
  <c r="F1401" i="5" s="1"/>
  <c r="G1419" i="2"/>
  <c r="H1419" i="2" s="1"/>
  <c r="J1419" i="2" s="1"/>
  <c r="D1418" i="5" s="1"/>
  <c r="F1418" i="5" s="1"/>
  <c r="G1443" i="2"/>
  <c r="H1443" i="2" s="1"/>
  <c r="J1443" i="2" s="1"/>
  <c r="D1442" i="5" s="1"/>
  <c r="F1442" i="5" s="1"/>
  <c r="G1457" i="2"/>
  <c r="H1457" i="2" s="1"/>
  <c r="J1457" i="2" s="1"/>
  <c r="D1456" i="5" s="1"/>
  <c r="F1456" i="5" s="1"/>
  <c r="G1474" i="2"/>
  <c r="H1474" i="2" s="1"/>
  <c r="J1474" i="2" s="1"/>
  <c r="D1473" i="5" s="1"/>
  <c r="F1473" i="5" s="1"/>
  <c r="G1343" i="2"/>
  <c r="H1343" i="2" s="1"/>
  <c r="J1343" i="2" s="1"/>
  <c r="D1342" i="5" s="1"/>
  <c r="F1342" i="5" s="1"/>
  <c r="G1348" i="2"/>
  <c r="H1348" i="2" s="1"/>
  <c r="J1348" i="2" s="1"/>
  <c r="D1347" i="5" s="1"/>
  <c r="F1347" i="5" s="1"/>
  <c r="G1356" i="2"/>
  <c r="H1356" i="2" s="1"/>
  <c r="J1356" i="2" s="1"/>
  <c r="D1355" i="5" s="1"/>
  <c r="F1355" i="5" s="1"/>
  <c r="G1360" i="2"/>
  <c r="H1360" i="2" s="1"/>
  <c r="J1360" i="2" s="1"/>
  <c r="D1359" i="5" s="1"/>
  <c r="F1359" i="5" s="1"/>
  <c r="G1365" i="2"/>
  <c r="H1365" i="2" s="1"/>
  <c r="J1365" i="2" s="1"/>
  <c r="D1364" i="5" s="1"/>
  <c r="F1364" i="5" s="1"/>
  <c r="G1370" i="2"/>
  <c r="H1370" i="2" s="1"/>
  <c r="J1370" i="2" s="1"/>
  <c r="D1369" i="5" s="1"/>
  <c r="F1369" i="5" s="1"/>
  <c r="G1374" i="2"/>
  <c r="H1374" i="2" s="1"/>
  <c r="J1374" i="2" s="1"/>
  <c r="D1373" i="5" s="1"/>
  <c r="F1373" i="5" s="1"/>
  <c r="G1379" i="2"/>
  <c r="H1379" i="2" s="1"/>
  <c r="J1379" i="2" s="1"/>
  <c r="D1378" i="5" s="1"/>
  <c r="F1378" i="5" s="1"/>
  <c r="G1384" i="2"/>
  <c r="H1384" i="2" s="1"/>
  <c r="J1384" i="2" s="1"/>
  <c r="D1383" i="5" s="1"/>
  <c r="F1383" i="5" s="1"/>
  <c r="G1389" i="2"/>
  <c r="H1389" i="2" s="1"/>
  <c r="J1389" i="2" s="1"/>
  <c r="D1388" i="5" s="1"/>
  <c r="F1388" i="5" s="1"/>
  <c r="G1394" i="2"/>
  <c r="H1394" i="2" s="1"/>
  <c r="J1394" i="2" s="1"/>
  <c r="D1393" i="5" s="1"/>
  <c r="F1393" i="5" s="1"/>
  <c r="G1399" i="2"/>
  <c r="H1399" i="2" s="1"/>
  <c r="J1399" i="2" s="1"/>
  <c r="D1398" i="5" s="1"/>
  <c r="F1398" i="5" s="1"/>
  <c r="G1405" i="2"/>
  <c r="H1405" i="2" s="1"/>
  <c r="J1405" i="2" s="1"/>
  <c r="D1404" i="5" s="1"/>
  <c r="F1404" i="5" s="1"/>
  <c r="G1411" i="2"/>
  <c r="H1411" i="2" s="1"/>
  <c r="J1411" i="2" s="1"/>
  <c r="D1410" i="5" s="1"/>
  <c r="F1410" i="5" s="1"/>
  <c r="G1416" i="2"/>
  <c r="H1416" i="2" s="1"/>
  <c r="J1416" i="2" s="1"/>
  <c r="D1415" i="5" s="1"/>
  <c r="F1415" i="5" s="1"/>
  <c r="G1422" i="2"/>
  <c r="H1422" i="2" s="1"/>
  <c r="J1422" i="2" s="1"/>
  <c r="D1421" i="5" s="1"/>
  <c r="F1421" i="5" s="1"/>
  <c r="G1428" i="2"/>
  <c r="H1428" i="2" s="1"/>
  <c r="J1428" i="2" s="1"/>
  <c r="D1427" i="5" s="1"/>
  <c r="F1427" i="5" s="1"/>
  <c r="G1434" i="2"/>
  <c r="H1434" i="2" s="1"/>
  <c r="J1434" i="2" s="1"/>
  <c r="D1433" i="5" s="1"/>
  <c r="F1433" i="5" s="1"/>
  <c r="G1440" i="2"/>
  <c r="H1440" i="2" s="1"/>
  <c r="J1440" i="2" s="1"/>
  <c r="D1439" i="5" s="1"/>
  <c r="F1439" i="5" s="1"/>
  <c r="G1446" i="2"/>
  <c r="H1446" i="2" s="1"/>
  <c r="J1446" i="2" s="1"/>
  <c r="D1445" i="5" s="1"/>
  <c r="F1445" i="5" s="1"/>
  <c r="G1451" i="2"/>
  <c r="H1451" i="2" s="1"/>
  <c r="J1451" i="2" s="1"/>
  <c r="D1450" i="5" s="1"/>
  <c r="F1450" i="5" s="1"/>
  <c r="G1455" i="2"/>
  <c r="H1455" i="2" s="1"/>
  <c r="J1455" i="2" s="1"/>
  <c r="D1454" i="5" s="1"/>
  <c r="F1454" i="5" s="1"/>
  <c r="G1459" i="2"/>
  <c r="H1459" i="2" s="1"/>
  <c r="J1459" i="2" s="1"/>
  <c r="D1458" i="5" s="1"/>
  <c r="F1458" i="5" s="1"/>
  <c r="G1463" i="2"/>
  <c r="H1463" i="2" s="1"/>
  <c r="J1463" i="2" s="1"/>
  <c r="D1462" i="5" s="1"/>
  <c r="F1462" i="5" s="1"/>
  <c r="G1467" i="2"/>
  <c r="H1467" i="2" s="1"/>
  <c r="J1467" i="2" s="1"/>
  <c r="D1466" i="5" s="1"/>
  <c r="F1466" i="5" s="1"/>
  <c r="G1472" i="2"/>
  <c r="H1472" i="2" s="1"/>
  <c r="J1472" i="2" s="1"/>
  <c r="D1471" i="5" s="1"/>
  <c r="F1471" i="5" s="1"/>
  <c r="G1476" i="2"/>
  <c r="H1476" i="2" s="1"/>
  <c r="J1476" i="2" s="1"/>
  <c r="D1475" i="5" s="1"/>
  <c r="F1475" i="5" s="1"/>
  <c r="G1480" i="2"/>
  <c r="H1480" i="2" s="1"/>
  <c r="G1350" i="2"/>
  <c r="H1350" i="2" s="1"/>
  <c r="J1350" i="2" s="1"/>
  <c r="D1349" i="5" s="1"/>
  <c r="F1349" i="5" s="1"/>
  <c r="G1362" i="2"/>
  <c r="H1362" i="2" s="1"/>
  <c r="J1362" i="2" s="1"/>
  <c r="D1361" i="5" s="1"/>
  <c r="F1361" i="5" s="1"/>
  <c r="G1376" i="2"/>
  <c r="H1376" i="2" s="1"/>
  <c r="J1376" i="2" s="1"/>
  <c r="D1375" i="5" s="1"/>
  <c r="F1375" i="5" s="1"/>
  <c r="G1391" i="2"/>
  <c r="H1391" i="2" s="1"/>
  <c r="J1391" i="2" s="1"/>
  <c r="D1390" i="5" s="1"/>
  <c r="F1390" i="5" s="1"/>
  <c r="G1408" i="2"/>
  <c r="H1408" i="2" s="1"/>
  <c r="J1408" i="2" s="1"/>
  <c r="D1407" i="5" s="1"/>
  <c r="F1407" i="5" s="1"/>
  <c r="G1425" i="2"/>
  <c r="H1425" i="2" s="1"/>
  <c r="J1425" i="2" s="1"/>
  <c r="D1424" i="5" s="1"/>
  <c r="F1424" i="5" s="1"/>
  <c r="G1437" i="2"/>
  <c r="H1437" i="2" s="1"/>
  <c r="J1437" i="2" s="1"/>
  <c r="D1436" i="5" s="1"/>
  <c r="F1436" i="5" s="1"/>
  <c r="G1449" i="2"/>
  <c r="H1449" i="2" s="1"/>
  <c r="J1449" i="2" s="1"/>
  <c r="D1448" i="5" s="1"/>
  <c r="F1448" i="5" s="1"/>
  <c r="G1461" i="2"/>
  <c r="H1461" i="2" s="1"/>
  <c r="J1461" i="2" s="1"/>
  <c r="D1460" i="5" s="1"/>
  <c r="F1460" i="5" s="1"/>
  <c r="G1465" i="2"/>
  <c r="H1465" i="2" s="1"/>
  <c r="J1465" i="2" s="1"/>
  <c r="D1464" i="5" s="1"/>
  <c r="F1464" i="5" s="1"/>
  <c r="G1469" i="2"/>
  <c r="H1469" i="2" s="1"/>
  <c r="J1469" i="2" s="1"/>
  <c r="D1468" i="5" s="1"/>
  <c r="F1468" i="5" s="1"/>
  <c r="G1478" i="2"/>
  <c r="H1478" i="2" s="1"/>
  <c r="J1478" i="2" s="1"/>
  <c r="D1477" i="5" s="1"/>
  <c r="F1477" i="5" s="1"/>
  <c r="G1344" i="2"/>
  <c r="H1344" i="2" s="1"/>
  <c r="J1344" i="2" s="1"/>
  <c r="D1343" i="5" s="1"/>
  <c r="F1343" i="5" s="1"/>
  <c r="G1349" i="2"/>
  <c r="H1349" i="2" s="1"/>
  <c r="J1349" i="2" s="1"/>
  <c r="D1348" i="5" s="1"/>
  <c r="F1348" i="5" s="1"/>
  <c r="G1353" i="2"/>
  <c r="H1353" i="2" s="1"/>
  <c r="J1353" i="2" s="1"/>
  <c r="D1352" i="5" s="1"/>
  <c r="F1352" i="5" s="1"/>
  <c r="G1357" i="2"/>
  <c r="H1357" i="2" s="1"/>
  <c r="J1357" i="2" s="1"/>
  <c r="D1356" i="5" s="1"/>
  <c r="F1356" i="5" s="1"/>
  <c r="G1361" i="2"/>
  <c r="H1361" i="2" s="1"/>
  <c r="J1361" i="2" s="1"/>
  <c r="D1360" i="5" s="1"/>
  <c r="F1360" i="5" s="1"/>
  <c r="G1366" i="2"/>
  <c r="H1366" i="2" s="1"/>
  <c r="J1366" i="2" s="1"/>
  <c r="D1365" i="5" s="1"/>
  <c r="F1365" i="5" s="1"/>
  <c r="G1371" i="2"/>
  <c r="H1371" i="2" s="1"/>
  <c r="J1371" i="2" s="1"/>
  <c r="D1370" i="5" s="1"/>
  <c r="F1370" i="5" s="1"/>
  <c r="G1375" i="2"/>
  <c r="H1375" i="2" s="1"/>
  <c r="J1375" i="2" s="1"/>
  <c r="D1374" i="5" s="1"/>
  <c r="F1374" i="5" s="1"/>
  <c r="G1380" i="2"/>
  <c r="H1380" i="2" s="1"/>
  <c r="J1380" i="2" s="1"/>
  <c r="D1379" i="5" s="1"/>
  <c r="F1379" i="5" s="1"/>
  <c r="G1385" i="2"/>
  <c r="H1385" i="2" s="1"/>
  <c r="J1385" i="2" s="1"/>
  <c r="D1384" i="5" s="1"/>
  <c r="F1384" i="5" s="1"/>
  <c r="G1390" i="2"/>
  <c r="H1390" i="2" s="1"/>
  <c r="J1390" i="2" s="1"/>
  <c r="D1389" i="5" s="1"/>
  <c r="F1389" i="5" s="1"/>
  <c r="G1395" i="2"/>
  <c r="H1395" i="2" s="1"/>
  <c r="J1395" i="2" s="1"/>
  <c r="D1394" i="5" s="1"/>
  <c r="F1394" i="5" s="1"/>
  <c r="G1401" i="2"/>
  <c r="H1401" i="2" s="1"/>
  <c r="J1401" i="2" s="1"/>
  <c r="D1400" i="5" s="1"/>
  <c r="F1400" i="5" s="1"/>
  <c r="G1406" i="2"/>
  <c r="H1406" i="2" s="1"/>
  <c r="J1406" i="2" s="1"/>
  <c r="D1405" i="5" s="1"/>
  <c r="F1405" i="5" s="1"/>
  <c r="G1412" i="2"/>
  <c r="H1412" i="2" s="1"/>
  <c r="J1412" i="2" s="1"/>
  <c r="D1411" i="5" s="1"/>
  <c r="F1411" i="5" s="1"/>
  <c r="G1418" i="2"/>
  <c r="H1418" i="2" s="1"/>
  <c r="J1418" i="2" s="1"/>
  <c r="D1417" i="5" s="1"/>
  <c r="F1417" i="5" s="1"/>
  <c r="G1423" i="2"/>
  <c r="H1423" i="2" s="1"/>
  <c r="J1423" i="2" s="1"/>
  <c r="D1422" i="5" s="1"/>
  <c r="F1422" i="5" s="1"/>
  <c r="G1429" i="2"/>
  <c r="H1429" i="2" s="1"/>
  <c r="J1429" i="2" s="1"/>
  <c r="D1428" i="5" s="1"/>
  <c r="F1428" i="5" s="1"/>
  <c r="G1435" i="2"/>
  <c r="H1435" i="2" s="1"/>
  <c r="J1435" i="2" s="1"/>
  <c r="D1434" i="5" s="1"/>
  <c r="F1434" i="5" s="1"/>
  <c r="G1441" i="2"/>
  <c r="H1441" i="2" s="1"/>
  <c r="J1441" i="2" s="1"/>
  <c r="D1440" i="5" s="1"/>
  <c r="F1440" i="5" s="1"/>
  <c r="G1447" i="2"/>
  <c r="H1447" i="2" s="1"/>
  <c r="J1447" i="2" s="1"/>
  <c r="D1446" i="5" s="1"/>
  <c r="F1446" i="5" s="1"/>
  <c r="G1452" i="2"/>
  <c r="H1452" i="2" s="1"/>
  <c r="J1452" i="2" s="1"/>
  <c r="D1451" i="5" s="1"/>
  <c r="F1451" i="5" s="1"/>
  <c r="G1456" i="2"/>
  <c r="H1456" i="2" s="1"/>
  <c r="J1456" i="2" s="1"/>
  <c r="D1455" i="5" s="1"/>
  <c r="F1455" i="5" s="1"/>
  <c r="G1460" i="2"/>
  <c r="H1460" i="2" s="1"/>
  <c r="J1460" i="2" s="1"/>
  <c r="D1459" i="5" s="1"/>
  <c r="F1459" i="5" s="1"/>
  <c r="G1464" i="2"/>
  <c r="H1464" i="2" s="1"/>
  <c r="J1464" i="2" s="1"/>
  <c r="D1463" i="5" s="1"/>
  <c r="F1463" i="5" s="1"/>
  <c r="G1468" i="2"/>
  <c r="H1468" i="2" s="1"/>
  <c r="J1468" i="2" s="1"/>
  <c r="D1467" i="5" s="1"/>
  <c r="F1467" i="5" s="1"/>
  <c r="G1473" i="2"/>
  <c r="H1473" i="2" s="1"/>
  <c r="J1473" i="2" s="1"/>
  <c r="D1472" i="5" s="1"/>
  <c r="F1472" i="5" s="1"/>
  <c r="G1477" i="2"/>
  <c r="H1477" i="2" s="1"/>
  <c r="J1477" i="2" s="1"/>
  <c r="D1476" i="5" s="1"/>
  <c r="F1476" i="5" s="1"/>
  <c r="K4891" i="4"/>
  <c r="M4891" i="4" s="1"/>
  <c r="K4904" i="4"/>
  <c r="M4904" i="4" s="1"/>
  <c r="K4920" i="4"/>
  <c r="M4920" i="4" s="1"/>
  <c r="K4937" i="4"/>
  <c r="M4937" i="4" s="1"/>
  <c r="K4941" i="4"/>
  <c r="M4941" i="4" s="1"/>
  <c r="K4962" i="4"/>
  <c r="M4962" i="4" s="1"/>
  <c r="K4977" i="4"/>
  <c r="M4977" i="4" s="1"/>
  <c r="K4992" i="4"/>
  <c r="M4992" i="4" s="1"/>
  <c r="K4996" i="4"/>
  <c r="M4996" i="4" s="1"/>
  <c r="K4897" i="4"/>
  <c r="M4897" i="4" s="1"/>
  <c r="K4912" i="4"/>
  <c r="M4912" i="4" s="1"/>
  <c r="K4930" i="4"/>
  <c r="M4930" i="4" s="1"/>
  <c r="K4932" i="4"/>
  <c r="M4932" i="4" s="1"/>
  <c r="K4953" i="4"/>
  <c r="M4953" i="4" s="1"/>
  <c r="K4892" i="4"/>
  <c r="M4892" i="4" s="1"/>
  <c r="K4894" i="4"/>
  <c r="M4894" i="4" s="1"/>
  <c r="K4905" i="4"/>
  <c r="M4905" i="4" s="1"/>
  <c r="K4907" i="4"/>
  <c r="M4907" i="4" s="1"/>
  <c r="K4919" i="4"/>
  <c r="M4919" i="4" s="1"/>
  <c r="K4921" i="4"/>
  <c r="M4921" i="4" s="1"/>
  <c r="K4923" i="4"/>
  <c r="M4923" i="4" s="1"/>
  <c r="K4925" i="4"/>
  <c r="M4925" i="4" s="1"/>
  <c r="K4936" i="4"/>
  <c r="M4936" i="4" s="1"/>
  <c r="K4938" i="4"/>
  <c r="M4938" i="4" s="1"/>
  <c r="K4940" i="4"/>
  <c r="M4940" i="4" s="1"/>
  <c r="K4945" i="4"/>
  <c r="M4945" i="4" s="1"/>
  <c r="K4948" i="4"/>
  <c r="M4948" i="4" s="1"/>
  <c r="K4963" i="4"/>
  <c r="M4963" i="4" s="1"/>
  <c r="K4965" i="4"/>
  <c r="M4965" i="4" s="1"/>
  <c r="K4978" i="4"/>
  <c r="M4978" i="4" s="1"/>
  <c r="K4980" i="4"/>
  <c r="M4980" i="4" s="1"/>
  <c r="K4991" i="4"/>
  <c r="M4991" i="4" s="1"/>
  <c r="K4993" i="4"/>
  <c r="M4993" i="4" s="1"/>
  <c r="K4995" i="4"/>
  <c r="M4995" i="4" s="1"/>
  <c r="K5006" i="4"/>
  <c r="M5006" i="4" s="1"/>
  <c r="K5008" i="4"/>
  <c r="M5008" i="4" s="1"/>
  <c r="K5021" i="4"/>
  <c r="M5021" i="4" s="1"/>
  <c r="K5023" i="4"/>
  <c r="M5023" i="4" s="1"/>
  <c r="K5025" i="4"/>
  <c r="M5025" i="4" s="1"/>
  <c r="K5045" i="4"/>
  <c r="M5045" i="4" s="1"/>
  <c r="K5047" i="4"/>
  <c r="M5047" i="4" s="1"/>
  <c r="K5049" i="4"/>
  <c r="M5049" i="4" s="1"/>
  <c r="K5062" i="4"/>
  <c r="M5062" i="4" s="1"/>
  <c r="K5064" i="4"/>
  <c r="M5064" i="4" s="1"/>
  <c r="K5066" i="4"/>
  <c r="M5066" i="4" s="1"/>
  <c r="K5068" i="4"/>
  <c r="M5068" i="4" s="1"/>
  <c r="K5079" i="4"/>
  <c r="M5079" i="4" s="1"/>
  <c r="K5081" i="4"/>
  <c r="M5081" i="4" s="1"/>
  <c r="K5083" i="4"/>
  <c r="M5083" i="4" s="1"/>
  <c r="K5096" i="4"/>
  <c r="M5096" i="4" s="1"/>
  <c r="K5098" i="4"/>
  <c r="M5098" i="4" s="1"/>
  <c r="K5100" i="4"/>
  <c r="M5100" i="4" s="1"/>
  <c r="K5111" i="4"/>
  <c r="M5111" i="4" s="1"/>
  <c r="K5113" i="4"/>
  <c r="M5113" i="4" s="1"/>
  <c r="K5125" i="4"/>
  <c r="M5125" i="4" s="1"/>
  <c r="K5127" i="4"/>
  <c r="M5127" i="4" s="1"/>
  <c r="K5129" i="4"/>
  <c r="M5129" i="4" s="1"/>
  <c r="K5141" i="4"/>
  <c r="M5141" i="4" s="1"/>
  <c r="K5143" i="4"/>
  <c r="M5143" i="4" s="1"/>
  <c r="K5145" i="4"/>
  <c r="M5145" i="4" s="1"/>
  <c r="K5157" i="4"/>
  <c r="M5157" i="4" s="1"/>
  <c r="K5159" i="4"/>
  <c r="M5159" i="4" s="1"/>
  <c r="K5161" i="4"/>
  <c r="M5161" i="4" s="1"/>
  <c r="K5172" i="4"/>
  <c r="M5172" i="4" s="1"/>
  <c r="K5174" i="4"/>
  <c r="M5174" i="4" s="1"/>
  <c r="K5176" i="4"/>
  <c r="M5176" i="4" s="1"/>
  <c r="K5190" i="4"/>
  <c r="M5190" i="4" s="1"/>
  <c r="K5192" i="4"/>
  <c r="M5192" i="4" s="1"/>
  <c r="K5194" i="4"/>
  <c r="M5194" i="4" s="1"/>
  <c r="K5204" i="4"/>
  <c r="M5204" i="4" s="1"/>
  <c r="K5206" i="4"/>
  <c r="M5206" i="4" s="1"/>
  <c r="K5208" i="4"/>
  <c r="M5208" i="4" s="1"/>
  <c r="K5222" i="4"/>
  <c r="M5222" i="4" s="1"/>
  <c r="K5224" i="4"/>
  <c r="M5224" i="4" s="1"/>
  <c r="K5231" i="4"/>
  <c r="M5231" i="4" s="1"/>
  <c r="K5239" i="4"/>
  <c r="M5239" i="4" s="1"/>
  <c r="K5241" i="4"/>
  <c r="M5241" i="4" s="1"/>
  <c r="K5252" i="4"/>
  <c r="M5252" i="4" s="1"/>
  <c r="K5254" i="4"/>
  <c r="M5254" i="4" s="1"/>
  <c r="K5256" i="4"/>
  <c r="M5256" i="4" s="1"/>
  <c r="K5270" i="4"/>
  <c r="M5270" i="4" s="1"/>
  <c r="K5276" i="4"/>
  <c r="M5276" i="4" s="1"/>
  <c r="K5278" i="4"/>
  <c r="M5278" i="4" s="1"/>
  <c r="K5280" i="4"/>
  <c r="M5280" i="4" s="1"/>
  <c r="K5293" i="4"/>
  <c r="M5293" i="4" s="1"/>
  <c r="K5309" i="4"/>
  <c r="M5309" i="4" s="1"/>
  <c r="K5311" i="4"/>
  <c r="M5311" i="4" s="1"/>
  <c r="K5313" i="4"/>
  <c r="M5313" i="4" s="1"/>
  <c r="K5327" i="4"/>
  <c r="M5327" i="4" s="1"/>
  <c r="K5329" i="4"/>
  <c r="M5329" i="4" s="1"/>
  <c r="K5331" i="4"/>
  <c r="M5331" i="4" s="1"/>
  <c r="K5341" i="4"/>
  <c r="M5341" i="4" s="1"/>
  <c r="K5343" i="4"/>
  <c r="M5343" i="4" s="1"/>
  <c r="K5345" i="4"/>
  <c r="M5345" i="4" s="1"/>
  <c r="K5357" i="4"/>
  <c r="M5357" i="4" s="1"/>
  <c r="K5359" i="4"/>
  <c r="M5359" i="4" s="1"/>
  <c r="K5361" i="4"/>
  <c r="M5361" i="4" s="1"/>
  <c r="K5368" i="4"/>
  <c r="M5368" i="4" s="1"/>
  <c r="K5370" i="4"/>
  <c r="M5370" i="4" s="1"/>
  <c r="K5372" i="4"/>
  <c r="M5372" i="4" s="1"/>
  <c r="K5384" i="4"/>
  <c r="M5384" i="4" s="1"/>
  <c r="K5386" i="4"/>
  <c r="M5386" i="4" s="1"/>
  <c r="K5388" i="4"/>
  <c r="M5388" i="4" s="1"/>
  <c r="K5398" i="4"/>
  <c r="M5398" i="4" s="1"/>
  <c r="K5400" i="4"/>
  <c r="M5400" i="4" s="1"/>
  <c r="K5402" i="4"/>
  <c r="M5402" i="4" s="1"/>
  <c r="K5415" i="4"/>
  <c r="M5415" i="4" s="1"/>
  <c r="K5417" i="4"/>
  <c r="M5417" i="4" s="1"/>
  <c r="K5419" i="4"/>
  <c r="M5419" i="4" s="1"/>
  <c r="K5432" i="4"/>
  <c r="M5432" i="4" s="1"/>
  <c r="K5434" i="4"/>
  <c r="M5434" i="4" s="1"/>
  <c r="K5436" i="4"/>
  <c r="M5436" i="4" s="1"/>
  <c r="K5442" i="4"/>
  <c r="M5442" i="4" s="1"/>
  <c r="K5444" i="4"/>
  <c r="M5444" i="4" s="1"/>
  <c r="K5446" i="4"/>
  <c r="M5446" i="4" s="1"/>
  <c r="K5450" i="4"/>
  <c r="M5450" i="4" s="1"/>
  <c r="K5452" i="4"/>
  <c r="M5452" i="4" s="1"/>
  <c r="K5454" i="4"/>
  <c r="M5454" i="4" s="1"/>
  <c r="K5458" i="4"/>
  <c r="M5458" i="4" s="1"/>
  <c r="K5460" i="4"/>
  <c r="M5460" i="4" s="1"/>
  <c r="K5462" i="4"/>
  <c r="M5462" i="4" s="1"/>
  <c r="K5466" i="4"/>
  <c r="M5466" i="4" s="1"/>
  <c r="K5468" i="4"/>
  <c r="M5468" i="4" s="1"/>
  <c r="K5470" i="4"/>
  <c r="M5470" i="4" s="1"/>
  <c r="K5476" i="4"/>
  <c r="M5476" i="4" s="1"/>
  <c r="K5478" i="4"/>
  <c r="M5478" i="4" s="1"/>
  <c r="K5480" i="4"/>
  <c r="M5480" i="4" s="1"/>
  <c r="K5484" i="4"/>
  <c r="M5484" i="4" s="1"/>
  <c r="K5486" i="4"/>
  <c r="M5486" i="4" s="1"/>
  <c r="K5488" i="4"/>
  <c r="M5488" i="4" s="1"/>
  <c r="K5492" i="4"/>
  <c r="M5492" i="4" s="1"/>
  <c r="K5494" i="4"/>
  <c r="M5494" i="4" s="1"/>
  <c r="K5496" i="4"/>
  <c r="M5496" i="4" s="1"/>
  <c r="K5500" i="4"/>
  <c r="M5500" i="4" s="1"/>
  <c r="K5502" i="4"/>
  <c r="M5502" i="4" s="1"/>
  <c r="K5504" i="4"/>
  <c r="M5504" i="4" s="1"/>
  <c r="K5510" i="4"/>
  <c r="M5510" i="4" s="1"/>
  <c r="K5512" i="4"/>
  <c r="M5512" i="4" s="1"/>
  <c r="K5529" i="4"/>
  <c r="M5529" i="4" s="1"/>
  <c r="K5531" i="4"/>
  <c r="M5531" i="4" s="1"/>
  <c r="K5535" i="4"/>
  <c r="M5535" i="4" s="1"/>
  <c r="K5537" i="4"/>
  <c r="M5537" i="4" s="1"/>
  <c r="K5539" i="4"/>
  <c r="M5539" i="4" s="1"/>
  <c r="K5543" i="4"/>
  <c r="M5543" i="4" s="1"/>
  <c r="K5545" i="4"/>
  <c r="M5545" i="4" s="1"/>
  <c r="K5547" i="4"/>
  <c r="M5547" i="4" s="1"/>
  <c r="K5560" i="4"/>
  <c r="M5560" i="4" s="1"/>
  <c r="K5562" i="4"/>
  <c r="M5562" i="4" s="1"/>
  <c r="K5564" i="4"/>
  <c r="M5564" i="4" s="1"/>
  <c r="K5568" i="4"/>
  <c r="M5568" i="4" s="1"/>
  <c r="K5570" i="4"/>
  <c r="M5570" i="4" s="1"/>
  <c r="K5572" i="4"/>
  <c r="M5572" i="4" s="1"/>
  <c r="K5583" i="4"/>
  <c r="M5583" i="4" s="1"/>
  <c r="K5585" i="4"/>
  <c r="M5585" i="4" s="1"/>
  <c r="K5587" i="4"/>
  <c r="M5587" i="4" s="1"/>
  <c r="K5591" i="4"/>
  <c r="M5591" i="4" s="1"/>
  <c r="K5593" i="4"/>
  <c r="M5593" i="4" s="1"/>
  <c r="K5595" i="4"/>
  <c r="M5595" i="4" s="1"/>
  <c r="K5604" i="4"/>
  <c r="M5604" i="4" s="1"/>
  <c r="K5606" i="4"/>
  <c r="M5606" i="4" s="1"/>
  <c r="K5608" i="4"/>
  <c r="M5608" i="4" s="1"/>
  <c r="K5612" i="4"/>
  <c r="M5612" i="4" s="1"/>
  <c r="K5614" i="4"/>
  <c r="M5614" i="4" s="1"/>
  <c r="K5616" i="4"/>
  <c r="M5616" i="4" s="1"/>
  <c r="K5635" i="4"/>
  <c r="M5635" i="4" s="1"/>
  <c r="K5637" i="4"/>
  <c r="M5637" i="4" s="1"/>
  <c r="K5639" i="4"/>
  <c r="M5639" i="4" s="1"/>
  <c r="K5658" i="4"/>
  <c r="M5658" i="4" s="1"/>
  <c r="K5660" i="4"/>
  <c r="M5660" i="4" s="1"/>
  <c r="K5662" i="4"/>
  <c r="M5662" i="4" s="1"/>
  <c r="K5675" i="4"/>
  <c r="M5675" i="4" s="1"/>
  <c r="K5677" i="4"/>
  <c r="M5677" i="4" s="1"/>
  <c r="K5679" i="4"/>
  <c r="M5679" i="4" s="1"/>
  <c r="K5686" i="4"/>
  <c r="M5686" i="4" s="1"/>
  <c r="K5699" i="4"/>
  <c r="M5699" i="4" s="1"/>
  <c r="K5701" i="4"/>
  <c r="M5701" i="4" s="1"/>
  <c r="K5703" i="4"/>
  <c r="M5703" i="4" s="1"/>
  <c r="K5716" i="4"/>
  <c r="M5716" i="4" s="1"/>
  <c r="K5718" i="4"/>
  <c r="M5718" i="4" s="1"/>
  <c r="K5720" i="4"/>
  <c r="M5720" i="4" s="1"/>
  <c r="K5732" i="4"/>
  <c r="M5732" i="4" s="1"/>
  <c r="K5734" i="4"/>
  <c r="M5734" i="4" s="1"/>
  <c r="K5736" i="4"/>
  <c r="M5736" i="4" s="1"/>
  <c r="K5745" i="4"/>
  <c r="M5745" i="4" s="1"/>
  <c r="K5747" i="4"/>
  <c r="M5747" i="4" s="1"/>
  <c r="K5752" i="4"/>
  <c r="M5752" i="4" s="1"/>
  <c r="K5754" i="4"/>
  <c r="M5754" i="4" s="1"/>
  <c r="K4885" i="4"/>
  <c r="M4885" i="4" s="1"/>
  <c r="K4887" i="4"/>
  <c r="M4887" i="4" s="1"/>
  <c r="K4898" i="4"/>
  <c r="M4898" i="4" s="1"/>
  <c r="K4900" i="4"/>
  <c r="M4900" i="4" s="1"/>
  <c r="K4911" i="4"/>
  <c r="M4911" i="4" s="1"/>
  <c r="K4913" i="4"/>
  <c r="M4913" i="4" s="1"/>
  <c r="K4915" i="4"/>
  <c r="M4915" i="4" s="1"/>
  <c r="K4929" i="4"/>
  <c r="M4929" i="4" s="1"/>
  <c r="K4931" i="4"/>
  <c r="M4931" i="4" s="1"/>
  <c r="K4933" i="4"/>
  <c r="M4933" i="4" s="1"/>
  <c r="K4944" i="4"/>
  <c r="M4944" i="4" s="1"/>
  <c r="K4947" i="4"/>
  <c r="M4947" i="4" s="1"/>
  <c r="K4954" i="4"/>
  <c r="M4954" i="4" s="1"/>
  <c r="K4956" i="4"/>
  <c r="M4956" i="4" s="1"/>
  <c r="K4958" i="4"/>
  <c r="M4958" i="4" s="1"/>
  <c r="K4969" i="4"/>
  <c r="M4969" i="4" s="1"/>
  <c r="K4971" i="4"/>
  <c r="M4971" i="4" s="1"/>
  <c r="K4973" i="4"/>
  <c r="M4973" i="4" s="1"/>
  <c r="K4984" i="4"/>
  <c r="M4984" i="4" s="1"/>
  <c r="K4986" i="4"/>
  <c r="M4986" i="4" s="1"/>
  <c r="K4988" i="4"/>
  <c r="M4988" i="4" s="1"/>
  <c r="K4999" i="4"/>
  <c r="M4999" i="4" s="1"/>
  <c r="K5001" i="4"/>
  <c r="M5001" i="4" s="1"/>
  <c r="K5012" i="4"/>
  <c r="M5012" i="4" s="1"/>
  <c r="K5014" i="4"/>
  <c r="M5014" i="4" s="1"/>
  <c r="K5016" i="4"/>
  <c r="M5016" i="4" s="1"/>
  <c r="K5029" i="4"/>
  <c r="M5029" i="4" s="1"/>
  <c r="K5031" i="4"/>
  <c r="M5031" i="4" s="1"/>
  <c r="K5033" i="4"/>
  <c r="M5033" i="4" s="1"/>
  <c r="K5038" i="4"/>
  <c r="M5038" i="4" s="1"/>
  <c r="K5040" i="4"/>
  <c r="M5040" i="4" s="1"/>
  <c r="K5042" i="4"/>
  <c r="M5042" i="4" s="1"/>
  <c r="K5054" i="4"/>
  <c r="M5054" i="4" s="1"/>
  <c r="K5056" i="4"/>
  <c r="M5056" i="4" s="1"/>
  <c r="K5058" i="4"/>
  <c r="M5058" i="4" s="1"/>
  <c r="K5072" i="4"/>
  <c r="M5072" i="4" s="1"/>
  <c r="K5074" i="4"/>
  <c r="M5074" i="4" s="1"/>
  <c r="K5076" i="4"/>
  <c r="M5076" i="4" s="1"/>
  <c r="K5087" i="4"/>
  <c r="M5087" i="4" s="1"/>
  <c r="K5089" i="4"/>
  <c r="M5089" i="4" s="1"/>
  <c r="K5091" i="4"/>
  <c r="M5091" i="4" s="1"/>
  <c r="K5104" i="4"/>
  <c r="M5104" i="4" s="1"/>
  <c r="K5106" i="4"/>
  <c r="M5106" i="4" s="1"/>
  <c r="K5108" i="4"/>
  <c r="M5108" i="4" s="1"/>
  <c r="K5119" i="4"/>
  <c r="M5119" i="4" s="1"/>
  <c r="K5121" i="4"/>
  <c r="M5121" i="4" s="1"/>
  <c r="K5133" i="4"/>
  <c r="M5133" i="4" s="1"/>
  <c r="K5135" i="4"/>
  <c r="M5135" i="4" s="1"/>
  <c r="K5137" i="4"/>
  <c r="M5137" i="4" s="1"/>
  <c r="K5149" i="4"/>
  <c r="M5149" i="4" s="1"/>
  <c r="K5151" i="4"/>
  <c r="M5151" i="4" s="1"/>
  <c r="K5153" i="4"/>
  <c r="M5153" i="4" s="1"/>
  <c r="K5166" i="4"/>
  <c r="M5166" i="4" s="1"/>
  <c r="K5168" i="4"/>
  <c r="M5168" i="4" s="1"/>
  <c r="K5181" i="4"/>
  <c r="M5181" i="4" s="1"/>
  <c r="K5183" i="4"/>
  <c r="M5183" i="4" s="1"/>
  <c r="K5185" i="4"/>
  <c r="M5185" i="4" s="1"/>
  <c r="K5198" i="4"/>
  <c r="M5198" i="4" s="1"/>
  <c r="K5200" i="4"/>
  <c r="M5200" i="4" s="1"/>
  <c r="K5212" i="4"/>
  <c r="M5212" i="4" s="1"/>
  <c r="K5214" i="4"/>
  <c r="M5214" i="4" s="1"/>
  <c r="K5216" i="4"/>
  <c r="M5216" i="4" s="1"/>
  <c r="K5228" i="4"/>
  <c r="M5228" i="4" s="1"/>
  <c r="K5233" i="4"/>
  <c r="M5233" i="4" s="1"/>
  <c r="K5236" i="4"/>
  <c r="M5236" i="4" s="1"/>
  <c r="K5246" i="4"/>
  <c r="M5246" i="4" s="1"/>
  <c r="K5248" i="4"/>
  <c r="M5248" i="4" s="1"/>
  <c r="K5260" i="4"/>
  <c r="M5260" i="4" s="1"/>
  <c r="K5262" i="4"/>
  <c r="M5262" i="4" s="1"/>
  <c r="K5264" i="4"/>
  <c r="M5264" i="4" s="1"/>
  <c r="K5285" i="4"/>
  <c r="M5285" i="4" s="1"/>
  <c r="K5287" i="4"/>
  <c r="M5287" i="4" s="1"/>
  <c r="K5289" i="4"/>
  <c r="M5289" i="4" s="1"/>
  <c r="K5301" i="4"/>
  <c r="M5301" i="4" s="1"/>
  <c r="K5303" i="4"/>
  <c r="M5303" i="4" s="1"/>
  <c r="K5305" i="4"/>
  <c r="M5305" i="4" s="1"/>
  <c r="K5317" i="4"/>
  <c r="M5317" i="4" s="1"/>
  <c r="K5319" i="4"/>
  <c r="M5319" i="4" s="1"/>
  <c r="K5321" i="4"/>
  <c r="M5321" i="4" s="1"/>
  <c r="K5335" i="4"/>
  <c r="M5335" i="4" s="1"/>
  <c r="K5350" i="4"/>
  <c r="M5350" i="4" s="1"/>
  <c r="K5352" i="4"/>
  <c r="M5352" i="4" s="1"/>
  <c r="K5354" i="4"/>
  <c r="M5354" i="4" s="1"/>
  <c r="K5376" i="4"/>
  <c r="M5376" i="4" s="1"/>
  <c r="K5378" i="4"/>
  <c r="M5378" i="4" s="1"/>
  <c r="K5380" i="4"/>
  <c r="M5380" i="4" s="1"/>
  <c r="K5391" i="4"/>
  <c r="M5391" i="4" s="1"/>
  <c r="K5393" i="4"/>
  <c r="M5393" i="4" s="1"/>
  <c r="K5395" i="4"/>
  <c r="M5395" i="4" s="1"/>
  <c r="K5408" i="4"/>
  <c r="M5408" i="4" s="1"/>
  <c r="K5410" i="4"/>
  <c r="M5410" i="4" s="1"/>
  <c r="K5412" i="4"/>
  <c r="M5412" i="4" s="1"/>
  <c r="K5425" i="4"/>
  <c r="M5425" i="4" s="1"/>
  <c r="K5427" i="4"/>
  <c r="M5427" i="4" s="1"/>
  <c r="K5429" i="4"/>
  <c r="M5429" i="4" s="1"/>
  <c r="K5514" i="4"/>
  <c r="M5514" i="4" s="1"/>
  <c r="K5518" i="4"/>
  <c r="M5518" i="4" s="1"/>
  <c r="K5520" i="4"/>
  <c r="M5520" i="4" s="1"/>
  <c r="K5522" i="4"/>
  <c r="M5522" i="4" s="1"/>
  <c r="K5526" i="4"/>
  <c r="M5526" i="4" s="1"/>
  <c r="K5551" i="4"/>
  <c r="M5551" i="4" s="1"/>
  <c r="K5553" i="4"/>
  <c r="M5553" i="4" s="1"/>
  <c r="K5555" i="4"/>
  <c r="M5555" i="4" s="1"/>
  <c r="K5576" i="4"/>
  <c r="M5576" i="4" s="1"/>
  <c r="K5578" i="4"/>
  <c r="M5578" i="4" s="1"/>
  <c r="K5580" i="4"/>
  <c r="M5580" i="4" s="1"/>
  <c r="K5597" i="4"/>
  <c r="M5597" i="4" s="1"/>
  <c r="K5599" i="4"/>
  <c r="M5599" i="4" s="1"/>
  <c r="K5601" i="4"/>
  <c r="M5601" i="4" s="1"/>
  <c r="K5618" i="4"/>
  <c r="M5618" i="4" s="1"/>
  <c r="K5620" i="4"/>
  <c r="M5620" i="4" s="1"/>
  <c r="K5622" i="4"/>
  <c r="M5622" i="4" s="1"/>
  <c r="K5626" i="4"/>
  <c r="M5626" i="4" s="1"/>
  <c r="K5628" i="4"/>
  <c r="M5628" i="4" s="1"/>
  <c r="K5630" i="4"/>
  <c r="M5630" i="4" s="1"/>
  <c r="K5643" i="4"/>
  <c r="M5643" i="4" s="1"/>
  <c r="K5645" i="4"/>
  <c r="M5645" i="4" s="1"/>
  <c r="K5647" i="4"/>
  <c r="M5647" i="4" s="1"/>
  <c r="K5651" i="4"/>
  <c r="M5651" i="4" s="1"/>
  <c r="K5653" i="4"/>
  <c r="M5653" i="4" s="1"/>
  <c r="K5655" i="4"/>
  <c r="M5655" i="4" s="1"/>
  <c r="K5666" i="4"/>
  <c r="M5666" i="4" s="1"/>
  <c r="K5668" i="4"/>
  <c r="M5668" i="4" s="1"/>
  <c r="K5670" i="4"/>
  <c r="M5670" i="4" s="1"/>
  <c r="K5683" i="4"/>
  <c r="M5683" i="4" s="1"/>
  <c r="K5690" i="4"/>
  <c r="M5690" i="4" s="1"/>
  <c r="K5692" i="4"/>
  <c r="M5692" i="4" s="1"/>
  <c r="K5694" i="4"/>
  <c r="M5694" i="4" s="1"/>
  <c r="K5707" i="4"/>
  <c r="M5707" i="4" s="1"/>
  <c r="K5709" i="4"/>
  <c r="M5709" i="4" s="1"/>
  <c r="K5711" i="4"/>
  <c r="M5711" i="4" s="1"/>
  <c r="K5722" i="4"/>
  <c r="M5722" i="4" s="1"/>
  <c r="K5724" i="4"/>
  <c r="M5724" i="4" s="1"/>
  <c r="K5726" i="4"/>
  <c r="M5726" i="4" s="1"/>
  <c r="K5738" i="4"/>
  <c r="M5738" i="4" s="1"/>
  <c r="K5740" i="4"/>
  <c r="M5740" i="4" s="1"/>
  <c r="K5742" i="4"/>
  <c r="M5742" i="4" s="1"/>
  <c r="K4924" i="4"/>
  <c r="M4924" i="4" s="1"/>
  <c r="K4939" i="4"/>
  <c r="M4939" i="4" s="1"/>
  <c r="K4966" i="4"/>
  <c r="M4966" i="4" s="1"/>
  <c r="K4981" i="4"/>
  <c r="M4981" i="4" s="1"/>
  <c r="K5005" i="4"/>
  <c r="M5005" i="4" s="1"/>
  <c r="K5007" i="4"/>
  <c r="M5007" i="4" s="1"/>
  <c r="K5009" i="4"/>
  <c r="M5009" i="4" s="1"/>
  <c r="K5020" i="4"/>
  <c r="M5020" i="4" s="1"/>
  <c r="K5022" i="4"/>
  <c r="M5022" i="4" s="1"/>
  <c r="K5024" i="4"/>
  <c r="M5024" i="4" s="1"/>
  <c r="K5046" i="4"/>
  <c r="M5046" i="4" s="1"/>
  <c r="K5048" i="4"/>
  <c r="M5048" i="4" s="1"/>
  <c r="K5050" i="4"/>
  <c r="M5050" i="4" s="1"/>
  <c r="K5063" i="4"/>
  <c r="M5063" i="4" s="1"/>
  <c r="K5065" i="4"/>
  <c r="M5065" i="4" s="1"/>
  <c r="K5067" i="4"/>
  <c r="M5067" i="4" s="1"/>
  <c r="K5080" i="4"/>
  <c r="M5080" i="4" s="1"/>
  <c r="K5082" i="4"/>
  <c r="M5082" i="4" s="1"/>
  <c r="K5084" i="4"/>
  <c r="M5084" i="4" s="1"/>
  <c r="K5095" i="4"/>
  <c r="M5095" i="4" s="1"/>
  <c r="K5097" i="4"/>
  <c r="M5097" i="4" s="1"/>
  <c r="K5099" i="4"/>
  <c r="M5099" i="4" s="1"/>
  <c r="K5112" i="4"/>
  <c r="M5112" i="4" s="1"/>
  <c r="K5114" i="4"/>
  <c r="M5114" i="4" s="1"/>
  <c r="K5126" i="4"/>
  <c r="M5126" i="4" s="1"/>
  <c r="K5128" i="4"/>
  <c r="M5128" i="4" s="1"/>
  <c r="K5130" i="4"/>
  <c r="M5130" i="4" s="1"/>
  <c r="K5140" i="4"/>
  <c r="M5140" i="4" s="1"/>
  <c r="K5142" i="4"/>
  <c r="M5142" i="4" s="1"/>
  <c r="K5144" i="4"/>
  <c r="M5144" i="4" s="1"/>
  <c r="K5158" i="4"/>
  <c r="M5158" i="4" s="1"/>
  <c r="K5160" i="4"/>
  <c r="M5160" i="4" s="1"/>
  <c r="K5162" i="4"/>
  <c r="M5162" i="4" s="1"/>
  <c r="K5173" i="4"/>
  <c r="M5173" i="4" s="1"/>
  <c r="K5175" i="4"/>
  <c r="M5175" i="4" s="1"/>
  <c r="K5177" i="4"/>
  <c r="M5177" i="4" s="1"/>
  <c r="K5189" i="4"/>
  <c r="M5189" i="4" s="1"/>
  <c r="K5191" i="4"/>
  <c r="M5191" i="4" s="1"/>
  <c r="K5193" i="4"/>
  <c r="M5193" i="4" s="1"/>
  <c r="K5205" i="4"/>
  <c r="M5205" i="4" s="1"/>
  <c r="K5207" i="4"/>
  <c r="M5207" i="4" s="1"/>
  <c r="K5209" i="4"/>
  <c r="M5209" i="4" s="1"/>
  <c r="K5221" i="4"/>
  <c r="M5221" i="4" s="1"/>
  <c r="K5223" i="4"/>
  <c r="M5223" i="4" s="1"/>
  <c r="K5225" i="4"/>
  <c r="M5225" i="4" s="1"/>
  <c r="K5240" i="4"/>
  <c r="M5240" i="4" s="1"/>
  <c r="K5253" i="4"/>
  <c r="M5253" i="4" s="1"/>
  <c r="K5255" i="4"/>
  <c r="M5255" i="4" s="1"/>
  <c r="K5257" i="4"/>
  <c r="M5257" i="4" s="1"/>
  <c r="K5269" i="4"/>
  <c r="M5269" i="4" s="1"/>
  <c r="K5277" i="4"/>
  <c r="M5277" i="4" s="1"/>
  <c r="K5279" i="4"/>
  <c r="M5279" i="4" s="1"/>
  <c r="K5281" i="4"/>
  <c r="M5281" i="4" s="1"/>
  <c r="K5294" i="4"/>
  <c r="M5294" i="4" s="1"/>
  <c r="K5310" i="4"/>
  <c r="M5310" i="4" s="1"/>
  <c r="K5312" i="4"/>
  <c r="M5312" i="4" s="1"/>
  <c r="K5314" i="4"/>
  <c r="M5314" i="4" s="1"/>
  <c r="K5326" i="4"/>
  <c r="M5326" i="4" s="1"/>
  <c r="K5328" i="4"/>
  <c r="M5328" i="4" s="1"/>
  <c r="K5330" i="4"/>
  <c r="M5330" i="4" s="1"/>
  <c r="K5342" i="4"/>
  <c r="M5342" i="4" s="1"/>
  <c r="K5344" i="4"/>
  <c r="M5344" i="4" s="1"/>
  <c r="K5346" i="4"/>
  <c r="M5346" i="4" s="1"/>
  <c r="K5356" i="4"/>
  <c r="M5356" i="4" s="1"/>
  <c r="K5358" i="4"/>
  <c r="M5358" i="4" s="1"/>
  <c r="K5360" i="4"/>
  <c r="M5360" i="4" s="1"/>
  <c r="K5362" i="4"/>
  <c r="M5362" i="4" s="1"/>
  <c r="K5367" i="4"/>
  <c r="M5367" i="4" s="1"/>
  <c r="K5369" i="4"/>
  <c r="M5369" i="4" s="1"/>
  <c r="K5371" i="4"/>
  <c r="M5371" i="4" s="1"/>
  <c r="K5385" i="4"/>
  <c r="M5385" i="4" s="1"/>
  <c r="K5387" i="4"/>
  <c r="M5387" i="4" s="1"/>
  <c r="K5389" i="4"/>
  <c r="M5389" i="4" s="1"/>
  <c r="K5399" i="4"/>
  <c r="M5399" i="4" s="1"/>
  <c r="K5401" i="4"/>
  <c r="M5401" i="4" s="1"/>
  <c r="K5403" i="4"/>
  <c r="M5403" i="4" s="1"/>
  <c r="K5416" i="4"/>
  <c r="M5416" i="4" s="1"/>
  <c r="K5418" i="4"/>
  <c r="M5418" i="4" s="1"/>
  <c r="K5420" i="4"/>
  <c r="M5420" i="4" s="1"/>
  <c r="K5433" i="4"/>
  <c r="M5433" i="4" s="1"/>
  <c r="K5435" i="4"/>
  <c r="M5435" i="4" s="1"/>
  <c r="K5437" i="4"/>
  <c r="M5437" i="4" s="1"/>
  <c r="K5441" i="4"/>
  <c r="M5441" i="4" s="1"/>
  <c r="K5443" i="4"/>
  <c r="M5443" i="4" s="1"/>
  <c r="K5445" i="4"/>
  <c r="M5445" i="4" s="1"/>
  <c r="K5449" i="4"/>
  <c r="M5449" i="4" s="1"/>
  <c r="K5451" i="4"/>
  <c r="M5451" i="4" s="1"/>
  <c r="K5453" i="4"/>
  <c r="M5453" i="4" s="1"/>
  <c r="K5459" i="4"/>
  <c r="M5459" i="4" s="1"/>
  <c r="K5461" i="4"/>
  <c r="M5461" i="4" s="1"/>
  <c r="K5463" i="4"/>
  <c r="M5463" i="4" s="1"/>
  <c r="K5467" i="4"/>
  <c r="M5467" i="4" s="1"/>
  <c r="K5469" i="4"/>
  <c r="M5469" i="4" s="1"/>
  <c r="K5471" i="4"/>
  <c r="M5471" i="4" s="1"/>
  <c r="K5475" i="4"/>
  <c r="M5475" i="4" s="1"/>
  <c r="K5477" i="4"/>
  <c r="M5477" i="4" s="1"/>
  <c r="K5479" i="4"/>
  <c r="M5479" i="4" s="1"/>
  <c r="K5483" i="4"/>
  <c r="M5483" i="4" s="1"/>
  <c r="K5485" i="4"/>
  <c r="M5485" i="4" s="1"/>
  <c r="K5487" i="4"/>
  <c r="M5487" i="4" s="1"/>
  <c r="K5493" i="4"/>
  <c r="M5493" i="4" s="1"/>
  <c r="K5495" i="4"/>
  <c r="M5495" i="4" s="1"/>
  <c r="K5497" i="4"/>
  <c r="M5497" i="4" s="1"/>
  <c r="K5501" i="4"/>
  <c r="M5501" i="4" s="1"/>
  <c r="K5503" i="4"/>
  <c r="M5503" i="4" s="1"/>
  <c r="K5505" i="4"/>
  <c r="M5505" i="4" s="1"/>
  <c r="K5509" i="4"/>
  <c r="M5509" i="4" s="1"/>
  <c r="K5511" i="4"/>
  <c r="M5511" i="4" s="1"/>
  <c r="K5513" i="4"/>
  <c r="M5513" i="4" s="1"/>
  <c r="K5528" i="4"/>
  <c r="M5528" i="4" s="1"/>
  <c r="K5530" i="4"/>
  <c r="M5530" i="4" s="1"/>
  <c r="K5534" i="4"/>
  <c r="M5534" i="4" s="1"/>
  <c r="K5536" i="4"/>
  <c r="M5536" i="4" s="1"/>
  <c r="K5538" i="4"/>
  <c r="M5538" i="4" s="1"/>
  <c r="K5544" i="4"/>
  <c r="M5544" i="4" s="1"/>
  <c r="K5546" i="4"/>
  <c r="M5546" i="4" s="1"/>
  <c r="K5548" i="4"/>
  <c r="M5548" i="4" s="1"/>
  <c r="K5559" i="4"/>
  <c r="M5559" i="4" s="1"/>
  <c r="K5561" i="4"/>
  <c r="M5561" i="4" s="1"/>
  <c r="K5563" i="4"/>
  <c r="M5563" i="4" s="1"/>
  <c r="K5567" i="4"/>
  <c r="M5567" i="4" s="1"/>
  <c r="K5569" i="4"/>
  <c r="M5569" i="4" s="1"/>
  <c r="K5571" i="4"/>
  <c r="M5571" i="4" s="1"/>
  <c r="K5584" i="4"/>
  <c r="M5584" i="4" s="1"/>
  <c r="K5586" i="4"/>
  <c r="M5586" i="4" s="1"/>
  <c r="K5588" i="4"/>
  <c r="M5588" i="4" s="1"/>
  <c r="K5590" i="4"/>
  <c r="M5590" i="4" s="1"/>
  <c r="K5592" i="4"/>
  <c r="M5592" i="4" s="1"/>
  <c r="K5594" i="4"/>
  <c r="M5594" i="4" s="1"/>
  <c r="K5605" i="4"/>
  <c r="M5605" i="4" s="1"/>
  <c r="K5607" i="4"/>
  <c r="M5607" i="4" s="1"/>
  <c r="K5609" i="4"/>
  <c r="M5609" i="4" s="1"/>
  <c r="K5611" i="4"/>
  <c r="M5611" i="4" s="1"/>
  <c r="K5613" i="4"/>
  <c r="M5613" i="4" s="1"/>
  <c r="K5615" i="4"/>
  <c r="M5615" i="4" s="1"/>
  <c r="K5634" i="4"/>
  <c r="M5634" i="4" s="1"/>
  <c r="K5636" i="4"/>
  <c r="M5636" i="4" s="1"/>
  <c r="K5638" i="4"/>
  <c r="M5638" i="4" s="1"/>
  <c r="K5659" i="4"/>
  <c r="M5659" i="4" s="1"/>
  <c r="K5661" i="4"/>
  <c r="M5661" i="4" s="1"/>
  <c r="K5663" i="4"/>
  <c r="M5663" i="4" s="1"/>
  <c r="K5674" i="4"/>
  <c r="M5674" i="4" s="1"/>
  <c r="K5676" i="4"/>
  <c r="M5676" i="4" s="1"/>
  <c r="K5678" i="4"/>
  <c r="M5678" i="4" s="1"/>
  <c r="K5685" i="4"/>
  <c r="M5685" i="4" s="1"/>
  <c r="K5687" i="4"/>
  <c r="M5687" i="4" s="1"/>
  <c r="K5698" i="4"/>
  <c r="M5698" i="4" s="1"/>
  <c r="K5700" i="4"/>
  <c r="M5700" i="4" s="1"/>
  <c r="K5702" i="4"/>
  <c r="M5702" i="4" s="1"/>
  <c r="K5715" i="4"/>
  <c r="M5715" i="4" s="1"/>
  <c r="K5717" i="4"/>
  <c r="M5717" i="4" s="1"/>
  <c r="K5719" i="4"/>
  <c r="M5719" i="4" s="1"/>
  <c r="K5733" i="4"/>
  <c r="M5733" i="4" s="1"/>
  <c r="K5735" i="4"/>
  <c r="M5735" i="4" s="1"/>
  <c r="K5744" i="4"/>
  <c r="M5744" i="4" s="1"/>
  <c r="K5746" i="4"/>
  <c r="M5746" i="4" s="1"/>
  <c r="K5748" i="4"/>
  <c r="M5748" i="4" s="1"/>
  <c r="K5751" i="4"/>
  <c r="M5751" i="4" s="1"/>
  <c r="K5753" i="4"/>
  <c r="M5753" i="4" s="1"/>
  <c r="K4893" i="4"/>
  <c r="M4893" i="4" s="1"/>
  <c r="K4906" i="4"/>
  <c r="M4906" i="4" s="1"/>
  <c r="K4922" i="4"/>
  <c r="M4922" i="4" s="1"/>
  <c r="K4949" i="4"/>
  <c r="M4949" i="4" s="1"/>
  <c r="K4964" i="4"/>
  <c r="M4964" i="4" s="1"/>
  <c r="K4979" i="4"/>
  <c r="M4979" i="4" s="1"/>
  <c r="K4994" i="4"/>
  <c r="M4994" i="4" s="1"/>
  <c r="K4886" i="4"/>
  <c r="M4886" i="4" s="1"/>
  <c r="K4888" i="4"/>
  <c r="M4888" i="4" s="1"/>
  <c r="K4899" i="4"/>
  <c r="M4899" i="4" s="1"/>
  <c r="K4901" i="4"/>
  <c r="M4901" i="4" s="1"/>
  <c r="K4910" i="4"/>
  <c r="M4910" i="4" s="1"/>
  <c r="K4914" i="4"/>
  <c r="M4914" i="4" s="1"/>
  <c r="K4928" i="4"/>
  <c r="M4928" i="4" s="1"/>
  <c r="K4955" i="4"/>
  <c r="M4955" i="4" s="1"/>
  <c r="K4957" i="4"/>
  <c r="M4957" i="4" s="1"/>
  <c r="K4959" i="4"/>
  <c r="M4959" i="4" s="1"/>
  <c r="K4970" i="4"/>
  <c r="M4970" i="4" s="1"/>
  <c r="K4972" i="4"/>
  <c r="M4972" i="4" s="1"/>
  <c r="K4985" i="4"/>
  <c r="M4985" i="4" s="1"/>
  <c r="K4987" i="4"/>
  <c r="M4987" i="4" s="1"/>
  <c r="K5000" i="4"/>
  <c r="M5000" i="4" s="1"/>
  <c r="K5002" i="4"/>
  <c r="M5002" i="4" s="1"/>
  <c r="K5013" i="4"/>
  <c r="M5013" i="4" s="1"/>
  <c r="K5015" i="4"/>
  <c r="M5015" i="4" s="1"/>
  <c r="K5017" i="4"/>
  <c r="M5017" i="4" s="1"/>
  <c r="K5028" i="4"/>
  <c r="M5028" i="4" s="1"/>
  <c r="K5030" i="4"/>
  <c r="M5030" i="4" s="1"/>
  <c r="K5032" i="4"/>
  <c r="M5032" i="4" s="1"/>
  <c r="K5037" i="4"/>
  <c r="M5037" i="4" s="1"/>
  <c r="K5039" i="4"/>
  <c r="M5039" i="4" s="1"/>
  <c r="K5041" i="4"/>
  <c r="M5041" i="4" s="1"/>
  <c r="K5053" i="4"/>
  <c r="M5053" i="4" s="1"/>
  <c r="K5055" i="4"/>
  <c r="M5055" i="4" s="1"/>
  <c r="K5057" i="4"/>
  <c r="M5057" i="4" s="1"/>
  <c r="K5071" i="4"/>
  <c r="M5071" i="4" s="1"/>
  <c r="K5073" i="4"/>
  <c r="M5073" i="4" s="1"/>
  <c r="K5075" i="4"/>
  <c r="M5075" i="4" s="1"/>
  <c r="K5088" i="4"/>
  <c r="M5088" i="4" s="1"/>
  <c r="K5090" i="4"/>
  <c r="M5090" i="4" s="1"/>
  <c r="K5092" i="4"/>
  <c r="M5092" i="4" s="1"/>
  <c r="K5103" i="4"/>
  <c r="M5103" i="4" s="1"/>
  <c r="K5105" i="4"/>
  <c r="M5105" i="4" s="1"/>
  <c r="K5107" i="4"/>
  <c r="M5107" i="4" s="1"/>
  <c r="K5118" i="4"/>
  <c r="M5118" i="4" s="1"/>
  <c r="K5120" i="4"/>
  <c r="M5120" i="4" s="1"/>
  <c r="K5134" i="4"/>
  <c r="M5134" i="4" s="1"/>
  <c r="K5136" i="4"/>
  <c r="M5136" i="4" s="1"/>
  <c r="K5148" i="4"/>
  <c r="M5148" i="4" s="1"/>
  <c r="K5150" i="4"/>
  <c r="M5150" i="4" s="1"/>
  <c r="K5152" i="4"/>
  <c r="M5152" i="4" s="1"/>
  <c r="K5165" i="4"/>
  <c r="M5165" i="4" s="1"/>
  <c r="K5167" i="4"/>
  <c r="M5167" i="4" s="1"/>
  <c r="K5169" i="4"/>
  <c r="M5169" i="4" s="1"/>
  <c r="K5180" i="4"/>
  <c r="M5180" i="4" s="1"/>
  <c r="K5182" i="4"/>
  <c r="M5182" i="4" s="1"/>
  <c r="K5184" i="4"/>
  <c r="M5184" i="4" s="1"/>
  <c r="K5197" i="4"/>
  <c r="M5197" i="4" s="1"/>
  <c r="K5199" i="4"/>
  <c r="M5199" i="4" s="1"/>
  <c r="K5201" i="4"/>
  <c r="M5201" i="4" s="1"/>
  <c r="K5213" i="4"/>
  <c r="M5213" i="4" s="1"/>
  <c r="K5215" i="4"/>
  <c r="M5215" i="4" s="1"/>
  <c r="K5217" i="4"/>
  <c r="M5217" i="4" s="1"/>
  <c r="K5229" i="4"/>
  <c r="M5229" i="4" s="1"/>
  <c r="K5232" i="4"/>
  <c r="M5232" i="4" s="1"/>
  <c r="K5237" i="4"/>
  <c r="M5237" i="4" s="1"/>
  <c r="K5245" i="4"/>
  <c r="M5245" i="4" s="1"/>
  <c r="K5247" i="4"/>
  <c r="M5247" i="4" s="1"/>
  <c r="K5249" i="4"/>
  <c r="M5249" i="4" s="1"/>
  <c r="K5261" i="4"/>
  <c r="M5261" i="4" s="1"/>
  <c r="K5263" i="4"/>
  <c r="M5263" i="4" s="1"/>
  <c r="K5265" i="4"/>
  <c r="M5265" i="4" s="1"/>
  <c r="K5284" i="4"/>
  <c r="M5284" i="4" s="1"/>
  <c r="K5286" i="4"/>
  <c r="M5286" i="4" s="1"/>
  <c r="K5288" i="4"/>
  <c r="M5288" i="4" s="1"/>
  <c r="K5300" i="4"/>
  <c r="M5300" i="4" s="1"/>
  <c r="K5302" i="4"/>
  <c r="M5302" i="4" s="1"/>
  <c r="K5304" i="4"/>
  <c r="M5304" i="4" s="1"/>
  <c r="K5318" i="4"/>
  <c r="M5318" i="4" s="1"/>
  <c r="K5320" i="4"/>
  <c r="M5320" i="4" s="1"/>
  <c r="K5322" i="4"/>
  <c r="M5322" i="4" s="1"/>
  <c r="K5334" i="4"/>
  <c r="M5334" i="4" s="1"/>
  <c r="K5349" i="4"/>
  <c r="M5349" i="4" s="1"/>
  <c r="K5351" i="4"/>
  <c r="M5351" i="4" s="1"/>
  <c r="K5353" i="4"/>
  <c r="M5353" i="4" s="1"/>
  <c r="K5375" i="4"/>
  <c r="M5375" i="4" s="1"/>
  <c r="K5377" i="4"/>
  <c r="M5377" i="4" s="1"/>
  <c r="K5379" i="4"/>
  <c r="M5379" i="4" s="1"/>
  <c r="K5392" i="4"/>
  <c r="M5392" i="4" s="1"/>
  <c r="K5394" i="4"/>
  <c r="M5394" i="4" s="1"/>
  <c r="K5396" i="4"/>
  <c r="M5396" i="4" s="1"/>
  <c r="K5407" i="4"/>
  <c r="M5407" i="4" s="1"/>
  <c r="K5409" i="4"/>
  <c r="M5409" i="4" s="1"/>
  <c r="K5411" i="4"/>
  <c r="M5411" i="4" s="1"/>
  <c r="K5424" i="4"/>
  <c r="M5424" i="4" s="1"/>
  <c r="K5426" i="4"/>
  <c r="M5426" i="4" s="1"/>
  <c r="K5428" i="4"/>
  <c r="M5428" i="4" s="1"/>
  <c r="K5517" i="4"/>
  <c r="M5517" i="4" s="1"/>
  <c r="K5519" i="4"/>
  <c r="M5519" i="4" s="1"/>
  <c r="K5521" i="4"/>
  <c r="M5521" i="4" s="1"/>
  <c r="K5552" i="4"/>
  <c r="M5552" i="4" s="1"/>
  <c r="K5554" i="4"/>
  <c r="M5554" i="4" s="1"/>
  <c r="K5556" i="4"/>
  <c r="M5556" i="4" s="1"/>
  <c r="K5575" i="4"/>
  <c r="M5575" i="4" s="1"/>
  <c r="K5577" i="4"/>
  <c r="M5577" i="4" s="1"/>
  <c r="K5579" i="4"/>
  <c r="M5579" i="4" s="1"/>
  <c r="K5598" i="4"/>
  <c r="M5598" i="4" s="1"/>
  <c r="K5600" i="4"/>
  <c r="M5600" i="4" s="1"/>
  <c r="K5602" i="4"/>
  <c r="M5602" i="4" s="1"/>
  <c r="K5619" i="4"/>
  <c r="M5619" i="4" s="1"/>
  <c r="K5621" i="4"/>
  <c r="M5621" i="4" s="1"/>
  <c r="K5623" i="4"/>
  <c r="M5623" i="4" s="1"/>
  <c r="K5627" i="4"/>
  <c r="M5627" i="4" s="1"/>
  <c r="K5629" i="4"/>
  <c r="M5629" i="4" s="1"/>
  <c r="K5631" i="4"/>
  <c r="M5631" i="4" s="1"/>
  <c r="K5642" i="4"/>
  <c r="M5642" i="4" s="1"/>
  <c r="K5644" i="4"/>
  <c r="M5644" i="4" s="1"/>
  <c r="K5646" i="4"/>
  <c r="M5646" i="4" s="1"/>
  <c r="K5650" i="4"/>
  <c r="M5650" i="4" s="1"/>
  <c r="K5652" i="4"/>
  <c r="M5652" i="4" s="1"/>
  <c r="K5654" i="4"/>
  <c r="M5654" i="4" s="1"/>
  <c r="K5667" i="4"/>
  <c r="M5667" i="4" s="1"/>
  <c r="K5669" i="4"/>
  <c r="M5669" i="4" s="1"/>
  <c r="K5671" i="4"/>
  <c r="M5671" i="4" s="1"/>
  <c r="K5682" i="4"/>
  <c r="M5682" i="4" s="1"/>
  <c r="K5691" i="4"/>
  <c r="M5691" i="4" s="1"/>
  <c r="K5693" i="4"/>
  <c r="M5693" i="4" s="1"/>
  <c r="K5695" i="4"/>
  <c r="M5695" i="4" s="1"/>
  <c r="K5706" i="4"/>
  <c r="M5706" i="4" s="1"/>
  <c r="K5708" i="4"/>
  <c r="M5708" i="4" s="1"/>
  <c r="K5710" i="4"/>
  <c r="M5710" i="4" s="1"/>
  <c r="K5723" i="4"/>
  <c r="M5723" i="4" s="1"/>
  <c r="K5725" i="4"/>
  <c r="M5725" i="4" s="1"/>
  <c r="K5727" i="4"/>
  <c r="M5727" i="4" s="1"/>
  <c r="K5739" i="4"/>
  <c r="M5739" i="4" s="1"/>
  <c r="K5741" i="4"/>
  <c r="M5741" i="4" s="1"/>
  <c r="H1445" i="6"/>
  <c r="H1433" i="6"/>
  <c r="H1377" i="6"/>
  <c r="H1417" i="6"/>
  <c r="K1420" i="6"/>
  <c r="N1420" i="6" s="1"/>
  <c r="M5296" i="4"/>
  <c r="M5337" i="4"/>
  <c r="M5336" i="4"/>
  <c r="M5273" i="4"/>
  <c r="M5295" i="4"/>
  <c r="M5338" i="4"/>
  <c r="M5272" i="4"/>
  <c r="M5271" i="4"/>
  <c r="M5297" i="4"/>
  <c r="M5755" i="4" l="1"/>
  <c r="G1479" i="5" s="1"/>
  <c r="J1480" i="2"/>
  <c r="D1479" i="5" s="1"/>
  <c r="F1479" i="5" s="1"/>
  <c r="F1478" i="5"/>
  <c r="M4908" i="4"/>
  <c r="G1344" i="5" s="1"/>
  <c r="H1344" i="5" s="1"/>
  <c r="E1345" i="6" s="1"/>
  <c r="M4916" i="4"/>
  <c r="G1345" i="5" s="1"/>
  <c r="H1345" i="5" s="1"/>
  <c r="E1346" i="6" s="1"/>
  <c r="M5258" i="4"/>
  <c r="G1397" i="5" s="1"/>
  <c r="H1397" i="5" s="1"/>
  <c r="E1398" i="6" s="1"/>
  <c r="M5688" i="4"/>
  <c r="G1466" i="5" s="1"/>
  <c r="H1466" i="5" s="1"/>
  <c r="E1467" i="6" s="1"/>
  <c r="M5498" i="4"/>
  <c r="G1439" i="5" s="1"/>
  <c r="H1439" i="5" s="1"/>
  <c r="E1440" i="6" s="1"/>
  <c r="M5421" i="4"/>
  <c r="G1425" i="5" s="1"/>
  <c r="H1425" i="5" s="1"/>
  <c r="E1426" i="6" s="1"/>
  <c r="M5355" i="4"/>
  <c r="G1414" i="5" s="1"/>
  <c r="H1414" i="5" s="1"/>
  <c r="E1415" i="6" s="1"/>
  <c r="M5323" i="4"/>
  <c r="G1408" i="5" s="1"/>
  <c r="H1408" i="5" s="1"/>
  <c r="E1409" i="6" s="1"/>
  <c r="M5234" i="4"/>
  <c r="G1393" i="5" s="1"/>
  <c r="H1393" i="5" s="1"/>
  <c r="E1394" i="6" s="1"/>
  <c r="M4989" i="4"/>
  <c r="G1356" i="5" s="1"/>
  <c r="H1356" i="5" s="1"/>
  <c r="E1357" i="6" s="1"/>
  <c r="M4889" i="4"/>
  <c r="G1341" i="5" s="1"/>
  <c r="M5186" i="4"/>
  <c r="G1385" i="5" s="1"/>
  <c r="H1385" i="5" s="1"/>
  <c r="E1386" i="6" s="1"/>
  <c r="M5664" i="4"/>
  <c r="G1463" i="5" s="1"/>
  <c r="H1463" i="5" s="1"/>
  <c r="E1464" i="6" s="1"/>
  <c r="M5573" i="4"/>
  <c r="G1451" i="5" s="1"/>
  <c r="H1451" i="5" s="1"/>
  <c r="E1452" i="6" s="1"/>
  <c r="M5472" i="4"/>
  <c r="G1434" i="5" s="1"/>
  <c r="H1434" i="5" s="1"/>
  <c r="E1435" i="6" s="1"/>
  <c r="M5464" i="4"/>
  <c r="G1433" i="5" s="1"/>
  <c r="H1433" i="5" s="1"/>
  <c r="E1434" i="6" s="1"/>
  <c r="M5455" i="4"/>
  <c r="G1431" i="5" s="1"/>
  <c r="H1431" i="5" s="1"/>
  <c r="E1432" i="6" s="1"/>
  <c r="M5242" i="4"/>
  <c r="G1394" i="5" s="1"/>
  <c r="H1394" i="5" s="1"/>
  <c r="E1395" i="6" s="1"/>
  <c r="M5178" i="4"/>
  <c r="G1384" i="5" s="1"/>
  <c r="M5085" i="4"/>
  <c r="G1370" i="5" s="1"/>
  <c r="H1370" i="5" s="1"/>
  <c r="E1371" i="6" s="1"/>
  <c r="M5010" i="4"/>
  <c r="G1359" i="5" s="1"/>
  <c r="H1359" i="5" s="1"/>
  <c r="E1360" i="6" s="1"/>
  <c r="M5696" i="4"/>
  <c r="G1467" i="5" s="1"/>
  <c r="H1467" i="5" s="1"/>
  <c r="E1468" i="6" s="1"/>
  <c r="M5672" i="4"/>
  <c r="G1464" i="5" s="1"/>
  <c r="H1464" i="5" s="1"/>
  <c r="E1465" i="6" s="1"/>
  <c r="M5397" i="4"/>
  <c r="G1421" i="5" s="1"/>
  <c r="H1421" i="5" s="1"/>
  <c r="E1422" i="6" s="1"/>
  <c r="M5290" i="4"/>
  <c r="G1402" i="5" s="1"/>
  <c r="H1402" i="5" s="1"/>
  <c r="E1403" i="6" s="1"/>
  <c r="M5138" i="4"/>
  <c r="G1378" i="5" s="1"/>
  <c r="H1378" i="5" s="1"/>
  <c r="E1379" i="6" s="1"/>
  <c r="M4950" i="4"/>
  <c r="G1350" i="5" s="1"/>
  <c r="H1350" i="5" s="1"/>
  <c r="E1351" i="6" s="1"/>
  <c r="M4934" i="4"/>
  <c r="G1348" i="5" s="1"/>
  <c r="H1348" i="5" s="1"/>
  <c r="E1349" i="6" s="1"/>
  <c r="M5390" i="4"/>
  <c r="G1420" i="5" s="1"/>
  <c r="H1420" i="5" s="1"/>
  <c r="E1421" i="6" s="1"/>
  <c r="M5347" i="4"/>
  <c r="G1412" i="5" s="1"/>
  <c r="H1412" i="5" s="1"/>
  <c r="E1413" i="6" s="1"/>
  <c r="M5163" i="4"/>
  <c r="G1382" i="5" s="1"/>
  <c r="H1382" i="5" s="1"/>
  <c r="E1383" i="6" s="1"/>
  <c r="M5051" i="4"/>
  <c r="G1365" i="5" s="1"/>
  <c r="H1365" i="5" s="1"/>
  <c r="E1366" i="6" s="1"/>
  <c r="M4997" i="4"/>
  <c r="G1357" i="5" s="1"/>
  <c r="H1357" i="5" s="1"/>
  <c r="E1358" i="6" s="1"/>
  <c r="M4967" i="4"/>
  <c r="G1353" i="5" s="1"/>
  <c r="H1353" i="5" s="1"/>
  <c r="E1354" i="6" s="1"/>
  <c r="M5532" i="4"/>
  <c r="G1445" i="5" s="1"/>
  <c r="H1445" i="5" s="1"/>
  <c r="E1446" i="6" s="1"/>
  <c r="M5018" i="4"/>
  <c r="G1360" i="5" s="1"/>
  <c r="H1360" i="5" s="1"/>
  <c r="E1361" i="6" s="1"/>
  <c r="M5704" i="4"/>
  <c r="G1468" i="5" s="1"/>
  <c r="H1468" i="5" s="1"/>
  <c r="E1469" i="6" s="1"/>
  <c r="M4895" i="4"/>
  <c r="G1342" i="5" s="1"/>
  <c r="M5093" i="4"/>
  <c r="G1371" i="5" s="1"/>
  <c r="H1371" i="5" s="1"/>
  <c r="E1372" i="6" s="1"/>
  <c r="M4942" i="4"/>
  <c r="G1349" i="5" s="1"/>
  <c r="H1349" i="5" s="1"/>
  <c r="E1350" i="6" s="1"/>
  <c r="M5728" i="4"/>
  <c r="G1472" i="5" s="1"/>
  <c r="H1472" i="5" s="1"/>
  <c r="E1473" i="6" s="1"/>
  <c r="M5557" i="4"/>
  <c r="G1449" i="5" s="1"/>
  <c r="H1449" i="5" s="1"/>
  <c r="E1450" i="6" s="1"/>
  <c r="M5122" i="4"/>
  <c r="G1375" i="5" s="1"/>
  <c r="H1375" i="5" s="1"/>
  <c r="E1376" i="6" s="1"/>
  <c r="M5315" i="4"/>
  <c r="G1407" i="5" s="1"/>
  <c r="H1407" i="5" s="1"/>
  <c r="E1408" i="6" s="1"/>
  <c r="M5624" i="4"/>
  <c r="G1458" i="5" s="1"/>
  <c r="H1458" i="5" s="1"/>
  <c r="E1459" i="6" s="1"/>
  <c r="M5712" i="4"/>
  <c r="G1469" i="5" s="1"/>
  <c r="H1469" i="5" s="1"/>
  <c r="E1470" i="6" s="1"/>
  <c r="M5632" i="4"/>
  <c r="G1459" i="5" s="1"/>
  <c r="H1459" i="5" s="1"/>
  <c r="E1460" i="6" s="1"/>
  <c r="M5523" i="4"/>
  <c r="G1443" i="5" s="1"/>
  <c r="H1443" i="5" s="1"/>
  <c r="E1444" i="6" s="1"/>
  <c r="M5413" i="4"/>
  <c r="G1424" i="5" s="1"/>
  <c r="H1424" i="5" s="1"/>
  <c r="E1425" i="6" s="1"/>
  <c r="M5381" i="4"/>
  <c r="G1418" i="5" s="1"/>
  <c r="H1418" i="5" s="1"/>
  <c r="E1419" i="6" s="1"/>
  <c r="M5306" i="4"/>
  <c r="G1405" i="5" s="1"/>
  <c r="H1405" i="5" s="1"/>
  <c r="E1406" i="6" s="1"/>
  <c r="M5202" i="4"/>
  <c r="G1388" i="5" s="1"/>
  <c r="H1388" i="5" s="1"/>
  <c r="E1389" i="6" s="1"/>
  <c r="M5170" i="4"/>
  <c r="G1383" i="5" s="1"/>
  <c r="H1383" i="5" s="1"/>
  <c r="E1384" i="6" s="1"/>
  <c r="M5109" i="4"/>
  <c r="G1373" i="5" s="1"/>
  <c r="H1373" i="5" s="1"/>
  <c r="E1374" i="6" s="1"/>
  <c r="M5043" i="4"/>
  <c r="G1364" i="5" s="1"/>
  <c r="H1364" i="5" s="1"/>
  <c r="E1365" i="6" s="1"/>
  <c r="M4974" i="4"/>
  <c r="G1354" i="5" s="1"/>
  <c r="H1354" i="5" s="1"/>
  <c r="E1355" i="6" s="1"/>
  <c r="M4902" i="4"/>
  <c r="G1343" i="5" s="1"/>
  <c r="H1343" i="5" s="1"/>
  <c r="M4982" i="4"/>
  <c r="G1355" i="5" s="1"/>
  <c r="H1355" i="5" s="1"/>
  <c r="E1356" i="6" s="1"/>
  <c r="M5721" i="4"/>
  <c r="G1471" i="5" s="1"/>
  <c r="H1471" i="5" s="1"/>
  <c r="E1472" i="6" s="1"/>
  <c r="M5680" i="4"/>
  <c r="G1465" i="5" s="1"/>
  <c r="H1465" i="5" s="1"/>
  <c r="E1466" i="6" s="1"/>
  <c r="M5640" i="4"/>
  <c r="G1460" i="5" s="1"/>
  <c r="H1460" i="5" s="1"/>
  <c r="E1461" i="6" s="1"/>
  <c r="M5610" i="4"/>
  <c r="G1456" i="5" s="1"/>
  <c r="H1456" i="5" s="1"/>
  <c r="E1457" i="6" s="1"/>
  <c r="M5589" i="4"/>
  <c r="G1453" i="5" s="1"/>
  <c r="H1453" i="5" s="1"/>
  <c r="E1454" i="6" s="1"/>
  <c r="M5549" i="4"/>
  <c r="G1448" i="5" s="1"/>
  <c r="H1448" i="5" s="1"/>
  <c r="E1449" i="6" s="1"/>
  <c r="M5540" i="4"/>
  <c r="G1446" i="5" s="1"/>
  <c r="H1446" i="5" s="1"/>
  <c r="E1447" i="6" s="1"/>
  <c r="M5506" i="4"/>
  <c r="G1440" i="5" s="1"/>
  <c r="H1440" i="5" s="1"/>
  <c r="E1441" i="6" s="1"/>
  <c r="M5489" i="4"/>
  <c r="G1437" i="5" s="1"/>
  <c r="H1437" i="5" s="1"/>
  <c r="E1438" i="6" s="1"/>
  <c r="M5481" i="4"/>
  <c r="G1436" i="5" s="1"/>
  <c r="H1436" i="5" s="1"/>
  <c r="E1437" i="6" s="1"/>
  <c r="M5447" i="4"/>
  <c r="G1430" i="5" s="1"/>
  <c r="H1430" i="5" s="1"/>
  <c r="E1431" i="6" s="1"/>
  <c r="M5438" i="4"/>
  <c r="G1428" i="5" s="1"/>
  <c r="H1428" i="5" s="1"/>
  <c r="E1429" i="6" s="1"/>
  <c r="M5373" i="4"/>
  <c r="G1417" i="5" s="1"/>
  <c r="H1417" i="5" s="1"/>
  <c r="E1418" i="6" s="1"/>
  <c r="M5363" i="4"/>
  <c r="G1415" i="5" s="1"/>
  <c r="H1415" i="5" s="1"/>
  <c r="E1416" i="6" s="1"/>
  <c r="M5332" i="4"/>
  <c r="G1410" i="5" s="1"/>
  <c r="H1410" i="5" s="1"/>
  <c r="E1411" i="6" s="1"/>
  <c r="M5146" i="4"/>
  <c r="G1379" i="5" s="1"/>
  <c r="H1379" i="5" s="1"/>
  <c r="E1380" i="6" s="1"/>
  <c r="M5115" i="4"/>
  <c r="G1374" i="5" s="1"/>
  <c r="H1374" i="5" s="1"/>
  <c r="E1375" i="6" s="1"/>
  <c r="M5101" i="4"/>
  <c r="G1372" i="5" s="1"/>
  <c r="H1372" i="5" s="1"/>
  <c r="E1373" i="6" s="1"/>
  <c r="M5026" i="4"/>
  <c r="G1361" i="5" s="1"/>
  <c r="H1361" i="5" s="1"/>
  <c r="E1362" i="6" s="1"/>
  <c r="M5603" i="4"/>
  <c r="G1455" i="5" s="1"/>
  <c r="H1455" i="5" s="1"/>
  <c r="E1456" i="6" s="1"/>
  <c r="M5430" i="4"/>
  <c r="G1427" i="5" s="1"/>
  <c r="H1427" i="5" s="1"/>
  <c r="E1428" i="6" s="1"/>
  <c r="M5131" i="4"/>
  <c r="G1377" i="5" s="1"/>
  <c r="H1377" i="5" s="1"/>
  <c r="E1378" i="6" s="1"/>
  <c r="M5743" i="4"/>
  <c r="G1477" i="5" s="1"/>
  <c r="H1477" i="5" s="1"/>
  <c r="E1478" i="6" s="1"/>
  <c r="M5339" i="4"/>
  <c r="G1411" i="5" s="1"/>
  <c r="H1411" i="5" s="1"/>
  <c r="E1412" i="6" s="1"/>
  <c r="M5656" i="4"/>
  <c r="G1462" i="5" s="1"/>
  <c r="H1462" i="5" s="1"/>
  <c r="E1463" i="6" s="1"/>
  <c r="M5077" i="4"/>
  <c r="G1369" i="5" s="1"/>
  <c r="H1369" i="5" s="1"/>
  <c r="E1370" i="6" s="1"/>
  <c r="M5565" i="4"/>
  <c r="G1450" i="5" s="1"/>
  <c r="H1450" i="5" s="1"/>
  <c r="E1451" i="6" s="1"/>
  <c r="M5266" i="4"/>
  <c r="G1398" i="5" s="1"/>
  <c r="H1398" i="5" s="1"/>
  <c r="E1399" i="6" s="1"/>
  <c r="M5218" i="4"/>
  <c r="G1390" i="5" s="1"/>
  <c r="H1390" i="5" s="1"/>
  <c r="E1391" i="6" s="1"/>
  <c r="M4926" i="4"/>
  <c r="G1347" i="5" s="1"/>
  <c r="H1347" i="5" s="1"/>
  <c r="E1348" i="6" s="1"/>
  <c r="M5581" i="4"/>
  <c r="G1452" i="5" s="1"/>
  <c r="H1452" i="5" s="1"/>
  <c r="E1453" i="6" s="1"/>
  <c r="M5250" i="4"/>
  <c r="G1396" i="5" s="1"/>
  <c r="H1396" i="5" s="1"/>
  <c r="E1397" i="6" s="1"/>
  <c r="M5749" i="4"/>
  <c r="G1478" i="5" s="1"/>
  <c r="M5617" i="4"/>
  <c r="G1457" i="5" s="1"/>
  <c r="H1457" i="5" s="1"/>
  <c r="E1458" i="6" s="1"/>
  <c r="M5195" i="4"/>
  <c r="G1387" i="5" s="1"/>
  <c r="H1387" i="5" s="1"/>
  <c r="E1388" i="6" s="1"/>
  <c r="M5404" i="4"/>
  <c r="G1422" i="5" s="1"/>
  <c r="H1422" i="5" s="1"/>
  <c r="E1423" i="6" s="1"/>
  <c r="M4960" i="4"/>
  <c r="G1352" i="5" s="1"/>
  <c r="H1352" i="5" s="1"/>
  <c r="E1353" i="6" s="1"/>
  <c r="M5003" i="4"/>
  <c r="G1358" i="5" s="1"/>
  <c r="H1358" i="5" s="1"/>
  <c r="E1359" i="6" s="1"/>
  <c r="M5737" i="4"/>
  <c r="G1476" i="5" s="1"/>
  <c r="H1476" i="5" s="1"/>
  <c r="E1477" i="6" s="1"/>
  <c r="M5069" i="4"/>
  <c r="G1368" i="5" s="1"/>
  <c r="H1368" i="5" s="1"/>
  <c r="E1369" i="6" s="1"/>
  <c r="M5648" i="4"/>
  <c r="G1461" i="5" s="1"/>
  <c r="H1461" i="5" s="1"/>
  <c r="E1462" i="6" s="1"/>
  <c r="M5154" i="4"/>
  <c r="G1380" i="5" s="1"/>
  <c r="H1380" i="5" s="1"/>
  <c r="E1381" i="6" s="1"/>
  <c r="M5059" i="4"/>
  <c r="G1366" i="5" s="1"/>
  <c r="H1366" i="5" s="1"/>
  <c r="E1367" i="6" s="1"/>
  <c r="M5596" i="4"/>
  <c r="G1454" i="5" s="1"/>
  <c r="M5515" i="4"/>
  <c r="G1442" i="5" s="1"/>
  <c r="H1442" i="5" s="1"/>
  <c r="E1443" i="6" s="1"/>
  <c r="M5226" i="4"/>
  <c r="G1392" i="5" s="1"/>
  <c r="H1392" i="5" s="1"/>
  <c r="E1393" i="6" s="1"/>
  <c r="M5282" i="4"/>
  <c r="G1401" i="5" s="1"/>
  <c r="H1401" i="5" s="1"/>
  <c r="E1402" i="6" s="1"/>
  <c r="M5210" i="4"/>
  <c r="G1389" i="5" s="1"/>
  <c r="H1389" i="5" s="1"/>
  <c r="E1390" i="6" s="1"/>
  <c r="XES11752" i="1"/>
  <c r="H1474" i="5"/>
  <c r="E1475" i="6" s="1"/>
  <c r="M5298" i="4"/>
  <c r="G1404" i="5" s="1"/>
  <c r="H1404" i="5" s="1"/>
  <c r="E1405" i="6" s="1"/>
  <c r="M5274" i="4"/>
  <c r="G1400" i="5" s="1"/>
  <c r="H1400" i="5" s="1"/>
  <c r="E1401" i="6" s="1"/>
  <c r="H1473" i="5"/>
  <c r="E1474" i="6" s="1"/>
  <c r="H1362" i="5"/>
  <c r="E1363" i="6" s="1"/>
  <c r="H1475" i="5"/>
  <c r="E1476" i="6" s="1"/>
  <c r="K1414" i="6"/>
  <c r="N1414" i="6" s="1"/>
  <c r="K1439" i="6"/>
  <c r="N1439" i="6" s="1"/>
  <c r="K1424" i="6"/>
  <c r="N1424" i="6" s="1"/>
  <c r="K1427" i="6"/>
  <c r="N1427" i="6" s="1"/>
  <c r="K1430" i="6"/>
  <c r="N1430" i="6" s="1"/>
  <c r="K1442" i="6"/>
  <c r="N1442" i="6" s="1"/>
  <c r="K1410" i="6"/>
  <c r="N1410" i="6" s="1"/>
  <c r="K1407" i="6"/>
  <c r="N1407" i="6" s="1"/>
  <c r="K1382" i="6"/>
  <c r="N1382" i="6" s="1"/>
  <c r="K1396" i="6"/>
  <c r="N1396" i="6" s="1"/>
  <c r="K1387" i="6"/>
  <c r="N1387" i="6" s="1"/>
  <c r="K1404" i="6"/>
  <c r="N1404" i="6" s="1"/>
  <c r="K1400" i="6"/>
  <c r="N1400" i="6" s="1"/>
  <c r="K1392" i="6"/>
  <c r="N1392" i="6" s="1"/>
  <c r="I1243" i="2"/>
  <c r="I1244" i="2"/>
  <c r="I1245" i="2"/>
  <c r="I1246" i="2"/>
  <c r="I1247" i="2"/>
  <c r="I1248" i="2"/>
  <c r="I1249" i="2"/>
  <c r="I1252" i="2"/>
  <c r="I1242" i="2"/>
  <c r="G10978" i="1"/>
  <c r="G10977" i="1"/>
  <c r="G10976" i="1"/>
  <c r="G10975" i="1"/>
  <c r="G10974" i="1"/>
  <c r="G10973" i="1"/>
  <c r="G10971" i="1"/>
  <c r="G10970" i="1"/>
  <c r="G10969" i="1"/>
  <c r="G10968" i="1"/>
  <c r="G10967" i="1"/>
  <c r="G10965" i="1"/>
  <c r="G10964" i="1"/>
  <c r="G10963" i="1"/>
  <c r="G10962" i="1"/>
  <c r="G10961" i="1"/>
  <c r="G10957" i="1"/>
  <c r="G10956" i="1"/>
  <c r="G10955" i="1"/>
  <c r="G10954" i="1"/>
  <c r="G10953" i="1"/>
  <c r="G10950" i="1"/>
  <c r="G10949" i="1"/>
  <c r="G10948" i="1"/>
  <c r="G10947" i="1"/>
  <c r="G10946" i="1"/>
  <c r="G10943" i="1"/>
  <c r="G10942" i="1"/>
  <c r="G10941" i="1"/>
  <c r="G10940" i="1"/>
  <c r="G10939" i="1"/>
  <c r="G10937" i="1"/>
  <c r="G10936" i="1"/>
  <c r="G10935" i="1"/>
  <c r="G10934" i="1"/>
  <c r="G10933" i="1"/>
  <c r="G10932" i="1"/>
  <c r="G10931" i="1"/>
  <c r="G10929" i="1"/>
  <c r="G10928" i="1"/>
  <c r="G10927" i="1"/>
  <c r="G10926" i="1"/>
  <c r="G10925" i="1"/>
  <c r="G10924" i="1"/>
  <c r="G10923" i="1"/>
  <c r="G10917" i="1"/>
  <c r="G10915" i="1"/>
  <c r="G10914" i="1"/>
  <c r="G10913" i="1"/>
  <c r="G10912" i="1"/>
  <c r="G10911" i="1"/>
  <c r="G10910" i="1"/>
  <c r="G10904" i="1"/>
  <c r="G10903" i="1"/>
  <c r="G10901" i="1"/>
  <c r="G10898" i="1"/>
  <c r="G10896" i="1"/>
  <c r="G10895" i="1"/>
  <c r="G10894" i="1"/>
  <c r="G10893" i="1"/>
  <c r="G10892" i="1"/>
  <c r="G10891" i="1"/>
  <c r="G10889" i="1"/>
  <c r="G10888" i="1"/>
  <c r="G10887" i="1"/>
  <c r="G10886" i="1"/>
  <c r="G10884" i="1"/>
  <c r="G10883" i="1"/>
  <c r="G10882" i="1"/>
  <c r="G10881" i="1"/>
  <c r="G10880" i="1"/>
  <c r="G10879" i="1"/>
  <c r="G10877" i="1"/>
  <c r="G10876" i="1"/>
  <c r="G10875" i="1"/>
  <c r="G10874" i="1"/>
  <c r="G10873" i="1"/>
  <c r="G10872" i="1"/>
  <c r="G10870" i="1"/>
  <c r="G10869" i="1"/>
  <c r="G10868" i="1"/>
  <c r="G10867" i="1"/>
  <c r="G10866" i="1"/>
  <c r="G10865" i="1"/>
  <c r="G10863" i="1"/>
  <c r="G10862" i="1"/>
  <c r="G10861" i="1"/>
  <c r="G10860" i="1"/>
  <c r="G10859" i="1"/>
  <c r="G10858" i="1"/>
  <c r="G10856" i="1"/>
  <c r="G10855" i="1"/>
  <c r="G10854" i="1"/>
  <c r="G10853" i="1"/>
  <c r="G10852" i="1"/>
  <c r="G10851" i="1"/>
  <c r="G10849" i="1"/>
  <c r="G10848" i="1"/>
  <c r="G10847" i="1"/>
  <c r="G10846" i="1"/>
  <c r="G10845" i="1"/>
  <c r="G10844" i="1"/>
  <c r="G10842" i="1"/>
  <c r="G10841" i="1"/>
  <c r="G10840" i="1"/>
  <c r="G10839" i="1"/>
  <c r="G10838" i="1"/>
  <c r="G10837" i="1"/>
  <c r="G10835" i="1"/>
  <c r="G10834" i="1"/>
  <c r="G10833" i="1"/>
  <c r="G10832" i="1"/>
  <c r="G10831" i="1"/>
  <c r="G10830" i="1"/>
  <c r="G10828" i="1"/>
  <c r="G10826" i="1"/>
  <c r="G10825" i="1"/>
  <c r="G10824" i="1"/>
  <c r="G10823" i="1"/>
  <c r="G10821" i="1"/>
  <c r="G10820" i="1"/>
  <c r="G10819" i="1"/>
  <c r="G10818" i="1"/>
  <c r="G10817" i="1"/>
  <c r="G10816" i="1"/>
  <c r="G10814" i="1"/>
  <c r="G10813" i="1"/>
  <c r="G10812" i="1"/>
  <c r="G10811" i="1"/>
  <c r="G10810" i="1"/>
  <c r="G10809" i="1"/>
  <c r="G10807" i="1"/>
  <c r="G10806" i="1"/>
  <c r="G10805" i="1"/>
  <c r="G10804" i="1"/>
  <c r="G10803" i="1"/>
  <c r="G10800" i="1"/>
  <c r="G10799" i="1"/>
  <c r="G10798" i="1"/>
  <c r="G10797" i="1"/>
  <c r="G10796" i="1"/>
  <c r="G10794" i="1"/>
  <c r="G10793" i="1"/>
  <c r="G10792" i="1"/>
  <c r="G10791" i="1"/>
  <c r="G10788" i="1"/>
  <c r="G10787" i="1"/>
  <c r="G10786" i="1"/>
  <c r="G10784" i="1"/>
  <c r="G10783" i="1"/>
  <c r="G10782" i="1"/>
  <c r="G10781" i="1"/>
  <c r="G10780" i="1"/>
  <c r="G10779" i="1"/>
  <c r="G10778" i="1"/>
  <c r="G10776" i="1"/>
  <c r="G10775" i="1"/>
  <c r="G10774" i="1"/>
  <c r="G10771" i="1"/>
  <c r="G10770" i="1"/>
  <c r="G10769" i="1"/>
  <c r="G10768" i="1"/>
  <c r="G10764" i="1"/>
  <c r="G10763" i="1"/>
  <c r="G10762" i="1"/>
  <c r="G10761" i="1"/>
  <c r="G10760" i="1"/>
  <c r="G10759" i="1"/>
  <c r="G10758" i="1"/>
  <c r="G10756" i="1"/>
  <c r="G10755" i="1"/>
  <c r="G10754" i="1"/>
  <c r="G10753" i="1"/>
  <c r="G10752" i="1"/>
  <c r="G10750" i="1"/>
  <c r="G10749" i="1"/>
  <c r="G10748" i="1"/>
  <c r="G10747" i="1"/>
  <c r="G10746" i="1"/>
  <c r="G10744" i="1"/>
  <c r="G10743" i="1"/>
  <c r="G10742" i="1"/>
  <c r="G10741" i="1"/>
  <c r="G10740" i="1"/>
  <c r="G10739" i="1"/>
  <c r="G10736" i="1"/>
  <c r="G10735" i="1"/>
  <c r="G10734" i="1"/>
  <c r="G10733" i="1"/>
  <c r="G10732" i="1"/>
  <c r="G10730" i="1"/>
  <c r="G10729" i="1"/>
  <c r="F1289" i="2"/>
  <c r="F1288" i="2"/>
  <c r="F1287" i="2"/>
  <c r="F1286" i="2"/>
  <c r="F1285" i="2"/>
  <c r="F1284" i="2"/>
  <c r="F1283" i="2"/>
  <c r="F1282" i="2"/>
  <c r="F1281" i="2"/>
  <c r="F1280" i="2"/>
  <c r="F1279" i="2"/>
  <c r="F1278" i="2"/>
  <c r="F1277" i="2"/>
  <c r="F1276" i="2"/>
  <c r="F1275" i="2"/>
  <c r="F1274" i="2"/>
  <c r="F1273" i="2"/>
  <c r="F1272" i="2"/>
  <c r="F1271" i="2"/>
  <c r="F1270" i="2"/>
  <c r="F1269" i="2"/>
  <c r="F1268" i="2"/>
  <c r="F1267" i="2"/>
  <c r="F1266" i="2"/>
  <c r="F1265" i="2"/>
  <c r="F1264" i="2"/>
  <c r="F1263" i="2"/>
  <c r="F1262" i="2"/>
  <c r="F1261" i="2"/>
  <c r="F1260" i="2"/>
  <c r="F1259" i="2"/>
  <c r="F1258" i="2"/>
  <c r="F1257" i="2"/>
  <c r="F1256" i="2"/>
  <c r="F1255" i="2"/>
  <c r="F1254" i="2"/>
  <c r="F1253" i="2"/>
  <c r="F1252" i="2"/>
  <c r="F1251" i="2"/>
  <c r="F1250" i="2"/>
  <c r="F1249" i="2"/>
  <c r="F1248" i="2"/>
  <c r="F1247" i="2"/>
  <c r="F1246" i="2"/>
  <c r="F1245" i="2"/>
  <c r="F1244" i="2"/>
  <c r="F1243" i="2"/>
  <c r="F1242" i="2"/>
  <c r="G1242" i="2" s="1"/>
  <c r="H1242" i="2" s="1"/>
  <c r="J4506" i="4"/>
  <c r="K4506" i="4" s="1"/>
  <c r="E4506" i="4"/>
  <c r="H4506" i="4" s="1"/>
  <c r="I4506" i="4" s="1"/>
  <c r="J4505" i="4"/>
  <c r="E4505" i="4"/>
  <c r="H4505" i="4" s="1"/>
  <c r="I4505" i="4" s="1"/>
  <c r="J4504" i="4"/>
  <c r="K4504" i="4" s="1"/>
  <c r="E4504" i="4"/>
  <c r="H4504" i="4" s="1"/>
  <c r="I4504" i="4" s="1"/>
  <c r="J4503" i="4"/>
  <c r="E4503" i="4"/>
  <c r="H4503" i="4" s="1"/>
  <c r="I4503" i="4" s="1"/>
  <c r="J4502" i="4"/>
  <c r="K4502" i="4" s="1"/>
  <c r="H4502" i="4"/>
  <c r="I4502" i="4" s="1"/>
  <c r="E4502" i="4"/>
  <c r="J4501" i="4"/>
  <c r="H4501" i="4"/>
  <c r="I4501" i="4" s="1"/>
  <c r="E4501" i="4"/>
  <c r="J4500" i="4"/>
  <c r="K4500" i="4" s="1"/>
  <c r="E4500" i="4"/>
  <c r="H4500" i="4" s="1"/>
  <c r="I4500" i="4" s="1"/>
  <c r="J4499" i="4"/>
  <c r="E4499" i="4"/>
  <c r="H4499" i="4" s="1"/>
  <c r="I4499" i="4" s="1"/>
  <c r="J4497" i="4"/>
  <c r="K4497" i="4" s="1"/>
  <c r="H4497" i="4"/>
  <c r="I4497" i="4" s="1"/>
  <c r="E4497" i="4"/>
  <c r="J4496" i="4"/>
  <c r="K4496" i="4" s="1"/>
  <c r="E4496" i="4"/>
  <c r="H4496" i="4" s="1"/>
  <c r="I4496" i="4" s="1"/>
  <c r="J4495" i="4"/>
  <c r="K4495" i="4" s="1"/>
  <c r="E4495" i="4"/>
  <c r="H4495" i="4" s="1"/>
  <c r="I4495" i="4" s="1"/>
  <c r="J4494" i="4"/>
  <c r="E4494" i="4"/>
  <c r="H4494" i="4" s="1"/>
  <c r="I4494" i="4" s="1"/>
  <c r="J4492" i="4"/>
  <c r="E4492" i="4"/>
  <c r="H4492" i="4" s="1"/>
  <c r="I4492" i="4" s="1"/>
  <c r="J4491" i="4"/>
  <c r="E4491" i="4"/>
  <c r="H4491" i="4" s="1"/>
  <c r="I4491" i="4" s="1"/>
  <c r="J4490" i="4"/>
  <c r="E4490" i="4"/>
  <c r="H4490" i="4" s="1"/>
  <c r="I4490" i="4" s="1"/>
  <c r="J4488" i="4"/>
  <c r="K4488" i="4" s="1"/>
  <c r="E4488" i="4"/>
  <c r="H4488" i="4" s="1"/>
  <c r="I4488" i="4" s="1"/>
  <c r="J4487" i="4"/>
  <c r="K4487" i="4" s="1"/>
  <c r="E4487" i="4"/>
  <c r="H4487" i="4" s="1"/>
  <c r="I4487" i="4" s="1"/>
  <c r="J4485" i="4"/>
  <c r="E4485" i="4"/>
  <c r="H4485" i="4" s="1"/>
  <c r="I4485" i="4" s="1"/>
  <c r="J4484" i="4"/>
  <c r="K4484" i="4" s="1"/>
  <c r="E4484" i="4"/>
  <c r="H4484" i="4" s="1"/>
  <c r="I4484" i="4" s="1"/>
  <c r="E4483" i="4"/>
  <c r="J4481" i="4"/>
  <c r="K4481" i="4" s="1"/>
  <c r="E4481" i="4"/>
  <c r="H4481" i="4" s="1"/>
  <c r="I4481" i="4" s="1"/>
  <c r="J4480" i="4"/>
  <c r="E4480" i="4"/>
  <c r="H4480" i="4" s="1"/>
  <c r="I4480" i="4" s="1"/>
  <c r="E4479" i="4"/>
  <c r="J4478" i="4"/>
  <c r="K4478" i="4" s="1"/>
  <c r="E4478" i="4"/>
  <c r="H4478" i="4" s="1"/>
  <c r="I4478" i="4" s="1"/>
  <c r="J4476" i="4"/>
  <c r="K4476" i="4" s="1"/>
  <c r="E4476" i="4"/>
  <c r="H4476" i="4" s="1"/>
  <c r="I4476" i="4" s="1"/>
  <c r="J4475" i="4"/>
  <c r="E4475" i="4"/>
  <c r="H4475" i="4" s="1"/>
  <c r="I4475" i="4" s="1"/>
  <c r="J4474" i="4"/>
  <c r="K4474" i="4" s="1"/>
  <c r="E4474" i="4"/>
  <c r="H4474" i="4" s="1"/>
  <c r="I4474" i="4" s="1"/>
  <c r="J4472" i="4"/>
  <c r="K4472" i="4" s="1"/>
  <c r="E4472" i="4"/>
  <c r="H4472" i="4" s="1"/>
  <c r="I4472" i="4" s="1"/>
  <c r="J4471" i="4"/>
  <c r="K4471" i="4" s="1"/>
  <c r="E4471" i="4"/>
  <c r="H4471" i="4" s="1"/>
  <c r="I4471" i="4" s="1"/>
  <c r="J4470" i="4"/>
  <c r="E4470" i="4"/>
  <c r="H4470" i="4" s="1"/>
  <c r="I4470" i="4" s="1"/>
  <c r="J4468" i="4"/>
  <c r="E4468" i="4"/>
  <c r="H4468" i="4" s="1"/>
  <c r="I4468" i="4" s="1"/>
  <c r="J4467" i="4"/>
  <c r="K4467" i="4" s="1"/>
  <c r="E4467" i="4"/>
  <c r="H4467" i="4" s="1"/>
  <c r="I4467" i="4" s="1"/>
  <c r="J4465" i="4"/>
  <c r="E4465" i="4"/>
  <c r="H4465" i="4" s="1"/>
  <c r="I4465" i="4" s="1"/>
  <c r="J4464" i="4"/>
  <c r="K4464" i="4" s="1"/>
  <c r="E4464" i="4"/>
  <c r="H4464" i="4" s="1"/>
  <c r="I4464" i="4" s="1"/>
  <c r="J4463" i="4"/>
  <c r="E4463" i="4"/>
  <c r="H4463" i="4" s="1"/>
  <c r="I4463" i="4" s="1"/>
  <c r="J4462" i="4"/>
  <c r="K4462" i="4" s="1"/>
  <c r="E4462" i="4"/>
  <c r="H4462" i="4" s="1"/>
  <c r="I4462" i="4" s="1"/>
  <c r="J4461" i="4"/>
  <c r="K4461" i="4" s="1"/>
  <c r="E4461" i="4"/>
  <c r="H4461" i="4" s="1"/>
  <c r="I4461" i="4" s="1"/>
  <c r="J4459" i="4"/>
  <c r="E4459" i="4"/>
  <c r="H4459" i="4" s="1"/>
  <c r="I4459" i="4" s="1"/>
  <c r="J4458" i="4"/>
  <c r="K4458" i="4" s="1"/>
  <c r="E4458" i="4"/>
  <c r="H4458" i="4" s="1"/>
  <c r="I4458" i="4" s="1"/>
  <c r="J4457" i="4"/>
  <c r="E4457" i="4"/>
  <c r="H4457" i="4" s="1"/>
  <c r="I4457" i="4" s="1"/>
  <c r="J4455" i="4"/>
  <c r="K4455" i="4" s="1"/>
  <c r="E4455" i="4"/>
  <c r="H4455" i="4" s="1"/>
  <c r="I4455" i="4" s="1"/>
  <c r="J4454" i="4"/>
  <c r="K4454" i="4" s="1"/>
  <c r="E4454" i="4"/>
  <c r="H4454" i="4" s="1"/>
  <c r="I4454" i="4" s="1"/>
  <c r="J4453" i="4"/>
  <c r="K4453" i="4" s="1"/>
  <c r="E4453" i="4"/>
  <c r="H4453" i="4" s="1"/>
  <c r="I4453" i="4" s="1"/>
  <c r="J4451" i="4"/>
  <c r="K4451" i="4" s="1"/>
  <c r="E4451" i="4"/>
  <c r="H4451" i="4" s="1"/>
  <c r="I4451" i="4" s="1"/>
  <c r="J4450" i="4"/>
  <c r="E4450" i="4"/>
  <c r="H4450" i="4" s="1"/>
  <c r="I4450" i="4" s="1"/>
  <c r="J4449" i="4"/>
  <c r="E4449" i="4"/>
  <c r="H4449" i="4" s="1"/>
  <c r="I4449" i="4" s="1"/>
  <c r="J4447" i="4"/>
  <c r="K4447" i="4" s="1"/>
  <c r="E4447" i="4"/>
  <c r="H4447" i="4" s="1"/>
  <c r="I4447" i="4" s="1"/>
  <c r="J4446" i="4"/>
  <c r="K4446" i="4" s="1"/>
  <c r="E4446" i="4"/>
  <c r="H4446" i="4" s="1"/>
  <c r="I4446" i="4" s="1"/>
  <c r="J4445" i="4"/>
  <c r="K4445" i="4" s="1"/>
  <c r="E4445" i="4"/>
  <c r="H4445" i="4" s="1"/>
  <c r="I4445" i="4" s="1"/>
  <c r="J4443" i="4"/>
  <c r="E4443" i="4"/>
  <c r="H4443" i="4" s="1"/>
  <c r="I4443" i="4" s="1"/>
  <c r="J4442" i="4"/>
  <c r="E4442" i="4"/>
  <c r="H4442" i="4" s="1"/>
  <c r="I4442" i="4" s="1"/>
  <c r="J4441" i="4"/>
  <c r="E4441" i="4"/>
  <c r="H4441" i="4" s="1"/>
  <c r="I4441" i="4" s="1"/>
  <c r="J4439" i="4"/>
  <c r="K4439" i="4" s="1"/>
  <c r="E4439" i="4"/>
  <c r="H4439" i="4" s="1"/>
  <c r="I4439" i="4" s="1"/>
  <c r="J4438" i="4"/>
  <c r="K4438" i="4" s="1"/>
  <c r="E4438" i="4"/>
  <c r="H4438" i="4" s="1"/>
  <c r="I4438" i="4" s="1"/>
  <c r="J4437" i="4"/>
  <c r="K4437" i="4" s="1"/>
  <c r="E4437" i="4"/>
  <c r="H4437" i="4" s="1"/>
  <c r="I4437" i="4" s="1"/>
  <c r="J4435" i="4"/>
  <c r="E4435" i="4"/>
  <c r="H4435" i="4" s="1"/>
  <c r="I4435" i="4" s="1"/>
  <c r="J4434" i="4"/>
  <c r="E4434" i="4"/>
  <c r="H4434" i="4" s="1"/>
  <c r="I4434" i="4" s="1"/>
  <c r="J4433" i="4"/>
  <c r="E4433" i="4"/>
  <c r="H4433" i="4" s="1"/>
  <c r="I4433" i="4" s="1"/>
  <c r="J4431" i="4"/>
  <c r="E4431" i="4"/>
  <c r="H4431" i="4" s="1"/>
  <c r="I4431" i="4" s="1"/>
  <c r="J4430" i="4"/>
  <c r="K4430" i="4" s="1"/>
  <c r="E4430" i="4"/>
  <c r="H4430" i="4" s="1"/>
  <c r="I4430" i="4" s="1"/>
  <c r="J4429" i="4"/>
  <c r="K4429" i="4" s="1"/>
  <c r="E4429" i="4"/>
  <c r="H4429" i="4" s="1"/>
  <c r="I4429" i="4" s="1"/>
  <c r="J4427" i="4"/>
  <c r="E4427" i="4"/>
  <c r="H4427" i="4" s="1"/>
  <c r="I4427" i="4" s="1"/>
  <c r="J4426" i="4"/>
  <c r="E4426" i="4"/>
  <c r="H4426" i="4" s="1"/>
  <c r="I4426" i="4" s="1"/>
  <c r="J4425" i="4"/>
  <c r="E4425" i="4"/>
  <c r="H4425" i="4" s="1"/>
  <c r="I4425" i="4" s="1"/>
  <c r="J4423" i="4"/>
  <c r="K4423" i="4" s="1"/>
  <c r="E4423" i="4"/>
  <c r="H4423" i="4" s="1"/>
  <c r="I4423" i="4" s="1"/>
  <c r="J4422" i="4"/>
  <c r="K4422" i="4" s="1"/>
  <c r="E4422" i="4"/>
  <c r="H4422" i="4" s="1"/>
  <c r="I4422" i="4" s="1"/>
  <c r="J4421" i="4"/>
  <c r="K4421" i="4" s="1"/>
  <c r="E4421" i="4"/>
  <c r="H4421" i="4" s="1"/>
  <c r="I4421" i="4" s="1"/>
  <c r="J4419" i="4"/>
  <c r="E4419" i="4"/>
  <c r="H4419" i="4" s="1"/>
  <c r="I4419" i="4" s="1"/>
  <c r="J4418" i="4"/>
  <c r="E4418" i="4"/>
  <c r="H4418" i="4" s="1"/>
  <c r="I4418" i="4" s="1"/>
  <c r="J4417" i="4"/>
  <c r="E4417" i="4"/>
  <c r="H4417" i="4" s="1"/>
  <c r="I4417" i="4" s="1"/>
  <c r="J4415" i="4"/>
  <c r="K4415" i="4" s="1"/>
  <c r="E4415" i="4"/>
  <c r="H4415" i="4" s="1"/>
  <c r="I4415" i="4" s="1"/>
  <c r="J4414" i="4"/>
  <c r="K4414" i="4" s="1"/>
  <c r="E4414" i="4"/>
  <c r="H4414" i="4" s="1"/>
  <c r="I4414" i="4" s="1"/>
  <c r="J4413" i="4"/>
  <c r="K4413" i="4" s="1"/>
  <c r="E4413" i="4"/>
  <c r="H4413" i="4" s="1"/>
  <c r="I4413" i="4" s="1"/>
  <c r="J4412" i="4"/>
  <c r="K4412" i="4" s="1"/>
  <c r="H4412" i="4"/>
  <c r="I4412" i="4" s="1"/>
  <c r="E4412" i="4"/>
  <c r="J4411" i="4"/>
  <c r="K4411" i="4" s="1"/>
  <c r="E4411" i="4"/>
  <c r="H4411" i="4" s="1"/>
  <c r="I4411" i="4" s="1"/>
  <c r="J4410" i="4"/>
  <c r="K4410" i="4" s="1"/>
  <c r="E4410" i="4"/>
  <c r="H4410" i="4" s="1"/>
  <c r="I4410" i="4" s="1"/>
  <c r="J4408" i="4"/>
  <c r="E4408" i="4"/>
  <c r="H4408" i="4" s="1"/>
  <c r="I4408" i="4" s="1"/>
  <c r="J4407" i="4"/>
  <c r="K4407" i="4" s="1"/>
  <c r="E4407" i="4"/>
  <c r="H4407" i="4" s="1"/>
  <c r="I4407" i="4" s="1"/>
  <c r="J4405" i="4"/>
  <c r="K4405" i="4" s="1"/>
  <c r="H4405" i="4"/>
  <c r="I4405" i="4" s="1"/>
  <c r="E4405" i="4"/>
  <c r="J4404" i="4"/>
  <c r="K4404" i="4" s="1"/>
  <c r="E4404" i="4"/>
  <c r="H4404" i="4" s="1"/>
  <c r="I4404" i="4" s="1"/>
  <c r="J4402" i="4"/>
  <c r="H4402" i="4"/>
  <c r="I4402" i="4" s="1"/>
  <c r="E4402" i="4"/>
  <c r="J4401" i="4"/>
  <c r="E4401" i="4"/>
  <c r="H4401" i="4" s="1"/>
  <c r="I4401" i="4" s="1"/>
  <c r="L4399" i="4"/>
  <c r="E4399" i="4"/>
  <c r="H4399" i="4" s="1"/>
  <c r="I4399" i="4" s="1"/>
  <c r="J4398" i="4"/>
  <c r="E4398" i="4"/>
  <c r="H4398" i="4" s="1"/>
  <c r="I4398" i="4" s="1"/>
  <c r="J4397" i="4"/>
  <c r="E4397" i="4"/>
  <c r="H4397" i="4" s="1"/>
  <c r="I4397" i="4" s="1"/>
  <c r="J4396" i="4"/>
  <c r="K4396" i="4" s="1"/>
  <c r="E4396" i="4"/>
  <c r="H4396" i="4" s="1"/>
  <c r="I4396" i="4" s="1"/>
  <c r="J4394" i="4"/>
  <c r="E4394" i="4"/>
  <c r="H4394" i="4" s="1"/>
  <c r="I4394" i="4" s="1"/>
  <c r="J4393" i="4"/>
  <c r="K4393" i="4" s="1"/>
  <c r="E4393" i="4"/>
  <c r="H4393" i="4" s="1"/>
  <c r="I4393" i="4" s="1"/>
  <c r="J4391" i="4"/>
  <c r="E4391" i="4"/>
  <c r="H4391" i="4" s="1"/>
  <c r="I4391" i="4" s="1"/>
  <c r="J4390" i="4"/>
  <c r="E4390" i="4"/>
  <c r="H4390" i="4" s="1"/>
  <c r="I4390" i="4" s="1"/>
  <c r="J4388" i="4"/>
  <c r="E4388" i="4"/>
  <c r="H4388" i="4" s="1"/>
  <c r="I4388" i="4" s="1"/>
  <c r="J4387" i="4"/>
  <c r="E4387" i="4"/>
  <c r="H4387" i="4" s="1"/>
  <c r="I4387" i="4" s="1"/>
  <c r="J4385" i="4"/>
  <c r="E4385" i="4"/>
  <c r="H4385" i="4" s="1"/>
  <c r="I4385" i="4" s="1"/>
  <c r="J4384" i="4"/>
  <c r="E4384" i="4"/>
  <c r="H4384" i="4" s="1"/>
  <c r="I4384" i="4" s="1"/>
  <c r="D1293" i="3"/>
  <c r="I1289" i="2" s="1"/>
  <c r="D1292" i="3"/>
  <c r="I1288" i="2" s="1"/>
  <c r="D1291" i="3"/>
  <c r="I1287" i="2" s="1"/>
  <c r="D1290" i="3"/>
  <c r="I1286" i="2" s="1"/>
  <c r="D1289" i="3"/>
  <c r="I1285" i="2" s="1"/>
  <c r="D1288" i="3"/>
  <c r="I1284" i="2" s="1"/>
  <c r="D1287" i="3"/>
  <c r="I1283" i="2" s="1"/>
  <c r="D1286" i="3"/>
  <c r="I1282" i="2" s="1"/>
  <c r="D1285" i="3"/>
  <c r="I1281" i="2" s="1"/>
  <c r="D1284" i="3"/>
  <c r="I1280" i="2" s="1"/>
  <c r="D1283" i="3"/>
  <c r="I1279" i="2" s="1"/>
  <c r="D1282" i="3"/>
  <c r="I1278" i="2" s="1"/>
  <c r="D1281" i="3"/>
  <c r="I1277" i="2" s="1"/>
  <c r="D1280" i="3"/>
  <c r="I1276" i="2" s="1"/>
  <c r="D1279" i="3"/>
  <c r="I1275" i="2" s="1"/>
  <c r="D1278" i="3"/>
  <c r="I1274" i="2" s="1"/>
  <c r="D1277" i="3"/>
  <c r="I1273" i="2" s="1"/>
  <c r="D1276" i="3"/>
  <c r="I1272" i="2" s="1"/>
  <c r="D1275" i="3"/>
  <c r="I1271" i="2" s="1"/>
  <c r="D1274" i="3"/>
  <c r="I1270" i="2" s="1"/>
  <c r="D1273" i="3"/>
  <c r="I1269" i="2" s="1"/>
  <c r="D1272" i="3"/>
  <c r="I1268" i="2" s="1"/>
  <c r="D1271" i="3"/>
  <c r="I1267" i="2" s="1"/>
  <c r="D1270" i="3"/>
  <c r="I1266" i="2" s="1"/>
  <c r="D1269" i="3"/>
  <c r="I1265" i="2" s="1"/>
  <c r="D1268" i="3"/>
  <c r="I1264" i="2" s="1"/>
  <c r="D1267" i="3"/>
  <c r="I1263" i="2" s="1"/>
  <c r="D1266" i="3"/>
  <c r="I1262" i="2" s="1"/>
  <c r="D1265" i="3"/>
  <c r="I1261" i="2" s="1"/>
  <c r="D1264" i="3"/>
  <c r="I1260" i="2" s="1"/>
  <c r="D1263" i="3"/>
  <c r="I1259" i="2" s="1"/>
  <c r="D1262" i="3"/>
  <c r="I1258" i="2" s="1"/>
  <c r="D1261" i="3"/>
  <c r="I1257" i="2" s="1"/>
  <c r="D1260" i="3"/>
  <c r="I1256" i="2" s="1"/>
  <c r="D1259" i="3"/>
  <c r="I1255" i="2" s="1"/>
  <c r="D1258" i="3"/>
  <c r="I1254" i="2" s="1"/>
  <c r="D1257" i="3"/>
  <c r="I1253" i="2" s="1"/>
  <c r="D1255" i="3"/>
  <c r="I1251" i="2" s="1"/>
  <c r="D1254" i="3"/>
  <c r="I1250" i="2" s="1"/>
  <c r="H1479" i="5" l="1"/>
  <c r="E1480" i="6" s="1"/>
  <c r="H1478" i="5"/>
  <c r="E1479" i="6" s="1"/>
  <c r="H1384" i="5"/>
  <c r="E1385" i="6" s="1"/>
  <c r="H1454" i="5"/>
  <c r="E1455" i="6" s="1"/>
  <c r="K4384" i="4"/>
  <c r="M4384" i="4" s="1"/>
  <c r="M4390" i="4"/>
  <c r="K4390" i="4"/>
  <c r="M4398" i="4"/>
  <c r="K4398" i="4"/>
  <c r="M4385" i="4"/>
  <c r="K4385" i="4"/>
  <c r="M4388" i="4"/>
  <c r="K4388" i="4"/>
  <c r="M4391" i="4"/>
  <c r="K4391" i="4"/>
  <c r="M4394" i="4"/>
  <c r="K4394" i="4"/>
  <c r="M4397" i="4"/>
  <c r="K4397" i="4"/>
  <c r="M4480" i="4"/>
  <c r="K4480" i="4"/>
  <c r="M4499" i="4"/>
  <c r="G1281" i="5" s="1"/>
  <c r="K4499" i="4"/>
  <c r="M4402" i="4"/>
  <c r="K4402" i="4"/>
  <c r="M4417" i="4"/>
  <c r="K4417" i="4"/>
  <c r="M4419" i="4"/>
  <c r="K4419" i="4"/>
  <c r="M4425" i="4"/>
  <c r="K4425" i="4"/>
  <c r="M4427" i="4"/>
  <c r="K4427" i="4"/>
  <c r="M4433" i="4"/>
  <c r="K4433" i="4"/>
  <c r="M4435" i="4"/>
  <c r="K4435" i="4"/>
  <c r="M4441" i="4"/>
  <c r="K4441" i="4"/>
  <c r="M4443" i="4"/>
  <c r="K4443" i="4"/>
  <c r="M4449" i="4"/>
  <c r="K4449" i="4"/>
  <c r="M4457" i="4"/>
  <c r="K4457" i="4"/>
  <c r="M4459" i="4"/>
  <c r="K4459" i="4"/>
  <c r="M4470" i="4"/>
  <c r="K4470" i="4"/>
  <c r="M4475" i="4"/>
  <c r="K4475" i="4"/>
  <c r="M4490" i="4"/>
  <c r="G1276" i="5" s="1"/>
  <c r="K4490" i="4"/>
  <c r="M4492" i="4"/>
  <c r="K4492" i="4"/>
  <c r="M4501" i="4"/>
  <c r="G1283" i="5" s="1"/>
  <c r="K4501" i="4"/>
  <c r="M4401" i="4"/>
  <c r="K4401" i="4"/>
  <c r="M4408" i="4"/>
  <c r="K4408" i="4"/>
  <c r="M4503" i="4"/>
  <c r="G1285" i="5" s="1"/>
  <c r="K4503" i="4"/>
  <c r="M4505" i="4"/>
  <c r="G1287" i="5" s="1"/>
  <c r="K4505" i="4"/>
  <c r="M4387" i="4"/>
  <c r="K4387" i="4"/>
  <c r="M4418" i="4"/>
  <c r="K4418" i="4"/>
  <c r="M4426" i="4"/>
  <c r="K4426" i="4"/>
  <c r="M4431" i="4"/>
  <c r="K4431" i="4"/>
  <c r="M4434" i="4"/>
  <c r="K4434" i="4"/>
  <c r="M4442" i="4"/>
  <c r="K4442" i="4"/>
  <c r="M4450" i="4"/>
  <c r="K4450" i="4"/>
  <c r="M4463" i="4"/>
  <c r="G1266" i="5" s="1"/>
  <c r="K4463" i="4"/>
  <c r="M4465" i="4"/>
  <c r="K4465" i="4"/>
  <c r="M4468" i="4"/>
  <c r="K4468" i="4"/>
  <c r="M4485" i="4"/>
  <c r="M4486" i="4" s="1"/>
  <c r="G1274" i="5" s="1"/>
  <c r="K4485" i="4"/>
  <c r="M4491" i="4"/>
  <c r="K4491" i="4"/>
  <c r="M4494" i="4"/>
  <c r="G1278" i="5" s="1"/>
  <c r="K4494" i="4"/>
  <c r="G10766" i="1"/>
  <c r="C1245" i="5" s="1"/>
  <c r="G1274" i="2"/>
  <c r="H1274" i="2" s="1"/>
  <c r="J1274" i="2" s="1"/>
  <c r="D1273" i="5" s="1"/>
  <c r="F1273" i="5" s="1"/>
  <c r="G1278" i="2"/>
  <c r="H1278" i="2" s="1"/>
  <c r="J1278" i="2" s="1"/>
  <c r="D1277" i="5" s="1"/>
  <c r="F1277" i="5" s="1"/>
  <c r="G1286" i="2"/>
  <c r="H1286" i="2" s="1"/>
  <c r="J1286" i="2" s="1"/>
  <c r="D1285" i="5" s="1"/>
  <c r="F1285" i="5" s="1"/>
  <c r="G1271" i="2"/>
  <c r="H1271" i="2" s="1"/>
  <c r="J1271" i="2" s="1"/>
  <c r="D1270" i="5" s="1"/>
  <c r="F1270" i="5" s="1"/>
  <c r="G1275" i="2"/>
  <c r="H1275" i="2" s="1"/>
  <c r="J1275" i="2" s="1"/>
  <c r="D1274" i="5" s="1"/>
  <c r="F1274" i="5" s="1"/>
  <c r="G1279" i="2"/>
  <c r="H1279" i="2" s="1"/>
  <c r="J1279" i="2" s="1"/>
  <c r="D1278" i="5" s="1"/>
  <c r="F1278" i="5" s="1"/>
  <c r="G1283" i="2"/>
  <c r="H1283" i="2" s="1"/>
  <c r="J1283" i="2" s="1"/>
  <c r="D1282" i="5" s="1"/>
  <c r="F1282" i="5" s="1"/>
  <c r="G1287" i="2"/>
  <c r="H1287" i="2" s="1"/>
  <c r="J1287" i="2" s="1"/>
  <c r="D1286" i="5" s="1"/>
  <c r="F1286" i="5" s="1"/>
  <c r="G1272" i="2"/>
  <c r="H1272" i="2" s="1"/>
  <c r="J1272" i="2" s="1"/>
  <c r="D1271" i="5" s="1"/>
  <c r="F1271" i="5" s="1"/>
  <c r="G1276" i="2"/>
  <c r="H1276" i="2" s="1"/>
  <c r="J1276" i="2" s="1"/>
  <c r="D1275" i="5" s="1"/>
  <c r="F1275" i="5" s="1"/>
  <c r="G1284" i="2"/>
  <c r="H1284" i="2" s="1"/>
  <c r="J1284" i="2" s="1"/>
  <c r="D1283" i="5" s="1"/>
  <c r="F1283" i="5" s="1"/>
  <c r="G1288" i="2"/>
  <c r="H1288" i="2" s="1"/>
  <c r="J1288" i="2" s="1"/>
  <c r="D1287" i="5" s="1"/>
  <c r="F1287" i="5" s="1"/>
  <c r="G1270" i="2"/>
  <c r="H1270" i="2" s="1"/>
  <c r="J1270" i="2" s="1"/>
  <c r="D1269" i="5" s="1"/>
  <c r="F1269" i="5" s="1"/>
  <c r="G1282" i="2"/>
  <c r="H1282" i="2" s="1"/>
  <c r="J1282" i="2" s="1"/>
  <c r="D1281" i="5" s="1"/>
  <c r="F1281" i="5" s="1"/>
  <c r="G1280" i="2"/>
  <c r="H1280" i="2" s="1"/>
  <c r="J1280" i="2" s="1"/>
  <c r="D1279" i="5" s="1"/>
  <c r="F1279" i="5" s="1"/>
  <c r="G1273" i="2"/>
  <c r="H1273" i="2" s="1"/>
  <c r="J1273" i="2" s="1"/>
  <c r="D1272" i="5" s="1"/>
  <c r="F1272" i="5" s="1"/>
  <c r="G1277" i="2"/>
  <c r="H1277" i="2" s="1"/>
  <c r="J1277" i="2" s="1"/>
  <c r="D1276" i="5" s="1"/>
  <c r="F1276" i="5" s="1"/>
  <c r="G1281" i="2"/>
  <c r="H1281" i="2" s="1"/>
  <c r="J1281" i="2" s="1"/>
  <c r="D1280" i="5" s="1"/>
  <c r="F1280" i="5" s="1"/>
  <c r="G1285" i="2"/>
  <c r="H1285" i="2" s="1"/>
  <c r="J1285" i="2" s="1"/>
  <c r="D1284" i="5" s="1"/>
  <c r="F1284" i="5" s="1"/>
  <c r="G1289" i="2"/>
  <c r="H1289" i="2" s="1"/>
  <c r="J1289" i="2" s="1"/>
  <c r="D1288" i="5" s="1"/>
  <c r="F1288" i="5" s="1"/>
  <c r="G1269" i="2"/>
  <c r="H1269" i="2" s="1"/>
  <c r="J1269" i="2" s="1"/>
  <c r="D1268" i="5" s="1"/>
  <c r="F1268" i="5" s="1"/>
  <c r="G1268" i="2"/>
  <c r="H1268" i="2" s="1"/>
  <c r="J1268" i="2" s="1"/>
  <c r="D1267" i="5" s="1"/>
  <c r="F1267" i="5" s="1"/>
  <c r="G1267" i="2"/>
  <c r="H1267" i="2" s="1"/>
  <c r="J1267" i="2" s="1"/>
  <c r="D1266" i="5" s="1"/>
  <c r="F1266" i="5" s="1"/>
  <c r="G1266" i="2"/>
  <c r="H1266" i="2" s="1"/>
  <c r="J1266" i="2" s="1"/>
  <c r="D1265" i="5" s="1"/>
  <c r="F1265" i="5" s="1"/>
  <c r="G1265" i="2"/>
  <c r="H1265" i="2" s="1"/>
  <c r="J1265" i="2" s="1"/>
  <c r="D1264" i="5" s="1"/>
  <c r="F1264" i="5" s="1"/>
  <c r="G1262" i="2"/>
  <c r="H1262" i="2" s="1"/>
  <c r="J1262" i="2" s="1"/>
  <c r="D1261" i="5" s="1"/>
  <c r="F1261" i="5" s="1"/>
  <c r="G1263" i="2"/>
  <c r="H1263" i="2" s="1"/>
  <c r="J1263" i="2" s="1"/>
  <c r="D1262" i="5" s="1"/>
  <c r="F1262" i="5" s="1"/>
  <c r="G1260" i="2"/>
  <c r="H1260" i="2" s="1"/>
  <c r="J1260" i="2" s="1"/>
  <c r="D1259" i="5" s="1"/>
  <c r="F1259" i="5" s="1"/>
  <c r="G1264" i="2"/>
  <c r="H1264" i="2" s="1"/>
  <c r="J1264" i="2" s="1"/>
  <c r="D1263" i="5" s="1"/>
  <c r="F1263" i="5" s="1"/>
  <c r="G1261" i="2"/>
  <c r="H1261" i="2" s="1"/>
  <c r="J1261" i="2" s="1"/>
  <c r="D1260" i="5" s="1"/>
  <c r="F1260" i="5" s="1"/>
  <c r="G1253" i="2"/>
  <c r="H1253" i="2" s="1"/>
  <c r="J1253" i="2" s="1"/>
  <c r="D1252" i="5" s="1"/>
  <c r="F1252" i="5" s="1"/>
  <c r="G1254" i="2"/>
  <c r="H1254" i="2" s="1"/>
  <c r="J1254" i="2" s="1"/>
  <c r="D1253" i="5" s="1"/>
  <c r="F1253" i="5" s="1"/>
  <c r="G1258" i="2"/>
  <c r="H1258" i="2" s="1"/>
  <c r="J1258" i="2" s="1"/>
  <c r="D1257" i="5" s="1"/>
  <c r="F1257" i="5" s="1"/>
  <c r="G1257" i="2"/>
  <c r="H1257" i="2" s="1"/>
  <c r="J1257" i="2" s="1"/>
  <c r="D1256" i="5" s="1"/>
  <c r="F1256" i="5" s="1"/>
  <c r="G1255" i="2"/>
  <c r="H1255" i="2" s="1"/>
  <c r="J1255" i="2" s="1"/>
  <c r="D1254" i="5" s="1"/>
  <c r="F1254" i="5" s="1"/>
  <c r="G1259" i="2"/>
  <c r="H1259" i="2" s="1"/>
  <c r="J1259" i="2" s="1"/>
  <c r="D1258" i="5" s="1"/>
  <c r="F1258" i="5" s="1"/>
  <c r="G1252" i="2"/>
  <c r="H1252" i="2" s="1"/>
  <c r="J1252" i="2" s="1"/>
  <c r="D1251" i="5" s="1"/>
  <c r="F1251" i="5" s="1"/>
  <c r="G1256" i="2"/>
  <c r="H1256" i="2" s="1"/>
  <c r="J1256" i="2" s="1"/>
  <c r="D1255" i="5" s="1"/>
  <c r="F1255" i="5" s="1"/>
  <c r="G1251" i="2"/>
  <c r="H1251" i="2" s="1"/>
  <c r="J1251" i="2" s="1"/>
  <c r="D1250" i="5" s="1"/>
  <c r="F1250" i="5" s="1"/>
  <c r="G1250" i="2"/>
  <c r="H1250" i="2" s="1"/>
  <c r="J1250" i="2" s="1"/>
  <c r="D1249" i="5" s="1"/>
  <c r="F1249" i="5" s="1"/>
  <c r="G1249" i="2"/>
  <c r="H1249" i="2" s="1"/>
  <c r="J1249" i="2" s="1"/>
  <c r="D1248" i="5" s="1"/>
  <c r="F1248" i="5" s="1"/>
  <c r="G1248" i="2"/>
  <c r="H1248" i="2" s="1"/>
  <c r="J1248" i="2" s="1"/>
  <c r="D1247" i="5" s="1"/>
  <c r="F1247" i="5" s="1"/>
  <c r="G1247" i="2"/>
  <c r="H1247" i="2" s="1"/>
  <c r="J1247" i="2" s="1"/>
  <c r="D1246" i="5" s="1"/>
  <c r="F1246" i="5" s="1"/>
  <c r="G1246" i="2"/>
  <c r="H1246" i="2" s="1"/>
  <c r="J1246" i="2" s="1"/>
  <c r="D1245" i="5" s="1"/>
  <c r="F1245" i="5" s="1"/>
  <c r="G1244" i="2"/>
  <c r="H1244" i="2" s="1"/>
  <c r="J1244" i="2" s="1"/>
  <c r="D1243" i="5" s="1"/>
  <c r="F1243" i="5" s="1"/>
  <c r="G1245" i="2"/>
  <c r="H1245" i="2" s="1"/>
  <c r="J1245" i="2" s="1"/>
  <c r="D1244" i="5" s="1"/>
  <c r="F1244" i="5" s="1"/>
  <c r="G1243" i="2"/>
  <c r="H1243" i="2" s="1"/>
  <c r="J1243" i="2" s="1"/>
  <c r="D1242" i="5" s="1"/>
  <c r="F1242" i="5" s="1"/>
  <c r="G10980" i="1"/>
  <c r="C1277" i="5" s="1"/>
  <c r="G10909" i="1"/>
  <c r="C1267" i="5" s="1"/>
  <c r="G10790" i="1"/>
  <c r="C1249" i="5" s="1"/>
  <c r="G10801" i="1"/>
  <c r="C1251" i="5" s="1"/>
  <c r="J1242" i="2"/>
  <c r="D1241" i="5" s="1"/>
  <c r="F1241" i="5" s="1"/>
  <c r="K1445" i="6"/>
  <c r="N1445" i="6" s="1"/>
  <c r="K1417" i="6"/>
  <c r="N1417" i="6" s="1"/>
  <c r="K1436" i="6"/>
  <c r="N1436" i="6" s="1"/>
  <c r="K1471" i="6"/>
  <c r="N1471" i="6" s="1"/>
  <c r="K1448" i="6"/>
  <c r="N1448" i="6" s="1"/>
  <c r="G10745" i="1"/>
  <c r="C1242" i="5" s="1"/>
  <c r="K1377" i="6"/>
  <c r="N1377" i="6" s="1"/>
  <c r="K1364" i="6"/>
  <c r="N1364" i="6" s="1"/>
  <c r="K1347" i="6"/>
  <c r="N1347" i="6" s="1"/>
  <c r="G10864" i="1"/>
  <c r="C1260" i="5" s="1"/>
  <c r="K1368" i="6"/>
  <c r="N1368" i="6" s="1"/>
  <c r="K1352" i="6"/>
  <c r="N1352" i="6" s="1"/>
  <c r="M4481" i="4"/>
  <c r="M4482" i="4" s="1"/>
  <c r="G1273" i="5" s="1"/>
  <c r="M4407" i="4"/>
  <c r="M4413" i="4"/>
  <c r="M4458" i="4"/>
  <c r="M4396" i="4"/>
  <c r="M4461" i="4"/>
  <c r="G1264" i="5" s="1"/>
  <c r="M4476" i="4"/>
  <c r="M4477" i="4" s="1"/>
  <c r="G1271" i="5" s="1"/>
  <c r="M4404" i="4"/>
  <c r="M4393" i="4"/>
  <c r="M4422" i="4"/>
  <c r="G10958" i="1"/>
  <c r="C1274" i="5" s="1"/>
  <c r="G10843" i="1"/>
  <c r="C1257" i="5" s="1"/>
  <c r="G10930" i="1"/>
  <c r="C1270" i="5" s="1"/>
  <c r="G10751" i="1"/>
  <c r="C1243" i="5" s="1"/>
  <c r="G10777" i="1"/>
  <c r="C1247" i="5" s="1"/>
  <c r="G10857" i="1"/>
  <c r="C1259" i="5" s="1"/>
  <c r="G10878" i="1"/>
  <c r="C1262" i="5" s="1"/>
  <c r="G10938" i="1"/>
  <c r="C1271" i="5" s="1"/>
  <c r="G10836" i="1"/>
  <c r="C1256" i="5" s="1"/>
  <c r="G10890" i="1"/>
  <c r="C1264" i="5" s="1"/>
  <c r="G10897" i="1"/>
  <c r="C1265" i="5" s="1"/>
  <c r="G10972" i="1"/>
  <c r="C1276" i="5" s="1"/>
  <c r="G10737" i="1"/>
  <c r="C1241" i="5" s="1"/>
  <c r="G10772" i="1"/>
  <c r="C1246" i="5" s="1"/>
  <c r="G10785" i="1"/>
  <c r="C1248" i="5" s="1"/>
  <c r="G10795" i="1"/>
  <c r="C1250" i="5" s="1"/>
  <c r="G10815" i="1"/>
  <c r="C1253" i="5" s="1"/>
  <c r="G10850" i="1"/>
  <c r="C1258" i="5" s="1"/>
  <c r="G10902" i="1"/>
  <c r="C1266" i="5" s="1"/>
  <c r="G10951" i="1"/>
  <c r="C1273" i="5" s="1"/>
  <c r="G10966" i="1"/>
  <c r="C1275" i="5" s="1"/>
  <c r="G10757" i="1"/>
  <c r="C1244" i="5" s="1"/>
  <c r="G10808" i="1"/>
  <c r="C1252" i="5" s="1"/>
  <c r="G10822" i="1"/>
  <c r="C1254" i="5" s="1"/>
  <c r="G10871" i="1"/>
  <c r="C1261" i="5" s="1"/>
  <c r="G10922" i="1"/>
  <c r="C1269" i="5" s="1"/>
  <c r="G10829" i="1"/>
  <c r="C1255" i="5" s="1"/>
  <c r="G10885" i="1"/>
  <c r="C1263" i="5" s="1"/>
  <c r="G10916" i="1"/>
  <c r="C1268" i="5" s="1"/>
  <c r="G10944" i="1"/>
  <c r="C1272" i="5" s="1"/>
  <c r="M4447" i="4"/>
  <c r="M4415" i="4"/>
  <c r="M4438" i="4"/>
  <c r="M4445" i="4"/>
  <c r="M4454" i="4"/>
  <c r="M4472" i="4"/>
  <c r="M4484" i="4"/>
  <c r="M4487" i="4"/>
  <c r="M4496" i="4"/>
  <c r="M4500" i="4"/>
  <c r="G1282" i="5" s="1"/>
  <c r="M4411" i="4"/>
  <c r="G1250" i="5" s="1"/>
  <c r="M4429" i="4"/>
  <c r="M4451" i="4"/>
  <c r="M4467" i="4"/>
  <c r="M4474" i="4"/>
  <c r="G1270" i="5" s="1"/>
  <c r="M4502" i="4"/>
  <c r="G1284" i="5" s="1"/>
  <c r="M4504" i="4"/>
  <c r="G1286" i="5" s="1"/>
  <c r="M4506" i="4"/>
  <c r="G1288" i="5" s="1"/>
  <c r="M4455" i="4"/>
  <c r="M4414" i="4"/>
  <c r="M4421" i="4"/>
  <c r="M4453" i="4"/>
  <c r="M4464" i="4"/>
  <c r="M4471" i="4"/>
  <c r="M4495" i="4"/>
  <c r="G1279" i="5" s="1"/>
  <c r="M4410" i="4"/>
  <c r="G1249" i="5" s="1"/>
  <c r="J4399" i="4"/>
  <c r="K4399" i="4" s="1"/>
  <c r="M4405" i="4"/>
  <c r="M4430" i="4"/>
  <c r="M4439" i="4"/>
  <c r="M4462" i="4"/>
  <c r="G1265" i="5" s="1"/>
  <c r="M4478" i="4"/>
  <c r="G1272" i="5" s="1"/>
  <c r="M4488" i="4"/>
  <c r="M4497" i="4"/>
  <c r="M4437" i="4"/>
  <c r="M4412" i="4"/>
  <c r="G1251" i="5" s="1"/>
  <c r="M4423" i="4"/>
  <c r="M4446" i="4"/>
  <c r="M4395" i="4" l="1"/>
  <c r="G1244" i="5" s="1"/>
  <c r="M4403" i="4"/>
  <c r="G1246" i="5" s="1"/>
  <c r="M4466" i="4"/>
  <c r="G1267" i="5" s="1"/>
  <c r="M4436" i="4"/>
  <c r="G1257" i="5" s="1"/>
  <c r="M4392" i="4"/>
  <c r="M4399" i="4"/>
  <c r="M4400" i="4" s="1"/>
  <c r="G1245" i="5" s="1"/>
  <c r="M4452" i="4"/>
  <c r="G1261" i="5" s="1"/>
  <c r="M4493" i="4"/>
  <c r="G1277" i="5" s="1"/>
  <c r="M4444" i="4"/>
  <c r="G1259" i="5" s="1"/>
  <c r="M4420" i="4"/>
  <c r="G1253" i="5" s="1"/>
  <c r="M4428" i="4"/>
  <c r="G1255" i="5" s="1"/>
  <c r="M4389" i="4"/>
  <c r="G1243" i="5" s="1"/>
  <c r="M4469" i="4"/>
  <c r="G1268" i="5" s="1"/>
  <c r="M4409" i="4"/>
  <c r="G1248" i="5" s="1"/>
  <c r="M4386" i="4"/>
  <c r="G1241" i="5" s="1"/>
  <c r="M4460" i="4"/>
  <c r="G1263" i="5" s="1"/>
  <c r="M4498" i="4"/>
  <c r="G1280" i="5" s="1"/>
  <c r="M4406" i="4"/>
  <c r="G1247" i="5" s="1"/>
  <c r="M4416" i="4"/>
  <c r="G1252" i="5" s="1"/>
  <c r="K1433" i="6"/>
  <c r="N1433" i="6" s="1"/>
  <c r="H1287" i="5"/>
  <c r="E1288" i="6" s="1"/>
  <c r="M4432" i="4"/>
  <c r="G1256" i="5" s="1"/>
  <c r="H1288" i="5"/>
  <c r="E1289" i="6" s="1"/>
  <c r="M4489" i="4"/>
  <c r="G1275" i="5" s="1"/>
  <c r="M4448" i="4"/>
  <c r="G1260" i="5" s="1"/>
  <c r="M4473" i="4"/>
  <c r="G1269" i="5" s="1"/>
  <c r="M4456" i="4"/>
  <c r="G1262" i="5" s="1"/>
  <c r="M4440" i="4"/>
  <c r="G1258" i="5" s="1"/>
  <c r="M4424" i="4"/>
  <c r="G1254" i="5" s="1"/>
  <c r="G1242" i="5" l="1"/>
  <c r="G1732" i="1"/>
  <c r="G1731" i="1"/>
  <c r="G1729" i="1"/>
  <c r="G1728" i="1"/>
  <c r="G1727" i="1"/>
  <c r="G1726" i="1"/>
  <c r="G1725" i="1"/>
  <c r="G1724" i="1"/>
  <c r="G1723" i="1"/>
  <c r="G1722" i="1"/>
  <c r="G1721" i="1"/>
  <c r="G1720" i="1"/>
  <c r="G1719" i="1"/>
  <c r="G1717" i="1"/>
  <c r="G1716" i="1"/>
  <c r="G1715" i="1"/>
  <c r="G1714" i="1"/>
  <c r="G1713" i="1"/>
  <c r="G1712" i="1"/>
  <c r="G1711" i="1"/>
  <c r="G1710" i="1"/>
  <c r="G1695" i="1"/>
  <c r="G1694" i="1"/>
  <c r="G1693" i="1"/>
  <c r="G1692" i="1"/>
  <c r="G1691" i="1"/>
  <c r="G1690" i="1"/>
  <c r="G1689" i="1"/>
  <c r="G1688" i="1"/>
  <c r="G1687" i="1"/>
  <c r="G1686" i="1"/>
  <c r="G1684" i="1"/>
  <c r="G1683" i="1"/>
  <c r="G1682" i="1"/>
  <c r="G1681" i="1"/>
  <c r="G1680" i="1"/>
  <c r="G1679" i="1"/>
  <c r="G1678" i="1"/>
  <c r="G1677" i="1"/>
  <c r="G1676" i="1"/>
  <c r="G1675" i="1"/>
  <c r="G1673" i="1"/>
  <c r="G1672" i="1"/>
  <c r="G1671" i="1"/>
  <c r="G1670" i="1"/>
  <c r="G1669" i="1"/>
  <c r="G1668" i="1"/>
  <c r="G1667" i="1"/>
  <c r="G1666" i="1"/>
  <c r="G1665" i="1"/>
  <c r="G1664" i="1"/>
  <c r="G1663" i="1"/>
  <c r="G1662" i="1"/>
  <c r="G1661" i="1"/>
  <c r="G1659" i="1"/>
  <c r="G1658" i="1"/>
  <c r="G1657" i="1"/>
  <c r="G1656" i="1"/>
  <c r="G1655" i="1"/>
  <c r="G1654" i="1"/>
  <c r="G1653" i="1"/>
  <c r="G1652" i="1"/>
  <c r="G1651" i="1"/>
  <c r="G1650" i="1"/>
  <c r="G1649" i="1"/>
  <c r="G1648" i="1"/>
  <c r="G1647" i="1"/>
  <c r="G1645" i="1"/>
  <c r="G1644" i="1"/>
  <c r="G1643" i="1"/>
  <c r="G1642" i="1"/>
  <c r="G1641" i="1"/>
  <c r="G1622" i="1"/>
  <c r="G1621" i="1"/>
  <c r="G1620" i="1"/>
  <c r="G1619" i="1"/>
  <c r="G1618" i="1"/>
  <c r="G1617" i="1"/>
  <c r="G1616" i="1"/>
  <c r="G1615" i="1"/>
  <c r="G1614" i="1"/>
  <c r="G1613" i="1"/>
  <c r="G1612" i="1"/>
  <c r="G1611" i="1"/>
  <c r="G1610" i="1"/>
  <c r="G1608" i="1"/>
  <c r="G1607" i="1"/>
  <c r="G1606" i="1"/>
  <c r="G1605" i="1"/>
  <c r="G1604" i="1"/>
  <c r="G1603" i="1"/>
  <c r="G1602" i="1"/>
  <c r="G1601" i="1"/>
  <c r="G1600" i="1"/>
  <c r="G1599" i="1"/>
  <c r="G1598" i="1"/>
  <c r="G1597" i="1"/>
  <c r="G1596" i="1"/>
  <c r="G1595" i="1"/>
  <c r="G1594" i="1"/>
  <c r="G1593" i="1"/>
  <c r="G1591" i="1"/>
  <c r="G1590" i="1"/>
  <c r="G1589" i="1"/>
  <c r="G1588" i="1"/>
  <c r="G1587" i="1"/>
  <c r="G1586" i="1"/>
  <c r="G1585" i="1"/>
  <c r="G1584" i="1"/>
  <c r="G1583" i="1"/>
  <c r="G1582" i="1"/>
  <c r="G1581" i="1"/>
  <c r="G1580" i="1"/>
  <c r="G1579" i="1"/>
  <c r="G1578" i="1"/>
  <c r="G1577" i="1"/>
  <c r="G1576" i="1"/>
  <c r="G1574" i="1"/>
  <c r="G1573" i="1"/>
  <c r="G1572" i="1"/>
  <c r="G1571" i="1"/>
  <c r="G1570" i="1"/>
  <c r="G1569" i="1"/>
  <c r="G1568" i="1"/>
  <c r="G1567" i="1"/>
  <c r="G1563" i="1"/>
  <c r="G1561" i="1"/>
  <c r="G1560" i="1"/>
  <c r="G1559" i="1"/>
  <c r="G1558" i="1"/>
  <c r="G1557" i="1"/>
  <c r="G1556" i="1"/>
  <c r="G1552" i="1"/>
  <c r="G1550" i="1"/>
  <c r="G1549" i="1"/>
  <c r="G1548" i="1"/>
  <c r="G1547" i="1"/>
  <c r="G1546" i="1"/>
  <c r="G1545" i="1"/>
  <c r="G1541" i="1"/>
  <c r="G1539" i="1"/>
  <c r="G1538" i="1"/>
  <c r="G1537" i="1"/>
  <c r="G1536" i="1"/>
  <c r="G1530" i="1"/>
  <c r="G1528" i="1"/>
  <c r="G1527" i="1"/>
  <c r="G1526" i="1"/>
  <c r="G1525" i="1"/>
  <c r="G1524" i="1"/>
  <c r="G1517" i="1"/>
  <c r="G1515" i="1"/>
  <c r="G1514" i="1"/>
  <c r="G1513" i="1"/>
  <c r="G1512" i="1"/>
  <c r="G1511" i="1"/>
  <c r="G1510" i="1"/>
  <c r="G1509" i="1"/>
  <c r="G1508" i="1"/>
  <c r="G1507" i="1"/>
  <c r="G1504" i="1"/>
  <c r="G1501" i="1"/>
  <c r="G1500" i="1"/>
  <c r="G1499" i="1"/>
  <c r="G1498" i="1"/>
  <c r="G1497" i="1"/>
  <c r="G1496" i="1"/>
  <c r="G1495" i="1"/>
  <c r="G1494" i="1"/>
  <c r="G1493" i="1"/>
  <c r="G1491" i="1"/>
  <c r="G1490" i="1"/>
  <c r="G1489" i="1"/>
  <c r="G1488" i="1"/>
  <c r="G1487" i="1"/>
  <c r="G1486" i="1"/>
  <c r="G1485" i="1"/>
  <c r="G1484" i="1"/>
  <c r="G1483" i="1"/>
  <c r="G1482" i="1"/>
  <c r="G1468" i="1"/>
  <c r="G1467" i="1"/>
  <c r="G1462" i="1"/>
  <c r="G1454" i="1"/>
  <c r="G1503" i="1" l="1"/>
  <c r="G1696" i="1"/>
  <c r="G1424" i="1"/>
  <c r="G1431" i="1"/>
  <c r="G1733" i="1"/>
  <c r="G1660" i="1"/>
  <c r="G1730" i="1"/>
  <c r="G1417" i="1"/>
  <c r="G1516" i="1"/>
  <c r="G1529" i="1"/>
  <c r="G1562" i="1"/>
  <c r="G1592" i="1"/>
  <c r="G34" i="1"/>
  <c r="G59" i="1"/>
  <c r="G65" i="1"/>
  <c r="G70" i="1"/>
  <c r="G97" i="1"/>
  <c r="G108" i="1"/>
  <c r="G1447" i="1"/>
  <c r="G1453" i="1"/>
  <c r="G1481" i="1"/>
  <c r="G1492" i="1"/>
  <c r="G1551" i="1"/>
  <c r="G1685" i="1"/>
  <c r="G89" i="1"/>
  <c r="G1623" i="1"/>
  <c r="G39" i="1"/>
  <c r="G77" i="1"/>
  <c r="G118" i="1"/>
  <c r="G1646" i="1"/>
  <c r="G1718" i="1"/>
  <c r="G45" i="1"/>
  <c r="G51" i="1"/>
  <c r="G1439" i="1"/>
  <c r="G1540" i="1"/>
  <c r="G1469" i="1"/>
  <c r="G1461" i="1"/>
  <c r="G1575" i="1"/>
  <c r="G1609" i="1"/>
  <c r="G1674" i="1"/>
  <c r="G8239" i="1" l="1"/>
  <c r="G8569" i="1"/>
  <c r="G8570" i="1"/>
  <c r="G8571" i="1"/>
  <c r="G8572" i="1"/>
  <c r="G8573" i="1"/>
  <c r="G8574" i="1"/>
  <c r="G6821" i="1" l="1"/>
  <c r="G6820" i="1"/>
  <c r="G6819" i="1"/>
  <c r="G6818" i="1"/>
  <c r="G6817" i="1"/>
  <c r="G6816" i="1"/>
  <c r="G6815" i="1"/>
  <c r="G6814" i="1"/>
  <c r="G6813" i="1"/>
  <c r="G6812" i="1"/>
  <c r="G6811" i="1"/>
  <c r="G6810" i="1"/>
  <c r="G6809" i="1"/>
  <c r="G6808" i="1"/>
  <c r="G6807" i="1"/>
  <c r="G6806" i="1"/>
  <c r="G6805" i="1"/>
  <c r="G6804" i="1"/>
  <c r="G6803" i="1"/>
  <c r="G6802" i="1"/>
  <c r="G6801" i="1"/>
  <c r="G6798" i="1"/>
  <c r="G6797" i="1"/>
  <c r="G6796" i="1"/>
  <c r="G6795" i="1"/>
  <c r="G6794" i="1"/>
  <c r="G6793" i="1"/>
  <c r="G6792" i="1"/>
  <c r="G6791" i="1"/>
  <c r="G6790" i="1"/>
  <c r="G6789" i="1"/>
  <c r="G6788" i="1"/>
  <c r="G6787" i="1"/>
  <c r="G6786" i="1"/>
  <c r="G6785" i="1"/>
  <c r="G6784" i="1"/>
  <c r="G6783" i="1"/>
  <c r="G6782" i="1"/>
  <c r="G6781" i="1"/>
  <c r="G6780" i="1"/>
  <c r="G6779" i="1"/>
  <c r="G6778" i="1"/>
  <c r="G6777" i="1"/>
  <c r="G6774" i="1"/>
  <c r="G6773" i="1"/>
  <c r="G6772" i="1"/>
  <c r="G6771" i="1"/>
  <c r="G6770" i="1"/>
  <c r="G6769" i="1"/>
  <c r="G6768" i="1"/>
  <c r="G6767" i="1"/>
  <c r="G6766" i="1"/>
  <c r="G6765" i="1"/>
  <c r="G6764" i="1"/>
  <c r="G6763" i="1"/>
  <c r="G6762" i="1"/>
  <c r="G6761" i="1"/>
  <c r="G6760" i="1"/>
  <c r="G6759" i="1"/>
  <c r="G6758" i="1"/>
  <c r="G6757" i="1"/>
  <c r="G6755" i="1"/>
  <c r="G6754" i="1"/>
  <c r="G6753" i="1"/>
  <c r="G6752" i="1"/>
  <c r="G6751" i="1"/>
  <c r="G6750" i="1"/>
  <c r="G6749" i="1"/>
  <c r="G6748" i="1"/>
  <c r="G6747" i="1"/>
  <c r="G6746" i="1"/>
  <c r="G6745" i="1"/>
  <c r="G6744" i="1"/>
  <c r="G6743" i="1"/>
  <c r="G6742" i="1"/>
  <c r="G6741" i="1"/>
  <c r="G6740" i="1"/>
  <c r="G6739" i="1"/>
  <c r="G6738" i="1"/>
  <c r="G6737" i="1"/>
  <c r="G6736" i="1"/>
  <c r="G6735" i="1"/>
  <c r="G6734" i="1"/>
  <c r="G6733" i="1"/>
  <c r="G6731" i="1"/>
  <c r="G6730" i="1"/>
  <c r="G6729" i="1"/>
  <c r="G6728" i="1"/>
  <c r="G6727" i="1"/>
  <c r="G6726" i="1"/>
  <c r="G6725" i="1"/>
  <c r="G6724" i="1"/>
  <c r="G6723" i="1"/>
  <c r="G6722" i="1"/>
  <c r="G6721" i="1"/>
  <c r="G6720" i="1"/>
  <c r="G6719" i="1"/>
  <c r="G6718" i="1"/>
  <c r="G6717" i="1"/>
  <c r="G6716" i="1"/>
  <c r="G6715" i="1"/>
  <c r="G6714" i="1"/>
  <c r="G6713" i="1"/>
  <c r="G6711" i="1"/>
  <c r="G6710" i="1"/>
  <c r="G6709" i="1"/>
  <c r="G6708" i="1"/>
  <c r="G6707" i="1"/>
  <c r="G6706" i="1"/>
  <c r="G6705" i="1"/>
  <c r="G6704" i="1"/>
  <c r="G6703" i="1"/>
  <c r="G6702" i="1"/>
  <c r="G6701" i="1"/>
  <c r="G6700" i="1"/>
  <c r="G6699" i="1"/>
  <c r="G6698" i="1"/>
  <c r="G6697" i="1"/>
  <c r="G6696" i="1"/>
  <c r="G6695" i="1"/>
  <c r="G6693" i="1"/>
  <c r="G6692" i="1"/>
  <c r="G6691" i="1"/>
  <c r="G6690" i="1"/>
  <c r="G6689" i="1"/>
  <c r="G6688" i="1"/>
  <c r="G6687" i="1"/>
  <c r="G6686" i="1"/>
  <c r="G6685" i="1"/>
  <c r="G6684" i="1"/>
  <c r="G6683" i="1"/>
  <c r="G6682" i="1"/>
  <c r="G6681" i="1"/>
  <c r="G6680" i="1"/>
  <c r="G6679" i="1"/>
  <c r="G6678" i="1"/>
  <c r="G6677" i="1"/>
  <c r="G6676" i="1"/>
  <c r="G6675" i="1"/>
  <c r="G6674" i="1"/>
  <c r="G6673" i="1"/>
  <c r="G6670" i="1"/>
  <c r="G6669" i="1"/>
  <c r="G6668" i="1"/>
  <c r="G6667" i="1"/>
  <c r="G6666" i="1"/>
  <c r="G6665" i="1"/>
  <c r="G6664" i="1"/>
  <c r="G6663" i="1"/>
  <c r="G6662" i="1"/>
  <c r="G6661" i="1"/>
  <c r="G6660" i="1"/>
  <c r="G6659" i="1"/>
  <c r="G6658" i="1"/>
  <c r="G6657" i="1"/>
  <c r="G6656" i="1"/>
  <c r="G6655" i="1"/>
  <c r="G6654" i="1"/>
  <c r="G6653" i="1"/>
  <c r="G6652" i="1"/>
  <c r="G6649" i="1"/>
  <c r="G6648" i="1"/>
  <c r="G6647" i="1"/>
  <c r="G6646" i="1"/>
  <c r="G6645" i="1"/>
  <c r="G6644" i="1"/>
  <c r="G6643" i="1"/>
  <c r="G6642" i="1"/>
  <c r="G6641" i="1"/>
  <c r="G6640" i="1"/>
  <c r="G6639" i="1"/>
  <c r="G6638" i="1"/>
  <c r="G6637" i="1"/>
  <c r="G6636" i="1"/>
  <c r="G6635" i="1"/>
  <c r="G6634" i="1"/>
  <c r="G6631" i="1"/>
  <c r="G6630" i="1"/>
  <c r="G6629" i="1"/>
  <c r="G6628" i="1"/>
  <c r="G6627" i="1"/>
  <c r="G6626" i="1"/>
  <c r="G6625" i="1"/>
  <c r="G6624" i="1"/>
  <c r="G6623" i="1"/>
  <c r="G6622" i="1"/>
  <c r="G6621" i="1"/>
  <c r="G6620" i="1"/>
  <c r="G6619" i="1"/>
  <c r="G6618" i="1"/>
  <c r="G6617" i="1"/>
  <c r="G6616" i="1"/>
  <c r="G6615" i="1"/>
  <c r="G6614" i="1"/>
  <c r="G6613" i="1"/>
  <c r="G6612" i="1"/>
  <c r="G6611" i="1"/>
  <c r="G6610" i="1"/>
  <c r="G6609" i="1"/>
  <c r="G6608" i="1"/>
  <c r="G6607" i="1"/>
  <c r="G6605" i="1"/>
  <c r="G6604" i="1"/>
  <c r="G6603" i="1"/>
  <c r="G6602" i="1"/>
  <c r="G6601" i="1"/>
  <c r="G6600" i="1"/>
  <c r="G6599" i="1"/>
  <c r="G6598" i="1"/>
  <c r="G6597" i="1"/>
  <c r="G6596" i="1"/>
  <c r="G6595" i="1"/>
  <c r="G6594" i="1"/>
  <c r="G6593" i="1"/>
  <c r="G6592" i="1"/>
  <c r="G6591" i="1"/>
  <c r="G6590" i="1"/>
  <c r="G6589" i="1"/>
  <c r="G6588" i="1"/>
  <c r="G6587" i="1"/>
  <c r="G6586" i="1"/>
  <c r="G6585" i="1"/>
  <c r="G6582" i="1"/>
  <c r="G6581" i="1"/>
  <c r="G6580" i="1"/>
  <c r="G6579" i="1"/>
  <c r="G6578" i="1"/>
  <c r="G6577" i="1"/>
  <c r="G6576" i="1"/>
  <c r="G6575" i="1"/>
  <c r="G6574" i="1"/>
  <c r="G6573" i="1"/>
  <c r="G6572" i="1"/>
  <c r="G6571" i="1"/>
  <c r="G6570" i="1"/>
  <c r="G6569" i="1"/>
  <c r="G6568" i="1"/>
  <c r="G6566" i="1"/>
  <c r="G6565" i="1"/>
  <c r="G6564" i="1"/>
  <c r="G6563" i="1"/>
  <c r="G6562" i="1"/>
  <c r="G6561" i="1"/>
  <c r="G6560" i="1"/>
  <c r="G6559" i="1"/>
  <c r="G6558" i="1"/>
  <c r="G6557" i="1"/>
  <c r="G6556" i="1"/>
  <c r="G6555" i="1"/>
  <c r="G6554" i="1"/>
  <c r="G6553" i="1"/>
  <c r="G6552" i="1"/>
  <c r="G6550" i="1"/>
  <c r="G6549" i="1"/>
  <c r="G6548" i="1"/>
  <c r="G6547" i="1"/>
  <c r="G6546" i="1"/>
  <c r="G6545" i="1"/>
  <c r="G6544" i="1"/>
  <c r="G6543" i="1"/>
  <c r="G6542" i="1"/>
  <c r="G6541" i="1"/>
  <c r="G6540" i="1"/>
  <c r="G6539" i="1"/>
  <c r="G6538" i="1"/>
  <c r="G6537" i="1"/>
  <c r="G6536" i="1"/>
  <c r="G6535" i="1"/>
  <c r="G6534" i="1"/>
  <c r="G6533" i="1"/>
  <c r="G6532" i="1"/>
  <c r="G6531" i="1"/>
  <c r="G6529" i="1"/>
  <c r="G6528" i="1"/>
  <c r="G6527" i="1"/>
  <c r="G6526" i="1"/>
  <c r="G6525" i="1"/>
  <c r="G6524" i="1"/>
  <c r="G6523" i="1"/>
  <c r="G6522" i="1"/>
  <c r="G6521" i="1"/>
  <c r="G6520" i="1"/>
  <c r="G6519" i="1"/>
  <c r="G6518" i="1"/>
  <c r="G6517" i="1"/>
  <c r="G6516" i="1"/>
  <c r="G6515" i="1"/>
  <c r="G6514" i="1"/>
  <c r="G6513" i="1"/>
  <c r="G6512" i="1"/>
  <c r="G6509" i="1"/>
  <c r="G6508" i="1"/>
  <c r="G6507" i="1"/>
  <c r="G6506" i="1"/>
  <c r="G6505" i="1"/>
  <c r="G6504" i="1"/>
  <c r="G6503" i="1"/>
  <c r="G6502" i="1"/>
  <c r="G6501" i="1"/>
  <c r="G6500" i="1"/>
  <c r="G6499" i="1"/>
  <c r="G6498" i="1"/>
  <c r="G6496" i="1"/>
  <c r="G6495" i="1"/>
  <c r="G6494" i="1"/>
  <c r="G6493" i="1"/>
  <c r="G6492" i="1"/>
  <c r="G6491" i="1"/>
  <c r="G6490" i="1"/>
  <c r="G6489" i="1"/>
  <c r="G6488" i="1"/>
  <c r="G6487" i="1"/>
  <c r="G6486" i="1"/>
  <c r="G6485" i="1"/>
  <c r="G6483" i="1"/>
  <c r="G6482" i="1"/>
  <c r="G6480" i="1"/>
  <c r="G6479" i="1"/>
  <c r="G6478" i="1"/>
  <c r="G6477" i="1"/>
  <c r="G6476" i="1"/>
  <c r="G6475" i="1"/>
  <c r="G6474" i="1"/>
  <c r="G6473" i="1"/>
  <c r="G6471" i="1"/>
  <c r="G6470" i="1"/>
  <c r="G6469" i="1"/>
  <c r="G6468" i="1"/>
  <c r="G6467" i="1"/>
  <c r="G6466" i="1"/>
  <c r="G6463" i="1"/>
  <c r="G6462" i="1"/>
  <c r="G6461" i="1"/>
  <c r="G6460" i="1"/>
  <c r="G6459" i="1"/>
  <c r="G6458" i="1"/>
  <c r="G6457" i="1"/>
  <c r="G6456" i="1"/>
  <c r="G6455" i="1"/>
  <c r="G6454" i="1"/>
  <c r="G6453" i="1"/>
  <c r="G6452" i="1"/>
  <c r="G6451" i="1"/>
  <c r="G6450" i="1"/>
  <c r="G6449" i="1"/>
  <c r="G6448" i="1"/>
  <c r="G6447" i="1"/>
  <c r="G6446" i="1"/>
  <c r="G6445" i="1"/>
  <c r="G6444" i="1"/>
  <c r="G6443" i="1"/>
  <c r="G6442" i="1"/>
  <c r="G6440" i="1"/>
  <c r="G6439" i="1"/>
  <c r="G6438" i="1"/>
  <c r="G6437" i="1"/>
  <c r="G6436" i="1"/>
  <c r="G6435" i="1"/>
  <c r="G6434" i="1"/>
  <c r="G6433" i="1"/>
  <c r="G6432" i="1"/>
  <c r="G6431" i="1"/>
  <c r="G6430" i="1"/>
  <c r="G6429" i="1"/>
  <c r="G6428" i="1"/>
  <c r="G6427" i="1"/>
  <c r="G6426" i="1"/>
  <c r="G6425" i="1"/>
  <c r="G6424" i="1"/>
  <c r="G6423" i="1"/>
  <c r="G6422" i="1"/>
  <c r="G6421" i="1"/>
  <c r="G6420" i="1"/>
  <c r="G6419" i="1"/>
  <c r="G6417" i="1"/>
  <c r="G6416" i="1"/>
  <c r="G6415" i="1"/>
  <c r="G6414" i="1"/>
  <c r="G6413" i="1"/>
  <c r="G6412" i="1"/>
  <c r="G6411" i="1"/>
  <c r="G6410" i="1"/>
  <c r="G6409" i="1"/>
  <c r="G6408" i="1"/>
  <c r="G6407" i="1"/>
  <c r="G6406" i="1"/>
  <c r="G6405" i="1"/>
  <c r="G6404" i="1"/>
  <c r="G6403" i="1"/>
  <c r="G6402" i="1"/>
  <c r="G6401" i="1"/>
  <c r="G6400" i="1"/>
  <c r="G6399" i="1"/>
  <c r="G6398" i="1"/>
  <c r="G6396" i="1"/>
  <c r="G6395" i="1"/>
  <c r="G6394" i="1"/>
  <c r="G6393" i="1"/>
  <c r="G6392" i="1"/>
  <c r="G6391" i="1"/>
  <c r="G6390" i="1"/>
  <c r="G6389" i="1"/>
  <c r="G6388" i="1"/>
  <c r="G6387" i="1"/>
  <c r="G6386" i="1"/>
  <c r="G6385" i="1"/>
  <c r="G6384" i="1"/>
  <c r="G6383" i="1"/>
  <c r="G6382" i="1"/>
  <c r="G6381" i="1"/>
  <c r="G6380" i="1"/>
  <c r="G6379" i="1"/>
  <c r="G6378" i="1"/>
  <c r="G6377" i="1"/>
  <c r="G6376" i="1"/>
  <c r="G6375" i="1"/>
  <c r="G6374" i="1"/>
  <c r="G6373" i="1"/>
  <c r="G6372" i="1"/>
  <c r="G6371" i="1"/>
  <c r="G6369" i="1"/>
  <c r="G6368" i="1"/>
  <c r="G6367" i="1"/>
  <c r="G6366" i="1"/>
  <c r="G6365" i="1"/>
  <c r="G6364" i="1"/>
  <c r="G6363" i="1"/>
  <c r="G6362" i="1"/>
  <c r="G6361" i="1"/>
  <c r="G6360" i="1"/>
  <c r="G6359" i="1"/>
  <c r="G6358" i="1"/>
  <c r="G6357" i="1"/>
  <c r="G6356" i="1"/>
  <c r="G6355" i="1"/>
  <c r="G6354" i="1"/>
  <c r="G6353" i="1"/>
  <c r="G6352" i="1"/>
  <c r="G6351" i="1"/>
  <c r="G6350" i="1"/>
  <c r="G6349" i="1"/>
  <c r="G6347" i="1"/>
  <c r="G6346" i="1"/>
  <c r="G6345" i="1"/>
  <c r="G6344" i="1"/>
  <c r="G6343" i="1"/>
  <c r="G6342" i="1"/>
  <c r="G6341" i="1"/>
  <c r="G6340" i="1"/>
  <c r="G6339" i="1"/>
  <c r="G6338" i="1"/>
  <c r="G6337" i="1"/>
  <c r="G6336" i="1"/>
  <c r="G6335" i="1"/>
  <c r="G6334" i="1"/>
  <c r="G6333" i="1"/>
  <c r="G6332" i="1"/>
  <c r="G6331" i="1"/>
  <c r="G6330" i="1"/>
  <c r="G6329" i="1"/>
  <c r="G6328" i="1"/>
  <c r="G6327" i="1"/>
  <c r="G6326" i="1"/>
  <c r="G6324" i="1"/>
  <c r="G6323" i="1"/>
  <c r="G6322" i="1"/>
  <c r="G6321" i="1"/>
  <c r="G6320" i="1"/>
  <c r="G6319" i="1"/>
  <c r="G6318" i="1"/>
  <c r="G6317" i="1"/>
  <c r="G6316" i="1"/>
  <c r="G6315" i="1"/>
  <c r="G6314" i="1"/>
  <c r="G6313" i="1"/>
  <c r="G6312" i="1"/>
  <c r="G6311" i="1"/>
  <c r="G6310" i="1"/>
  <c r="G6309" i="1"/>
  <c r="G6308" i="1"/>
  <c r="G6307" i="1"/>
  <c r="G6305" i="1"/>
  <c r="G6304" i="1"/>
  <c r="G6303" i="1"/>
  <c r="G6302" i="1"/>
  <c r="G6301" i="1"/>
  <c r="G6300" i="1"/>
  <c r="G6299" i="1"/>
  <c r="G6298" i="1"/>
  <c r="G6297" i="1"/>
  <c r="G6296" i="1"/>
  <c r="G6295" i="1"/>
  <c r="G6294" i="1"/>
  <c r="G6293" i="1"/>
  <c r="G6292" i="1"/>
  <c r="G6291" i="1"/>
  <c r="G6290" i="1"/>
  <c r="G6289" i="1"/>
  <c r="G6287" i="1"/>
  <c r="G6286" i="1"/>
  <c r="G6285" i="1"/>
  <c r="G6284" i="1"/>
  <c r="G6283" i="1"/>
  <c r="G6282" i="1"/>
  <c r="G6281" i="1"/>
  <c r="G6280" i="1"/>
  <c r="G6279" i="1"/>
  <c r="G6278" i="1"/>
  <c r="G6277" i="1"/>
  <c r="G6276" i="1"/>
  <c r="G6275" i="1"/>
  <c r="G6274" i="1"/>
  <c r="G6273" i="1"/>
  <c r="G6272" i="1"/>
  <c r="G6271" i="1"/>
  <c r="G6270" i="1"/>
  <c r="G6269" i="1"/>
  <c r="G6268" i="1"/>
  <c r="G6267" i="1"/>
  <c r="G6266" i="1"/>
  <c r="G6265" i="1"/>
  <c r="G6264" i="1"/>
  <c r="G6263" i="1"/>
  <c r="G6261" i="1"/>
  <c r="G6260" i="1"/>
  <c r="G6259" i="1"/>
  <c r="G6258" i="1"/>
  <c r="G6257" i="1"/>
  <c r="G6256" i="1"/>
  <c r="G6255" i="1"/>
  <c r="G6254" i="1"/>
  <c r="G6253" i="1"/>
  <c r="G6252" i="1"/>
  <c r="G6251" i="1"/>
  <c r="G6250" i="1"/>
  <c r="G6249" i="1"/>
  <c r="G6248" i="1"/>
  <c r="G6247" i="1"/>
  <c r="G6246" i="1"/>
  <c r="G6245" i="1"/>
  <c r="G6244" i="1"/>
  <c r="G6243" i="1"/>
  <c r="G6242" i="1"/>
  <c r="G6241" i="1"/>
  <c r="G6239" i="1"/>
  <c r="G6238" i="1"/>
  <c r="G6237" i="1"/>
  <c r="G6236" i="1"/>
  <c r="G6235" i="1"/>
  <c r="G6234" i="1"/>
  <c r="G6233" i="1"/>
  <c r="G6232" i="1"/>
  <c r="G6231" i="1"/>
  <c r="G6230" i="1"/>
  <c r="G6229" i="1"/>
  <c r="G6228" i="1"/>
  <c r="G6227" i="1"/>
  <c r="G6226" i="1"/>
  <c r="G6225" i="1"/>
  <c r="G6224" i="1"/>
  <c r="G6223" i="1"/>
  <c r="G6222" i="1"/>
  <c r="G6221" i="1"/>
  <c r="G6220" i="1"/>
  <c r="G6217" i="1"/>
  <c r="G6216" i="1"/>
  <c r="G6215" i="1"/>
  <c r="G6214" i="1"/>
  <c r="G6213" i="1"/>
  <c r="G6212" i="1"/>
  <c r="G6211" i="1"/>
  <c r="G6210" i="1"/>
  <c r="G6209" i="1"/>
  <c r="G6208" i="1"/>
  <c r="G6207" i="1"/>
  <c r="G6206" i="1"/>
  <c r="G6205" i="1"/>
  <c r="G6203" i="1"/>
  <c r="G6202" i="1"/>
  <c r="G6201" i="1"/>
  <c r="G6200" i="1"/>
  <c r="G6199" i="1"/>
  <c r="G6198" i="1"/>
  <c r="G6197" i="1"/>
  <c r="G6196" i="1"/>
  <c r="G6195" i="1"/>
  <c r="G6194" i="1"/>
  <c r="G6193" i="1"/>
  <c r="G6192" i="1"/>
  <c r="G6191" i="1"/>
  <c r="G6190" i="1"/>
  <c r="G6189" i="1"/>
  <c r="G6188" i="1"/>
  <c r="G6187" i="1"/>
  <c r="G6186" i="1"/>
  <c r="G6185" i="1"/>
  <c r="G6183" i="1"/>
  <c r="G6182" i="1"/>
  <c r="G6181" i="1"/>
  <c r="G6180" i="1"/>
  <c r="G6179" i="1"/>
  <c r="G6178" i="1"/>
  <c r="G6177" i="1"/>
  <c r="G6176" i="1"/>
  <c r="G6175" i="1"/>
  <c r="G6174" i="1"/>
  <c r="G6173" i="1"/>
  <c r="G6172" i="1"/>
  <c r="G6171" i="1"/>
  <c r="G6170" i="1"/>
  <c r="G6169" i="1"/>
  <c r="G6168" i="1"/>
  <c r="G6167" i="1"/>
  <c r="G6166" i="1"/>
  <c r="G6165" i="1"/>
  <c r="G6164" i="1"/>
  <c r="G6161" i="1"/>
  <c r="G6160" i="1"/>
  <c r="G6159" i="1"/>
  <c r="G6158" i="1"/>
  <c r="G6157" i="1"/>
  <c r="G6156" i="1"/>
  <c r="G6155" i="1"/>
  <c r="G6154" i="1"/>
  <c r="G6153" i="1"/>
  <c r="G6152" i="1"/>
  <c r="G6151" i="1"/>
  <c r="G6150" i="1"/>
  <c r="G6149" i="1"/>
  <c r="G6148" i="1"/>
  <c r="G6147" i="1"/>
  <c r="G6146" i="1"/>
  <c r="G6145" i="1"/>
  <c r="G6142" i="1"/>
  <c r="G6141" i="1"/>
  <c r="G6140" i="1"/>
  <c r="G6139" i="1"/>
  <c r="G6138" i="1"/>
  <c r="G6137" i="1"/>
  <c r="G6136" i="1"/>
  <c r="G6135" i="1"/>
  <c r="G6134" i="1"/>
  <c r="G6133" i="1"/>
  <c r="G6132" i="1"/>
  <c r="G6131" i="1"/>
  <c r="G6130" i="1"/>
  <c r="G6129" i="1"/>
  <c r="G6128" i="1"/>
  <c r="G6126" i="1"/>
  <c r="G6125" i="1"/>
  <c r="G6124" i="1"/>
  <c r="G6123" i="1"/>
  <c r="G6122" i="1"/>
  <c r="G6121" i="1"/>
  <c r="G6120" i="1"/>
  <c r="G6119" i="1"/>
  <c r="G6118" i="1"/>
  <c r="G6117" i="1"/>
  <c r="G6116" i="1"/>
  <c r="G6115" i="1"/>
  <c r="G6114" i="1"/>
  <c r="G6113" i="1"/>
  <c r="G6111" i="1"/>
  <c r="G6110" i="1"/>
  <c r="G6109" i="1"/>
  <c r="G6108" i="1"/>
  <c r="G6107" i="1"/>
  <c r="G6106" i="1"/>
  <c r="G6105" i="1"/>
  <c r="G6104" i="1"/>
  <c r="G6103" i="1"/>
  <c r="G6102" i="1"/>
  <c r="G6101" i="1"/>
  <c r="G6100" i="1"/>
  <c r="G6099" i="1"/>
  <c r="G6098" i="1"/>
  <c r="G6097" i="1"/>
  <c r="G6096" i="1"/>
  <c r="G6095" i="1"/>
  <c r="G6094" i="1"/>
  <c r="G6091" i="1"/>
  <c r="G6090" i="1"/>
  <c r="G6089" i="1"/>
  <c r="G6088" i="1"/>
  <c r="G6087" i="1"/>
  <c r="G6086" i="1"/>
  <c r="G6085" i="1"/>
  <c r="G6084" i="1"/>
  <c r="G6083" i="1"/>
  <c r="G6082" i="1"/>
  <c r="G6081" i="1"/>
  <c r="G6080" i="1"/>
  <c r="G6079" i="1"/>
  <c r="G6078" i="1"/>
  <c r="G6077" i="1"/>
  <c r="G6075" i="1"/>
  <c r="G6074" i="1"/>
  <c r="G6073" i="1"/>
  <c r="G6072" i="1"/>
  <c r="G6071" i="1"/>
  <c r="G6070" i="1"/>
  <c r="G6069" i="1"/>
  <c r="G6068" i="1"/>
  <c r="G6067" i="1"/>
  <c r="G6066" i="1"/>
  <c r="G6065" i="1"/>
  <c r="G6064" i="1"/>
  <c r="G6063" i="1"/>
  <c r="G6062" i="1"/>
  <c r="G6061" i="1"/>
  <c r="G6059" i="1"/>
  <c r="G6058" i="1"/>
  <c r="G6057" i="1"/>
  <c r="G6056" i="1"/>
  <c r="G6055" i="1"/>
  <c r="G6054" i="1"/>
  <c r="G6053" i="1"/>
  <c r="G6052" i="1"/>
  <c r="G6051" i="1"/>
  <c r="G6050" i="1"/>
  <c r="G6049" i="1"/>
  <c r="G6048" i="1"/>
  <c r="G6047" i="1"/>
  <c r="G6046" i="1"/>
  <c r="G6045" i="1"/>
  <c r="G6043" i="1"/>
  <c r="G6042" i="1"/>
  <c r="G6041" i="1"/>
  <c r="G6040" i="1"/>
  <c r="G6039" i="1"/>
  <c r="G6038" i="1"/>
  <c r="G6037" i="1"/>
  <c r="G6036" i="1"/>
  <c r="G6035" i="1"/>
  <c r="G6034" i="1"/>
  <c r="G6033" i="1"/>
  <c r="G6032" i="1"/>
  <c r="G6031" i="1"/>
  <c r="G6030" i="1"/>
  <c r="G6029" i="1"/>
  <c r="G6028" i="1"/>
  <c r="G6027" i="1"/>
  <c r="G6026" i="1"/>
  <c r="G6025" i="1"/>
  <c r="G6024" i="1"/>
  <c r="G6021" i="1"/>
  <c r="G6020" i="1"/>
  <c r="G6019" i="1"/>
  <c r="G6018" i="1"/>
  <c r="G6017" i="1"/>
  <c r="G6016" i="1"/>
  <c r="G6015" i="1"/>
  <c r="G6014" i="1"/>
  <c r="G6013" i="1"/>
  <c r="G6012" i="1"/>
  <c r="G6011" i="1"/>
  <c r="G6010" i="1"/>
  <c r="G6009" i="1"/>
  <c r="G6008" i="1"/>
  <c r="G6007" i="1"/>
  <c r="G6006" i="1"/>
  <c r="G6005" i="1"/>
  <c r="G6004" i="1"/>
  <c r="G6001" i="1"/>
  <c r="G6000" i="1"/>
  <c r="G5999" i="1"/>
  <c r="G5998" i="1"/>
  <c r="G5997" i="1"/>
  <c r="G5996" i="1"/>
  <c r="G5995" i="1"/>
  <c r="G5994" i="1"/>
  <c r="G5993" i="1"/>
  <c r="G5992" i="1"/>
  <c r="G5991" i="1"/>
  <c r="G5990" i="1"/>
  <c r="G5989" i="1"/>
  <c r="G5988" i="1"/>
  <c r="G5987" i="1"/>
  <c r="G5986" i="1"/>
  <c r="G5985" i="1"/>
  <c r="G5984" i="1"/>
  <c r="G5983" i="1"/>
  <c r="G5982" i="1"/>
  <c r="G5980" i="1"/>
  <c r="G5979" i="1"/>
  <c r="G5978" i="1"/>
  <c r="G5977" i="1"/>
  <c r="G5976" i="1"/>
  <c r="G5975" i="1"/>
  <c r="G5974" i="1"/>
  <c r="G5973" i="1"/>
  <c r="G5972" i="1"/>
  <c r="G5971" i="1"/>
  <c r="G5970" i="1"/>
  <c r="G5969" i="1"/>
  <c r="G5968" i="1"/>
  <c r="G5967" i="1"/>
  <c r="G5966" i="1"/>
  <c r="G5965" i="1"/>
  <c r="G5964" i="1"/>
  <c r="G5963" i="1"/>
  <c r="G5962" i="1"/>
  <c r="G5961" i="1"/>
  <c r="G5960" i="1"/>
  <c r="G5959" i="1"/>
  <c r="G5957" i="1"/>
  <c r="G5956" i="1"/>
  <c r="G5955" i="1"/>
  <c r="G5954" i="1"/>
  <c r="G5953" i="1"/>
  <c r="G5952" i="1"/>
  <c r="G5951" i="1"/>
  <c r="G5950" i="1"/>
  <c r="G5949" i="1"/>
  <c r="G5948" i="1"/>
  <c r="G5947" i="1"/>
  <c r="G5946" i="1"/>
  <c r="G5945" i="1"/>
  <c r="G5944" i="1"/>
  <c r="G5943" i="1"/>
  <c r="G5942" i="1"/>
  <c r="G5940" i="1"/>
  <c r="G5939" i="1"/>
  <c r="G5938" i="1"/>
  <c r="G5937" i="1"/>
  <c r="G5936" i="1"/>
  <c r="G5935" i="1"/>
  <c r="G5934" i="1"/>
  <c r="G5933" i="1"/>
  <c r="G5932" i="1"/>
  <c r="G5931" i="1"/>
  <c r="G5930" i="1"/>
  <c r="G5929" i="1"/>
  <c r="G5928" i="1"/>
  <c r="G5927" i="1"/>
  <c r="G5926" i="1"/>
  <c r="G5924" i="1"/>
  <c r="G5923" i="1"/>
  <c r="G5922" i="1"/>
  <c r="G5921" i="1"/>
  <c r="G5920" i="1"/>
  <c r="G5919" i="1"/>
  <c r="G5918" i="1"/>
  <c r="G5917" i="1"/>
  <c r="G5916" i="1"/>
  <c r="G5915" i="1"/>
  <c r="G5914" i="1"/>
  <c r="G5913" i="1"/>
  <c r="G5912" i="1"/>
  <c r="G5911" i="1"/>
  <c r="G5910" i="1"/>
  <c r="G5909" i="1"/>
  <c r="G5907" i="1"/>
  <c r="G5906" i="1"/>
  <c r="G5905" i="1"/>
  <c r="G5904" i="1"/>
  <c r="G5903" i="1"/>
  <c r="G5902" i="1"/>
  <c r="G5901" i="1"/>
  <c r="G5900" i="1"/>
  <c r="G5899" i="1"/>
  <c r="G5898" i="1"/>
  <c r="G5897" i="1"/>
  <c r="G5896" i="1"/>
  <c r="G5895" i="1"/>
  <c r="G5894" i="1"/>
  <c r="G5893" i="1"/>
  <c r="G5892" i="1"/>
  <c r="G5891" i="1"/>
  <c r="G5890" i="1"/>
  <c r="G5889" i="1"/>
  <c r="G5887" i="1"/>
  <c r="G5886" i="1"/>
  <c r="G5885" i="1"/>
  <c r="G5884" i="1"/>
  <c r="G5883" i="1"/>
  <c r="G5882" i="1"/>
  <c r="G5881" i="1"/>
  <c r="G5880" i="1"/>
  <c r="G5879" i="1"/>
  <c r="G5878" i="1"/>
  <c r="G5877" i="1"/>
  <c r="G5876" i="1"/>
  <c r="G5875" i="1"/>
  <c r="G5874" i="1"/>
  <c r="G5873" i="1"/>
  <c r="G5872" i="1"/>
  <c r="G5871" i="1"/>
  <c r="G5869" i="1"/>
  <c r="G5868" i="1"/>
  <c r="G5867" i="1"/>
  <c r="G5866" i="1"/>
  <c r="G5865" i="1"/>
  <c r="G5864" i="1"/>
  <c r="G5863" i="1"/>
  <c r="G5862" i="1"/>
  <c r="G5861" i="1"/>
  <c r="G5860" i="1"/>
  <c r="G5859" i="1"/>
  <c r="G5858" i="1"/>
  <c r="G5857" i="1"/>
  <c r="G5856" i="1"/>
  <c r="G5855" i="1"/>
  <c r="G5854" i="1"/>
  <c r="G5853" i="1"/>
  <c r="G5852" i="1"/>
  <c r="G5851" i="1"/>
  <c r="G5850" i="1"/>
  <c r="G5649" i="1"/>
  <c r="G5648" i="1"/>
  <c r="G5647" i="1"/>
  <c r="G5646" i="1"/>
  <c r="G5645" i="1"/>
  <c r="G5644" i="1"/>
  <c r="G5643" i="1"/>
  <c r="G5642" i="1"/>
  <c r="G5641" i="1"/>
  <c r="G5640" i="1"/>
  <c r="G5639" i="1"/>
  <c r="G5638" i="1"/>
  <c r="G5637" i="1"/>
  <c r="G5636" i="1"/>
  <c r="G5635" i="1"/>
  <c r="G5634" i="1"/>
  <c r="G5633" i="1"/>
  <c r="G5630" i="1"/>
  <c r="G5629" i="1"/>
  <c r="G5628" i="1"/>
  <c r="G5627" i="1"/>
  <c r="G5626" i="1"/>
  <c r="G5625" i="1"/>
  <c r="G5624" i="1"/>
  <c r="G5623" i="1"/>
  <c r="G5622" i="1"/>
  <c r="G5621" i="1"/>
  <c r="G5620" i="1"/>
  <c r="G5619" i="1"/>
  <c r="G5618" i="1"/>
  <c r="G5617" i="1"/>
  <c r="G5616" i="1"/>
  <c r="G5615" i="1"/>
  <c r="G5614" i="1"/>
  <c r="G5611" i="1"/>
  <c r="G5610" i="1"/>
  <c r="G5609" i="1"/>
  <c r="G5608" i="1"/>
  <c r="G5607" i="1"/>
  <c r="G5606" i="1"/>
  <c r="G5605" i="1"/>
  <c r="G5604" i="1"/>
  <c r="G5603" i="1"/>
  <c r="G5602" i="1"/>
  <c r="G5601" i="1"/>
  <c r="G5600" i="1"/>
  <c r="G5599" i="1"/>
  <c r="G5598" i="1"/>
  <c r="G5597" i="1"/>
  <c r="G5596" i="1"/>
  <c r="G5595" i="1"/>
  <c r="G5594" i="1"/>
  <c r="G5593" i="1"/>
  <c r="G5592" i="1"/>
  <c r="G5591" i="1"/>
  <c r="G5590" i="1"/>
  <c r="G5589" i="1"/>
  <c r="G5588" i="1"/>
  <c r="G5586" i="1"/>
  <c r="G5585" i="1"/>
  <c r="G5584" i="1"/>
  <c r="G5583" i="1"/>
  <c r="G5582" i="1"/>
  <c r="G5581" i="1"/>
  <c r="G5580" i="1"/>
  <c r="G5579" i="1"/>
  <c r="G5578" i="1"/>
  <c r="G5577" i="1"/>
  <c r="G5576" i="1"/>
  <c r="G5575" i="1"/>
  <c r="G5574" i="1"/>
  <c r="G5573" i="1"/>
  <c r="G5572" i="1"/>
  <c r="G5571" i="1"/>
  <c r="G5570" i="1"/>
  <c r="G5569" i="1"/>
  <c r="G5568" i="1"/>
  <c r="G5566" i="1"/>
  <c r="G5565" i="1"/>
  <c r="G5564" i="1"/>
  <c r="G5563" i="1"/>
  <c r="G5562" i="1"/>
  <c r="G5561" i="1"/>
  <c r="G5560" i="1"/>
  <c r="G5559" i="1"/>
  <c r="G5558" i="1"/>
  <c r="G5557" i="1"/>
  <c r="G5556" i="1"/>
  <c r="G5555" i="1"/>
  <c r="G5554" i="1"/>
  <c r="G5553" i="1"/>
  <c r="G5552" i="1"/>
  <c r="G5551" i="1"/>
  <c r="G5549" i="1"/>
  <c r="G5548" i="1"/>
  <c r="G5547" i="1"/>
  <c r="G5546" i="1"/>
  <c r="G5545" i="1"/>
  <c r="G5544" i="1"/>
  <c r="G5543" i="1"/>
  <c r="G5542" i="1"/>
  <c r="G5541" i="1"/>
  <c r="G5540" i="1"/>
  <c r="G5539" i="1"/>
  <c r="G5538" i="1"/>
  <c r="G5537" i="1"/>
  <c r="G5536" i="1"/>
  <c r="G5535" i="1"/>
  <c r="G5534" i="1"/>
  <c r="G5533" i="1"/>
  <c r="G5532" i="1"/>
  <c r="G5531" i="1"/>
  <c r="G5530" i="1"/>
  <c r="G5529" i="1"/>
  <c r="G5528" i="1"/>
  <c r="G5527" i="1"/>
  <c r="G5526" i="1"/>
  <c r="G5525" i="1"/>
  <c r="G5523" i="1"/>
  <c r="G5522" i="1"/>
  <c r="G5521" i="1"/>
  <c r="G5520" i="1"/>
  <c r="G5519" i="1"/>
  <c r="G5518" i="1"/>
  <c r="G5517" i="1"/>
  <c r="G5516" i="1"/>
  <c r="G5515" i="1"/>
  <c r="G5514" i="1"/>
  <c r="G5513" i="1"/>
  <c r="G5512" i="1"/>
  <c r="G5511" i="1"/>
  <c r="G5510" i="1"/>
  <c r="G5509" i="1"/>
  <c r="G5508" i="1"/>
  <c r="G5507" i="1"/>
  <c r="G5506" i="1"/>
  <c r="G5504" i="1"/>
  <c r="G5503" i="1"/>
  <c r="G5502" i="1"/>
  <c r="G5501" i="1"/>
  <c r="G5500" i="1"/>
  <c r="G5499" i="1"/>
  <c r="G5498" i="1"/>
  <c r="G5497" i="1"/>
  <c r="G5496" i="1"/>
  <c r="G5495" i="1"/>
  <c r="G5494" i="1"/>
  <c r="G5493" i="1"/>
  <c r="G5492" i="1"/>
  <c r="G5491" i="1"/>
  <c r="G5490" i="1"/>
  <c r="G5489" i="1"/>
  <c r="G5488" i="1"/>
  <c r="G5487" i="1"/>
  <c r="G5486" i="1"/>
  <c r="G5485" i="1"/>
  <c r="G5484" i="1"/>
  <c r="G5483" i="1"/>
  <c r="G5482" i="1"/>
  <c r="G5480" i="1"/>
  <c r="G5479" i="1"/>
  <c r="G5478" i="1"/>
  <c r="G5477" i="1"/>
  <c r="G5476" i="1"/>
  <c r="G5475" i="1"/>
  <c r="G5474" i="1"/>
  <c r="G5473" i="1"/>
  <c r="G5472" i="1"/>
  <c r="G5471" i="1"/>
  <c r="G5470" i="1"/>
  <c r="G5469" i="1"/>
  <c r="G5468" i="1"/>
  <c r="G5467" i="1"/>
  <c r="G5466" i="1"/>
  <c r="G5465" i="1"/>
  <c r="G5464" i="1"/>
  <c r="G5463" i="1"/>
  <c r="G5462" i="1"/>
  <c r="G5461" i="1"/>
  <c r="G5460" i="1"/>
  <c r="G5458" i="1"/>
  <c r="G5457" i="1"/>
  <c r="G5456" i="1"/>
  <c r="G5455" i="1"/>
  <c r="G5454" i="1"/>
  <c r="G5453" i="1"/>
  <c r="G5452" i="1"/>
  <c r="G5451" i="1"/>
  <c r="G5450" i="1"/>
  <c r="G5449" i="1"/>
  <c r="G5448" i="1"/>
  <c r="G5447" i="1"/>
  <c r="G5446" i="1"/>
  <c r="G5445" i="1"/>
  <c r="G5444" i="1"/>
  <c r="G5443" i="1"/>
  <c r="G5442" i="1"/>
  <c r="G5441" i="1"/>
  <c r="G5440" i="1"/>
  <c r="G5439" i="1"/>
  <c r="G5438" i="1"/>
  <c r="G5437" i="1"/>
  <c r="G5436" i="1"/>
  <c r="G5435" i="1"/>
  <c r="G5434" i="1"/>
  <c r="G5433" i="1"/>
  <c r="G5431" i="1"/>
  <c r="G5430" i="1"/>
  <c r="G5429" i="1"/>
  <c r="G5428" i="1"/>
  <c r="G5427" i="1"/>
  <c r="G5426" i="1"/>
  <c r="G5425" i="1"/>
  <c r="G5424" i="1"/>
  <c r="G5423" i="1"/>
  <c r="G5422" i="1"/>
  <c r="G5421" i="1"/>
  <c r="G5420" i="1"/>
  <c r="G5419" i="1"/>
  <c r="G5418" i="1"/>
  <c r="G5417" i="1"/>
  <c r="G5416" i="1"/>
  <c r="G5415" i="1"/>
  <c r="G5414" i="1"/>
  <c r="G5413" i="1"/>
  <c r="G5412" i="1"/>
  <c r="G5411" i="1"/>
  <c r="G5409" i="1"/>
  <c r="G5408" i="1"/>
  <c r="G5407" i="1"/>
  <c r="G5406" i="1"/>
  <c r="G5405" i="1"/>
  <c r="G5404" i="1"/>
  <c r="G5403" i="1"/>
  <c r="G5402" i="1"/>
  <c r="G5401" i="1"/>
  <c r="G5400" i="1"/>
  <c r="G5399" i="1"/>
  <c r="G5398" i="1"/>
  <c r="G5397" i="1"/>
  <c r="G5396" i="1"/>
  <c r="G5395" i="1"/>
  <c r="G5394" i="1"/>
  <c r="G5393" i="1"/>
  <c r="G5392" i="1"/>
  <c r="G5391" i="1"/>
  <c r="G5390" i="1"/>
  <c r="G5389" i="1"/>
  <c r="G5388" i="1"/>
  <c r="G5386" i="1"/>
  <c r="G5385" i="1"/>
  <c r="G5384" i="1"/>
  <c r="G5383" i="1"/>
  <c r="G5382" i="1"/>
  <c r="G5381" i="1"/>
  <c r="G5380" i="1"/>
  <c r="G5379" i="1"/>
  <c r="G5378" i="1"/>
  <c r="G5377" i="1"/>
  <c r="G5376" i="1"/>
  <c r="G5375" i="1"/>
  <c r="G5374" i="1"/>
  <c r="G5373" i="1"/>
  <c r="G5372" i="1"/>
  <c r="G5371" i="1"/>
  <c r="G5370" i="1"/>
  <c r="G5369" i="1"/>
  <c r="G5368" i="1"/>
  <c r="G5367" i="1"/>
  <c r="G5366" i="1"/>
  <c r="G5365" i="1"/>
  <c r="G5364" i="1"/>
  <c r="G5361" i="1"/>
  <c r="G5360" i="1"/>
  <c r="G5359" i="1"/>
  <c r="G5358" i="1"/>
  <c r="G5357" i="1"/>
  <c r="G5356" i="1"/>
  <c r="G5355" i="1"/>
  <c r="G5354" i="1"/>
  <c r="G5353" i="1"/>
  <c r="G5352" i="1"/>
  <c r="G5351" i="1"/>
  <c r="G5350" i="1"/>
  <c r="G5349" i="1"/>
  <c r="G5348" i="1"/>
  <c r="G5347" i="1"/>
  <c r="G5345" i="1"/>
  <c r="G5344" i="1"/>
  <c r="G5343" i="1"/>
  <c r="G5342" i="1"/>
  <c r="G5341" i="1"/>
  <c r="G5340" i="1"/>
  <c r="G5339" i="1"/>
  <c r="G5338" i="1"/>
  <c r="G5337" i="1"/>
  <c r="G5336" i="1"/>
  <c r="G5335" i="1"/>
  <c r="G5334" i="1"/>
  <c r="G5333" i="1"/>
  <c r="G5332" i="1"/>
  <c r="G5331" i="1"/>
  <c r="G5330" i="1"/>
  <c r="G5329" i="1"/>
  <c r="G5328" i="1"/>
  <c r="G5327" i="1"/>
  <c r="G5326" i="1"/>
  <c r="G5325" i="1"/>
  <c r="G5324" i="1"/>
  <c r="G5323" i="1"/>
  <c r="G5321" i="1"/>
  <c r="G5320" i="1"/>
  <c r="G5319" i="1"/>
  <c r="G5318" i="1"/>
  <c r="G5317" i="1"/>
  <c r="G5316" i="1"/>
  <c r="G5315" i="1"/>
  <c r="G5314" i="1"/>
  <c r="G5313" i="1"/>
  <c r="G5312" i="1"/>
  <c r="G5311" i="1"/>
  <c r="G5310" i="1"/>
  <c r="G5309" i="1"/>
  <c r="G5308" i="1"/>
  <c r="G5307" i="1"/>
  <c r="G5306" i="1"/>
  <c r="G5305" i="1"/>
  <c r="G5302" i="1"/>
  <c r="G5301" i="1"/>
  <c r="G5300" i="1"/>
  <c r="G5299" i="1"/>
  <c r="G5298" i="1"/>
  <c r="G5297" i="1"/>
  <c r="G5296" i="1"/>
  <c r="G5295" i="1"/>
  <c r="G5294" i="1"/>
  <c r="G5293" i="1"/>
  <c r="G5292" i="1"/>
  <c r="G5291" i="1"/>
  <c r="G5290" i="1"/>
  <c r="G5289" i="1"/>
  <c r="G5288" i="1"/>
  <c r="G5287" i="1"/>
  <c r="G5286" i="1"/>
  <c r="G5285" i="1"/>
  <c r="G5284" i="1"/>
  <c r="G5283" i="1"/>
  <c r="G5282" i="1"/>
  <c r="G5281" i="1"/>
  <c r="G5280" i="1"/>
  <c r="G5278" i="1"/>
  <c r="G5277" i="1"/>
  <c r="G5276" i="1"/>
  <c r="G5275" i="1"/>
  <c r="G5274" i="1"/>
  <c r="G5273" i="1"/>
  <c r="G5272" i="1"/>
  <c r="G5271" i="1"/>
  <c r="G5270" i="1"/>
  <c r="G5269" i="1"/>
  <c r="G5268" i="1"/>
  <c r="G5267" i="1"/>
  <c r="G5266" i="1"/>
  <c r="G5265" i="1"/>
  <c r="G5264" i="1"/>
  <c r="G5263" i="1"/>
  <c r="G5262" i="1"/>
  <c r="G5261" i="1"/>
  <c r="G5260" i="1"/>
  <c r="G5257" i="1"/>
  <c r="G5256" i="1"/>
  <c r="G5255" i="1"/>
  <c r="G5254" i="1"/>
  <c r="G5253" i="1"/>
  <c r="G5252" i="1"/>
  <c r="G5251" i="1"/>
  <c r="G5250" i="1"/>
  <c r="G5249" i="1"/>
  <c r="G5248" i="1"/>
  <c r="G5247" i="1"/>
  <c r="G5246" i="1"/>
  <c r="G5245" i="1"/>
  <c r="G5244" i="1"/>
  <c r="G5243" i="1"/>
  <c r="G5242" i="1"/>
  <c r="G5241" i="1"/>
  <c r="G5240" i="1"/>
  <c r="G5239" i="1"/>
  <c r="G5238" i="1"/>
  <c r="G5237" i="1"/>
  <c r="G5236" i="1"/>
  <c r="G5235" i="1"/>
  <c r="G5234" i="1"/>
  <c r="G5232" i="1"/>
  <c r="G5231" i="1"/>
  <c r="G5230" i="1"/>
  <c r="G5229" i="1"/>
  <c r="G5228" i="1"/>
  <c r="G5227" i="1"/>
  <c r="G5226" i="1"/>
  <c r="G5225" i="1"/>
  <c r="G5224" i="1"/>
  <c r="G5223" i="1"/>
  <c r="G5222" i="1"/>
  <c r="G5221" i="1"/>
  <c r="G5220" i="1"/>
  <c r="G5219" i="1"/>
  <c r="G5218" i="1"/>
  <c r="G5216" i="1"/>
  <c r="G5215" i="1"/>
  <c r="G5214" i="1"/>
  <c r="G5213" i="1"/>
  <c r="G5212" i="1"/>
  <c r="G5211" i="1"/>
  <c r="G5210" i="1"/>
  <c r="G5209" i="1"/>
  <c r="G5208" i="1"/>
  <c r="G5207" i="1"/>
  <c r="G5206" i="1"/>
  <c r="G5205" i="1"/>
  <c r="G5204" i="1"/>
  <c r="G5203" i="1"/>
  <c r="G5202" i="1"/>
  <c r="G5201" i="1"/>
  <c r="G5200" i="1"/>
  <c r="G5199" i="1"/>
  <c r="G5198" i="1"/>
  <c r="G5197" i="1"/>
  <c r="G5194" i="1"/>
  <c r="G5193" i="1"/>
  <c r="G5192" i="1"/>
  <c r="G5191" i="1"/>
  <c r="G5190" i="1"/>
  <c r="G5189" i="1"/>
  <c r="G5188" i="1"/>
  <c r="G5187" i="1"/>
  <c r="G5186" i="1"/>
  <c r="G5185" i="1"/>
  <c r="G5184" i="1"/>
  <c r="G5183" i="1"/>
  <c r="G5182" i="1"/>
  <c r="G5180" i="1"/>
  <c r="G5179" i="1"/>
  <c r="G5178" i="1"/>
  <c r="G5177" i="1"/>
  <c r="G5176" i="1"/>
  <c r="G5175" i="1"/>
  <c r="G5174" i="1"/>
  <c r="G5173" i="1"/>
  <c r="G5172" i="1"/>
  <c r="G5171" i="1"/>
  <c r="G5170" i="1"/>
  <c r="G5169" i="1"/>
  <c r="G5168" i="1"/>
  <c r="G5167" i="1"/>
  <c r="G5165" i="1"/>
  <c r="G5164" i="1"/>
  <c r="G5163" i="1"/>
  <c r="G5162" i="1"/>
  <c r="G5161" i="1"/>
  <c r="G5160" i="1"/>
  <c r="G5159" i="1"/>
  <c r="G5158" i="1"/>
  <c r="G5157" i="1"/>
  <c r="G5156" i="1"/>
  <c r="G5155" i="1"/>
  <c r="G5154" i="1"/>
  <c r="G5153" i="1"/>
  <c r="G5152" i="1"/>
  <c r="G5151" i="1"/>
  <c r="G5150" i="1"/>
  <c r="G5147" i="1"/>
  <c r="G5146" i="1"/>
  <c r="G5145" i="1"/>
  <c r="G5144" i="1"/>
  <c r="G5143" i="1"/>
  <c r="G5142" i="1"/>
  <c r="G5141" i="1"/>
  <c r="G5140" i="1"/>
  <c r="G5139" i="1"/>
  <c r="G5138" i="1"/>
  <c r="G5137" i="1"/>
  <c r="G5136" i="1"/>
  <c r="G5135" i="1"/>
  <c r="G5134" i="1"/>
  <c r="G5133" i="1"/>
  <c r="G5132" i="1"/>
  <c r="G5131" i="1"/>
  <c r="G5130" i="1"/>
  <c r="G5129" i="1"/>
  <c r="G5127" i="1"/>
  <c r="G5126" i="1"/>
  <c r="G5125" i="1"/>
  <c r="G5124" i="1"/>
  <c r="G5123" i="1"/>
  <c r="G5122" i="1"/>
  <c r="G5121" i="1"/>
  <c r="G5120" i="1"/>
  <c r="G5119" i="1"/>
  <c r="G5118" i="1"/>
  <c r="G5117" i="1"/>
  <c r="G5116" i="1"/>
  <c r="G5114" i="1"/>
  <c r="G5113" i="1"/>
  <c r="G5112" i="1"/>
  <c r="G5111" i="1"/>
  <c r="G5110" i="1"/>
  <c r="G5109" i="1"/>
  <c r="G5108" i="1"/>
  <c r="G5107" i="1"/>
  <c r="G5106" i="1"/>
  <c r="G5105" i="1"/>
  <c r="G5104" i="1"/>
  <c r="G5103" i="1"/>
  <c r="G5102" i="1"/>
  <c r="G5101" i="1"/>
  <c r="G5100" i="1"/>
  <c r="G5099" i="1"/>
  <c r="G5098" i="1"/>
  <c r="G5097" i="1"/>
  <c r="G5096" i="1"/>
  <c r="G5094" i="1"/>
  <c r="G5093" i="1"/>
  <c r="G5092" i="1"/>
  <c r="G5091" i="1"/>
  <c r="G5090" i="1"/>
  <c r="G5089" i="1"/>
  <c r="G5088" i="1"/>
  <c r="G5087" i="1"/>
  <c r="G5086" i="1"/>
  <c r="G5085" i="1"/>
  <c r="G5084" i="1"/>
  <c r="G5083" i="1"/>
  <c r="G5082" i="1"/>
  <c r="G5081" i="1"/>
  <c r="G5079" i="1"/>
  <c r="G5078" i="1"/>
  <c r="G5077" i="1"/>
  <c r="G5076" i="1"/>
  <c r="G5075" i="1"/>
  <c r="G5074" i="1"/>
  <c r="G5073" i="1"/>
  <c r="G5072" i="1"/>
  <c r="G5071" i="1"/>
  <c r="G5070" i="1"/>
  <c r="G5069" i="1"/>
  <c r="G5068" i="1"/>
  <c r="G5067" i="1"/>
  <c r="G5066" i="1"/>
  <c r="G5065" i="1"/>
  <c r="G5063" i="1"/>
  <c r="G5062" i="1"/>
  <c r="G5061" i="1"/>
  <c r="G5060" i="1"/>
  <c r="G5059" i="1"/>
  <c r="G5058" i="1"/>
  <c r="G5057" i="1"/>
  <c r="G5056" i="1"/>
  <c r="G5055" i="1"/>
  <c r="G5054" i="1"/>
  <c r="G5053" i="1"/>
  <c r="G5052" i="1"/>
  <c r="G5051" i="1"/>
  <c r="G5050" i="1"/>
  <c r="G5049" i="1"/>
  <c r="G5048" i="1"/>
  <c r="G5046" i="1"/>
  <c r="G5045" i="1"/>
  <c r="G5044" i="1"/>
  <c r="G5043" i="1"/>
  <c r="G5042" i="1"/>
  <c r="G5041" i="1"/>
  <c r="G5040" i="1"/>
  <c r="G5039" i="1"/>
  <c r="G5038" i="1"/>
  <c r="G5037" i="1"/>
  <c r="G5036" i="1"/>
  <c r="G5035" i="1"/>
  <c r="G5034" i="1"/>
  <c r="G5033" i="1"/>
  <c r="G5032" i="1"/>
  <c r="G5031" i="1"/>
  <c r="G5030" i="1"/>
  <c r="G5029" i="1"/>
  <c r="G5028" i="1"/>
  <c r="G5026" i="1"/>
  <c r="G5025" i="1"/>
  <c r="G5024" i="1"/>
  <c r="G5023" i="1"/>
  <c r="G5022" i="1"/>
  <c r="G5021" i="1"/>
  <c r="G5020" i="1"/>
  <c r="G5019" i="1"/>
  <c r="G5018" i="1"/>
  <c r="G5017" i="1"/>
  <c r="G5016" i="1"/>
  <c r="G5015" i="1"/>
  <c r="G5014" i="1"/>
  <c r="G5013" i="1"/>
  <c r="G5012" i="1"/>
  <c r="G5011" i="1"/>
  <c r="G5010" i="1"/>
  <c r="G5009" i="1"/>
  <c r="G5008" i="1"/>
  <c r="G5007" i="1"/>
  <c r="G5006" i="1"/>
  <c r="G5005" i="1"/>
  <c r="G5004" i="1"/>
  <c r="G5003" i="1"/>
  <c r="G5001" i="1"/>
  <c r="G5000" i="1"/>
  <c r="G4999" i="1"/>
  <c r="G4998" i="1"/>
  <c r="G4997" i="1"/>
  <c r="G4996" i="1"/>
  <c r="G4995" i="1"/>
  <c r="G4991" i="1"/>
  <c r="G4990" i="1"/>
  <c r="G4989" i="1"/>
  <c r="G4988" i="1"/>
  <c r="G4987" i="1"/>
  <c r="G4986" i="1"/>
  <c r="G4985" i="1"/>
  <c r="G4984" i="1"/>
  <c r="G4983" i="1"/>
  <c r="G4982" i="1"/>
  <c r="G4981" i="1"/>
  <c r="G4980" i="1"/>
  <c r="I726" i="2"/>
  <c r="F726" i="2"/>
  <c r="I724" i="2"/>
  <c r="F724" i="2"/>
  <c r="I722" i="2"/>
  <c r="F722" i="2"/>
  <c r="I721" i="2"/>
  <c r="F721" i="2"/>
  <c r="I720" i="2"/>
  <c r="F720" i="2"/>
  <c r="I719" i="2"/>
  <c r="F719" i="2"/>
  <c r="I718" i="2"/>
  <c r="F718" i="2"/>
  <c r="I716" i="2"/>
  <c r="F716" i="2"/>
  <c r="I714" i="2"/>
  <c r="F714" i="2"/>
  <c r="I712" i="2"/>
  <c r="F712" i="2"/>
  <c r="I711" i="2"/>
  <c r="F711" i="2"/>
  <c r="I709" i="2"/>
  <c r="F709" i="2"/>
  <c r="I708" i="2"/>
  <c r="F708" i="2"/>
  <c r="I707" i="2"/>
  <c r="F707" i="2"/>
  <c r="I706" i="2"/>
  <c r="F706" i="2"/>
  <c r="I704" i="2"/>
  <c r="F704" i="2"/>
  <c r="I703" i="2"/>
  <c r="F703" i="2"/>
  <c r="I702" i="2"/>
  <c r="F702" i="2"/>
  <c r="I701" i="2"/>
  <c r="F701" i="2"/>
  <c r="I699" i="2"/>
  <c r="F699" i="2"/>
  <c r="I698" i="2"/>
  <c r="F698" i="2"/>
  <c r="I697" i="2"/>
  <c r="F697" i="2"/>
  <c r="I696" i="2"/>
  <c r="F696" i="2"/>
  <c r="I695" i="2"/>
  <c r="F695" i="2"/>
  <c r="I694" i="2"/>
  <c r="F694" i="2"/>
  <c r="I693" i="2"/>
  <c r="F693" i="2"/>
  <c r="I692" i="2"/>
  <c r="F692" i="2"/>
  <c r="I691" i="2"/>
  <c r="F691" i="2"/>
  <c r="I690" i="2"/>
  <c r="F690" i="2"/>
  <c r="I689" i="2"/>
  <c r="F689" i="2"/>
  <c r="I687" i="2"/>
  <c r="F687" i="2"/>
  <c r="I686" i="2"/>
  <c r="F686" i="2"/>
  <c r="I685" i="2"/>
  <c r="F685" i="2"/>
  <c r="I683" i="2"/>
  <c r="F683" i="2"/>
  <c r="I681" i="2"/>
  <c r="F681" i="2"/>
  <c r="I680" i="2"/>
  <c r="F680" i="2"/>
  <c r="I679" i="2"/>
  <c r="F679" i="2"/>
  <c r="I677" i="2"/>
  <c r="F677" i="2"/>
  <c r="I676" i="2"/>
  <c r="F676" i="2"/>
  <c r="I675" i="2"/>
  <c r="F675" i="2"/>
  <c r="I674" i="2"/>
  <c r="F674" i="2"/>
  <c r="I672" i="2"/>
  <c r="F672" i="2"/>
  <c r="I670" i="2"/>
  <c r="F670" i="2"/>
  <c r="I669" i="2"/>
  <c r="F669" i="2"/>
  <c r="I668" i="2"/>
  <c r="F668" i="2"/>
  <c r="I667" i="2"/>
  <c r="F667" i="2"/>
  <c r="I666" i="2"/>
  <c r="F666" i="2"/>
  <c r="I665" i="2"/>
  <c r="F665" i="2"/>
  <c r="I664" i="2"/>
  <c r="F664" i="2"/>
  <c r="I663" i="2"/>
  <c r="F663" i="2"/>
  <c r="I661" i="2"/>
  <c r="F661" i="2"/>
  <c r="I660" i="2"/>
  <c r="F660" i="2"/>
  <c r="I659" i="2"/>
  <c r="F659" i="2"/>
  <c r="I658" i="2"/>
  <c r="F658" i="2"/>
  <c r="I657" i="2"/>
  <c r="F657" i="2"/>
  <c r="I656" i="2"/>
  <c r="F656" i="2"/>
  <c r="I655" i="2"/>
  <c r="F655" i="2"/>
  <c r="I654" i="2"/>
  <c r="F654" i="2"/>
  <c r="I653" i="2"/>
  <c r="F653" i="2"/>
  <c r="I652" i="2"/>
  <c r="F652" i="2"/>
  <c r="F650" i="2"/>
  <c r="F648" i="2"/>
  <c r="F646" i="2"/>
  <c r="F645" i="2"/>
  <c r="F644" i="2"/>
  <c r="F643" i="2"/>
  <c r="F642" i="2"/>
  <c r="F641" i="2"/>
  <c r="F640" i="2"/>
  <c r="F639" i="2"/>
  <c r="F638" i="2"/>
  <c r="F637" i="2"/>
  <c r="F636" i="2"/>
  <c r="F634" i="2"/>
  <c r="F633" i="2"/>
  <c r="F632" i="2"/>
  <c r="F630" i="2"/>
  <c r="F629" i="2"/>
  <c r="F627" i="2"/>
  <c r="F626" i="2"/>
  <c r="F625" i="2"/>
  <c r="F623" i="2"/>
  <c r="F622" i="2"/>
  <c r="F621" i="2"/>
  <c r="F619" i="2"/>
  <c r="F618" i="2"/>
  <c r="F617" i="2"/>
  <c r="F616" i="2"/>
  <c r="F615" i="2"/>
  <c r="F614" i="2"/>
  <c r="F613" i="2"/>
  <c r="F612" i="2"/>
  <c r="F611" i="2"/>
  <c r="L2609" i="4"/>
  <c r="J2608" i="4"/>
  <c r="E2608" i="4"/>
  <c r="H2608" i="4" s="1"/>
  <c r="I2608" i="4" s="1"/>
  <c r="J2607" i="4"/>
  <c r="E2607" i="4"/>
  <c r="H2607" i="4" s="1"/>
  <c r="I2607" i="4" s="1"/>
  <c r="J2606" i="4"/>
  <c r="E2606" i="4"/>
  <c r="H2606" i="4" s="1"/>
  <c r="I2606" i="4" s="1"/>
  <c r="J2605" i="4"/>
  <c r="E2605" i="4"/>
  <c r="H2605" i="4" s="1"/>
  <c r="I2605" i="4" s="1"/>
  <c r="J2604" i="4"/>
  <c r="E2604" i="4"/>
  <c r="H2604" i="4" s="1"/>
  <c r="I2604" i="4" s="1"/>
  <c r="J2603" i="4"/>
  <c r="E2603" i="4"/>
  <c r="H2603" i="4" s="1"/>
  <c r="I2603" i="4" s="1"/>
  <c r="J2602" i="4"/>
  <c r="E2602" i="4"/>
  <c r="H2602" i="4" s="1"/>
  <c r="I2602" i="4" s="1"/>
  <c r="J2601" i="4"/>
  <c r="E2601" i="4"/>
  <c r="H2601" i="4" s="1"/>
  <c r="I2601" i="4" s="1"/>
  <c r="J2600" i="4"/>
  <c r="E2600" i="4"/>
  <c r="H2600" i="4" s="1"/>
  <c r="I2600" i="4" s="1"/>
  <c r="L2598" i="4"/>
  <c r="J2597" i="4"/>
  <c r="E2597" i="4"/>
  <c r="H2597" i="4" s="1"/>
  <c r="I2597" i="4" s="1"/>
  <c r="J2596" i="4"/>
  <c r="E2596" i="4"/>
  <c r="H2596" i="4" s="1"/>
  <c r="I2596" i="4" s="1"/>
  <c r="J2595" i="4"/>
  <c r="E2595" i="4"/>
  <c r="H2595" i="4" s="1"/>
  <c r="I2595" i="4" s="1"/>
  <c r="J2594" i="4"/>
  <c r="E2594" i="4"/>
  <c r="H2594" i="4" s="1"/>
  <c r="I2594" i="4" s="1"/>
  <c r="J2593" i="4"/>
  <c r="E2593" i="4"/>
  <c r="H2593" i="4" s="1"/>
  <c r="I2593" i="4" s="1"/>
  <c r="J2592" i="4"/>
  <c r="E2592" i="4"/>
  <c r="H2592" i="4" s="1"/>
  <c r="I2592" i="4" s="1"/>
  <c r="J2591" i="4"/>
  <c r="E2591" i="4"/>
  <c r="H2591" i="4" s="1"/>
  <c r="I2591" i="4" s="1"/>
  <c r="J2590" i="4"/>
  <c r="E2590" i="4"/>
  <c r="H2590" i="4" s="1"/>
  <c r="I2590" i="4" s="1"/>
  <c r="J2589" i="4"/>
  <c r="E2589" i="4"/>
  <c r="H2589" i="4" s="1"/>
  <c r="I2589" i="4" s="1"/>
  <c r="L2587" i="4"/>
  <c r="J2586" i="4"/>
  <c r="E2586" i="4"/>
  <c r="H2586" i="4" s="1"/>
  <c r="I2586" i="4" s="1"/>
  <c r="J2585" i="4"/>
  <c r="E2585" i="4"/>
  <c r="H2585" i="4" s="1"/>
  <c r="I2585" i="4" s="1"/>
  <c r="J2584" i="4"/>
  <c r="E2584" i="4"/>
  <c r="H2584" i="4" s="1"/>
  <c r="I2584" i="4" s="1"/>
  <c r="J2583" i="4"/>
  <c r="E2583" i="4"/>
  <c r="H2583" i="4" s="1"/>
  <c r="I2583" i="4" s="1"/>
  <c r="J2582" i="4"/>
  <c r="E2582" i="4"/>
  <c r="H2582" i="4" s="1"/>
  <c r="I2582" i="4" s="1"/>
  <c r="J2581" i="4"/>
  <c r="E2581" i="4"/>
  <c r="H2581" i="4" s="1"/>
  <c r="I2581" i="4" s="1"/>
  <c r="J2580" i="4"/>
  <c r="E2580" i="4"/>
  <c r="H2580" i="4" s="1"/>
  <c r="I2580" i="4" s="1"/>
  <c r="J2579" i="4"/>
  <c r="E2579" i="4"/>
  <c r="H2579" i="4" s="1"/>
  <c r="I2579" i="4" s="1"/>
  <c r="J2578" i="4"/>
  <c r="E2578" i="4"/>
  <c r="H2578" i="4" s="1"/>
  <c r="I2578" i="4" s="1"/>
  <c r="L2577" i="4"/>
  <c r="J2576" i="4"/>
  <c r="E2576" i="4"/>
  <c r="H2576" i="4" s="1"/>
  <c r="I2576" i="4" s="1"/>
  <c r="J2575" i="4"/>
  <c r="E2575" i="4"/>
  <c r="H2575" i="4" s="1"/>
  <c r="I2575" i="4" s="1"/>
  <c r="J2574" i="4"/>
  <c r="E2574" i="4"/>
  <c r="H2574" i="4" s="1"/>
  <c r="I2574" i="4" s="1"/>
  <c r="J2573" i="4"/>
  <c r="E2573" i="4"/>
  <c r="H2573" i="4" s="1"/>
  <c r="I2573" i="4" s="1"/>
  <c r="J2572" i="4"/>
  <c r="E2572" i="4"/>
  <c r="H2572" i="4" s="1"/>
  <c r="I2572" i="4" s="1"/>
  <c r="J2571" i="4"/>
  <c r="E2571" i="4"/>
  <c r="H2571" i="4" s="1"/>
  <c r="I2571" i="4" s="1"/>
  <c r="J2570" i="4"/>
  <c r="E2570" i="4"/>
  <c r="H2570" i="4" s="1"/>
  <c r="I2570" i="4" s="1"/>
  <c r="J2569" i="4"/>
  <c r="E2569" i="4"/>
  <c r="H2569" i="4" s="1"/>
  <c r="I2569" i="4" s="1"/>
  <c r="J2568" i="4"/>
  <c r="E2568" i="4"/>
  <c r="H2568" i="4" s="1"/>
  <c r="I2568" i="4" s="1"/>
  <c r="L2567" i="4"/>
  <c r="J2566" i="4"/>
  <c r="E2566" i="4"/>
  <c r="H2566" i="4" s="1"/>
  <c r="I2566" i="4" s="1"/>
  <c r="J2565" i="4"/>
  <c r="E2565" i="4"/>
  <c r="H2565" i="4" s="1"/>
  <c r="I2565" i="4" s="1"/>
  <c r="J2564" i="4"/>
  <c r="E2564" i="4"/>
  <c r="H2564" i="4" s="1"/>
  <c r="I2564" i="4" s="1"/>
  <c r="J2563" i="4"/>
  <c r="E2563" i="4"/>
  <c r="H2563" i="4" s="1"/>
  <c r="I2563" i="4" s="1"/>
  <c r="J2562" i="4"/>
  <c r="E2562" i="4"/>
  <c r="H2562" i="4" s="1"/>
  <c r="I2562" i="4" s="1"/>
  <c r="J2561" i="4"/>
  <c r="E2561" i="4"/>
  <c r="H2561" i="4" s="1"/>
  <c r="I2561" i="4" s="1"/>
  <c r="J2560" i="4"/>
  <c r="E2560" i="4"/>
  <c r="H2560" i="4" s="1"/>
  <c r="I2560" i="4" s="1"/>
  <c r="J2559" i="4"/>
  <c r="E2559" i="4"/>
  <c r="H2559" i="4" s="1"/>
  <c r="I2559" i="4" s="1"/>
  <c r="J2558" i="4"/>
  <c r="E2558" i="4"/>
  <c r="H2558" i="4" s="1"/>
  <c r="I2558" i="4" s="1"/>
  <c r="L2557" i="4"/>
  <c r="J2556" i="4"/>
  <c r="E2556" i="4"/>
  <c r="H2556" i="4" s="1"/>
  <c r="I2556" i="4" s="1"/>
  <c r="J2555" i="4"/>
  <c r="E2555" i="4"/>
  <c r="H2555" i="4" s="1"/>
  <c r="I2555" i="4" s="1"/>
  <c r="J2554" i="4"/>
  <c r="E2554" i="4"/>
  <c r="H2554" i="4" s="1"/>
  <c r="I2554" i="4" s="1"/>
  <c r="J2553" i="4"/>
  <c r="E2553" i="4"/>
  <c r="H2553" i="4" s="1"/>
  <c r="I2553" i="4" s="1"/>
  <c r="J2552" i="4"/>
  <c r="E2552" i="4"/>
  <c r="H2552" i="4" s="1"/>
  <c r="I2552" i="4" s="1"/>
  <c r="J2551" i="4"/>
  <c r="E2551" i="4"/>
  <c r="H2551" i="4" s="1"/>
  <c r="I2551" i="4" s="1"/>
  <c r="J2550" i="4"/>
  <c r="E2550" i="4"/>
  <c r="H2550" i="4" s="1"/>
  <c r="I2550" i="4" s="1"/>
  <c r="J2549" i="4"/>
  <c r="E2549" i="4"/>
  <c r="H2549" i="4" s="1"/>
  <c r="I2549" i="4" s="1"/>
  <c r="J2548" i="4"/>
  <c r="E2548" i="4"/>
  <c r="H2548" i="4" s="1"/>
  <c r="I2548" i="4" s="1"/>
  <c r="L2547" i="4"/>
  <c r="J2546" i="4"/>
  <c r="E2546" i="4"/>
  <c r="H2546" i="4" s="1"/>
  <c r="I2546" i="4" s="1"/>
  <c r="J2545" i="4"/>
  <c r="E2545" i="4"/>
  <c r="H2545" i="4" s="1"/>
  <c r="I2545" i="4" s="1"/>
  <c r="J2544" i="4"/>
  <c r="E2544" i="4"/>
  <c r="H2544" i="4" s="1"/>
  <c r="I2544" i="4" s="1"/>
  <c r="J2543" i="4"/>
  <c r="E2543" i="4"/>
  <c r="H2543" i="4" s="1"/>
  <c r="I2543" i="4" s="1"/>
  <c r="J2542" i="4"/>
  <c r="E2542" i="4"/>
  <c r="H2542" i="4" s="1"/>
  <c r="I2542" i="4" s="1"/>
  <c r="J2541" i="4"/>
  <c r="E2541" i="4"/>
  <c r="H2541" i="4" s="1"/>
  <c r="I2541" i="4" s="1"/>
  <c r="J2540" i="4"/>
  <c r="E2540" i="4"/>
  <c r="H2540" i="4" s="1"/>
  <c r="I2540" i="4" s="1"/>
  <c r="J2539" i="4"/>
  <c r="E2539" i="4"/>
  <c r="H2539" i="4" s="1"/>
  <c r="I2539" i="4" s="1"/>
  <c r="J2538" i="4"/>
  <c r="E2538" i="4"/>
  <c r="H2538" i="4" s="1"/>
  <c r="I2538" i="4" s="1"/>
  <c r="L2536" i="4"/>
  <c r="J2535" i="4"/>
  <c r="E2535" i="4"/>
  <c r="H2535" i="4" s="1"/>
  <c r="I2535" i="4" s="1"/>
  <c r="J2534" i="4"/>
  <c r="E2534" i="4"/>
  <c r="H2534" i="4" s="1"/>
  <c r="I2534" i="4" s="1"/>
  <c r="J2533" i="4"/>
  <c r="E2533" i="4"/>
  <c r="H2533" i="4" s="1"/>
  <c r="I2533" i="4" s="1"/>
  <c r="J2532" i="4"/>
  <c r="E2532" i="4"/>
  <c r="H2532" i="4" s="1"/>
  <c r="I2532" i="4" s="1"/>
  <c r="J2531" i="4"/>
  <c r="E2531" i="4"/>
  <c r="H2531" i="4" s="1"/>
  <c r="I2531" i="4" s="1"/>
  <c r="J2530" i="4"/>
  <c r="E2530" i="4"/>
  <c r="H2530" i="4" s="1"/>
  <c r="I2530" i="4" s="1"/>
  <c r="J2529" i="4"/>
  <c r="E2529" i="4"/>
  <c r="H2529" i="4" s="1"/>
  <c r="I2529" i="4" s="1"/>
  <c r="J2528" i="4"/>
  <c r="E2528" i="4"/>
  <c r="H2528" i="4" s="1"/>
  <c r="I2528" i="4" s="1"/>
  <c r="J2527" i="4"/>
  <c r="E2527" i="4"/>
  <c r="H2527" i="4" s="1"/>
  <c r="I2527" i="4" s="1"/>
  <c r="L2525" i="4"/>
  <c r="J2524" i="4"/>
  <c r="E2524" i="4"/>
  <c r="H2524" i="4" s="1"/>
  <c r="I2524" i="4" s="1"/>
  <c r="J2523" i="4"/>
  <c r="E2523" i="4"/>
  <c r="H2523" i="4" s="1"/>
  <c r="I2523" i="4" s="1"/>
  <c r="J2522" i="4"/>
  <c r="E2522" i="4"/>
  <c r="H2522" i="4" s="1"/>
  <c r="I2522" i="4" s="1"/>
  <c r="J2521" i="4"/>
  <c r="E2521" i="4"/>
  <c r="H2521" i="4" s="1"/>
  <c r="I2521" i="4" s="1"/>
  <c r="J2520" i="4"/>
  <c r="E2520" i="4"/>
  <c r="H2520" i="4" s="1"/>
  <c r="I2520" i="4" s="1"/>
  <c r="J2519" i="4"/>
  <c r="E2519" i="4"/>
  <c r="H2519" i="4" s="1"/>
  <c r="I2519" i="4" s="1"/>
  <c r="J2518" i="4"/>
  <c r="E2518" i="4"/>
  <c r="H2518" i="4" s="1"/>
  <c r="I2518" i="4" s="1"/>
  <c r="J2517" i="4"/>
  <c r="E2517" i="4"/>
  <c r="H2517" i="4" s="1"/>
  <c r="I2517" i="4" s="1"/>
  <c r="L2515" i="4"/>
  <c r="J2514" i="4"/>
  <c r="E2514" i="4"/>
  <c r="H2514" i="4" s="1"/>
  <c r="I2514" i="4" s="1"/>
  <c r="J2513" i="4"/>
  <c r="E2513" i="4"/>
  <c r="H2513" i="4" s="1"/>
  <c r="I2513" i="4" s="1"/>
  <c r="J2512" i="4"/>
  <c r="E2512" i="4"/>
  <c r="H2512" i="4" s="1"/>
  <c r="I2512" i="4" s="1"/>
  <c r="J2511" i="4"/>
  <c r="E2511" i="4"/>
  <c r="H2511" i="4" s="1"/>
  <c r="I2511" i="4" s="1"/>
  <c r="J2510" i="4"/>
  <c r="E2510" i="4"/>
  <c r="H2510" i="4" s="1"/>
  <c r="I2510" i="4" s="1"/>
  <c r="J2509" i="4"/>
  <c r="E2509" i="4"/>
  <c r="H2509" i="4" s="1"/>
  <c r="I2509" i="4" s="1"/>
  <c r="J2508" i="4"/>
  <c r="E2508" i="4"/>
  <c r="H2508" i="4" s="1"/>
  <c r="I2508" i="4" s="1"/>
  <c r="J2507" i="4"/>
  <c r="E2507" i="4"/>
  <c r="H2507" i="4" s="1"/>
  <c r="I2507" i="4" s="1"/>
  <c r="J2506" i="4"/>
  <c r="E2506" i="4"/>
  <c r="H2506" i="4" s="1"/>
  <c r="I2506" i="4" s="1"/>
  <c r="L2505" i="4"/>
  <c r="J2504" i="4"/>
  <c r="E2504" i="4"/>
  <c r="H2504" i="4" s="1"/>
  <c r="I2504" i="4" s="1"/>
  <c r="J2503" i="4"/>
  <c r="E2503" i="4"/>
  <c r="H2503" i="4" s="1"/>
  <c r="I2503" i="4" s="1"/>
  <c r="J2502" i="4"/>
  <c r="E2502" i="4"/>
  <c r="H2502" i="4" s="1"/>
  <c r="I2502" i="4" s="1"/>
  <c r="J2501" i="4"/>
  <c r="E2501" i="4"/>
  <c r="H2501" i="4" s="1"/>
  <c r="I2501" i="4" s="1"/>
  <c r="J2500" i="4"/>
  <c r="E2500" i="4"/>
  <c r="H2500" i="4" s="1"/>
  <c r="I2500" i="4" s="1"/>
  <c r="J2499" i="4"/>
  <c r="E2499" i="4"/>
  <c r="H2499" i="4" s="1"/>
  <c r="I2499" i="4" s="1"/>
  <c r="J2498" i="4"/>
  <c r="E2498" i="4"/>
  <c r="H2498" i="4" s="1"/>
  <c r="I2498" i="4" s="1"/>
  <c r="J2497" i="4"/>
  <c r="E2497" i="4"/>
  <c r="H2497" i="4" s="1"/>
  <c r="I2497" i="4" s="1"/>
  <c r="J2496" i="4"/>
  <c r="E2496" i="4"/>
  <c r="H2496" i="4" s="1"/>
  <c r="I2496" i="4" s="1"/>
  <c r="L2494" i="4"/>
  <c r="J2493" i="4"/>
  <c r="E2493" i="4"/>
  <c r="H2493" i="4" s="1"/>
  <c r="I2493" i="4" s="1"/>
  <c r="J2492" i="4"/>
  <c r="E2492" i="4"/>
  <c r="H2492" i="4" s="1"/>
  <c r="I2492" i="4" s="1"/>
  <c r="J2491" i="4"/>
  <c r="E2491" i="4"/>
  <c r="H2491" i="4" s="1"/>
  <c r="I2491" i="4" s="1"/>
  <c r="J2490" i="4"/>
  <c r="E2490" i="4"/>
  <c r="H2490" i="4" s="1"/>
  <c r="I2490" i="4" s="1"/>
  <c r="J2489" i="4"/>
  <c r="E2489" i="4"/>
  <c r="H2489" i="4" s="1"/>
  <c r="I2489" i="4" s="1"/>
  <c r="J2488" i="4"/>
  <c r="E2488" i="4"/>
  <c r="H2488" i="4" s="1"/>
  <c r="I2488" i="4" s="1"/>
  <c r="J2487" i="4"/>
  <c r="E2487" i="4"/>
  <c r="H2487" i="4" s="1"/>
  <c r="I2487" i="4" s="1"/>
  <c r="J2486" i="4"/>
  <c r="E2486" i="4"/>
  <c r="H2486" i="4" s="1"/>
  <c r="I2486" i="4" s="1"/>
  <c r="J2485" i="4"/>
  <c r="E2485" i="4"/>
  <c r="H2485" i="4" s="1"/>
  <c r="I2485" i="4" s="1"/>
  <c r="L2484" i="4"/>
  <c r="J2483" i="4"/>
  <c r="E2483" i="4"/>
  <c r="H2483" i="4" s="1"/>
  <c r="I2483" i="4" s="1"/>
  <c r="J2482" i="4"/>
  <c r="E2482" i="4"/>
  <c r="H2482" i="4" s="1"/>
  <c r="I2482" i="4" s="1"/>
  <c r="J2481" i="4"/>
  <c r="E2481" i="4"/>
  <c r="H2481" i="4" s="1"/>
  <c r="I2481" i="4" s="1"/>
  <c r="J2480" i="4"/>
  <c r="E2480" i="4"/>
  <c r="H2480" i="4" s="1"/>
  <c r="I2480" i="4" s="1"/>
  <c r="J2479" i="4"/>
  <c r="E2479" i="4"/>
  <c r="H2479" i="4" s="1"/>
  <c r="I2479" i="4" s="1"/>
  <c r="J2478" i="4"/>
  <c r="E2478" i="4"/>
  <c r="H2478" i="4" s="1"/>
  <c r="I2478" i="4" s="1"/>
  <c r="J2477" i="4"/>
  <c r="E2477" i="4"/>
  <c r="H2477" i="4" s="1"/>
  <c r="I2477" i="4" s="1"/>
  <c r="J2476" i="4"/>
  <c r="E2476" i="4"/>
  <c r="H2476" i="4" s="1"/>
  <c r="I2476" i="4" s="1"/>
  <c r="J2475" i="4"/>
  <c r="E2475" i="4"/>
  <c r="H2475" i="4" s="1"/>
  <c r="I2475" i="4" s="1"/>
  <c r="L2474" i="4"/>
  <c r="J2473" i="4"/>
  <c r="E2473" i="4"/>
  <c r="H2473" i="4" s="1"/>
  <c r="I2473" i="4" s="1"/>
  <c r="J2472" i="4"/>
  <c r="E2472" i="4"/>
  <c r="H2472" i="4" s="1"/>
  <c r="I2472" i="4" s="1"/>
  <c r="J2471" i="4"/>
  <c r="E2471" i="4"/>
  <c r="H2471" i="4" s="1"/>
  <c r="I2471" i="4" s="1"/>
  <c r="J2470" i="4"/>
  <c r="E2470" i="4"/>
  <c r="H2470" i="4" s="1"/>
  <c r="I2470" i="4" s="1"/>
  <c r="J2469" i="4"/>
  <c r="E2469" i="4"/>
  <c r="H2469" i="4" s="1"/>
  <c r="I2469" i="4" s="1"/>
  <c r="J2468" i="4"/>
  <c r="E2468" i="4"/>
  <c r="H2468" i="4" s="1"/>
  <c r="I2468" i="4" s="1"/>
  <c r="J2467" i="4"/>
  <c r="E2467" i="4"/>
  <c r="H2467" i="4" s="1"/>
  <c r="I2467" i="4" s="1"/>
  <c r="J2466" i="4"/>
  <c r="E2466" i="4"/>
  <c r="H2466" i="4" s="1"/>
  <c r="I2466" i="4" s="1"/>
  <c r="J2465" i="4"/>
  <c r="E2465" i="4"/>
  <c r="H2465" i="4" s="1"/>
  <c r="I2465" i="4" s="1"/>
  <c r="L2464" i="4"/>
  <c r="J2463" i="4"/>
  <c r="E2463" i="4"/>
  <c r="H2463" i="4" s="1"/>
  <c r="I2463" i="4" s="1"/>
  <c r="J2462" i="4"/>
  <c r="E2462" i="4"/>
  <c r="H2462" i="4" s="1"/>
  <c r="I2462" i="4" s="1"/>
  <c r="J2461" i="4"/>
  <c r="E2461" i="4"/>
  <c r="H2461" i="4" s="1"/>
  <c r="I2461" i="4" s="1"/>
  <c r="J2460" i="4"/>
  <c r="E2460" i="4"/>
  <c r="H2460" i="4" s="1"/>
  <c r="I2460" i="4" s="1"/>
  <c r="J2459" i="4"/>
  <c r="E2459" i="4"/>
  <c r="H2459" i="4" s="1"/>
  <c r="I2459" i="4" s="1"/>
  <c r="J2458" i="4"/>
  <c r="E2458" i="4"/>
  <c r="H2458" i="4" s="1"/>
  <c r="I2458" i="4" s="1"/>
  <c r="J2457" i="4"/>
  <c r="E2457" i="4"/>
  <c r="H2457" i="4" s="1"/>
  <c r="I2457" i="4" s="1"/>
  <c r="J2456" i="4"/>
  <c r="E2456" i="4"/>
  <c r="H2456" i="4" s="1"/>
  <c r="I2456" i="4" s="1"/>
  <c r="J2455" i="4"/>
  <c r="E2455" i="4"/>
  <c r="H2455" i="4" s="1"/>
  <c r="I2455" i="4" s="1"/>
  <c r="L2453" i="4"/>
  <c r="J2452" i="4"/>
  <c r="E2452" i="4"/>
  <c r="H2452" i="4" s="1"/>
  <c r="I2452" i="4" s="1"/>
  <c r="J2451" i="4"/>
  <c r="E2451" i="4"/>
  <c r="H2451" i="4" s="1"/>
  <c r="I2451" i="4" s="1"/>
  <c r="J2450" i="4"/>
  <c r="E2450" i="4"/>
  <c r="H2450" i="4" s="1"/>
  <c r="I2450" i="4" s="1"/>
  <c r="L2449" i="4"/>
  <c r="J2448" i="4"/>
  <c r="E2448" i="4"/>
  <c r="H2448" i="4" s="1"/>
  <c r="I2448" i="4" s="1"/>
  <c r="J2447" i="4"/>
  <c r="E2447" i="4"/>
  <c r="H2447" i="4" s="1"/>
  <c r="I2447" i="4" s="1"/>
  <c r="J2446" i="4"/>
  <c r="E2446" i="4"/>
  <c r="H2446" i="4" s="1"/>
  <c r="I2446" i="4" s="1"/>
  <c r="J2445" i="4"/>
  <c r="E2445" i="4"/>
  <c r="H2445" i="4" s="1"/>
  <c r="I2445" i="4" s="1"/>
  <c r="J2444" i="4"/>
  <c r="E2444" i="4"/>
  <c r="H2444" i="4" s="1"/>
  <c r="I2444" i="4" s="1"/>
  <c r="J2443" i="4"/>
  <c r="E2443" i="4"/>
  <c r="H2443" i="4" s="1"/>
  <c r="I2443" i="4" s="1"/>
  <c r="J2442" i="4"/>
  <c r="E2442" i="4"/>
  <c r="H2442" i="4" s="1"/>
  <c r="I2442" i="4" s="1"/>
  <c r="J2441" i="4"/>
  <c r="E2441" i="4"/>
  <c r="H2441" i="4" s="1"/>
  <c r="I2441" i="4" s="1"/>
  <c r="L2440" i="4"/>
  <c r="J2439" i="4"/>
  <c r="E2439" i="4"/>
  <c r="H2439" i="4" s="1"/>
  <c r="I2439" i="4" s="1"/>
  <c r="J2438" i="4"/>
  <c r="E2438" i="4"/>
  <c r="H2438" i="4" s="1"/>
  <c r="I2438" i="4" s="1"/>
  <c r="J2437" i="4"/>
  <c r="E2437" i="4"/>
  <c r="H2437" i="4" s="1"/>
  <c r="I2437" i="4" s="1"/>
  <c r="J2436" i="4"/>
  <c r="E2436" i="4"/>
  <c r="H2436" i="4" s="1"/>
  <c r="I2436" i="4" s="1"/>
  <c r="L2435" i="4"/>
  <c r="J2434" i="4"/>
  <c r="E2434" i="4"/>
  <c r="H2434" i="4" s="1"/>
  <c r="I2434" i="4" s="1"/>
  <c r="J2433" i="4"/>
  <c r="E2433" i="4"/>
  <c r="H2433" i="4" s="1"/>
  <c r="I2433" i="4" s="1"/>
  <c r="J2432" i="4"/>
  <c r="E2432" i="4"/>
  <c r="H2432" i="4" s="1"/>
  <c r="I2432" i="4" s="1"/>
  <c r="L2430" i="4"/>
  <c r="J2429" i="4"/>
  <c r="E2429" i="4"/>
  <c r="H2429" i="4" s="1"/>
  <c r="I2429" i="4" s="1"/>
  <c r="J2428" i="4"/>
  <c r="E2428" i="4"/>
  <c r="H2428" i="4" s="1"/>
  <c r="I2428" i="4" s="1"/>
  <c r="J2427" i="4"/>
  <c r="E2427" i="4"/>
  <c r="H2427" i="4" s="1"/>
  <c r="I2427" i="4" s="1"/>
  <c r="J2426" i="4"/>
  <c r="E2426" i="4"/>
  <c r="H2426" i="4" s="1"/>
  <c r="I2426" i="4" s="1"/>
  <c r="J2425" i="4"/>
  <c r="E2425" i="4"/>
  <c r="H2425" i="4" s="1"/>
  <c r="I2425" i="4" s="1"/>
  <c r="J2424" i="4"/>
  <c r="E2424" i="4"/>
  <c r="H2424" i="4" s="1"/>
  <c r="I2424" i="4" s="1"/>
  <c r="J2423" i="4"/>
  <c r="E2423" i="4"/>
  <c r="H2423" i="4" s="1"/>
  <c r="I2423" i="4" s="1"/>
  <c r="J2422" i="4"/>
  <c r="E2422" i="4"/>
  <c r="H2422" i="4" s="1"/>
  <c r="I2422" i="4" s="1"/>
  <c r="J2421" i="4"/>
  <c r="E2421" i="4"/>
  <c r="H2421" i="4" s="1"/>
  <c r="I2421" i="4" s="1"/>
  <c r="J2420" i="4"/>
  <c r="E2420" i="4"/>
  <c r="H2420" i="4" s="1"/>
  <c r="I2420" i="4" s="1"/>
  <c r="L2419" i="4"/>
  <c r="J2418" i="4"/>
  <c r="E2418" i="4"/>
  <c r="H2418" i="4" s="1"/>
  <c r="I2418" i="4" s="1"/>
  <c r="J2417" i="4"/>
  <c r="E2417" i="4"/>
  <c r="H2417" i="4" s="1"/>
  <c r="I2417" i="4" s="1"/>
  <c r="J2416" i="4"/>
  <c r="E2416" i="4"/>
  <c r="H2416" i="4" s="1"/>
  <c r="I2416" i="4" s="1"/>
  <c r="J2415" i="4"/>
  <c r="E2415" i="4"/>
  <c r="H2415" i="4" s="1"/>
  <c r="I2415" i="4" s="1"/>
  <c r="J2414" i="4"/>
  <c r="E2414" i="4"/>
  <c r="H2414" i="4" s="1"/>
  <c r="I2414" i="4" s="1"/>
  <c r="J2413" i="4"/>
  <c r="E2413" i="4"/>
  <c r="H2413" i="4" s="1"/>
  <c r="I2413" i="4" s="1"/>
  <c r="J2412" i="4"/>
  <c r="E2412" i="4"/>
  <c r="H2412" i="4" s="1"/>
  <c r="I2412" i="4" s="1"/>
  <c r="J2411" i="4"/>
  <c r="E2411" i="4"/>
  <c r="H2411" i="4" s="1"/>
  <c r="I2411" i="4" s="1"/>
  <c r="J2410" i="4"/>
  <c r="E2410" i="4"/>
  <c r="H2410" i="4" s="1"/>
  <c r="I2410" i="4" s="1"/>
  <c r="L2409" i="4"/>
  <c r="J2408" i="4"/>
  <c r="E2408" i="4"/>
  <c r="H2408" i="4" s="1"/>
  <c r="I2408" i="4" s="1"/>
  <c r="J2407" i="4"/>
  <c r="E2407" i="4"/>
  <c r="H2407" i="4" s="1"/>
  <c r="I2407" i="4" s="1"/>
  <c r="J2406" i="4"/>
  <c r="E2406" i="4"/>
  <c r="H2406" i="4" s="1"/>
  <c r="I2406" i="4" s="1"/>
  <c r="J2405" i="4"/>
  <c r="E2405" i="4"/>
  <c r="H2405" i="4" s="1"/>
  <c r="I2405" i="4" s="1"/>
  <c r="J2404" i="4"/>
  <c r="E2404" i="4"/>
  <c r="H2404" i="4" s="1"/>
  <c r="I2404" i="4" s="1"/>
  <c r="J2403" i="4"/>
  <c r="E2403" i="4"/>
  <c r="H2403" i="4" s="1"/>
  <c r="I2403" i="4" s="1"/>
  <c r="J2402" i="4"/>
  <c r="E2402" i="4"/>
  <c r="H2402" i="4" s="1"/>
  <c r="I2402" i="4" s="1"/>
  <c r="J2401" i="4"/>
  <c r="E2401" i="4"/>
  <c r="H2401" i="4" s="1"/>
  <c r="I2401" i="4" s="1"/>
  <c r="J2400" i="4"/>
  <c r="E2400" i="4"/>
  <c r="H2400" i="4" s="1"/>
  <c r="I2400" i="4" s="1"/>
  <c r="L2399" i="4"/>
  <c r="J2398" i="4"/>
  <c r="E2398" i="4"/>
  <c r="H2398" i="4" s="1"/>
  <c r="I2398" i="4" s="1"/>
  <c r="J2397" i="4"/>
  <c r="E2397" i="4"/>
  <c r="H2397" i="4" s="1"/>
  <c r="I2397" i="4" s="1"/>
  <c r="J2396" i="4"/>
  <c r="E2396" i="4"/>
  <c r="H2396" i="4" s="1"/>
  <c r="I2396" i="4" s="1"/>
  <c r="J2395" i="4"/>
  <c r="E2395" i="4"/>
  <c r="H2395" i="4" s="1"/>
  <c r="I2395" i="4" s="1"/>
  <c r="J2394" i="4"/>
  <c r="E2394" i="4"/>
  <c r="H2394" i="4" s="1"/>
  <c r="I2394" i="4" s="1"/>
  <c r="J2393" i="4"/>
  <c r="E2393" i="4"/>
  <c r="H2393" i="4" s="1"/>
  <c r="I2393" i="4" s="1"/>
  <c r="J2392" i="4"/>
  <c r="E2392" i="4"/>
  <c r="H2392" i="4" s="1"/>
  <c r="I2392" i="4" s="1"/>
  <c r="J2391" i="4"/>
  <c r="E2391" i="4"/>
  <c r="H2391" i="4" s="1"/>
  <c r="I2391" i="4" s="1"/>
  <c r="J2390" i="4"/>
  <c r="E2390" i="4"/>
  <c r="H2390" i="4" s="1"/>
  <c r="I2390" i="4" s="1"/>
  <c r="L2389" i="4"/>
  <c r="J2388" i="4"/>
  <c r="E2388" i="4"/>
  <c r="H2388" i="4" s="1"/>
  <c r="I2388" i="4" s="1"/>
  <c r="J2387" i="4"/>
  <c r="E2387" i="4"/>
  <c r="H2387" i="4" s="1"/>
  <c r="I2387" i="4" s="1"/>
  <c r="J2386" i="4"/>
  <c r="E2386" i="4"/>
  <c r="H2386" i="4" s="1"/>
  <c r="I2386" i="4" s="1"/>
  <c r="J2385" i="4"/>
  <c r="E2385" i="4"/>
  <c r="H2385" i="4" s="1"/>
  <c r="I2385" i="4" s="1"/>
  <c r="J2384" i="4"/>
  <c r="E2384" i="4"/>
  <c r="H2384" i="4" s="1"/>
  <c r="I2384" i="4" s="1"/>
  <c r="J2383" i="4"/>
  <c r="E2383" i="4"/>
  <c r="H2383" i="4" s="1"/>
  <c r="I2383" i="4" s="1"/>
  <c r="J2382" i="4"/>
  <c r="E2382" i="4"/>
  <c r="H2382" i="4" s="1"/>
  <c r="I2382" i="4" s="1"/>
  <c r="J2381" i="4"/>
  <c r="E2381" i="4"/>
  <c r="H2381" i="4" s="1"/>
  <c r="I2381" i="4" s="1"/>
  <c r="J2380" i="4"/>
  <c r="E2380" i="4"/>
  <c r="H2380" i="4" s="1"/>
  <c r="I2380" i="4" s="1"/>
  <c r="L2379" i="4"/>
  <c r="J2378" i="4"/>
  <c r="E2378" i="4"/>
  <c r="H2378" i="4" s="1"/>
  <c r="I2378" i="4" s="1"/>
  <c r="J2377" i="4"/>
  <c r="E2377" i="4"/>
  <c r="H2377" i="4" s="1"/>
  <c r="I2377" i="4" s="1"/>
  <c r="J2376" i="4"/>
  <c r="E2376" i="4"/>
  <c r="H2376" i="4" s="1"/>
  <c r="I2376" i="4" s="1"/>
  <c r="J2375" i="4"/>
  <c r="E2375" i="4"/>
  <c r="H2375" i="4" s="1"/>
  <c r="I2375" i="4" s="1"/>
  <c r="J2374" i="4"/>
  <c r="E2374" i="4"/>
  <c r="H2374" i="4" s="1"/>
  <c r="I2374" i="4" s="1"/>
  <c r="J2373" i="4"/>
  <c r="E2373" i="4"/>
  <c r="H2373" i="4" s="1"/>
  <c r="I2373" i="4" s="1"/>
  <c r="J2372" i="4"/>
  <c r="E2372" i="4"/>
  <c r="H2372" i="4" s="1"/>
  <c r="I2372" i="4" s="1"/>
  <c r="J2371" i="4"/>
  <c r="E2371" i="4"/>
  <c r="H2371" i="4" s="1"/>
  <c r="I2371" i="4" s="1"/>
  <c r="J2370" i="4"/>
  <c r="E2370" i="4"/>
  <c r="H2370" i="4" s="1"/>
  <c r="I2370" i="4" s="1"/>
  <c r="L2369" i="4"/>
  <c r="J2368" i="4"/>
  <c r="E2368" i="4"/>
  <c r="H2368" i="4" s="1"/>
  <c r="I2368" i="4" s="1"/>
  <c r="J2367" i="4"/>
  <c r="E2367" i="4"/>
  <c r="H2367" i="4" s="1"/>
  <c r="I2367" i="4" s="1"/>
  <c r="J2366" i="4"/>
  <c r="E2366" i="4"/>
  <c r="H2366" i="4" s="1"/>
  <c r="I2366" i="4" s="1"/>
  <c r="J2365" i="4"/>
  <c r="E2365" i="4"/>
  <c r="H2365" i="4" s="1"/>
  <c r="I2365" i="4" s="1"/>
  <c r="J2364" i="4"/>
  <c r="E2364" i="4"/>
  <c r="H2364" i="4" s="1"/>
  <c r="I2364" i="4" s="1"/>
  <c r="J2363" i="4"/>
  <c r="E2363" i="4"/>
  <c r="H2363" i="4" s="1"/>
  <c r="I2363" i="4" s="1"/>
  <c r="J2362" i="4"/>
  <c r="E2362" i="4"/>
  <c r="H2362" i="4" s="1"/>
  <c r="I2362" i="4" s="1"/>
  <c r="J2361" i="4"/>
  <c r="E2361" i="4"/>
  <c r="H2361" i="4" s="1"/>
  <c r="I2361" i="4" s="1"/>
  <c r="J2360" i="4"/>
  <c r="E2360" i="4"/>
  <c r="H2360" i="4" s="1"/>
  <c r="I2360" i="4" s="1"/>
  <c r="L2359" i="4"/>
  <c r="J2358" i="4"/>
  <c r="E2358" i="4"/>
  <c r="H2358" i="4" s="1"/>
  <c r="I2358" i="4" s="1"/>
  <c r="J2357" i="4"/>
  <c r="E2357" i="4"/>
  <c r="H2357" i="4" s="1"/>
  <c r="I2357" i="4" s="1"/>
  <c r="J2356" i="4"/>
  <c r="E2356" i="4"/>
  <c r="H2356" i="4" s="1"/>
  <c r="I2356" i="4" s="1"/>
  <c r="J2355" i="4"/>
  <c r="E2355" i="4"/>
  <c r="H2355" i="4" s="1"/>
  <c r="I2355" i="4" s="1"/>
  <c r="J2354" i="4"/>
  <c r="E2354" i="4"/>
  <c r="H2354" i="4" s="1"/>
  <c r="I2354" i="4" s="1"/>
  <c r="J2353" i="4"/>
  <c r="E2353" i="4"/>
  <c r="H2353" i="4" s="1"/>
  <c r="I2353" i="4" s="1"/>
  <c r="J2352" i="4"/>
  <c r="E2352" i="4"/>
  <c r="H2352" i="4" s="1"/>
  <c r="I2352" i="4" s="1"/>
  <c r="J2351" i="4"/>
  <c r="E2351" i="4"/>
  <c r="H2351" i="4" s="1"/>
  <c r="I2351" i="4" s="1"/>
  <c r="J2350" i="4"/>
  <c r="E2350" i="4"/>
  <c r="H2350" i="4" s="1"/>
  <c r="I2350" i="4" s="1"/>
  <c r="L2349" i="4"/>
  <c r="J2348" i="4"/>
  <c r="E2348" i="4"/>
  <c r="H2348" i="4" s="1"/>
  <c r="I2348" i="4" s="1"/>
  <c r="J2347" i="4"/>
  <c r="E2347" i="4"/>
  <c r="H2347" i="4" s="1"/>
  <c r="I2347" i="4" s="1"/>
  <c r="J2346" i="4"/>
  <c r="E2346" i="4"/>
  <c r="H2346" i="4" s="1"/>
  <c r="I2346" i="4" s="1"/>
  <c r="J2345" i="4"/>
  <c r="E2345" i="4"/>
  <c r="H2345" i="4" s="1"/>
  <c r="I2345" i="4" s="1"/>
  <c r="J2344" i="4"/>
  <c r="E2344" i="4"/>
  <c r="H2344" i="4" s="1"/>
  <c r="I2344" i="4" s="1"/>
  <c r="J2343" i="4"/>
  <c r="E2343" i="4"/>
  <c r="H2343" i="4" s="1"/>
  <c r="I2343" i="4" s="1"/>
  <c r="J2342" i="4"/>
  <c r="E2342" i="4"/>
  <c r="H2342" i="4" s="1"/>
  <c r="I2342" i="4" s="1"/>
  <c r="J2341" i="4"/>
  <c r="E2341" i="4"/>
  <c r="H2341" i="4" s="1"/>
  <c r="I2341" i="4" s="1"/>
  <c r="J2340" i="4"/>
  <c r="E2340" i="4"/>
  <c r="H2340" i="4" s="1"/>
  <c r="I2340" i="4" s="1"/>
  <c r="L2339" i="4"/>
  <c r="J2338" i="4"/>
  <c r="E2338" i="4"/>
  <c r="H2338" i="4" s="1"/>
  <c r="I2338" i="4" s="1"/>
  <c r="J2337" i="4"/>
  <c r="E2337" i="4"/>
  <c r="H2337" i="4" s="1"/>
  <c r="I2337" i="4" s="1"/>
  <c r="J2336" i="4"/>
  <c r="E2336" i="4"/>
  <c r="H2336" i="4" s="1"/>
  <c r="I2336" i="4" s="1"/>
  <c r="J2335" i="4"/>
  <c r="E2335" i="4"/>
  <c r="H2335" i="4" s="1"/>
  <c r="I2335" i="4" s="1"/>
  <c r="J2334" i="4"/>
  <c r="E2334" i="4"/>
  <c r="H2334" i="4" s="1"/>
  <c r="I2334" i="4" s="1"/>
  <c r="J2333" i="4"/>
  <c r="E2333" i="4"/>
  <c r="H2333" i="4" s="1"/>
  <c r="I2333" i="4" s="1"/>
  <c r="J2332" i="4"/>
  <c r="E2332" i="4"/>
  <c r="H2332" i="4" s="1"/>
  <c r="I2332" i="4" s="1"/>
  <c r="J2331" i="4"/>
  <c r="E2331" i="4"/>
  <c r="H2331" i="4" s="1"/>
  <c r="I2331" i="4" s="1"/>
  <c r="J2330" i="4"/>
  <c r="E2330" i="4"/>
  <c r="H2330" i="4" s="1"/>
  <c r="I2330" i="4" s="1"/>
  <c r="L2329" i="4"/>
  <c r="J2328" i="4"/>
  <c r="E2328" i="4"/>
  <c r="H2328" i="4" s="1"/>
  <c r="I2328" i="4" s="1"/>
  <c r="J2327" i="4"/>
  <c r="E2327" i="4"/>
  <c r="H2327" i="4" s="1"/>
  <c r="I2327" i="4" s="1"/>
  <c r="J2326" i="4"/>
  <c r="E2326" i="4"/>
  <c r="H2326" i="4" s="1"/>
  <c r="I2326" i="4" s="1"/>
  <c r="J2325" i="4"/>
  <c r="E2325" i="4"/>
  <c r="H2325" i="4" s="1"/>
  <c r="I2325" i="4" s="1"/>
  <c r="J2324" i="4"/>
  <c r="E2324" i="4"/>
  <c r="H2324" i="4" s="1"/>
  <c r="I2324" i="4" s="1"/>
  <c r="J2323" i="4"/>
  <c r="E2323" i="4"/>
  <c r="H2323" i="4" s="1"/>
  <c r="I2323" i="4" s="1"/>
  <c r="J2322" i="4"/>
  <c r="E2322" i="4"/>
  <c r="H2322" i="4" s="1"/>
  <c r="I2322" i="4" s="1"/>
  <c r="J2321" i="4"/>
  <c r="E2321" i="4"/>
  <c r="H2321" i="4" s="1"/>
  <c r="I2321" i="4" s="1"/>
  <c r="J2320" i="4"/>
  <c r="E2320" i="4"/>
  <c r="H2320" i="4" s="1"/>
  <c r="I2320" i="4" s="1"/>
  <c r="L2318" i="4"/>
  <c r="J2317" i="4"/>
  <c r="E2317" i="4"/>
  <c r="H2317" i="4" s="1"/>
  <c r="I2317" i="4" s="1"/>
  <c r="J2316" i="4"/>
  <c r="E2316" i="4"/>
  <c r="H2316" i="4" s="1"/>
  <c r="I2316" i="4" s="1"/>
  <c r="J2315" i="4"/>
  <c r="E2315" i="4"/>
  <c r="H2315" i="4" s="1"/>
  <c r="I2315" i="4" s="1"/>
  <c r="J2314" i="4"/>
  <c r="E2314" i="4"/>
  <c r="H2314" i="4" s="1"/>
  <c r="I2314" i="4" s="1"/>
  <c r="J2313" i="4"/>
  <c r="E2313" i="4"/>
  <c r="H2313" i="4" s="1"/>
  <c r="I2313" i="4" s="1"/>
  <c r="J2312" i="4"/>
  <c r="E2312" i="4"/>
  <c r="H2312" i="4" s="1"/>
  <c r="I2312" i="4" s="1"/>
  <c r="J2311" i="4"/>
  <c r="E2311" i="4"/>
  <c r="H2311" i="4" s="1"/>
  <c r="I2311" i="4" s="1"/>
  <c r="J2310" i="4"/>
  <c r="E2310" i="4"/>
  <c r="H2310" i="4" s="1"/>
  <c r="I2310" i="4" s="1"/>
  <c r="L2309" i="4"/>
  <c r="J2308" i="4"/>
  <c r="E2308" i="4"/>
  <c r="H2308" i="4" s="1"/>
  <c r="I2308" i="4" s="1"/>
  <c r="J2307" i="4"/>
  <c r="E2307" i="4"/>
  <c r="H2307" i="4" s="1"/>
  <c r="I2307" i="4" s="1"/>
  <c r="J2306" i="4"/>
  <c r="E2306" i="4"/>
  <c r="H2306" i="4" s="1"/>
  <c r="I2306" i="4" s="1"/>
  <c r="J2305" i="4"/>
  <c r="E2305" i="4"/>
  <c r="H2305" i="4" s="1"/>
  <c r="I2305" i="4" s="1"/>
  <c r="J2304" i="4"/>
  <c r="E2304" i="4"/>
  <c r="H2304" i="4" s="1"/>
  <c r="I2304" i="4" s="1"/>
  <c r="J2303" i="4"/>
  <c r="E2303" i="4"/>
  <c r="H2303" i="4" s="1"/>
  <c r="I2303" i="4" s="1"/>
  <c r="J2302" i="4"/>
  <c r="E2302" i="4"/>
  <c r="H2302" i="4" s="1"/>
  <c r="I2302" i="4" s="1"/>
  <c r="J2301" i="4"/>
  <c r="E2301" i="4"/>
  <c r="H2301" i="4" s="1"/>
  <c r="I2301" i="4" s="1"/>
  <c r="L2300" i="4"/>
  <c r="J2299" i="4"/>
  <c r="E2299" i="4"/>
  <c r="H2299" i="4" s="1"/>
  <c r="I2299" i="4" s="1"/>
  <c r="J2298" i="4"/>
  <c r="E2298" i="4"/>
  <c r="H2298" i="4" s="1"/>
  <c r="I2298" i="4" s="1"/>
  <c r="J2297" i="4"/>
  <c r="E2297" i="4"/>
  <c r="H2297" i="4" s="1"/>
  <c r="I2297" i="4" s="1"/>
  <c r="J2296" i="4"/>
  <c r="E2296" i="4"/>
  <c r="H2296" i="4" s="1"/>
  <c r="I2296" i="4" s="1"/>
  <c r="J2295" i="4"/>
  <c r="E2295" i="4"/>
  <c r="H2295" i="4" s="1"/>
  <c r="I2295" i="4" s="1"/>
  <c r="J2294" i="4"/>
  <c r="E2294" i="4"/>
  <c r="H2294" i="4" s="1"/>
  <c r="I2294" i="4" s="1"/>
  <c r="J2293" i="4"/>
  <c r="E2293" i="4"/>
  <c r="H2293" i="4" s="1"/>
  <c r="I2293" i="4" s="1"/>
  <c r="J2292" i="4"/>
  <c r="E2292" i="4"/>
  <c r="H2292" i="4" s="1"/>
  <c r="I2292" i="4" s="1"/>
  <c r="L2290" i="4"/>
  <c r="J2289" i="4"/>
  <c r="E2289" i="4"/>
  <c r="H2289" i="4" s="1"/>
  <c r="I2289" i="4" s="1"/>
  <c r="J2288" i="4"/>
  <c r="E2288" i="4"/>
  <c r="H2288" i="4" s="1"/>
  <c r="I2288" i="4" s="1"/>
  <c r="J2287" i="4"/>
  <c r="E2287" i="4"/>
  <c r="H2287" i="4" s="1"/>
  <c r="I2287" i="4" s="1"/>
  <c r="J2286" i="4"/>
  <c r="E2286" i="4"/>
  <c r="H2286" i="4" s="1"/>
  <c r="I2286" i="4" s="1"/>
  <c r="J2285" i="4"/>
  <c r="E2285" i="4"/>
  <c r="H2285" i="4" s="1"/>
  <c r="I2285" i="4" s="1"/>
  <c r="J2284" i="4"/>
  <c r="E2284" i="4"/>
  <c r="H2284" i="4" s="1"/>
  <c r="I2284" i="4" s="1"/>
  <c r="J2283" i="4"/>
  <c r="E2283" i="4"/>
  <c r="H2283" i="4" s="1"/>
  <c r="I2283" i="4" s="1"/>
  <c r="J2282" i="4"/>
  <c r="E2282" i="4"/>
  <c r="H2282" i="4" s="1"/>
  <c r="I2282" i="4" s="1"/>
  <c r="L2280" i="4"/>
  <c r="J2279" i="4"/>
  <c r="E2279" i="4"/>
  <c r="H2279" i="4" s="1"/>
  <c r="I2279" i="4" s="1"/>
  <c r="J2278" i="4"/>
  <c r="E2278" i="4"/>
  <c r="H2278" i="4" s="1"/>
  <c r="I2278" i="4" s="1"/>
  <c r="J2277" i="4"/>
  <c r="E2277" i="4"/>
  <c r="H2277" i="4" s="1"/>
  <c r="I2277" i="4" s="1"/>
  <c r="J2276" i="4"/>
  <c r="E2276" i="4"/>
  <c r="H2276" i="4" s="1"/>
  <c r="I2276" i="4" s="1"/>
  <c r="J2275" i="4"/>
  <c r="E2275" i="4"/>
  <c r="H2275" i="4" s="1"/>
  <c r="I2275" i="4" s="1"/>
  <c r="J2274" i="4"/>
  <c r="E2274" i="4"/>
  <c r="H2274" i="4" s="1"/>
  <c r="I2274" i="4" s="1"/>
  <c r="J2273" i="4"/>
  <c r="E2273" i="4"/>
  <c r="H2273" i="4" s="1"/>
  <c r="I2273" i="4" s="1"/>
  <c r="J2272" i="4"/>
  <c r="E2272" i="4"/>
  <c r="H2272" i="4" s="1"/>
  <c r="I2272" i="4" s="1"/>
  <c r="L2271" i="4"/>
  <c r="J2270" i="4"/>
  <c r="E2270" i="4"/>
  <c r="H2270" i="4" s="1"/>
  <c r="I2270" i="4" s="1"/>
  <c r="J2269" i="4"/>
  <c r="E2269" i="4"/>
  <c r="H2269" i="4" s="1"/>
  <c r="I2269" i="4" s="1"/>
  <c r="J2268" i="4"/>
  <c r="E2268" i="4"/>
  <c r="H2268" i="4" s="1"/>
  <c r="I2268" i="4" s="1"/>
  <c r="J2267" i="4"/>
  <c r="E2267" i="4"/>
  <c r="H2267" i="4" s="1"/>
  <c r="I2267" i="4" s="1"/>
  <c r="J2266" i="4"/>
  <c r="E2266" i="4"/>
  <c r="H2266" i="4" s="1"/>
  <c r="I2266" i="4" s="1"/>
  <c r="J2265" i="4"/>
  <c r="E2265" i="4"/>
  <c r="H2265" i="4" s="1"/>
  <c r="I2265" i="4" s="1"/>
  <c r="J2264" i="4"/>
  <c r="E2264" i="4"/>
  <c r="H2264" i="4" s="1"/>
  <c r="I2264" i="4" s="1"/>
  <c r="J2263" i="4"/>
  <c r="E2263" i="4"/>
  <c r="H2263" i="4" s="1"/>
  <c r="I2263" i="4" s="1"/>
  <c r="L2262" i="4"/>
  <c r="J2261" i="4"/>
  <c r="E2261" i="4"/>
  <c r="H2261" i="4" s="1"/>
  <c r="I2261" i="4" s="1"/>
  <c r="J2260" i="4"/>
  <c r="E2260" i="4"/>
  <c r="H2260" i="4" s="1"/>
  <c r="I2260" i="4" s="1"/>
  <c r="J2259" i="4"/>
  <c r="E2259" i="4"/>
  <c r="H2259" i="4" s="1"/>
  <c r="I2259" i="4" s="1"/>
  <c r="J2258" i="4"/>
  <c r="E2258" i="4"/>
  <c r="H2258" i="4" s="1"/>
  <c r="I2258" i="4" s="1"/>
  <c r="J2257" i="4"/>
  <c r="E2257" i="4"/>
  <c r="H2257" i="4" s="1"/>
  <c r="I2257" i="4" s="1"/>
  <c r="J2256" i="4"/>
  <c r="E2256" i="4"/>
  <c r="H2256" i="4" s="1"/>
  <c r="I2256" i="4" s="1"/>
  <c r="J2255" i="4"/>
  <c r="E2255" i="4"/>
  <c r="H2255" i="4" s="1"/>
  <c r="I2255" i="4" s="1"/>
  <c r="J2254" i="4"/>
  <c r="E2254" i="4"/>
  <c r="H2254" i="4" s="1"/>
  <c r="I2254" i="4" s="1"/>
  <c r="L2252" i="4"/>
  <c r="J2251" i="4"/>
  <c r="E2251" i="4"/>
  <c r="H2251" i="4" s="1"/>
  <c r="I2251" i="4" s="1"/>
  <c r="J2250" i="4"/>
  <c r="E2250" i="4"/>
  <c r="H2250" i="4" s="1"/>
  <c r="I2250" i="4" s="1"/>
  <c r="J2249" i="4"/>
  <c r="E2249" i="4"/>
  <c r="H2249" i="4" s="1"/>
  <c r="I2249" i="4" s="1"/>
  <c r="J2248" i="4"/>
  <c r="E2248" i="4"/>
  <c r="H2248" i="4" s="1"/>
  <c r="I2248" i="4" s="1"/>
  <c r="J2247" i="4"/>
  <c r="E2247" i="4"/>
  <c r="H2247" i="4" s="1"/>
  <c r="I2247" i="4" s="1"/>
  <c r="J2246" i="4"/>
  <c r="E2246" i="4"/>
  <c r="H2246" i="4" s="1"/>
  <c r="I2246" i="4" s="1"/>
  <c r="J2245" i="4"/>
  <c r="E2245" i="4"/>
  <c r="H2245" i="4" s="1"/>
  <c r="I2245" i="4" s="1"/>
  <c r="J2244" i="4"/>
  <c r="E2244" i="4"/>
  <c r="H2244" i="4" s="1"/>
  <c r="I2244" i="4" s="1"/>
  <c r="L2243" i="4"/>
  <c r="J2242" i="4"/>
  <c r="E2242" i="4"/>
  <c r="H2242" i="4" s="1"/>
  <c r="I2242" i="4" s="1"/>
  <c r="J2241" i="4"/>
  <c r="E2241" i="4"/>
  <c r="H2241" i="4" s="1"/>
  <c r="I2241" i="4" s="1"/>
  <c r="J2240" i="4"/>
  <c r="E2240" i="4"/>
  <c r="H2240" i="4" s="1"/>
  <c r="I2240" i="4" s="1"/>
  <c r="J2239" i="4"/>
  <c r="E2239" i="4"/>
  <c r="H2239" i="4" s="1"/>
  <c r="I2239" i="4" s="1"/>
  <c r="J2238" i="4"/>
  <c r="E2238" i="4"/>
  <c r="H2238" i="4" s="1"/>
  <c r="I2238" i="4" s="1"/>
  <c r="J2237" i="4"/>
  <c r="E2237" i="4"/>
  <c r="H2237" i="4" s="1"/>
  <c r="I2237" i="4" s="1"/>
  <c r="J2236" i="4"/>
  <c r="E2236" i="4"/>
  <c r="H2236" i="4" s="1"/>
  <c r="I2236" i="4" s="1"/>
  <c r="J2235" i="4"/>
  <c r="E2235" i="4"/>
  <c r="H2235" i="4" s="1"/>
  <c r="I2235" i="4" s="1"/>
  <c r="L2234" i="4"/>
  <c r="J2233" i="4"/>
  <c r="E2233" i="4"/>
  <c r="H2233" i="4" s="1"/>
  <c r="I2233" i="4" s="1"/>
  <c r="J2232" i="4"/>
  <c r="E2232" i="4"/>
  <c r="H2232" i="4" s="1"/>
  <c r="I2232" i="4" s="1"/>
  <c r="J2231" i="4"/>
  <c r="E2231" i="4"/>
  <c r="H2231" i="4" s="1"/>
  <c r="I2231" i="4" s="1"/>
  <c r="J2230" i="4"/>
  <c r="E2230" i="4"/>
  <c r="H2230" i="4" s="1"/>
  <c r="I2230" i="4" s="1"/>
  <c r="J2229" i="4"/>
  <c r="E2229" i="4"/>
  <c r="H2229" i="4" s="1"/>
  <c r="I2229" i="4" s="1"/>
  <c r="J2228" i="4"/>
  <c r="E2228" i="4"/>
  <c r="H2228" i="4" s="1"/>
  <c r="I2228" i="4" s="1"/>
  <c r="J2227" i="4"/>
  <c r="E2227" i="4"/>
  <c r="H2227" i="4" s="1"/>
  <c r="I2227" i="4" s="1"/>
  <c r="J2226" i="4"/>
  <c r="E2226" i="4"/>
  <c r="H2226" i="4" s="1"/>
  <c r="I2226" i="4" s="1"/>
  <c r="L2225" i="4"/>
  <c r="J2224" i="4"/>
  <c r="E2224" i="4"/>
  <c r="H2224" i="4" s="1"/>
  <c r="I2224" i="4" s="1"/>
  <c r="J2223" i="4"/>
  <c r="E2223" i="4"/>
  <c r="H2223" i="4" s="1"/>
  <c r="I2223" i="4" s="1"/>
  <c r="J2222" i="4"/>
  <c r="E2222" i="4"/>
  <c r="H2222" i="4" s="1"/>
  <c r="I2222" i="4" s="1"/>
  <c r="J2221" i="4"/>
  <c r="E2221" i="4"/>
  <c r="H2221" i="4" s="1"/>
  <c r="I2221" i="4" s="1"/>
  <c r="J2220" i="4"/>
  <c r="E2220" i="4"/>
  <c r="H2220" i="4" s="1"/>
  <c r="I2220" i="4" s="1"/>
  <c r="J2219" i="4"/>
  <c r="E2219" i="4"/>
  <c r="H2219" i="4" s="1"/>
  <c r="I2219" i="4" s="1"/>
  <c r="J2218" i="4"/>
  <c r="E2218" i="4"/>
  <c r="H2218" i="4" s="1"/>
  <c r="I2218" i="4" s="1"/>
  <c r="J2217" i="4"/>
  <c r="E2217" i="4"/>
  <c r="H2217" i="4" s="1"/>
  <c r="I2217" i="4" s="1"/>
  <c r="L2215" i="4"/>
  <c r="J2214" i="4"/>
  <c r="E2214" i="4"/>
  <c r="H2214" i="4" s="1"/>
  <c r="I2214" i="4" s="1"/>
  <c r="J2213" i="4"/>
  <c r="E2213" i="4"/>
  <c r="H2213" i="4" s="1"/>
  <c r="I2213" i="4" s="1"/>
  <c r="J2212" i="4"/>
  <c r="E2212" i="4"/>
  <c r="H2212" i="4" s="1"/>
  <c r="I2212" i="4" s="1"/>
  <c r="J2211" i="4"/>
  <c r="E2211" i="4"/>
  <c r="H2211" i="4" s="1"/>
  <c r="I2211" i="4" s="1"/>
  <c r="J2210" i="4"/>
  <c r="E2210" i="4"/>
  <c r="H2210" i="4" s="1"/>
  <c r="I2210" i="4" s="1"/>
  <c r="J2209" i="4"/>
  <c r="E2209" i="4"/>
  <c r="H2209" i="4" s="1"/>
  <c r="I2209" i="4" s="1"/>
  <c r="J2208" i="4"/>
  <c r="E2208" i="4"/>
  <c r="H2208" i="4" s="1"/>
  <c r="I2208" i="4" s="1"/>
  <c r="J2207" i="4"/>
  <c r="E2207" i="4"/>
  <c r="H2207" i="4" s="1"/>
  <c r="I2207" i="4" s="1"/>
  <c r="J2206" i="4"/>
  <c r="E2206" i="4"/>
  <c r="H2206" i="4" s="1"/>
  <c r="I2206" i="4" s="1"/>
  <c r="L2204" i="4"/>
  <c r="J2203" i="4"/>
  <c r="E2203" i="4"/>
  <c r="H2203" i="4" s="1"/>
  <c r="I2203" i="4" s="1"/>
  <c r="J2202" i="4"/>
  <c r="E2202" i="4"/>
  <c r="H2202" i="4" s="1"/>
  <c r="I2202" i="4" s="1"/>
  <c r="J2201" i="4"/>
  <c r="E2201" i="4"/>
  <c r="H2201" i="4" s="1"/>
  <c r="I2201" i="4" s="1"/>
  <c r="J2200" i="4"/>
  <c r="E2200" i="4"/>
  <c r="H2200" i="4" s="1"/>
  <c r="I2200" i="4" s="1"/>
  <c r="J2199" i="4"/>
  <c r="E2199" i="4"/>
  <c r="H2199" i="4" s="1"/>
  <c r="I2199" i="4" s="1"/>
  <c r="J2198" i="4"/>
  <c r="E2198" i="4"/>
  <c r="H2198" i="4" s="1"/>
  <c r="I2198" i="4" s="1"/>
  <c r="J2197" i="4"/>
  <c r="E2197" i="4"/>
  <c r="H2197" i="4" s="1"/>
  <c r="I2197" i="4" s="1"/>
  <c r="J2196" i="4"/>
  <c r="E2196" i="4"/>
  <c r="H2196" i="4" s="1"/>
  <c r="I2196" i="4" s="1"/>
  <c r="J2195" i="4"/>
  <c r="E2195" i="4"/>
  <c r="H2195" i="4" s="1"/>
  <c r="I2195" i="4" s="1"/>
  <c r="L2194" i="4"/>
  <c r="J2193" i="4"/>
  <c r="E2193" i="4"/>
  <c r="H2193" i="4" s="1"/>
  <c r="I2193" i="4" s="1"/>
  <c r="J2192" i="4"/>
  <c r="E2192" i="4"/>
  <c r="H2192" i="4" s="1"/>
  <c r="I2192" i="4" s="1"/>
  <c r="J2191" i="4"/>
  <c r="E2191" i="4"/>
  <c r="H2191" i="4" s="1"/>
  <c r="I2191" i="4" s="1"/>
  <c r="J2190" i="4"/>
  <c r="E2190" i="4"/>
  <c r="H2190" i="4" s="1"/>
  <c r="I2190" i="4" s="1"/>
  <c r="J2189" i="4"/>
  <c r="E2189" i="4"/>
  <c r="H2189" i="4" s="1"/>
  <c r="I2189" i="4" s="1"/>
  <c r="J2188" i="4"/>
  <c r="E2188" i="4"/>
  <c r="H2188" i="4" s="1"/>
  <c r="I2188" i="4" s="1"/>
  <c r="J2187" i="4"/>
  <c r="E2187" i="4"/>
  <c r="H2187" i="4" s="1"/>
  <c r="I2187" i="4" s="1"/>
  <c r="J2186" i="4"/>
  <c r="E2186" i="4"/>
  <c r="H2186" i="4" s="1"/>
  <c r="I2186" i="4" s="1"/>
  <c r="J2185" i="4"/>
  <c r="E2185" i="4"/>
  <c r="H2185" i="4" s="1"/>
  <c r="I2185" i="4" s="1"/>
  <c r="L2184" i="4"/>
  <c r="J2183" i="4"/>
  <c r="E2183" i="4"/>
  <c r="H2183" i="4" s="1"/>
  <c r="I2183" i="4" s="1"/>
  <c r="J2182" i="4"/>
  <c r="E2182" i="4"/>
  <c r="H2182" i="4" s="1"/>
  <c r="I2182" i="4" s="1"/>
  <c r="J2181" i="4"/>
  <c r="E2181" i="4"/>
  <c r="H2181" i="4" s="1"/>
  <c r="I2181" i="4" s="1"/>
  <c r="J2180" i="4"/>
  <c r="E2180" i="4"/>
  <c r="H2180" i="4" s="1"/>
  <c r="I2180" i="4" s="1"/>
  <c r="J2179" i="4"/>
  <c r="E2179" i="4"/>
  <c r="H2179" i="4" s="1"/>
  <c r="I2179" i="4" s="1"/>
  <c r="J2178" i="4"/>
  <c r="E2178" i="4"/>
  <c r="H2178" i="4" s="1"/>
  <c r="I2178" i="4" s="1"/>
  <c r="J2177" i="4"/>
  <c r="E2177" i="4"/>
  <c r="H2177" i="4" s="1"/>
  <c r="I2177" i="4" s="1"/>
  <c r="J2176" i="4"/>
  <c r="E2176" i="4"/>
  <c r="H2176" i="4" s="1"/>
  <c r="I2176" i="4" s="1"/>
  <c r="J2175" i="4"/>
  <c r="E2175" i="4"/>
  <c r="H2175" i="4" s="1"/>
  <c r="I2175" i="4" s="1"/>
  <c r="L2174" i="4"/>
  <c r="J2173" i="4"/>
  <c r="E2173" i="4"/>
  <c r="H2173" i="4" s="1"/>
  <c r="I2173" i="4" s="1"/>
  <c r="J2172" i="4"/>
  <c r="E2172" i="4"/>
  <c r="H2172" i="4" s="1"/>
  <c r="I2172" i="4" s="1"/>
  <c r="J2171" i="4"/>
  <c r="E2171" i="4"/>
  <c r="H2171" i="4" s="1"/>
  <c r="I2171" i="4" s="1"/>
  <c r="J2170" i="4"/>
  <c r="E2170" i="4"/>
  <c r="H2170" i="4" s="1"/>
  <c r="I2170" i="4" s="1"/>
  <c r="J2169" i="4"/>
  <c r="E2169" i="4"/>
  <c r="H2169" i="4" s="1"/>
  <c r="I2169" i="4" s="1"/>
  <c r="J2168" i="4"/>
  <c r="E2168" i="4"/>
  <c r="H2168" i="4" s="1"/>
  <c r="I2168" i="4" s="1"/>
  <c r="J2167" i="4"/>
  <c r="E2167" i="4"/>
  <c r="H2167" i="4" s="1"/>
  <c r="I2167" i="4" s="1"/>
  <c r="J2166" i="4"/>
  <c r="E2166" i="4"/>
  <c r="H2166" i="4" s="1"/>
  <c r="I2166" i="4" s="1"/>
  <c r="L2165" i="4"/>
  <c r="J2164" i="4"/>
  <c r="E2164" i="4"/>
  <c r="H2164" i="4" s="1"/>
  <c r="I2164" i="4" s="1"/>
  <c r="J2163" i="4"/>
  <c r="E2163" i="4"/>
  <c r="H2163" i="4" s="1"/>
  <c r="I2163" i="4" s="1"/>
  <c r="J2162" i="4"/>
  <c r="E2162" i="4"/>
  <c r="H2162" i="4" s="1"/>
  <c r="I2162" i="4" s="1"/>
  <c r="J2161" i="4"/>
  <c r="E2161" i="4"/>
  <c r="H2161" i="4" s="1"/>
  <c r="I2161" i="4" s="1"/>
  <c r="J2160" i="4"/>
  <c r="E2160" i="4"/>
  <c r="H2160" i="4" s="1"/>
  <c r="I2160" i="4" s="1"/>
  <c r="J2159" i="4"/>
  <c r="E2159" i="4"/>
  <c r="H2159" i="4" s="1"/>
  <c r="I2159" i="4" s="1"/>
  <c r="J2158" i="4"/>
  <c r="E2158" i="4"/>
  <c r="H2158" i="4" s="1"/>
  <c r="I2158" i="4" s="1"/>
  <c r="J2157" i="4"/>
  <c r="E2157" i="4"/>
  <c r="H2157" i="4" s="1"/>
  <c r="I2157" i="4" s="1"/>
  <c r="J2156" i="4"/>
  <c r="E2156" i="4"/>
  <c r="H2156" i="4" s="1"/>
  <c r="I2156" i="4" s="1"/>
  <c r="L2155" i="4"/>
  <c r="J2154" i="4"/>
  <c r="E2154" i="4"/>
  <c r="H2154" i="4" s="1"/>
  <c r="I2154" i="4" s="1"/>
  <c r="J2153" i="4"/>
  <c r="E2153" i="4"/>
  <c r="H2153" i="4" s="1"/>
  <c r="I2153" i="4" s="1"/>
  <c r="J2152" i="4"/>
  <c r="E2152" i="4"/>
  <c r="H2152" i="4" s="1"/>
  <c r="I2152" i="4" s="1"/>
  <c r="J2151" i="4"/>
  <c r="E2151" i="4"/>
  <c r="H2151" i="4" s="1"/>
  <c r="I2151" i="4" s="1"/>
  <c r="J2150" i="4"/>
  <c r="E2150" i="4"/>
  <c r="H2150" i="4" s="1"/>
  <c r="I2150" i="4" s="1"/>
  <c r="J2149" i="4"/>
  <c r="E2149" i="4"/>
  <c r="H2149" i="4" s="1"/>
  <c r="I2149" i="4" s="1"/>
  <c r="J2148" i="4"/>
  <c r="E2148" i="4"/>
  <c r="H2148" i="4" s="1"/>
  <c r="I2148" i="4" s="1"/>
  <c r="J2147" i="4"/>
  <c r="E2147" i="4"/>
  <c r="H2147" i="4" s="1"/>
  <c r="I2147" i="4" s="1"/>
  <c r="J2146" i="4"/>
  <c r="E2146" i="4"/>
  <c r="H2146" i="4" s="1"/>
  <c r="I2146" i="4" s="1"/>
  <c r="L2145" i="4"/>
  <c r="J2144" i="4"/>
  <c r="E2144" i="4"/>
  <c r="H2144" i="4" s="1"/>
  <c r="I2144" i="4" s="1"/>
  <c r="J2143" i="4"/>
  <c r="E2143" i="4"/>
  <c r="H2143" i="4" s="1"/>
  <c r="I2143" i="4" s="1"/>
  <c r="J2142" i="4"/>
  <c r="E2142" i="4"/>
  <c r="H2142" i="4" s="1"/>
  <c r="I2142" i="4" s="1"/>
  <c r="J2141" i="4"/>
  <c r="E2141" i="4"/>
  <c r="H2141" i="4" s="1"/>
  <c r="I2141" i="4" s="1"/>
  <c r="J2140" i="4"/>
  <c r="E2140" i="4"/>
  <c r="H2140" i="4" s="1"/>
  <c r="I2140" i="4" s="1"/>
  <c r="J2139" i="4"/>
  <c r="E2139" i="4"/>
  <c r="H2139" i="4" s="1"/>
  <c r="I2139" i="4" s="1"/>
  <c r="J2138" i="4"/>
  <c r="E2138" i="4"/>
  <c r="H2138" i="4" s="1"/>
  <c r="I2138" i="4" s="1"/>
  <c r="J2137" i="4"/>
  <c r="E2137" i="4"/>
  <c r="H2137" i="4" s="1"/>
  <c r="I2137" i="4" s="1"/>
  <c r="J2136" i="4"/>
  <c r="E2136" i="4"/>
  <c r="H2136" i="4" s="1"/>
  <c r="I2136" i="4" s="1"/>
  <c r="L2135" i="4"/>
  <c r="J2134" i="4"/>
  <c r="E2134" i="4"/>
  <c r="H2134" i="4" s="1"/>
  <c r="I2134" i="4" s="1"/>
  <c r="J2133" i="4"/>
  <c r="E2133" i="4"/>
  <c r="H2133" i="4" s="1"/>
  <c r="I2133" i="4" s="1"/>
  <c r="J2132" i="4"/>
  <c r="E2132" i="4"/>
  <c r="H2132" i="4" s="1"/>
  <c r="I2132" i="4" s="1"/>
  <c r="J2131" i="4"/>
  <c r="E2131" i="4"/>
  <c r="H2131" i="4" s="1"/>
  <c r="I2131" i="4" s="1"/>
  <c r="J2130" i="4"/>
  <c r="E2130" i="4"/>
  <c r="H2130" i="4" s="1"/>
  <c r="I2130" i="4" s="1"/>
  <c r="J2129" i="4"/>
  <c r="E2129" i="4"/>
  <c r="H2129" i="4" s="1"/>
  <c r="I2129" i="4" s="1"/>
  <c r="J2128" i="4"/>
  <c r="E2128" i="4"/>
  <c r="H2128" i="4" s="1"/>
  <c r="I2128" i="4" s="1"/>
  <c r="J2127" i="4"/>
  <c r="E2127" i="4"/>
  <c r="H2127" i="4" s="1"/>
  <c r="I2127" i="4" s="1"/>
  <c r="J2126" i="4"/>
  <c r="E2126" i="4"/>
  <c r="H2126" i="4" s="1"/>
  <c r="I2126" i="4" s="1"/>
  <c r="L2124" i="4"/>
  <c r="J2123" i="4"/>
  <c r="E2123" i="4"/>
  <c r="H2123" i="4" s="1"/>
  <c r="I2123" i="4" s="1"/>
  <c r="J2122" i="4"/>
  <c r="E2122" i="4"/>
  <c r="H2122" i="4" s="1"/>
  <c r="I2122" i="4" s="1"/>
  <c r="J2121" i="4"/>
  <c r="E2121" i="4"/>
  <c r="H2121" i="4" s="1"/>
  <c r="I2121" i="4" s="1"/>
  <c r="J2120" i="4"/>
  <c r="E2120" i="4"/>
  <c r="H2120" i="4" s="1"/>
  <c r="I2120" i="4" s="1"/>
  <c r="J2119" i="4"/>
  <c r="E2119" i="4"/>
  <c r="H2119" i="4" s="1"/>
  <c r="I2119" i="4" s="1"/>
  <c r="J2118" i="4"/>
  <c r="E2118" i="4"/>
  <c r="H2118" i="4" s="1"/>
  <c r="I2118" i="4" s="1"/>
  <c r="J2117" i="4"/>
  <c r="E2117" i="4"/>
  <c r="H2117" i="4" s="1"/>
  <c r="I2117" i="4" s="1"/>
  <c r="J2116" i="4"/>
  <c r="E2116" i="4"/>
  <c r="H2116" i="4" s="1"/>
  <c r="I2116" i="4" s="1"/>
  <c r="J2115" i="4"/>
  <c r="E2115" i="4"/>
  <c r="H2115" i="4" s="1"/>
  <c r="I2115" i="4" s="1"/>
  <c r="L2114" i="4"/>
  <c r="J2113" i="4"/>
  <c r="E2113" i="4"/>
  <c r="H2113" i="4" s="1"/>
  <c r="I2113" i="4" s="1"/>
  <c r="J2112" i="4"/>
  <c r="E2112" i="4"/>
  <c r="H2112" i="4" s="1"/>
  <c r="I2112" i="4" s="1"/>
  <c r="J2111" i="4"/>
  <c r="E2111" i="4"/>
  <c r="H2111" i="4" s="1"/>
  <c r="I2111" i="4" s="1"/>
  <c r="J2110" i="4"/>
  <c r="E2110" i="4"/>
  <c r="H2110" i="4" s="1"/>
  <c r="I2110" i="4" s="1"/>
  <c r="J2109" i="4"/>
  <c r="E2109" i="4"/>
  <c r="H2109" i="4" s="1"/>
  <c r="I2109" i="4" s="1"/>
  <c r="J2108" i="4"/>
  <c r="E2108" i="4"/>
  <c r="H2108" i="4" s="1"/>
  <c r="I2108" i="4" s="1"/>
  <c r="J2107" i="4"/>
  <c r="E2107" i="4"/>
  <c r="H2107" i="4" s="1"/>
  <c r="I2107" i="4" s="1"/>
  <c r="J2106" i="4"/>
  <c r="E2106" i="4"/>
  <c r="H2106" i="4" s="1"/>
  <c r="I2106" i="4" s="1"/>
  <c r="J2105" i="4"/>
  <c r="E2105" i="4"/>
  <c r="H2105" i="4" s="1"/>
  <c r="I2105" i="4" s="1"/>
  <c r="L2104" i="4"/>
  <c r="J2103" i="4"/>
  <c r="E2103" i="4"/>
  <c r="H2103" i="4" s="1"/>
  <c r="I2103" i="4" s="1"/>
  <c r="J2102" i="4"/>
  <c r="E2102" i="4"/>
  <c r="H2102" i="4" s="1"/>
  <c r="I2102" i="4" s="1"/>
  <c r="J2101" i="4"/>
  <c r="E2101" i="4"/>
  <c r="H2101" i="4" s="1"/>
  <c r="I2101" i="4" s="1"/>
  <c r="J2100" i="4"/>
  <c r="E2100" i="4"/>
  <c r="H2100" i="4" s="1"/>
  <c r="I2100" i="4" s="1"/>
  <c r="J2099" i="4"/>
  <c r="E2099" i="4"/>
  <c r="H2099" i="4" s="1"/>
  <c r="I2099" i="4" s="1"/>
  <c r="J2098" i="4"/>
  <c r="E2098" i="4"/>
  <c r="H2098" i="4" s="1"/>
  <c r="I2098" i="4" s="1"/>
  <c r="J2097" i="4"/>
  <c r="E2097" i="4"/>
  <c r="H2097" i="4" s="1"/>
  <c r="I2097" i="4" s="1"/>
  <c r="J2096" i="4"/>
  <c r="E2096" i="4"/>
  <c r="H2096" i="4" s="1"/>
  <c r="I2096" i="4" s="1"/>
  <c r="J2095" i="4"/>
  <c r="E2095" i="4"/>
  <c r="H2095" i="4" s="1"/>
  <c r="I2095" i="4" s="1"/>
  <c r="L2094" i="4"/>
  <c r="J2093" i="4"/>
  <c r="E2093" i="4"/>
  <c r="H2093" i="4" s="1"/>
  <c r="I2093" i="4" s="1"/>
  <c r="J2092" i="4"/>
  <c r="E2092" i="4"/>
  <c r="H2092" i="4" s="1"/>
  <c r="I2092" i="4" s="1"/>
  <c r="J2091" i="4"/>
  <c r="E2091" i="4"/>
  <c r="H2091" i="4" s="1"/>
  <c r="I2091" i="4" s="1"/>
  <c r="J2090" i="4"/>
  <c r="E2090" i="4"/>
  <c r="H2090" i="4" s="1"/>
  <c r="I2090" i="4" s="1"/>
  <c r="J2089" i="4"/>
  <c r="E2089" i="4"/>
  <c r="H2089" i="4" s="1"/>
  <c r="I2089" i="4" s="1"/>
  <c r="J2088" i="4"/>
  <c r="E2088" i="4"/>
  <c r="H2088" i="4" s="1"/>
  <c r="I2088" i="4" s="1"/>
  <c r="J2087" i="4"/>
  <c r="E2087" i="4"/>
  <c r="H2087" i="4" s="1"/>
  <c r="I2087" i="4" s="1"/>
  <c r="J2086" i="4"/>
  <c r="E2086" i="4"/>
  <c r="H2086" i="4" s="1"/>
  <c r="I2086" i="4" s="1"/>
  <c r="L2085" i="4"/>
  <c r="J2084" i="4"/>
  <c r="E2084" i="4"/>
  <c r="H2084" i="4" s="1"/>
  <c r="I2084" i="4" s="1"/>
  <c r="J2083" i="4"/>
  <c r="E2083" i="4"/>
  <c r="H2083" i="4" s="1"/>
  <c r="I2083" i="4" s="1"/>
  <c r="J2082" i="4"/>
  <c r="E2082" i="4"/>
  <c r="H2082" i="4" s="1"/>
  <c r="I2082" i="4" s="1"/>
  <c r="J2081" i="4"/>
  <c r="E2081" i="4"/>
  <c r="H2081" i="4" s="1"/>
  <c r="I2081" i="4" s="1"/>
  <c r="J2080" i="4"/>
  <c r="E2080" i="4"/>
  <c r="H2080" i="4" s="1"/>
  <c r="I2080" i="4" s="1"/>
  <c r="J2079" i="4"/>
  <c r="E2079" i="4"/>
  <c r="H2079" i="4" s="1"/>
  <c r="I2079" i="4" s="1"/>
  <c r="J2078" i="4"/>
  <c r="E2078" i="4"/>
  <c r="H2078" i="4" s="1"/>
  <c r="I2078" i="4" s="1"/>
  <c r="J2077" i="4"/>
  <c r="E2077" i="4"/>
  <c r="H2077" i="4" s="1"/>
  <c r="I2077" i="4" s="1"/>
  <c r="J2076" i="4"/>
  <c r="E2076" i="4"/>
  <c r="H2076" i="4" s="1"/>
  <c r="I2076" i="4" s="1"/>
  <c r="L2075" i="4"/>
  <c r="J2074" i="4"/>
  <c r="E2074" i="4"/>
  <c r="H2074" i="4" s="1"/>
  <c r="I2074" i="4" s="1"/>
  <c r="J2073" i="4"/>
  <c r="E2073" i="4"/>
  <c r="H2073" i="4" s="1"/>
  <c r="I2073" i="4" s="1"/>
  <c r="J2072" i="4"/>
  <c r="E2072" i="4"/>
  <c r="H2072" i="4" s="1"/>
  <c r="I2072" i="4" s="1"/>
  <c r="J2071" i="4"/>
  <c r="E2071" i="4"/>
  <c r="H2071" i="4" s="1"/>
  <c r="I2071" i="4" s="1"/>
  <c r="J2070" i="4"/>
  <c r="E2070" i="4"/>
  <c r="H2070" i="4" s="1"/>
  <c r="I2070" i="4" s="1"/>
  <c r="J2069" i="4"/>
  <c r="E2069" i="4"/>
  <c r="H2069" i="4" s="1"/>
  <c r="I2069" i="4" s="1"/>
  <c r="J2068" i="4"/>
  <c r="E2068" i="4"/>
  <c r="H2068" i="4" s="1"/>
  <c r="I2068" i="4" s="1"/>
  <c r="J2067" i="4"/>
  <c r="E2067" i="4"/>
  <c r="H2067" i="4" s="1"/>
  <c r="I2067" i="4" s="1"/>
  <c r="J2066" i="4"/>
  <c r="E2066" i="4"/>
  <c r="H2066" i="4" s="1"/>
  <c r="I2066" i="4" s="1"/>
  <c r="L2065" i="4"/>
  <c r="J2064" i="4"/>
  <c r="E2064" i="4"/>
  <c r="H2064" i="4" s="1"/>
  <c r="I2064" i="4" s="1"/>
  <c r="J2063" i="4"/>
  <c r="E2063" i="4"/>
  <c r="H2063" i="4" s="1"/>
  <c r="I2063" i="4" s="1"/>
  <c r="J2062" i="4"/>
  <c r="E2062" i="4"/>
  <c r="H2062" i="4" s="1"/>
  <c r="I2062" i="4" s="1"/>
  <c r="J2061" i="4"/>
  <c r="E2061" i="4"/>
  <c r="H2061" i="4" s="1"/>
  <c r="I2061" i="4" s="1"/>
  <c r="J2060" i="4"/>
  <c r="E2060" i="4"/>
  <c r="H2060" i="4" s="1"/>
  <c r="I2060" i="4" s="1"/>
  <c r="J2059" i="4"/>
  <c r="E2059" i="4"/>
  <c r="H2059" i="4" s="1"/>
  <c r="I2059" i="4" s="1"/>
  <c r="J2058" i="4"/>
  <c r="E2058" i="4"/>
  <c r="H2058" i="4" s="1"/>
  <c r="I2058" i="4" s="1"/>
  <c r="J2057" i="4"/>
  <c r="E2057" i="4"/>
  <c r="H2057" i="4" s="1"/>
  <c r="I2057" i="4" s="1"/>
  <c r="J2056" i="4"/>
  <c r="E2056" i="4"/>
  <c r="H2056" i="4" s="1"/>
  <c r="I2056" i="4" s="1"/>
  <c r="L2055" i="4"/>
  <c r="J2054" i="4"/>
  <c r="E2054" i="4"/>
  <c r="H2054" i="4" s="1"/>
  <c r="I2054" i="4" s="1"/>
  <c r="J2053" i="4"/>
  <c r="E2053" i="4"/>
  <c r="H2053" i="4" s="1"/>
  <c r="I2053" i="4" s="1"/>
  <c r="J2052" i="4"/>
  <c r="E2052" i="4"/>
  <c r="H2052" i="4" s="1"/>
  <c r="I2052" i="4" s="1"/>
  <c r="J2051" i="4"/>
  <c r="E2051" i="4"/>
  <c r="H2051" i="4" s="1"/>
  <c r="I2051" i="4" s="1"/>
  <c r="J2050" i="4"/>
  <c r="E2050" i="4"/>
  <c r="H2050" i="4" s="1"/>
  <c r="I2050" i="4" s="1"/>
  <c r="J2049" i="4"/>
  <c r="E2049" i="4"/>
  <c r="H2049" i="4" s="1"/>
  <c r="I2049" i="4" s="1"/>
  <c r="J2048" i="4"/>
  <c r="E2048" i="4"/>
  <c r="H2048" i="4" s="1"/>
  <c r="I2048" i="4" s="1"/>
  <c r="J2047" i="4"/>
  <c r="E2047" i="4"/>
  <c r="H2047" i="4" s="1"/>
  <c r="I2047" i="4" s="1"/>
  <c r="J2046" i="4"/>
  <c r="E2046" i="4"/>
  <c r="H2046" i="4" s="1"/>
  <c r="I2046" i="4" s="1"/>
  <c r="L2045" i="4"/>
  <c r="J2044" i="4"/>
  <c r="E2044" i="4"/>
  <c r="H2044" i="4" s="1"/>
  <c r="I2044" i="4" s="1"/>
  <c r="J2043" i="4"/>
  <c r="E2043" i="4"/>
  <c r="H2043" i="4" s="1"/>
  <c r="I2043" i="4" s="1"/>
  <c r="J2042" i="4"/>
  <c r="E2042" i="4"/>
  <c r="H2042" i="4" s="1"/>
  <c r="I2042" i="4" s="1"/>
  <c r="J2041" i="4"/>
  <c r="E2041" i="4"/>
  <c r="H2041" i="4" s="1"/>
  <c r="I2041" i="4" s="1"/>
  <c r="J2040" i="4"/>
  <c r="E2040" i="4"/>
  <c r="H2040" i="4" s="1"/>
  <c r="I2040" i="4" s="1"/>
  <c r="J2039" i="4"/>
  <c r="E2039" i="4"/>
  <c r="H2039" i="4" s="1"/>
  <c r="I2039" i="4" s="1"/>
  <c r="J2038" i="4"/>
  <c r="E2038" i="4"/>
  <c r="H2038" i="4" s="1"/>
  <c r="I2038" i="4" s="1"/>
  <c r="J2037" i="4"/>
  <c r="E2037" i="4"/>
  <c r="H2037" i="4" s="1"/>
  <c r="I2037" i="4" s="1"/>
  <c r="J2036" i="4"/>
  <c r="E2036" i="4"/>
  <c r="H2036" i="4" s="1"/>
  <c r="I2036" i="4" s="1"/>
  <c r="L2035" i="4"/>
  <c r="J2034" i="4"/>
  <c r="E2034" i="4"/>
  <c r="H2034" i="4" s="1"/>
  <c r="I2034" i="4" s="1"/>
  <c r="J2033" i="4"/>
  <c r="E2033" i="4"/>
  <c r="H2033" i="4" s="1"/>
  <c r="I2033" i="4" s="1"/>
  <c r="J2032" i="4"/>
  <c r="E2032" i="4"/>
  <c r="H2032" i="4" s="1"/>
  <c r="I2032" i="4" s="1"/>
  <c r="J2031" i="4"/>
  <c r="E2031" i="4"/>
  <c r="H2031" i="4" s="1"/>
  <c r="I2031" i="4" s="1"/>
  <c r="J2030" i="4"/>
  <c r="E2030" i="4"/>
  <c r="H2030" i="4" s="1"/>
  <c r="I2030" i="4" s="1"/>
  <c r="J2029" i="4"/>
  <c r="E2029" i="4"/>
  <c r="H2029" i="4" s="1"/>
  <c r="I2029" i="4" s="1"/>
  <c r="J2028" i="4"/>
  <c r="E2028" i="4"/>
  <c r="H2028" i="4" s="1"/>
  <c r="I2028" i="4" s="1"/>
  <c r="L2026" i="4"/>
  <c r="J2025" i="4"/>
  <c r="E2025" i="4"/>
  <c r="H2025" i="4" s="1"/>
  <c r="I2025" i="4" s="1"/>
  <c r="J2024" i="4"/>
  <c r="E2024" i="4"/>
  <c r="H2024" i="4" s="1"/>
  <c r="I2024" i="4" s="1"/>
  <c r="J2023" i="4"/>
  <c r="E2023" i="4"/>
  <c r="H2023" i="4" s="1"/>
  <c r="I2023" i="4" s="1"/>
  <c r="J2022" i="4"/>
  <c r="E2022" i="4"/>
  <c r="H2022" i="4" s="1"/>
  <c r="I2022" i="4" s="1"/>
  <c r="J2021" i="4"/>
  <c r="E2021" i="4"/>
  <c r="H2021" i="4" s="1"/>
  <c r="I2021" i="4" s="1"/>
  <c r="J2020" i="4"/>
  <c r="E2020" i="4"/>
  <c r="H2020" i="4" s="1"/>
  <c r="I2020" i="4" s="1"/>
  <c r="J2019" i="4"/>
  <c r="E2019" i="4"/>
  <c r="H2019" i="4" s="1"/>
  <c r="I2019" i="4" s="1"/>
  <c r="J2018" i="4"/>
  <c r="E2018" i="4"/>
  <c r="H2018" i="4" s="1"/>
  <c r="I2018" i="4" s="1"/>
  <c r="L2016" i="4"/>
  <c r="J2015" i="4"/>
  <c r="E2015" i="4"/>
  <c r="H2015" i="4" s="1"/>
  <c r="I2015" i="4" s="1"/>
  <c r="J2014" i="4"/>
  <c r="E2014" i="4"/>
  <c r="H2014" i="4" s="1"/>
  <c r="I2014" i="4" s="1"/>
  <c r="J2013" i="4"/>
  <c r="E2013" i="4"/>
  <c r="H2013" i="4" s="1"/>
  <c r="I2013" i="4" s="1"/>
  <c r="J2012" i="4"/>
  <c r="E2012" i="4"/>
  <c r="H2012" i="4" s="1"/>
  <c r="I2012" i="4" s="1"/>
  <c r="J2011" i="4"/>
  <c r="E2011" i="4"/>
  <c r="H2011" i="4" s="1"/>
  <c r="I2011" i="4" s="1"/>
  <c r="J2010" i="4"/>
  <c r="E2010" i="4"/>
  <c r="H2010" i="4" s="1"/>
  <c r="I2010" i="4" s="1"/>
  <c r="J2009" i="4"/>
  <c r="E2009" i="4"/>
  <c r="H2009" i="4" s="1"/>
  <c r="I2009" i="4" s="1"/>
  <c r="J2008" i="4"/>
  <c r="E2008" i="4"/>
  <c r="H2008" i="4" s="1"/>
  <c r="I2008" i="4" s="1"/>
  <c r="L2006" i="4"/>
  <c r="J2005" i="4"/>
  <c r="E2005" i="4"/>
  <c r="H2005" i="4" s="1"/>
  <c r="I2005" i="4" s="1"/>
  <c r="J2004" i="4"/>
  <c r="E2004" i="4"/>
  <c r="H2004" i="4" s="1"/>
  <c r="I2004" i="4" s="1"/>
  <c r="J2003" i="4"/>
  <c r="E2003" i="4"/>
  <c r="H2003" i="4" s="1"/>
  <c r="I2003" i="4" s="1"/>
  <c r="J2002" i="4"/>
  <c r="E2002" i="4"/>
  <c r="H2002" i="4" s="1"/>
  <c r="I2002" i="4" s="1"/>
  <c r="J2001" i="4"/>
  <c r="E2001" i="4"/>
  <c r="H2001" i="4" s="1"/>
  <c r="I2001" i="4" s="1"/>
  <c r="J2000" i="4"/>
  <c r="E2000" i="4"/>
  <c r="H2000" i="4" s="1"/>
  <c r="I2000" i="4" s="1"/>
  <c r="J1999" i="4"/>
  <c r="E1999" i="4"/>
  <c r="H1999" i="4" s="1"/>
  <c r="I1999" i="4" s="1"/>
  <c r="J1998" i="4"/>
  <c r="E1998" i="4"/>
  <c r="H1998" i="4" s="1"/>
  <c r="I1998" i="4" s="1"/>
  <c r="J1997" i="4"/>
  <c r="E1997" i="4"/>
  <c r="H1997" i="4" s="1"/>
  <c r="I1997" i="4" s="1"/>
  <c r="L1996" i="4"/>
  <c r="J1995" i="4"/>
  <c r="E1995" i="4"/>
  <c r="H1995" i="4" s="1"/>
  <c r="I1995" i="4" s="1"/>
  <c r="J1994" i="4"/>
  <c r="E1994" i="4"/>
  <c r="H1994" i="4" s="1"/>
  <c r="I1994" i="4" s="1"/>
  <c r="J1993" i="4"/>
  <c r="E1993" i="4"/>
  <c r="H1993" i="4" s="1"/>
  <c r="I1993" i="4" s="1"/>
  <c r="J1992" i="4"/>
  <c r="E1992" i="4"/>
  <c r="H1992" i="4" s="1"/>
  <c r="I1992" i="4" s="1"/>
  <c r="J1991" i="4"/>
  <c r="E1991" i="4"/>
  <c r="H1991" i="4" s="1"/>
  <c r="I1991" i="4" s="1"/>
  <c r="J1990" i="4"/>
  <c r="E1990" i="4"/>
  <c r="H1990" i="4" s="1"/>
  <c r="I1990" i="4" s="1"/>
  <c r="J1989" i="4"/>
  <c r="E1989" i="4"/>
  <c r="H1989" i="4" s="1"/>
  <c r="I1989" i="4" s="1"/>
  <c r="J1988" i="4"/>
  <c r="E1988" i="4"/>
  <c r="H1988" i="4" s="1"/>
  <c r="I1988" i="4" s="1"/>
  <c r="J1987" i="4"/>
  <c r="E1987" i="4"/>
  <c r="H1987" i="4" s="1"/>
  <c r="I1987" i="4" s="1"/>
  <c r="L1986" i="4"/>
  <c r="J1985" i="4"/>
  <c r="E1985" i="4"/>
  <c r="H1985" i="4" s="1"/>
  <c r="I1985" i="4" s="1"/>
  <c r="J1984" i="4"/>
  <c r="E1984" i="4"/>
  <c r="H1984" i="4" s="1"/>
  <c r="I1984" i="4" s="1"/>
  <c r="J1983" i="4"/>
  <c r="E1983" i="4"/>
  <c r="H1983" i="4" s="1"/>
  <c r="I1983" i="4" s="1"/>
  <c r="J1982" i="4"/>
  <c r="E1982" i="4"/>
  <c r="H1982" i="4" s="1"/>
  <c r="I1982" i="4" s="1"/>
  <c r="J1981" i="4"/>
  <c r="E1981" i="4"/>
  <c r="H1981" i="4" s="1"/>
  <c r="I1981" i="4" s="1"/>
  <c r="J1980" i="4"/>
  <c r="E1980" i="4"/>
  <c r="H1980" i="4" s="1"/>
  <c r="I1980" i="4" s="1"/>
  <c r="J1979" i="4"/>
  <c r="E1979" i="4"/>
  <c r="H1979" i="4" s="1"/>
  <c r="I1979" i="4" s="1"/>
  <c r="J1978" i="4"/>
  <c r="E1978" i="4"/>
  <c r="H1978" i="4" s="1"/>
  <c r="I1978" i="4" s="1"/>
  <c r="J1977" i="4"/>
  <c r="E1977" i="4"/>
  <c r="H1977" i="4" s="1"/>
  <c r="I1977" i="4" s="1"/>
  <c r="L1976" i="4"/>
  <c r="J1975" i="4"/>
  <c r="E1975" i="4"/>
  <c r="H1975" i="4" s="1"/>
  <c r="I1975" i="4" s="1"/>
  <c r="J1974" i="4"/>
  <c r="E1974" i="4"/>
  <c r="H1974" i="4" s="1"/>
  <c r="I1974" i="4" s="1"/>
  <c r="J1973" i="4"/>
  <c r="E1973" i="4"/>
  <c r="H1973" i="4" s="1"/>
  <c r="I1973" i="4" s="1"/>
  <c r="J1972" i="4"/>
  <c r="E1972" i="4"/>
  <c r="H1972" i="4" s="1"/>
  <c r="I1972" i="4" s="1"/>
  <c r="J1971" i="4"/>
  <c r="E1971" i="4"/>
  <c r="H1971" i="4" s="1"/>
  <c r="I1971" i="4" s="1"/>
  <c r="J1970" i="4"/>
  <c r="E1970" i="4"/>
  <c r="H1970" i="4" s="1"/>
  <c r="I1970" i="4" s="1"/>
  <c r="J1969" i="4"/>
  <c r="E1969" i="4"/>
  <c r="H1969" i="4" s="1"/>
  <c r="I1969" i="4" s="1"/>
  <c r="J1968" i="4"/>
  <c r="E1968" i="4"/>
  <c r="H1968" i="4" s="1"/>
  <c r="I1968" i="4" s="1"/>
  <c r="J1967" i="4"/>
  <c r="E1967" i="4"/>
  <c r="H1967" i="4" s="1"/>
  <c r="I1967" i="4" s="1"/>
  <c r="L1966" i="4"/>
  <c r="J1965" i="4"/>
  <c r="E1965" i="4"/>
  <c r="H1965" i="4" s="1"/>
  <c r="I1965" i="4" s="1"/>
  <c r="J1964" i="4"/>
  <c r="E1964" i="4"/>
  <c r="H1964" i="4" s="1"/>
  <c r="I1964" i="4" s="1"/>
  <c r="J1963" i="4"/>
  <c r="E1963" i="4"/>
  <c r="H1963" i="4" s="1"/>
  <c r="I1963" i="4" s="1"/>
  <c r="J1962" i="4"/>
  <c r="E1962" i="4"/>
  <c r="H1962" i="4" s="1"/>
  <c r="I1962" i="4" s="1"/>
  <c r="J1961" i="4"/>
  <c r="E1961" i="4"/>
  <c r="H1961" i="4" s="1"/>
  <c r="I1961" i="4" s="1"/>
  <c r="J1960" i="4"/>
  <c r="E1960" i="4"/>
  <c r="H1960" i="4" s="1"/>
  <c r="I1960" i="4" s="1"/>
  <c r="J1959" i="4"/>
  <c r="E1959" i="4"/>
  <c r="H1959" i="4" s="1"/>
  <c r="I1959" i="4" s="1"/>
  <c r="J1958" i="4"/>
  <c r="E1958" i="4"/>
  <c r="H1958" i="4" s="1"/>
  <c r="I1958" i="4" s="1"/>
  <c r="L1957" i="4"/>
  <c r="J1956" i="4"/>
  <c r="E1956" i="4"/>
  <c r="H1956" i="4" s="1"/>
  <c r="I1956" i="4" s="1"/>
  <c r="J1955" i="4"/>
  <c r="E1955" i="4"/>
  <c r="H1955" i="4" s="1"/>
  <c r="I1955" i="4" s="1"/>
  <c r="J1954" i="4"/>
  <c r="E1954" i="4"/>
  <c r="H1954" i="4" s="1"/>
  <c r="I1954" i="4" s="1"/>
  <c r="J1953" i="4"/>
  <c r="E1953" i="4"/>
  <c r="H1953" i="4" s="1"/>
  <c r="I1953" i="4" s="1"/>
  <c r="J1952" i="4"/>
  <c r="E1952" i="4"/>
  <c r="H1952" i="4" s="1"/>
  <c r="I1952" i="4" s="1"/>
  <c r="J1951" i="4"/>
  <c r="E1951" i="4"/>
  <c r="H1951" i="4" s="1"/>
  <c r="I1951" i="4" s="1"/>
  <c r="J1950" i="4"/>
  <c r="E1950" i="4"/>
  <c r="H1950" i="4" s="1"/>
  <c r="I1950" i="4" s="1"/>
  <c r="J1949" i="4"/>
  <c r="E1949" i="4"/>
  <c r="H1949" i="4" s="1"/>
  <c r="I1949" i="4" s="1"/>
  <c r="J1948" i="4"/>
  <c r="E1948" i="4"/>
  <c r="H1948" i="4" s="1"/>
  <c r="I1948" i="4" s="1"/>
  <c r="L1947" i="4"/>
  <c r="H1947" i="4"/>
  <c r="J1946" i="4"/>
  <c r="E1946" i="4"/>
  <c r="H1946" i="4" s="1"/>
  <c r="I1946" i="4" s="1"/>
  <c r="J1945" i="4"/>
  <c r="E1945" i="4"/>
  <c r="H1945" i="4" s="1"/>
  <c r="I1945" i="4" s="1"/>
  <c r="J1944" i="4"/>
  <c r="E1944" i="4"/>
  <c r="H1944" i="4" s="1"/>
  <c r="I1944" i="4" s="1"/>
  <c r="J1943" i="4"/>
  <c r="E1943" i="4"/>
  <c r="H1943" i="4" s="1"/>
  <c r="I1943" i="4" s="1"/>
  <c r="J1942" i="4"/>
  <c r="E1942" i="4"/>
  <c r="H1942" i="4" s="1"/>
  <c r="I1942" i="4" s="1"/>
  <c r="J1941" i="4"/>
  <c r="E1941" i="4"/>
  <c r="H1941" i="4" s="1"/>
  <c r="I1941" i="4" s="1"/>
  <c r="J1940" i="4"/>
  <c r="E1940" i="4"/>
  <c r="H1940" i="4" s="1"/>
  <c r="I1940" i="4" s="1"/>
  <c r="J1939" i="4"/>
  <c r="E1939" i="4"/>
  <c r="H1939" i="4" s="1"/>
  <c r="I1939" i="4" s="1"/>
  <c r="J1938" i="4"/>
  <c r="E1938" i="4"/>
  <c r="H1938" i="4" s="1"/>
  <c r="I1938" i="4" s="1"/>
  <c r="L1937" i="4"/>
  <c r="J1936" i="4"/>
  <c r="E1936" i="4"/>
  <c r="H1936" i="4" s="1"/>
  <c r="I1936" i="4" s="1"/>
  <c r="J1935" i="4"/>
  <c r="E1935" i="4"/>
  <c r="H1935" i="4" s="1"/>
  <c r="I1935" i="4" s="1"/>
  <c r="J1934" i="4"/>
  <c r="E1934" i="4"/>
  <c r="H1934" i="4" s="1"/>
  <c r="I1934" i="4" s="1"/>
  <c r="J1933" i="4"/>
  <c r="E1933" i="4"/>
  <c r="H1933" i="4" s="1"/>
  <c r="I1933" i="4" s="1"/>
  <c r="J1932" i="4"/>
  <c r="E1932" i="4"/>
  <c r="H1932" i="4" s="1"/>
  <c r="I1932" i="4" s="1"/>
  <c r="J1931" i="4"/>
  <c r="E1931" i="4"/>
  <c r="H1931" i="4" s="1"/>
  <c r="I1931" i="4" s="1"/>
  <c r="J1930" i="4"/>
  <c r="E1930" i="4"/>
  <c r="H1930" i="4" s="1"/>
  <c r="I1930" i="4" s="1"/>
  <c r="J1929" i="4"/>
  <c r="E1929" i="4"/>
  <c r="H1929" i="4" s="1"/>
  <c r="I1929" i="4" s="1"/>
  <c r="J1928" i="4"/>
  <c r="E1928" i="4"/>
  <c r="H1928" i="4" s="1"/>
  <c r="I1928" i="4" s="1"/>
  <c r="L1927" i="4"/>
  <c r="J1926" i="4"/>
  <c r="E1926" i="4"/>
  <c r="H1926" i="4" s="1"/>
  <c r="I1926" i="4" s="1"/>
  <c r="J1925" i="4"/>
  <c r="E1925" i="4"/>
  <c r="H1925" i="4" s="1"/>
  <c r="I1925" i="4" s="1"/>
  <c r="J1924" i="4"/>
  <c r="E1924" i="4"/>
  <c r="H1924" i="4" s="1"/>
  <c r="I1924" i="4" s="1"/>
  <c r="J1923" i="4"/>
  <c r="E1923" i="4"/>
  <c r="H1923" i="4" s="1"/>
  <c r="I1923" i="4" s="1"/>
  <c r="J1922" i="4"/>
  <c r="E1922" i="4"/>
  <c r="H1922" i="4" s="1"/>
  <c r="I1922" i="4" s="1"/>
  <c r="J1921" i="4"/>
  <c r="E1921" i="4"/>
  <c r="H1921" i="4" s="1"/>
  <c r="I1921" i="4" s="1"/>
  <c r="J1920" i="4"/>
  <c r="E1920" i="4"/>
  <c r="H1920" i="4" s="1"/>
  <c r="I1920" i="4" s="1"/>
  <c r="J1919" i="4"/>
  <c r="E1919" i="4"/>
  <c r="H1919" i="4" s="1"/>
  <c r="I1919" i="4" s="1"/>
  <c r="J1918" i="4"/>
  <c r="E1918" i="4"/>
  <c r="H1918" i="4" s="1"/>
  <c r="I1918" i="4" s="1"/>
  <c r="L1917" i="4"/>
  <c r="J1916" i="4"/>
  <c r="E1916" i="4"/>
  <c r="H1916" i="4" s="1"/>
  <c r="I1916" i="4" s="1"/>
  <c r="J1915" i="4"/>
  <c r="E1915" i="4"/>
  <c r="H1915" i="4" s="1"/>
  <c r="I1915" i="4" s="1"/>
  <c r="J1914" i="4"/>
  <c r="E1914" i="4"/>
  <c r="H1914" i="4" s="1"/>
  <c r="I1914" i="4" s="1"/>
  <c r="J1913" i="4"/>
  <c r="E1913" i="4"/>
  <c r="H1913" i="4" s="1"/>
  <c r="I1913" i="4" s="1"/>
  <c r="J1912" i="4"/>
  <c r="E1912" i="4"/>
  <c r="H1912" i="4" s="1"/>
  <c r="I1912" i="4" s="1"/>
  <c r="J1911" i="4"/>
  <c r="E1911" i="4"/>
  <c r="H1911" i="4" s="1"/>
  <c r="I1911" i="4" s="1"/>
  <c r="J1910" i="4"/>
  <c r="E1910" i="4"/>
  <c r="H1910" i="4" s="1"/>
  <c r="I1910" i="4" s="1"/>
  <c r="J1909" i="4"/>
  <c r="E1909" i="4"/>
  <c r="H1909" i="4" s="1"/>
  <c r="I1909" i="4" s="1"/>
  <c r="J1908" i="4"/>
  <c r="E1908" i="4"/>
  <c r="H1908" i="4" s="1"/>
  <c r="I1908" i="4" s="1"/>
  <c r="L1907" i="4"/>
  <c r="J1906" i="4"/>
  <c r="E1906" i="4"/>
  <c r="H1906" i="4" s="1"/>
  <c r="I1906" i="4" s="1"/>
  <c r="J1905" i="4"/>
  <c r="E1905" i="4"/>
  <c r="H1905" i="4" s="1"/>
  <c r="I1905" i="4" s="1"/>
  <c r="J1904" i="4"/>
  <c r="E1904" i="4"/>
  <c r="H1904" i="4" s="1"/>
  <c r="I1904" i="4" s="1"/>
  <c r="J1903" i="4"/>
  <c r="E1903" i="4"/>
  <c r="H1903" i="4" s="1"/>
  <c r="I1903" i="4" s="1"/>
  <c r="J1902" i="4"/>
  <c r="E1902" i="4"/>
  <c r="H1902" i="4" s="1"/>
  <c r="I1902" i="4" s="1"/>
  <c r="J1901" i="4"/>
  <c r="E1901" i="4"/>
  <c r="H1901" i="4" s="1"/>
  <c r="I1901" i="4" s="1"/>
  <c r="J1900" i="4"/>
  <c r="E1900" i="4"/>
  <c r="H1900" i="4" s="1"/>
  <c r="I1900" i="4" s="1"/>
  <c r="J1899" i="4"/>
  <c r="E1899" i="4"/>
  <c r="H1899" i="4" s="1"/>
  <c r="I1899" i="4" s="1"/>
  <c r="J1898" i="4"/>
  <c r="E1898" i="4"/>
  <c r="H1898" i="4" s="1"/>
  <c r="I1898" i="4" s="1"/>
  <c r="L1896" i="4"/>
  <c r="J1895" i="4"/>
  <c r="E1895" i="4"/>
  <c r="H1895" i="4" s="1"/>
  <c r="I1895" i="4" s="1"/>
  <c r="J1894" i="4"/>
  <c r="E1894" i="4"/>
  <c r="H1894" i="4" s="1"/>
  <c r="I1894" i="4" s="1"/>
  <c r="J1893" i="4"/>
  <c r="E1893" i="4"/>
  <c r="H1893" i="4" s="1"/>
  <c r="I1893" i="4" s="1"/>
  <c r="J1892" i="4"/>
  <c r="E1892" i="4"/>
  <c r="H1892" i="4" s="1"/>
  <c r="I1892" i="4" s="1"/>
  <c r="J1891" i="4"/>
  <c r="E1891" i="4"/>
  <c r="H1891" i="4" s="1"/>
  <c r="I1891" i="4" s="1"/>
  <c r="J1890" i="4"/>
  <c r="E1890" i="4"/>
  <c r="H1890" i="4" s="1"/>
  <c r="I1890" i="4" s="1"/>
  <c r="J1889" i="4"/>
  <c r="E1889" i="4"/>
  <c r="H1889" i="4" s="1"/>
  <c r="I1889" i="4" s="1"/>
  <c r="J1888" i="4"/>
  <c r="E1888" i="4"/>
  <c r="H1888" i="4" s="1"/>
  <c r="I1888" i="4" s="1"/>
  <c r="J1887" i="4"/>
  <c r="E1887" i="4"/>
  <c r="H1887" i="4" s="1"/>
  <c r="I1887" i="4" s="1"/>
  <c r="L1886" i="4"/>
  <c r="J1885" i="4"/>
  <c r="E1885" i="4"/>
  <c r="H1885" i="4" s="1"/>
  <c r="I1885" i="4" s="1"/>
  <c r="J1884" i="4"/>
  <c r="E1884" i="4"/>
  <c r="H1884" i="4" s="1"/>
  <c r="I1884" i="4" s="1"/>
  <c r="J1883" i="4"/>
  <c r="E1883" i="4"/>
  <c r="H1883" i="4" s="1"/>
  <c r="I1883" i="4" s="1"/>
  <c r="J1882" i="4"/>
  <c r="E1882" i="4"/>
  <c r="H1882" i="4" s="1"/>
  <c r="I1882" i="4" s="1"/>
  <c r="J1881" i="4"/>
  <c r="E1881" i="4"/>
  <c r="H1881" i="4" s="1"/>
  <c r="I1881" i="4" s="1"/>
  <c r="J1880" i="4"/>
  <c r="E1880" i="4"/>
  <c r="H1880" i="4" s="1"/>
  <c r="I1880" i="4" s="1"/>
  <c r="J1879" i="4"/>
  <c r="E1879" i="4"/>
  <c r="H1879" i="4" s="1"/>
  <c r="I1879" i="4" s="1"/>
  <c r="J1878" i="4"/>
  <c r="E1878" i="4"/>
  <c r="H1878" i="4" s="1"/>
  <c r="I1878" i="4" s="1"/>
  <c r="J1877" i="4"/>
  <c r="E1877" i="4"/>
  <c r="H1877" i="4" s="1"/>
  <c r="I1877" i="4" s="1"/>
  <c r="L1876" i="4"/>
  <c r="J1875" i="4"/>
  <c r="E1875" i="4"/>
  <c r="H1875" i="4" s="1"/>
  <c r="I1875" i="4" s="1"/>
  <c r="J1874" i="4"/>
  <c r="E1874" i="4"/>
  <c r="H1874" i="4" s="1"/>
  <c r="I1874" i="4" s="1"/>
  <c r="J1873" i="4"/>
  <c r="E1873" i="4"/>
  <c r="H1873" i="4" s="1"/>
  <c r="I1873" i="4" s="1"/>
  <c r="J1872" i="4"/>
  <c r="E1872" i="4"/>
  <c r="H1872" i="4" s="1"/>
  <c r="I1872" i="4" s="1"/>
  <c r="J1871" i="4"/>
  <c r="E1871" i="4"/>
  <c r="H1871" i="4" s="1"/>
  <c r="I1871" i="4" s="1"/>
  <c r="J1870" i="4"/>
  <c r="E1870" i="4"/>
  <c r="H1870" i="4" s="1"/>
  <c r="I1870" i="4" s="1"/>
  <c r="J1869" i="4"/>
  <c r="E1869" i="4"/>
  <c r="H1869" i="4" s="1"/>
  <c r="I1869" i="4" s="1"/>
  <c r="J1868" i="4"/>
  <c r="E1868" i="4"/>
  <c r="H1868" i="4" s="1"/>
  <c r="I1868" i="4" s="1"/>
  <c r="J1867" i="4"/>
  <c r="E1867" i="4"/>
  <c r="H1867" i="4" s="1"/>
  <c r="I1867" i="4" s="1"/>
  <c r="L1865" i="4"/>
  <c r="J1864" i="4"/>
  <c r="E1864" i="4"/>
  <c r="H1864" i="4" s="1"/>
  <c r="I1864" i="4" s="1"/>
  <c r="J1863" i="4"/>
  <c r="E1863" i="4"/>
  <c r="H1863" i="4" s="1"/>
  <c r="I1863" i="4" s="1"/>
  <c r="J1862" i="4"/>
  <c r="E1862" i="4"/>
  <c r="H1862" i="4" s="1"/>
  <c r="I1862" i="4" s="1"/>
  <c r="J1861" i="4"/>
  <c r="E1861" i="4"/>
  <c r="H1861" i="4" s="1"/>
  <c r="I1861" i="4" s="1"/>
  <c r="J1860" i="4"/>
  <c r="E1860" i="4"/>
  <c r="H1860" i="4" s="1"/>
  <c r="I1860" i="4" s="1"/>
  <c r="J1859" i="4"/>
  <c r="E1859" i="4"/>
  <c r="H1859" i="4" s="1"/>
  <c r="I1859" i="4" s="1"/>
  <c r="J1858" i="4"/>
  <c r="E1858" i="4"/>
  <c r="H1858" i="4" s="1"/>
  <c r="I1858" i="4" s="1"/>
  <c r="J1857" i="4"/>
  <c r="E1857" i="4"/>
  <c r="H1857" i="4" s="1"/>
  <c r="I1857" i="4" s="1"/>
  <c r="J1856" i="4"/>
  <c r="E1856" i="4"/>
  <c r="H1856" i="4" s="1"/>
  <c r="I1856" i="4" s="1"/>
  <c r="L1855" i="4"/>
  <c r="J1854" i="4"/>
  <c r="E1854" i="4"/>
  <c r="H1854" i="4" s="1"/>
  <c r="I1854" i="4" s="1"/>
  <c r="J1853" i="4"/>
  <c r="E1853" i="4"/>
  <c r="H1853" i="4" s="1"/>
  <c r="I1853" i="4" s="1"/>
  <c r="J1852" i="4"/>
  <c r="E1852" i="4"/>
  <c r="H1852" i="4" s="1"/>
  <c r="I1852" i="4" s="1"/>
  <c r="J1851" i="4"/>
  <c r="E1851" i="4"/>
  <c r="H1851" i="4" s="1"/>
  <c r="I1851" i="4" s="1"/>
  <c r="J1850" i="4"/>
  <c r="E1850" i="4"/>
  <c r="H1850" i="4" s="1"/>
  <c r="I1850" i="4" s="1"/>
  <c r="J1849" i="4"/>
  <c r="E1849" i="4"/>
  <c r="H1849" i="4" s="1"/>
  <c r="I1849" i="4" s="1"/>
  <c r="J1848" i="4"/>
  <c r="E1848" i="4"/>
  <c r="H1848" i="4" s="1"/>
  <c r="I1848" i="4" s="1"/>
  <c r="J1847" i="4"/>
  <c r="E1847" i="4"/>
  <c r="H1847" i="4" s="1"/>
  <c r="I1847" i="4" s="1"/>
  <c r="J1846" i="4"/>
  <c r="E1846" i="4"/>
  <c r="H1846" i="4" s="1"/>
  <c r="I1846" i="4" s="1"/>
  <c r="J1843" i="4"/>
  <c r="E1843" i="4"/>
  <c r="H1843" i="4" s="1"/>
  <c r="I1843" i="4" s="1"/>
  <c r="J1842" i="4"/>
  <c r="E1842" i="4"/>
  <c r="H1842" i="4" s="1"/>
  <c r="I1842" i="4" s="1"/>
  <c r="J1841" i="4"/>
  <c r="E1841" i="4"/>
  <c r="H1841" i="4" s="1"/>
  <c r="I1841" i="4" s="1"/>
  <c r="J1840" i="4"/>
  <c r="E1840" i="4"/>
  <c r="H1840" i="4" s="1"/>
  <c r="I1840" i="4" s="1"/>
  <c r="J1839" i="4"/>
  <c r="E1839" i="4"/>
  <c r="H1839" i="4" s="1"/>
  <c r="I1839" i="4" s="1"/>
  <c r="J1838" i="4"/>
  <c r="E1838" i="4"/>
  <c r="H1838" i="4" s="1"/>
  <c r="I1838" i="4" s="1"/>
  <c r="J1837" i="4"/>
  <c r="E1837" i="4"/>
  <c r="H1837" i="4" s="1"/>
  <c r="I1837" i="4" s="1"/>
  <c r="J1836" i="4"/>
  <c r="E1836" i="4"/>
  <c r="H1836" i="4" s="1"/>
  <c r="I1836" i="4" s="1"/>
  <c r="J1835" i="4"/>
  <c r="E1835" i="4"/>
  <c r="H1835" i="4" s="1"/>
  <c r="I1835" i="4" s="1"/>
  <c r="L1834" i="4"/>
  <c r="J1833" i="4"/>
  <c r="E1833" i="4"/>
  <c r="H1833" i="4" s="1"/>
  <c r="I1833" i="4" s="1"/>
  <c r="J1832" i="4"/>
  <c r="E1832" i="4"/>
  <c r="H1832" i="4" s="1"/>
  <c r="I1832" i="4" s="1"/>
  <c r="J1831" i="4"/>
  <c r="E1831" i="4"/>
  <c r="H1831" i="4" s="1"/>
  <c r="I1831" i="4" s="1"/>
  <c r="J1830" i="4"/>
  <c r="E1830" i="4"/>
  <c r="H1830" i="4" s="1"/>
  <c r="I1830" i="4" s="1"/>
  <c r="J1829" i="4"/>
  <c r="E1829" i="4"/>
  <c r="H1829" i="4" s="1"/>
  <c r="I1829" i="4" s="1"/>
  <c r="J1828" i="4"/>
  <c r="E1828" i="4"/>
  <c r="H1828" i="4" s="1"/>
  <c r="I1828" i="4" s="1"/>
  <c r="J1827" i="4"/>
  <c r="E1827" i="4"/>
  <c r="H1827" i="4" s="1"/>
  <c r="I1827" i="4" s="1"/>
  <c r="J1826" i="4"/>
  <c r="E1826" i="4"/>
  <c r="H1826" i="4" s="1"/>
  <c r="I1826" i="4" s="1"/>
  <c r="J1825" i="4"/>
  <c r="E1825" i="4"/>
  <c r="H1825" i="4" s="1"/>
  <c r="I1825" i="4" s="1"/>
  <c r="L1824" i="4"/>
  <c r="J1823" i="4"/>
  <c r="E1823" i="4"/>
  <c r="H1823" i="4" s="1"/>
  <c r="I1823" i="4" s="1"/>
  <c r="J1822" i="4"/>
  <c r="E1822" i="4"/>
  <c r="H1822" i="4" s="1"/>
  <c r="I1822" i="4" s="1"/>
  <c r="J1821" i="4"/>
  <c r="E1821" i="4"/>
  <c r="H1821" i="4" s="1"/>
  <c r="I1821" i="4" s="1"/>
  <c r="J1820" i="4"/>
  <c r="E1820" i="4"/>
  <c r="H1820" i="4" s="1"/>
  <c r="I1820" i="4" s="1"/>
  <c r="J1819" i="4"/>
  <c r="E1819" i="4"/>
  <c r="H1819" i="4" s="1"/>
  <c r="I1819" i="4" s="1"/>
  <c r="J1818" i="4"/>
  <c r="E1818" i="4"/>
  <c r="H1818" i="4" s="1"/>
  <c r="I1818" i="4" s="1"/>
  <c r="J1817" i="4"/>
  <c r="E1817" i="4"/>
  <c r="H1817" i="4" s="1"/>
  <c r="I1817" i="4" s="1"/>
  <c r="J1816" i="4"/>
  <c r="E1816" i="4"/>
  <c r="H1816" i="4" s="1"/>
  <c r="I1816" i="4" s="1"/>
  <c r="J1815" i="4"/>
  <c r="E1815" i="4"/>
  <c r="H1815" i="4" s="1"/>
  <c r="I1815" i="4" s="1"/>
  <c r="L1813" i="4"/>
  <c r="J1812" i="4"/>
  <c r="E1812" i="4"/>
  <c r="H1812" i="4" s="1"/>
  <c r="I1812" i="4" s="1"/>
  <c r="J1811" i="4"/>
  <c r="E1811" i="4"/>
  <c r="H1811" i="4" s="1"/>
  <c r="I1811" i="4" s="1"/>
  <c r="J1810" i="4"/>
  <c r="E1810" i="4"/>
  <c r="H1810" i="4" s="1"/>
  <c r="I1810" i="4" s="1"/>
  <c r="J1809" i="4"/>
  <c r="E1809" i="4"/>
  <c r="H1809" i="4" s="1"/>
  <c r="I1809" i="4" s="1"/>
  <c r="J1808" i="4"/>
  <c r="E1808" i="4"/>
  <c r="H1808" i="4" s="1"/>
  <c r="I1808" i="4" s="1"/>
  <c r="J1807" i="4"/>
  <c r="E1807" i="4"/>
  <c r="H1807" i="4" s="1"/>
  <c r="I1807" i="4" s="1"/>
  <c r="J1806" i="4"/>
  <c r="E1806" i="4"/>
  <c r="H1806" i="4" s="1"/>
  <c r="I1806" i="4" s="1"/>
  <c r="L1805" i="4"/>
  <c r="J1804" i="4"/>
  <c r="E1804" i="4"/>
  <c r="H1804" i="4" s="1"/>
  <c r="I1804" i="4" s="1"/>
  <c r="J1803" i="4"/>
  <c r="E1803" i="4"/>
  <c r="H1803" i="4" s="1"/>
  <c r="I1803" i="4" s="1"/>
  <c r="J1802" i="4"/>
  <c r="E1802" i="4"/>
  <c r="H1802" i="4" s="1"/>
  <c r="I1802" i="4" s="1"/>
  <c r="J1801" i="4"/>
  <c r="E1801" i="4"/>
  <c r="H1801" i="4" s="1"/>
  <c r="I1801" i="4" s="1"/>
  <c r="J1800" i="4"/>
  <c r="E1800" i="4"/>
  <c r="H1800" i="4" s="1"/>
  <c r="I1800" i="4" s="1"/>
  <c r="J1799" i="4"/>
  <c r="E1799" i="4"/>
  <c r="H1799" i="4" s="1"/>
  <c r="I1799" i="4" s="1"/>
  <c r="L1798" i="4"/>
  <c r="J1797" i="4"/>
  <c r="E1797" i="4"/>
  <c r="H1797" i="4" s="1"/>
  <c r="I1797" i="4" s="1"/>
  <c r="J1796" i="4"/>
  <c r="E1796" i="4"/>
  <c r="H1796" i="4" s="1"/>
  <c r="I1796" i="4" s="1"/>
  <c r="J1795" i="4"/>
  <c r="E1795" i="4"/>
  <c r="H1795" i="4" s="1"/>
  <c r="I1795" i="4" s="1"/>
  <c r="J1794" i="4"/>
  <c r="E1794" i="4"/>
  <c r="H1794" i="4" s="1"/>
  <c r="I1794" i="4" s="1"/>
  <c r="J1793" i="4"/>
  <c r="E1793" i="4"/>
  <c r="H1793" i="4" s="1"/>
  <c r="I1793" i="4" s="1"/>
  <c r="J1792" i="4"/>
  <c r="E1792" i="4"/>
  <c r="H1792" i="4" s="1"/>
  <c r="I1792" i="4" s="1"/>
  <c r="L1790" i="4"/>
  <c r="J1789" i="4"/>
  <c r="E1789" i="4"/>
  <c r="H1789" i="4" s="1"/>
  <c r="I1789" i="4" s="1"/>
  <c r="J1788" i="4"/>
  <c r="E1788" i="4"/>
  <c r="H1788" i="4" s="1"/>
  <c r="I1788" i="4" s="1"/>
  <c r="J1787" i="4"/>
  <c r="E1787" i="4"/>
  <c r="H1787" i="4" s="1"/>
  <c r="I1787" i="4" s="1"/>
  <c r="J1786" i="4"/>
  <c r="E1786" i="4"/>
  <c r="H1786" i="4" s="1"/>
  <c r="I1786" i="4" s="1"/>
  <c r="J1785" i="4"/>
  <c r="E1785" i="4"/>
  <c r="H1785" i="4" s="1"/>
  <c r="I1785" i="4" s="1"/>
  <c r="J1784" i="4"/>
  <c r="E1784" i="4"/>
  <c r="H1784" i="4" s="1"/>
  <c r="I1784" i="4" s="1"/>
  <c r="J1783" i="4"/>
  <c r="E1783" i="4"/>
  <c r="H1783" i="4" s="1"/>
  <c r="I1783" i="4" s="1"/>
  <c r="L1782" i="4"/>
  <c r="J1781" i="4"/>
  <c r="E1781" i="4"/>
  <c r="H1781" i="4" s="1"/>
  <c r="I1781" i="4" s="1"/>
  <c r="J1780" i="4"/>
  <c r="E1780" i="4"/>
  <c r="H1780" i="4" s="1"/>
  <c r="I1780" i="4" s="1"/>
  <c r="J1779" i="4"/>
  <c r="E1779" i="4"/>
  <c r="H1779" i="4" s="1"/>
  <c r="I1779" i="4" s="1"/>
  <c r="J1778" i="4"/>
  <c r="E1778" i="4"/>
  <c r="H1778" i="4" s="1"/>
  <c r="I1778" i="4" s="1"/>
  <c r="J1777" i="4"/>
  <c r="E1777" i="4"/>
  <c r="H1777" i="4" s="1"/>
  <c r="I1777" i="4" s="1"/>
  <c r="J1776" i="4"/>
  <c r="E1776" i="4"/>
  <c r="H1776" i="4" s="1"/>
  <c r="I1776" i="4" s="1"/>
  <c r="J1775" i="4"/>
  <c r="E1775" i="4"/>
  <c r="H1775" i="4" s="1"/>
  <c r="I1775" i="4" s="1"/>
  <c r="L1774" i="4"/>
  <c r="J1773" i="4"/>
  <c r="E1773" i="4"/>
  <c r="H1773" i="4" s="1"/>
  <c r="I1773" i="4" s="1"/>
  <c r="J1772" i="4"/>
  <c r="E1772" i="4"/>
  <c r="H1772" i="4" s="1"/>
  <c r="I1772" i="4" s="1"/>
  <c r="J1771" i="4"/>
  <c r="E1771" i="4"/>
  <c r="H1771" i="4" s="1"/>
  <c r="I1771" i="4" s="1"/>
  <c r="J1770" i="4"/>
  <c r="E1770" i="4"/>
  <c r="H1770" i="4" s="1"/>
  <c r="I1770" i="4" s="1"/>
  <c r="J1769" i="4"/>
  <c r="E1769" i="4"/>
  <c r="H1769" i="4" s="1"/>
  <c r="I1769" i="4" s="1"/>
  <c r="J1768" i="4"/>
  <c r="E1768" i="4"/>
  <c r="H1768" i="4" s="1"/>
  <c r="I1768" i="4" s="1"/>
  <c r="J1767" i="4"/>
  <c r="E1767" i="4"/>
  <c r="H1767" i="4" s="1"/>
  <c r="I1767" i="4" s="1"/>
  <c r="L1766" i="4"/>
  <c r="J1765" i="4"/>
  <c r="E1765" i="4"/>
  <c r="H1765" i="4" s="1"/>
  <c r="I1765" i="4" s="1"/>
  <c r="J1764" i="4"/>
  <c r="E1764" i="4"/>
  <c r="H1764" i="4" s="1"/>
  <c r="I1764" i="4" s="1"/>
  <c r="J1763" i="4"/>
  <c r="E1763" i="4"/>
  <c r="H1763" i="4" s="1"/>
  <c r="I1763" i="4" s="1"/>
  <c r="J1762" i="4"/>
  <c r="E1762" i="4"/>
  <c r="H1762" i="4" s="1"/>
  <c r="I1762" i="4" s="1"/>
  <c r="J1761" i="4"/>
  <c r="E1761" i="4"/>
  <c r="H1761" i="4" s="1"/>
  <c r="I1761" i="4" s="1"/>
  <c r="J1760" i="4"/>
  <c r="E1760" i="4"/>
  <c r="H1760" i="4" s="1"/>
  <c r="I1760" i="4" s="1"/>
  <c r="J1759" i="4"/>
  <c r="E1759" i="4"/>
  <c r="H1759" i="4" s="1"/>
  <c r="I1759" i="4" s="1"/>
  <c r="L1758" i="4"/>
  <c r="J1757" i="4"/>
  <c r="E1757" i="4"/>
  <c r="H1757" i="4" s="1"/>
  <c r="I1757" i="4" s="1"/>
  <c r="J1756" i="4"/>
  <c r="E1756" i="4"/>
  <c r="H1756" i="4" s="1"/>
  <c r="I1756" i="4" s="1"/>
  <c r="J1755" i="4"/>
  <c r="E1755" i="4"/>
  <c r="H1755" i="4" s="1"/>
  <c r="I1755" i="4" s="1"/>
  <c r="J1754" i="4"/>
  <c r="E1754" i="4"/>
  <c r="H1754" i="4" s="1"/>
  <c r="I1754" i="4" s="1"/>
  <c r="J1753" i="4"/>
  <c r="E1753" i="4"/>
  <c r="H1753" i="4" s="1"/>
  <c r="I1753" i="4" s="1"/>
  <c r="J1752" i="4"/>
  <c r="E1752" i="4"/>
  <c r="H1752" i="4" s="1"/>
  <c r="I1752" i="4" s="1"/>
  <c r="J1751" i="4"/>
  <c r="E1751" i="4"/>
  <c r="H1751" i="4" s="1"/>
  <c r="I1751" i="4" s="1"/>
  <c r="L1750" i="4"/>
  <c r="J1749" i="4"/>
  <c r="E1749" i="4"/>
  <c r="H1749" i="4" s="1"/>
  <c r="I1749" i="4" s="1"/>
  <c r="J1748" i="4"/>
  <c r="E1748" i="4"/>
  <c r="H1748" i="4" s="1"/>
  <c r="I1748" i="4" s="1"/>
  <c r="J1747" i="4"/>
  <c r="E1747" i="4"/>
  <c r="H1747" i="4" s="1"/>
  <c r="I1747" i="4" s="1"/>
  <c r="J1746" i="4"/>
  <c r="E1746" i="4"/>
  <c r="H1746" i="4" s="1"/>
  <c r="I1746" i="4" s="1"/>
  <c r="J1745" i="4"/>
  <c r="E1745" i="4"/>
  <c r="H1745" i="4" s="1"/>
  <c r="I1745" i="4" s="1"/>
  <c r="J1744" i="4"/>
  <c r="E1744" i="4"/>
  <c r="H1744" i="4" s="1"/>
  <c r="I1744" i="4" s="1"/>
  <c r="L1743" i="4"/>
  <c r="J1742" i="4"/>
  <c r="E1742" i="4"/>
  <c r="H1742" i="4" s="1"/>
  <c r="I1742" i="4" s="1"/>
  <c r="J1741" i="4"/>
  <c r="E1741" i="4"/>
  <c r="H1741" i="4" s="1"/>
  <c r="I1741" i="4" s="1"/>
  <c r="J1740" i="4"/>
  <c r="E1740" i="4"/>
  <c r="H1740" i="4" s="1"/>
  <c r="I1740" i="4" s="1"/>
  <c r="J1739" i="4"/>
  <c r="E1739" i="4"/>
  <c r="H1739" i="4" s="1"/>
  <c r="I1739" i="4" s="1"/>
  <c r="J1738" i="4"/>
  <c r="E1738" i="4"/>
  <c r="H1738" i="4" s="1"/>
  <c r="I1738" i="4" s="1"/>
  <c r="J1737" i="4"/>
  <c r="E1737" i="4"/>
  <c r="H1737" i="4" s="1"/>
  <c r="I1737" i="4" s="1"/>
  <c r="J1736" i="4"/>
  <c r="E1736" i="4"/>
  <c r="H1736" i="4" s="1"/>
  <c r="I1736" i="4" s="1"/>
  <c r="L1735" i="4"/>
  <c r="J1734" i="4"/>
  <c r="E1734" i="4"/>
  <c r="H1734" i="4" s="1"/>
  <c r="I1734" i="4" s="1"/>
  <c r="J1733" i="4"/>
  <c r="E1733" i="4"/>
  <c r="H1733" i="4" s="1"/>
  <c r="I1733" i="4" s="1"/>
  <c r="J1732" i="4"/>
  <c r="E1732" i="4"/>
  <c r="H1732" i="4" s="1"/>
  <c r="I1732" i="4" s="1"/>
  <c r="J1731" i="4"/>
  <c r="E1731" i="4"/>
  <c r="H1731" i="4" s="1"/>
  <c r="I1731" i="4" s="1"/>
  <c r="J1730" i="4"/>
  <c r="E1730" i="4"/>
  <c r="H1730" i="4" s="1"/>
  <c r="I1730" i="4" s="1"/>
  <c r="J1729" i="4"/>
  <c r="E1729" i="4"/>
  <c r="H1729" i="4" s="1"/>
  <c r="I1729" i="4" s="1"/>
  <c r="J1728" i="4"/>
  <c r="E1728" i="4"/>
  <c r="H1728" i="4" s="1"/>
  <c r="I1728" i="4" s="1"/>
  <c r="J1727" i="4"/>
  <c r="E1727" i="4"/>
  <c r="H1727" i="4" s="1"/>
  <c r="I1727" i="4" s="1"/>
  <c r="L1726" i="4"/>
  <c r="J1725" i="4"/>
  <c r="E1725" i="4"/>
  <c r="H1725" i="4" s="1"/>
  <c r="I1725" i="4" s="1"/>
  <c r="J1724" i="4"/>
  <c r="E1724" i="4"/>
  <c r="H1724" i="4" s="1"/>
  <c r="I1724" i="4" s="1"/>
  <c r="J1723" i="4"/>
  <c r="E1723" i="4"/>
  <c r="H1723" i="4" s="1"/>
  <c r="I1723" i="4" s="1"/>
  <c r="J1722" i="4"/>
  <c r="E1722" i="4"/>
  <c r="H1722" i="4" s="1"/>
  <c r="I1722" i="4" s="1"/>
  <c r="J1721" i="4"/>
  <c r="E1721" i="4"/>
  <c r="H1721" i="4" s="1"/>
  <c r="I1721" i="4" s="1"/>
  <c r="J1720" i="4"/>
  <c r="E1720" i="4"/>
  <c r="H1720" i="4" s="1"/>
  <c r="I1720" i="4" s="1"/>
  <c r="G5279" i="1" l="1"/>
  <c r="C629" i="5" s="1"/>
  <c r="G5196" i="1"/>
  <c r="C624" i="5" s="1"/>
  <c r="G5128" i="1"/>
  <c r="C618" i="5" s="1"/>
  <c r="G5027" i="1"/>
  <c r="G5064" i="1"/>
  <c r="C614" i="5" s="1"/>
  <c r="G612" i="2"/>
  <c r="H612" i="2" s="1"/>
  <c r="J612" i="2" s="1"/>
  <c r="G614" i="2"/>
  <c r="H614" i="2" s="1"/>
  <c r="J614" i="2" s="1"/>
  <c r="G616" i="2"/>
  <c r="H616" i="2" s="1"/>
  <c r="J616" i="2" s="1"/>
  <c r="G618" i="2"/>
  <c r="H618" i="2" s="1"/>
  <c r="J618" i="2" s="1"/>
  <c r="G621" i="2"/>
  <c r="H621" i="2" s="1"/>
  <c r="J621" i="2" s="1"/>
  <c r="G623" i="2"/>
  <c r="H623" i="2" s="1"/>
  <c r="J623" i="2" s="1"/>
  <c r="G626" i="2"/>
  <c r="H626" i="2" s="1"/>
  <c r="J626" i="2" s="1"/>
  <c r="G629" i="2"/>
  <c r="H629" i="2" s="1"/>
  <c r="J629" i="2" s="1"/>
  <c r="G632" i="2"/>
  <c r="H632" i="2" s="1"/>
  <c r="J632" i="2" s="1"/>
  <c r="G634" i="2"/>
  <c r="H634" i="2" s="1"/>
  <c r="J634" i="2" s="1"/>
  <c r="G637" i="2"/>
  <c r="H637" i="2" s="1"/>
  <c r="J637" i="2" s="1"/>
  <c r="G639" i="2"/>
  <c r="H639" i="2" s="1"/>
  <c r="J639" i="2" s="1"/>
  <c r="G641" i="2"/>
  <c r="H641" i="2" s="1"/>
  <c r="J641" i="2" s="1"/>
  <c r="G643" i="2"/>
  <c r="H643" i="2" s="1"/>
  <c r="J643" i="2" s="1"/>
  <c r="G645" i="2"/>
  <c r="H645" i="2" s="1"/>
  <c r="J645" i="2" s="1"/>
  <c r="G648" i="2"/>
  <c r="H648" i="2" s="1"/>
  <c r="J648" i="2" s="1"/>
  <c r="G652" i="2"/>
  <c r="H652" i="2" s="1"/>
  <c r="J652" i="2" s="1"/>
  <c r="G654" i="2"/>
  <c r="H654" i="2" s="1"/>
  <c r="J654" i="2" s="1"/>
  <c r="G656" i="2"/>
  <c r="H656" i="2" s="1"/>
  <c r="J656" i="2" s="1"/>
  <c r="G658" i="2"/>
  <c r="H658" i="2" s="1"/>
  <c r="J658" i="2" s="1"/>
  <c r="G660" i="2"/>
  <c r="H660" i="2" s="1"/>
  <c r="J660" i="2" s="1"/>
  <c r="G663" i="2"/>
  <c r="H663" i="2" s="1"/>
  <c r="J663" i="2" s="1"/>
  <c r="G665" i="2"/>
  <c r="H665" i="2" s="1"/>
  <c r="J665" i="2" s="1"/>
  <c r="G667" i="2"/>
  <c r="H667" i="2" s="1"/>
  <c r="J667" i="2" s="1"/>
  <c r="G669" i="2"/>
  <c r="H669" i="2" s="1"/>
  <c r="J669" i="2" s="1"/>
  <c r="G672" i="2"/>
  <c r="H672" i="2" s="1"/>
  <c r="J672" i="2" s="1"/>
  <c r="G675" i="2"/>
  <c r="H675" i="2" s="1"/>
  <c r="J675" i="2" s="1"/>
  <c r="G677" i="2"/>
  <c r="H677" i="2" s="1"/>
  <c r="J677" i="2" s="1"/>
  <c r="G680" i="2"/>
  <c r="H680" i="2" s="1"/>
  <c r="J680" i="2" s="1"/>
  <c r="G683" i="2"/>
  <c r="H683" i="2" s="1"/>
  <c r="J683" i="2" s="1"/>
  <c r="G686" i="2"/>
  <c r="H686" i="2" s="1"/>
  <c r="J686" i="2" s="1"/>
  <c r="G689" i="2"/>
  <c r="H689" i="2" s="1"/>
  <c r="J689" i="2" s="1"/>
  <c r="G691" i="2"/>
  <c r="H691" i="2" s="1"/>
  <c r="J691" i="2" s="1"/>
  <c r="G693" i="2"/>
  <c r="H693" i="2" s="1"/>
  <c r="J693" i="2" s="1"/>
  <c r="G695" i="2"/>
  <c r="H695" i="2" s="1"/>
  <c r="J695" i="2" s="1"/>
  <c r="G697" i="2"/>
  <c r="H697" i="2" s="1"/>
  <c r="J697" i="2" s="1"/>
  <c r="G699" i="2"/>
  <c r="H699" i="2" s="1"/>
  <c r="J699" i="2" s="1"/>
  <c r="G702" i="2"/>
  <c r="H702" i="2" s="1"/>
  <c r="J702" i="2" s="1"/>
  <c r="G704" i="2"/>
  <c r="H704" i="2" s="1"/>
  <c r="J704" i="2" s="1"/>
  <c r="G707" i="2"/>
  <c r="H707" i="2" s="1"/>
  <c r="J707" i="2" s="1"/>
  <c r="G709" i="2"/>
  <c r="H709" i="2" s="1"/>
  <c r="J709" i="2" s="1"/>
  <c r="G712" i="2"/>
  <c r="H712" i="2" s="1"/>
  <c r="J712" i="2" s="1"/>
  <c r="G716" i="2"/>
  <c r="H716" i="2" s="1"/>
  <c r="J716" i="2" s="1"/>
  <c r="G719" i="2"/>
  <c r="H719" i="2" s="1"/>
  <c r="J719" i="2" s="1"/>
  <c r="G721" i="2"/>
  <c r="H721" i="2" s="1"/>
  <c r="J721" i="2" s="1"/>
  <c r="G724" i="2"/>
  <c r="H724" i="2" s="1"/>
  <c r="J724" i="2" s="1"/>
  <c r="G611" i="2"/>
  <c r="H611" i="2" s="1"/>
  <c r="J611" i="2" s="1"/>
  <c r="G613" i="2"/>
  <c r="H613" i="2" s="1"/>
  <c r="J613" i="2" s="1"/>
  <c r="G615" i="2"/>
  <c r="H615" i="2" s="1"/>
  <c r="J615" i="2" s="1"/>
  <c r="G617" i="2"/>
  <c r="H617" i="2" s="1"/>
  <c r="J617" i="2" s="1"/>
  <c r="G619" i="2"/>
  <c r="H619" i="2" s="1"/>
  <c r="J619" i="2" s="1"/>
  <c r="G622" i="2"/>
  <c r="H622" i="2" s="1"/>
  <c r="J622" i="2" s="1"/>
  <c r="G625" i="2"/>
  <c r="H625" i="2" s="1"/>
  <c r="J625" i="2" s="1"/>
  <c r="G627" i="2"/>
  <c r="H627" i="2" s="1"/>
  <c r="J627" i="2" s="1"/>
  <c r="G630" i="2"/>
  <c r="H630" i="2" s="1"/>
  <c r="J630" i="2" s="1"/>
  <c r="G633" i="2"/>
  <c r="H633" i="2" s="1"/>
  <c r="J633" i="2" s="1"/>
  <c r="G636" i="2"/>
  <c r="H636" i="2" s="1"/>
  <c r="J636" i="2" s="1"/>
  <c r="G638" i="2"/>
  <c r="H638" i="2" s="1"/>
  <c r="J638" i="2" s="1"/>
  <c r="G640" i="2"/>
  <c r="H640" i="2" s="1"/>
  <c r="J640" i="2" s="1"/>
  <c r="G642" i="2"/>
  <c r="H642" i="2" s="1"/>
  <c r="J642" i="2" s="1"/>
  <c r="G644" i="2"/>
  <c r="H644" i="2" s="1"/>
  <c r="J644" i="2" s="1"/>
  <c r="G646" i="2"/>
  <c r="H646" i="2" s="1"/>
  <c r="J646" i="2" s="1"/>
  <c r="G650" i="2"/>
  <c r="H650" i="2" s="1"/>
  <c r="J650" i="2" s="1"/>
  <c r="G653" i="2"/>
  <c r="H653" i="2" s="1"/>
  <c r="J653" i="2" s="1"/>
  <c r="G655" i="2"/>
  <c r="H655" i="2" s="1"/>
  <c r="J655" i="2" s="1"/>
  <c r="G657" i="2"/>
  <c r="H657" i="2" s="1"/>
  <c r="J657" i="2" s="1"/>
  <c r="G659" i="2"/>
  <c r="H659" i="2" s="1"/>
  <c r="J659" i="2" s="1"/>
  <c r="G661" i="2"/>
  <c r="H661" i="2" s="1"/>
  <c r="J661" i="2" s="1"/>
  <c r="G664" i="2"/>
  <c r="H664" i="2" s="1"/>
  <c r="J664" i="2" s="1"/>
  <c r="G666" i="2"/>
  <c r="H666" i="2" s="1"/>
  <c r="J666" i="2" s="1"/>
  <c r="G668" i="2"/>
  <c r="H668" i="2" s="1"/>
  <c r="J668" i="2" s="1"/>
  <c r="G670" i="2"/>
  <c r="H670" i="2" s="1"/>
  <c r="J670" i="2" s="1"/>
  <c r="G674" i="2"/>
  <c r="H674" i="2" s="1"/>
  <c r="J674" i="2" s="1"/>
  <c r="G676" i="2"/>
  <c r="H676" i="2" s="1"/>
  <c r="J676" i="2" s="1"/>
  <c r="G679" i="2"/>
  <c r="H679" i="2" s="1"/>
  <c r="J679" i="2" s="1"/>
  <c r="G681" i="2"/>
  <c r="H681" i="2" s="1"/>
  <c r="J681" i="2" s="1"/>
  <c r="G685" i="2"/>
  <c r="H685" i="2" s="1"/>
  <c r="J685" i="2" s="1"/>
  <c r="G687" i="2"/>
  <c r="H687" i="2" s="1"/>
  <c r="J687" i="2" s="1"/>
  <c r="G690" i="2"/>
  <c r="H690" i="2" s="1"/>
  <c r="J690" i="2" s="1"/>
  <c r="G692" i="2"/>
  <c r="H692" i="2" s="1"/>
  <c r="J692" i="2" s="1"/>
  <c r="G694" i="2"/>
  <c r="H694" i="2" s="1"/>
  <c r="J694" i="2" s="1"/>
  <c r="G696" i="2"/>
  <c r="H696" i="2" s="1"/>
  <c r="J696" i="2" s="1"/>
  <c r="G698" i="2"/>
  <c r="H698" i="2" s="1"/>
  <c r="J698" i="2" s="1"/>
  <c r="G701" i="2"/>
  <c r="H701" i="2" s="1"/>
  <c r="J701" i="2" s="1"/>
  <c r="G703" i="2"/>
  <c r="H703" i="2" s="1"/>
  <c r="J703" i="2" s="1"/>
  <c r="G706" i="2"/>
  <c r="H706" i="2" s="1"/>
  <c r="J706" i="2" s="1"/>
  <c r="G708" i="2"/>
  <c r="H708" i="2" s="1"/>
  <c r="J708" i="2" s="1"/>
  <c r="G711" i="2"/>
  <c r="H711" i="2" s="1"/>
  <c r="J711" i="2" s="1"/>
  <c r="G714" i="2"/>
  <c r="H714" i="2" s="1"/>
  <c r="J714" i="2" s="1"/>
  <c r="G718" i="2"/>
  <c r="H718" i="2" s="1"/>
  <c r="J718" i="2" s="1"/>
  <c r="G720" i="2"/>
  <c r="H720" i="2" s="1"/>
  <c r="J720" i="2" s="1"/>
  <c r="G722" i="2"/>
  <c r="H722" i="2" s="1"/>
  <c r="J722" i="2" s="1"/>
  <c r="G726" i="2"/>
  <c r="H726" i="2" s="1"/>
  <c r="J726" i="2" s="1"/>
  <c r="K1728" i="4"/>
  <c r="M1728" i="4" s="1"/>
  <c r="K1734" i="4"/>
  <c r="M1734" i="4" s="1"/>
  <c r="K1747" i="4"/>
  <c r="M1747" i="4" s="1"/>
  <c r="K1777" i="4"/>
  <c r="M1777" i="4" s="1"/>
  <c r="K1797" i="4"/>
  <c r="M1797" i="4" s="1"/>
  <c r="K1806" i="4"/>
  <c r="M1806" i="4" s="1"/>
  <c r="K1810" i="4"/>
  <c r="M1810" i="4" s="1"/>
  <c r="K1826" i="4"/>
  <c r="M1826" i="4" s="1"/>
  <c r="K1830" i="4"/>
  <c r="M1830" i="4" s="1"/>
  <c r="K1832" i="4"/>
  <c r="M1832" i="4" s="1"/>
  <c r="K1870" i="4"/>
  <c r="M1870" i="4" s="1"/>
  <c r="K1874" i="4"/>
  <c r="M1874" i="4" s="1"/>
  <c r="K1887" i="4"/>
  <c r="M1887" i="4" s="1"/>
  <c r="K1889" i="4"/>
  <c r="M1889" i="4" s="1"/>
  <c r="K1891" i="4"/>
  <c r="M1891" i="4" s="1"/>
  <c r="K1893" i="4"/>
  <c r="M1893" i="4" s="1"/>
  <c r="K1909" i="4"/>
  <c r="M1909" i="4" s="1"/>
  <c r="K1911" i="4"/>
  <c r="M1911" i="4" s="1"/>
  <c r="K1913" i="4"/>
  <c r="M1913" i="4" s="1"/>
  <c r="K1915" i="4"/>
  <c r="M1915" i="4" s="1"/>
  <c r="K1928" i="4"/>
  <c r="M1928" i="4" s="1"/>
  <c r="K1930" i="4"/>
  <c r="M1930" i="4" s="1"/>
  <c r="K1932" i="4"/>
  <c r="M1932" i="4" s="1"/>
  <c r="K1934" i="4"/>
  <c r="M1934" i="4" s="1"/>
  <c r="K1936" i="4"/>
  <c r="M1936" i="4" s="1"/>
  <c r="K1720" i="4"/>
  <c r="M1720" i="4" s="1"/>
  <c r="K1722" i="4"/>
  <c r="M1722" i="4" s="1"/>
  <c r="K1724" i="4"/>
  <c r="M1724" i="4" s="1"/>
  <c r="K1737" i="4"/>
  <c r="M1737" i="4" s="1"/>
  <c r="K1739" i="4"/>
  <c r="M1739" i="4" s="1"/>
  <c r="K1741" i="4"/>
  <c r="M1741" i="4" s="1"/>
  <c r="K1752" i="4"/>
  <c r="M1752" i="4" s="1"/>
  <c r="K1754" i="4"/>
  <c r="M1754" i="4" s="1"/>
  <c r="K1756" i="4"/>
  <c r="M1756" i="4" s="1"/>
  <c r="K1767" i="4"/>
  <c r="M1767" i="4" s="1"/>
  <c r="K1769" i="4"/>
  <c r="M1769" i="4" s="1"/>
  <c r="K1771" i="4"/>
  <c r="M1771" i="4" s="1"/>
  <c r="K1773" i="4"/>
  <c r="M1773" i="4" s="1"/>
  <c r="K1784" i="4"/>
  <c r="M1784" i="4" s="1"/>
  <c r="K1786" i="4"/>
  <c r="M1786" i="4" s="1"/>
  <c r="K1788" i="4"/>
  <c r="M1788" i="4" s="1"/>
  <c r="K1800" i="4"/>
  <c r="M1800" i="4" s="1"/>
  <c r="K1802" i="4"/>
  <c r="M1802" i="4" s="1"/>
  <c r="K1804" i="4"/>
  <c r="M1804" i="4" s="1"/>
  <c r="K1816" i="4"/>
  <c r="M1816" i="4" s="1"/>
  <c r="K1818" i="4"/>
  <c r="M1818" i="4" s="1"/>
  <c r="K1820" i="4"/>
  <c r="M1820" i="4" s="1"/>
  <c r="K1822" i="4"/>
  <c r="M1822" i="4" s="1"/>
  <c r="K1835" i="4"/>
  <c r="M1835" i="4" s="1"/>
  <c r="K1837" i="4"/>
  <c r="M1837" i="4" s="1"/>
  <c r="K1839" i="4"/>
  <c r="M1839" i="4" s="1"/>
  <c r="K1841" i="4"/>
  <c r="M1841" i="4" s="1"/>
  <c r="K1843" i="4"/>
  <c r="M1843" i="4" s="1"/>
  <c r="K1857" i="4"/>
  <c r="M1857" i="4" s="1"/>
  <c r="K1859" i="4"/>
  <c r="M1859" i="4" s="1"/>
  <c r="K1861" i="4"/>
  <c r="M1861" i="4" s="1"/>
  <c r="K1863" i="4"/>
  <c r="M1863" i="4" s="1"/>
  <c r="K1877" i="4"/>
  <c r="M1877" i="4" s="1"/>
  <c r="K1879" i="4"/>
  <c r="M1879" i="4" s="1"/>
  <c r="K1881" i="4"/>
  <c r="M1881" i="4" s="1"/>
  <c r="K1883" i="4"/>
  <c r="M1883" i="4" s="1"/>
  <c r="K1885" i="4"/>
  <c r="M1885" i="4" s="1"/>
  <c r="K1899" i="4"/>
  <c r="M1899" i="4" s="1"/>
  <c r="K1901" i="4"/>
  <c r="M1901" i="4" s="1"/>
  <c r="K1903" i="4"/>
  <c r="M1903" i="4" s="1"/>
  <c r="K1905" i="4"/>
  <c r="M1905" i="4" s="1"/>
  <c r="K1918" i="4"/>
  <c r="M1918" i="4" s="1"/>
  <c r="K1920" i="4"/>
  <c r="M1920" i="4" s="1"/>
  <c r="K1922" i="4"/>
  <c r="M1922" i="4" s="1"/>
  <c r="K1924" i="4"/>
  <c r="M1924" i="4" s="1"/>
  <c r="K1926" i="4"/>
  <c r="M1926" i="4" s="1"/>
  <c r="K1939" i="4"/>
  <c r="M1939" i="4" s="1"/>
  <c r="K1941" i="4"/>
  <c r="M1941" i="4" s="1"/>
  <c r="K1943" i="4"/>
  <c r="M1943" i="4" s="1"/>
  <c r="K1945" i="4"/>
  <c r="M1945" i="4" s="1"/>
  <c r="K1949" i="4"/>
  <c r="M1949" i="4" s="1"/>
  <c r="K1951" i="4"/>
  <c r="M1951" i="4" s="1"/>
  <c r="K1953" i="4"/>
  <c r="M1953" i="4" s="1"/>
  <c r="K1955" i="4"/>
  <c r="M1955" i="4" s="1"/>
  <c r="K1968" i="4"/>
  <c r="M1968" i="4" s="1"/>
  <c r="K1970" i="4"/>
  <c r="M1970" i="4" s="1"/>
  <c r="K1972" i="4"/>
  <c r="M1972" i="4" s="1"/>
  <c r="K1974" i="4"/>
  <c r="M1974" i="4" s="1"/>
  <c r="K1987" i="4"/>
  <c r="M1987" i="4" s="1"/>
  <c r="K1989" i="4"/>
  <c r="M1989" i="4" s="1"/>
  <c r="K1991" i="4"/>
  <c r="M1991" i="4" s="1"/>
  <c r="K1993" i="4"/>
  <c r="M1993" i="4" s="1"/>
  <c r="K1995" i="4"/>
  <c r="M1995" i="4" s="1"/>
  <c r="K2009" i="4"/>
  <c r="M2009" i="4" s="1"/>
  <c r="K2011" i="4"/>
  <c r="M2011" i="4" s="1"/>
  <c r="K2013" i="4"/>
  <c r="M2013" i="4" s="1"/>
  <c r="K2015" i="4"/>
  <c r="M2015" i="4" s="1"/>
  <c r="K2028" i="4"/>
  <c r="M2028" i="4" s="1"/>
  <c r="K2030" i="4"/>
  <c r="M2030" i="4" s="1"/>
  <c r="K2032" i="4"/>
  <c r="M2032" i="4" s="1"/>
  <c r="K2034" i="4"/>
  <c r="M2034" i="4" s="1"/>
  <c r="K2047" i="4"/>
  <c r="M2047" i="4" s="1"/>
  <c r="K2049" i="4"/>
  <c r="M2049" i="4" s="1"/>
  <c r="K2051" i="4"/>
  <c r="M2051" i="4" s="1"/>
  <c r="K2053" i="4"/>
  <c r="M2053" i="4" s="1"/>
  <c r="K2066" i="4"/>
  <c r="M2066" i="4" s="1"/>
  <c r="K2068" i="4"/>
  <c r="M2068" i="4" s="1"/>
  <c r="K2070" i="4"/>
  <c r="M2070" i="4" s="1"/>
  <c r="K2072" i="4"/>
  <c r="M2072" i="4" s="1"/>
  <c r="K2074" i="4"/>
  <c r="M2074" i="4" s="1"/>
  <c r="K2087" i="4"/>
  <c r="M2087" i="4" s="1"/>
  <c r="K2089" i="4"/>
  <c r="M2089" i="4" s="1"/>
  <c r="K2091" i="4"/>
  <c r="M2091" i="4" s="1"/>
  <c r="K2093" i="4"/>
  <c r="M2093" i="4" s="1"/>
  <c r="K2106" i="4"/>
  <c r="M2106" i="4" s="1"/>
  <c r="K2108" i="4"/>
  <c r="M2108" i="4" s="1"/>
  <c r="K2110" i="4"/>
  <c r="M2110" i="4" s="1"/>
  <c r="K2112" i="4"/>
  <c r="M2112" i="4" s="1"/>
  <c r="K2126" i="4"/>
  <c r="M2126" i="4" s="1"/>
  <c r="K2128" i="4"/>
  <c r="M2128" i="4" s="1"/>
  <c r="K2130" i="4"/>
  <c r="M2130" i="4" s="1"/>
  <c r="K2132" i="4"/>
  <c r="M2132" i="4" s="1"/>
  <c r="K2134" i="4"/>
  <c r="M2134" i="4" s="1"/>
  <c r="K2147" i="4"/>
  <c r="M2147" i="4" s="1"/>
  <c r="K2149" i="4"/>
  <c r="M2149" i="4" s="1"/>
  <c r="K2151" i="4"/>
  <c r="M2151" i="4" s="1"/>
  <c r="K2153" i="4"/>
  <c r="M2153" i="4" s="1"/>
  <c r="K2166" i="4"/>
  <c r="M2166" i="4" s="1"/>
  <c r="K2168" i="4"/>
  <c r="M2168" i="4" s="1"/>
  <c r="K2170" i="4"/>
  <c r="M2170" i="4" s="1"/>
  <c r="K2172" i="4"/>
  <c r="M2172" i="4" s="1"/>
  <c r="K2185" i="4"/>
  <c r="M2185" i="4" s="1"/>
  <c r="K2187" i="4"/>
  <c r="M2187" i="4" s="1"/>
  <c r="K2189" i="4"/>
  <c r="M2189" i="4" s="1"/>
  <c r="K2191" i="4"/>
  <c r="M2191" i="4" s="1"/>
  <c r="K2193" i="4"/>
  <c r="M2193" i="4" s="1"/>
  <c r="K2207" i="4"/>
  <c r="M2207" i="4" s="1"/>
  <c r="K2209" i="4"/>
  <c r="M2209" i="4" s="1"/>
  <c r="K2211" i="4"/>
  <c r="M2211" i="4" s="1"/>
  <c r="K2213" i="4"/>
  <c r="M2213" i="4" s="1"/>
  <c r="K2227" i="4"/>
  <c r="M2227" i="4" s="1"/>
  <c r="K2229" i="4"/>
  <c r="M2229" i="4" s="1"/>
  <c r="K2231" i="4"/>
  <c r="M2231" i="4" s="1"/>
  <c r="K2233" i="4"/>
  <c r="M2233" i="4" s="1"/>
  <c r="K2244" i="4"/>
  <c r="M2244" i="4" s="1"/>
  <c r="K2246" i="4"/>
  <c r="M2246" i="4" s="1"/>
  <c r="K2248" i="4"/>
  <c r="M2248" i="4" s="1"/>
  <c r="K2250" i="4"/>
  <c r="M2250" i="4" s="1"/>
  <c r="K2264" i="4"/>
  <c r="M2264" i="4" s="1"/>
  <c r="K2266" i="4"/>
  <c r="M2266" i="4" s="1"/>
  <c r="K2268" i="4"/>
  <c r="M2268" i="4" s="1"/>
  <c r="K2270" i="4"/>
  <c r="M2270" i="4" s="1"/>
  <c r="K2282" i="4"/>
  <c r="M2282" i="4" s="1"/>
  <c r="K2284" i="4"/>
  <c r="M2284" i="4" s="1"/>
  <c r="K2286" i="4"/>
  <c r="M2286" i="4" s="1"/>
  <c r="K2288" i="4"/>
  <c r="M2288" i="4" s="1"/>
  <c r="K2302" i="4"/>
  <c r="M2302" i="4" s="1"/>
  <c r="K2304" i="4"/>
  <c r="M2304" i="4" s="1"/>
  <c r="K2306" i="4"/>
  <c r="M2306" i="4" s="1"/>
  <c r="K2308" i="4"/>
  <c r="M2308" i="4" s="1"/>
  <c r="K2320" i="4"/>
  <c r="M2320" i="4" s="1"/>
  <c r="K2322" i="4"/>
  <c r="M2322" i="4" s="1"/>
  <c r="K2324" i="4"/>
  <c r="M2324" i="4" s="1"/>
  <c r="K2326" i="4"/>
  <c r="M2326" i="4" s="1"/>
  <c r="K2328" i="4"/>
  <c r="M2328" i="4" s="1"/>
  <c r="K2341" i="4"/>
  <c r="M2341" i="4" s="1"/>
  <c r="K2343" i="4"/>
  <c r="M2343" i="4" s="1"/>
  <c r="K2345" i="4"/>
  <c r="M2345" i="4" s="1"/>
  <c r="K2347" i="4"/>
  <c r="M2347" i="4" s="1"/>
  <c r="K2360" i="4"/>
  <c r="M2360" i="4" s="1"/>
  <c r="K2362" i="4"/>
  <c r="M2362" i="4" s="1"/>
  <c r="K2364" i="4"/>
  <c r="M2364" i="4" s="1"/>
  <c r="K2366" i="4"/>
  <c r="M2366" i="4" s="1"/>
  <c r="K2368" i="4"/>
  <c r="M2368" i="4" s="1"/>
  <c r="K2381" i="4"/>
  <c r="M2381" i="4" s="1"/>
  <c r="K2383" i="4"/>
  <c r="M2383" i="4" s="1"/>
  <c r="K2385" i="4"/>
  <c r="M2385" i="4" s="1"/>
  <c r="K2387" i="4"/>
  <c r="M2387" i="4" s="1"/>
  <c r="K2400" i="4"/>
  <c r="M2400" i="4" s="1"/>
  <c r="K2402" i="4"/>
  <c r="M2402" i="4" s="1"/>
  <c r="K2404" i="4"/>
  <c r="M2404" i="4" s="1"/>
  <c r="K2406" i="4"/>
  <c r="M2406" i="4" s="1"/>
  <c r="K2408" i="4"/>
  <c r="M2408" i="4" s="1"/>
  <c r="K2421" i="4"/>
  <c r="M2421" i="4" s="1"/>
  <c r="K2423" i="4"/>
  <c r="M2423" i="4" s="1"/>
  <c r="K2425" i="4"/>
  <c r="M2425" i="4" s="1"/>
  <c r="K2432" i="4"/>
  <c r="M2432" i="4" s="1"/>
  <c r="K2434" i="4"/>
  <c r="M2434" i="4" s="1"/>
  <c r="K2441" i="4"/>
  <c r="M2441" i="4" s="1"/>
  <c r="K2443" i="4"/>
  <c r="M2443" i="4" s="1"/>
  <c r="K2445" i="4"/>
  <c r="M2445" i="4" s="1"/>
  <c r="K2447" i="4"/>
  <c r="M2447" i="4" s="1"/>
  <c r="K2455" i="4"/>
  <c r="M2455" i="4" s="1"/>
  <c r="K2457" i="4"/>
  <c r="M2457" i="4" s="1"/>
  <c r="K2465" i="4"/>
  <c r="M2465" i="4" s="1"/>
  <c r="K2467" i="4"/>
  <c r="M2467" i="4" s="1"/>
  <c r="K2469" i="4"/>
  <c r="M2469" i="4" s="1"/>
  <c r="K2471" i="4"/>
  <c r="M2471" i="4" s="1"/>
  <c r="K2473" i="4"/>
  <c r="M2473" i="4" s="1"/>
  <c r="K2486" i="4"/>
  <c r="M2486" i="4" s="1"/>
  <c r="K2488" i="4"/>
  <c r="M2488" i="4" s="1"/>
  <c r="K2490" i="4"/>
  <c r="M2490" i="4" s="1"/>
  <c r="K2492" i="4"/>
  <c r="M2492" i="4" s="1"/>
  <c r="K2506" i="4"/>
  <c r="M2506" i="4" s="1"/>
  <c r="K2508" i="4"/>
  <c r="M2508" i="4" s="1"/>
  <c r="K2510" i="4"/>
  <c r="M2510" i="4" s="1"/>
  <c r="K2512" i="4"/>
  <c r="M2512" i="4" s="1"/>
  <c r="K2514" i="4"/>
  <c r="M2514" i="4" s="1"/>
  <c r="K2527" i="4"/>
  <c r="M2527" i="4" s="1"/>
  <c r="K2529" i="4"/>
  <c r="M2529" i="4" s="1"/>
  <c r="K2531" i="4"/>
  <c r="M2531" i="4" s="1"/>
  <c r="K2533" i="4"/>
  <c r="M2533" i="4" s="1"/>
  <c r="K2535" i="4"/>
  <c r="M2535" i="4" s="1"/>
  <c r="K2549" i="4"/>
  <c r="M2549" i="4" s="1"/>
  <c r="K2551" i="4"/>
  <c r="M2551" i="4" s="1"/>
  <c r="K2553" i="4"/>
  <c r="M2553" i="4" s="1"/>
  <c r="K2555" i="4"/>
  <c r="M2555" i="4" s="1"/>
  <c r="K2568" i="4"/>
  <c r="M2568" i="4" s="1"/>
  <c r="K2570" i="4"/>
  <c r="M2570" i="4" s="1"/>
  <c r="K2572" i="4"/>
  <c r="M2572" i="4" s="1"/>
  <c r="K2574" i="4"/>
  <c r="M2574" i="4" s="1"/>
  <c r="K2576" i="4"/>
  <c r="M2576" i="4" s="1"/>
  <c r="K2590" i="4"/>
  <c r="M2590" i="4" s="1"/>
  <c r="K2592" i="4"/>
  <c r="M2592" i="4" s="1"/>
  <c r="K2594" i="4"/>
  <c r="M2594" i="4" s="1"/>
  <c r="K2596" i="4"/>
  <c r="M2596" i="4" s="1"/>
  <c r="K1730" i="4"/>
  <c r="M1730" i="4" s="1"/>
  <c r="K1749" i="4"/>
  <c r="M1749" i="4" s="1"/>
  <c r="K1760" i="4"/>
  <c r="M1760" i="4" s="1"/>
  <c r="K1764" i="4"/>
  <c r="M1764" i="4" s="1"/>
  <c r="K1779" i="4"/>
  <c r="M1779" i="4" s="1"/>
  <c r="K1793" i="4"/>
  <c r="M1793" i="4" s="1"/>
  <c r="K1808" i="4"/>
  <c r="M1808" i="4" s="1"/>
  <c r="K1812" i="4"/>
  <c r="M1812" i="4" s="1"/>
  <c r="K1846" i="4"/>
  <c r="M1846" i="4" s="1"/>
  <c r="K1850" i="4"/>
  <c r="M1850" i="4" s="1"/>
  <c r="K1854" i="4"/>
  <c r="M1854" i="4" s="1"/>
  <c r="K1868" i="4"/>
  <c r="M1868" i="4" s="1"/>
  <c r="K1872" i="4"/>
  <c r="M1872" i="4" s="1"/>
  <c r="K1895" i="4"/>
  <c r="M1895" i="4" s="1"/>
  <c r="K1727" i="4"/>
  <c r="M1727" i="4" s="1"/>
  <c r="K1729" i="4"/>
  <c r="M1729" i="4" s="1"/>
  <c r="K1731" i="4"/>
  <c r="M1731" i="4" s="1"/>
  <c r="K1733" i="4"/>
  <c r="M1733" i="4" s="1"/>
  <c r="K1744" i="4"/>
  <c r="M1744" i="4" s="1"/>
  <c r="K1746" i="4"/>
  <c r="M1746" i="4" s="1"/>
  <c r="K1748" i="4"/>
  <c r="M1748" i="4" s="1"/>
  <c r="K1759" i="4"/>
  <c r="M1759" i="4" s="1"/>
  <c r="K1761" i="4"/>
  <c r="M1761" i="4" s="1"/>
  <c r="K1763" i="4"/>
  <c r="M1763" i="4" s="1"/>
  <c r="K1765" i="4"/>
  <c r="M1765" i="4" s="1"/>
  <c r="K1776" i="4"/>
  <c r="M1776" i="4" s="1"/>
  <c r="K1778" i="4"/>
  <c r="M1778" i="4" s="1"/>
  <c r="K1780" i="4"/>
  <c r="M1780" i="4" s="1"/>
  <c r="K1792" i="4"/>
  <c r="M1792" i="4" s="1"/>
  <c r="K1794" i="4"/>
  <c r="M1794" i="4" s="1"/>
  <c r="K1796" i="4"/>
  <c r="M1796" i="4" s="1"/>
  <c r="K1807" i="4"/>
  <c r="M1807" i="4" s="1"/>
  <c r="K1809" i="4"/>
  <c r="M1809" i="4" s="1"/>
  <c r="K1811" i="4"/>
  <c r="M1811" i="4" s="1"/>
  <c r="K1825" i="4"/>
  <c r="M1825" i="4" s="1"/>
  <c r="K1827" i="4"/>
  <c r="M1827" i="4" s="1"/>
  <c r="K1829" i="4"/>
  <c r="M1829" i="4" s="1"/>
  <c r="K1831" i="4"/>
  <c r="M1831" i="4" s="1"/>
  <c r="K1833" i="4"/>
  <c r="M1833" i="4" s="1"/>
  <c r="K1847" i="4"/>
  <c r="M1847" i="4" s="1"/>
  <c r="K1849" i="4"/>
  <c r="M1849" i="4" s="1"/>
  <c r="K1851" i="4"/>
  <c r="M1851" i="4" s="1"/>
  <c r="K1853" i="4"/>
  <c r="M1853" i="4" s="1"/>
  <c r="K1867" i="4"/>
  <c r="M1867" i="4" s="1"/>
  <c r="K1869" i="4"/>
  <c r="M1869" i="4" s="1"/>
  <c r="K1871" i="4"/>
  <c r="M1871" i="4" s="1"/>
  <c r="K1873" i="4"/>
  <c r="M1873" i="4" s="1"/>
  <c r="K1875" i="4"/>
  <c r="M1875" i="4" s="1"/>
  <c r="K1888" i="4"/>
  <c r="M1888" i="4" s="1"/>
  <c r="K1890" i="4"/>
  <c r="M1890" i="4" s="1"/>
  <c r="K1892" i="4"/>
  <c r="M1892" i="4" s="1"/>
  <c r="K1894" i="4"/>
  <c r="M1894" i="4" s="1"/>
  <c r="K1908" i="4"/>
  <c r="M1908" i="4" s="1"/>
  <c r="K1910" i="4"/>
  <c r="M1910" i="4" s="1"/>
  <c r="K1912" i="4"/>
  <c r="M1912" i="4" s="1"/>
  <c r="K1914" i="4"/>
  <c r="M1914" i="4" s="1"/>
  <c r="K1916" i="4"/>
  <c r="M1916" i="4" s="1"/>
  <c r="K1929" i="4"/>
  <c r="M1929" i="4" s="1"/>
  <c r="K1931" i="4"/>
  <c r="M1931" i="4" s="1"/>
  <c r="K1933" i="4"/>
  <c r="M1933" i="4" s="1"/>
  <c r="K1935" i="4"/>
  <c r="M1935" i="4" s="1"/>
  <c r="K1958" i="4"/>
  <c r="M1958" i="4" s="1"/>
  <c r="K1960" i="4"/>
  <c r="M1960" i="4" s="1"/>
  <c r="K1962" i="4"/>
  <c r="M1962" i="4" s="1"/>
  <c r="K1964" i="4"/>
  <c r="M1964" i="4" s="1"/>
  <c r="K1977" i="4"/>
  <c r="M1977" i="4" s="1"/>
  <c r="K1979" i="4"/>
  <c r="M1979" i="4" s="1"/>
  <c r="K1981" i="4"/>
  <c r="M1981" i="4" s="1"/>
  <c r="K1983" i="4"/>
  <c r="M1983" i="4" s="1"/>
  <c r="K1985" i="4"/>
  <c r="M1985" i="4" s="1"/>
  <c r="K1998" i="4"/>
  <c r="M1998" i="4" s="1"/>
  <c r="K2000" i="4"/>
  <c r="M2000" i="4" s="1"/>
  <c r="K2002" i="4"/>
  <c r="M2002" i="4" s="1"/>
  <c r="K2004" i="4"/>
  <c r="M2004" i="4" s="1"/>
  <c r="K2019" i="4"/>
  <c r="M2019" i="4" s="1"/>
  <c r="K2021" i="4"/>
  <c r="M2021" i="4" s="1"/>
  <c r="K2023" i="4"/>
  <c r="M2023" i="4" s="1"/>
  <c r="K2025" i="4"/>
  <c r="M2025" i="4" s="1"/>
  <c r="K2037" i="4"/>
  <c r="M2037" i="4" s="1"/>
  <c r="K2039" i="4"/>
  <c r="M2039" i="4" s="1"/>
  <c r="K2041" i="4"/>
  <c r="M2041" i="4" s="1"/>
  <c r="K2043" i="4"/>
  <c r="M2043" i="4" s="1"/>
  <c r="K2056" i="4"/>
  <c r="M2056" i="4" s="1"/>
  <c r="K2058" i="4"/>
  <c r="M2058" i="4" s="1"/>
  <c r="K2060" i="4"/>
  <c r="M2060" i="4" s="1"/>
  <c r="K2062" i="4"/>
  <c r="M2062" i="4" s="1"/>
  <c r="K2064" i="4"/>
  <c r="M2064" i="4" s="1"/>
  <c r="K2077" i="4"/>
  <c r="M2077" i="4" s="1"/>
  <c r="K2079" i="4"/>
  <c r="M2079" i="4" s="1"/>
  <c r="K2081" i="4"/>
  <c r="M2081" i="4" s="1"/>
  <c r="K2083" i="4"/>
  <c r="M2083" i="4" s="1"/>
  <c r="K2096" i="4"/>
  <c r="M2096" i="4" s="1"/>
  <c r="K2098" i="4"/>
  <c r="M2098" i="4" s="1"/>
  <c r="K2100" i="4"/>
  <c r="M2100" i="4" s="1"/>
  <c r="K2102" i="4"/>
  <c r="M2102" i="4" s="1"/>
  <c r="K2115" i="4"/>
  <c r="M2115" i="4" s="1"/>
  <c r="K2117" i="4"/>
  <c r="M2117" i="4" s="1"/>
  <c r="K2119" i="4"/>
  <c r="M2119" i="4" s="1"/>
  <c r="K2121" i="4"/>
  <c r="M2121" i="4" s="1"/>
  <c r="K2123" i="4"/>
  <c r="M2123" i="4" s="1"/>
  <c r="K2137" i="4"/>
  <c r="M2137" i="4" s="1"/>
  <c r="K2139" i="4"/>
  <c r="M2139" i="4" s="1"/>
  <c r="K2141" i="4"/>
  <c r="M2141" i="4" s="1"/>
  <c r="K2143" i="4"/>
  <c r="M2143" i="4" s="1"/>
  <c r="K2156" i="4"/>
  <c r="M2156" i="4" s="1"/>
  <c r="K2158" i="4"/>
  <c r="M2158" i="4" s="1"/>
  <c r="K2160" i="4"/>
  <c r="M2160" i="4" s="1"/>
  <c r="K2162" i="4"/>
  <c r="M2162" i="4" s="1"/>
  <c r="K2164" i="4"/>
  <c r="M2164" i="4" s="1"/>
  <c r="K2175" i="4"/>
  <c r="M2175" i="4" s="1"/>
  <c r="K2177" i="4"/>
  <c r="M2177" i="4" s="1"/>
  <c r="K2179" i="4"/>
  <c r="M2179" i="4" s="1"/>
  <c r="K2181" i="4"/>
  <c r="M2181" i="4" s="1"/>
  <c r="K2183" i="4"/>
  <c r="M2183" i="4" s="1"/>
  <c r="K2196" i="4"/>
  <c r="M2196" i="4" s="1"/>
  <c r="K2198" i="4"/>
  <c r="M2198" i="4" s="1"/>
  <c r="K2200" i="4"/>
  <c r="M2200" i="4" s="1"/>
  <c r="K2202" i="4"/>
  <c r="M2202" i="4" s="1"/>
  <c r="K2217" i="4"/>
  <c r="M2217" i="4" s="1"/>
  <c r="K2219" i="4"/>
  <c r="M2219" i="4" s="1"/>
  <c r="K2221" i="4"/>
  <c r="M2221" i="4" s="1"/>
  <c r="K2223" i="4"/>
  <c r="M2223" i="4" s="1"/>
  <c r="K2236" i="4"/>
  <c r="M2236" i="4" s="1"/>
  <c r="K2238" i="4"/>
  <c r="M2238" i="4" s="1"/>
  <c r="K2240" i="4"/>
  <c r="M2240" i="4" s="1"/>
  <c r="K2242" i="4"/>
  <c r="M2242" i="4" s="1"/>
  <c r="K2254" i="4"/>
  <c r="M2254" i="4" s="1"/>
  <c r="K2256" i="4"/>
  <c r="M2256" i="4" s="1"/>
  <c r="K2258" i="4"/>
  <c r="M2258" i="4" s="1"/>
  <c r="K2260" i="4"/>
  <c r="M2260" i="4" s="1"/>
  <c r="K2273" i="4"/>
  <c r="M2273" i="4" s="1"/>
  <c r="K2275" i="4"/>
  <c r="M2275" i="4" s="1"/>
  <c r="K2277" i="4"/>
  <c r="M2277" i="4" s="1"/>
  <c r="K2279" i="4"/>
  <c r="M2279" i="4" s="1"/>
  <c r="K2292" i="4"/>
  <c r="M2292" i="4" s="1"/>
  <c r="K2294" i="4"/>
  <c r="M2294" i="4" s="1"/>
  <c r="K2296" i="4"/>
  <c r="M2296" i="4" s="1"/>
  <c r="K2298" i="4"/>
  <c r="M2298" i="4" s="1"/>
  <c r="K2311" i="4"/>
  <c r="M2311" i="4" s="1"/>
  <c r="K2313" i="4"/>
  <c r="M2313" i="4" s="1"/>
  <c r="K2315" i="4"/>
  <c r="M2315" i="4" s="1"/>
  <c r="K2317" i="4"/>
  <c r="M2317" i="4" s="1"/>
  <c r="K2331" i="4"/>
  <c r="M2331" i="4" s="1"/>
  <c r="K2333" i="4"/>
  <c r="M2333" i="4" s="1"/>
  <c r="K2335" i="4"/>
  <c r="M2335" i="4" s="1"/>
  <c r="K2337" i="4"/>
  <c r="M2337" i="4" s="1"/>
  <c r="K2350" i="4"/>
  <c r="M2350" i="4" s="1"/>
  <c r="K2352" i="4"/>
  <c r="M2352" i="4" s="1"/>
  <c r="K2354" i="4"/>
  <c r="M2354" i="4" s="1"/>
  <c r="K2356" i="4"/>
  <c r="M2356" i="4" s="1"/>
  <c r="K2358" i="4"/>
  <c r="M2358" i="4" s="1"/>
  <c r="K2371" i="4"/>
  <c r="M2371" i="4" s="1"/>
  <c r="K2373" i="4"/>
  <c r="M2373" i="4" s="1"/>
  <c r="K2375" i="4"/>
  <c r="M2375" i="4" s="1"/>
  <c r="K2377" i="4"/>
  <c r="M2377" i="4" s="1"/>
  <c r="K2390" i="4"/>
  <c r="M2390" i="4" s="1"/>
  <c r="K2392" i="4"/>
  <c r="M2392" i="4" s="1"/>
  <c r="K2394" i="4"/>
  <c r="M2394" i="4" s="1"/>
  <c r="K2396" i="4"/>
  <c r="M2396" i="4" s="1"/>
  <c r="K2398" i="4"/>
  <c r="M2398" i="4" s="1"/>
  <c r="K2411" i="4"/>
  <c r="M2411" i="4" s="1"/>
  <c r="K2413" i="4"/>
  <c r="M2413" i="4" s="1"/>
  <c r="K2415" i="4"/>
  <c r="M2415" i="4" s="1"/>
  <c r="K2417" i="4"/>
  <c r="M2417" i="4" s="1"/>
  <c r="K2427" i="4"/>
  <c r="M2427" i="4" s="1"/>
  <c r="K2429" i="4"/>
  <c r="M2429" i="4" s="1"/>
  <c r="K2437" i="4"/>
  <c r="M2437" i="4" s="1"/>
  <c r="K2439" i="4"/>
  <c r="M2439" i="4" s="1"/>
  <c r="K2450" i="4"/>
  <c r="M2450" i="4" s="1"/>
  <c r="K2452" i="4"/>
  <c r="M2452" i="4" s="1"/>
  <c r="K2459" i="4"/>
  <c r="M2459" i="4" s="1"/>
  <c r="K2461" i="4"/>
  <c r="M2461" i="4" s="1"/>
  <c r="K2463" i="4"/>
  <c r="M2463" i="4" s="1"/>
  <c r="K2476" i="4"/>
  <c r="M2476" i="4" s="1"/>
  <c r="K2478" i="4"/>
  <c r="M2478" i="4" s="1"/>
  <c r="K2480" i="4"/>
  <c r="M2480" i="4" s="1"/>
  <c r="K2482" i="4"/>
  <c r="M2482" i="4" s="1"/>
  <c r="K2496" i="4"/>
  <c r="M2496" i="4" s="1"/>
  <c r="K2498" i="4"/>
  <c r="M2498" i="4" s="1"/>
  <c r="K2500" i="4"/>
  <c r="M2500" i="4" s="1"/>
  <c r="K2502" i="4"/>
  <c r="M2502" i="4" s="1"/>
  <c r="K2504" i="4"/>
  <c r="M2504" i="4" s="1"/>
  <c r="K2518" i="4"/>
  <c r="M2518" i="4" s="1"/>
  <c r="K2520" i="4"/>
  <c r="M2520" i="4" s="1"/>
  <c r="K2522" i="4"/>
  <c r="M2522" i="4" s="1"/>
  <c r="K2524" i="4"/>
  <c r="M2524" i="4" s="1"/>
  <c r="K2539" i="4"/>
  <c r="M2539" i="4" s="1"/>
  <c r="K2541" i="4"/>
  <c r="M2541" i="4" s="1"/>
  <c r="K2543" i="4"/>
  <c r="M2543" i="4" s="1"/>
  <c r="K2545" i="4"/>
  <c r="M2545" i="4" s="1"/>
  <c r="K2558" i="4"/>
  <c r="M2558" i="4" s="1"/>
  <c r="K2560" i="4"/>
  <c r="M2560" i="4" s="1"/>
  <c r="K2562" i="4"/>
  <c r="M2562" i="4" s="1"/>
  <c r="K2564" i="4"/>
  <c r="M2564" i="4" s="1"/>
  <c r="K2566" i="4"/>
  <c r="M2566" i="4" s="1"/>
  <c r="K2579" i="4"/>
  <c r="M2579" i="4" s="1"/>
  <c r="K2581" i="4"/>
  <c r="M2581" i="4" s="1"/>
  <c r="K2583" i="4"/>
  <c r="M2583" i="4" s="1"/>
  <c r="K2585" i="4"/>
  <c r="M2585" i="4" s="1"/>
  <c r="K2600" i="4"/>
  <c r="M2600" i="4" s="1"/>
  <c r="K2602" i="4"/>
  <c r="M2602" i="4" s="1"/>
  <c r="K2604" i="4"/>
  <c r="M2604" i="4" s="1"/>
  <c r="K2606" i="4"/>
  <c r="M2606" i="4" s="1"/>
  <c r="K2608" i="4"/>
  <c r="M2608" i="4" s="1"/>
  <c r="K1732" i="4"/>
  <c r="M1732" i="4" s="1"/>
  <c r="K1745" i="4"/>
  <c r="M1745" i="4" s="1"/>
  <c r="K1762" i="4"/>
  <c r="M1762" i="4" s="1"/>
  <c r="K1775" i="4"/>
  <c r="M1775" i="4" s="1"/>
  <c r="K1781" i="4"/>
  <c r="M1781" i="4" s="1"/>
  <c r="K1795" i="4"/>
  <c r="M1795" i="4" s="1"/>
  <c r="K1828" i="4"/>
  <c r="M1828" i="4" s="1"/>
  <c r="K1848" i="4"/>
  <c r="M1848" i="4" s="1"/>
  <c r="K1852" i="4"/>
  <c r="M1852" i="4" s="1"/>
  <c r="K1721" i="4"/>
  <c r="M1721" i="4" s="1"/>
  <c r="K1723" i="4"/>
  <c r="M1723" i="4" s="1"/>
  <c r="K1725" i="4"/>
  <c r="M1725" i="4" s="1"/>
  <c r="K1736" i="4"/>
  <c r="M1736" i="4" s="1"/>
  <c r="K1738" i="4"/>
  <c r="M1738" i="4" s="1"/>
  <c r="K1740" i="4"/>
  <c r="M1740" i="4" s="1"/>
  <c r="K1742" i="4"/>
  <c r="M1742" i="4" s="1"/>
  <c r="K1751" i="4"/>
  <c r="M1751" i="4" s="1"/>
  <c r="K1753" i="4"/>
  <c r="M1753" i="4" s="1"/>
  <c r="K1755" i="4"/>
  <c r="M1755" i="4" s="1"/>
  <c r="K1757" i="4"/>
  <c r="M1757" i="4" s="1"/>
  <c r="K1768" i="4"/>
  <c r="M1768" i="4" s="1"/>
  <c r="K1770" i="4"/>
  <c r="M1770" i="4" s="1"/>
  <c r="K1772" i="4"/>
  <c r="M1772" i="4" s="1"/>
  <c r="K1783" i="4"/>
  <c r="M1783" i="4" s="1"/>
  <c r="K1785" i="4"/>
  <c r="M1785" i="4" s="1"/>
  <c r="K1787" i="4"/>
  <c r="M1787" i="4" s="1"/>
  <c r="K1789" i="4"/>
  <c r="M1789" i="4" s="1"/>
  <c r="K1799" i="4"/>
  <c r="M1799" i="4" s="1"/>
  <c r="K1801" i="4"/>
  <c r="M1801" i="4" s="1"/>
  <c r="K1803" i="4"/>
  <c r="M1803" i="4" s="1"/>
  <c r="K1815" i="4"/>
  <c r="M1815" i="4" s="1"/>
  <c r="K1817" i="4"/>
  <c r="M1817" i="4" s="1"/>
  <c r="K1819" i="4"/>
  <c r="M1819" i="4" s="1"/>
  <c r="K1821" i="4"/>
  <c r="M1821" i="4" s="1"/>
  <c r="K1823" i="4"/>
  <c r="M1823" i="4" s="1"/>
  <c r="K1836" i="4"/>
  <c r="M1836" i="4" s="1"/>
  <c r="K1838" i="4"/>
  <c r="M1838" i="4" s="1"/>
  <c r="K1840" i="4"/>
  <c r="M1840" i="4" s="1"/>
  <c r="K1842" i="4"/>
  <c r="M1842" i="4" s="1"/>
  <c r="K1856" i="4"/>
  <c r="M1856" i="4" s="1"/>
  <c r="K1858" i="4"/>
  <c r="M1858" i="4" s="1"/>
  <c r="K1860" i="4"/>
  <c r="M1860" i="4" s="1"/>
  <c r="K1862" i="4"/>
  <c r="M1862" i="4" s="1"/>
  <c r="K1864" i="4"/>
  <c r="M1864" i="4" s="1"/>
  <c r="K1878" i="4"/>
  <c r="M1878" i="4" s="1"/>
  <c r="K1880" i="4"/>
  <c r="M1880" i="4" s="1"/>
  <c r="K1882" i="4"/>
  <c r="M1882" i="4" s="1"/>
  <c r="K1884" i="4"/>
  <c r="M1884" i="4" s="1"/>
  <c r="K1898" i="4"/>
  <c r="M1898" i="4" s="1"/>
  <c r="K1900" i="4"/>
  <c r="M1900" i="4" s="1"/>
  <c r="K1902" i="4"/>
  <c r="M1902" i="4" s="1"/>
  <c r="K1904" i="4"/>
  <c r="M1904" i="4" s="1"/>
  <c r="K1906" i="4"/>
  <c r="M1906" i="4" s="1"/>
  <c r="K1919" i="4"/>
  <c r="M1919" i="4" s="1"/>
  <c r="K1921" i="4"/>
  <c r="M1921" i="4" s="1"/>
  <c r="K1923" i="4"/>
  <c r="M1923" i="4" s="1"/>
  <c r="K1925" i="4"/>
  <c r="M1925" i="4" s="1"/>
  <c r="K1938" i="4"/>
  <c r="M1938" i="4" s="1"/>
  <c r="K1940" i="4"/>
  <c r="M1940" i="4" s="1"/>
  <c r="K1942" i="4"/>
  <c r="M1942" i="4" s="1"/>
  <c r="K1944" i="4"/>
  <c r="M1944" i="4" s="1"/>
  <c r="K1946" i="4"/>
  <c r="M1946" i="4" s="1"/>
  <c r="K1948" i="4"/>
  <c r="M1948" i="4" s="1"/>
  <c r="K1950" i="4"/>
  <c r="M1950" i="4" s="1"/>
  <c r="K1952" i="4"/>
  <c r="M1952" i="4" s="1"/>
  <c r="K1954" i="4"/>
  <c r="M1954" i="4" s="1"/>
  <c r="K1956" i="4"/>
  <c r="M1956" i="4" s="1"/>
  <c r="K1967" i="4"/>
  <c r="M1967" i="4" s="1"/>
  <c r="K1969" i="4"/>
  <c r="M1969" i="4" s="1"/>
  <c r="K1971" i="4"/>
  <c r="M1971" i="4" s="1"/>
  <c r="K1973" i="4"/>
  <c r="M1973" i="4" s="1"/>
  <c r="K1975" i="4"/>
  <c r="M1975" i="4" s="1"/>
  <c r="K1988" i="4"/>
  <c r="M1988" i="4" s="1"/>
  <c r="K1990" i="4"/>
  <c r="M1990" i="4" s="1"/>
  <c r="K1992" i="4"/>
  <c r="M1992" i="4" s="1"/>
  <c r="K1994" i="4"/>
  <c r="M1994" i="4" s="1"/>
  <c r="K2008" i="4"/>
  <c r="M2008" i="4" s="1"/>
  <c r="K2010" i="4"/>
  <c r="M2010" i="4" s="1"/>
  <c r="K2012" i="4"/>
  <c r="M2012" i="4" s="1"/>
  <c r="K2014" i="4"/>
  <c r="M2014" i="4" s="1"/>
  <c r="K2029" i="4"/>
  <c r="M2029" i="4" s="1"/>
  <c r="K2031" i="4"/>
  <c r="M2031" i="4" s="1"/>
  <c r="K2033" i="4"/>
  <c r="M2033" i="4" s="1"/>
  <c r="K2046" i="4"/>
  <c r="M2046" i="4" s="1"/>
  <c r="K2048" i="4"/>
  <c r="M2048" i="4" s="1"/>
  <c r="K2050" i="4"/>
  <c r="M2050" i="4" s="1"/>
  <c r="K2052" i="4"/>
  <c r="M2052" i="4" s="1"/>
  <c r="K2054" i="4"/>
  <c r="M2054" i="4" s="1"/>
  <c r="K2067" i="4"/>
  <c r="M2067" i="4" s="1"/>
  <c r="K2069" i="4"/>
  <c r="M2069" i="4" s="1"/>
  <c r="K2071" i="4"/>
  <c r="M2071" i="4" s="1"/>
  <c r="K2073" i="4"/>
  <c r="M2073" i="4" s="1"/>
  <c r="K2086" i="4"/>
  <c r="M2086" i="4" s="1"/>
  <c r="K2088" i="4"/>
  <c r="M2088" i="4" s="1"/>
  <c r="K2090" i="4"/>
  <c r="M2090" i="4" s="1"/>
  <c r="K2092" i="4"/>
  <c r="M2092" i="4" s="1"/>
  <c r="K2105" i="4"/>
  <c r="M2105" i="4" s="1"/>
  <c r="K2107" i="4"/>
  <c r="M2107" i="4" s="1"/>
  <c r="K2109" i="4"/>
  <c r="M2109" i="4" s="1"/>
  <c r="K2111" i="4"/>
  <c r="M2111" i="4" s="1"/>
  <c r="K2113" i="4"/>
  <c r="M2113" i="4" s="1"/>
  <c r="K2127" i="4"/>
  <c r="M2127" i="4" s="1"/>
  <c r="K2129" i="4"/>
  <c r="M2129" i="4" s="1"/>
  <c r="K2131" i="4"/>
  <c r="M2131" i="4" s="1"/>
  <c r="K2133" i="4"/>
  <c r="M2133" i="4" s="1"/>
  <c r="K2146" i="4"/>
  <c r="M2146" i="4" s="1"/>
  <c r="K2148" i="4"/>
  <c r="M2148" i="4" s="1"/>
  <c r="K2150" i="4"/>
  <c r="M2150" i="4" s="1"/>
  <c r="K2152" i="4"/>
  <c r="M2152" i="4" s="1"/>
  <c r="K2154" i="4"/>
  <c r="M2154" i="4" s="1"/>
  <c r="K2167" i="4"/>
  <c r="M2167" i="4" s="1"/>
  <c r="K2169" i="4"/>
  <c r="M2169" i="4" s="1"/>
  <c r="K2171" i="4"/>
  <c r="M2171" i="4" s="1"/>
  <c r="K2173" i="4"/>
  <c r="M2173" i="4" s="1"/>
  <c r="K2186" i="4"/>
  <c r="M2186" i="4" s="1"/>
  <c r="K2188" i="4"/>
  <c r="M2188" i="4" s="1"/>
  <c r="K2190" i="4"/>
  <c r="M2190" i="4" s="1"/>
  <c r="K2192" i="4"/>
  <c r="M2192" i="4" s="1"/>
  <c r="K2206" i="4"/>
  <c r="M2206" i="4" s="1"/>
  <c r="K2208" i="4"/>
  <c r="M2208" i="4" s="1"/>
  <c r="K2210" i="4"/>
  <c r="M2210" i="4" s="1"/>
  <c r="K2212" i="4"/>
  <c r="M2212" i="4" s="1"/>
  <c r="K2214" i="4"/>
  <c r="M2214" i="4" s="1"/>
  <c r="K2226" i="4"/>
  <c r="M2226" i="4" s="1"/>
  <c r="K2228" i="4"/>
  <c r="M2228" i="4" s="1"/>
  <c r="K2230" i="4"/>
  <c r="M2230" i="4" s="1"/>
  <c r="K2232" i="4"/>
  <c r="M2232" i="4" s="1"/>
  <c r="K2245" i="4"/>
  <c r="M2245" i="4" s="1"/>
  <c r="K2247" i="4"/>
  <c r="M2247" i="4" s="1"/>
  <c r="K2249" i="4"/>
  <c r="M2249" i="4" s="1"/>
  <c r="K2251" i="4"/>
  <c r="M2251" i="4" s="1"/>
  <c r="K2263" i="4"/>
  <c r="M2263" i="4" s="1"/>
  <c r="K2265" i="4"/>
  <c r="M2265" i="4" s="1"/>
  <c r="K2267" i="4"/>
  <c r="M2267" i="4" s="1"/>
  <c r="K2269" i="4"/>
  <c r="M2269" i="4" s="1"/>
  <c r="K2283" i="4"/>
  <c r="M2283" i="4" s="1"/>
  <c r="K2285" i="4"/>
  <c r="M2285" i="4" s="1"/>
  <c r="K2287" i="4"/>
  <c r="M2287" i="4" s="1"/>
  <c r="K2289" i="4"/>
  <c r="M2289" i="4" s="1"/>
  <c r="K2301" i="4"/>
  <c r="M2301" i="4" s="1"/>
  <c r="K2303" i="4"/>
  <c r="M2303" i="4" s="1"/>
  <c r="K2305" i="4"/>
  <c r="M2305" i="4" s="1"/>
  <c r="K2307" i="4"/>
  <c r="M2307" i="4" s="1"/>
  <c r="K2321" i="4"/>
  <c r="M2321" i="4" s="1"/>
  <c r="K2323" i="4"/>
  <c r="M2323" i="4" s="1"/>
  <c r="K2325" i="4"/>
  <c r="M2325" i="4" s="1"/>
  <c r="K2327" i="4"/>
  <c r="M2327" i="4" s="1"/>
  <c r="K2340" i="4"/>
  <c r="M2340" i="4" s="1"/>
  <c r="K2342" i="4"/>
  <c r="M2342" i="4" s="1"/>
  <c r="K2344" i="4"/>
  <c r="M2344" i="4" s="1"/>
  <c r="K2346" i="4"/>
  <c r="M2346" i="4" s="1"/>
  <c r="K2348" i="4"/>
  <c r="M2348" i="4" s="1"/>
  <c r="K2361" i="4"/>
  <c r="M2361" i="4" s="1"/>
  <c r="K2363" i="4"/>
  <c r="M2363" i="4" s="1"/>
  <c r="K2365" i="4"/>
  <c r="M2365" i="4" s="1"/>
  <c r="K2367" i="4"/>
  <c r="M2367" i="4" s="1"/>
  <c r="K2380" i="4"/>
  <c r="M2380" i="4" s="1"/>
  <c r="K2382" i="4"/>
  <c r="M2382" i="4" s="1"/>
  <c r="K2384" i="4"/>
  <c r="M2384" i="4" s="1"/>
  <c r="K2386" i="4"/>
  <c r="M2386" i="4" s="1"/>
  <c r="K2388" i="4"/>
  <c r="M2388" i="4" s="1"/>
  <c r="K2401" i="4"/>
  <c r="M2401" i="4" s="1"/>
  <c r="K2403" i="4"/>
  <c r="M2403" i="4" s="1"/>
  <c r="K2405" i="4"/>
  <c r="M2405" i="4" s="1"/>
  <c r="K2407" i="4"/>
  <c r="M2407" i="4" s="1"/>
  <c r="K2420" i="4"/>
  <c r="M2420" i="4" s="1"/>
  <c r="K2422" i="4"/>
  <c r="M2422" i="4" s="1"/>
  <c r="K2424" i="4"/>
  <c r="M2424" i="4" s="1"/>
  <c r="K2426" i="4"/>
  <c r="M2426" i="4" s="1"/>
  <c r="K2433" i="4"/>
  <c r="M2433" i="4" s="1"/>
  <c r="K2442" i="4"/>
  <c r="M2442" i="4" s="1"/>
  <c r="K2444" i="4"/>
  <c r="M2444" i="4" s="1"/>
  <c r="K2446" i="4"/>
  <c r="M2446" i="4" s="1"/>
  <c r="K2448" i="4"/>
  <c r="M2448" i="4" s="1"/>
  <c r="K2456" i="4"/>
  <c r="M2456" i="4" s="1"/>
  <c r="K2458" i="4"/>
  <c r="M2458" i="4" s="1"/>
  <c r="K2466" i="4"/>
  <c r="M2466" i="4" s="1"/>
  <c r="K2468" i="4"/>
  <c r="M2468" i="4" s="1"/>
  <c r="K2470" i="4"/>
  <c r="M2470" i="4" s="1"/>
  <c r="K2472" i="4"/>
  <c r="M2472" i="4" s="1"/>
  <c r="K2485" i="4"/>
  <c r="M2485" i="4" s="1"/>
  <c r="K2487" i="4"/>
  <c r="M2487" i="4" s="1"/>
  <c r="K2489" i="4"/>
  <c r="M2489" i="4" s="1"/>
  <c r="K2491" i="4"/>
  <c r="M2491" i="4" s="1"/>
  <c r="K2493" i="4"/>
  <c r="M2493" i="4" s="1"/>
  <c r="K2507" i="4"/>
  <c r="M2507" i="4" s="1"/>
  <c r="K2509" i="4"/>
  <c r="M2509" i="4" s="1"/>
  <c r="K2511" i="4"/>
  <c r="M2511" i="4" s="1"/>
  <c r="K2513" i="4"/>
  <c r="M2513" i="4" s="1"/>
  <c r="K2528" i="4"/>
  <c r="M2528" i="4" s="1"/>
  <c r="K2530" i="4"/>
  <c r="M2530" i="4" s="1"/>
  <c r="K2532" i="4"/>
  <c r="M2532" i="4" s="1"/>
  <c r="K2534" i="4"/>
  <c r="M2534" i="4" s="1"/>
  <c r="K2548" i="4"/>
  <c r="M2548" i="4" s="1"/>
  <c r="K2550" i="4"/>
  <c r="M2550" i="4" s="1"/>
  <c r="K2552" i="4"/>
  <c r="M2552" i="4" s="1"/>
  <c r="K2554" i="4"/>
  <c r="M2554" i="4" s="1"/>
  <c r="K2556" i="4"/>
  <c r="M2556" i="4" s="1"/>
  <c r="K2569" i="4"/>
  <c r="M2569" i="4" s="1"/>
  <c r="K2571" i="4"/>
  <c r="M2571" i="4" s="1"/>
  <c r="K2573" i="4"/>
  <c r="M2573" i="4" s="1"/>
  <c r="K2575" i="4"/>
  <c r="M2575" i="4" s="1"/>
  <c r="K2589" i="4"/>
  <c r="M2589" i="4" s="1"/>
  <c r="K2591" i="4"/>
  <c r="M2591" i="4" s="1"/>
  <c r="K2593" i="4"/>
  <c r="M2593" i="4" s="1"/>
  <c r="K2595" i="4"/>
  <c r="M2595" i="4" s="1"/>
  <c r="K2597" i="4"/>
  <c r="M2597" i="4" s="1"/>
  <c r="K1959" i="4"/>
  <c r="M1959" i="4" s="1"/>
  <c r="K1961" i="4"/>
  <c r="M1961" i="4" s="1"/>
  <c r="K1963" i="4"/>
  <c r="M1963" i="4" s="1"/>
  <c r="K1965" i="4"/>
  <c r="M1965" i="4" s="1"/>
  <c r="K1978" i="4"/>
  <c r="M1978" i="4" s="1"/>
  <c r="K1980" i="4"/>
  <c r="M1980" i="4" s="1"/>
  <c r="K1982" i="4"/>
  <c r="M1982" i="4" s="1"/>
  <c r="K1984" i="4"/>
  <c r="M1984" i="4" s="1"/>
  <c r="K1997" i="4"/>
  <c r="M1997" i="4" s="1"/>
  <c r="K1999" i="4"/>
  <c r="M1999" i="4" s="1"/>
  <c r="K2001" i="4"/>
  <c r="M2001" i="4" s="1"/>
  <c r="K2003" i="4"/>
  <c r="M2003" i="4" s="1"/>
  <c r="K2005" i="4"/>
  <c r="M2005" i="4" s="1"/>
  <c r="K2018" i="4"/>
  <c r="M2018" i="4" s="1"/>
  <c r="K2020" i="4"/>
  <c r="M2020" i="4" s="1"/>
  <c r="K2022" i="4"/>
  <c r="M2022" i="4" s="1"/>
  <c r="K2024" i="4"/>
  <c r="M2024" i="4" s="1"/>
  <c r="K2036" i="4"/>
  <c r="M2036" i="4" s="1"/>
  <c r="K2038" i="4"/>
  <c r="M2038" i="4" s="1"/>
  <c r="K2040" i="4"/>
  <c r="M2040" i="4" s="1"/>
  <c r="K2042" i="4"/>
  <c r="M2042" i="4" s="1"/>
  <c r="K2044" i="4"/>
  <c r="M2044" i="4" s="1"/>
  <c r="K2057" i="4"/>
  <c r="M2057" i="4" s="1"/>
  <c r="K2059" i="4"/>
  <c r="M2059" i="4" s="1"/>
  <c r="K2061" i="4"/>
  <c r="M2061" i="4" s="1"/>
  <c r="K2063" i="4"/>
  <c r="M2063" i="4" s="1"/>
  <c r="K2076" i="4"/>
  <c r="M2076" i="4" s="1"/>
  <c r="K2078" i="4"/>
  <c r="M2078" i="4" s="1"/>
  <c r="K2080" i="4"/>
  <c r="M2080" i="4" s="1"/>
  <c r="K2082" i="4"/>
  <c r="M2082" i="4" s="1"/>
  <c r="K2084" i="4"/>
  <c r="M2084" i="4" s="1"/>
  <c r="K2095" i="4"/>
  <c r="M2095" i="4" s="1"/>
  <c r="K2097" i="4"/>
  <c r="M2097" i="4" s="1"/>
  <c r="K2099" i="4"/>
  <c r="M2099" i="4" s="1"/>
  <c r="K2101" i="4"/>
  <c r="M2101" i="4" s="1"/>
  <c r="K2103" i="4"/>
  <c r="M2103" i="4" s="1"/>
  <c r="K2116" i="4"/>
  <c r="M2116" i="4" s="1"/>
  <c r="K2118" i="4"/>
  <c r="M2118" i="4" s="1"/>
  <c r="K2120" i="4"/>
  <c r="M2120" i="4" s="1"/>
  <c r="K2122" i="4"/>
  <c r="M2122" i="4" s="1"/>
  <c r="K2136" i="4"/>
  <c r="M2136" i="4" s="1"/>
  <c r="K2138" i="4"/>
  <c r="M2138" i="4" s="1"/>
  <c r="K2140" i="4"/>
  <c r="M2140" i="4" s="1"/>
  <c r="K2142" i="4"/>
  <c r="M2142" i="4" s="1"/>
  <c r="K2144" i="4"/>
  <c r="M2144" i="4" s="1"/>
  <c r="K2157" i="4"/>
  <c r="M2157" i="4" s="1"/>
  <c r="K2159" i="4"/>
  <c r="M2159" i="4" s="1"/>
  <c r="K2161" i="4"/>
  <c r="M2161" i="4" s="1"/>
  <c r="K2163" i="4"/>
  <c r="M2163" i="4" s="1"/>
  <c r="K2176" i="4"/>
  <c r="M2176" i="4" s="1"/>
  <c r="K2178" i="4"/>
  <c r="M2178" i="4" s="1"/>
  <c r="K2180" i="4"/>
  <c r="M2180" i="4" s="1"/>
  <c r="K2182" i="4"/>
  <c r="M2182" i="4" s="1"/>
  <c r="K2195" i="4"/>
  <c r="M2195" i="4" s="1"/>
  <c r="K2197" i="4"/>
  <c r="M2197" i="4" s="1"/>
  <c r="K2199" i="4"/>
  <c r="M2199" i="4" s="1"/>
  <c r="K2201" i="4"/>
  <c r="M2201" i="4" s="1"/>
  <c r="K2203" i="4"/>
  <c r="M2203" i="4" s="1"/>
  <c r="K2218" i="4"/>
  <c r="M2218" i="4" s="1"/>
  <c r="K2220" i="4"/>
  <c r="M2220" i="4" s="1"/>
  <c r="K2222" i="4"/>
  <c r="M2222" i="4" s="1"/>
  <c r="K2224" i="4"/>
  <c r="M2224" i="4" s="1"/>
  <c r="K2235" i="4"/>
  <c r="M2235" i="4" s="1"/>
  <c r="K2237" i="4"/>
  <c r="M2237" i="4" s="1"/>
  <c r="K2239" i="4"/>
  <c r="M2239" i="4" s="1"/>
  <c r="K2241" i="4"/>
  <c r="M2241" i="4" s="1"/>
  <c r="K2255" i="4"/>
  <c r="M2255" i="4" s="1"/>
  <c r="K2257" i="4"/>
  <c r="M2257" i="4" s="1"/>
  <c r="K2259" i="4"/>
  <c r="M2259" i="4" s="1"/>
  <c r="K2261" i="4"/>
  <c r="M2261" i="4" s="1"/>
  <c r="K2272" i="4"/>
  <c r="M2272" i="4" s="1"/>
  <c r="K2274" i="4"/>
  <c r="M2274" i="4" s="1"/>
  <c r="K2276" i="4"/>
  <c r="M2276" i="4" s="1"/>
  <c r="K2278" i="4"/>
  <c r="M2278" i="4" s="1"/>
  <c r="K2293" i="4"/>
  <c r="M2293" i="4" s="1"/>
  <c r="K2295" i="4"/>
  <c r="M2295" i="4" s="1"/>
  <c r="K2297" i="4"/>
  <c r="M2297" i="4" s="1"/>
  <c r="K2299" i="4"/>
  <c r="M2299" i="4" s="1"/>
  <c r="K2310" i="4"/>
  <c r="M2310" i="4" s="1"/>
  <c r="K2312" i="4"/>
  <c r="M2312" i="4" s="1"/>
  <c r="K2314" i="4"/>
  <c r="M2314" i="4" s="1"/>
  <c r="K2316" i="4"/>
  <c r="M2316" i="4" s="1"/>
  <c r="K2330" i="4"/>
  <c r="M2330" i="4" s="1"/>
  <c r="K2332" i="4"/>
  <c r="M2332" i="4" s="1"/>
  <c r="K2334" i="4"/>
  <c r="M2334" i="4" s="1"/>
  <c r="K2336" i="4"/>
  <c r="M2336" i="4" s="1"/>
  <c r="K2338" i="4"/>
  <c r="M2338" i="4" s="1"/>
  <c r="K2351" i="4"/>
  <c r="M2351" i="4" s="1"/>
  <c r="K2353" i="4"/>
  <c r="M2353" i="4" s="1"/>
  <c r="K2355" i="4"/>
  <c r="M2355" i="4" s="1"/>
  <c r="K2357" i="4"/>
  <c r="M2357" i="4" s="1"/>
  <c r="K2370" i="4"/>
  <c r="M2370" i="4" s="1"/>
  <c r="K2372" i="4"/>
  <c r="M2372" i="4" s="1"/>
  <c r="K2374" i="4"/>
  <c r="M2374" i="4" s="1"/>
  <c r="K2376" i="4"/>
  <c r="M2376" i="4" s="1"/>
  <c r="K2378" i="4"/>
  <c r="M2378" i="4" s="1"/>
  <c r="K2391" i="4"/>
  <c r="M2391" i="4" s="1"/>
  <c r="K2393" i="4"/>
  <c r="M2393" i="4" s="1"/>
  <c r="K2395" i="4"/>
  <c r="M2395" i="4" s="1"/>
  <c r="K2397" i="4"/>
  <c r="M2397" i="4" s="1"/>
  <c r="K2410" i="4"/>
  <c r="M2410" i="4" s="1"/>
  <c r="K2412" i="4"/>
  <c r="M2412" i="4" s="1"/>
  <c r="K2414" i="4"/>
  <c r="M2414" i="4" s="1"/>
  <c r="K2416" i="4"/>
  <c r="M2416" i="4" s="1"/>
  <c r="K2418" i="4"/>
  <c r="M2418" i="4" s="1"/>
  <c r="K2428" i="4"/>
  <c r="M2428" i="4" s="1"/>
  <c r="K2436" i="4"/>
  <c r="M2436" i="4" s="1"/>
  <c r="K2438" i="4"/>
  <c r="M2438" i="4" s="1"/>
  <c r="K2451" i="4"/>
  <c r="M2451" i="4" s="1"/>
  <c r="K2460" i="4"/>
  <c r="M2460" i="4" s="1"/>
  <c r="K2462" i="4"/>
  <c r="M2462" i="4" s="1"/>
  <c r="K2475" i="4"/>
  <c r="M2475" i="4" s="1"/>
  <c r="K2477" i="4"/>
  <c r="M2477" i="4" s="1"/>
  <c r="K2479" i="4"/>
  <c r="M2479" i="4" s="1"/>
  <c r="K2481" i="4"/>
  <c r="M2481" i="4" s="1"/>
  <c r="K2483" i="4"/>
  <c r="M2483" i="4" s="1"/>
  <c r="K2497" i="4"/>
  <c r="M2497" i="4" s="1"/>
  <c r="K2499" i="4"/>
  <c r="M2499" i="4" s="1"/>
  <c r="K2501" i="4"/>
  <c r="M2501" i="4" s="1"/>
  <c r="K2503" i="4"/>
  <c r="M2503" i="4" s="1"/>
  <c r="K2517" i="4"/>
  <c r="M2517" i="4" s="1"/>
  <c r="K2519" i="4"/>
  <c r="M2519" i="4" s="1"/>
  <c r="K2521" i="4"/>
  <c r="M2521" i="4" s="1"/>
  <c r="K2523" i="4"/>
  <c r="M2523" i="4" s="1"/>
  <c r="K2538" i="4"/>
  <c r="M2538" i="4" s="1"/>
  <c r="K2540" i="4"/>
  <c r="M2540" i="4" s="1"/>
  <c r="K2542" i="4"/>
  <c r="M2542" i="4" s="1"/>
  <c r="K2544" i="4"/>
  <c r="M2544" i="4" s="1"/>
  <c r="K2546" i="4"/>
  <c r="M2546" i="4" s="1"/>
  <c r="K2559" i="4"/>
  <c r="M2559" i="4" s="1"/>
  <c r="K2561" i="4"/>
  <c r="M2561" i="4" s="1"/>
  <c r="K2563" i="4"/>
  <c r="M2563" i="4" s="1"/>
  <c r="K2565" i="4"/>
  <c r="M2565" i="4" s="1"/>
  <c r="K2578" i="4"/>
  <c r="M2578" i="4" s="1"/>
  <c r="K2580" i="4"/>
  <c r="M2580" i="4" s="1"/>
  <c r="K2582" i="4"/>
  <c r="M2582" i="4" s="1"/>
  <c r="K2584" i="4"/>
  <c r="M2584" i="4" s="1"/>
  <c r="K2586" i="4"/>
  <c r="M2586" i="4" s="1"/>
  <c r="K2601" i="4"/>
  <c r="M2601" i="4" s="1"/>
  <c r="K2603" i="4"/>
  <c r="M2603" i="4" s="1"/>
  <c r="K2605" i="4"/>
  <c r="M2605" i="4" s="1"/>
  <c r="K2607" i="4"/>
  <c r="M2607" i="4" s="1"/>
  <c r="G5849" i="1"/>
  <c r="C662" i="5" s="1"/>
  <c r="G6551" i="1"/>
  <c r="C707" i="5" s="1"/>
  <c r="G6584" i="1"/>
  <c r="C710" i="5" s="1"/>
  <c r="G6606" i="1"/>
  <c r="C711" i="5" s="1"/>
  <c r="G6633" i="1"/>
  <c r="C713" i="5" s="1"/>
  <c r="G5925" i="1"/>
  <c r="C666" i="5" s="1"/>
  <c r="G5958" i="1"/>
  <c r="C668" i="5" s="1"/>
  <c r="G6776" i="1"/>
  <c r="C723" i="5" s="1"/>
  <c r="G6288" i="1"/>
  <c r="C691" i="5" s="1"/>
  <c r="G5166" i="1"/>
  <c r="C621" i="5" s="1"/>
  <c r="G5346" i="1"/>
  <c r="C633" i="5" s="1"/>
  <c r="G5870" i="1"/>
  <c r="C663" i="5" s="1"/>
  <c r="G5908" i="1"/>
  <c r="C665" i="5" s="1"/>
  <c r="G6076" i="1"/>
  <c r="C676" i="5" s="1"/>
  <c r="G5047" i="1"/>
  <c r="C613" i="5" s="1"/>
  <c r="G6511" i="1"/>
  <c r="C705" i="5" s="1"/>
  <c r="C655" i="5"/>
  <c r="G5941" i="1"/>
  <c r="C667" i="5" s="1"/>
  <c r="G6262" i="1"/>
  <c r="C690" i="5" s="1"/>
  <c r="C612" i="5"/>
  <c r="G5322" i="1"/>
  <c r="C632" i="5" s="1"/>
  <c r="G5233" i="1"/>
  <c r="C626" i="5" s="1"/>
  <c r="G5567" i="1"/>
  <c r="C644" i="5" s="1"/>
  <c r="G6044" i="1"/>
  <c r="C674" i="5" s="1"/>
  <c r="G6348" i="1"/>
  <c r="C694" i="5" s="1"/>
  <c r="G6567" i="1"/>
  <c r="C708" i="5" s="1"/>
  <c r="G5217" i="1"/>
  <c r="C625" i="5" s="1"/>
  <c r="G5387" i="1"/>
  <c r="C636" i="5" s="1"/>
  <c r="G5410" i="1"/>
  <c r="C637" i="5" s="1"/>
  <c r="G5481" i="1"/>
  <c r="C640" i="5" s="1"/>
  <c r="C652" i="5"/>
  <c r="G5181" i="1"/>
  <c r="C622" i="5" s="1"/>
  <c r="G5432" i="1"/>
  <c r="C638" i="5" s="1"/>
  <c r="G5524" i="1"/>
  <c r="C642" i="5" s="1"/>
  <c r="C653" i="5"/>
  <c r="C657" i="5"/>
  <c r="C658" i="5"/>
  <c r="G6023" i="1"/>
  <c r="C673" i="5" s="1"/>
  <c r="G6060" i="1"/>
  <c r="C675" i="5" s="1"/>
  <c r="G6465" i="1"/>
  <c r="C700" i="5" s="1"/>
  <c r="G6472" i="1"/>
  <c r="C701" i="5" s="1"/>
  <c r="G6481" i="1"/>
  <c r="C702" i="5" s="1"/>
  <c r="G6651" i="1"/>
  <c r="C715" i="5" s="1"/>
  <c r="G6756" i="1"/>
  <c r="C721" i="5" s="1"/>
  <c r="G5002" i="1"/>
  <c r="C611" i="5" s="1"/>
  <c r="G5080" i="1"/>
  <c r="C615" i="5" s="1"/>
  <c r="G5149" i="1"/>
  <c r="C620" i="5" s="1"/>
  <c r="G5304" i="1"/>
  <c r="C631" i="5" s="1"/>
  <c r="G5363" i="1"/>
  <c r="C635" i="5" s="1"/>
  <c r="G5550" i="1"/>
  <c r="C643" i="5" s="1"/>
  <c r="G5587" i="1"/>
  <c r="C645" i="5" s="1"/>
  <c r="G5613" i="1"/>
  <c r="C647" i="5" s="1"/>
  <c r="G6204" i="1"/>
  <c r="C686" i="5" s="1"/>
  <c r="G6530" i="1"/>
  <c r="C706" i="5" s="1"/>
  <c r="G6712" i="1"/>
  <c r="C719" i="5" s="1"/>
  <c r="G4979" i="1"/>
  <c r="C610" i="5" s="1"/>
  <c r="G5115" i="1"/>
  <c r="C617" i="5" s="1"/>
  <c r="G5259" i="1"/>
  <c r="C628" i="5" s="1"/>
  <c r="G5459" i="1"/>
  <c r="C639" i="5" s="1"/>
  <c r="G5632" i="1"/>
  <c r="C649" i="5" s="1"/>
  <c r="C660" i="5"/>
  <c r="G5981" i="1"/>
  <c r="C669" i="5" s="1"/>
  <c r="G6003" i="1"/>
  <c r="C671" i="5" s="1"/>
  <c r="G6093" i="1"/>
  <c r="C678" i="5" s="1"/>
  <c r="G6127" i="1"/>
  <c r="C680" i="5" s="1"/>
  <c r="G6163" i="1"/>
  <c r="C684" i="5" s="1"/>
  <c r="G6184" i="1"/>
  <c r="C685" i="5" s="1"/>
  <c r="G6219" i="1"/>
  <c r="C688" i="5" s="1"/>
  <c r="G6240" i="1"/>
  <c r="C689" i="5" s="1"/>
  <c r="G6306" i="1"/>
  <c r="C692" i="5" s="1"/>
  <c r="G6325" i="1"/>
  <c r="C693" i="5" s="1"/>
  <c r="G6397" i="1"/>
  <c r="C696" i="5" s="1"/>
  <c r="G6418" i="1"/>
  <c r="C697" i="5" s="1"/>
  <c r="G6497" i="1"/>
  <c r="C703" i="5" s="1"/>
  <c r="G5651" i="1"/>
  <c r="C651" i="5" s="1"/>
  <c r="C654" i="5"/>
  <c r="G6370" i="1"/>
  <c r="C695" i="5" s="1"/>
  <c r="G6441" i="1"/>
  <c r="C698" i="5" s="1"/>
  <c r="G5095" i="1"/>
  <c r="C616" i="5" s="1"/>
  <c r="C656" i="5"/>
  <c r="C659" i="5"/>
  <c r="G6732" i="1"/>
  <c r="C720" i="5" s="1"/>
  <c r="G5505" i="1"/>
  <c r="C641" i="5" s="1"/>
  <c r="G6112" i="1"/>
  <c r="C679" i="5" s="1"/>
  <c r="G6672" i="1"/>
  <c r="C717" i="5" s="1"/>
  <c r="G5888" i="1"/>
  <c r="C664" i="5" s="1"/>
  <c r="G6144" i="1"/>
  <c r="C682" i="5" s="1"/>
  <c r="G6694" i="1"/>
  <c r="C718" i="5" s="1"/>
  <c r="G6800" i="1"/>
  <c r="C725" i="5" s="1"/>
  <c r="M1813" i="4" l="1"/>
  <c r="G622" i="5" s="1"/>
  <c r="M2440" i="4"/>
  <c r="G701" i="5" s="1"/>
  <c r="M2379" i="4"/>
  <c r="G693" i="5" s="1"/>
  <c r="M2104" i="4"/>
  <c r="G658" i="5" s="1"/>
  <c r="M2598" i="4"/>
  <c r="G723" i="5" s="1"/>
  <c r="M1750" i="4"/>
  <c r="G613" i="5" s="1"/>
  <c r="M1735" i="4"/>
  <c r="G611" i="5" s="1"/>
  <c r="M2435" i="4"/>
  <c r="G700" i="5" s="1"/>
  <c r="M2215" i="4"/>
  <c r="G671" i="5" s="1"/>
  <c r="M1957" i="4"/>
  <c r="G640" i="5" s="1"/>
  <c r="M1824" i="4"/>
  <c r="G624" i="5" s="1"/>
  <c r="M2567" i="4"/>
  <c r="G719" i="5" s="1"/>
  <c r="M2359" i="4"/>
  <c r="G691" i="5" s="1"/>
  <c r="M2300" i="4"/>
  <c r="G684" i="5" s="1"/>
  <c r="M2262" i="4"/>
  <c r="G678" i="5" s="1"/>
  <c r="M2225" i="4"/>
  <c r="G673" i="5" s="1"/>
  <c r="M2065" i="4"/>
  <c r="G654" i="5" s="1"/>
  <c r="M1834" i="4"/>
  <c r="G625" i="5" s="1"/>
  <c r="M2536" i="4"/>
  <c r="G715" i="5" s="1"/>
  <c r="M2464" i="4"/>
  <c r="G705" i="5" s="1"/>
  <c r="M2449" i="4"/>
  <c r="G702" i="5" s="1"/>
  <c r="M2329" i="4"/>
  <c r="G688" i="5" s="1"/>
  <c r="M2290" i="4"/>
  <c r="G682" i="5" s="1"/>
  <c r="M2252" i="4"/>
  <c r="G676" i="5" s="1"/>
  <c r="M1996" i="4"/>
  <c r="G644" i="5" s="1"/>
  <c r="M2587" i="4"/>
  <c r="G721" i="5" s="1"/>
  <c r="M2339" i="4"/>
  <c r="G689" i="5" s="1"/>
  <c r="M2318" i="4"/>
  <c r="G686" i="5" s="1"/>
  <c r="M2280" i="4"/>
  <c r="G680" i="5" s="1"/>
  <c r="M2243" i="4"/>
  <c r="G675" i="5" s="1"/>
  <c r="M2085" i="4"/>
  <c r="G656" i="5" s="1"/>
  <c r="M2557" i="4"/>
  <c r="G718" i="5" s="1"/>
  <c r="M2430" i="4"/>
  <c r="G698" i="5" s="1"/>
  <c r="M2155" i="4"/>
  <c r="G664" i="5" s="1"/>
  <c r="M1947" i="4"/>
  <c r="G639" i="5" s="1"/>
  <c r="M2505" i="4"/>
  <c r="G710" i="5" s="1"/>
  <c r="M2184" i="4"/>
  <c r="G667" i="5" s="1"/>
  <c r="M1986" i="4"/>
  <c r="G643" i="5" s="1"/>
  <c r="M1966" i="4"/>
  <c r="G641" i="5" s="1"/>
  <c r="M1766" i="4"/>
  <c r="G615" i="5" s="1"/>
  <c r="M2515" i="4"/>
  <c r="G711" i="5" s="1"/>
  <c r="M2194" i="4"/>
  <c r="G668" i="5" s="1"/>
  <c r="M2174" i="4"/>
  <c r="G666" i="5" s="1"/>
  <c r="M1927" i="4"/>
  <c r="G637" i="5" s="1"/>
  <c r="M1774" i="4"/>
  <c r="G616" i="5" s="1"/>
  <c r="M2547" i="4"/>
  <c r="G717" i="5" s="1"/>
  <c r="M2525" i="4"/>
  <c r="G713" i="5" s="1"/>
  <c r="M2204" i="4"/>
  <c r="G669" i="5" s="1"/>
  <c r="M2045" i="4"/>
  <c r="G652" i="5" s="1"/>
  <c r="M2026" i="4"/>
  <c r="G649" i="5" s="1"/>
  <c r="M2494" i="4"/>
  <c r="G708" i="5" s="1"/>
  <c r="M2389" i="4"/>
  <c r="G694" i="5" s="1"/>
  <c r="M2114" i="4"/>
  <c r="G659" i="5" s="1"/>
  <c r="M2094" i="4"/>
  <c r="G657" i="5" s="1"/>
  <c r="M2016" i="4"/>
  <c r="G647" i="5" s="1"/>
  <c r="M1907" i="4"/>
  <c r="G635" i="5" s="1"/>
  <c r="M1758" i="4"/>
  <c r="G614" i="5" s="1"/>
  <c r="M1743" i="4"/>
  <c r="G612" i="5" s="1"/>
  <c r="M2165" i="4"/>
  <c r="G665" i="5" s="1"/>
  <c r="M1917" i="4"/>
  <c r="G636" i="5" s="1"/>
  <c r="M1798" i="4"/>
  <c r="G620" i="5" s="1"/>
  <c r="M1855" i="4"/>
  <c r="G628" i="5" s="1"/>
  <c r="M2474" i="4"/>
  <c r="G706" i="5" s="1"/>
  <c r="M2409" i="4"/>
  <c r="G696" i="5" s="1"/>
  <c r="M2135" i="4"/>
  <c r="G662" i="5" s="1"/>
  <c r="M1886" i="4"/>
  <c r="G632" i="5" s="1"/>
  <c r="M1726" i="4"/>
  <c r="G610" i="5" s="1"/>
  <c r="M2484" i="4"/>
  <c r="G707" i="5" s="1"/>
  <c r="M2419" i="4"/>
  <c r="G697" i="5" s="1"/>
  <c r="M2145" i="4"/>
  <c r="G663" i="5" s="1"/>
  <c r="M2006" i="4"/>
  <c r="G645" i="5" s="1"/>
  <c r="M2349" i="4"/>
  <c r="G690" i="5" s="1"/>
  <c r="M2309" i="4"/>
  <c r="G685" i="5" s="1"/>
  <c r="M2271" i="4"/>
  <c r="G679" i="5" s="1"/>
  <c r="M2234" i="4"/>
  <c r="G674" i="5" s="1"/>
  <c r="M2055" i="4"/>
  <c r="G653" i="5" s="1"/>
  <c r="M1976" i="4"/>
  <c r="G642" i="5" s="1"/>
  <c r="M1865" i="4"/>
  <c r="G629" i="5" s="1"/>
  <c r="M1805" i="4"/>
  <c r="G621" i="5" s="1"/>
  <c r="M1790" i="4"/>
  <c r="G618" i="5" s="1"/>
  <c r="M1782" i="4"/>
  <c r="G617" i="5" s="1"/>
  <c r="M2609" i="4"/>
  <c r="G725" i="5" s="1"/>
  <c r="M2399" i="4"/>
  <c r="G695" i="5" s="1"/>
  <c r="M2124" i="4"/>
  <c r="G660" i="5" s="1"/>
  <c r="M1876" i="4"/>
  <c r="G631" i="5" s="1"/>
  <c r="M2577" i="4"/>
  <c r="G720" i="5" s="1"/>
  <c r="M2369" i="4"/>
  <c r="G692" i="5" s="1"/>
  <c r="M2075" i="4"/>
  <c r="G655" i="5" s="1"/>
  <c r="M2035" i="4"/>
  <c r="G651" i="5" s="1"/>
  <c r="M1844" i="4"/>
  <c r="G626" i="5" s="1"/>
  <c r="M1937" i="4"/>
  <c r="G638" i="5" s="1"/>
  <c r="M1896" i="4"/>
  <c r="G633" i="5" s="1"/>
  <c r="G4572" i="1"/>
  <c r="G4571" i="1"/>
  <c r="D225" i="3"/>
  <c r="M2453" i="4" l="1"/>
  <c r="G703" i="5" s="1"/>
  <c r="G8645" i="1"/>
  <c r="G8644" i="1"/>
  <c r="G8643" i="1"/>
  <c r="G8641" i="1"/>
  <c r="G8640" i="1"/>
  <c r="G8639" i="1"/>
  <c r="G8638" i="1"/>
  <c r="G8630" i="1"/>
  <c r="G8629" i="1"/>
  <c r="G8628" i="1"/>
  <c r="G8626" i="1"/>
  <c r="G8625" i="1"/>
  <c r="G8623" i="1"/>
  <c r="G8622" i="1"/>
  <c r="G8621" i="1"/>
  <c r="G8619" i="1"/>
  <c r="G8618" i="1"/>
  <c r="G8617" i="1"/>
  <c r="G8616" i="1"/>
  <c r="G8614" i="1"/>
  <c r="G8613" i="1"/>
  <c r="G8612" i="1"/>
  <c r="G8611" i="1"/>
  <c r="G8609" i="1"/>
  <c r="G8608" i="1"/>
  <c r="G8607" i="1"/>
  <c r="G8605" i="1"/>
  <c r="G8604" i="1"/>
  <c r="G8603" i="1"/>
  <c r="G8601" i="1"/>
  <c r="G8600" i="1"/>
  <c r="G8599" i="1"/>
  <c r="G8598" i="1"/>
  <c r="G8596" i="1"/>
  <c r="G8595" i="1"/>
  <c r="G8594" i="1"/>
  <c r="G8593" i="1"/>
  <c r="G8591" i="1"/>
  <c r="G8590" i="1"/>
  <c r="G8589" i="1"/>
  <c r="G8588" i="1"/>
  <c r="G8585" i="1"/>
  <c r="G8584" i="1"/>
  <c r="G8583" i="1"/>
  <c r="G8582" i="1"/>
  <c r="G8580" i="1"/>
  <c r="G8579" i="1"/>
  <c r="G8578" i="1"/>
  <c r="G8568" i="1"/>
  <c r="G8575" i="1" s="1"/>
  <c r="G8566" i="1"/>
  <c r="G8565" i="1"/>
  <c r="G8564" i="1"/>
  <c r="G8563" i="1"/>
  <c r="G8562" i="1"/>
  <c r="G8560" i="1"/>
  <c r="G8559" i="1"/>
  <c r="G8557" i="1"/>
  <c r="G8556" i="1"/>
  <c r="G8555" i="1"/>
  <c r="G8554" i="1"/>
  <c r="G8549" i="1"/>
  <c r="G8548" i="1"/>
  <c r="G8547" i="1"/>
  <c r="G8545" i="1"/>
  <c r="G8544" i="1"/>
  <c r="G8542" i="1"/>
  <c r="G8541" i="1"/>
  <c r="G8540" i="1"/>
  <c r="G8539" i="1"/>
  <c r="G8537" i="1"/>
  <c r="G8536" i="1"/>
  <c r="G8535" i="1"/>
  <c r="G8533" i="1"/>
  <c r="G8532" i="1"/>
  <c r="G8531" i="1"/>
  <c r="G8530" i="1"/>
  <c r="G8528" i="1"/>
  <c r="G8527" i="1"/>
  <c r="G8526" i="1"/>
  <c r="G8525" i="1"/>
  <c r="G8523" i="1"/>
  <c r="G8522" i="1"/>
  <c r="G8521" i="1"/>
  <c r="G8520" i="1"/>
  <c r="G8516" i="1"/>
  <c r="G8515" i="1"/>
  <c r="G8514" i="1"/>
  <c r="G8513" i="1"/>
  <c r="G8511" i="1"/>
  <c r="G8510" i="1"/>
  <c r="G8509" i="1"/>
  <c r="G8508" i="1"/>
  <c r="G8506" i="1"/>
  <c r="G8505" i="1"/>
  <c r="G8504" i="1"/>
  <c r="G8503" i="1"/>
  <c r="G8501" i="1"/>
  <c r="G8500" i="1"/>
  <c r="G8499" i="1"/>
  <c r="G8498" i="1"/>
  <c r="G8496" i="1"/>
  <c r="G8495" i="1"/>
  <c r="G8494" i="1"/>
  <c r="G8493" i="1"/>
  <c r="G8492" i="1"/>
  <c r="G8490" i="1"/>
  <c r="G8489" i="1"/>
  <c r="G8487" i="1"/>
  <c r="G8486" i="1"/>
  <c r="G8485" i="1"/>
  <c r="G8484" i="1"/>
  <c r="G8482" i="1"/>
  <c r="G8481" i="1"/>
  <c r="G8480" i="1"/>
  <c r="G8479" i="1"/>
  <c r="G8477" i="1"/>
  <c r="G8476" i="1"/>
  <c r="G8475" i="1"/>
  <c r="G8474" i="1"/>
  <c r="G8473" i="1"/>
  <c r="G8471" i="1"/>
  <c r="G8470" i="1"/>
  <c r="G8469" i="1"/>
  <c r="G8468" i="1"/>
  <c r="G8466" i="1"/>
  <c r="G8465" i="1"/>
  <c r="G8463" i="1"/>
  <c r="G8462" i="1"/>
  <c r="G8461" i="1"/>
  <c r="G8460" i="1"/>
  <c r="G8458" i="1"/>
  <c r="G8457" i="1"/>
  <c r="G8456" i="1"/>
  <c r="G8455" i="1"/>
  <c r="G8453" i="1"/>
  <c r="G8452" i="1"/>
  <c r="G8451" i="1"/>
  <c r="G8450" i="1"/>
  <c r="G8449" i="1"/>
  <c r="G8447" i="1"/>
  <c r="G8446" i="1"/>
  <c r="G8444" i="1"/>
  <c r="G8443" i="1"/>
  <c r="G8442" i="1"/>
  <c r="G8441" i="1"/>
  <c r="G8440" i="1"/>
  <c r="G8438" i="1"/>
  <c r="G8437" i="1"/>
  <c r="G8436" i="1"/>
  <c r="G8435" i="1"/>
  <c r="G8434" i="1"/>
  <c r="G8433" i="1"/>
  <c r="G8432" i="1"/>
  <c r="G8428" i="1"/>
  <c r="G8427" i="1"/>
  <c r="G8426" i="1"/>
  <c r="G8425" i="1"/>
  <c r="G8423" i="1"/>
  <c r="G8422" i="1"/>
  <c r="G8421" i="1"/>
  <c r="G8420" i="1"/>
  <c r="G8417" i="1"/>
  <c r="G8416" i="1"/>
  <c r="G8415" i="1"/>
  <c r="G8414" i="1"/>
  <c r="G8413" i="1"/>
  <c r="G8412" i="1"/>
  <c r="G8410" i="1"/>
  <c r="G8409" i="1"/>
  <c r="G8408" i="1"/>
  <c r="G8407" i="1"/>
  <c r="G8404" i="1"/>
  <c r="G8403" i="1"/>
  <c r="G8402" i="1"/>
  <c r="G8401" i="1"/>
  <c r="G8399" i="1"/>
  <c r="G8398" i="1"/>
  <c r="G8397" i="1"/>
  <c r="G8396" i="1"/>
  <c r="G8394" i="1"/>
  <c r="G8393" i="1"/>
  <c r="G8392" i="1"/>
  <c r="G8391" i="1"/>
  <c r="G8389" i="1"/>
  <c r="G8388" i="1"/>
  <c r="G8387" i="1"/>
  <c r="G8385" i="1"/>
  <c r="G8384" i="1"/>
  <c r="G8383" i="1"/>
  <c r="G8382" i="1"/>
  <c r="G8381" i="1"/>
  <c r="G8380" i="1"/>
  <c r="G8379" i="1"/>
  <c r="G8377" i="1"/>
  <c r="G8376" i="1"/>
  <c r="G8375" i="1"/>
  <c r="G8374" i="1"/>
  <c r="G8373" i="1"/>
  <c r="G8371" i="1"/>
  <c r="G8370" i="1"/>
  <c r="G8369" i="1"/>
  <c r="G8368" i="1"/>
  <c r="G8366" i="1"/>
  <c r="G8365" i="1"/>
  <c r="G8364" i="1"/>
  <c r="G8363" i="1"/>
  <c r="G8362" i="1"/>
  <c r="G8360" i="1"/>
  <c r="G8359" i="1"/>
  <c r="G8358" i="1"/>
  <c r="G8357" i="1"/>
  <c r="G8355" i="1"/>
  <c r="G8354" i="1"/>
  <c r="G8353" i="1"/>
  <c r="G8352" i="1"/>
  <c r="G8350" i="1"/>
  <c r="G8349" i="1"/>
  <c r="G8348" i="1"/>
  <c r="G8347" i="1"/>
  <c r="G8345" i="1"/>
  <c r="G8344" i="1"/>
  <c r="G8342" i="1"/>
  <c r="G8341" i="1"/>
  <c r="G8340" i="1"/>
  <c r="G8339" i="1"/>
  <c r="G8338" i="1"/>
  <c r="G8336" i="1"/>
  <c r="G8335" i="1"/>
  <c r="G8334" i="1"/>
  <c r="G8333" i="1"/>
  <c r="G8331" i="1"/>
  <c r="G8330" i="1"/>
  <c r="G8329" i="1"/>
  <c r="G8328" i="1"/>
  <c r="G8326" i="1"/>
  <c r="G8325" i="1"/>
  <c r="G8324" i="1"/>
  <c r="G8323" i="1"/>
  <c r="G8322" i="1"/>
  <c r="G8320" i="1"/>
  <c r="G8319" i="1"/>
  <c r="G8317" i="1"/>
  <c r="G8316" i="1"/>
  <c r="G8315" i="1"/>
  <c r="G8314" i="1"/>
  <c r="G8313" i="1"/>
  <c r="G8311" i="1"/>
  <c r="G8310" i="1"/>
  <c r="G8309" i="1"/>
  <c r="G8308" i="1"/>
  <c r="G8307" i="1"/>
  <c r="G8305" i="1"/>
  <c r="G8304" i="1"/>
  <c r="G8303" i="1"/>
  <c r="G8302" i="1"/>
  <c r="G8301" i="1"/>
  <c r="G8300" i="1"/>
  <c r="G8299" i="1"/>
  <c r="G8297" i="1"/>
  <c r="G8296" i="1"/>
  <c r="G8295" i="1"/>
  <c r="G8294" i="1"/>
  <c r="G8292" i="1"/>
  <c r="G8291" i="1"/>
  <c r="G8290" i="1"/>
  <c r="G8289" i="1"/>
  <c r="G8287" i="1"/>
  <c r="G8286" i="1"/>
  <c r="G8285" i="1"/>
  <c r="G8284" i="1"/>
  <c r="G8283" i="1"/>
  <c r="G8281" i="1"/>
  <c r="G8280" i="1"/>
  <c r="G8279" i="1"/>
  <c r="G8278" i="1"/>
  <c r="G8277" i="1"/>
  <c r="G8275" i="1"/>
  <c r="G8274" i="1"/>
  <c r="G8273" i="1"/>
  <c r="G8272" i="1"/>
  <c r="G8271" i="1"/>
  <c r="G8269" i="1"/>
  <c r="G8268" i="1"/>
  <c r="G8267" i="1"/>
  <c r="G8266" i="1"/>
  <c r="G8265" i="1"/>
  <c r="G8263" i="1"/>
  <c r="G8262" i="1"/>
  <c r="G8261" i="1"/>
  <c r="G8260" i="1"/>
  <c r="G8259" i="1"/>
  <c r="G8257" i="1"/>
  <c r="G8256" i="1"/>
  <c r="G8255" i="1"/>
  <c r="G8254" i="1"/>
  <c r="G8252" i="1"/>
  <c r="G8251" i="1"/>
  <c r="G8247" i="1"/>
  <c r="G8246" i="1"/>
  <c r="G8245" i="1"/>
  <c r="G8243" i="1"/>
  <c r="G8242" i="1"/>
  <c r="G8241" i="1"/>
  <c r="G8238" i="1"/>
  <c r="G8240" i="1" s="1"/>
  <c r="G8236" i="1"/>
  <c r="G8235" i="1"/>
  <c r="G8234" i="1"/>
  <c r="G8233" i="1"/>
  <c r="G8231" i="1"/>
  <c r="G8230" i="1"/>
  <c r="G8229" i="1"/>
  <c r="G8228" i="1"/>
  <c r="G8226" i="1"/>
  <c r="G8225" i="1"/>
  <c r="G8224" i="1"/>
  <c r="G8223" i="1"/>
  <c r="G8222" i="1"/>
  <c r="G8220" i="1"/>
  <c r="G8219" i="1"/>
  <c r="G8218" i="1"/>
  <c r="G8217" i="1"/>
  <c r="G8216" i="1"/>
  <c r="G8214" i="1"/>
  <c r="G8213" i="1"/>
  <c r="G8211" i="1"/>
  <c r="G8210" i="1"/>
  <c r="G8209" i="1"/>
  <c r="G8207" i="1"/>
  <c r="G8206" i="1"/>
  <c r="G8204" i="1"/>
  <c r="G8203" i="1"/>
  <c r="G8202" i="1"/>
  <c r="G8201" i="1"/>
  <c r="G8199" i="1"/>
  <c r="G8198" i="1"/>
  <c r="G8197" i="1"/>
  <c r="G8196" i="1"/>
  <c r="G8195" i="1"/>
  <c r="G8194" i="1"/>
  <c r="G8193" i="1"/>
  <c r="G8192" i="1"/>
  <c r="G8191" i="1"/>
  <c r="G8189" i="1"/>
  <c r="G8188" i="1"/>
  <c r="G8187" i="1"/>
  <c r="G8186" i="1"/>
  <c r="G8183" i="1"/>
  <c r="G8182" i="1"/>
  <c r="G8181" i="1"/>
  <c r="G8180" i="1"/>
  <c r="G8178" i="1"/>
  <c r="G8177" i="1"/>
  <c r="G8176" i="1"/>
  <c r="G8175" i="1"/>
  <c r="G8174" i="1"/>
  <c r="G8172" i="1"/>
  <c r="G8171" i="1"/>
  <c r="G8170" i="1"/>
  <c r="G8169" i="1"/>
  <c r="G8168" i="1"/>
  <c r="G8166" i="1"/>
  <c r="G8165" i="1"/>
  <c r="G8164" i="1"/>
  <c r="G8163" i="1"/>
  <c r="G8162" i="1"/>
  <c r="G8160" i="1"/>
  <c r="G8159" i="1"/>
  <c r="G8158" i="1"/>
  <c r="G8157" i="1"/>
  <c r="G8156" i="1"/>
  <c r="G8155" i="1"/>
  <c r="G8154" i="1"/>
  <c r="G8153" i="1"/>
  <c r="G8147" i="1"/>
  <c r="G8146" i="1"/>
  <c r="G8145" i="1"/>
  <c r="G8144" i="1"/>
  <c r="G8143" i="1"/>
  <c r="G8142" i="1"/>
  <c r="G8141" i="1"/>
  <c r="G8139" i="1"/>
  <c r="G8138" i="1"/>
  <c r="G8137" i="1"/>
  <c r="G8136" i="1"/>
  <c r="G8134" i="1"/>
  <c r="G8133" i="1"/>
  <c r="G8132" i="1"/>
  <c r="G8131" i="1"/>
  <c r="G8129" i="1"/>
  <c r="G8128" i="1"/>
  <c r="G8127" i="1"/>
  <c r="G8126" i="1"/>
  <c r="G8125" i="1"/>
  <c r="G8123" i="1"/>
  <c r="G8122" i="1"/>
  <c r="G8121" i="1"/>
  <c r="G8120" i="1"/>
  <c r="G8119" i="1"/>
  <c r="G8117" i="1"/>
  <c r="G8116" i="1"/>
  <c r="G8115" i="1"/>
  <c r="G8114" i="1"/>
  <c r="G8113" i="1"/>
  <c r="G8112" i="1"/>
  <c r="G8110" i="1"/>
  <c r="G8109" i="1"/>
  <c r="G8108" i="1"/>
  <c r="G8107" i="1"/>
  <c r="G8105" i="1"/>
  <c r="G8104" i="1"/>
  <c r="G8102" i="1"/>
  <c r="G8101" i="1"/>
  <c r="G8100" i="1"/>
  <c r="G8099" i="1"/>
  <c r="G8098" i="1"/>
  <c r="G8096" i="1"/>
  <c r="G8095" i="1"/>
  <c r="G8094" i="1"/>
  <c r="G8093" i="1"/>
  <c r="G8092" i="1"/>
  <c r="G8090" i="1"/>
  <c r="G8089" i="1"/>
  <c r="G8088" i="1"/>
  <c r="G8087" i="1"/>
  <c r="G8086" i="1"/>
  <c r="G8084" i="1"/>
  <c r="G8083" i="1"/>
  <c r="G8082" i="1"/>
  <c r="G8081" i="1"/>
  <c r="G8080" i="1"/>
  <c r="G8078" i="1"/>
  <c r="G8077" i="1"/>
  <c r="G8076" i="1"/>
  <c r="G8075" i="1"/>
  <c r="G8074" i="1"/>
  <c r="G8072" i="1"/>
  <c r="G8071" i="1"/>
  <c r="G8070" i="1"/>
  <c r="G8069" i="1"/>
  <c r="G8068" i="1"/>
  <c r="G8066" i="1"/>
  <c r="G8065" i="1"/>
  <c r="G8064" i="1"/>
  <c r="G8063" i="1"/>
  <c r="G8061" i="1"/>
  <c r="G8060" i="1"/>
  <c r="G8059" i="1"/>
  <c r="G8058" i="1"/>
  <c r="G8056" i="1"/>
  <c r="G8055" i="1"/>
  <c r="G8054" i="1"/>
  <c r="G8053" i="1"/>
  <c r="G8052" i="1"/>
  <c r="G8051" i="1"/>
  <c r="G8050" i="1"/>
  <c r="G8049" i="1"/>
  <c r="G8048" i="1"/>
  <c r="G8046" i="1"/>
  <c r="G8045" i="1"/>
  <c r="G8043" i="1"/>
  <c r="G8042" i="1"/>
  <c r="G8041" i="1"/>
  <c r="G8040" i="1"/>
  <c r="G8039" i="1"/>
  <c r="G8038" i="1"/>
  <c r="G8036" i="1"/>
  <c r="G8035" i="1"/>
  <c r="G8034" i="1"/>
  <c r="G8033" i="1"/>
  <c r="G8032" i="1"/>
  <c r="G8031" i="1"/>
  <c r="G8030" i="1"/>
  <c r="G8028" i="1"/>
  <c r="G8027" i="1"/>
  <c r="G8026" i="1"/>
  <c r="G8025" i="1"/>
  <c r="G8023" i="1"/>
  <c r="G8022" i="1"/>
  <c r="G8021" i="1"/>
  <c r="G8020" i="1"/>
  <c r="G8018" i="1"/>
  <c r="G8017" i="1"/>
  <c r="G8016" i="1"/>
  <c r="G8014" i="1"/>
  <c r="G8013" i="1"/>
  <c r="G8012" i="1"/>
  <c r="G8011" i="1"/>
  <c r="G8009" i="1"/>
  <c r="G8008" i="1"/>
  <c r="G8007" i="1"/>
  <c r="G8005" i="1"/>
  <c r="G8004" i="1"/>
  <c r="G8003" i="1"/>
  <c r="G8002" i="1"/>
  <c r="G8001" i="1"/>
  <c r="G7999" i="1"/>
  <c r="G7998" i="1"/>
  <c r="G7997" i="1"/>
  <c r="G7996" i="1"/>
  <c r="G7995" i="1"/>
  <c r="G7993" i="1"/>
  <c r="G7992" i="1"/>
  <c r="G7991" i="1"/>
  <c r="G7990" i="1"/>
  <c r="G7989" i="1"/>
  <c r="G7988" i="1"/>
  <c r="G7986" i="1"/>
  <c r="G7985" i="1"/>
  <c r="G7984" i="1"/>
  <c r="G7983" i="1"/>
  <c r="G7982" i="1"/>
  <c r="G7980" i="1"/>
  <c r="G7979" i="1"/>
  <c r="G7978" i="1"/>
  <c r="G7977" i="1"/>
  <c r="G7976" i="1"/>
  <c r="G7974" i="1"/>
  <c r="G7973" i="1"/>
  <c r="G7972" i="1"/>
  <c r="G7971" i="1"/>
  <c r="G7970" i="1"/>
  <c r="G7969" i="1"/>
  <c r="G7968" i="1"/>
  <c r="G7966" i="1"/>
  <c r="G7965" i="1"/>
  <c r="G7964" i="1"/>
  <c r="G7963" i="1"/>
  <c r="G7961" i="1"/>
  <c r="G7960" i="1"/>
  <c r="G7959" i="1"/>
  <c r="G7958" i="1"/>
  <c r="G7957" i="1"/>
  <c r="G7955" i="1"/>
  <c r="G7954" i="1"/>
  <c r="G7953" i="1"/>
  <c r="G7951" i="1"/>
  <c r="G7950" i="1"/>
  <c r="G7949" i="1"/>
  <c r="G7948" i="1"/>
  <c r="G7947" i="1"/>
  <c r="G7945" i="1"/>
  <c r="G7944" i="1"/>
  <c r="G7943" i="1"/>
  <c r="G7942" i="1"/>
  <c r="G7941" i="1"/>
  <c r="G7940" i="1"/>
  <c r="G7938" i="1"/>
  <c r="G7937" i="1"/>
  <c r="G7936" i="1"/>
  <c r="G7934" i="1"/>
  <c r="G7933" i="1"/>
  <c r="G7932" i="1"/>
  <c r="G7931" i="1"/>
  <c r="G7929" i="1"/>
  <c r="G7928" i="1"/>
  <c r="G7927" i="1"/>
  <c r="G7926" i="1"/>
  <c r="G7925" i="1"/>
  <c r="G7923" i="1"/>
  <c r="G7922" i="1"/>
  <c r="G7918" i="1"/>
  <c r="G7917" i="1"/>
  <c r="G7916" i="1"/>
  <c r="G7915" i="1"/>
  <c r="G7913" i="1"/>
  <c r="G7912" i="1"/>
  <c r="G7911" i="1"/>
  <c r="G7910" i="1"/>
  <c r="G8627" i="1" l="1"/>
  <c r="G8615" i="1"/>
  <c r="G8581" i="1"/>
  <c r="G8624" i="1"/>
  <c r="G8646" i="1"/>
  <c r="G8558" i="1"/>
  <c r="G8173" i="1"/>
  <c r="G8179" i="1"/>
  <c r="G8212" i="1"/>
  <c r="G8215" i="1"/>
  <c r="G8248" i="1"/>
  <c r="G8546" i="1"/>
  <c r="G8010" i="1"/>
  <c r="G8106" i="1"/>
  <c r="G8491" i="1"/>
  <c r="G8327" i="1"/>
  <c r="G8356" i="1"/>
  <c r="G8367" i="1"/>
  <c r="G8395" i="1"/>
  <c r="G8405" i="1"/>
  <c r="G8411" i="1"/>
  <c r="G8454" i="1"/>
  <c r="G8483" i="1"/>
  <c r="G8488" i="1"/>
  <c r="G7930" i="1"/>
  <c r="G7939" i="1"/>
  <c r="G8208" i="1"/>
  <c r="G8270" i="1"/>
  <c r="G8293" i="1"/>
  <c r="G8298" i="1"/>
  <c r="G8306" i="1"/>
  <c r="G8318" i="1"/>
  <c r="G8390" i="1"/>
  <c r="G8467" i="1"/>
  <c r="G8550" i="1"/>
  <c r="G8561" i="1"/>
  <c r="G8567" i="1"/>
  <c r="G8351" i="1"/>
  <c r="G8361" i="1"/>
  <c r="G8400" i="1"/>
  <c r="G7914" i="1"/>
  <c r="G7919" i="1"/>
  <c r="G7924" i="1"/>
  <c r="G7935" i="1"/>
  <c r="G8227" i="1"/>
  <c r="G8232" i="1"/>
  <c r="G8237" i="1"/>
  <c r="G8253" i="1"/>
  <c r="G8321" i="1"/>
  <c r="G8642" i="1"/>
  <c r="G7956" i="1"/>
  <c r="G7962" i="1"/>
  <c r="G7967" i="1"/>
  <c r="G7975" i="1"/>
  <c r="G7981" i="1"/>
  <c r="G7987" i="1"/>
  <c r="G8024" i="1"/>
  <c r="G8029" i="1"/>
  <c r="G8037" i="1"/>
  <c r="G8057" i="1"/>
  <c r="G8062" i="1"/>
  <c r="G8067" i="1"/>
  <c r="G8161" i="1"/>
  <c r="G8167" i="1"/>
  <c r="G8205" i="1"/>
  <c r="G8221" i="1"/>
  <c r="G8244" i="1"/>
  <c r="C949" i="5" s="1"/>
  <c r="G8282" i="1"/>
  <c r="G8346" i="1"/>
  <c r="G8386" i="1"/>
  <c r="G8418" i="1"/>
  <c r="G8424" i="1"/>
  <c r="G8429" i="1"/>
  <c r="G8439" i="1"/>
  <c r="G8445" i="1"/>
  <c r="G8448" i="1"/>
  <c r="G8543" i="1"/>
  <c r="G8610" i="1"/>
  <c r="G8631" i="1"/>
  <c r="G7946" i="1"/>
  <c r="G7952" i="1"/>
  <c r="G7994" i="1"/>
  <c r="G8000" i="1"/>
  <c r="G8044" i="1"/>
  <c r="G8085" i="1"/>
  <c r="G8091" i="1"/>
  <c r="G8118" i="1"/>
  <c r="G8124" i="1"/>
  <c r="G8184" i="1"/>
  <c r="G8190" i="1"/>
  <c r="G8200" i="1"/>
  <c r="G8276" i="1"/>
  <c r="G8332" i="1"/>
  <c r="G8337" i="1"/>
  <c r="G8343" i="1"/>
  <c r="G8372" i="1"/>
  <c r="G8378" i="1"/>
  <c r="G8459" i="1"/>
  <c r="G8464" i="1"/>
  <c r="G8620" i="1"/>
  <c r="G8006" i="1"/>
  <c r="G8015" i="1"/>
  <c r="G8019" i="1"/>
  <c r="G8047" i="1"/>
  <c r="G8073" i="1"/>
  <c r="G8079" i="1"/>
  <c r="G8097" i="1"/>
  <c r="G8103" i="1"/>
  <c r="G8111" i="1"/>
  <c r="G8130" i="1"/>
  <c r="G8135" i="1"/>
  <c r="G8140" i="1"/>
  <c r="G8148" i="1"/>
  <c r="G8258" i="1"/>
  <c r="G8264" i="1"/>
  <c r="G8288" i="1"/>
  <c r="G8312" i="1"/>
  <c r="G8472" i="1"/>
  <c r="G8478" i="1"/>
  <c r="G8497" i="1"/>
  <c r="G8502" i="1"/>
  <c r="G8507" i="1"/>
  <c r="G8512" i="1"/>
  <c r="G8517" i="1"/>
  <c r="G8524" i="1"/>
  <c r="G8529" i="1"/>
  <c r="G8534" i="1"/>
  <c r="G8538" i="1"/>
  <c r="G8586" i="1"/>
  <c r="G8592" i="1"/>
  <c r="G8597" i="1"/>
  <c r="G8602" i="1"/>
  <c r="G8606" i="1"/>
  <c r="J6026" i="4" l="1"/>
  <c r="E6026" i="4"/>
  <c r="H6026" i="4" s="1"/>
  <c r="I6026" i="4" s="1"/>
  <c r="J6028" i="4"/>
  <c r="E6028" i="4"/>
  <c r="H6028" i="4" s="1"/>
  <c r="I6028" i="4" s="1"/>
  <c r="J6025" i="4"/>
  <c r="E6025" i="4"/>
  <c r="H6025" i="4" s="1"/>
  <c r="I6025" i="4" s="1"/>
  <c r="J6024" i="4"/>
  <c r="E6024" i="4"/>
  <c r="H6024" i="4" s="1"/>
  <c r="I6024" i="4" s="1"/>
  <c r="J6022" i="4"/>
  <c r="E6022" i="4"/>
  <c r="H6022" i="4" s="1"/>
  <c r="I6022" i="4" s="1"/>
  <c r="J6021" i="4"/>
  <c r="E6021" i="4"/>
  <c r="H6021" i="4" s="1"/>
  <c r="I6021" i="4" s="1"/>
  <c r="J6019" i="4"/>
  <c r="E6019" i="4"/>
  <c r="H6019" i="4" s="1"/>
  <c r="I6019" i="4" s="1"/>
  <c r="J6018" i="4"/>
  <c r="E6018" i="4"/>
  <c r="H6018" i="4" s="1"/>
  <c r="I6018" i="4" s="1"/>
  <c r="K6018" i="4" l="1"/>
  <c r="M6018" i="4" s="1"/>
  <c r="K6021" i="4"/>
  <c r="M6021" i="4" s="1"/>
  <c r="K6024" i="4"/>
  <c r="M6024" i="4" s="1"/>
  <c r="K6028" i="4"/>
  <c r="M6028" i="4" s="1"/>
  <c r="M6043" i="4" s="1"/>
  <c r="G1550" i="5" s="1"/>
  <c r="K6019" i="4"/>
  <c r="M6019" i="4" s="1"/>
  <c r="K6022" i="4"/>
  <c r="M6022" i="4" s="1"/>
  <c r="K6025" i="4"/>
  <c r="M6025" i="4" s="1"/>
  <c r="K6026" i="4"/>
  <c r="M6026" i="4" s="1"/>
  <c r="M6027" i="4" l="1"/>
  <c r="G1549" i="5" s="1"/>
  <c r="M6023" i="4"/>
  <c r="G1548" i="5" s="1"/>
  <c r="M6020" i="4"/>
  <c r="G1547" i="5" s="1"/>
  <c r="D1550" i="5"/>
  <c r="D1548" i="5"/>
  <c r="F1548" i="5" s="1"/>
  <c r="D1549" i="5"/>
  <c r="F1549" i="5" s="1"/>
  <c r="D1547" i="5"/>
  <c r="G10726" i="1"/>
  <c r="G10725" i="1"/>
  <c r="G10724" i="1"/>
  <c r="G10723" i="1"/>
  <c r="G10722" i="1"/>
  <c r="G10721" i="1"/>
  <c r="G10720" i="1"/>
  <c r="G10719" i="1"/>
  <c r="G10718" i="1"/>
  <c r="G10717" i="1"/>
  <c r="G10716" i="1"/>
  <c r="G10715" i="1"/>
  <c r="G10714" i="1"/>
  <c r="G10713" i="1"/>
  <c r="G10710" i="1"/>
  <c r="G10709" i="1"/>
  <c r="G10708" i="1"/>
  <c r="G10707" i="1"/>
  <c r="G10706" i="1"/>
  <c r="G10705" i="1"/>
  <c r="G10704" i="1"/>
  <c r="G10703" i="1"/>
  <c r="G10702" i="1"/>
  <c r="G10701" i="1"/>
  <c r="G10700" i="1"/>
  <c r="G10699" i="1"/>
  <c r="G10698" i="1"/>
  <c r="G10697" i="1"/>
  <c r="G10696" i="1"/>
  <c r="G10693" i="1"/>
  <c r="G10692" i="1"/>
  <c r="G10691" i="1"/>
  <c r="G10690" i="1"/>
  <c r="G10689" i="1"/>
  <c r="G10688" i="1"/>
  <c r="G10687" i="1"/>
  <c r="G10686" i="1"/>
  <c r="G10685" i="1"/>
  <c r="G10684" i="1"/>
  <c r="G10683" i="1"/>
  <c r="G10682" i="1"/>
  <c r="G10681" i="1"/>
  <c r="G10678" i="1"/>
  <c r="G10677" i="1"/>
  <c r="G10676" i="1"/>
  <c r="G10675" i="1"/>
  <c r="G10674" i="1"/>
  <c r="G10673" i="1"/>
  <c r="G10672" i="1"/>
  <c r="G10671" i="1"/>
  <c r="G10670" i="1"/>
  <c r="G10669" i="1"/>
  <c r="G10668" i="1"/>
  <c r="G10667" i="1"/>
  <c r="G10666" i="1"/>
  <c r="G10665" i="1"/>
  <c r="G10664" i="1"/>
  <c r="F1550" i="5" l="1"/>
  <c r="H1550" i="5" s="1"/>
  <c r="F1547" i="5"/>
  <c r="H1547" i="5" s="1"/>
  <c r="H1548" i="5"/>
  <c r="E1574" i="6" s="1"/>
  <c r="H1549" i="5"/>
  <c r="G10711" i="1"/>
  <c r="C1238" i="5" s="1"/>
  <c r="G10694" i="1"/>
  <c r="C1237" i="5" s="1"/>
  <c r="G10727" i="1"/>
  <c r="C1239" i="5" s="1"/>
  <c r="G10679" i="1"/>
  <c r="C1236" i="5" s="1"/>
  <c r="G10632" i="1"/>
  <c r="E1576" i="6" l="1"/>
  <c r="E1575" i="6"/>
  <c r="E1573" i="6"/>
  <c r="D613" i="5" l="1"/>
  <c r="F613" i="5" s="1"/>
  <c r="D617" i="5"/>
  <c r="F617" i="5" s="1"/>
  <c r="D622" i="5"/>
  <c r="F622" i="5" s="1"/>
  <c r="D628" i="5"/>
  <c r="F628" i="5" s="1"/>
  <c r="D633" i="5"/>
  <c r="F633" i="5" s="1"/>
  <c r="D638" i="5"/>
  <c r="F638" i="5" s="1"/>
  <c r="D642" i="5"/>
  <c r="F642" i="5" s="1"/>
  <c r="D647" i="5"/>
  <c r="F647" i="5" s="1"/>
  <c r="D653" i="5"/>
  <c r="F653" i="5" s="1"/>
  <c r="D657" i="5"/>
  <c r="F657" i="5" s="1"/>
  <c r="D662" i="5"/>
  <c r="F662" i="5" s="1"/>
  <c r="D671" i="5"/>
  <c r="F671" i="5" s="1"/>
  <c r="D614" i="5"/>
  <c r="F614" i="5" s="1"/>
  <c r="D624" i="5"/>
  <c r="F624" i="5" s="1"/>
  <c r="D629" i="5"/>
  <c r="F629" i="5" s="1"/>
  <c r="D635" i="5"/>
  <c r="F635" i="5" s="1"/>
  <c r="D639" i="5"/>
  <c r="F639" i="5" s="1"/>
  <c r="D643" i="5"/>
  <c r="F643" i="5" s="1"/>
  <c r="D649" i="5"/>
  <c r="F649" i="5" s="1"/>
  <c r="D663" i="5"/>
  <c r="F663" i="5" s="1"/>
  <c r="D667" i="5"/>
  <c r="F667" i="5" s="1"/>
  <c r="D673" i="5"/>
  <c r="F673" i="5" s="1"/>
  <c r="D684" i="5"/>
  <c r="F684" i="5" s="1"/>
  <c r="D689" i="5"/>
  <c r="F689" i="5" s="1"/>
  <c r="D693" i="5"/>
  <c r="F693" i="5" s="1"/>
  <c r="D697" i="5"/>
  <c r="F697" i="5" s="1"/>
  <c r="D707" i="5"/>
  <c r="F707" i="5" s="1"/>
  <c r="D713" i="5"/>
  <c r="F713" i="5" s="1"/>
  <c r="D719" i="5"/>
  <c r="F719" i="5" s="1"/>
  <c r="D611" i="5"/>
  <c r="F611" i="5" s="1"/>
  <c r="D615" i="5"/>
  <c r="F615" i="5" s="1"/>
  <c r="D620" i="5"/>
  <c r="F620" i="5" s="1"/>
  <c r="D625" i="5"/>
  <c r="F625" i="5" s="1"/>
  <c r="D631" i="5"/>
  <c r="F631" i="5" s="1"/>
  <c r="D636" i="5"/>
  <c r="F636" i="5" s="1"/>
  <c r="D640" i="5"/>
  <c r="F640" i="5" s="1"/>
  <c r="D644" i="5"/>
  <c r="F644" i="5" s="1"/>
  <c r="D651" i="5"/>
  <c r="F651" i="5" s="1"/>
  <c r="D655" i="5"/>
  <c r="F655" i="5" s="1"/>
  <c r="D659" i="5"/>
  <c r="F659" i="5" s="1"/>
  <c r="D664" i="5"/>
  <c r="F664" i="5" s="1"/>
  <c r="D668" i="5"/>
  <c r="F668" i="5" s="1"/>
  <c r="D674" i="5"/>
  <c r="F674" i="5" s="1"/>
  <c r="D679" i="5"/>
  <c r="F679" i="5" s="1"/>
  <c r="D685" i="5"/>
  <c r="F685" i="5" s="1"/>
  <c r="D694" i="5"/>
  <c r="F694" i="5" s="1"/>
  <c r="D708" i="5"/>
  <c r="F708" i="5" s="1"/>
  <c r="D720" i="5"/>
  <c r="F720" i="5" s="1"/>
  <c r="D725" i="5"/>
  <c r="F725" i="5" s="1"/>
  <c r="D612" i="5"/>
  <c r="F612" i="5" s="1"/>
  <c r="D616" i="5"/>
  <c r="F616" i="5" s="1"/>
  <c r="D621" i="5"/>
  <c r="F621" i="5" s="1"/>
  <c r="D632" i="5"/>
  <c r="F632" i="5" s="1"/>
  <c r="D637" i="5"/>
  <c r="F637" i="5" s="1"/>
  <c r="D641" i="5"/>
  <c r="F641" i="5" s="1"/>
  <c r="D645" i="5"/>
  <c r="F645" i="5" s="1"/>
  <c r="D652" i="5"/>
  <c r="F652" i="5" s="1"/>
  <c r="D656" i="5"/>
  <c r="F656" i="5" s="1"/>
  <c r="D660" i="5"/>
  <c r="F660" i="5" s="1"/>
  <c r="D665" i="5"/>
  <c r="F665" i="5" s="1"/>
  <c r="D669" i="5"/>
  <c r="F669" i="5" s="1"/>
  <c r="D675" i="5"/>
  <c r="F675" i="5" s="1"/>
  <c r="D680" i="5"/>
  <c r="F680" i="5" s="1"/>
  <c r="D695" i="5"/>
  <c r="F695" i="5" s="1"/>
  <c r="D700" i="5"/>
  <c r="F700" i="5" s="1"/>
  <c r="D705" i="5"/>
  <c r="F705" i="5" s="1"/>
  <c r="D717" i="5"/>
  <c r="F717" i="5" s="1"/>
  <c r="D721" i="5"/>
  <c r="F721" i="5" s="1"/>
  <c r="D676" i="5"/>
  <c r="F676" i="5" s="1"/>
  <c r="D688" i="5"/>
  <c r="F688" i="5" s="1"/>
  <c r="D692" i="5"/>
  <c r="F692" i="5" s="1"/>
  <c r="D696" i="5"/>
  <c r="F696" i="5" s="1"/>
  <c r="D701" i="5"/>
  <c r="F701" i="5" s="1"/>
  <c r="D706" i="5"/>
  <c r="F706" i="5" s="1"/>
  <c r="D654" i="5"/>
  <c r="F654" i="5" s="1"/>
  <c r="D666" i="5"/>
  <c r="F666" i="5" s="1"/>
  <c r="D686" i="5"/>
  <c r="F686" i="5" s="1"/>
  <c r="D691" i="5"/>
  <c r="F691" i="5" s="1"/>
  <c r="D698" i="5"/>
  <c r="F698" i="5" s="1"/>
  <c r="D711" i="5"/>
  <c r="F711" i="5" s="1"/>
  <c r="D718" i="5"/>
  <c r="F718" i="5" s="1"/>
  <c r="D723" i="5"/>
  <c r="F723" i="5" s="1"/>
  <c r="D626" i="5"/>
  <c r="F626" i="5" s="1"/>
  <c r="D658" i="5"/>
  <c r="F658" i="5" s="1"/>
  <c r="D678" i="5"/>
  <c r="F678" i="5" s="1"/>
  <c r="D690" i="5"/>
  <c r="F690" i="5" s="1"/>
  <c r="D703" i="5"/>
  <c r="F703" i="5" s="1"/>
  <c r="D710" i="5"/>
  <c r="F710" i="5" s="1"/>
  <c r="D715" i="5"/>
  <c r="F715" i="5" s="1"/>
  <c r="D682" i="5"/>
  <c r="F682" i="5" s="1"/>
  <c r="D702" i="5"/>
  <c r="F702" i="5" s="1"/>
  <c r="D610" i="5"/>
  <c r="F610" i="5" s="1"/>
  <c r="D618" i="5"/>
  <c r="F618" i="5" s="1"/>
  <c r="H665" i="5" l="1"/>
  <c r="E666" i="6" s="1"/>
  <c r="H696" i="5"/>
  <c r="E697" i="6" s="1"/>
  <c r="H643" i="5"/>
  <c r="E644" i="6" s="1"/>
  <c r="H636" i="5"/>
  <c r="E637" i="6" s="1"/>
  <c r="H651" i="5"/>
  <c r="E652" i="6" s="1"/>
  <c r="H676" i="5"/>
  <c r="E677" i="6" s="1"/>
  <c r="H639" i="5"/>
  <c r="E640" i="6" s="1"/>
  <c r="H614" i="5"/>
  <c r="E615" i="6" s="1"/>
  <c r="H725" i="5"/>
  <c r="E726" i="6" s="1"/>
  <c r="H685" i="5"/>
  <c r="E686" i="6" s="1"/>
  <c r="H644" i="5"/>
  <c r="E645" i="6" s="1"/>
  <c r="H632" i="5"/>
  <c r="E633" i="6" s="1"/>
  <c r="H629" i="5"/>
  <c r="E630" i="6" s="1"/>
  <c r="H611" i="5"/>
  <c r="E612" i="6" s="1"/>
  <c r="H631" i="5"/>
  <c r="E632" i="6" s="1"/>
  <c r="H628" i="5"/>
  <c r="E629" i="6" s="1"/>
  <c r="H645" i="5"/>
  <c r="E646" i="6" s="1"/>
  <c r="H701" i="5"/>
  <c r="E702" i="6" s="1"/>
  <c r="H653" i="5"/>
  <c r="E654" i="6" s="1"/>
  <c r="H637" i="5"/>
  <c r="E638" i="6" s="1"/>
  <c r="H673" i="5"/>
  <c r="E674" i="6" s="1"/>
  <c r="H633" i="5"/>
  <c r="E634" i="6" s="1"/>
  <c r="H679" i="5"/>
  <c r="E680" i="6" s="1"/>
  <c r="H660" i="5"/>
  <c r="E661" i="6" s="1"/>
  <c r="H635" i="5"/>
  <c r="E636" i="6" s="1"/>
  <c r="H700" i="5"/>
  <c r="E701" i="6" s="1"/>
  <c r="H612" i="5"/>
  <c r="E613" i="6" s="1"/>
  <c r="H613" i="5"/>
  <c r="E614" i="6" s="1"/>
  <c r="H717" i="5"/>
  <c r="E718" i="6" s="1"/>
  <c r="H684" i="5"/>
  <c r="E685" i="6" s="1"/>
  <c r="H617" i="5"/>
  <c r="E618" i="6" s="1"/>
  <c r="H695" i="5"/>
  <c r="E696" i="6" s="1"/>
  <c r="H662" i="5"/>
  <c r="E663" i="6" s="1"/>
  <c r="H615" i="5"/>
  <c r="E616" i="6" s="1"/>
  <c r="H706" i="5"/>
  <c r="E707" i="6" s="1"/>
  <c r="H641" i="5"/>
  <c r="E642" i="6" s="1"/>
  <c r="H719" i="5"/>
  <c r="E720" i="6" s="1"/>
  <c r="H640" i="5"/>
  <c r="E641" i="6" s="1"/>
  <c r="H620" i="5"/>
  <c r="E621" i="6" s="1"/>
  <c r="H702" i="5"/>
  <c r="E703" i="6" s="1"/>
  <c r="H693" i="5"/>
  <c r="E694" i="6" s="1"/>
  <c r="H647" i="5"/>
  <c r="E648" i="6" s="1"/>
  <c r="H622" i="5"/>
  <c r="E623" i="6" s="1"/>
  <c r="H707" i="5"/>
  <c r="E708" i="6" s="1"/>
  <c r="H671" i="5"/>
  <c r="E672" i="6" s="1"/>
  <c r="H625" i="5"/>
  <c r="E626" i="6" s="1"/>
  <c r="H674" i="5"/>
  <c r="E675" i="6" s="1"/>
  <c r="H655" i="5"/>
  <c r="E656" i="6" s="1"/>
  <c r="H697" i="5"/>
  <c r="E698" i="6" s="1"/>
  <c r="H649" i="5"/>
  <c r="E650" i="6" s="1"/>
  <c r="H638" i="5"/>
  <c r="E639" i="6" s="1"/>
  <c r="H656" i="5"/>
  <c r="E657" i="6" s="1"/>
  <c r="H708" i="5"/>
  <c r="E709" i="6" s="1"/>
  <c r="H680" i="5"/>
  <c r="E681" i="6" s="1"/>
  <c r="H675" i="5"/>
  <c r="E676" i="6" s="1"/>
  <c r="H659" i="5"/>
  <c r="E660" i="6" s="1"/>
  <c r="H624" i="5"/>
  <c r="E625" i="6" s="1"/>
  <c r="H705" i="5"/>
  <c r="E706" i="6" s="1"/>
  <c r="H663" i="5"/>
  <c r="E664" i="6" s="1"/>
  <c r="H667" i="5"/>
  <c r="E668" i="6" s="1"/>
  <c r="H713" i="5"/>
  <c r="E714" i="6" s="1"/>
  <c r="H642" i="5"/>
  <c r="E643" i="6" s="1"/>
  <c r="H689" i="5"/>
  <c r="E690" i="6" s="1"/>
  <c r="H668" i="5"/>
  <c r="E669" i="6" s="1"/>
  <c r="H652" i="5"/>
  <c r="E653" i="6" s="1"/>
  <c r="H721" i="5"/>
  <c r="E722" i="6" s="1"/>
  <c r="H616" i="5"/>
  <c r="E617" i="6" s="1"/>
  <c r="H694" i="5"/>
  <c r="E695" i="6" s="1"/>
  <c r="H657" i="5"/>
  <c r="E658" i="6" s="1"/>
  <c r="H692" i="5"/>
  <c r="E693" i="6" s="1"/>
  <c r="H669" i="5"/>
  <c r="E670" i="6" s="1"/>
  <c r="H621" i="5"/>
  <c r="E622" i="6" s="1"/>
  <c r="H720" i="5"/>
  <c r="E721" i="6" s="1"/>
  <c r="H688" i="5"/>
  <c r="E689" i="6" s="1"/>
  <c r="H664" i="5"/>
  <c r="E665" i="6" s="1"/>
  <c r="H715" i="5"/>
  <c r="E716" i="6" s="1"/>
  <c r="H666" i="5"/>
  <c r="E667" i="6" s="1"/>
  <c r="H710" i="5"/>
  <c r="E711" i="6" s="1"/>
  <c r="H686" i="5"/>
  <c r="E687" i="6" s="1"/>
  <c r="H711" i="5"/>
  <c r="E712" i="6" s="1"/>
  <c r="H698" i="5"/>
  <c r="E699" i="6" s="1"/>
  <c r="H718" i="5"/>
  <c r="E719" i="6" s="1"/>
  <c r="H682" i="5"/>
  <c r="E683" i="6" s="1"/>
  <c r="H690" i="5"/>
  <c r="E691" i="6" s="1"/>
  <c r="H654" i="5"/>
  <c r="E655" i="6" s="1"/>
  <c r="H658" i="5"/>
  <c r="E659" i="6" s="1"/>
  <c r="H703" i="5"/>
  <c r="E704" i="6" s="1"/>
  <c r="H678" i="5"/>
  <c r="E679" i="6" s="1"/>
  <c r="H691" i="5"/>
  <c r="E692" i="6" s="1"/>
  <c r="H723" i="5"/>
  <c r="E724" i="6" s="1"/>
  <c r="H618" i="5"/>
  <c r="E619" i="6" s="1"/>
  <c r="H626" i="5"/>
  <c r="E627" i="6" s="1"/>
  <c r="H610" i="5"/>
  <c r="E611" i="6" s="1"/>
  <c r="H1341" i="5" l="1"/>
  <c r="H1342" i="5" l="1"/>
  <c r="E1344" i="6"/>
  <c r="E1342" i="6"/>
  <c r="J207" i="4"/>
  <c r="E207" i="4"/>
  <c r="H207" i="4" s="1"/>
  <c r="I207" i="4" s="1"/>
  <c r="J206" i="4"/>
  <c r="E206" i="4"/>
  <c r="H206" i="4" s="1"/>
  <c r="I206" i="4" s="1"/>
  <c r="J342" i="4"/>
  <c r="E342" i="4"/>
  <c r="H342" i="4" s="1"/>
  <c r="I342" i="4" s="1"/>
  <c r="J341" i="4"/>
  <c r="E341" i="4"/>
  <c r="H341" i="4" s="1"/>
  <c r="I341" i="4" s="1"/>
  <c r="J339" i="4"/>
  <c r="E339" i="4"/>
  <c r="H339" i="4" s="1"/>
  <c r="I339" i="4" s="1"/>
  <c r="J338" i="4"/>
  <c r="E338" i="4"/>
  <c r="H338" i="4" s="1"/>
  <c r="I338" i="4" s="1"/>
  <c r="J336" i="4"/>
  <c r="E336" i="4"/>
  <c r="H336" i="4" s="1"/>
  <c r="I336" i="4" s="1"/>
  <c r="J335" i="4"/>
  <c r="E335" i="4"/>
  <c r="H335" i="4" s="1"/>
  <c r="I335" i="4" s="1"/>
  <c r="J333" i="4"/>
  <c r="E333" i="4"/>
  <c r="H333" i="4" s="1"/>
  <c r="I333" i="4" s="1"/>
  <c r="J332" i="4"/>
  <c r="E332" i="4"/>
  <c r="H332" i="4" s="1"/>
  <c r="I332" i="4" s="1"/>
  <c r="J330" i="4"/>
  <c r="E330" i="4"/>
  <c r="H330" i="4" s="1"/>
  <c r="I330" i="4" s="1"/>
  <c r="J329" i="4"/>
  <c r="E329" i="4"/>
  <c r="H329" i="4" s="1"/>
  <c r="I329" i="4" s="1"/>
  <c r="J321" i="4"/>
  <c r="E321" i="4"/>
  <c r="H321" i="4" s="1"/>
  <c r="I321" i="4" s="1"/>
  <c r="J320" i="4"/>
  <c r="E320" i="4"/>
  <c r="H320" i="4" s="1"/>
  <c r="I320" i="4" s="1"/>
  <c r="J319" i="4"/>
  <c r="E319" i="4"/>
  <c r="H319" i="4" s="1"/>
  <c r="I319" i="4" s="1"/>
  <c r="J318" i="4"/>
  <c r="E318" i="4"/>
  <c r="H318" i="4" s="1"/>
  <c r="I318" i="4" s="1"/>
  <c r="J317" i="4"/>
  <c r="E317" i="4"/>
  <c r="H317" i="4" s="1"/>
  <c r="I317" i="4" s="1"/>
  <c r="J316" i="4"/>
  <c r="E316" i="4"/>
  <c r="H316" i="4" s="1"/>
  <c r="I316" i="4" s="1"/>
  <c r="J314" i="4"/>
  <c r="E314" i="4"/>
  <c r="H314" i="4" s="1"/>
  <c r="I314" i="4" s="1"/>
  <c r="J313" i="4"/>
  <c r="E313" i="4"/>
  <c r="H313" i="4" s="1"/>
  <c r="I313" i="4" s="1"/>
  <c r="J311" i="4"/>
  <c r="E311" i="4"/>
  <c r="H311" i="4" s="1"/>
  <c r="I311" i="4" s="1"/>
  <c r="J310" i="4"/>
  <c r="E310" i="4"/>
  <c r="H310" i="4" s="1"/>
  <c r="I310" i="4" s="1"/>
  <c r="J308" i="4"/>
  <c r="E308" i="4"/>
  <c r="H308" i="4" s="1"/>
  <c r="I308" i="4" s="1"/>
  <c r="J307" i="4"/>
  <c r="E307" i="4"/>
  <c r="H307" i="4" s="1"/>
  <c r="I307" i="4" s="1"/>
  <c r="J305" i="4"/>
  <c r="E305" i="4"/>
  <c r="H305" i="4" s="1"/>
  <c r="I305" i="4" s="1"/>
  <c r="J304" i="4"/>
  <c r="E304" i="4"/>
  <c r="H304" i="4" s="1"/>
  <c r="I304" i="4" s="1"/>
  <c r="J303" i="4"/>
  <c r="E303" i="4"/>
  <c r="H303" i="4" s="1"/>
  <c r="I303" i="4" s="1"/>
  <c r="J302" i="4"/>
  <c r="E302" i="4"/>
  <c r="H302" i="4" s="1"/>
  <c r="I302" i="4" s="1"/>
  <c r="J300" i="4"/>
  <c r="E300" i="4"/>
  <c r="H300" i="4" s="1"/>
  <c r="I300" i="4" s="1"/>
  <c r="J299" i="4"/>
  <c r="E299" i="4"/>
  <c r="H299" i="4" s="1"/>
  <c r="I299" i="4" s="1"/>
  <c r="J297" i="4"/>
  <c r="E297" i="4"/>
  <c r="H297" i="4" s="1"/>
  <c r="I297" i="4" s="1"/>
  <c r="J295" i="4"/>
  <c r="E295" i="4"/>
  <c r="H295" i="4" s="1"/>
  <c r="I295" i="4" s="1"/>
  <c r="J294" i="4"/>
  <c r="E294" i="4"/>
  <c r="H294" i="4" s="1"/>
  <c r="I294" i="4" s="1"/>
  <c r="J292" i="4"/>
  <c r="E292" i="4"/>
  <c r="H292" i="4" s="1"/>
  <c r="I292" i="4" s="1"/>
  <c r="J291" i="4"/>
  <c r="E291" i="4"/>
  <c r="H291" i="4" s="1"/>
  <c r="I291" i="4" s="1"/>
  <c r="J289" i="4"/>
  <c r="E289" i="4"/>
  <c r="H289" i="4" s="1"/>
  <c r="I289" i="4" s="1"/>
  <c r="J288" i="4"/>
  <c r="E288" i="4"/>
  <c r="H288" i="4" s="1"/>
  <c r="I288" i="4" s="1"/>
  <c r="J286" i="4"/>
  <c r="E286" i="4"/>
  <c r="H286" i="4" s="1"/>
  <c r="I286" i="4" s="1"/>
  <c r="J285" i="4"/>
  <c r="E285" i="4"/>
  <c r="H285" i="4" s="1"/>
  <c r="I285" i="4" s="1"/>
  <c r="J283" i="4"/>
  <c r="E283" i="4"/>
  <c r="H283" i="4" s="1"/>
  <c r="I283" i="4" s="1"/>
  <c r="J282" i="4"/>
  <c r="E282" i="4"/>
  <c r="H282" i="4" s="1"/>
  <c r="I282" i="4" s="1"/>
  <c r="J280" i="4"/>
  <c r="E280" i="4"/>
  <c r="H280" i="4" s="1"/>
  <c r="I280" i="4" s="1"/>
  <c r="J279" i="4"/>
  <c r="E279" i="4"/>
  <c r="H279" i="4" s="1"/>
  <c r="I279" i="4" s="1"/>
  <c r="J277" i="4"/>
  <c r="E277" i="4"/>
  <c r="H277" i="4" s="1"/>
  <c r="I277" i="4" s="1"/>
  <c r="J276" i="4"/>
  <c r="E276" i="4"/>
  <c r="H276" i="4" s="1"/>
  <c r="I276" i="4" s="1"/>
  <c r="J275" i="4"/>
  <c r="E275" i="4"/>
  <c r="H275" i="4" s="1"/>
  <c r="I275" i="4" s="1"/>
  <c r="J267" i="4"/>
  <c r="E267" i="4"/>
  <c r="H267" i="4" s="1"/>
  <c r="I267" i="4" s="1"/>
  <c r="J266" i="4"/>
  <c r="E266" i="4"/>
  <c r="H266" i="4" s="1"/>
  <c r="I266" i="4" s="1"/>
  <c r="J264" i="4"/>
  <c r="E264" i="4"/>
  <c r="H264" i="4" s="1"/>
  <c r="I264" i="4" s="1"/>
  <c r="J263" i="4"/>
  <c r="E263" i="4"/>
  <c r="H263" i="4" s="1"/>
  <c r="I263" i="4" s="1"/>
  <c r="J261" i="4"/>
  <c r="E261" i="4"/>
  <c r="H261" i="4" s="1"/>
  <c r="I261" i="4" s="1"/>
  <c r="J260" i="4"/>
  <c r="E260" i="4"/>
  <c r="H260" i="4" s="1"/>
  <c r="I260" i="4" s="1"/>
  <c r="J258" i="4"/>
  <c r="E258" i="4"/>
  <c r="H258" i="4" s="1"/>
  <c r="I258" i="4" s="1"/>
  <c r="J257" i="4"/>
  <c r="E257" i="4"/>
  <c r="H257" i="4" s="1"/>
  <c r="I257" i="4" s="1"/>
  <c r="J255" i="4"/>
  <c r="E255" i="4"/>
  <c r="H255" i="4" s="1"/>
  <c r="I255" i="4" s="1"/>
  <c r="J254" i="4"/>
  <c r="E254" i="4"/>
  <c r="H254" i="4" s="1"/>
  <c r="I254" i="4" s="1"/>
  <c r="J252" i="4"/>
  <c r="E252" i="4"/>
  <c r="H252" i="4" s="1"/>
  <c r="I252" i="4" s="1"/>
  <c r="J251" i="4"/>
  <c r="E251" i="4"/>
  <c r="H251" i="4" s="1"/>
  <c r="I251" i="4" s="1"/>
  <c r="J249" i="4"/>
  <c r="E249" i="4"/>
  <c r="H249" i="4" s="1"/>
  <c r="I249" i="4" s="1"/>
  <c r="J248" i="4"/>
  <c r="E248" i="4"/>
  <c r="H248" i="4" s="1"/>
  <c r="I248" i="4" s="1"/>
  <c r="J246" i="4"/>
  <c r="E246" i="4"/>
  <c r="H246" i="4" s="1"/>
  <c r="I246" i="4" s="1"/>
  <c r="J245" i="4"/>
  <c r="E245" i="4"/>
  <c r="H245" i="4" s="1"/>
  <c r="I245" i="4" s="1"/>
  <c r="J243" i="4"/>
  <c r="E243" i="4"/>
  <c r="H243" i="4" s="1"/>
  <c r="I243" i="4" s="1"/>
  <c r="J242" i="4"/>
  <c r="E242" i="4"/>
  <c r="H242" i="4" s="1"/>
  <c r="I242" i="4" s="1"/>
  <c r="J240" i="4"/>
  <c r="E240" i="4"/>
  <c r="H240" i="4" s="1"/>
  <c r="I240" i="4" s="1"/>
  <c r="J239" i="4"/>
  <c r="E239" i="4"/>
  <c r="H239" i="4" s="1"/>
  <c r="I239" i="4" s="1"/>
  <c r="J237" i="4"/>
  <c r="E237" i="4"/>
  <c r="H237" i="4" s="1"/>
  <c r="I237" i="4" s="1"/>
  <c r="J236" i="4"/>
  <c r="E236" i="4"/>
  <c r="H236" i="4" s="1"/>
  <c r="I236" i="4" s="1"/>
  <c r="J234" i="4"/>
  <c r="E234" i="4"/>
  <c r="H234" i="4" s="1"/>
  <c r="I234" i="4" s="1"/>
  <c r="J233" i="4"/>
  <c r="E233" i="4"/>
  <c r="H233" i="4" s="1"/>
  <c r="I233" i="4" s="1"/>
  <c r="J231" i="4"/>
  <c r="E231" i="4"/>
  <c r="H231" i="4" s="1"/>
  <c r="I231" i="4" s="1"/>
  <c r="J230" i="4"/>
  <c r="E230" i="4"/>
  <c r="H230" i="4" s="1"/>
  <c r="I230" i="4" s="1"/>
  <c r="J228" i="4"/>
  <c r="E228" i="4"/>
  <c r="H228" i="4" s="1"/>
  <c r="I228" i="4" s="1"/>
  <c r="J227" i="4"/>
  <c r="E227" i="4"/>
  <c r="H227" i="4" s="1"/>
  <c r="I227" i="4" s="1"/>
  <c r="J225" i="4"/>
  <c r="E225" i="4"/>
  <c r="H225" i="4" s="1"/>
  <c r="I225" i="4" s="1"/>
  <c r="J224" i="4"/>
  <c r="E224" i="4"/>
  <c r="H224" i="4" s="1"/>
  <c r="I224" i="4" s="1"/>
  <c r="J222" i="4"/>
  <c r="E222" i="4"/>
  <c r="H222" i="4" s="1"/>
  <c r="I222" i="4" s="1"/>
  <c r="J221" i="4"/>
  <c r="E221" i="4"/>
  <c r="H221" i="4" s="1"/>
  <c r="I221" i="4" s="1"/>
  <c r="J219" i="4"/>
  <c r="E219" i="4"/>
  <c r="H219" i="4" s="1"/>
  <c r="I219" i="4" s="1"/>
  <c r="J218" i="4"/>
  <c r="E218" i="4"/>
  <c r="H218" i="4" s="1"/>
  <c r="I218" i="4" s="1"/>
  <c r="J216" i="4"/>
  <c r="E216" i="4"/>
  <c r="H216" i="4" s="1"/>
  <c r="I216" i="4" s="1"/>
  <c r="J215" i="4"/>
  <c r="E215" i="4"/>
  <c r="H215" i="4" s="1"/>
  <c r="I215" i="4" s="1"/>
  <c r="J213" i="4"/>
  <c r="E213" i="4"/>
  <c r="H213" i="4" s="1"/>
  <c r="I213" i="4" s="1"/>
  <c r="J212" i="4"/>
  <c r="E212" i="4"/>
  <c r="H212" i="4" s="1"/>
  <c r="I212" i="4" s="1"/>
  <c r="J210" i="4"/>
  <c r="E210" i="4"/>
  <c r="H210" i="4" s="1"/>
  <c r="I210" i="4" s="1"/>
  <c r="J209" i="4"/>
  <c r="E209" i="4"/>
  <c r="H209" i="4" s="1"/>
  <c r="I209" i="4" s="1"/>
  <c r="J204" i="4"/>
  <c r="E204" i="4"/>
  <c r="H204" i="4" s="1"/>
  <c r="I204" i="4" s="1"/>
  <c r="J203" i="4"/>
  <c r="E203" i="4"/>
  <c r="H203" i="4" s="1"/>
  <c r="I203" i="4" s="1"/>
  <c r="J201" i="4"/>
  <c r="E201" i="4"/>
  <c r="H201" i="4" s="1"/>
  <c r="I201" i="4" s="1"/>
  <c r="J200" i="4"/>
  <c r="E200" i="4"/>
  <c r="H200" i="4" s="1"/>
  <c r="I200" i="4" s="1"/>
  <c r="J199" i="4"/>
  <c r="E199" i="4"/>
  <c r="H199" i="4" s="1"/>
  <c r="I199" i="4" s="1"/>
  <c r="J198" i="4"/>
  <c r="E198" i="4"/>
  <c r="H198" i="4" s="1"/>
  <c r="I198" i="4" s="1"/>
  <c r="J197" i="4"/>
  <c r="E197" i="4"/>
  <c r="H197" i="4" s="1"/>
  <c r="I197" i="4" s="1"/>
  <c r="J196" i="4"/>
  <c r="E196" i="4"/>
  <c r="H196" i="4" s="1"/>
  <c r="I196" i="4" s="1"/>
  <c r="J195" i="4"/>
  <c r="E195" i="4"/>
  <c r="H195" i="4" s="1"/>
  <c r="I195" i="4" s="1"/>
  <c r="J194" i="4"/>
  <c r="E194" i="4"/>
  <c r="H194" i="4" s="1"/>
  <c r="I194" i="4" s="1"/>
  <c r="J193" i="4"/>
  <c r="E193" i="4"/>
  <c r="H193" i="4" s="1"/>
  <c r="I193" i="4" s="1"/>
  <c r="J192" i="4"/>
  <c r="E192" i="4"/>
  <c r="H192" i="4" s="1"/>
  <c r="I192" i="4" s="1"/>
  <c r="J190" i="4"/>
  <c r="E190" i="4"/>
  <c r="H190" i="4" s="1"/>
  <c r="I190" i="4" s="1"/>
  <c r="J189" i="4"/>
  <c r="E189" i="4"/>
  <c r="H189" i="4" s="1"/>
  <c r="I189" i="4" s="1"/>
  <c r="J187" i="4"/>
  <c r="E187" i="4"/>
  <c r="H187" i="4" s="1"/>
  <c r="I187" i="4" s="1"/>
  <c r="J186" i="4"/>
  <c r="E186" i="4"/>
  <c r="H186" i="4" s="1"/>
  <c r="I186" i="4" s="1"/>
  <c r="J184" i="4"/>
  <c r="E184" i="4"/>
  <c r="H184" i="4" s="1"/>
  <c r="I184" i="4" s="1"/>
  <c r="J183" i="4"/>
  <c r="E183" i="4"/>
  <c r="H183" i="4" s="1"/>
  <c r="I183" i="4" s="1"/>
  <c r="J182" i="4"/>
  <c r="E182" i="4"/>
  <c r="H182" i="4" s="1"/>
  <c r="I182" i="4" s="1"/>
  <c r="J180" i="4"/>
  <c r="E180" i="4"/>
  <c r="H180" i="4" s="1"/>
  <c r="I180" i="4" s="1"/>
  <c r="J179" i="4"/>
  <c r="E179" i="4"/>
  <c r="H179" i="4" s="1"/>
  <c r="I179" i="4" s="1"/>
  <c r="J178" i="4"/>
  <c r="E178" i="4"/>
  <c r="H178" i="4" s="1"/>
  <c r="I178" i="4" s="1"/>
  <c r="J177" i="4"/>
  <c r="E177" i="4"/>
  <c r="H177" i="4" s="1"/>
  <c r="I177" i="4" s="1"/>
  <c r="J176" i="4"/>
  <c r="E176" i="4"/>
  <c r="H176" i="4" s="1"/>
  <c r="I176" i="4" s="1"/>
  <c r="J175" i="4"/>
  <c r="E175" i="4"/>
  <c r="H175" i="4" s="1"/>
  <c r="I175" i="4" s="1"/>
  <c r="J174" i="4"/>
  <c r="E174" i="4"/>
  <c r="H174" i="4" s="1"/>
  <c r="I174" i="4" s="1"/>
  <c r="J173" i="4"/>
  <c r="E173" i="4"/>
  <c r="H173" i="4" s="1"/>
  <c r="I173" i="4" s="1"/>
  <c r="J172" i="4"/>
  <c r="E172" i="4"/>
  <c r="H172" i="4" s="1"/>
  <c r="I172" i="4" s="1"/>
  <c r="J171" i="4"/>
  <c r="E171" i="4"/>
  <c r="H171" i="4" s="1"/>
  <c r="I171" i="4" s="1"/>
  <c r="M151" i="4"/>
  <c r="G73" i="5" s="1"/>
  <c r="J149" i="4"/>
  <c r="E149" i="4"/>
  <c r="H149" i="4" s="1"/>
  <c r="I149" i="4" s="1"/>
  <c r="J148" i="4"/>
  <c r="E148" i="4"/>
  <c r="H148" i="4" s="1"/>
  <c r="I148" i="4" s="1"/>
  <c r="J146" i="4"/>
  <c r="E146" i="4"/>
  <c r="H146" i="4" s="1"/>
  <c r="I146" i="4" s="1"/>
  <c r="J145" i="4"/>
  <c r="E145" i="4"/>
  <c r="H145" i="4" s="1"/>
  <c r="I145" i="4" s="1"/>
  <c r="J143" i="4"/>
  <c r="E143" i="4"/>
  <c r="H143" i="4" s="1"/>
  <c r="I143" i="4" s="1"/>
  <c r="J142" i="4"/>
  <c r="E142" i="4"/>
  <c r="H142" i="4" s="1"/>
  <c r="I142" i="4" s="1"/>
  <c r="J140" i="4"/>
  <c r="E140" i="4"/>
  <c r="H140" i="4" s="1"/>
  <c r="I140" i="4" s="1"/>
  <c r="J139" i="4"/>
  <c r="E139" i="4"/>
  <c r="H139" i="4" s="1"/>
  <c r="I139" i="4" s="1"/>
  <c r="J137" i="4"/>
  <c r="E137" i="4"/>
  <c r="H137" i="4" s="1"/>
  <c r="I137" i="4" s="1"/>
  <c r="J136" i="4"/>
  <c r="E136" i="4"/>
  <c r="H136" i="4" s="1"/>
  <c r="I136" i="4" s="1"/>
  <c r="J134" i="4"/>
  <c r="E134" i="4"/>
  <c r="H134" i="4" s="1"/>
  <c r="I134" i="4" s="1"/>
  <c r="J133" i="4"/>
  <c r="E133" i="4"/>
  <c r="H133" i="4" s="1"/>
  <c r="I133" i="4" s="1"/>
  <c r="J132" i="4"/>
  <c r="E132" i="4"/>
  <c r="H132" i="4" s="1"/>
  <c r="I132" i="4" s="1"/>
  <c r="J130" i="4"/>
  <c r="E130" i="4"/>
  <c r="H130" i="4" s="1"/>
  <c r="I130" i="4" s="1"/>
  <c r="J129" i="4"/>
  <c r="E129" i="4"/>
  <c r="H129" i="4" s="1"/>
  <c r="I129" i="4" s="1"/>
  <c r="J127" i="4"/>
  <c r="E127" i="4"/>
  <c r="H127" i="4" s="1"/>
  <c r="I127" i="4" s="1"/>
  <c r="J126" i="4"/>
  <c r="E126" i="4"/>
  <c r="H126" i="4" s="1"/>
  <c r="I126" i="4" s="1"/>
  <c r="J124" i="4"/>
  <c r="E124" i="4"/>
  <c r="H124" i="4" s="1"/>
  <c r="I124" i="4" s="1"/>
  <c r="J123" i="4"/>
  <c r="E123" i="4"/>
  <c r="H123" i="4" s="1"/>
  <c r="I123" i="4" s="1"/>
  <c r="J121" i="4"/>
  <c r="E121" i="4"/>
  <c r="H121" i="4" s="1"/>
  <c r="I121" i="4" s="1"/>
  <c r="J120" i="4"/>
  <c r="E120" i="4"/>
  <c r="H120" i="4" s="1"/>
  <c r="I120" i="4" s="1"/>
  <c r="J118" i="4"/>
  <c r="E118" i="4"/>
  <c r="H118" i="4" s="1"/>
  <c r="I118" i="4" s="1"/>
  <c r="J117" i="4"/>
  <c r="E117" i="4"/>
  <c r="H117" i="4" s="1"/>
  <c r="I117" i="4" s="1"/>
  <c r="J115" i="4"/>
  <c r="E115" i="4"/>
  <c r="H115" i="4" s="1"/>
  <c r="I115" i="4" s="1"/>
  <c r="J114" i="4"/>
  <c r="E114" i="4"/>
  <c r="H114" i="4" s="1"/>
  <c r="I114" i="4" s="1"/>
  <c r="J112" i="4"/>
  <c r="E112" i="4"/>
  <c r="H112" i="4" s="1"/>
  <c r="I112" i="4" s="1"/>
  <c r="J111" i="4"/>
  <c r="E111" i="4"/>
  <c r="H111" i="4" s="1"/>
  <c r="I111" i="4" s="1"/>
  <c r="J109" i="4"/>
  <c r="E109" i="4"/>
  <c r="H109" i="4" s="1"/>
  <c r="I109" i="4" s="1"/>
  <c r="J108" i="4"/>
  <c r="E108" i="4"/>
  <c r="H108" i="4" s="1"/>
  <c r="I108" i="4" s="1"/>
  <c r="J106" i="4"/>
  <c r="E106" i="4"/>
  <c r="H106" i="4" s="1"/>
  <c r="I106" i="4" s="1"/>
  <c r="J105" i="4"/>
  <c r="E105" i="4"/>
  <c r="H105" i="4" s="1"/>
  <c r="I105" i="4" s="1"/>
  <c r="J103" i="4"/>
  <c r="E103" i="4"/>
  <c r="H103" i="4" s="1"/>
  <c r="I103" i="4" s="1"/>
  <c r="J102" i="4"/>
  <c r="E102" i="4"/>
  <c r="H102" i="4" s="1"/>
  <c r="I102" i="4" s="1"/>
  <c r="J100" i="4"/>
  <c r="E100" i="4"/>
  <c r="H100" i="4" s="1"/>
  <c r="I100" i="4" s="1"/>
  <c r="J99" i="4"/>
  <c r="E99" i="4"/>
  <c r="H99" i="4" s="1"/>
  <c r="I99" i="4" s="1"/>
  <c r="J97" i="4"/>
  <c r="E97" i="4"/>
  <c r="H97" i="4" s="1"/>
  <c r="I97" i="4" s="1"/>
  <c r="J96" i="4"/>
  <c r="E96" i="4"/>
  <c r="H96" i="4" s="1"/>
  <c r="I96" i="4" s="1"/>
  <c r="J94" i="4"/>
  <c r="E94" i="4"/>
  <c r="H94" i="4" s="1"/>
  <c r="I94" i="4" s="1"/>
  <c r="J93" i="4"/>
  <c r="E93" i="4"/>
  <c r="H93" i="4" s="1"/>
  <c r="I93" i="4" s="1"/>
  <c r="J91" i="4"/>
  <c r="E91" i="4"/>
  <c r="H91" i="4" s="1"/>
  <c r="I91" i="4" s="1"/>
  <c r="J90" i="4"/>
  <c r="E90" i="4"/>
  <c r="H90" i="4" s="1"/>
  <c r="I90" i="4" s="1"/>
  <c r="J89" i="4"/>
  <c r="E89" i="4"/>
  <c r="H89" i="4" s="1"/>
  <c r="I89" i="4" s="1"/>
  <c r="J87" i="4"/>
  <c r="E87" i="4"/>
  <c r="H87" i="4" s="1"/>
  <c r="I87" i="4" s="1"/>
  <c r="J86" i="4"/>
  <c r="E86" i="4"/>
  <c r="H86" i="4" s="1"/>
  <c r="I86" i="4" s="1"/>
  <c r="J84" i="4"/>
  <c r="E84" i="4"/>
  <c r="H84" i="4" s="1"/>
  <c r="I84" i="4" s="1"/>
  <c r="J83" i="4"/>
  <c r="E83" i="4"/>
  <c r="H83" i="4" s="1"/>
  <c r="I83" i="4" s="1"/>
  <c r="J81" i="4"/>
  <c r="E81" i="4"/>
  <c r="H81" i="4" s="1"/>
  <c r="I81" i="4" s="1"/>
  <c r="J80" i="4"/>
  <c r="E80" i="4"/>
  <c r="H80" i="4" s="1"/>
  <c r="I80" i="4" s="1"/>
  <c r="J78" i="4"/>
  <c r="E78" i="4"/>
  <c r="H78" i="4" s="1"/>
  <c r="I78" i="4" s="1"/>
  <c r="J77" i="4"/>
  <c r="H77" i="4"/>
  <c r="I77" i="4" s="1"/>
  <c r="E77" i="4"/>
  <c r="J75" i="4"/>
  <c r="E75" i="4"/>
  <c r="H75" i="4" s="1"/>
  <c r="I75" i="4" s="1"/>
  <c r="J74" i="4"/>
  <c r="E74" i="4"/>
  <c r="H74" i="4" s="1"/>
  <c r="I74" i="4" s="1"/>
  <c r="J72" i="4"/>
  <c r="E72" i="4"/>
  <c r="H72" i="4" s="1"/>
  <c r="I72" i="4" s="1"/>
  <c r="J71" i="4"/>
  <c r="E71" i="4"/>
  <c r="H71" i="4" s="1"/>
  <c r="I71" i="4" s="1"/>
  <c r="J69" i="4"/>
  <c r="E69" i="4"/>
  <c r="H69" i="4" s="1"/>
  <c r="I69" i="4" s="1"/>
  <c r="J68" i="4"/>
  <c r="E68" i="4"/>
  <c r="H68" i="4" s="1"/>
  <c r="I68" i="4" s="1"/>
  <c r="J66" i="4"/>
  <c r="E66" i="4"/>
  <c r="H66" i="4" s="1"/>
  <c r="I66" i="4" s="1"/>
  <c r="J65" i="4"/>
  <c r="E65" i="4"/>
  <c r="H65" i="4" s="1"/>
  <c r="I65" i="4" s="1"/>
  <c r="J63" i="4"/>
  <c r="E63" i="4"/>
  <c r="H63" i="4" s="1"/>
  <c r="I63" i="4" s="1"/>
  <c r="J62" i="4"/>
  <c r="E62" i="4"/>
  <c r="H62" i="4" s="1"/>
  <c r="I62" i="4" s="1"/>
  <c r="J60" i="4"/>
  <c r="E60" i="4"/>
  <c r="H60" i="4" s="1"/>
  <c r="I60" i="4" s="1"/>
  <c r="J59" i="4"/>
  <c r="E59" i="4"/>
  <c r="H59" i="4" s="1"/>
  <c r="I59" i="4" s="1"/>
  <c r="J57" i="4"/>
  <c r="E57" i="4"/>
  <c r="H57" i="4" s="1"/>
  <c r="I57" i="4" s="1"/>
  <c r="J56" i="4"/>
  <c r="E56" i="4"/>
  <c r="H56" i="4" s="1"/>
  <c r="I56" i="4" s="1"/>
  <c r="J55" i="4"/>
  <c r="E55" i="4"/>
  <c r="H55" i="4" s="1"/>
  <c r="I55" i="4" s="1"/>
  <c r="J54" i="4"/>
  <c r="E54" i="4"/>
  <c r="H54" i="4" s="1"/>
  <c r="I54" i="4" s="1"/>
  <c r="J53" i="4"/>
  <c r="E53" i="4"/>
  <c r="H53" i="4" s="1"/>
  <c r="I53" i="4" s="1"/>
  <c r="J52" i="4"/>
  <c r="E52" i="4"/>
  <c r="H52" i="4" s="1"/>
  <c r="I52" i="4" s="1"/>
  <c r="J51" i="4"/>
  <c r="E51" i="4"/>
  <c r="H51" i="4" s="1"/>
  <c r="I51" i="4" s="1"/>
  <c r="J50" i="4"/>
  <c r="E50" i="4"/>
  <c r="H50" i="4" s="1"/>
  <c r="I50" i="4" s="1"/>
  <c r="J49" i="4"/>
  <c r="E49" i="4"/>
  <c r="H49" i="4" s="1"/>
  <c r="I49" i="4" s="1"/>
  <c r="J48" i="4"/>
  <c r="E48" i="4"/>
  <c r="H48" i="4" s="1"/>
  <c r="I48" i="4" s="1"/>
  <c r="J47" i="4"/>
  <c r="E47" i="4"/>
  <c r="H47" i="4" s="1"/>
  <c r="I47" i="4" s="1"/>
  <c r="J46" i="4"/>
  <c r="E46" i="4"/>
  <c r="H46" i="4" s="1"/>
  <c r="I46" i="4" s="1"/>
  <c r="J45" i="4"/>
  <c r="E45" i="4"/>
  <c r="H45" i="4" s="1"/>
  <c r="I45" i="4" s="1"/>
  <c r="J44" i="4"/>
  <c r="E44" i="4"/>
  <c r="H44" i="4" s="1"/>
  <c r="I44" i="4" s="1"/>
  <c r="J42" i="4"/>
  <c r="E42" i="4"/>
  <c r="H42" i="4" s="1"/>
  <c r="I42" i="4" s="1"/>
  <c r="J41" i="4"/>
  <c r="E41" i="4"/>
  <c r="H41" i="4" s="1"/>
  <c r="I41" i="4" s="1"/>
  <c r="J40" i="4"/>
  <c r="E40" i="4"/>
  <c r="H40" i="4" s="1"/>
  <c r="I40" i="4" s="1"/>
  <c r="J38" i="4"/>
  <c r="E38" i="4"/>
  <c r="H38" i="4" s="1"/>
  <c r="I38" i="4" s="1"/>
  <c r="J37" i="4"/>
  <c r="K37" i="4" s="1"/>
  <c r="M37" i="4" s="1"/>
  <c r="E37" i="4"/>
  <c r="H37" i="4" s="1"/>
  <c r="I37" i="4" s="1"/>
  <c r="J35" i="4"/>
  <c r="E35" i="4"/>
  <c r="H35" i="4" s="1"/>
  <c r="I35" i="4" s="1"/>
  <c r="J34" i="4"/>
  <c r="E34" i="4"/>
  <c r="H34" i="4" s="1"/>
  <c r="I34" i="4" s="1"/>
  <c r="J33" i="4"/>
  <c r="E33" i="4"/>
  <c r="H33" i="4" s="1"/>
  <c r="I33" i="4" s="1"/>
  <c r="J31" i="4"/>
  <c r="E31" i="4"/>
  <c r="H31" i="4" s="1"/>
  <c r="I31" i="4" s="1"/>
  <c r="J30" i="4"/>
  <c r="E30" i="4"/>
  <c r="H30" i="4" s="1"/>
  <c r="I30" i="4" s="1"/>
  <c r="J29" i="4"/>
  <c r="E29" i="4"/>
  <c r="H29" i="4" s="1"/>
  <c r="I29" i="4" s="1"/>
  <c r="J28" i="4"/>
  <c r="E28" i="4"/>
  <c r="H28" i="4" s="1"/>
  <c r="I28" i="4" s="1"/>
  <c r="J27" i="4"/>
  <c r="E27" i="4"/>
  <c r="H27" i="4" s="1"/>
  <c r="I27" i="4" s="1"/>
  <c r="J25" i="4"/>
  <c r="E25" i="4"/>
  <c r="H25" i="4" s="1"/>
  <c r="I25" i="4" s="1"/>
  <c r="J24" i="4"/>
  <c r="E24" i="4"/>
  <c r="H24" i="4" s="1"/>
  <c r="I24" i="4" s="1"/>
  <c r="J22" i="4"/>
  <c r="E22" i="4"/>
  <c r="H22" i="4" s="1"/>
  <c r="I22" i="4" s="1"/>
  <c r="J21" i="4"/>
  <c r="E21" i="4"/>
  <c r="H21" i="4" s="1"/>
  <c r="I21" i="4" s="1"/>
  <c r="G17" i="5"/>
  <c r="E20" i="4"/>
  <c r="H20" i="4" s="1"/>
  <c r="I20" i="4" s="1"/>
  <c r="J19" i="4"/>
  <c r="E19" i="4"/>
  <c r="H19" i="4" s="1"/>
  <c r="I19" i="4" s="1"/>
  <c r="J18" i="4"/>
  <c r="E18" i="4"/>
  <c r="H18" i="4" s="1"/>
  <c r="I18" i="4" s="1"/>
  <c r="J17" i="4"/>
  <c r="K17" i="4" s="1"/>
  <c r="M17" i="4" s="1"/>
  <c r="G14" i="5" s="1"/>
  <c r="E17" i="4"/>
  <c r="H17" i="4" s="1"/>
  <c r="I17" i="4" s="1"/>
  <c r="J16" i="4"/>
  <c r="E16" i="4"/>
  <c r="H16" i="4" s="1"/>
  <c r="I16" i="4" s="1"/>
  <c r="J15" i="4"/>
  <c r="E15" i="4"/>
  <c r="H15" i="4" s="1"/>
  <c r="I15" i="4" s="1"/>
  <c r="J14" i="4"/>
  <c r="E14" i="4"/>
  <c r="H14" i="4" s="1"/>
  <c r="I14" i="4" s="1"/>
  <c r="C157" i="5"/>
  <c r="C73" i="5"/>
  <c r="I142" i="2"/>
  <c r="I144" i="2"/>
  <c r="I146" i="2"/>
  <c r="I147" i="2"/>
  <c r="I148" i="2"/>
  <c r="I150" i="2"/>
  <c r="I155" i="2"/>
  <c r="I156" i="2"/>
  <c r="D162" i="3"/>
  <c r="I158" i="2" s="1"/>
  <c r="D87" i="3"/>
  <c r="D88" i="3"/>
  <c r="D89" i="3"/>
  <c r="D90" i="3"/>
  <c r="I86" i="2" s="1"/>
  <c r="D91" i="3"/>
  <c r="D92" i="3"/>
  <c r="D93" i="3"/>
  <c r="I89" i="2" s="1"/>
  <c r="D94" i="3"/>
  <c r="I90" i="2" s="1"/>
  <c r="D95" i="3"/>
  <c r="I91" i="2" s="1"/>
  <c r="D96" i="3"/>
  <c r="D97" i="3"/>
  <c r="I93" i="2" s="1"/>
  <c r="D98" i="3"/>
  <c r="I94" i="2" s="1"/>
  <c r="D99" i="3"/>
  <c r="I95" i="2" s="1"/>
  <c r="D100" i="3"/>
  <c r="D101" i="3"/>
  <c r="I97" i="2" s="1"/>
  <c r="D102" i="3"/>
  <c r="I98" i="2" s="1"/>
  <c r="D103" i="3"/>
  <c r="I99" i="2" s="1"/>
  <c r="D104" i="3"/>
  <c r="D105" i="3"/>
  <c r="I101" i="2" s="1"/>
  <c r="D106" i="3"/>
  <c r="I102" i="2" s="1"/>
  <c r="D107" i="3"/>
  <c r="I103" i="2" s="1"/>
  <c r="D108" i="3"/>
  <c r="D109" i="3"/>
  <c r="I105" i="2" s="1"/>
  <c r="D110" i="3"/>
  <c r="I106" i="2" s="1"/>
  <c r="D111" i="3"/>
  <c r="I107" i="2" s="1"/>
  <c r="D112" i="3"/>
  <c r="D113" i="3"/>
  <c r="I109" i="2" s="1"/>
  <c r="D114" i="3"/>
  <c r="I110" i="2" s="1"/>
  <c r="D115" i="3"/>
  <c r="I111" i="2" s="1"/>
  <c r="D116" i="3"/>
  <c r="D117" i="3"/>
  <c r="I113" i="2" s="1"/>
  <c r="D118" i="3"/>
  <c r="I114" i="2" s="1"/>
  <c r="D119" i="3"/>
  <c r="I115" i="2" s="1"/>
  <c r="D120" i="3"/>
  <c r="D121" i="3"/>
  <c r="I117" i="2" s="1"/>
  <c r="D122" i="3"/>
  <c r="I118" i="2" s="1"/>
  <c r="D123" i="3"/>
  <c r="I119" i="2" s="1"/>
  <c r="D124" i="3"/>
  <c r="I120" i="2" s="1"/>
  <c r="D125" i="3"/>
  <c r="I121" i="2" s="1"/>
  <c r="D126" i="3"/>
  <c r="I122" i="2" s="1"/>
  <c r="D127" i="3"/>
  <c r="I123" i="2" s="1"/>
  <c r="D128" i="3"/>
  <c r="D129" i="3"/>
  <c r="I125" i="2" s="1"/>
  <c r="D130" i="3"/>
  <c r="I126" i="2" s="1"/>
  <c r="D131" i="3"/>
  <c r="I127" i="2" s="1"/>
  <c r="D134" i="3"/>
  <c r="I130" i="2" s="1"/>
  <c r="D135" i="3"/>
  <c r="I131" i="2" s="1"/>
  <c r="D136" i="3"/>
  <c r="D137" i="3"/>
  <c r="I133" i="2" s="1"/>
  <c r="D138" i="3"/>
  <c r="I134" i="2" s="1"/>
  <c r="I135" i="2"/>
  <c r="D140" i="3"/>
  <c r="D141" i="3"/>
  <c r="I137" i="2" s="1"/>
  <c r="D142" i="3"/>
  <c r="I138" i="2" s="1"/>
  <c r="D86" i="3"/>
  <c r="I82" i="2" s="1"/>
  <c r="D17" i="3"/>
  <c r="I13" i="2" s="1"/>
  <c r="D18" i="3"/>
  <c r="I14" i="2" s="1"/>
  <c r="D19" i="3"/>
  <c r="I15" i="2" s="1"/>
  <c r="D20" i="3"/>
  <c r="I16" i="2" s="1"/>
  <c r="D21" i="3"/>
  <c r="D22" i="3"/>
  <c r="I18" i="2" s="1"/>
  <c r="D23" i="3"/>
  <c r="I19" i="2" s="1"/>
  <c r="D24" i="3"/>
  <c r="I20" i="2" s="1"/>
  <c r="D25" i="3"/>
  <c r="D26" i="3"/>
  <c r="I22" i="2" s="1"/>
  <c r="D27" i="3"/>
  <c r="I23" i="2" s="1"/>
  <c r="I24" i="2"/>
  <c r="I26" i="2"/>
  <c r="I27" i="2"/>
  <c r="I28" i="2"/>
  <c r="I30" i="2"/>
  <c r="I31" i="2"/>
  <c r="I32" i="2"/>
  <c r="I34" i="2"/>
  <c r="I35" i="2"/>
  <c r="I36" i="2"/>
  <c r="I38" i="2"/>
  <c r="I39" i="2"/>
  <c r="I40" i="2"/>
  <c r="I42" i="2"/>
  <c r="I43" i="2"/>
  <c r="I44" i="2"/>
  <c r="I46" i="2"/>
  <c r="I47" i="2"/>
  <c r="I48" i="2"/>
  <c r="I50" i="2"/>
  <c r="I51" i="2"/>
  <c r="I52" i="2"/>
  <c r="I54" i="2"/>
  <c r="I55" i="2"/>
  <c r="I56" i="2"/>
  <c r="I58" i="2"/>
  <c r="I59" i="2"/>
  <c r="I60" i="2"/>
  <c r="I62" i="2"/>
  <c r="I63" i="2"/>
  <c r="I64" i="2"/>
  <c r="I66" i="2"/>
  <c r="I67" i="2"/>
  <c r="I68" i="2"/>
  <c r="I70" i="2"/>
  <c r="I71" i="2"/>
  <c r="I72" i="2"/>
  <c r="I74" i="2"/>
  <c r="D16" i="3"/>
  <c r="I12" i="2" s="1"/>
  <c r="F45" i="2"/>
  <c r="I154" i="2"/>
  <c r="F149" i="2"/>
  <c r="F150" i="2"/>
  <c r="F158" i="2"/>
  <c r="B158" i="2"/>
  <c r="F157" i="2"/>
  <c r="B157" i="2"/>
  <c r="F156" i="2"/>
  <c r="B156" i="2"/>
  <c r="F155" i="2"/>
  <c r="B155" i="2"/>
  <c r="F154" i="2"/>
  <c r="B154" i="2"/>
  <c r="F153" i="2"/>
  <c r="B153" i="2"/>
  <c r="B150" i="2"/>
  <c r="B149" i="2"/>
  <c r="F148" i="2"/>
  <c r="B148" i="2"/>
  <c r="F147" i="2"/>
  <c r="F146" i="2"/>
  <c r="B146" i="2"/>
  <c r="F145" i="2"/>
  <c r="B145" i="2"/>
  <c r="F144" i="2"/>
  <c r="B144" i="2"/>
  <c r="F143" i="2"/>
  <c r="B143" i="2"/>
  <c r="F142" i="2"/>
  <c r="B142" i="2"/>
  <c r="F141" i="2"/>
  <c r="B141" i="2"/>
  <c r="F140" i="2"/>
  <c r="B140" i="2"/>
  <c r="B139" i="2"/>
  <c r="F138" i="2"/>
  <c r="B138" i="2"/>
  <c r="F137" i="2"/>
  <c r="B137" i="2"/>
  <c r="F136" i="2"/>
  <c r="B136" i="2"/>
  <c r="F135" i="2"/>
  <c r="B135" i="2"/>
  <c r="F134" i="2"/>
  <c r="B134" i="2"/>
  <c r="F133" i="2"/>
  <c r="B133" i="2"/>
  <c r="F132" i="2"/>
  <c r="B132" i="2"/>
  <c r="F131" i="2"/>
  <c r="B131" i="2"/>
  <c r="F130" i="2"/>
  <c r="B130" i="2"/>
  <c r="F127" i="2"/>
  <c r="B127" i="2"/>
  <c r="F126" i="2"/>
  <c r="B126" i="2"/>
  <c r="F125" i="2"/>
  <c r="B125" i="2"/>
  <c r="F124" i="2"/>
  <c r="B124" i="2"/>
  <c r="F123" i="2"/>
  <c r="B123" i="2"/>
  <c r="F122" i="2"/>
  <c r="B122" i="2"/>
  <c r="F121" i="2"/>
  <c r="B121" i="2"/>
  <c r="F120" i="2"/>
  <c r="B120" i="2"/>
  <c r="F119" i="2"/>
  <c r="B119" i="2"/>
  <c r="F118" i="2"/>
  <c r="B118" i="2"/>
  <c r="F117" i="2"/>
  <c r="B117" i="2"/>
  <c r="F116" i="2"/>
  <c r="B116" i="2"/>
  <c r="F115" i="2"/>
  <c r="B115" i="2"/>
  <c r="F114" i="2"/>
  <c r="B114" i="2"/>
  <c r="F113" i="2"/>
  <c r="B113" i="2"/>
  <c r="F112" i="2"/>
  <c r="B112" i="2"/>
  <c r="F111" i="2"/>
  <c r="B111" i="2"/>
  <c r="F110" i="2"/>
  <c r="B110" i="2"/>
  <c r="F109" i="2"/>
  <c r="B109" i="2"/>
  <c r="F108" i="2"/>
  <c r="B108" i="2"/>
  <c r="F107" i="2"/>
  <c r="B107" i="2"/>
  <c r="F106" i="2"/>
  <c r="B106" i="2"/>
  <c r="F105" i="2"/>
  <c r="B105" i="2"/>
  <c r="F104" i="2"/>
  <c r="B104" i="2"/>
  <c r="F103" i="2"/>
  <c r="B103" i="2"/>
  <c r="F102" i="2"/>
  <c r="B102" i="2"/>
  <c r="F101" i="2"/>
  <c r="B101" i="2"/>
  <c r="F100" i="2"/>
  <c r="B100" i="2"/>
  <c r="F99" i="2"/>
  <c r="B99" i="2"/>
  <c r="F98" i="2"/>
  <c r="B98" i="2"/>
  <c r="F97" i="2"/>
  <c r="B97" i="2"/>
  <c r="F96" i="2"/>
  <c r="B96" i="2"/>
  <c r="F95" i="2"/>
  <c r="B95" i="2"/>
  <c r="F94" i="2"/>
  <c r="B94" i="2"/>
  <c r="F93" i="2"/>
  <c r="B93" i="2"/>
  <c r="F92" i="2"/>
  <c r="B92" i="2"/>
  <c r="F91" i="2"/>
  <c r="B91" i="2"/>
  <c r="F90" i="2"/>
  <c r="B90" i="2"/>
  <c r="F89" i="2"/>
  <c r="B89" i="2"/>
  <c r="F88" i="2"/>
  <c r="B88" i="2"/>
  <c r="F87" i="2"/>
  <c r="B87" i="2"/>
  <c r="F86" i="2"/>
  <c r="B86" i="2"/>
  <c r="F85" i="2"/>
  <c r="B85" i="2"/>
  <c r="F84" i="2"/>
  <c r="F83" i="2"/>
  <c r="F82" i="2"/>
  <c r="F74" i="2"/>
  <c r="B74" i="2"/>
  <c r="F73" i="2"/>
  <c r="B73" i="2"/>
  <c r="F72" i="2"/>
  <c r="B72" i="2"/>
  <c r="F71" i="2"/>
  <c r="B71" i="2"/>
  <c r="F70" i="2"/>
  <c r="B70" i="2"/>
  <c r="F69" i="2"/>
  <c r="B69" i="2"/>
  <c r="F68" i="2"/>
  <c r="B68" i="2"/>
  <c r="F67" i="2"/>
  <c r="B67" i="2"/>
  <c r="F66" i="2"/>
  <c r="B66" i="2"/>
  <c r="F65" i="2"/>
  <c r="B65" i="2"/>
  <c r="F64" i="2"/>
  <c r="B64" i="2"/>
  <c r="F63" i="2"/>
  <c r="B63" i="2"/>
  <c r="F62" i="2"/>
  <c r="B62" i="2"/>
  <c r="F61" i="2"/>
  <c r="B61" i="2"/>
  <c r="F60" i="2"/>
  <c r="B60" i="2"/>
  <c r="F59" i="2"/>
  <c r="B59" i="2"/>
  <c r="F58" i="2"/>
  <c r="B58" i="2"/>
  <c r="F57" i="2"/>
  <c r="B57" i="2"/>
  <c r="F56" i="2"/>
  <c r="B56" i="2"/>
  <c r="F55" i="2"/>
  <c r="B55" i="2"/>
  <c r="F54" i="2"/>
  <c r="B54" i="2"/>
  <c r="F53" i="2"/>
  <c r="B53" i="2"/>
  <c r="F52" i="2"/>
  <c r="B52" i="2"/>
  <c r="F51" i="2"/>
  <c r="B51" i="2"/>
  <c r="F50" i="2"/>
  <c r="B50" i="2"/>
  <c r="F49" i="2"/>
  <c r="B49" i="2"/>
  <c r="F48" i="2"/>
  <c r="B48" i="2"/>
  <c r="F47" i="2"/>
  <c r="B47" i="2"/>
  <c r="F46" i="2"/>
  <c r="B46" i="2"/>
  <c r="B45" i="2"/>
  <c r="F44" i="2"/>
  <c r="B44" i="2"/>
  <c r="F43" i="2"/>
  <c r="B43" i="2"/>
  <c r="F42" i="2"/>
  <c r="B42" i="2"/>
  <c r="F41" i="2"/>
  <c r="B41" i="2"/>
  <c r="F40" i="2"/>
  <c r="B40" i="2"/>
  <c r="F39" i="2"/>
  <c r="B39" i="2"/>
  <c r="F38" i="2"/>
  <c r="B38" i="2"/>
  <c r="F37" i="2"/>
  <c r="B37" i="2"/>
  <c r="F36" i="2"/>
  <c r="B36" i="2"/>
  <c r="F35" i="2"/>
  <c r="B35" i="2"/>
  <c r="F34" i="2"/>
  <c r="B34" i="2"/>
  <c r="F33" i="2"/>
  <c r="B33" i="2"/>
  <c r="F32" i="2"/>
  <c r="B32" i="2"/>
  <c r="F31" i="2"/>
  <c r="B31" i="2"/>
  <c r="F30" i="2"/>
  <c r="B30" i="2"/>
  <c r="F29" i="2"/>
  <c r="B29" i="2"/>
  <c r="F28" i="2"/>
  <c r="B28" i="2"/>
  <c r="F27" i="2"/>
  <c r="B27" i="2"/>
  <c r="F26" i="2"/>
  <c r="B26" i="2"/>
  <c r="F25" i="2"/>
  <c r="B25" i="2"/>
  <c r="F24" i="2"/>
  <c r="B24" i="2"/>
  <c r="F23" i="2"/>
  <c r="B23" i="2"/>
  <c r="F22" i="2"/>
  <c r="B22" i="2"/>
  <c r="F21" i="2"/>
  <c r="B21" i="2"/>
  <c r="F20" i="2"/>
  <c r="B20" i="2"/>
  <c r="F19" i="2"/>
  <c r="B19" i="2"/>
  <c r="F18" i="2"/>
  <c r="B18" i="2"/>
  <c r="F17" i="2"/>
  <c r="B17" i="2"/>
  <c r="F16" i="2"/>
  <c r="B16" i="2"/>
  <c r="F15" i="2"/>
  <c r="B15" i="2"/>
  <c r="F14" i="2"/>
  <c r="B14" i="2"/>
  <c r="F13" i="2"/>
  <c r="B13" i="2"/>
  <c r="F12" i="2"/>
  <c r="G12" i="2" s="1"/>
  <c r="H12" i="2" s="1"/>
  <c r="B12" i="2"/>
  <c r="B11" i="2"/>
  <c r="G24" i="2" l="1"/>
  <c r="H24" i="2" s="1"/>
  <c r="J24" i="2" s="1"/>
  <c r="D23" i="5" s="1"/>
  <c r="F23" i="5" s="1"/>
  <c r="G34" i="2"/>
  <c r="H34" i="2" s="1"/>
  <c r="J34" i="2" s="1"/>
  <c r="D33" i="5" s="1"/>
  <c r="F33" i="5" s="1"/>
  <c r="G38" i="2"/>
  <c r="H38" i="2" s="1"/>
  <c r="J38" i="2" s="1"/>
  <c r="D37" i="5" s="1"/>
  <c r="F37" i="5" s="1"/>
  <c r="G44" i="2"/>
  <c r="H44" i="2" s="1"/>
  <c r="J44" i="2" s="1"/>
  <c r="D43" i="5" s="1"/>
  <c r="F43" i="5" s="1"/>
  <c r="G87" i="2"/>
  <c r="H87" i="2" s="1"/>
  <c r="G93" i="2"/>
  <c r="H93" i="2" s="1"/>
  <c r="J93" i="2" s="1"/>
  <c r="D92" i="5" s="1"/>
  <c r="F92" i="5" s="1"/>
  <c r="G97" i="2"/>
  <c r="H97" i="2" s="1"/>
  <c r="J97" i="2" s="1"/>
  <c r="D96" i="5" s="1"/>
  <c r="F96" i="5" s="1"/>
  <c r="G103" i="2"/>
  <c r="H103" i="2" s="1"/>
  <c r="J103" i="2" s="1"/>
  <c r="D102" i="5" s="1"/>
  <c r="F102" i="5" s="1"/>
  <c r="G107" i="2"/>
  <c r="H107" i="2" s="1"/>
  <c r="J107" i="2" s="1"/>
  <c r="D106" i="5" s="1"/>
  <c r="F106" i="5" s="1"/>
  <c r="G111" i="2"/>
  <c r="H111" i="2" s="1"/>
  <c r="J111" i="2" s="1"/>
  <c r="D110" i="5" s="1"/>
  <c r="F110" i="5" s="1"/>
  <c r="G115" i="2"/>
  <c r="H115" i="2" s="1"/>
  <c r="J115" i="2" s="1"/>
  <c r="D114" i="5" s="1"/>
  <c r="F114" i="5" s="1"/>
  <c r="G121" i="2"/>
  <c r="H121" i="2" s="1"/>
  <c r="J121" i="2" s="1"/>
  <c r="D120" i="5" s="1"/>
  <c r="F120" i="5" s="1"/>
  <c r="G125" i="2"/>
  <c r="H125" i="2" s="1"/>
  <c r="J125" i="2" s="1"/>
  <c r="D124" i="5" s="1"/>
  <c r="F124" i="5" s="1"/>
  <c r="G127" i="2"/>
  <c r="H127" i="2" s="1"/>
  <c r="J127" i="2" s="1"/>
  <c r="D126" i="5" s="1"/>
  <c r="F126" i="5" s="1"/>
  <c r="G131" i="2"/>
  <c r="H131" i="2" s="1"/>
  <c r="J131" i="2" s="1"/>
  <c r="D130" i="5" s="1"/>
  <c r="G135" i="2"/>
  <c r="H135" i="2" s="1"/>
  <c r="J135" i="2" s="1"/>
  <c r="G155" i="2"/>
  <c r="H155" i="2" s="1"/>
  <c r="J155" i="2" s="1"/>
  <c r="D154" i="5" s="1"/>
  <c r="F154" i="5" s="1"/>
  <c r="G45" i="2"/>
  <c r="H45" i="2" s="1"/>
  <c r="G55" i="2"/>
  <c r="H55" i="2" s="1"/>
  <c r="J55" i="2" s="1"/>
  <c r="D54" i="5" s="1"/>
  <c r="F54" i="5" s="1"/>
  <c r="G149" i="2"/>
  <c r="H149" i="2" s="1"/>
  <c r="G13" i="2"/>
  <c r="H13" i="2" s="1"/>
  <c r="J13" i="2" s="1"/>
  <c r="D12" i="5" s="1"/>
  <c r="F12" i="5" s="1"/>
  <c r="G15" i="2"/>
  <c r="H15" i="2" s="1"/>
  <c r="J15" i="2" s="1"/>
  <c r="D14" i="5" s="1"/>
  <c r="F14" i="5" s="1"/>
  <c r="G19" i="2"/>
  <c r="H19" i="2" s="1"/>
  <c r="J19" i="2" s="1"/>
  <c r="D18" i="5" s="1"/>
  <c r="F18" i="5" s="1"/>
  <c r="G21" i="2"/>
  <c r="H21" i="2" s="1"/>
  <c r="G25" i="2"/>
  <c r="H25" i="2" s="1"/>
  <c r="G27" i="2"/>
  <c r="H27" i="2" s="1"/>
  <c r="J27" i="2" s="1"/>
  <c r="D26" i="5" s="1"/>
  <c r="F26" i="5" s="1"/>
  <c r="G29" i="2"/>
  <c r="H29" i="2" s="1"/>
  <c r="G31" i="2"/>
  <c r="H31" i="2" s="1"/>
  <c r="J31" i="2" s="1"/>
  <c r="D30" i="5" s="1"/>
  <c r="F30" i="5" s="1"/>
  <c r="G33" i="2"/>
  <c r="H33" i="2" s="1"/>
  <c r="G35" i="2"/>
  <c r="H35" i="2" s="1"/>
  <c r="J35" i="2" s="1"/>
  <c r="D34" i="5" s="1"/>
  <c r="F34" i="5" s="1"/>
  <c r="G39" i="2"/>
  <c r="H39" i="2" s="1"/>
  <c r="J39" i="2" s="1"/>
  <c r="D38" i="5" s="1"/>
  <c r="F38" i="5" s="1"/>
  <c r="G41" i="2"/>
  <c r="H41" i="2" s="1"/>
  <c r="G86" i="2"/>
  <c r="H86" i="2" s="1"/>
  <c r="J86" i="2" s="1"/>
  <c r="D85" i="5" s="1"/>
  <c r="F85" i="5" s="1"/>
  <c r="G88" i="2"/>
  <c r="H88" i="2" s="1"/>
  <c r="G90" i="2"/>
  <c r="H90" i="2" s="1"/>
  <c r="J90" i="2" s="1"/>
  <c r="D89" i="5" s="1"/>
  <c r="F89" i="5" s="1"/>
  <c r="G92" i="2"/>
  <c r="H92" i="2" s="1"/>
  <c r="G94" i="2"/>
  <c r="H94" i="2" s="1"/>
  <c r="J94" i="2" s="1"/>
  <c r="D93" i="5" s="1"/>
  <c r="F93" i="5" s="1"/>
  <c r="G96" i="2"/>
  <c r="H96" i="2" s="1"/>
  <c r="G98" i="2"/>
  <c r="H98" i="2" s="1"/>
  <c r="J98" i="2" s="1"/>
  <c r="D97" i="5" s="1"/>
  <c r="F97" i="5" s="1"/>
  <c r="G100" i="2"/>
  <c r="H100" i="2" s="1"/>
  <c r="G102" i="2"/>
  <c r="H102" i="2" s="1"/>
  <c r="J102" i="2" s="1"/>
  <c r="D101" i="5" s="1"/>
  <c r="F101" i="5" s="1"/>
  <c r="G104" i="2"/>
  <c r="H104" i="2" s="1"/>
  <c r="G106" i="2"/>
  <c r="H106" i="2" s="1"/>
  <c r="J106" i="2" s="1"/>
  <c r="D105" i="5" s="1"/>
  <c r="F105" i="5" s="1"/>
  <c r="G108" i="2"/>
  <c r="H108" i="2" s="1"/>
  <c r="G110" i="2"/>
  <c r="H110" i="2" s="1"/>
  <c r="J110" i="2" s="1"/>
  <c r="D109" i="5" s="1"/>
  <c r="F109" i="5" s="1"/>
  <c r="G112" i="2"/>
  <c r="H112" i="2" s="1"/>
  <c r="G114" i="2"/>
  <c r="H114" i="2" s="1"/>
  <c r="J114" i="2" s="1"/>
  <c r="D113" i="5" s="1"/>
  <c r="F113" i="5" s="1"/>
  <c r="G116" i="2"/>
  <c r="H116" i="2" s="1"/>
  <c r="G118" i="2"/>
  <c r="H118" i="2" s="1"/>
  <c r="J118" i="2" s="1"/>
  <c r="D117" i="5" s="1"/>
  <c r="F117" i="5" s="1"/>
  <c r="G120" i="2"/>
  <c r="H120" i="2" s="1"/>
  <c r="J120" i="2" s="1"/>
  <c r="D119" i="5" s="1"/>
  <c r="F119" i="5" s="1"/>
  <c r="G122" i="2"/>
  <c r="H122" i="2" s="1"/>
  <c r="J122" i="2" s="1"/>
  <c r="D121" i="5" s="1"/>
  <c r="F121" i="5" s="1"/>
  <c r="G124" i="2"/>
  <c r="H124" i="2" s="1"/>
  <c r="G126" i="2"/>
  <c r="H126" i="2" s="1"/>
  <c r="J126" i="2" s="1"/>
  <c r="D125" i="5" s="1"/>
  <c r="F125" i="5" s="1"/>
  <c r="G130" i="2"/>
  <c r="H130" i="2" s="1"/>
  <c r="J130" i="2" s="1"/>
  <c r="D129" i="5" s="1"/>
  <c r="G132" i="2"/>
  <c r="H132" i="2" s="1"/>
  <c r="G134" i="2"/>
  <c r="H134" i="2" s="1"/>
  <c r="J134" i="2" s="1"/>
  <c r="D133" i="5" s="1"/>
  <c r="F133" i="5" s="1"/>
  <c r="G136" i="2"/>
  <c r="H136" i="2" s="1"/>
  <c r="G138" i="2"/>
  <c r="H138" i="2" s="1"/>
  <c r="J138" i="2" s="1"/>
  <c r="D137" i="5" s="1"/>
  <c r="F137" i="5" s="1"/>
  <c r="G147" i="2"/>
  <c r="H147" i="2" s="1"/>
  <c r="J147" i="2" s="1"/>
  <c r="D146" i="5" s="1"/>
  <c r="F146" i="5" s="1"/>
  <c r="G154" i="2"/>
  <c r="H154" i="2" s="1"/>
  <c r="J154" i="2" s="1"/>
  <c r="D153" i="5" s="1"/>
  <c r="F153" i="5" s="1"/>
  <c r="G156" i="2"/>
  <c r="H156" i="2" s="1"/>
  <c r="J156" i="2" s="1"/>
  <c r="D155" i="5" s="1"/>
  <c r="F155" i="5" s="1"/>
  <c r="G158" i="2"/>
  <c r="H158" i="2" s="1"/>
  <c r="J158" i="2" s="1"/>
  <c r="D157" i="5" s="1"/>
  <c r="F157" i="5" s="1"/>
  <c r="G14" i="2"/>
  <c r="H14" i="2" s="1"/>
  <c r="J14" i="2" s="1"/>
  <c r="D13" i="5" s="1"/>
  <c r="F13" i="5" s="1"/>
  <c r="G16" i="2"/>
  <c r="H16" i="2" s="1"/>
  <c r="J16" i="2" s="1"/>
  <c r="D15" i="5" s="1"/>
  <c r="F15" i="5" s="1"/>
  <c r="G22" i="2"/>
  <c r="H22" i="2" s="1"/>
  <c r="J22" i="2" s="1"/>
  <c r="D21" i="5" s="1"/>
  <c r="F21" i="5" s="1"/>
  <c r="G32" i="2"/>
  <c r="H32" i="2" s="1"/>
  <c r="J32" i="2" s="1"/>
  <c r="D31" i="5" s="1"/>
  <c r="F31" i="5" s="1"/>
  <c r="G40" i="2"/>
  <c r="H40" i="2" s="1"/>
  <c r="J40" i="2" s="1"/>
  <c r="D39" i="5" s="1"/>
  <c r="F39" i="5" s="1"/>
  <c r="G85" i="2"/>
  <c r="H85" i="2" s="1"/>
  <c r="G89" i="2"/>
  <c r="H89" i="2" s="1"/>
  <c r="J89" i="2" s="1"/>
  <c r="D88" i="5" s="1"/>
  <c r="F88" i="5" s="1"/>
  <c r="G95" i="2"/>
  <c r="H95" i="2" s="1"/>
  <c r="J95" i="2" s="1"/>
  <c r="D94" i="5" s="1"/>
  <c r="F94" i="5" s="1"/>
  <c r="G99" i="2"/>
  <c r="H99" i="2" s="1"/>
  <c r="J99" i="2" s="1"/>
  <c r="D98" i="5" s="1"/>
  <c r="F98" i="5" s="1"/>
  <c r="G105" i="2"/>
  <c r="H105" i="2" s="1"/>
  <c r="J105" i="2" s="1"/>
  <c r="D104" i="5" s="1"/>
  <c r="F104" i="5" s="1"/>
  <c r="G109" i="2"/>
  <c r="H109" i="2" s="1"/>
  <c r="J109" i="2" s="1"/>
  <c r="D108" i="5" s="1"/>
  <c r="F108" i="5" s="1"/>
  <c r="G113" i="2"/>
  <c r="H113" i="2" s="1"/>
  <c r="J113" i="2" s="1"/>
  <c r="D112" i="5" s="1"/>
  <c r="F112" i="5" s="1"/>
  <c r="G119" i="2"/>
  <c r="H119" i="2" s="1"/>
  <c r="J119" i="2" s="1"/>
  <c r="D118" i="5" s="1"/>
  <c r="F118" i="5" s="1"/>
  <c r="G123" i="2"/>
  <c r="H123" i="2" s="1"/>
  <c r="J123" i="2" s="1"/>
  <c r="D122" i="5" s="1"/>
  <c r="F122" i="5" s="1"/>
  <c r="G133" i="2"/>
  <c r="H133" i="2" s="1"/>
  <c r="J133" i="2" s="1"/>
  <c r="D132" i="5" s="1"/>
  <c r="F132" i="5" s="1"/>
  <c r="G137" i="2"/>
  <c r="H137" i="2" s="1"/>
  <c r="J137" i="2" s="1"/>
  <c r="D136" i="5" s="1"/>
  <c r="F136" i="5" s="1"/>
  <c r="G153" i="2"/>
  <c r="H153" i="2" s="1"/>
  <c r="G157" i="2"/>
  <c r="H157" i="2" s="1"/>
  <c r="G49" i="2"/>
  <c r="H49" i="2" s="1"/>
  <c r="G63" i="2"/>
  <c r="H63" i="2" s="1"/>
  <c r="J63" i="2" s="1"/>
  <c r="D62" i="5" s="1"/>
  <c r="F62" i="5" s="1"/>
  <c r="G140" i="2"/>
  <c r="H140" i="2" s="1"/>
  <c r="G142" i="2"/>
  <c r="H142" i="2" s="1"/>
  <c r="J142" i="2" s="1"/>
  <c r="D141" i="5" s="1"/>
  <c r="F141" i="5" s="1"/>
  <c r="G144" i="2"/>
  <c r="H144" i="2" s="1"/>
  <c r="J144" i="2" s="1"/>
  <c r="D143" i="5" s="1"/>
  <c r="F143" i="5" s="1"/>
  <c r="G146" i="2"/>
  <c r="H146" i="2" s="1"/>
  <c r="J146" i="2" s="1"/>
  <c r="D145" i="5" s="1"/>
  <c r="F145" i="5" s="1"/>
  <c r="G48" i="2"/>
  <c r="H48" i="2" s="1"/>
  <c r="J48" i="2" s="1"/>
  <c r="D47" i="5" s="1"/>
  <c r="F47" i="5" s="1"/>
  <c r="G64" i="2"/>
  <c r="H64" i="2" s="1"/>
  <c r="J64" i="2" s="1"/>
  <c r="D63" i="5" s="1"/>
  <c r="F63" i="5" s="1"/>
  <c r="G74" i="2"/>
  <c r="H74" i="2" s="1"/>
  <c r="J74" i="2" s="1"/>
  <c r="D73" i="5" s="1"/>
  <c r="F73" i="5" s="1"/>
  <c r="G141" i="2"/>
  <c r="H141" i="2" s="1"/>
  <c r="G143" i="2"/>
  <c r="H143" i="2" s="1"/>
  <c r="G145" i="2"/>
  <c r="H145" i="2" s="1"/>
  <c r="G20" i="2"/>
  <c r="H20" i="2" s="1"/>
  <c r="J20" i="2" s="1"/>
  <c r="D19" i="5" s="1"/>
  <c r="F19" i="5" s="1"/>
  <c r="G26" i="2"/>
  <c r="H26" i="2" s="1"/>
  <c r="J26" i="2" s="1"/>
  <c r="D25" i="5" s="1"/>
  <c r="F25" i="5" s="1"/>
  <c r="G30" i="2"/>
  <c r="H30" i="2" s="1"/>
  <c r="J30" i="2" s="1"/>
  <c r="D29" i="5" s="1"/>
  <c r="F29" i="5" s="1"/>
  <c r="G36" i="2"/>
  <c r="H36" i="2" s="1"/>
  <c r="J36" i="2" s="1"/>
  <c r="D35" i="5" s="1"/>
  <c r="F35" i="5" s="1"/>
  <c r="G91" i="2"/>
  <c r="H91" i="2" s="1"/>
  <c r="J91" i="2" s="1"/>
  <c r="D90" i="5" s="1"/>
  <c r="F90" i="5" s="1"/>
  <c r="G101" i="2"/>
  <c r="H101" i="2" s="1"/>
  <c r="J101" i="2" s="1"/>
  <c r="D100" i="5" s="1"/>
  <c r="F100" i="5" s="1"/>
  <c r="G117" i="2"/>
  <c r="H117" i="2" s="1"/>
  <c r="J117" i="2" s="1"/>
  <c r="D116" i="5" s="1"/>
  <c r="F116" i="5" s="1"/>
  <c r="G148" i="2"/>
  <c r="H148" i="2" s="1"/>
  <c r="J148" i="2" s="1"/>
  <c r="D147" i="5" s="1"/>
  <c r="F147" i="5" s="1"/>
  <c r="G150" i="2"/>
  <c r="H150" i="2" s="1"/>
  <c r="J150" i="2" s="1"/>
  <c r="D149" i="5" s="1"/>
  <c r="F149" i="5" s="1"/>
  <c r="K29" i="4"/>
  <c r="M29" i="4" s="1"/>
  <c r="G22" i="5" s="1"/>
  <c r="K34" i="4"/>
  <c r="M34" i="4" s="1"/>
  <c r="K63" i="4"/>
  <c r="M63" i="4" s="1"/>
  <c r="K72" i="4"/>
  <c r="M72" i="4" s="1"/>
  <c r="K184" i="4"/>
  <c r="M184" i="4" s="1"/>
  <c r="K213" i="4"/>
  <c r="M213" i="4" s="1"/>
  <c r="K222" i="4"/>
  <c r="M222" i="4" s="1"/>
  <c r="K234" i="4"/>
  <c r="M234" i="4" s="1"/>
  <c r="K240" i="4"/>
  <c r="M240" i="4" s="1"/>
  <c r="K249" i="4"/>
  <c r="M249" i="4" s="1"/>
  <c r="K261" i="4"/>
  <c r="M261" i="4" s="1"/>
  <c r="K276" i="4"/>
  <c r="M276" i="4" s="1"/>
  <c r="K342" i="4"/>
  <c r="M342" i="4" s="1"/>
  <c r="G157" i="5" s="1"/>
  <c r="K27" i="4"/>
  <c r="M27" i="4" s="1"/>
  <c r="G20" i="5" s="1"/>
  <c r="K42" i="4"/>
  <c r="M42" i="4" s="1"/>
  <c r="K60" i="4"/>
  <c r="M60" i="4" s="1"/>
  <c r="K69" i="4"/>
  <c r="M69" i="4" s="1"/>
  <c r="K75" i="4"/>
  <c r="M75" i="4" s="1"/>
  <c r="K187" i="4"/>
  <c r="M187" i="4" s="1"/>
  <c r="K204" i="4"/>
  <c r="M204" i="4" s="1"/>
  <c r="K216" i="4"/>
  <c r="M216" i="4" s="1"/>
  <c r="K225" i="4"/>
  <c r="M225" i="4" s="1"/>
  <c r="K231" i="4"/>
  <c r="M231" i="4" s="1"/>
  <c r="K237" i="4"/>
  <c r="M237" i="4" s="1"/>
  <c r="K246" i="4"/>
  <c r="M246" i="4" s="1"/>
  <c r="K255" i="4"/>
  <c r="M255" i="4" s="1"/>
  <c r="K264" i="4"/>
  <c r="M264" i="4" s="1"/>
  <c r="K279" i="4"/>
  <c r="M279" i="4" s="1"/>
  <c r="K285" i="4"/>
  <c r="M285" i="4" s="1"/>
  <c r="K288" i="4"/>
  <c r="M288" i="4" s="1"/>
  <c r="K291" i="4"/>
  <c r="M291" i="4" s="1"/>
  <c r="K294" i="4"/>
  <c r="M294" i="4" s="1"/>
  <c r="K297" i="4"/>
  <c r="M297" i="4" s="1"/>
  <c r="G137" i="5" s="1"/>
  <c r="K300" i="4"/>
  <c r="M300" i="4" s="1"/>
  <c r="K303" i="4"/>
  <c r="M303" i="4" s="1"/>
  <c r="G141" i="5" s="1"/>
  <c r="K305" i="4"/>
  <c r="M305" i="4" s="1"/>
  <c r="K308" i="4"/>
  <c r="M308" i="4" s="1"/>
  <c r="K311" i="4"/>
  <c r="M311" i="4" s="1"/>
  <c r="K314" i="4"/>
  <c r="M314" i="4" s="1"/>
  <c r="K330" i="4"/>
  <c r="M330" i="4" s="1"/>
  <c r="K333" i="4"/>
  <c r="M333" i="4" s="1"/>
  <c r="K336" i="4"/>
  <c r="M336" i="4" s="1"/>
  <c r="K207" i="4"/>
  <c r="M207" i="4" s="1"/>
  <c r="K78" i="4"/>
  <c r="M78" i="4" s="1"/>
  <c r="K81" i="4"/>
  <c r="M81" i="4" s="1"/>
  <c r="K84" i="4"/>
  <c r="M84" i="4" s="1"/>
  <c r="K87" i="4"/>
  <c r="M87" i="4" s="1"/>
  <c r="K90" i="4"/>
  <c r="M90" i="4" s="1"/>
  <c r="K93" i="4"/>
  <c r="M93" i="4" s="1"/>
  <c r="K96" i="4"/>
  <c r="M96" i="4" s="1"/>
  <c r="K99" i="4"/>
  <c r="M99" i="4" s="1"/>
  <c r="K102" i="4"/>
  <c r="M102" i="4" s="1"/>
  <c r="K105" i="4"/>
  <c r="M105" i="4" s="1"/>
  <c r="K108" i="4"/>
  <c r="M108" i="4" s="1"/>
  <c r="K111" i="4"/>
  <c r="M111" i="4" s="1"/>
  <c r="K114" i="4"/>
  <c r="M114" i="4" s="1"/>
  <c r="K117" i="4"/>
  <c r="M117" i="4" s="1"/>
  <c r="K120" i="4"/>
  <c r="M120" i="4" s="1"/>
  <c r="K123" i="4"/>
  <c r="M123" i="4" s="1"/>
  <c r="K126" i="4"/>
  <c r="M126" i="4" s="1"/>
  <c r="K129" i="4"/>
  <c r="M129" i="4" s="1"/>
  <c r="K132" i="4"/>
  <c r="M132" i="4" s="1"/>
  <c r="G66" i="5" s="1"/>
  <c r="K134" i="4"/>
  <c r="M134" i="4" s="1"/>
  <c r="K137" i="4"/>
  <c r="M137" i="4" s="1"/>
  <c r="K140" i="4"/>
  <c r="M140" i="4" s="1"/>
  <c r="K143" i="4"/>
  <c r="M143" i="4" s="1"/>
  <c r="K146" i="4"/>
  <c r="M146" i="4" s="1"/>
  <c r="K149" i="4"/>
  <c r="M149" i="4" s="1"/>
  <c r="K14" i="4"/>
  <c r="M14" i="4" s="1"/>
  <c r="G11" i="5" s="1"/>
  <c r="K25" i="4"/>
  <c r="M25" i="4" s="1"/>
  <c r="K28" i="4"/>
  <c r="M28" i="4" s="1"/>
  <c r="G21" i="5" s="1"/>
  <c r="K30" i="4"/>
  <c r="M30" i="4" s="1"/>
  <c r="K33" i="4"/>
  <c r="M33" i="4" s="1"/>
  <c r="G24" i="5" s="1"/>
  <c r="K35" i="4"/>
  <c r="M35" i="4" s="1"/>
  <c r="K38" i="4"/>
  <c r="M38" i="4" s="1"/>
  <c r="M39" i="4" s="1"/>
  <c r="G26" i="5" s="1"/>
  <c r="K41" i="4"/>
  <c r="M41" i="4" s="1"/>
  <c r="K59" i="4"/>
  <c r="M59" i="4" s="1"/>
  <c r="K62" i="4"/>
  <c r="M62" i="4" s="1"/>
  <c r="K65" i="4"/>
  <c r="M65" i="4" s="1"/>
  <c r="K68" i="4"/>
  <c r="M68" i="4" s="1"/>
  <c r="K71" i="4"/>
  <c r="M71" i="4" s="1"/>
  <c r="K74" i="4"/>
  <c r="M74" i="4" s="1"/>
  <c r="M76" i="4" s="1"/>
  <c r="G47" i="5" s="1"/>
  <c r="K183" i="4"/>
  <c r="M183" i="4" s="1"/>
  <c r="K186" i="4"/>
  <c r="M186" i="4" s="1"/>
  <c r="K189" i="4"/>
  <c r="M189" i="4" s="1"/>
  <c r="K203" i="4"/>
  <c r="M203" i="4" s="1"/>
  <c r="K209" i="4"/>
  <c r="M209" i="4" s="1"/>
  <c r="K212" i="4"/>
  <c r="M212" i="4" s="1"/>
  <c r="K215" i="4"/>
  <c r="M215" i="4" s="1"/>
  <c r="M217" i="4" s="1"/>
  <c r="G109" i="5" s="1"/>
  <c r="K218" i="4"/>
  <c r="M218" i="4" s="1"/>
  <c r="K221" i="4"/>
  <c r="M221" i="4" s="1"/>
  <c r="K224" i="4"/>
  <c r="M224" i="4" s="1"/>
  <c r="K227" i="4"/>
  <c r="M227" i="4" s="1"/>
  <c r="K230" i="4"/>
  <c r="M230" i="4" s="1"/>
  <c r="K233" i="4"/>
  <c r="M233" i="4" s="1"/>
  <c r="K236" i="4"/>
  <c r="M236" i="4" s="1"/>
  <c r="M238" i="4" s="1"/>
  <c r="G116" i="5" s="1"/>
  <c r="K239" i="4"/>
  <c r="M239" i="4" s="1"/>
  <c r="M241" i="4" s="1"/>
  <c r="G117" i="5" s="1"/>
  <c r="K242" i="4"/>
  <c r="M242" i="4" s="1"/>
  <c r="K245" i="4"/>
  <c r="M245" i="4" s="1"/>
  <c r="K248" i="4"/>
  <c r="M248" i="4" s="1"/>
  <c r="K251" i="4"/>
  <c r="M251" i="4" s="1"/>
  <c r="K254" i="4"/>
  <c r="M254" i="4" s="1"/>
  <c r="M256" i="4" s="1"/>
  <c r="G122" i="5" s="1"/>
  <c r="K257" i="4"/>
  <c r="M257" i="4" s="1"/>
  <c r="K260" i="4"/>
  <c r="M260" i="4" s="1"/>
  <c r="K263" i="4"/>
  <c r="M263" i="4" s="1"/>
  <c r="K266" i="4"/>
  <c r="M266" i="4" s="1"/>
  <c r="K275" i="4"/>
  <c r="M275" i="4" s="1"/>
  <c r="G129" i="5" s="1"/>
  <c r="K277" i="4"/>
  <c r="M277" i="4" s="1"/>
  <c r="K280" i="4"/>
  <c r="M280" i="4" s="1"/>
  <c r="K283" i="4"/>
  <c r="M283" i="4" s="1"/>
  <c r="K286" i="4"/>
  <c r="M286" i="4" s="1"/>
  <c r="K289" i="4"/>
  <c r="M289" i="4" s="1"/>
  <c r="K292" i="4"/>
  <c r="M292" i="4" s="1"/>
  <c r="K295" i="4"/>
  <c r="M295" i="4" s="1"/>
  <c r="K299" i="4"/>
  <c r="M299" i="4" s="1"/>
  <c r="K302" i="4"/>
  <c r="M302" i="4" s="1"/>
  <c r="G140" i="5" s="1"/>
  <c r="K304" i="4"/>
  <c r="M304" i="4" s="1"/>
  <c r="K307" i="4"/>
  <c r="M307" i="4" s="1"/>
  <c r="K310" i="4"/>
  <c r="M310" i="4" s="1"/>
  <c r="K313" i="4"/>
  <c r="M313" i="4" s="1"/>
  <c r="K329" i="4"/>
  <c r="M329" i="4" s="1"/>
  <c r="K332" i="4"/>
  <c r="M332" i="4" s="1"/>
  <c r="K335" i="4"/>
  <c r="M335" i="4" s="1"/>
  <c r="K338" i="4"/>
  <c r="M338" i="4" s="1"/>
  <c r="K341" i="4"/>
  <c r="M341" i="4" s="1"/>
  <c r="G156" i="5" s="1"/>
  <c r="K206" i="4"/>
  <c r="M206" i="4" s="1"/>
  <c r="K24" i="4"/>
  <c r="M24" i="4" s="1"/>
  <c r="K31" i="4"/>
  <c r="M31" i="4" s="1"/>
  <c r="K40" i="4"/>
  <c r="M40" i="4" s="1"/>
  <c r="G27" i="5" s="1"/>
  <c r="K66" i="4"/>
  <c r="M66" i="4" s="1"/>
  <c r="K182" i="4"/>
  <c r="M182" i="4" s="1"/>
  <c r="G92" i="5" s="1"/>
  <c r="K190" i="4"/>
  <c r="M190" i="4" s="1"/>
  <c r="K210" i="4"/>
  <c r="M210" i="4" s="1"/>
  <c r="K219" i="4"/>
  <c r="M219" i="4" s="1"/>
  <c r="K228" i="4"/>
  <c r="M228" i="4" s="1"/>
  <c r="K243" i="4"/>
  <c r="M243" i="4" s="1"/>
  <c r="K252" i="4"/>
  <c r="M252" i="4" s="1"/>
  <c r="K258" i="4"/>
  <c r="M258" i="4" s="1"/>
  <c r="K267" i="4"/>
  <c r="M267" i="4" s="1"/>
  <c r="K282" i="4"/>
  <c r="M282" i="4" s="1"/>
  <c r="K339" i="4"/>
  <c r="M339" i="4" s="1"/>
  <c r="K77" i="4"/>
  <c r="M77" i="4" s="1"/>
  <c r="K80" i="4"/>
  <c r="M80" i="4" s="1"/>
  <c r="K83" i="4"/>
  <c r="M83" i="4" s="1"/>
  <c r="K86" i="4"/>
  <c r="M86" i="4" s="1"/>
  <c r="K89" i="4"/>
  <c r="M89" i="4" s="1"/>
  <c r="K91" i="4"/>
  <c r="M91" i="4" s="1"/>
  <c r="K94" i="4"/>
  <c r="M94" i="4" s="1"/>
  <c r="K97" i="4"/>
  <c r="M97" i="4" s="1"/>
  <c r="K100" i="4"/>
  <c r="M100" i="4" s="1"/>
  <c r="K103" i="4"/>
  <c r="M103" i="4" s="1"/>
  <c r="K106" i="4"/>
  <c r="M106" i="4" s="1"/>
  <c r="K109" i="4"/>
  <c r="M109" i="4" s="1"/>
  <c r="K112" i="4"/>
  <c r="M112" i="4" s="1"/>
  <c r="K115" i="4"/>
  <c r="M115" i="4" s="1"/>
  <c r="K118" i="4"/>
  <c r="M118" i="4" s="1"/>
  <c r="K121" i="4"/>
  <c r="M121" i="4" s="1"/>
  <c r="K124" i="4"/>
  <c r="M124" i="4" s="1"/>
  <c r="K127" i="4"/>
  <c r="M127" i="4" s="1"/>
  <c r="K130" i="4"/>
  <c r="M130" i="4" s="1"/>
  <c r="K133" i="4"/>
  <c r="M133" i="4" s="1"/>
  <c r="K136" i="4"/>
  <c r="M136" i="4" s="1"/>
  <c r="K139" i="4"/>
  <c r="M139" i="4" s="1"/>
  <c r="K142" i="4"/>
  <c r="M142" i="4" s="1"/>
  <c r="K145" i="4"/>
  <c r="M145" i="4" s="1"/>
  <c r="M147" i="4" s="1"/>
  <c r="G71" i="5" s="1"/>
  <c r="K148" i="4"/>
  <c r="M148" i="4" s="1"/>
  <c r="G82" i="2"/>
  <c r="H82" i="2" s="1"/>
  <c r="J82" i="2" s="1"/>
  <c r="D81" i="5" s="1"/>
  <c r="F81" i="5" s="1"/>
  <c r="G83" i="2"/>
  <c r="H83" i="2" s="1"/>
  <c r="G84" i="2"/>
  <c r="H84" i="2" s="1"/>
  <c r="G73" i="2"/>
  <c r="H73" i="2" s="1"/>
  <c r="G72" i="2"/>
  <c r="H72" i="2" s="1"/>
  <c r="J72" i="2" s="1"/>
  <c r="D71" i="5" s="1"/>
  <c r="F71" i="5" s="1"/>
  <c r="G71" i="2"/>
  <c r="H71" i="2" s="1"/>
  <c r="J71" i="2" s="1"/>
  <c r="D70" i="5" s="1"/>
  <c r="F70" i="5" s="1"/>
  <c r="G70" i="2"/>
  <c r="H70" i="2" s="1"/>
  <c r="J70" i="2" s="1"/>
  <c r="D69" i="5" s="1"/>
  <c r="F69" i="5" s="1"/>
  <c r="G69" i="2"/>
  <c r="H69" i="2" s="1"/>
  <c r="G66" i="2"/>
  <c r="H66" i="2" s="1"/>
  <c r="J66" i="2" s="1"/>
  <c r="D65" i="5" s="1"/>
  <c r="F65" i="5" s="1"/>
  <c r="G68" i="2"/>
  <c r="H68" i="2" s="1"/>
  <c r="J68" i="2" s="1"/>
  <c r="D67" i="5" s="1"/>
  <c r="F67" i="5" s="1"/>
  <c r="G67" i="2"/>
  <c r="H67" i="2" s="1"/>
  <c r="J67" i="2" s="1"/>
  <c r="D66" i="5" s="1"/>
  <c r="F66" i="5" s="1"/>
  <c r="G65" i="2"/>
  <c r="H65" i="2" s="1"/>
  <c r="G62" i="2"/>
  <c r="H62" i="2" s="1"/>
  <c r="J62" i="2" s="1"/>
  <c r="D61" i="5" s="1"/>
  <c r="F61" i="5" s="1"/>
  <c r="G61" i="2"/>
  <c r="H61" i="2" s="1"/>
  <c r="G60" i="2"/>
  <c r="H60" i="2" s="1"/>
  <c r="J60" i="2" s="1"/>
  <c r="D59" i="5" s="1"/>
  <c r="F59" i="5" s="1"/>
  <c r="G59" i="2"/>
  <c r="H59" i="2" s="1"/>
  <c r="J59" i="2" s="1"/>
  <c r="D58" i="5" s="1"/>
  <c r="F58" i="5" s="1"/>
  <c r="G58" i="2"/>
  <c r="H58" i="2" s="1"/>
  <c r="J58" i="2" s="1"/>
  <c r="D57" i="5" s="1"/>
  <c r="F57" i="5" s="1"/>
  <c r="G57" i="2"/>
  <c r="H57" i="2" s="1"/>
  <c r="G56" i="2"/>
  <c r="H56" i="2" s="1"/>
  <c r="J56" i="2" s="1"/>
  <c r="D55" i="5" s="1"/>
  <c r="F55" i="5" s="1"/>
  <c r="G54" i="2"/>
  <c r="H54" i="2" s="1"/>
  <c r="J54" i="2" s="1"/>
  <c r="D53" i="5" s="1"/>
  <c r="F53" i="5" s="1"/>
  <c r="G53" i="2"/>
  <c r="H53" i="2" s="1"/>
  <c r="G52" i="2"/>
  <c r="H52" i="2" s="1"/>
  <c r="J52" i="2" s="1"/>
  <c r="D51" i="5" s="1"/>
  <c r="F51" i="5" s="1"/>
  <c r="G51" i="2"/>
  <c r="H51" i="2" s="1"/>
  <c r="J51" i="2" s="1"/>
  <c r="D50" i="5" s="1"/>
  <c r="F50" i="5" s="1"/>
  <c r="G50" i="2"/>
  <c r="H50" i="2" s="1"/>
  <c r="J50" i="2" s="1"/>
  <c r="D49" i="5" s="1"/>
  <c r="F49" i="5" s="1"/>
  <c r="G47" i="2"/>
  <c r="H47" i="2" s="1"/>
  <c r="J47" i="2" s="1"/>
  <c r="D46" i="5" s="1"/>
  <c r="F46" i="5" s="1"/>
  <c r="G46" i="2"/>
  <c r="H46" i="2" s="1"/>
  <c r="J46" i="2" s="1"/>
  <c r="D45" i="5" s="1"/>
  <c r="F45" i="5" s="1"/>
  <c r="G43" i="2"/>
  <c r="H43" i="2" s="1"/>
  <c r="J43" i="2" s="1"/>
  <c r="D42" i="5" s="1"/>
  <c r="F42" i="5" s="1"/>
  <c r="G42" i="2"/>
  <c r="H42" i="2" s="1"/>
  <c r="J42" i="2" s="1"/>
  <c r="D41" i="5" s="1"/>
  <c r="F41" i="5" s="1"/>
  <c r="G37" i="2"/>
  <c r="H37" i="2" s="1"/>
  <c r="G28" i="2"/>
  <c r="H28" i="2" s="1"/>
  <c r="J28" i="2" s="1"/>
  <c r="D27" i="5" s="1"/>
  <c r="F27" i="5" s="1"/>
  <c r="G23" i="2"/>
  <c r="H23" i="2" s="1"/>
  <c r="J23" i="2" s="1"/>
  <c r="D22" i="5" s="1"/>
  <c r="F22" i="5" s="1"/>
  <c r="G18" i="2"/>
  <c r="H18" i="2" s="1"/>
  <c r="J18" i="2" s="1"/>
  <c r="D17" i="5" s="1"/>
  <c r="F17" i="5" s="1"/>
  <c r="G17" i="2"/>
  <c r="H17" i="2" s="1"/>
  <c r="K49" i="4"/>
  <c r="M49" i="4" s="1"/>
  <c r="G34" i="5" s="1"/>
  <c r="K55" i="4"/>
  <c r="M55" i="4" s="1"/>
  <c r="G40" i="5" s="1"/>
  <c r="K171" i="4"/>
  <c r="M171" i="4" s="1"/>
  <c r="G83" i="5" s="1"/>
  <c r="K173" i="4"/>
  <c r="M173" i="4" s="1"/>
  <c r="G85" i="5" s="1"/>
  <c r="K177" i="4"/>
  <c r="M177" i="4" s="1"/>
  <c r="G89" i="5" s="1"/>
  <c r="K179" i="4"/>
  <c r="M179" i="4" s="1"/>
  <c r="K195" i="4"/>
  <c r="M195" i="4" s="1"/>
  <c r="G99" i="5" s="1"/>
  <c r="K199" i="4"/>
  <c r="M199" i="4" s="1"/>
  <c r="G103" i="5" s="1"/>
  <c r="K317" i="4"/>
  <c r="M317" i="4" s="1"/>
  <c r="G147" i="5" s="1"/>
  <c r="K319" i="4"/>
  <c r="M319" i="4" s="1"/>
  <c r="K19" i="4"/>
  <c r="M19" i="4" s="1"/>
  <c r="G16" i="5" s="1"/>
  <c r="K47" i="4"/>
  <c r="M47" i="4" s="1"/>
  <c r="G32" i="5" s="1"/>
  <c r="K53" i="4"/>
  <c r="M53" i="4" s="1"/>
  <c r="G38" i="5" s="1"/>
  <c r="K16" i="4"/>
  <c r="M16" i="4" s="1"/>
  <c r="G13" i="5" s="1"/>
  <c r="K18" i="4"/>
  <c r="M18" i="4" s="1"/>
  <c r="G15" i="5" s="1"/>
  <c r="K22" i="4"/>
  <c r="M22" i="4" s="1"/>
  <c r="K44" i="4"/>
  <c r="M44" i="4" s="1"/>
  <c r="G29" i="5" s="1"/>
  <c r="K46" i="4"/>
  <c r="M46" i="4" s="1"/>
  <c r="G31" i="5" s="1"/>
  <c r="K48" i="4"/>
  <c r="M48" i="4" s="1"/>
  <c r="G33" i="5" s="1"/>
  <c r="K50" i="4"/>
  <c r="M50" i="4" s="1"/>
  <c r="G35" i="5" s="1"/>
  <c r="K52" i="4"/>
  <c r="M52" i="4" s="1"/>
  <c r="G37" i="5" s="1"/>
  <c r="K54" i="4"/>
  <c r="M54" i="4" s="1"/>
  <c r="G39" i="5" s="1"/>
  <c r="K56" i="4"/>
  <c r="M56" i="4" s="1"/>
  <c r="G82" i="5"/>
  <c r="K172" i="4"/>
  <c r="M172" i="4" s="1"/>
  <c r="G84" i="5" s="1"/>
  <c r="K174" i="4"/>
  <c r="M174" i="4" s="1"/>
  <c r="G86" i="5" s="1"/>
  <c r="K176" i="4"/>
  <c r="M176" i="4" s="1"/>
  <c r="G88" i="5" s="1"/>
  <c r="K178" i="4"/>
  <c r="M178" i="4" s="1"/>
  <c r="G90" i="5" s="1"/>
  <c r="K180" i="4"/>
  <c r="M180" i="4" s="1"/>
  <c r="K192" i="4"/>
  <c r="M192" i="4" s="1"/>
  <c r="G96" i="5" s="1"/>
  <c r="K194" i="4"/>
  <c r="M194" i="4" s="1"/>
  <c r="G98" i="5" s="1"/>
  <c r="K196" i="4"/>
  <c r="M196" i="4" s="1"/>
  <c r="G100" i="5" s="1"/>
  <c r="K198" i="4"/>
  <c r="M198" i="4" s="1"/>
  <c r="G102" i="5" s="1"/>
  <c r="K200" i="4"/>
  <c r="M200" i="4" s="1"/>
  <c r="K316" i="4"/>
  <c r="M316" i="4" s="1"/>
  <c r="G146" i="5" s="1"/>
  <c r="K318" i="4"/>
  <c r="M318" i="4" s="1"/>
  <c r="G148" i="5" s="1"/>
  <c r="K320" i="4"/>
  <c r="M320" i="4" s="1"/>
  <c r="K21" i="4"/>
  <c r="M21" i="4" s="1"/>
  <c r="K45" i="4"/>
  <c r="M45" i="4" s="1"/>
  <c r="G30" i="5" s="1"/>
  <c r="K51" i="4"/>
  <c r="M51" i="4" s="1"/>
  <c r="G36" i="5" s="1"/>
  <c r="K57" i="4"/>
  <c r="M57" i="4" s="1"/>
  <c r="G81" i="5"/>
  <c r="K175" i="4"/>
  <c r="M175" i="4" s="1"/>
  <c r="G87" i="5" s="1"/>
  <c r="K193" i="4"/>
  <c r="M193" i="4" s="1"/>
  <c r="G97" i="5" s="1"/>
  <c r="K197" i="4"/>
  <c r="M197" i="4" s="1"/>
  <c r="G101" i="5" s="1"/>
  <c r="K201" i="4"/>
  <c r="M201" i="4" s="1"/>
  <c r="K321" i="4"/>
  <c r="M321" i="4" s="1"/>
  <c r="K15" i="4"/>
  <c r="M15" i="4" s="1"/>
  <c r="G12" i="5" s="1"/>
  <c r="I153" i="2"/>
  <c r="I104" i="2"/>
  <c r="I33" i="2"/>
  <c r="I140" i="2"/>
  <c r="I143" i="2"/>
  <c r="I83" i="2"/>
  <c r="I85" i="2"/>
  <c r="I87" i="2"/>
  <c r="I92" i="2"/>
  <c r="I73" i="2"/>
  <c r="I69" i="2"/>
  <c r="I61" i="2"/>
  <c r="I57" i="2"/>
  <c r="I53" i="2"/>
  <c r="I49" i="2"/>
  <c r="I45" i="2"/>
  <c r="I41" i="2"/>
  <c r="I37" i="2"/>
  <c r="I29" i="2"/>
  <c r="I25" i="2"/>
  <c r="I21" i="2"/>
  <c r="I17" i="2"/>
  <c r="I136" i="2"/>
  <c r="I132" i="2"/>
  <c r="I124" i="2"/>
  <c r="I116" i="2"/>
  <c r="I112" i="2"/>
  <c r="I108" i="2"/>
  <c r="I100" i="2"/>
  <c r="I96" i="2"/>
  <c r="I88" i="2"/>
  <c r="I84" i="2"/>
  <c r="I157" i="2"/>
  <c r="I149" i="2"/>
  <c r="I145" i="2"/>
  <c r="I141" i="2"/>
  <c r="C95" i="5"/>
  <c r="C101" i="5"/>
  <c r="C29" i="5"/>
  <c r="C33" i="5"/>
  <c r="C38" i="5"/>
  <c r="C39" i="5"/>
  <c r="C41" i="5"/>
  <c r="C42" i="5"/>
  <c r="C43" i="5"/>
  <c r="C46" i="5"/>
  <c r="C50" i="5"/>
  <c r="C117" i="5"/>
  <c r="C14" i="5"/>
  <c r="C21" i="5"/>
  <c r="C53" i="5"/>
  <c r="C57" i="5"/>
  <c r="C58" i="5"/>
  <c r="C87" i="5"/>
  <c r="C112" i="5"/>
  <c r="C48" i="5"/>
  <c r="C64" i="5"/>
  <c r="C65" i="5"/>
  <c r="C68" i="5"/>
  <c r="C72" i="5"/>
  <c r="C92" i="5"/>
  <c r="C122" i="5"/>
  <c r="C124" i="5"/>
  <c r="C125" i="5"/>
  <c r="C131" i="5"/>
  <c r="C136" i="5"/>
  <c r="C140" i="5"/>
  <c r="C141" i="5"/>
  <c r="C142" i="5"/>
  <c r="C23" i="5"/>
  <c r="C90" i="5"/>
  <c r="C81" i="5"/>
  <c r="C108" i="5"/>
  <c r="C11" i="5"/>
  <c r="C17" i="5"/>
  <c r="C19" i="5"/>
  <c r="C63" i="5"/>
  <c r="C70" i="5"/>
  <c r="C22" i="5"/>
  <c r="C54" i="5"/>
  <c r="C56" i="5"/>
  <c r="C91" i="5"/>
  <c r="C100" i="5"/>
  <c r="C13" i="5"/>
  <c r="C15" i="5"/>
  <c r="C49" i="5"/>
  <c r="C105" i="5"/>
  <c r="C116" i="5"/>
  <c r="C34" i="5"/>
  <c r="C66" i="5"/>
  <c r="C82" i="5"/>
  <c r="C88" i="5"/>
  <c r="C111" i="5"/>
  <c r="C115" i="5"/>
  <c r="C149" i="5"/>
  <c r="C155" i="5"/>
  <c r="C25" i="5"/>
  <c r="C26" i="5"/>
  <c r="C32" i="5"/>
  <c r="C37" i="5"/>
  <c r="C61" i="5"/>
  <c r="C62" i="5"/>
  <c r="C71" i="5"/>
  <c r="C83" i="5"/>
  <c r="C84" i="5"/>
  <c r="C85" i="5"/>
  <c r="C103" i="5"/>
  <c r="C104" i="5"/>
  <c r="C107" i="5"/>
  <c r="C110" i="5"/>
  <c r="C114" i="5"/>
  <c r="C133" i="5"/>
  <c r="C134" i="5"/>
  <c r="C135" i="5"/>
  <c r="C148" i="5"/>
  <c r="C154" i="5"/>
  <c r="C16" i="5"/>
  <c r="C18" i="5"/>
  <c r="C24" i="5"/>
  <c r="C30" i="5"/>
  <c r="C40" i="5"/>
  <c r="C60" i="5"/>
  <c r="C69" i="5"/>
  <c r="C86" i="5"/>
  <c r="C102" i="5"/>
  <c r="C106" i="5"/>
  <c r="C109" i="5"/>
  <c r="C113" i="5"/>
  <c r="C118" i="5"/>
  <c r="C119" i="5"/>
  <c r="C126" i="5"/>
  <c r="C132" i="5"/>
  <c r="C143" i="5"/>
  <c r="C144" i="5"/>
  <c r="C147" i="5"/>
  <c r="C152" i="5"/>
  <c r="C12" i="5"/>
  <c r="C20" i="5"/>
  <c r="C27" i="5"/>
  <c r="C31" i="5"/>
  <c r="C35" i="5"/>
  <c r="C36" i="5"/>
  <c r="C44" i="5"/>
  <c r="C45" i="5"/>
  <c r="C52" i="5"/>
  <c r="C59" i="5"/>
  <c r="C67" i="5"/>
  <c r="C89" i="5"/>
  <c r="C93" i="5"/>
  <c r="C94" i="5"/>
  <c r="C120" i="5"/>
  <c r="C121" i="5"/>
  <c r="C123" i="5"/>
  <c r="C137" i="5"/>
  <c r="C139" i="5"/>
  <c r="C145" i="5"/>
  <c r="C146" i="5"/>
  <c r="C153" i="5"/>
  <c r="C156" i="5"/>
  <c r="C47" i="5"/>
  <c r="C51" i="5"/>
  <c r="C55" i="5"/>
  <c r="C96" i="5"/>
  <c r="C97" i="5"/>
  <c r="C98" i="5"/>
  <c r="C99" i="5"/>
  <c r="E1343" i="6"/>
  <c r="J12" i="2"/>
  <c r="D11" i="5" s="1"/>
  <c r="F11" i="5" s="1"/>
  <c r="M284" i="4" l="1"/>
  <c r="G132" i="5" s="1"/>
  <c r="H132" i="5" s="1"/>
  <c r="E133" i="6" s="1"/>
  <c r="F130" i="5"/>
  <c r="F129" i="5"/>
  <c r="H129" i="5" s="1"/>
  <c r="E130" i="6" s="1"/>
  <c r="M223" i="4"/>
  <c r="G111" i="5" s="1"/>
  <c r="D134" i="5"/>
  <c r="F134" i="5" s="1"/>
  <c r="J153" i="2"/>
  <c r="D152" i="5" s="1"/>
  <c r="F152" i="5" s="1"/>
  <c r="M334" i="4"/>
  <c r="G153" i="5" s="1"/>
  <c r="H153" i="5" s="1"/>
  <c r="E154" i="6" s="1"/>
  <c r="M315" i="4"/>
  <c r="G145" i="5" s="1"/>
  <c r="J132" i="2"/>
  <c r="D131" i="5" s="1"/>
  <c r="F131" i="5" s="1"/>
  <c r="J108" i="2"/>
  <c r="D107" i="5" s="1"/>
  <c r="F107" i="5" s="1"/>
  <c r="J92" i="2"/>
  <c r="D91" i="5" s="1"/>
  <c r="F91" i="5" s="1"/>
  <c r="J41" i="2"/>
  <c r="D40" i="5" s="1"/>
  <c r="F40" i="5" s="1"/>
  <c r="J104" i="2"/>
  <c r="D103" i="5" s="1"/>
  <c r="F103" i="5" s="1"/>
  <c r="J88" i="2"/>
  <c r="D87" i="5" s="1"/>
  <c r="F87" i="5" s="1"/>
  <c r="J45" i="2"/>
  <c r="D44" i="5" s="1"/>
  <c r="F44" i="5" s="1"/>
  <c r="J143" i="2"/>
  <c r="D142" i="5" s="1"/>
  <c r="F142" i="5" s="1"/>
  <c r="J96" i="2"/>
  <c r="D95" i="5" s="1"/>
  <c r="F95" i="5" s="1"/>
  <c r="J116" i="2"/>
  <c r="D115" i="5" s="1"/>
  <c r="F115" i="5" s="1"/>
  <c r="J136" i="2"/>
  <c r="D135" i="5" s="1"/>
  <c r="F135" i="5" s="1"/>
  <c r="J29" i="2"/>
  <c r="D28" i="5" s="1"/>
  <c r="F28" i="5" s="1"/>
  <c r="J49" i="2"/>
  <c r="D48" i="5" s="1"/>
  <c r="F48" i="5" s="1"/>
  <c r="J87" i="2"/>
  <c r="D86" i="5" s="1"/>
  <c r="F86" i="5" s="1"/>
  <c r="J140" i="2"/>
  <c r="D139" i="5" s="1"/>
  <c r="F139" i="5" s="1"/>
  <c r="J145" i="2"/>
  <c r="D144" i="5" s="1"/>
  <c r="F144" i="5" s="1"/>
  <c r="J112" i="2"/>
  <c r="D111" i="5" s="1"/>
  <c r="J25" i="2"/>
  <c r="D24" i="5" s="1"/>
  <c r="F24" i="5" s="1"/>
  <c r="J100" i="2"/>
  <c r="D99" i="5" s="1"/>
  <c r="F99" i="5" s="1"/>
  <c r="J124" i="2"/>
  <c r="D123" i="5" s="1"/>
  <c r="F123" i="5" s="1"/>
  <c r="J85" i="2"/>
  <c r="D84" i="5" s="1"/>
  <c r="F84" i="5" s="1"/>
  <c r="J33" i="2"/>
  <c r="D32" i="5" s="1"/>
  <c r="F32" i="5" s="1"/>
  <c r="J141" i="2"/>
  <c r="D140" i="5" s="1"/>
  <c r="F140" i="5" s="1"/>
  <c r="J21" i="2"/>
  <c r="D20" i="5" s="1"/>
  <c r="F20" i="5" s="1"/>
  <c r="M235" i="4"/>
  <c r="G115" i="5" s="1"/>
  <c r="M309" i="4"/>
  <c r="G143" i="5" s="1"/>
  <c r="H143" i="5" s="1"/>
  <c r="E144" i="6" s="1"/>
  <c r="M262" i="4"/>
  <c r="G124" i="5" s="1"/>
  <c r="H124" i="5" s="1"/>
  <c r="E125" i="6" s="1"/>
  <c r="M232" i="4"/>
  <c r="G114" i="5" s="1"/>
  <c r="H114" i="5" s="1"/>
  <c r="E115" i="6" s="1"/>
  <c r="M265" i="4"/>
  <c r="G125" i="5" s="1"/>
  <c r="M188" i="4"/>
  <c r="G94" i="5" s="1"/>
  <c r="H94" i="5" s="1"/>
  <c r="E95" i="6" s="1"/>
  <c r="M43" i="4"/>
  <c r="G28" i="5" s="1"/>
  <c r="M208" i="4"/>
  <c r="G106" i="5" s="1"/>
  <c r="H106" i="5" s="1"/>
  <c r="E107" i="6" s="1"/>
  <c r="M64" i="4"/>
  <c r="G43" i="5" s="1"/>
  <c r="H43" i="5" s="1"/>
  <c r="E44" i="6" s="1"/>
  <c r="M135" i="4"/>
  <c r="G67" i="5" s="1"/>
  <c r="H67" i="5" s="1"/>
  <c r="E68" i="6" s="1"/>
  <c r="M88" i="4"/>
  <c r="G51" i="5" s="1"/>
  <c r="H51" i="5" s="1"/>
  <c r="E52" i="6" s="1"/>
  <c r="M331" i="4"/>
  <c r="G152" i="5" s="1"/>
  <c r="M312" i="4"/>
  <c r="G144" i="5" s="1"/>
  <c r="M301" i="4"/>
  <c r="G139" i="5" s="1"/>
  <c r="M144" i="4"/>
  <c r="G70" i="5" s="1"/>
  <c r="H70" i="5" s="1"/>
  <c r="E71" i="6" s="1"/>
  <c r="M85" i="4"/>
  <c r="G50" i="5" s="1"/>
  <c r="H50" i="5" s="1"/>
  <c r="E51" i="6" s="1"/>
  <c r="M340" i="4"/>
  <c r="G155" i="5" s="1"/>
  <c r="H155" i="5" s="1"/>
  <c r="E156" i="6" s="1"/>
  <c r="M250" i="4"/>
  <c r="G120" i="5" s="1"/>
  <c r="H120" i="5" s="1"/>
  <c r="E121" i="6" s="1"/>
  <c r="M226" i="4"/>
  <c r="G112" i="5" s="1"/>
  <c r="H112" i="5" s="1"/>
  <c r="E113" i="6" s="1"/>
  <c r="M214" i="4"/>
  <c r="G108" i="5" s="1"/>
  <c r="H108" i="5" s="1"/>
  <c r="E109" i="6" s="1"/>
  <c r="M70" i="4"/>
  <c r="G45" i="5" s="1"/>
  <c r="H45" i="5" s="1"/>
  <c r="E46" i="6" s="1"/>
  <c r="M141" i="4"/>
  <c r="G69" i="5" s="1"/>
  <c r="H69" i="5" s="1"/>
  <c r="E70" i="6" s="1"/>
  <c r="M82" i="4"/>
  <c r="G49" i="5" s="1"/>
  <c r="H49" i="5" s="1"/>
  <c r="E50" i="6" s="1"/>
  <c r="M26" i="4"/>
  <c r="G19" i="5" s="1"/>
  <c r="M337" i="4"/>
  <c r="G154" i="5" s="1"/>
  <c r="H154" i="5" s="1"/>
  <c r="E155" i="6" s="1"/>
  <c r="M306" i="4"/>
  <c r="G142" i="5" s="1"/>
  <c r="M247" i="4"/>
  <c r="G119" i="5" s="1"/>
  <c r="H119" i="5" s="1"/>
  <c r="E120" i="6" s="1"/>
  <c r="M185" i="4"/>
  <c r="G93" i="5" s="1"/>
  <c r="H93" i="5" s="1"/>
  <c r="E94" i="6" s="1"/>
  <c r="M150" i="4"/>
  <c r="G72" i="5" s="1"/>
  <c r="M138" i="4"/>
  <c r="G68" i="5" s="1"/>
  <c r="M79" i="4"/>
  <c r="G48" i="5" s="1"/>
  <c r="M205" i="4"/>
  <c r="G105" i="5" s="1"/>
  <c r="H105" i="5" s="1"/>
  <c r="E106" i="6" s="1"/>
  <c r="M73" i="4"/>
  <c r="G46" i="5" s="1"/>
  <c r="H46" i="5" s="1"/>
  <c r="E47" i="6" s="1"/>
  <c r="M61" i="4"/>
  <c r="G42" i="5" s="1"/>
  <c r="H42" i="5" s="1"/>
  <c r="E43" i="6" s="1"/>
  <c r="M32" i="4"/>
  <c r="G23" i="5" s="1"/>
  <c r="H23" i="5" s="1"/>
  <c r="E24" i="6" s="1"/>
  <c r="M128" i="4"/>
  <c r="G64" i="5" s="1"/>
  <c r="M116" i="4"/>
  <c r="G60" i="5" s="1"/>
  <c r="M104" i="4"/>
  <c r="G56" i="5" s="1"/>
  <c r="M290" i="4"/>
  <c r="G134" i="5" s="1"/>
  <c r="M278" i="4"/>
  <c r="G130" i="5" s="1"/>
  <c r="M259" i="4"/>
  <c r="G123" i="5" s="1"/>
  <c r="M211" i="4"/>
  <c r="G107" i="5" s="1"/>
  <c r="M67" i="4"/>
  <c r="G44" i="5" s="1"/>
  <c r="M125" i="4"/>
  <c r="G63" i="5" s="1"/>
  <c r="H63" i="5" s="1"/>
  <c r="E64" i="6" s="1"/>
  <c r="M113" i="4"/>
  <c r="G59" i="5" s="1"/>
  <c r="H59" i="5" s="1"/>
  <c r="E60" i="6" s="1"/>
  <c r="M101" i="4"/>
  <c r="G55" i="5" s="1"/>
  <c r="M287" i="4"/>
  <c r="G133" i="5" s="1"/>
  <c r="H133" i="5" s="1"/>
  <c r="E134" i="6" s="1"/>
  <c r="M92" i="4"/>
  <c r="G52" i="5" s="1"/>
  <c r="M268" i="4"/>
  <c r="G126" i="5" s="1"/>
  <c r="H126" i="5" s="1"/>
  <c r="E127" i="6" s="1"/>
  <c r="M244" i="4"/>
  <c r="G118" i="5" s="1"/>
  <c r="H118" i="5" s="1"/>
  <c r="E119" i="6" s="1"/>
  <c r="M220" i="4"/>
  <c r="G110" i="5" s="1"/>
  <c r="H110" i="5" s="1"/>
  <c r="E111" i="6" s="1"/>
  <c r="M122" i="4"/>
  <c r="G62" i="5" s="1"/>
  <c r="H62" i="5" s="1"/>
  <c r="E63" i="6" s="1"/>
  <c r="M110" i="4"/>
  <c r="G58" i="5" s="1"/>
  <c r="H58" i="5" s="1"/>
  <c r="E59" i="6" s="1"/>
  <c r="M98" i="4"/>
  <c r="G54" i="5" s="1"/>
  <c r="H54" i="5" s="1"/>
  <c r="E55" i="6" s="1"/>
  <c r="M296" i="4"/>
  <c r="G136" i="5" s="1"/>
  <c r="M281" i="4"/>
  <c r="G131" i="5" s="1"/>
  <c r="M36" i="4"/>
  <c r="G25" i="5" s="1"/>
  <c r="H25" i="5" s="1"/>
  <c r="E26" i="6" s="1"/>
  <c r="M253" i="4"/>
  <c r="G121" i="5" s="1"/>
  <c r="H121" i="5" s="1"/>
  <c r="E122" i="6" s="1"/>
  <c r="M229" i="4"/>
  <c r="G113" i="5" s="1"/>
  <c r="H113" i="5" s="1"/>
  <c r="E114" i="6" s="1"/>
  <c r="M191" i="4"/>
  <c r="G95" i="5" s="1"/>
  <c r="M131" i="4"/>
  <c r="G65" i="5" s="1"/>
  <c r="H65" i="5" s="1"/>
  <c r="E66" i="6" s="1"/>
  <c r="M119" i="4"/>
  <c r="G61" i="5" s="1"/>
  <c r="H61" i="5" s="1"/>
  <c r="E62" i="6" s="1"/>
  <c r="M107" i="4"/>
  <c r="G57" i="5" s="1"/>
  <c r="H57" i="5" s="1"/>
  <c r="E58" i="6" s="1"/>
  <c r="M95" i="4"/>
  <c r="G53" i="5" s="1"/>
  <c r="H53" i="5" s="1"/>
  <c r="E54" i="6" s="1"/>
  <c r="M293" i="4"/>
  <c r="G135" i="5" s="1"/>
  <c r="H157" i="5"/>
  <c r="E158" i="6" s="1"/>
  <c r="M181" i="4"/>
  <c r="G91" i="5" s="1"/>
  <c r="M202" i="4"/>
  <c r="G104" i="5" s="1"/>
  <c r="J84" i="2"/>
  <c r="D83" i="5" s="1"/>
  <c r="F83" i="5" s="1"/>
  <c r="J83" i="2"/>
  <c r="D82" i="5" s="1"/>
  <c r="F82" i="5" s="1"/>
  <c r="J73" i="2"/>
  <c r="D72" i="5" s="1"/>
  <c r="F72" i="5" s="1"/>
  <c r="M58" i="4"/>
  <c r="G41" i="5" s="1"/>
  <c r="H41" i="5" s="1"/>
  <c r="E42" i="6" s="1"/>
  <c r="M23" i="4"/>
  <c r="G18" i="5" s="1"/>
  <c r="H18" i="5" s="1"/>
  <c r="E19" i="6" s="1"/>
  <c r="J157" i="2"/>
  <c r="D156" i="5" s="1"/>
  <c r="F156" i="5" s="1"/>
  <c r="J149" i="2"/>
  <c r="D148" i="5" s="1"/>
  <c r="F148" i="5" s="1"/>
  <c r="H73" i="5"/>
  <c r="E74" i="6" s="1"/>
  <c r="J69" i="2"/>
  <c r="D68" i="5" s="1"/>
  <c r="F68" i="5" s="1"/>
  <c r="J65" i="2"/>
  <c r="D64" i="5" s="1"/>
  <c r="F64" i="5" s="1"/>
  <c r="J61" i="2"/>
  <c r="D60" i="5" s="1"/>
  <c r="F60" i="5" s="1"/>
  <c r="J57" i="2"/>
  <c r="D56" i="5" s="1"/>
  <c r="F56" i="5" s="1"/>
  <c r="J53" i="2"/>
  <c r="D52" i="5" s="1"/>
  <c r="F52" i="5" s="1"/>
  <c r="J37" i="2"/>
  <c r="D36" i="5" s="1"/>
  <c r="F36" i="5" s="1"/>
  <c r="J17" i="2"/>
  <c r="D16" i="5" s="1"/>
  <c r="M322" i="4"/>
  <c r="G149" i="5" s="1"/>
  <c r="H149" i="5" s="1"/>
  <c r="E150" i="6" s="1"/>
  <c r="H22" i="5"/>
  <c r="E23" i="6" s="1"/>
  <c r="H12" i="5"/>
  <c r="E13" i="6" s="1"/>
  <c r="H90" i="5"/>
  <c r="E91" i="6" s="1"/>
  <c r="H39" i="5"/>
  <c r="E40" i="6" s="1"/>
  <c r="H85" i="5"/>
  <c r="E86" i="6" s="1"/>
  <c r="H101" i="5"/>
  <c r="E102" i="6" s="1"/>
  <c r="H33" i="5"/>
  <c r="E34" i="6" s="1"/>
  <c r="H29" i="5"/>
  <c r="E30" i="6" s="1"/>
  <c r="H66" i="5"/>
  <c r="E67" i="6" s="1"/>
  <c r="H30" i="5"/>
  <c r="E31" i="6" s="1"/>
  <c r="H17" i="5"/>
  <c r="E18" i="6" s="1"/>
  <c r="H100" i="5"/>
  <c r="E101" i="6" s="1"/>
  <c r="H38" i="5"/>
  <c r="E39" i="6" s="1"/>
  <c r="H96" i="5"/>
  <c r="E97" i="6" s="1"/>
  <c r="H21" i="5"/>
  <c r="E22" i="6" s="1"/>
  <c r="H141" i="5"/>
  <c r="E142" i="6" s="1"/>
  <c r="H14" i="5"/>
  <c r="E15" i="6" s="1"/>
  <c r="H92" i="5"/>
  <c r="E93" i="6" s="1"/>
  <c r="H13" i="5"/>
  <c r="E14" i="6" s="1"/>
  <c r="H88" i="5"/>
  <c r="E89" i="6" s="1"/>
  <c r="H81" i="5"/>
  <c r="E82" i="6" s="1"/>
  <c r="H31" i="5"/>
  <c r="E32" i="6" s="1"/>
  <c r="H89" i="5"/>
  <c r="E90" i="6" s="1"/>
  <c r="H137" i="5"/>
  <c r="E138" i="6" s="1"/>
  <c r="H34" i="5"/>
  <c r="E35" i="6" s="1"/>
  <c r="H116" i="5"/>
  <c r="E117" i="6" s="1"/>
  <c r="H97" i="5"/>
  <c r="E98" i="6" s="1"/>
  <c r="H27" i="5"/>
  <c r="E28" i="6" s="1"/>
  <c r="H146" i="5"/>
  <c r="E147" i="6" s="1"/>
  <c r="H15" i="5"/>
  <c r="E16" i="6" s="1"/>
  <c r="H71" i="5"/>
  <c r="E72" i="6" s="1"/>
  <c r="H147" i="5"/>
  <c r="E148" i="6" s="1"/>
  <c r="H37" i="5"/>
  <c r="E38" i="6" s="1"/>
  <c r="H47" i="5"/>
  <c r="E48" i="6" s="1"/>
  <c r="H26" i="5"/>
  <c r="E27" i="6" s="1"/>
  <c r="H109" i="5"/>
  <c r="E110" i="6" s="1"/>
  <c r="H117" i="5"/>
  <c r="E118" i="6" s="1"/>
  <c r="H122" i="5"/>
  <c r="E123" i="6" s="1"/>
  <c r="H98" i="5"/>
  <c r="H11" i="5"/>
  <c r="H102" i="5"/>
  <c r="H35" i="5"/>
  <c r="E1717" i="4"/>
  <c r="H1717" i="4" s="1"/>
  <c r="I1717" i="4" s="1"/>
  <c r="E1716" i="4"/>
  <c r="J1716" i="4" s="1"/>
  <c r="J1715" i="4"/>
  <c r="E1715" i="4"/>
  <c r="H1715" i="4" s="1"/>
  <c r="I1715" i="4" s="1"/>
  <c r="E1713" i="4"/>
  <c r="J1713" i="4" s="1"/>
  <c r="E1712" i="4"/>
  <c r="J1711" i="4"/>
  <c r="E1711" i="4"/>
  <c r="H1711" i="4" s="1"/>
  <c r="I1711" i="4" s="1"/>
  <c r="E1709" i="4"/>
  <c r="J1709" i="4" s="1"/>
  <c r="E1708" i="4"/>
  <c r="H1708" i="4" s="1"/>
  <c r="I1708" i="4" s="1"/>
  <c r="J1707" i="4"/>
  <c r="E1707" i="4"/>
  <c r="H1707" i="4" s="1"/>
  <c r="I1707" i="4" s="1"/>
  <c r="J1705" i="4"/>
  <c r="E1705" i="4"/>
  <c r="H1705" i="4" s="1"/>
  <c r="I1705" i="4" s="1"/>
  <c r="E1704" i="4"/>
  <c r="J1704" i="4" s="1"/>
  <c r="E1703" i="4"/>
  <c r="J1703" i="4" s="1"/>
  <c r="E1701" i="4"/>
  <c r="H1701" i="4" s="1"/>
  <c r="I1701" i="4" s="1"/>
  <c r="E1700" i="4"/>
  <c r="J1700" i="4" s="1"/>
  <c r="J1699" i="4"/>
  <c r="E1699" i="4"/>
  <c r="H1699" i="4" s="1"/>
  <c r="I1699" i="4" s="1"/>
  <c r="H1697" i="4"/>
  <c r="I1697" i="4" s="1"/>
  <c r="E1697" i="4"/>
  <c r="J1697" i="4" s="1"/>
  <c r="E1696" i="4"/>
  <c r="J1695" i="4"/>
  <c r="E1695" i="4"/>
  <c r="H1695" i="4" s="1"/>
  <c r="I1695" i="4" s="1"/>
  <c r="J1694" i="4"/>
  <c r="K1694" i="4" s="1"/>
  <c r="E1693" i="4"/>
  <c r="J1693" i="4" s="1"/>
  <c r="E1692" i="4"/>
  <c r="J1691" i="4"/>
  <c r="E1691" i="4"/>
  <c r="H1691" i="4" s="1"/>
  <c r="I1691" i="4" s="1"/>
  <c r="E1689" i="4"/>
  <c r="J1689" i="4" s="1"/>
  <c r="E1688" i="4"/>
  <c r="H1688" i="4" s="1"/>
  <c r="I1688" i="4" s="1"/>
  <c r="J1687" i="4"/>
  <c r="E1687" i="4"/>
  <c r="H1687" i="4" s="1"/>
  <c r="I1687" i="4" s="1"/>
  <c r="E1685" i="4"/>
  <c r="E1684" i="4"/>
  <c r="J1684" i="4" s="1"/>
  <c r="J1683" i="4"/>
  <c r="E1683" i="4"/>
  <c r="H1683" i="4" s="1"/>
  <c r="I1683" i="4" s="1"/>
  <c r="E1681" i="4"/>
  <c r="H1681" i="4" s="1"/>
  <c r="I1681" i="4" s="1"/>
  <c r="E1680" i="4"/>
  <c r="J1680" i="4" s="1"/>
  <c r="J1679" i="4"/>
  <c r="E1679" i="4"/>
  <c r="H1679" i="4" s="1"/>
  <c r="I1679" i="4" s="1"/>
  <c r="E1677" i="4"/>
  <c r="H1677" i="4" s="1"/>
  <c r="I1677" i="4" s="1"/>
  <c r="E1675" i="4"/>
  <c r="J1674" i="4"/>
  <c r="E1674" i="4"/>
  <c r="H1674" i="4" s="1"/>
  <c r="I1674" i="4" s="1"/>
  <c r="M1672" i="4"/>
  <c r="E1672" i="4"/>
  <c r="H1672" i="4" s="1"/>
  <c r="I1672" i="4" s="1"/>
  <c r="E1671" i="4"/>
  <c r="H1671" i="4" s="1"/>
  <c r="I1671" i="4" s="1"/>
  <c r="E1670" i="4"/>
  <c r="J1669" i="4"/>
  <c r="E1669" i="4"/>
  <c r="H1669" i="4" s="1"/>
  <c r="I1669" i="4" s="1"/>
  <c r="M1667" i="4"/>
  <c r="E1667" i="4"/>
  <c r="H1667" i="4" s="1"/>
  <c r="I1667" i="4" s="1"/>
  <c r="E1666" i="4"/>
  <c r="H1666" i="4" s="1"/>
  <c r="I1666" i="4" s="1"/>
  <c r="E1665" i="4"/>
  <c r="J1664" i="4"/>
  <c r="E1664" i="4"/>
  <c r="H1664" i="4" s="1"/>
  <c r="I1664" i="4" s="1"/>
  <c r="M1662" i="4"/>
  <c r="E1662" i="4"/>
  <c r="H1662" i="4" s="1"/>
  <c r="I1662" i="4" s="1"/>
  <c r="E1661" i="4"/>
  <c r="J1661" i="4" s="1"/>
  <c r="E1660" i="4"/>
  <c r="J1659" i="4"/>
  <c r="E1659" i="4"/>
  <c r="H1659" i="4" s="1"/>
  <c r="I1659" i="4" s="1"/>
  <c r="M1657" i="4"/>
  <c r="E1657" i="4"/>
  <c r="H1657" i="4" s="1"/>
  <c r="I1657" i="4" s="1"/>
  <c r="E1656" i="4"/>
  <c r="H1656" i="4" s="1"/>
  <c r="I1656" i="4" s="1"/>
  <c r="E1655" i="4"/>
  <c r="J1654" i="4"/>
  <c r="E1654" i="4"/>
  <c r="H1654" i="4" s="1"/>
  <c r="I1654" i="4" s="1"/>
  <c r="M1652" i="4"/>
  <c r="E1652" i="4"/>
  <c r="H1652" i="4" s="1"/>
  <c r="I1652" i="4" s="1"/>
  <c r="J1651" i="4"/>
  <c r="E1651" i="4"/>
  <c r="H1651" i="4" s="1"/>
  <c r="I1651" i="4" s="1"/>
  <c r="E1650" i="4"/>
  <c r="M1635" i="4"/>
  <c r="E1635" i="4"/>
  <c r="H1635" i="4" s="1"/>
  <c r="I1635" i="4" s="1"/>
  <c r="J1634" i="4"/>
  <c r="E1634" i="4"/>
  <c r="H1634" i="4" s="1"/>
  <c r="I1634" i="4" s="1"/>
  <c r="M1633" i="4"/>
  <c r="E1633" i="4"/>
  <c r="H1633" i="4" s="1"/>
  <c r="I1633" i="4" s="1"/>
  <c r="E1632" i="4"/>
  <c r="H1632" i="4" s="1"/>
  <c r="I1632" i="4" s="1"/>
  <c r="M1630" i="4"/>
  <c r="E1630" i="4"/>
  <c r="H1630" i="4" s="1"/>
  <c r="I1630" i="4" s="1"/>
  <c r="J1629" i="4"/>
  <c r="E1629" i="4"/>
  <c r="H1629" i="4" s="1"/>
  <c r="I1629" i="4" s="1"/>
  <c r="M1628" i="4"/>
  <c r="E1628" i="4"/>
  <c r="H1628" i="4" s="1"/>
  <c r="I1628" i="4" s="1"/>
  <c r="E1627" i="4"/>
  <c r="J1627" i="4" s="1"/>
  <c r="M1625" i="4"/>
  <c r="E1625" i="4"/>
  <c r="H1625" i="4" s="1"/>
  <c r="I1625" i="4" s="1"/>
  <c r="J1624" i="4"/>
  <c r="E1624" i="4"/>
  <c r="H1624" i="4" s="1"/>
  <c r="I1624" i="4" s="1"/>
  <c r="M1566" i="4"/>
  <c r="E1566" i="4"/>
  <c r="H1566" i="4" s="1"/>
  <c r="I1566" i="4" s="1"/>
  <c r="J1565" i="4"/>
  <c r="E1565" i="4"/>
  <c r="H1565" i="4" s="1"/>
  <c r="I1565" i="4" s="1"/>
  <c r="M1564" i="4"/>
  <c r="E1564" i="4"/>
  <c r="H1564" i="4" s="1"/>
  <c r="I1564" i="4" s="1"/>
  <c r="E1563" i="4"/>
  <c r="J1563" i="4" s="1"/>
  <c r="M1561" i="4"/>
  <c r="E1561" i="4"/>
  <c r="H1561" i="4" s="1"/>
  <c r="I1561" i="4" s="1"/>
  <c r="J1560" i="4"/>
  <c r="E1560" i="4"/>
  <c r="H1560" i="4" s="1"/>
  <c r="I1560" i="4" s="1"/>
  <c r="M1559" i="4"/>
  <c r="E1559" i="4"/>
  <c r="H1559" i="4" s="1"/>
  <c r="I1559" i="4" s="1"/>
  <c r="E1558" i="4"/>
  <c r="M1556" i="4"/>
  <c r="E1556" i="4"/>
  <c r="H1556" i="4" s="1"/>
  <c r="I1556" i="4" s="1"/>
  <c r="J1555" i="4"/>
  <c r="E1555" i="4"/>
  <c r="H1555" i="4" s="1"/>
  <c r="I1555" i="4" s="1"/>
  <c r="M1554" i="4"/>
  <c r="E1554" i="4"/>
  <c r="H1554" i="4" s="1"/>
  <c r="I1554" i="4" s="1"/>
  <c r="E1553" i="4"/>
  <c r="H1553" i="4" s="1"/>
  <c r="I1553" i="4" s="1"/>
  <c r="M1551" i="4"/>
  <c r="E1551" i="4"/>
  <c r="H1551" i="4" s="1"/>
  <c r="I1551" i="4" s="1"/>
  <c r="J1550" i="4"/>
  <c r="E1550" i="4"/>
  <c r="H1550" i="4" s="1"/>
  <c r="I1550" i="4" s="1"/>
  <c r="M1549" i="4"/>
  <c r="E1549" i="4"/>
  <c r="H1549" i="4" s="1"/>
  <c r="I1549" i="4" s="1"/>
  <c r="E1548" i="4"/>
  <c r="H1548" i="4" s="1"/>
  <c r="I1548" i="4" s="1"/>
  <c r="M1546" i="4"/>
  <c r="E1546" i="4"/>
  <c r="H1546" i="4" s="1"/>
  <c r="I1546" i="4" s="1"/>
  <c r="J1545" i="4"/>
  <c r="E1545" i="4"/>
  <c r="H1545" i="4" s="1"/>
  <c r="I1545" i="4" s="1"/>
  <c r="M1544" i="4"/>
  <c r="E1544" i="4"/>
  <c r="H1544" i="4" s="1"/>
  <c r="I1544" i="4" s="1"/>
  <c r="E1543" i="4"/>
  <c r="J1543" i="4" s="1"/>
  <c r="M1541" i="4"/>
  <c r="E1541" i="4"/>
  <c r="H1541" i="4" s="1"/>
  <c r="I1541" i="4" s="1"/>
  <c r="J1540" i="4"/>
  <c r="E1540" i="4"/>
  <c r="H1540" i="4" s="1"/>
  <c r="I1540" i="4" s="1"/>
  <c r="M1539" i="4"/>
  <c r="E1539" i="4"/>
  <c r="H1539" i="4" s="1"/>
  <c r="I1539" i="4" s="1"/>
  <c r="E1538" i="4"/>
  <c r="M1536" i="4"/>
  <c r="E1536" i="4"/>
  <c r="H1536" i="4" s="1"/>
  <c r="I1536" i="4" s="1"/>
  <c r="J1535" i="4"/>
  <c r="E1535" i="4"/>
  <c r="H1535" i="4" s="1"/>
  <c r="I1535" i="4" s="1"/>
  <c r="M1534" i="4"/>
  <c r="E1534" i="4"/>
  <c r="H1534" i="4" s="1"/>
  <c r="I1534" i="4" s="1"/>
  <c r="E1533" i="4"/>
  <c r="H1533" i="4" s="1"/>
  <c r="I1533" i="4" s="1"/>
  <c r="M1531" i="4"/>
  <c r="E1531" i="4"/>
  <c r="H1531" i="4" s="1"/>
  <c r="I1531" i="4" s="1"/>
  <c r="J1530" i="4"/>
  <c r="E1530" i="4"/>
  <c r="H1530" i="4" s="1"/>
  <c r="I1530" i="4" s="1"/>
  <c r="M1529" i="4"/>
  <c r="E1529" i="4"/>
  <c r="H1529" i="4" s="1"/>
  <c r="I1529" i="4" s="1"/>
  <c r="E1528" i="4"/>
  <c r="H1528" i="4" s="1"/>
  <c r="I1528" i="4" s="1"/>
  <c r="M1526" i="4"/>
  <c r="E1526" i="4"/>
  <c r="H1526" i="4" s="1"/>
  <c r="I1526" i="4" s="1"/>
  <c r="J1525" i="4"/>
  <c r="E1525" i="4"/>
  <c r="H1525" i="4" s="1"/>
  <c r="I1525" i="4" s="1"/>
  <c r="M1524" i="4"/>
  <c r="E1524" i="4"/>
  <c r="H1524" i="4" s="1"/>
  <c r="I1524" i="4" s="1"/>
  <c r="E1523" i="4"/>
  <c r="J1523" i="4" s="1"/>
  <c r="J1521" i="4"/>
  <c r="E1521" i="4"/>
  <c r="H1521" i="4" s="1"/>
  <c r="I1521" i="4" s="1"/>
  <c r="M1520" i="4"/>
  <c r="E1520" i="4"/>
  <c r="H1520" i="4" s="1"/>
  <c r="I1520" i="4" s="1"/>
  <c r="E1519" i="4"/>
  <c r="M1517" i="4"/>
  <c r="E1517" i="4"/>
  <c r="H1517" i="4" s="1"/>
  <c r="I1517" i="4" s="1"/>
  <c r="J1516" i="4"/>
  <c r="E1516" i="4"/>
  <c r="H1516" i="4" s="1"/>
  <c r="I1516" i="4" s="1"/>
  <c r="M1515" i="4"/>
  <c r="E1515" i="4"/>
  <c r="H1515" i="4" s="1"/>
  <c r="I1515" i="4" s="1"/>
  <c r="E1514" i="4"/>
  <c r="H1514" i="4" s="1"/>
  <c r="I1514" i="4" s="1"/>
  <c r="M1512" i="4"/>
  <c r="E1512" i="4"/>
  <c r="H1512" i="4" s="1"/>
  <c r="I1512" i="4" s="1"/>
  <c r="J1511" i="4"/>
  <c r="E1511" i="4"/>
  <c r="H1511" i="4" s="1"/>
  <c r="I1511" i="4" s="1"/>
  <c r="M1510" i="4"/>
  <c r="E1510" i="4"/>
  <c r="H1510" i="4" s="1"/>
  <c r="I1510" i="4" s="1"/>
  <c r="E1509" i="4"/>
  <c r="H1509" i="4" s="1"/>
  <c r="I1509" i="4" s="1"/>
  <c r="M1507" i="4"/>
  <c r="E1507" i="4"/>
  <c r="H1507" i="4" s="1"/>
  <c r="I1507" i="4" s="1"/>
  <c r="J1506" i="4"/>
  <c r="E1506" i="4"/>
  <c r="H1506" i="4" s="1"/>
  <c r="I1506" i="4" s="1"/>
  <c r="M1505" i="4"/>
  <c r="E1505" i="4"/>
  <c r="H1505" i="4" s="1"/>
  <c r="I1505" i="4" s="1"/>
  <c r="E1504" i="4"/>
  <c r="J1504" i="4" s="1"/>
  <c r="M1502" i="4"/>
  <c r="E1502" i="4"/>
  <c r="H1502" i="4" s="1"/>
  <c r="I1502" i="4" s="1"/>
  <c r="J1501" i="4"/>
  <c r="E1501" i="4"/>
  <c r="H1501" i="4" s="1"/>
  <c r="I1501" i="4" s="1"/>
  <c r="M1500" i="4"/>
  <c r="E1500" i="4"/>
  <c r="H1500" i="4" s="1"/>
  <c r="I1500" i="4" s="1"/>
  <c r="E1499" i="4"/>
  <c r="M1497" i="4"/>
  <c r="E1497" i="4"/>
  <c r="H1497" i="4" s="1"/>
  <c r="I1497" i="4" s="1"/>
  <c r="J1496" i="4"/>
  <c r="E1496" i="4"/>
  <c r="H1496" i="4" s="1"/>
  <c r="I1496" i="4" s="1"/>
  <c r="M1495" i="4"/>
  <c r="E1495" i="4"/>
  <c r="H1495" i="4" s="1"/>
  <c r="I1495" i="4" s="1"/>
  <c r="E1494" i="4"/>
  <c r="J1494" i="4" s="1"/>
  <c r="M1492" i="4"/>
  <c r="E1492" i="4"/>
  <c r="H1492" i="4" s="1"/>
  <c r="I1492" i="4" s="1"/>
  <c r="J1491" i="4"/>
  <c r="E1491" i="4"/>
  <c r="H1491" i="4" s="1"/>
  <c r="I1491" i="4" s="1"/>
  <c r="M1490" i="4"/>
  <c r="E1490" i="4"/>
  <c r="H1490" i="4" s="1"/>
  <c r="I1490" i="4" s="1"/>
  <c r="E1489" i="4"/>
  <c r="J1489" i="4" s="1"/>
  <c r="M1487" i="4"/>
  <c r="E1487" i="4"/>
  <c r="H1487" i="4" s="1"/>
  <c r="I1487" i="4" s="1"/>
  <c r="J1486" i="4"/>
  <c r="E1486" i="4"/>
  <c r="H1486" i="4" s="1"/>
  <c r="I1486" i="4" s="1"/>
  <c r="M1485" i="4"/>
  <c r="E1485" i="4"/>
  <c r="H1485" i="4" s="1"/>
  <c r="I1485" i="4" s="1"/>
  <c r="E1484" i="4"/>
  <c r="J1484" i="4" s="1"/>
  <c r="M1482" i="4"/>
  <c r="E1482" i="4"/>
  <c r="H1482" i="4" s="1"/>
  <c r="I1482" i="4" s="1"/>
  <c r="J1481" i="4"/>
  <c r="E1481" i="4"/>
  <c r="H1481" i="4" s="1"/>
  <c r="I1481" i="4" s="1"/>
  <c r="M1480" i="4"/>
  <c r="E1480" i="4"/>
  <c r="H1480" i="4" s="1"/>
  <c r="I1480" i="4" s="1"/>
  <c r="E1479" i="4"/>
  <c r="M1477" i="4"/>
  <c r="E1477" i="4"/>
  <c r="H1477" i="4" s="1"/>
  <c r="I1477" i="4" s="1"/>
  <c r="J1476" i="4"/>
  <c r="E1476" i="4"/>
  <c r="H1476" i="4" s="1"/>
  <c r="I1476" i="4" s="1"/>
  <c r="M1475" i="4"/>
  <c r="E1475" i="4"/>
  <c r="H1475" i="4" s="1"/>
  <c r="I1475" i="4" s="1"/>
  <c r="E1474" i="4"/>
  <c r="H1474" i="4" s="1"/>
  <c r="I1474" i="4" s="1"/>
  <c r="J1472" i="4"/>
  <c r="E1472" i="4"/>
  <c r="H1472" i="4" s="1"/>
  <c r="I1472" i="4" s="1"/>
  <c r="M1471" i="4"/>
  <c r="E1471" i="4"/>
  <c r="H1471" i="4" s="1"/>
  <c r="I1471" i="4" s="1"/>
  <c r="E1470" i="4"/>
  <c r="H1470" i="4" s="1"/>
  <c r="I1470" i="4" s="1"/>
  <c r="M1468" i="4"/>
  <c r="E1468" i="4"/>
  <c r="H1468" i="4" s="1"/>
  <c r="I1468" i="4" s="1"/>
  <c r="J1467" i="4"/>
  <c r="E1467" i="4"/>
  <c r="H1467" i="4" s="1"/>
  <c r="I1467" i="4" s="1"/>
  <c r="M1466" i="4"/>
  <c r="E1466" i="4"/>
  <c r="H1466" i="4" s="1"/>
  <c r="I1466" i="4" s="1"/>
  <c r="E1465" i="4"/>
  <c r="H1465" i="4" s="1"/>
  <c r="I1465" i="4" s="1"/>
  <c r="E1463" i="4"/>
  <c r="J1463" i="4" s="1"/>
  <c r="E1462" i="4"/>
  <c r="H1462" i="4" s="1"/>
  <c r="I1462" i="4" s="1"/>
  <c r="M1461" i="4"/>
  <c r="E1461" i="4"/>
  <c r="H1461" i="4" s="1"/>
  <c r="I1461" i="4" s="1"/>
  <c r="J1460" i="4"/>
  <c r="E1460" i="4"/>
  <c r="H1460" i="4" s="1"/>
  <c r="I1460" i="4" s="1"/>
  <c r="M1458" i="4"/>
  <c r="E1458" i="4"/>
  <c r="H1458" i="4" s="1"/>
  <c r="I1458" i="4" s="1"/>
  <c r="J1457" i="4"/>
  <c r="E1457" i="4"/>
  <c r="H1457" i="4" s="1"/>
  <c r="I1457" i="4" s="1"/>
  <c r="J1456" i="4"/>
  <c r="E1456" i="4"/>
  <c r="H1456" i="4" s="1"/>
  <c r="I1456" i="4" s="1"/>
  <c r="J1454" i="4"/>
  <c r="E1454" i="4"/>
  <c r="H1454" i="4" s="1"/>
  <c r="I1454" i="4" s="1"/>
  <c r="H131" i="5" l="1"/>
  <c r="E132" i="6" s="1"/>
  <c r="H130" i="5"/>
  <c r="E131" i="6" s="1"/>
  <c r="H44" i="5"/>
  <c r="E45" i="6" s="1"/>
  <c r="H84" i="5"/>
  <c r="E85" i="6" s="1"/>
  <c r="H48" i="5"/>
  <c r="E49" i="6" s="1"/>
  <c r="H103" i="5"/>
  <c r="E104" i="6" s="1"/>
  <c r="H24" i="5"/>
  <c r="E25" i="6" s="1"/>
  <c r="H91" i="5"/>
  <c r="E92" i="6" s="1"/>
  <c r="H87" i="5"/>
  <c r="E88" i="6" s="1"/>
  <c r="F16" i="5"/>
  <c r="H16" i="5" s="1"/>
  <c r="E17" i="6" s="1"/>
  <c r="F111" i="5"/>
  <c r="H111" i="5" s="1"/>
  <c r="E112" i="6" s="1"/>
  <c r="H145" i="5"/>
  <c r="E146" i="6" s="1"/>
  <c r="H107" i="5"/>
  <c r="E108" i="6" s="1"/>
  <c r="H152" i="5"/>
  <c r="E153" i="6" s="1"/>
  <c r="H20" i="5"/>
  <c r="E21" i="6" s="1"/>
  <c r="H83" i="5"/>
  <c r="E84" i="6" s="1"/>
  <c r="H95" i="5"/>
  <c r="E96" i="6" s="1"/>
  <c r="H40" i="5"/>
  <c r="E41" i="6" s="1"/>
  <c r="H139" i="5"/>
  <c r="E140" i="6" s="1"/>
  <c r="H64" i="5"/>
  <c r="E65" i="6" s="1"/>
  <c r="H115" i="5"/>
  <c r="E116" i="6" s="1"/>
  <c r="H86" i="5"/>
  <c r="E87" i="6" s="1"/>
  <c r="H32" i="5"/>
  <c r="E33" i="6" s="1"/>
  <c r="H144" i="5"/>
  <c r="E145" i="6" s="1"/>
  <c r="H140" i="5"/>
  <c r="E141" i="6" s="1"/>
  <c r="H99" i="5"/>
  <c r="E100" i="6" s="1"/>
  <c r="H135" i="5"/>
  <c r="E136" i="6" s="1"/>
  <c r="H123" i="5"/>
  <c r="E124" i="6" s="1"/>
  <c r="H60" i="5"/>
  <c r="E61" i="6" s="1"/>
  <c r="H72" i="5"/>
  <c r="E73" i="6" s="1"/>
  <c r="H28" i="5"/>
  <c r="E29" i="6" s="1"/>
  <c r="H125" i="5"/>
  <c r="E126" i="6" s="1"/>
  <c r="H136" i="5"/>
  <c r="E137" i="6" s="1"/>
  <c r="H134" i="5"/>
  <c r="E135" i="6" s="1"/>
  <c r="H142" i="5"/>
  <c r="E143" i="6" s="1"/>
  <c r="H104" i="5"/>
  <c r="E105" i="6" s="1"/>
  <c r="H19" i="5"/>
  <c r="E20" i="6" s="1"/>
  <c r="H56" i="5"/>
  <c r="E57" i="6" s="1"/>
  <c r="H55" i="5"/>
  <c r="E56" i="6" s="1"/>
  <c r="K1454" i="4"/>
  <c r="M1454" i="4" s="1"/>
  <c r="G547" i="5" s="1"/>
  <c r="K1457" i="4"/>
  <c r="M1457" i="4" s="1"/>
  <c r="M1459" i="4" s="1"/>
  <c r="G549" i="5" s="1"/>
  <c r="K1460" i="4"/>
  <c r="M1460" i="4" s="1"/>
  <c r="K1463" i="4"/>
  <c r="M1463" i="4" s="1"/>
  <c r="K1472" i="4"/>
  <c r="M1472" i="4" s="1"/>
  <c r="K1481" i="4"/>
  <c r="M1481" i="4" s="1"/>
  <c r="K1501" i="4"/>
  <c r="M1501" i="4" s="1"/>
  <c r="K1521" i="4"/>
  <c r="M1521" i="4" s="1"/>
  <c r="K1530" i="4"/>
  <c r="M1530" i="4" s="1"/>
  <c r="K1550" i="4"/>
  <c r="M1550" i="4" s="1"/>
  <c r="G592" i="5"/>
  <c r="K1651" i="4"/>
  <c r="M1651" i="4" s="1"/>
  <c r="K1654" i="4"/>
  <c r="M1654" i="4" s="1"/>
  <c r="K1661" i="4"/>
  <c r="M1661" i="4" s="1"/>
  <c r="K1664" i="4"/>
  <c r="M1664" i="4" s="1"/>
  <c r="K1674" i="4"/>
  <c r="M1674" i="4" s="1"/>
  <c r="K1679" i="4"/>
  <c r="M1679" i="4" s="1"/>
  <c r="K1683" i="4"/>
  <c r="M1683" i="4" s="1"/>
  <c r="K1687" i="4"/>
  <c r="M1687" i="4" s="1"/>
  <c r="K1691" i="4"/>
  <c r="M1691" i="4" s="1"/>
  <c r="K1705" i="4"/>
  <c r="M1705" i="4" s="1"/>
  <c r="K1709" i="4"/>
  <c r="M1709" i="4" s="1"/>
  <c r="K1713" i="4"/>
  <c r="M1713" i="4" s="1"/>
  <c r="K1467" i="4"/>
  <c r="M1467" i="4" s="1"/>
  <c r="K1476" i="4"/>
  <c r="M1476" i="4" s="1"/>
  <c r="K1494" i="4"/>
  <c r="M1494" i="4" s="1"/>
  <c r="K1496" i="4"/>
  <c r="M1496" i="4" s="1"/>
  <c r="K1516" i="4"/>
  <c r="M1516" i="4" s="1"/>
  <c r="K1523" i="4"/>
  <c r="M1523" i="4" s="1"/>
  <c r="K1525" i="4"/>
  <c r="M1525" i="4" s="1"/>
  <c r="K1543" i="4"/>
  <c r="M1543" i="4" s="1"/>
  <c r="K1545" i="4"/>
  <c r="M1545" i="4" s="1"/>
  <c r="K1563" i="4"/>
  <c r="M1563" i="4" s="1"/>
  <c r="K1565" i="4"/>
  <c r="M1565" i="4" s="1"/>
  <c r="K1634" i="4"/>
  <c r="M1634" i="4" s="1"/>
  <c r="G591" i="5"/>
  <c r="K1680" i="4"/>
  <c r="M1680" i="4" s="1"/>
  <c r="K1684" i="4"/>
  <c r="M1684" i="4" s="1"/>
  <c r="K1695" i="4"/>
  <c r="M1695" i="4" s="1"/>
  <c r="K1703" i="4"/>
  <c r="M1703" i="4" s="1"/>
  <c r="K1456" i="4"/>
  <c r="M1456" i="4" s="1"/>
  <c r="G548" i="5" s="1"/>
  <c r="K1489" i="4"/>
  <c r="M1489" i="4" s="1"/>
  <c r="K1491" i="4"/>
  <c r="M1491" i="4" s="1"/>
  <c r="K1511" i="4"/>
  <c r="M1511" i="4" s="1"/>
  <c r="K1540" i="4"/>
  <c r="M1540" i="4" s="1"/>
  <c r="K1560" i="4"/>
  <c r="M1560" i="4" s="1"/>
  <c r="K1627" i="4"/>
  <c r="M1627" i="4" s="1"/>
  <c r="K1629" i="4"/>
  <c r="M1629" i="4" s="1"/>
  <c r="K1659" i="4"/>
  <c r="M1659" i="4" s="1"/>
  <c r="K1669" i="4"/>
  <c r="M1669" i="4" s="1"/>
  <c r="K1689" i="4"/>
  <c r="M1689" i="4" s="1"/>
  <c r="K1693" i="4"/>
  <c r="M1693" i="4" s="1"/>
  <c r="K1699" i="4"/>
  <c r="M1699" i="4" s="1"/>
  <c r="K1704" i="4"/>
  <c r="M1704" i="4" s="1"/>
  <c r="K1707" i="4"/>
  <c r="M1707" i="4" s="1"/>
  <c r="K1711" i="4"/>
  <c r="M1711" i="4" s="1"/>
  <c r="K1715" i="4"/>
  <c r="M1715" i="4" s="1"/>
  <c r="K1484" i="4"/>
  <c r="M1484" i="4" s="1"/>
  <c r="K1486" i="4"/>
  <c r="M1486" i="4" s="1"/>
  <c r="K1504" i="4"/>
  <c r="M1504" i="4" s="1"/>
  <c r="K1506" i="4"/>
  <c r="M1506" i="4" s="1"/>
  <c r="K1535" i="4"/>
  <c r="M1535" i="4" s="1"/>
  <c r="K1555" i="4"/>
  <c r="M1555" i="4" s="1"/>
  <c r="K1624" i="4"/>
  <c r="M1624" i="4" s="1"/>
  <c r="M1626" i="4" s="1"/>
  <c r="G586" i="5" s="1"/>
  <c r="K1697" i="4"/>
  <c r="M1697" i="4" s="1"/>
  <c r="K1700" i="4"/>
  <c r="M1700" i="4" s="1"/>
  <c r="K1716" i="4"/>
  <c r="M1716" i="4" s="1"/>
  <c r="H82" i="5"/>
  <c r="E83" i="6" s="1"/>
  <c r="H52" i="5"/>
  <c r="E53" i="6" s="1"/>
  <c r="H68" i="5"/>
  <c r="E69" i="6" s="1"/>
  <c r="H148" i="5"/>
  <c r="E149" i="6" s="1"/>
  <c r="H156" i="5"/>
  <c r="E157" i="6" s="1"/>
  <c r="H36" i="5"/>
  <c r="E37" i="6" s="1"/>
  <c r="H1684" i="4"/>
  <c r="I1684" i="4" s="1"/>
  <c r="J1470" i="4"/>
  <c r="H1563" i="4"/>
  <c r="I1563" i="4" s="1"/>
  <c r="H1704" i="4"/>
  <c r="I1704" i="4" s="1"/>
  <c r="J1656" i="4"/>
  <c r="H1543" i="4"/>
  <c r="I1543" i="4" s="1"/>
  <c r="J1701" i="4"/>
  <c r="J1533" i="4"/>
  <c r="J1553" i="4"/>
  <c r="H1680" i="4"/>
  <c r="I1680" i="4" s="1"/>
  <c r="H1693" i="4"/>
  <c r="I1693" i="4" s="1"/>
  <c r="H1713" i="4"/>
  <c r="I1713" i="4" s="1"/>
  <c r="J1688" i="4"/>
  <c r="H1709" i="4"/>
  <c r="I1709" i="4" s="1"/>
  <c r="H1627" i="4"/>
  <c r="I1627" i="4" s="1"/>
  <c r="J1632" i="4"/>
  <c r="H1463" i="4"/>
  <c r="I1463" i="4" s="1"/>
  <c r="J1465" i="4"/>
  <c r="J1474" i="4"/>
  <c r="H1489" i="4"/>
  <c r="I1489" i="4" s="1"/>
  <c r="H1494" i="4"/>
  <c r="I1494" i="4" s="1"/>
  <c r="H1504" i="4"/>
  <c r="I1504" i="4" s="1"/>
  <c r="J1514" i="4"/>
  <c r="H1523" i="4"/>
  <c r="I1523" i="4" s="1"/>
  <c r="H1484" i="4"/>
  <c r="I1484" i="4" s="1"/>
  <c r="J1548" i="4"/>
  <c r="H1700" i="4"/>
  <c r="I1700" i="4" s="1"/>
  <c r="J1717" i="4"/>
  <c r="J1462" i="4"/>
  <c r="H1661" i="4"/>
  <c r="I1661" i="4" s="1"/>
  <c r="J1681" i="4"/>
  <c r="H1689" i="4"/>
  <c r="I1689" i="4" s="1"/>
  <c r="J1708" i="4"/>
  <c r="H1716" i="4"/>
  <c r="I1716" i="4" s="1"/>
  <c r="E99" i="6"/>
  <c r="E12" i="6"/>
  <c r="E103" i="6"/>
  <c r="E36" i="6"/>
  <c r="J1519" i="4"/>
  <c r="H1519" i="4"/>
  <c r="I1519" i="4" s="1"/>
  <c r="J1538" i="4"/>
  <c r="H1538" i="4"/>
  <c r="I1538" i="4" s="1"/>
  <c r="J1655" i="4"/>
  <c r="H1655" i="4"/>
  <c r="I1655" i="4" s="1"/>
  <c r="J1479" i="4"/>
  <c r="H1479" i="4"/>
  <c r="I1479" i="4" s="1"/>
  <c r="J1499" i="4"/>
  <c r="H1499" i="4"/>
  <c r="I1499" i="4" s="1"/>
  <c r="J1558" i="4"/>
  <c r="H1558" i="4"/>
  <c r="I1558" i="4" s="1"/>
  <c r="J1509" i="4"/>
  <c r="J1528" i="4"/>
  <c r="M1618" i="4"/>
  <c r="G584" i="5" s="1"/>
  <c r="J1660" i="4"/>
  <c r="H1660" i="4"/>
  <c r="I1660" i="4" s="1"/>
  <c r="J1665" i="4"/>
  <c r="H1665" i="4"/>
  <c r="I1665" i="4" s="1"/>
  <c r="J1675" i="4"/>
  <c r="H1675" i="4"/>
  <c r="I1675" i="4" s="1"/>
  <c r="J1692" i="4"/>
  <c r="H1692" i="4"/>
  <c r="I1692" i="4" s="1"/>
  <c r="J1712" i="4"/>
  <c r="H1712" i="4"/>
  <c r="I1712" i="4" s="1"/>
  <c r="J1650" i="4"/>
  <c r="H1650" i="4"/>
  <c r="I1650" i="4" s="1"/>
  <c r="J1670" i="4"/>
  <c r="H1670" i="4"/>
  <c r="I1670" i="4" s="1"/>
  <c r="J1685" i="4"/>
  <c r="H1685" i="4"/>
  <c r="I1685" i="4" s="1"/>
  <c r="J1696" i="4"/>
  <c r="H1696" i="4"/>
  <c r="I1696" i="4" s="1"/>
  <c r="J1666" i="4"/>
  <c r="J1671" i="4"/>
  <c r="J1677" i="4"/>
  <c r="H1703" i="4"/>
  <c r="I1703" i="4" s="1"/>
  <c r="G4976" i="1"/>
  <c r="G4975" i="1"/>
  <c r="G4974" i="1"/>
  <c r="G4973" i="1"/>
  <c r="G4972" i="1"/>
  <c r="G4971" i="1"/>
  <c r="G4970" i="1"/>
  <c r="G4969" i="1"/>
  <c r="G4968" i="1"/>
  <c r="G4967" i="1"/>
  <c r="G4966" i="1"/>
  <c r="G4963" i="1"/>
  <c r="G4962" i="1"/>
  <c r="G4961" i="1"/>
  <c r="G4960" i="1"/>
  <c r="G4959" i="1"/>
  <c r="G4958" i="1"/>
  <c r="G4957" i="1"/>
  <c r="G4956" i="1"/>
  <c r="G4955" i="1"/>
  <c r="G4954" i="1"/>
  <c r="G4953" i="1"/>
  <c r="G4952" i="1"/>
  <c r="G4951" i="1"/>
  <c r="G4948" i="1"/>
  <c r="G4947" i="1"/>
  <c r="G4946" i="1"/>
  <c r="G4945" i="1"/>
  <c r="G4944" i="1"/>
  <c r="G4943" i="1"/>
  <c r="G4942" i="1"/>
  <c r="G4941" i="1"/>
  <c r="G4940" i="1"/>
  <c r="G4937" i="1"/>
  <c r="G4936" i="1"/>
  <c r="G4935" i="1"/>
  <c r="G4934" i="1"/>
  <c r="G4933" i="1"/>
  <c r="G4932" i="1"/>
  <c r="G4931" i="1"/>
  <c r="G4928" i="1"/>
  <c r="G4927" i="1"/>
  <c r="G4926" i="1"/>
  <c r="G4925" i="1"/>
  <c r="G4924" i="1"/>
  <c r="G4923" i="1"/>
  <c r="G4922" i="1"/>
  <c r="G4921" i="1"/>
  <c r="G4918" i="1"/>
  <c r="G4917" i="1"/>
  <c r="G4916" i="1"/>
  <c r="G4915" i="1"/>
  <c r="G4914" i="1"/>
  <c r="G4913" i="1"/>
  <c r="G4912" i="1"/>
  <c r="G4911" i="1"/>
  <c r="G4908" i="1"/>
  <c r="G4907" i="1"/>
  <c r="G4906" i="1"/>
  <c r="G4905" i="1"/>
  <c r="G4904" i="1"/>
  <c r="G4903" i="1"/>
  <c r="G4902" i="1"/>
  <c r="G4901" i="1"/>
  <c r="G4900" i="1"/>
  <c r="G4897" i="1"/>
  <c r="G4896" i="1"/>
  <c r="G4895" i="1"/>
  <c r="G4894" i="1"/>
  <c r="G4893" i="1"/>
  <c r="G4892" i="1"/>
  <c r="G4891" i="1"/>
  <c r="G4890" i="1"/>
  <c r="G4889" i="1"/>
  <c r="G4888" i="1"/>
  <c r="G4885" i="1"/>
  <c r="G4884" i="1"/>
  <c r="G4883" i="1"/>
  <c r="G4882" i="1"/>
  <c r="G4881" i="1"/>
  <c r="G4880" i="1"/>
  <c r="G4879" i="1"/>
  <c r="G4876" i="1"/>
  <c r="G4875" i="1"/>
  <c r="G4874" i="1"/>
  <c r="G4873" i="1"/>
  <c r="G4872" i="1"/>
  <c r="G4871" i="1"/>
  <c r="G4870" i="1"/>
  <c r="G4869" i="1"/>
  <c r="G4868" i="1"/>
  <c r="G4867" i="1"/>
  <c r="G4866" i="1"/>
  <c r="G4863" i="1"/>
  <c r="G4862" i="1"/>
  <c r="G4861" i="1"/>
  <c r="G4860" i="1"/>
  <c r="G4859" i="1"/>
  <c r="G4858" i="1"/>
  <c r="G4857" i="1"/>
  <c r="G4856" i="1"/>
  <c r="G4855" i="1"/>
  <c r="G4854" i="1"/>
  <c r="G4853" i="1"/>
  <c r="G4852" i="1"/>
  <c r="G4849" i="1"/>
  <c r="G4848" i="1"/>
  <c r="G4847" i="1"/>
  <c r="G4846" i="1"/>
  <c r="G4845" i="1"/>
  <c r="G4844" i="1"/>
  <c r="G4843" i="1"/>
  <c r="G4842" i="1"/>
  <c r="G4841" i="1"/>
  <c r="G4838" i="1"/>
  <c r="G4837" i="1"/>
  <c r="G4836" i="1"/>
  <c r="G4835" i="1"/>
  <c r="G4834" i="1"/>
  <c r="G4833" i="1"/>
  <c r="G4832" i="1"/>
  <c r="G4831" i="1"/>
  <c r="G4830" i="1"/>
  <c r="G4829" i="1"/>
  <c r="G4828" i="1"/>
  <c r="G4827" i="1"/>
  <c r="G4826" i="1"/>
  <c r="G4825" i="1"/>
  <c r="G4824" i="1"/>
  <c r="G4821" i="1"/>
  <c r="G4820" i="1"/>
  <c r="G4819" i="1"/>
  <c r="G4818" i="1"/>
  <c r="G4817" i="1"/>
  <c r="G4816" i="1"/>
  <c r="G4813" i="1"/>
  <c r="G4812" i="1"/>
  <c r="G4811" i="1"/>
  <c r="G4810" i="1"/>
  <c r="G4807" i="1"/>
  <c r="G4806" i="1"/>
  <c r="G4805" i="1"/>
  <c r="G4804" i="1"/>
  <c r="G4803" i="1"/>
  <c r="G4802" i="1"/>
  <c r="G4780" i="1"/>
  <c r="G4779" i="1"/>
  <c r="G4778" i="1"/>
  <c r="G4777" i="1"/>
  <c r="G4776" i="1"/>
  <c r="G4775" i="1"/>
  <c r="G4774" i="1"/>
  <c r="G4771" i="1"/>
  <c r="G4770" i="1"/>
  <c r="G4769" i="1"/>
  <c r="G4768" i="1"/>
  <c r="G4767" i="1"/>
  <c r="G4766" i="1"/>
  <c r="G4765" i="1"/>
  <c r="G4764" i="1"/>
  <c r="G4761" i="1"/>
  <c r="G4760" i="1"/>
  <c r="G4759" i="1"/>
  <c r="G4758" i="1"/>
  <c r="G4757" i="1"/>
  <c r="G4756" i="1"/>
  <c r="G4739" i="1"/>
  <c r="G4738" i="1"/>
  <c r="G4663" i="1"/>
  <c r="G4661" i="1"/>
  <c r="G4660" i="1"/>
  <c r="G4659" i="1"/>
  <c r="G4658" i="1"/>
  <c r="G4657" i="1"/>
  <c r="G4654" i="1"/>
  <c r="G4653" i="1"/>
  <c r="G4652" i="1"/>
  <c r="G4651" i="1"/>
  <c r="G4650" i="1"/>
  <c r="G4649" i="1"/>
  <c r="G4646" i="1"/>
  <c r="G4645" i="1"/>
  <c r="G4644" i="1"/>
  <c r="G4643" i="1"/>
  <c r="G4642" i="1"/>
  <c r="G4641" i="1"/>
  <c r="G4640" i="1"/>
  <c r="G4639" i="1"/>
  <c r="G4638" i="1"/>
  <c r="G4635" i="1"/>
  <c r="G4634" i="1"/>
  <c r="G4633" i="1"/>
  <c r="G4632" i="1"/>
  <c r="G4631" i="1"/>
  <c r="G4630" i="1"/>
  <c r="G4629" i="1"/>
  <c r="G4626" i="1"/>
  <c r="G4625" i="1"/>
  <c r="G4624" i="1"/>
  <c r="G4623" i="1"/>
  <c r="G4622" i="1"/>
  <c r="G4621" i="1"/>
  <c r="G4620" i="1"/>
  <c r="G4617" i="1"/>
  <c r="G4616" i="1"/>
  <c r="G4615" i="1"/>
  <c r="G4614" i="1"/>
  <c r="G4613" i="1"/>
  <c r="G4612" i="1"/>
  <c r="G4611" i="1"/>
  <c r="G4610" i="1"/>
  <c r="G4607" i="1"/>
  <c r="G4606" i="1"/>
  <c r="G4605" i="1"/>
  <c r="G4604" i="1"/>
  <c r="G4601" i="1"/>
  <c r="G4600" i="1"/>
  <c r="G4599" i="1"/>
  <c r="G4598" i="1"/>
  <c r="G4597" i="1"/>
  <c r="G4596" i="1"/>
  <c r="G4595" i="1"/>
  <c r="G4594" i="1"/>
  <c r="G4593" i="1"/>
  <c r="G4592" i="1"/>
  <c r="G4589" i="1"/>
  <c r="G4588" i="1"/>
  <c r="G4587" i="1"/>
  <c r="G4586" i="1"/>
  <c r="G4583" i="1"/>
  <c r="G4582" i="1"/>
  <c r="G4581" i="1"/>
  <c r="G4580" i="1"/>
  <c r="G4579" i="1"/>
  <c r="G4578" i="1"/>
  <c r="G4577" i="1"/>
  <c r="G4574" i="1"/>
  <c r="G4573" i="1"/>
  <c r="G4570" i="1"/>
  <c r="G4569" i="1"/>
  <c r="G4568" i="1"/>
  <c r="G4567" i="1"/>
  <c r="G4564" i="1"/>
  <c r="G4563" i="1"/>
  <c r="G4562" i="1"/>
  <c r="G4561" i="1"/>
  <c r="G4560" i="1"/>
  <c r="G4559" i="1"/>
  <c r="G4558" i="1"/>
  <c r="G4555" i="1"/>
  <c r="G4554" i="1"/>
  <c r="G4553" i="1"/>
  <c r="G4552" i="1"/>
  <c r="G4551" i="1"/>
  <c r="G4550" i="1"/>
  <c r="G4549" i="1"/>
  <c r="G4548" i="1"/>
  <c r="G4545" i="1"/>
  <c r="G4544" i="1"/>
  <c r="G4543" i="1"/>
  <c r="G4542" i="1"/>
  <c r="G4541" i="1"/>
  <c r="G4540" i="1"/>
  <c r="G4539" i="1"/>
  <c r="G4536" i="1"/>
  <c r="G4535" i="1"/>
  <c r="G4534" i="1"/>
  <c r="G4533" i="1"/>
  <c r="G4532" i="1"/>
  <c r="G4531" i="1"/>
  <c r="G4530" i="1"/>
  <c r="G4529" i="1"/>
  <c r="G4528" i="1"/>
  <c r="G4527" i="1"/>
  <c r="G4524" i="1"/>
  <c r="G4523" i="1"/>
  <c r="G4522" i="1"/>
  <c r="G4521" i="1"/>
  <c r="G4520" i="1"/>
  <c r="G4519" i="1"/>
  <c r="G4518" i="1"/>
  <c r="G4517" i="1"/>
  <c r="G4516" i="1"/>
  <c r="G4513" i="1"/>
  <c r="G4512" i="1"/>
  <c r="G4511" i="1"/>
  <c r="G4510" i="1"/>
  <c r="G4509" i="1"/>
  <c r="G4506" i="1"/>
  <c r="G4505" i="1"/>
  <c r="G4504" i="1"/>
  <c r="G4503" i="1"/>
  <c r="G4502" i="1"/>
  <c r="G4501" i="1"/>
  <c r="G4500" i="1"/>
  <c r="G4499" i="1"/>
  <c r="G4498" i="1"/>
  <c r="G4495" i="1"/>
  <c r="G4494" i="1"/>
  <c r="G4493" i="1"/>
  <c r="G4492" i="1"/>
  <c r="G4491" i="1"/>
  <c r="G4490" i="1"/>
  <c r="G4489" i="1"/>
  <c r="G4486" i="1"/>
  <c r="G4485" i="1"/>
  <c r="G4484" i="1"/>
  <c r="G4483" i="1"/>
  <c r="G4482" i="1"/>
  <c r="G4481" i="1"/>
  <c r="G4480" i="1"/>
  <c r="G4479" i="1"/>
  <c r="G4478" i="1"/>
  <c r="G4475" i="1"/>
  <c r="G4474" i="1"/>
  <c r="G4473" i="1"/>
  <c r="G4472" i="1"/>
  <c r="G4471" i="1"/>
  <c r="G4470" i="1"/>
  <c r="G4469" i="1"/>
  <c r="G4468" i="1"/>
  <c r="G4467" i="1"/>
  <c r="G4466" i="1"/>
  <c r="G4465" i="1"/>
  <c r="G4462" i="1"/>
  <c r="G4461" i="1"/>
  <c r="G4460" i="1"/>
  <c r="G4457" i="1"/>
  <c r="G4456" i="1"/>
  <c r="G4455" i="1"/>
  <c r="G4454" i="1"/>
  <c r="G4451" i="1"/>
  <c r="G4450" i="1"/>
  <c r="G4447" i="1"/>
  <c r="G4446" i="1"/>
  <c r="F609" i="2"/>
  <c r="F608" i="2"/>
  <c r="F607" i="2"/>
  <c r="F606" i="2"/>
  <c r="F605" i="2"/>
  <c r="F604" i="2"/>
  <c r="F603" i="2"/>
  <c r="F602" i="2"/>
  <c r="F601" i="2"/>
  <c r="F600" i="2"/>
  <c r="F599" i="2"/>
  <c r="F598" i="2"/>
  <c r="F597" i="2"/>
  <c r="F596" i="2"/>
  <c r="F595" i="2"/>
  <c r="F594" i="2"/>
  <c r="F593" i="2"/>
  <c r="F592" i="2"/>
  <c r="F589" i="2"/>
  <c r="F588" i="2"/>
  <c r="F587" i="2"/>
  <c r="F586" i="2"/>
  <c r="F585" i="2"/>
  <c r="F584" i="2"/>
  <c r="F583" i="2"/>
  <c r="F572" i="2"/>
  <c r="F571" i="2"/>
  <c r="F570" i="2"/>
  <c r="F569" i="2"/>
  <c r="F568" i="2"/>
  <c r="F567" i="2"/>
  <c r="F566" i="2"/>
  <c r="F565" i="2"/>
  <c r="F564" i="2"/>
  <c r="F563" i="2"/>
  <c r="F562" i="2"/>
  <c r="F561" i="2"/>
  <c r="F560" i="2"/>
  <c r="F559" i="2"/>
  <c r="F558" i="2"/>
  <c r="F557" i="2"/>
  <c r="F556" i="2"/>
  <c r="F555" i="2"/>
  <c r="F554" i="2"/>
  <c r="F553" i="2"/>
  <c r="F552" i="2"/>
  <c r="F551" i="2"/>
  <c r="F550" i="2"/>
  <c r="F549" i="2"/>
  <c r="F548" i="2"/>
  <c r="I609" i="2"/>
  <c r="D611" i="3"/>
  <c r="D610" i="3"/>
  <c r="D609" i="3"/>
  <c r="I605" i="2" s="1"/>
  <c r="D608" i="3"/>
  <c r="D607" i="3"/>
  <c r="D606" i="3"/>
  <c r="D605" i="3"/>
  <c r="I601" i="2" s="1"/>
  <c r="D604" i="3"/>
  <c r="D603" i="3"/>
  <c r="D602" i="3"/>
  <c r="D601" i="3"/>
  <c r="I597" i="2" s="1"/>
  <c r="D600" i="3"/>
  <c r="D599" i="3"/>
  <c r="D598" i="3"/>
  <c r="D597" i="3"/>
  <c r="I593" i="2" s="1"/>
  <c r="D596" i="3"/>
  <c r="D593" i="3"/>
  <c r="D592" i="3"/>
  <c r="D591" i="3"/>
  <c r="I587" i="2" s="1"/>
  <c r="D590" i="3"/>
  <c r="D589" i="3"/>
  <c r="D588" i="3"/>
  <c r="I584" i="2" s="1"/>
  <c r="D587" i="3"/>
  <c r="I583" i="2" s="1"/>
  <c r="D576" i="3"/>
  <c r="D575" i="3"/>
  <c r="D574" i="3"/>
  <c r="D573" i="3"/>
  <c r="I569" i="2" s="1"/>
  <c r="D572" i="3"/>
  <c r="D571" i="3"/>
  <c r="D570" i="3"/>
  <c r="D569" i="3"/>
  <c r="I565" i="2" s="1"/>
  <c r="D568" i="3"/>
  <c r="D567" i="3"/>
  <c r="D566" i="3"/>
  <c r="I562" i="2" s="1"/>
  <c r="D565" i="3"/>
  <c r="I561" i="2" s="1"/>
  <c r="D564" i="3"/>
  <c r="D563" i="3"/>
  <c r="D562" i="3"/>
  <c r="I558" i="2" s="1"/>
  <c r="D561" i="3"/>
  <c r="I557" i="2" s="1"/>
  <c r="D560" i="3"/>
  <c r="D559" i="3"/>
  <c r="D558" i="3"/>
  <c r="I554" i="2" s="1"/>
  <c r="D557" i="3"/>
  <c r="I553" i="2" s="1"/>
  <c r="D556" i="3"/>
  <c r="D555" i="3"/>
  <c r="D554" i="3"/>
  <c r="I550" i="2" s="1"/>
  <c r="D553" i="3"/>
  <c r="D552" i="3"/>
  <c r="G549" i="2" l="1"/>
  <c r="H549" i="2" s="1"/>
  <c r="G561" i="2"/>
  <c r="H561" i="2" s="1"/>
  <c r="J561" i="2" s="1"/>
  <c r="D560" i="5" s="1"/>
  <c r="F560" i="5" s="1"/>
  <c r="G583" i="2"/>
  <c r="H583" i="2" s="1"/>
  <c r="J583" i="2" s="1"/>
  <c r="D582" i="5" s="1"/>
  <c r="F582" i="5" s="1"/>
  <c r="G597" i="2"/>
  <c r="H597" i="2" s="1"/>
  <c r="J597" i="2" s="1"/>
  <c r="D596" i="5" s="1"/>
  <c r="F596" i="5" s="1"/>
  <c r="G609" i="2"/>
  <c r="H609" i="2" s="1"/>
  <c r="J609" i="2" s="1"/>
  <c r="D608" i="5" s="1"/>
  <c r="F608" i="5" s="1"/>
  <c r="G550" i="2"/>
  <c r="H550" i="2" s="1"/>
  <c r="J550" i="2" s="1"/>
  <c r="D549" i="5" s="1"/>
  <c r="F549" i="5" s="1"/>
  <c r="G554" i="2"/>
  <c r="H554" i="2" s="1"/>
  <c r="J554" i="2" s="1"/>
  <c r="D553" i="5" s="1"/>
  <c r="F553" i="5" s="1"/>
  <c r="G558" i="2"/>
  <c r="H558" i="2" s="1"/>
  <c r="J558" i="2" s="1"/>
  <c r="D557" i="5" s="1"/>
  <c r="F557" i="5" s="1"/>
  <c r="G562" i="2"/>
  <c r="H562" i="2" s="1"/>
  <c r="J562" i="2" s="1"/>
  <c r="D561" i="5" s="1"/>
  <c r="F561" i="5" s="1"/>
  <c r="G566" i="2"/>
  <c r="H566" i="2" s="1"/>
  <c r="G570" i="2"/>
  <c r="H570" i="2" s="1"/>
  <c r="G584" i="2"/>
  <c r="H584" i="2" s="1"/>
  <c r="J584" i="2" s="1"/>
  <c r="D583" i="5" s="1"/>
  <c r="F583" i="5" s="1"/>
  <c r="G588" i="2"/>
  <c r="H588" i="2" s="1"/>
  <c r="G594" i="2"/>
  <c r="H594" i="2" s="1"/>
  <c r="G598" i="2"/>
  <c r="H598" i="2" s="1"/>
  <c r="G602" i="2"/>
  <c r="H602" i="2" s="1"/>
  <c r="G606" i="2"/>
  <c r="H606" i="2" s="1"/>
  <c r="G553" i="2"/>
  <c r="H553" i="2" s="1"/>
  <c r="J553" i="2" s="1"/>
  <c r="D552" i="5" s="1"/>
  <c r="F552" i="5" s="1"/>
  <c r="G565" i="2"/>
  <c r="H565" i="2" s="1"/>
  <c r="J565" i="2" s="1"/>
  <c r="D564" i="5" s="1"/>
  <c r="F564" i="5" s="1"/>
  <c r="G587" i="2"/>
  <c r="H587" i="2" s="1"/>
  <c r="J587" i="2" s="1"/>
  <c r="D586" i="5" s="1"/>
  <c r="F586" i="5" s="1"/>
  <c r="G601" i="2"/>
  <c r="H601" i="2" s="1"/>
  <c r="J601" i="2" s="1"/>
  <c r="D600" i="5" s="1"/>
  <c r="F600" i="5" s="1"/>
  <c r="G551" i="2"/>
  <c r="H551" i="2" s="1"/>
  <c r="G555" i="2"/>
  <c r="H555" i="2" s="1"/>
  <c r="G559" i="2"/>
  <c r="H559" i="2" s="1"/>
  <c r="G563" i="2"/>
  <c r="H563" i="2" s="1"/>
  <c r="G567" i="2"/>
  <c r="H567" i="2" s="1"/>
  <c r="G571" i="2"/>
  <c r="H571" i="2" s="1"/>
  <c r="G585" i="2"/>
  <c r="H585" i="2" s="1"/>
  <c r="G589" i="2"/>
  <c r="H589" i="2" s="1"/>
  <c r="G595" i="2"/>
  <c r="H595" i="2" s="1"/>
  <c r="G599" i="2"/>
  <c r="H599" i="2" s="1"/>
  <c r="G603" i="2"/>
  <c r="H603" i="2" s="1"/>
  <c r="G607" i="2"/>
  <c r="H607" i="2" s="1"/>
  <c r="G557" i="2"/>
  <c r="H557" i="2" s="1"/>
  <c r="J557" i="2" s="1"/>
  <c r="D556" i="5" s="1"/>
  <c r="F556" i="5" s="1"/>
  <c r="G569" i="2"/>
  <c r="H569" i="2" s="1"/>
  <c r="J569" i="2" s="1"/>
  <c r="D568" i="5" s="1"/>
  <c r="F568" i="5" s="1"/>
  <c r="G593" i="2"/>
  <c r="H593" i="2" s="1"/>
  <c r="J593" i="2" s="1"/>
  <c r="D592" i="5" s="1"/>
  <c r="F592" i="5" s="1"/>
  <c r="G605" i="2"/>
  <c r="H605" i="2" s="1"/>
  <c r="J605" i="2" s="1"/>
  <c r="D604" i="5" s="1"/>
  <c r="F604" i="5" s="1"/>
  <c r="G548" i="2"/>
  <c r="H548" i="2" s="1"/>
  <c r="G552" i="2"/>
  <c r="H552" i="2" s="1"/>
  <c r="G556" i="2"/>
  <c r="H556" i="2" s="1"/>
  <c r="G560" i="2"/>
  <c r="H560" i="2" s="1"/>
  <c r="G564" i="2"/>
  <c r="H564" i="2" s="1"/>
  <c r="G568" i="2"/>
  <c r="H568" i="2" s="1"/>
  <c r="G572" i="2"/>
  <c r="H572" i="2" s="1"/>
  <c r="G586" i="2"/>
  <c r="H586" i="2" s="1"/>
  <c r="G592" i="2"/>
  <c r="H592" i="2" s="1"/>
  <c r="G596" i="2"/>
  <c r="H596" i="2" s="1"/>
  <c r="G600" i="2"/>
  <c r="H600" i="2" s="1"/>
  <c r="G604" i="2"/>
  <c r="H604" i="2" s="1"/>
  <c r="G608" i="2"/>
  <c r="H608" i="2" s="1"/>
  <c r="M1706" i="4"/>
  <c r="G605" i="5" s="1"/>
  <c r="M1567" i="4"/>
  <c r="G571" i="5" s="1"/>
  <c r="M1631" i="4"/>
  <c r="G587" i="5" s="1"/>
  <c r="M1498" i="4"/>
  <c r="G557" i="5" s="1"/>
  <c r="M1488" i="4"/>
  <c r="G555" i="5" s="1"/>
  <c r="M1493" i="4"/>
  <c r="G556" i="5" s="1"/>
  <c r="M1527" i="4"/>
  <c r="G563" i="5" s="1"/>
  <c r="M1508" i="4"/>
  <c r="G559" i="5" s="1"/>
  <c r="M1547" i="4"/>
  <c r="G567" i="5" s="1"/>
  <c r="K1666" i="4"/>
  <c r="M1666" i="4" s="1"/>
  <c r="K1685" i="4"/>
  <c r="M1685" i="4" s="1"/>
  <c r="M1686" i="4" s="1"/>
  <c r="K1650" i="4"/>
  <c r="M1650" i="4" s="1"/>
  <c r="K1558" i="4"/>
  <c r="M1558" i="4" s="1"/>
  <c r="M1562" i="4" s="1"/>
  <c r="G570" i="5" s="1"/>
  <c r="K1681" i="4"/>
  <c r="M1681" i="4" s="1"/>
  <c r="M1682" i="4" s="1"/>
  <c r="K1548" i="4"/>
  <c r="M1548" i="4" s="1"/>
  <c r="M1552" i="4" s="1"/>
  <c r="G568" i="5" s="1"/>
  <c r="K1465" i="4"/>
  <c r="M1465" i="4" s="1"/>
  <c r="M1469" i="4" s="1"/>
  <c r="G551" i="5" s="1"/>
  <c r="K1692" i="4"/>
  <c r="M1692" i="4" s="1"/>
  <c r="M1694" i="4" s="1"/>
  <c r="G602" i="5" s="1"/>
  <c r="K1665" i="4"/>
  <c r="M1665" i="4" s="1"/>
  <c r="K1528" i="4"/>
  <c r="M1528" i="4" s="1"/>
  <c r="M1532" i="4" s="1"/>
  <c r="G564" i="5" s="1"/>
  <c r="K1479" i="4"/>
  <c r="M1479" i="4" s="1"/>
  <c r="M1483" i="4" s="1"/>
  <c r="G554" i="5" s="1"/>
  <c r="K1538" i="4"/>
  <c r="M1538" i="4" s="1"/>
  <c r="M1542" i="4" s="1"/>
  <c r="G566" i="5" s="1"/>
  <c r="K1717" i="4"/>
  <c r="M1717" i="4" s="1"/>
  <c r="M1718" i="4" s="1"/>
  <c r="G608" i="5" s="1"/>
  <c r="K1553" i="4"/>
  <c r="M1553" i="4" s="1"/>
  <c r="M1557" i="4" s="1"/>
  <c r="G569" i="5" s="1"/>
  <c r="K1677" i="4"/>
  <c r="M1677" i="4" s="1"/>
  <c r="K1696" i="4"/>
  <c r="M1696" i="4" s="1"/>
  <c r="M1698" i="4" s="1"/>
  <c r="G603" i="5" s="1"/>
  <c r="K1670" i="4"/>
  <c r="M1670" i="4" s="1"/>
  <c r="K1509" i="4"/>
  <c r="M1509" i="4" s="1"/>
  <c r="M1513" i="4" s="1"/>
  <c r="G560" i="5" s="1"/>
  <c r="K1708" i="4"/>
  <c r="M1708" i="4" s="1"/>
  <c r="M1710" i="4" s="1"/>
  <c r="G606" i="5" s="1"/>
  <c r="K1688" i="4"/>
  <c r="M1688" i="4" s="1"/>
  <c r="M1690" i="4" s="1"/>
  <c r="G601" i="5" s="1"/>
  <c r="K1533" i="4"/>
  <c r="M1533" i="4" s="1"/>
  <c r="M1537" i="4" s="1"/>
  <c r="G565" i="5" s="1"/>
  <c r="K1656" i="4"/>
  <c r="M1656" i="4" s="1"/>
  <c r="K1671" i="4"/>
  <c r="M1671" i="4" s="1"/>
  <c r="K1712" i="4"/>
  <c r="M1712" i="4" s="1"/>
  <c r="M1714" i="4" s="1"/>
  <c r="G607" i="5" s="1"/>
  <c r="K1675" i="4"/>
  <c r="M1675" i="4" s="1"/>
  <c r="K1660" i="4"/>
  <c r="M1660" i="4" s="1"/>
  <c r="M1663" i="4" s="1"/>
  <c r="G595" i="5" s="1"/>
  <c r="K1499" i="4"/>
  <c r="M1499" i="4" s="1"/>
  <c r="M1503" i="4" s="1"/>
  <c r="G558" i="5" s="1"/>
  <c r="K1655" i="4"/>
  <c r="M1655" i="4" s="1"/>
  <c r="K1519" i="4"/>
  <c r="M1519" i="4" s="1"/>
  <c r="M1522" i="4" s="1"/>
  <c r="G562" i="5" s="1"/>
  <c r="K1462" i="4"/>
  <c r="M1462" i="4" s="1"/>
  <c r="M1464" i="4" s="1"/>
  <c r="G550" i="5" s="1"/>
  <c r="K1514" i="4"/>
  <c r="M1514" i="4" s="1"/>
  <c r="M1518" i="4" s="1"/>
  <c r="G561" i="5" s="1"/>
  <c r="K1474" i="4"/>
  <c r="M1474" i="4" s="1"/>
  <c r="M1478" i="4" s="1"/>
  <c r="G553" i="5" s="1"/>
  <c r="K1632" i="4"/>
  <c r="M1632" i="4" s="1"/>
  <c r="M1636" i="4" s="1"/>
  <c r="G588" i="5" s="1"/>
  <c r="K1701" i="4"/>
  <c r="M1701" i="4" s="1"/>
  <c r="M1702" i="4" s="1"/>
  <c r="G604" i="5" s="1"/>
  <c r="K1470" i="4"/>
  <c r="M1470" i="4" s="1"/>
  <c r="M1473" i="4" s="1"/>
  <c r="G552" i="5" s="1"/>
  <c r="I566" i="2"/>
  <c r="I570" i="2"/>
  <c r="I588" i="2"/>
  <c r="I594" i="2"/>
  <c r="I598" i="2"/>
  <c r="I602" i="2"/>
  <c r="I606" i="2"/>
  <c r="I551" i="2"/>
  <c r="I555" i="2"/>
  <c r="I559" i="2"/>
  <c r="I563" i="2"/>
  <c r="I567" i="2"/>
  <c r="I571" i="2"/>
  <c r="I585" i="2"/>
  <c r="I589" i="2"/>
  <c r="I595" i="2"/>
  <c r="I599" i="2"/>
  <c r="I603" i="2"/>
  <c r="I607" i="2"/>
  <c r="I552" i="2"/>
  <c r="I556" i="2"/>
  <c r="I560" i="2"/>
  <c r="I564" i="2"/>
  <c r="I568" i="2"/>
  <c r="I572" i="2"/>
  <c r="I586" i="2"/>
  <c r="I592" i="2"/>
  <c r="I596" i="2"/>
  <c r="I600" i="2"/>
  <c r="I604" i="2"/>
  <c r="I608" i="2"/>
  <c r="G4740" i="1"/>
  <c r="C582" i="5" s="1"/>
  <c r="G4795" i="1"/>
  <c r="C591" i="5" s="1"/>
  <c r="G4452" i="1"/>
  <c r="C548" i="5" s="1"/>
  <c r="G4664" i="1"/>
  <c r="C571" i="5" s="1"/>
  <c r="G4898" i="1"/>
  <c r="C601" i="5" s="1"/>
  <c r="G4977" i="1"/>
  <c r="C608" i="5" s="1"/>
  <c r="C584" i="5"/>
  <c r="G4754" i="1"/>
  <c r="C585" i="5" s="1"/>
  <c r="G4850" i="1"/>
  <c r="C597" i="5" s="1"/>
  <c r="G4877" i="1"/>
  <c r="C599" i="5" s="1"/>
  <c r="G4886" i="1"/>
  <c r="C600" i="5" s="1"/>
  <c r="G4537" i="1"/>
  <c r="C557" i="5" s="1"/>
  <c r="G4584" i="1"/>
  <c r="C562" i="5" s="1"/>
  <c r="G4608" i="1"/>
  <c r="C565" i="5" s="1"/>
  <c r="G4618" i="1"/>
  <c r="C566" i="5" s="1"/>
  <c r="G4496" i="1"/>
  <c r="C553" i="5" s="1"/>
  <c r="G4507" i="1"/>
  <c r="C554" i="5" s="1"/>
  <c r="G4556" i="1"/>
  <c r="C559" i="5" s="1"/>
  <c r="G4575" i="1"/>
  <c r="C561" i="5" s="1"/>
  <c r="G4772" i="1"/>
  <c r="C587" i="5" s="1"/>
  <c r="G4781" i="1"/>
  <c r="C588" i="5" s="1"/>
  <c r="G4808" i="1"/>
  <c r="C593" i="5" s="1"/>
  <c r="G4839" i="1"/>
  <c r="C596" i="5" s="1"/>
  <c r="G4864" i="1"/>
  <c r="C598" i="5" s="1"/>
  <c r="G4476" i="1"/>
  <c r="C551" i="5" s="1"/>
  <c r="G4487" i="1"/>
  <c r="C552" i="5" s="1"/>
  <c r="G4546" i="1"/>
  <c r="C558" i="5" s="1"/>
  <c r="G4565" i="1"/>
  <c r="C560" i="5" s="1"/>
  <c r="G4590" i="1"/>
  <c r="C563" i="5" s="1"/>
  <c r="G4602" i="1"/>
  <c r="C564" i="5" s="1"/>
  <c r="G4636" i="1"/>
  <c r="C568" i="5" s="1"/>
  <c r="G4744" i="1"/>
  <c r="C583" i="5" s="1"/>
  <c r="G4909" i="1"/>
  <c r="C602" i="5" s="1"/>
  <c r="G4949" i="1"/>
  <c r="C606" i="5" s="1"/>
  <c r="G4448" i="1"/>
  <c r="C547" i="5" s="1"/>
  <c r="G4458" i="1"/>
  <c r="C549" i="5" s="1"/>
  <c r="G4463" i="1"/>
  <c r="C550" i="5" s="1"/>
  <c r="G4514" i="1"/>
  <c r="C555" i="5" s="1"/>
  <c r="G4525" i="1"/>
  <c r="C556" i="5" s="1"/>
  <c r="G4627" i="1"/>
  <c r="C567" i="5" s="1"/>
  <c r="G4647" i="1"/>
  <c r="C569" i="5" s="1"/>
  <c r="G4655" i="1"/>
  <c r="C570" i="5" s="1"/>
  <c r="G4762" i="1"/>
  <c r="C586" i="5" s="1"/>
  <c r="G4800" i="1"/>
  <c r="C592" i="5" s="1"/>
  <c r="G4814" i="1"/>
  <c r="C594" i="5" s="1"/>
  <c r="G4822" i="1"/>
  <c r="C595" i="5" s="1"/>
  <c r="G4919" i="1"/>
  <c r="C603" i="5" s="1"/>
  <c r="G4929" i="1"/>
  <c r="C604" i="5" s="1"/>
  <c r="G4938" i="1"/>
  <c r="C605" i="5" s="1"/>
  <c r="G4964" i="1"/>
  <c r="C607" i="5" s="1"/>
  <c r="G585" i="5" l="1"/>
  <c r="J555" i="2"/>
  <c r="D554" i="5" s="1"/>
  <c r="F554" i="5" s="1"/>
  <c r="J608" i="2"/>
  <c r="D607" i="5" s="1"/>
  <c r="F607" i="5" s="1"/>
  <c r="J607" i="2"/>
  <c r="D606" i="5" s="1"/>
  <c r="F606" i="5" s="1"/>
  <c r="J563" i="2"/>
  <c r="D562" i="5" s="1"/>
  <c r="J604" i="2"/>
  <c r="D603" i="5" s="1"/>
  <c r="J586" i="2"/>
  <c r="D585" i="5" s="1"/>
  <c r="F585" i="5" s="1"/>
  <c r="J560" i="2"/>
  <c r="D559" i="5" s="1"/>
  <c r="F559" i="5" s="1"/>
  <c r="J603" i="2"/>
  <c r="D602" i="5" s="1"/>
  <c r="F602" i="5" s="1"/>
  <c r="J585" i="2"/>
  <c r="D584" i="5" s="1"/>
  <c r="J559" i="2"/>
  <c r="D558" i="5" s="1"/>
  <c r="F558" i="5" s="1"/>
  <c r="J602" i="2"/>
  <c r="D601" i="5" s="1"/>
  <c r="F601" i="5" s="1"/>
  <c r="J570" i="2"/>
  <c r="D569" i="5" s="1"/>
  <c r="F569" i="5" s="1"/>
  <c r="J592" i="2"/>
  <c r="D591" i="5" s="1"/>
  <c r="F591" i="5" s="1"/>
  <c r="J589" i="2"/>
  <c r="D588" i="5" s="1"/>
  <c r="F588" i="5" s="1"/>
  <c r="J588" i="2"/>
  <c r="D587" i="5" s="1"/>
  <c r="F587" i="5" s="1"/>
  <c r="J600" i="2"/>
  <c r="D599" i="5" s="1"/>
  <c r="F599" i="5" s="1"/>
  <c r="J572" i="2"/>
  <c r="D571" i="5" s="1"/>
  <c r="F571" i="5" s="1"/>
  <c r="J556" i="2"/>
  <c r="D555" i="5" s="1"/>
  <c r="F555" i="5" s="1"/>
  <c r="J599" i="2"/>
  <c r="D598" i="5" s="1"/>
  <c r="F598" i="5" s="1"/>
  <c r="J571" i="2"/>
  <c r="D570" i="5" s="1"/>
  <c r="J598" i="2"/>
  <c r="D597" i="5" s="1"/>
  <c r="F597" i="5" s="1"/>
  <c r="J566" i="2"/>
  <c r="D565" i="5" s="1"/>
  <c r="F565" i="5" s="1"/>
  <c r="H565" i="5" s="1"/>
  <c r="E566" i="6" s="1"/>
  <c r="J564" i="2"/>
  <c r="D563" i="5" s="1"/>
  <c r="F563" i="5" s="1"/>
  <c r="J606" i="2"/>
  <c r="D605" i="5" s="1"/>
  <c r="J596" i="2"/>
  <c r="D595" i="5" s="1"/>
  <c r="J568" i="2"/>
  <c r="D567" i="5" s="1"/>
  <c r="F567" i="5" s="1"/>
  <c r="J552" i="2"/>
  <c r="D551" i="5" s="1"/>
  <c r="F551" i="5" s="1"/>
  <c r="J595" i="2"/>
  <c r="D594" i="5" s="1"/>
  <c r="F594" i="5" s="1"/>
  <c r="J567" i="2"/>
  <c r="D566" i="5" s="1"/>
  <c r="J551" i="2"/>
  <c r="D550" i="5" s="1"/>
  <c r="J594" i="2"/>
  <c r="D593" i="5" s="1"/>
  <c r="F593" i="5" s="1"/>
  <c r="M1668" i="4"/>
  <c r="G596" i="5" s="1"/>
  <c r="H596" i="5" s="1"/>
  <c r="E597" i="6" s="1"/>
  <c r="M1658" i="4"/>
  <c r="G594" i="5" s="1"/>
  <c r="M1678" i="4"/>
  <c r="G598" i="5" s="1"/>
  <c r="M1653" i="4"/>
  <c r="G593" i="5" s="1"/>
  <c r="M1673" i="4"/>
  <c r="G597" i="5" s="1"/>
  <c r="G600" i="5"/>
  <c r="G599" i="5"/>
  <c r="H568" i="5"/>
  <c r="E569" i="6" s="1"/>
  <c r="H564" i="5"/>
  <c r="E565" i="6" s="1"/>
  <c r="H582" i="5"/>
  <c r="E583" i="6" s="1"/>
  <c r="H552" i="5"/>
  <c r="E553" i="6" s="1"/>
  <c r="H604" i="5"/>
  <c r="E605" i="6" s="1"/>
  <c r="H583" i="5"/>
  <c r="E584" i="6" s="1"/>
  <c r="H553" i="5"/>
  <c r="E554" i="6" s="1"/>
  <c r="H557" i="5"/>
  <c r="E558" i="6" s="1"/>
  <c r="H560" i="5"/>
  <c r="E561" i="6" s="1"/>
  <c r="H549" i="5"/>
  <c r="E550" i="6" s="1"/>
  <c r="H586" i="5"/>
  <c r="E587" i="6" s="1"/>
  <c r="H556" i="5"/>
  <c r="E557" i="6" s="1"/>
  <c r="H561" i="5"/>
  <c r="E562" i="6" s="1"/>
  <c r="H608" i="5"/>
  <c r="H592" i="5"/>
  <c r="L2833" i="4"/>
  <c r="L2834" i="4"/>
  <c r="L2835" i="4"/>
  <c r="L2836" i="4"/>
  <c r="L2837" i="4"/>
  <c r="L2838" i="4"/>
  <c r="L2839" i="4"/>
  <c r="L2840" i="4"/>
  <c r="L2841" i="4"/>
  <c r="L2842" i="4"/>
  <c r="L2843" i="4"/>
  <c r="L2844" i="4"/>
  <c r="L2845" i="4"/>
  <c r="L2846" i="4"/>
  <c r="L2847" i="4"/>
  <c r="L2848" i="4"/>
  <c r="L2832" i="4"/>
  <c r="L2831" i="4"/>
  <c r="L2830" i="4"/>
  <c r="J2848" i="4"/>
  <c r="K2848" i="4" s="1"/>
  <c r="E2848" i="4"/>
  <c r="H2848" i="4" s="1"/>
  <c r="I2848" i="4" s="1"/>
  <c r="J2847" i="4"/>
  <c r="K2847" i="4" s="1"/>
  <c r="E2847" i="4"/>
  <c r="H2847" i="4" s="1"/>
  <c r="I2847" i="4" s="1"/>
  <c r="J2846" i="4"/>
  <c r="K2846" i="4" s="1"/>
  <c r="E2846" i="4"/>
  <c r="H2846" i="4" s="1"/>
  <c r="I2846" i="4" s="1"/>
  <c r="J2845" i="4"/>
  <c r="K2845" i="4" s="1"/>
  <c r="E2845" i="4"/>
  <c r="H2845" i="4" s="1"/>
  <c r="I2845" i="4" s="1"/>
  <c r="J2844" i="4"/>
  <c r="K2844" i="4" s="1"/>
  <c r="E2844" i="4"/>
  <c r="H2844" i="4" s="1"/>
  <c r="I2844" i="4" s="1"/>
  <c r="J2843" i="4"/>
  <c r="K2843" i="4" s="1"/>
  <c r="E2843" i="4"/>
  <c r="H2843" i="4" s="1"/>
  <c r="I2843" i="4" s="1"/>
  <c r="J2842" i="4"/>
  <c r="K2842" i="4" s="1"/>
  <c r="E2842" i="4"/>
  <c r="H2842" i="4" s="1"/>
  <c r="I2842" i="4" s="1"/>
  <c r="J2841" i="4"/>
  <c r="K2841" i="4" s="1"/>
  <c r="E2841" i="4"/>
  <c r="H2841" i="4" s="1"/>
  <c r="I2841" i="4" s="1"/>
  <c r="J2840" i="4"/>
  <c r="K2840" i="4" s="1"/>
  <c r="E2840" i="4"/>
  <c r="H2840" i="4" s="1"/>
  <c r="I2840" i="4" s="1"/>
  <c r="J2839" i="4"/>
  <c r="K2839" i="4" s="1"/>
  <c r="E2839" i="4"/>
  <c r="H2839" i="4" s="1"/>
  <c r="I2839" i="4" s="1"/>
  <c r="J2838" i="4"/>
  <c r="K2838" i="4" s="1"/>
  <c r="E2838" i="4"/>
  <c r="H2838" i="4" s="1"/>
  <c r="I2838" i="4" s="1"/>
  <c r="J2837" i="4"/>
  <c r="K2837" i="4" s="1"/>
  <c r="E2837" i="4"/>
  <c r="H2837" i="4" s="1"/>
  <c r="I2837" i="4" s="1"/>
  <c r="J2836" i="4"/>
  <c r="K2836" i="4" s="1"/>
  <c r="E2836" i="4"/>
  <c r="H2836" i="4" s="1"/>
  <c r="I2836" i="4" s="1"/>
  <c r="J2835" i="4"/>
  <c r="K2835" i="4" s="1"/>
  <c r="E2835" i="4"/>
  <c r="H2835" i="4" s="1"/>
  <c r="I2835" i="4" s="1"/>
  <c r="J2834" i="4"/>
  <c r="K2834" i="4" s="1"/>
  <c r="E2834" i="4"/>
  <c r="H2834" i="4" s="1"/>
  <c r="I2834" i="4" s="1"/>
  <c r="J2833" i="4"/>
  <c r="K2833" i="4" s="1"/>
  <c r="E2833" i="4"/>
  <c r="H2833" i="4" s="1"/>
  <c r="I2833" i="4" s="1"/>
  <c r="J2832" i="4"/>
  <c r="K2832" i="4" s="1"/>
  <c r="E2832" i="4"/>
  <c r="H2832" i="4" s="1"/>
  <c r="I2832" i="4" s="1"/>
  <c r="J2831" i="4"/>
  <c r="K2831" i="4" s="1"/>
  <c r="E2831" i="4"/>
  <c r="H2831" i="4" s="1"/>
  <c r="I2831" i="4" s="1"/>
  <c r="J2830" i="4"/>
  <c r="K2830" i="4" s="1"/>
  <c r="E2830" i="4"/>
  <c r="H2830" i="4" s="1"/>
  <c r="I2830" i="4" s="1"/>
  <c r="C788" i="5"/>
  <c r="C787" i="5"/>
  <c r="C786" i="5"/>
  <c r="C785" i="5"/>
  <c r="C784" i="5"/>
  <c r="C782" i="5"/>
  <c r="C781" i="5"/>
  <c r="C780" i="5"/>
  <c r="C779" i="5"/>
  <c r="G7450" i="1"/>
  <c r="G7449" i="1"/>
  <c r="G7448" i="1"/>
  <c r="G7444" i="1"/>
  <c r="G7447" i="1" s="1"/>
  <c r="C777" i="5" s="1"/>
  <c r="G7440" i="1"/>
  <c r="G7443" i="1" s="1"/>
  <c r="C776" i="5" s="1"/>
  <c r="G7437" i="1"/>
  <c r="G7439" i="1" s="1"/>
  <c r="C775" i="5" s="1"/>
  <c r="G7434" i="1"/>
  <c r="G7436" i="1" s="1"/>
  <c r="C774" i="5" s="1"/>
  <c r="G7432" i="1"/>
  <c r="G7431" i="1"/>
  <c r="G7429" i="1"/>
  <c r="G7430" i="1" s="1"/>
  <c r="C772" i="5" s="1"/>
  <c r="G7427" i="1"/>
  <c r="G7426" i="1"/>
  <c r="G7425" i="1"/>
  <c r="F789" i="2"/>
  <c r="F788" i="2"/>
  <c r="F787" i="2"/>
  <c r="F786" i="2"/>
  <c r="F785" i="2"/>
  <c r="F784" i="2"/>
  <c r="F783" i="2"/>
  <c r="F782" i="2"/>
  <c r="F781" i="2"/>
  <c r="F780" i="2"/>
  <c r="F779" i="2"/>
  <c r="F778" i="2"/>
  <c r="F777" i="2"/>
  <c r="F776" i="2"/>
  <c r="F775" i="2"/>
  <c r="F774" i="2"/>
  <c r="F773" i="2"/>
  <c r="F772" i="2"/>
  <c r="I789" i="2"/>
  <c r="I788" i="2"/>
  <c r="I787" i="2"/>
  <c r="I786" i="2"/>
  <c r="I785" i="2"/>
  <c r="I784" i="2"/>
  <c r="I783" i="2"/>
  <c r="I782" i="2"/>
  <c r="I781" i="2"/>
  <c r="I780" i="2"/>
  <c r="I779" i="2"/>
  <c r="I778" i="2"/>
  <c r="I777" i="2"/>
  <c r="I776" i="2"/>
  <c r="I775" i="2"/>
  <c r="I774" i="2"/>
  <c r="I773" i="2"/>
  <c r="I772" i="2"/>
  <c r="H554" i="5" l="1"/>
  <c r="E555" i="6" s="1"/>
  <c r="H585" i="5"/>
  <c r="E586" i="6" s="1"/>
  <c r="H593" i="5"/>
  <c r="E594" i="6" s="1"/>
  <c r="H601" i="5"/>
  <c r="E602" i="6" s="1"/>
  <c r="H567" i="5"/>
  <c r="E568" i="6" s="1"/>
  <c r="H558" i="5"/>
  <c r="E559" i="6" s="1"/>
  <c r="H588" i="5"/>
  <c r="E589" i="6" s="1"/>
  <c r="H607" i="5"/>
  <c r="E608" i="6" s="1"/>
  <c r="H559" i="5"/>
  <c r="E560" i="6" s="1"/>
  <c r="H551" i="5"/>
  <c r="E552" i="6" s="1"/>
  <c r="H563" i="5"/>
  <c r="E564" i="6" s="1"/>
  <c r="H587" i="5"/>
  <c r="E588" i="6" s="1"/>
  <c r="F605" i="5"/>
  <c r="H605" i="5" s="1"/>
  <c r="E606" i="6" s="1"/>
  <c r="F570" i="5"/>
  <c r="H570" i="5" s="1"/>
  <c r="E571" i="6" s="1"/>
  <c r="F562" i="5"/>
  <c r="H562" i="5" s="1"/>
  <c r="E563" i="6" s="1"/>
  <c r="H606" i="5"/>
  <c r="E607" i="6" s="1"/>
  <c r="F550" i="5"/>
  <c r="H550" i="5" s="1"/>
  <c r="E551" i="6" s="1"/>
  <c r="F566" i="5"/>
  <c r="H566" i="5" s="1"/>
  <c r="E567" i="6" s="1"/>
  <c r="F595" i="5"/>
  <c r="H595" i="5" s="1"/>
  <c r="E596" i="6" s="1"/>
  <c r="F584" i="5"/>
  <c r="H584" i="5" s="1"/>
  <c r="E585" i="6" s="1"/>
  <c r="F603" i="5"/>
  <c r="H603" i="5" s="1"/>
  <c r="E604" i="6" s="1"/>
  <c r="H555" i="5"/>
  <c r="E556" i="6" s="1"/>
  <c r="H602" i="5"/>
  <c r="E603" i="6" s="1"/>
  <c r="H569" i="5"/>
  <c r="E570" i="6" s="1"/>
  <c r="H594" i="5"/>
  <c r="E595" i="6" s="1"/>
  <c r="H591" i="5"/>
  <c r="E592" i="6" s="1"/>
  <c r="G782" i="2"/>
  <c r="H782" i="2" s="1"/>
  <c r="J782" i="2" s="1"/>
  <c r="D781" i="5" s="1"/>
  <c r="F781" i="5" s="1"/>
  <c r="G775" i="2"/>
  <c r="H775" i="2" s="1"/>
  <c r="J775" i="2" s="1"/>
  <c r="D774" i="5" s="1"/>
  <c r="F774" i="5" s="1"/>
  <c r="G779" i="2"/>
  <c r="H779" i="2" s="1"/>
  <c r="J779" i="2" s="1"/>
  <c r="D778" i="5" s="1"/>
  <c r="F778" i="5" s="1"/>
  <c r="G783" i="2"/>
  <c r="H783" i="2" s="1"/>
  <c r="J783" i="2" s="1"/>
  <c r="D782" i="5" s="1"/>
  <c r="F782" i="5" s="1"/>
  <c r="G787" i="2"/>
  <c r="H787" i="2" s="1"/>
  <c r="J787" i="2" s="1"/>
  <c r="D786" i="5" s="1"/>
  <c r="F786" i="5" s="1"/>
  <c r="G778" i="2"/>
  <c r="H778" i="2" s="1"/>
  <c r="J778" i="2" s="1"/>
  <c r="D777" i="5" s="1"/>
  <c r="F777" i="5" s="1"/>
  <c r="G772" i="2"/>
  <c r="H772" i="2" s="1"/>
  <c r="J772" i="2" s="1"/>
  <c r="D771" i="5" s="1"/>
  <c r="F771" i="5" s="1"/>
  <c r="G776" i="2"/>
  <c r="H776" i="2" s="1"/>
  <c r="J776" i="2" s="1"/>
  <c r="D775" i="5" s="1"/>
  <c r="F775" i="5" s="1"/>
  <c r="G780" i="2"/>
  <c r="H780" i="2" s="1"/>
  <c r="J780" i="2" s="1"/>
  <c r="D779" i="5" s="1"/>
  <c r="F779" i="5" s="1"/>
  <c r="G784" i="2"/>
  <c r="H784" i="2" s="1"/>
  <c r="J784" i="2" s="1"/>
  <c r="D783" i="5" s="1"/>
  <c r="F783" i="5" s="1"/>
  <c r="G788" i="2"/>
  <c r="H788" i="2" s="1"/>
  <c r="J788" i="2" s="1"/>
  <c r="D787" i="5" s="1"/>
  <c r="F787" i="5" s="1"/>
  <c r="H571" i="5"/>
  <c r="E572" i="6" s="1"/>
  <c r="G774" i="2"/>
  <c r="H774" i="2" s="1"/>
  <c r="J774" i="2" s="1"/>
  <c r="D773" i="5" s="1"/>
  <c r="F773" i="5" s="1"/>
  <c r="G786" i="2"/>
  <c r="H786" i="2" s="1"/>
  <c r="J786" i="2" s="1"/>
  <c r="D785" i="5" s="1"/>
  <c r="F785" i="5" s="1"/>
  <c r="G773" i="2"/>
  <c r="H773" i="2" s="1"/>
  <c r="J773" i="2" s="1"/>
  <c r="D772" i="5" s="1"/>
  <c r="F772" i="5" s="1"/>
  <c r="G777" i="2"/>
  <c r="H777" i="2" s="1"/>
  <c r="J777" i="2" s="1"/>
  <c r="D776" i="5" s="1"/>
  <c r="F776" i="5" s="1"/>
  <c r="G781" i="2"/>
  <c r="H781" i="2" s="1"/>
  <c r="J781" i="2" s="1"/>
  <c r="D780" i="5" s="1"/>
  <c r="F780" i="5" s="1"/>
  <c r="G785" i="2"/>
  <c r="H785" i="2" s="1"/>
  <c r="J785" i="2" s="1"/>
  <c r="D784" i="5" s="1"/>
  <c r="F784" i="5" s="1"/>
  <c r="G789" i="2"/>
  <c r="H789" i="2" s="1"/>
  <c r="J789" i="2" s="1"/>
  <c r="D788" i="5" s="1"/>
  <c r="F788" i="5" s="1"/>
  <c r="H599" i="5"/>
  <c r="E600" i="6" s="1"/>
  <c r="H598" i="5"/>
  <c r="E599" i="6" s="1"/>
  <c r="H600" i="5"/>
  <c r="E601" i="6" s="1"/>
  <c r="H597" i="5"/>
  <c r="E598" i="6" s="1"/>
  <c r="M2842" i="4"/>
  <c r="G782" i="5" s="1"/>
  <c r="M2832" i="4"/>
  <c r="G772" i="5" s="1"/>
  <c r="M2833" i="4"/>
  <c r="G773" i="5" s="1"/>
  <c r="M2837" i="4"/>
  <c r="G777" i="5" s="1"/>
  <c r="M2841" i="4"/>
  <c r="G781" i="5" s="1"/>
  <c r="M2845" i="4"/>
  <c r="G785" i="5" s="1"/>
  <c r="M2835" i="4"/>
  <c r="G775" i="5" s="1"/>
  <c r="M2839" i="4"/>
  <c r="G779" i="5" s="1"/>
  <c r="G7428" i="1"/>
  <c r="C771" i="5" s="1"/>
  <c r="G7433" i="1"/>
  <c r="C773" i="5" s="1"/>
  <c r="G7451" i="1"/>
  <c r="C778" i="5" s="1"/>
  <c r="M2847" i="4"/>
  <c r="G787" i="5" s="1"/>
  <c r="M2843" i="4"/>
  <c r="G783" i="5" s="1"/>
  <c r="M2831" i="4"/>
  <c r="M2840" i="4"/>
  <c r="G780" i="5" s="1"/>
  <c r="E593" i="6"/>
  <c r="E609" i="6"/>
  <c r="M2846" i="4"/>
  <c r="G786" i="5" s="1"/>
  <c r="M2834" i="4"/>
  <c r="G774" i="5" s="1"/>
  <c r="M2838" i="4"/>
  <c r="G778" i="5" s="1"/>
  <c r="M2844" i="4"/>
  <c r="G784" i="5" s="1"/>
  <c r="M2848" i="4"/>
  <c r="G788" i="5" s="1"/>
  <c r="M2836" i="4"/>
  <c r="G776" i="5" s="1"/>
  <c r="M2830" i="4"/>
  <c r="G771" i="5" s="1"/>
  <c r="H782" i="5" l="1"/>
  <c r="E783" i="6" s="1"/>
  <c r="H785" i="5"/>
  <c r="E786" i="6" s="1"/>
  <c r="H772" i="5"/>
  <c r="E773" i="6" s="1"/>
  <c r="H777" i="5"/>
  <c r="E778" i="6" s="1"/>
  <c r="H781" i="5"/>
  <c r="E782" i="6" s="1"/>
  <c r="H775" i="5"/>
  <c r="E776" i="6" s="1"/>
  <c r="H773" i="5"/>
  <c r="E774" i="6" s="1"/>
  <c r="H780" i="5"/>
  <c r="E781" i="6" s="1"/>
  <c r="H778" i="5"/>
  <c r="E779" i="6" s="1"/>
  <c r="H786" i="5"/>
  <c r="E787" i="6" s="1"/>
  <c r="H774" i="5"/>
  <c r="E775" i="6" s="1"/>
  <c r="H784" i="5"/>
  <c r="E785" i="6" s="1"/>
  <c r="H776" i="5"/>
  <c r="E777" i="6" s="1"/>
  <c r="H788" i="5"/>
  <c r="E789" i="6" s="1"/>
  <c r="H779" i="5"/>
  <c r="E780" i="6" s="1"/>
  <c r="H771" i="5"/>
  <c r="E772" i="6" s="1"/>
  <c r="H787" i="5"/>
  <c r="E788" i="6" s="1"/>
  <c r="H783" i="5"/>
  <c r="E784" i="6" s="1"/>
  <c r="G792" i="5"/>
  <c r="G793" i="5"/>
  <c r="G794" i="5"/>
  <c r="G795" i="5"/>
  <c r="G797" i="5"/>
  <c r="G845" i="5"/>
  <c r="G846" i="5"/>
  <c r="G883" i="5"/>
  <c r="G884" i="5"/>
  <c r="G885" i="5"/>
  <c r="G886" i="5"/>
  <c r="G887" i="5"/>
  <c r="G924" i="5"/>
  <c r="G928" i="5"/>
  <c r="G929" i="5"/>
  <c r="G952" i="5"/>
  <c r="G982" i="5"/>
  <c r="G989" i="5"/>
  <c r="G1018" i="5"/>
  <c r="G1019" i="5"/>
  <c r="G1020" i="5"/>
  <c r="G1039" i="5"/>
  <c r="G1042" i="5"/>
  <c r="G791" i="5"/>
  <c r="D948" i="5"/>
  <c r="F948" i="5" s="1"/>
  <c r="C1025" i="5"/>
  <c r="C1024" i="5"/>
  <c r="C1018" i="5"/>
  <c r="C1016" i="5"/>
  <c r="C1007" i="5"/>
  <c r="C1008" i="5"/>
  <c r="C989" i="5"/>
  <c r="C985" i="5"/>
  <c r="C982" i="5"/>
  <c r="C952" i="5"/>
  <c r="C936" i="5"/>
  <c r="C925" i="5"/>
  <c r="C926" i="5"/>
  <c r="C881" i="5"/>
  <c r="C877" i="5"/>
  <c r="C876" i="5"/>
  <c r="C842" i="5"/>
  <c r="C841" i="5"/>
  <c r="J3101" i="4" l="1"/>
  <c r="E3101" i="4"/>
  <c r="H3101" i="4" s="1"/>
  <c r="I3101" i="4" s="1"/>
  <c r="J3098" i="4"/>
  <c r="E3098" i="4"/>
  <c r="H3098" i="4" s="1"/>
  <c r="I3098" i="4" s="1"/>
  <c r="J3097" i="4"/>
  <c r="K3097" i="4" s="1"/>
  <c r="E3097" i="4"/>
  <c r="H3097" i="4" s="1"/>
  <c r="I3097" i="4" s="1"/>
  <c r="J3096" i="4"/>
  <c r="E3096" i="4"/>
  <c r="H3096" i="4" s="1"/>
  <c r="I3096" i="4" s="1"/>
  <c r="J3095" i="4"/>
  <c r="E3095" i="4"/>
  <c r="H3095" i="4" s="1"/>
  <c r="I3095" i="4" s="1"/>
  <c r="J3094" i="4"/>
  <c r="E3094" i="4"/>
  <c r="H3094" i="4" s="1"/>
  <c r="I3094" i="4" s="1"/>
  <c r="J3093" i="4"/>
  <c r="K3093" i="4" s="1"/>
  <c r="E3093" i="4"/>
  <c r="H3093" i="4" s="1"/>
  <c r="I3093" i="4" s="1"/>
  <c r="J3092" i="4"/>
  <c r="E3092" i="4"/>
  <c r="H3092" i="4" s="1"/>
  <c r="I3092" i="4" s="1"/>
  <c r="J3091" i="4"/>
  <c r="E3091" i="4"/>
  <c r="H3091" i="4" s="1"/>
  <c r="I3091" i="4" s="1"/>
  <c r="J3090" i="4"/>
  <c r="E3090" i="4"/>
  <c r="H3090" i="4" s="1"/>
  <c r="I3090" i="4" s="1"/>
  <c r="J3089" i="4"/>
  <c r="K3089" i="4" s="1"/>
  <c r="E3089" i="4"/>
  <c r="H3089" i="4" s="1"/>
  <c r="I3089" i="4" s="1"/>
  <c r="J3087" i="4"/>
  <c r="E3087" i="4"/>
  <c r="H3087" i="4" s="1"/>
  <c r="I3087" i="4" s="1"/>
  <c r="J3086" i="4"/>
  <c r="E3086" i="4"/>
  <c r="H3086" i="4" s="1"/>
  <c r="I3086" i="4" s="1"/>
  <c r="J3085" i="4"/>
  <c r="E3085" i="4"/>
  <c r="H3085" i="4" s="1"/>
  <c r="I3085" i="4" s="1"/>
  <c r="J3084" i="4"/>
  <c r="K3084" i="4" s="1"/>
  <c r="E3084" i="4"/>
  <c r="H3084" i="4" s="1"/>
  <c r="I3084" i="4" s="1"/>
  <c r="J3083" i="4"/>
  <c r="E3083" i="4"/>
  <c r="H3083" i="4" s="1"/>
  <c r="I3083" i="4" s="1"/>
  <c r="J3082" i="4"/>
  <c r="E3082" i="4"/>
  <c r="H3082" i="4" s="1"/>
  <c r="I3082" i="4" s="1"/>
  <c r="J3081" i="4"/>
  <c r="E3081" i="4"/>
  <c r="H3081" i="4" s="1"/>
  <c r="I3081" i="4" s="1"/>
  <c r="J3076" i="4"/>
  <c r="E3076" i="4"/>
  <c r="H3076" i="4" s="1"/>
  <c r="I3076" i="4" s="1"/>
  <c r="J3075" i="4"/>
  <c r="E3075" i="4"/>
  <c r="H3075" i="4" s="1"/>
  <c r="I3075" i="4" s="1"/>
  <c r="J3074" i="4"/>
  <c r="E3074" i="4"/>
  <c r="H3074" i="4" s="1"/>
  <c r="I3074" i="4" s="1"/>
  <c r="J3073" i="4"/>
  <c r="E3073" i="4"/>
  <c r="H3073" i="4" s="1"/>
  <c r="I3073" i="4" s="1"/>
  <c r="J3072" i="4"/>
  <c r="E3072" i="4"/>
  <c r="H3072" i="4" s="1"/>
  <c r="I3072" i="4" s="1"/>
  <c r="J3071" i="4"/>
  <c r="E3071" i="4"/>
  <c r="H3071" i="4" s="1"/>
  <c r="I3071" i="4" s="1"/>
  <c r="J3070" i="4"/>
  <c r="E3070" i="4"/>
  <c r="H3070" i="4" s="1"/>
  <c r="I3070" i="4" s="1"/>
  <c r="G1009" i="5"/>
  <c r="J3068" i="4"/>
  <c r="E3068" i="4"/>
  <c r="H3068" i="4" s="1"/>
  <c r="I3068" i="4" s="1"/>
  <c r="J3067" i="4"/>
  <c r="E3067" i="4"/>
  <c r="H3067" i="4" s="1"/>
  <c r="I3067" i="4" s="1"/>
  <c r="J3066" i="4"/>
  <c r="E3066" i="4"/>
  <c r="H3066" i="4" s="1"/>
  <c r="I3066" i="4" s="1"/>
  <c r="J3065" i="4"/>
  <c r="E3065" i="4"/>
  <c r="H3065" i="4" s="1"/>
  <c r="I3065" i="4" s="1"/>
  <c r="J3064" i="4"/>
  <c r="E3064" i="4"/>
  <c r="H3064" i="4" s="1"/>
  <c r="I3064" i="4" s="1"/>
  <c r="J3063" i="4"/>
  <c r="E3063" i="4"/>
  <c r="H3063" i="4" s="1"/>
  <c r="I3063" i="4" s="1"/>
  <c r="J3062" i="4"/>
  <c r="E3062" i="4"/>
  <c r="H3062" i="4" s="1"/>
  <c r="I3062" i="4" s="1"/>
  <c r="J3061" i="4"/>
  <c r="E3061" i="4"/>
  <c r="H3061" i="4" s="1"/>
  <c r="I3061" i="4" s="1"/>
  <c r="J3060" i="4"/>
  <c r="E3060" i="4"/>
  <c r="H3060" i="4" s="1"/>
  <c r="I3060" i="4" s="1"/>
  <c r="J3059" i="4"/>
  <c r="E3059" i="4"/>
  <c r="H3059" i="4" s="1"/>
  <c r="I3059" i="4" s="1"/>
  <c r="J3058" i="4"/>
  <c r="E3058" i="4"/>
  <c r="H3058" i="4" s="1"/>
  <c r="I3058" i="4" s="1"/>
  <c r="J3057" i="4"/>
  <c r="E3057" i="4"/>
  <c r="H3057" i="4" s="1"/>
  <c r="I3057" i="4" s="1"/>
  <c r="J3056" i="4"/>
  <c r="E3056" i="4"/>
  <c r="H3056" i="4" s="1"/>
  <c r="I3056" i="4" s="1"/>
  <c r="J3055" i="4"/>
  <c r="E3055" i="4"/>
  <c r="H3055" i="4" s="1"/>
  <c r="I3055" i="4" s="1"/>
  <c r="J3054" i="4"/>
  <c r="E3054" i="4"/>
  <c r="H3054" i="4" s="1"/>
  <c r="I3054" i="4" s="1"/>
  <c r="J3053" i="4"/>
  <c r="E3053" i="4"/>
  <c r="H3053" i="4" s="1"/>
  <c r="I3053" i="4" s="1"/>
  <c r="J3052" i="4"/>
  <c r="E3052" i="4"/>
  <c r="H3052" i="4" s="1"/>
  <c r="I3052" i="4" s="1"/>
  <c r="J3051" i="4"/>
  <c r="E3051" i="4"/>
  <c r="H3051" i="4" s="1"/>
  <c r="I3051" i="4" s="1"/>
  <c r="J3050" i="4"/>
  <c r="E3050" i="4"/>
  <c r="H3050" i="4" s="1"/>
  <c r="I3050" i="4" s="1"/>
  <c r="J3047" i="4"/>
  <c r="E3047" i="4"/>
  <c r="H3047" i="4" s="1"/>
  <c r="I3047" i="4" s="1"/>
  <c r="J3046" i="4"/>
  <c r="K3046" i="4" s="1"/>
  <c r="E3046" i="4"/>
  <c r="H3046" i="4" s="1"/>
  <c r="I3046" i="4" s="1"/>
  <c r="J3045" i="4"/>
  <c r="E3045" i="4"/>
  <c r="H3045" i="4" s="1"/>
  <c r="I3045" i="4" s="1"/>
  <c r="J3044" i="4"/>
  <c r="E3044" i="4"/>
  <c r="H3044" i="4" s="1"/>
  <c r="I3044" i="4" s="1"/>
  <c r="J3043" i="4"/>
  <c r="E3043" i="4"/>
  <c r="H3043" i="4" s="1"/>
  <c r="I3043" i="4" s="1"/>
  <c r="J3041" i="4"/>
  <c r="E3041" i="4"/>
  <c r="H3041" i="4" s="1"/>
  <c r="I3041" i="4" s="1"/>
  <c r="J3040" i="4"/>
  <c r="K3040" i="4" s="1"/>
  <c r="E3040" i="4"/>
  <c r="H3040" i="4" s="1"/>
  <c r="I3040" i="4" s="1"/>
  <c r="J3039" i="4"/>
  <c r="E3039" i="4"/>
  <c r="H3039" i="4" s="1"/>
  <c r="I3039" i="4" s="1"/>
  <c r="J3038" i="4"/>
  <c r="E3038" i="4"/>
  <c r="H3038" i="4" s="1"/>
  <c r="I3038" i="4" s="1"/>
  <c r="J3037" i="4"/>
  <c r="E3037" i="4"/>
  <c r="H3037" i="4" s="1"/>
  <c r="I3037" i="4" s="1"/>
  <c r="J3036" i="4"/>
  <c r="E3036" i="4"/>
  <c r="H3036" i="4" s="1"/>
  <c r="I3036" i="4" s="1"/>
  <c r="J3035" i="4"/>
  <c r="E3035" i="4"/>
  <c r="H3035" i="4" s="1"/>
  <c r="I3035" i="4" s="1"/>
  <c r="J3034" i="4"/>
  <c r="E3034" i="4"/>
  <c r="H3034" i="4" s="1"/>
  <c r="I3034" i="4" s="1"/>
  <c r="J3033" i="4"/>
  <c r="E3033" i="4"/>
  <c r="H3033" i="4" s="1"/>
  <c r="I3033" i="4" s="1"/>
  <c r="J3032" i="4"/>
  <c r="E3032" i="4"/>
  <c r="H3032" i="4" s="1"/>
  <c r="I3032" i="4" s="1"/>
  <c r="J3031" i="4"/>
  <c r="E3031" i="4"/>
  <c r="H3031" i="4" s="1"/>
  <c r="I3031" i="4" s="1"/>
  <c r="J3030" i="4"/>
  <c r="E3030" i="4"/>
  <c r="H3030" i="4" s="1"/>
  <c r="I3030" i="4" s="1"/>
  <c r="J3029" i="4"/>
  <c r="E3029" i="4"/>
  <c r="H3029" i="4" s="1"/>
  <c r="I3029" i="4" s="1"/>
  <c r="J3028" i="4"/>
  <c r="E3028" i="4"/>
  <c r="H3028" i="4" s="1"/>
  <c r="I3028" i="4" s="1"/>
  <c r="J3027" i="4"/>
  <c r="E3027" i="4"/>
  <c r="H3027" i="4" s="1"/>
  <c r="I3027" i="4" s="1"/>
  <c r="J3026" i="4"/>
  <c r="E3026" i="4"/>
  <c r="H3026" i="4" s="1"/>
  <c r="I3026" i="4" s="1"/>
  <c r="J3025" i="4"/>
  <c r="E3025" i="4"/>
  <c r="H3025" i="4" s="1"/>
  <c r="I3025" i="4" s="1"/>
  <c r="J3024" i="4"/>
  <c r="E3024" i="4"/>
  <c r="H3024" i="4" s="1"/>
  <c r="I3024" i="4" s="1"/>
  <c r="J3023" i="4"/>
  <c r="E3023" i="4"/>
  <c r="H3023" i="4" s="1"/>
  <c r="I3023" i="4" s="1"/>
  <c r="J3022" i="4"/>
  <c r="E3022" i="4"/>
  <c r="H3022" i="4" s="1"/>
  <c r="I3022" i="4" s="1"/>
  <c r="J3021" i="4"/>
  <c r="E3021" i="4"/>
  <c r="H3021" i="4" s="1"/>
  <c r="I3021" i="4" s="1"/>
  <c r="J3020" i="4"/>
  <c r="E3020" i="4"/>
  <c r="H3020" i="4" s="1"/>
  <c r="I3020" i="4" s="1"/>
  <c r="J3019" i="4"/>
  <c r="E3019" i="4"/>
  <c r="H3019" i="4" s="1"/>
  <c r="I3019" i="4" s="1"/>
  <c r="J3018" i="4"/>
  <c r="E3018" i="4"/>
  <c r="H3018" i="4" s="1"/>
  <c r="I3018" i="4" s="1"/>
  <c r="J3017" i="4"/>
  <c r="E3017" i="4"/>
  <c r="H3017" i="4" s="1"/>
  <c r="I3017" i="4" s="1"/>
  <c r="J3016" i="4"/>
  <c r="E3016" i="4"/>
  <c r="H3016" i="4" s="1"/>
  <c r="I3016" i="4" s="1"/>
  <c r="J3015" i="4"/>
  <c r="E3015" i="4"/>
  <c r="H3015" i="4" s="1"/>
  <c r="I3015" i="4" s="1"/>
  <c r="J3014" i="4"/>
  <c r="E3014" i="4"/>
  <c r="H3014" i="4" s="1"/>
  <c r="I3014" i="4" s="1"/>
  <c r="J3013" i="4"/>
  <c r="E3013" i="4"/>
  <c r="H3013" i="4" s="1"/>
  <c r="I3013" i="4" s="1"/>
  <c r="J3010" i="4"/>
  <c r="E3010" i="4"/>
  <c r="H3010" i="4" s="1"/>
  <c r="I3010" i="4" s="1"/>
  <c r="J3009" i="4"/>
  <c r="E3009" i="4"/>
  <c r="H3009" i="4" s="1"/>
  <c r="I3009" i="4" s="1"/>
  <c r="J3008" i="4"/>
  <c r="E3008" i="4"/>
  <c r="H3008" i="4" s="1"/>
  <c r="I3008" i="4" s="1"/>
  <c r="J3007" i="4"/>
  <c r="E3007" i="4"/>
  <c r="H3007" i="4" s="1"/>
  <c r="I3007" i="4" s="1"/>
  <c r="J3006" i="4"/>
  <c r="E3006" i="4"/>
  <c r="H3006" i="4" s="1"/>
  <c r="I3006" i="4" s="1"/>
  <c r="G945" i="5"/>
  <c r="J3004" i="4"/>
  <c r="E3004" i="4"/>
  <c r="H3004" i="4" s="1"/>
  <c r="I3004" i="4" s="1"/>
  <c r="J3003" i="4"/>
  <c r="E3003" i="4"/>
  <c r="H3003" i="4" s="1"/>
  <c r="I3003" i="4" s="1"/>
  <c r="J3002" i="4"/>
  <c r="E3002" i="4"/>
  <c r="H3002" i="4" s="1"/>
  <c r="I3002" i="4" s="1"/>
  <c r="J3001" i="4"/>
  <c r="E3001" i="4"/>
  <c r="H3001" i="4" s="1"/>
  <c r="I3001" i="4" s="1"/>
  <c r="J3000" i="4"/>
  <c r="E3000" i="4"/>
  <c r="H3000" i="4" s="1"/>
  <c r="I3000" i="4" s="1"/>
  <c r="J2999" i="4"/>
  <c r="E2999" i="4"/>
  <c r="H2999" i="4" s="1"/>
  <c r="I2999" i="4" s="1"/>
  <c r="J2998" i="4"/>
  <c r="E2998" i="4"/>
  <c r="H2998" i="4" s="1"/>
  <c r="I2998" i="4" s="1"/>
  <c r="J2997" i="4"/>
  <c r="K2997" i="4" s="1"/>
  <c r="E2997" i="4"/>
  <c r="H2997" i="4" s="1"/>
  <c r="I2997" i="4" s="1"/>
  <c r="J2996" i="4"/>
  <c r="E2996" i="4"/>
  <c r="H2996" i="4" s="1"/>
  <c r="I2996" i="4" s="1"/>
  <c r="J2995" i="4"/>
  <c r="E2995" i="4"/>
  <c r="H2995" i="4" s="1"/>
  <c r="I2995" i="4" s="1"/>
  <c r="J2994" i="4"/>
  <c r="E2994" i="4"/>
  <c r="H2994" i="4" s="1"/>
  <c r="I2994" i="4" s="1"/>
  <c r="J2993" i="4"/>
  <c r="K2993" i="4" s="1"/>
  <c r="E2993" i="4"/>
  <c r="H2993" i="4" s="1"/>
  <c r="I2993" i="4" s="1"/>
  <c r="J2992" i="4"/>
  <c r="E2992" i="4"/>
  <c r="H2992" i="4" s="1"/>
  <c r="I2992" i="4" s="1"/>
  <c r="J2991" i="4"/>
  <c r="E2991" i="4"/>
  <c r="H2991" i="4" s="1"/>
  <c r="I2991" i="4" s="1"/>
  <c r="J2990" i="4"/>
  <c r="E2990" i="4"/>
  <c r="H2990" i="4" s="1"/>
  <c r="I2990" i="4" s="1"/>
  <c r="J2986" i="4"/>
  <c r="E2986" i="4"/>
  <c r="H2986" i="4" s="1"/>
  <c r="I2986" i="4" s="1"/>
  <c r="J2985" i="4"/>
  <c r="E2985" i="4"/>
  <c r="H2985" i="4" s="1"/>
  <c r="I2985" i="4" s="1"/>
  <c r="J2983" i="4"/>
  <c r="E2983" i="4"/>
  <c r="H2983" i="4" s="1"/>
  <c r="I2983" i="4" s="1"/>
  <c r="J2982" i="4"/>
  <c r="K2982" i="4" s="1"/>
  <c r="E2982" i="4"/>
  <c r="H2982" i="4" s="1"/>
  <c r="I2982" i="4" s="1"/>
  <c r="J2981" i="4"/>
  <c r="E2981" i="4"/>
  <c r="H2981" i="4" s="1"/>
  <c r="I2981" i="4" s="1"/>
  <c r="J2980" i="4"/>
  <c r="E2980" i="4"/>
  <c r="H2980" i="4" s="1"/>
  <c r="I2980" i="4" s="1"/>
  <c r="J2979" i="4"/>
  <c r="E2979" i="4"/>
  <c r="H2979" i="4" s="1"/>
  <c r="I2979" i="4" s="1"/>
  <c r="J2978" i="4"/>
  <c r="E2978" i="4"/>
  <c r="H2978" i="4" s="1"/>
  <c r="I2978" i="4" s="1"/>
  <c r="J2977" i="4"/>
  <c r="E2977" i="4"/>
  <c r="H2977" i="4" s="1"/>
  <c r="I2977" i="4" s="1"/>
  <c r="J2976" i="4"/>
  <c r="E2976" i="4"/>
  <c r="H2976" i="4" s="1"/>
  <c r="I2976" i="4" s="1"/>
  <c r="J2975" i="4"/>
  <c r="E2975" i="4"/>
  <c r="H2975" i="4" s="1"/>
  <c r="I2975" i="4" s="1"/>
  <c r="J2974" i="4"/>
  <c r="K2974" i="4" s="1"/>
  <c r="E2974" i="4"/>
  <c r="H2974" i="4" s="1"/>
  <c r="I2974" i="4" s="1"/>
  <c r="J2973" i="4"/>
  <c r="E2973" i="4"/>
  <c r="H2973" i="4" s="1"/>
  <c r="I2973" i="4" s="1"/>
  <c r="J2972" i="4"/>
  <c r="E2972" i="4"/>
  <c r="H2972" i="4" s="1"/>
  <c r="I2972" i="4" s="1"/>
  <c r="J2971" i="4"/>
  <c r="E2971" i="4"/>
  <c r="H2971" i="4" s="1"/>
  <c r="I2971" i="4" s="1"/>
  <c r="J2970" i="4"/>
  <c r="K2970" i="4" s="1"/>
  <c r="E2970" i="4"/>
  <c r="H2970" i="4" s="1"/>
  <c r="I2970" i="4" s="1"/>
  <c r="J2969" i="4"/>
  <c r="E2969" i="4"/>
  <c r="H2969" i="4" s="1"/>
  <c r="I2969" i="4" s="1"/>
  <c r="J2968" i="4"/>
  <c r="E2968" i="4"/>
  <c r="H2968" i="4" s="1"/>
  <c r="I2968" i="4" s="1"/>
  <c r="J2967" i="4"/>
  <c r="E2967" i="4"/>
  <c r="H2967" i="4" s="1"/>
  <c r="I2967" i="4" s="1"/>
  <c r="J2966" i="4"/>
  <c r="K2966" i="4" s="1"/>
  <c r="E2966" i="4"/>
  <c r="H2966" i="4" s="1"/>
  <c r="I2966" i="4" s="1"/>
  <c r="J2965" i="4"/>
  <c r="E2965" i="4"/>
  <c r="H2965" i="4" s="1"/>
  <c r="I2965" i="4" s="1"/>
  <c r="J2964" i="4"/>
  <c r="E2964" i="4"/>
  <c r="H2964" i="4" s="1"/>
  <c r="I2964" i="4" s="1"/>
  <c r="J2963" i="4"/>
  <c r="E2963" i="4"/>
  <c r="H2963" i="4" s="1"/>
  <c r="I2963" i="4" s="1"/>
  <c r="J2962" i="4"/>
  <c r="K2962" i="4" s="1"/>
  <c r="E2962" i="4"/>
  <c r="H2962" i="4" s="1"/>
  <c r="I2962" i="4" s="1"/>
  <c r="J2961" i="4"/>
  <c r="E2961" i="4"/>
  <c r="H2961" i="4" s="1"/>
  <c r="I2961" i="4" s="1"/>
  <c r="J2960" i="4"/>
  <c r="E2960" i="4"/>
  <c r="H2960" i="4" s="1"/>
  <c r="I2960" i="4" s="1"/>
  <c r="J2959" i="4"/>
  <c r="E2959" i="4"/>
  <c r="H2959" i="4" s="1"/>
  <c r="I2959" i="4" s="1"/>
  <c r="J2958" i="4"/>
  <c r="K2958" i="4" s="1"/>
  <c r="E2958" i="4"/>
  <c r="H2958" i="4" s="1"/>
  <c r="I2958" i="4" s="1"/>
  <c r="J2957" i="4"/>
  <c r="E2957" i="4"/>
  <c r="H2957" i="4" s="1"/>
  <c r="I2957" i="4" s="1"/>
  <c r="J2956" i="4"/>
  <c r="E2956" i="4"/>
  <c r="H2956" i="4" s="1"/>
  <c r="I2956" i="4" s="1"/>
  <c r="J2955" i="4"/>
  <c r="E2955" i="4"/>
  <c r="H2955" i="4" s="1"/>
  <c r="I2955" i="4" s="1"/>
  <c r="J2954" i="4"/>
  <c r="K2954" i="4" s="1"/>
  <c r="E2954" i="4"/>
  <c r="H2954" i="4" s="1"/>
  <c r="I2954" i="4" s="1"/>
  <c r="J2953" i="4"/>
  <c r="E2953" i="4"/>
  <c r="H2953" i="4" s="1"/>
  <c r="I2953" i="4" s="1"/>
  <c r="J2952" i="4"/>
  <c r="E2952" i="4"/>
  <c r="H2952" i="4" s="1"/>
  <c r="I2952" i="4" s="1"/>
  <c r="J2951" i="4"/>
  <c r="E2951" i="4"/>
  <c r="H2951" i="4" s="1"/>
  <c r="I2951" i="4" s="1"/>
  <c r="J2950" i="4"/>
  <c r="K2950" i="4" s="1"/>
  <c r="E2950" i="4"/>
  <c r="H2950" i="4" s="1"/>
  <c r="I2950" i="4" s="1"/>
  <c r="J2949" i="4"/>
  <c r="E2949" i="4"/>
  <c r="H2949" i="4" s="1"/>
  <c r="I2949" i="4" s="1"/>
  <c r="J2948" i="4"/>
  <c r="E2948" i="4"/>
  <c r="H2948" i="4" s="1"/>
  <c r="I2948" i="4" s="1"/>
  <c r="J2941" i="4"/>
  <c r="E2941" i="4"/>
  <c r="H2941" i="4" s="1"/>
  <c r="I2941" i="4" s="1"/>
  <c r="J2940" i="4"/>
  <c r="E2940" i="4"/>
  <c r="H2940" i="4" s="1"/>
  <c r="I2940" i="4" s="1"/>
  <c r="J2939" i="4"/>
  <c r="E2939" i="4"/>
  <c r="H2939" i="4" s="1"/>
  <c r="I2939" i="4" s="1"/>
  <c r="J2938" i="4"/>
  <c r="E2938" i="4"/>
  <c r="H2938" i="4" s="1"/>
  <c r="I2938" i="4" s="1"/>
  <c r="J2937" i="4"/>
  <c r="E2937" i="4"/>
  <c r="H2937" i="4" s="1"/>
  <c r="I2937" i="4" s="1"/>
  <c r="J2936" i="4"/>
  <c r="E2936" i="4"/>
  <c r="H2936" i="4" s="1"/>
  <c r="I2936" i="4" s="1"/>
  <c r="J2935" i="4"/>
  <c r="E2935" i="4"/>
  <c r="H2935" i="4" s="1"/>
  <c r="I2935" i="4" s="1"/>
  <c r="J2934" i="4"/>
  <c r="E2934" i="4"/>
  <c r="H2934" i="4" s="1"/>
  <c r="I2934" i="4" s="1"/>
  <c r="J2933" i="4"/>
  <c r="E2933" i="4"/>
  <c r="H2933" i="4" s="1"/>
  <c r="I2933" i="4" s="1"/>
  <c r="J2932" i="4"/>
  <c r="E2932" i="4"/>
  <c r="H2932" i="4" s="1"/>
  <c r="I2932" i="4" s="1"/>
  <c r="J2931" i="4"/>
  <c r="E2931" i="4"/>
  <c r="H2931" i="4" s="1"/>
  <c r="I2931" i="4" s="1"/>
  <c r="J2930" i="4"/>
  <c r="E2930" i="4"/>
  <c r="H2930" i="4" s="1"/>
  <c r="I2930" i="4" s="1"/>
  <c r="J2929" i="4"/>
  <c r="E2929" i="4"/>
  <c r="H2929" i="4" s="1"/>
  <c r="I2929" i="4" s="1"/>
  <c r="J2928" i="4"/>
  <c r="E2928" i="4"/>
  <c r="H2928" i="4" s="1"/>
  <c r="I2928" i="4" s="1"/>
  <c r="J2927" i="4"/>
  <c r="E2927" i="4"/>
  <c r="H2927" i="4" s="1"/>
  <c r="I2927" i="4" s="1"/>
  <c r="J2926" i="4"/>
  <c r="E2926" i="4"/>
  <c r="H2926" i="4" s="1"/>
  <c r="I2926" i="4" s="1"/>
  <c r="J2925" i="4"/>
  <c r="E2925" i="4"/>
  <c r="H2925" i="4" s="1"/>
  <c r="I2925" i="4" s="1"/>
  <c r="J2924" i="4"/>
  <c r="E2924" i="4"/>
  <c r="H2924" i="4" s="1"/>
  <c r="I2924" i="4" s="1"/>
  <c r="J2923" i="4"/>
  <c r="E2923" i="4"/>
  <c r="H2923" i="4" s="1"/>
  <c r="I2923" i="4" s="1"/>
  <c r="J2922" i="4"/>
  <c r="E2922" i="4"/>
  <c r="H2922" i="4" s="1"/>
  <c r="I2922" i="4" s="1"/>
  <c r="J2921" i="4"/>
  <c r="E2921" i="4"/>
  <c r="H2921" i="4" s="1"/>
  <c r="I2921" i="4" s="1"/>
  <c r="J2920" i="4"/>
  <c r="E2920" i="4"/>
  <c r="H2920" i="4" s="1"/>
  <c r="I2920" i="4" s="1"/>
  <c r="J2919" i="4"/>
  <c r="E2919" i="4"/>
  <c r="H2919" i="4" s="1"/>
  <c r="I2919" i="4" s="1"/>
  <c r="J2918" i="4"/>
  <c r="E2918" i="4"/>
  <c r="H2918" i="4" s="1"/>
  <c r="I2918" i="4" s="1"/>
  <c r="J2917" i="4"/>
  <c r="E2917" i="4"/>
  <c r="H2917" i="4" s="1"/>
  <c r="I2917" i="4" s="1"/>
  <c r="J2916" i="4"/>
  <c r="E2916" i="4"/>
  <c r="H2916" i="4" s="1"/>
  <c r="I2916" i="4" s="1"/>
  <c r="J2915" i="4"/>
  <c r="E2915" i="4"/>
  <c r="H2915" i="4" s="1"/>
  <c r="I2915" i="4" s="1"/>
  <c r="J2914" i="4"/>
  <c r="E2914" i="4"/>
  <c r="H2914" i="4" s="1"/>
  <c r="I2914" i="4" s="1"/>
  <c r="J2913" i="4"/>
  <c r="E2913" i="4"/>
  <c r="H2913" i="4" s="1"/>
  <c r="I2913" i="4" s="1"/>
  <c r="J2912" i="4"/>
  <c r="E2912" i="4"/>
  <c r="H2912" i="4" s="1"/>
  <c r="I2912" i="4" s="1"/>
  <c r="J2911" i="4"/>
  <c r="E2911" i="4"/>
  <c r="H2911" i="4" s="1"/>
  <c r="I2911" i="4" s="1"/>
  <c r="J2910" i="4"/>
  <c r="E2910" i="4"/>
  <c r="H2910" i="4" s="1"/>
  <c r="I2910" i="4" s="1"/>
  <c r="J2909" i="4"/>
  <c r="E2909" i="4"/>
  <c r="H2909" i="4" s="1"/>
  <c r="I2909" i="4" s="1"/>
  <c r="J2908" i="4"/>
  <c r="E2908" i="4"/>
  <c r="H2908" i="4" s="1"/>
  <c r="I2908" i="4" s="1"/>
  <c r="J2907" i="4"/>
  <c r="E2907" i="4"/>
  <c r="H2907" i="4" s="1"/>
  <c r="I2907" i="4" s="1"/>
  <c r="J2903" i="4"/>
  <c r="E2903" i="4"/>
  <c r="H2903" i="4" s="1"/>
  <c r="I2903" i="4" s="1"/>
  <c r="J2902" i="4"/>
  <c r="E2902" i="4"/>
  <c r="H2902" i="4" s="1"/>
  <c r="I2902" i="4" s="1"/>
  <c r="J2901" i="4"/>
  <c r="E2901" i="4"/>
  <c r="H2901" i="4" s="1"/>
  <c r="I2901" i="4" s="1"/>
  <c r="J2900" i="4"/>
  <c r="E2900" i="4"/>
  <c r="H2900" i="4" s="1"/>
  <c r="I2900" i="4" s="1"/>
  <c r="J2899" i="4"/>
  <c r="E2899" i="4"/>
  <c r="H2899" i="4" s="1"/>
  <c r="I2899" i="4" s="1"/>
  <c r="J2898" i="4"/>
  <c r="E2898" i="4"/>
  <c r="H2898" i="4" s="1"/>
  <c r="I2898" i="4" s="1"/>
  <c r="J2897" i="4"/>
  <c r="E2897" i="4"/>
  <c r="H2897" i="4" s="1"/>
  <c r="I2897" i="4" s="1"/>
  <c r="J2896" i="4"/>
  <c r="E2896" i="4"/>
  <c r="H2896" i="4" s="1"/>
  <c r="I2896" i="4" s="1"/>
  <c r="J2895" i="4"/>
  <c r="E2895" i="4"/>
  <c r="H2895" i="4" s="1"/>
  <c r="I2895" i="4" s="1"/>
  <c r="J2894" i="4"/>
  <c r="E2894" i="4"/>
  <c r="H2894" i="4" s="1"/>
  <c r="I2894" i="4" s="1"/>
  <c r="J2893" i="4"/>
  <c r="E2893" i="4"/>
  <c r="H2893" i="4" s="1"/>
  <c r="I2893" i="4" s="1"/>
  <c r="J2892" i="4"/>
  <c r="E2892" i="4"/>
  <c r="H2892" i="4" s="1"/>
  <c r="I2892" i="4" s="1"/>
  <c r="J2891" i="4"/>
  <c r="E2891" i="4"/>
  <c r="H2891" i="4" s="1"/>
  <c r="I2891" i="4" s="1"/>
  <c r="J2890" i="4"/>
  <c r="E2890" i="4"/>
  <c r="H2890" i="4" s="1"/>
  <c r="I2890" i="4" s="1"/>
  <c r="J2889" i="4"/>
  <c r="E2889" i="4"/>
  <c r="H2889" i="4" s="1"/>
  <c r="I2889" i="4" s="1"/>
  <c r="J2888" i="4"/>
  <c r="E2888" i="4"/>
  <c r="H2888" i="4" s="1"/>
  <c r="I2888" i="4" s="1"/>
  <c r="J2887" i="4"/>
  <c r="E2887" i="4"/>
  <c r="H2887" i="4" s="1"/>
  <c r="I2887" i="4" s="1"/>
  <c r="J2886" i="4"/>
  <c r="E2886" i="4"/>
  <c r="H2886" i="4" s="1"/>
  <c r="I2886" i="4" s="1"/>
  <c r="J2885" i="4"/>
  <c r="E2885" i="4"/>
  <c r="H2885" i="4" s="1"/>
  <c r="I2885" i="4" s="1"/>
  <c r="J2884" i="4"/>
  <c r="E2884" i="4"/>
  <c r="H2884" i="4" s="1"/>
  <c r="I2884" i="4" s="1"/>
  <c r="J2883" i="4"/>
  <c r="E2883" i="4"/>
  <c r="H2883" i="4" s="1"/>
  <c r="I2883" i="4" s="1"/>
  <c r="J2882" i="4"/>
  <c r="E2882" i="4"/>
  <c r="H2882" i="4" s="1"/>
  <c r="I2882" i="4" s="1"/>
  <c r="J2881" i="4"/>
  <c r="E2881" i="4"/>
  <c r="H2881" i="4" s="1"/>
  <c r="I2881" i="4" s="1"/>
  <c r="J2880" i="4"/>
  <c r="E2880" i="4"/>
  <c r="H2880" i="4" s="1"/>
  <c r="I2880" i="4" s="1"/>
  <c r="J2879" i="4"/>
  <c r="E2879" i="4"/>
  <c r="H2879" i="4" s="1"/>
  <c r="I2879" i="4" s="1"/>
  <c r="J2878" i="4"/>
  <c r="E2878" i="4"/>
  <c r="H2878" i="4" s="1"/>
  <c r="I2878" i="4" s="1"/>
  <c r="J2877" i="4"/>
  <c r="E2877" i="4"/>
  <c r="H2877" i="4" s="1"/>
  <c r="I2877" i="4" s="1"/>
  <c r="J2876" i="4"/>
  <c r="E2876" i="4"/>
  <c r="H2876" i="4" s="1"/>
  <c r="I2876" i="4" s="1"/>
  <c r="J2875" i="4"/>
  <c r="E2875" i="4"/>
  <c r="H2875" i="4" s="1"/>
  <c r="I2875" i="4" s="1"/>
  <c r="J2874" i="4"/>
  <c r="E2874" i="4"/>
  <c r="H2874" i="4" s="1"/>
  <c r="I2874" i="4" s="1"/>
  <c r="J2873" i="4"/>
  <c r="E2873" i="4"/>
  <c r="H2873" i="4" s="1"/>
  <c r="I2873" i="4" s="1"/>
  <c r="J2872" i="4"/>
  <c r="E2872" i="4"/>
  <c r="H2872" i="4" s="1"/>
  <c r="I2872" i="4" s="1"/>
  <c r="J2871" i="4"/>
  <c r="E2871" i="4"/>
  <c r="H2871" i="4" s="1"/>
  <c r="I2871" i="4" s="1"/>
  <c r="J2870" i="4"/>
  <c r="E2870" i="4"/>
  <c r="H2870" i="4" s="1"/>
  <c r="I2870" i="4" s="1"/>
  <c r="J2869" i="4"/>
  <c r="E2869" i="4"/>
  <c r="H2869" i="4" s="1"/>
  <c r="I2869" i="4" s="1"/>
  <c r="J2868" i="4"/>
  <c r="E2868" i="4"/>
  <c r="H2868" i="4" s="1"/>
  <c r="I2868" i="4" s="1"/>
  <c r="J2867" i="4"/>
  <c r="E2867" i="4"/>
  <c r="H2867" i="4" s="1"/>
  <c r="I2867" i="4" s="1"/>
  <c r="J2866" i="4"/>
  <c r="E2866" i="4"/>
  <c r="H2866" i="4" s="1"/>
  <c r="I2866" i="4" s="1"/>
  <c r="J2865" i="4"/>
  <c r="E2865" i="4"/>
  <c r="H2865" i="4" s="1"/>
  <c r="I2865" i="4" s="1"/>
  <c r="J2864" i="4"/>
  <c r="E2864" i="4"/>
  <c r="H2864" i="4" s="1"/>
  <c r="I2864" i="4" s="1"/>
  <c r="J2863" i="4"/>
  <c r="E2863" i="4"/>
  <c r="H2863" i="4" s="1"/>
  <c r="I2863" i="4" s="1"/>
  <c r="J2862" i="4"/>
  <c r="E2862" i="4"/>
  <c r="H2862" i="4" s="1"/>
  <c r="I2862" i="4" s="1"/>
  <c r="J2861" i="4"/>
  <c r="E2861" i="4"/>
  <c r="H2861" i="4" s="1"/>
  <c r="I2861" i="4" s="1"/>
  <c r="J2860" i="4"/>
  <c r="E2860" i="4"/>
  <c r="H2860" i="4" s="1"/>
  <c r="I2860" i="4" s="1"/>
  <c r="C795" i="5"/>
  <c r="C794" i="5"/>
  <c r="C1021" i="5"/>
  <c r="C1019" i="5"/>
  <c r="C970" i="5"/>
  <c r="C944" i="5"/>
  <c r="C930" i="5"/>
  <c r="C929" i="5"/>
  <c r="C928" i="5"/>
  <c r="C886" i="5"/>
  <c r="C884" i="5"/>
  <c r="G7908" i="1"/>
  <c r="G7907" i="1"/>
  <c r="G7906" i="1"/>
  <c r="G7905" i="1"/>
  <c r="G7901" i="1"/>
  <c r="G7900" i="1"/>
  <c r="G7899" i="1"/>
  <c r="G7898" i="1"/>
  <c r="G7896" i="1"/>
  <c r="G7895" i="1"/>
  <c r="G7893" i="1"/>
  <c r="G7892" i="1"/>
  <c r="G7890" i="1"/>
  <c r="G7889" i="1"/>
  <c r="G7888" i="1"/>
  <c r="G7887" i="1"/>
  <c r="G7885" i="1"/>
  <c r="G7884" i="1"/>
  <c r="G7883" i="1"/>
  <c r="G7882" i="1"/>
  <c r="G7880" i="1"/>
  <c r="G7879" i="1"/>
  <c r="G7878" i="1"/>
  <c r="G7877" i="1"/>
  <c r="G7876" i="1"/>
  <c r="G7875" i="1"/>
  <c r="G7873" i="1"/>
  <c r="G7872" i="1"/>
  <c r="G7871" i="1"/>
  <c r="G7870" i="1"/>
  <c r="G7869" i="1"/>
  <c r="G7867" i="1"/>
  <c r="G7866" i="1"/>
  <c r="G7865" i="1"/>
  <c r="G7864" i="1"/>
  <c r="G7863" i="1"/>
  <c r="G7862" i="1"/>
  <c r="G7860" i="1"/>
  <c r="G7859" i="1"/>
  <c r="G7857" i="1"/>
  <c r="G7856" i="1"/>
  <c r="G7855" i="1"/>
  <c r="G7854" i="1"/>
  <c r="G7853" i="1"/>
  <c r="G7852" i="1"/>
  <c r="G7850" i="1"/>
  <c r="G7849" i="1"/>
  <c r="G7848" i="1"/>
  <c r="G7847" i="1"/>
  <c r="G7846" i="1"/>
  <c r="G7845" i="1"/>
  <c r="G7844" i="1"/>
  <c r="G7842" i="1"/>
  <c r="G7841" i="1"/>
  <c r="G7840" i="1"/>
  <c r="G7839" i="1"/>
  <c r="G7838" i="1"/>
  <c r="G7837" i="1"/>
  <c r="G7836" i="1"/>
  <c r="G7834" i="1"/>
  <c r="G7833" i="1"/>
  <c r="G7832" i="1"/>
  <c r="G7830" i="1"/>
  <c r="G7829" i="1"/>
  <c r="G7828" i="1"/>
  <c r="G7826" i="1"/>
  <c r="G7825" i="1"/>
  <c r="G7824" i="1"/>
  <c r="G7823" i="1"/>
  <c r="G7822" i="1"/>
  <c r="G7820" i="1"/>
  <c r="G7819" i="1"/>
  <c r="G7818" i="1"/>
  <c r="G7817" i="1"/>
  <c r="G7815" i="1"/>
  <c r="G7814" i="1"/>
  <c r="G7813" i="1"/>
  <c r="G7812" i="1"/>
  <c r="G7810" i="1"/>
  <c r="G7809" i="1"/>
  <c r="G7808" i="1"/>
  <c r="G7807" i="1"/>
  <c r="G7806" i="1"/>
  <c r="G7804" i="1"/>
  <c r="G7803" i="1"/>
  <c r="G7802" i="1"/>
  <c r="G7801" i="1"/>
  <c r="G7800" i="1"/>
  <c r="G7798" i="1"/>
  <c r="G7797" i="1"/>
  <c r="G7796" i="1"/>
  <c r="G7795" i="1"/>
  <c r="G7794" i="1"/>
  <c r="G7793" i="1"/>
  <c r="G7792" i="1"/>
  <c r="G7790" i="1"/>
  <c r="G7789" i="1"/>
  <c r="G7788" i="1"/>
  <c r="G7787" i="1"/>
  <c r="G7785" i="1"/>
  <c r="G7784" i="1"/>
  <c r="G7783" i="1"/>
  <c r="G7782" i="1"/>
  <c r="G7780" i="1"/>
  <c r="G7779" i="1"/>
  <c r="G7778" i="1"/>
  <c r="G7777" i="1"/>
  <c r="G7775" i="1"/>
  <c r="G7774" i="1"/>
  <c r="G7773" i="1"/>
  <c r="G7772" i="1"/>
  <c r="G7770" i="1"/>
  <c r="G7769" i="1"/>
  <c r="G7768" i="1"/>
  <c r="G7767" i="1"/>
  <c r="G7765" i="1"/>
  <c r="G7764" i="1"/>
  <c r="G7763" i="1"/>
  <c r="G7762" i="1"/>
  <c r="G7760" i="1"/>
  <c r="G7759" i="1"/>
  <c r="G7758" i="1"/>
  <c r="G7757" i="1"/>
  <c r="G7755" i="1"/>
  <c r="G7754" i="1"/>
  <c r="G7753" i="1"/>
  <c r="G7752" i="1"/>
  <c r="G7750" i="1"/>
  <c r="G7749" i="1"/>
  <c r="G7748" i="1"/>
  <c r="G7747" i="1"/>
  <c r="G7745" i="1"/>
  <c r="G7744" i="1"/>
  <c r="G7743" i="1"/>
  <c r="G7742" i="1"/>
  <c r="G7738" i="1"/>
  <c r="G7737" i="1"/>
  <c r="G7736" i="1"/>
  <c r="G7735" i="1"/>
  <c r="G7731" i="1"/>
  <c r="G7730" i="1"/>
  <c r="G7729" i="1"/>
  <c r="G7728" i="1"/>
  <c r="G7727" i="1"/>
  <c r="G7726" i="1"/>
  <c r="G7725" i="1"/>
  <c r="G7723" i="1"/>
  <c r="G7722" i="1"/>
  <c r="G7721" i="1"/>
  <c r="G7720" i="1"/>
  <c r="G7718" i="1"/>
  <c r="G7717" i="1"/>
  <c r="G7716" i="1"/>
  <c r="G7715" i="1"/>
  <c r="G7714" i="1"/>
  <c r="G7712" i="1"/>
  <c r="G7711" i="1"/>
  <c r="G7710" i="1"/>
  <c r="G7709" i="1"/>
  <c r="G7708" i="1"/>
  <c r="G7706" i="1"/>
  <c r="G7705" i="1"/>
  <c r="G7704" i="1"/>
  <c r="G7703" i="1"/>
  <c r="G7702" i="1"/>
  <c r="G7701" i="1"/>
  <c r="G7699" i="1"/>
  <c r="G7698" i="1"/>
  <c r="G7696" i="1"/>
  <c r="G7695" i="1"/>
  <c r="G7694" i="1"/>
  <c r="G7693" i="1"/>
  <c r="G7692" i="1"/>
  <c r="G7690" i="1"/>
  <c r="G7689" i="1"/>
  <c r="G7688" i="1"/>
  <c r="G7687" i="1"/>
  <c r="G7685" i="1"/>
  <c r="G7684" i="1"/>
  <c r="G7683" i="1"/>
  <c r="G7682" i="1"/>
  <c r="G7681" i="1"/>
  <c r="G7680" i="1"/>
  <c r="G7679" i="1"/>
  <c r="G7678" i="1"/>
  <c r="G7677" i="1"/>
  <c r="G7675" i="1"/>
  <c r="G7674" i="1"/>
  <c r="G7672" i="1"/>
  <c r="G7671" i="1"/>
  <c r="G7670" i="1"/>
  <c r="G7669" i="1"/>
  <c r="G7668" i="1"/>
  <c r="G7667" i="1"/>
  <c r="G7665" i="1"/>
  <c r="G7664" i="1"/>
  <c r="G7663" i="1"/>
  <c r="G7662" i="1"/>
  <c r="G7661" i="1"/>
  <c r="G7659" i="1"/>
  <c r="G7658" i="1"/>
  <c r="G7657" i="1"/>
  <c r="G7656" i="1"/>
  <c r="G7655" i="1"/>
  <c r="G7653" i="1"/>
  <c r="G7652" i="1"/>
  <c r="G7651" i="1"/>
  <c r="G7650" i="1"/>
  <c r="G7648" i="1"/>
  <c r="G7647" i="1"/>
  <c r="G7646" i="1"/>
  <c r="G7645" i="1"/>
  <c r="G7644" i="1"/>
  <c r="G7642" i="1"/>
  <c r="G7641" i="1"/>
  <c r="G7640" i="1"/>
  <c r="G7638" i="1"/>
  <c r="G7637" i="1"/>
  <c r="G7636" i="1"/>
  <c r="G7634" i="1"/>
  <c r="G7633" i="1"/>
  <c r="G7632" i="1"/>
  <c r="G7624" i="1"/>
  <c r="G7623" i="1"/>
  <c r="G7622" i="1"/>
  <c r="G7621" i="1"/>
  <c r="G7620" i="1"/>
  <c r="G7618" i="1"/>
  <c r="G7617" i="1"/>
  <c r="G7616" i="1"/>
  <c r="G7615" i="1"/>
  <c r="G7614" i="1"/>
  <c r="G7612" i="1"/>
  <c r="G7611" i="1"/>
  <c r="G7610" i="1"/>
  <c r="G7609" i="1"/>
  <c r="G7608" i="1"/>
  <c r="G7606" i="1"/>
  <c r="G7605" i="1"/>
  <c r="G7604" i="1"/>
  <c r="G7603" i="1"/>
  <c r="G7602" i="1"/>
  <c r="G7601" i="1"/>
  <c r="G7600" i="1"/>
  <c r="G7599" i="1"/>
  <c r="G7598" i="1"/>
  <c r="G7596" i="1"/>
  <c r="G7595" i="1"/>
  <c r="G7594" i="1"/>
  <c r="G7593" i="1"/>
  <c r="G7591" i="1"/>
  <c r="G7590" i="1"/>
  <c r="G7589" i="1"/>
  <c r="G7588" i="1"/>
  <c r="G7586" i="1"/>
  <c r="G7585" i="1"/>
  <c r="G7584" i="1"/>
  <c r="G7583" i="1"/>
  <c r="G7582" i="1"/>
  <c r="G7580" i="1"/>
  <c r="G7579" i="1"/>
  <c r="G7578" i="1"/>
  <c r="G7577" i="1"/>
  <c r="G7576" i="1"/>
  <c r="G7574" i="1"/>
  <c r="G7573" i="1"/>
  <c r="G7572" i="1"/>
  <c r="G7571" i="1"/>
  <c r="G7570" i="1"/>
  <c r="G7568" i="1"/>
  <c r="G7567" i="1"/>
  <c r="G7566" i="1"/>
  <c r="G7565" i="1"/>
  <c r="G7564" i="1"/>
  <c r="G7562" i="1"/>
  <c r="G7561" i="1"/>
  <c r="G7560" i="1"/>
  <c r="G7559" i="1"/>
  <c r="G7558" i="1"/>
  <c r="G7556" i="1"/>
  <c r="G7555" i="1"/>
  <c r="G7554" i="1"/>
  <c r="G7553" i="1"/>
  <c r="G7552" i="1"/>
  <c r="G7550" i="1"/>
  <c r="G7549" i="1"/>
  <c r="G7548" i="1"/>
  <c r="G7547" i="1"/>
  <c r="G7546" i="1"/>
  <c r="G7545" i="1"/>
  <c r="G7543" i="1"/>
  <c r="G7542" i="1"/>
  <c r="G7541" i="1"/>
  <c r="G7539" i="1"/>
  <c r="G7538" i="1"/>
  <c r="G7537" i="1"/>
  <c r="G7536" i="1"/>
  <c r="G7535" i="1"/>
  <c r="G7533" i="1"/>
  <c r="G7532" i="1"/>
  <c r="G7531" i="1"/>
  <c r="G7530" i="1"/>
  <c r="G7529" i="1"/>
  <c r="G7527" i="1"/>
  <c r="G7526" i="1"/>
  <c r="G7525" i="1"/>
  <c r="G7524" i="1"/>
  <c r="G7523" i="1"/>
  <c r="G7521" i="1"/>
  <c r="G7520" i="1"/>
  <c r="G7519" i="1"/>
  <c r="G7518" i="1"/>
  <c r="G7517" i="1"/>
  <c r="G7516" i="1"/>
  <c r="G7515" i="1"/>
  <c r="G7513" i="1"/>
  <c r="G7512" i="1"/>
  <c r="G7511" i="1"/>
  <c r="G7510" i="1"/>
  <c r="G7508" i="1"/>
  <c r="G7507" i="1"/>
  <c r="G7506" i="1"/>
  <c r="G7505" i="1"/>
  <c r="G7504" i="1"/>
  <c r="G7502" i="1"/>
  <c r="G7501" i="1"/>
  <c r="G7500" i="1"/>
  <c r="G7498" i="1"/>
  <c r="G7497" i="1"/>
  <c r="G7496" i="1"/>
  <c r="G7495" i="1"/>
  <c r="G7494" i="1"/>
  <c r="G7492" i="1"/>
  <c r="G7491" i="1"/>
  <c r="G7490" i="1"/>
  <c r="G7489" i="1"/>
  <c r="G7488" i="1"/>
  <c r="G7487" i="1"/>
  <c r="G7485" i="1"/>
  <c r="G7484" i="1"/>
  <c r="G7483" i="1"/>
  <c r="G7482" i="1"/>
  <c r="G7481" i="1"/>
  <c r="G7480" i="1"/>
  <c r="G7479" i="1"/>
  <c r="G7477" i="1"/>
  <c r="G7476" i="1"/>
  <c r="G7475" i="1"/>
  <c r="G7474" i="1"/>
  <c r="C796" i="5" s="1"/>
  <c r="G7470" i="1"/>
  <c r="G7469" i="1"/>
  <c r="G7468" i="1"/>
  <c r="G7467" i="1"/>
  <c r="C792" i="5" s="1"/>
  <c r="G7465" i="1"/>
  <c r="G7464" i="1"/>
  <c r="F1043" i="2"/>
  <c r="F1042" i="2"/>
  <c r="F1040" i="2"/>
  <c r="F1039" i="2"/>
  <c r="F1038" i="2"/>
  <c r="F1037" i="2"/>
  <c r="F1036" i="2"/>
  <c r="F1035" i="2"/>
  <c r="F1034" i="2"/>
  <c r="F1033" i="2"/>
  <c r="F1032" i="2"/>
  <c r="F1031" i="2"/>
  <c r="F1030" i="2"/>
  <c r="F1028" i="2"/>
  <c r="F1027" i="2"/>
  <c r="F1026" i="2"/>
  <c r="F1025" i="2"/>
  <c r="F1024" i="2"/>
  <c r="F1023" i="2"/>
  <c r="F1022" i="2"/>
  <c r="F1021" i="2"/>
  <c r="F1020" i="2"/>
  <c r="F1019" i="2"/>
  <c r="F1017" i="2"/>
  <c r="F1016" i="2"/>
  <c r="F1015" i="2"/>
  <c r="F1014" i="2"/>
  <c r="F1013" i="2"/>
  <c r="F1012" i="2"/>
  <c r="F1011" i="2"/>
  <c r="F1010" i="2"/>
  <c r="F1009" i="2"/>
  <c r="F1008" i="2"/>
  <c r="F1007" i="2"/>
  <c r="F1006" i="2"/>
  <c r="F1005" i="2"/>
  <c r="F1004" i="2"/>
  <c r="F1003" i="2"/>
  <c r="F1002" i="2"/>
  <c r="F1001" i="2"/>
  <c r="F1000" i="2"/>
  <c r="F999" i="2"/>
  <c r="F998" i="2"/>
  <c r="F997" i="2"/>
  <c r="F996" i="2"/>
  <c r="F995" i="2"/>
  <c r="F994" i="2"/>
  <c r="F993" i="2"/>
  <c r="F992" i="2"/>
  <c r="F991" i="2"/>
  <c r="F990" i="2"/>
  <c r="F988" i="2"/>
  <c r="F987" i="2"/>
  <c r="F986" i="2"/>
  <c r="F985" i="2"/>
  <c r="F984" i="2"/>
  <c r="F983" i="2"/>
  <c r="F982" i="2"/>
  <c r="F981" i="2"/>
  <c r="F980" i="2"/>
  <c r="F979" i="2"/>
  <c r="F978" i="2"/>
  <c r="F977" i="2"/>
  <c r="F976" i="2"/>
  <c r="F975" i="2"/>
  <c r="F974" i="2"/>
  <c r="F973" i="2"/>
  <c r="F972" i="2"/>
  <c r="F971" i="2"/>
  <c r="F970" i="2"/>
  <c r="F969" i="2"/>
  <c r="F968" i="2"/>
  <c r="F967" i="2"/>
  <c r="F966" i="2"/>
  <c r="F965" i="2"/>
  <c r="F964" i="2"/>
  <c r="F963" i="2"/>
  <c r="F962" i="2"/>
  <c r="F961" i="2"/>
  <c r="F960" i="2"/>
  <c r="F959" i="2"/>
  <c r="F958" i="2"/>
  <c r="F957" i="2"/>
  <c r="F956" i="2"/>
  <c r="F955" i="2"/>
  <c r="F954" i="2"/>
  <c r="F953" i="2"/>
  <c r="F951" i="2"/>
  <c r="F950" i="2"/>
  <c r="F948" i="2"/>
  <c r="F947" i="2"/>
  <c r="F946" i="2"/>
  <c r="F945" i="2"/>
  <c r="F944" i="2"/>
  <c r="F943" i="2"/>
  <c r="F942" i="2"/>
  <c r="F941" i="2"/>
  <c r="F940" i="2"/>
  <c r="F939" i="2"/>
  <c r="F938" i="2"/>
  <c r="F937" i="2"/>
  <c r="F936" i="2"/>
  <c r="F935" i="2"/>
  <c r="F934" i="2"/>
  <c r="F933" i="2"/>
  <c r="F932" i="2"/>
  <c r="F931" i="2"/>
  <c r="F930" i="2"/>
  <c r="F929" i="2"/>
  <c r="F927" i="2"/>
  <c r="F926" i="2"/>
  <c r="F925" i="2"/>
  <c r="F924" i="2"/>
  <c r="F923" i="2"/>
  <c r="F922" i="2"/>
  <c r="F921" i="2"/>
  <c r="F920" i="2"/>
  <c r="F919" i="2"/>
  <c r="F918" i="2"/>
  <c r="F917" i="2"/>
  <c r="F916" i="2"/>
  <c r="F915" i="2"/>
  <c r="F914" i="2"/>
  <c r="F913" i="2"/>
  <c r="F912" i="2"/>
  <c r="F911" i="2"/>
  <c r="F910" i="2"/>
  <c r="F909" i="2"/>
  <c r="F908" i="2"/>
  <c r="F907" i="2"/>
  <c r="F906" i="2"/>
  <c r="F905" i="2"/>
  <c r="F904" i="2"/>
  <c r="F903" i="2"/>
  <c r="F902" i="2"/>
  <c r="F901" i="2"/>
  <c r="F900" i="2"/>
  <c r="F899" i="2"/>
  <c r="F898" i="2"/>
  <c r="F897" i="2"/>
  <c r="F896" i="2"/>
  <c r="F895" i="2"/>
  <c r="F894" i="2"/>
  <c r="F893" i="2"/>
  <c r="F892" i="2"/>
  <c r="F891" i="2"/>
  <c r="F890" i="2"/>
  <c r="F889" i="2"/>
  <c r="F888" i="2"/>
  <c r="F887" i="2"/>
  <c r="F886" i="2"/>
  <c r="F885" i="2"/>
  <c r="F884" i="2"/>
  <c r="F882" i="2"/>
  <c r="F881" i="2"/>
  <c r="F880" i="2"/>
  <c r="F879" i="2"/>
  <c r="F878" i="2"/>
  <c r="F877" i="2"/>
  <c r="F876" i="2"/>
  <c r="F875" i="2"/>
  <c r="F874" i="2"/>
  <c r="F873" i="2"/>
  <c r="F872" i="2"/>
  <c r="F871" i="2"/>
  <c r="F870" i="2"/>
  <c r="F869" i="2"/>
  <c r="F868" i="2"/>
  <c r="F867" i="2"/>
  <c r="F866" i="2"/>
  <c r="F865" i="2"/>
  <c r="F864" i="2"/>
  <c r="F863" i="2"/>
  <c r="F862" i="2"/>
  <c r="F861" i="2"/>
  <c r="F860" i="2"/>
  <c r="F859" i="2"/>
  <c r="F858" i="2"/>
  <c r="F857" i="2"/>
  <c r="F856" i="2"/>
  <c r="F855" i="2"/>
  <c r="F854" i="2"/>
  <c r="F853" i="2"/>
  <c r="F852" i="2"/>
  <c r="F851" i="2"/>
  <c r="F850" i="2"/>
  <c r="F849" i="2"/>
  <c r="F848" i="2"/>
  <c r="F847" i="2"/>
  <c r="F846" i="2"/>
  <c r="F844" i="2"/>
  <c r="F843" i="2"/>
  <c r="F842" i="2"/>
  <c r="F841" i="2"/>
  <c r="F840" i="2"/>
  <c r="F839" i="2"/>
  <c r="F838" i="2"/>
  <c r="F837" i="2"/>
  <c r="F836" i="2"/>
  <c r="F835" i="2"/>
  <c r="F834" i="2"/>
  <c r="F833" i="2"/>
  <c r="F832" i="2"/>
  <c r="F831" i="2"/>
  <c r="F830" i="2"/>
  <c r="F829" i="2"/>
  <c r="F828" i="2"/>
  <c r="F827" i="2"/>
  <c r="F826" i="2"/>
  <c r="F825" i="2"/>
  <c r="F824" i="2"/>
  <c r="F823" i="2"/>
  <c r="F822" i="2"/>
  <c r="F821" i="2"/>
  <c r="F820" i="2"/>
  <c r="F819" i="2"/>
  <c r="F818" i="2"/>
  <c r="F817" i="2"/>
  <c r="F816" i="2"/>
  <c r="F815" i="2"/>
  <c r="F814" i="2"/>
  <c r="F813" i="2"/>
  <c r="F812" i="2"/>
  <c r="F811" i="2"/>
  <c r="F810" i="2"/>
  <c r="F809" i="2"/>
  <c r="F808" i="2"/>
  <c r="F807" i="2"/>
  <c r="F806" i="2"/>
  <c r="F805" i="2"/>
  <c r="F804" i="2"/>
  <c r="F803" i="2"/>
  <c r="F802" i="2"/>
  <c r="F801" i="2"/>
  <c r="F800" i="2"/>
  <c r="F799" i="2"/>
  <c r="F798" i="2"/>
  <c r="F797" i="2"/>
  <c r="F796" i="2"/>
  <c r="F795" i="2"/>
  <c r="F794" i="2"/>
  <c r="F793" i="2"/>
  <c r="F792" i="2"/>
  <c r="D1047" i="3"/>
  <c r="I1043" i="2" s="1"/>
  <c r="D1046" i="3"/>
  <c r="I1042" i="2" s="1"/>
  <c r="D1044" i="3"/>
  <c r="I1040" i="2" s="1"/>
  <c r="D1043" i="3"/>
  <c r="I1039" i="2" s="1"/>
  <c r="D1042" i="3"/>
  <c r="I1038" i="2" s="1"/>
  <c r="D1041" i="3"/>
  <c r="I1037" i="2" s="1"/>
  <c r="D1040" i="3"/>
  <c r="I1036" i="2" s="1"/>
  <c r="D1039" i="3"/>
  <c r="I1035" i="2" s="1"/>
  <c r="D1038" i="3"/>
  <c r="I1034" i="2" s="1"/>
  <c r="D1037" i="3"/>
  <c r="I1033" i="2" s="1"/>
  <c r="D1036" i="3"/>
  <c r="I1032" i="2" s="1"/>
  <c r="D1035" i="3"/>
  <c r="I1031" i="2" s="1"/>
  <c r="D1034" i="3"/>
  <c r="I1030" i="2" s="1"/>
  <c r="D1032" i="3"/>
  <c r="I1028" i="2" s="1"/>
  <c r="D1031" i="3"/>
  <c r="I1027" i="2" s="1"/>
  <c r="D1030" i="3"/>
  <c r="I1026" i="2" s="1"/>
  <c r="D1029" i="3"/>
  <c r="I1025" i="2" s="1"/>
  <c r="D1028" i="3"/>
  <c r="I1024" i="2" s="1"/>
  <c r="D1027" i="3"/>
  <c r="I1023" i="2" s="1"/>
  <c r="D1026" i="3"/>
  <c r="I1022" i="2" s="1"/>
  <c r="D1025" i="3"/>
  <c r="I1021" i="2" s="1"/>
  <c r="D1024" i="3"/>
  <c r="I1020" i="2" s="1"/>
  <c r="D1023" i="3"/>
  <c r="I1019" i="2" s="1"/>
  <c r="D1021" i="3"/>
  <c r="I1017" i="2" s="1"/>
  <c r="D1020" i="3"/>
  <c r="I1016" i="2" s="1"/>
  <c r="D1019" i="3"/>
  <c r="I1015" i="2" s="1"/>
  <c r="D1018" i="3"/>
  <c r="I1014" i="2" s="1"/>
  <c r="D1017" i="3"/>
  <c r="I1013" i="2" s="1"/>
  <c r="D1016" i="3"/>
  <c r="I1012" i="2" s="1"/>
  <c r="D1015" i="3"/>
  <c r="I1011" i="2" s="1"/>
  <c r="D1014" i="3"/>
  <c r="I1010" i="2" s="1"/>
  <c r="D1013" i="3"/>
  <c r="I1009" i="2" s="1"/>
  <c r="D1012" i="3"/>
  <c r="I1008" i="2" s="1"/>
  <c r="D1011" i="3"/>
  <c r="I1007" i="2" s="1"/>
  <c r="D1010" i="3"/>
  <c r="I1006" i="2" s="1"/>
  <c r="D1009" i="3"/>
  <c r="I1005" i="2" s="1"/>
  <c r="D1008" i="3"/>
  <c r="I1004" i="2" s="1"/>
  <c r="D1007" i="3"/>
  <c r="I1003" i="2" s="1"/>
  <c r="D1006" i="3"/>
  <c r="I1002" i="2" s="1"/>
  <c r="D1005" i="3"/>
  <c r="I1001" i="2" s="1"/>
  <c r="D1004" i="3"/>
  <c r="I1000" i="2" s="1"/>
  <c r="D1003" i="3"/>
  <c r="I999" i="2" s="1"/>
  <c r="D1002" i="3"/>
  <c r="I998" i="2" s="1"/>
  <c r="D1001" i="3"/>
  <c r="I997" i="2" s="1"/>
  <c r="D1000" i="3"/>
  <c r="I996" i="2" s="1"/>
  <c r="D999" i="3"/>
  <c r="I995" i="2" s="1"/>
  <c r="D998" i="3"/>
  <c r="I994" i="2" s="1"/>
  <c r="D997" i="3"/>
  <c r="I993" i="2" s="1"/>
  <c r="D996" i="3"/>
  <c r="I992" i="2" s="1"/>
  <c r="D995" i="3"/>
  <c r="I991" i="2" s="1"/>
  <c r="D994" i="3"/>
  <c r="I990" i="2" s="1"/>
  <c r="D992" i="3"/>
  <c r="I988" i="2" s="1"/>
  <c r="D991" i="3"/>
  <c r="I987" i="2" s="1"/>
  <c r="D990" i="3"/>
  <c r="I986" i="2" s="1"/>
  <c r="D989" i="3"/>
  <c r="I985" i="2" s="1"/>
  <c r="D988" i="3"/>
  <c r="I984" i="2" s="1"/>
  <c r="D987" i="3"/>
  <c r="I983" i="2" s="1"/>
  <c r="D986" i="3"/>
  <c r="I982" i="2" s="1"/>
  <c r="D985" i="3"/>
  <c r="I981" i="2" s="1"/>
  <c r="D984" i="3"/>
  <c r="I980" i="2" s="1"/>
  <c r="D983" i="3"/>
  <c r="I979" i="2" s="1"/>
  <c r="D982" i="3"/>
  <c r="I978" i="2" s="1"/>
  <c r="D981" i="3"/>
  <c r="I977" i="2" s="1"/>
  <c r="D980" i="3"/>
  <c r="I976" i="2" s="1"/>
  <c r="D979" i="3"/>
  <c r="I975" i="2" s="1"/>
  <c r="D978" i="3"/>
  <c r="I974" i="2" s="1"/>
  <c r="D977" i="3"/>
  <c r="I973" i="2" s="1"/>
  <c r="D976" i="3"/>
  <c r="I972" i="2" s="1"/>
  <c r="D975" i="3"/>
  <c r="I971" i="2" s="1"/>
  <c r="D974" i="3"/>
  <c r="I970" i="2" s="1"/>
  <c r="D973" i="3"/>
  <c r="I969" i="2" s="1"/>
  <c r="D972" i="3"/>
  <c r="I968" i="2" s="1"/>
  <c r="D971" i="3"/>
  <c r="I967" i="2" s="1"/>
  <c r="D970" i="3"/>
  <c r="I966" i="2" s="1"/>
  <c r="D969" i="3"/>
  <c r="I965" i="2" s="1"/>
  <c r="D968" i="3"/>
  <c r="I964" i="2" s="1"/>
  <c r="D967" i="3"/>
  <c r="I963" i="2" s="1"/>
  <c r="D966" i="3"/>
  <c r="I962" i="2" s="1"/>
  <c r="D965" i="3"/>
  <c r="I961" i="2" s="1"/>
  <c r="D964" i="3"/>
  <c r="I960" i="2" s="1"/>
  <c r="D963" i="3"/>
  <c r="I959" i="2" s="1"/>
  <c r="D962" i="3"/>
  <c r="I958" i="2" s="1"/>
  <c r="D961" i="3"/>
  <c r="I957" i="2" s="1"/>
  <c r="D960" i="3"/>
  <c r="I956" i="2" s="1"/>
  <c r="D959" i="3"/>
  <c r="I955" i="2" s="1"/>
  <c r="D958" i="3"/>
  <c r="I954" i="2" s="1"/>
  <c r="D957" i="3"/>
  <c r="I953" i="2" s="1"/>
  <c r="D955" i="3"/>
  <c r="I951" i="2" s="1"/>
  <c r="D954" i="3"/>
  <c r="I950" i="2" s="1"/>
  <c r="D953" i="3"/>
  <c r="I949" i="2" s="1"/>
  <c r="D952" i="3"/>
  <c r="I948" i="2" s="1"/>
  <c r="D951" i="3"/>
  <c r="I947" i="2" s="1"/>
  <c r="D950" i="3"/>
  <c r="I946" i="2" s="1"/>
  <c r="D949" i="3"/>
  <c r="I945" i="2" s="1"/>
  <c r="D948" i="3"/>
  <c r="I944" i="2" s="1"/>
  <c r="D947" i="3"/>
  <c r="I943" i="2" s="1"/>
  <c r="D946" i="3"/>
  <c r="I942" i="2" s="1"/>
  <c r="D945" i="3"/>
  <c r="I941" i="2" s="1"/>
  <c r="D944" i="3"/>
  <c r="I940" i="2" s="1"/>
  <c r="D943" i="3"/>
  <c r="I939" i="2" s="1"/>
  <c r="D942" i="3"/>
  <c r="I938" i="2" s="1"/>
  <c r="D941" i="3"/>
  <c r="I937" i="2" s="1"/>
  <c r="D940" i="3"/>
  <c r="I936" i="2" s="1"/>
  <c r="D939" i="3"/>
  <c r="I935" i="2" s="1"/>
  <c r="D938" i="3"/>
  <c r="I934" i="2" s="1"/>
  <c r="D937" i="3"/>
  <c r="I933" i="2" s="1"/>
  <c r="D936" i="3"/>
  <c r="I932" i="2" s="1"/>
  <c r="D935" i="3"/>
  <c r="I931" i="2" s="1"/>
  <c r="D934" i="3"/>
  <c r="I930" i="2" s="1"/>
  <c r="D933" i="3"/>
  <c r="I929" i="2" s="1"/>
  <c r="D931" i="3"/>
  <c r="I927" i="2" s="1"/>
  <c r="D930" i="3"/>
  <c r="I926" i="2" s="1"/>
  <c r="D929" i="3"/>
  <c r="I925" i="2" s="1"/>
  <c r="D928" i="3"/>
  <c r="I924" i="2" s="1"/>
  <c r="D927" i="3"/>
  <c r="I923" i="2" s="1"/>
  <c r="D926" i="3"/>
  <c r="I922" i="2" s="1"/>
  <c r="D925" i="3"/>
  <c r="I921" i="2" s="1"/>
  <c r="D924" i="3"/>
  <c r="I920" i="2" s="1"/>
  <c r="D923" i="3"/>
  <c r="I919" i="2" s="1"/>
  <c r="D922" i="3"/>
  <c r="I918" i="2" s="1"/>
  <c r="D921" i="3"/>
  <c r="I917" i="2" s="1"/>
  <c r="D920" i="3"/>
  <c r="I916" i="2" s="1"/>
  <c r="D919" i="3"/>
  <c r="I915" i="2" s="1"/>
  <c r="D918" i="3"/>
  <c r="I914" i="2" s="1"/>
  <c r="D917" i="3"/>
  <c r="I913" i="2" s="1"/>
  <c r="D916" i="3"/>
  <c r="I912" i="2" s="1"/>
  <c r="D915" i="3"/>
  <c r="I911" i="2" s="1"/>
  <c r="D914" i="3"/>
  <c r="I910" i="2" s="1"/>
  <c r="D913" i="3"/>
  <c r="I909" i="2" s="1"/>
  <c r="D912" i="3"/>
  <c r="I908" i="2" s="1"/>
  <c r="D911" i="3"/>
  <c r="I907" i="2" s="1"/>
  <c r="D910" i="3"/>
  <c r="I906" i="2" s="1"/>
  <c r="D909" i="3"/>
  <c r="I905" i="2" s="1"/>
  <c r="D908" i="3"/>
  <c r="I904" i="2" s="1"/>
  <c r="D907" i="3"/>
  <c r="I903" i="2" s="1"/>
  <c r="D906" i="3"/>
  <c r="I902" i="2" s="1"/>
  <c r="D905" i="3"/>
  <c r="I901" i="2" s="1"/>
  <c r="D904" i="3"/>
  <c r="I900" i="2" s="1"/>
  <c r="D903" i="3"/>
  <c r="I899" i="2" s="1"/>
  <c r="D902" i="3"/>
  <c r="I898" i="2" s="1"/>
  <c r="D901" i="3"/>
  <c r="I897" i="2" s="1"/>
  <c r="D900" i="3"/>
  <c r="I896" i="2" s="1"/>
  <c r="D899" i="3"/>
  <c r="I895" i="2" s="1"/>
  <c r="D898" i="3"/>
  <c r="I894" i="2" s="1"/>
  <c r="D897" i="3"/>
  <c r="I893" i="2" s="1"/>
  <c r="D896" i="3"/>
  <c r="I892" i="2" s="1"/>
  <c r="D895" i="3"/>
  <c r="I891" i="2" s="1"/>
  <c r="D894" i="3"/>
  <c r="I890" i="2" s="1"/>
  <c r="D893" i="3"/>
  <c r="I889" i="2" s="1"/>
  <c r="D892" i="3"/>
  <c r="I888" i="2" s="1"/>
  <c r="D891" i="3"/>
  <c r="I887" i="2" s="1"/>
  <c r="D890" i="3"/>
  <c r="I886" i="2" s="1"/>
  <c r="D889" i="3"/>
  <c r="I885" i="2" s="1"/>
  <c r="D888" i="3"/>
  <c r="I884" i="2" s="1"/>
  <c r="D886" i="3"/>
  <c r="I882" i="2" s="1"/>
  <c r="D885" i="3"/>
  <c r="I881" i="2" s="1"/>
  <c r="D884" i="3"/>
  <c r="I880" i="2" s="1"/>
  <c r="D883" i="3"/>
  <c r="I879" i="2" s="1"/>
  <c r="D882" i="3"/>
  <c r="I878" i="2" s="1"/>
  <c r="D881" i="3"/>
  <c r="I877" i="2" s="1"/>
  <c r="D880" i="3"/>
  <c r="I876" i="2" s="1"/>
  <c r="D879" i="3"/>
  <c r="I875" i="2" s="1"/>
  <c r="D878" i="3"/>
  <c r="I874" i="2" s="1"/>
  <c r="D877" i="3"/>
  <c r="I873" i="2" s="1"/>
  <c r="D876" i="3"/>
  <c r="I872" i="2" s="1"/>
  <c r="D875" i="3"/>
  <c r="I871" i="2" s="1"/>
  <c r="D874" i="3"/>
  <c r="I870" i="2" s="1"/>
  <c r="D873" i="3"/>
  <c r="I869" i="2" s="1"/>
  <c r="D872" i="3"/>
  <c r="I868" i="2" s="1"/>
  <c r="D871" i="3"/>
  <c r="I867" i="2" s="1"/>
  <c r="D870" i="3"/>
  <c r="I866" i="2" s="1"/>
  <c r="D869" i="3"/>
  <c r="I865" i="2" s="1"/>
  <c r="D868" i="3"/>
  <c r="I864" i="2" s="1"/>
  <c r="D867" i="3"/>
  <c r="I863" i="2" s="1"/>
  <c r="D866" i="3"/>
  <c r="I862" i="2" s="1"/>
  <c r="D865" i="3"/>
  <c r="I861" i="2" s="1"/>
  <c r="D864" i="3"/>
  <c r="I860" i="2" s="1"/>
  <c r="D863" i="3"/>
  <c r="I859" i="2" s="1"/>
  <c r="D862" i="3"/>
  <c r="I858" i="2" s="1"/>
  <c r="D861" i="3"/>
  <c r="I857" i="2" s="1"/>
  <c r="D860" i="3"/>
  <c r="I856" i="2" s="1"/>
  <c r="D859" i="3"/>
  <c r="I855" i="2" s="1"/>
  <c r="D858" i="3"/>
  <c r="I854" i="2" s="1"/>
  <c r="D857" i="3"/>
  <c r="I853" i="2" s="1"/>
  <c r="D856" i="3"/>
  <c r="I852" i="2" s="1"/>
  <c r="D855" i="3"/>
  <c r="I851" i="2" s="1"/>
  <c r="D854" i="3"/>
  <c r="I850" i="2" s="1"/>
  <c r="D853" i="3"/>
  <c r="I849" i="2" s="1"/>
  <c r="D852" i="3"/>
  <c r="I848" i="2" s="1"/>
  <c r="D851" i="3"/>
  <c r="I847" i="2" s="1"/>
  <c r="D850" i="3"/>
  <c r="I846" i="2" s="1"/>
  <c r="D848" i="3"/>
  <c r="I844" i="2" s="1"/>
  <c r="D847" i="3"/>
  <c r="I843" i="2" s="1"/>
  <c r="D846" i="3"/>
  <c r="I842" i="2" s="1"/>
  <c r="D845" i="3"/>
  <c r="I841" i="2" s="1"/>
  <c r="D844" i="3"/>
  <c r="I840" i="2" s="1"/>
  <c r="D843" i="3"/>
  <c r="I839" i="2" s="1"/>
  <c r="D842" i="3"/>
  <c r="I838" i="2" s="1"/>
  <c r="D841" i="3"/>
  <c r="I837" i="2" s="1"/>
  <c r="D840" i="3"/>
  <c r="I836" i="2" s="1"/>
  <c r="D839" i="3"/>
  <c r="I835" i="2" s="1"/>
  <c r="D838" i="3"/>
  <c r="I834" i="2" s="1"/>
  <c r="D837" i="3"/>
  <c r="I833" i="2" s="1"/>
  <c r="D836" i="3"/>
  <c r="I832" i="2" s="1"/>
  <c r="D835" i="3"/>
  <c r="I831" i="2" s="1"/>
  <c r="D834" i="3"/>
  <c r="I830" i="2" s="1"/>
  <c r="D833" i="3"/>
  <c r="I829" i="2" s="1"/>
  <c r="D832" i="3"/>
  <c r="I828" i="2" s="1"/>
  <c r="D831" i="3"/>
  <c r="I827" i="2" s="1"/>
  <c r="D830" i="3"/>
  <c r="I826" i="2" s="1"/>
  <c r="D829" i="3"/>
  <c r="I825" i="2" s="1"/>
  <c r="D828" i="3"/>
  <c r="I824" i="2" s="1"/>
  <c r="D827" i="3"/>
  <c r="I823" i="2" s="1"/>
  <c r="D826" i="3"/>
  <c r="I822" i="2" s="1"/>
  <c r="D825" i="3"/>
  <c r="I821" i="2" s="1"/>
  <c r="D824" i="3"/>
  <c r="I820" i="2" s="1"/>
  <c r="D823" i="3"/>
  <c r="I819" i="2" s="1"/>
  <c r="D822" i="3"/>
  <c r="I818" i="2" s="1"/>
  <c r="D821" i="3"/>
  <c r="I817" i="2" s="1"/>
  <c r="D820" i="3"/>
  <c r="I816" i="2" s="1"/>
  <c r="D819" i="3"/>
  <c r="I815" i="2" s="1"/>
  <c r="D818" i="3"/>
  <c r="I814" i="2" s="1"/>
  <c r="D817" i="3"/>
  <c r="I813" i="2" s="1"/>
  <c r="D816" i="3"/>
  <c r="I812" i="2" s="1"/>
  <c r="D815" i="3"/>
  <c r="I811" i="2" s="1"/>
  <c r="D814" i="3"/>
  <c r="I810" i="2" s="1"/>
  <c r="D813" i="3"/>
  <c r="I809" i="2" s="1"/>
  <c r="D812" i="3"/>
  <c r="I808" i="2" s="1"/>
  <c r="D811" i="3"/>
  <c r="I807" i="2" s="1"/>
  <c r="D810" i="3"/>
  <c r="I806" i="2" s="1"/>
  <c r="D809" i="3"/>
  <c r="I805" i="2" s="1"/>
  <c r="D808" i="3"/>
  <c r="I804" i="2" s="1"/>
  <c r="D807" i="3"/>
  <c r="I803" i="2" s="1"/>
  <c r="D806" i="3"/>
  <c r="I802" i="2" s="1"/>
  <c r="D805" i="3"/>
  <c r="I801" i="2" s="1"/>
  <c r="D804" i="3"/>
  <c r="I800" i="2" s="1"/>
  <c r="D803" i="3"/>
  <c r="I799" i="2" s="1"/>
  <c r="D802" i="3"/>
  <c r="I798" i="2" s="1"/>
  <c r="D801" i="3"/>
  <c r="I797" i="2" s="1"/>
  <c r="D800" i="3"/>
  <c r="I796" i="2" s="1"/>
  <c r="D799" i="3"/>
  <c r="I795" i="2" s="1"/>
  <c r="D798" i="3"/>
  <c r="I794" i="2" s="1"/>
  <c r="D797" i="3"/>
  <c r="I793" i="2" s="1"/>
  <c r="D796" i="3"/>
  <c r="I792" i="2" s="1"/>
  <c r="G795" i="2" l="1"/>
  <c r="H795" i="2" s="1"/>
  <c r="J795" i="2" s="1"/>
  <c r="D794" i="5" s="1"/>
  <c r="G807" i="2"/>
  <c r="H807" i="2" s="1"/>
  <c r="J807" i="2" s="1"/>
  <c r="D806" i="5" s="1"/>
  <c r="F806" i="5" s="1"/>
  <c r="G815" i="2"/>
  <c r="H815" i="2" s="1"/>
  <c r="J815" i="2" s="1"/>
  <c r="D814" i="5" s="1"/>
  <c r="F814" i="5" s="1"/>
  <c r="G823" i="2"/>
  <c r="H823" i="2" s="1"/>
  <c r="J823" i="2" s="1"/>
  <c r="D822" i="5" s="1"/>
  <c r="F822" i="5" s="1"/>
  <c r="G831" i="2"/>
  <c r="H831" i="2" s="1"/>
  <c r="J831" i="2" s="1"/>
  <c r="D830" i="5" s="1"/>
  <c r="F830" i="5" s="1"/>
  <c r="G839" i="2"/>
  <c r="H839" i="2" s="1"/>
  <c r="J839" i="2" s="1"/>
  <c r="D838" i="5" s="1"/>
  <c r="F838" i="5" s="1"/>
  <c r="G848" i="2"/>
  <c r="H848" i="2" s="1"/>
  <c r="J848" i="2" s="1"/>
  <c r="D847" i="5" s="1"/>
  <c r="F847" i="5" s="1"/>
  <c r="G856" i="2"/>
  <c r="H856" i="2" s="1"/>
  <c r="J856" i="2" s="1"/>
  <c r="D855" i="5" s="1"/>
  <c r="F855" i="5" s="1"/>
  <c r="G868" i="2"/>
  <c r="H868" i="2" s="1"/>
  <c r="J868" i="2" s="1"/>
  <c r="D867" i="5" s="1"/>
  <c r="F867" i="5" s="1"/>
  <c r="G872" i="2"/>
  <c r="H872" i="2" s="1"/>
  <c r="J872" i="2" s="1"/>
  <c r="D871" i="5" s="1"/>
  <c r="F871" i="5" s="1"/>
  <c r="G792" i="2"/>
  <c r="H792" i="2" s="1"/>
  <c r="J792" i="2" s="1"/>
  <c r="D791" i="5" s="1"/>
  <c r="F791" i="5" s="1"/>
  <c r="G800" i="2"/>
  <c r="H800" i="2" s="1"/>
  <c r="J800" i="2" s="1"/>
  <c r="D799" i="5" s="1"/>
  <c r="F799" i="5" s="1"/>
  <c r="G808" i="2"/>
  <c r="H808" i="2" s="1"/>
  <c r="J808" i="2" s="1"/>
  <c r="D807" i="5" s="1"/>
  <c r="F807" i="5" s="1"/>
  <c r="G820" i="2"/>
  <c r="H820" i="2" s="1"/>
  <c r="J820" i="2" s="1"/>
  <c r="D819" i="5" s="1"/>
  <c r="F819" i="5" s="1"/>
  <c r="G828" i="2"/>
  <c r="H828" i="2" s="1"/>
  <c r="J828" i="2" s="1"/>
  <c r="D827" i="5" s="1"/>
  <c r="F827" i="5" s="1"/>
  <c r="G836" i="2"/>
  <c r="H836" i="2" s="1"/>
  <c r="J836" i="2" s="1"/>
  <c r="D835" i="5" s="1"/>
  <c r="F835" i="5" s="1"/>
  <c r="G849" i="2"/>
  <c r="H849" i="2" s="1"/>
  <c r="J849" i="2" s="1"/>
  <c r="D848" i="5" s="1"/>
  <c r="F848" i="5" s="1"/>
  <c r="G857" i="2"/>
  <c r="H857" i="2" s="1"/>
  <c r="J857" i="2" s="1"/>
  <c r="D856" i="5" s="1"/>
  <c r="F856" i="5" s="1"/>
  <c r="G861" i="2"/>
  <c r="H861" i="2" s="1"/>
  <c r="J861" i="2" s="1"/>
  <c r="D860" i="5" s="1"/>
  <c r="F860" i="5" s="1"/>
  <c r="G869" i="2"/>
  <c r="H869" i="2" s="1"/>
  <c r="J869" i="2" s="1"/>
  <c r="D868" i="5" s="1"/>
  <c r="F868" i="5" s="1"/>
  <c r="G877" i="2"/>
  <c r="H877" i="2" s="1"/>
  <c r="J877" i="2" s="1"/>
  <c r="D876" i="5" s="1"/>
  <c r="F876" i="5" s="1"/>
  <c r="G881" i="2"/>
  <c r="H881" i="2" s="1"/>
  <c r="J881" i="2" s="1"/>
  <c r="D880" i="5" s="1"/>
  <c r="F880" i="5" s="1"/>
  <c r="G890" i="2"/>
  <c r="H890" i="2" s="1"/>
  <c r="J890" i="2" s="1"/>
  <c r="D889" i="5" s="1"/>
  <c r="F889" i="5" s="1"/>
  <c r="G898" i="2"/>
  <c r="H898" i="2" s="1"/>
  <c r="J898" i="2" s="1"/>
  <c r="D897" i="5" s="1"/>
  <c r="F897" i="5" s="1"/>
  <c r="G906" i="2"/>
  <c r="H906" i="2" s="1"/>
  <c r="J906" i="2" s="1"/>
  <c r="D905" i="5" s="1"/>
  <c r="F905" i="5" s="1"/>
  <c r="G914" i="2"/>
  <c r="H914" i="2" s="1"/>
  <c r="J914" i="2" s="1"/>
  <c r="D913" i="5" s="1"/>
  <c r="F913" i="5" s="1"/>
  <c r="G922" i="2"/>
  <c r="H922" i="2" s="1"/>
  <c r="J922" i="2" s="1"/>
  <c r="D921" i="5" s="1"/>
  <c r="F921" i="5" s="1"/>
  <c r="G931" i="2"/>
  <c r="H931" i="2" s="1"/>
  <c r="J931" i="2" s="1"/>
  <c r="D930" i="5" s="1"/>
  <c r="F930" i="5" s="1"/>
  <c r="G939" i="2"/>
  <c r="H939" i="2" s="1"/>
  <c r="J939" i="2" s="1"/>
  <c r="D938" i="5" s="1"/>
  <c r="F938" i="5" s="1"/>
  <c r="G953" i="2"/>
  <c r="H953" i="2" s="1"/>
  <c r="J953" i="2" s="1"/>
  <c r="D952" i="5" s="1"/>
  <c r="G961" i="2"/>
  <c r="H961" i="2" s="1"/>
  <c r="J961" i="2" s="1"/>
  <c r="D960" i="5" s="1"/>
  <c r="F960" i="5" s="1"/>
  <c r="G969" i="2"/>
  <c r="H969" i="2" s="1"/>
  <c r="J969" i="2" s="1"/>
  <c r="D968" i="5" s="1"/>
  <c r="F968" i="5" s="1"/>
  <c r="G977" i="2"/>
  <c r="H977" i="2" s="1"/>
  <c r="J977" i="2" s="1"/>
  <c r="D976" i="5" s="1"/>
  <c r="F976" i="5" s="1"/>
  <c r="G985" i="2"/>
  <c r="H985" i="2" s="1"/>
  <c r="J985" i="2" s="1"/>
  <c r="D984" i="5" s="1"/>
  <c r="F984" i="5" s="1"/>
  <c r="G998" i="2"/>
  <c r="H998" i="2" s="1"/>
  <c r="J998" i="2" s="1"/>
  <c r="D997" i="5" s="1"/>
  <c r="F997" i="5" s="1"/>
  <c r="G1019" i="2"/>
  <c r="H1019" i="2" s="1"/>
  <c r="J1019" i="2" s="1"/>
  <c r="D1018" i="5" s="1"/>
  <c r="G1027" i="2"/>
  <c r="H1027" i="2" s="1"/>
  <c r="J1027" i="2" s="1"/>
  <c r="D1026" i="5" s="1"/>
  <c r="F1026" i="5" s="1"/>
  <c r="G1040" i="2"/>
  <c r="H1040" i="2" s="1"/>
  <c r="J1040" i="2" s="1"/>
  <c r="D1039" i="5" s="1"/>
  <c r="F1039" i="5" s="1"/>
  <c r="G793" i="2"/>
  <c r="H793" i="2" s="1"/>
  <c r="J793" i="2" s="1"/>
  <c r="D792" i="5" s="1"/>
  <c r="G797" i="2"/>
  <c r="H797" i="2" s="1"/>
  <c r="J797" i="2" s="1"/>
  <c r="D796" i="5" s="1"/>
  <c r="F796" i="5" s="1"/>
  <c r="G801" i="2"/>
  <c r="H801" i="2" s="1"/>
  <c r="J801" i="2" s="1"/>
  <c r="D800" i="5" s="1"/>
  <c r="F800" i="5" s="1"/>
  <c r="G805" i="2"/>
  <c r="H805" i="2" s="1"/>
  <c r="J805" i="2" s="1"/>
  <c r="D804" i="5" s="1"/>
  <c r="F804" i="5" s="1"/>
  <c r="G809" i="2"/>
  <c r="H809" i="2" s="1"/>
  <c r="J809" i="2" s="1"/>
  <c r="D808" i="5" s="1"/>
  <c r="F808" i="5" s="1"/>
  <c r="G813" i="2"/>
  <c r="H813" i="2" s="1"/>
  <c r="J813" i="2" s="1"/>
  <c r="D812" i="5" s="1"/>
  <c r="F812" i="5" s="1"/>
  <c r="G817" i="2"/>
  <c r="H817" i="2" s="1"/>
  <c r="J817" i="2" s="1"/>
  <c r="D816" i="5" s="1"/>
  <c r="F816" i="5" s="1"/>
  <c r="G821" i="2"/>
  <c r="H821" i="2" s="1"/>
  <c r="J821" i="2" s="1"/>
  <c r="D820" i="5" s="1"/>
  <c r="F820" i="5" s="1"/>
  <c r="G825" i="2"/>
  <c r="H825" i="2" s="1"/>
  <c r="J825" i="2" s="1"/>
  <c r="D824" i="5" s="1"/>
  <c r="F824" i="5" s="1"/>
  <c r="G829" i="2"/>
  <c r="H829" i="2" s="1"/>
  <c r="J829" i="2" s="1"/>
  <c r="D828" i="5" s="1"/>
  <c r="F828" i="5" s="1"/>
  <c r="G833" i="2"/>
  <c r="H833" i="2" s="1"/>
  <c r="J833" i="2" s="1"/>
  <c r="D832" i="5" s="1"/>
  <c r="F832" i="5" s="1"/>
  <c r="G837" i="2"/>
  <c r="H837" i="2" s="1"/>
  <c r="J837" i="2" s="1"/>
  <c r="D836" i="5" s="1"/>
  <c r="F836" i="5" s="1"/>
  <c r="G841" i="2"/>
  <c r="H841" i="2" s="1"/>
  <c r="J841" i="2" s="1"/>
  <c r="D840" i="5" s="1"/>
  <c r="F840" i="5" s="1"/>
  <c r="G846" i="2"/>
  <c r="H846" i="2" s="1"/>
  <c r="J846" i="2" s="1"/>
  <c r="D845" i="5" s="1"/>
  <c r="F845" i="5" s="1"/>
  <c r="G850" i="2"/>
  <c r="H850" i="2" s="1"/>
  <c r="J850" i="2" s="1"/>
  <c r="D849" i="5" s="1"/>
  <c r="F849" i="5" s="1"/>
  <c r="G854" i="2"/>
  <c r="H854" i="2" s="1"/>
  <c r="J854" i="2" s="1"/>
  <c r="D853" i="5" s="1"/>
  <c r="F853" i="5" s="1"/>
  <c r="G858" i="2"/>
  <c r="H858" i="2" s="1"/>
  <c r="J858" i="2" s="1"/>
  <c r="D857" i="5" s="1"/>
  <c r="F857" i="5" s="1"/>
  <c r="G862" i="2"/>
  <c r="H862" i="2" s="1"/>
  <c r="J862" i="2" s="1"/>
  <c r="D861" i="5" s="1"/>
  <c r="F861" i="5" s="1"/>
  <c r="G866" i="2"/>
  <c r="H866" i="2" s="1"/>
  <c r="J866" i="2" s="1"/>
  <c r="D865" i="5" s="1"/>
  <c r="F865" i="5" s="1"/>
  <c r="G870" i="2"/>
  <c r="H870" i="2" s="1"/>
  <c r="J870" i="2" s="1"/>
  <c r="D869" i="5" s="1"/>
  <c r="F869" i="5" s="1"/>
  <c r="G874" i="2"/>
  <c r="H874" i="2" s="1"/>
  <c r="J874" i="2" s="1"/>
  <c r="D873" i="5" s="1"/>
  <c r="F873" i="5" s="1"/>
  <c r="G878" i="2"/>
  <c r="H878" i="2" s="1"/>
  <c r="J878" i="2" s="1"/>
  <c r="D877" i="5" s="1"/>
  <c r="F877" i="5" s="1"/>
  <c r="G882" i="2"/>
  <c r="H882" i="2" s="1"/>
  <c r="J882" i="2" s="1"/>
  <c r="D881" i="5" s="1"/>
  <c r="F881" i="5" s="1"/>
  <c r="G887" i="2"/>
  <c r="H887" i="2" s="1"/>
  <c r="J887" i="2" s="1"/>
  <c r="D886" i="5" s="1"/>
  <c r="G891" i="2"/>
  <c r="H891" i="2" s="1"/>
  <c r="J891" i="2" s="1"/>
  <c r="D890" i="5" s="1"/>
  <c r="F890" i="5" s="1"/>
  <c r="G895" i="2"/>
  <c r="H895" i="2" s="1"/>
  <c r="J895" i="2" s="1"/>
  <c r="D894" i="5" s="1"/>
  <c r="F894" i="5" s="1"/>
  <c r="G899" i="2"/>
  <c r="H899" i="2" s="1"/>
  <c r="J899" i="2" s="1"/>
  <c r="D898" i="5" s="1"/>
  <c r="F898" i="5" s="1"/>
  <c r="G903" i="2"/>
  <c r="H903" i="2" s="1"/>
  <c r="J903" i="2" s="1"/>
  <c r="D902" i="5" s="1"/>
  <c r="F902" i="5" s="1"/>
  <c r="G907" i="2"/>
  <c r="H907" i="2" s="1"/>
  <c r="J907" i="2" s="1"/>
  <c r="D906" i="5" s="1"/>
  <c r="F906" i="5" s="1"/>
  <c r="G911" i="2"/>
  <c r="H911" i="2" s="1"/>
  <c r="J911" i="2" s="1"/>
  <c r="D910" i="5" s="1"/>
  <c r="F910" i="5" s="1"/>
  <c r="G915" i="2"/>
  <c r="H915" i="2" s="1"/>
  <c r="J915" i="2" s="1"/>
  <c r="D914" i="5" s="1"/>
  <c r="F914" i="5" s="1"/>
  <c r="G919" i="2"/>
  <c r="H919" i="2" s="1"/>
  <c r="J919" i="2" s="1"/>
  <c r="D918" i="5" s="1"/>
  <c r="F918" i="5" s="1"/>
  <c r="G923" i="2"/>
  <c r="H923" i="2" s="1"/>
  <c r="J923" i="2" s="1"/>
  <c r="D922" i="5" s="1"/>
  <c r="F922" i="5" s="1"/>
  <c r="G927" i="2"/>
  <c r="H927" i="2" s="1"/>
  <c r="J927" i="2" s="1"/>
  <c r="D926" i="5" s="1"/>
  <c r="F926" i="5" s="1"/>
  <c r="G932" i="2"/>
  <c r="H932" i="2" s="1"/>
  <c r="J932" i="2" s="1"/>
  <c r="D931" i="5" s="1"/>
  <c r="F931" i="5" s="1"/>
  <c r="G936" i="2"/>
  <c r="H936" i="2" s="1"/>
  <c r="J936" i="2" s="1"/>
  <c r="D935" i="5" s="1"/>
  <c r="F935" i="5" s="1"/>
  <c r="G940" i="2"/>
  <c r="H940" i="2" s="1"/>
  <c r="J940" i="2" s="1"/>
  <c r="D939" i="5" s="1"/>
  <c r="F939" i="5" s="1"/>
  <c r="G944" i="2"/>
  <c r="H944" i="2" s="1"/>
  <c r="J944" i="2" s="1"/>
  <c r="D943" i="5" s="1"/>
  <c r="F943" i="5" s="1"/>
  <c r="G948" i="2"/>
  <c r="H948" i="2" s="1"/>
  <c r="J948" i="2" s="1"/>
  <c r="D947" i="5" s="1"/>
  <c r="F947" i="5" s="1"/>
  <c r="G954" i="2"/>
  <c r="H954" i="2" s="1"/>
  <c r="J954" i="2" s="1"/>
  <c r="D953" i="5" s="1"/>
  <c r="F953" i="5" s="1"/>
  <c r="G958" i="2"/>
  <c r="H958" i="2" s="1"/>
  <c r="J958" i="2" s="1"/>
  <c r="D957" i="5" s="1"/>
  <c r="F957" i="5" s="1"/>
  <c r="G962" i="2"/>
  <c r="H962" i="2" s="1"/>
  <c r="J962" i="2" s="1"/>
  <c r="D961" i="5" s="1"/>
  <c r="F961" i="5" s="1"/>
  <c r="G966" i="2"/>
  <c r="H966" i="2" s="1"/>
  <c r="J966" i="2" s="1"/>
  <c r="D965" i="5" s="1"/>
  <c r="F965" i="5" s="1"/>
  <c r="G970" i="2"/>
  <c r="H970" i="2" s="1"/>
  <c r="J970" i="2" s="1"/>
  <c r="D969" i="5" s="1"/>
  <c r="F969" i="5" s="1"/>
  <c r="G974" i="2"/>
  <c r="H974" i="2" s="1"/>
  <c r="J974" i="2" s="1"/>
  <c r="D973" i="5" s="1"/>
  <c r="F973" i="5" s="1"/>
  <c r="G978" i="2"/>
  <c r="H978" i="2" s="1"/>
  <c r="J978" i="2" s="1"/>
  <c r="D977" i="5" s="1"/>
  <c r="F977" i="5" s="1"/>
  <c r="G982" i="2"/>
  <c r="H982" i="2" s="1"/>
  <c r="J982" i="2" s="1"/>
  <c r="D981" i="5" s="1"/>
  <c r="F981" i="5" s="1"/>
  <c r="G986" i="2"/>
  <c r="H986" i="2" s="1"/>
  <c r="J986" i="2" s="1"/>
  <c r="D985" i="5" s="1"/>
  <c r="F985" i="5" s="1"/>
  <c r="G991" i="2"/>
  <c r="H991" i="2" s="1"/>
  <c r="J991" i="2" s="1"/>
  <c r="D990" i="5" s="1"/>
  <c r="F990" i="5" s="1"/>
  <c r="G995" i="2"/>
  <c r="H995" i="2" s="1"/>
  <c r="J995" i="2" s="1"/>
  <c r="D994" i="5" s="1"/>
  <c r="F994" i="5" s="1"/>
  <c r="G999" i="2"/>
  <c r="H999" i="2" s="1"/>
  <c r="J999" i="2" s="1"/>
  <c r="D998" i="5" s="1"/>
  <c r="F998" i="5" s="1"/>
  <c r="G1003" i="2"/>
  <c r="H1003" i="2" s="1"/>
  <c r="J1003" i="2" s="1"/>
  <c r="D1002" i="5" s="1"/>
  <c r="F1002" i="5" s="1"/>
  <c r="G1007" i="2"/>
  <c r="H1007" i="2" s="1"/>
  <c r="J1007" i="2" s="1"/>
  <c r="D1006" i="5" s="1"/>
  <c r="F1006" i="5" s="1"/>
  <c r="G1011" i="2"/>
  <c r="H1011" i="2" s="1"/>
  <c r="J1011" i="2" s="1"/>
  <c r="D1010" i="5" s="1"/>
  <c r="F1010" i="5" s="1"/>
  <c r="G1015" i="2"/>
  <c r="H1015" i="2" s="1"/>
  <c r="J1015" i="2" s="1"/>
  <c r="D1014" i="5" s="1"/>
  <c r="F1014" i="5" s="1"/>
  <c r="G1020" i="2"/>
  <c r="H1020" i="2" s="1"/>
  <c r="J1020" i="2" s="1"/>
  <c r="D1019" i="5" s="1"/>
  <c r="F1019" i="5" s="1"/>
  <c r="G1024" i="2"/>
  <c r="H1024" i="2" s="1"/>
  <c r="J1024" i="2" s="1"/>
  <c r="D1023" i="5" s="1"/>
  <c r="F1023" i="5" s="1"/>
  <c r="G1028" i="2"/>
  <c r="H1028" i="2" s="1"/>
  <c r="J1028" i="2" s="1"/>
  <c r="D1027" i="5" s="1"/>
  <c r="F1027" i="5" s="1"/>
  <c r="G1033" i="2"/>
  <c r="H1033" i="2" s="1"/>
  <c r="J1033" i="2" s="1"/>
  <c r="D1032" i="5" s="1"/>
  <c r="F1032" i="5" s="1"/>
  <c r="G1037" i="2"/>
  <c r="H1037" i="2" s="1"/>
  <c r="J1037" i="2" s="1"/>
  <c r="D1036" i="5" s="1"/>
  <c r="F1036" i="5" s="1"/>
  <c r="G1042" i="2"/>
  <c r="H1042" i="2" s="1"/>
  <c r="J1042" i="2" s="1"/>
  <c r="D1041" i="5" s="1"/>
  <c r="F1041" i="5" s="1"/>
  <c r="G799" i="2"/>
  <c r="H799" i="2" s="1"/>
  <c r="J799" i="2" s="1"/>
  <c r="D798" i="5" s="1"/>
  <c r="F798" i="5" s="1"/>
  <c r="G803" i="2"/>
  <c r="H803" i="2" s="1"/>
  <c r="J803" i="2" s="1"/>
  <c r="D802" i="5" s="1"/>
  <c r="F802" i="5" s="1"/>
  <c r="G811" i="2"/>
  <c r="H811" i="2" s="1"/>
  <c r="J811" i="2" s="1"/>
  <c r="D810" i="5" s="1"/>
  <c r="F810" i="5" s="1"/>
  <c r="G819" i="2"/>
  <c r="H819" i="2" s="1"/>
  <c r="J819" i="2" s="1"/>
  <c r="D818" i="5" s="1"/>
  <c r="F818" i="5" s="1"/>
  <c r="G827" i="2"/>
  <c r="H827" i="2" s="1"/>
  <c r="J827" i="2" s="1"/>
  <c r="D826" i="5" s="1"/>
  <c r="F826" i="5" s="1"/>
  <c r="G835" i="2"/>
  <c r="H835" i="2" s="1"/>
  <c r="J835" i="2" s="1"/>
  <c r="D834" i="5" s="1"/>
  <c r="F834" i="5" s="1"/>
  <c r="G843" i="2"/>
  <c r="H843" i="2" s="1"/>
  <c r="J843" i="2" s="1"/>
  <c r="D842" i="5" s="1"/>
  <c r="F842" i="5" s="1"/>
  <c r="G852" i="2"/>
  <c r="H852" i="2" s="1"/>
  <c r="J852" i="2" s="1"/>
  <c r="D851" i="5" s="1"/>
  <c r="F851" i="5" s="1"/>
  <c r="G860" i="2"/>
  <c r="H860" i="2" s="1"/>
  <c r="J860" i="2" s="1"/>
  <c r="D859" i="5" s="1"/>
  <c r="F859" i="5" s="1"/>
  <c r="G864" i="2"/>
  <c r="H864" i="2" s="1"/>
  <c r="J864" i="2" s="1"/>
  <c r="D863" i="5" s="1"/>
  <c r="F863" i="5" s="1"/>
  <c r="G876" i="2"/>
  <c r="H876" i="2" s="1"/>
  <c r="J876" i="2" s="1"/>
  <c r="D875" i="5" s="1"/>
  <c r="F875" i="5" s="1"/>
  <c r="G796" i="2"/>
  <c r="H796" i="2" s="1"/>
  <c r="J796" i="2" s="1"/>
  <c r="D795" i="5" s="1"/>
  <c r="F795" i="5" s="1"/>
  <c r="G804" i="2"/>
  <c r="H804" i="2" s="1"/>
  <c r="J804" i="2" s="1"/>
  <c r="D803" i="5" s="1"/>
  <c r="F803" i="5" s="1"/>
  <c r="G812" i="2"/>
  <c r="H812" i="2" s="1"/>
  <c r="J812" i="2" s="1"/>
  <c r="D811" i="5" s="1"/>
  <c r="F811" i="5" s="1"/>
  <c r="G816" i="2"/>
  <c r="H816" i="2" s="1"/>
  <c r="J816" i="2" s="1"/>
  <c r="D815" i="5" s="1"/>
  <c r="F815" i="5" s="1"/>
  <c r="G824" i="2"/>
  <c r="H824" i="2" s="1"/>
  <c r="J824" i="2" s="1"/>
  <c r="D823" i="5" s="1"/>
  <c r="F823" i="5" s="1"/>
  <c r="G832" i="2"/>
  <c r="H832" i="2" s="1"/>
  <c r="J832" i="2" s="1"/>
  <c r="D831" i="5" s="1"/>
  <c r="F831" i="5" s="1"/>
  <c r="G840" i="2"/>
  <c r="H840" i="2" s="1"/>
  <c r="J840" i="2" s="1"/>
  <c r="D839" i="5" s="1"/>
  <c r="F839" i="5" s="1"/>
  <c r="G844" i="2"/>
  <c r="H844" i="2" s="1"/>
  <c r="J844" i="2" s="1"/>
  <c r="D843" i="5" s="1"/>
  <c r="F843" i="5" s="1"/>
  <c r="G853" i="2"/>
  <c r="H853" i="2" s="1"/>
  <c r="J853" i="2" s="1"/>
  <c r="D852" i="5" s="1"/>
  <c r="F852" i="5" s="1"/>
  <c r="G865" i="2"/>
  <c r="H865" i="2" s="1"/>
  <c r="J865" i="2" s="1"/>
  <c r="D864" i="5" s="1"/>
  <c r="F864" i="5" s="1"/>
  <c r="G873" i="2"/>
  <c r="H873" i="2" s="1"/>
  <c r="J873" i="2" s="1"/>
  <c r="D872" i="5" s="1"/>
  <c r="F872" i="5" s="1"/>
  <c r="G886" i="2"/>
  <c r="H886" i="2" s="1"/>
  <c r="J886" i="2" s="1"/>
  <c r="D885" i="5" s="1"/>
  <c r="F885" i="5" s="1"/>
  <c r="G894" i="2"/>
  <c r="H894" i="2" s="1"/>
  <c r="J894" i="2" s="1"/>
  <c r="D893" i="5" s="1"/>
  <c r="F893" i="5" s="1"/>
  <c r="G902" i="2"/>
  <c r="H902" i="2" s="1"/>
  <c r="J902" i="2" s="1"/>
  <c r="D901" i="5" s="1"/>
  <c r="F901" i="5" s="1"/>
  <c r="G910" i="2"/>
  <c r="H910" i="2" s="1"/>
  <c r="J910" i="2" s="1"/>
  <c r="D909" i="5" s="1"/>
  <c r="F909" i="5" s="1"/>
  <c r="G918" i="2"/>
  <c r="H918" i="2" s="1"/>
  <c r="J918" i="2" s="1"/>
  <c r="D917" i="5" s="1"/>
  <c r="F917" i="5" s="1"/>
  <c r="G926" i="2"/>
  <c r="H926" i="2" s="1"/>
  <c r="J926" i="2" s="1"/>
  <c r="D925" i="5" s="1"/>
  <c r="F925" i="5" s="1"/>
  <c r="G935" i="2"/>
  <c r="H935" i="2" s="1"/>
  <c r="J935" i="2" s="1"/>
  <c r="D934" i="5" s="1"/>
  <c r="F934" i="5" s="1"/>
  <c r="G943" i="2"/>
  <c r="H943" i="2" s="1"/>
  <c r="J943" i="2" s="1"/>
  <c r="D942" i="5" s="1"/>
  <c r="F942" i="5" s="1"/>
  <c r="G947" i="2"/>
  <c r="H947" i="2" s="1"/>
  <c r="J947" i="2" s="1"/>
  <c r="D946" i="5" s="1"/>
  <c r="F946" i="5" s="1"/>
  <c r="G957" i="2"/>
  <c r="H957" i="2" s="1"/>
  <c r="J957" i="2" s="1"/>
  <c r="D956" i="5" s="1"/>
  <c r="F956" i="5" s="1"/>
  <c r="G965" i="2"/>
  <c r="H965" i="2" s="1"/>
  <c r="J965" i="2" s="1"/>
  <c r="D964" i="5" s="1"/>
  <c r="F964" i="5" s="1"/>
  <c r="G973" i="2"/>
  <c r="H973" i="2" s="1"/>
  <c r="J973" i="2" s="1"/>
  <c r="D972" i="5" s="1"/>
  <c r="F972" i="5" s="1"/>
  <c r="G981" i="2"/>
  <c r="H981" i="2" s="1"/>
  <c r="J981" i="2" s="1"/>
  <c r="D980" i="5" s="1"/>
  <c r="F980" i="5" s="1"/>
  <c r="G990" i="2"/>
  <c r="H990" i="2" s="1"/>
  <c r="J990" i="2" s="1"/>
  <c r="D989" i="5" s="1"/>
  <c r="G994" i="2"/>
  <c r="H994" i="2" s="1"/>
  <c r="J994" i="2" s="1"/>
  <c r="D993" i="5" s="1"/>
  <c r="F993" i="5" s="1"/>
  <c r="G1002" i="2"/>
  <c r="H1002" i="2" s="1"/>
  <c r="J1002" i="2" s="1"/>
  <c r="D1001" i="5" s="1"/>
  <c r="F1001" i="5" s="1"/>
  <c r="G1006" i="2"/>
  <c r="H1006" i="2" s="1"/>
  <c r="J1006" i="2" s="1"/>
  <c r="D1005" i="5" s="1"/>
  <c r="F1005" i="5" s="1"/>
  <c r="G1010" i="2"/>
  <c r="H1010" i="2" s="1"/>
  <c r="J1010" i="2" s="1"/>
  <c r="D1009" i="5" s="1"/>
  <c r="F1009" i="5" s="1"/>
  <c r="G1014" i="2"/>
  <c r="H1014" i="2" s="1"/>
  <c r="J1014" i="2" s="1"/>
  <c r="D1013" i="5" s="1"/>
  <c r="F1013" i="5" s="1"/>
  <c r="G1023" i="2"/>
  <c r="H1023" i="2" s="1"/>
  <c r="J1023" i="2" s="1"/>
  <c r="D1022" i="5" s="1"/>
  <c r="F1022" i="5" s="1"/>
  <c r="G1032" i="2"/>
  <c r="H1032" i="2" s="1"/>
  <c r="J1032" i="2" s="1"/>
  <c r="D1031" i="5" s="1"/>
  <c r="F1031" i="5" s="1"/>
  <c r="G1036" i="2"/>
  <c r="H1036" i="2" s="1"/>
  <c r="J1036" i="2" s="1"/>
  <c r="D1035" i="5" s="1"/>
  <c r="F1035" i="5" s="1"/>
  <c r="G794" i="2"/>
  <c r="H794" i="2" s="1"/>
  <c r="J794" i="2" s="1"/>
  <c r="D793" i="5" s="1"/>
  <c r="F793" i="5" s="1"/>
  <c r="G798" i="2"/>
  <c r="H798" i="2" s="1"/>
  <c r="J798" i="2" s="1"/>
  <c r="D797" i="5" s="1"/>
  <c r="F797" i="5" s="1"/>
  <c r="G802" i="2"/>
  <c r="H802" i="2" s="1"/>
  <c r="J802" i="2" s="1"/>
  <c r="D801" i="5" s="1"/>
  <c r="F801" i="5" s="1"/>
  <c r="G806" i="2"/>
  <c r="H806" i="2" s="1"/>
  <c r="J806" i="2" s="1"/>
  <c r="D805" i="5" s="1"/>
  <c r="F805" i="5" s="1"/>
  <c r="G810" i="2"/>
  <c r="H810" i="2" s="1"/>
  <c r="J810" i="2" s="1"/>
  <c r="D809" i="5" s="1"/>
  <c r="F809" i="5" s="1"/>
  <c r="G814" i="2"/>
  <c r="H814" i="2" s="1"/>
  <c r="J814" i="2" s="1"/>
  <c r="D813" i="5" s="1"/>
  <c r="F813" i="5" s="1"/>
  <c r="G818" i="2"/>
  <c r="H818" i="2" s="1"/>
  <c r="J818" i="2" s="1"/>
  <c r="D817" i="5" s="1"/>
  <c r="F817" i="5" s="1"/>
  <c r="G822" i="2"/>
  <c r="H822" i="2" s="1"/>
  <c r="J822" i="2" s="1"/>
  <c r="D821" i="5" s="1"/>
  <c r="F821" i="5" s="1"/>
  <c r="G826" i="2"/>
  <c r="H826" i="2" s="1"/>
  <c r="J826" i="2" s="1"/>
  <c r="D825" i="5" s="1"/>
  <c r="F825" i="5" s="1"/>
  <c r="G830" i="2"/>
  <c r="H830" i="2" s="1"/>
  <c r="J830" i="2" s="1"/>
  <c r="D829" i="5" s="1"/>
  <c r="F829" i="5" s="1"/>
  <c r="G834" i="2"/>
  <c r="H834" i="2" s="1"/>
  <c r="J834" i="2" s="1"/>
  <c r="D833" i="5" s="1"/>
  <c r="F833" i="5" s="1"/>
  <c r="G838" i="2"/>
  <c r="H838" i="2" s="1"/>
  <c r="J838" i="2" s="1"/>
  <c r="D837" i="5" s="1"/>
  <c r="F837" i="5" s="1"/>
  <c r="G842" i="2"/>
  <c r="H842" i="2" s="1"/>
  <c r="J842" i="2" s="1"/>
  <c r="D841" i="5" s="1"/>
  <c r="F841" i="5" s="1"/>
  <c r="G847" i="2"/>
  <c r="H847" i="2" s="1"/>
  <c r="J847" i="2" s="1"/>
  <c r="D846" i="5" s="1"/>
  <c r="F846" i="5" s="1"/>
  <c r="G851" i="2"/>
  <c r="H851" i="2" s="1"/>
  <c r="J851" i="2" s="1"/>
  <c r="D850" i="5" s="1"/>
  <c r="F850" i="5" s="1"/>
  <c r="G855" i="2"/>
  <c r="H855" i="2" s="1"/>
  <c r="J855" i="2" s="1"/>
  <c r="D854" i="5" s="1"/>
  <c r="F854" i="5" s="1"/>
  <c r="G859" i="2"/>
  <c r="H859" i="2" s="1"/>
  <c r="J859" i="2" s="1"/>
  <c r="D858" i="5" s="1"/>
  <c r="F858" i="5" s="1"/>
  <c r="G863" i="2"/>
  <c r="H863" i="2" s="1"/>
  <c r="J863" i="2" s="1"/>
  <c r="D862" i="5" s="1"/>
  <c r="F862" i="5" s="1"/>
  <c r="G867" i="2"/>
  <c r="H867" i="2" s="1"/>
  <c r="J867" i="2" s="1"/>
  <c r="D866" i="5" s="1"/>
  <c r="F866" i="5" s="1"/>
  <c r="G871" i="2"/>
  <c r="H871" i="2" s="1"/>
  <c r="J871" i="2" s="1"/>
  <c r="D870" i="5" s="1"/>
  <c r="F870" i="5" s="1"/>
  <c r="G875" i="2"/>
  <c r="H875" i="2" s="1"/>
  <c r="J875" i="2" s="1"/>
  <c r="D874" i="5" s="1"/>
  <c r="F874" i="5" s="1"/>
  <c r="G879" i="2"/>
  <c r="H879" i="2" s="1"/>
  <c r="J879" i="2" s="1"/>
  <c r="D878" i="5" s="1"/>
  <c r="F878" i="5" s="1"/>
  <c r="G884" i="2"/>
  <c r="H884" i="2" s="1"/>
  <c r="J884" i="2" s="1"/>
  <c r="D883" i="5" s="1"/>
  <c r="F883" i="5" s="1"/>
  <c r="G888" i="2"/>
  <c r="H888" i="2" s="1"/>
  <c r="J888" i="2" s="1"/>
  <c r="D887" i="5" s="1"/>
  <c r="F887" i="5" s="1"/>
  <c r="G892" i="2"/>
  <c r="H892" i="2" s="1"/>
  <c r="J892" i="2" s="1"/>
  <c r="D891" i="5" s="1"/>
  <c r="F891" i="5" s="1"/>
  <c r="G896" i="2"/>
  <c r="H896" i="2" s="1"/>
  <c r="J896" i="2" s="1"/>
  <c r="D895" i="5" s="1"/>
  <c r="F895" i="5" s="1"/>
  <c r="G900" i="2"/>
  <c r="H900" i="2" s="1"/>
  <c r="J900" i="2" s="1"/>
  <c r="D899" i="5" s="1"/>
  <c r="F899" i="5" s="1"/>
  <c r="G904" i="2"/>
  <c r="H904" i="2" s="1"/>
  <c r="J904" i="2" s="1"/>
  <c r="D903" i="5" s="1"/>
  <c r="F903" i="5" s="1"/>
  <c r="G908" i="2"/>
  <c r="H908" i="2" s="1"/>
  <c r="J908" i="2" s="1"/>
  <c r="D907" i="5" s="1"/>
  <c r="F907" i="5" s="1"/>
  <c r="G912" i="2"/>
  <c r="H912" i="2" s="1"/>
  <c r="J912" i="2" s="1"/>
  <c r="D911" i="5" s="1"/>
  <c r="F911" i="5" s="1"/>
  <c r="G916" i="2"/>
  <c r="H916" i="2" s="1"/>
  <c r="J916" i="2" s="1"/>
  <c r="D915" i="5" s="1"/>
  <c r="F915" i="5" s="1"/>
  <c r="G920" i="2"/>
  <c r="H920" i="2" s="1"/>
  <c r="J920" i="2" s="1"/>
  <c r="D919" i="5" s="1"/>
  <c r="F919" i="5" s="1"/>
  <c r="G924" i="2"/>
  <c r="H924" i="2" s="1"/>
  <c r="J924" i="2" s="1"/>
  <c r="D923" i="5" s="1"/>
  <c r="F923" i="5" s="1"/>
  <c r="G929" i="2"/>
  <c r="H929" i="2" s="1"/>
  <c r="J929" i="2" s="1"/>
  <c r="D928" i="5" s="1"/>
  <c r="G933" i="2"/>
  <c r="H933" i="2" s="1"/>
  <c r="J933" i="2" s="1"/>
  <c r="D932" i="5" s="1"/>
  <c r="F932" i="5" s="1"/>
  <c r="G937" i="2"/>
  <c r="H937" i="2" s="1"/>
  <c r="J937" i="2" s="1"/>
  <c r="D936" i="5" s="1"/>
  <c r="F936" i="5" s="1"/>
  <c r="G941" i="2"/>
  <c r="H941" i="2" s="1"/>
  <c r="J941" i="2" s="1"/>
  <c r="D940" i="5" s="1"/>
  <c r="F940" i="5" s="1"/>
  <c r="G945" i="2"/>
  <c r="H945" i="2" s="1"/>
  <c r="J945" i="2" s="1"/>
  <c r="D944" i="5" s="1"/>
  <c r="F944" i="5" s="1"/>
  <c r="G950" i="2"/>
  <c r="H950" i="2" s="1"/>
  <c r="J950" i="2" s="1"/>
  <c r="D949" i="5" s="1"/>
  <c r="F949" i="5" s="1"/>
  <c r="G955" i="2"/>
  <c r="H955" i="2" s="1"/>
  <c r="J955" i="2" s="1"/>
  <c r="D954" i="5" s="1"/>
  <c r="F954" i="5" s="1"/>
  <c r="G959" i="2"/>
  <c r="H959" i="2" s="1"/>
  <c r="J959" i="2" s="1"/>
  <c r="D958" i="5" s="1"/>
  <c r="F958" i="5" s="1"/>
  <c r="G963" i="2"/>
  <c r="H963" i="2" s="1"/>
  <c r="J963" i="2" s="1"/>
  <c r="D962" i="5" s="1"/>
  <c r="F962" i="5" s="1"/>
  <c r="G967" i="2"/>
  <c r="H967" i="2" s="1"/>
  <c r="J967" i="2" s="1"/>
  <c r="D966" i="5" s="1"/>
  <c r="F966" i="5" s="1"/>
  <c r="G971" i="2"/>
  <c r="H971" i="2" s="1"/>
  <c r="J971" i="2" s="1"/>
  <c r="D970" i="5" s="1"/>
  <c r="F970" i="5" s="1"/>
  <c r="G975" i="2"/>
  <c r="H975" i="2" s="1"/>
  <c r="J975" i="2" s="1"/>
  <c r="D974" i="5" s="1"/>
  <c r="F974" i="5" s="1"/>
  <c r="G979" i="2"/>
  <c r="H979" i="2" s="1"/>
  <c r="J979" i="2" s="1"/>
  <c r="D978" i="5" s="1"/>
  <c r="F978" i="5" s="1"/>
  <c r="G983" i="2"/>
  <c r="H983" i="2" s="1"/>
  <c r="J983" i="2" s="1"/>
  <c r="D982" i="5" s="1"/>
  <c r="G987" i="2"/>
  <c r="H987" i="2" s="1"/>
  <c r="J987" i="2" s="1"/>
  <c r="D986" i="5" s="1"/>
  <c r="F986" i="5" s="1"/>
  <c r="G992" i="2"/>
  <c r="H992" i="2" s="1"/>
  <c r="J992" i="2" s="1"/>
  <c r="D991" i="5" s="1"/>
  <c r="F991" i="5" s="1"/>
  <c r="G996" i="2"/>
  <c r="H996" i="2" s="1"/>
  <c r="J996" i="2" s="1"/>
  <c r="D995" i="5" s="1"/>
  <c r="F995" i="5" s="1"/>
  <c r="G1000" i="2"/>
  <c r="H1000" i="2" s="1"/>
  <c r="J1000" i="2" s="1"/>
  <c r="D999" i="5" s="1"/>
  <c r="F999" i="5" s="1"/>
  <c r="G1004" i="2"/>
  <c r="H1004" i="2" s="1"/>
  <c r="J1004" i="2" s="1"/>
  <c r="D1003" i="5" s="1"/>
  <c r="F1003" i="5" s="1"/>
  <c r="G1008" i="2"/>
  <c r="H1008" i="2" s="1"/>
  <c r="J1008" i="2" s="1"/>
  <c r="D1007" i="5" s="1"/>
  <c r="F1007" i="5" s="1"/>
  <c r="G1012" i="2"/>
  <c r="H1012" i="2" s="1"/>
  <c r="J1012" i="2" s="1"/>
  <c r="D1011" i="5" s="1"/>
  <c r="F1011" i="5" s="1"/>
  <c r="G1016" i="2"/>
  <c r="H1016" i="2" s="1"/>
  <c r="J1016" i="2" s="1"/>
  <c r="D1015" i="5" s="1"/>
  <c r="F1015" i="5" s="1"/>
  <c r="G1021" i="2"/>
  <c r="H1021" i="2" s="1"/>
  <c r="J1021" i="2" s="1"/>
  <c r="D1020" i="5" s="1"/>
  <c r="F1020" i="5" s="1"/>
  <c r="G1025" i="2"/>
  <c r="H1025" i="2" s="1"/>
  <c r="J1025" i="2" s="1"/>
  <c r="D1024" i="5" s="1"/>
  <c r="F1024" i="5" s="1"/>
  <c r="G1030" i="2"/>
  <c r="H1030" i="2" s="1"/>
  <c r="J1030" i="2" s="1"/>
  <c r="D1029" i="5" s="1"/>
  <c r="F1029" i="5" s="1"/>
  <c r="G1034" i="2"/>
  <c r="H1034" i="2" s="1"/>
  <c r="J1034" i="2" s="1"/>
  <c r="D1033" i="5" s="1"/>
  <c r="F1033" i="5" s="1"/>
  <c r="G1038" i="2"/>
  <c r="H1038" i="2" s="1"/>
  <c r="J1038" i="2" s="1"/>
  <c r="D1037" i="5" s="1"/>
  <c r="F1037" i="5" s="1"/>
  <c r="G1043" i="2"/>
  <c r="H1043" i="2" s="1"/>
  <c r="J1043" i="2" s="1"/>
  <c r="D1042" i="5" s="1"/>
  <c r="F1042" i="5" s="1"/>
  <c r="G880" i="2"/>
  <c r="H880" i="2" s="1"/>
  <c r="J880" i="2" s="1"/>
  <c r="D879" i="5" s="1"/>
  <c r="F879" i="5" s="1"/>
  <c r="G885" i="2"/>
  <c r="H885" i="2" s="1"/>
  <c r="J885" i="2" s="1"/>
  <c r="D884" i="5" s="1"/>
  <c r="G889" i="2"/>
  <c r="H889" i="2" s="1"/>
  <c r="J889" i="2" s="1"/>
  <c r="D888" i="5" s="1"/>
  <c r="F888" i="5" s="1"/>
  <c r="G893" i="2"/>
  <c r="H893" i="2" s="1"/>
  <c r="J893" i="2" s="1"/>
  <c r="D892" i="5" s="1"/>
  <c r="F892" i="5" s="1"/>
  <c r="G897" i="2"/>
  <c r="H897" i="2" s="1"/>
  <c r="J897" i="2" s="1"/>
  <c r="D896" i="5" s="1"/>
  <c r="F896" i="5" s="1"/>
  <c r="G901" i="2"/>
  <c r="H901" i="2" s="1"/>
  <c r="J901" i="2" s="1"/>
  <c r="D900" i="5" s="1"/>
  <c r="F900" i="5" s="1"/>
  <c r="G905" i="2"/>
  <c r="H905" i="2" s="1"/>
  <c r="J905" i="2" s="1"/>
  <c r="D904" i="5" s="1"/>
  <c r="F904" i="5" s="1"/>
  <c r="G909" i="2"/>
  <c r="H909" i="2" s="1"/>
  <c r="J909" i="2" s="1"/>
  <c r="D908" i="5" s="1"/>
  <c r="F908" i="5" s="1"/>
  <c r="G913" i="2"/>
  <c r="H913" i="2" s="1"/>
  <c r="J913" i="2" s="1"/>
  <c r="D912" i="5" s="1"/>
  <c r="F912" i="5" s="1"/>
  <c r="G917" i="2"/>
  <c r="H917" i="2" s="1"/>
  <c r="J917" i="2" s="1"/>
  <c r="D916" i="5" s="1"/>
  <c r="F916" i="5" s="1"/>
  <c r="G921" i="2"/>
  <c r="H921" i="2" s="1"/>
  <c r="J921" i="2" s="1"/>
  <c r="D920" i="5" s="1"/>
  <c r="F920" i="5" s="1"/>
  <c r="G925" i="2"/>
  <c r="H925" i="2" s="1"/>
  <c r="J925" i="2" s="1"/>
  <c r="D924" i="5" s="1"/>
  <c r="F924" i="5" s="1"/>
  <c r="G930" i="2"/>
  <c r="H930" i="2" s="1"/>
  <c r="J930" i="2" s="1"/>
  <c r="D929" i="5" s="1"/>
  <c r="G934" i="2"/>
  <c r="H934" i="2" s="1"/>
  <c r="J934" i="2" s="1"/>
  <c r="D933" i="5" s="1"/>
  <c r="F933" i="5" s="1"/>
  <c r="G938" i="2"/>
  <c r="H938" i="2" s="1"/>
  <c r="J938" i="2" s="1"/>
  <c r="D937" i="5" s="1"/>
  <c r="F937" i="5" s="1"/>
  <c r="G942" i="2"/>
  <c r="H942" i="2" s="1"/>
  <c r="J942" i="2" s="1"/>
  <c r="D941" i="5" s="1"/>
  <c r="F941" i="5" s="1"/>
  <c r="G946" i="2"/>
  <c r="H946" i="2" s="1"/>
  <c r="J946" i="2" s="1"/>
  <c r="D945" i="5" s="1"/>
  <c r="F945" i="5" s="1"/>
  <c r="G951" i="2"/>
  <c r="H951" i="2" s="1"/>
  <c r="J951" i="2" s="1"/>
  <c r="D950" i="5" s="1"/>
  <c r="F950" i="5" s="1"/>
  <c r="G956" i="2"/>
  <c r="H956" i="2" s="1"/>
  <c r="J956" i="2" s="1"/>
  <c r="D955" i="5" s="1"/>
  <c r="F955" i="5" s="1"/>
  <c r="G960" i="2"/>
  <c r="H960" i="2" s="1"/>
  <c r="J960" i="2" s="1"/>
  <c r="D959" i="5" s="1"/>
  <c r="F959" i="5" s="1"/>
  <c r="G964" i="2"/>
  <c r="H964" i="2" s="1"/>
  <c r="J964" i="2" s="1"/>
  <c r="D963" i="5" s="1"/>
  <c r="F963" i="5" s="1"/>
  <c r="G968" i="2"/>
  <c r="H968" i="2" s="1"/>
  <c r="J968" i="2" s="1"/>
  <c r="D967" i="5" s="1"/>
  <c r="F967" i="5" s="1"/>
  <c r="G972" i="2"/>
  <c r="H972" i="2" s="1"/>
  <c r="J972" i="2" s="1"/>
  <c r="D971" i="5" s="1"/>
  <c r="F971" i="5" s="1"/>
  <c r="G976" i="2"/>
  <c r="H976" i="2" s="1"/>
  <c r="J976" i="2" s="1"/>
  <c r="D975" i="5" s="1"/>
  <c r="F975" i="5" s="1"/>
  <c r="G980" i="2"/>
  <c r="H980" i="2" s="1"/>
  <c r="J980" i="2" s="1"/>
  <c r="D979" i="5" s="1"/>
  <c r="F979" i="5" s="1"/>
  <c r="G984" i="2"/>
  <c r="H984" i="2" s="1"/>
  <c r="J984" i="2" s="1"/>
  <c r="D983" i="5" s="1"/>
  <c r="F983" i="5" s="1"/>
  <c r="G988" i="2"/>
  <c r="H988" i="2" s="1"/>
  <c r="J988" i="2" s="1"/>
  <c r="D987" i="5" s="1"/>
  <c r="F987" i="5" s="1"/>
  <c r="G993" i="2"/>
  <c r="H993" i="2" s="1"/>
  <c r="J993" i="2" s="1"/>
  <c r="D992" i="5" s="1"/>
  <c r="F992" i="5" s="1"/>
  <c r="G997" i="2"/>
  <c r="H997" i="2" s="1"/>
  <c r="J997" i="2" s="1"/>
  <c r="D996" i="5" s="1"/>
  <c r="F996" i="5" s="1"/>
  <c r="G1001" i="2"/>
  <c r="H1001" i="2" s="1"/>
  <c r="J1001" i="2" s="1"/>
  <c r="D1000" i="5" s="1"/>
  <c r="F1000" i="5" s="1"/>
  <c r="G1005" i="2"/>
  <c r="H1005" i="2" s="1"/>
  <c r="J1005" i="2" s="1"/>
  <c r="D1004" i="5" s="1"/>
  <c r="F1004" i="5" s="1"/>
  <c r="G1009" i="2"/>
  <c r="H1009" i="2" s="1"/>
  <c r="J1009" i="2" s="1"/>
  <c r="D1008" i="5" s="1"/>
  <c r="F1008" i="5" s="1"/>
  <c r="G1013" i="2"/>
  <c r="H1013" i="2" s="1"/>
  <c r="J1013" i="2" s="1"/>
  <c r="D1012" i="5" s="1"/>
  <c r="F1012" i="5" s="1"/>
  <c r="G1017" i="2"/>
  <c r="H1017" i="2" s="1"/>
  <c r="J1017" i="2" s="1"/>
  <c r="D1016" i="5" s="1"/>
  <c r="F1016" i="5" s="1"/>
  <c r="G1022" i="2"/>
  <c r="H1022" i="2" s="1"/>
  <c r="J1022" i="2" s="1"/>
  <c r="D1021" i="5" s="1"/>
  <c r="F1021" i="5" s="1"/>
  <c r="G1026" i="2"/>
  <c r="H1026" i="2" s="1"/>
  <c r="J1026" i="2" s="1"/>
  <c r="D1025" i="5" s="1"/>
  <c r="F1025" i="5" s="1"/>
  <c r="G1031" i="2"/>
  <c r="H1031" i="2" s="1"/>
  <c r="J1031" i="2" s="1"/>
  <c r="D1030" i="5" s="1"/>
  <c r="F1030" i="5" s="1"/>
  <c r="G1035" i="2"/>
  <c r="H1035" i="2" s="1"/>
  <c r="J1035" i="2" s="1"/>
  <c r="D1034" i="5" s="1"/>
  <c r="F1034" i="5" s="1"/>
  <c r="G1039" i="2"/>
  <c r="H1039" i="2" s="1"/>
  <c r="J1039" i="2" s="1"/>
  <c r="D1038" i="5" s="1"/>
  <c r="F1038" i="5" s="1"/>
  <c r="K3007" i="4"/>
  <c r="M3007" i="4" s="1"/>
  <c r="G947" i="5" s="1"/>
  <c r="K3009" i="4"/>
  <c r="M3009" i="4" s="1"/>
  <c r="G949" i="5" s="1"/>
  <c r="K3013" i="4"/>
  <c r="M3013" i="4" s="1"/>
  <c r="G953" i="5" s="1"/>
  <c r="K3015" i="4"/>
  <c r="M3015" i="4" s="1"/>
  <c r="G955" i="5" s="1"/>
  <c r="K3017" i="4"/>
  <c r="M3017" i="4" s="1"/>
  <c r="G957" i="5" s="1"/>
  <c r="K3019" i="4"/>
  <c r="M3019" i="4" s="1"/>
  <c r="G959" i="5" s="1"/>
  <c r="K3021" i="4"/>
  <c r="M3021" i="4" s="1"/>
  <c r="G961" i="5" s="1"/>
  <c r="K3023" i="4"/>
  <c r="M3023" i="4" s="1"/>
  <c r="G963" i="5" s="1"/>
  <c r="K3025" i="4"/>
  <c r="M3025" i="4" s="1"/>
  <c r="G965" i="5" s="1"/>
  <c r="K3027" i="4"/>
  <c r="M3027" i="4" s="1"/>
  <c r="G967" i="5" s="1"/>
  <c r="K3029" i="4"/>
  <c r="M3029" i="4" s="1"/>
  <c r="G969" i="5" s="1"/>
  <c r="K3031" i="4"/>
  <c r="M3031" i="4" s="1"/>
  <c r="G971" i="5" s="1"/>
  <c r="K3033" i="4"/>
  <c r="M3033" i="4" s="1"/>
  <c r="G973" i="5" s="1"/>
  <c r="K3035" i="4"/>
  <c r="M3035" i="4" s="1"/>
  <c r="G975" i="5" s="1"/>
  <c r="K3037" i="4"/>
  <c r="M3037" i="4" s="1"/>
  <c r="G977" i="5" s="1"/>
  <c r="K3039" i="4"/>
  <c r="M3039" i="4" s="1"/>
  <c r="G979" i="5" s="1"/>
  <c r="K3041" i="4"/>
  <c r="M3041" i="4" s="1"/>
  <c r="G981" i="5" s="1"/>
  <c r="K3044" i="4"/>
  <c r="M3044" i="4" s="1"/>
  <c r="G984" i="5" s="1"/>
  <c r="K3050" i="4"/>
  <c r="M3050" i="4" s="1"/>
  <c r="G990" i="5" s="1"/>
  <c r="K3052" i="4"/>
  <c r="M3052" i="4" s="1"/>
  <c r="G992" i="5" s="1"/>
  <c r="K3054" i="4"/>
  <c r="M3054" i="4" s="1"/>
  <c r="G994" i="5" s="1"/>
  <c r="K3056" i="4"/>
  <c r="M3056" i="4" s="1"/>
  <c r="G996" i="5" s="1"/>
  <c r="K3058" i="4"/>
  <c r="M3058" i="4" s="1"/>
  <c r="G998" i="5" s="1"/>
  <c r="K3060" i="4"/>
  <c r="M3060" i="4" s="1"/>
  <c r="G1000" i="5" s="1"/>
  <c r="K3062" i="4"/>
  <c r="M3062" i="4" s="1"/>
  <c r="G1002" i="5" s="1"/>
  <c r="K3064" i="4"/>
  <c r="M3064" i="4" s="1"/>
  <c r="G1004" i="5" s="1"/>
  <c r="K3066" i="4"/>
  <c r="M3066" i="4" s="1"/>
  <c r="G1006" i="5" s="1"/>
  <c r="K3068" i="4"/>
  <c r="M3068" i="4" s="1"/>
  <c r="G1008" i="5" s="1"/>
  <c r="G798" i="5"/>
  <c r="K2860" i="4"/>
  <c r="M2860" i="4" s="1"/>
  <c r="G800" i="5" s="1"/>
  <c r="K2862" i="4"/>
  <c r="M2862" i="4" s="1"/>
  <c r="G802" i="5" s="1"/>
  <c r="K2864" i="4"/>
  <c r="M2864" i="4" s="1"/>
  <c r="G804" i="5" s="1"/>
  <c r="K2866" i="4"/>
  <c r="M2866" i="4" s="1"/>
  <c r="G806" i="5" s="1"/>
  <c r="K2868" i="4"/>
  <c r="M2868" i="4" s="1"/>
  <c r="G808" i="5" s="1"/>
  <c r="K2870" i="4"/>
  <c r="M2870" i="4" s="1"/>
  <c r="G810" i="5" s="1"/>
  <c r="K2872" i="4"/>
  <c r="M2872" i="4" s="1"/>
  <c r="G812" i="5" s="1"/>
  <c r="K2874" i="4"/>
  <c r="M2874" i="4" s="1"/>
  <c r="G814" i="5" s="1"/>
  <c r="K2876" i="4"/>
  <c r="M2876" i="4" s="1"/>
  <c r="G816" i="5" s="1"/>
  <c r="K2878" i="4"/>
  <c r="M2878" i="4" s="1"/>
  <c r="G818" i="5" s="1"/>
  <c r="K2880" i="4"/>
  <c r="M2880" i="4" s="1"/>
  <c r="G820" i="5" s="1"/>
  <c r="K2882" i="4"/>
  <c r="M2882" i="4" s="1"/>
  <c r="G822" i="5" s="1"/>
  <c r="K2884" i="4"/>
  <c r="M2884" i="4" s="1"/>
  <c r="G824" i="5" s="1"/>
  <c r="K2886" i="4"/>
  <c r="M2886" i="4" s="1"/>
  <c r="G826" i="5" s="1"/>
  <c r="K2888" i="4"/>
  <c r="M2888" i="4" s="1"/>
  <c r="G828" i="5" s="1"/>
  <c r="K2890" i="4"/>
  <c r="M2890" i="4" s="1"/>
  <c r="G830" i="5" s="1"/>
  <c r="K2892" i="4"/>
  <c r="M2892" i="4" s="1"/>
  <c r="G832" i="5" s="1"/>
  <c r="K2894" i="4"/>
  <c r="M2894" i="4" s="1"/>
  <c r="G834" i="5" s="1"/>
  <c r="K2896" i="4"/>
  <c r="M2896" i="4" s="1"/>
  <c r="G836" i="5" s="1"/>
  <c r="K2898" i="4"/>
  <c r="M2898" i="4" s="1"/>
  <c r="G838" i="5" s="1"/>
  <c r="K2900" i="4"/>
  <c r="M2900" i="4" s="1"/>
  <c r="G840" i="5" s="1"/>
  <c r="K2902" i="4"/>
  <c r="M2902" i="4" s="1"/>
  <c r="G842" i="5" s="1"/>
  <c r="K2907" i="4"/>
  <c r="M2907" i="4" s="1"/>
  <c r="G847" i="5" s="1"/>
  <c r="K2909" i="4"/>
  <c r="M2909" i="4" s="1"/>
  <c r="G849" i="5" s="1"/>
  <c r="K2911" i="4"/>
  <c r="M2911" i="4" s="1"/>
  <c r="G851" i="5" s="1"/>
  <c r="K2913" i="4"/>
  <c r="M2913" i="4" s="1"/>
  <c r="G853" i="5" s="1"/>
  <c r="K2915" i="4"/>
  <c r="M2915" i="4" s="1"/>
  <c r="G855" i="5" s="1"/>
  <c r="K2917" i="4"/>
  <c r="M2917" i="4" s="1"/>
  <c r="G857" i="5" s="1"/>
  <c r="K2919" i="4"/>
  <c r="M2919" i="4" s="1"/>
  <c r="G859" i="5" s="1"/>
  <c r="K2921" i="4"/>
  <c r="M2921" i="4" s="1"/>
  <c r="G861" i="5" s="1"/>
  <c r="K2923" i="4"/>
  <c r="M2923" i="4" s="1"/>
  <c r="G863" i="5" s="1"/>
  <c r="K2925" i="4"/>
  <c r="M2925" i="4" s="1"/>
  <c r="G865" i="5" s="1"/>
  <c r="K2927" i="4"/>
  <c r="M2927" i="4" s="1"/>
  <c r="G867" i="5" s="1"/>
  <c r="K2929" i="4"/>
  <c r="M2929" i="4" s="1"/>
  <c r="G869" i="5" s="1"/>
  <c r="K2931" i="4"/>
  <c r="M2931" i="4" s="1"/>
  <c r="G871" i="5" s="1"/>
  <c r="K2933" i="4"/>
  <c r="M2933" i="4" s="1"/>
  <c r="G873" i="5" s="1"/>
  <c r="K2935" i="4"/>
  <c r="M2935" i="4" s="1"/>
  <c r="G875" i="5" s="1"/>
  <c r="K2937" i="4"/>
  <c r="M2937" i="4" s="1"/>
  <c r="G877" i="5" s="1"/>
  <c r="K2939" i="4"/>
  <c r="M2939" i="4" s="1"/>
  <c r="G879" i="5" s="1"/>
  <c r="K2941" i="4"/>
  <c r="M2941" i="4" s="1"/>
  <c r="G881" i="5" s="1"/>
  <c r="K2949" i="4"/>
  <c r="M2949" i="4" s="1"/>
  <c r="G889" i="5" s="1"/>
  <c r="K2951" i="4"/>
  <c r="M2951" i="4" s="1"/>
  <c r="G891" i="5" s="1"/>
  <c r="K2953" i="4"/>
  <c r="M2953" i="4" s="1"/>
  <c r="G893" i="5" s="1"/>
  <c r="K2955" i="4"/>
  <c r="M2955" i="4" s="1"/>
  <c r="G895" i="5" s="1"/>
  <c r="K2957" i="4"/>
  <c r="M2957" i="4" s="1"/>
  <c r="G897" i="5" s="1"/>
  <c r="K2959" i="4"/>
  <c r="M2959" i="4" s="1"/>
  <c r="G899" i="5" s="1"/>
  <c r="K2961" i="4"/>
  <c r="M2961" i="4" s="1"/>
  <c r="G901" i="5" s="1"/>
  <c r="K2963" i="4"/>
  <c r="M2963" i="4" s="1"/>
  <c r="G903" i="5" s="1"/>
  <c r="K2965" i="4"/>
  <c r="M2965" i="4" s="1"/>
  <c r="G905" i="5" s="1"/>
  <c r="K2967" i="4"/>
  <c r="M2967" i="4" s="1"/>
  <c r="G907" i="5" s="1"/>
  <c r="K2969" i="4"/>
  <c r="M2969" i="4" s="1"/>
  <c r="G909" i="5" s="1"/>
  <c r="K2971" i="4"/>
  <c r="M2971" i="4" s="1"/>
  <c r="G911" i="5" s="1"/>
  <c r="K2973" i="4"/>
  <c r="M2973" i="4" s="1"/>
  <c r="G913" i="5" s="1"/>
  <c r="K2975" i="4"/>
  <c r="M2975" i="4" s="1"/>
  <c r="G915" i="5" s="1"/>
  <c r="K2977" i="4"/>
  <c r="M2977" i="4" s="1"/>
  <c r="G917" i="5" s="1"/>
  <c r="K2979" i="4"/>
  <c r="M2979" i="4" s="1"/>
  <c r="G919" i="5" s="1"/>
  <c r="K2981" i="4"/>
  <c r="M2981" i="4" s="1"/>
  <c r="G921" i="5" s="1"/>
  <c r="K2983" i="4"/>
  <c r="M2983" i="4" s="1"/>
  <c r="G923" i="5" s="1"/>
  <c r="K2986" i="4"/>
  <c r="M2986" i="4" s="1"/>
  <c r="G926" i="5" s="1"/>
  <c r="K2991" i="4"/>
  <c r="M2991" i="4" s="1"/>
  <c r="G931" i="5" s="1"/>
  <c r="K2995" i="4"/>
  <c r="M2995" i="4" s="1"/>
  <c r="G935" i="5" s="1"/>
  <c r="K2999" i="4"/>
  <c r="M2999" i="4" s="1"/>
  <c r="G939" i="5" s="1"/>
  <c r="K3001" i="4"/>
  <c r="M3001" i="4" s="1"/>
  <c r="G941" i="5" s="1"/>
  <c r="K3003" i="4"/>
  <c r="M3003" i="4" s="1"/>
  <c r="G943" i="5" s="1"/>
  <c r="K3071" i="4"/>
  <c r="M3071" i="4" s="1"/>
  <c r="G1011" i="5" s="1"/>
  <c r="K3073" i="4"/>
  <c r="M3073" i="4" s="1"/>
  <c r="G1013" i="5" s="1"/>
  <c r="K3075" i="4"/>
  <c r="M3075" i="4" s="1"/>
  <c r="G1015" i="5" s="1"/>
  <c r="K3081" i="4"/>
  <c r="M3081" i="4" s="1"/>
  <c r="G1021" i="5" s="1"/>
  <c r="K3083" i="4"/>
  <c r="M3083" i="4" s="1"/>
  <c r="G1023" i="5" s="1"/>
  <c r="K3085" i="4"/>
  <c r="M3085" i="4" s="1"/>
  <c r="G1025" i="5" s="1"/>
  <c r="K3087" i="4"/>
  <c r="M3087" i="4" s="1"/>
  <c r="G1027" i="5" s="1"/>
  <c r="K3090" i="4"/>
  <c r="M3090" i="4" s="1"/>
  <c r="G1030" i="5" s="1"/>
  <c r="K3092" i="4"/>
  <c r="M3092" i="4" s="1"/>
  <c r="G1032" i="5" s="1"/>
  <c r="K3094" i="4"/>
  <c r="M3094" i="4" s="1"/>
  <c r="G1034" i="5" s="1"/>
  <c r="K3096" i="4"/>
  <c r="M3096" i="4" s="1"/>
  <c r="G1036" i="5" s="1"/>
  <c r="K3098" i="4"/>
  <c r="M3098" i="4" s="1"/>
  <c r="G1038" i="5" s="1"/>
  <c r="K3006" i="4"/>
  <c r="M3006" i="4" s="1"/>
  <c r="G946" i="5" s="1"/>
  <c r="K3008" i="4"/>
  <c r="M3008" i="4" s="1"/>
  <c r="G948" i="5" s="1"/>
  <c r="K3010" i="4"/>
  <c r="M3010" i="4" s="1"/>
  <c r="G950" i="5" s="1"/>
  <c r="K3014" i="4"/>
  <c r="M3014" i="4" s="1"/>
  <c r="G954" i="5" s="1"/>
  <c r="K3016" i="4"/>
  <c r="M3016" i="4" s="1"/>
  <c r="G956" i="5" s="1"/>
  <c r="K3018" i="4"/>
  <c r="M3018" i="4" s="1"/>
  <c r="G958" i="5" s="1"/>
  <c r="K3020" i="4"/>
  <c r="M3020" i="4" s="1"/>
  <c r="G960" i="5" s="1"/>
  <c r="K3022" i="4"/>
  <c r="M3022" i="4" s="1"/>
  <c r="G962" i="5" s="1"/>
  <c r="K3024" i="4"/>
  <c r="M3024" i="4" s="1"/>
  <c r="G964" i="5" s="1"/>
  <c r="K3026" i="4"/>
  <c r="M3026" i="4" s="1"/>
  <c r="G966" i="5" s="1"/>
  <c r="K3028" i="4"/>
  <c r="M3028" i="4" s="1"/>
  <c r="G968" i="5" s="1"/>
  <c r="K3030" i="4"/>
  <c r="M3030" i="4" s="1"/>
  <c r="G970" i="5" s="1"/>
  <c r="K3032" i="4"/>
  <c r="M3032" i="4" s="1"/>
  <c r="G972" i="5" s="1"/>
  <c r="K3034" i="4"/>
  <c r="M3034" i="4" s="1"/>
  <c r="G974" i="5" s="1"/>
  <c r="K3036" i="4"/>
  <c r="M3036" i="4" s="1"/>
  <c r="G976" i="5" s="1"/>
  <c r="K3038" i="4"/>
  <c r="M3038" i="4" s="1"/>
  <c r="G978" i="5" s="1"/>
  <c r="K3043" i="4"/>
  <c r="M3043" i="4" s="1"/>
  <c r="G983" i="5" s="1"/>
  <c r="K3045" i="4"/>
  <c r="M3045" i="4" s="1"/>
  <c r="G985" i="5" s="1"/>
  <c r="K3047" i="4"/>
  <c r="M3047" i="4" s="1"/>
  <c r="G987" i="5" s="1"/>
  <c r="K3051" i="4"/>
  <c r="M3051" i="4" s="1"/>
  <c r="G991" i="5" s="1"/>
  <c r="K3053" i="4"/>
  <c r="M3053" i="4" s="1"/>
  <c r="G993" i="5" s="1"/>
  <c r="K3055" i="4"/>
  <c r="M3055" i="4" s="1"/>
  <c r="G995" i="5" s="1"/>
  <c r="K3057" i="4"/>
  <c r="M3057" i="4" s="1"/>
  <c r="G997" i="5" s="1"/>
  <c r="K3059" i="4"/>
  <c r="M3059" i="4" s="1"/>
  <c r="G999" i="5" s="1"/>
  <c r="K3061" i="4"/>
  <c r="M3061" i="4" s="1"/>
  <c r="G1001" i="5" s="1"/>
  <c r="K3063" i="4"/>
  <c r="M3063" i="4" s="1"/>
  <c r="G1003" i="5" s="1"/>
  <c r="K3065" i="4"/>
  <c r="M3065" i="4" s="1"/>
  <c r="G1005" i="5" s="1"/>
  <c r="K3067" i="4"/>
  <c r="M3067" i="4" s="1"/>
  <c r="G1007" i="5" s="1"/>
  <c r="G796" i="5"/>
  <c r="G799" i="5"/>
  <c r="K2861" i="4"/>
  <c r="M2861" i="4" s="1"/>
  <c r="G801" i="5" s="1"/>
  <c r="K2863" i="4"/>
  <c r="M2863" i="4" s="1"/>
  <c r="G803" i="5" s="1"/>
  <c r="K2865" i="4"/>
  <c r="M2865" i="4" s="1"/>
  <c r="G805" i="5" s="1"/>
  <c r="K2867" i="4"/>
  <c r="M2867" i="4" s="1"/>
  <c r="G807" i="5" s="1"/>
  <c r="K2869" i="4"/>
  <c r="M2869" i="4" s="1"/>
  <c r="G809" i="5" s="1"/>
  <c r="K2871" i="4"/>
  <c r="M2871" i="4" s="1"/>
  <c r="G811" i="5" s="1"/>
  <c r="K2873" i="4"/>
  <c r="M2873" i="4" s="1"/>
  <c r="G813" i="5" s="1"/>
  <c r="K2875" i="4"/>
  <c r="M2875" i="4" s="1"/>
  <c r="G815" i="5" s="1"/>
  <c r="K2877" i="4"/>
  <c r="M2877" i="4" s="1"/>
  <c r="G817" i="5" s="1"/>
  <c r="K2879" i="4"/>
  <c r="M2879" i="4" s="1"/>
  <c r="G819" i="5" s="1"/>
  <c r="K2881" i="4"/>
  <c r="M2881" i="4" s="1"/>
  <c r="G821" i="5" s="1"/>
  <c r="K2883" i="4"/>
  <c r="M2883" i="4" s="1"/>
  <c r="G823" i="5" s="1"/>
  <c r="K2885" i="4"/>
  <c r="M2885" i="4" s="1"/>
  <c r="G825" i="5" s="1"/>
  <c r="K2887" i="4"/>
  <c r="M2887" i="4" s="1"/>
  <c r="G827" i="5" s="1"/>
  <c r="K2889" i="4"/>
  <c r="M2889" i="4" s="1"/>
  <c r="G829" i="5" s="1"/>
  <c r="K2891" i="4"/>
  <c r="M2891" i="4" s="1"/>
  <c r="G831" i="5" s="1"/>
  <c r="K2893" i="4"/>
  <c r="M2893" i="4" s="1"/>
  <c r="G833" i="5" s="1"/>
  <c r="K2895" i="4"/>
  <c r="M2895" i="4" s="1"/>
  <c r="G835" i="5" s="1"/>
  <c r="K2897" i="4"/>
  <c r="M2897" i="4" s="1"/>
  <c r="G837" i="5" s="1"/>
  <c r="K2899" i="4"/>
  <c r="M2899" i="4" s="1"/>
  <c r="G839" i="5" s="1"/>
  <c r="K2901" i="4"/>
  <c r="M2901" i="4" s="1"/>
  <c r="G841" i="5" s="1"/>
  <c r="K2903" i="4"/>
  <c r="M2903" i="4" s="1"/>
  <c r="G843" i="5" s="1"/>
  <c r="K2908" i="4"/>
  <c r="M2908" i="4" s="1"/>
  <c r="G848" i="5" s="1"/>
  <c r="K2910" i="4"/>
  <c r="M2910" i="4" s="1"/>
  <c r="G850" i="5" s="1"/>
  <c r="K2912" i="4"/>
  <c r="M2912" i="4" s="1"/>
  <c r="G852" i="5" s="1"/>
  <c r="K2914" i="4"/>
  <c r="M2914" i="4" s="1"/>
  <c r="G854" i="5" s="1"/>
  <c r="K2916" i="4"/>
  <c r="M2916" i="4" s="1"/>
  <c r="G856" i="5" s="1"/>
  <c r="K2918" i="4"/>
  <c r="M2918" i="4" s="1"/>
  <c r="G858" i="5" s="1"/>
  <c r="K2920" i="4"/>
  <c r="M2920" i="4" s="1"/>
  <c r="G860" i="5" s="1"/>
  <c r="K2922" i="4"/>
  <c r="M2922" i="4" s="1"/>
  <c r="G862" i="5" s="1"/>
  <c r="K2924" i="4"/>
  <c r="M2924" i="4" s="1"/>
  <c r="G864" i="5" s="1"/>
  <c r="K2926" i="4"/>
  <c r="M2926" i="4" s="1"/>
  <c r="G866" i="5" s="1"/>
  <c r="K2928" i="4"/>
  <c r="M2928" i="4" s="1"/>
  <c r="G868" i="5" s="1"/>
  <c r="K2930" i="4"/>
  <c r="M2930" i="4" s="1"/>
  <c r="G870" i="5" s="1"/>
  <c r="K2932" i="4"/>
  <c r="M2932" i="4" s="1"/>
  <c r="G872" i="5" s="1"/>
  <c r="K2934" i="4"/>
  <c r="M2934" i="4" s="1"/>
  <c r="G874" i="5" s="1"/>
  <c r="K2936" i="4"/>
  <c r="M2936" i="4" s="1"/>
  <c r="G876" i="5" s="1"/>
  <c r="K2938" i="4"/>
  <c r="M2938" i="4" s="1"/>
  <c r="G878" i="5" s="1"/>
  <c r="K2940" i="4"/>
  <c r="M2940" i="4" s="1"/>
  <c r="G880" i="5" s="1"/>
  <c r="K2948" i="4"/>
  <c r="M2948" i="4" s="1"/>
  <c r="G888" i="5" s="1"/>
  <c r="K2952" i="4"/>
  <c r="M2952" i="4" s="1"/>
  <c r="G892" i="5" s="1"/>
  <c r="K2956" i="4"/>
  <c r="M2956" i="4" s="1"/>
  <c r="G896" i="5" s="1"/>
  <c r="K2960" i="4"/>
  <c r="M2960" i="4" s="1"/>
  <c r="G900" i="5" s="1"/>
  <c r="K2964" i="4"/>
  <c r="M2964" i="4" s="1"/>
  <c r="G904" i="5" s="1"/>
  <c r="K2968" i="4"/>
  <c r="M2968" i="4" s="1"/>
  <c r="G908" i="5" s="1"/>
  <c r="K2972" i="4"/>
  <c r="M2972" i="4" s="1"/>
  <c r="G912" i="5" s="1"/>
  <c r="K2976" i="4"/>
  <c r="M2976" i="4" s="1"/>
  <c r="G916" i="5" s="1"/>
  <c r="K2978" i="4"/>
  <c r="M2978" i="4" s="1"/>
  <c r="G918" i="5" s="1"/>
  <c r="K2980" i="4"/>
  <c r="M2980" i="4" s="1"/>
  <c r="G920" i="5" s="1"/>
  <c r="K2985" i="4"/>
  <c r="M2985" i="4" s="1"/>
  <c r="G925" i="5" s="1"/>
  <c r="K2990" i="4"/>
  <c r="M2990" i="4" s="1"/>
  <c r="G930" i="5" s="1"/>
  <c r="K2992" i="4"/>
  <c r="M2992" i="4" s="1"/>
  <c r="G932" i="5" s="1"/>
  <c r="K2994" i="4"/>
  <c r="M2994" i="4" s="1"/>
  <c r="G934" i="5" s="1"/>
  <c r="K2996" i="4"/>
  <c r="M2996" i="4" s="1"/>
  <c r="G936" i="5" s="1"/>
  <c r="K2998" i="4"/>
  <c r="M2998" i="4" s="1"/>
  <c r="G938" i="5" s="1"/>
  <c r="K3000" i="4"/>
  <c r="M3000" i="4" s="1"/>
  <c r="G940" i="5" s="1"/>
  <c r="K3002" i="4"/>
  <c r="M3002" i="4" s="1"/>
  <c r="G942" i="5" s="1"/>
  <c r="K3004" i="4"/>
  <c r="M3004" i="4" s="1"/>
  <c r="G944" i="5" s="1"/>
  <c r="K3070" i="4"/>
  <c r="M3070" i="4" s="1"/>
  <c r="G1010" i="5" s="1"/>
  <c r="K3072" i="4"/>
  <c r="M3072" i="4" s="1"/>
  <c r="G1012" i="5" s="1"/>
  <c r="K3074" i="4"/>
  <c r="M3074" i="4" s="1"/>
  <c r="G1014" i="5" s="1"/>
  <c r="K3076" i="4"/>
  <c r="M3076" i="4" s="1"/>
  <c r="G1016" i="5" s="1"/>
  <c r="K3082" i="4"/>
  <c r="M3082" i="4" s="1"/>
  <c r="G1022" i="5" s="1"/>
  <c r="K3086" i="4"/>
  <c r="M3086" i="4" s="1"/>
  <c r="G1026" i="5" s="1"/>
  <c r="K3091" i="4"/>
  <c r="M3091" i="4" s="1"/>
  <c r="G1031" i="5" s="1"/>
  <c r="K3095" i="4"/>
  <c r="M3095" i="4" s="1"/>
  <c r="G1035" i="5" s="1"/>
  <c r="K3101" i="4"/>
  <c r="M3101" i="4" s="1"/>
  <c r="G1041" i="5" s="1"/>
  <c r="G7676" i="1"/>
  <c r="C831" i="5" s="1"/>
  <c r="G7700" i="1"/>
  <c r="C835" i="5" s="1"/>
  <c r="G7471" i="1"/>
  <c r="C793" i="5" s="1"/>
  <c r="G7478" i="1"/>
  <c r="C797" i="5" s="1"/>
  <c r="G7493" i="1"/>
  <c r="C799" i="5" s="1"/>
  <c r="G7499" i="1"/>
  <c r="C800" i="5" s="1"/>
  <c r="G7466" i="1"/>
  <c r="C791" i="5" s="1"/>
  <c r="G7897" i="1"/>
  <c r="C874" i="5" s="1"/>
  <c r="C917" i="5"/>
  <c r="C953" i="5"/>
  <c r="C902" i="5"/>
  <c r="C1001" i="5"/>
  <c r="G7528" i="1"/>
  <c r="C805" i="5" s="1"/>
  <c r="G7613" i="1"/>
  <c r="C819" i="5" s="1"/>
  <c r="G7643" i="1"/>
  <c r="C825" i="5" s="1"/>
  <c r="G7649" i="1"/>
  <c r="C826" i="5" s="1"/>
  <c r="G7654" i="1"/>
  <c r="C827" i="5" s="1"/>
  <c r="G7660" i="1"/>
  <c r="C828" i="5" s="1"/>
  <c r="C887" i="5"/>
  <c r="C909" i="5"/>
  <c r="C910" i="5"/>
  <c r="C911" i="5"/>
  <c r="C914" i="5"/>
  <c r="C915" i="5"/>
  <c r="C918" i="5"/>
  <c r="C919" i="5"/>
  <c r="C922" i="5"/>
  <c r="C923" i="5"/>
  <c r="C924" i="5"/>
  <c r="C932" i="5"/>
  <c r="C933" i="5"/>
  <c r="C942" i="5"/>
  <c r="C976" i="5"/>
  <c r="C1027" i="5"/>
  <c r="C1029" i="5"/>
  <c r="C1030" i="5"/>
  <c r="C1031" i="5"/>
  <c r="C1032" i="5"/>
  <c r="G7639" i="1"/>
  <c r="C824" i="5" s="1"/>
  <c r="G7861" i="1"/>
  <c r="C867" i="5" s="1"/>
  <c r="C950" i="5"/>
  <c r="C1026" i="5"/>
  <c r="C948" i="5"/>
  <c r="C977" i="5"/>
  <c r="G7503" i="1"/>
  <c r="C801" i="5" s="1"/>
  <c r="C907" i="5"/>
  <c r="C965" i="5"/>
  <c r="C1037" i="5"/>
  <c r="G7635" i="1"/>
  <c r="C823" i="5" s="1"/>
  <c r="G7835" i="1"/>
  <c r="C863" i="5" s="1"/>
  <c r="C897" i="5"/>
  <c r="C900" i="5"/>
  <c r="C943" i="5"/>
  <c r="C960" i="5"/>
  <c r="C961" i="5"/>
  <c r="C964" i="5"/>
  <c r="C979" i="5"/>
  <c r="C980" i="5"/>
  <c r="C981" i="5"/>
  <c r="C983" i="5"/>
  <c r="C998" i="5"/>
  <c r="C999" i="5"/>
  <c r="C1000" i="5"/>
  <c r="C1014" i="5"/>
  <c r="G7827" i="1"/>
  <c r="C861" i="5" s="1"/>
  <c r="G7831" i="1"/>
  <c r="C862" i="5" s="1"/>
  <c r="C888" i="5"/>
  <c r="C940" i="5"/>
  <c r="C978" i="5"/>
  <c r="C996" i="5"/>
  <c r="G7707" i="1"/>
  <c r="C836" i="5" s="1"/>
  <c r="G7874" i="1"/>
  <c r="C869" i="5" s="1"/>
  <c r="C896" i="5"/>
  <c r="C941" i="5"/>
  <c r="C1020" i="5"/>
  <c r="G7509" i="1"/>
  <c r="C802" i="5" s="1"/>
  <c r="G7514" i="1"/>
  <c r="C803" i="5" s="1"/>
  <c r="G7522" i="1"/>
  <c r="C804" i="5" s="1"/>
  <c r="G7534" i="1"/>
  <c r="C806" i="5" s="1"/>
  <c r="G7557" i="1"/>
  <c r="C810" i="5" s="1"/>
  <c r="G7563" i="1"/>
  <c r="C811" i="5" s="1"/>
  <c r="G7581" i="1"/>
  <c r="C814" i="5" s="1"/>
  <c r="G7587" i="1"/>
  <c r="C815" i="5" s="1"/>
  <c r="G7619" i="1"/>
  <c r="C820" i="5" s="1"/>
  <c r="G7713" i="1"/>
  <c r="C837" i="5" s="1"/>
  <c r="G7799" i="1"/>
  <c r="C856" i="5" s="1"/>
  <c r="G7805" i="1"/>
  <c r="C857" i="5" s="1"/>
  <c r="G7881" i="1"/>
  <c r="C870" i="5" s="1"/>
  <c r="C890" i="5"/>
  <c r="C892" i="5"/>
  <c r="C894" i="5"/>
  <c r="C895" i="5"/>
  <c r="C956" i="5"/>
  <c r="C957" i="5"/>
  <c r="C966" i="5"/>
  <c r="C993" i="5"/>
  <c r="C994" i="5"/>
  <c r="C995" i="5"/>
  <c r="C1022" i="5"/>
  <c r="G7540" i="1"/>
  <c r="C807" i="5" s="1"/>
  <c r="G7551" i="1"/>
  <c r="C809" i="5" s="1"/>
  <c r="G7592" i="1"/>
  <c r="C816" i="5" s="1"/>
  <c r="G7597" i="1"/>
  <c r="C817" i="5" s="1"/>
  <c r="G7607" i="1"/>
  <c r="C818" i="5" s="1"/>
  <c r="G7666" i="1"/>
  <c r="C829" i="5" s="1"/>
  <c r="G7673" i="1"/>
  <c r="C830" i="5" s="1"/>
  <c r="G7686" i="1"/>
  <c r="C832" i="5" s="1"/>
  <c r="G7739" i="1"/>
  <c r="C843" i="5" s="1"/>
  <c r="G7746" i="1"/>
  <c r="C845" i="5" s="1"/>
  <c r="G7751" i="1"/>
  <c r="C846" i="5" s="1"/>
  <c r="G7756" i="1"/>
  <c r="G7761" i="1"/>
  <c r="C849" i="5" s="1"/>
  <c r="G7766" i="1"/>
  <c r="C850" i="5" s="1"/>
  <c r="G7771" i="1"/>
  <c r="C851" i="5" s="1"/>
  <c r="G7776" i="1"/>
  <c r="C852" i="5" s="1"/>
  <c r="G7781" i="1"/>
  <c r="C853" i="5" s="1"/>
  <c r="G7786" i="1"/>
  <c r="C854" i="5" s="1"/>
  <c r="G7791" i="1"/>
  <c r="C855" i="5" s="1"/>
  <c r="G7851" i="1"/>
  <c r="C865" i="5" s="1"/>
  <c r="G7858" i="1"/>
  <c r="C866" i="5" s="1"/>
  <c r="G7868" i="1"/>
  <c r="C868" i="5" s="1"/>
  <c r="C885" i="5"/>
  <c r="C891" i="5"/>
  <c r="C893" i="5"/>
  <c r="C898" i="5"/>
  <c r="C906" i="5"/>
  <c r="C912" i="5"/>
  <c r="C913" i="5"/>
  <c r="C916" i="5"/>
  <c r="C920" i="5"/>
  <c r="C931" i="5"/>
  <c r="C934" i="5"/>
  <c r="C935" i="5"/>
  <c r="C937" i="5"/>
  <c r="C945" i="5"/>
  <c r="C946" i="5"/>
  <c r="C947" i="5"/>
  <c r="C967" i="5"/>
  <c r="C968" i="5"/>
  <c r="C969" i="5"/>
  <c r="C971" i="5"/>
  <c r="C972" i="5"/>
  <c r="C973" i="5"/>
  <c r="C974" i="5"/>
  <c r="C984" i="5"/>
  <c r="C986" i="5"/>
  <c r="C987" i="5"/>
  <c r="C990" i="5"/>
  <c r="C991" i="5"/>
  <c r="C992" i="5"/>
  <c r="C1002" i="5"/>
  <c r="C1013" i="5"/>
  <c r="C1015" i="5"/>
  <c r="C1023" i="5"/>
  <c r="C1035" i="5"/>
  <c r="C1036" i="5"/>
  <c r="C1041" i="5"/>
  <c r="C1042" i="5"/>
  <c r="G7486" i="1"/>
  <c r="C798" i="5" s="1"/>
  <c r="G7544" i="1"/>
  <c r="C808" i="5" s="1"/>
  <c r="G7569" i="1"/>
  <c r="C812" i="5" s="1"/>
  <c r="G7575" i="1"/>
  <c r="C813" i="5" s="1"/>
  <c r="G7625" i="1"/>
  <c r="C821" i="5" s="1"/>
  <c r="G7691" i="1"/>
  <c r="C833" i="5" s="1"/>
  <c r="G7697" i="1"/>
  <c r="C834" i="5" s="1"/>
  <c r="G7719" i="1"/>
  <c r="C838" i="5" s="1"/>
  <c r="G7724" i="1"/>
  <c r="C839" i="5" s="1"/>
  <c r="G7732" i="1"/>
  <c r="C840" i="5" s="1"/>
  <c r="G7811" i="1"/>
  <c r="C858" i="5" s="1"/>
  <c r="G7816" i="1"/>
  <c r="C859" i="5" s="1"/>
  <c r="G7821" i="1"/>
  <c r="C860" i="5" s="1"/>
  <c r="G7843" i="1"/>
  <c r="C864" i="5" s="1"/>
  <c r="G7886" i="1"/>
  <c r="C871" i="5" s="1"/>
  <c r="G7891" i="1"/>
  <c r="C872" i="5" s="1"/>
  <c r="G7894" i="1"/>
  <c r="C873" i="5" s="1"/>
  <c r="G7902" i="1"/>
  <c r="C875" i="5" s="1"/>
  <c r="G7909" i="1"/>
  <c r="C878" i="5" s="1"/>
  <c r="C879" i="5"/>
  <c r="C880" i="5"/>
  <c r="C883" i="5"/>
  <c r="C889" i="5"/>
  <c r="C899" i="5"/>
  <c r="C901" i="5"/>
  <c r="C903" i="5"/>
  <c r="C904" i="5"/>
  <c r="C905" i="5"/>
  <c r="C908" i="5"/>
  <c r="C921" i="5"/>
  <c r="C938" i="5"/>
  <c r="C939" i="5"/>
  <c r="C954" i="5"/>
  <c r="C955" i="5"/>
  <c r="C958" i="5"/>
  <c r="C959" i="5"/>
  <c r="C962" i="5"/>
  <c r="C963" i="5"/>
  <c r="C975" i="5"/>
  <c r="C997" i="5"/>
  <c r="C1003" i="5"/>
  <c r="C1004" i="5"/>
  <c r="C1005" i="5"/>
  <c r="C1006" i="5"/>
  <c r="C1009" i="5"/>
  <c r="C1010" i="5"/>
  <c r="C1011" i="5"/>
  <c r="C1012" i="5"/>
  <c r="C1033" i="5"/>
  <c r="C1034" i="5"/>
  <c r="C1038" i="5"/>
  <c r="M2962" i="4"/>
  <c r="G902" i="5" s="1"/>
  <c r="M2966" i="4"/>
  <c r="G906" i="5" s="1"/>
  <c r="M2970" i="4"/>
  <c r="G910" i="5" s="1"/>
  <c r="M2993" i="4"/>
  <c r="G933" i="5" s="1"/>
  <c r="M2950" i="4"/>
  <c r="G890" i="5" s="1"/>
  <c r="M2954" i="4"/>
  <c r="G894" i="5" s="1"/>
  <c r="M2958" i="4"/>
  <c r="G898" i="5" s="1"/>
  <c r="M2974" i="4"/>
  <c r="G914" i="5" s="1"/>
  <c r="M2982" i="4"/>
  <c r="G922" i="5" s="1"/>
  <c r="M2997" i="4"/>
  <c r="G937" i="5" s="1"/>
  <c r="M3046" i="4"/>
  <c r="G986" i="5" s="1"/>
  <c r="M3040" i="4"/>
  <c r="G980" i="5" s="1"/>
  <c r="M3084" i="4"/>
  <c r="G1024" i="5" s="1"/>
  <c r="M3089" i="4"/>
  <c r="G1029" i="5" s="1"/>
  <c r="M3093" i="4"/>
  <c r="G1033" i="5" s="1"/>
  <c r="M3097" i="4"/>
  <c r="G1037" i="5" s="1"/>
  <c r="F1018" i="5" l="1"/>
  <c r="H1018" i="5" s="1"/>
  <c r="E1019" i="6" s="1"/>
  <c r="F989" i="5"/>
  <c r="H989" i="5" s="1"/>
  <c r="E990" i="6" s="1"/>
  <c r="F792" i="5"/>
  <c r="H792" i="5" s="1"/>
  <c r="E793" i="6" s="1"/>
  <c r="F884" i="5"/>
  <c r="H884" i="5" s="1"/>
  <c r="E885" i="6" s="1"/>
  <c r="F982" i="5"/>
  <c r="H982" i="5" s="1"/>
  <c r="E983" i="6" s="1"/>
  <c r="F886" i="5"/>
  <c r="H886" i="5" s="1"/>
  <c r="E887" i="6" s="1"/>
  <c r="F952" i="5"/>
  <c r="H952" i="5" s="1"/>
  <c r="E953" i="6" s="1"/>
  <c r="F929" i="5"/>
  <c r="H929" i="5" s="1"/>
  <c r="E930" i="6" s="1"/>
  <c r="F928" i="5"/>
  <c r="H928" i="5" s="1"/>
  <c r="E929" i="6" s="1"/>
  <c r="F794" i="5"/>
  <c r="H794" i="5" s="1"/>
  <c r="E795" i="6" s="1"/>
  <c r="H887" i="5"/>
  <c r="E888" i="6" s="1"/>
  <c r="H845" i="5"/>
  <c r="E846" i="6" s="1"/>
  <c r="H791" i="5"/>
  <c r="E792" i="6" s="1"/>
  <c r="H883" i="5"/>
  <c r="E884" i="6" s="1"/>
  <c r="H793" i="5"/>
  <c r="E794" i="6" s="1"/>
  <c r="H1030" i="5"/>
  <c r="E1031" i="6" s="1"/>
  <c r="H969" i="5"/>
  <c r="E970" i="6" s="1"/>
  <c r="H942" i="5"/>
  <c r="E943" i="6" s="1"/>
  <c r="H909" i="5"/>
  <c r="E910" i="6" s="1"/>
  <c r="H1025" i="5"/>
  <c r="E1026" i="6" s="1"/>
  <c r="H1008" i="5"/>
  <c r="E1009" i="6" s="1"/>
  <c r="H841" i="5"/>
  <c r="E842" i="6" s="1"/>
  <c r="H908" i="5"/>
  <c r="E909" i="6" s="1"/>
  <c r="H948" i="5"/>
  <c r="E949" i="6" s="1"/>
  <c r="H944" i="5"/>
  <c r="E945" i="6" s="1"/>
  <c r="H1014" i="5"/>
  <c r="E1015" i="6" s="1"/>
  <c r="H993" i="5"/>
  <c r="E994" i="6" s="1"/>
  <c r="H925" i="5"/>
  <c r="E926" i="6" s="1"/>
  <c r="H840" i="5"/>
  <c r="E841" i="6" s="1"/>
  <c r="H808" i="5"/>
  <c r="E809" i="6" s="1"/>
  <c r="H822" i="5"/>
  <c r="E823" i="6" s="1"/>
  <c r="H1021" i="5"/>
  <c r="E1022" i="6" s="1"/>
  <c r="H970" i="5"/>
  <c r="E971" i="6" s="1"/>
  <c r="H936" i="5"/>
  <c r="E937" i="6" s="1"/>
  <c r="H1006" i="5"/>
  <c r="E1007" i="6" s="1"/>
  <c r="H881" i="5"/>
  <c r="E882" i="6" s="1"/>
  <c r="H816" i="5"/>
  <c r="E817" i="6" s="1"/>
  <c r="H800" i="5"/>
  <c r="E801" i="6" s="1"/>
  <c r="H920" i="5"/>
  <c r="E921" i="6" s="1"/>
  <c r="H919" i="5"/>
  <c r="E920" i="6" s="1"/>
  <c r="H859" i="5"/>
  <c r="E860" i="6" s="1"/>
  <c r="H830" i="5"/>
  <c r="E831" i="6" s="1"/>
  <c r="H814" i="5"/>
  <c r="E815" i="6" s="1"/>
  <c r="H1016" i="5"/>
  <c r="E1017" i="6" s="1"/>
  <c r="H1011" i="5"/>
  <c r="E1012" i="6" s="1"/>
  <c r="H949" i="5"/>
  <c r="E950" i="6" s="1"/>
  <c r="H926" i="5"/>
  <c r="E927" i="6" s="1"/>
  <c r="H930" i="5"/>
  <c r="E931" i="6" s="1"/>
  <c r="H877" i="5"/>
  <c r="E878" i="6" s="1"/>
  <c r="H861" i="5"/>
  <c r="E862" i="6" s="1"/>
  <c r="H812" i="5"/>
  <c r="E813" i="6" s="1"/>
  <c r="H796" i="5"/>
  <c r="E797" i="6" s="1"/>
  <c r="H916" i="5"/>
  <c r="E917" i="6" s="1"/>
  <c r="H809" i="5"/>
  <c r="E810" i="6" s="1"/>
  <c r="H842" i="5"/>
  <c r="E843" i="6" s="1"/>
  <c r="H950" i="5"/>
  <c r="E951" i="6" s="1"/>
  <c r="H917" i="5"/>
  <c r="E918" i="6" s="1"/>
  <c r="H874" i="5"/>
  <c r="E875" i="6" s="1"/>
  <c r="H797" i="5"/>
  <c r="E798" i="6" s="1"/>
  <c r="H1038" i="5"/>
  <c r="E1039" i="6" s="1"/>
  <c r="H971" i="5"/>
  <c r="E972" i="6" s="1"/>
  <c r="H984" i="5"/>
  <c r="E985" i="6" s="1"/>
  <c r="H878" i="5"/>
  <c r="E879" i="6" s="1"/>
  <c r="H837" i="5"/>
  <c r="E838" i="6" s="1"/>
  <c r="H868" i="5"/>
  <c r="E869" i="6" s="1"/>
  <c r="H811" i="5"/>
  <c r="E812" i="6" s="1"/>
  <c r="H829" i="5"/>
  <c r="E830" i="6" s="1"/>
  <c r="H834" i="5"/>
  <c r="E835" i="6" s="1"/>
  <c r="H978" i="5"/>
  <c r="E979" i="6" s="1"/>
  <c r="H998" i="5"/>
  <c r="E999" i="6" s="1"/>
  <c r="H947" i="5"/>
  <c r="E948" i="6" s="1"/>
  <c r="H976" i="5"/>
  <c r="E977" i="6" s="1"/>
  <c r="H896" i="5"/>
  <c r="E897" i="6" s="1"/>
  <c r="H827" i="5"/>
  <c r="E828" i="6" s="1"/>
  <c r="H801" i="5"/>
  <c r="E802" i="6" s="1"/>
  <c r="H918" i="5"/>
  <c r="E919" i="6" s="1"/>
  <c r="H1041" i="5"/>
  <c r="E1042" i="6" s="1"/>
  <c r="H994" i="5"/>
  <c r="E995" i="6" s="1"/>
  <c r="H935" i="5"/>
  <c r="E936" i="6" s="1"/>
  <c r="H956" i="5"/>
  <c r="E957" i="6" s="1"/>
  <c r="H805" i="5"/>
  <c r="E806" i="6" s="1"/>
  <c r="H823" i="5"/>
  <c r="E824" i="6" s="1"/>
  <c r="H961" i="5"/>
  <c r="E962" i="6" s="1"/>
  <c r="H968" i="5"/>
  <c r="E969" i="6" s="1"/>
  <c r="H901" i="5"/>
  <c r="E902" i="6" s="1"/>
  <c r="H852" i="5"/>
  <c r="E853" i="6" s="1"/>
  <c r="H821" i="5"/>
  <c r="E822" i="6" s="1"/>
  <c r="H888" i="5"/>
  <c r="E889" i="6" s="1"/>
  <c r="H798" i="5"/>
  <c r="E799" i="6" s="1"/>
  <c r="H954" i="5"/>
  <c r="E955" i="6" s="1"/>
  <c r="H865" i="5"/>
  <c r="E866" i="6" s="1"/>
  <c r="H825" i="5"/>
  <c r="E826" i="6" s="1"/>
  <c r="H1020" i="5"/>
  <c r="E1021" i="6" s="1"/>
  <c r="H931" i="5"/>
  <c r="H832" i="5"/>
  <c r="E833" i="6" s="1"/>
  <c r="H824" i="5"/>
  <c r="E825" i="6" s="1"/>
  <c r="H958" i="5"/>
  <c r="E959" i="6" s="1"/>
  <c r="H1005" i="5"/>
  <c r="E1006" i="6" s="1"/>
  <c r="H938" i="5"/>
  <c r="E939" i="6" s="1"/>
  <c r="H904" i="5"/>
  <c r="E905" i="6" s="1"/>
  <c r="H889" i="5"/>
  <c r="E890" i="6" s="1"/>
  <c r="H974" i="5"/>
  <c r="E975" i="6" s="1"/>
  <c r="H940" i="5"/>
  <c r="E941" i="6" s="1"/>
  <c r="H869" i="5"/>
  <c r="E870" i="6" s="1"/>
  <c r="H820" i="5"/>
  <c r="E821" i="6" s="1"/>
  <c r="H923" i="5"/>
  <c r="E924" i="6" s="1"/>
  <c r="H1001" i="5"/>
  <c r="E1002" i="6" s="1"/>
  <c r="H802" i="5"/>
  <c r="E803" i="6" s="1"/>
  <c r="H964" i="5"/>
  <c r="E965" i="6" s="1"/>
  <c r="H915" i="5"/>
  <c r="E916" i="6" s="1"/>
  <c r="H826" i="5"/>
  <c r="E827" i="6" s="1"/>
  <c r="H932" i="5"/>
  <c r="E933" i="6" s="1"/>
  <c r="H1032" i="5"/>
  <c r="E1033" i="6" s="1"/>
  <c r="H957" i="5"/>
  <c r="E958" i="6" s="1"/>
  <c r="H980" i="5"/>
  <c r="E981" i="6" s="1"/>
  <c r="H828" i="5"/>
  <c r="E829" i="6" s="1"/>
  <c r="H922" i="5"/>
  <c r="E923" i="6" s="1"/>
  <c r="H1026" i="5"/>
  <c r="E1027" i="6" s="1"/>
  <c r="H960" i="5"/>
  <c r="E961" i="6" s="1"/>
  <c r="H890" i="5"/>
  <c r="E891" i="6" s="1"/>
  <c r="H862" i="5"/>
  <c r="E863" i="6" s="1"/>
  <c r="H911" i="5"/>
  <c r="E912" i="6" s="1"/>
  <c r="H902" i="5"/>
  <c r="E903" i="6" s="1"/>
  <c r="H996" i="5"/>
  <c r="E997" i="6" s="1"/>
  <c r="H995" i="5"/>
  <c r="E996" i="6" s="1"/>
  <c r="H804" i="5"/>
  <c r="E805" i="6" s="1"/>
  <c r="H856" i="5"/>
  <c r="E857" i="6" s="1"/>
  <c r="H892" i="5"/>
  <c r="E893" i="6" s="1"/>
  <c r="H871" i="5"/>
  <c r="E872" i="6" s="1"/>
  <c r="H854" i="5"/>
  <c r="E855" i="6" s="1"/>
  <c r="H858" i="5"/>
  <c r="E859" i="6" s="1"/>
  <c r="H1010" i="5"/>
  <c r="E1011" i="6" s="1"/>
  <c r="H921" i="5"/>
  <c r="E922" i="6" s="1"/>
  <c r="H853" i="5"/>
  <c r="E854" i="6" s="1"/>
  <c r="H893" i="5"/>
  <c r="E894" i="6" s="1"/>
  <c r="H833" i="5"/>
  <c r="E834" i="6" s="1"/>
  <c r="H1004" i="5"/>
  <c r="E1005" i="6" s="1"/>
  <c r="H1036" i="5"/>
  <c r="E1037" i="6" s="1"/>
  <c r="H990" i="5"/>
  <c r="E991" i="6" s="1"/>
  <c r="H934" i="5"/>
  <c r="E935" i="6" s="1"/>
  <c r="H849" i="5"/>
  <c r="E850" i="6" s="1"/>
  <c r="H1034" i="5"/>
  <c r="E1035" i="6" s="1"/>
  <c r="H1013" i="5"/>
  <c r="E1014" i="6" s="1"/>
  <c r="H946" i="5"/>
  <c r="E947" i="6" s="1"/>
  <c r="H913" i="5"/>
  <c r="E914" i="6" s="1"/>
  <c r="H900" i="5"/>
  <c r="E901" i="6" s="1"/>
  <c r="H864" i="5"/>
  <c r="E865" i="6" s="1"/>
  <c r="H866" i="5"/>
  <c r="E867" i="6" s="1"/>
  <c r="H818" i="5"/>
  <c r="E819" i="6" s="1"/>
  <c r="H897" i="5"/>
  <c r="E898" i="6" s="1"/>
  <c r="H992" i="5"/>
  <c r="E993" i="6" s="1"/>
  <c r="H959" i="5"/>
  <c r="E960" i="6" s="1"/>
  <c r="H1042" i="5"/>
  <c r="E1043" i="6" s="1"/>
  <c r="H965" i="5"/>
  <c r="E966" i="6" s="1"/>
  <c r="H1022" i="5"/>
  <c r="E1023" i="6" s="1"/>
  <c r="H972" i="5"/>
  <c r="E973" i="6" s="1"/>
  <c r="H905" i="5"/>
  <c r="E906" i="6" s="1"/>
  <c r="H836" i="5"/>
  <c r="E837" i="6" s="1"/>
  <c r="H967" i="5"/>
  <c r="E968" i="6" s="1"/>
  <c r="H966" i="5"/>
  <c r="E967" i="6" s="1"/>
  <c r="H1002" i="5"/>
  <c r="E1003" i="6" s="1"/>
  <c r="H973" i="5"/>
  <c r="E974" i="6" s="1"/>
  <c r="H997" i="5"/>
  <c r="E998" i="6" s="1"/>
  <c r="H870" i="5"/>
  <c r="E871" i="6" s="1"/>
  <c r="H885" i="5"/>
  <c r="E886" i="6" s="1"/>
  <c r="H810" i="5"/>
  <c r="E811" i="6" s="1"/>
  <c r="H813" i="5"/>
  <c r="E814" i="6" s="1"/>
  <c r="H906" i="5"/>
  <c r="E907" i="6" s="1"/>
  <c r="H872" i="5"/>
  <c r="E873" i="6" s="1"/>
  <c r="H1012" i="5"/>
  <c r="E1013" i="6" s="1"/>
  <c r="H1003" i="5"/>
  <c r="E1004" i="6" s="1"/>
  <c r="H962" i="5"/>
  <c r="E963" i="6" s="1"/>
  <c r="H1009" i="5"/>
  <c r="E1010" i="6" s="1"/>
  <c r="H873" i="5"/>
  <c r="E874" i="6" s="1"/>
  <c r="H857" i="5"/>
  <c r="E858" i="6" s="1"/>
  <c r="H817" i="5"/>
  <c r="E818" i="6" s="1"/>
  <c r="H912" i="5"/>
  <c r="E913" i="6" s="1"/>
  <c r="H880" i="5"/>
  <c r="E881" i="6" s="1"/>
  <c r="H860" i="5"/>
  <c r="E861" i="6" s="1"/>
  <c r="H846" i="5"/>
  <c r="E847" i="6" s="1"/>
  <c r="H879" i="5"/>
  <c r="E880" i="6" s="1"/>
  <c r="H838" i="5"/>
  <c r="E839" i="6" s="1"/>
  <c r="H806" i="5"/>
  <c r="E807" i="6" s="1"/>
  <c r="C847" i="5"/>
  <c r="C848" i="5"/>
  <c r="H848" i="5" s="1"/>
  <c r="E849" i="6" s="1"/>
  <c r="H1033" i="5"/>
  <c r="E1034" i="6" s="1"/>
  <c r="H937" i="5"/>
  <c r="E938" i="6" s="1"/>
  <c r="H1024" i="5"/>
  <c r="E1025" i="6" s="1"/>
  <c r="H914" i="5"/>
  <c r="E915" i="6" s="1"/>
  <c r="H898" i="5"/>
  <c r="E899" i="6" s="1"/>
  <c r="H1029" i="5"/>
  <c r="E1030" i="6" s="1"/>
  <c r="H933" i="5"/>
  <c r="E934" i="6" s="1"/>
  <c r="H1037" i="5"/>
  <c r="E1038" i="6" s="1"/>
  <c r="H986" i="5"/>
  <c r="E987" i="6" s="1"/>
  <c r="H910" i="5"/>
  <c r="E911" i="6" s="1"/>
  <c r="H894" i="5"/>
  <c r="E895" i="6" s="1"/>
  <c r="H795" i="5"/>
  <c r="E796" i="6" s="1"/>
  <c r="E932" i="6"/>
  <c r="H1000" i="5"/>
  <c r="E1001" i="6" s="1"/>
  <c r="H945" i="5"/>
  <c r="E946" i="6" s="1"/>
  <c r="H807" i="5"/>
  <c r="E808" i="6" s="1"/>
  <c r="H963" i="5"/>
  <c r="H941" i="5"/>
  <c r="E942" i="6" s="1"/>
  <c r="H924" i="5"/>
  <c r="E925" i="6" s="1"/>
  <c r="H983" i="5"/>
  <c r="H977" i="5"/>
  <c r="H981" i="5"/>
  <c r="H1035" i="5"/>
  <c r="H907" i="5"/>
  <c r="H895" i="5"/>
  <c r="H819" i="5"/>
  <c r="H851" i="5"/>
  <c r="H979" i="5"/>
  <c r="H876" i="5"/>
  <c r="H1027" i="5"/>
  <c r="H855" i="5"/>
  <c r="H939" i="5"/>
  <c r="H843" i="5"/>
  <c r="H815" i="5"/>
  <c r="H955" i="5"/>
  <c r="H839" i="5"/>
  <c r="H1015" i="5"/>
  <c r="H850" i="5"/>
  <c r="H1023" i="5"/>
  <c r="H903" i="5"/>
  <c r="H835" i="5"/>
  <c r="H803" i="5"/>
  <c r="H891" i="5"/>
  <c r="H867" i="5"/>
  <c r="H875" i="5"/>
  <c r="H985" i="5"/>
  <c r="H1039" i="5"/>
  <c r="H1031" i="5"/>
  <c r="H899" i="5"/>
  <c r="H831" i="5"/>
  <c r="H799" i="5"/>
  <c r="H863" i="5"/>
  <c r="H999" i="5"/>
  <c r="H991" i="5"/>
  <c r="H953" i="5"/>
  <c r="H1019" i="5"/>
  <c r="H975" i="5"/>
  <c r="H943" i="5"/>
  <c r="H987" i="5"/>
  <c r="H1007" i="5"/>
  <c r="D1245" i="3"/>
  <c r="H847" i="5" l="1"/>
  <c r="E848" i="6" s="1"/>
  <c r="E964" i="6"/>
  <c r="E1008" i="6"/>
  <c r="E1020" i="6"/>
  <c r="E992" i="6"/>
  <c r="E832" i="6"/>
  <c r="E1032" i="6"/>
  <c r="E840" i="6"/>
  <c r="E904" i="6"/>
  <c r="E1036" i="6"/>
  <c r="E988" i="6"/>
  <c r="E976" i="6"/>
  <c r="E1000" i="6"/>
  <c r="E800" i="6"/>
  <c r="E1040" i="6"/>
  <c r="E892" i="6"/>
  <c r="E956" i="6"/>
  <c r="E908" i="6"/>
  <c r="E984" i="6"/>
  <c r="E986" i="6"/>
  <c r="E868" i="6"/>
  <c r="E836" i="6"/>
  <c r="E1024" i="6"/>
  <c r="E1016" i="6"/>
  <c r="E816" i="6"/>
  <c r="E844" i="6"/>
  <c r="E1028" i="6"/>
  <c r="E980" i="6"/>
  <c r="E852" i="6"/>
  <c r="E896" i="6"/>
  <c r="E978" i="6"/>
  <c r="E944" i="6"/>
  <c r="E954" i="6"/>
  <c r="E864" i="6"/>
  <c r="E900" i="6"/>
  <c r="E876" i="6"/>
  <c r="E940" i="6"/>
  <c r="E856" i="6"/>
  <c r="E804" i="6"/>
  <c r="E851" i="6"/>
  <c r="E982" i="6"/>
  <c r="E877" i="6"/>
  <c r="E820" i="6"/>
  <c r="H1247" i="5" l="1"/>
  <c r="E1248" i="6" s="1"/>
  <c r="H1278" i="5"/>
  <c r="E1279" i="6" s="1"/>
  <c r="H1271" i="5"/>
  <c r="E1272" i="6" s="1"/>
  <c r="H1264" i="5"/>
  <c r="E1265" i="6" s="1"/>
  <c r="H1283" i="5"/>
  <c r="E1284" i="6" s="1"/>
  <c r="H1256" i="5"/>
  <c r="E1257" i="6" s="1"/>
  <c r="H1268" i="5"/>
  <c r="E1269" i="6" s="1"/>
  <c r="H1267" i="5"/>
  <c r="E1268" i="6" s="1"/>
  <c r="H1255" i="5"/>
  <c r="E1256" i="6" s="1"/>
  <c r="H1260" i="5"/>
  <c r="E1261" i="6" s="1"/>
  <c r="H1274" i="5"/>
  <c r="E1275" i="6" s="1"/>
  <c r="H1266" i="5"/>
  <c r="E1267" i="6" s="1"/>
  <c r="H1270" i="5"/>
  <c r="E1271" i="6" s="1"/>
  <c r="H1252" i="5"/>
  <c r="E1253" i="6" s="1"/>
  <c r="H1279" i="5"/>
  <c r="E1280" i="6" s="1"/>
  <c r="H1263" i="5"/>
  <c r="E1264" i="6" s="1"/>
  <c r="H1282" i="5"/>
  <c r="E1283" i="6" s="1"/>
  <c r="H1280" i="5"/>
  <c r="E1281" i="6" s="1"/>
  <c r="H1284" i="5"/>
  <c r="E1285" i="6" s="1"/>
  <c r="H1262" i="5"/>
  <c r="E1263" i="6" s="1"/>
  <c r="H1275" i="5"/>
  <c r="E1276" i="6" s="1"/>
  <c r="H1272" i="5"/>
  <c r="E1273" i="6" s="1"/>
  <c r="H1243" i="5"/>
  <c r="E1244" i="6" s="1"/>
  <c r="H1276" i="5"/>
  <c r="E1277" i="6" s="1"/>
  <c r="H1246" i="5"/>
  <c r="E1247" i="6" s="1"/>
  <c r="H1250" i="5"/>
  <c r="E1251" i="6" s="1"/>
  <c r="H1242" i="5"/>
  <c r="E1243" i="6" s="1"/>
  <c r="H1248" i="5"/>
  <c r="E1249" i="6" s="1"/>
  <c r="H1245" i="5"/>
  <c r="E1246" i="6" s="1"/>
  <c r="H1269" i="5"/>
  <c r="E1270" i="6" s="1"/>
  <c r="H1261" i="5"/>
  <c r="E1262" i="6" s="1"/>
  <c r="H1285" i="5"/>
  <c r="E1286" i="6" s="1"/>
  <c r="H1281" i="5"/>
  <c r="E1282" i="6" s="1"/>
  <c r="H1265" i="5"/>
  <c r="E1266" i="6" s="1"/>
  <c r="H1249" i="5"/>
  <c r="E1250" i="6" s="1"/>
  <c r="H1277" i="5"/>
  <c r="E1278" i="6" s="1"/>
  <c r="H1273" i="5"/>
  <c r="E1274" i="6" s="1"/>
  <c r="H1286" i="5"/>
  <c r="H1254" i="5"/>
  <c r="E1255" i="6" s="1"/>
  <c r="H1251" i="5"/>
  <c r="H1257" i="5" l="1"/>
  <c r="E1258" i="6" s="1"/>
  <c r="H1241" i="5"/>
  <c r="E1242" i="6" s="1"/>
  <c r="H1244" i="5"/>
  <c r="E1245" i="6" s="1"/>
  <c r="E1252" i="6"/>
  <c r="H1253" i="5"/>
  <c r="E1254" i="6" s="1"/>
  <c r="E1287" i="6"/>
  <c r="H1259" i="5"/>
  <c r="H1258" i="5"/>
  <c r="G187" i="5"/>
  <c r="G160" i="5"/>
  <c r="G161" i="5"/>
  <c r="G159" i="5"/>
  <c r="I169" i="2"/>
  <c r="D185" i="3"/>
  <c r="D191" i="3"/>
  <c r="E1259" i="6" l="1"/>
  <c r="E1260" i="6"/>
  <c r="F188" i="2" l="1"/>
  <c r="F187" i="2"/>
  <c r="F186" i="2"/>
  <c r="F166" i="2"/>
  <c r="F167" i="2"/>
  <c r="F168" i="2"/>
  <c r="J440" i="4"/>
  <c r="K440" i="4" s="1"/>
  <c r="H440" i="4"/>
  <c r="I440" i="4" s="1"/>
  <c r="J438" i="4"/>
  <c r="E438" i="4"/>
  <c r="H438" i="4" s="1"/>
  <c r="I438" i="4" s="1"/>
  <c r="J437" i="4"/>
  <c r="E437" i="4"/>
  <c r="H437" i="4" s="1"/>
  <c r="I437" i="4" s="1"/>
  <c r="J436" i="4"/>
  <c r="E436" i="4"/>
  <c r="H436" i="4" s="1"/>
  <c r="I436" i="4" s="1"/>
  <c r="J435" i="4"/>
  <c r="E435" i="4"/>
  <c r="H435" i="4" s="1"/>
  <c r="I435" i="4" s="1"/>
  <c r="J434" i="4"/>
  <c r="E434" i="4"/>
  <c r="H434" i="4" s="1"/>
  <c r="I434" i="4" s="1"/>
  <c r="J432" i="4"/>
  <c r="E432" i="4"/>
  <c r="H432" i="4" s="1"/>
  <c r="I432" i="4" s="1"/>
  <c r="J431" i="4"/>
  <c r="E431" i="4"/>
  <c r="H431" i="4" s="1"/>
  <c r="I431" i="4" s="1"/>
  <c r="J430" i="4"/>
  <c r="E430" i="4"/>
  <c r="H430" i="4" s="1"/>
  <c r="I430" i="4" s="1"/>
  <c r="J429" i="4"/>
  <c r="E429" i="4"/>
  <c r="H429" i="4" s="1"/>
  <c r="I429" i="4" s="1"/>
  <c r="J428" i="4"/>
  <c r="E428" i="4"/>
  <c r="H428" i="4" s="1"/>
  <c r="I428" i="4" s="1"/>
  <c r="J427" i="4"/>
  <c r="E427" i="4"/>
  <c r="H427" i="4" s="1"/>
  <c r="I427" i="4" s="1"/>
  <c r="J425" i="4"/>
  <c r="E425" i="4"/>
  <c r="H425" i="4" s="1"/>
  <c r="I425" i="4" s="1"/>
  <c r="J424" i="4"/>
  <c r="E424" i="4"/>
  <c r="H424" i="4" s="1"/>
  <c r="I424" i="4" s="1"/>
  <c r="J423" i="4"/>
  <c r="E423" i="4"/>
  <c r="H423" i="4" s="1"/>
  <c r="I423" i="4" s="1"/>
  <c r="J422" i="4"/>
  <c r="E422" i="4"/>
  <c r="H422" i="4" s="1"/>
  <c r="I422" i="4" s="1"/>
  <c r="J420" i="4"/>
  <c r="E420" i="4"/>
  <c r="H420" i="4" s="1"/>
  <c r="I420" i="4" s="1"/>
  <c r="J419" i="4"/>
  <c r="E419" i="4"/>
  <c r="H419" i="4" s="1"/>
  <c r="I419" i="4" s="1"/>
  <c r="J418" i="4"/>
  <c r="E418" i="4"/>
  <c r="H418" i="4" s="1"/>
  <c r="I418" i="4" s="1"/>
  <c r="J417" i="4"/>
  <c r="E417" i="4"/>
  <c r="H417" i="4" s="1"/>
  <c r="I417" i="4" s="1"/>
  <c r="J415" i="4"/>
  <c r="E415" i="4"/>
  <c r="H415" i="4" s="1"/>
  <c r="I415" i="4" s="1"/>
  <c r="J414" i="4"/>
  <c r="E414" i="4"/>
  <c r="H414" i="4" s="1"/>
  <c r="I414" i="4" s="1"/>
  <c r="J413" i="4"/>
  <c r="E413" i="4"/>
  <c r="H413" i="4" s="1"/>
  <c r="I413" i="4" s="1"/>
  <c r="J412" i="4"/>
  <c r="E412" i="4"/>
  <c r="H412" i="4" s="1"/>
  <c r="I412" i="4" s="1"/>
  <c r="J410" i="4"/>
  <c r="E410" i="4"/>
  <c r="H410" i="4" s="1"/>
  <c r="I410" i="4" s="1"/>
  <c r="J409" i="4"/>
  <c r="E409" i="4"/>
  <c r="H409" i="4" s="1"/>
  <c r="I409" i="4" s="1"/>
  <c r="J408" i="4"/>
  <c r="E408" i="4"/>
  <c r="H408" i="4" s="1"/>
  <c r="I408" i="4" s="1"/>
  <c r="J407" i="4"/>
  <c r="E407" i="4"/>
  <c r="H407" i="4" s="1"/>
  <c r="I407" i="4" s="1"/>
  <c r="J405" i="4"/>
  <c r="E405" i="4"/>
  <c r="H405" i="4" s="1"/>
  <c r="I405" i="4" s="1"/>
  <c r="J404" i="4"/>
  <c r="E404" i="4"/>
  <c r="H404" i="4" s="1"/>
  <c r="I404" i="4" s="1"/>
  <c r="J403" i="4"/>
  <c r="E403" i="4"/>
  <c r="H403" i="4" s="1"/>
  <c r="I403" i="4" s="1"/>
  <c r="J402" i="4"/>
  <c r="E402" i="4"/>
  <c r="H402" i="4" s="1"/>
  <c r="I402" i="4" s="1"/>
  <c r="J400" i="4"/>
  <c r="E400" i="4"/>
  <c r="H400" i="4" s="1"/>
  <c r="I400" i="4" s="1"/>
  <c r="J399" i="4"/>
  <c r="E399" i="4"/>
  <c r="H399" i="4" s="1"/>
  <c r="I399" i="4" s="1"/>
  <c r="J397" i="4"/>
  <c r="E397" i="4"/>
  <c r="H397" i="4" s="1"/>
  <c r="I397" i="4" s="1"/>
  <c r="J396" i="4"/>
  <c r="E396" i="4"/>
  <c r="H396" i="4" s="1"/>
  <c r="I396" i="4" s="1"/>
  <c r="J395" i="4"/>
  <c r="E395" i="4"/>
  <c r="H395" i="4" s="1"/>
  <c r="I395" i="4" s="1"/>
  <c r="J393" i="4"/>
  <c r="E393" i="4"/>
  <c r="H393" i="4" s="1"/>
  <c r="I393" i="4" s="1"/>
  <c r="J392" i="4"/>
  <c r="E392" i="4"/>
  <c r="H392" i="4" s="1"/>
  <c r="I392" i="4" s="1"/>
  <c r="J390" i="4"/>
  <c r="E390" i="4"/>
  <c r="H390" i="4" s="1"/>
  <c r="I390" i="4" s="1"/>
  <c r="J389" i="4"/>
  <c r="E389" i="4"/>
  <c r="H389" i="4" s="1"/>
  <c r="I389" i="4" s="1"/>
  <c r="J387" i="4"/>
  <c r="E387" i="4"/>
  <c r="H387" i="4" s="1"/>
  <c r="I387" i="4" s="1"/>
  <c r="J386" i="4"/>
  <c r="E386" i="4"/>
  <c r="H386" i="4" s="1"/>
  <c r="I386" i="4" s="1"/>
  <c r="J384" i="4"/>
  <c r="E384" i="4"/>
  <c r="H384" i="4" s="1"/>
  <c r="I384" i="4" s="1"/>
  <c r="J383" i="4"/>
  <c r="E383" i="4"/>
  <c r="H383" i="4" s="1"/>
  <c r="I383" i="4" s="1"/>
  <c r="J381" i="4"/>
  <c r="E381" i="4"/>
  <c r="H381" i="4" s="1"/>
  <c r="I381" i="4" s="1"/>
  <c r="J380" i="4"/>
  <c r="E380" i="4"/>
  <c r="H380" i="4" s="1"/>
  <c r="I380" i="4" s="1"/>
  <c r="J378" i="4"/>
  <c r="E378" i="4"/>
  <c r="H378" i="4" s="1"/>
  <c r="I378" i="4" s="1"/>
  <c r="J377" i="4"/>
  <c r="E377" i="4"/>
  <c r="H377" i="4" s="1"/>
  <c r="I377" i="4" s="1"/>
  <c r="J375" i="4"/>
  <c r="E375" i="4"/>
  <c r="H375" i="4" s="1"/>
  <c r="I375" i="4" s="1"/>
  <c r="J374" i="4"/>
  <c r="E374" i="4"/>
  <c r="H374" i="4" s="1"/>
  <c r="I374" i="4" s="1"/>
  <c r="J372" i="4"/>
  <c r="E372" i="4"/>
  <c r="H372" i="4" s="1"/>
  <c r="I372" i="4" s="1"/>
  <c r="J371" i="4"/>
  <c r="E371" i="4"/>
  <c r="H371" i="4" s="1"/>
  <c r="I371" i="4" s="1"/>
  <c r="J369" i="4"/>
  <c r="E369" i="4"/>
  <c r="H369" i="4" s="1"/>
  <c r="I369" i="4" s="1"/>
  <c r="J368" i="4"/>
  <c r="E368" i="4"/>
  <c r="H368" i="4" s="1"/>
  <c r="I368" i="4" s="1"/>
  <c r="J366" i="4"/>
  <c r="E366" i="4"/>
  <c r="H366" i="4" s="1"/>
  <c r="I366" i="4" s="1"/>
  <c r="J365" i="4"/>
  <c r="E365" i="4"/>
  <c r="H365" i="4" s="1"/>
  <c r="I365" i="4" s="1"/>
  <c r="J363" i="4"/>
  <c r="E363" i="4"/>
  <c r="H363" i="4" s="1"/>
  <c r="I363" i="4" s="1"/>
  <c r="J362" i="4"/>
  <c r="E362" i="4"/>
  <c r="H362" i="4" s="1"/>
  <c r="I362" i="4" s="1"/>
  <c r="J360" i="4"/>
  <c r="E360" i="4"/>
  <c r="H360" i="4" s="1"/>
  <c r="I360" i="4" s="1"/>
  <c r="J359" i="4"/>
  <c r="E359" i="4"/>
  <c r="H359" i="4" s="1"/>
  <c r="I359" i="4" s="1"/>
  <c r="J357" i="4"/>
  <c r="H357" i="4"/>
  <c r="I357" i="4" s="1"/>
  <c r="J356" i="4"/>
  <c r="E356" i="4"/>
  <c r="H356" i="4" s="1"/>
  <c r="I356" i="4" s="1"/>
  <c r="J354" i="4"/>
  <c r="E354" i="4"/>
  <c r="H354" i="4" s="1"/>
  <c r="I354" i="4" s="1"/>
  <c r="J353" i="4"/>
  <c r="E353" i="4"/>
  <c r="H353" i="4" s="1"/>
  <c r="I353" i="4" s="1"/>
  <c r="J351" i="4"/>
  <c r="E351" i="4"/>
  <c r="H351" i="4" s="1"/>
  <c r="I351" i="4" s="1"/>
  <c r="J350" i="4"/>
  <c r="E350" i="4"/>
  <c r="H350" i="4" s="1"/>
  <c r="I350" i="4" s="1"/>
  <c r="J348" i="4"/>
  <c r="E348" i="4"/>
  <c r="H348" i="4" s="1"/>
  <c r="I348" i="4" s="1"/>
  <c r="J347" i="4"/>
  <c r="E347" i="4"/>
  <c r="H347" i="4" s="1"/>
  <c r="I347" i="4" s="1"/>
  <c r="F185" i="2"/>
  <c r="F184" i="2"/>
  <c r="F183" i="2"/>
  <c r="F182" i="2"/>
  <c r="F181" i="2"/>
  <c r="F180" i="2"/>
  <c r="F179" i="2"/>
  <c r="F178" i="2"/>
  <c r="F177" i="2"/>
  <c r="F176" i="2"/>
  <c r="F175" i="2"/>
  <c r="F174" i="2"/>
  <c r="F173" i="2"/>
  <c r="F172" i="2"/>
  <c r="F171" i="2"/>
  <c r="F170" i="2"/>
  <c r="F169" i="2"/>
  <c r="F165" i="2"/>
  <c r="F164" i="2"/>
  <c r="F163" i="2"/>
  <c r="F162" i="2"/>
  <c r="F161" i="2"/>
  <c r="F160" i="2"/>
  <c r="D192" i="3"/>
  <c r="I188" i="2" s="1"/>
  <c r="D190" i="3"/>
  <c r="D189" i="3"/>
  <c r="I185" i="2" s="1"/>
  <c r="D188" i="3"/>
  <c r="D187" i="3"/>
  <c r="D186" i="3"/>
  <c r="D184" i="3"/>
  <c r="D183" i="3"/>
  <c r="D182" i="3"/>
  <c r="D181" i="3"/>
  <c r="D180" i="3"/>
  <c r="D179" i="3"/>
  <c r="D178" i="3"/>
  <c r="I174" i="2" s="1"/>
  <c r="D177" i="3"/>
  <c r="I173" i="2" s="1"/>
  <c r="D176" i="3"/>
  <c r="I172" i="2" s="1"/>
  <c r="D175" i="3"/>
  <c r="I171" i="2" s="1"/>
  <c r="I170" i="2"/>
  <c r="D170" i="3"/>
  <c r="D168" i="3"/>
  <c r="D167" i="3"/>
  <c r="D166" i="3"/>
  <c r="I162" i="2" s="1"/>
  <c r="D165" i="3"/>
  <c r="D164" i="3"/>
  <c r="I160" i="2" s="1"/>
  <c r="G170" i="2" l="1"/>
  <c r="H170" i="2" s="1"/>
  <c r="J170" i="2" s="1"/>
  <c r="D169" i="5" s="1"/>
  <c r="F169" i="5" s="1"/>
  <c r="G166" i="2"/>
  <c r="H166" i="2" s="1"/>
  <c r="G164" i="2"/>
  <c r="H164" i="2" s="1"/>
  <c r="G171" i="2"/>
  <c r="H171" i="2" s="1"/>
  <c r="J171" i="2" s="1"/>
  <c r="D170" i="5" s="1"/>
  <c r="F170" i="5" s="1"/>
  <c r="G183" i="2"/>
  <c r="H183" i="2" s="1"/>
  <c r="G163" i="2"/>
  <c r="H163" i="2" s="1"/>
  <c r="G182" i="2"/>
  <c r="H182" i="2" s="1"/>
  <c r="G172" i="2"/>
  <c r="H172" i="2" s="1"/>
  <c r="J172" i="2" s="1"/>
  <c r="D171" i="5" s="1"/>
  <c r="F171" i="5" s="1"/>
  <c r="G176" i="2"/>
  <c r="H176" i="2" s="1"/>
  <c r="G180" i="2"/>
  <c r="H180" i="2" s="1"/>
  <c r="G184" i="2"/>
  <c r="H184" i="2" s="1"/>
  <c r="G168" i="2"/>
  <c r="H168" i="2" s="1"/>
  <c r="G187" i="2"/>
  <c r="H187" i="2" s="1"/>
  <c r="G174" i="2"/>
  <c r="H174" i="2" s="1"/>
  <c r="J174" i="2" s="1"/>
  <c r="D173" i="5" s="1"/>
  <c r="F173" i="5" s="1"/>
  <c r="G169" i="2"/>
  <c r="H169" i="2" s="1"/>
  <c r="J169" i="2" s="1"/>
  <c r="D168" i="5" s="1"/>
  <c r="F168" i="5" s="1"/>
  <c r="G173" i="2"/>
  <c r="H173" i="2" s="1"/>
  <c r="J173" i="2" s="1"/>
  <c r="D172" i="5" s="1"/>
  <c r="F172" i="5" s="1"/>
  <c r="G181" i="2"/>
  <c r="H181" i="2" s="1"/>
  <c r="G185" i="2"/>
  <c r="H185" i="2" s="1"/>
  <c r="J185" i="2" s="1"/>
  <c r="D184" i="5" s="1"/>
  <c r="F184" i="5" s="1"/>
  <c r="G167" i="2"/>
  <c r="H167" i="2" s="1"/>
  <c r="G188" i="2"/>
  <c r="H188" i="2" s="1"/>
  <c r="J188" i="2" s="1"/>
  <c r="D187" i="5" s="1"/>
  <c r="F187" i="5" s="1"/>
  <c r="K347" i="4"/>
  <c r="M347" i="4" s="1"/>
  <c r="G186" i="2"/>
  <c r="H186" i="2" s="1"/>
  <c r="G179" i="2"/>
  <c r="H179" i="2" s="1"/>
  <c r="G178" i="2"/>
  <c r="H178" i="2" s="1"/>
  <c r="G177" i="2"/>
  <c r="H177" i="2" s="1"/>
  <c r="G175" i="2"/>
  <c r="H175" i="2" s="1"/>
  <c r="G165" i="2"/>
  <c r="H165" i="2" s="1"/>
  <c r="G161" i="2"/>
  <c r="H161" i="2" s="1"/>
  <c r="G162" i="2"/>
  <c r="H162" i="2" s="1"/>
  <c r="J162" i="2" s="1"/>
  <c r="D161" i="5" s="1"/>
  <c r="F161" i="5" s="1"/>
  <c r="G160" i="2"/>
  <c r="H160" i="2" s="1"/>
  <c r="J160" i="2" s="1"/>
  <c r="D159" i="5" s="1"/>
  <c r="F159" i="5" s="1"/>
  <c r="K350" i="4"/>
  <c r="M350" i="4" s="1"/>
  <c r="K353" i="4"/>
  <c r="M353" i="4" s="1"/>
  <c r="K356" i="4"/>
  <c r="M356" i="4" s="1"/>
  <c r="K359" i="4"/>
  <c r="M359" i="4" s="1"/>
  <c r="K362" i="4"/>
  <c r="M362" i="4" s="1"/>
  <c r="K365" i="4"/>
  <c r="M365" i="4" s="1"/>
  <c r="K368" i="4"/>
  <c r="M368" i="4" s="1"/>
  <c r="K371" i="4"/>
  <c r="M371" i="4" s="1"/>
  <c r="K374" i="4"/>
  <c r="M374" i="4" s="1"/>
  <c r="K377" i="4"/>
  <c r="M377" i="4" s="1"/>
  <c r="K380" i="4"/>
  <c r="M380" i="4" s="1"/>
  <c r="K383" i="4"/>
  <c r="M383" i="4" s="1"/>
  <c r="K386" i="4"/>
  <c r="M386" i="4" s="1"/>
  <c r="K389" i="4"/>
  <c r="M389" i="4" s="1"/>
  <c r="K392" i="4"/>
  <c r="M392" i="4" s="1"/>
  <c r="K395" i="4"/>
  <c r="M395" i="4" s="1"/>
  <c r="K397" i="4"/>
  <c r="M397" i="4" s="1"/>
  <c r="K400" i="4"/>
  <c r="M400" i="4" s="1"/>
  <c r="K403" i="4"/>
  <c r="M403" i="4" s="1"/>
  <c r="K405" i="4"/>
  <c r="M405" i="4" s="1"/>
  <c r="K408" i="4"/>
  <c r="M408" i="4" s="1"/>
  <c r="K410" i="4"/>
  <c r="M410" i="4" s="1"/>
  <c r="K413" i="4"/>
  <c r="M413" i="4" s="1"/>
  <c r="K415" i="4"/>
  <c r="M415" i="4" s="1"/>
  <c r="K418" i="4"/>
  <c r="M418" i="4" s="1"/>
  <c r="K420" i="4"/>
  <c r="M420" i="4" s="1"/>
  <c r="K423" i="4"/>
  <c r="M423" i="4" s="1"/>
  <c r="K425" i="4"/>
  <c r="M425" i="4" s="1"/>
  <c r="K428" i="4"/>
  <c r="M428" i="4" s="1"/>
  <c r="K430" i="4"/>
  <c r="M430" i="4" s="1"/>
  <c r="K432" i="4"/>
  <c r="M432" i="4" s="1"/>
  <c r="K435" i="4"/>
  <c r="M435" i="4" s="1"/>
  <c r="K437" i="4"/>
  <c r="M437" i="4" s="1"/>
  <c r="K348" i="4"/>
  <c r="M348" i="4" s="1"/>
  <c r="K351" i="4"/>
  <c r="M351" i="4" s="1"/>
  <c r="K354" i="4"/>
  <c r="M354" i="4" s="1"/>
  <c r="K357" i="4"/>
  <c r="M357" i="4" s="1"/>
  <c r="K360" i="4"/>
  <c r="M360" i="4" s="1"/>
  <c r="K363" i="4"/>
  <c r="M363" i="4" s="1"/>
  <c r="K366" i="4"/>
  <c r="M366" i="4" s="1"/>
  <c r="K369" i="4"/>
  <c r="M369" i="4" s="1"/>
  <c r="K372" i="4"/>
  <c r="M372" i="4" s="1"/>
  <c r="K375" i="4"/>
  <c r="M375" i="4" s="1"/>
  <c r="K378" i="4"/>
  <c r="M378" i="4" s="1"/>
  <c r="K381" i="4"/>
  <c r="M381" i="4" s="1"/>
  <c r="K384" i="4"/>
  <c r="M384" i="4" s="1"/>
  <c r="K387" i="4"/>
  <c r="M387" i="4" s="1"/>
  <c r="K390" i="4"/>
  <c r="M390" i="4" s="1"/>
  <c r="K393" i="4"/>
  <c r="M393" i="4" s="1"/>
  <c r="K396" i="4"/>
  <c r="M396" i="4" s="1"/>
  <c r="K399" i="4"/>
  <c r="M399" i="4" s="1"/>
  <c r="K402" i="4"/>
  <c r="M402" i="4" s="1"/>
  <c r="K404" i="4"/>
  <c r="M404" i="4" s="1"/>
  <c r="K407" i="4"/>
  <c r="M407" i="4" s="1"/>
  <c r="K409" i="4"/>
  <c r="M409" i="4" s="1"/>
  <c r="K412" i="4"/>
  <c r="M412" i="4" s="1"/>
  <c r="K414" i="4"/>
  <c r="M414" i="4" s="1"/>
  <c r="K417" i="4"/>
  <c r="M417" i="4" s="1"/>
  <c r="K419" i="4"/>
  <c r="M419" i="4" s="1"/>
  <c r="K422" i="4"/>
  <c r="M422" i="4" s="1"/>
  <c r="K424" i="4"/>
  <c r="M424" i="4" s="1"/>
  <c r="K427" i="4"/>
  <c r="M427" i="4" s="1"/>
  <c r="K429" i="4"/>
  <c r="M429" i="4" s="1"/>
  <c r="K431" i="4"/>
  <c r="M431" i="4" s="1"/>
  <c r="K434" i="4"/>
  <c r="M434" i="4" s="1"/>
  <c r="K436" i="4"/>
  <c r="M436" i="4" s="1"/>
  <c r="K438" i="4"/>
  <c r="M438" i="4" s="1"/>
  <c r="I178" i="2"/>
  <c r="I163" i="2"/>
  <c r="I167" i="2"/>
  <c r="I175" i="2"/>
  <c r="I179" i="2"/>
  <c r="I184" i="2"/>
  <c r="I183" i="2"/>
  <c r="I187" i="2"/>
  <c r="I164" i="2"/>
  <c r="I168" i="2"/>
  <c r="I176" i="2"/>
  <c r="I180" i="2"/>
  <c r="I161" i="2"/>
  <c r="I165" i="2"/>
  <c r="I166" i="2"/>
  <c r="I177" i="2"/>
  <c r="I181" i="2"/>
  <c r="I182" i="2"/>
  <c r="I186" i="2"/>
  <c r="C168" i="5"/>
  <c r="C159" i="5"/>
  <c r="C171" i="5"/>
  <c r="C175" i="5"/>
  <c r="C180" i="5"/>
  <c r="C187" i="5"/>
  <c r="C163" i="5"/>
  <c r="C167" i="5"/>
  <c r="C170" i="5"/>
  <c r="C177" i="5"/>
  <c r="C178" i="5"/>
  <c r="C179" i="5"/>
  <c r="C186" i="5"/>
  <c r="C166" i="5"/>
  <c r="C169" i="5"/>
  <c r="C172" i="5"/>
  <c r="C173" i="5"/>
  <c r="C181" i="5"/>
  <c r="C185" i="5"/>
  <c r="C161" i="5"/>
  <c r="C162" i="5"/>
  <c r="C164" i="5"/>
  <c r="C165" i="5"/>
  <c r="C182" i="5"/>
  <c r="C174" i="5"/>
  <c r="C183" i="5"/>
  <c r="C160" i="5"/>
  <c r="C176" i="5"/>
  <c r="C184" i="5"/>
  <c r="J176" i="2" l="1"/>
  <c r="D175" i="5" s="1"/>
  <c r="F175" i="5" s="1"/>
  <c r="J182" i="2"/>
  <c r="D181" i="5" s="1"/>
  <c r="F181" i="5" s="1"/>
  <c r="J168" i="2"/>
  <c r="D167" i="5" s="1"/>
  <c r="F167" i="5" s="1"/>
  <c r="J184" i="2"/>
  <c r="D183" i="5" s="1"/>
  <c r="F183" i="5" s="1"/>
  <c r="J163" i="2"/>
  <c r="D162" i="5" s="1"/>
  <c r="F162" i="5" s="1"/>
  <c r="J183" i="2"/>
  <c r="D182" i="5" s="1"/>
  <c r="F182" i="5" s="1"/>
  <c r="J181" i="2"/>
  <c r="D180" i="5" s="1"/>
  <c r="F180" i="5" s="1"/>
  <c r="J164" i="2"/>
  <c r="D163" i="5" s="1"/>
  <c r="F163" i="5" s="1"/>
  <c r="J166" i="2"/>
  <c r="D165" i="5" s="1"/>
  <c r="F165" i="5" s="1"/>
  <c r="J167" i="2"/>
  <c r="D166" i="5" s="1"/>
  <c r="F166" i="5" s="1"/>
  <c r="J180" i="2"/>
  <c r="D179" i="5" s="1"/>
  <c r="F179" i="5" s="1"/>
  <c r="M406" i="4"/>
  <c r="G180" i="5" s="1"/>
  <c r="M361" i="4"/>
  <c r="G166" i="5" s="1"/>
  <c r="M391" i="4"/>
  <c r="G176" i="5" s="1"/>
  <c r="M385" i="4"/>
  <c r="G174" i="5" s="1"/>
  <c r="M398" i="4"/>
  <c r="G178" i="5" s="1"/>
  <c r="M349" i="4"/>
  <c r="G162" i="5" s="1"/>
  <c r="M367" i="4"/>
  <c r="M401" i="4"/>
  <c r="G179" i="5" s="1"/>
  <c r="M379" i="4"/>
  <c r="G172" i="5" s="1"/>
  <c r="M355" i="4"/>
  <c r="G164" i="5" s="1"/>
  <c r="M439" i="4"/>
  <c r="G186" i="5" s="1"/>
  <c r="M421" i="4"/>
  <c r="G183" i="5" s="1"/>
  <c r="M373" i="4"/>
  <c r="G170" i="5" s="1"/>
  <c r="M394" i="4"/>
  <c r="G177" i="5" s="1"/>
  <c r="M370" i="4"/>
  <c r="G169" i="5" s="1"/>
  <c r="H169" i="5" s="1"/>
  <c r="E170" i="6" s="1"/>
  <c r="J187" i="2"/>
  <c r="D186" i="5" s="1"/>
  <c r="F186" i="5" s="1"/>
  <c r="J186" i="2"/>
  <c r="D185" i="5" s="1"/>
  <c r="F185" i="5" s="1"/>
  <c r="J179" i="2"/>
  <c r="D178" i="5" s="1"/>
  <c r="F178" i="5" s="1"/>
  <c r="J178" i="2"/>
  <c r="D177" i="5" s="1"/>
  <c r="F177" i="5" s="1"/>
  <c r="J177" i="2"/>
  <c r="D176" i="5" s="1"/>
  <c r="F176" i="5" s="1"/>
  <c r="J175" i="2"/>
  <c r="D174" i="5" s="1"/>
  <c r="F174" i="5" s="1"/>
  <c r="J165" i="2"/>
  <c r="D164" i="5" s="1"/>
  <c r="F164" i="5" s="1"/>
  <c r="J161" i="2"/>
  <c r="D160" i="5" s="1"/>
  <c r="F160" i="5" s="1"/>
  <c r="M433" i="4"/>
  <c r="G185" i="5" s="1"/>
  <c r="M411" i="4"/>
  <c r="M426" i="4"/>
  <c r="G184" i="5" s="1"/>
  <c r="H184" i="5" s="1"/>
  <c r="E185" i="6" s="1"/>
  <c r="M382" i="4"/>
  <c r="G173" i="5" s="1"/>
  <c r="H173" i="5" s="1"/>
  <c r="E174" i="6" s="1"/>
  <c r="M358" i="4"/>
  <c r="G165" i="5" s="1"/>
  <c r="M416" i="4"/>
  <c r="G182" i="5" s="1"/>
  <c r="M388" i="4"/>
  <c r="G175" i="5" s="1"/>
  <c r="M364" i="4"/>
  <c r="G167" i="5" s="1"/>
  <c r="M376" i="4"/>
  <c r="G171" i="5" s="1"/>
  <c r="M352" i="4"/>
  <c r="G163" i="5" s="1"/>
  <c r="H187" i="5"/>
  <c r="E188" i="6" s="1"/>
  <c r="H161" i="5"/>
  <c r="E162" i="6" s="1"/>
  <c r="H159" i="5"/>
  <c r="E160" i="6" s="1"/>
  <c r="H166" i="5" l="1"/>
  <c r="E167" i="6" s="1"/>
  <c r="H167" i="5"/>
  <c r="E168" i="6" s="1"/>
  <c r="H180" i="5"/>
  <c r="E181" i="6" s="1"/>
  <c r="H165" i="5"/>
  <c r="E166" i="6" s="1"/>
  <c r="H170" i="5"/>
  <c r="E171" i="6" s="1"/>
  <c r="H162" i="5"/>
  <c r="E163" i="6" s="1"/>
  <c r="H174" i="5"/>
  <c r="E175" i="6" s="1"/>
  <c r="H176" i="5"/>
  <c r="E177" i="6" s="1"/>
  <c r="G168" i="5"/>
  <c r="H168" i="5" s="1"/>
  <c r="E169" i="6" s="1"/>
  <c r="H172" i="5"/>
  <c r="E173" i="6" s="1"/>
  <c r="H178" i="5"/>
  <c r="E179" i="6" s="1"/>
  <c r="H179" i="5"/>
  <c r="E180" i="6" s="1"/>
  <c r="H183" i="5"/>
  <c r="E184" i="6" s="1"/>
  <c r="H177" i="5"/>
  <c r="E178" i="6" s="1"/>
  <c r="H163" i="5"/>
  <c r="E164" i="6" s="1"/>
  <c r="H185" i="5"/>
  <c r="E186" i="6" s="1"/>
  <c r="H186" i="5"/>
  <c r="E187" i="6" s="1"/>
  <c r="H171" i="5"/>
  <c r="E172" i="6" s="1"/>
  <c r="H164" i="5"/>
  <c r="E165" i="6" s="1"/>
  <c r="H160" i="5"/>
  <c r="E161" i="6" s="1"/>
  <c r="G181" i="5"/>
  <c r="H181" i="5" s="1"/>
  <c r="E182" i="6" s="1"/>
  <c r="H175" i="5"/>
  <c r="E176" i="6" s="1"/>
  <c r="H182" i="5"/>
  <c r="E183" i="6" s="1"/>
  <c r="D13" i="9"/>
  <c r="D12" i="9"/>
  <c r="D11" i="9"/>
  <c r="D14" i="9" l="1"/>
  <c r="D18" i="9" s="1"/>
  <c r="G7396" i="1"/>
  <c r="G7395" i="1"/>
  <c r="G7394" i="1"/>
  <c r="G7393" i="1"/>
  <c r="G7392" i="1"/>
  <c r="G7391" i="1"/>
  <c r="G7390" i="1"/>
  <c r="G7389" i="1"/>
  <c r="G7388" i="1"/>
  <c r="G7387" i="1"/>
  <c r="G7385" i="1"/>
  <c r="G7384" i="1"/>
  <c r="G7383" i="1"/>
  <c r="G7382" i="1"/>
  <c r="G7381" i="1"/>
  <c r="G7380" i="1"/>
  <c r="G7379" i="1"/>
  <c r="G7378" i="1"/>
  <c r="G7377" i="1"/>
  <c r="G7376" i="1"/>
  <c r="G7375" i="1"/>
  <c r="G7374" i="1"/>
  <c r="G7373" i="1"/>
  <c r="G7372" i="1"/>
  <c r="G7371" i="1"/>
  <c r="G7370" i="1"/>
  <c r="G7369" i="1"/>
  <c r="G7368" i="1"/>
  <c r="G7367" i="1"/>
  <c r="G7365" i="1"/>
  <c r="G7364" i="1"/>
  <c r="G7363" i="1"/>
  <c r="G7362" i="1"/>
  <c r="G7360" i="1"/>
  <c r="G7359" i="1"/>
  <c r="G7358" i="1"/>
  <c r="G7357" i="1"/>
  <c r="G7356" i="1"/>
  <c r="G7354" i="1"/>
  <c r="G7353" i="1"/>
  <c r="G7352" i="1"/>
  <c r="G7351" i="1"/>
  <c r="G7350" i="1"/>
  <c r="G7349" i="1"/>
  <c r="G7348" i="1"/>
  <c r="G7347" i="1"/>
  <c r="G7346" i="1"/>
  <c r="G7345" i="1"/>
  <c r="G7344" i="1"/>
  <c r="G7342" i="1"/>
  <c r="G7341" i="1"/>
  <c r="G7340" i="1"/>
  <c r="G7339" i="1"/>
  <c r="G7338" i="1"/>
  <c r="G7337" i="1"/>
  <c r="G7336" i="1"/>
  <c r="G7335" i="1"/>
  <c r="G7334" i="1"/>
  <c r="G7333" i="1"/>
  <c r="G7332" i="1"/>
  <c r="G7331" i="1"/>
  <c r="G7330" i="1"/>
  <c r="G7329" i="1"/>
  <c r="G7328" i="1"/>
  <c r="G7326" i="1"/>
  <c r="G7325" i="1"/>
  <c r="G7324" i="1"/>
  <c r="G7323" i="1"/>
  <c r="G7322" i="1"/>
  <c r="G7321" i="1"/>
  <c r="G7320" i="1"/>
  <c r="G7319" i="1"/>
  <c r="G7318" i="1"/>
  <c r="G7317" i="1"/>
  <c r="G7316" i="1"/>
  <c r="G7315" i="1"/>
  <c r="G7314" i="1"/>
  <c r="G7313" i="1"/>
  <c r="G7312" i="1"/>
  <c r="G7311" i="1"/>
  <c r="G7310" i="1"/>
  <c r="G7309" i="1"/>
  <c r="G7308" i="1"/>
  <c r="G7306" i="1"/>
  <c r="G7305" i="1"/>
  <c r="G7304" i="1"/>
  <c r="G7303" i="1"/>
  <c r="G7302" i="1"/>
  <c r="G7301" i="1"/>
  <c r="G7300" i="1"/>
  <c r="G7299" i="1"/>
  <c r="G7298" i="1"/>
  <c r="G7297" i="1"/>
  <c r="G7296" i="1"/>
  <c r="G7295" i="1"/>
  <c r="G7294" i="1"/>
  <c r="G7293" i="1"/>
  <c r="G7292" i="1"/>
  <c r="G7291" i="1"/>
  <c r="G7290" i="1"/>
  <c r="G7289" i="1"/>
  <c r="G7287" i="1"/>
  <c r="G7286" i="1"/>
  <c r="G7285" i="1"/>
  <c r="G7284" i="1"/>
  <c r="G7283" i="1"/>
  <c r="G7282" i="1"/>
  <c r="G7281" i="1"/>
  <c r="G7280" i="1"/>
  <c r="G7279" i="1"/>
  <c r="G7278" i="1"/>
  <c r="G7277" i="1"/>
  <c r="G7276" i="1"/>
  <c r="G7274" i="1"/>
  <c r="G7273" i="1"/>
  <c r="G7272" i="1"/>
  <c r="G7271" i="1"/>
  <c r="G7270" i="1"/>
  <c r="G7268" i="1"/>
  <c r="G7267" i="1"/>
  <c r="G7266" i="1"/>
  <c r="G7265" i="1"/>
  <c r="G7264" i="1"/>
  <c r="G7262" i="1"/>
  <c r="G7261" i="1"/>
  <c r="G7260" i="1"/>
  <c r="G7259" i="1"/>
  <c r="G7258" i="1"/>
  <c r="G7257" i="1"/>
  <c r="G7256" i="1"/>
  <c r="G7255" i="1"/>
  <c r="G7254" i="1"/>
  <c r="G7253" i="1"/>
  <c r="G7252" i="1"/>
  <c r="G7251" i="1"/>
  <c r="G7250" i="1"/>
  <c r="G7249" i="1"/>
  <c r="G7247" i="1"/>
  <c r="G7246" i="1"/>
  <c r="G7245" i="1"/>
  <c r="G7244" i="1"/>
  <c r="G7243" i="1"/>
  <c r="G7242" i="1"/>
  <c r="G7241" i="1"/>
  <c r="G7240" i="1"/>
  <c r="G7239" i="1"/>
  <c r="G7238" i="1"/>
  <c r="G7237" i="1"/>
  <c r="G7236" i="1"/>
  <c r="G7235" i="1"/>
  <c r="G7234" i="1"/>
  <c r="G7232" i="1"/>
  <c r="G7231" i="1"/>
  <c r="G7230" i="1"/>
  <c r="G7229" i="1"/>
  <c r="G7228" i="1"/>
  <c r="G7227" i="1"/>
  <c r="G7226" i="1"/>
  <c r="G7225" i="1"/>
  <c r="G7224" i="1"/>
  <c r="G7223" i="1"/>
  <c r="G7222" i="1"/>
  <c r="G7221" i="1"/>
  <c r="G7220" i="1"/>
  <c r="G7219" i="1"/>
  <c r="G7217" i="1"/>
  <c r="G7216" i="1"/>
  <c r="G7215" i="1"/>
  <c r="G7214" i="1"/>
  <c r="G7213" i="1"/>
  <c r="G7212" i="1"/>
  <c r="G7211" i="1"/>
  <c r="G7210" i="1"/>
  <c r="G7209" i="1"/>
  <c r="G7208" i="1"/>
  <c r="G7207" i="1"/>
  <c r="G7206" i="1"/>
  <c r="G7205" i="1"/>
  <c r="G7204" i="1"/>
  <c r="G7202" i="1"/>
  <c r="G7201" i="1"/>
  <c r="G7200" i="1"/>
  <c r="G7199" i="1"/>
  <c r="G7198" i="1"/>
  <c r="G7197" i="1"/>
  <c r="G7196" i="1"/>
  <c r="G7195" i="1"/>
  <c r="G7194" i="1"/>
  <c r="G7193" i="1"/>
  <c r="G7192" i="1"/>
  <c r="G7191" i="1"/>
  <c r="G7190" i="1"/>
  <c r="G7189" i="1"/>
  <c r="G7187" i="1"/>
  <c r="G7186" i="1"/>
  <c r="G7185" i="1"/>
  <c r="G7184" i="1"/>
  <c r="G7183" i="1"/>
  <c r="G7182" i="1"/>
  <c r="G7181" i="1"/>
  <c r="G7180" i="1"/>
  <c r="G7179" i="1"/>
  <c r="G7178" i="1"/>
  <c r="G7177" i="1"/>
  <c r="G7176" i="1"/>
  <c r="G7175" i="1"/>
  <c r="G7174" i="1"/>
  <c r="G7172" i="1"/>
  <c r="G7171" i="1"/>
  <c r="G7170" i="1"/>
  <c r="G7169" i="1"/>
  <c r="G7168" i="1"/>
  <c r="G7167" i="1"/>
  <c r="G7166" i="1"/>
  <c r="G7165" i="1"/>
  <c r="G7164" i="1"/>
  <c r="G7163" i="1"/>
  <c r="G7162" i="1"/>
  <c r="G7161" i="1"/>
  <c r="G7160" i="1"/>
  <c r="G7159" i="1"/>
  <c r="G7157" i="1"/>
  <c r="G7156" i="1"/>
  <c r="G7155" i="1"/>
  <c r="G7154" i="1"/>
  <c r="G7153" i="1"/>
  <c r="G7152" i="1"/>
  <c r="G7151" i="1"/>
  <c r="G7150" i="1"/>
  <c r="G7149" i="1"/>
  <c r="G7148" i="1"/>
  <c r="G7147" i="1"/>
  <c r="G7146" i="1"/>
  <c r="G7145" i="1"/>
  <c r="G7144" i="1"/>
  <c r="G7142" i="1"/>
  <c r="G7141" i="1"/>
  <c r="G7140" i="1"/>
  <c r="G7139" i="1"/>
  <c r="G7138" i="1"/>
  <c r="G7137" i="1"/>
  <c r="G7136" i="1"/>
  <c r="G7135" i="1"/>
  <c r="G7134" i="1"/>
  <c r="G7133" i="1"/>
  <c r="G7132" i="1"/>
  <c r="G7131" i="1"/>
  <c r="G7130" i="1"/>
  <c r="G7129" i="1"/>
  <c r="G7127" i="1"/>
  <c r="G7126" i="1"/>
  <c r="G7125" i="1"/>
  <c r="G7124" i="1"/>
  <c r="G7123" i="1"/>
  <c r="G7122" i="1"/>
  <c r="G7121" i="1"/>
  <c r="G7120" i="1"/>
  <c r="G7119" i="1"/>
  <c r="G7118" i="1"/>
  <c r="G7117" i="1"/>
  <c r="G7116" i="1"/>
  <c r="G7115" i="1"/>
  <c r="G7114" i="1"/>
  <c r="G7113" i="1"/>
  <c r="G7112" i="1"/>
  <c r="G7111" i="1"/>
  <c r="G7110" i="1"/>
  <c r="G7109" i="1"/>
  <c r="G7108" i="1"/>
  <c r="G7106" i="1"/>
  <c r="G7105" i="1"/>
  <c r="G7104" i="1"/>
  <c r="G7103" i="1"/>
  <c r="G7102" i="1"/>
  <c r="G7100" i="1"/>
  <c r="G7099" i="1"/>
  <c r="G7098" i="1"/>
  <c r="G7097" i="1"/>
  <c r="G7095" i="1"/>
  <c r="G7094" i="1"/>
  <c r="G7093" i="1"/>
  <c r="G7092" i="1"/>
  <c r="G7090" i="1"/>
  <c r="G7089" i="1"/>
  <c r="G7088" i="1"/>
  <c r="G7087" i="1"/>
  <c r="G7086" i="1"/>
  <c r="G7085" i="1"/>
  <c r="G7084" i="1"/>
  <c r="G7083" i="1"/>
  <c r="G7082" i="1"/>
  <c r="G7081" i="1"/>
  <c r="G7080" i="1"/>
  <c r="G7079" i="1"/>
  <c r="G7078" i="1"/>
  <c r="G7077" i="1"/>
  <c r="G7076" i="1"/>
  <c r="G7075" i="1"/>
  <c r="G7074" i="1"/>
  <c r="G7073" i="1"/>
  <c r="G7071" i="1"/>
  <c r="G7070" i="1"/>
  <c r="G7069" i="1"/>
  <c r="G7068" i="1"/>
  <c r="G7067" i="1"/>
  <c r="G7066" i="1"/>
  <c r="G7065" i="1"/>
  <c r="G7064" i="1"/>
  <c r="G7063" i="1"/>
  <c r="G7062" i="1"/>
  <c r="G7061" i="1"/>
  <c r="G7060" i="1"/>
  <c r="G7059" i="1"/>
  <c r="G7058" i="1"/>
  <c r="G7057" i="1"/>
  <c r="G7056" i="1"/>
  <c r="G7055" i="1"/>
  <c r="G7054" i="1"/>
  <c r="G7052" i="1"/>
  <c r="G7051" i="1"/>
  <c r="G7050" i="1"/>
  <c r="G7049" i="1"/>
  <c r="G7048" i="1"/>
  <c r="G7047" i="1"/>
  <c r="G7046" i="1"/>
  <c r="G7045" i="1"/>
  <c r="G7044" i="1"/>
  <c r="G7043" i="1"/>
  <c r="G7042" i="1"/>
  <c r="G7041" i="1"/>
  <c r="G7040" i="1"/>
  <c r="G7039" i="1"/>
  <c r="G7038" i="1"/>
  <c r="G7037" i="1"/>
  <c r="G7036" i="1"/>
  <c r="G7035" i="1"/>
  <c r="G7033" i="1"/>
  <c r="G7032" i="1"/>
  <c r="G7031" i="1"/>
  <c r="G7030" i="1"/>
  <c r="G7029" i="1"/>
  <c r="G7028" i="1"/>
  <c r="G7027" i="1"/>
  <c r="G7026" i="1"/>
  <c r="G7025" i="1"/>
  <c r="G7024" i="1"/>
  <c r="G7023" i="1"/>
  <c r="G7022" i="1"/>
  <c r="G7021" i="1"/>
  <c r="G7020" i="1"/>
  <c r="G7019" i="1"/>
  <c r="G7018" i="1"/>
  <c r="G7017" i="1"/>
  <c r="G7016" i="1"/>
  <c r="G7014" i="1"/>
  <c r="G7013" i="1"/>
  <c r="G7012" i="1"/>
  <c r="G7011" i="1"/>
  <c r="G7010" i="1"/>
  <c r="G7009" i="1"/>
  <c r="G7008" i="1"/>
  <c r="G7007" i="1"/>
  <c r="G7006" i="1"/>
  <c r="G7005" i="1"/>
  <c r="G7004" i="1"/>
  <c r="G7003" i="1"/>
  <c r="G7002" i="1"/>
  <c r="G7001" i="1"/>
  <c r="G7000" i="1"/>
  <c r="G6999" i="1"/>
  <c r="G6998" i="1"/>
  <c r="G6997" i="1"/>
  <c r="G6995" i="1"/>
  <c r="G6994" i="1"/>
  <c r="G6993" i="1"/>
  <c r="G6992" i="1"/>
  <c r="G6991" i="1"/>
  <c r="G6990" i="1"/>
  <c r="G6989" i="1"/>
  <c r="G6988" i="1"/>
  <c r="G6987" i="1"/>
  <c r="G6986" i="1"/>
  <c r="G6985" i="1"/>
  <c r="G6984" i="1"/>
  <c r="G6983" i="1"/>
  <c r="G6982" i="1"/>
  <c r="G6981" i="1"/>
  <c r="G6980" i="1"/>
  <c r="G6979" i="1"/>
  <c r="G6978" i="1"/>
  <c r="G6976" i="1"/>
  <c r="G6975" i="1"/>
  <c r="G6974" i="1"/>
  <c r="G6973" i="1"/>
  <c r="G6972" i="1"/>
  <c r="G6971" i="1"/>
  <c r="G6970" i="1"/>
  <c r="G6969" i="1"/>
  <c r="G6968" i="1"/>
  <c r="G6967" i="1"/>
  <c r="G6966" i="1"/>
  <c r="G6965" i="1"/>
  <c r="G6964" i="1"/>
  <c r="G6963" i="1"/>
  <c r="G6961" i="1"/>
  <c r="G6960" i="1"/>
  <c r="G6959" i="1"/>
  <c r="G6958" i="1"/>
  <c r="G6957" i="1"/>
  <c r="G6956" i="1"/>
  <c r="G6955" i="1"/>
  <c r="G6954" i="1"/>
  <c r="G6953" i="1"/>
  <c r="G6952" i="1"/>
  <c r="G6951" i="1"/>
  <c r="G6949" i="1"/>
  <c r="G6948" i="1"/>
  <c r="G6947" i="1"/>
  <c r="G6946" i="1"/>
  <c r="G6945" i="1"/>
  <c r="G6944" i="1"/>
  <c r="G6943" i="1"/>
  <c r="G6942" i="1"/>
  <c r="G6941" i="1"/>
  <c r="G6940" i="1"/>
  <c r="G6939" i="1"/>
  <c r="G6938" i="1"/>
  <c r="G6937" i="1"/>
  <c r="G6936" i="1"/>
  <c r="G6935" i="1"/>
  <c r="G6934" i="1"/>
  <c r="G6933" i="1"/>
  <c r="G6932" i="1"/>
  <c r="G6931" i="1"/>
  <c r="G6930" i="1"/>
  <c r="G6928" i="1"/>
  <c r="G6927" i="1"/>
  <c r="G6926" i="1"/>
  <c r="G6925" i="1"/>
  <c r="G6924" i="1"/>
  <c r="G6923" i="1"/>
  <c r="G6922" i="1"/>
  <c r="G6921" i="1"/>
  <c r="G6920" i="1"/>
  <c r="G6919" i="1"/>
  <c r="G6918" i="1"/>
  <c r="G6917" i="1"/>
  <c r="G6916" i="1"/>
  <c r="G6915" i="1"/>
  <c r="G6914" i="1"/>
  <c r="G6913" i="1"/>
  <c r="G6912" i="1"/>
  <c r="G6911" i="1"/>
  <c r="G6910" i="1"/>
  <c r="G6909" i="1"/>
  <c r="G6907" i="1"/>
  <c r="G6906" i="1"/>
  <c r="G6905" i="1"/>
  <c r="G6904" i="1"/>
  <c r="G6903" i="1"/>
  <c r="G6902" i="1"/>
  <c r="G6901" i="1"/>
  <c r="G6900" i="1"/>
  <c r="G6899" i="1"/>
  <c r="G6898" i="1"/>
  <c r="G6897" i="1"/>
  <c r="G6896" i="1"/>
  <c r="G6895" i="1"/>
  <c r="G6894" i="1"/>
  <c r="G6893" i="1"/>
  <c r="G6892" i="1"/>
  <c r="G6891" i="1"/>
  <c r="G6890" i="1"/>
  <c r="G6889" i="1"/>
  <c r="G6888" i="1"/>
  <c r="G6886" i="1"/>
  <c r="G6885" i="1"/>
  <c r="G6884" i="1"/>
  <c r="G6883" i="1"/>
  <c r="G6882" i="1"/>
  <c r="G6881" i="1"/>
  <c r="G6880" i="1"/>
  <c r="G6879" i="1"/>
  <c r="G6878" i="1"/>
  <c r="G6877" i="1"/>
  <c r="G6876" i="1"/>
  <c r="G6875" i="1"/>
  <c r="G6874" i="1"/>
  <c r="G6873" i="1"/>
  <c r="G6872" i="1"/>
  <c r="G6871" i="1"/>
  <c r="G6870" i="1"/>
  <c r="G6869" i="1"/>
  <c r="G6868" i="1"/>
  <c r="G6867" i="1"/>
  <c r="G6865" i="1"/>
  <c r="G6864" i="1"/>
  <c r="G6863" i="1"/>
  <c r="G6862" i="1"/>
  <c r="G6861" i="1"/>
  <c r="G6859" i="1"/>
  <c r="G6858" i="1"/>
  <c r="G6857" i="1"/>
  <c r="G6856" i="1"/>
  <c r="G6855" i="1"/>
  <c r="G6854" i="1"/>
  <c r="G6853" i="1"/>
  <c r="G6852" i="1"/>
  <c r="G6851" i="1"/>
  <c r="G6850" i="1"/>
  <c r="G6848" i="1"/>
  <c r="G6847" i="1"/>
  <c r="G6846" i="1"/>
  <c r="G6845" i="1"/>
  <c r="G6844" i="1"/>
  <c r="G6842" i="1"/>
  <c r="G6841" i="1"/>
  <c r="G6840" i="1"/>
  <c r="G6839" i="1"/>
  <c r="G6838" i="1"/>
  <c r="G6837" i="1"/>
  <c r="G6836" i="1"/>
  <c r="G6835" i="1"/>
  <c r="G6834" i="1"/>
  <c r="G6832" i="1"/>
  <c r="G6831" i="1"/>
  <c r="G6830" i="1"/>
  <c r="G6829" i="1"/>
  <c r="G6827" i="1"/>
  <c r="G6826" i="1"/>
  <c r="G6825" i="1"/>
  <c r="G6824" i="1"/>
  <c r="F769" i="2"/>
  <c r="F768" i="2"/>
  <c r="F767" i="2"/>
  <c r="F766" i="2"/>
  <c r="F765" i="2"/>
  <c r="F764" i="2"/>
  <c r="F763" i="2"/>
  <c r="F762" i="2"/>
  <c r="F761" i="2"/>
  <c r="F760" i="2"/>
  <c r="F759" i="2"/>
  <c r="F758" i="2"/>
  <c r="F757" i="2"/>
  <c r="F756" i="2"/>
  <c r="F755" i="2"/>
  <c r="F754" i="2"/>
  <c r="F753" i="2"/>
  <c r="F752" i="2"/>
  <c r="F751" i="2"/>
  <c r="F750" i="2"/>
  <c r="F749" i="2"/>
  <c r="F748" i="2"/>
  <c r="F747" i="2"/>
  <c r="F746" i="2"/>
  <c r="F745" i="2"/>
  <c r="F744" i="2"/>
  <c r="F743" i="2"/>
  <c r="F742" i="2"/>
  <c r="F741" i="2"/>
  <c r="F740" i="2"/>
  <c r="F739" i="2"/>
  <c r="F738" i="2"/>
  <c r="F737" i="2"/>
  <c r="F736" i="2"/>
  <c r="F735" i="2"/>
  <c r="F734" i="2"/>
  <c r="F733" i="2"/>
  <c r="F732" i="2"/>
  <c r="F731" i="2"/>
  <c r="F730" i="2"/>
  <c r="F729" i="2"/>
  <c r="F728" i="2"/>
  <c r="G731" i="2" l="1"/>
  <c r="H731" i="2" s="1"/>
  <c r="G735" i="2"/>
  <c r="H735" i="2" s="1"/>
  <c r="G739" i="2"/>
  <c r="H739" i="2" s="1"/>
  <c r="G743" i="2"/>
  <c r="H743" i="2" s="1"/>
  <c r="G747" i="2"/>
  <c r="H747" i="2" s="1"/>
  <c r="G751" i="2"/>
  <c r="H751" i="2" s="1"/>
  <c r="G755" i="2"/>
  <c r="H755" i="2" s="1"/>
  <c r="G759" i="2"/>
  <c r="H759" i="2" s="1"/>
  <c r="G763" i="2"/>
  <c r="H763" i="2" s="1"/>
  <c r="G767" i="2"/>
  <c r="H767" i="2" s="1"/>
  <c r="G728" i="2"/>
  <c r="H728" i="2" s="1"/>
  <c r="G736" i="2"/>
  <c r="H736" i="2" s="1"/>
  <c r="G744" i="2"/>
  <c r="H744" i="2" s="1"/>
  <c r="G752" i="2"/>
  <c r="H752" i="2" s="1"/>
  <c r="G760" i="2"/>
  <c r="H760" i="2" s="1"/>
  <c r="G768" i="2"/>
  <c r="H768" i="2" s="1"/>
  <c r="G729" i="2"/>
  <c r="H729" i="2" s="1"/>
  <c r="G733" i="2"/>
  <c r="H733" i="2" s="1"/>
  <c r="G737" i="2"/>
  <c r="H737" i="2" s="1"/>
  <c r="G741" i="2"/>
  <c r="H741" i="2" s="1"/>
  <c r="G745" i="2"/>
  <c r="H745" i="2" s="1"/>
  <c r="G749" i="2"/>
  <c r="H749" i="2" s="1"/>
  <c r="G753" i="2"/>
  <c r="H753" i="2" s="1"/>
  <c r="G757" i="2"/>
  <c r="H757" i="2" s="1"/>
  <c r="G761" i="2"/>
  <c r="H761" i="2" s="1"/>
  <c r="G765" i="2"/>
  <c r="H765" i="2" s="1"/>
  <c r="G769" i="2"/>
  <c r="H769" i="2" s="1"/>
  <c r="G732" i="2"/>
  <c r="H732" i="2" s="1"/>
  <c r="G740" i="2"/>
  <c r="H740" i="2" s="1"/>
  <c r="G748" i="2"/>
  <c r="H748" i="2" s="1"/>
  <c r="G756" i="2"/>
  <c r="H756" i="2" s="1"/>
  <c r="G764" i="2"/>
  <c r="H764" i="2" s="1"/>
  <c r="G730" i="2"/>
  <c r="H730" i="2" s="1"/>
  <c r="G734" i="2"/>
  <c r="H734" i="2" s="1"/>
  <c r="G738" i="2"/>
  <c r="H738" i="2" s="1"/>
  <c r="G742" i="2"/>
  <c r="H742" i="2" s="1"/>
  <c r="G746" i="2"/>
  <c r="H746" i="2" s="1"/>
  <c r="G750" i="2"/>
  <c r="H750" i="2" s="1"/>
  <c r="G754" i="2"/>
  <c r="H754" i="2" s="1"/>
  <c r="G758" i="2"/>
  <c r="H758" i="2" s="1"/>
  <c r="G762" i="2"/>
  <c r="H762" i="2" s="1"/>
  <c r="G766" i="2"/>
  <c r="H766" i="2" s="1"/>
  <c r="D16" i="9"/>
  <c r="G7269" i="1"/>
  <c r="C759" i="5" s="1"/>
  <c r="G7386" i="1"/>
  <c r="C768" i="5" s="1"/>
  <c r="G6843" i="1"/>
  <c r="C730" i="5" s="1"/>
  <c r="G6860" i="1"/>
  <c r="C732" i="5" s="1"/>
  <c r="G6929" i="1"/>
  <c r="C736" i="5" s="1"/>
  <c r="G6950" i="1"/>
  <c r="C737" i="5" s="1"/>
  <c r="G7233" i="1"/>
  <c r="C756" i="5" s="1"/>
  <c r="G6849" i="1"/>
  <c r="C731" i="5" s="1"/>
  <c r="G7307" i="1"/>
  <c r="G7327" i="1"/>
  <c r="G6833" i="1"/>
  <c r="C729" i="5" s="1"/>
  <c r="G7173" i="1"/>
  <c r="C752" i="5" s="1"/>
  <c r="G7188" i="1"/>
  <c r="C753" i="5" s="1"/>
  <c r="G7218" i="1"/>
  <c r="C755" i="5" s="1"/>
  <c r="G6823" i="1"/>
  <c r="C727" i="5" s="1"/>
  <c r="G6828" i="1"/>
  <c r="C728" i="5" s="1"/>
  <c r="G6977" i="1"/>
  <c r="C739" i="5" s="1"/>
  <c r="G6996" i="1"/>
  <c r="C740" i="5" s="1"/>
  <c r="G7034" i="1"/>
  <c r="C742" i="5" s="1"/>
  <c r="G7072" i="1"/>
  <c r="C744" i="5" s="1"/>
  <c r="G7361" i="1"/>
  <c r="C766" i="5" s="1"/>
  <c r="G7053" i="1"/>
  <c r="C743" i="5" s="1"/>
  <c r="G7101" i="1"/>
  <c r="C747" i="5" s="1"/>
  <c r="G7143" i="1"/>
  <c r="C750" i="5" s="1"/>
  <c r="G7158" i="1"/>
  <c r="C751" i="5" s="1"/>
  <c r="G7248" i="1"/>
  <c r="C757" i="5" s="1"/>
  <c r="G7355" i="1"/>
  <c r="C765" i="5" s="1"/>
  <c r="G7366" i="1"/>
  <c r="C767" i="5" s="1"/>
  <c r="G7015" i="1"/>
  <c r="C741" i="5" s="1"/>
  <c r="G7096" i="1"/>
  <c r="C746" i="5" s="1"/>
  <c r="G7275" i="1"/>
  <c r="C760" i="5" s="1"/>
  <c r="G7288" i="1"/>
  <c r="C761" i="5" s="1"/>
  <c r="G7343" i="1"/>
  <c r="C764" i="5" s="1"/>
  <c r="G6866" i="1"/>
  <c r="C733" i="5" s="1"/>
  <c r="G6887" i="1"/>
  <c r="C734" i="5" s="1"/>
  <c r="G6908" i="1"/>
  <c r="C735" i="5" s="1"/>
  <c r="G6962" i="1"/>
  <c r="C738" i="5" s="1"/>
  <c r="G7091" i="1"/>
  <c r="C745" i="5" s="1"/>
  <c r="G7107" i="1"/>
  <c r="C748" i="5" s="1"/>
  <c r="G7128" i="1"/>
  <c r="C749" i="5" s="1"/>
  <c r="G7203" i="1"/>
  <c r="C754" i="5" s="1"/>
  <c r="G7263" i="1"/>
  <c r="C758" i="5" s="1"/>
  <c r="I79" i="5" l="1"/>
  <c r="J79" i="5" s="1"/>
  <c r="I1534" i="5"/>
  <c r="J1534" i="5" s="1"/>
  <c r="I1542" i="5"/>
  <c r="J1542" i="5" s="1"/>
  <c r="I1533" i="5"/>
  <c r="J1533" i="5" s="1"/>
  <c r="I1540" i="5"/>
  <c r="J1540" i="5" s="1"/>
  <c r="I1541" i="5"/>
  <c r="J1541" i="5" s="1"/>
  <c r="I1532" i="5"/>
  <c r="J1532" i="5" s="1"/>
  <c r="I1544" i="5"/>
  <c r="J1544" i="5" s="1"/>
  <c r="I1543" i="5"/>
  <c r="J1543" i="5" s="1"/>
  <c r="I76" i="5"/>
  <c r="J76" i="5" s="1"/>
  <c r="I78" i="5"/>
  <c r="J78" i="5" s="1"/>
  <c r="I75" i="5"/>
  <c r="J75" i="5" s="1"/>
  <c r="I77" i="5"/>
  <c r="J77" i="5" s="1"/>
  <c r="I1508" i="5"/>
  <c r="I1503" i="5"/>
  <c r="J1503" i="5" s="1"/>
  <c r="I1529" i="5"/>
  <c r="J1529" i="5" s="1"/>
  <c r="I1527" i="5"/>
  <c r="J1527" i="5" s="1"/>
  <c r="I1505" i="5"/>
  <c r="J1505" i="5" s="1"/>
  <c r="I1507" i="5"/>
  <c r="I1528" i="5"/>
  <c r="J1528" i="5" s="1"/>
  <c r="I1145" i="5"/>
  <c r="J1145" i="5" s="1"/>
  <c r="I1526" i="5"/>
  <c r="J1526" i="5" s="1"/>
  <c r="I1501" i="5"/>
  <c r="J1501" i="5" s="1"/>
  <c r="I1554" i="5"/>
  <c r="J1554" i="5" s="1"/>
  <c r="I1552" i="5"/>
  <c r="J1552" i="5" s="1"/>
  <c r="I1553" i="5"/>
  <c r="J1553" i="5" s="1"/>
  <c r="I1513" i="5"/>
  <c r="J1513" i="5" s="1"/>
  <c r="K1513" i="5" s="1"/>
  <c r="M1513" i="5" s="1"/>
  <c r="I190" i="5"/>
  <c r="I1496" i="5" s="1"/>
  <c r="J1496" i="5" s="1"/>
  <c r="H1497" i="6" s="1"/>
  <c r="J1524" i="5"/>
  <c r="I1518" i="5"/>
  <c r="J1518" i="5" s="1"/>
  <c r="I1555" i="5"/>
  <c r="J1555" i="5" s="1"/>
  <c r="J1523" i="5"/>
  <c r="I1517" i="5"/>
  <c r="J1517" i="5" s="1"/>
  <c r="J1522" i="5"/>
  <c r="I1516" i="5"/>
  <c r="J1516" i="5" s="1"/>
  <c r="J1521" i="5"/>
  <c r="I1515" i="5"/>
  <c r="J1515" i="5" s="1"/>
  <c r="I1557" i="5"/>
  <c r="J1557" i="5" s="1"/>
  <c r="J1545" i="5"/>
  <c r="I727" i="5"/>
  <c r="I621" i="5"/>
  <c r="J621" i="5" s="1"/>
  <c r="I763" i="5"/>
  <c r="I812" i="5"/>
  <c r="J812" i="5" s="1"/>
  <c r="I114" i="5"/>
  <c r="J114" i="5" s="1"/>
  <c r="I914" i="5"/>
  <c r="J914" i="5" s="1"/>
  <c r="I1253" i="5"/>
  <c r="J1253" i="5" s="1"/>
  <c r="I1153" i="5"/>
  <c r="I1172" i="5"/>
  <c r="I141" i="5"/>
  <c r="J141" i="5" s="1"/>
  <c r="I786" i="5"/>
  <c r="J786" i="5" s="1"/>
  <c r="I837" i="5"/>
  <c r="J837" i="5" s="1"/>
  <c r="I561" i="5"/>
  <c r="J561" i="5" s="1"/>
  <c r="I900" i="5"/>
  <c r="J900" i="5" s="1"/>
  <c r="I1234" i="5"/>
  <c r="I1430" i="5"/>
  <c r="J1430" i="5" s="1"/>
  <c r="I58" i="5"/>
  <c r="J58" i="5" s="1"/>
  <c r="I1036" i="5"/>
  <c r="J1036" i="5" s="1"/>
  <c r="I1266" i="5"/>
  <c r="J1266" i="5" s="1"/>
  <c r="I614" i="5"/>
  <c r="J614" i="5" s="1"/>
  <c r="I1029" i="5"/>
  <c r="J1029" i="5" s="1"/>
  <c r="I876" i="5"/>
  <c r="J876" i="5" s="1"/>
  <c r="I1294" i="5"/>
  <c r="I1242" i="5"/>
  <c r="J1242" i="5" s="1"/>
  <c r="I1135" i="5"/>
  <c r="I754" i="5"/>
  <c r="I505" i="5"/>
  <c r="I437" i="5"/>
  <c r="I371" i="5"/>
  <c r="I311" i="5"/>
  <c r="I1468" i="5"/>
  <c r="J1468" i="5" s="1"/>
  <c r="I846" i="5"/>
  <c r="J846" i="5" s="1"/>
  <c r="I1273" i="5"/>
  <c r="J1273" i="5" s="1"/>
  <c r="I1209" i="5"/>
  <c r="I1186" i="5"/>
  <c r="I1167" i="5"/>
  <c r="I1142" i="5"/>
  <c r="I1127" i="5"/>
  <c r="I1112" i="5"/>
  <c r="I1096" i="5"/>
  <c r="I1079" i="5"/>
  <c r="I1057" i="5"/>
  <c r="I761" i="5"/>
  <c r="I745" i="5"/>
  <c r="I729" i="5"/>
  <c r="I531" i="5"/>
  <c r="I513" i="5"/>
  <c r="I495" i="5"/>
  <c r="I478" i="5"/>
  <c r="I461" i="5"/>
  <c r="I444" i="5"/>
  <c r="I428" i="5"/>
  <c r="I412" i="5"/>
  <c r="I395" i="5"/>
  <c r="I378" i="5"/>
  <c r="I361" i="5"/>
  <c r="I335" i="5"/>
  <c r="I318" i="5"/>
  <c r="I302" i="5"/>
  <c r="I285" i="5"/>
  <c r="I269" i="5"/>
  <c r="I252" i="5"/>
  <c r="I210" i="5"/>
  <c r="I255" i="5"/>
  <c r="I330" i="5"/>
  <c r="I390" i="5"/>
  <c r="I464" i="5"/>
  <c r="I535" i="5"/>
  <c r="I1123" i="5"/>
  <c r="I1227" i="5"/>
  <c r="I1246" i="5"/>
  <c r="J1246" i="5" s="1"/>
  <c r="I1147" i="5"/>
  <c r="I198" i="5"/>
  <c r="I368" i="5"/>
  <c r="I776" i="5"/>
  <c r="J776" i="5" s="1"/>
  <c r="I67" i="5"/>
  <c r="J67" i="5" s="1"/>
  <c r="I652" i="5"/>
  <c r="J652" i="5" s="1"/>
  <c r="I102" i="5"/>
  <c r="J102" i="5" s="1"/>
  <c r="I124" i="5"/>
  <c r="J124" i="5" s="1"/>
  <c r="I1350" i="5"/>
  <c r="J1350" i="5" s="1"/>
  <c r="I658" i="5"/>
  <c r="J658" i="5" s="1"/>
  <c r="I119" i="5"/>
  <c r="J119" i="5" s="1"/>
  <c r="I602" i="5"/>
  <c r="J602" i="5" s="1"/>
  <c r="I922" i="5"/>
  <c r="J922" i="5" s="1"/>
  <c r="I1355" i="5"/>
  <c r="J1355" i="5" s="1"/>
  <c r="I616" i="5"/>
  <c r="J616" i="5" s="1"/>
  <c r="I107" i="5"/>
  <c r="J107" i="5" s="1"/>
  <c r="I853" i="5"/>
  <c r="J853" i="5" s="1"/>
  <c r="I854" i="5"/>
  <c r="J854" i="5" s="1"/>
  <c r="I1000" i="5"/>
  <c r="J1000" i="5" s="1"/>
  <c r="I655" i="5"/>
  <c r="J655" i="5" s="1"/>
  <c r="I653" i="5"/>
  <c r="J653" i="5" s="1"/>
  <c r="I109" i="5"/>
  <c r="J109" i="5" s="1"/>
  <c r="I68" i="5"/>
  <c r="J68" i="5" s="1"/>
  <c r="I772" i="5"/>
  <c r="J772" i="5" s="1"/>
  <c r="I976" i="5"/>
  <c r="J976" i="5" s="1"/>
  <c r="I858" i="5"/>
  <c r="J858" i="5" s="1"/>
  <c r="I1032" i="5"/>
  <c r="J1032" i="5" s="1"/>
  <c r="I851" i="5"/>
  <c r="J851" i="5" s="1"/>
  <c r="I982" i="5"/>
  <c r="J982" i="5" s="1"/>
  <c r="I1008" i="5"/>
  <c r="J1008" i="5" s="1"/>
  <c r="I1285" i="5"/>
  <c r="J1285" i="5" s="1"/>
  <c r="I162" i="5"/>
  <c r="J162" i="5" s="1"/>
  <c r="I1312" i="5"/>
  <c r="I1230" i="5"/>
  <c r="I1193" i="5"/>
  <c r="I1161" i="5"/>
  <c r="I1131" i="5"/>
  <c r="I1108" i="5"/>
  <c r="I1354" i="5"/>
  <c r="J1354" i="5" s="1"/>
  <c r="I110" i="5"/>
  <c r="J110" i="5" s="1"/>
  <c r="I551" i="5"/>
  <c r="J551" i="5" s="1"/>
  <c r="I778" i="5"/>
  <c r="J778" i="5" s="1"/>
  <c r="I935" i="5"/>
  <c r="J935" i="5" s="1"/>
  <c r="I983" i="5"/>
  <c r="J983" i="5" s="1"/>
  <c r="I891" i="5"/>
  <c r="J891" i="5" s="1"/>
  <c r="I1006" i="5"/>
  <c r="J1006" i="5" s="1"/>
  <c r="I1025" i="5"/>
  <c r="J1025" i="5" s="1"/>
  <c r="I875" i="5"/>
  <c r="J875" i="5" s="1"/>
  <c r="I962" i="5"/>
  <c r="J962" i="5" s="1"/>
  <c r="I823" i="5"/>
  <c r="J823" i="5" s="1"/>
  <c r="I1271" i="5"/>
  <c r="J1271" i="5" s="1"/>
  <c r="I1384" i="5"/>
  <c r="J1384" i="5" s="1"/>
  <c r="I611" i="5"/>
  <c r="J611" i="5" s="1"/>
  <c r="I121" i="5"/>
  <c r="J121" i="5" s="1"/>
  <c r="I83" i="5"/>
  <c r="J83" i="5" s="1"/>
  <c r="I591" i="5"/>
  <c r="J591" i="5" s="1"/>
  <c r="I783" i="5"/>
  <c r="J783" i="5" s="1"/>
  <c r="I910" i="5"/>
  <c r="J910" i="5" s="1"/>
  <c r="I872" i="5"/>
  <c r="J872" i="5" s="1"/>
  <c r="I866" i="5"/>
  <c r="J866" i="5" s="1"/>
  <c r="I981" i="5"/>
  <c r="J981" i="5" s="1"/>
  <c r="I963" i="5"/>
  <c r="J963" i="5" s="1"/>
  <c r="I859" i="5"/>
  <c r="J859" i="5" s="1"/>
  <c r="I945" i="5"/>
  <c r="J945" i="5" s="1"/>
  <c r="I1037" i="5"/>
  <c r="J1037" i="5" s="1"/>
  <c r="I1038" i="5"/>
  <c r="J1038" i="5" s="1"/>
  <c r="I1254" i="5"/>
  <c r="J1254" i="5" s="1"/>
  <c r="I1272" i="5"/>
  <c r="J1272" i="5" s="1"/>
  <c r="I170" i="5"/>
  <c r="J170" i="5" s="1"/>
  <c r="I1310" i="5"/>
  <c r="I1239" i="5"/>
  <c r="I1342" i="5"/>
  <c r="J1342" i="5" s="1"/>
  <c r="I582" i="5"/>
  <c r="J582" i="5" s="1"/>
  <c r="I849" i="5"/>
  <c r="J849" i="5" s="1"/>
  <c r="I825" i="5"/>
  <c r="J825" i="5" s="1"/>
  <c r="I839" i="5"/>
  <c r="J839" i="5" s="1"/>
  <c r="I912" i="5"/>
  <c r="J912" i="5" s="1"/>
  <c r="I921" i="5"/>
  <c r="J921" i="5" s="1"/>
  <c r="I1281" i="5"/>
  <c r="J1281" i="5" s="1"/>
  <c r="I187" i="5"/>
  <c r="J187" i="5" s="1"/>
  <c r="I1321" i="5"/>
  <c r="I1293" i="5"/>
  <c r="I1216" i="5"/>
  <c r="I1194" i="5"/>
  <c r="I1174" i="5"/>
  <c r="I1151" i="5"/>
  <c r="I1118" i="5"/>
  <c r="I1101" i="5"/>
  <c r="I1084" i="5"/>
  <c r="I1064" i="5"/>
  <c r="I766" i="5"/>
  <c r="I750" i="5"/>
  <c r="I734" i="5"/>
  <c r="I537" i="5"/>
  <c r="I518" i="5"/>
  <c r="I501" i="5"/>
  <c r="I483" i="5"/>
  <c r="I467" i="5"/>
  <c r="I450" i="5"/>
  <c r="I433" i="5"/>
  <c r="I417" i="5"/>
  <c r="I400" i="5"/>
  <c r="I383" i="5"/>
  <c r="I367" i="5"/>
  <c r="I340" i="5"/>
  <c r="I323" i="5"/>
  <c r="I307" i="5"/>
  <c r="I290" i="5"/>
  <c r="I274" i="5"/>
  <c r="I257" i="5"/>
  <c r="I1382" i="5"/>
  <c r="J1382" i="5" s="1"/>
  <c r="I120" i="5"/>
  <c r="J120" i="5" s="1"/>
  <c r="I565" i="5"/>
  <c r="J565" i="5" s="1"/>
  <c r="I960" i="5"/>
  <c r="J960" i="5" s="1"/>
  <c r="I907" i="5"/>
  <c r="J907" i="5" s="1"/>
  <c r="I798" i="5"/>
  <c r="J798" i="5" s="1"/>
  <c r="I974" i="5"/>
  <c r="J974" i="5" s="1"/>
  <c r="I1259" i="5"/>
  <c r="J1259" i="5" s="1"/>
  <c r="I1245" i="5"/>
  <c r="J1245" i="5" s="1"/>
  <c r="I159" i="5"/>
  <c r="J159" i="5" s="1"/>
  <c r="I1306" i="5"/>
  <c r="I1229" i="5"/>
  <c r="I1204" i="5"/>
  <c r="I1160" i="5"/>
  <c r="I1138" i="5"/>
  <c r="I1051" i="5"/>
  <c r="I757" i="5"/>
  <c r="I741" i="5"/>
  <c r="I544" i="5"/>
  <c r="I527" i="5"/>
  <c r="I508" i="5"/>
  <c r="I491" i="5"/>
  <c r="I474" i="5"/>
  <c r="I457" i="5"/>
  <c r="I440" i="5"/>
  <c r="I424" i="5"/>
  <c r="I407" i="5"/>
  <c r="I391" i="5"/>
  <c r="I374" i="5"/>
  <c r="I357" i="5"/>
  <c r="I347" i="5"/>
  <c r="I331" i="5"/>
  <c r="I314" i="5"/>
  <c r="I298" i="5"/>
  <c r="I281" i="5"/>
  <c r="I264" i="5"/>
  <c r="I248" i="5"/>
  <c r="I218" i="5"/>
  <c r="I272" i="5"/>
  <c r="I338" i="5"/>
  <c r="I406" i="5"/>
  <c r="I481" i="5"/>
  <c r="I732" i="5"/>
  <c r="I1303" i="5"/>
  <c r="I243" i="5"/>
  <c r="I468" i="5"/>
  <c r="I14" i="5"/>
  <c r="J14" i="5" s="1"/>
  <c r="I679" i="5"/>
  <c r="J679" i="5" s="1"/>
  <c r="I69" i="5"/>
  <c r="J69" i="5" s="1"/>
  <c r="I147" i="5"/>
  <c r="J147" i="5" s="1"/>
  <c r="I583" i="5"/>
  <c r="J583" i="5" s="1"/>
  <c r="I1343" i="5"/>
  <c r="J1343" i="5" s="1"/>
  <c r="I597" i="5"/>
  <c r="J597" i="5" s="1"/>
  <c r="I903" i="5"/>
  <c r="J903" i="5" s="1"/>
  <c r="I59" i="5"/>
  <c r="J59" i="5" s="1"/>
  <c r="I50" i="5"/>
  <c r="J50" i="5" s="1"/>
  <c r="I781" i="5"/>
  <c r="J781" i="5" s="1"/>
  <c r="I878" i="5"/>
  <c r="J878" i="5" s="1"/>
  <c r="I867" i="5"/>
  <c r="J867" i="5" s="1"/>
  <c r="I1279" i="5"/>
  <c r="J1279" i="5" s="1"/>
  <c r="I178" i="5"/>
  <c r="J178" i="5" s="1"/>
  <c r="I1308" i="5"/>
  <c r="I1188" i="5"/>
  <c r="I142" i="5"/>
  <c r="J142" i="5" s="1"/>
  <c r="I594" i="5"/>
  <c r="J594" i="5" s="1"/>
  <c r="I980" i="5"/>
  <c r="J980" i="5" s="1"/>
  <c r="I915" i="5"/>
  <c r="J915" i="5" s="1"/>
  <c r="I810" i="5"/>
  <c r="J810" i="5" s="1"/>
  <c r="I986" i="5"/>
  <c r="J986" i="5" s="1"/>
  <c r="I1251" i="5"/>
  <c r="J1251" i="5" s="1"/>
  <c r="I610" i="5"/>
  <c r="J610" i="5" s="1"/>
  <c r="I56" i="5"/>
  <c r="J56" i="5" s="1"/>
  <c r="I796" i="5"/>
  <c r="J796" i="5" s="1"/>
  <c r="I1004" i="5"/>
  <c r="J1004" i="5" s="1"/>
  <c r="I1014" i="5"/>
  <c r="J1014" i="5" s="1"/>
  <c r="I879" i="5"/>
  <c r="J879" i="5" s="1"/>
  <c r="I835" i="5"/>
  <c r="J835" i="5" s="1"/>
  <c r="I1260" i="5"/>
  <c r="J1260" i="5" s="1"/>
  <c r="I167" i="5"/>
  <c r="J167" i="5" s="1"/>
  <c r="I1325" i="5"/>
  <c r="I1458" i="5"/>
  <c r="J1458" i="5" s="1"/>
  <c r="I563" i="5"/>
  <c r="J563" i="5" s="1"/>
  <c r="I883" i="5"/>
  <c r="J883" i="5" s="1"/>
  <c r="I958" i="5"/>
  <c r="J958" i="5" s="1"/>
  <c r="I1249" i="5"/>
  <c r="J1249" i="5" s="1"/>
  <c r="I1236" i="5"/>
  <c r="I1187" i="5"/>
  <c r="I1144" i="5"/>
  <c r="I1113" i="5"/>
  <c r="I1080" i="5"/>
  <c r="I762" i="5"/>
  <c r="I730" i="5"/>
  <c r="I514" i="5"/>
  <c r="I479" i="5"/>
  <c r="I445" i="5"/>
  <c r="I413" i="5"/>
  <c r="I379" i="5"/>
  <c r="I319" i="5"/>
  <c r="I286" i="5"/>
  <c r="I253" i="5"/>
  <c r="I48" i="5"/>
  <c r="J48" i="5" s="1"/>
  <c r="I791" i="5"/>
  <c r="J791" i="5" s="1"/>
  <c r="I842" i="5"/>
  <c r="J842" i="5" s="1"/>
  <c r="I1270" i="5"/>
  <c r="J1270" i="5" s="1"/>
  <c r="I1298" i="5"/>
  <c r="I1198" i="5"/>
  <c r="I1155" i="5"/>
  <c r="I1045" i="5"/>
  <c r="I737" i="5"/>
  <c r="I522" i="5"/>
  <c r="I487" i="5"/>
  <c r="I453" i="5"/>
  <c r="I420" i="5"/>
  <c r="I387" i="5"/>
  <c r="I353" i="5"/>
  <c r="I326" i="5"/>
  <c r="I293" i="5"/>
  <c r="I260" i="5"/>
  <c r="I227" i="5"/>
  <c r="I490" i="5"/>
  <c r="I1159" i="5"/>
  <c r="I775" i="5"/>
  <c r="J775" i="5" s="1"/>
  <c r="I204" i="5"/>
  <c r="I220" i="5"/>
  <c r="I237" i="5"/>
  <c r="I259" i="5"/>
  <c r="I292" i="5"/>
  <c r="I325" i="5"/>
  <c r="I352" i="5"/>
  <c r="I386" i="5"/>
  <c r="I419" i="5"/>
  <c r="I452" i="5"/>
  <c r="I486" i="5"/>
  <c r="I520" i="5"/>
  <c r="I736" i="5"/>
  <c r="I768" i="5"/>
  <c r="I1086" i="5"/>
  <c r="I1120" i="5"/>
  <c r="I1154" i="5"/>
  <c r="I1196" i="5"/>
  <c r="I1297" i="5"/>
  <c r="I1248" i="5"/>
  <c r="J1248" i="5" s="1"/>
  <c r="I908" i="5"/>
  <c r="J908" i="5" s="1"/>
  <c r="I817" i="5"/>
  <c r="J817" i="5" s="1"/>
  <c r="I592" i="5"/>
  <c r="J592" i="5" s="1"/>
  <c r="I925" i="5"/>
  <c r="J925" i="5" s="1"/>
  <c r="I1102" i="5"/>
  <c r="I1479" i="5"/>
  <c r="J1479" i="5" s="1"/>
  <c r="I644" i="5"/>
  <c r="J644" i="5" s="1"/>
  <c r="I1368" i="5"/>
  <c r="J1368" i="5" s="1"/>
  <c r="I125" i="5"/>
  <c r="J125" i="5" s="1"/>
  <c r="I785" i="5"/>
  <c r="J785" i="5" s="1"/>
  <c r="I1549" i="5"/>
  <c r="J1549" i="5" s="1"/>
  <c r="I570" i="5"/>
  <c r="J570" i="5" s="1"/>
  <c r="I985" i="5"/>
  <c r="J985" i="5" s="1"/>
  <c r="I1380" i="5"/>
  <c r="J1380" i="5" s="1"/>
  <c r="I17" i="5"/>
  <c r="J17" i="5" s="1"/>
  <c r="I861" i="5"/>
  <c r="J861" i="5" s="1"/>
  <c r="I944" i="5"/>
  <c r="J944" i="5" s="1"/>
  <c r="I916" i="5"/>
  <c r="J916" i="5" s="1"/>
  <c r="I1282" i="5"/>
  <c r="J1282" i="5" s="1"/>
  <c r="I1330" i="5"/>
  <c r="I1296" i="5"/>
  <c r="I1179" i="5"/>
  <c r="I1121" i="5"/>
  <c r="I1070" i="5"/>
  <c r="I103" i="5"/>
  <c r="J103" i="5" s="1"/>
  <c r="I605" i="5"/>
  <c r="J605" i="5" s="1"/>
  <c r="I1018" i="5"/>
  <c r="J1018" i="5" s="1"/>
  <c r="I948" i="5"/>
  <c r="J948" i="5" s="1"/>
  <c r="I830" i="5"/>
  <c r="J830" i="5" s="1"/>
  <c r="I1007" i="5"/>
  <c r="J1007" i="5" s="1"/>
  <c r="I1278" i="5"/>
  <c r="J1278" i="5" s="1"/>
  <c r="I637" i="5"/>
  <c r="J637" i="5" s="1"/>
  <c r="I604" i="5"/>
  <c r="J604" i="5" s="1"/>
  <c r="I836" i="5"/>
  <c r="J836" i="5" s="1"/>
  <c r="I809" i="5"/>
  <c r="J809" i="5" s="1"/>
  <c r="I795" i="5"/>
  <c r="J795" i="5" s="1"/>
  <c r="I904" i="5"/>
  <c r="J904" i="5" s="1"/>
  <c r="I893" i="5"/>
  <c r="J893" i="5" s="1"/>
  <c r="I1277" i="5"/>
  <c r="J1277" i="5" s="1"/>
  <c r="I184" i="5"/>
  <c r="J184" i="5" s="1"/>
  <c r="I1320" i="5"/>
  <c r="I1370" i="5"/>
  <c r="J1370" i="5" s="1"/>
  <c r="I554" i="5"/>
  <c r="J554" i="5" s="1"/>
  <c r="I940" i="5"/>
  <c r="J940" i="5" s="1"/>
  <c r="I1003" i="5"/>
  <c r="J1003" i="5" s="1"/>
  <c r="I1252" i="5"/>
  <c r="J1252" i="5" s="1"/>
  <c r="I1231" i="5"/>
  <c r="I1182" i="5"/>
  <c r="I1139" i="5"/>
  <c r="I1109" i="5"/>
  <c r="I758" i="5"/>
  <c r="I545" i="5"/>
  <c r="I509" i="5"/>
  <c r="I475" i="5"/>
  <c r="I441" i="5"/>
  <c r="I409" i="5"/>
  <c r="I375" i="5"/>
  <c r="I348" i="5"/>
  <c r="I315" i="5"/>
  <c r="I282" i="5"/>
  <c r="I249" i="5"/>
  <c r="I40" i="5"/>
  <c r="J40" i="5" s="1"/>
  <c r="I1016" i="5"/>
  <c r="J1016" i="5" s="1"/>
  <c r="I888" i="5"/>
  <c r="J888" i="5" s="1"/>
  <c r="I1280" i="5"/>
  <c r="J1280" i="5" s="1"/>
  <c r="I1328" i="5"/>
  <c r="I1291" i="5"/>
  <c r="I1191" i="5"/>
  <c r="I1150" i="5"/>
  <c r="I1117" i="5"/>
  <c r="I1083" i="5"/>
  <c r="I765" i="5"/>
  <c r="I733" i="5"/>
  <c r="I517" i="5"/>
  <c r="I482" i="5"/>
  <c r="I449" i="5"/>
  <c r="I416" i="5"/>
  <c r="I382" i="5"/>
  <c r="I322" i="5"/>
  <c r="I289" i="5"/>
  <c r="I256" i="5"/>
  <c r="I235" i="5"/>
  <c r="I364" i="5"/>
  <c r="I516" i="5"/>
  <c r="I192" i="5"/>
  <c r="I208" i="5"/>
  <c r="I225" i="5"/>
  <c r="I241" i="5"/>
  <c r="I267" i="5"/>
  <c r="I301" i="5"/>
  <c r="I334" i="5"/>
  <c r="I360" i="5"/>
  <c r="I394" i="5"/>
  <c r="I427" i="5"/>
  <c r="I460" i="5"/>
  <c r="I494" i="5"/>
  <c r="I530" i="5"/>
  <c r="I744" i="5"/>
  <c r="I1055" i="5"/>
  <c r="I1164" i="5"/>
  <c r="I1208" i="5"/>
  <c r="I1311" i="5"/>
  <c r="I164" i="5"/>
  <c r="J164" i="5" s="1"/>
  <c r="I1276" i="5"/>
  <c r="J1276" i="5" s="1"/>
  <c r="I822" i="5"/>
  <c r="J822" i="5" s="1"/>
  <c r="I997" i="5"/>
  <c r="J997" i="5" s="1"/>
  <c r="I45" i="5"/>
  <c r="J45" i="5" s="1"/>
  <c r="I381" i="5"/>
  <c r="I1396" i="5"/>
  <c r="J1396" i="5" s="1"/>
  <c r="I1463" i="5"/>
  <c r="J1463" i="5" s="1"/>
  <c r="I47" i="5"/>
  <c r="J47" i="5" s="1"/>
  <c r="I60" i="5"/>
  <c r="J60" i="5" s="1"/>
  <c r="I972" i="5"/>
  <c r="J972" i="5" s="1"/>
  <c r="I71" i="5"/>
  <c r="J71" i="5" s="1"/>
  <c r="I918" i="5"/>
  <c r="J918" i="5" s="1"/>
  <c r="I1400" i="5"/>
  <c r="J1400" i="5" s="1"/>
  <c r="I664" i="5"/>
  <c r="J664" i="5" s="1"/>
  <c r="I586" i="5"/>
  <c r="J586" i="5" s="1"/>
  <c r="I1001" i="5"/>
  <c r="J1001" i="5" s="1"/>
  <c r="I827" i="5"/>
  <c r="J827" i="5" s="1"/>
  <c r="I999" i="5"/>
  <c r="J999" i="5" s="1"/>
  <c r="I1269" i="5"/>
  <c r="J1269" i="5" s="1"/>
  <c r="I1224" i="5"/>
  <c r="I1157" i="5"/>
  <c r="I1105" i="5"/>
  <c r="I1457" i="5"/>
  <c r="J1457" i="5" s="1"/>
  <c r="I608" i="5"/>
  <c r="J608" i="5" s="1"/>
  <c r="I820" i="5"/>
  <c r="J820" i="5" s="1"/>
  <c r="I801" i="5"/>
  <c r="J801" i="5" s="1"/>
  <c r="I1041" i="5"/>
  <c r="J1041" i="5" s="1"/>
  <c r="I896" i="5"/>
  <c r="J896" i="5" s="1"/>
  <c r="I880" i="5"/>
  <c r="J880" i="5" s="1"/>
  <c r="I1467" i="5"/>
  <c r="J1467" i="5" s="1"/>
  <c r="I153" i="5"/>
  <c r="J153" i="5" s="1"/>
  <c r="I601" i="5"/>
  <c r="J601" i="5" s="1"/>
  <c r="I952" i="5"/>
  <c r="J952" i="5" s="1"/>
  <c r="I895" i="5"/>
  <c r="J895" i="5" s="1"/>
  <c r="I1034" i="5"/>
  <c r="J1034" i="5" s="1"/>
  <c r="I970" i="5"/>
  <c r="J970" i="5" s="1"/>
  <c r="I1267" i="5"/>
  <c r="J1267" i="5" s="1"/>
  <c r="I161" i="5"/>
  <c r="J161" i="5" s="1"/>
  <c r="I1305" i="5"/>
  <c r="I66" i="5"/>
  <c r="J66" i="5" s="1"/>
  <c r="I931" i="5"/>
  <c r="J931" i="5" s="1"/>
  <c r="I987" i="5"/>
  <c r="J987" i="5" s="1"/>
  <c r="I1275" i="5"/>
  <c r="J1275" i="5" s="1"/>
  <c r="I182" i="5"/>
  <c r="J182" i="5" s="1"/>
  <c r="I1314" i="5"/>
  <c r="I1211" i="5"/>
  <c r="I1168" i="5"/>
  <c r="I1128" i="5"/>
  <c r="I1058" i="5"/>
  <c r="I746" i="5"/>
  <c r="I533" i="5"/>
  <c r="I496" i="5"/>
  <c r="I462" i="5"/>
  <c r="I429" i="5"/>
  <c r="I396" i="5"/>
  <c r="I362" i="5"/>
  <c r="I336" i="5"/>
  <c r="I303" i="5"/>
  <c r="I270" i="5"/>
  <c r="I695" i="5"/>
  <c r="J695" i="5" s="1"/>
  <c r="I780" i="5"/>
  <c r="J780" i="5" s="1"/>
  <c r="I961" i="5"/>
  <c r="J961" i="5" s="1"/>
  <c r="I1020" i="5"/>
  <c r="J1020" i="5" s="1"/>
  <c r="I160" i="5"/>
  <c r="J160" i="5" s="1"/>
  <c r="I1326" i="5"/>
  <c r="I1221" i="5"/>
  <c r="I1134" i="5"/>
  <c r="I1104" i="5"/>
  <c r="I1068" i="5"/>
  <c r="I753" i="5"/>
  <c r="I540" i="5"/>
  <c r="I504" i="5"/>
  <c r="I470" i="5"/>
  <c r="I436" i="5"/>
  <c r="I403" i="5"/>
  <c r="I370" i="5"/>
  <c r="I343" i="5"/>
  <c r="I310" i="5"/>
  <c r="I277" i="5"/>
  <c r="I194" i="5"/>
  <c r="I288" i="5"/>
  <c r="I423" i="5"/>
  <c r="I756" i="5"/>
  <c r="I113" i="5"/>
  <c r="J113" i="5" s="1"/>
  <c r="I149" i="5"/>
  <c r="J149" i="5" s="1"/>
  <c r="I559" i="5"/>
  <c r="J559" i="5" s="1"/>
  <c r="I1244" i="5"/>
  <c r="J1244" i="5" s="1"/>
  <c r="I1097" i="5"/>
  <c r="I829" i="5"/>
  <c r="J829" i="5" s="1"/>
  <c r="I1425" i="5"/>
  <c r="J1425" i="5" s="1"/>
  <c r="I928" i="5"/>
  <c r="J928" i="5" s="1"/>
  <c r="I181" i="5"/>
  <c r="J181" i="5" s="1"/>
  <c r="I1013" i="5"/>
  <c r="J1013" i="5" s="1"/>
  <c r="I1307" i="5"/>
  <c r="I1091" i="5"/>
  <c r="I492" i="5"/>
  <c r="I358" i="5"/>
  <c r="I713" i="5"/>
  <c r="J713" i="5" s="1"/>
  <c r="I176" i="5"/>
  <c r="J176" i="5" s="1"/>
  <c r="I1130" i="5"/>
  <c r="I536" i="5"/>
  <c r="I399" i="5"/>
  <c r="I273" i="5"/>
  <c r="I1075" i="5"/>
  <c r="I212" i="5"/>
  <c r="I245" i="5"/>
  <c r="I309" i="5"/>
  <c r="I369" i="5"/>
  <c r="I435" i="5"/>
  <c r="I503" i="5"/>
  <c r="I752" i="5"/>
  <c r="I1103" i="5"/>
  <c r="I1178" i="5"/>
  <c r="I1324" i="5"/>
  <c r="I913" i="5"/>
  <c r="J913" i="5" s="1"/>
  <c r="I845" i="5"/>
  <c r="J845" i="5" s="1"/>
  <c r="I692" i="5"/>
  <c r="J692" i="5" s="1"/>
  <c r="I306" i="5"/>
  <c r="I411" i="5"/>
  <c r="I1141" i="5"/>
  <c r="I932" i="5"/>
  <c r="J932" i="5" s="1"/>
  <c r="I1318" i="5"/>
  <c r="I669" i="5"/>
  <c r="J669" i="5" s="1"/>
  <c r="I1031" i="5"/>
  <c r="J1031" i="5" s="1"/>
  <c r="I959" i="5"/>
  <c r="J959" i="5" s="1"/>
  <c r="I1327" i="5"/>
  <c r="I1287" i="5"/>
  <c r="J1287" i="5" s="1"/>
  <c r="I852" i="5"/>
  <c r="J852" i="5" s="1"/>
  <c r="I61" i="5"/>
  <c r="J61" i="5" s="1"/>
  <c r="I814" i="5"/>
  <c r="J814" i="5" s="1"/>
  <c r="I826" i="5"/>
  <c r="J826" i="5" s="1"/>
  <c r="I1205" i="5"/>
  <c r="I1052" i="5"/>
  <c r="I458" i="5"/>
  <c r="I332" i="5"/>
  <c r="I804" i="5"/>
  <c r="J804" i="5" s="1"/>
  <c r="I1319" i="5"/>
  <c r="I500" i="5"/>
  <c r="I366" i="5"/>
  <c r="I202" i="5"/>
  <c r="I165" i="5"/>
  <c r="J165" i="5" s="1"/>
  <c r="I216" i="5"/>
  <c r="I251" i="5"/>
  <c r="I317" i="5"/>
  <c r="I377" i="5"/>
  <c r="I443" i="5"/>
  <c r="I511" i="5"/>
  <c r="I760" i="5"/>
  <c r="I1110" i="5"/>
  <c r="I1185" i="5"/>
  <c r="I995" i="5"/>
  <c r="J995" i="5" s="1"/>
  <c r="I562" i="5"/>
  <c r="J562" i="5" s="1"/>
  <c r="I831" i="5"/>
  <c r="J831" i="5" s="1"/>
  <c r="I1143" i="5"/>
  <c r="I934" i="5"/>
  <c r="J934" i="5" s="1"/>
  <c r="I1243" i="5"/>
  <c r="J1243" i="5" s="1"/>
  <c r="I29" i="5"/>
  <c r="J29" i="5" s="1"/>
  <c r="I1125" i="5"/>
  <c r="I392" i="5"/>
  <c r="I848" i="5"/>
  <c r="J848" i="5" s="1"/>
  <c r="I749" i="5"/>
  <c r="I439" i="5"/>
  <c r="I233" i="5"/>
  <c r="I284" i="5"/>
  <c r="I477" i="5"/>
  <c r="I728" i="5"/>
  <c r="I1233" i="5"/>
  <c r="I1264" i="5"/>
  <c r="J1264" i="5" s="1"/>
  <c r="I1398" i="5"/>
  <c r="J1398" i="5" s="1"/>
  <c r="I1361" i="5"/>
  <c r="J1361" i="5" s="1"/>
  <c r="I596" i="5"/>
  <c r="J596" i="5" s="1"/>
  <c r="I1418" i="5"/>
  <c r="J1418" i="5" s="1"/>
  <c r="I1012" i="5"/>
  <c r="J1012" i="5" s="1"/>
  <c r="I1210" i="5"/>
  <c r="I560" i="5"/>
  <c r="J560" i="5" s="1"/>
  <c r="I920" i="5"/>
  <c r="J920" i="5" s="1"/>
  <c r="I588" i="5"/>
  <c r="J588" i="5" s="1"/>
  <c r="I991" i="5"/>
  <c r="J991" i="5" s="1"/>
  <c r="I1299" i="5"/>
  <c r="I1286" i="5"/>
  <c r="J1286" i="5" s="1"/>
  <c r="I1162" i="5"/>
  <c r="I742" i="5"/>
  <c r="I425" i="5"/>
  <c r="I299" i="5"/>
  <c r="I1023" i="5"/>
  <c r="J1023" i="5" s="1"/>
  <c r="I1215" i="5"/>
  <c r="I1063" i="5"/>
  <c r="I466" i="5"/>
  <c r="I339" i="5"/>
  <c r="I305" i="5"/>
  <c r="I196" i="5"/>
  <c r="I229" i="5"/>
  <c r="I276" i="5"/>
  <c r="I342" i="5"/>
  <c r="I402" i="5"/>
  <c r="I469" i="5"/>
  <c r="I539" i="5"/>
  <c r="I1067" i="5"/>
  <c r="I1133" i="5"/>
  <c r="I1220" i="5"/>
  <c r="I163" i="5"/>
  <c r="J163" i="5" s="1"/>
  <c r="I803" i="5"/>
  <c r="J803" i="5" s="1"/>
  <c r="I631" i="5"/>
  <c r="J631" i="5" s="1"/>
  <c r="I656" i="5"/>
  <c r="J656" i="5" s="1"/>
  <c r="I811" i="5"/>
  <c r="J811" i="5" s="1"/>
  <c r="I865" i="5"/>
  <c r="J865" i="5" s="1"/>
  <c r="I993" i="5"/>
  <c r="J993" i="5" s="1"/>
  <c r="I172" i="5"/>
  <c r="J172" i="5" s="1"/>
  <c r="I528" i="5"/>
  <c r="I265" i="5"/>
  <c r="I1173" i="5"/>
  <c r="I432" i="5"/>
  <c r="I200" i="5"/>
  <c r="I1078" i="5"/>
  <c r="I217" i="5"/>
  <c r="I1478" i="5"/>
  <c r="I1362" i="5"/>
  <c r="J1362" i="5" s="1"/>
  <c r="K1362" i="5" s="1"/>
  <c r="M1362" i="5" s="1"/>
  <c r="O1362" i="5" s="1"/>
  <c r="I30" i="5"/>
  <c r="J30" i="5" s="1"/>
  <c r="H31" i="6" s="1"/>
  <c r="I155" i="5"/>
  <c r="J155" i="5" s="1"/>
  <c r="K155" i="5" s="1"/>
  <c r="M155" i="5" s="1"/>
  <c r="N155" i="5" s="1"/>
  <c r="I719" i="5"/>
  <c r="J719" i="5" s="1"/>
  <c r="H720" i="6" s="1"/>
  <c r="I1424" i="5"/>
  <c r="J1424" i="5" s="1"/>
  <c r="K1424" i="5" s="1"/>
  <c r="M1424" i="5" s="1"/>
  <c r="N1424" i="5" s="1"/>
  <c r="I1475" i="5"/>
  <c r="J1475" i="5" s="1"/>
  <c r="H1476" i="6" s="1"/>
  <c r="I917" i="5"/>
  <c r="J917" i="5" s="1"/>
  <c r="H918" i="6" s="1"/>
  <c r="I1207" i="5"/>
  <c r="I1054" i="5"/>
  <c r="I459" i="5"/>
  <c r="I333" i="5"/>
  <c r="I223" i="5"/>
  <c r="I1148" i="5"/>
  <c r="I356" i="5"/>
  <c r="I816" i="5"/>
  <c r="J816" i="5" s="1"/>
  <c r="K816" i="5" s="1"/>
  <c r="I1106" i="5"/>
  <c r="I954" i="5"/>
  <c r="J954" i="5" s="1"/>
  <c r="H955" i="6" s="1"/>
  <c r="I206" i="5"/>
  <c r="I1129" i="5"/>
  <c r="I329" i="5"/>
  <c r="I1402" i="5"/>
  <c r="J1402" i="5" s="1"/>
  <c r="H1403" i="6" s="1"/>
  <c r="I1452" i="5"/>
  <c r="J1452" i="5" s="1"/>
  <c r="K1452" i="5" s="1"/>
  <c r="M1452" i="5" s="1"/>
  <c r="N1452" i="5" s="1"/>
  <c r="I106" i="5"/>
  <c r="J106" i="5" s="1"/>
  <c r="H107" i="6" s="1"/>
  <c r="I659" i="5"/>
  <c r="J659" i="5" s="1"/>
  <c r="I1466" i="5"/>
  <c r="J1466" i="5" s="1"/>
  <c r="K1466" i="5" s="1"/>
  <c r="M1466" i="5" s="1"/>
  <c r="N1466" i="5" s="1"/>
  <c r="I1474" i="5"/>
  <c r="J1474" i="5" s="1"/>
  <c r="K1474" i="5" s="1"/>
  <c r="M1474" i="5" s="1"/>
  <c r="N1474" i="5" s="1"/>
  <c r="I807" i="5"/>
  <c r="J807" i="5" s="1"/>
  <c r="H808" i="6" s="1"/>
  <c r="I1295" i="5"/>
  <c r="I1085" i="5"/>
  <c r="I485" i="5"/>
  <c r="I351" i="5"/>
  <c r="I236" i="5"/>
  <c r="I1213" i="5"/>
  <c r="I415" i="5"/>
  <c r="I116" i="5"/>
  <c r="J116" i="5" s="1"/>
  <c r="K116" i="5" s="1"/>
  <c r="M116" i="5" s="1"/>
  <c r="N116" i="5" s="1"/>
  <c r="I1158" i="5"/>
  <c r="I994" i="5"/>
  <c r="J994" i="5" s="1"/>
  <c r="K994" i="5" s="1"/>
  <c r="M994" i="5" s="1"/>
  <c r="O994" i="5" s="1"/>
  <c r="I373" i="5"/>
  <c r="I1189" i="5"/>
  <c r="I238" i="5"/>
  <c r="I397" i="5"/>
  <c r="I1412" i="5"/>
  <c r="J1412" i="5" s="1"/>
  <c r="H1413" i="6" s="1"/>
  <c r="I73" i="5"/>
  <c r="J73" i="5" s="1"/>
  <c r="H74" i="6" s="1"/>
  <c r="I51" i="5"/>
  <c r="J51" i="5" s="1"/>
  <c r="K51" i="5" s="1"/>
  <c r="M51" i="5" s="1"/>
  <c r="N51" i="5" s="1"/>
  <c r="I696" i="5"/>
  <c r="J696" i="5" s="1"/>
  <c r="K696" i="5" s="1"/>
  <c r="I1383" i="5"/>
  <c r="J1383" i="5" s="1"/>
  <c r="H1384" i="6" s="1"/>
  <c r="I1404" i="5"/>
  <c r="J1404" i="5" s="1"/>
  <c r="H1405" i="6" s="1"/>
  <c r="I557" i="5"/>
  <c r="J557" i="5" s="1"/>
  <c r="H558" i="6" s="1"/>
  <c r="I510" i="5"/>
  <c r="I376" i="5"/>
  <c r="I250" i="5"/>
  <c r="I166" i="5"/>
  <c r="J166" i="5" s="1"/>
  <c r="K166" i="5" s="1"/>
  <c r="I473" i="5"/>
  <c r="I214" i="5"/>
  <c r="I1225" i="5"/>
  <c r="I585" i="5"/>
  <c r="J585" i="5" s="1"/>
  <c r="H586" i="6" s="1"/>
  <c r="I740" i="5"/>
  <c r="I1317" i="5"/>
  <c r="I524" i="5"/>
  <c r="I380" i="5"/>
  <c r="I430" i="5"/>
  <c r="I271" i="5"/>
  <c r="I320" i="5"/>
  <c r="I213" i="5"/>
  <c r="I463" i="5"/>
  <c r="I372" i="5"/>
  <c r="I1237" i="5"/>
  <c r="I1433" i="5"/>
  <c r="J1433" i="5" s="1"/>
  <c r="I16" i="5"/>
  <c r="J16" i="5" s="1"/>
  <c r="H17" i="6" s="1"/>
  <c r="I101" i="5"/>
  <c r="J101" i="5" s="1"/>
  <c r="K101" i="5" s="1"/>
  <c r="I632" i="5"/>
  <c r="J632" i="5" s="1"/>
  <c r="I642" i="5"/>
  <c r="J642" i="5" s="1"/>
  <c r="I1352" i="5"/>
  <c r="J1352" i="5" s="1"/>
  <c r="H1353" i="6" s="1"/>
  <c r="I1372" i="5"/>
  <c r="J1372" i="5" s="1"/>
  <c r="H1373" i="6" s="1"/>
  <c r="I996" i="5"/>
  <c r="J996" i="5" s="1"/>
  <c r="K996" i="5" s="1"/>
  <c r="I1163" i="5"/>
  <c r="I743" i="5"/>
  <c r="I426" i="5"/>
  <c r="I300" i="5"/>
  <c r="I207" i="5"/>
  <c r="I1062" i="5"/>
  <c r="I280" i="5"/>
  <c r="I868" i="5"/>
  <c r="J868" i="5" s="1"/>
  <c r="H869" i="6" s="1"/>
  <c r="I747" i="5"/>
  <c r="I806" i="5"/>
  <c r="J806" i="5" s="1"/>
  <c r="H807" i="6" s="1"/>
  <c r="I1073" i="5"/>
  <c r="I455" i="5"/>
  <c r="I1476" i="5"/>
  <c r="J1476" i="5" s="1"/>
  <c r="H1477" i="6" s="1"/>
  <c r="I1345" i="5"/>
  <c r="J1345" i="5" s="1"/>
  <c r="H1346" i="6" s="1"/>
  <c r="I46" i="5"/>
  <c r="J46" i="5" s="1"/>
  <c r="H47" i="6" s="1"/>
  <c r="I615" i="5"/>
  <c r="J615" i="5" s="1"/>
  <c r="I649" i="5"/>
  <c r="J649" i="5" s="1"/>
  <c r="I1411" i="5"/>
  <c r="J1411" i="5" s="1"/>
  <c r="H1412" i="6" s="1"/>
  <c r="I1461" i="5"/>
  <c r="J1461" i="5" s="1"/>
  <c r="H1462" i="6" s="1"/>
  <c r="I847" i="5"/>
  <c r="J847" i="5" s="1"/>
  <c r="K847" i="5" s="1"/>
  <c r="M847" i="5" s="1"/>
  <c r="K848" i="6" s="1"/>
  <c r="I1195" i="5"/>
  <c r="I767" i="5"/>
  <c r="I451" i="5"/>
  <c r="I324" i="5"/>
  <c r="I219" i="5"/>
  <c r="I346" i="5"/>
  <c r="I797" i="5"/>
  <c r="J797" i="5" s="1"/>
  <c r="K797" i="5" s="1"/>
  <c r="M797" i="5" s="1"/>
  <c r="O797" i="5" s="1"/>
  <c r="I1042" i="5"/>
  <c r="J1042" i="5" s="1"/>
  <c r="K1042" i="5" s="1"/>
  <c r="M1042" i="5" s="1"/>
  <c r="O1042" i="5" s="1"/>
  <c r="I693" i="5"/>
  <c r="J693" i="5" s="1"/>
  <c r="I1115" i="5"/>
  <c r="I355" i="5"/>
  <c r="I1379" i="5"/>
  <c r="J1379" i="5" s="1"/>
  <c r="K1379" i="5" s="1"/>
  <c r="M1379" i="5" s="1"/>
  <c r="N1379" i="5" s="1"/>
  <c r="I1397" i="5"/>
  <c r="J1397" i="5" s="1"/>
  <c r="H1398" i="6" s="1"/>
  <c r="I145" i="5"/>
  <c r="J145" i="5" s="1"/>
  <c r="K145" i="5" s="1"/>
  <c r="M145" i="5" s="1"/>
  <c r="N145" i="5" s="1"/>
  <c r="I122" i="5"/>
  <c r="J122" i="5" s="1"/>
  <c r="H123" i="6" s="1"/>
  <c r="I678" i="5"/>
  <c r="J678" i="5" s="1"/>
  <c r="K678" i="5" s="1"/>
  <c r="I1431" i="5"/>
  <c r="J1431" i="5" s="1"/>
  <c r="K1431" i="5" s="1"/>
  <c r="M1431" i="5" s="1"/>
  <c r="N1431" i="5" s="1"/>
  <c r="I850" i="5"/>
  <c r="J850" i="5" s="1"/>
  <c r="K850" i="5" s="1"/>
  <c r="M850" i="5" s="1"/>
  <c r="O850" i="5" s="1"/>
  <c r="I1232" i="5"/>
  <c r="I476" i="5"/>
  <c r="I349" i="5"/>
  <c r="I232" i="5"/>
  <c r="I1203" i="5"/>
  <c r="I398" i="5"/>
  <c r="I156" i="5"/>
  <c r="J156" i="5" s="1"/>
  <c r="H157" i="6" s="1"/>
  <c r="I1136" i="5"/>
  <c r="I975" i="5"/>
  <c r="J975" i="5" s="1"/>
  <c r="K975" i="5" s="1"/>
  <c r="I313" i="5"/>
  <c r="I1169" i="5"/>
  <c r="I262" i="5"/>
  <c r="I279" i="5"/>
  <c r="I242" i="5"/>
  <c r="I287" i="5"/>
  <c r="I197" i="5"/>
  <c r="I446" i="5"/>
  <c r="I438" i="5"/>
  <c r="I230" i="5"/>
  <c r="I363" i="5"/>
  <c r="I506" i="5"/>
  <c r="I422" i="5"/>
  <c r="I205" i="5"/>
  <c r="I1349" i="5"/>
  <c r="J1349" i="5" s="1"/>
  <c r="K1349" i="5" s="1"/>
  <c r="M1349" i="5" s="1"/>
  <c r="K1350" i="6" s="1"/>
  <c r="I41" i="5"/>
  <c r="J41" i="5" s="1"/>
  <c r="H42" i="6" s="1"/>
  <c r="I19" i="5"/>
  <c r="J19" i="5" s="1"/>
  <c r="H20" i="6" s="1"/>
  <c r="I707" i="5"/>
  <c r="J707" i="5" s="1"/>
  <c r="K707" i="5" s="1"/>
  <c r="I1547" i="5"/>
  <c r="I1442" i="5"/>
  <c r="J1442" i="5" s="1"/>
  <c r="K1442" i="5" s="1"/>
  <c r="M1442" i="5" s="1"/>
  <c r="N1442" i="5" s="1"/>
  <c r="I39" i="5"/>
  <c r="J39" i="5" s="1"/>
  <c r="K39" i="5" s="1"/>
  <c r="M39" i="5" s="1"/>
  <c r="N39" i="5" s="1"/>
  <c r="I168" i="5"/>
  <c r="J168" i="5" s="1"/>
  <c r="H169" i="6" s="1"/>
  <c r="I1126" i="5"/>
  <c r="I529" i="5"/>
  <c r="I393" i="5"/>
  <c r="I266" i="5"/>
  <c r="I191" i="5"/>
  <c r="I525" i="5"/>
  <c r="I231" i="5"/>
  <c r="I70" i="5"/>
  <c r="J70" i="5" s="1"/>
  <c r="H71" i="6" s="1"/>
  <c r="I1082" i="5"/>
  <c r="I174" i="5"/>
  <c r="J174" i="5" s="1"/>
  <c r="H175" i="6" s="1"/>
  <c r="I731" i="5"/>
  <c r="I234" i="5"/>
  <c r="I1407" i="5"/>
  <c r="J1407" i="5" s="1"/>
  <c r="K1407" i="5" s="1"/>
  <c r="M1407" i="5" s="1"/>
  <c r="N1407" i="5" s="1"/>
  <c r="I87" i="5"/>
  <c r="J87" i="5" s="1"/>
  <c r="K87" i="5" s="1"/>
  <c r="I117" i="5"/>
  <c r="J117" i="5" s="1"/>
  <c r="K117" i="5" s="1"/>
  <c r="M117" i="5" s="1"/>
  <c r="O117" i="5" s="1"/>
  <c r="I651" i="5"/>
  <c r="J651" i="5" s="1"/>
  <c r="I660" i="5"/>
  <c r="J660" i="5" s="1"/>
  <c r="I1460" i="5"/>
  <c r="J1460" i="5" s="1"/>
  <c r="K1460" i="5" s="1"/>
  <c r="M1460" i="5" s="1"/>
  <c r="N1460" i="5" s="1"/>
  <c r="I1358" i="5"/>
  <c r="J1358" i="5" s="1"/>
  <c r="K1358" i="5" s="1"/>
  <c r="M1358" i="5" s="1"/>
  <c r="N1358" i="5" s="1"/>
  <c r="I1262" i="5"/>
  <c r="J1262" i="5" s="1"/>
  <c r="K1262" i="5" s="1"/>
  <c r="M1262" i="5" s="1"/>
  <c r="K1263" i="6" s="1"/>
  <c r="I1152" i="5"/>
  <c r="I735" i="5"/>
  <c r="I418" i="5"/>
  <c r="I291" i="5"/>
  <c r="I203" i="5"/>
  <c r="I764" i="5"/>
  <c r="I263" i="5"/>
  <c r="I1256" i="5"/>
  <c r="J1256" i="5" s="1"/>
  <c r="H1257" i="6" s="1"/>
  <c r="I534" i="5"/>
  <c r="I1190" i="5"/>
  <c r="I978" i="5"/>
  <c r="J978" i="5" s="1"/>
  <c r="H979" i="6" s="1"/>
  <c r="I1048" i="5"/>
  <c r="I489" i="5"/>
  <c r="I99" i="5"/>
  <c r="J99" i="5" s="1"/>
  <c r="K99" i="5" s="1"/>
  <c r="I62" i="5"/>
  <c r="J62" i="5" s="1"/>
  <c r="H63" i="6" s="1"/>
  <c r="I671" i="5"/>
  <c r="J671" i="5" s="1"/>
  <c r="H672" i="6" s="1"/>
  <c r="I701" i="5"/>
  <c r="J701" i="5" s="1"/>
  <c r="K701" i="5" s="1"/>
  <c r="I1392" i="5"/>
  <c r="J1392" i="5" s="1"/>
  <c r="K1392" i="5" s="1"/>
  <c r="M1392" i="5" s="1"/>
  <c r="N1392" i="5" s="1"/>
  <c r="I1449" i="5"/>
  <c r="J1449" i="5" s="1"/>
  <c r="K1449" i="5" s="1"/>
  <c r="M1449" i="5" s="1"/>
  <c r="N1449" i="5" s="1"/>
  <c r="I937" i="5"/>
  <c r="J937" i="5" s="1"/>
  <c r="H938" i="6" s="1"/>
  <c r="I759" i="5"/>
  <c r="I442" i="5"/>
  <c r="I316" i="5"/>
  <c r="I215" i="5"/>
  <c r="I1107" i="5"/>
  <c r="I321" i="5"/>
  <c r="I1027" i="5"/>
  <c r="J1027" i="5" s="1"/>
  <c r="K1027" i="5" s="1"/>
  <c r="I1060" i="5"/>
  <c r="I1283" i="5"/>
  <c r="J1283" i="5" s="1"/>
  <c r="H1284" i="6" s="1"/>
  <c r="I968" i="5"/>
  <c r="J968" i="5" s="1"/>
  <c r="K968" i="5" s="1"/>
  <c r="I1098" i="5"/>
  <c r="I389" i="5"/>
  <c r="I254" i="5"/>
  <c r="I312" i="5"/>
  <c r="I414" i="5"/>
  <c r="I405" i="5"/>
  <c r="I209" i="5"/>
  <c r="I345" i="5"/>
  <c r="I497" i="5"/>
  <c r="C763" i="5"/>
  <c r="C762" i="5"/>
  <c r="H1580" i="6" l="1"/>
  <c r="K1554" i="5"/>
  <c r="H1554" i="6"/>
  <c r="K1528" i="5"/>
  <c r="H1555" i="6"/>
  <c r="K1529" i="5"/>
  <c r="H76" i="6"/>
  <c r="K75" i="5"/>
  <c r="M75" i="5" s="1"/>
  <c r="H1570" i="6"/>
  <c r="K1544" i="5"/>
  <c r="M1544" i="5" s="1"/>
  <c r="H1559" i="6"/>
  <c r="K1533" i="5"/>
  <c r="M1533" i="5" s="1"/>
  <c r="N1513" i="5"/>
  <c r="O1513" i="5"/>
  <c r="H1527" i="6"/>
  <c r="K1501" i="5"/>
  <c r="H1529" i="6"/>
  <c r="K1503" i="5"/>
  <c r="M1503" i="5" s="1"/>
  <c r="H79" i="6"/>
  <c r="K78" i="5"/>
  <c r="H1558" i="6"/>
  <c r="K1532" i="5"/>
  <c r="M1532" i="5" s="1"/>
  <c r="H1568" i="6"/>
  <c r="K1542" i="5"/>
  <c r="M1542" i="5" s="1"/>
  <c r="H1579" i="6"/>
  <c r="K1553" i="5"/>
  <c r="H1552" i="6"/>
  <c r="K1526" i="5"/>
  <c r="H1531" i="6"/>
  <c r="K1505" i="5"/>
  <c r="H77" i="6"/>
  <c r="K76" i="5"/>
  <c r="K1541" i="5"/>
  <c r="H1567" i="6"/>
  <c r="H1560" i="6"/>
  <c r="K1534" i="5"/>
  <c r="H1578" i="6"/>
  <c r="K1552" i="5"/>
  <c r="M1552" i="5" s="1"/>
  <c r="H1146" i="6"/>
  <c r="K1145" i="5"/>
  <c r="M1145" i="5" s="1"/>
  <c r="H1553" i="6"/>
  <c r="K1527" i="5"/>
  <c r="H78" i="6"/>
  <c r="K77" i="5"/>
  <c r="M77" i="5" s="1"/>
  <c r="H1569" i="6"/>
  <c r="K1543" i="5"/>
  <c r="H1566" i="6"/>
  <c r="K1540" i="5"/>
  <c r="M1540" i="5" s="1"/>
  <c r="H80" i="6"/>
  <c r="K79" i="5"/>
  <c r="I1235" i="5"/>
  <c r="I979" i="5"/>
  <c r="J979" i="5" s="1"/>
  <c r="I881" i="5"/>
  <c r="J881" i="5" s="1"/>
  <c r="I261" i="5"/>
  <c r="I328" i="5"/>
  <c r="I388" i="5"/>
  <c r="I454" i="5"/>
  <c r="I523" i="5"/>
  <c r="I1046" i="5"/>
  <c r="I1156" i="5"/>
  <c r="I799" i="5"/>
  <c r="J799" i="5" s="1"/>
  <c r="I1315" i="5"/>
  <c r="I869" i="5"/>
  <c r="J869" i="5" s="1"/>
  <c r="I930" i="5"/>
  <c r="J930" i="5" s="1"/>
  <c r="I1065" i="5"/>
  <c r="I965" i="5"/>
  <c r="J965" i="5" s="1"/>
  <c r="K965" i="5" s="1"/>
  <c r="M965" i="5" s="1"/>
  <c r="I13" i="5"/>
  <c r="J13" i="5" s="1"/>
  <c r="I657" i="5"/>
  <c r="J657" i="5" s="1"/>
  <c r="I1100" i="5"/>
  <c r="I180" i="5"/>
  <c r="I769" i="5" s="1"/>
  <c r="J769" i="5" s="1"/>
  <c r="I834" i="5"/>
  <c r="J834" i="5" s="1"/>
  <c r="I23" i="5"/>
  <c r="J23" i="5" s="1"/>
  <c r="I606" i="5"/>
  <c r="J606" i="5" s="1"/>
  <c r="I587" i="5"/>
  <c r="J587" i="5" s="1"/>
  <c r="H588" i="6" s="1"/>
  <c r="I684" i="5"/>
  <c r="J684" i="5" s="1"/>
  <c r="I1081" i="5"/>
  <c r="I1171" i="5"/>
  <c r="I1015" i="5"/>
  <c r="J1015" i="5" s="1"/>
  <c r="K1015" i="5" s="1"/>
  <c r="I132" i="5"/>
  <c r="J132" i="5" s="1"/>
  <c r="I53" i="5"/>
  <c r="J53" i="5" s="1"/>
  <c r="I890" i="5"/>
  <c r="J890" i="5" s="1"/>
  <c r="I794" i="5"/>
  <c r="J794" i="5" s="1"/>
  <c r="K794" i="5" s="1"/>
  <c r="I715" i="5"/>
  <c r="J715" i="5" s="1"/>
  <c r="I1180" i="5"/>
  <c r="I1489" i="5"/>
  <c r="J1489" i="5" s="1"/>
  <c r="I1313" i="5"/>
  <c r="I929" i="5"/>
  <c r="J929" i="5" s="1"/>
  <c r="I593" i="5"/>
  <c r="J593" i="5" s="1"/>
  <c r="I278" i="5"/>
  <c r="I344" i="5"/>
  <c r="I404" i="5"/>
  <c r="I471" i="5"/>
  <c r="I541" i="5"/>
  <c r="I1072" i="5"/>
  <c r="I1199" i="5"/>
  <c r="I938" i="5"/>
  <c r="J938" i="5" s="1"/>
  <c r="I967" i="5"/>
  <c r="J967" i="5" s="1"/>
  <c r="I64" i="5"/>
  <c r="J64" i="5" s="1"/>
  <c r="K64" i="5" s="1"/>
  <c r="I977" i="5"/>
  <c r="J977" i="5" s="1"/>
  <c r="I1206" i="5"/>
  <c r="I553" i="5"/>
  <c r="J553" i="5" s="1"/>
  <c r="I620" i="5"/>
  <c r="J620" i="5" s="1"/>
  <c r="K620" i="5" s="1"/>
  <c r="I1217" i="5"/>
  <c r="I1149" i="5"/>
  <c r="I175" i="5"/>
  <c r="J175" i="5" s="1"/>
  <c r="I833" i="5"/>
  <c r="J833" i="5" s="1"/>
  <c r="H834" i="6" s="1"/>
  <c r="I1387" i="5"/>
  <c r="J1387" i="5" s="1"/>
  <c r="I72" i="5"/>
  <c r="J72" i="5" s="1"/>
  <c r="I697" i="5"/>
  <c r="J697" i="5" s="1"/>
  <c r="I139" i="5"/>
  <c r="J139" i="5" s="1"/>
  <c r="H140" i="6" s="1"/>
  <c r="I18" i="5"/>
  <c r="J18" i="5" s="1"/>
  <c r="I1238" i="5"/>
  <c r="I818" i="5"/>
  <c r="J818" i="5" s="1"/>
  <c r="I711" i="5"/>
  <c r="J711" i="5" s="1"/>
  <c r="H712" i="6" s="1"/>
  <c r="I507" i="5"/>
  <c r="I1439" i="5"/>
  <c r="J1439" i="5" s="1"/>
  <c r="I870" i="5"/>
  <c r="J870" i="5" s="1"/>
  <c r="I543" i="5"/>
  <c r="I874" i="5"/>
  <c r="J874" i="5" s="1"/>
  <c r="H875" i="6" s="1"/>
  <c r="I186" i="5"/>
  <c r="J186" i="5" s="1"/>
  <c r="I897" i="5"/>
  <c r="J897" i="5" s="1"/>
  <c r="I55" i="5"/>
  <c r="J55" i="5" s="1"/>
  <c r="K55" i="5" s="1"/>
  <c r="I294" i="5"/>
  <c r="I354" i="5"/>
  <c r="I421" i="5"/>
  <c r="I488" i="5"/>
  <c r="I738" i="5"/>
  <c r="I1122" i="5"/>
  <c r="I1222" i="5"/>
  <c r="I782" i="5"/>
  <c r="J782" i="5" s="1"/>
  <c r="H783" i="6" s="1"/>
  <c r="I838" i="5"/>
  <c r="J838" i="5" s="1"/>
  <c r="I98" i="5"/>
  <c r="J98" i="5" s="1"/>
  <c r="I787" i="5"/>
  <c r="J787" i="5" s="1"/>
  <c r="I169" i="5"/>
  <c r="J169" i="5" s="1"/>
  <c r="K169" i="5" s="1"/>
  <c r="M169" i="5" s="1"/>
  <c r="I91" i="5"/>
  <c r="J91" i="5" s="1"/>
  <c r="I22" i="5"/>
  <c r="J22" i="5" s="1"/>
  <c r="I640" i="5"/>
  <c r="J640" i="5" s="1"/>
  <c r="I1166" i="5"/>
  <c r="I950" i="5"/>
  <c r="J950" i="5" s="1"/>
  <c r="I828" i="5"/>
  <c r="J828" i="5" s="1"/>
  <c r="I654" i="5"/>
  <c r="J654" i="5" s="1"/>
  <c r="I1390" i="5"/>
  <c r="J1390" i="5" s="1"/>
  <c r="K1390" i="5" s="1"/>
  <c r="M1390" i="5" s="1"/>
  <c r="I135" i="5"/>
  <c r="J135" i="5" s="1"/>
  <c r="I1437" i="5"/>
  <c r="J1437" i="5" s="1"/>
  <c r="I1089" i="5"/>
  <c r="I185" i="5"/>
  <c r="J185" i="5" s="1"/>
  <c r="H186" i="6" s="1"/>
  <c r="I885" i="5"/>
  <c r="J885" i="5" s="1"/>
  <c r="I603" i="5"/>
  <c r="J603" i="5" s="1"/>
  <c r="I821" i="5"/>
  <c r="J821" i="5" s="1"/>
  <c r="I694" i="5"/>
  <c r="J694" i="5" s="1"/>
  <c r="K694" i="5" s="1"/>
  <c r="M694" i="5" s="1"/>
  <c r="I32" i="5"/>
  <c r="J32" i="5" s="1"/>
  <c r="I1265" i="5"/>
  <c r="J1265" i="5" s="1"/>
  <c r="H1266" i="6" s="1"/>
  <c r="I542" i="5"/>
  <c r="I1274" i="5"/>
  <c r="J1274" i="5" s="1"/>
  <c r="H1275" i="6" s="1"/>
  <c r="I1026" i="5"/>
  <c r="J1026" i="5" s="1"/>
  <c r="I1021" i="5"/>
  <c r="J1021" i="5" s="1"/>
  <c r="I902" i="5"/>
  <c r="J902" i="5" s="1"/>
  <c r="K902" i="5" s="1"/>
  <c r="I1175" i="5"/>
  <c r="I802" i="5"/>
  <c r="J802" i="5" s="1"/>
  <c r="I710" i="5"/>
  <c r="J710" i="5" s="1"/>
  <c r="I569" i="5"/>
  <c r="J569" i="5" s="1"/>
  <c r="I698" i="5"/>
  <c r="J698" i="5" s="1"/>
  <c r="K698" i="5" s="1"/>
  <c r="M698" i="5" s="1"/>
  <c r="I1087" i="5"/>
  <c r="I1214" i="5"/>
  <c r="I1247" i="5"/>
  <c r="J1247" i="5" s="1"/>
  <c r="I923" i="5"/>
  <c r="J923" i="5" s="1"/>
  <c r="K923" i="5" s="1"/>
  <c r="I84" i="5"/>
  <c r="J84" i="5" s="1"/>
  <c r="I969" i="5"/>
  <c r="J969" i="5" s="1"/>
  <c r="I1428" i="5"/>
  <c r="J1428" i="5" s="1"/>
  <c r="I11" i="5"/>
  <c r="J11" i="5" s="1"/>
  <c r="H12" i="6" s="1"/>
  <c r="I674" i="5"/>
  <c r="J674" i="5" s="1"/>
  <c r="I341" i="5"/>
  <c r="I1061" i="5"/>
  <c r="I1219" i="5"/>
  <c r="I901" i="5"/>
  <c r="J901" i="5" s="1"/>
  <c r="I1035" i="5"/>
  <c r="J1035" i="5" s="1"/>
  <c r="I919" i="5"/>
  <c r="J919" i="5" s="1"/>
  <c r="H920" i="6" s="1"/>
  <c r="I502" i="5"/>
  <c r="I1455" i="5"/>
  <c r="J1455" i="5" s="1"/>
  <c r="I1450" i="5"/>
  <c r="J1450" i="5" s="1"/>
  <c r="I1410" i="5"/>
  <c r="J1410" i="5" s="1"/>
  <c r="I538" i="5"/>
  <c r="I359" i="5"/>
  <c r="I573" i="5"/>
  <c r="J573" i="5" s="1"/>
  <c r="I666" i="5"/>
  <c r="J666" i="5" s="1"/>
  <c r="I211" i="5"/>
  <c r="I1341" i="5"/>
  <c r="J1341" i="5" s="1"/>
  <c r="H1342" i="6" s="1"/>
  <c r="I86" i="5"/>
  <c r="J86" i="5" s="1"/>
  <c r="K86" i="5" s="1"/>
  <c r="M86" i="5" s="1"/>
  <c r="I1119" i="5"/>
  <c r="I201" i="5"/>
  <c r="I579" i="5"/>
  <c r="J579" i="5" s="1"/>
  <c r="K579" i="5" s="1"/>
  <c r="I1301" i="5"/>
  <c r="I871" i="5"/>
  <c r="J871" i="5" s="1"/>
  <c r="H872" i="6" s="1"/>
  <c r="I144" i="5"/>
  <c r="J144" i="5" s="1"/>
  <c r="K144" i="5" s="1"/>
  <c r="M144" i="5" s="1"/>
  <c r="I179" i="5"/>
  <c r="I1334" i="5" s="1"/>
  <c r="J1334" i="5" s="1"/>
  <c r="K1334" i="5" s="1"/>
  <c r="M1334" i="5" s="1"/>
  <c r="I1011" i="5"/>
  <c r="J1011" i="5" s="1"/>
  <c r="K1011" i="5" s="1"/>
  <c r="I957" i="5"/>
  <c r="J957" i="5" s="1"/>
  <c r="I549" i="5"/>
  <c r="J549" i="5" s="1"/>
  <c r="H550" i="6" s="1"/>
  <c r="I1443" i="5"/>
  <c r="J1443" i="5" s="1"/>
  <c r="H1444" i="6" s="1"/>
  <c r="I941" i="5"/>
  <c r="J941" i="5" s="1"/>
  <c r="H942" i="6" s="1"/>
  <c r="I862" i="5"/>
  <c r="J862" i="5" s="1"/>
  <c r="I607" i="5"/>
  <c r="J607" i="5" s="1"/>
  <c r="H608" i="6" s="1"/>
  <c r="I1094" i="5"/>
  <c r="I1292" i="5"/>
  <c r="I860" i="5"/>
  <c r="J860" i="5" s="1"/>
  <c r="H861" i="6" s="1"/>
  <c r="I793" i="5"/>
  <c r="J793" i="5" s="1"/>
  <c r="H794" i="6" s="1"/>
  <c r="I143" i="5"/>
  <c r="J143" i="5" s="1"/>
  <c r="K143" i="5" s="1"/>
  <c r="I971" i="5"/>
  <c r="J971" i="5" s="1"/>
  <c r="H972" i="6" s="1"/>
  <c r="I992" i="5"/>
  <c r="J992" i="5" s="1"/>
  <c r="H993" i="6" s="1"/>
  <c r="I708" i="5"/>
  <c r="J708" i="5" s="1"/>
  <c r="K708" i="5" s="1"/>
  <c r="I689" i="5"/>
  <c r="J689" i="5" s="1"/>
  <c r="K689" i="5" s="1"/>
  <c r="M689" i="5" s="1"/>
  <c r="I228" i="5"/>
  <c r="I1056" i="5"/>
  <c r="I1111" i="5"/>
  <c r="I1181" i="5"/>
  <c r="I1300" i="5"/>
  <c r="I1284" i="5"/>
  <c r="J1284" i="5" s="1"/>
  <c r="K1284" i="5" s="1"/>
  <c r="I1033" i="5"/>
  <c r="J1033" i="5" s="1"/>
  <c r="K1033" i="5" s="1"/>
  <c r="M1033" i="5" s="1"/>
  <c r="I942" i="5"/>
  <c r="J942" i="5" s="1"/>
  <c r="K942" i="5" s="1"/>
  <c r="I856" i="5"/>
  <c r="J856" i="5" s="1"/>
  <c r="K856" i="5" s="1"/>
  <c r="I595" i="5"/>
  <c r="J595" i="5" s="1"/>
  <c r="H596" i="6" s="1"/>
  <c r="I676" i="5"/>
  <c r="J676" i="5" s="1"/>
  <c r="K676" i="5" s="1"/>
  <c r="I1360" i="5"/>
  <c r="J1360" i="5" s="1"/>
  <c r="K1360" i="5" s="1"/>
  <c r="M1360" i="5" s="1"/>
  <c r="I1009" i="5"/>
  <c r="J1009" i="5" s="1"/>
  <c r="K1009" i="5" s="1"/>
  <c r="I38" i="5"/>
  <c r="J38" i="5" s="1"/>
  <c r="K38" i="5" s="1"/>
  <c r="I1039" i="5"/>
  <c r="J1039" i="5" s="1"/>
  <c r="H1040" i="6" s="1"/>
  <c r="I36" i="5"/>
  <c r="J36" i="5" s="1"/>
  <c r="K36" i="5" s="1"/>
  <c r="I717" i="5"/>
  <c r="J717" i="5" s="1"/>
  <c r="H718" i="6" s="1"/>
  <c r="I118" i="5"/>
  <c r="J118" i="5" s="1"/>
  <c r="K118" i="5" s="1"/>
  <c r="I1473" i="5"/>
  <c r="J1473" i="5" s="1"/>
  <c r="H1474" i="6" s="1"/>
  <c r="I973" i="5"/>
  <c r="J973" i="5" s="1"/>
  <c r="H974" i="6" s="1"/>
  <c r="I598" i="5"/>
  <c r="J598" i="5" s="1"/>
  <c r="K598" i="5" s="1"/>
  <c r="M598" i="5" s="1"/>
  <c r="I641" i="5"/>
  <c r="J641" i="5" s="1"/>
  <c r="H642" i="6" s="1"/>
  <c r="I1116" i="5"/>
  <c r="I1184" i="5"/>
  <c r="I1304" i="5"/>
  <c r="I1250" i="5"/>
  <c r="J1250" i="5" s="1"/>
  <c r="K1250" i="5" s="1"/>
  <c r="I949" i="5"/>
  <c r="J949" i="5" s="1"/>
  <c r="H950" i="6" s="1"/>
  <c r="I990" i="5"/>
  <c r="J990" i="5" s="1"/>
  <c r="K990" i="5" s="1"/>
  <c r="I800" i="5"/>
  <c r="J800" i="5" s="1"/>
  <c r="H801" i="6" s="1"/>
  <c r="I154" i="5"/>
  <c r="J154" i="5" s="1"/>
  <c r="K154" i="5" s="1"/>
  <c r="M154" i="5" s="1"/>
  <c r="I1405" i="5"/>
  <c r="J1405" i="5" s="1"/>
  <c r="K1405" i="5" s="1"/>
  <c r="M1405" i="5" s="1"/>
  <c r="I723" i="5"/>
  <c r="J723" i="5" s="1"/>
  <c r="K723" i="5" s="1"/>
  <c r="M723" i="5" s="1"/>
  <c r="I645" i="5"/>
  <c r="J645" i="5" s="1"/>
  <c r="H646" i="6" s="1"/>
  <c r="I12" i="5"/>
  <c r="J12" i="5" s="1"/>
  <c r="K12" i="5" s="1"/>
  <c r="M12" i="5" s="1"/>
  <c r="I555" i="5"/>
  <c r="J555" i="5" s="1"/>
  <c r="K555" i="5" s="1"/>
  <c r="I157" i="5"/>
  <c r="J157" i="5" s="1"/>
  <c r="H158" i="6" s="1"/>
  <c r="I624" i="5"/>
  <c r="J624" i="5" s="1"/>
  <c r="H625" i="6" s="1"/>
  <c r="I662" i="5"/>
  <c r="J662" i="5" s="1"/>
  <c r="I877" i="5"/>
  <c r="J877" i="5" s="1"/>
  <c r="K877" i="5" s="1"/>
  <c r="I939" i="5"/>
  <c r="J939" i="5" s="1"/>
  <c r="H940" i="6" s="1"/>
  <c r="I1389" i="5"/>
  <c r="J1389" i="5" s="1"/>
  <c r="H1390" i="6" s="1"/>
  <c r="I1440" i="5"/>
  <c r="J1440" i="5" s="1"/>
  <c r="H1441" i="6" s="1"/>
  <c r="I1417" i="5"/>
  <c r="J1417" i="5" s="1"/>
  <c r="H1418" i="6" s="1"/>
  <c r="I304" i="5"/>
  <c r="I1420" i="5"/>
  <c r="J1420" i="5" s="1"/>
  <c r="H1421" i="6" s="1"/>
  <c r="I748" i="5"/>
  <c r="I247" i="5"/>
  <c r="I177" i="5"/>
  <c r="J177" i="5" s="1"/>
  <c r="H178" i="6" s="1"/>
  <c r="I998" i="5"/>
  <c r="J998" i="5" s="1"/>
  <c r="H999" i="6" s="1"/>
  <c r="I690" i="5"/>
  <c r="J690" i="5" s="1"/>
  <c r="K690" i="5" s="1"/>
  <c r="I1257" i="5"/>
  <c r="J1257" i="5" s="1"/>
  <c r="K1257" i="5" s="1"/>
  <c r="I924" i="5"/>
  <c r="J924" i="5" s="1"/>
  <c r="H925" i="6" s="1"/>
  <c r="I841" i="5"/>
  <c r="J841" i="5" s="1"/>
  <c r="K841" i="5" s="1"/>
  <c r="I556" i="5"/>
  <c r="J556" i="5" s="1"/>
  <c r="K556" i="5" s="1"/>
  <c r="I1258" i="5"/>
  <c r="J1258" i="5" s="1"/>
  <c r="K1258" i="5" s="1"/>
  <c r="M1258" i="5" s="1"/>
  <c r="I855" i="5"/>
  <c r="J855" i="5" s="1"/>
  <c r="K855" i="5" s="1"/>
  <c r="I843" i="5"/>
  <c r="J843" i="5" s="1"/>
  <c r="K843" i="5" s="1"/>
  <c r="I131" i="5"/>
  <c r="J131" i="5" s="1"/>
  <c r="H132" i="6" s="1"/>
  <c r="I1140" i="5"/>
  <c r="I1323" i="5"/>
  <c r="I933" i="5"/>
  <c r="J933" i="5" s="1"/>
  <c r="K933" i="5" s="1"/>
  <c r="I886" i="5"/>
  <c r="J886" i="5" s="1"/>
  <c r="H887" i="6" s="1"/>
  <c r="I1451" i="5"/>
  <c r="J1451" i="5" s="1"/>
  <c r="H1452" i="6" s="1"/>
  <c r="I773" i="5"/>
  <c r="J773" i="5" s="1"/>
  <c r="H774" i="6" s="1"/>
  <c r="I840" i="5"/>
  <c r="J840" i="5" s="1"/>
  <c r="H841" i="6" s="1"/>
  <c r="I1422" i="5"/>
  <c r="J1422" i="5" s="1"/>
  <c r="H1423" i="6" s="1"/>
  <c r="I1356" i="5"/>
  <c r="J1356" i="5" s="1"/>
  <c r="H1357" i="6" s="1"/>
  <c r="I88" i="5"/>
  <c r="J88" i="5" s="1"/>
  <c r="K88" i="5" s="1"/>
  <c r="I1076" i="5"/>
  <c r="I1124" i="5"/>
  <c r="I1197" i="5"/>
  <c r="I1316" i="5"/>
  <c r="I1268" i="5"/>
  <c r="J1268" i="5" s="1"/>
  <c r="H1269" i="6" s="1"/>
  <c r="I966" i="5"/>
  <c r="J966" i="5" s="1"/>
  <c r="H967" i="6" s="1"/>
  <c r="I1010" i="5"/>
  <c r="J1010" i="5" s="1"/>
  <c r="K1010" i="5" s="1"/>
  <c r="I947" i="5"/>
  <c r="J947" i="5" s="1"/>
  <c r="H948" i="6" s="1"/>
  <c r="I111" i="5"/>
  <c r="J111" i="5" s="1"/>
  <c r="H112" i="6" s="1"/>
  <c r="I1548" i="5"/>
  <c r="J1548" i="5" s="1"/>
  <c r="K1548" i="5" s="1"/>
  <c r="M1548" i="5" s="1"/>
  <c r="I955" i="5"/>
  <c r="J955" i="5" s="1"/>
  <c r="K955" i="5" s="1"/>
  <c r="I832" i="5"/>
  <c r="J832" i="5" s="1"/>
  <c r="H833" i="6" s="1"/>
  <c r="I673" i="5"/>
  <c r="J673" i="5" s="1"/>
  <c r="K673" i="5" s="1"/>
  <c r="I906" i="5"/>
  <c r="J906" i="5" s="1"/>
  <c r="K906" i="5" s="1"/>
  <c r="I33" i="5"/>
  <c r="J33" i="5" s="1"/>
  <c r="H34" i="6" s="1"/>
  <c r="I1469" i="5"/>
  <c r="J1469" i="5" s="1"/>
  <c r="K1469" i="5" s="1"/>
  <c r="M1469" i="5" s="1"/>
  <c r="I663" i="5"/>
  <c r="J663" i="5" s="1"/>
  <c r="K663" i="5" s="1"/>
  <c r="M663" i="5" s="1"/>
  <c r="I1377" i="5"/>
  <c r="J1377" i="5" s="1"/>
  <c r="K1377" i="5" s="1"/>
  <c r="I1066" i="5"/>
  <c r="I863" i="5"/>
  <c r="J863" i="5" s="1"/>
  <c r="H864" i="6" s="1"/>
  <c r="I1465" i="5"/>
  <c r="J1465" i="5" s="1"/>
  <c r="H1466" i="6" s="1"/>
  <c r="I1137" i="5"/>
  <c r="I1201" i="5"/>
  <c r="I183" i="5"/>
  <c r="J183" i="5" s="1"/>
  <c r="K183" i="5" s="1"/>
  <c r="M183" i="5" s="1"/>
  <c r="I1263" i="5"/>
  <c r="J1263" i="5" s="1"/>
  <c r="H1264" i="6" s="1"/>
  <c r="I884" i="5"/>
  <c r="J884" i="5" s="1"/>
  <c r="K884" i="5" s="1"/>
  <c r="I899" i="5"/>
  <c r="J899" i="5" s="1"/>
  <c r="K899" i="5" s="1"/>
  <c r="I548" i="5"/>
  <c r="I1415" i="5"/>
  <c r="J1415" i="5" s="1"/>
  <c r="K1415" i="5" s="1"/>
  <c r="I784" i="5"/>
  <c r="J784" i="5" s="1"/>
  <c r="K784" i="5" s="1"/>
  <c r="I96" i="5"/>
  <c r="J96" i="5" s="1"/>
  <c r="H97" i="6" s="1"/>
  <c r="I905" i="5"/>
  <c r="J905" i="5" s="1"/>
  <c r="K905" i="5" s="1"/>
  <c r="M905" i="5" s="1"/>
  <c r="I718" i="5"/>
  <c r="J718" i="5" s="1"/>
  <c r="H719" i="6" s="1"/>
  <c r="I65" i="5"/>
  <c r="J65" i="5" s="1"/>
  <c r="H66" i="6" s="1"/>
  <c r="I134" i="5"/>
  <c r="J134" i="5" s="1"/>
  <c r="H135" i="6" s="1"/>
  <c r="I1176" i="5"/>
  <c r="I685" i="5"/>
  <c r="J685" i="5" s="1"/>
  <c r="H686" i="6" s="1"/>
  <c r="I600" i="5"/>
  <c r="J600" i="5" s="1"/>
  <c r="H601" i="6" s="1"/>
  <c r="I584" i="5"/>
  <c r="J584" i="5" s="1"/>
  <c r="H585" i="6" s="1"/>
  <c r="I108" i="5"/>
  <c r="J108" i="5" s="1"/>
  <c r="H109" i="6" s="1"/>
  <c r="I705" i="5"/>
  <c r="J705" i="5" s="1"/>
  <c r="H706" i="6" s="1"/>
  <c r="I431" i="5"/>
  <c r="I52" i="5"/>
  <c r="J52" i="5" s="1"/>
  <c r="K52" i="5" s="1"/>
  <c r="M52" i="5" s="1"/>
  <c r="K53" i="6" s="1"/>
  <c r="I1388" i="5"/>
  <c r="J1388" i="5" s="1"/>
  <c r="H1389" i="6" s="1"/>
  <c r="I1347" i="5"/>
  <c r="J1347" i="5" s="1"/>
  <c r="H1348" i="6" s="1"/>
  <c r="I739" i="5"/>
  <c r="I1498" i="5"/>
  <c r="J1498" i="5" s="1"/>
  <c r="K1498" i="5" s="1"/>
  <c r="M1498" i="5" s="1"/>
  <c r="N1498" i="5" s="1"/>
  <c r="J1507" i="5"/>
  <c r="H1533" i="6" s="1"/>
  <c r="J1508" i="5"/>
  <c r="H1534" i="6" s="1"/>
  <c r="I1488" i="5"/>
  <c r="J1488" i="5" s="1"/>
  <c r="H1489" i="6" s="1"/>
  <c r="I1499" i="5"/>
  <c r="J1499" i="5" s="1"/>
  <c r="H1500" i="6" s="1"/>
  <c r="I589" i="5"/>
  <c r="J589" i="5" s="1"/>
  <c r="H590" i="6" s="1"/>
  <c r="I577" i="5"/>
  <c r="J577" i="5" s="1"/>
  <c r="H578" i="6" s="1"/>
  <c r="I576" i="5"/>
  <c r="J576" i="5" s="1"/>
  <c r="H577" i="6" s="1"/>
  <c r="I188" i="5"/>
  <c r="J188" i="5" s="1"/>
  <c r="K188" i="5" s="1"/>
  <c r="I625" i="5"/>
  <c r="J625" i="5" s="1"/>
  <c r="K625" i="5" s="1"/>
  <c r="M625" i="5" s="1"/>
  <c r="N625" i="5" s="1"/>
  <c r="I1095" i="5"/>
  <c r="I1255" i="5"/>
  <c r="J1255" i="5" s="1"/>
  <c r="K1255" i="5" s="1"/>
  <c r="M1255" i="5" s="1"/>
  <c r="N1255" i="5" s="1"/>
  <c r="I1464" i="5"/>
  <c r="J1464" i="5" s="1"/>
  <c r="H1465" i="6" s="1"/>
  <c r="I1472" i="5"/>
  <c r="J1472" i="5" s="1"/>
  <c r="H1473" i="6" s="1"/>
  <c r="I1309" i="5"/>
  <c r="I1353" i="5"/>
  <c r="J1353" i="5" s="1"/>
  <c r="H1354" i="6" s="1"/>
  <c r="I1049" i="5"/>
  <c r="I57" i="5"/>
  <c r="J57" i="5" s="1"/>
  <c r="K57" i="5" s="1"/>
  <c r="M57" i="5" s="1"/>
  <c r="K58" i="6" s="1"/>
  <c r="I894" i="5"/>
  <c r="J894" i="5" s="1"/>
  <c r="K894" i="5" s="1"/>
  <c r="M894" i="5" s="1"/>
  <c r="I152" i="5"/>
  <c r="J152" i="5" s="1"/>
  <c r="H153" i="6" s="1"/>
  <c r="I221" i="5"/>
  <c r="I755" i="5"/>
  <c r="I667" i="5"/>
  <c r="J667" i="5" s="1"/>
  <c r="H668" i="6" s="1"/>
  <c r="I1454" i="5"/>
  <c r="J1454" i="5" s="1"/>
  <c r="H1455" i="6" s="1"/>
  <c r="I493" i="5"/>
  <c r="I1241" i="5"/>
  <c r="J1241" i="5" s="1"/>
  <c r="H1242" i="6" s="1"/>
  <c r="I195" i="5"/>
  <c r="I1132" i="5"/>
  <c r="I686" i="5"/>
  <c r="J686" i="5" s="1"/>
  <c r="H687" i="6" s="1"/>
  <c r="I1364" i="5"/>
  <c r="J1364" i="5" s="1"/>
  <c r="K1364" i="5" s="1"/>
  <c r="M1364" i="5" s="1"/>
  <c r="I633" i="5"/>
  <c r="J633" i="5" s="1"/>
  <c r="K633" i="5" s="1"/>
  <c r="I15" i="5"/>
  <c r="J15" i="5" s="1"/>
  <c r="H16" i="6" s="1"/>
  <c r="I37" i="5"/>
  <c r="J37" i="5" s="1"/>
  <c r="K37" i="5" s="1"/>
  <c r="M37" i="5" s="1"/>
  <c r="I1375" i="5"/>
  <c r="J1375" i="5" s="1"/>
  <c r="H1376" i="6" s="1"/>
  <c r="I82" i="5"/>
  <c r="J82" i="5" s="1"/>
  <c r="H83" i="6" s="1"/>
  <c r="I95" i="5"/>
  <c r="J95" i="5" s="1"/>
  <c r="K95" i="5" s="1"/>
  <c r="I777" i="5"/>
  <c r="J777" i="5" s="1"/>
  <c r="H778" i="6" s="1"/>
  <c r="I1005" i="5"/>
  <c r="J1005" i="5" s="1"/>
  <c r="H1006" i="6" s="1"/>
  <c r="I1434" i="5"/>
  <c r="J1434" i="5" s="1"/>
  <c r="K1434" i="5" s="1"/>
  <c r="M1434" i="5" s="1"/>
  <c r="I137" i="5"/>
  <c r="J137" i="5" s="1"/>
  <c r="K137" i="5" s="1"/>
  <c r="I567" i="5"/>
  <c r="J567" i="5" s="1"/>
  <c r="H568" i="6" s="1"/>
  <c r="I964" i="5"/>
  <c r="J964" i="5" s="1"/>
  <c r="K964" i="5" s="1"/>
  <c r="I936" i="5"/>
  <c r="J936" i="5" s="1"/>
  <c r="H937" i="6" s="1"/>
  <c r="I1378" i="5"/>
  <c r="J1378" i="5" s="1"/>
  <c r="K1378" i="5" s="1"/>
  <c r="M1378" i="5" s="1"/>
  <c r="I105" i="5"/>
  <c r="J105" i="5" s="1"/>
  <c r="K105" i="5" s="1"/>
  <c r="I295" i="5"/>
  <c r="I892" i="5"/>
  <c r="J892" i="5" s="1"/>
  <c r="K892" i="5" s="1"/>
  <c r="I308" i="5"/>
  <c r="I1024" i="5"/>
  <c r="J1024" i="5" s="1"/>
  <c r="K1024" i="5" s="1"/>
  <c r="I721" i="5"/>
  <c r="J721" i="5" s="1"/>
  <c r="K721" i="5" s="1"/>
  <c r="I1393" i="5"/>
  <c r="J1393" i="5" s="1"/>
  <c r="H1394" i="6" s="1"/>
  <c r="I613" i="5"/>
  <c r="J613" i="5" s="1"/>
  <c r="H614" i="6" s="1"/>
  <c r="I63" i="5"/>
  <c r="J63" i="5" s="1"/>
  <c r="K63" i="5" s="1"/>
  <c r="M63" i="5" s="1"/>
  <c r="I92" i="5"/>
  <c r="J92" i="5" s="1"/>
  <c r="K92" i="5" s="1"/>
  <c r="I1421" i="5"/>
  <c r="J1421" i="5" s="1"/>
  <c r="K1421" i="5" s="1"/>
  <c r="M1421" i="5" s="1"/>
  <c r="I643" i="5"/>
  <c r="J643" i="5" s="1"/>
  <c r="K643" i="5" s="1"/>
  <c r="I148" i="5"/>
  <c r="J148" i="5" s="1"/>
  <c r="H149" i="6" s="1"/>
  <c r="I558" i="5"/>
  <c r="J558" i="5" s="1"/>
  <c r="H559" i="6" s="1"/>
  <c r="I956" i="5"/>
  <c r="J956" i="5" s="1"/>
  <c r="K956" i="5" s="1"/>
  <c r="M956" i="5" s="1"/>
  <c r="I1456" i="5"/>
  <c r="J1456" i="5" s="1"/>
  <c r="H1457" i="6" s="1"/>
  <c r="I126" i="5"/>
  <c r="J126" i="5" s="1"/>
  <c r="K126" i="5" s="1"/>
  <c r="I564" i="5"/>
  <c r="J564" i="5" s="1"/>
  <c r="H565" i="6" s="1"/>
  <c r="I898" i="5"/>
  <c r="J898" i="5" s="1"/>
  <c r="K898" i="5" s="1"/>
  <c r="I887" i="5"/>
  <c r="J887" i="5" s="1"/>
  <c r="K887" i="5" s="1"/>
  <c r="M887" i="5" s="1"/>
  <c r="I1348" i="5"/>
  <c r="J1348" i="5" s="1"/>
  <c r="H1349" i="6" s="1"/>
  <c r="I34" i="5"/>
  <c r="J34" i="5" s="1"/>
  <c r="H35" i="6" s="1"/>
  <c r="I1200" i="5"/>
  <c r="I1322" i="5"/>
  <c r="I1427" i="5"/>
  <c r="J1427" i="5" s="1"/>
  <c r="H1428" i="6" s="1"/>
  <c r="I612" i="5"/>
  <c r="J612" i="5" s="1"/>
  <c r="H613" i="6" s="1"/>
  <c r="I1359" i="5"/>
  <c r="J1359" i="5" s="1"/>
  <c r="K1359" i="5" s="1"/>
  <c r="M1359" i="5" s="1"/>
  <c r="I136" i="5"/>
  <c r="J136" i="5" s="1"/>
  <c r="K136" i="5" s="1"/>
  <c r="M136" i="5" s="1"/>
  <c r="I857" i="5"/>
  <c r="J857" i="5" s="1"/>
  <c r="K857" i="5" s="1"/>
  <c r="I682" i="5"/>
  <c r="J682" i="5" s="1"/>
  <c r="K682" i="5" s="1"/>
  <c r="I771" i="5"/>
  <c r="J771" i="5" s="1"/>
  <c r="K771" i="5" s="1"/>
  <c r="I815" i="5"/>
  <c r="J815" i="5" s="1"/>
  <c r="K815" i="5" s="1"/>
  <c r="I1408" i="5"/>
  <c r="J1408" i="5" s="1"/>
  <c r="H1409" i="6" s="1"/>
  <c r="I44" i="5"/>
  <c r="J44" i="5" s="1"/>
  <c r="K44" i="5" s="1"/>
  <c r="M44" i="5" s="1"/>
  <c r="I1490" i="5"/>
  <c r="J1490" i="5" s="1"/>
  <c r="H1491" i="6" s="1"/>
  <c r="I130" i="5"/>
  <c r="J130" i="5" s="1"/>
  <c r="K130" i="5" s="1"/>
  <c r="M130" i="5" s="1"/>
  <c r="O130" i="5" s="1"/>
  <c r="I1497" i="5"/>
  <c r="J1497" i="5" s="1"/>
  <c r="H1498" i="6" s="1"/>
  <c r="I574" i="5"/>
  <c r="J574" i="5" s="1"/>
  <c r="K574" i="5" s="1"/>
  <c r="M574" i="5" s="1"/>
  <c r="I572" i="5"/>
  <c r="J572" i="5" s="1"/>
  <c r="H573" i="6" s="1"/>
  <c r="I580" i="5"/>
  <c r="J580" i="5" s="1"/>
  <c r="H581" i="6" s="1"/>
  <c r="I410" i="5"/>
  <c r="I1302" i="5"/>
  <c r="I193" i="5"/>
  <c r="I133" i="5"/>
  <c r="J133" i="5" s="1"/>
  <c r="H134" i="6" s="1"/>
  <c r="I337" i="5"/>
  <c r="I222" i="5"/>
  <c r="I1414" i="5"/>
  <c r="J1414" i="5" s="1"/>
  <c r="H1415" i="6" s="1"/>
  <c r="I199" i="5"/>
  <c r="I128" i="5" s="1"/>
  <c r="J128" i="5" s="1"/>
  <c r="I498" i="5"/>
  <c r="I1212" i="5"/>
  <c r="I90" i="5"/>
  <c r="J90" i="5" s="1"/>
  <c r="K90" i="5" s="1"/>
  <c r="M90" i="5" s="1"/>
  <c r="N90" i="5" s="1"/>
  <c r="I1329" i="5"/>
  <c r="I240" i="5"/>
  <c r="I173" i="5"/>
  <c r="J173" i="5" s="1"/>
  <c r="K173" i="5" s="1"/>
  <c r="M173" i="5" s="1"/>
  <c r="I28" i="5"/>
  <c r="J28" i="5" s="1"/>
  <c r="K28" i="5" s="1"/>
  <c r="M28" i="5" s="1"/>
  <c r="N28" i="5" s="1"/>
  <c r="I1448" i="5"/>
  <c r="J1448" i="5" s="1"/>
  <c r="H1449" i="6" s="1"/>
  <c r="I1366" i="5"/>
  <c r="J1366" i="5" s="1"/>
  <c r="H1367" i="6" s="1"/>
  <c r="I703" i="5"/>
  <c r="J703" i="5" s="1"/>
  <c r="H704" i="6" s="1"/>
  <c r="I275" i="5"/>
  <c r="I171" i="5"/>
  <c r="J171" i="5" s="1"/>
  <c r="H172" i="6" s="1"/>
  <c r="I25" i="5"/>
  <c r="J25" i="5" s="1"/>
  <c r="K25" i="5" s="1"/>
  <c r="I720" i="5"/>
  <c r="J720" i="5" s="1"/>
  <c r="H721" i="6" s="1"/>
  <c r="I702" i="5"/>
  <c r="J702" i="5" s="1"/>
  <c r="K702" i="5" s="1"/>
  <c r="M702" i="5" s="1"/>
  <c r="I97" i="5"/>
  <c r="J97" i="5" s="1"/>
  <c r="H98" i="6" s="1"/>
  <c r="I1446" i="5"/>
  <c r="J1446" i="5" s="1"/>
  <c r="K1446" i="5" s="1"/>
  <c r="M1446" i="5" s="1"/>
  <c r="I635" i="5"/>
  <c r="J635" i="5" s="1"/>
  <c r="H636" i="6" s="1"/>
  <c r="I93" i="5"/>
  <c r="J93" i="5" s="1"/>
  <c r="H94" i="6" s="1"/>
  <c r="I568" i="5"/>
  <c r="J568" i="5" s="1"/>
  <c r="K568" i="5" s="1"/>
  <c r="I808" i="5"/>
  <c r="J808" i="5" s="1"/>
  <c r="K808" i="5" s="1"/>
  <c r="I889" i="5"/>
  <c r="J889" i="5" s="1"/>
  <c r="H890" i="6" s="1"/>
  <c r="I691" i="5"/>
  <c r="J691" i="5" s="1"/>
  <c r="H692" i="6" s="1"/>
  <c r="I100" i="5"/>
  <c r="J100" i="5" s="1"/>
  <c r="K100" i="5" s="1"/>
  <c r="I550" i="5"/>
  <c r="J550" i="5" s="1"/>
  <c r="K550" i="5" s="1"/>
  <c r="I819" i="5"/>
  <c r="J819" i="5" s="1"/>
  <c r="K819" i="5" s="1"/>
  <c r="I1002" i="5"/>
  <c r="J1002" i="5" s="1"/>
  <c r="K1002" i="5" s="1"/>
  <c r="I1462" i="5"/>
  <c r="J1462" i="5" s="1"/>
  <c r="H1463" i="6" s="1"/>
  <c r="I1373" i="5"/>
  <c r="J1373" i="5" s="1"/>
  <c r="K1373" i="5" s="1"/>
  <c r="M1373" i="5" s="1"/>
  <c r="I911" i="5"/>
  <c r="J911" i="5" s="1"/>
  <c r="K911" i="5" s="1"/>
  <c r="M911" i="5" s="1"/>
  <c r="I297" i="5"/>
  <c r="I434" i="5"/>
  <c r="I1394" i="5"/>
  <c r="J1394" i="5" s="1"/>
  <c r="K1394" i="5" s="1"/>
  <c r="M1394" i="5" s="1"/>
  <c r="I85" i="5"/>
  <c r="J85" i="5" s="1"/>
  <c r="K85" i="5" s="1"/>
  <c r="M85" i="5" s="1"/>
  <c r="I700" i="5"/>
  <c r="J700" i="5" s="1"/>
  <c r="H701" i="6" s="1"/>
  <c r="I680" i="5"/>
  <c r="J680" i="5" s="1"/>
  <c r="K680" i="5" s="1"/>
  <c r="I146" i="5"/>
  <c r="J146" i="5" s="1"/>
  <c r="H147" i="6" s="1"/>
  <c r="I21" i="5"/>
  <c r="J21" i="5" s="1"/>
  <c r="H22" i="6" s="1"/>
  <c r="I1288" i="5"/>
  <c r="J1288" i="5" s="1"/>
  <c r="H1289" i="6" s="1"/>
  <c r="I43" i="5"/>
  <c r="J43" i="5" s="1"/>
  <c r="H44" i="6" s="1"/>
  <c r="I24" i="5"/>
  <c r="J24" i="5" s="1"/>
  <c r="H25" i="6" s="1"/>
  <c r="I779" i="5"/>
  <c r="J779" i="5" s="1"/>
  <c r="H780" i="6" s="1"/>
  <c r="I1022" i="5"/>
  <c r="J1022" i="5" s="1"/>
  <c r="H1023" i="6" s="1"/>
  <c r="I1477" i="5"/>
  <c r="J1477" i="5" s="1"/>
  <c r="K1477" i="5" s="1"/>
  <c r="M1477" i="5" s="1"/>
  <c r="I89" i="5"/>
  <c r="J89" i="5" s="1"/>
  <c r="H90" i="6" s="1"/>
  <c r="I547" i="5"/>
  <c r="I984" i="5"/>
  <c r="J984" i="5" s="1"/>
  <c r="K984" i="5" s="1"/>
  <c r="I953" i="5"/>
  <c r="J953" i="5" s="1"/>
  <c r="K953" i="5" s="1"/>
  <c r="M953" i="5" s="1"/>
  <c r="I1453" i="5"/>
  <c r="J1453" i="5" s="1"/>
  <c r="H1454" i="6" s="1"/>
  <c r="I1436" i="5"/>
  <c r="J1436" i="5" s="1"/>
  <c r="K1436" i="5" s="1"/>
  <c r="I456" i="5"/>
  <c r="I1385" i="5"/>
  <c r="J1385" i="5" s="1"/>
  <c r="H1386" i="6" s="1"/>
  <c r="I1550" i="5"/>
  <c r="J1550" i="5" s="1"/>
  <c r="H1576" i="6" s="1"/>
  <c r="I31" i="5"/>
  <c r="J31" i="5" s="1"/>
  <c r="K31" i="5" s="1"/>
  <c r="I1344" i="5"/>
  <c r="J1344" i="5" s="1"/>
  <c r="K1344" i="5" s="1"/>
  <c r="M1344" i="5" s="1"/>
  <c r="I123" i="5"/>
  <c r="J123" i="5" s="1"/>
  <c r="K123" i="5" s="1"/>
  <c r="I989" i="5"/>
  <c r="J989" i="5" s="1"/>
  <c r="H990" i="6" s="1"/>
  <c r="I27" i="5"/>
  <c r="J27" i="5" s="1"/>
  <c r="K27" i="5" s="1"/>
  <c r="M27" i="5" s="1"/>
  <c r="I943" i="5"/>
  <c r="J943" i="5" s="1"/>
  <c r="H944" i="6" s="1"/>
  <c r="I1510" i="5"/>
  <c r="J1510" i="5" s="1"/>
  <c r="H1536" i="6" s="1"/>
  <c r="I1487" i="5"/>
  <c r="J1487" i="5" s="1"/>
  <c r="H1488" i="6" s="1"/>
  <c r="I129" i="5"/>
  <c r="J129" i="5" s="1"/>
  <c r="K129" i="5" s="1"/>
  <c r="M129" i="5" s="1"/>
  <c r="O129" i="5" s="1"/>
  <c r="I1491" i="5"/>
  <c r="J1491" i="5" s="1"/>
  <c r="K1491" i="5" s="1"/>
  <c r="M1491" i="5" s="1"/>
  <c r="O1491" i="5" s="1"/>
  <c r="I578" i="5"/>
  <c r="J578" i="5" s="1"/>
  <c r="H579" i="6" s="1"/>
  <c r="I575" i="5"/>
  <c r="J575" i="5" s="1"/>
  <c r="K575" i="5" s="1"/>
  <c r="I74" i="5"/>
  <c r="J74" i="5" s="1"/>
  <c r="H75" i="6" s="1"/>
  <c r="I472" i="5"/>
  <c r="I226" i="5"/>
  <c r="I258" i="5"/>
  <c r="I1290" i="5"/>
  <c r="I515" i="5"/>
  <c r="I35" i="5"/>
  <c r="J35" i="5" s="1"/>
  <c r="H36" i="6" s="1"/>
  <c r="I246" i="5"/>
  <c r="I688" i="5"/>
  <c r="J688" i="5" s="1"/>
  <c r="H689" i="6" s="1"/>
  <c r="I519" i="5"/>
  <c r="I1357" i="5"/>
  <c r="J1357" i="5" s="1"/>
  <c r="H1358" i="6" s="1"/>
  <c r="I480" i="5"/>
  <c r="I384" i="5"/>
  <c r="I638" i="5"/>
  <c r="J638" i="5" s="1"/>
  <c r="H639" i="6" s="1"/>
  <c r="I283" i="5"/>
  <c r="I926" i="5"/>
  <c r="J926" i="5" s="1"/>
  <c r="H927" i="6" s="1"/>
  <c r="I447" i="5"/>
  <c r="I112" i="5"/>
  <c r="J112" i="5" s="1"/>
  <c r="H113" i="6" s="1"/>
  <c r="I239" i="5"/>
  <c r="I401" i="5"/>
  <c r="I665" i="5"/>
  <c r="J665" i="5" s="1"/>
  <c r="H666" i="6" s="1"/>
  <c r="I1369" i="5"/>
  <c r="J1369" i="5" s="1"/>
  <c r="H1370" i="6" s="1"/>
  <c r="I639" i="5"/>
  <c r="J639" i="5" s="1"/>
  <c r="H640" i="6" s="1"/>
  <c r="I626" i="5"/>
  <c r="J626" i="5" s="1"/>
  <c r="H627" i="6" s="1"/>
  <c r="I26" i="5"/>
  <c r="J26" i="5" s="1"/>
  <c r="H27" i="6" s="1"/>
  <c r="I1401" i="5"/>
  <c r="J1401" i="5" s="1"/>
  <c r="K1401" i="5" s="1"/>
  <c r="I628" i="5"/>
  <c r="J628" i="5" s="1"/>
  <c r="K628" i="5" s="1"/>
  <c r="I104" i="5"/>
  <c r="J104" i="5" s="1"/>
  <c r="H105" i="6" s="1"/>
  <c r="I571" i="5"/>
  <c r="J571" i="5" s="1"/>
  <c r="H572" i="6" s="1"/>
  <c r="I873" i="5"/>
  <c r="J873" i="5" s="1"/>
  <c r="K873" i="5" s="1"/>
  <c r="I1365" i="5"/>
  <c r="J1365" i="5" s="1"/>
  <c r="H1366" i="6" s="1"/>
  <c r="I622" i="5"/>
  <c r="J622" i="5" s="1"/>
  <c r="H623" i="6" s="1"/>
  <c r="I115" i="5"/>
  <c r="J115" i="5" s="1"/>
  <c r="K115" i="5" s="1"/>
  <c r="M115" i="5" s="1"/>
  <c r="I774" i="5"/>
  <c r="J774" i="5" s="1"/>
  <c r="H775" i="6" s="1"/>
  <c r="I805" i="5"/>
  <c r="J805" i="5" s="1"/>
  <c r="K805" i="5" s="1"/>
  <c r="I864" i="5"/>
  <c r="J864" i="5" s="1"/>
  <c r="K864" i="5" s="1"/>
  <c r="I725" i="5"/>
  <c r="J725" i="5" s="1"/>
  <c r="H726" i="6" s="1"/>
  <c r="I1459" i="5"/>
  <c r="J1459" i="5" s="1"/>
  <c r="K1459" i="5" s="1"/>
  <c r="M1459" i="5" s="1"/>
  <c r="I1261" i="5"/>
  <c r="J1261" i="5" s="1"/>
  <c r="H1262" i="6" s="1"/>
  <c r="I1099" i="5"/>
  <c r="I751" i="5"/>
  <c r="I1374" i="5"/>
  <c r="J1374" i="5" s="1"/>
  <c r="H1375" i="6" s="1"/>
  <c r="I20" i="5"/>
  <c r="J20" i="5" s="1"/>
  <c r="H21" i="6" s="1"/>
  <c r="I618" i="5"/>
  <c r="J618" i="5" s="1"/>
  <c r="H619" i="6" s="1"/>
  <c r="I706" i="5"/>
  <c r="J706" i="5" s="1"/>
  <c r="K706" i="5" s="1"/>
  <c r="M706" i="5" s="1"/>
  <c r="I81" i="5"/>
  <c r="J81" i="5" s="1"/>
  <c r="H82" i="6" s="1"/>
  <c r="I1471" i="5"/>
  <c r="J1471" i="5" s="1"/>
  <c r="H1472" i="6" s="1"/>
  <c r="I675" i="5"/>
  <c r="J675" i="5" s="1"/>
  <c r="K675" i="5" s="1"/>
  <c r="I54" i="5"/>
  <c r="J54" i="5" s="1"/>
  <c r="K54" i="5" s="1"/>
  <c r="M54" i="5" s="1"/>
  <c r="I552" i="5"/>
  <c r="J552" i="5" s="1"/>
  <c r="K552" i="5" s="1"/>
  <c r="I824" i="5"/>
  <c r="J824" i="5" s="1"/>
  <c r="H825" i="6" s="1"/>
  <c r="I946" i="5"/>
  <c r="J946" i="5" s="1"/>
  <c r="K946" i="5" s="1"/>
  <c r="I629" i="5"/>
  <c r="J629" i="5" s="1"/>
  <c r="H630" i="6" s="1"/>
  <c r="I49" i="5"/>
  <c r="J49" i="5" s="1"/>
  <c r="H50" i="6" s="1"/>
  <c r="I788" i="5"/>
  <c r="J788" i="5" s="1"/>
  <c r="K788" i="5" s="1"/>
  <c r="M788" i="5" s="1"/>
  <c r="I909" i="5"/>
  <c r="J909" i="5" s="1"/>
  <c r="K909" i="5" s="1"/>
  <c r="I1019" i="5"/>
  <c r="J1019" i="5" s="1"/>
  <c r="H1020" i="6" s="1"/>
  <c r="I1445" i="5"/>
  <c r="J1445" i="5" s="1"/>
  <c r="K1445" i="5" s="1"/>
  <c r="M1445" i="5" s="1"/>
  <c r="I1371" i="5"/>
  <c r="J1371" i="5" s="1"/>
  <c r="K1371" i="5" s="1"/>
  <c r="M1371" i="5" s="1"/>
  <c r="I244" i="5"/>
  <c r="I617" i="5"/>
  <c r="J617" i="5" s="1"/>
  <c r="K617" i="5" s="1"/>
  <c r="I636" i="5"/>
  <c r="J636" i="5" s="1"/>
  <c r="H637" i="6" s="1"/>
  <c r="I42" i="5"/>
  <c r="J42" i="5" s="1"/>
  <c r="H43" i="6" s="1"/>
  <c r="I668" i="5"/>
  <c r="J668" i="5" s="1"/>
  <c r="K668" i="5" s="1"/>
  <c r="I599" i="5"/>
  <c r="J599" i="5" s="1"/>
  <c r="H600" i="6" s="1"/>
  <c r="I792" i="5"/>
  <c r="J792" i="5" s="1"/>
  <c r="K792" i="5" s="1"/>
  <c r="I140" i="5"/>
  <c r="J140" i="5" s="1"/>
  <c r="K140" i="5" s="1"/>
  <c r="M140" i="5" s="1"/>
  <c r="I1030" i="5"/>
  <c r="J1030" i="5" s="1"/>
  <c r="H1031" i="6" s="1"/>
  <c r="I647" i="5"/>
  <c r="J647" i="5" s="1"/>
  <c r="K647" i="5" s="1"/>
  <c r="I94" i="5"/>
  <c r="J94" i="5" s="1"/>
  <c r="H95" i="6" s="1"/>
  <c r="I566" i="5"/>
  <c r="J566" i="5" s="1"/>
  <c r="K566" i="5" s="1"/>
  <c r="I813" i="5"/>
  <c r="J813" i="5" s="1"/>
  <c r="H814" i="6" s="1"/>
  <c r="H1583" i="6"/>
  <c r="K1557" i="5"/>
  <c r="M1557" i="5" s="1"/>
  <c r="H1548" i="6"/>
  <c r="K1522" i="5"/>
  <c r="M1522" i="5" s="1"/>
  <c r="H1544" i="6"/>
  <c r="K1518" i="5"/>
  <c r="M1518" i="5" s="1"/>
  <c r="H1541" i="6"/>
  <c r="K1515" i="5"/>
  <c r="H1543" i="6"/>
  <c r="K1517" i="5"/>
  <c r="M1517" i="5" s="1"/>
  <c r="H1550" i="6"/>
  <c r="K1524" i="5"/>
  <c r="H1547" i="6"/>
  <c r="K1521" i="5"/>
  <c r="H1549" i="6"/>
  <c r="K1523" i="5"/>
  <c r="M1523" i="5" s="1"/>
  <c r="H1542" i="6"/>
  <c r="K1516" i="5"/>
  <c r="M1516" i="5" s="1"/>
  <c r="H1581" i="6"/>
  <c r="K1555" i="5"/>
  <c r="K1496" i="5"/>
  <c r="M1496" i="5" s="1"/>
  <c r="N1496" i="5" s="1"/>
  <c r="H1490" i="6"/>
  <c r="K1489" i="5"/>
  <c r="K1499" i="5"/>
  <c r="J1478" i="5"/>
  <c r="H1479" i="6" s="1"/>
  <c r="H1571" i="6"/>
  <c r="K1545" i="5"/>
  <c r="J180" i="5"/>
  <c r="H181" i="6" s="1"/>
  <c r="H574" i="6"/>
  <c r="K573" i="5"/>
  <c r="H997" i="6"/>
  <c r="J1547" i="5"/>
  <c r="K1547" i="5" s="1"/>
  <c r="M1547" i="5" s="1"/>
  <c r="N1547" i="5" s="1"/>
  <c r="K937" i="5"/>
  <c r="M937" i="5" s="1"/>
  <c r="K1408" i="6"/>
  <c r="N994" i="5"/>
  <c r="K1397" i="5"/>
  <c r="M1397" i="5" s="1"/>
  <c r="N1397" i="5" s="1"/>
  <c r="O1466" i="5"/>
  <c r="K1475" i="5"/>
  <c r="M1475" i="5" s="1"/>
  <c r="N1475" i="5" s="1"/>
  <c r="K671" i="5"/>
  <c r="M671" i="5" s="1"/>
  <c r="H1467" i="6"/>
  <c r="K557" i="5"/>
  <c r="M557" i="5" s="1"/>
  <c r="O557" i="5" s="1"/>
  <c r="N1042" i="5"/>
  <c r="K874" i="5"/>
  <c r="M874" i="5" s="1"/>
  <c r="N874" i="5" s="1"/>
  <c r="H1350" i="6"/>
  <c r="N1350" i="6" s="1"/>
  <c r="D1345" i="7" s="1"/>
  <c r="G1345" i="7" s="1"/>
  <c r="O1262" i="5"/>
  <c r="K806" i="5"/>
  <c r="M806" i="5" s="1"/>
  <c r="N806" i="5" s="1"/>
  <c r="K62" i="5"/>
  <c r="M62" i="5" s="1"/>
  <c r="N62" i="5" s="1"/>
  <c r="H969" i="6"/>
  <c r="H1363" i="6"/>
  <c r="K954" i="5"/>
  <c r="M954" i="5" s="1"/>
  <c r="N954" i="5" s="1"/>
  <c r="H1380" i="6"/>
  <c r="N1262" i="5"/>
  <c r="H52" i="6"/>
  <c r="K1372" i="5"/>
  <c r="M1372" i="5" s="1"/>
  <c r="N1372" i="5" s="1"/>
  <c r="H1450" i="6"/>
  <c r="K1256" i="5"/>
  <c r="M1256" i="5" s="1"/>
  <c r="K1257" i="6" s="1"/>
  <c r="N1257" i="6" s="1"/>
  <c r="H1043" i="6"/>
  <c r="H102" i="6"/>
  <c r="K1411" i="5"/>
  <c r="M1411" i="5" s="1"/>
  <c r="N1411" i="5" s="1"/>
  <c r="H1425" i="6"/>
  <c r="K122" i="5"/>
  <c r="M122" i="5" s="1"/>
  <c r="N122" i="5" s="1"/>
  <c r="H118" i="6"/>
  <c r="H1359" i="6"/>
  <c r="K1359" i="6"/>
  <c r="K1265" i="5"/>
  <c r="M1265" i="5" s="1"/>
  <c r="K719" i="5"/>
  <c r="M719" i="5" s="1"/>
  <c r="N719" i="5" s="1"/>
  <c r="K16" i="5"/>
  <c r="M16" i="5" s="1"/>
  <c r="N16" i="5" s="1"/>
  <c r="K807" i="5"/>
  <c r="M807" i="5" s="1"/>
  <c r="K808" i="6" s="1"/>
  <c r="N808" i="6" s="1"/>
  <c r="D803" i="7" s="1"/>
  <c r="G803" i="7" s="1"/>
  <c r="K1404" i="5"/>
  <c r="M1404" i="5" s="1"/>
  <c r="N1404" i="5" s="1"/>
  <c r="H100" i="6"/>
  <c r="K1467" i="6"/>
  <c r="O1407" i="5"/>
  <c r="K868" i="5"/>
  <c r="M868" i="5" s="1"/>
  <c r="O868" i="5" s="1"/>
  <c r="H1028" i="6"/>
  <c r="K46" i="5"/>
  <c r="M46" i="5" s="1"/>
  <c r="O46" i="5" s="1"/>
  <c r="H1453" i="6"/>
  <c r="K1453" i="6"/>
  <c r="K30" i="5"/>
  <c r="M30" i="5" s="1"/>
  <c r="H697" i="6"/>
  <c r="H679" i="6"/>
  <c r="H976" i="6"/>
  <c r="K41" i="5"/>
  <c r="M41" i="5" s="1"/>
  <c r="N41" i="5" s="1"/>
  <c r="H1443" i="6"/>
  <c r="K1345" i="5"/>
  <c r="M1345" i="5" s="1"/>
  <c r="N1345" i="5" s="1"/>
  <c r="K70" i="5"/>
  <c r="M70" i="5" s="1"/>
  <c r="N70" i="5" s="1"/>
  <c r="H1263" i="6"/>
  <c r="N1263" i="6" s="1"/>
  <c r="K995" i="6"/>
  <c r="K1402" i="5"/>
  <c r="M1402" i="5" s="1"/>
  <c r="K1043" i="6"/>
  <c r="K1461" i="5"/>
  <c r="M1461" i="5" s="1"/>
  <c r="N1461" i="5" s="1"/>
  <c r="H995" i="6"/>
  <c r="O1452" i="5"/>
  <c r="H1408" i="6"/>
  <c r="K117" i="6"/>
  <c r="H851" i="6"/>
  <c r="H708" i="6"/>
  <c r="K978" i="5"/>
  <c r="M978" i="5" s="1"/>
  <c r="N978" i="5" s="1"/>
  <c r="K106" i="5"/>
  <c r="M106" i="5" s="1"/>
  <c r="K107" i="6" s="1"/>
  <c r="N107" i="6" s="1"/>
  <c r="D102" i="7" s="1"/>
  <c r="G102" i="7" s="1"/>
  <c r="H117" i="6"/>
  <c r="O116" i="5"/>
  <c r="K118" i="6"/>
  <c r="K156" i="5"/>
  <c r="M156" i="5" s="1"/>
  <c r="N156" i="5" s="1"/>
  <c r="K168" i="5"/>
  <c r="M168" i="5" s="1"/>
  <c r="O168" i="5" s="1"/>
  <c r="O1358" i="5"/>
  <c r="K1352" i="5"/>
  <c r="M1352" i="5" s="1"/>
  <c r="N1352" i="5" s="1"/>
  <c r="K1475" i="6"/>
  <c r="K73" i="5"/>
  <c r="M73" i="5" s="1"/>
  <c r="N73" i="5" s="1"/>
  <c r="H1393" i="6"/>
  <c r="K1283" i="5"/>
  <c r="M1283" i="5" s="1"/>
  <c r="N1283" i="5" s="1"/>
  <c r="N117" i="5"/>
  <c r="K1476" i="5"/>
  <c r="M1476" i="5" s="1"/>
  <c r="N1476" i="5" s="1"/>
  <c r="K917" i="5"/>
  <c r="M917" i="5" s="1"/>
  <c r="H88" i="6"/>
  <c r="N847" i="5"/>
  <c r="K798" i="6"/>
  <c r="H156" i="6"/>
  <c r="H167" i="6"/>
  <c r="H798" i="6"/>
  <c r="O1474" i="5"/>
  <c r="H1461" i="6"/>
  <c r="K1461" i="6"/>
  <c r="H817" i="6"/>
  <c r="K1412" i="5"/>
  <c r="M1412" i="5" s="1"/>
  <c r="N1412" i="5" s="1"/>
  <c r="K1383" i="5"/>
  <c r="M1383" i="5" s="1"/>
  <c r="N1383" i="5" s="1"/>
  <c r="K585" i="5"/>
  <c r="M585" i="5" s="1"/>
  <c r="H146" i="6"/>
  <c r="H1432" i="6"/>
  <c r="K19" i="5"/>
  <c r="M19" i="5" s="1"/>
  <c r="N19" i="5" s="1"/>
  <c r="H40" i="6"/>
  <c r="K174" i="5"/>
  <c r="M174" i="5" s="1"/>
  <c r="O174" i="5" s="1"/>
  <c r="H702" i="6"/>
  <c r="N797" i="5"/>
  <c r="O1460" i="5"/>
  <c r="H848" i="6"/>
  <c r="N848" i="6" s="1"/>
  <c r="D843" i="7" s="1"/>
  <c r="G843" i="7" s="1"/>
  <c r="O847" i="5"/>
  <c r="H1475" i="6"/>
  <c r="H652" i="6"/>
  <c r="K651" i="5"/>
  <c r="H660" i="6"/>
  <c r="K659" i="5"/>
  <c r="M659" i="5" s="1"/>
  <c r="K865" i="5"/>
  <c r="H866" i="6"/>
  <c r="H804" i="6"/>
  <c r="K803" i="5"/>
  <c r="M803" i="5" s="1"/>
  <c r="K991" i="5"/>
  <c r="H992" i="6"/>
  <c r="H1362" i="6"/>
  <c r="K1361" i="5"/>
  <c r="M1361" i="5" s="1"/>
  <c r="K804" i="5"/>
  <c r="H805" i="6"/>
  <c r="H62" i="6"/>
  <c r="K61" i="5"/>
  <c r="M61" i="5" s="1"/>
  <c r="H960" i="6"/>
  <c r="K959" i="5"/>
  <c r="H933" i="6"/>
  <c r="K932" i="5"/>
  <c r="H693" i="6"/>
  <c r="K692" i="5"/>
  <c r="K1013" i="5"/>
  <c r="H1014" i="6"/>
  <c r="H830" i="6"/>
  <c r="K829" i="5"/>
  <c r="H150" i="6"/>
  <c r="K149" i="5"/>
  <c r="M149" i="5" s="1"/>
  <c r="K1020" i="5"/>
  <c r="H1021" i="6"/>
  <c r="H183" i="6"/>
  <c r="K182" i="5"/>
  <c r="H67" i="6"/>
  <c r="K66" i="5"/>
  <c r="M66" i="5" s="1"/>
  <c r="H1268" i="6"/>
  <c r="K1267" i="5"/>
  <c r="H953" i="6"/>
  <c r="K952" i="5"/>
  <c r="K880" i="5"/>
  <c r="H881" i="6"/>
  <c r="H821" i="6"/>
  <c r="K820" i="5"/>
  <c r="M820" i="5" s="1"/>
  <c r="H1000" i="6"/>
  <c r="K999" i="5"/>
  <c r="K664" i="5"/>
  <c r="M664" i="5" s="1"/>
  <c r="H665" i="6"/>
  <c r="H973" i="6"/>
  <c r="K972" i="5"/>
  <c r="K1463" i="5"/>
  <c r="H1464" i="6"/>
  <c r="K997" i="5"/>
  <c r="H998" i="6"/>
  <c r="K40" i="5"/>
  <c r="H41" i="6"/>
  <c r="K940" i="5"/>
  <c r="H941" i="6"/>
  <c r="H185" i="6"/>
  <c r="K184" i="5"/>
  <c r="M184" i="5" s="1"/>
  <c r="K795" i="5"/>
  <c r="H796" i="6"/>
  <c r="H638" i="6"/>
  <c r="K637" i="5"/>
  <c r="K948" i="5"/>
  <c r="M948" i="5" s="1"/>
  <c r="H949" i="6"/>
  <c r="K861" i="5"/>
  <c r="H862" i="6"/>
  <c r="H571" i="6"/>
  <c r="K570" i="5"/>
  <c r="M570" i="5" s="1"/>
  <c r="K1368" i="5"/>
  <c r="H1369" i="6"/>
  <c r="H926" i="6"/>
  <c r="K925" i="5"/>
  <c r="H1249" i="6"/>
  <c r="K1248" i="5"/>
  <c r="M1248" i="5" s="1"/>
  <c r="K842" i="5"/>
  <c r="H843" i="6"/>
  <c r="H1250" i="6"/>
  <c r="K1249" i="5"/>
  <c r="K1458" i="5"/>
  <c r="M1458" i="5" s="1"/>
  <c r="H1459" i="6"/>
  <c r="K835" i="5"/>
  <c r="H836" i="6"/>
  <c r="K796" i="5"/>
  <c r="M796" i="5" s="1"/>
  <c r="H797" i="6"/>
  <c r="K986" i="5"/>
  <c r="H987" i="6"/>
  <c r="H595" i="6"/>
  <c r="K594" i="5"/>
  <c r="H868" i="6"/>
  <c r="K867" i="5"/>
  <c r="K59" i="5"/>
  <c r="H60" i="6"/>
  <c r="K583" i="5"/>
  <c r="H584" i="6"/>
  <c r="H15" i="6"/>
  <c r="K14" i="5"/>
  <c r="M14" i="5" s="1"/>
  <c r="K159" i="5"/>
  <c r="H160" i="6"/>
  <c r="K798" i="5"/>
  <c r="H799" i="6"/>
  <c r="H121" i="6"/>
  <c r="K120" i="5"/>
  <c r="H1282" i="6"/>
  <c r="K1281" i="5"/>
  <c r="M1281" i="5" s="1"/>
  <c r="H826" i="6"/>
  <c r="K825" i="5"/>
  <c r="H171" i="6"/>
  <c r="K170" i="5"/>
  <c r="M170" i="5" s="1"/>
  <c r="K1037" i="5"/>
  <c r="H1038" i="6"/>
  <c r="H982" i="6"/>
  <c r="K981" i="5"/>
  <c r="K783" i="5"/>
  <c r="M783" i="5" s="1"/>
  <c r="H784" i="6"/>
  <c r="K611" i="5"/>
  <c r="H612" i="6"/>
  <c r="H963" i="6"/>
  <c r="K962" i="5"/>
  <c r="K891" i="5"/>
  <c r="H892" i="6"/>
  <c r="K551" i="5"/>
  <c r="M551" i="5" s="1"/>
  <c r="H552" i="6"/>
  <c r="H163" i="6"/>
  <c r="K162" i="5"/>
  <c r="H852" i="6"/>
  <c r="K851" i="5"/>
  <c r="K772" i="5"/>
  <c r="H773" i="6"/>
  <c r="H656" i="6"/>
  <c r="K655" i="5"/>
  <c r="K107" i="5"/>
  <c r="H108" i="6"/>
  <c r="K602" i="5"/>
  <c r="M602" i="5" s="1"/>
  <c r="H603" i="6"/>
  <c r="H125" i="6"/>
  <c r="K124" i="5"/>
  <c r="H68" i="6"/>
  <c r="K67" i="5"/>
  <c r="K1273" i="5"/>
  <c r="H1274" i="6"/>
  <c r="H847" i="6"/>
  <c r="K846" i="5"/>
  <c r="K1468" i="5"/>
  <c r="M1468" i="5" s="1"/>
  <c r="H1469" i="6"/>
  <c r="K799" i="5"/>
  <c r="H800" i="6"/>
  <c r="H1267" i="6"/>
  <c r="K1266" i="5"/>
  <c r="K91" i="5"/>
  <c r="H92" i="6"/>
  <c r="K1036" i="5"/>
  <c r="M1036" i="5" s="1"/>
  <c r="H1037" i="6"/>
  <c r="K22" i="5"/>
  <c r="M22" i="5" s="1"/>
  <c r="H23" i="6"/>
  <c r="K657" i="5"/>
  <c r="H658" i="6"/>
  <c r="H641" i="6"/>
  <c r="K640" i="5"/>
  <c r="M640" i="5" s="1"/>
  <c r="H176" i="6"/>
  <c r="K175" i="5"/>
  <c r="H951" i="6"/>
  <c r="K950" i="5"/>
  <c r="H835" i="6"/>
  <c r="K834" i="5"/>
  <c r="H562" i="6"/>
  <c r="K561" i="5"/>
  <c r="H24" i="6"/>
  <c r="K23" i="5"/>
  <c r="K654" i="5"/>
  <c r="H655" i="6"/>
  <c r="K837" i="5"/>
  <c r="M837" i="5" s="1"/>
  <c r="H838" i="6"/>
  <c r="H73" i="6"/>
  <c r="K72" i="5"/>
  <c r="H698" i="6"/>
  <c r="K697" i="5"/>
  <c r="H142" i="6"/>
  <c r="K141" i="5"/>
  <c r="M141" i="5" s="1"/>
  <c r="H675" i="6"/>
  <c r="K674" i="5"/>
  <c r="M674" i="5" s="1"/>
  <c r="H915" i="6"/>
  <c r="K914" i="5"/>
  <c r="K612" i="5"/>
  <c r="K715" i="5"/>
  <c r="H716" i="6"/>
  <c r="K649" i="5"/>
  <c r="M649" i="5" s="1"/>
  <c r="H650" i="6"/>
  <c r="H812" i="6"/>
  <c r="K811" i="5"/>
  <c r="H164" i="6"/>
  <c r="K163" i="5"/>
  <c r="M163" i="5" s="1"/>
  <c r="K1023" i="5"/>
  <c r="H1024" i="6"/>
  <c r="K588" i="5"/>
  <c r="H589" i="6"/>
  <c r="K1012" i="5"/>
  <c r="H1013" i="6"/>
  <c r="H1399" i="6"/>
  <c r="K1398" i="5"/>
  <c r="H30" i="6"/>
  <c r="K29" i="5"/>
  <c r="H832" i="6"/>
  <c r="K831" i="5"/>
  <c r="H827" i="6"/>
  <c r="K826" i="5"/>
  <c r="H853" i="6"/>
  <c r="K852" i="5"/>
  <c r="M852" i="5" s="1"/>
  <c r="K1031" i="5"/>
  <c r="H1032" i="6"/>
  <c r="K845" i="5"/>
  <c r="H846" i="6"/>
  <c r="H182" i="6"/>
  <c r="K181" i="5"/>
  <c r="M181" i="5" s="1"/>
  <c r="H114" i="6"/>
  <c r="K113" i="5"/>
  <c r="K961" i="5"/>
  <c r="M961" i="5" s="1"/>
  <c r="H962" i="6"/>
  <c r="H1276" i="6"/>
  <c r="K1275" i="5"/>
  <c r="H971" i="6"/>
  <c r="K970" i="5"/>
  <c r="H602" i="6"/>
  <c r="K601" i="5"/>
  <c r="H897" i="6"/>
  <c r="K896" i="5"/>
  <c r="M896" i="5" s="1"/>
  <c r="K608" i="5"/>
  <c r="H609" i="6"/>
  <c r="K827" i="5"/>
  <c r="H828" i="6"/>
  <c r="H1401" i="6"/>
  <c r="K1400" i="5"/>
  <c r="K60" i="5"/>
  <c r="M60" i="5" s="1"/>
  <c r="H61" i="6"/>
  <c r="H1397" i="6"/>
  <c r="K1396" i="5"/>
  <c r="M1396" i="5" s="1"/>
  <c r="K822" i="5"/>
  <c r="H823" i="6"/>
  <c r="K1280" i="5"/>
  <c r="H1281" i="6"/>
  <c r="H555" i="6"/>
  <c r="K554" i="5"/>
  <c r="M554" i="5" s="1"/>
  <c r="K1277" i="5"/>
  <c r="H1278" i="6"/>
  <c r="K809" i="5"/>
  <c r="H810" i="6"/>
  <c r="H1279" i="6"/>
  <c r="K1278" i="5"/>
  <c r="K1018" i="5"/>
  <c r="H1019" i="6"/>
  <c r="H1283" i="6"/>
  <c r="K1282" i="5"/>
  <c r="M1282" i="5" s="1"/>
  <c r="H18" i="6"/>
  <c r="K17" i="5"/>
  <c r="M17" i="5" s="1"/>
  <c r="H1575" i="6"/>
  <c r="K1549" i="5"/>
  <c r="H645" i="6"/>
  <c r="K644" i="5"/>
  <c r="H593" i="6"/>
  <c r="K592" i="5"/>
  <c r="M592" i="5" s="1"/>
  <c r="K775" i="5"/>
  <c r="H776" i="6"/>
  <c r="H792" i="6"/>
  <c r="K791" i="5"/>
  <c r="K958" i="5"/>
  <c r="H959" i="6"/>
  <c r="K879" i="5"/>
  <c r="H880" i="6"/>
  <c r="H57" i="6"/>
  <c r="K56" i="5"/>
  <c r="M56" i="5" s="1"/>
  <c r="H811" i="6"/>
  <c r="K810" i="5"/>
  <c r="K142" i="5"/>
  <c r="H143" i="6"/>
  <c r="K878" i="5"/>
  <c r="H879" i="6"/>
  <c r="K903" i="5"/>
  <c r="H904" i="6"/>
  <c r="K147" i="5"/>
  <c r="H148" i="6"/>
  <c r="K1245" i="5"/>
  <c r="M1245" i="5" s="1"/>
  <c r="H1246" i="6"/>
  <c r="K907" i="5"/>
  <c r="H908" i="6"/>
  <c r="H1383" i="6"/>
  <c r="K1382" i="5"/>
  <c r="M1382" i="5" s="1"/>
  <c r="H922" i="6"/>
  <c r="K921" i="5"/>
  <c r="K849" i="5"/>
  <c r="H850" i="6"/>
  <c r="K1272" i="5"/>
  <c r="H1273" i="6"/>
  <c r="K945" i="5"/>
  <c r="H946" i="6"/>
  <c r="H867" i="6"/>
  <c r="K866" i="5"/>
  <c r="K591" i="5"/>
  <c r="H592" i="6"/>
  <c r="H1385" i="6"/>
  <c r="K1384" i="5"/>
  <c r="M1384" i="5" s="1"/>
  <c r="H876" i="6"/>
  <c r="K875" i="5"/>
  <c r="K983" i="5"/>
  <c r="H984" i="6"/>
  <c r="H1286" i="6"/>
  <c r="K1285" i="5"/>
  <c r="M1285" i="5" s="1"/>
  <c r="H1033" i="6"/>
  <c r="K1032" i="5"/>
  <c r="H69" i="6"/>
  <c r="K68" i="5"/>
  <c r="K1000" i="5"/>
  <c r="H1001" i="6"/>
  <c r="H617" i="6"/>
  <c r="K616" i="5"/>
  <c r="M616" i="5" s="1"/>
  <c r="H120" i="6"/>
  <c r="K119" i="5"/>
  <c r="H103" i="6"/>
  <c r="K102" i="5"/>
  <c r="K776" i="5"/>
  <c r="H777" i="6"/>
  <c r="K1246" i="5"/>
  <c r="H1247" i="6"/>
  <c r="K979" i="5"/>
  <c r="H980" i="6"/>
  <c r="K881" i="5"/>
  <c r="H882" i="6"/>
  <c r="H839" i="6"/>
  <c r="K838" i="5"/>
  <c r="K1026" i="5"/>
  <c r="M1026" i="5" s="1"/>
  <c r="H1027" i="6"/>
  <c r="K1021" i="5"/>
  <c r="M1021" i="5" s="1"/>
  <c r="H1022" i="6"/>
  <c r="K930" i="5"/>
  <c r="H931" i="6"/>
  <c r="H615" i="6"/>
  <c r="K614" i="5"/>
  <c r="M614" i="5" s="1"/>
  <c r="H1431" i="6"/>
  <c r="K1430" i="5"/>
  <c r="M1430" i="5" s="1"/>
  <c r="K595" i="5"/>
  <c r="H685" i="6"/>
  <c r="K684" i="5"/>
  <c r="M684" i="5" s="1"/>
  <c r="H1438" i="6"/>
  <c r="K1437" i="5"/>
  <c r="M1437" i="5" s="1"/>
  <c r="K18" i="5"/>
  <c r="H19" i="6"/>
  <c r="H133" i="6"/>
  <c r="K132" i="5"/>
  <c r="M132" i="5" s="1"/>
  <c r="K919" i="5"/>
  <c r="M919" i="5" s="1"/>
  <c r="K603" i="5"/>
  <c r="H604" i="6"/>
  <c r="H115" i="6"/>
  <c r="K114" i="5"/>
  <c r="H54" i="6"/>
  <c r="K53" i="5"/>
  <c r="K558" i="5"/>
  <c r="K703" i="5"/>
  <c r="M703" i="5" s="1"/>
  <c r="K615" i="5"/>
  <c r="H616" i="6"/>
  <c r="K642" i="5"/>
  <c r="H643" i="6"/>
  <c r="K1433" i="5"/>
  <c r="H1434" i="6"/>
  <c r="H173" i="6"/>
  <c r="K172" i="5"/>
  <c r="M172" i="5" s="1"/>
  <c r="H657" i="6"/>
  <c r="K656" i="5"/>
  <c r="K1286" i="5"/>
  <c r="M1286" i="5" s="1"/>
  <c r="H1287" i="6"/>
  <c r="H921" i="6"/>
  <c r="K920" i="5"/>
  <c r="H1419" i="6"/>
  <c r="K1418" i="5"/>
  <c r="M1418" i="5" s="1"/>
  <c r="K1264" i="5"/>
  <c r="H1265" i="6"/>
  <c r="H849" i="6"/>
  <c r="K848" i="5"/>
  <c r="H1244" i="6"/>
  <c r="K1243" i="5"/>
  <c r="M1243" i="5" s="1"/>
  <c r="K562" i="5"/>
  <c r="H563" i="6"/>
  <c r="H166" i="6"/>
  <c r="K165" i="5"/>
  <c r="K1287" i="5"/>
  <c r="M1287" i="5" s="1"/>
  <c r="H1288" i="6"/>
  <c r="H670" i="6"/>
  <c r="K669" i="5"/>
  <c r="M669" i="5" s="1"/>
  <c r="H914" i="6"/>
  <c r="K913" i="5"/>
  <c r="H177" i="6"/>
  <c r="K176" i="5"/>
  <c r="M176" i="5" s="1"/>
  <c r="H929" i="6"/>
  <c r="K928" i="5"/>
  <c r="H1245" i="6"/>
  <c r="K1244" i="5"/>
  <c r="H781" i="6"/>
  <c r="K780" i="5"/>
  <c r="H988" i="6"/>
  <c r="K987" i="5"/>
  <c r="K1034" i="5"/>
  <c r="H1035" i="6"/>
  <c r="K153" i="5"/>
  <c r="M153" i="5" s="1"/>
  <c r="H154" i="6"/>
  <c r="H1042" i="6"/>
  <c r="K1041" i="5"/>
  <c r="K1457" i="5"/>
  <c r="M1457" i="5" s="1"/>
  <c r="H1458" i="6"/>
  <c r="K1001" i="5"/>
  <c r="H1002" i="6"/>
  <c r="H919" i="6"/>
  <c r="K918" i="5"/>
  <c r="K1276" i="5"/>
  <c r="H1277" i="6"/>
  <c r="K888" i="5"/>
  <c r="H889" i="6"/>
  <c r="K1252" i="5"/>
  <c r="H1253" i="6"/>
  <c r="K1370" i="5"/>
  <c r="M1370" i="5" s="1"/>
  <c r="H1371" i="6"/>
  <c r="H894" i="6"/>
  <c r="K893" i="5"/>
  <c r="H837" i="6"/>
  <c r="K836" i="5"/>
  <c r="M836" i="5" s="1"/>
  <c r="K1007" i="5"/>
  <c r="H1008" i="6"/>
  <c r="H606" i="6"/>
  <c r="K605" i="5"/>
  <c r="K916" i="5"/>
  <c r="H917" i="6"/>
  <c r="K1380" i="5"/>
  <c r="M1380" i="5" s="1"/>
  <c r="H1381" i="6"/>
  <c r="K785" i="5"/>
  <c r="M785" i="5" s="1"/>
  <c r="H786" i="6"/>
  <c r="K1479" i="5"/>
  <c r="H1480" i="6"/>
  <c r="H818" i="6"/>
  <c r="K817" i="5"/>
  <c r="M817" i="5" s="1"/>
  <c r="K48" i="5"/>
  <c r="H49" i="6"/>
  <c r="H884" i="6"/>
  <c r="K883" i="5"/>
  <c r="H168" i="6"/>
  <c r="K167" i="5"/>
  <c r="M167" i="5" s="1"/>
  <c r="H1015" i="6"/>
  <c r="K1014" i="5"/>
  <c r="H611" i="6"/>
  <c r="K610" i="5"/>
  <c r="H916" i="6"/>
  <c r="K915" i="5"/>
  <c r="H179" i="6"/>
  <c r="K178" i="5"/>
  <c r="M178" i="5" s="1"/>
  <c r="K781" i="5"/>
  <c r="M781" i="5" s="1"/>
  <c r="H782" i="6"/>
  <c r="K597" i="5"/>
  <c r="H598" i="6"/>
  <c r="H70" i="6"/>
  <c r="K69" i="5"/>
  <c r="H1260" i="6"/>
  <c r="K1259" i="5"/>
  <c r="H961" i="6"/>
  <c r="K960" i="5"/>
  <c r="H913" i="6"/>
  <c r="K912" i="5"/>
  <c r="M912" i="5" s="1"/>
  <c r="H583" i="6"/>
  <c r="K582" i="5"/>
  <c r="H1255" i="6"/>
  <c r="K1254" i="5"/>
  <c r="H860" i="6"/>
  <c r="K859" i="5"/>
  <c r="M859" i="5" s="1"/>
  <c r="H873" i="6"/>
  <c r="K872" i="5"/>
  <c r="K83" i="5"/>
  <c r="H84" i="6"/>
  <c r="K1271" i="5"/>
  <c r="H1272" i="6"/>
  <c r="H1026" i="6"/>
  <c r="K1025" i="5"/>
  <c r="K935" i="5"/>
  <c r="H936" i="6"/>
  <c r="K110" i="5"/>
  <c r="M110" i="5" s="1"/>
  <c r="H111" i="6"/>
  <c r="H1009" i="6"/>
  <c r="K1008" i="5"/>
  <c r="K858" i="5"/>
  <c r="H859" i="6"/>
  <c r="H110" i="6"/>
  <c r="K109" i="5"/>
  <c r="K854" i="5"/>
  <c r="M854" i="5" s="1"/>
  <c r="H855" i="6"/>
  <c r="H1356" i="6"/>
  <c r="K1355" i="5"/>
  <c r="M1355" i="5" s="1"/>
  <c r="H659" i="6"/>
  <c r="K658" i="5"/>
  <c r="H653" i="6"/>
  <c r="K652" i="5"/>
  <c r="K929" i="5"/>
  <c r="M929" i="5" s="1"/>
  <c r="H930" i="6"/>
  <c r="H594" i="6"/>
  <c r="K593" i="5"/>
  <c r="H968" i="6"/>
  <c r="K967" i="5"/>
  <c r="H877" i="6"/>
  <c r="K876" i="5"/>
  <c r="H870" i="6"/>
  <c r="K869" i="5"/>
  <c r="K98" i="5"/>
  <c r="H99" i="6"/>
  <c r="K1029" i="5"/>
  <c r="H1030" i="6"/>
  <c r="H978" i="6"/>
  <c r="K977" i="5"/>
  <c r="K787" i="5"/>
  <c r="H788" i="6"/>
  <c r="K832" i="5"/>
  <c r="H119" i="6"/>
  <c r="H902" i="6"/>
  <c r="K901" i="5"/>
  <c r="K818" i="5"/>
  <c r="H819" i="6"/>
  <c r="H906" i="6"/>
  <c r="K821" i="5"/>
  <c r="M821" i="5" s="1"/>
  <c r="H822" i="6"/>
  <c r="H813" i="6"/>
  <c r="K812" i="5"/>
  <c r="H1456" i="6"/>
  <c r="K1455" i="5"/>
  <c r="M1455" i="5" s="1"/>
  <c r="H891" i="6"/>
  <c r="K890" i="5"/>
  <c r="K666" i="5"/>
  <c r="H667" i="6"/>
  <c r="H1440" i="6"/>
  <c r="K1439" i="5"/>
  <c r="K720" i="5"/>
  <c r="H661" i="6"/>
  <c r="K660" i="5"/>
  <c r="K693" i="5"/>
  <c r="M693" i="5" s="1"/>
  <c r="H694" i="6"/>
  <c r="H633" i="6"/>
  <c r="K632" i="5"/>
  <c r="M632" i="5" s="1"/>
  <c r="H994" i="6"/>
  <c r="K993" i="5"/>
  <c r="H632" i="6"/>
  <c r="K631" i="5"/>
  <c r="M631" i="5" s="1"/>
  <c r="K560" i="5"/>
  <c r="H561" i="6"/>
  <c r="K596" i="5"/>
  <c r="H597" i="6"/>
  <c r="K934" i="5"/>
  <c r="H935" i="6"/>
  <c r="K995" i="5"/>
  <c r="H996" i="6"/>
  <c r="K814" i="5"/>
  <c r="H815" i="6"/>
  <c r="H714" i="6"/>
  <c r="K713" i="5"/>
  <c r="H1426" i="6"/>
  <c r="K1425" i="5"/>
  <c r="M1425" i="5" s="1"/>
  <c r="K559" i="5"/>
  <c r="M559" i="5" s="1"/>
  <c r="H560" i="6"/>
  <c r="H161" i="6"/>
  <c r="K160" i="5"/>
  <c r="M160" i="5" s="1"/>
  <c r="K695" i="5"/>
  <c r="H696" i="6"/>
  <c r="K931" i="5"/>
  <c r="M931" i="5" s="1"/>
  <c r="H932" i="6"/>
  <c r="K161" i="5"/>
  <c r="H162" i="6"/>
  <c r="K895" i="5"/>
  <c r="H896" i="6"/>
  <c r="H1468" i="6"/>
  <c r="K1467" i="5"/>
  <c r="M1467" i="5" s="1"/>
  <c r="K801" i="5"/>
  <c r="H802" i="6"/>
  <c r="K1269" i="5"/>
  <c r="H1270" i="6"/>
  <c r="K586" i="5"/>
  <c r="H587" i="6"/>
  <c r="K71" i="5"/>
  <c r="M71" i="5" s="1"/>
  <c r="H72" i="6"/>
  <c r="K47" i="5"/>
  <c r="H48" i="6"/>
  <c r="H46" i="6"/>
  <c r="K45" i="5"/>
  <c r="H165" i="6"/>
  <c r="K164" i="5"/>
  <c r="M164" i="5" s="1"/>
  <c r="K1016" i="5"/>
  <c r="H1017" i="6"/>
  <c r="H1004" i="6"/>
  <c r="K1003" i="5"/>
  <c r="H905" i="6"/>
  <c r="K904" i="5"/>
  <c r="H605" i="6"/>
  <c r="K604" i="5"/>
  <c r="H831" i="6"/>
  <c r="K830" i="5"/>
  <c r="H104" i="6"/>
  <c r="K103" i="5"/>
  <c r="M103" i="5" s="1"/>
  <c r="K944" i="5"/>
  <c r="H945" i="6"/>
  <c r="H986" i="6"/>
  <c r="K985" i="5"/>
  <c r="H126" i="6"/>
  <c r="K125" i="5"/>
  <c r="H909" i="6"/>
  <c r="K908" i="5"/>
  <c r="K1270" i="5"/>
  <c r="H1271" i="6"/>
  <c r="H564" i="6"/>
  <c r="K563" i="5"/>
  <c r="H1261" i="6"/>
  <c r="K1260" i="5"/>
  <c r="M1260" i="5" s="1"/>
  <c r="H1005" i="6"/>
  <c r="K1004" i="5"/>
  <c r="K1251" i="5"/>
  <c r="M1251" i="5" s="1"/>
  <c r="H1252" i="6"/>
  <c r="H981" i="6"/>
  <c r="K980" i="5"/>
  <c r="H1280" i="6"/>
  <c r="K1279" i="5"/>
  <c r="M1279" i="5" s="1"/>
  <c r="K50" i="5"/>
  <c r="H51" i="6"/>
  <c r="K1343" i="5"/>
  <c r="H1344" i="6"/>
  <c r="K679" i="5"/>
  <c r="H680" i="6"/>
  <c r="H975" i="6"/>
  <c r="K974" i="5"/>
  <c r="K565" i="5"/>
  <c r="H566" i="6"/>
  <c r="H188" i="6"/>
  <c r="K187" i="5"/>
  <c r="K839" i="5"/>
  <c r="H840" i="6"/>
  <c r="K1342" i="5"/>
  <c r="H1343" i="6"/>
  <c r="K1038" i="5"/>
  <c r="H1039" i="6"/>
  <c r="K963" i="5"/>
  <c r="M963" i="5" s="1"/>
  <c r="H964" i="6"/>
  <c r="H911" i="6"/>
  <c r="K910" i="5"/>
  <c r="H122" i="6"/>
  <c r="K121" i="5"/>
  <c r="M121" i="5" s="1"/>
  <c r="K823" i="5"/>
  <c r="H824" i="6"/>
  <c r="H1007" i="6"/>
  <c r="K1006" i="5"/>
  <c r="H779" i="6"/>
  <c r="K778" i="5"/>
  <c r="M778" i="5" s="1"/>
  <c r="H1355" i="6"/>
  <c r="K1354" i="5"/>
  <c r="M1354" i="5" s="1"/>
  <c r="K982" i="5"/>
  <c r="H983" i="6"/>
  <c r="K976" i="5"/>
  <c r="H977" i="6"/>
  <c r="H654" i="6"/>
  <c r="K653" i="5"/>
  <c r="M653" i="5" s="1"/>
  <c r="H854" i="6"/>
  <c r="K853" i="5"/>
  <c r="K922" i="5"/>
  <c r="H923" i="6"/>
  <c r="K1350" i="5"/>
  <c r="M1350" i="5" s="1"/>
  <c r="H1351" i="6"/>
  <c r="H187" i="6"/>
  <c r="K186" i="5"/>
  <c r="M186" i="5" s="1"/>
  <c r="H898" i="6"/>
  <c r="K897" i="5"/>
  <c r="K1242" i="5"/>
  <c r="M1242" i="5" s="1"/>
  <c r="H1243" i="6"/>
  <c r="H939" i="6"/>
  <c r="K938" i="5"/>
  <c r="M938" i="5" s="1"/>
  <c r="K957" i="5"/>
  <c r="H958" i="6"/>
  <c r="K862" i="5"/>
  <c r="H863" i="6"/>
  <c r="K802" i="5"/>
  <c r="H803" i="6"/>
  <c r="K553" i="5"/>
  <c r="M553" i="5" s="1"/>
  <c r="H554" i="6"/>
  <c r="K710" i="5"/>
  <c r="H711" i="6"/>
  <c r="K13" i="5"/>
  <c r="H14" i="6"/>
  <c r="K569" i="5"/>
  <c r="M569" i="5" s="1"/>
  <c r="H570" i="6"/>
  <c r="H59" i="6"/>
  <c r="K58" i="5"/>
  <c r="M58" i="5" s="1"/>
  <c r="K1247" i="5"/>
  <c r="H1248" i="6"/>
  <c r="H901" i="6"/>
  <c r="K900" i="5"/>
  <c r="M900" i="5" s="1"/>
  <c r="K828" i="5"/>
  <c r="H829" i="6"/>
  <c r="H85" i="6"/>
  <c r="K84" i="5"/>
  <c r="K1387" i="5"/>
  <c r="M1387" i="5" s="1"/>
  <c r="H1388" i="6"/>
  <c r="K969" i="5"/>
  <c r="H970" i="6"/>
  <c r="K606" i="5"/>
  <c r="M606" i="5" s="1"/>
  <c r="H607" i="6"/>
  <c r="H1429" i="6"/>
  <c r="K1428" i="5"/>
  <c r="M1428" i="5" s="1"/>
  <c r="H787" i="6"/>
  <c r="K786" i="5"/>
  <c r="H136" i="6"/>
  <c r="K135" i="5"/>
  <c r="K863" i="5"/>
  <c r="H1254" i="6"/>
  <c r="K1253" i="5"/>
  <c r="K885" i="5"/>
  <c r="H886" i="6"/>
  <c r="K1035" i="5"/>
  <c r="H1036" i="6"/>
  <c r="H28" i="6"/>
  <c r="H1437" i="6"/>
  <c r="K1450" i="5"/>
  <c r="H1451" i="6"/>
  <c r="H663" i="6"/>
  <c r="K662" i="5"/>
  <c r="M662" i="5" s="1"/>
  <c r="H871" i="6"/>
  <c r="K870" i="5"/>
  <c r="H1411" i="6"/>
  <c r="K1410" i="5"/>
  <c r="M1410" i="5" s="1"/>
  <c r="H33" i="6"/>
  <c r="K32" i="5"/>
  <c r="K621" i="5"/>
  <c r="H622" i="6"/>
  <c r="K1241" i="5"/>
  <c r="O1349" i="5"/>
  <c r="K40" i="6"/>
  <c r="O1431" i="5"/>
  <c r="K1380" i="6"/>
  <c r="O1379" i="5"/>
  <c r="K146" i="6"/>
  <c r="K1432" i="6"/>
  <c r="O145" i="5"/>
  <c r="O1392" i="5"/>
  <c r="K1450" i="6"/>
  <c r="O1449" i="5"/>
  <c r="O39" i="5"/>
  <c r="N850" i="5"/>
  <c r="N1349" i="5"/>
  <c r="O51" i="5"/>
  <c r="K52" i="6"/>
  <c r="K1443" i="6"/>
  <c r="K156" i="6"/>
  <c r="K851" i="6"/>
  <c r="N1362" i="5"/>
  <c r="K1363" i="6"/>
  <c r="O155" i="5"/>
  <c r="K1425" i="6"/>
  <c r="O1442" i="5"/>
  <c r="O1424" i="5"/>
  <c r="K1393" i="6"/>
  <c r="M816" i="5"/>
  <c r="N816" i="5" s="1"/>
  <c r="M678" i="5"/>
  <c r="N678" i="5" s="1"/>
  <c r="M968" i="5"/>
  <c r="M696" i="5"/>
  <c r="M996" i="5"/>
  <c r="N996" i="5" s="1"/>
  <c r="M701" i="5"/>
  <c r="N701" i="5" s="1"/>
  <c r="M1027" i="5"/>
  <c r="N1027" i="5" s="1"/>
  <c r="M166" i="5"/>
  <c r="N166" i="5" s="1"/>
  <c r="M975" i="5"/>
  <c r="N975" i="5" s="1"/>
  <c r="M707" i="5"/>
  <c r="N707" i="5" s="1"/>
  <c r="M99" i="5"/>
  <c r="M101" i="5"/>
  <c r="M87" i="5"/>
  <c r="J2815" i="4"/>
  <c r="E2815" i="4"/>
  <c r="H2815" i="4" s="1"/>
  <c r="I2815" i="4" s="1"/>
  <c r="J2814" i="4"/>
  <c r="E2814" i="4"/>
  <c r="H2814" i="4" s="1"/>
  <c r="I2814" i="4" s="1"/>
  <c r="J2813" i="4"/>
  <c r="E2813" i="4"/>
  <c r="H2813" i="4" s="1"/>
  <c r="I2813" i="4" s="1"/>
  <c r="J2812" i="4"/>
  <c r="E2812" i="4"/>
  <c r="H2812" i="4" s="1"/>
  <c r="I2812" i="4" s="1"/>
  <c r="J2810" i="4"/>
  <c r="E2810" i="4"/>
  <c r="H2810" i="4" s="1"/>
  <c r="I2810" i="4" s="1"/>
  <c r="J2809" i="4"/>
  <c r="E2809" i="4"/>
  <c r="H2809" i="4" s="1"/>
  <c r="I2809" i="4" s="1"/>
  <c r="J2808" i="4"/>
  <c r="E2808" i="4"/>
  <c r="H2808" i="4" s="1"/>
  <c r="I2808" i="4" s="1"/>
  <c r="J2807" i="4"/>
  <c r="E2807" i="4"/>
  <c r="H2807" i="4" s="1"/>
  <c r="I2807" i="4" s="1"/>
  <c r="J2805" i="4"/>
  <c r="E2805" i="4"/>
  <c r="H2805" i="4" s="1"/>
  <c r="I2805" i="4" s="1"/>
  <c r="J2804" i="4"/>
  <c r="E2804" i="4"/>
  <c r="H2804" i="4" s="1"/>
  <c r="I2804" i="4" s="1"/>
  <c r="J2803" i="4"/>
  <c r="E2803" i="4"/>
  <c r="H2803" i="4" s="1"/>
  <c r="I2803" i="4" s="1"/>
  <c r="J2802" i="4"/>
  <c r="E2802" i="4"/>
  <c r="H2802" i="4" s="1"/>
  <c r="I2802" i="4" s="1"/>
  <c r="J2800" i="4"/>
  <c r="E2800" i="4"/>
  <c r="H2800" i="4" s="1"/>
  <c r="I2800" i="4" s="1"/>
  <c r="J2799" i="4"/>
  <c r="E2799" i="4"/>
  <c r="H2799" i="4" s="1"/>
  <c r="I2799" i="4" s="1"/>
  <c r="J2798" i="4"/>
  <c r="E2798" i="4"/>
  <c r="H2798" i="4" s="1"/>
  <c r="I2798" i="4" s="1"/>
  <c r="J2797" i="4"/>
  <c r="E2797" i="4"/>
  <c r="H2797" i="4" s="1"/>
  <c r="I2797" i="4" s="1"/>
  <c r="J2795" i="4"/>
  <c r="E2795" i="4"/>
  <c r="H2795" i="4" s="1"/>
  <c r="I2795" i="4" s="1"/>
  <c r="J2794" i="4"/>
  <c r="E2794" i="4"/>
  <c r="H2794" i="4" s="1"/>
  <c r="I2794" i="4" s="1"/>
  <c r="J2793" i="4"/>
  <c r="E2793" i="4"/>
  <c r="H2793" i="4" s="1"/>
  <c r="I2793" i="4" s="1"/>
  <c r="J2792" i="4"/>
  <c r="E2792" i="4"/>
  <c r="H2792" i="4" s="1"/>
  <c r="I2792" i="4" s="1"/>
  <c r="J2790" i="4"/>
  <c r="E2790" i="4"/>
  <c r="H2790" i="4" s="1"/>
  <c r="I2790" i="4" s="1"/>
  <c r="J2789" i="4"/>
  <c r="E2789" i="4"/>
  <c r="H2789" i="4" s="1"/>
  <c r="I2789" i="4" s="1"/>
  <c r="J2788" i="4"/>
  <c r="E2788" i="4"/>
  <c r="H2788" i="4" s="1"/>
  <c r="I2788" i="4" s="1"/>
  <c r="J2787" i="4"/>
  <c r="E2787" i="4"/>
  <c r="H2787" i="4" s="1"/>
  <c r="I2787" i="4" s="1"/>
  <c r="J2785" i="4"/>
  <c r="E2785" i="4"/>
  <c r="H2785" i="4" s="1"/>
  <c r="I2785" i="4" s="1"/>
  <c r="J2784" i="4"/>
  <c r="E2784" i="4"/>
  <c r="H2784" i="4" s="1"/>
  <c r="I2784" i="4" s="1"/>
  <c r="J2783" i="4"/>
  <c r="E2783" i="4"/>
  <c r="H2783" i="4" s="1"/>
  <c r="I2783" i="4" s="1"/>
  <c r="J2782" i="4"/>
  <c r="E2782" i="4"/>
  <c r="H2782" i="4" s="1"/>
  <c r="I2782" i="4" s="1"/>
  <c r="J2780" i="4"/>
  <c r="E2780" i="4"/>
  <c r="H2780" i="4" s="1"/>
  <c r="I2780" i="4" s="1"/>
  <c r="J2779" i="4"/>
  <c r="E2779" i="4"/>
  <c r="H2779" i="4" s="1"/>
  <c r="I2779" i="4" s="1"/>
  <c r="J2778" i="4"/>
  <c r="E2778" i="4"/>
  <c r="H2778" i="4" s="1"/>
  <c r="I2778" i="4" s="1"/>
  <c r="J2777" i="4"/>
  <c r="E2777" i="4"/>
  <c r="H2777" i="4" s="1"/>
  <c r="I2777" i="4" s="1"/>
  <c r="J2775" i="4"/>
  <c r="E2775" i="4"/>
  <c r="H2775" i="4" s="1"/>
  <c r="I2775" i="4" s="1"/>
  <c r="J2774" i="4"/>
  <c r="E2774" i="4"/>
  <c r="H2774" i="4" s="1"/>
  <c r="I2774" i="4" s="1"/>
  <c r="J2773" i="4"/>
  <c r="E2773" i="4"/>
  <c r="H2773" i="4" s="1"/>
  <c r="I2773" i="4" s="1"/>
  <c r="J2772" i="4"/>
  <c r="E2772" i="4"/>
  <c r="H2772" i="4" s="1"/>
  <c r="I2772" i="4" s="1"/>
  <c r="J2770" i="4"/>
  <c r="E2770" i="4"/>
  <c r="H2770" i="4" s="1"/>
  <c r="I2770" i="4" s="1"/>
  <c r="J2769" i="4"/>
  <c r="E2769" i="4"/>
  <c r="H2769" i="4" s="1"/>
  <c r="I2769" i="4" s="1"/>
  <c r="J2768" i="4"/>
  <c r="E2768" i="4"/>
  <c r="H2768" i="4" s="1"/>
  <c r="I2768" i="4" s="1"/>
  <c r="J2767" i="4"/>
  <c r="E2767" i="4"/>
  <c r="H2767" i="4" s="1"/>
  <c r="I2767" i="4" s="1"/>
  <c r="J2765" i="4"/>
  <c r="E2765" i="4"/>
  <c r="H2765" i="4" s="1"/>
  <c r="I2765" i="4" s="1"/>
  <c r="J2764" i="4"/>
  <c r="E2764" i="4"/>
  <c r="H2764" i="4" s="1"/>
  <c r="I2764" i="4" s="1"/>
  <c r="J2763" i="4"/>
  <c r="E2763" i="4"/>
  <c r="H2763" i="4" s="1"/>
  <c r="I2763" i="4" s="1"/>
  <c r="J2762" i="4"/>
  <c r="E2762" i="4"/>
  <c r="H2762" i="4" s="1"/>
  <c r="I2762" i="4" s="1"/>
  <c r="J2760" i="4"/>
  <c r="E2760" i="4"/>
  <c r="H2760" i="4" s="1"/>
  <c r="I2760" i="4" s="1"/>
  <c r="J2759" i="4"/>
  <c r="E2759" i="4"/>
  <c r="H2759" i="4" s="1"/>
  <c r="I2759" i="4" s="1"/>
  <c r="J2758" i="4"/>
  <c r="E2758" i="4"/>
  <c r="H2758" i="4" s="1"/>
  <c r="I2758" i="4" s="1"/>
  <c r="J2757" i="4"/>
  <c r="E2757" i="4"/>
  <c r="H2757" i="4" s="1"/>
  <c r="I2757" i="4" s="1"/>
  <c r="J2755" i="4"/>
  <c r="E2755" i="4"/>
  <c r="H2755" i="4" s="1"/>
  <c r="I2755" i="4" s="1"/>
  <c r="J2754" i="4"/>
  <c r="E2754" i="4"/>
  <c r="H2754" i="4" s="1"/>
  <c r="I2754" i="4" s="1"/>
  <c r="J2753" i="4"/>
  <c r="E2753" i="4"/>
  <c r="H2753" i="4" s="1"/>
  <c r="I2753" i="4" s="1"/>
  <c r="J2752" i="4"/>
  <c r="E2752" i="4"/>
  <c r="H2752" i="4" s="1"/>
  <c r="I2752" i="4" s="1"/>
  <c r="J2750" i="4"/>
  <c r="E2750" i="4"/>
  <c r="H2750" i="4" s="1"/>
  <c r="I2750" i="4" s="1"/>
  <c r="J2749" i="4"/>
  <c r="E2749" i="4"/>
  <c r="H2749" i="4" s="1"/>
  <c r="I2749" i="4" s="1"/>
  <c r="J2748" i="4"/>
  <c r="E2748" i="4"/>
  <c r="H2748" i="4" s="1"/>
  <c r="I2748" i="4" s="1"/>
  <c r="J2747" i="4"/>
  <c r="E2747" i="4"/>
  <c r="H2747" i="4" s="1"/>
  <c r="I2747" i="4" s="1"/>
  <c r="J2745" i="4"/>
  <c r="E2745" i="4"/>
  <c r="H2745" i="4" s="1"/>
  <c r="I2745" i="4" s="1"/>
  <c r="J2744" i="4"/>
  <c r="E2744" i="4"/>
  <c r="H2744" i="4" s="1"/>
  <c r="I2744" i="4" s="1"/>
  <c r="J2743" i="4"/>
  <c r="E2743" i="4"/>
  <c r="H2743" i="4" s="1"/>
  <c r="I2743" i="4" s="1"/>
  <c r="J2742" i="4"/>
  <c r="E2742" i="4"/>
  <c r="H2742" i="4" s="1"/>
  <c r="I2742" i="4" s="1"/>
  <c r="J2740" i="4"/>
  <c r="E2740" i="4"/>
  <c r="H2740" i="4" s="1"/>
  <c r="I2740" i="4" s="1"/>
  <c r="J2739" i="4"/>
  <c r="E2739" i="4"/>
  <c r="H2739" i="4" s="1"/>
  <c r="I2739" i="4" s="1"/>
  <c r="J2738" i="4"/>
  <c r="E2738" i="4"/>
  <c r="H2738" i="4" s="1"/>
  <c r="I2738" i="4" s="1"/>
  <c r="J2737" i="4"/>
  <c r="E2737" i="4"/>
  <c r="H2737" i="4" s="1"/>
  <c r="I2737" i="4" s="1"/>
  <c r="J2735" i="4"/>
  <c r="E2735" i="4"/>
  <c r="H2735" i="4" s="1"/>
  <c r="I2735" i="4" s="1"/>
  <c r="J2734" i="4"/>
  <c r="E2734" i="4"/>
  <c r="H2734" i="4" s="1"/>
  <c r="I2734" i="4" s="1"/>
  <c r="J2733" i="4"/>
  <c r="E2733" i="4"/>
  <c r="H2733" i="4" s="1"/>
  <c r="I2733" i="4" s="1"/>
  <c r="J2732" i="4"/>
  <c r="E2732" i="4"/>
  <c r="H2732" i="4" s="1"/>
  <c r="I2732" i="4" s="1"/>
  <c r="J2730" i="4"/>
  <c r="E2730" i="4"/>
  <c r="H2730" i="4" s="1"/>
  <c r="I2730" i="4" s="1"/>
  <c r="J2729" i="4"/>
  <c r="E2729" i="4"/>
  <c r="H2729" i="4" s="1"/>
  <c r="I2729" i="4" s="1"/>
  <c r="J2728" i="4"/>
  <c r="E2728" i="4"/>
  <c r="H2728" i="4" s="1"/>
  <c r="I2728" i="4" s="1"/>
  <c r="J2727" i="4"/>
  <c r="E2727" i="4"/>
  <c r="H2727" i="4" s="1"/>
  <c r="I2727" i="4" s="1"/>
  <c r="J2725" i="4"/>
  <c r="E2725" i="4"/>
  <c r="H2725" i="4" s="1"/>
  <c r="I2725" i="4" s="1"/>
  <c r="J2724" i="4"/>
  <c r="E2724" i="4"/>
  <c r="H2724" i="4" s="1"/>
  <c r="I2724" i="4" s="1"/>
  <c r="J2723" i="4"/>
  <c r="E2723" i="4"/>
  <c r="H2723" i="4" s="1"/>
  <c r="I2723" i="4" s="1"/>
  <c r="J2722" i="4"/>
  <c r="E2722" i="4"/>
  <c r="H2722" i="4" s="1"/>
  <c r="I2722" i="4" s="1"/>
  <c r="J2720" i="4"/>
  <c r="E2720" i="4"/>
  <c r="H2720" i="4" s="1"/>
  <c r="I2720" i="4" s="1"/>
  <c r="J2719" i="4"/>
  <c r="E2719" i="4"/>
  <c r="H2719" i="4" s="1"/>
  <c r="I2719" i="4" s="1"/>
  <c r="J2718" i="4"/>
  <c r="E2718" i="4"/>
  <c r="H2718" i="4" s="1"/>
  <c r="I2718" i="4" s="1"/>
  <c r="J2717" i="4"/>
  <c r="E2717" i="4"/>
  <c r="H2717" i="4" s="1"/>
  <c r="I2717" i="4" s="1"/>
  <c r="J2715" i="4"/>
  <c r="E2715" i="4"/>
  <c r="H2715" i="4" s="1"/>
  <c r="I2715" i="4" s="1"/>
  <c r="J2714" i="4"/>
  <c r="E2714" i="4"/>
  <c r="H2714" i="4" s="1"/>
  <c r="I2714" i="4" s="1"/>
  <c r="J2713" i="4"/>
  <c r="E2713" i="4"/>
  <c r="H2713" i="4" s="1"/>
  <c r="I2713" i="4" s="1"/>
  <c r="J2712" i="4"/>
  <c r="E2712" i="4"/>
  <c r="H2712" i="4" s="1"/>
  <c r="I2712" i="4" s="1"/>
  <c r="J2710" i="4"/>
  <c r="E2710" i="4"/>
  <c r="H2710" i="4" s="1"/>
  <c r="I2710" i="4" s="1"/>
  <c r="J2709" i="4"/>
  <c r="E2709" i="4"/>
  <c r="H2709" i="4" s="1"/>
  <c r="I2709" i="4" s="1"/>
  <c r="J2708" i="4"/>
  <c r="E2708" i="4"/>
  <c r="H2708" i="4" s="1"/>
  <c r="I2708" i="4" s="1"/>
  <c r="J2707" i="4"/>
  <c r="E2707" i="4"/>
  <c r="H2707" i="4" s="1"/>
  <c r="I2707" i="4" s="1"/>
  <c r="J2705" i="4"/>
  <c r="E2705" i="4"/>
  <c r="H2705" i="4" s="1"/>
  <c r="I2705" i="4" s="1"/>
  <c r="J2704" i="4"/>
  <c r="E2704" i="4"/>
  <c r="H2704" i="4" s="1"/>
  <c r="I2704" i="4" s="1"/>
  <c r="J2703" i="4"/>
  <c r="E2703" i="4"/>
  <c r="H2703" i="4" s="1"/>
  <c r="I2703" i="4" s="1"/>
  <c r="J2702" i="4"/>
  <c r="E2702" i="4"/>
  <c r="H2702" i="4" s="1"/>
  <c r="I2702" i="4" s="1"/>
  <c r="J2700" i="4"/>
  <c r="E2700" i="4"/>
  <c r="H2700" i="4" s="1"/>
  <c r="I2700" i="4" s="1"/>
  <c r="J2699" i="4"/>
  <c r="E2699" i="4"/>
  <c r="H2699" i="4" s="1"/>
  <c r="I2699" i="4" s="1"/>
  <c r="J2698" i="4"/>
  <c r="E2698" i="4"/>
  <c r="H2698" i="4" s="1"/>
  <c r="I2698" i="4" s="1"/>
  <c r="J2697" i="4"/>
  <c r="E2697" i="4"/>
  <c r="H2697" i="4" s="1"/>
  <c r="I2697" i="4" s="1"/>
  <c r="J2695" i="4"/>
  <c r="E2695" i="4"/>
  <c r="H2695" i="4" s="1"/>
  <c r="I2695" i="4" s="1"/>
  <c r="J2694" i="4"/>
  <c r="E2694" i="4"/>
  <c r="H2694" i="4" s="1"/>
  <c r="I2694" i="4" s="1"/>
  <c r="J2693" i="4"/>
  <c r="E2693" i="4"/>
  <c r="H2693" i="4" s="1"/>
  <c r="I2693" i="4" s="1"/>
  <c r="J2692" i="4"/>
  <c r="E2692" i="4"/>
  <c r="H2692" i="4" s="1"/>
  <c r="I2692" i="4" s="1"/>
  <c r="J2690" i="4"/>
  <c r="E2690" i="4"/>
  <c r="H2690" i="4" s="1"/>
  <c r="I2690" i="4" s="1"/>
  <c r="J2689" i="4"/>
  <c r="E2689" i="4"/>
  <c r="H2689" i="4" s="1"/>
  <c r="I2689" i="4" s="1"/>
  <c r="J2688" i="4"/>
  <c r="E2688" i="4"/>
  <c r="H2688" i="4" s="1"/>
  <c r="I2688" i="4" s="1"/>
  <c r="J2687" i="4"/>
  <c r="E2687" i="4"/>
  <c r="H2687" i="4" s="1"/>
  <c r="I2687" i="4" s="1"/>
  <c r="J2685" i="4"/>
  <c r="E2685" i="4"/>
  <c r="H2685" i="4" s="1"/>
  <c r="I2685" i="4" s="1"/>
  <c r="J2684" i="4"/>
  <c r="E2684" i="4"/>
  <c r="H2684" i="4" s="1"/>
  <c r="I2684" i="4" s="1"/>
  <c r="J2683" i="4"/>
  <c r="E2683" i="4"/>
  <c r="H2683" i="4" s="1"/>
  <c r="I2683" i="4" s="1"/>
  <c r="J2682" i="4"/>
  <c r="E2682" i="4"/>
  <c r="H2682" i="4" s="1"/>
  <c r="I2682" i="4" s="1"/>
  <c r="J2680" i="4"/>
  <c r="E2680" i="4"/>
  <c r="H2680" i="4" s="1"/>
  <c r="I2680" i="4" s="1"/>
  <c r="J2679" i="4"/>
  <c r="E2679" i="4"/>
  <c r="H2679" i="4" s="1"/>
  <c r="I2679" i="4" s="1"/>
  <c r="J2678" i="4"/>
  <c r="E2678" i="4"/>
  <c r="H2678" i="4" s="1"/>
  <c r="I2678" i="4" s="1"/>
  <c r="J2677" i="4"/>
  <c r="E2677" i="4"/>
  <c r="H2677" i="4" s="1"/>
  <c r="I2677" i="4" s="1"/>
  <c r="J2675" i="4"/>
  <c r="E2675" i="4"/>
  <c r="H2675" i="4" s="1"/>
  <c r="I2675" i="4" s="1"/>
  <c r="J2674" i="4"/>
  <c r="E2674" i="4"/>
  <c r="H2674" i="4" s="1"/>
  <c r="I2674" i="4" s="1"/>
  <c r="J2673" i="4"/>
  <c r="E2673" i="4"/>
  <c r="H2673" i="4" s="1"/>
  <c r="I2673" i="4" s="1"/>
  <c r="J2672" i="4"/>
  <c r="E2672" i="4"/>
  <c r="H2672" i="4" s="1"/>
  <c r="I2672" i="4" s="1"/>
  <c r="J2670" i="4"/>
  <c r="E2670" i="4"/>
  <c r="H2670" i="4" s="1"/>
  <c r="I2670" i="4" s="1"/>
  <c r="J2669" i="4"/>
  <c r="E2669" i="4"/>
  <c r="H2669" i="4" s="1"/>
  <c r="I2669" i="4" s="1"/>
  <c r="J2668" i="4"/>
  <c r="E2668" i="4"/>
  <c r="H2668" i="4" s="1"/>
  <c r="I2668" i="4" s="1"/>
  <c r="J2667" i="4"/>
  <c r="E2667" i="4"/>
  <c r="H2667" i="4" s="1"/>
  <c r="I2667" i="4" s="1"/>
  <c r="J2665" i="4"/>
  <c r="E2665" i="4"/>
  <c r="H2665" i="4" s="1"/>
  <c r="I2665" i="4" s="1"/>
  <c r="J2664" i="4"/>
  <c r="E2664" i="4"/>
  <c r="H2664" i="4" s="1"/>
  <c r="I2664" i="4" s="1"/>
  <c r="J2663" i="4"/>
  <c r="E2663" i="4"/>
  <c r="H2663" i="4" s="1"/>
  <c r="I2663" i="4" s="1"/>
  <c r="J2662" i="4"/>
  <c r="E2662" i="4"/>
  <c r="H2662" i="4" s="1"/>
  <c r="I2662" i="4" s="1"/>
  <c r="J2660" i="4"/>
  <c r="E2660" i="4"/>
  <c r="H2660" i="4" s="1"/>
  <c r="I2660" i="4" s="1"/>
  <c r="J2659" i="4"/>
  <c r="E2659" i="4"/>
  <c r="H2659" i="4" s="1"/>
  <c r="I2659" i="4" s="1"/>
  <c r="J2658" i="4"/>
  <c r="E2658" i="4"/>
  <c r="H2658" i="4" s="1"/>
  <c r="I2658" i="4" s="1"/>
  <c r="J2657" i="4"/>
  <c r="E2657" i="4"/>
  <c r="H2657" i="4" s="1"/>
  <c r="I2657" i="4" s="1"/>
  <c r="J2655" i="4"/>
  <c r="E2655" i="4"/>
  <c r="H2655" i="4" s="1"/>
  <c r="I2655" i="4" s="1"/>
  <c r="J2654" i="4"/>
  <c r="E2654" i="4"/>
  <c r="H2654" i="4" s="1"/>
  <c r="I2654" i="4" s="1"/>
  <c r="J2653" i="4"/>
  <c r="E2653" i="4"/>
  <c r="H2653" i="4" s="1"/>
  <c r="I2653" i="4" s="1"/>
  <c r="J2652" i="4"/>
  <c r="E2652" i="4"/>
  <c r="H2652" i="4" s="1"/>
  <c r="I2652" i="4" s="1"/>
  <c r="J2650" i="4"/>
  <c r="E2650" i="4"/>
  <c r="H2650" i="4" s="1"/>
  <c r="I2650" i="4" s="1"/>
  <c r="J2649" i="4"/>
  <c r="E2649" i="4"/>
  <c r="H2649" i="4" s="1"/>
  <c r="I2649" i="4" s="1"/>
  <c r="J2648" i="4"/>
  <c r="E2648" i="4"/>
  <c r="H2648" i="4" s="1"/>
  <c r="I2648" i="4" s="1"/>
  <c r="J2647" i="4"/>
  <c r="E2647" i="4"/>
  <c r="H2647" i="4" s="1"/>
  <c r="I2647" i="4" s="1"/>
  <c r="J2645" i="4"/>
  <c r="E2645" i="4"/>
  <c r="H2645" i="4" s="1"/>
  <c r="I2645" i="4" s="1"/>
  <c r="J2644" i="4"/>
  <c r="E2644" i="4"/>
  <c r="H2644" i="4" s="1"/>
  <c r="I2644" i="4" s="1"/>
  <c r="J2643" i="4"/>
  <c r="E2643" i="4"/>
  <c r="H2643" i="4" s="1"/>
  <c r="I2643" i="4" s="1"/>
  <c r="J2642" i="4"/>
  <c r="E2642" i="4"/>
  <c r="H2642" i="4" s="1"/>
  <c r="I2642" i="4" s="1"/>
  <c r="J2640" i="4"/>
  <c r="E2640" i="4"/>
  <c r="H2640" i="4" s="1"/>
  <c r="I2640" i="4" s="1"/>
  <c r="J2639" i="4"/>
  <c r="E2639" i="4"/>
  <c r="H2639" i="4" s="1"/>
  <c r="I2639" i="4" s="1"/>
  <c r="J2638" i="4"/>
  <c r="E2638" i="4"/>
  <c r="H2638" i="4" s="1"/>
  <c r="I2638" i="4" s="1"/>
  <c r="J2637" i="4"/>
  <c r="E2637" i="4"/>
  <c r="H2637" i="4" s="1"/>
  <c r="I2637" i="4" s="1"/>
  <c r="J2635" i="4"/>
  <c r="E2635" i="4"/>
  <c r="H2635" i="4" s="1"/>
  <c r="I2635" i="4" s="1"/>
  <c r="J2634" i="4"/>
  <c r="E2634" i="4"/>
  <c r="H2634" i="4" s="1"/>
  <c r="I2634" i="4" s="1"/>
  <c r="J2633" i="4"/>
  <c r="E2633" i="4"/>
  <c r="H2633" i="4" s="1"/>
  <c r="I2633" i="4" s="1"/>
  <c r="J2632" i="4"/>
  <c r="E2632" i="4"/>
  <c r="H2632" i="4" s="1"/>
  <c r="I2632" i="4" s="1"/>
  <c r="J2630" i="4"/>
  <c r="E2630" i="4"/>
  <c r="H2630" i="4" s="1"/>
  <c r="I2630" i="4" s="1"/>
  <c r="J2629" i="4"/>
  <c r="E2629" i="4"/>
  <c r="H2629" i="4" s="1"/>
  <c r="I2629" i="4" s="1"/>
  <c r="J2628" i="4"/>
  <c r="E2628" i="4"/>
  <c r="H2628" i="4" s="1"/>
  <c r="I2628" i="4" s="1"/>
  <c r="J2627" i="4"/>
  <c r="E2627" i="4"/>
  <c r="H2627" i="4" s="1"/>
  <c r="I2627" i="4" s="1"/>
  <c r="J2625" i="4"/>
  <c r="E2625" i="4"/>
  <c r="H2625" i="4" s="1"/>
  <c r="I2625" i="4" s="1"/>
  <c r="J2624" i="4"/>
  <c r="E2624" i="4"/>
  <c r="H2624" i="4" s="1"/>
  <c r="I2624" i="4" s="1"/>
  <c r="J2623" i="4"/>
  <c r="E2623" i="4"/>
  <c r="H2623" i="4" s="1"/>
  <c r="I2623" i="4" s="1"/>
  <c r="J2622" i="4"/>
  <c r="E2622" i="4"/>
  <c r="H2622" i="4" s="1"/>
  <c r="I2622" i="4" s="1"/>
  <c r="J2620" i="4"/>
  <c r="E2620" i="4"/>
  <c r="H2620" i="4" s="1"/>
  <c r="I2620" i="4" s="1"/>
  <c r="J2619" i="4"/>
  <c r="E2619" i="4"/>
  <c r="H2619" i="4" s="1"/>
  <c r="I2619" i="4" s="1"/>
  <c r="J2618" i="4"/>
  <c r="E2618" i="4"/>
  <c r="H2618" i="4" s="1"/>
  <c r="I2618" i="4" s="1"/>
  <c r="J2616" i="4"/>
  <c r="E2616" i="4"/>
  <c r="H2616" i="4" s="1"/>
  <c r="I2616" i="4" s="1"/>
  <c r="J2615" i="4"/>
  <c r="E2615" i="4"/>
  <c r="H2615" i="4" s="1"/>
  <c r="I2615" i="4" s="1"/>
  <c r="J2614" i="4"/>
  <c r="E2614" i="4"/>
  <c r="H2614" i="4" s="1"/>
  <c r="I2614" i="4" s="1"/>
  <c r="J2612" i="4"/>
  <c r="E2612" i="4"/>
  <c r="H2612" i="4" s="1"/>
  <c r="I2612" i="4" s="1"/>
  <c r="J2611" i="4"/>
  <c r="E2611" i="4"/>
  <c r="H2611" i="4" s="1"/>
  <c r="I2611" i="4" s="1"/>
  <c r="D732" i="3"/>
  <c r="I728" i="2" s="1"/>
  <c r="J728" i="2" s="1"/>
  <c r="D727" i="5" s="1"/>
  <c r="F727" i="5" s="1"/>
  <c r="D773" i="3"/>
  <c r="I769" i="2" s="1"/>
  <c r="J769" i="2" s="1"/>
  <c r="D768" i="5" s="1"/>
  <c r="F768" i="5" s="1"/>
  <c r="D772" i="3"/>
  <c r="I768" i="2" s="1"/>
  <c r="J768" i="2" s="1"/>
  <c r="D767" i="5" s="1"/>
  <c r="F767" i="5" s="1"/>
  <c r="D771" i="3"/>
  <c r="I767" i="2" s="1"/>
  <c r="J767" i="2" s="1"/>
  <c r="D766" i="5" s="1"/>
  <c r="F766" i="5" s="1"/>
  <c r="D770" i="3"/>
  <c r="I766" i="2" s="1"/>
  <c r="J766" i="2" s="1"/>
  <c r="D765" i="5" s="1"/>
  <c r="F765" i="5" s="1"/>
  <c r="D769" i="3"/>
  <c r="I765" i="2" s="1"/>
  <c r="J765" i="2" s="1"/>
  <c r="D764" i="5" s="1"/>
  <c r="F764" i="5" s="1"/>
  <c r="D768" i="3"/>
  <c r="I764" i="2" s="1"/>
  <c r="J764" i="2" s="1"/>
  <c r="D763" i="5" s="1"/>
  <c r="F763" i="5" s="1"/>
  <c r="D767" i="3"/>
  <c r="I763" i="2" s="1"/>
  <c r="J763" i="2" s="1"/>
  <c r="D762" i="5" s="1"/>
  <c r="F762" i="5" s="1"/>
  <c r="D766" i="3"/>
  <c r="I762" i="2" s="1"/>
  <c r="J762" i="2" s="1"/>
  <c r="D761" i="5" s="1"/>
  <c r="F761" i="5" s="1"/>
  <c r="D765" i="3"/>
  <c r="I761" i="2" s="1"/>
  <c r="J761" i="2" s="1"/>
  <c r="D760" i="5" s="1"/>
  <c r="F760" i="5" s="1"/>
  <c r="D764" i="3"/>
  <c r="I760" i="2" s="1"/>
  <c r="J760" i="2" s="1"/>
  <c r="D759" i="5" s="1"/>
  <c r="F759" i="5" s="1"/>
  <c r="D763" i="3"/>
  <c r="I759" i="2" s="1"/>
  <c r="J759" i="2" s="1"/>
  <c r="D758" i="5" s="1"/>
  <c r="F758" i="5" s="1"/>
  <c r="D762" i="3"/>
  <c r="I758" i="2" s="1"/>
  <c r="J758" i="2" s="1"/>
  <c r="D757" i="5" s="1"/>
  <c r="F757" i="5" s="1"/>
  <c r="D761" i="3"/>
  <c r="I757" i="2" s="1"/>
  <c r="J757" i="2" s="1"/>
  <c r="D756" i="5" s="1"/>
  <c r="F756" i="5" s="1"/>
  <c r="D760" i="3"/>
  <c r="I756" i="2" s="1"/>
  <c r="J756" i="2" s="1"/>
  <c r="D755" i="5" s="1"/>
  <c r="F755" i="5" s="1"/>
  <c r="D759" i="3"/>
  <c r="I755" i="2" s="1"/>
  <c r="J755" i="2" s="1"/>
  <c r="D754" i="5" s="1"/>
  <c r="F754" i="5" s="1"/>
  <c r="D758" i="3"/>
  <c r="I754" i="2" s="1"/>
  <c r="J754" i="2" s="1"/>
  <c r="D753" i="5" s="1"/>
  <c r="F753" i="5" s="1"/>
  <c r="D757" i="3"/>
  <c r="I753" i="2" s="1"/>
  <c r="J753" i="2" s="1"/>
  <c r="D752" i="5" s="1"/>
  <c r="F752" i="5" s="1"/>
  <c r="D756" i="3"/>
  <c r="I752" i="2" s="1"/>
  <c r="J752" i="2" s="1"/>
  <c r="D751" i="5" s="1"/>
  <c r="F751" i="5" s="1"/>
  <c r="D755" i="3"/>
  <c r="I751" i="2" s="1"/>
  <c r="J751" i="2" s="1"/>
  <c r="D750" i="5" s="1"/>
  <c r="F750" i="5" s="1"/>
  <c r="D754" i="3"/>
  <c r="I750" i="2" s="1"/>
  <c r="J750" i="2" s="1"/>
  <c r="D749" i="5" s="1"/>
  <c r="F749" i="5" s="1"/>
  <c r="D753" i="3"/>
  <c r="I749" i="2" s="1"/>
  <c r="J749" i="2" s="1"/>
  <c r="D748" i="5" s="1"/>
  <c r="F748" i="5" s="1"/>
  <c r="D752" i="3"/>
  <c r="I748" i="2" s="1"/>
  <c r="J748" i="2" s="1"/>
  <c r="D747" i="5" s="1"/>
  <c r="F747" i="5" s="1"/>
  <c r="D751" i="3"/>
  <c r="I747" i="2" s="1"/>
  <c r="J747" i="2" s="1"/>
  <c r="D746" i="5" s="1"/>
  <c r="F746" i="5" s="1"/>
  <c r="D750" i="3"/>
  <c r="I746" i="2" s="1"/>
  <c r="J746" i="2" s="1"/>
  <c r="D745" i="5" s="1"/>
  <c r="F745" i="5" s="1"/>
  <c r="D749" i="3"/>
  <c r="I745" i="2" s="1"/>
  <c r="J745" i="2" s="1"/>
  <c r="D744" i="5" s="1"/>
  <c r="F744" i="5" s="1"/>
  <c r="D748" i="3"/>
  <c r="I744" i="2" s="1"/>
  <c r="J744" i="2" s="1"/>
  <c r="D743" i="5" s="1"/>
  <c r="F743" i="5" s="1"/>
  <c r="D747" i="3"/>
  <c r="I743" i="2" s="1"/>
  <c r="J743" i="2" s="1"/>
  <c r="D742" i="5" s="1"/>
  <c r="F742" i="5" s="1"/>
  <c r="D746" i="3"/>
  <c r="I742" i="2" s="1"/>
  <c r="J742" i="2" s="1"/>
  <c r="D741" i="5" s="1"/>
  <c r="F741" i="5" s="1"/>
  <c r="D745" i="3"/>
  <c r="I741" i="2" s="1"/>
  <c r="J741" i="2" s="1"/>
  <c r="D740" i="5" s="1"/>
  <c r="F740" i="5" s="1"/>
  <c r="D744" i="3"/>
  <c r="I740" i="2" s="1"/>
  <c r="J740" i="2" s="1"/>
  <c r="D739" i="5" s="1"/>
  <c r="F739" i="5" s="1"/>
  <c r="D743" i="3"/>
  <c r="I739" i="2" s="1"/>
  <c r="J739" i="2" s="1"/>
  <c r="D738" i="5" s="1"/>
  <c r="F738" i="5" s="1"/>
  <c r="D742" i="3"/>
  <c r="I738" i="2" s="1"/>
  <c r="J738" i="2" s="1"/>
  <c r="D737" i="5" s="1"/>
  <c r="F737" i="5" s="1"/>
  <c r="D741" i="3"/>
  <c r="I737" i="2" s="1"/>
  <c r="J737" i="2" s="1"/>
  <c r="D736" i="5" s="1"/>
  <c r="F736" i="5" s="1"/>
  <c r="D740" i="3"/>
  <c r="I736" i="2" s="1"/>
  <c r="J736" i="2" s="1"/>
  <c r="D735" i="5" s="1"/>
  <c r="F735" i="5" s="1"/>
  <c r="D739" i="3"/>
  <c r="I735" i="2" s="1"/>
  <c r="J735" i="2" s="1"/>
  <c r="D734" i="5" s="1"/>
  <c r="F734" i="5" s="1"/>
  <c r="D738" i="3"/>
  <c r="I734" i="2" s="1"/>
  <c r="J734" i="2" s="1"/>
  <c r="D733" i="5" s="1"/>
  <c r="F733" i="5" s="1"/>
  <c r="D737" i="3"/>
  <c r="I733" i="2" s="1"/>
  <c r="J733" i="2" s="1"/>
  <c r="D732" i="5" s="1"/>
  <c r="F732" i="5" s="1"/>
  <c r="D736" i="3"/>
  <c r="I732" i="2" s="1"/>
  <c r="J732" i="2" s="1"/>
  <c r="D731" i="5" s="1"/>
  <c r="F731" i="5" s="1"/>
  <c r="D735" i="3"/>
  <c r="I731" i="2" s="1"/>
  <c r="J731" i="2" s="1"/>
  <c r="D730" i="5" s="1"/>
  <c r="F730" i="5" s="1"/>
  <c r="D734" i="3"/>
  <c r="I730" i="2" s="1"/>
  <c r="J730" i="2" s="1"/>
  <c r="D729" i="5" s="1"/>
  <c r="F729" i="5" s="1"/>
  <c r="D733" i="3"/>
  <c r="I729" i="2" s="1"/>
  <c r="J729" i="2" s="1"/>
  <c r="D728" i="5" s="1"/>
  <c r="F728" i="5" s="1"/>
  <c r="N1540" i="5" l="1"/>
  <c r="K1566" i="6"/>
  <c r="O1540" i="5"/>
  <c r="N77" i="5"/>
  <c r="O77" i="5"/>
  <c r="K78" i="6"/>
  <c r="N78" i="6" s="1"/>
  <c r="D73" i="7" s="1"/>
  <c r="N1145" i="5"/>
  <c r="O1145" i="5"/>
  <c r="K1146" i="6"/>
  <c r="N1146" i="6" s="1"/>
  <c r="D1141" i="7" s="1"/>
  <c r="G1141" i="7" s="1"/>
  <c r="M1534" i="5"/>
  <c r="N1534" i="5" s="1"/>
  <c r="M76" i="5"/>
  <c r="N76" i="5"/>
  <c r="M1526" i="5"/>
  <c r="N1526" i="5" s="1"/>
  <c r="N1542" i="5"/>
  <c r="K1568" i="6"/>
  <c r="N1568" i="6" s="1"/>
  <c r="D1570" i="7" s="1"/>
  <c r="H1570" i="7" s="1"/>
  <c r="O1542" i="5"/>
  <c r="M78" i="5"/>
  <c r="N78" i="5" s="1"/>
  <c r="M1501" i="5"/>
  <c r="N1501" i="5" s="1"/>
  <c r="N1533" i="5"/>
  <c r="K1559" i="6"/>
  <c r="N1559" i="6" s="1"/>
  <c r="D1561" i="7" s="1"/>
  <c r="H1561" i="7" s="1"/>
  <c r="O1533" i="5"/>
  <c r="N75" i="5"/>
  <c r="K76" i="6"/>
  <c r="N76" i="6" s="1"/>
  <c r="D71" i="7" s="1"/>
  <c r="O75" i="5"/>
  <c r="M1528" i="5"/>
  <c r="N1528" i="5" s="1"/>
  <c r="D1556" i="7" s="1"/>
  <c r="H1556" i="7" s="1"/>
  <c r="N1566" i="6"/>
  <c r="D1568" i="7" s="1"/>
  <c r="H1568" i="7" s="1"/>
  <c r="M79" i="5"/>
  <c r="N79" i="5" s="1"/>
  <c r="M1543" i="5"/>
  <c r="N1543" i="5" s="1"/>
  <c r="Q1543" i="5" s="1"/>
  <c r="M1527" i="5"/>
  <c r="N1527" i="5" s="1"/>
  <c r="D1555" i="7" s="1"/>
  <c r="H1555" i="7" s="1"/>
  <c r="N1552" i="5"/>
  <c r="O1552" i="5"/>
  <c r="K1578" i="6"/>
  <c r="N1578" i="6" s="1"/>
  <c r="D1581" i="7" s="1"/>
  <c r="M1505" i="5"/>
  <c r="N1505" i="5"/>
  <c r="M1553" i="5"/>
  <c r="N1553" i="5"/>
  <c r="N1532" i="5"/>
  <c r="O1532" i="5"/>
  <c r="K1558" i="6"/>
  <c r="N1558" i="6" s="1"/>
  <c r="D1560" i="7" s="1"/>
  <c r="H1560" i="7" s="1"/>
  <c r="N1503" i="5"/>
  <c r="O1503" i="5"/>
  <c r="K1529" i="6"/>
  <c r="N1529" i="6" s="1"/>
  <c r="D1528" i="7" s="1"/>
  <c r="N1544" i="5"/>
  <c r="Q1544" i="5" s="1"/>
  <c r="O1544" i="5"/>
  <c r="K1570" i="6"/>
  <c r="N1570" i="6" s="1"/>
  <c r="D1572" i="7" s="1"/>
  <c r="H1572" i="7" s="1"/>
  <c r="M1529" i="5"/>
  <c r="N1529" i="5" s="1"/>
  <c r="D1557" i="7" s="1"/>
  <c r="H1557" i="7" s="1"/>
  <c r="M1554" i="5"/>
  <c r="N1554" i="5" s="1"/>
  <c r="M1541" i="5"/>
  <c r="N1541" i="5"/>
  <c r="K711" i="5"/>
  <c r="H170" i="6"/>
  <c r="H795" i="6"/>
  <c r="H127" i="6"/>
  <c r="H56" i="6"/>
  <c r="K777" i="5"/>
  <c r="M777" i="5" s="1"/>
  <c r="K185" i="5"/>
  <c r="H145" i="6"/>
  <c r="K833" i="5"/>
  <c r="K782" i="5"/>
  <c r="M782" i="5" s="1"/>
  <c r="H924" i="6"/>
  <c r="H695" i="6"/>
  <c r="H64" i="6"/>
  <c r="K1417" i="5"/>
  <c r="M1417" i="5" s="1"/>
  <c r="H1391" i="6"/>
  <c r="H966" i="6"/>
  <c r="K11" i="5"/>
  <c r="M11" i="5" s="1"/>
  <c r="H699" i="6"/>
  <c r="H1016" i="6"/>
  <c r="H106" i="6"/>
  <c r="H556" i="6"/>
  <c r="H65" i="6"/>
  <c r="K1408" i="5"/>
  <c r="M1408" i="5" s="1"/>
  <c r="K139" i="5"/>
  <c r="M139" i="5" s="1"/>
  <c r="K140" i="6" s="1"/>
  <c r="N140" i="6" s="1"/>
  <c r="D135" i="7" s="1"/>
  <c r="G135" i="7" s="1"/>
  <c r="K587" i="5"/>
  <c r="M587" i="5" s="1"/>
  <c r="H621" i="6"/>
  <c r="H38" i="6"/>
  <c r="K1427" i="5"/>
  <c r="M1427" i="5" s="1"/>
  <c r="N1427" i="5" s="1"/>
  <c r="H1025" i="6"/>
  <c r="H13" i="6"/>
  <c r="H1011" i="6"/>
  <c r="K148" i="5"/>
  <c r="M148" i="5" s="1"/>
  <c r="K149" i="6" s="1"/>
  <c r="N149" i="6" s="1"/>
  <c r="D144" i="7" s="1"/>
  <c r="G144" i="7" s="1"/>
  <c r="K1348" i="5"/>
  <c r="M1348" i="5" s="1"/>
  <c r="H903" i="6"/>
  <c r="K1274" i="5"/>
  <c r="K686" i="5"/>
  <c r="M686" i="5" s="1"/>
  <c r="N686" i="5" s="1"/>
  <c r="H189" i="6"/>
  <c r="K567" i="5"/>
  <c r="M567" i="5" s="1"/>
  <c r="O567" i="5" s="1"/>
  <c r="H155" i="6"/>
  <c r="K860" i="5"/>
  <c r="M860" i="5" s="1"/>
  <c r="N860" i="5" s="1"/>
  <c r="H858" i="6"/>
  <c r="K641" i="5"/>
  <c r="M641" i="5" s="1"/>
  <c r="N641" i="5" s="1"/>
  <c r="H39" i="6"/>
  <c r="H1285" i="6"/>
  <c r="K992" i="5"/>
  <c r="M992" i="5" s="1"/>
  <c r="N992" i="5" s="1"/>
  <c r="H1251" i="6"/>
  <c r="K1471" i="5"/>
  <c r="M1471" i="5" s="1"/>
  <c r="K42" i="5"/>
  <c r="M42" i="5" s="1"/>
  <c r="O42" i="5" s="1"/>
  <c r="K871" i="5"/>
  <c r="M871" i="5" s="1"/>
  <c r="N871" i="5" s="1"/>
  <c r="K1440" i="5"/>
  <c r="M1440" i="5" s="1"/>
  <c r="O1440" i="5" s="1"/>
  <c r="H567" i="6"/>
  <c r="H912" i="6"/>
  <c r="K943" i="5"/>
  <c r="M943" i="5" s="1"/>
  <c r="N943" i="5" s="1"/>
  <c r="K1268" i="5"/>
  <c r="M1268" i="5" s="1"/>
  <c r="K1269" i="6" s="1"/>
  <c r="N1269" i="6" s="1"/>
  <c r="H844" i="6"/>
  <c r="H174" i="6"/>
  <c r="H1003" i="6"/>
  <c r="K1263" i="5"/>
  <c r="M1263" i="5" s="1"/>
  <c r="N1263" i="5" s="1"/>
  <c r="H842" i="6"/>
  <c r="K1389" i="5"/>
  <c r="M1389" i="5" s="1"/>
  <c r="N1389" i="5" s="1"/>
  <c r="H1010" i="6"/>
  <c r="K774" i="5"/>
  <c r="M774" i="5" s="1"/>
  <c r="N774" i="5" s="1"/>
  <c r="H575" i="6"/>
  <c r="K93" i="5"/>
  <c r="M93" i="5" s="1"/>
  <c r="K94" i="6" s="1"/>
  <c r="N94" i="6" s="1"/>
  <c r="D89" i="7" s="1"/>
  <c r="G89" i="7" s="1"/>
  <c r="K1288" i="5"/>
  <c r="M1288" i="5" s="1"/>
  <c r="N1288" i="5" s="1"/>
  <c r="H683" i="6"/>
  <c r="H553" i="6"/>
  <c r="K636" i="5"/>
  <c r="M636" i="5" s="1"/>
  <c r="K637" i="6" s="1"/>
  <c r="N637" i="6" s="1"/>
  <c r="D632" i="7" s="1"/>
  <c r="G632" i="7" s="1"/>
  <c r="K108" i="5"/>
  <c r="M108" i="5" s="1"/>
  <c r="N108" i="5" s="1"/>
  <c r="K773" i="5"/>
  <c r="M773" i="5" s="1"/>
  <c r="N773" i="5" s="1"/>
  <c r="K971" i="5"/>
  <c r="M971" i="5" s="1"/>
  <c r="O971" i="5" s="1"/>
  <c r="K924" i="5"/>
  <c r="M924" i="5" s="1"/>
  <c r="N924" i="5" s="1"/>
  <c r="H1012" i="6"/>
  <c r="H809" i="6"/>
  <c r="H89" i="6"/>
  <c r="K941" i="5"/>
  <c r="M941" i="5" s="1"/>
  <c r="N941" i="5" s="1"/>
  <c r="H1470" i="6"/>
  <c r="K947" i="5"/>
  <c r="M947" i="5" s="1"/>
  <c r="N947" i="5" s="1"/>
  <c r="K177" i="5"/>
  <c r="M177" i="5" s="1"/>
  <c r="K178" i="6" s="1"/>
  <c r="N178" i="6" s="1"/>
  <c r="D173" i="7" s="1"/>
  <c r="G173" i="7" s="1"/>
  <c r="K34" i="5"/>
  <c r="M34" i="5" s="1"/>
  <c r="N34" i="5" s="1"/>
  <c r="H856" i="6"/>
  <c r="K1388" i="5"/>
  <c r="M1388" i="5" s="1"/>
  <c r="N1388" i="5" s="1"/>
  <c r="H878" i="6"/>
  <c r="H1345" i="6"/>
  <c r="K134" i="5"/>
  <c r="M134" i="5" s="1"/>
  <c r="N134" i="5" s="1"/>
  <c r="H184" i="6"/>
  <c r="H709" i="6"/>
  <c r="K793" i="5"/>
  <c r="M793" i="5" s="1"/>
  <c r="N793" i="5" s="1"/>
  <c r="K1464" i="5"/>
  <c r="M1464" i="5" s="1"/>
  <c r="K1465" i="6" s="1"/>
  <c r="N1465" i="6" s="1"/>
  <c r="D1460" i="7" s="1"/>
  <c r="G1460" i="7" s="1"/>
  <c r="K81" i="5"/>
  <c r="M81" i="5" s="1"/>
  <c r="N81" i="5" s="1"/>
  <c r="H1446" i="6"/>
  <c r="H32" i="6"/>
  <c r="H793" i="6"/>
  <c r="K635" i="5"/>
  <c r="M635" i="5" s="1"/>
  <c r="O635" i="5" s="1"/>
  <c r="H820" i="6"/>
  <c r="H1402" i="6"/>
  <c r="K1374" i="5"/>
  <c r="M1374" i="5" s="1"/>
  <c r="O1374" i="5" s="1"/>
  <c r="K638" i="5"/>
  <c r="M638" i="5" s="1"/>
  <c r="O638" i="5" s="1"/>
  <c r="K94" i="5"/>
  <c r="M94" i="5" s="1"/>
  <c r="O94" i="5" s="1"/>
  <c r="H874" i="6"/>
  <c r="K21" i="5"/>
  <c r="M21" i="5" s="1"/>
  <c r="K22" i="6" s="1"/>
  <c r="N22" i="6" s="1"/>
  <c r="D17" i="7" s="1"/>
  <c r="G17" i="7" s="1"/>
  <c r="K49" i="5"/>
  <c r="M49" i="5" s="1"/>
  <c r="N49" i="5" s="1"/>
  <c r="K1369" i="5"/>
  <c r="M1369" i="5" s="1"/>
  <c r="N1369" i="5" s="1"/>
  <c r="K889" i="5"/>
  <c r="M889" i="5" s="1"/>
  <c r="K890" i="6" s="1"/>
  <c r="N890" i="6" s="1"/>
  <c r="D885" i="7" s="1"/>
  <c r="G885" i="7" s="1"/>
  <c r="H86" i="6"/>
  <c r="H1460" i="6"/>
  <c r="K779" i="5"/>
  <c r="M779" i="5" s="1"/>
  <c r="N779" i="5" s="1"/>
  <c r="H1365" i="6"/>
  <c r="K824" i="5"/>
  <c r="M824" i="5" s="1"/>
  <c r="N824" i="5" s="1"/>
  <c r="H1416" i="6"/>
  <c r="K1465" i="5"/>
  <c r="M1465" i="5" s="1"/>
  <c r="N1465" i="5" s="1"/>
  <c r="K549" i="5"/>
  <c r="M549" i="5" s="1"/>
  <c r="N549" i="5" s="1"/>
  <c r="H722" i="6"/>
  <c r="H674" i="6"/>
  <c r="K111" i="5"/>
  <c r="M111" i="5" s="1"/>
  <c r="N111" i="5" s="1"/>
  <c r="K564" i="5"/>
  <c r="M564" i="5" s="1"/>
  <c r="N564" i="5" s="1"/>
  <c r="H1406" i="6"/>
  <c r="K1039" i="5"/>
  <c r="M1039" i="5" s="1"/>
  <c r="N1039" i="5" s="1"/>
  <c r="H677" i="6"/>
  <c r="H1034" i="6"/>
  <c r="K1365" i="5"/>
  <c r="M1365" i="5" s="1"/>
  <c r="O1365" i="5" s="1"/>
  <c r="K1261" i="5"/>
  <c r="M1261" i="5" s="1"/>
  <c r="N1261" i="5" s="1"/>
  <c r="H985" i="6"/>
  <c r="H45" i="6"/>
  <c r="K1414" i="5"/>
  <c r="M1414" i="5" s="1"/>
  <c r="K1415" i="6" s="1"/>
  <c r="N1415" i="6" s="1"/>
  <c r="D1410" i="7" s="1"/>
  <c r="G1410" i="7" s="1"/>
  <c r="H580" i="6"/>
  <c r="K29" i="6"/>
  <c r="K1341" i="5"/>
  <c r="M1341" i="5" s="1"/>
  <c r="N1341" i="5" s="1"/>
  <c r="K685" i="5"/>
  <c r="M685" i="5" s="1"/>
  <c r="N685" i="5" s="1"/>
  <c r="H789" i="6"/>
  <c r="K607" i="5"/>
  <c r="M607" i="5" s="1"/>
  <c r="N607" i="5" s="1"/>
  <c r="K1375" i="5"/>
  <c r="M1375" i="5" s="1"/>
  <c r="N1375" i="5" s="1"/>
  <c r="K1005" i="5"/>
  <c r="M1005" i="5" s="1"/>
  <c r="K1006" i="6" s="1"/>
  <c r="N1006" i="6" s="1"/>
  <c r="D1001" i="7" s="1"/>
  <c r="G1001" i="7" s="1"/>
  <c r="H965" i="6"/>
  <c r="K718" i="5"/>
  <c r="M718" i="5" s="1"/>
  <c r="N718" i="5" s="1"/>
  <c r="K1473" i="5"/>
  <c r="M1473" i="5" s="1"/>
  <c r="N1473" i="5" s="1"/>
  <c r="K840" i="5"/>
  <c r="M840" i="5" s="1"/>
  <c r="N840" i="5" s="1"/>
  <c r="H934" i="6"/>
  <c r="K998" i="5"/>
  <c r="M998" i="5" s="1"/>
  <c r="N998" i="5" s="1"/>
  <c r="H93" i="6"/>
  <c r="H629" i="6"/>
  <c r="H806" i="6"/>
  <c r="K20" i="5"/>
  <c r="M20" i="5" s="1"/>
  <c r="O20" i="5" s="1"/>
  <c r="H664" i="6"/>
  <c r="H703" i="6"/>
  <c r="H1372" i="6"/>
  <c r="H141" i="6"/>
  <c r="K639" i="5"/>
  <c r="M639" i="5" s="1"/>
  <c r="N639" i="5" s="1"/>
  <c r="K700" i="5"/>
  <c r="M700" i="5" s="1"/>
  <c r="N700" i="5" s="1"/>
  <c r="K1022" i="5"/>
  <c r="M1022" i="5" s="1"/>
  <c r="N1022" i="5" s="1"/>
  <c r="K949" i="5"/>
  <c r="M949" i="5" s="1"/>
  <c r="K950" i="6" s="1"/>
  <c r="N950" i="6" s="1"/>
  <c r="D945" i="7" s="1"/>
  <c r="G945" i="7" s="1"/>
  <c r="K1347" i="5"/>
  <c r="M1347" i="5" s="1"/>
  <c r="N1347" i="5" s="1"/>
  <c r="O90" i="5"/>
  <c r="O28" i="5"/>
  <c r="K91" i="6"/>
  <c r="H87" i="6"/>
  <c r="K112" i="5"/>
  <c r="M112" i="5" s="1"/>
  <c r="N112" i="5" s="1"/>
  <c r="K1357" i="5"/>
  <c r="M1357" i="5" s="1"/>
  <c r="K1358" i="6" s="1"/>
  <c r="N1358" i="6" s="1"/>
  <c r="D1353" i="7" s="1"/>
  <c r="G1353" i="7" s="1"/>
  <c r="K589" i="5"/>
  <c r="M589" i="5" s="1"/>
  <c r="N589" i="5" s="1"/>
  <c r="K1490" i="5"/>
  <c r="M1490" i="5" s="1"/>
  <c r="N1490" i="5" s="1"/>
  <c r="H29" i="6"/>
  <c r="H58" i="6"/>
  <c r="N58" i="6" s="1"/>
  <c r="D53" i="7" s="1"/>
  <c r="G53" i="7" s="1"/>
  <c r="K572" i="5"/>
  <c r="M572" i="5" s="1"/>
  <c r="K573" i="6" s="1"/>
  <c r="N573" i="6" s="1"/>
  <c r="D568" i="7" s="1"/>
  <c r="K1507" i="5"/>
  <c r="M1507" i="5" s="1"/>
  <c r="N1507" i="5" s="1"/>
  <c r="I150" i="5"/>
  <c r="J150" i="5" s="1"/>
  <c r="K150" i="5" s="1"/>
  <c r="K691" i="5"/>
  <c r="M691" i="5" s="1"/>
  <c r="N691" i="5" s="1"/>
  <c r="K1472" i="5"/>
  <c r="M1472" i="5" s="1"/>
  <c r="N1472" i="5" s="1"/>
  <c r="H91" i="6"/>
  <c r="H626" i="6"/>
  <c r="K578" i="5"/>
  <c r="M578" i="5" s="1"/>
  <c r="N578" i="5" s="1"/>
  <c r="O57" i="5"/>
  <c r="K35" i="5"/>
  <c r="M35" i="5" s="1"/>
  <c r="K36" i="6" s="1"/>
  <c r="N36" i="6" s="1"/>
  <c r="D31" i="7" s="1"/>
  <c r="G31" i="7" s="1"/>
  <c r="I1331" i="5"/>
  <c r="J1331" i="5" s="1"/>
  <c r="K1331" i="5" s="1"/>
  <c r="M1331" i="5" s="1"/>
  <c r="K65" i="5"/>
  <c r="M65" i="5" s="1"/>
  <c r="O65" i="5" s="1"/>
  <c r="H724" i="6"/>
  <c r="I1332" i="5"/>
  <c r="J1332" i="5" s="1"/>
  <c r="K1332" i="5" s="1"/>
  <c r="M1332" i="5" s="1"/>
  <c r="J179" i="5"/>
  <c r="H180" i="6" s="1"/>
  <c r="I1333" i="5"/>
  <c r="J1333" i="5" s="1"/>
  <c r="K1333" i="5" s="1"/>
  <c r="M1333" i="5" s="1"/>
  <c r="K15" i="5"/>
  <c r="M15" i="5" s="1"/>
  <c r="N15" i="5" s="1"/>
  <c r="K989" i="5"/>
  <c r="M989" i="5" s="1"/>
  <c r="N989" i="5" s="1"/>
  <c r="K576" i="5"/>
  <c r="M576" i="5" s="1"/>
  <c r="K89" i="5"/>
  <c r="M89" i="5" s="1"/>
  <c r="O89" i="5" s="1"/>
  <c r="K152" i="5"/>
  <c r="M152" i="5" s="1"/>
  <c r="N152" i="5" s="1"/>
  <c r="K886" i="5"/>
  <c r="M886" i="5" s="1"/>
  <c r="O886" i="5" s="1"/>
  <c r="N57" i="5"/>
  <c r="K939" i="5"/>
  <c r="M939" i="5" s="1"/>
  <c r="K940" i="6" s="1"/>
  <c r="N940" i="6" s="1"/>
  <c r="D935" i="7" s="1"/>
  <c r="G935" i="7" s="1"/>
  <c r="H1378" i="6"/>
  <c r="H893" i="6"/>
  <c r="H691" i="6"/>
  <c r="H1335" i="6"/>
  <c r="K1443" i="5"/>
  <c r="M1443" i="5" s="1"/>
  <c r="K1444" i="6" s="1"/>
  <c r="N1444" i="6" s="1"/>
  <c r="D1439" i="7" s="1"/>
  <c r="G1439" i="7" s="1"/>
  <c r="H669" i="6"/>
  <c r="H772" i="6"/>
  <c r="H634" i="6"/>
  <c r="K600" i="5"/>
  <c r="M600" i="5" s="1"/>
  <c r="N600" i="5" s="1"/>
  <c r="H676" i="6"/>
  <c r="K1422" i="5"/>
  <c r="M1422" i="5" s="1"/>
  <c r="K1423" i="6" s="1"/>
  <c r="N1423" i="6" s="1"/>
  <c r="D1418" i="7" s="1"/>
  <c r="G1418" i="7" s="1"/>
  <c r="H885" i="6"/>
  <c r="K705" i="5"/>
  <c r="M705" i="5" s="1"/>
  <c r="O705" i="5" s="1"/>
  <c r="H690" i="6"/>
  <c r="H681" i="6"/>
  <c r="K667" i="5"/>
  <c r="M667" i="5" s="1"/>
  <c r="O667" i="5" s="1"/>
  <c r="K813" i="5"/>
  <c r="M813" i="5" s="1"/>
  <c r="N813" i="5" s="1"/>
  <c r="H785" i="6"/>
  <c r="K622" i="5"/>
  <c r="M622" i="5" s="1"/>
  <c r="O622" i="5" s="1"/>
  <c r="H947" i="6"/>
  <c r="K973" i="5"/>
  <c r="M973" i="5" s="1"/>
  <c r="N973" i="5" s="1"/>
  <c r="K97" i="5"/>
  <c r="M97" i="5" s="1"/>
  <c r="N97" i="5" s="1"/>
  <c r="H1478" i="6"/>
  <c r="H910" i="6"/>
  <c r="H569" i="6"/>
  <c r="H138" i="6"/>
  <c r="H648" i="6"/>
  <c r="K613" i="5"/>
  <c r="M613" i="5" s="1"/>
  <c r="N613" i="5" s="1"/>
  <c r="H1499" i="6"/>
  <c r="K584" i="5"/>
  <c r="M584" i="5" s="1"/>
  <c r="N584" i="5" s="1"/>
  <c r="K624" i="5"/>
  <c r="M624" i="5" s="1"/>
  <c r="O624" i="5" s="1"/>
  <c r="H707" i="6"/>
  <c r="K629" i="5"/>
  <c r="M629" i="5" s="1"/>
  <c r="K630" i="6" s="1"/>
  <c r="N630" i="6" s="1"/>
  <c r="D625" i="7" s="1"/>
  <c r="G625" i="7" s="1"/>
  <c r="K645" i="5"/>
  <c r="M645" i="5" s="1"/>
  <c r="K646" i="6" s="1"/>
  <c r="N646" i="6" s="1"/>
  <c r="D641" i="7" s="1"/>
  <c r="G641" i="7" s="1"/>
  <c r="H618" i="6"/>
  <c r="K33" i="5"/>
  <c r="M33" i="5" s="1"/>
  <c r="N33" i="5" s="1"/>
  <c r="K1456" i="5"/>
  <c r="M1456" i="5" s="1"/>
  <c r="O1456" i="5" s="1"/>
  <c r="H900" i="6"/>
  <c r="K717" i="5"/>
  <c r="M717" i="5" s="1"/>
  <c r="N717" i="5" s="1"/>
  <c r="H857" i="6"/>
  <c r="H1259" i="6"/>
  <c r="H956" i="6"/>
  <c r="K1356" i="5"/>
  <c r="M1356" i="5" s="1"/>
  <c r="N1356" i="5" s="1"/>
  <c r="I151" i="5"/>
  <c r="J151" i="5" s="1"/>
  <c r="H152" i="6" s="1"/>
  <c r="H576" i="6"/>
  <c r="I127" i="5"/>
  <c r="J127" i="5" s="1"/>
  <c r="K127" i="5" s="1"/>
  <c r="H551" i="6"/>
  <c r="H1395" i="6"/>
  <c r="K800" i="5"/>
  <c r="M800" i="5" s="1"/>
  <c r="N800" i="5" s="1"/>
  <c r="K146" i="5"/>
  <c r="M146" i="5" s="1"/>
  <c r="N146" i="5" s="1"/>
  <c r="H137" i="6"/>
  <c r="N52" i="5"/>
  <c r="H53" i="6"/>
  <c r="N53" i="6" s="1"/>
  <c r="D48" i="7" s="1"/>
  <c r="G48" i="7" s="1"/>
  <c r="O52" i="5"/>
  <c r="K1488" i="5"/>
  <c r="M1488" i="5" s="1"/>
  <c r="O1488" i="5" s="1"/>
  <c r="H55" i="6"/>
  <c r="K1019" i="5"/>
  <c r="M1019" i="5" s="1"/>
  <c r="N1019" i="5" s="1"/>
  <c r="H96" i="6"/>
  <c r="H1379" i="6"/>
  <c r="H599" i="6"/>
  <c r="K1451" i="5"/>
  <c r="M1451" i="5" s="1"/>
  <c r="K1452" i="6" s="1"/>
  <c r="N1452" i="6" s="1"/>
  <c r="D1447" i="7" s="1"/>
  <c r="G1447" i="7" s="1"/>
  <c r="H1447" i="6"/>
  <c r="H1374" i="6"/>
  <c r="H644" i="6"/>
  <c r="H888" i="6"/>
  <c r="K96" i="5"/>
  <c r="M96" i="5" s="1"/>
  <c r="O96" i="5" s="1"/>
  <c r="K24" i="5"/>
  <c r="M24" i="5" s="1"/>
  <c r="N24" i="5" s="1"/>
  <c r="H1258" i="6"/>
  <c r="K1420" i="5"/>
  <c r="M1420" i="5" s="1"/>
  <c r="N1420" i="5" s="1"/>
  <c r="K1454" i="5"/>
  <c r="M1454" i="5" s="1"/>
  <c r="N1454" i="5" s="1"/>
  <c r="H1256" i="6"/>
  <c r="K1550" i="5"/>
  <c r="M1550" i="5" s="1"/>
  <c r="H26" i="6"/>
  <c r="K599" i="5"/>
  <c r="M599" i="5" s="1"/>
  <c r="N599" i="5" s="1"/>
  <c r="H816" i="6"/>
  <c r="K1353" i="5"/>
  <c r="M1353" i="5" s="1"/>
  <c r="N1353" i="5" s="1"/>
  <c r="H124" i="6"/>
  <c r="K82" i="5"/>
  <c r="M82" i="5" s="1"/>
  <c r="N82" i="5" s="1"/>
  <c r="H1435" i="6"/>
  <c r="K936" i="5"/>
  <c r="M936" i="5" s="1"/>
  <c r="N936" i="5" s="1"/>
  <c r="K157" i="5"/>
  <c r="M157" i="5" s="1"/>
  <c r="N157" i="5" s="1"/>
  <c r="K1030" i="5"/>
  <c r="M1030" i="5" s="1"/>
  <c r="N1030" i="5" s="1"/>
  <c r="K1462" i="5"/>
  <c r="M1462" i="5" s="1"/>
  <c r="N1462" i="5" s="1"/>
  <c r="K1393" i="5"/>
  <c r="M1393" i="5" s="1"/>
  <c r="K1394" i="6" s="1"/>
  <c r="N1394" i="6" s="1"/>
  <c r="D1389" i="7" s="1"/>
  <c r="G1389" i="7" s="1"/>
  <c r="H1422" i="6"/>
  <c r="H957" i="6"/>
  <c r="H899" i="6"/>
  <c r="K43" i="5"/>
  <c r="M43" i="5" s="1"/>
  <c r="K44" i="6" s="1"/>
  <c r="N44" i="6" s="1"/>
  <c r="D39" i="7" s="1"/>
  <c r="G39" i="7" s="1"/>
  <c r="H954" i="6"/>
  <c r="H1360" i="6"/>
  <c r="H991" i="6"/>
  <c r="K131" i="5"/>
  <c r="M131" i="5" s="1"/>
  <c r="K132" i="6" s="1"/>
  <c r="N132" i="6" s="1"/>
  <c r="D127" i="7" s="1"/>
  <c r="G127" i="7" s="1"/>
  <c r="H557" i="6"/>
  <c r="K926" i="5"/>
  <c r="M926" i="5" s="1"/>
  <c r="K927" i="6" s="1"/>
  <c r="N927" i="6" s="1"/>
  <c r="D922" i="7" s="1"/>
  <c r="G922" i="7" s="1"/>
  <c r="K580" i="5"/>
  <c r="M580" i="5" s="1"/>
  <c r="N580" i="5" s="1"/>
  <c r="K577" i="5"/>
  <c r="M577" i="5" s="1"/>
  <c r="N577" i="5" s="1"/>
  <c r="K1487" i="5"/>
  <c r="M1487" i="5" s="1"/>
  <c r="N1487" i="5" s="1"/>
  <c r="K618" i="5"/>
  <c r="M618" i="5" s="1"/>
  <c r="N618" i="5" s="1"/>
  <c r="K1385" i="5"/>
  <c r="M1385" i="5" s="1"/>
  <c r="O1385" i="5" s="1"/>
  <c r="H907" i="6"/>
  <c r="H1574" i="6"/>
  <c r="K966" i="5"/>
  <c r="M966" i="5" s="1"/>
  <c r="N966" i="5" s="1"/>
  <c r="K626" i="5"/>
  <c r="M626" i="5" s="1"/>
  <c r="K627" i="6" s="1"/>
  <c r="N627" i="6" s="1"/>
  <c r="D622" i="7" s="1"/>
  <c r="G622" i="7" s="1"/>
  <c r="H101" i="6"/>
  <c r="H37" i="6"/>
  <c r="H1361" i="6"/>
  <c r="H943" i="6"/>
  <c r="H144" i="6"/>
  <c r="K171" i="5"/>
  <c r="M171" i="5" s="1"/>
  <c r="N171" i="5" s="1"/>
  <c r="K104" i="5"/>
  <c r="M104" i="5" s="1"/>
  <c r="K105" i="6" s="1"/>
  <c r="N105" i="6" s="1"/>
  <c r="D100" i="7" s="1"/>
  <c r="G100" i="7" s="1"/>
  <c r="H865" i="6"/>
  <c r="K133" i="5"/>
  <c r="M133" i="5" s="1"/>
  <c r="N133" i="5" s="1"/>
  <c r="H895" i="6"/>
  <c r="K1508" i="5"/>
  <c r="M1508" i="5" s="1"/>
  <c r="N1508" i="5" s="1"/>
  <c r="H131" i="6"/>
  <c r="K1448" i="5"/>
  <c r="M1448" i="5" s="1"/>
  <c r="N1448" i="5" s="1"/>
  <c r="H1492" i="6"/>
  <c r="K665" i="5"/>
  <c r="M665" i="5" s="1"/>
  <c r="N665" i="5" s="1"/>
  <c r="K26" i="5"/>
  <c r="M26" i="5" s="1"/>
  <c r="K27" i="6" s="1"/>
  <c r="N27" i="6" s="1"/>
  <c r="D22" i="7" s="1"/>
  <c r="G22" i="7" s="1"/>
  <c r="K571" i="5"/>
  <c r="M571" i="5" s="1"/>
  <c r="N571" i="5" s="1"/>
  <c r="H116" i="6"/>
  <c r="K725" i="5"/>
  <c r="M725" i="5" s="1"/>
  <c r="N725" i="5" s="1"/>
  <c r="K1453" i="5"/>
  <c r="M1453" i="5" s="1"/>
  <c r="K1454" i="6" s="1"/>
  <c r="N1454" i="6" s="1"/>
  <c r="D1449" i="7" s="1"/>
  <c r="G1449" i="7" s="1"/>
  <c r="K1366" i="5"/>
  <c r="M1366" i="5" s="1"/>
  <c r="N1366" i="5" s="1"/>
  <c r="K688" i="5"/>
  <c r="M688" i="5" s="1"/>
  <c r="N688" i="5" s="1"/>
  <c r="H130" i="6"/>
  <c r="K1510" i="5"/>
  <c r="M1510" i="5" s="1"/>
  <c r="N1510" i="5" s="1"/>
  <c r="K1497" i="5"/>
  <c r="M1497" i="5" s="1"/>
  <c r="N1497" i="5" s="1"/>
  <c r="K74" i="5"/>
  <c r="M74" i="5" s="1"/>
  <c r="N74" i="5" s="1"/>
  <c r="N1516" i="5"/>
  <c r="P1516" i="5" s="1"/>
  <c r="O1516" i="5"/>
  <c r="K1542" i="6"/>
  <c r="N1523" i="5"/>
  <c r="K1549" i="6"/>
  <c r="N1549" i="6" s="1"/>
  <c r="D1551" i="7" s="1"/>
  <c r="O1523" i="5"/>
  <c r="M1524" i="5"/>
  <c r="N1524" i="5" s="1"/>
  <c r="M1515" i="5"/>
  <c r="N1515" i="5" s="1"/>
  <c r="P1515" i="5" s="1"/>
  <c r="N1522" i="5"/>
  <c r="O1522" i="5"/>
  <c r="K1548" i="6"/>
  <c r="N1548" i="6" s="1"/>
  <c r="D1550" i="7" s="1"/>
  <c r="M1555" i="5"/>
  <c r="N1555" i="5" s="1"/>
  <c r="M1521" i="5"/>
  <c r="N1521" i="5" s="1"/>
  <c r="N1517" i="5"/>
  <c r="K1543" i="6"/>
  <c r="N1543" i="6" s="1"/>
  <c r="D1545" i="7" s="1"/>
  <c r="H1545" i="7" s="1"/>
  <c r="O1517" i="5"/>
  <c r="N1518" i="5"/>
  <c r="O1518" i="5"/>
  <c r="K1544" i="6"/>
  <c r="N1544" i="6" s="1"/>
  <c r="D1546" i="7" s="1"/>
  <c r="H1546" i="7" s="1"/>
  <c r="N1557" i="5"/>
  <c r="O1557" i="5"/>
  <c r="K1583" i="6"/>
  <c r="N1583" i="6" s="1"/>
  <c r="M1549" i="5"/>
  <c r="N1549" i="5" s="1"/>
  <c r="O1496" i="5"/>
  <c r="K1497" i="6"/>
  <c r="N1497" i="6" s="1"/>
  <c r="D1493" i="7" s="1"/>
  <c r="M1489" i="5"/>
  <c r="N1489" i="5" s="1"/>
  <c r="N1491" i="5"/>
  <c r="H129" i="6"/>
  <c r="K128" i="5"/>
  <c r="H151" i="6"/>
  <c r="N129" i="5"/>
  <c r="N130" i="5"/>
  <c r="M1499" i="5"/>
  <c r="N1499" i="5" s="1"/>
  <c r="K1478" i="5"/>
  <c r="M1478" i="5" s="1"/>
  <c r="K1479" i="6" s="1"/>
  <c r="N1479" i="6" s="1"/>
  <c r="D1474" i="7" s="1"/>
  <c r="G1474" i="7" s="1"/>
  <c r="O1498" i="5"/>
  <c r="K1499" i="6"/>
  <c r="M1545" i="5"/>
  <c r="N1545" i="5" s="1"/>
  <c r="K180" i="5"/>
  <c r="M180" i="5" s="1"/>
  <c r="O180" i="5" s="1"/>
  <c r="O1334" i="5"/>
  <c r="K1335" i="6"/>
  <c r="N1334" i="5"/>
  <c r="M1436" i="5"/>
  <c r="N1436" i="5" s="1"/>
  <c r="K769" i="5"/>
  <c r="M769" i="5" s="1"/>
  <c r="H770" i="6"/>
  <c r="N1408" i="6"/>
  <c r="D1403" i="7" s="1"/>
  <c r="G1403" i="7" s="1"/>
  <c r="N995" i="6"/>
  <c r="D990" i="7" s="1"/>
  <c r="G990" i="7" s="1"/>
  <c r="M575" i="5"/>
  <c r="N575" i="5" s="1"/>
  <c r="M579" i="5"/>
  <c r="N574" i="5"/>
  <c r="K575" i="6"/>
  <c r="O574" i="5"/>
  <c r="M573" i="5"/>
  <c r="N573" i="5" s="1"/>
  <c r="K2612" i="4"/>
  <c r="M2612" i="4" s="1"/>
  <c r="K2615" i="4"/>
  <c r="M2615" i="4" s="1"/>
  <c r="K2618" i="4"/>
  <c r="M2618" i="4" s="1"/>
  <c r="K2620" i="4"/>
  <c r="M2620" i="4" s="1"/>
  <c r="K2623" i="4"/>
  <c r="M2623" i="4" s="1"/>
  <c r="K2625" i="4"/>
  <c r="M2625" i="4" s="1"/>
  <c r="K2628" i="4"/>
  <c r="M2628" i="4" s="1"/>
  <c r="K2630" i="4"/>
  <c r="M2630" i="4" s="1"/>
  <c r="K2633" i="4"/>
  <c r="M2633" i="4" s="1"/>
  <c r="K2635" i="4"/>
  <c r="M2635" i="4" s="1"/>
  <c r="K2638" i="4"/>
  <c r="M2638" i="4" s="1"/>
  <c r="K2640" i="4"/>
  <c r="M2640" i="4" s="1"/>
  <c r="K2643" i="4"/>
  <c r="M2643" i="4" s="1"/>
  <c r="K2645" i="4"/>
  <c r="M2645" i="4" s="1"/>
  <c r="K2648" i="4"/>
  <c r="M2648" i="4" s="1"/>
  <c r="K2650" i="4"/>
  <c r="M2650" i="4" s="1"/>
  <c r="K2653" i="4"/>
  <c r="M2653" i="4" s="1"/>
  <c r="K2655" i="4"/>
  <c r="M2655" i="4" s="1"/>
  <c r="K2658" i="4"/>
  <c r="M2658" i="4" s="1"/>
  <c r="K2660" i="4"/>
  <c r="M2660" i="4" s="1"/>
  <c r="K2663" i="4"/>
  <c r="M2663" i="4" s="1"/>
  <c r="K2665" i="4"/>
  <c r="M2665" i="4" s="1"/>
  <c r="K2668" i="4"/>
  <c r="M2668" i="4" s="1"/>
  <c r="K2670" i="4"/>
  <c r="M2670" i="4" s="1"/>
  <c r="K2673" i="4"/>
  <c r="M2673" i="4" s="1"/>
  <c r="K2675" i="4"/>
  <c r="M2675" i="4" s="1"/>
  <c r="K2678" i="4"/>
  <c r="M2678" i="4" s="1"/>
  <c r="K2680" i="4"/>
  <c r="M2680" i="4" s="1"/>
  <c r="K2683" i="4"/>
  <c r="M2683" i="4" s="1"/>
  <c r="K2685" i="4"/>
  <c r="M2685" i="4" s="1"/>
  <c r="K2688" i="4"/>
  <c r="M2688" i="4" s="1"/>
  <c r="K2690" i="4"/>
  <c r="M2690" i="4" s="1"/>
  <c r="K2693" i="4"/>
  <c r="M2693" i="4" s="1"/>
  <c r="K2695" i="4"/>
  <c r="M2695" i="4" s="1"/>
  <c r="K2698" i="4"/>
  <c r="M2698" i="4" s="1"/>
  <c r="K2700" i="4"/>
  <c r="M2700" i="4" s="1"/>
  <c r="K2703" i="4"/>
  <c r="M2703" i="4" s="1"/>
  <c r="K2705" i="4"/>
  <c r="M2705" i="4" s="1"/>
  <c r="K2708" i="4"/>
  <c r="M2708" i="4" s="1"/>
  <c r="K2710" i="4"/>
  <c r="M2710" i="4" s="1"/>
  <c r="K2713" i="4"/>
  <c r="M2713" i="4" s="1"/>
  <c r="K2715" i="4"/>
  <c r="M2715" i="4" s="1"/>
  <c r="K2718" i="4"/>
  <c r="M2718" i="4" s="1"/>
  <c r="K2720" i="4"/>
  <c r="M2720" i="4" s="1"/>
  <c r="K2723" i="4"/>
  <c r="M2723" i="4" s="1"/>
  <c r="K2725" i="4"/>
  <c r="M2725" i="4" s="1"/>
  <c r="K2728" i="4"/>
  <c r="M2728" i="4" s="1"/>
  <c r="K2730" i="4"/>
  <c r="M2730" i="4" s="1"/>
  <c r="K2733" i="4"/>
  <c r="M2733" i="4" s="1"/>
  <c r="K2735" i="4"/>
  <c r="M2735" i="4" s="1"/>
  <c r="K2738" i="4"/>
  <c r="M2738" i="4" s="1"/>
  <c r="K2740" i="4"/>
  <c r="M2740" i="4" s="1"/>
  <c r="K2743" i="4"/>
  <c r="M2743" i="4" s="1"/>
  <c r="K2745" i="4"/>
  <c r="M2745" i="4" s="1"/>
  <c r="K2748" i="4"/>
  <c r="M2748" i="4" s="1"/>
  <c r="K2750" i="4"/>
  <c r="M2750" i="4" s="1"/>
  <c r="K2753" i="4"/>
  <c r="M2753" i="4" s="1"/>
  <c r="K2755" i="4"/>
  <c r="M2755" i="4" s="1"/>
  <c r="K2758" i="4"/>
  <c r="M2758" i="4" s="1"/>
  <c r="K2760" i="4"/>
  <c r="M2760" i="4" s="1"/>
  <c r="K2763" i="4"/>
  <c r="M2763" i="4" s="1"/>
  <c r="K2765" i="4"/>
  <c r="M2765" i="4" s="1"/>
  <c r="K2768" i="4"/>
  <c r="M2768" i="4" s="1"/>
  <c r="K2770" i="4"/>
  <c r="M2770" i="4" s="1"/>
  <c r="K2773" i="4"/>
  <c r="M2773" i="4" s="1"/>
  <c r="K2775" i="4"/>
  <c r="M2775" i="4" s="1"/>
  <c r="K2778" i="4"/>
  <c r="M2778" i="4" s="1"/>
  <c r="K2780" i="4"/>
  <c r="M2780" i="4" s="1"/>
  <c r="K2783" i="4"/>
  <c r="M2783" i="4" s="1"/>
  <c r="K2785" i="4"/>
  <c r="M2785" i="4" s="1"/>
  <c r="K2788" i="4"/>
  <c r="M2788" i="4" s="1"/>
  <c r="K2790" i="4"/>
  <c r="M2790" i="4" s="1"/>
  <c r="K2793" i="4"/>
  <c r="M2793" i="4" s="1"/>
  <c r="K2795" i="4"/>
  <c r="M2795" i="4" s="1"/>
  <c r="K2798" i="4"/>
  <c r="M2798" i="4" s="1"/>
  <c r="K2800" i="4"/>
  <c r="M2800" i="4" s="1"/>
  <c r="K2803" i="4"/>
  <c r="M2803" i="4" s="1"/>
  <c r="K2805" i="4"/>
  <c r="M2805" i="4" s="1"/>
  <c r="K2808" i="4"/>
  <c r="M2808" i="4" s="1"/>
  <c r="K2810" i="4"/>
  <c r="M2810" i="4" s="1"/>
  <c r="K2813" i="4"/>
  <c r="M2813" i="4" s="1"/>
  <c r="K2815" i="4"/>
  <c r="M2815" i="4" s="1"/>
  <c r="K2611" i="4"/>
  <c r="M2611" i="4" s="1"/>
  <c r="K2614" i="4"/>
  <c r="M2614" i="4" s="1"/>
  <c r="K2616" i="4"/>
  <c r="M2616" i="4" s="1"/>
  <c r="K2619" i="4"/>
  <c r="M2619" i="4" s="1"/>
  <c r="K2622" i="4"/>
  <c r="M2622" i="4" s="1"/>
  <c r="K2624" i="4"/>
  <c r="M2624" i="4" s="1"/>
  <c r="K2627" i="4"/>
  <c r="M2627" i="4" s="1"/>
  <c r="K2629" i="4"/>
  <c r="M2629" i="4" s="1"/>
  <c r="K2632" i="4"/>
  <c r="M2632" i="4" s="1"/>
  <c r="K2634" i="4"/>
  <c r="M2634" i="4" s="1"/>
  <c r="K2637" i="4"/>
  <c r="M2637" i="4" s="1"/>
  <c r="K2639" i="4"/>
  <c r="M2639" i="4" s="1"/>
  <c r="K2642" i="4"/>
  <c r="M2642" i="4" s="1"/>
  <c r="K2644" i="4"/>
  <c r="M2644" i="4" s="1"/>
  <c r="K2647" i="4"/>
  <c r="M2647" i="4" s="1"/>
  <c r="K2649" i="4"/>
  <c r="M2649" i="4" s="1"/>
  <c r="K2652" i="4"/>
  <c r="M2652" i="4" s="1"/>
  <c r="K2654" i="4"/>
  <c r="M2654" i="4" s="1"/>
  <c r="K2657" i="4"/>
  <c r="M2657" i="4" s="1"/>
  <c r="K2659" i="4"/>
  <c r="M2659" i="4" s="1"/>
  <c r="K2662" i="4"/>
  <c r="M2662" i="4" s="1"/>
  <c r="K2664" i="4"/>
  <c r="M2664" i="4" s="1"/>
  <c r="K2667" i="4"/>
  <c r="M2667" i="4" s="1"/>
  <c r="K2669" i="4"/>
  <c r="M2669" i="4" s="1"/>
  <c r="K2672" i="4"/>
  <c r="M2672" i="4" s="1"/>
  <c r="K2674" i="4"/>
  <c r="M2674" i="4" s="1"/>
  <c r="K2677" i="4"/>
  <c r="M2677" i="4" s="1"/>
  <c r="K2679" i="4"/>
  <c r="M2679" i="4" s="1"/>
  <c r="K2682" i="4"/>
  <c r="M2682" i="4" s="1"/>
  <c r="K2684" i="4"/>
  <c r="M2684" i="4" s="1"/>
  <c r="K2687" i="4"/>
  <c r="M2687" i="4" s="1"/>
  <c r="K2689" i="4"/>
  <c r="M2689" i="4" s="1"/>
  <c r="K2692" i="4"/>
  <c r="M2692" i="4" s="1"/>
  <c r="K2694" i="4"/>
  <c r="M2694" i="4" s="1"/>
  <c r="K2697" i="4"/>
  <c r="M2697" i="4" s="1"/>
  <c r="K2699" i="4"/>
  <c r="M2699" i="4" s="1"/>
  <c r="K2702" i="4"/>
  <c r="M2702" i="4" s="1"/>
  <c r="K2704" i="4"/>
  <c r="M2704" i="4" s="1"/>
  <c r="K2707" i="4"/>
  <c r="M2707" i="4" s="1"/>
  <c r="K2709" i="4"/>
  <c r="M2709" i="4" s="1"/>
  <c r="K2712" i="4"/>
  <c r="M2712" i="4" s="1"/>
  <c r="K2714" i="4"/>
  <c r="M2714" i="4" s="1"/>
  <c r="K2717" i="4"/>
  <c r="M2717" i="4" s="1"/>
  <c r="K2719" i="4"/>
  <c r="M2719" i="4" s="1"/>
  <c r="K2722" i="4"/>
  <c r="M2722" i="4" s="1"/>
  <c r="K2724" i="4"/>
  <c r="M2724" i="4" s="1"/>
  <c r="K2727" i="4"/>
  <c r="M2727" i="4" s="1"/>
  <c r="K2729" i="4"/>
  <c r="M2729" i="4" s="1"/>
  <c r="K2732" i="4"/>
  <c r="M2732" i="4" s="1"/>
  <c r="K2734" i="4"/>
  <c r="M2734" i="4" s="1"/>
  <c r="K2737" i="4"/>
  <c r="M2737" i="4" s="1"/>
  <c r="K2739" i="4"/>
  <c r="M2739" i="4" s="1"/>
  <c r="K2742" i="4"/>
  <c r="M2742" i="4" s="1"/>
  <c r="K2744" i="4"/>
  <c r="M2744" i="4" s="1"/>
  <c r="K2747" i="4"/>
  <c r="M2747" i="4" s="1"/>
  <c r="K2749" i="4"/>
  <c r="M2749" i="4" s="1"/>
  <c r="K2752" i="4"/>
  <c r="M2752" i="4" s="1"/>
  <c r="K2754" i="4"/>
  <c r="M2754" i="4" s="1"/>
  <c r="K2757" i="4"/>
  <c r="M2757" i="4" s="1"/>
  <c r="K2759" i="4"/>
  <c r="M2759" i="4" s="1"/>
  <c r="K2762" i="4"/>
  <c r="M2762" i="4" s="1"/>
  <c r="K2764" i="4"/>
  <c r="M2764" i="4" s="1"/>
  <c r="K2767" i="4"/>
  <c r="M2767" i="4" s="1"/>
  <c r="K2769" i="4"/>
  <c r="M2769" i="4" s="1"/>
  <c r="K2772" i="4"/>
  <c r="M2772" i="4" s="1"/>
  <c r="K2774" i="4"/>
  <c r="M2774" i="4" s="1"/>
  <c r="K2777" i="4"/>
  <c r="M2777" i="4" s="1"/>
  <c r="K2779" i="4"/>
  <c r="M2779" i="4" s="1"/>
  <c r="K2782" i="4"/>
  <c r="M2782" i="4" s="1"/>
  <c r="K2784" i="4"/>
  <c r="M2784" i="4" s="1"/>
  <c r="K2787" i="4"/>
  <c r="M2787" i="4" s="1"/>
  <c r="K2789" i="4"/>
  <c r="M2789" i="4" s="1"/>
  <c r="K2792" i="4"/>
  <c r="M2792" i="4" s="1"/>
  <c r="K2794" i="4"/>
  <c r="M2794" i="4" s="1"/>
  <c r="K2797" i="4"/>
  <c r="M2797" i="4" s="1"/>
  <c r="K2799" i="4"/>
  <c r="M2799" i="4" s="1"/>
  <c r="K2802" i="4"/>
  <c r="M2802" i="4" s="1"/>
  <c r="K2804" i="4"/>
  <c r="M2804" i="4" s="1"/>
  <c r="K2807" i="4"/>
  <c r="M2807" i="4" s="1"/>
  <c r="K2809" i="4"/>
  <c r="M2809" i="4" s="1"/>
  <c r="K2812" i="4"/>
  <c r="M2812" i="4" s="1"/>
  <c r="K2814" i="4"/>
  <c r="M2814" i="4" s="1"/>
  <c r="N1467" i="6"/>
  <c r="D1462" i="7" s="1"/>
  <c r="G1462" i="7" s="1"/>
  <c r="M188" i="5"/>
  <c r="N188" i="5" s="1"/>
  <c r="N557" i="5"/>
  <c r="H1573" i="6"/>
  <c r="N146" i="6"/>
  <c r="D141" i="7" s="1"/>
  <c r="G141" i="7" s="1"/>
  <c r="N1450" i="6"/>
  <c r="D1445" i="7" s="1"/>
  <c r="G1445" i="7" s="1"/>
  <c r="D1258" i="7"/>
  <c r="G1258" i="7" s="1"/>
  <c r="D1252" i="7"/>
  <c r="G1252" i="7" s="1"/>
  <c r="K175" i="6"/>
  <c r="N175" i="6" s="1"/>
  <c r="D170" i="7" s="1"/>
  <c r="G170" i="7" s="1"/>
  <c r="K47" i="6"/>
  <c r="N47" i="6" s="1"/>
  <c r="D42" i="7" s="1"/>
  <c r="G42" i="7" s="1"/>
  <c r="K558" i="6"/>
  <c r="N558" i="6" s="1"/>
  <c r="D553" i="7" s="1"/>
  <c r="G553" i="7" s="1"/>
  <c r="N117" i="6"/>
  <c r="D112" i="7" s="1"/>
  <c r="G112" i="7" s="1"/>
  <c r="O1404" i="5"/>
  <c r="N1363" i="6"/>
  <c r="D1358" i="7" s="1"/>
  <c r="G1358" i="7" s="1"/>
  <c r="O1475" i="5"/>
  <c r="N1453" i="6"/>
  <c r="D1448" i="7" s="1"/>
  <c r="G1448" i="7" s="1"/>
  <c r="N1359" i="6"/>
  <c r="D1354" i="7" s="1"/>
  <c r="G1354" i="7" s="1"/>
  <c r="O16" i="5"/>
  <c r="O1411" i="5"/>
  <c r="K17" i="6"/>
  <c r="N17" i="6" s="1"/>
  <c r="D12" i="7" s="1"/>
  <c r="G12" i="7" s="1"/>
  <c r="O1383" i="5"/>
  <c r="K1405" i="6"/>
  <c r="N1405" i="6" s="1"/>
  <c r="D1400" i="7" s="1"/>
  <c r="G1400" i="7" s="1"/>
  <c r="K1412" i="6"/>
  <c r="N1412" i="6" s="1"/>
  <c r="D1407" i="7" s="1"/>
  <c r="G1407" i="7" s="1"/>
  <c r="K1476" i="6"/>
  <c r="N1476" i="6" s="1"/>
  <c r="D1471" i="7" s="1"/>
  <c r="G1471" i="7" s="1"/>
  <c r="K1398" i="6"/>
  <c r="N1398" i="6" s="1"/>
  <c r="D1393" i="7" s="1"/>
  <c r="G1393" i="7" s="1"/>
  <c r="K875" i="6"/>
  <c r="N875" i="6" s="1"/>
  <c r="D870" i="7" s="1"/>
  <c r="G870" i="7" s="1"/>
  <c r="O874" i="5"/>
  <c r="O807" i="5"/>
  <c r="K63" i="6"/>
  <c r="N63" i="6" s="1"/>
  <c r="D58" i="7" s="1"/>
  <c r="G58" i="7" s="1"/>
  <c r="O1397" i="5"/>
  <c r="O1256" i="5"/>
  <c r="O1372" i="5"/>
  <c r="N1043" i="6"/>
  <c r="D1038" i="7" s="1"/>
  <c r="G1038" i="7" s="1"/>
  <c r="K169" i="6"/>
  <c r="N169" i="6" s="1"/>
  <c r="D164" i="7" s="1"/>
  <c r="G164" i="7" s="1"/>
  <c r="O62" i="5"/>
  <c r="N1380" i="6"/>
  <c r="D1375" i="7" s="1"/>
  <c r="G1375" i="7" s="1"/>
  <c r="O122" i="5"/>
  <c r="K71" i="6"/>
  <c r="N71" i="6" s="1"/>
  <c r="D66" i="7" s="1"/>
  <c r="G66" i="7" s="1"/>
  <c r="K1373" i="6"/>
  <c r="N1373" i="6" s="1"/>
  <c r="D1368" i="7" s="1"/>
  <c r="G1368" i="7" s="1"/>
  <c r="O70" i="5"/>
  <c r="N1475" i="6"/>
  <c r="D1470" i="7" s="1"/>
  <c r="G1470" i="7" s="1"/>
  <c r="N807" i="5"/>
  <c r="K123" i="6"/>
  <c r="N123" i="6" s="1"/>
  <c r="D118" i="7" s="1"/>
  <c r="G118" i="7" s="1"/>
  <c r="N1425" i="6"/>
  <c r="D1420" i="7" s="1"/>
  <c r="G1420" i="7" s="1"/>
  <c r="N52" i="6"/>
  <c r="D47" i="7" s="1"/>
  <c r="G47" i="7" s="1"/>
  <c r="K869" i="6"/>
  <c r="N869" i="6" s="1"/>
  <c r="D864" i="7" s="1"/>
  <c r="G864" i="7" s="1"/>
  <c r="K20" i="6"/>
  <c r="N20" i="6" s="1"/>
  <c r="D15" i="7" s="1"/>
  <c r="G15" i="7" s="1"/>
  <c r="N1256" i="5"/>
  <c r="N106" i="5"/>
  <c r="N168" i="5"/>
  <c r="N46" i="5"/>
  <c r="O1461" i="5"/>
  <c r="N1461" i="6"/>
  <c r="D1456" i="7" s="1"/>
  <c r="G1456" i="7" s="1"/>
  <c r="K1477" i="6"/>
  <c r="N1477" i="6" s="1"/>
  <c r="D1472" i="7" s="1"/>
  <c r="G1472" i="7" s="1"/>
  <c r="O1352" i="5"/>
  <c r="K74" i="6"/>
  <c r="N74" i="6" s="1"/>
  <c r="D69" i="7" s="1"/>
  <c r="G69" i="7" s="1"/>
  <c r="K1353" i="6"/>
  <c r="N1353" i="6" s="1"/>
  <c r="D1348" i="7" s="1"/>
  <c r="G1348" i="7" s="1"/>
  <c r="K1462" i="6"/>
  <c r="N1462" i="6" s="1"/>
  <c r="D1457" i="7" s="1"/>
  <c r="G1457" i="7" s="1"/>
  <c r="N118" i="6"/>
  <c r="D113" i="7" s="1"/>
  <c r="G113" i="7" s="1"/>
  <c r="O1345" i="5"/>
  <c r="N868" i="5"/>
  <c r="N1402" i="5"/>
  <c r="K1403" i="6"/>
  <c r="N1403" i="6" s="1"/>
  <c r="D1398" i="7" s="1"/>
  <c r="G1398" i="7" s="1"/>
  <c r="K1384" i="6"/>
  <c r="N1384" i="6" s="1"/>
  <c r="D1379" i="7" s="1"/>
  <c r="G1379" i="7" s="1"/>
  <c r="O1283" i="5"/>
  <c r="N1443" i="6"/>
  <c r="D1438" i="7" s="1"/>
  <c r="G1438" i="7" s="1"/>
  <c r="O19" i="5"/>
  <c r="K1346" i="6"/>
  <c r="N1346" i="6" s="1"/>
  <c r="D1341" i="7" s="1"/>
  <c r="G1341" i="7" s="1"/>
  <c r="O1402" i="5"/>
  <c r="K1284" i="6"/>
  <c r="N1284" i="6" s="1"/>
  <c r="O106" i="5"/>
  <c r="N798" i="6"/>
  <c r="D793" i="7" s="1"/>
  <c r="G793" i="7" s="1"/>
  <c r="N851" i="6"/>
  <c r="D846" i="7" s="1"/>
  <c r="G846" i="7" s="1"/>
  <c r="N1432" i="6"/>
  <c r="D1427" i="7" s="1"/>
  <c r="G1427" i="7" s="1"/>
  <c r="N174" i="5"/>
  <c r="N1393" i="6"/>
  <c r="D1388" i="7" s="1"/>
  <c r="G1388" i="7" s="1"/>
  <c r="K1413" i="6"/>
  <c r="N1413" i="6" s="1"/>
  <c r="D1408" i="7" s="1"/>
  <c r="G1408" i="7" s="1"/>
  <c r="O1412" i="5"/>
  <c r="O73" i="5"/>
  <c r="N156" i="6"/>
  <c r="D151" i="7" s="1"/>
  <c r="G151" i="7" s="1"/>
  <c r="O1476" i="5"/>
  <c r="N40" i="6"/>
  <c r="D35" i="7" s="1"/>
  <c r="G35" i="7" s="1"/>
  <c r="M1241" i="5"/>
  <c r="N1241" i="5" s="1"/>
  <c r="N1410" i="5"/>
  <c r="O1410" i="5"/>
  <c r="K1411" i="6"/>
  <c r="N1411" i="6" s="1"/>
  <c r="D1406" i="7" s="1"/>
  <c r="G1406" i="7" s="1"/>
  <c r="M870" i="5"/>
  <c r="N870" i="5" s="1"/>
  <c r="M675" i="5"/>
  <c r="N675" i="5" s="1"/>
  <c r="M909" i="5"/>
  <c r="N909" i="5" s="1"/>
  <c r="M31" i="5"/>
  <c r="N31" i="5" s="1"/>
  <c r="M1415" i="5"/>
  <c r="N1415" i="5" s="1"/>
  <c r="M135" i="5"/>
  <c r="N135" i="5" s="1"/>
  <c r="M786" i="5"/>
  <c r="N786" i="5" s="1"/>
  <c r="N900" i="5"/>
  <c r="O900" i="5"/>
  <c r="K901" i="6"/>
  <c r="N901" i="6" s="1"/>
  <c r="D896" i="7" s="1"/>
  <c r="G896" i="7" s="1"/>
  <c r="N698" i="5"/>
  <c r="O698" i="5"/>
  <c r="K699" i="6"/>
  <c r="N699" i="6" s="1"/>
  <c r="D694" i="7" s="1"/>
  <c r="G694" i="7" s="1"/>
  <c r="M1011" i="5"/>
  <c r="N1011" i="5" s="1"/>
  <c r="N938" i="5"/>
  <c r="O938" i="5"/>
  <c r="K939" i="6"/>
  <c r="N939" i="6" s="1"/>
  <c r="D934" i="7" s="1"/>
  <c r="G934" i="7" s="1"/>
  <c r="M55" i="5"/>
  <c r="N55" i="5" s="1"/>
  <c r="N186" i="5"/>
  <c r="O186" i="5"/>
  <c r="K187" i="6"/>
  <c r="N187" i="6" s="1"/>
  <c r="D182" i="7" s="1"/>
  <c r="G182" i="7" s="1"/>
  <c r="M853" i="5"/>
  <c r="N853" i="5" s="1"/>
  <c r="N1354" i="5"/>
  <c r="O1354" i="5"/>
  <c r="K1355" i="6"/>
  <c r="N1355" i="6" s="1"/>
  <c r="D1350" i="7" s="1"/>
  <c r="G1350" i="7" s="1"/>
  <c r="M1006" i="5"/>
  <c r="N1006" i="5" s="1"/>
  <c r="N121" i="5"/>
  <c r="O121" i="5"/>
  <c r="K122" i="6"/>
  <c r="N122" i="6" s="1"/>
  <c r="D117" i="7" s="1"/>
  <c r="G117" i="7" s="1"/>
  <c r="M187" i="5"/>
  <c r="N187" i="5" s="1"/>
  <c r="M974" i="5"/>
  <c r="N974" i="5" s="1"/>
  <c r="N1279" i="5"/>
  <c r="O1279" i="5"/>
  <c r="K1280" i="6"/>
  <c r="N1280" i="6" s="1"/>
  <c r="N1260" i="5"/>
  <c r="K1261" i="6"/>
  <c r="N1261" i="6" s="1"/>
  <c r="O1260" i="5"/>
  <c r="M125" i="5"/>
  <c r="N125" i="5" s="1"/>
  <c r="M830" i="5"/>
  <c r="N830" i="5" s="1"/>
  <c r="M904" i="5"/>
  <c r="N904" i="5" s="1"/>
  <c r="M45" i="5"/>
  <c r="N45" i="5" s="1"/>
  <c r="N1467" i="5"/>
  <c r="O1467" i="5"/>
  <c r="K1468" i="6"/>
  <c r="N1468" i="6" s="1"/>
  <c r="D1463" i="7" s="1"/>
  <c r="G1463" i="7" s="1"/>
  <c r="M713" i="5"/>
  <c r="N713" i="5" s="1"/>
  <c r="N631" i="5"/>
  <c r="O631" i="5"/>
  <c r="K632" i="6"/>
  <c r="N632" i="6" s="1"/>
  <c r="D627" i="7" s="1"/>
  <c r="G627" i="7" s="1"/>
  <c r="N632" i="5"/>
  <c r="K633" i="6"/>
  <c r="N633" i="6" s="1"/>
  <c r="D628" i="7" s="1"/>
  <c r="G628" i="7" s="1"/>
  <c r="O632" i="5"/>
  <c r="M660" i="5"/>
  <c r="N660" i="5" s="1"/>
  <c r="M720" i="5"/>
  <c r="N720" i="5" s="1"/>
  <c r="M892" i="5"/>
  <c r="N892" i="5" s="1"/>
  <c r="M721" i="5"/>
  <c r="N721" i="5" s="1"/>
  <c r="M555" i="5"/>
  <c r="N555" i="5" s="1"/>
  <c r="N1455" i="5"/>
  <c r="O1455" i="5"/>
  <c r="K1456" i="6"/>
  <c r="N1456" i="6" s="1"/>
  <c r="D1451" i="7" s="1"/>
  <c r="G1451" i="7" s="1"/>
  <c r="M617" i="5"/>
  <c r="N617" i="5" s="1"/>
  <c r="M647" i="5"/>
  <c r="N647" i="5" s="1"/>
  <c r="M185" i="5"/>
  <c r="N185" i="5" s="1"/>
  <c r="M832" i="5"/>
  <c r="N832" i="5" s="1"/>
  <c r="M977" i="5"/>
  <c r="N977" i="5" s="1"/>
  <c r="M876" i="5"/>
  <c r="N876" i="5" s="1"/>
  <c r="M658" i="5"/>
  <c r="N658" i="5" s="1"/>
  <c r="M1025" i="5"/>
  <c r="N1025" i="5" s="1"/>
  <c r="N859" i="5"/>
  <c r="K860" i="6"/>
  <c r="N860" i="6" s="1"/>
  <c r="D855" i="7" s="1"/>
  <c r="G855" i="7" s="1"/>
  <c r="O859" i="5"/>
  <c r="M582" i="5"/>
  <c r="N582" i="5" s="1"/>
  <c r="M960" i="5"/>
  <c r="N960" i="5" s="1"/>
  <c r="M69" i="5"/>
  <c r="N69" i="5" s="1"/>
  <c r="M915" i="5"/>
  <c r="N915" i="5" s="1"/>
  <c r="M1014" i="5"/>
  <c r="N1014" i="5" s="1"/>
  <c r="M883" i="5"/>
  <c r="N883" i="5" s="1"/>
  <c r="N817" i="5"/>
  <c r="O817" i="5"/>
  <c r="K818" i="6"/>
  <c r="N818" i="6" s="1"/>
  <c r="D813" i="7" s="1"/>
  <c r="G813" i="7" s="1"/>
  <c r="M893" i="5"/>
  <c r="N893" i="5" s="1"/>
  <c r="M918" i="5"/>
  <c r="N918" i="5" s="1"/>
  <c r="M987" i="5"/>
  <c r="N987" i="5" s="1"/>
  <c r="M1244" i="5"/>
  <c r="N1244" i="5" s="1"/>
  <c r="N176" i="5"/>
  <c r="K177" i="6"/>
  <c r="N177" i="6" s="1"/>
  <c r="D172" i="7" s="1"/>
  <c r="G172" i="7" s="1"/>
  <c r="O176" i="5"/>
  <c r="N669" i="5"/>
  <c r="O669" i="5"/>
  <c r="K670" i="6"/>
  <c r="N670" i="6" s="1"/>
  <c r="D665" i="7" s="1"/>
  <c r="G665" i="7" s="1"/>
  <c r="M165" i="5"/>
  <c r="N165" i="5" s="1"/>
  <c r="N1243" i="5"/>
  <c r="O1243" i="5"/>
  <c r="K1244" i="6"/>
  <c r="N1244" i="6" s="1"/>
  <c r="M920" i="5"/>
  <c r="N920" i="5" s="1"/>
  <c r="M656" i="5"/>
  <c r="N656" i="5" s="1"/>
  <c r="M568" i="5"/>
  <c r="N568" i="5" s="1"/>
  <c r="N911" i="5"/>
  <c r="K912" i="6"/>
  <c r="O911" i="5"/>
  <c r="N85" i="5"/>
  <c r="K86" i="6"/>
  <c r="O85" i="5"/>
  <c r="M558" i="5"/>
  <c r="N558" i="5" s="1"/>
  <c r="N723" i="5"/>
  <c r="K724" i="6"/>
  <c r="O723" i="5"/>
  <c r="M114" i="5"/>
  <c r="N114" i="5" s="1"/>
  <c r="N1405" i="5"/>
  <c r="K1406" i="6"/>
  <c r="O1405" i="5"/>
  <c r="N919" i="5"/>
  <c r="O919" i="5"/>
  <c r="K920" i="6"/>
  <c r="N920" i="6" s="1"/>
  <c r="D915" i="7" s="1"/>
  <c r="G915" i="7" s="1"/>
  <c r="N132" i="5"/>
  <c r="K133" i="6"/>
  <c r="N133" i="6" s="1"/>
  <c r="D128" i="7" s="1"/>
  <c r="G128" i="7" s="1"/>
  <c r="O132" i="5"/>
  <c r="M899" i="5"/>
  <c r="N899" i="5" s="1"/>
  <c r="N684" i="5"/>
  <c r="O684" i="5"/>
  <c r="K685" i="6"/>
  <c r="N685" i="6" s="1"/>
  <c r="D680" i="7" s="1"/>
  <c r="G680" i="7" s="1"/>
  <c r="M676" i="5"/>
  <c r="N676" i="5" s="1"/>
  <c r="N1033" i="5"/>
  <c r="K1034" i="6"/>
  <c r="O1033" i="5"/>
  <c r="N1430" i="5"/>
  <c r="K1431" i="6"/>
  <c r="N1431" i="6" s="1"/>
  <c r="D1426" i="7" s="1"/>
  <c r="G1426" i="7" s="1"/>
  <c r="O1430" i="5"/>
  <c r="M708" i="5"/>
  <c r="N708" i="5" s="1"/>
  <c r="N614" i="5"/>
  <c r="O614" i="5"/>
  <c r="K615" i="6"/>
  <c r="N615" i="6" s="1"/>
  <c r="D610" i="7" s="1"/>
  <c r="G610" i="7" s="1"/>
  <c r="M838" i="5"/>
  <c r="N838" i="5" s="1"/>
  <c r="M102" i="5"/>
  <c r="N102" i="5" s="1"/>
  <c r="N616" i="5"/>
  <c r="O616" i="5"/>
  <c r="K617" i="6"/>
  <c r="N617" i="6" s="1"/>
  <c r="D612" i="7" s="1"/>
  <c r="G612" i="7" s="1"/>
  <c r="M68" i="5"/>
  <c r="N68" i="5" s="1"/>
  <c r="N1285" i="5"/>
  <c r="K1286" i="6"/>
  <c r="N1286" i="6" s="1"/>
  <c r="O1285" i="5"/>
  <c r="N1384" i="5"/>
  <c r="O1384" i="5"/>
  <c r="K1385" i="6"/>
  <c r="N1385" i="6" s="1"/>
  <c r="D1380" i="7" s="1"/>
  <c r="G1380" i="7" s="1"/>
  <c r="M866" i="5"/>
  <c r="N866" i="5" s="1"/>
  <c r="M921" i="5"/>
  <c r="N921" i="5" s="1"/>
  <c r="M810" i="5"/>
  <c r="N810" i="5" s="1"/>
  <c r="M791" i="5"/>
  <c r="N791" i="5" s="1"/>
  <c r="N592" i="5"/>
  <c r="O592" i="5"/>
  <c r="K593" i="6"/>
  <c r="N593" i="6" s="1"/>
  <c r="D588" i="7" s="1"/>
  <c r="G588" i="7" s="1"/>
  <c r="N1282" i="5"/>
  <c r="O1282" i="5"/>
  <c r="K1283" i="6"/>
  <c r="N1283" i="6" s="1"/>
  <c r="M1278" i="5"/>
  <c r="N1278" i="5" s="1"/>
  <c r="N1396" i="5"/>
  <c r="K1397" i="6"/>
  <c r="N1397" i="6" s="1"/>
  <c r="D1392" i="7" s="1"/>
  <c r="G1392" i="7" s="1"/>
  <c r="O1396" i="5"/>
  <c r="M1400" i="5"/>
  <c r="N1400" i="5" s="1"/>
  <c r="M601" i="5"/>
  <c r="N601" i="5" s="1"/>
  <c r="M1275" i="5"/>
  <c r="N1275" i="5" s="1"/>
  <c r="M113" i="5"/>
  <c r="N113" i="5" s="1"/>
  <c r="N852" i="5"/>
  <c r="K853" i="6"/>
  <c r="N853" i="6" s="1"/>
  <c r="D848" i="7" s="1"/>
  <c r="G848" i="7" s="1"/>
  <c r="O852" i="5"/>
  <c r="M831" i="5"/>
  <c r="N831" i="5" s="1"/>
  <c r="M1398" i="5"/>
  <c r="N1398" i="5" s="1"/>
  <c r="N163" i="5"/>
  <c r="O163" i="5"/>
  <c r="K164" i="6"/>
  <c r="N164" i="6" s="1"/>
  <c r="D159" i="7" s="1"/>
  <c r="G159" i="7" s="1"/>
  <c r="M873" i="5"/>
  <c r="N873" i="5" s="1"/>
  <c r="N1459" i="5"/>
  <c r="K1460" i="6"/>
  <c r="O1459" i="5"/>
  <c r="M612" i="5"/>
  <c r="N612" i="5" s="1"/>
  <c r="N136" i="5"/>
  <c r="O136" i="5"/>
  <c r="K137" i="6"/>
  <c r="M682" i="5"/>
  <c r="N682" i="5" s="1"/>
  <c r="M815" i="5"/>
  <c r="N815" i="5" s="1"/>
  <c r="N44" i="5"/>
  <c r="O44" i="5"/>
  <c r="K45" i="6"/>
  <c r="N674" i="5"/>
  <c r="K675" i="6"/>
  <c r="N675" i="6" s="1"/>
  <c r="D670" i="7" s="1"/>
  <c r="G670" i="7" s="1"/>
  <c r="O674" i="5"/>
  <c r="M697" i="5"/>
  <c r="N697" i="5" s="1"/>
  <c r="N1390" i="5"/>
  <c r="K1391" i="6"/>
  <c r="N1391" i="6" s="1"/>
  <c r="D1386" i="7" s="1"/>
  <c r="G1386" i="7" s="1"/>
  <c r="O1390" i="5"/>
  <c r="M23" i="5"/>
  <c r="N23" i="5" s="1"/>
  <c r="M950" i="5"/>
  <c r="N950" i="5" s="1"/>
  <c r="N640" i="5"/>
  <c r="K641" i="6"/>
  <c r="N641" i="6" s="1"/>
  <c r="D636" i="7" s="1"/>
  <c r="G636" i="7" s="1"/>
  <c r="O640" i="5"/>
  <c r="N965" i="5"/>
  <c r="O965" i="5"/>
  <c r="K966" i="6"/>
  <c r="M124" i="5"/>
  <c r="N124" i="5" s="1"/>
  <c r="M162" i="5"/>
  <c r="N162" i="5" s="1"/>
  <c r="M981" i="5"/>
  <c r="N981" i="5" s="1"/>
  <c r="N170" i="5"/>
  <c r="O170" i="5"/>
  <c r="K171" i="6"/>
  <c r="N171" i="6" s="1"/>
  <c r="D166" i="7" s="1"/>
  <c r="G166" i="7" s="1"/>
  <c r="N1281" i="5"/>
  <c r="O1281" i="5"/>
  <c r="K1282" i="6"/>
  <c r="N1282" i="6" s="1"/>
  <c r="N14" i="5"/>
  <c r="O14" i="5"/>
  <c r="K15" i="6"/>
  <c r="N15" i="6" s="1"/>
  <c r="D10" i="7" s="1"/>
  <c r="G10" i="7" s="1"/>
  <c r="M594" i="5"/>
  <c r="N594" i="5" s="1"/>
  <c r="M925" i="5"/>
  <c r="N925" i="5" s="1"/>
  <c r="N570" i="5"/>
  <c r="O570" i="5"/>
  <c r="K571" i="6"/>
  <c r="N571" i="6" s="1"/>
  <c r="D566" i="7" s="1"/>
  <c r="G566" i="7" s="1"/>
  <c r="M972" i="5"/>
  <c r="N972" i="5" s="1"/>
  <c r="M999" i="5"/>
  <c r="N999" i="5" s="1"/>
  <c r="M1267" i="5"/>
  <c r="N1267" i="5" s="1"/>
  <c r="M182" i="5"/>
  <c r="N182" i="5" s="1"/>
  <c r="N149" i="5"/>
  <c r="O149" i="5"/>
  <c r="K150" i="6"/>
  <c r="N150" i="6" s="1"/>
  <c r="D145" i="7" s="1"/>
  <c r="G145" i="7" s="1"/>
  <c r="M932" i="5"/>
  <c r="N932" i="5" s="1"/>
  <c r="N61" i="5"/>
  <c r="O61" i="5"/>
  <c r="K62" i="6"/>
  <c r="N62" i="6" s="1"/>
  <c r="D57" i="7" s="1"/>
  <c r="G57" i="7" s="1"/>
  <c r="N1361" i="5"/>
  <c r="O1361" i="5"/>
  <c r="K1362" i="6"/>
  <c r="N1362" i="6" s="1"/>
  <c r="D1357" i="7" s="1"/>
  <c r="D1524" i="7" s="1"/>
  <c r="N803" i="5"/>
  <c r="O803" i="5"/>
  <c r="K804" i="6"/>
  <c r="N804" i="6" s="1"/>
  <c r="D799" i="7" s="1"/>
  <c r="G799" i="7" s="1"/>
  <c r="N659" i="5"/>
  <c r="O659" i="5"/>
  <c r="K660" i="6"/>
  <c r="N660" i="6" s="1"/>
  <c r="D655" i="7" s="1"/>
  <c r="G655" i="7" s="1"/>
  <c r="M633" i="5"/>
  <c r="N633" i="5" s="1"/>
  <c r="M621" i="5"/>
  <c r="N621" i="5" s="1"/>
  <c r="M552" i="5"/>
  <c r="N552" i="5" s="1"/>
  <c r="M946" i="5"/>
  <c r="N946" i="5" s="1"/>
  <c r="N1445" i="5"/>
  <c r="O1445" i="5"/>
  <c r="K1446" i="6"/>
  <c r="M123" i="5"/>
  <c r="N123" i="5" s="1"/>
  <c r="N27" i="5"/>
  <c r="O27" i="5"/>
  <c r="K28" i="6"/>
  <c r="N28" i="6" s="1"/>
  <c r="D23" i="7" s="1"/>
  <c r="G23" i="7" s="1"/>
  <c r="M1035" i="5"/>
  <c r="N1035" i="5" s="1"/>
  <c r="M1015" i="5"/>
  <c r="N1015" i="5" s="1"/>
  <c r="M1377" i="5"/>
  <c r="N1377" i="5" s="1"/>
  <c r="N606" i="5"/>
  <c r="O606" i="5"/>
  <c r="K607" i="6"/>
  <c r="N607" i="6" s="1"/>
  <c r="D602" i="7" s="1"/>
  <c r="G602" i="7" s="1"/>
  <c r="N1387" i="5"/>
  <c r="K1388" i="6"/>
  <c r="N1388" i="6" s="1"/>
  <c r="D1383" i="7" s="1"/>
  <c r="G1383" i="7" s="1"/>
  <c r="O1387" i="5"/>
  <c r="M828" i="5"/>
  <c r="N828" i="5" s="1"/>
  <c r="N569" i="5"/>
  <c r="K570" i="6"/>
  <c r="N570" i="6" s="1"/>
  <c r="D565" i="7" s="1"/>
  <c r="G565" i="7" s="1"/>
  <c r="O569" i="5"/>
  <c r="M710" i="5"/>
  <c r="N710" i="5" s="1"/>
  <c r="M802" i="5"/>
  <c r="N802" i="5" s="1"/>
  <c r="N1350" i="5"/>
  <c r="O1350" i="5"/>
  <c r="K1351" i="6"/>
  <c r="N1351" i="6" s="1"/>
  <c r="D1346" i="7" s="1"/>
  <c r="G1346" i="7" s="1"/>
  <c r="M976" i="5"/>
  <c r="N976" i="5" s="1"/>
  <c r="N963" i="5"/>
  <c r="O963" i="5"/>
  <c r="K964" i="6"/>
  <c r="N964" i="6" s="1"/>
  <c r="D959" i="7" s="1"/>
  <c r="G959" i="7" s="1"/>
  <c r="M1342" i="5"/>
  <c r="N1342" i="5" s="1"/>
  <c r="M1343" i="5"/>
  <c r="N1343" i="5" s="1"/>
  <c r="N1251" i="5"/>
  <c r="O1251" i="5"/>
  <c r="K1252" i="6"/>
  <c r="N1252" i="6" s="1"/>
  <c r="M1270" i="5"/>
  <c r="N1270" i="5" s="1"/>
  <c r="M944" i="5"/>
  <c r="N944" i="5" s="1"/>
  <c r="M1016" i="5"/>
  <c r="N1016" i="5" s="1"/>
  <c r="N71" i="5"/>
  <c r="O71" i="5"/>
  <c r="K72" i="6"/>
  <c r="N72" i="6" s="1"/>
  <c r="D67" i="7" s="1"/>
  <c r="G67" i="7" s="1"/>
  <c r="M1269" i="5"/>
  <c r="N1269" i="5" s="1"/>
  <c r="M161" i="5"/>
  <c r="N161" i="5" s="1"/>
  <c r="M695" i="5"/>
  <c r="N695" i="5" s="1"/>
  <c r="N559" i="5"/>
  <c r="O559" i="5"/>
  <c r="K560" i="6"/>
  <c r="N560" i="6" s="1"/>
  <c r="D555" i="7" s="1"/>
  <c r="G555" i="7" s="1"/>
  <c r="M995" i="5"/>
  <c r="N995" i="5" s="1"/>
  <c r="M596" i="5"/>
  <c r="N596" i="5" s="1"/>
  <c r="M95" i="5"/>
  <c r="N95" i="5" s="1"/>
  <c r="M137" i="5"/>
  <c r="N137" i="5" s="1"/>
  <c r="M964" i="5"/>
  <c r="N964" i="5" s="1"/>
  <c r="N1378" i="5"/>
  <c r="K1379" i="6"/>
  <c r="O1378" i="5"/>
  <c r="N694" i="5"/>
  <c r="K695" i="6"/>
  <c r="O694" i="5"/>
  <c r="M666" i="5"/>
  <c r="N666" i="5" s="1"/>
  <c r="N12" i="5"/>
  <c r="O12" i="5"/>
  <c r="K13" i="6"/>
  <c r="N13" i="6" s="1"/>
  <c r="D8" i="7" s="1"/>
  <c r="G8" i="7" s="1"/>
  <c r="N821" i="5"/>
  <c r="O821" i="5"/>
  <c r="K822" i="6"/>
  <c r="N822" i="6" s="1"/>
  <c r="D817" i="7" s="1"/>
  <c r="G817" i="7" s="1"/>
  <c r="N140" i="5"/>
  <c r="K141" i="6"/>
  <c r="O140" i="5"/>
  <c r="M566" i="5"/>
  <c r="N566" i="5" s="1"/>
  <c r="M818" i="5"/>
  <c r="N818" i="5" s="1"/>
  <c r="N598" i="5"/>
  <c r="K599" i="6"/>
  <c r="O598" i="5"/>
  <c r="N1469" i="5"/>
  <c r="K1470" i="6"/>
  <c r="O1469" i="5"/>
  <c r="M906" i="5"/>
  <c r="N906" i="5" s="1"/>
  <c r="N1548" i="5"/>
  <c r="K1574" i="6"/>
  <c r="O1548" i="5"/>
  <c r="M933" i="5"/>
  <c r="N933" i="5" s="1"/>
  <c r="M98" i="5"/>
  <c r="N98" i="5" s="1"/>
  <c r="M690" i="5"/>
  <c r="N690" i="5" s="1"/>
  <c r="N929" i="5"/>
  <c r="O929" i="5"/>
  <c r="K930" i="6"/>
  <c r="N930" i="6" s="1"/>
  <c r="D925" i="7" s="1"/>
  <c r="G925" i="7" s="1"/>
  <c r="N854" i="5"/>
  <c r="O854" i="5"/>
  <c r="K855" i="6"/>
  <c r="N855" i="6" s="1"/>
  <c r="D850" i="7" s="1"/>
  <c r="G850" i="7" s="1"/>
  <c r="M858" i="5"/>
  <c r="N858" i="5" s="1"/>
  <c r="N110" i="5"/>
  <c r="K111" i="6"/>
  <c r="N111" i="6" s="1"/>
  <c r="D106" i="7" s="1"/>
  <c r="G106" i="7" s="1"/>
  <c r="O110" i="5"/>
  <c r="M83" i="5"/>
  <c r="N83" i="5" s="1"/>
  <c r="N781" i="5"/>
  <c r="K782" i="6"/>
  <c r="N782" i="6" s="1"/>
  <c r="D777" i="7" s="1"/>
  <c r="G777" i="7" s="1"/>
  <c r="O781" i="5"/>
  <c r="N785" i="5"/>
  <c r="O785" i="5"/>
  <c r="K786" i="6"/>
  <c r="N786" i="6" s="1"/>
  <c r="D781" i="7" s="1"/>
  <c r="G781" i="7" s="1"/>
  <c r="M916" i="5"/>
  <c r="N916" i="5" s="1"/>
  <c r="M1007" i="5"/>
  <c r="N1007" i="5" s="1"/>
  <c r="M1252" i="5"/>
  <c r="N1252" i="5" s="1"/>
  <c r="M1276" i="5"/>
  <c r="N1276" i="5" s="1"/>
  <c r="N1457" i="5"/>
  <c r="K1458" i="6"/>
  <c r="N1458" i="6" s="1"/>
  <c r="D1453" i="7" s="1"/>
  <c r="G1453" i="7" s="1"/>
  <c r="O1457" i="5"/>
  <c r="N153" i="5"/>
  <c r="K154" i="6"/>
  <c r="N154" i="6" s="1"/>
  <c r="D149" i="7" s="1"/>
  <c r="D1507" i="7" s="1"/>
  <c r="O153" i="5"/>
  <c r="M1264" i="5"/>
  <c r="N1264" i="5" s="1"/>
  <c r="M1433" i="5"/>
  <c r="N1433" i="5" s="1"/>
  <c r="M615" i="5"/>
  <c r="N615" i="5" s="1"/>
  <c r="M100" i="5"/>
  <c r="N100" i="5" s="1"/>
  <c r="M819" i="5"/>
  <c r="N819" i="5" s="1"/>
  <c r="M92" i="5"/>
  <c r="N92" i="5" s="1"/>
  <c r="M643" i="5"/>
  <c r="N643" i="5" s="1"/>
  <c r="N887" i="5"/>
  <c r="O887" i="5"/>
  <c r="K888" i="6"/>
  <c r="K131" i="6"/>
  <c r="M18" i="5"/>
  <c r="N18" i="5" s="1"/>
  <c r="M1009" i="5"/>
  <c r="N1009" i="5" s="1"/>
  <c r="M856" i="5"/>
  <c r="N856" i="5" s="1"/>
  <c r="M930" i="5"/>
  <c r="N930" i="5" s="1"/>
  <c r="M64" i="5"/>
  <c r="N64" i="5" s="1"/>
  <c r="N144" i="5"/>
  <c r="O144" i="5"/>
  <c r="K145" i="6"/>
  <c r="M881" i="5"/>
  <c r="N881" i="5" s="1"/>
  <c r="M1246" i="5"/>
  <c r="N1246" i="5" s="1"/>
  <c r="M983" i="5"/>
  <c r="N983" i="5" s="1"/>
  <c r="M1272" i="5"/>
  <c r="N1272" i="5" s="1"/>
  <c r="M907" i="5"/>
  <c r="N907" i="5" s="1"/>
  <c r="M147" i="5"/>
  <c r="N147" i="5" s="1"/>
  <c r="M878" i="5"/>
  <c r="N878" i="5" s="1"/>
  <c r="M879" i="5"/>
  <c r="N879" i="5" s="1"/>
  <c r="M1277" i="5"/>
  <c r="N1277" i="5" s="1"/>
  <c r="M1280" i="5"/>
  <c r="N1280" i="5" s="1"/>
  <c r="M608" i="5"/>
  <c r="N608" i="5" s="1"/>
  <c r="M845" i="5"/>
  <c r="N845" i="5" s="1"/>
  <c r="M588" i="5"/>
  <c r="N588" i="5" s="1"/>
  <c r="N649" i="5"/>
  <c r="K650" i="6"/>
  <c r="N650" i="6" s="1"/>
  <c r="D645" i="7" s="1"/>
  <c r="G645" i="7" s="1"/>
  <c r="O649" i="5"/>
  <c r="M1401" i="5"/>
  <c r="N1401" i="5" s="1"/>
  <c r="M864" i="5"/>
  <c r="N864" i="5" s="1"/>
  <c r="N953" i="5"/>
  <c r="O953" i="5"/>
  <c r="K954" i="6"/>
  <c r="M990" i="5"/>
  <c r="N990" i="5" s="1"/>
  <c r="M1250" i="5"/>
  <c r="N1250" i="5" s="1"/>
  <c r="N837" i="5"/>
  <c r="O837" i="5"/>
  <c r="K838" i="6"/>
  <c r="N838" i="6" s="1"/>
  <c r="D833" i="7" s="1"/>
  <c r="G833" i="7" s="1"/>
  <c r="M833" i="5"/>
  <c r="N833" i="5" s="1"/>
  <c r="N22" i="5"/>
  <c r="O22" i="5"/>
  <c r="K23" i="6"/>
  <c r="N23" i="6" s="1"/>
  <c r="D18" i="7" s="1"/>
  <c r="G18" i="7" s="1"/>
  <c r="N1036" i="5"/>
  <c r="O1036" i="5"/>
  <c r="K1037" i="6"/>
  <c r="N1037" i="6" s="1"/>
  <c r="D1032" i="7" s="1"/>
  <c r="G1032" i="7" s="1"/>
  <c r="M855" i="5"/>
  <c r="N855" i="5" s="1"/>
  <c r="M556" i="5"/>
  <c r="N556" i="5" s="1"/>
  <c r="N782" i="5"/>
  <c r="K783" i="6"/>
  <c r="N783" i="6" s="1"/>
  <c r="D778" i="7" s="1"/>
  <c r="G778" i="7" s="1"/>
  <c r="O782" i="5"/>
  <c r="N1468" i="5"/>
  <c r="K1469" i="6"/>
  <c r="N1469" i="6" s="1"/>
  <c r="D1464" i="7" s="1"/>
  <c r="G1464" i="7" s="1"/>
  <c r="O1468" i="5"/>
  <c r="M1273" i="5"/>
  <c r="N1273" i="5" s="1"/>
  <c r="M107" i="5"/>
  <c r="N107" i="5" s="1"/>
  <c r="M772" i="5"/>
  <c r="N772" i="5" s="1"/>
  <c r="M891" i="5"/>
  <c r="N891" i="5" s="1"/>
  <c r="M611" i="5"/>
  <c r="N611" i="5" s="1"/>
  <c r="M798" i="5"/>
  <c r="N798" i="5" s="1"/>
  <c r="M59" i="5"/>
  <c r="N59" i="5" s="1"/>
  <c r="N796" i="5"/>
  <c r="O796" i="5"/>
  <c r="K797" i="6"/>
  <c r="N797" i="6" s="1"/>
  <c r="D792" i="7" s="1"/>
  <c r="G792" i="7" s="1"/>
  <c r="N1458" i="5"/>
  <c r="K1459" i="6"/>
  <c r="N1459" i="6" s="1"/>
  <c r="D1454" i="7" s="1"/>
  <c r="G1454" i="7" s="1"/>
  <c r="O1458" i="5"/>
  <c r="M842" i="5"/>
  <c r="N842" i="5" s="1"/>
  <c r="N948" i="5"/>
  <c r="K949" i="6"/>
  <c r="N949" i="6" s="1"/>
  <c r="D944" i="7" s="1"/>
  <c r="G944" i="7" s="1"/>
  <c r="O948" i="5"/>
  <c r="M795" i="5"/>
  <c r="N795" i="5" s="1"/>
  <c r="M940" i="5"/>
  <c r="N940" i="5" s="1"/>
  <c r="M997" i="5"/>
  <c r="N997" i="5" s="1"/>
  <c r="M880" i="5"/>
  <c r="N880" i="5" s="1"/>
  <c r="M1013" i="5"/>
  <c r="N1013" i="5" s="1"/>
  <c r="N1364" i="5"/>
  <c r="O1364" i="5"/>
  <c r="K1365" i="6"/>
  <c r="M32" i="5"/>
  <c r="N32" i="5" s="1"/>
  <c r="M877" i="5"/>
  <c r="N877" i="5" s="1"/>
  <c r="N662" i="5"/>
  <c r="O662" i="5"/>
  <c r="K663" i="6"/>
  <c r="N663" i="6" s="1"/>
  <c r="D658" i="7" s="1"/>
  <c r="G658" i="7" s="1"/>
  <c r="N706" i="5"/>
  <c r="O706" i="5"/>
  <c r="K707" i="6"/>
  <c r="N54" i="5"/>
  <c r="O54" i="5"/>
  <c r="K55" i="6"/>
  <c r="M711" i="5"/>
  <c r="N711" i="5" s="1"/>
  <c r="M1253" i="5"/>
  <c r="N1253" i="5" s="1"/>
  <c r="M863" i="5"/>
  <c r="N863" i="5" s="1"/>
  <c r="N663" i="5"/>
  <c r="K664" i="6"/>
  <c r="O663" i="5"/>
  <c r="N11" i="5"/>
  <c r="K12" i="6"/>
  <c r="N12" i="6" s="1"/>
  <c r="D7" i="7" s="1"/>
  <c r="O11" i="5"/>
  <c r="N1428" i="5"/>
  <c r="K1429" i="6"/>
  <c r="N1429" i="6" s="1"/>
  <c r="D1424" i="7" s="1"/>
  <c r="G1424" i="7" s="1"/>
  <c r="O1428" i="5"/>
  <c r="M84" i="5"/>
  <c r="N84" i="5" s="1"/>
  <c r="N58" i="5"/>
  <c r="K59" i="6"/>
  <c r="N59" i="6" s="1"/>
  <c r="D54" i="7" s="1"/>
  <c r="G54" i="7" s="1"/>
  <c r="O58" i="5"/>
  <c r="M897" i="5"/>
  <c r="N897" i="5" s="1"/>
  <c r="N653" i="5"/>
  <c r="K654" i="6"/>
  <c r="N654" i="6" s="1"/>
  <c r="D649" i="7" s="1"/>
  <c r="G649" i="7" s="1"/>
  <c r="O653" i="5"/>
  <c r="N778" i="5"/>
  <c r="O778" i="5"/>
  <c r="K779" i="6"/>
  <c r="N779" i="6" s="1"/>
  <c r="D774" i="7" s="1"/>
  <c r="G774" i="7" s="1"/>
  <c r="M910" i="5"/>
  <c r="N910" i="5" s="1"/>
  <c r="M980" i="5"/>
  <c r="N980" i="5" s="1"/>
  <c r="M1004" i="5"/>
  <c r="N1004" i="5" s="1"/>
  <c r="M563" i="5"/>
  <c r="N563" i="5" s="1"/>
  <c r="M908" i="5"/>
  <c r="N908" i="5" s="1"/>
  <c r="M985" i="5"/>
  <c r="N985" i="5" s="1"/>
  <c r="N103" i="5"/>
  <c r="O103" i="5"/>
  <c r="K104" i="6"/>
  <c r="N104" i="6" s="1"/>
  <c r="D99" i="7" s="1"/>
  <c r="G99" i="7" s="1"/>
  <c r="M604" i="5"/>
  <c r="N604" i="5" s="1"/>
  <c r="M1003" i="5"/>
  <c r="N1003" i="5" s="1"/>
  <c r="N164" i="5"/>
  <c r="K165" i="6"/>
  <c r="N165" i="6" s="1"/>
  <c r="D160" i="7" s="1"/>
  <c r="G160" i="7" s="1"/>
  <c r="O164" i="5"/>
  <c r="N160" i="5"/>
  <c r="O160" i="5"/>
  <c r="K161" i="6"/>
  <c r="N161" i="6" s="1"/>
  <c r="D156" i="7" s="1"/>
  <c r="G156" i="7" s="1"/>
  <c r="N1425" i="5"/>
  <c r="K1426" i="6"/>
  <c r="N1426" i="6" s="1"/>
  <c r="D1421" i="7" s="1"/>
  <c r="G1421" i="7" s="1"/>
  <c r="O1425" i="5"/>
  <c r="M993" i="5"/>
  <c r="N993" i="5" s="1"/>
  <c r="M25" i="5"/>
  <c r="N25" i="5" s="1"/>
  <c r="N702" i="5"/>
  <c r="O702" i="5"/>
  <c r="K703" i="6"/>
  <c r="N37" i="5"/>
  <c r="K38" i="6"/>
  <c r="N38" i="6" s="1"/>
  <c r="D33" i="7" s="1"/>
  <c r="G33" i="7" s="1"/>
  <c r="O37" i="5"/>
  <c r="N777" i="5"/>
  <c r="K778" i="6"/>
  <c r="N778" i="6" s="1"/>
  <c r="D773" i="7" s="1"/>
  <c r="G773" i="7" s="1"/>
  <c r="O777" i="5"/>
  <c r="M1024" i="5"/>
  <c r="N1024" i="5" s="1"/>
  <c r="M1439" i="5"/>
  <c r="N1439" i="5" s="1"/>
  <c r="M890" i="5"/>
  <c r="N890" i="5" s="1"/>
  <c r="M812" i="5"/>
  <c r="N812" i="5" s="1"/>
  <c r="N905" i="5"/>
  <c r="O905" i="5"/>
  <c r="K906" i="6"/>
  <c r="N906" i="6" s="1"/>
  <c r="D901" i="7" s="1"/>
  <c r="G901" i="7" s="1"/>
  <c r="M668" i="5"/>
  <c r="N668" i="5" s="1"/>
  <c r="M792" i="5"/>
  <c r="N792" i="5" s="1"/>
  <c r="N94" i="5"/>
  <c r="M901" i="5"/>
  <c r="N901" i="5" s="1"/>
  <c r="M118" i="5"/>
  <c r="N118" i="5" s="1"/>
  <c r="M673" i="5"/>
  <c r="N673" i="5" s="1"/>
  <c r="M1010" i="5"/>
  <c r="N1010" i="5" s="1"/>
  <c r="M869" i="5"/>
  <c r="N869" i="5" s="1"/>
  <c r="M967" i="5"/>
  <c r="N967" i="5" s="1"/>
  <c r="M593" i="5"/>
  <c r="N593" i="5" s="1"/>
  <c r="M652" i="5"/>
  <c r="N652" i="5" s="1"/>
  <c r="N1355" i="5"/>
  <c r="K1356" i="6"/>
  <c r="N1356" i="6" s="1"/>
  <c r="D1351" i="7" s="1"/>
  <c r="G1351" i="7" s="1"/>
  <c r="O1355" i="5"/>
  <c r="M109" i="5"/>
  <c r="N109" i="5" s="1"/>
  <c r="M1008" i="5"/>
  <c r="N1008" i="5" s="1"/>
  <c r="M872" i="5"/>
  <c r="N872" i="5" s="1"/>
  <c r="M1254" i="5"/>
  <c r="N1254" i="5" s="1"/>
  <c r="N912" i="5"/>
  <c r="O912" i="5"/>
  <c r="K913" i="6"/>
  <c r="N913" i="6" s="1"/>
  <c r="D908" i="7" s="1"/>
  <c r="G908" i="7" s="1"/>
  <c r="M1259" i="5"/>
  <c r="N1259" i="5" s="1"/>
  <c r="N178" i="5"/>
  <c r="O178" i="5"/>
  <c r="K179" i="6"/>
  <c r="N179" i="6" s="1"/>
  <c r="D174" i="7" s="1"/>
  <c r="G174" i="7" s="1"/>
  <c r="M610" i="5"/>
  <c r="N610" i="5" s="1"/>
  <c r="N167" i="5"/>
  <c r="O167" i="5"/>
  <c r="K168" i="6"/>
  <c r="N168" i="6" s="1"/>
  <c r="D163" i="7" s="1"/>
  <c r="G163" i="7" s="1"/>
  <c r="M605" i="5"/>
  <c r="N605" i="5" s="1"/>
  <c r="N836" i="5"/>
  <c r="K837" i="6"/>
  <c r="N837" i="6" s="1"/>
  <c r="D832" i="7" s="1"/>
  <c r="G832" i="7" s="1"/>
  <c r="O836" i="5"/>
  <c r="M1041" i="5"/>
  <c r="N1041" i="5" s="1"/>
  <c r="M780" i="5"/>
  <c r="N780" i="5" s="1"/>
  <c r="M928" i="5"/>
  <c r="N928" i="5" s="1"/>
  <c r="M913" i="5"/>
  <c r="N913" i="5" s="1"/>
  <c r="M848" i="5"/>
  <c r="N848" i="5" s="1"/>
  <c r="N1418" i="5"/>
  <c r="K1419" i="6"/>
  <c r="N1419" i="6" s="1"/>
  <c r="D1414" i="7" s="1"/>
  <c r="G1414" i="7" s="1"/>
  <c r="O1418" i="5"/>
  <c r="N172" i="5"/>
  <c r="O172" i="5"/>
  <c r="K173" i="6"/>
  <c r="N173" i="6" s="1"/>
  <c r="D168" i="7" s="1"/>
  <c r="G168" i="7" s="1"/>
  <c r="N703" i="5"/>
  <c r="O703" i="5"/>
  <c r="K704" i="6"/>
  <c r="N704" i="6" s="1"/>
  <c r="D699" i="7" s="1"/>
  <c r="G699" i="7" s="1"/>
  <c r="N1446" i="5"/>
  <c r="O1446" i="5"/>
  <c r="K1447" i="6"/>
  <c r="M808" i="5"/>
  <c r="N808" i="5" s="1"/>
  <c r="M550" i="5"/>
  <c r="N550" i="5" s="1"/>
  <c r="N1373" i="5"/>
  <c r="O1373" i="5"/>
  <c r="K1374" i="6"/>
  <c r="N1394" i="5"/>
  <c r="O1394" i="5"/>
  <c r="K1395" i="6"/>
  <c r="M126" i="5"/>
  <c r="N126" i="5" s="1"/>
  <c r="M53" i="5"/>
  <c r="N53" i="5" s="1"/>
  <c r="N154" i="5"/>
  <c r="O154" i="5"/>
  <c r="K155" i="6"/>
  <c r="N155" i="6" s="1"/>
  <c r="D150" i="7" s="1"/>
  <c r="N183" i="5"/>
  <c r="K184" i="6"/>
  <c r="O183" i="5"/>
  <c r="N1437" i="5"/>
  <c r="O1437" i="5"/>
  <c r="K1438" i="6"/>
  <c r="N1438" i="6" s="1"/>
  <c r="D1433" i="7" s="1"/>
  <c r="G1433" i="7" s="1"/>
  <c r="K130" i="6"/>
  <c r="N689" i="5"/>
  <c r="O689" i="5"/>
  <c r="K690" i="6"/>
  <c r="M1274" i="5"/>
  <c r="N1274" i="5" s="1"/>
  <c r="M119" i="5"/>
  <c r="N119" i="5" s="1"/>
  <c r="M1032" i="5"/>
  <c r="N1032" i="5" s="1"/>
  <c r="M875" i="5"/>
  <c r="N875" i="5" s="1"/>
  <c r="N1382" i="5"/>
  <c r="K1383" i="6"/>
  <c r="N1383" i="6" s="1"/>
  <c r="D1378" i="7" s="1"/>
  <c r="G1378" i="7" s="1"/>
  <c r="O1382" i="5"/>
  <c r="N56" i="5"/>
  <c r="O56" i="5"/>
  <c r="K57" i="6"/>
  <c r="N57" i="6" s="1"/>
  <c r="D52" i="7" s="1"/>
  <c r="G52" i="7" s="1"/>
  <c r="M644" i="5"/>
  <c r="N644" i="5" s="1"/>
  <c r="N17" i="5"/>
  <c r="K18" i="6"/>
  <c r="N18" i="6" s="1"/>
  <c r="D13" i="7" s="1"/>
  <c r="G13" i="7" s="1"/>
  <c r="O17" i="5"/>
  <c r="N554" i="5"/>
  <c r="K555" i="6"/>
  <c r="N555" i="6" s="1"/>
  <c r="D550" i="7" s="1"/>
  <c r="G550" i="7" s="1"/>
  <c r="O554" i="5"/>
  <c r="N896" i="5"/>
  <c r="K897" i="6"/>
  <c r="N897" i="6" s="1"/>
  <c r="D892" i="7" s="1"/>
  <c r="G892" i="7" s="1"/>
  <c r="O896" i="5"/>
  <c r="M970" i="5"/>
  <c r="N970" i="5" s="1"/>
  <c r="N181" i="5"/>
  <c r="O181" i="5"/>
  <c r="K182" i="6"/>
  <c r="N182" i="6" s="1"/>
  <c r="D177" i="7" s="1"/>
  <c r="G177" i="7" s="1"/>
  <c r="M826" i="5"/>
  <c r="N826" i="5" s="1"/>
  <c r="M29" i="5"/>
  <c r="N29" i="5" s="1"/>
  <c r="M811" i="5"/>
  <c r="N811" i="5" s="1"/>
  <c r="N1417" i="5"/>
  <c r="O1417" i="5"/>
  <c r="K1418" i="6"/>
  <c r="N1418" i="6" s="1"/>
  <c r="D1413" i="7" s="1"/>
  <c r="G1413" i="7" s="1"/>
  <c r="N1408" i="5"/>
  <c r="O1408" i="5"/>
  <c r="K1409" i="6"/>
  <c r="N1409" i="6" s="1"/>
  <c r="D1404" i="7" s="1"/>
  <c r="G1404" i="7" s="1"/>
  <c r="M914" i="5"/>
  <c r="N914" i="5" s="1"/>
  <c r="N141" i="5"/>
  <c r="O141" i="5"/>
  <c r="K142" i="6"/>
  <c r="N142" i="6" s="1"/>
  <c r="D137" i="7" s="1"/>
  <c r="G137" i="7" s="1"/>
  <c r="N587" i="5"/>
  <c r="K588" i="6"/>
  <c r="N588" i="6" s="1"/>
  <c r="D583" i="7" s="1"/>
  <c r="G583" i="7" s="1"/>
  <c r="O587" i="5"/>
  <c r="M72" i="5"/>
  <c r="N72" i="5" s="1"/>
  <c r="M561" i="5"/>
  <c r="N561" i="5" s="1"/>
  <c r="M834" i="5"/>
  <c r="N834" i="5" s="1"/>
  <c r="M175" i="5"/>
  <c r="N175" i="5" s="1"/>
  <c r="M1266" i="5"/>
  <c r="N1266" i="5" s="1"/>
  <c r="M843" i="5"/>
  <c r="N843" i="5" s="1"/>
  <c r="M841" i="5"/>
  <c r="N841" i="5" s="1"/>
  <c r="M846" i="5"/>
  <c r="N846" i="5" s="1"/>
  <c r="M67" i="5"/>
  <c r="N67" i="5" s="1"/>
  <c r="M655" i="5"/>
  <c r="N655" i="5" s="1"/>
  <c r="M851" i="5"/>
  <c r="N851" i="5" s="1"/>
  <c r="M962" i="5"/>
  <c r="N962" i="5" s="1"/>
  <c r="M825" i="5"/>
  <c r="N825" i="5" s="1"/>
  <c r="M120" i="5"/>
  <c r="N120" i="5" s="1"/>
  <c r="M867" i="5"/>
  <c r="N867" i="5" s="1"/>
  <c r="M1249" i="5"/>
  <c r="N1249" i="5" s="1"/>
  <c r="N1248" i="5"/>
  <c r="K1249" i="6"/>
  <c r="N1249" i="6" s="1"/>
  <c r="O1248" i="5"/>
  <c r="M637" i="5"/>
  <c r="N637" i="5" s="1"/>
  <c r="N184" i="5"/>
  <c r="O184" i="5"/>
  <c r="K185" i="6"/>
  <c r="N185" i="6" s="1"/>
  <c r="D180" i="7" s="1"/>
  <c r="G180" i="7" s="1"/>
  <c r="N820" i="5"/>
  <c r="O820" i="5"/>
  <c r="K821" i="6"/>
  <c r="N821" i="6" s="1"/>
  <c r="D816" i="7" s="1"/>
  <c r="G816" i="7" s="1"/>
  <c r="M952" i="5"/>
  <c r="N952" i="5" s="1"/>
  <c r="N66" i="5"/>
  <c r="K67" i="6"/>
  <c r="N67" i="6" s="1"/>
  <c r="D62" i="7" s="1"/>
  <c r="G62" i="7" s="1"/>
  <c r="O66" i="5"/>
  <c r="M829" i="5"/>
  <c r="N829" i="5" s="1"/>
  <c r="M692" i="5"/>
  <c r="N692" i="5" s="1"/>
  <c r="M959" i="5"/>
  <c r="N959" i="5" s="1"/>
  <c r="M651" i="5"/>
  <c r="N651" i="5" s="1"/>
  <c r="K626" i="6"/>
  <c r="O625" i="5"/>
  <c r="N86" i="5"/>
  <c r="K87" i="6"/>
  <c r="O86" i="5"/>
  <c r="M794" i="5"/>
  <c r="N794" i="5" s="1"/>
  <c r="M1450" i="5"/>
  <c r="N1450" i="5" s="1"/>
  <c r="N1471" i="5"/>
  <c r="O1471" i="5"/>
  <c r="K1472" i="6"/>
  <c r="N1472" i="6" s="1"/>
  <c r="D1467" i="7" s="1"/>
  <c r="G1467" i="7" s="1"/>
  <c r="N788" i="5"/>
  <c r="O788" i="5"/>
  <c r="K789" i="6"/>
  <c r="N1344" i="5"/>
  <c r="K1345" i="6"/>
  <c r="O1344" i="5"/>
  <c r="M885" i="5"/>
  <c r="N885" i="5" s="1"/>
  <c r="M969" i="5"/>
  <c r="N969" i="5" s="1"/>
  <c r="M923" i="5"/>
  <c r="N923" i="5" s="1"/>
  <c r="M1247" i="5"/>
  <c r="N1247" i="5" s="1"/>
  <c r="M88" i="5"/>
  <c r="N88" i="5" s="1"/>
  <c r="M13" i="5"/>
  <c r="N13" i="5" s="1"/>
  <c r="N553" i="5"/>
  <c r="O553" i="5"/>
  <c r="K554" i="6"/>
  <c r="N554" i="6" s="1"/>
  <c r="D549" i="7" s="1"/>
  <c r="G549" i="7" s="1"/>
  <c r="N169" i="5"/>
  <c r="K170" i="6"/>
  <c r="N170" i="6" s="1"/>
  <c r="D165" i="7" s="1"/>
  <c r="G165" i="7" s="1"/>
  <c r="O169" i="5"/>
  <c r="M862" i="5"/>
  <c r="N862" i="5" s="1"/>
  <c r="M957" i="5"/>
  <c r="N957" i="5" s="1"/>
  <c r="N1242" i="5"/>
  <c r="K1243" i="6"/>
  <c r="N1243" i="6" s="1"/>
  <c r="O1242" i="5"/>
  <c r="M922" i="5"/>
  <c r="N922" i="5" s="1"/>
  <c r="M982" i="5"/>
  <c r="N982" i="5" s="1"/>
  <c r="M823" i="5"/>
  <c r="N823" i="5" s="1"/>
  <c r="M1038" i="5"/>
  <c r="N1038" i="5" s="1"/>
  <c r="M839" i="5"/>
  <c r="N839" i="5" s="1"/>
  <c r="M565" i="5"/>
  <c r="N565" i="5" s="1"/>
  <c r="M679" i="5"/>
  <c r="N679" i="5" s="1"/>
  <c r="M50" i="5"/>
  <c r="N50" i="5" s="1"/>
  <c r="M47" i="5"/>
  <c r="N47" i="5" s="1"/>
  <c r="M586" i="5"/>
  <c r="N586" i="5" s="1"/>
  <c r="M801" i="5"/>
  <c r="N801" i="5" s="1"/>
  <c r="M895" i="5"/>
  <c r="N895" i="5" s="1"/>
  <c r="N931" i="5"/>
  <c r="K932" i="6"/>
  <c r="N932" i="6" s="1"/>
  <c r="D927" i="7" s="1"/>
  <c r="G927" i="7" s="1"/>
  <c r="O931" i="5"/>
  <c r="M814" i="5"/>
  <c r="N814" i="5" s="1"/>
  <c r="M934" i="5"/>
  <c r="N934" i="5" s="1"/>
  <c r="M560" i="5"/>
  <c r="N560" i="5" s="1"/>
  <c r="N693" i="5"/>
  <c r="K694" i="6"/>
  <c r="N694" i="6" s="1"/>
  <c r="D689" i="7" s="1"/>
  <c r="G689" i="7" s="1"/>
  <c r="O693" i="5"/>
  <c r="N1434" i="5"/>
  <c r="K1435" i="6"/>
  <c r="O1434" i="5"/>
  <c r="M105" i="5"/>
  <c r="N105" i="5" s="1"/>
  <c r="N1371" i="5"/>
  <c r="O1371" i="5"/>
  <c r="K1372" i="6"/>
  <c r="M955" i="5"/>
  <c r="N955" i="5" s="1"/>
  <c r="M787" i="5"/>
  <c r="N787" i="5" s="1"/>
  <c r="M1029" i="5"/>
  <c r="N1029" i="5" s="1"/>
  <c r="M935" i="5"/>
  <c r="N935" i="5" s="1"/>
  <c r="M1271" i="5"/>
  <c r="N1271" i="5" s="1"/>
  <c r="M597" i="5"/>
  <c r="N597" i="5" s="1"/>
  <c r="M48" i="5"/>
  <c r="N48" i="5" s="1"/>
  <c r="M1479" i="5"/>
  <c r="N1479" i="5" s="1"/>
  <c r="N1380" i="5"/>
  <c r="K1381" i="6"/>
  <c r="N1381" i="6" s="1"/>
  <c r="D1376" i="7" s="1"/>
  <c r="G1376" i="7" s="1"/>
  <c r="O1380" i="5"/>
  <c r="N1370" i="5"/>
  <c r="O1370" i="5"/>
  <c r="K1371" i="6"/>
  <c r="N1371" i="6" s="1"/>
  <c r="D1366" i="7" s="1"/>
  <c r="G1366" i="7" s="1"/>
  <c r="M888" i="5"/>
  <c r="N888" i="5" s="1"/>
  <c r="M1001" i="5"/>
  <c r="N1001" i="5" s="1"/>
  <c r="M1034" i="5"/>
  <c r="N1034" i="5" s="1"/>
  <c r="N1287" i="5"/>
  <c r="K1288" i="6"/>
  <c r="N1288" i="6" s="1"/>
  <c r="D1283" i="7" s="1"/>
  <c r="G1283" i="7" s="1"/>
  <c r="O1287" i="5"/>
  <c r="M562" i="5"/>
  <c r="N562" i="5" s="1"/>
  <c r="N1286" i="5"/>
  <c r="O1286" i="5"/>
  <c r="K1287" i="6"/>
  <c r="N1287" i="6" s="1"/>
  <c r="M642" i="5"/>
  <c r="N642" i="5" s="1"/>
  <c r="M1002" i="5"/>
  <c r="N1002" i="5" s="1"/>
  <c r="N63" i="5"/>
  <c r="K64" i="6"/>
  <c r="N64" i="6" s="1"/>
  <c r="D59" i="7" s="1"/>
  <c r="G59" i="7" s="1"/>
  <c r="O63" i="5"/>
  <c r="N1421" i="5"/>
  <c r="O1421" i="5"/>
  <c r="K1422" i="6"/>
  <c r="N956" i="5"/>
  <c r="O956" i="5"/>
  <c r="K957" i="6"/>
  <c r="M898" i="5"/>
  <c r="N898" i="5" s="1"/>
  <c r="N1348" i="5"/>
  <c r="K1349" i="6"/>
  <c r="N1349" i="6" s="1"/>
  <c r="D1344" i="7" s="1"/>
  <c r="G1344" i="7" s="1"/>
  <c r="O1348" i="5"/>
  <c r="M784" i="5"/>
  <c r="N784" i="5" s="1"/>
  <c r="M603" i="5"/>
  <c r="N603" i="5" s="1"/>
  <c r="M884" i="5"/>
  <c r="N884" i="5" s="1"/>
  <c r="M36" i="5"/>
  <c r="N36" i="5" s="1"/>
  <c r="M38" i="5"/>
  <c r="N38" i="5" s="1"/>
  <c r="N1360" i="5"/>
  <c r="K1361" i="6"/>
  <c r="O1360" i="5"/>
  <c r="M595" i="5"/>
  <c r="N595" i="5" s="1"/>
  <c r="M942" i="5"/>
  <c r="N942" i="5" s="1"/>
  <c r="M1284" i="5"/>
  <c r="N1284" i="5" s="1"/>
  <c r="M143" i="5"/>
  <c r="N143" i="5" s="1"/>
  <c r="M902" i="5"/>
  <c r="N902" i="5" s="1"/>
  <c r="N1021" i="5"/>
  <c r="K1022" i="6"/>
  <c r="N1022" i="6" s="1"/>
  <c r="D1017" i="7" s="1"/>
  <c r="G1017" i="7" s="1"/>
  <c r="O1021" i="5"/>
  <c r="N1026" i="5"/>
  <c r="O1026" i="5"/>
  <c r="K1027" i="6"/>
  <c r="N1027" i="6" s="1"/>
  <c r="D1022" i="7" s="1"/>
  <c r="G1022" i="7" s="1"/>
  <c r="M979" i="5"/>
  <c r="N979" i="5" s="1"/>
  <c r="M776" i="5"/>
  <c r="N776" i="5" s="1"/>
  <c r="M1000" i="5"/>
  <c r="N1000" i="5" s="1"/>
  <c r="M591" i="5"/>
  <c r="N591" i="5" s="1"/>
  <c r="M945" i="5"/>
  <c r="N945" i="5" s="1"/>
  <c r="M849" i="5"/>
  <c r="N849" i="5" s="1"/>
  <c r="N1245" i="5"/>
  <c r="O1245" i="5"/>
  <c r="K1246" i="6"/>
  <c r="N1246" i="6" s="1"/>
  <c r="D1241" i="7" s="1"/>
  <c r="M903" i="5"/>
  <c r="N903" i="5" s="1"/>
  <c r="M142" i="5"/>
  <c r="N142" i="5" s="1"/>
  <c r="M958" i="5"/>
  <c r="N958" i="5" s="1"/>
  <c r="M775" i="5"/>
  <c r="N775" i="5" s="1"/>
  <c r="M1018" i="5"/>
  <c r="N1018" i="5" s="1"/>
  <c r="M809" i="5"/>
  <c r="N809" i="5" s="1"/>
  <c r="M822" i="5"/>
  <c r="N822" i="5" s="1"/>
  <c r="N60" i="5"/>
  <c r="O60" i="5"/>
  <c r="K61" i="6"/>
  <c r="N61" i="6" s="1"/>
  <c r="D56" i="7" s="1"/>
  <c r="G56" i="7" s="1"/>
  <c r="M827" i="5"/>
  <c r="N827" i="5" s="1"/>
  <c r="N961" i="5"/>
  <c r="K962" i="6"/>
  <c r="N962" i="6" s="1"/>
  <c r="D957" i="7" s="1"/>
  <c r="G957" i="7" s="1"/>
  <c r="O961" i="5"/>
  <c r="M1031" i="5"/>
  <c r="N1031" i="5" s="1"/>
  <c r="M1012" i="5"/>
  <c r="N1012" i="5" s="1"/>
  <c r="M1023" i="5"/>
  <c r="N1023" i="5" s="1"/>
  <c r="M715" i="5"/>
  <c r="N715" i="5" s="1"/>
  <c r="M628" i="5"/>
  <c r="N628" i="5" s="1"/>
  <c r="N115" i="5"/>
  <c r="K116" i="6"/>
  <c r="O115" i="5"/>
  <c r="M805" i="5"/>
  <c r="N805" i="5" s="1"/>
  <c r="M680" i="5"/>
  <c r="N680" i="5" s="1"/>
  <c r="N1477" i="5"/>
  <c r="K1478" i="6"/>
  <c r="O1477" i="5"/>
  <c r="M984" i="5"/>
  <c r="N984" i="5" s="1"/>
  <c r="N1359" i="5"/>
  <c r="K1360" i="6"/>
  <c r="O1359" i="5"/>
  <c r="M857" i="5"/>
  <c r="N857" i="5" s="1"/>
  <c r="M771" i="5"/>
  <c r="N771" i="5" s="1"/>
  <c r="M654" i="5"/>
  <c r="N654" i="5" s="1"/>
  <c r="M657" i="5"/>
  <c r="N657" i="5" s="1"/>
  <c r="M620" i="5"/>
  <c r="N620" i="5" s="1"/>
  <c r="M91" i="5"/>
  <c r="N91" i="5" s="1"/>
  <c r="N1258" i="5"/>
  <c r="K1259" i="6"/>
  <c r="O1258" i="5"/>
  <c r="M1257" i="5"/>
  <c r="N1257" i="5" s="1"/>
  <c r="M799" i="5"/>
  <c r="N799" i="5" s="1"/>
  <c r="N602" i="5"/>
  <c r="K603" i="6"/>
  <c r="N603" i="6" s="1"/>
  <c r="D598" i="7" s="1"/>
  <c r="G598" i="7" s="1"/>
  <c r="O602" i="5"/>
  <c r="N551" i="5"/>
  <c r="K552" i="6"/>
  <c r="N552" i="6" s="1"/>
  <c r="D547" i="7" s="1"/>
  <c r="G547" i="7" s="1"/>
  <c r="O551" i="5"/>
  <c r="N783" i="5"/>
  <c r="O783" i="5"/>
  <c r="K784" i="6"/>
  <c r="N784" i="6" s="1"/>
  <c r="D779" i="7" s="1"/>
  <c r="G779" i="7" s="1"/>
  <c r="M1037" i="5"/>
  <c r="N1037" i="5" s="1"/>
  <c r="M159" i="5"/>
  <c r="M583" i="5"/>
  <c r="N583" i="5" s="1"/>
  <c r="M986" i="5"/>
  <c r="N986" i="5" s="1"/>
  <c r="M835" i="5"/>
  <c r="N835" i="5" s="1"/>
  <c r="M1368" i="5"/>
  <c r="N1368" i="5" s="1"/>
  <c r="M861" i="5"/>
  <c r="N861" i="5" s="1"/>
  <c r="M40" i="5"/>
  <c r="N40" i="5" s="1"/>
  <c r="M1463" i="5"/>
  <c r="N1463" i="5" s="1"/>
  <c r="N664" i="5"/>
  <c r="K665" i="6"/>
  <c r="N665" i="6" s="1"/>
  <c r="D660" i="7" s="1"/>
  <c r="G660" i="7" s="1"/>
  <c r="O664" i="5"/>
  <c r="M1020" i="5"/>
  <c r="N1020" i="5" s="1"/>
  <c r="M804" i="5"/>
  <c r="N804" i="5" s="1"/>
  <c r="M991" i="5"/>
  <c r="N991" i="5" s="1"/>
  <c r="M865" i="5"/>
  <c r="N865" i="5" s="1"/>
  <c r="K979" i="6"/>
  <c r="N979" i="6" s="1"/>
  <c r="D974" i="7" s="1"/>
  <c r="G974" i="7" s="1"/>
  <c r="O978" i="5"/>
  <c r="O101" i="5"/>
  <c r="K102" i="6"/>
  <c r="N102" i="6" s="1"/>
  <c r="D97" i="7" s="1"/>
  <c r="G97" i="7" s="1"/>
  <c r="O99" i="5"/>
  <c r="K100" i="6"/>
  <c r="N100" i="6" s="1"/>
  <c r="D95" i="7" s="1"/>
  <c r="G95" i="7" s="1"/>
  <c r="O173" i="5"/>
  <c r="K174" i="6"/>
  <c r="O937" i="5"/>
  <c r="K938" i="6"/>
  <c r="N938" i="6" s="1"/>
  <c r="D933" i="7" s="1"/>
  <c r="G933" i="7" s="1"/>
  <c r="K88" i="6"/>
  <c r="N88" i="6" s="1"/>
  <c r="D83" i="7" s="1"/>
  <c r="G83" i="7" s="1"/>
  <c r="O87" i="5"/>
  <c r="O585" i="5"/>
  <c r="K586" i="6"/>
  <c r="N586" i="6" s="1"/>
  <c r="D581" i="7" s="1"/>
  <c r="G581" i="7" s="1"/>
  <c r="K31" i="6"/>
  <c r="N31" i="6" s="1"/>
  <c r="D26" i="7" s="1"/>
  <c r="G26" i="7" s="1"/>
  <c r="O30" i="5"/>
  <c r="K697" i="6"/>
  <c r="N697" i="6" s="1"/>
  <c r="D692" i="7" s="1"/>
  <c r="G692" i="7" s="1"/>
  <c r="O696" i="5"/>
  <c r="O917" i="5"/>
  <c r="K918" i="6"/>
  <c r="N918" i="6" s="1"/>
  <c r="D913" i="7" s="1"/>
  <c r="G913" i="7" s="1"/>
  <c r="K895" i="6"/>
  <c r="O894" i="5"/>
  <c r="O968" i="5"/>
  <c r="K969" i="6"/>
  <c r="N969" i="6" s="1"/>
  <c r="D964" i="7" s="1"/>
  <c r="G964" i="7" s="1"/>
  <c r="K672" i="6"/>
  <c r="N672" i="6" s="1"/>
  <c r="D667" i="7" s="1"/>
  <c r="G667" i="7" s="1"/>
  <c r="O671" i="5"/>
  <c r="O1265" i="5"/>
  <c r="K1266" i="6"/>
  <c r="N1266" i="6" s="1"/>
  <c r="N671" i="5"/>
  <c r="N101" i="5"/>
  <c r="N1265" i="5"/>
  <c r="N99" i="5"/>
  <c r="K42" i="6"/>
  <c r="N42" i="6" s="1"/>
  <c r="D37" i="7" s="1"/>
  <c r="G37" i="7" s="1"/>
  <c r="O41" i="5"/>
  <c r="O806" i="5"/>
  <c r="K807" i="6"/>
  <c r="N807" i="6" s="1"/>
  <c r="D802" i="7" s="1"/>
  <c r="G802" i="7" s="1"/>
  <c r="O1255" i="5"/>
  <c r="K1256" i="6"/>
  <c r="K1028" i="6"/>
  <c r="N1028" i="6" s="1"/>
  <c r="D1023" i="7" s="1"/>
  <c r="G1023" i="7" s="1"/>
  <c r="O1027" i="5"/>
  <c r="K997" i="6"/>
  <c r="N997" i="6" s="1"/>
  <c r="D992" i="7" s="1"/>
  <c r="G992" i="7" s="1"/>
  <c r="O996" i="5"/>
  <c r="N173" i="5"/>
  <c r="K1573" i="6"/>
  <c r="O1547" i="5"/>
  <c r="O678" i="5"/>
  <c r="K679" i="6"/>
  <c r="N679" i="6" s="1"/>
  <c r="D674" i="7" s="1"/>
  <c r="G674" i="7" s="1"/>
  <c r="K720" i="6"/>
  <c r="N720" i="6" s="1"/>
  <c r="D715" i="7" s="1"/>
  <c r="G715" i="7" s="1"/>
  <c r="O719" i="5"/>
  <c r="K955" i="6"/>
  <c r="N955" i="6" s="1"/>
  <c r="D950" i="7" s="1"/>
  <c r="G950" i="7" s="1"/>
  <c r="O954" i="5"/>
  <c r="N937" i="5"/>
  <c r="N87" i="5"/>
  <c r="N585" i="5"/>
  <c r="N30" i="5"/>
  <c r="O707" i="5"/>
  <c r="K708" i="6"/>
  <c r="N708" i="6" s="1"/>
  <c r="D703" i="7" s="1"/>
  <c r="G703" i="7" s="1"/>
  <c r="K976" i="6"/>
  <c r="N976" i="6" s="1"/>
  <c r="D971" i="7" s="1"/>
  <c r="G971" i="7" s="1"/>
  <c r="O975" i="5"/>
  <c r="K167" i="6"/>
  <c r="N167" i="6" s="1"/>
  <c r="D162" i="7" s="1"/>
  <c r="G162" i="7" s="1"/>
  <c r="O166" i="5"/>
  <c r="K702" i="6"/>
  <c r="N702" i="6" s="1"/>
  <c r="D697" i="7" s="1"/>
  <c r="G697" i="7" s="1"/>
  <c r="O701" i="5"/>
  <c r="N696" i="5"/>
  <c r="N917" i="5"/>
  <c r="N894" i="5"/>
  <c r="N968" i="5"/>
  <c r="K157" i="6"/>
  <c r="N157" i="6" s="1"/>
  <c r="D152" i="7" s="1"/>
  <c r="G152" i="7" s="1"/>
  <c r="O156" i="5"/>
  <c r="K817" i="6"/>
  <c r="N817" i="6" s="1"/>
  <c r="D812" i="7" s="1"/>
  <c r="G812" i="7" s="1"/>
  <c r="O816" i="5"/>
  <c r="J732" i="5"/>
  <c r="H733" i="6" s="1"/>
  <c r="J736" i="5"/>
  <c r="H737" i="6" s="1"/>
  <c r="J740" i="5"/>
  <c r="H741" i="6" s="1"/>
  <c r="J744" i="5"/>
  <c r="H745" i="6" s="1"/>
  <c r="J748" i="5"/>
  <c r="H749" i="6" s="1"/>
  <c r="J752" i="5"/>
  <c r="H753" i="6" s="1"/>
  <c r="J756" i="5"/>
  <c r="H757" i="6" s="1"/>
  <c r="J760" i="5"/>
  <c r="H761" i="6" s="1"/>
  <c r="J764" i="5"/>
  <c r="H765" i="6" s="1"/>
  <c r="J768" i="5"/>
  <c r="H769" i="6" s="1"/>
  <c r="J728" i="5"/>
  <c r="H729" i="6" s="1"/>
  <c r="J733" i="5"/>
  <c r="H734" i="6" s="1"/>
  <c r="J737" i="5"/>
  <c r="H738" i="6" s="1"/>
  <c r="J741" i="5"/>
  <c r="H742" i="6" s="1"/>
  <c r="J745" i="5"/>
  <c r="H746" i="6" s="1"/>
  <c r="J749" i="5"/>
  <c r="H750" i="6" s="1"/>
  <c r="J753" i="5"/>
  <c r="H754" i="6" s="1"/>
  <c r="J757" i="5"/>
  <c r="H758" i="6" s="1"/>
  <c r="J761" i="5"/>
  <c r="H762" i="6" s="1"/>
  <c r="J765" i="5"/>
  <c r="H766" i="6" s="1"/>
  <c r="J727" i="5"/>
  <c r="H728" i="6" s="1"/>
  <c r="J729" i="5"/>
  <c r="H730" i="6" s="1"/>
  <c r="J734" i="5"/>
  <c r="H735" i="6" s="1"/>
  <c r="J738" i="5"/>
  <c r="H739" i="6" s="1"/>
  <c r="J742" i="5"/>
  <c r="H743" i="6" s="1"/>
  <c r="J746" i="5"/>
  <c r="H747" i="6" s="1"/>
  <c r="J750" i="5"/>
  <c r="H751" i="6" s="1"/>
  <c r="J754" i="5"/>
  <c r="H755" i="6" s="1"/>
  <c r="J758" i="5"/>
  <c r="H759" i="6" s="1"/>
  <c r="J762" i="5"/>
  <c r="H763" i="6" s="1"/>
  <c r="J766" i="5"/>
  <c r="H767" i="6" s="1"/>
  <c r="J730" i="5"/>
  <c r="H731" i="6" s="1"/>
  <c r="J731" i="5"/>
  <c r="H732" i="6" s="1"/>
  <c r="J735" i="5"/>
  <c r="H736" i="6" s="1"/>
  <c r="J739" i="5"/>
  <c r="H740" i="6" s="1"/>
  <c r="J743" i="5"/>
  <c r="H744" i="6" s="1"/>
  <c r="J747" i="5"/>
  <c r="H748" i="6" s="1"/>
  <c r="J751" i="5"/>
  <c r="H752" i="6" s="1"/>
  <c r="J755" i="5"/>
  <c r="H756" i="6" s="1"/>
  <c r="J759" i="5"/>
  <c r="H760" i="6" s="1"/>
  <c r="J763" i="5"/>
  <c r="H764" i="6" s="1"/>
  <c r="J767" i="5"/>
  <c r="H768" i="6" s="1"/>
  <c r="O1541" i="5" l="1"/>
  <c r="K1567" i="6"/>
  <c r="N1567" i="6" s="1"/>
  <c r="D1569" i="7" s="1"/>
  <c r="H1569" i="7" s="1"/>
  <c r="S1544" i="5"/>
  <c r="K1579" i="6"/>
  <c r="N1579" i="6" s="1"/>
  <c r="D1582" i="7" s="1"/>
  <c r="O1553" i="5"/>
  <c r="O76" i="5"/>
  <c r="K77" i="6"/>
  <c r="N77" i="6" s="1"/>
  <c r="D72" i="7" s="1"/>
  <c r="O1529" i="5"/>
  <c r="K1555" i="6"/>
  <c r="N1555" i="6" s="1"/>
  <c r="O1543" i="5"/>
  <c r="K1569" i="6"/>
  <c r="N1569" i="6" s="1"/>
  <c r="D1571" i="7" s="1"/>
  <c r="H1571" i="7" s="1"/>
  <c r="O78" i="5"/>
  <c r="K79" i="6"/>
  <c r="N79" i="6" s="1"/>
  <c r="D74" i="7" s="1"/>
  <c r="K1531" i="6"/>
  <c r="N1531" i="6" s="1"/>
  <c r="D1531" i="7" s="1"/>
  <c r="O1505" i="5"/>
  <c r="K1552" i="6"/>
  <c r="N1552" i="6" s="1"/>
  <c r="D1554" i="7" s="1"/>
  <c r="H1554" i="7" s="1"/>
  <c r="O1526" i="5"/>
  <c r="O1534" i="5"/>
  <c r="K1560" i="6"/>
  <c r="N1560" i="6" s="1"/>
  <c r="D1562" i="7" s="1"/>
  <c r="H1562" i="7" s="1"/>
  <c r="O1554" i="5"/>
  <c r="K1580" i="6"/>
  <c r="N1580" i="6" s="1"/>
  <c r="D1583" i="7" s="1"/>
  <c r="K1553" i="6"/>
  <c r="N1553" i="6" s="1"/>
  <c r="O1527" i="5"/>
  <c r="O79" i="5"/>
  <c r="K80" i="6"/>
  <c r="N80" i="6" s="1"/>
  <c r="D75" i="7" s="1"/>
  <c r="K1554" i="6"/>
  <c r="N1554" i="6" s="1"/>
  <c r="O1528" i="5"/>
  <c r="K1527" i="6"/>
  <c r="N1527" i="6" s="1"/>
  <c r="D1525" i="7" s="1"/>
  <c r="O1501" i="5"/>
  <c r="O139" i="5"/>
  <c r="K43" i="6"/>
  <c r="N43" i="6" s="1"/>
  <c r="D38" i="7" s="1"/>
  <c r="G38" i="7" s="1"/>
  <c r="O148" i="5"/>
  <c r="N139" i="5"/>
  <c r="N145" i="6"/>
  <c r="D140" i="7" s="1"/>
  <c r="G140" i="7" s="1"/>
  <c r="N695" i="6"/>
  <c r="D690" i="7" s="1"/>
  <c r="G690" i="7" s="1"/>
  <c r="N148" i="5"/>
  <c r="O636" i="5"/>
  <c r="N966" i="6"/>
  <c r="D961" i="7" s="1"/>
  <c r="G961" i="7" s="1"/>
  <c r="N912" i="6"/>
  <c r="D907" i="7" s="1"/>
  <c r="G907" i="7" s="1"/>
  <c r="N42" i="5"/>
  <c r="O93" i="5"/>
  <c r="N567" i="5"/>
  <c r="N1440" i="5"/>
  <c r="K568" i="6"/>
  <c r="N568" i="6" s="1"/>
  <c r="D563" i="7" s="1"/>
  <c r="G563" i="7" s="1"/>
  <c r="K1441" i="6"/>
  <c r="N1441" i="6" s="1"/>
  <c r="D1436" i="7" s="1"/>
  <c r="G1436" i="7" s="1"/>
  <c r="O1357" i="5"/>
  <c r="K66" i="6"/>
  <c r="N66" i="6" s="1"/>
  <c r="D61" i="7" s="1"/>
  <c r="G61" i="7" s="1"/>
  <c r="N703" i="6"/>
  <c r="D698" i="7" s="1"/>
  <c r="G698" i="7" s="1"/>
  <c r="K1366" i="6"/>
  <c r="N1366" i="6" s="1"/>
  <c r="D1361" i="7" s="1"/>
  <c r="G1361" i="7" s="1"/>
  <c r="O1268" i="5"/>
  <c r="N65" i="5"/>
  <c r="K639" i="6"/>
  <c r="N639" i="6" s="1"/>
  <c r="D634" i="7" s="1"/>
  <c r="G634" i="7" s="1"/>
  <c r="N184" i="6"/>
  <c r="D179" i="7" s="1"/>
  <c r="G179" i="7" s="1"/>
  <c r="N635" i="5"/>
  <c r="N1357" i="5"/>
  <c r="N1268" i="5"/>
  <c r="N1460" i="6"/>
  <c r="D1455" i="7" s="1"/>
  <c r="G1455" i="7" s="1"/>
  <c r="O177" i="5"/>
  <c r="K21" i="6"/>
  <c r="N21" i="6" s="1"/>
  <c r="D16" i="7" s="1"/>
  <c r="G16" i="7" s="1"/>
  <c r="K972" i="6"/>
  <c r="N972" i="6" s="1"/>
  <c r="D967" i="7" s="1"/>
  <c r="G967" i="7" s="1"/>
  <c r="N1446" i="6"/>
  <c r="D1441" i="7" s="1"/>
  <c r="G1441" i="7" s="1"/>
  <c r="N971" i="5"/>
  <c r="N177" i="5"/>
  <c r="K95" i="6"/>
  <c r="N95" i="6" s="1"/>
  <c r="D90" i="7" s="1"/>
  <c r="G90" i="7" s="1"/>
  <c r="N575" i="6"/>
  <c r="D570" i="7" s="1"/>
  <c r="N949" i="5"/>
  <c r="N174" i="6"/>
  <c r="D169" i="7" s="1"/>
  <c r="G169" i="7" s="1"/>
  <c r="O926" i="5"/>
  <c r="N93" i="5"/>
  <c r="N636" i="5"/>
  <c r="O889" i="5"/>
  <c r="N96" i="5"/>
  <c r="N1345" i="6"/>
  <c r="D1340" i="7" s="1"/>
  <c r="G1340" i="7" s="1"/>
  <c r="N889" i="5"/>
  <c r="N1414" i="5"/>
  <c r="H1332" i="6"/>
  <c r="N1406" i="6"/>
  <c r="D1401" i="7" s="1"/>
  <c r="G1401" i="7" s="1"/>
  <c r="K90" i="6"/>
  <c r="N90" i="6" s="1"/>
  <c r="D85" i="7" s="1"/>
  <c r="G85" i="7" s="1"/>
  <c r="N89" i="5"/>
  <c r="N21" i="5"/>
  <c r="N1365" i="5"/>
  <c r="K113" i="6"/>
  <c r="N113" i="6" s="1"/>
  <c r="D108" i="7" s="1"/>
  <c r="G108" i="7" s="1"/>
  <c r="O1005" i="5"/>
  <c r="O1414" i="5"/>
  <c r="N1365" i="6"/>
  <c r="D1360" i="7" s="1"/>
  <c r="G1360" i="7" s="1"/>
  <c r="O1347" i="5"/>
  <c r="N664" i="6"/>
  <c r="D659" i="7" s="1"/>
  <c r="G659" i="7" s="1"/>
  <c r="K1348" i="6"/>
  <c r="N1348" i="6" s="1"/>
  <c r="D1343" i="7" s="1"/>
  <c r="G1343" i="7" s="1"/>
  <c r="O949" i="5"/>
  <c r="K1375" i="6"/>
  <c r="N1375" i="6" s="1"/>
  <c r="D1370" i="7" s="1"/>
  <c r="G1370" i="7" s="1"/>
  <c r="K636" i="6"/>
  <c r="N636" i="6" s="1"/>
  <c r="D631" i="7" s="1"/>
  <c r="G631" i="7" s="1"/>
  <c r="O1388" i="5"/>
  <c r="N638" i="5"/>
  <c r="N20" i="5"/>
  <c r="N1470" i="6"/>
  <c r="D1465" i="7" s="1"/>
  <c r="G1465" i="7" s="1"/>
  <c r="N141" i="6"/>
  <c r="D136" i="7" s="1"/>
  <c r="G136" i="7" s="1"/>
  <c r="N1464" i="5"/>
  <c r="O1464" i="5"/>
  <c r="K1389" i="6"/>
  <c r="N1389" i="6" s="1"/>
  <c r="D1384" i="7" s="1"/>
  <c r="G1384" i="7" s="1"/>
  <c r="N29" i="6"/>
  <c r="D24" i="7" s="1"/>
  <c r="G24" i="7" s="1"/>
  <c r="N789" i="6"/>
  <c r="D784" i="7" s="1"/>
  <c r="G784" i="7" s="1"/>
  <c r="N86" i="6"/>
  <c r="D81" i="7" s="1"/>
  <c r="G81" i="7" s="1"/>
  <c r="N926" i="5"/>
  <c r="N626" i="6"/>
  <c r="D621" i="7" s="1"/>
  <c r="G621" i="7" s="1"/>
  <c r="O21" i="5"/>
  <c r="K97" i="6"/>
  <c r="N97" i="6" s="1"/>
  <c r="D92" i="7" s="1"/>
  <c r="G92" i="7" s="1"/>
  <c r="N1374" i="5"/>
  <c r="O112" i="5"/>
  <c r="N1372" i="6"/>
  <c r="D1367" i="7" s="1"/>
  <c r="G1367" i="7" s="1"/>
  <c r="N45" i="6"/>
  <c r="D40" i="7" s="1"/>
  <c r="G40" i="7" s="1"/>
  <c r="N1034" i="6"/>
  <c r="D1029" i="7" s="1"/>
  <c r="G1029" i="7" s="1"/>
  <c r="N1005" i="5"/>
  <c r="K590" i="6"/>
  <c r="N590" i="6" s="1"/>
  <c r="D585" i="7" s="1"/>
  <c r="G585" i="7" s="1"/>
  <c r="O589" i="5"/>
  <c r="N91" i="6"/>
  <c r="D86" i="7" s="1"/>
  <c r="G86" i="7" s="1"/>
  <c r="O1454" i="5"/>
  <c r="K1455" i="6"/>
  <c r="N1455" i="6" s="1"/>
  <c r="D1450" i="7" s="1"/>
  <c r="G1450" i="7" s="1"/>
  <c r="O74" i="5"/>
  <c r="N624" i="5"/>
  <c r="O626" i="5"/>
  <c r="H128" i="6"/>
  <c r="N888" i="6"/>
  <c r="D883" i="7" s="1"/>
  <c r="G883" i="7" s="1"/>
  <c r="O645" i="5"/>
  <c r="N626" i="5"/>
  <c r="O1443" i="5"/>
  <c r="K706" i="6"/>
  <c r="N706" i="6" s="1"/>
  <c r="D701" i="7" s="1"/>
  <c r="G701" i="7" s="1"/>
  <c r="N1451" i="5"/>
  <c r="N1443" i="5"/>
  <c r="K1386" i="6"/>
  <c r="N1386" i="6" s="1"/>
  <c r="D1381" i="7" s="1"/>
  <c r="G1381" i="7" s="1"/>
  <c r="N87" i="6"/>
  <c r="D82" i="7" s="1"/>
  <c r="G82" i="7" s="1"/>
  <c r="O572" i="5"/>
  <c r="N572" i="5"/>
  <c r="N724" i="6"/>
  <c r="D719" i="7" s="1"/>
  <c r="G719" i="7" s="1"/>
  <c r="O1472" i="5"/>
  <c r="K625" i="6"/>
  <c r="N625" i="6" s="1"/>
  <c r="D620" i="7" s="1"/>
  <c r="G620" i="7" s="1"/>
  <c r="O688" i="5"/>
  <c r="K689" i="6"/>
  <c r="N689" i="6" s="1"/>
  <c r="D684" i="7" s="1"/>
  <c r="G684" i="7" s="1"/>
  <c r="K134" i="6"/>
  <c r="N134" i="6" s="1"/>
  <c r="D129" i="7" s="1"/>
  <c r="G129" i="7" s="1"/>
  <c r="H1334" i="6"/>
  <c r="K153" i="6"/>
  <c r="N153" i="6" s="1"/>
  <c r="D148" i="7" s="1"/>
  <c r="G148" i="7" s="1"/>
  <c r="K1473" i="6"/>
  <c r="N1473" i="6" s="1"/>
  <c r="D1468" i="7" s="1"/>
  <c r="G1468" i="7" s="1"/>
  <c r="O133" i="5"/>
  <c r="K1489" i="6"/>
  <c r="N1489" i="6" s="1"/>
  <c r="D1484" i="7" s="1"/>
  <c r="O35" i="5"/>
  <c r="N1393" i="5"/>
  <c r="N35" i="5"/>
  <c r="N1335" i="6"/>
  <c r="D1330" i="7" s="1"/>
  <c r="N130" i="6"/>
  <c r="D125" i="7" s="1"/>
  <c r="G125" i="7" s="1"/>
  <c r="N645" i="5"/>
  <c r="N1385" i="5"/>
  <c r="N705" i="5"/>
  <c r="O1451" i="5"/>
  <c r="O1420" i="5"/>
  <c r="K179" i="5"/>
  <c r="M179" i="5" s="1"/>
  <c r="N179" i="5" s="1"/>
  <c r="N1488" i="5"/>
  <c r="H1333" i="6"/>
  <c r="K887" i="6"/>
  <c r="N887" i="6" s="1"/>
  <c r="D882" i="7" s="1"/>
  <c r="G882" i="7" s="1"/>
  <c r="O152" i="5"/>
  <c r="K151" i="5"/>
  <c r="M151" i="5" s="1"/>
  <c r="N151" i="5" s="1"/>
  <c r="N1259" i="6"/>
  <c r="D1254" i="7" s="1"/>
  <c r="G1254" i="7" s="1"/>
  <c r="O1453" i="5"/>
  <c r="O26" i="5"/>
  <c r="N886" i="5"/>
  <c r="N939" i="5"/>
  <c r="N599" i="6"/>
  <c r="D594" i="7" s="1"/>
  <c r="G594" i="7" s="1"/>
  <c r="N104" i="5"/>
  <c r="K1354" i="6"/>
  <c r="N1354" i="6" s="1"/>
  <c r="D1349" i="7" s="1"/>
  <c r="G1349" i="7" s="1"/>
  <c r="O629" i="5"/>
  <c r="O43" i="5"/>
  <c r="N55" i="6"/>
  <c r="D50" i="7" s="1"/>
  <c r="G50" i="7" s="1"/>
  <c r="N1361" i="6"/>
  <c r="D1356" i="7" s="1"/>
  <c r="G1356" i="7" s="1"/>
  <c r="N131" i="6"/>
  <c r="D126" i="7" s="1"/>
  <c r="G126" i="7" s="1"/>
  <c r="N131" i="5"/>
  <c r="N629" i="5"/>
  <c r="N43" i="5"/>
  <c r="K1457" i="6"/>
  <c r="N1457" i="6" s="1"/>
  <c r="D1452" i="7" s="1"/>
  <c r="G1452" i="7" s="1"/>
  <c r="N1453" i="5"/>
  <c r="N26" i="5"/>
  <c r="O1393" i="5"/>
  <c r="O939" i="5"/>
  <c r="O131" i="5"/>
  <c r="O104" i="5"/>
  <c r="N667" i="5"/>
  <c r="N1456" i="5"/>
  <c r="O1353" i="5"/>
  <c r="G7" i="7"/>
  <c r="N116" i="6"/>
  <c r="D111" i="7" s="1"/>
  <c r="G111" i="7" s="1"/>
  <c r="N690" i="6"/>
  <c r="D685" i="7" s="1"/>
  <c r="G685" i="7" s="1"/>
  <c r="N1447" i="6"/>
  <c r="D1442" i="7" s="1"/>
  <c r="G1442" i="7" s="1"/>
  <c r="N1360" i="6"/>
  <c r="D1355" i="7" s="1"/>
  <c r="G1355" i="7" s="1"/>
  <c r="N137" i="6"/>
  <c r="D132" i="7" s="1"/>
  <c r="G132" i="7" s="1"/>
  <c r="N957" i="6"/>
  <c r="D952" i="7" s="1"/>
  <c r="G952" i="7" s="1"/>
  <c r="N1499" i="6"/>
  <c r="D1495" i="7" s="1"/>
  <c r="N1422" i="6"/>
  <c r="D1417" i="7" s="1"/>
  <c r="G1417" i="7" s="1"/>
  <c r="N954" i="6"/>
  <c r="D949" i="7" s="1"/>
  <c r="G949" i="7" s="1"/>
  <c r="K623" i="6"/>
  <c r="N623" i="6" s="1"/>
  <c r="D618" i="7" s="1"/>
  <c r="G618" i="7" s="1"/>
  <c r="N1435" i="6"/>
  <c r="D1430" i="7" s="1"/>
  <c r="G1430" i="7" s="1"/>
  <c r="O1422" i="5"/>
  <c r="N1379" i="6"/>
  <c r="D1374" i="7" s="1"/>
  <c r="G1374" i="7" s="1"/>
  <c r="N622" i="5"/>
  <c r="N1374" i="6"/>
  <c r="D1369" i="7" s="1"/>
  <c r="G1369" i="7" s="1"/>
  <c r="N1256" i="6"/>
  <c r="D1251" i="7" s="1"/>
  <c r="G1251" i="7" s="1"/>
  <c r="N1478" i="6"/>
  <c r="D1473" i="7" s="1"/>
  <c r="G1473" i="7" s="1"/>
  <c r="N1395" i="6"/>
  <c r="D1390" i="7" s="1"/>
  <c r="G1390" i="7" s="1"/>
  <c r="N1422" i="5"/>
  <c r="N1574" i="6"/>
  <c r="D1577" i="7" s="1"/>
  <c r="G1577" i="7" s="1"/>
  <c r="K668" i="6"/>
  <c r="N668" i="6" s="1"/>
  <c r="D663" i="7" s="1"/>
  <c r="G663" i="7" s="1"/>
  <c r="N707" i="6"/>
  <c r="D702" i="7" s="1"/>
  <c r="G702" i="7" s="1"/>
  <c r="K172" i="6"/>
  <c r="N172" i="6" s="1"/>
  <c r="D167" i="7" s="1"/>
  <c r="G167" i="7" s="1"/>
  <c r="N895" i="6"/>
  <c r="D890" i="7" s="1"/>
  <c r="G890" i="7" s="1"/>
  <c r="O171" i="5"/>
  <c r="K1421" i="6"/>
  <c r="N1421" i="6" s="1"/>
  <c r="D1416" i="7" s="1"/>
  <c r="G1416" i="7" s="1"/>
  <c r="O1448" i="5"/>
  <c r="K1449" i="6"/>
  <c r="N1449" i="6" s="1"/>
  <c r="D1444" i="7" s="1"/>
  <c r="G1444" i="7" s="1"/>
  <c r="K1367" i="6"/>
  <c r="N1367" i="6" s="1"/>
  <c r="D1362" i="7" s="1"/>
  <c r="G1362" i="7" s="1"/>
  <c r="O1366" i="5"/>
  <c r="O1510" i="5"/>
  <c r="K1536" i="6"/>
  <c r="N1536" i="6" s="1"/>
  <c r="D1537" i="7" s="1"/>
  <c r="K75" i="6"/>
  <c r="N75" i="6" s="1"/>
  <c r="D70" i="7" s="1"/>
  <c r="G70" i="7" s="1"/>
  <c r="N1542" i="6"/>
  <c r="O1524" i="5"/>
  <c r="K1550" i="6"/>
  <c r="N1550" i="6" s="1"/>
  <c r="D1552" i="7" s="1"/>
  <c r="O1521" i="5"/>
  <c r="K1547" i="6"/>
  <c r="O1555" i="5"/>
  <c r="K1581" i="6"/>
  <c r="N1581" i="6" s="1"/>
  <c r="D1584" i="7" s="1"/>
  <c r="K1541" i="6"/>
  <c r="O1515" i="5"/>
  <c r="G149" i="7"/>
  <c r="N1550" i="5"/>
  <c r="O1507" i="5"/>
  <c r="K1533" i="6"/>
  <c r="K1534" i="6"/>
  <c r="O1508" i="5"/>
  <c r="K1490" i="6"/>
  <c r="N1490" i="6" s="1"/>
  <c r="D1485" i="7" s="1"/>
  <c r="O1489" i="5"/>
  <c r="O1487" i="5"/>
  <c r="K1488" i="6"/>
  <c r="N1488" i="6" s="1"/>
  <c r="D1483" i="7" s="1"/>
  <c r="O1490" i="5"/>
  <c r="K1491" i="6"/>
  <c r="N1491" i="6" s="1"/>
  <c r="D1486" i="7" s="1"/>
  <c r="M128" i="5"/>
  <c r="N128" i="5" s="1"/>
  <c r="M150" i="5"/>
  <c r="N150" i="5" s="1"/>
  <c r="M127" i="5"/>
  <c r="N127" i="5" s="1"/>
  <c r="O1499" i="5"/>
  <c r="K1500" i="6"/>
  <c r="N1500" i="6" s="1"/>
  <c r="D1496" i="7" s="1"/>
  <c r="N1478" i="5"/>
  <c r="O1478" i="5"/>
  <c r="K1492" i="6"/>
  <c r="N1492" i="6" s="1"/>
  <c r="D1487" i="7" s="1"/>
  <c r="O1497" i="5"/>
  <c r="K1498" i="6"/>
  <c r="N1498" i="6" s="1"/>
  <c r="D1494" i="7" s="1"/>
  <c r="O1545" i="5"/>
  <c r="K1571" i="6"/>
  <c r="N1571" i="6" s="1"/>
  <c r="D1573" i="7" s="1"/>
  <c r="K181" i="6"/>
  <c r="N181" i="6" s="1"/>
  <c r="D176" i="7" s="1"/>
  <c r="G176" i="7" s="1"/>
  <c r="K1437" i="6"/>
  <c r="N1437" i="6" s="1"/>
  <c r="D1432" i="7" s="1"/>
  <c r="G1432" i="7" s="1"/>
  <c r="N180" i="5"/>
  <c r="O1436" i="5"/>
  <c r="O1332" i="5"/>
  <c r="K1333" i="6"/>
  <c r="O1333" i="5"/>
  <c r="K1334" i="6"/>
  <c r="O1331" i="5"/>
  <c r="K1332" i="6"/>
  <c r="N1331" i="5"/>
  <c r="N1332" i="5"/>
  <c r="N1333" i="5"/>
  <c r="O769" i="5"/>
  <c r="K770" i="6"/>
  <c r="N770" i="6" s="1"/>
  <c r="D765" i="7" s="1"/>
  <c r="G765" i="7" s="1"/>
  <c r="N769" i="5"/>
  <c r="O579" i="5"/>
  <c r="K580" i="6"/>
  <c r="N580" i="6" s="1"/>
  <c r="D575" i="7" s="1"/>
  <c r="O576" i="5"/>
  <c r="K577" i="6"/>
  <c r="N577" i="6" s="1"/>
  <c r="D572" i="7" s="1"/>
  <c r="O577" i="5"/>
  <c r="K578" i="6"/>
  <c r="N578" i="6" s="1"/>
  <c r="D573" i="7" s="1"/>
  <c r="O578" i="5"/>
  <c r="K579" i="6"/>
  <c r="N579" i="6" s="1"/>
  <c r="D574" i="7" s="1"/>
  <c r="O575" i="5"/>
  <c r="K576" i="6"/>
  <c r="N576" i="6" s="1"/>
  <c r="D571" i="7" s="1"/>
  <c r="K574" i="6"/>
  <c r="N574" i="6" s="1"/>
  <c r="D569" i="7" s="1"/>
  <c r="O573" i="5"/>
  <c r="O580" i="5"/>
  <c r="K581" i="6"/>
  <c r="N581" i="6" s="1"/>
  <c r="D576" i="7" s="1"/>
  <c r="N579" i="5"/>
  <c r="N576" i="5"/>
  <c r="M2613" i="4"/>
  <c r="G727" i="5" s="1"/>
  <c r="H727" i="5" s="1"/>
  <c r="E728" i="6" s="1"/>
  <c r="M2617" i="4"/>
  <c r="G728" i="5" s="1"/>
  <c r="H728" i="5" s="1"/>
  <c r="E729" i="6" s="1"/>
  <c r="M2816" i="4"/>
  <c r="G768" i="5" s="1"/>
  <c r="H768" i="5" s="1"/>
  <c r="E769" i="6" s="1"/>
  <c r="M2806" i="4"/>
  <c r="G766" i="5" s="1"/>
  <c r="H766" i="5" s="1"/>
  <c r="E767" i="6" s="1"/>
  <c r="M2796" i="4"/>
  <c r="G764" i="5" s="1"/>
  <c r="H764" i="5" s="1"/>
  <c r="K764" i="5" s="1"/>
  <c r="M764" i="5" s="1"/>
  <c r="K765" i="6" s="1"/>
  <c r="M2786" i="4"/>
  <c r="G762" i="5" s="1"/>
  <c r="H762" i="5" s="1"/>
  <c r="K762" i="5" s="1"/>
  <c r="M762" i="5" s="1"/>
  <c r="N762" i="5" s="1"/>
  <c r="M2776" i="4"/>
  <c r="G760" i="5" s="1"/>
  <c r="H760" i="5" s="1"/>
  <c r="K760" i="5" s="1"/>
  <c r="M760" i="5" s="1"/>
  <c r="N760" i="5" s="1"/>
  <c r="M2766" i="4"/>
  <c r="G758" i="5" s="1"/>
  <c r="H758" i="5" s="1"/>
  <c r="K758" i="5" s="1"/>
  <c r="M2756" i="4"/>
  <c r="G756" i="5" s="1"/>
  <c r="H756" i="5" s="1"/>
  <c r="K756" i="5" s="1"/>
  <c r="M756" i="5" s="1"/>
  <c r="K757" i="6" s="1"/>
  <c r="M2746" i="4"/>
  <c r="G754" i="5" s="1"/>
  <c r="H754" i="5" s="1"/>
  <c r="E755" i="6" s="1"/>
  <c r="M2736" i="4"/>
  <c r="G752" i="5" s="1"/>
  <c r="H752" i="5" s="1"/>
  <c r="E753" i="6" s="1"/>
  <c r="M2726" i="4"/>
  <c r="G750" i="5" s="1"/>
  <c r="H750" i="5" s="1"/>
  <c r="K750" i="5" s="1"/>
  <c r="M750" i="5" s="1"/>
  <c r="N750" i="5" s="1"/>
  <c r="M2716" i="4"/>
  <c r="G748" i="5" s="1"/>
  <c r="H748" i="5" s="1"/>
  <c r="E749" i="6" s="1"/>
  <c r="M2706" i="4"/>
  <c r="G746" i="5" s="1"/>
  <c r="H746" i="5" s="1"/>
  <c r="E747" i="6" s="1"/>
  <c r="M2696" i="4"/>
  <c r="G744" i="5" s="1"/>
  <c r="H744" i="5" s="1"/>
  <c r="E745" i="6" s="1"/>
  <c r="M2686" i="4"/>
  <c r="G742" i="5" s="1"/>
  <c r="H742" i="5" s="1"/>
  <c r="K742" i="5" s="1"/>
  <c r="M2676" i="4"/>
  <c r="G740" i="5" s="1"/>
  <c r="H740" i="5" s="1"/>
  <c r="E741" i="6" s="1"/>
  <c r="M2666" i="4"/>
  <c r="G738" i="5" s="1"/>
  <c r="H738" i="5" s="1"/>
  <c r="K738" i="5" s="1"/>
  <c r="M2656" i="4"/>
  <c r="G736" i="5" s="1"/>
  <c r="H736" i="5" s="1"/>
  <c r="E737" i="6" s="1"/>
  <c r="M2646" i="4"/>
  <c r="G734" i="5" s="1"/>
  <c r="H734" i="5" s="1"/>
  <c r="E735" i="6" s="1"/>
  <c r="M2636" i="4"/>
  <c r="G732" i="5" s="1"/>
  <c r="H732" i="5" s="1"/>
  <c r="E733" i="6" s="1"/>
  <c r="M2626" i="4"/>
  <c r="G730" i="5" s="1"/>
  <c r="H730" i="5" s="1"/>
  <c r="K730" i="5" s="1"/>
  <c r="M2621" i="4"/>
  <c r="G729" i="5" s="1"/>
  <c r="H729" i="5" s="1"/>
  <c r="E730" i="6" s="1"/>
  <c r="M2811" i="4"/>
  <c r="G767" i="5" s="1"/>
  <c r="H767" i="5" s="1"/>
  <c r="K767" i="5" s="1"/>
  <c r="M767" i="5" s="1"/>
  <c r="N767" i="5" s="1"/>
  <c r="M2801" i="4"/>
  <c r="G765" i="5" s="1"/>
  <c r="H765" i="5" s="1"/>
  <c r="E766" i="6" s="1"/>
  <c r="M2791" i="4"/>
  <c r="G763" i="5" s="1"/>
  <c r="H763" i="5" s="1"/>
  <c r="K763" i="5" s="1"/>
  <c r="M763" i="5" s="1"/>
  <c r="O763" i="5" s="1"/>
  <c r="M2781" i="4"/>
  <c r="G761" i="5" s="1"/>
  <c r="H761" i="5" s="1"/>
  <c r="E762" i="6" s="1"/>
  <c r="M2771" i="4"/>
  <c r="G759" i="5" s="1"/>
  <c r="H759" i="5" s="1"/>
  <c r="K759" i="5" s="1"/>
  <c r="M759" i="5" s="1"/>
  <c r="M2761" i="4"/>
  <c r="G757" i="5" s="1"/>
  <c r="H757" i="5" s="1"/>
  <c r="E758" i="6" s="1"/>
  <c r="M2751" i="4"/>
  <c r="G755" i="5" s="1"/>
  <c r="H755" i="5" s="1"/>
  <c r="K755" i="5" s="1"/>
  <c r="M2741" i="4"/>
  <c r="G753" i="5" s="1"/>
  <c r="H753" i="5" s="1"/>
  <c r="E754" i="6" s="1"/>
  <c r="M2731" i="4"/>
  <c r="G751" i="5" s="1"/>
  <c r="H751" i="5" s="1"/>
  <c r="K751" i="5" s="1"/>
  <c r="M2721" i="4"/>
  <c r="G749" i="5" s="1"/>
  <c r="H749" i="5" s="1"/>
  <c r="E750" i="6" s="1"/>
  <c r="M2711" i="4"/>
  <c r="G747" i="5" s="1"/>
  <c r="H747" i="5" s="1"/>
  <c r="E748" i="6" s="1"/>
  <c r="M2701" i="4"/>
  <c r="G745" i="5" s="1"/>
  <c r="H745" i="5" s="1"/>
  <c r="E746" i="6" s="1"/>
  <c r="M2691" i="4"/>
  <c r="G743" i="5" s="1"/>
  <c r="H743" i="5" s="1"/>
  <c r="K743" i="5" s="1"/>
  <c r="M2681" i="4"/>
  <c r="G741" i="5" s="1"/>
  <c r="H741" i="5" s="1"/>
  <c r="E742" i="6" s="1"/>
  <c r="M2671" i="4"/>
  <c r="G739" i="5" s="1"/>
  <c r="H739" i="5" s="1"/>
  <c r="E740" i="6" s="1"/>
  <c r="M2661" i="4"/>
  <c r="G737" i="5" s="1"/>
  <c r="H737" i="5" s="1"/>
  <c r="E738" i="6" s="1"/>
  <c r="M2651" i="4"/>
  <c r="G735" i="5" s="1"/>
  <c r="H735" i="5" s="1"/>
  <c r="E736" i="6" s="1"/>
  <c r="M2641" i="4"/>
  <c r="G733" i="5" s="1"/>
  <c r="H733" i="5" s="1"/>
  <c r="E734" i="6" s="1"/>
  <c r="M2631" i="4"/>
  <c r="G731" i="5" s="1"/>
  <c r="H731" i="5" s="1"/>
  <c r="E732" i="6" s="1"/>
  <c r="N1573" i="6"/>
  <c r="D1576" i="7" s="1"/>
  <c r="G1576" i="7" s="1"/>
  <c r="O188" i="5"/>
  <c r="K189" i="6"/>
  <c r="N189" i="6" s="1"/>
  <c r="D184" i="7" s="1"/>
  <c r="G184" i="7" s="1"/>
  <c r="D1264" i="7"/>
  <c r="G1264" i="7" s="1"/>
  <c r="D1261" i="7"/>
  <c r="G1261" i="7" s="1"/>
  <c r="D1256" i="7"/>
  <c r="G1256" i="7" s="1"/>
  <c r="D1247" i="7"/>
  <c r="G1247" i="7" s="1"/>
  <c r="D1244" i="7"/>
  <c r="G1244" i="7" s="1"/>
  <c r="G1241" i="7"/>
  <c r="D1239" i="7"/>
  <c r="G1239" i="7" s="1"/>
  <c r="D1238" i="7"/>
  <c r="G1238" i="7" s="1"/>
  <c r="D1282" i="7"/>
  <c r="G1282" i="7" s="1"/>
  <c r="D1281" i="7"/>
  <c r="D1279" i="7"/>
  <c r="G1279" i="7" s="1"/>
  <c r="D1278" i="7"/>
  <c r="G1278" i="7" s="1"/>
  <c r="D1277" i="7"/>
  <c r="G1277" i="7" s="1"/>
  <c r="D1275" i="7"/>
  <c r="G1275" i="7" s="1"/>
  <c r="N159" i="5"/>
  <c r="O159" i="5"/>
  <c r="O40" i="5"/>
  <c r="K41" i="6"/>
  <c r="N41" i="6" s="1"/>
  <c r="D36" i="7" s="1"/>
  <c r="G36" i="7" s="1"/>
  <c r="K987" i="6"/>
  <c r="N987" i="6" s="1"/>
  <c r="D982" i="7" s="1"/>
  <c r="G982" i="7" s="1"/>
  <c r="O986" i="5"/>
  <c r="K985" i="6"/>
  <c r="N985" i="6" s="1"/>
  <c r="D980" i="7" s="1"/>
  <c r="G980" i="7" s="1"/>
  <c r="O984" i="5"/>
  <c r="O715" i="5"/>
  <c r="K716" i="6"/>
  <c r="N716" i="6" s="1"/>
  <c r="D711" i="7" s="1"/>
  <c r="G711" i="7" s="1"/>
  <c r="O1012" i="5"/>
  <c r="K1013" i="6"/>
  <c r="N1013" i="6" s="1"/>
  <c r="D1008" i="7" s="1"/>
  <c r="G1008" i="7" s="1"/>
  <c r="K1019" i="6"/>
  <c r="N1019" i="6" s="1"/>
  <c r="D1014" i="7" s="1"/>
  <c r="G1014" i="7" s="1"/>
  <c r="O1018" i="5"/>
  <c r="O958" i="5"/>
  <c r="K959" i="6"/>
  <c r="N959" i="6" s="1"/>
  <c r="D954" i="7" s="1"/>
  <c r="G954" i="7" s="1"/>
  <c r="K777" i="6"/>
  <c r="N777" i="6" s="1"/>
  <c r="D772" i="7" s="1"/>
  <c r="G772" i="7" s="1"/>
  <c r="O776" i="5"/>
  <c r="K861" i="6"/>
  <c r="N861" i="6" s="1"/>
  <c r="D856" i="7" s="1"/>
  <c r="G856" i="7" s="1"/>
  <c r="O860" i="5"/>
  <c r="O595" i="5"/>
  <c r="K596" i="6"/>
  <c r="N596" i="6" s="1"/>
  <c r="D591" i="7" s="1"/>
  <c r="G591" i="7" s="1"/>
  <c r="K889" i="6"/>
  <c r="N889" i="6" s="1"/>
  <c r="D884" i="7" s="1"/>
  <c r="G884" i="7" s="1"/>
  <c r="O888" i="5"/>
  <c r="O935" i="5"/>
  <c r="K936" i="6"/>
  <c r="N936" i="6" s="1"/>
  <c r="D931" i="7" s="1"/>
  <c r="G931" i="7" s="1"/>
  <c r="K992" i="6"/>
  <c r="N992" i="6" s="1"/>
  <c r="D987" i="7" s="1"/>
  <c r="G987" i="7" s="1"/>
  <c r="O991" i="5"/>
  <c r="O1020" i="5"/>
  <c r="K1021" i="6"/>
  <c r="N1021" i="6" s="1"/>
  <c r="D1016" i="7" s="1"/>
  <c r="G1016" i="7" s="1"/>
  <c r="O799" i="5"/>
  <c r="K800" i="6"/>
  <c r="N800" i="6" s="1"/>
  <c r="D795" i="7" s="1"/>
  <c r="G795" i="7" s="1"/>
  <c r="K858" i="6"/>
  <c r="N858" i="6" s="1"/>
  <c r="D853" i="7" s="1"/>
  <c r="G853" i="7" s="1"/>
  <c r="O857" i="5"/>
  <c r="O779" i="5"/>
  <c r="K780" i="6"/>
  <c r="N780" i="6" s="1"/>
  <c r="D775" i="7" s="1"/>
  <c r="E1600" i="7" s="1"/>
  <c r="O805" i="5"/>
  <c r="K806" i="6"/>
  <c r="N806" i="6" s="1"/>
  <c r="D801" i="7" s="1"/>
  <c r="G801" i="7" s="1"/>
  <c r="O849" i="5"/>
  <c r="K850" i="6"/>
  <c r="N850" i="6" s="1"/>
  <c r="D845" i="7" s="1"/>
  <c r="G845" i="7" s="1"/>
  <c r="O591" i="5"/>
  <c r="K592" i="6"/>
  <c r="N592" i="6" s="1"/>
  <c r="D587" i="7" s="1"/>
  <c r="G587" i="7" s="1"/>
  <c r="O38" i="5"/>
  <c r="K39" i="6"/>
  <c r="N39" i="6" s="1"/>
  <c r="D34" i="7" s="1"/>
  <c r="G34" i="7" s="1"/>
  <c r="O884" i="5"/>
  <c r="K885" i="6"/>
  <c r="N885" i="6" s="1"/>
  <c r="D880" i="7" s="1"/>
  <c r="G880" i="7" s="1"/>
  <c r="K785" i="6"/>
  <c r="N785" i="6" s="1"/>
  <c r="D780" i="7" s="1"/>
  <c r="G780" i="7" s="1"/>
  <c r="O784" i="5"/>
  <c r="O1002" i="5"/>
  <c r="K1003" i="6"/>
  <c r="N1003" i="6" s="1"/>
  <c r="D998" i="7" s="1"/>
  <c r="G998" i="7" s="1"/>
  <c r="K1370" i="6"/>
  <c r="N1370" i="6" s="1"/>
  <c r="D1365" i="7" s="1"/>
  <c r="G1365" i="7" s="1"/>
  <c r="O1369" i="5"/>
  <c r="K1035" i="6"/>
  <c r="N1035" i="6" s="1"/>
  <c r="D1030" i="7" s="1"/>
  <c r="G1030" i="7" s="1"/>
  <c r="O1034" i="5"/>
  <c r="O111" i="5"/>
  <c r="K112" i="6"/>
  <c r="N112" i="6" s="1"/>
  <c r="D107" i="7" s="1"/>
  <c r="G107" i="7" s="1"/>
  <c r="K34" i="6"/>
  <c r="N34" i="6" s="1"/>
  <c r="D29" i="7" s="1"/>
  <c r="G29" i="7" s="1"/>
  <c r="O33" i="5"/>
  <c r="K106" i="6"/>
  <c r="N106" i="6" s="1"/>
  <c r="D101" i="7" s="1"/>
  <c r="G101" i="7" s="1"/>
  <c r="O105" i="5"/>
  <c r="K935" i="6"/>
  <c r="N935" i="6" s="1"/>
  <c r="D930" i="7" s="1"/>
  <c r="G930" i="7" s="1"/>
  <c r="O934" i="5"/>
  <c r="O1550" i="5"/>
  <c r="K1576" i="6"/>
  <c r="N1576" i="6" s="1"/>
  <c r="D1579" i="7" s="1"/>
  <c r="G1579" i="7" s="1"/>
  <c r="K652" i="6"/>
  <c r="N652" i="6" s="1"/>
  <c r="D647" i="7" s="1"/>
  <c r="G647" i="7" s="1"/>
  <c r="O651" i="5"/>
  <c r="K960" i="6"/>
  <c r="N960" i="6" s="1"/>
  <c r="D955" i="7" s="1"/>
  <c r="G955" i="7" s="1"/>
  <c r="O959" i="5"/>
  <c r="K830" i="6"/>
  <c r="N830" i="6" s="1"/>
  <c r="D825" i="7" s="1"/>
  <c r="G825" i="7" s="1"/>
  <c r="O829" i="5"/>
  <c r="O1249" i="5"/>
  <c r="K1250" i="6"/>
  <c r="N1250" i="6" s="1"/>
  <c r="K868" i="6"/>
  <c r="N868" i="6" s="1"/>
  <c r="D863" i="7" s="1"/>
  <c r="G863" i="7" s="1"/>
  <c r="O867" i="5"/>
  <c r="K844" i="6"/>
  <c r="N844" i="6" s="1"/>
  <c r="D839" i="7" s="1"/>
  <c r="G839" i="7" s="1"/>
  <c r="O843" i="5"/>
  <c r="K176" i="6"/>
  <c r="N176" i="6" s="1"/>
  <c r="D171" i="7" s="1"/>
  <c r="G171" i="7" s="1"/>
  <c r="O175" i="5"/>
  <c r="O561" i="5"/>
  <c r="K562" i="6"/>
  <c r="N562" i="6" s="1"/>
  <c r="D557" i="7" s="1"/>
  <c r="G557" i="7" s="1"/>
  <c r="K120" i="6"/>
  <c r="N120" i="6" s="1"/>
  <c r="D115" i="7" s="1"/>
  <c r="G115" i="7" s="1"/>
  <c r="O119" i="5"/>
  <c r="K872" i="6"/>
  <c r="N872" i="6" s="1"/>
  <c r="D867" i="7" s="1"/>
  <c r="G867" i="7" s="1"/>
  <c r="O871" i="5"/>
  <c r="O808" i="5"/>
  <c r="K809" i="6"/>
  <c r="N809" i="6" s="1"/>
  <c r="D804" i="7" s="1"/>
  <c r="G804" i="7" s="1"/>
  <c r="K914" i="6"/>
  <c r="N914" i="6" s="1"/>
  <c r="D909" i="7" s="1"/>
  <c r="G909" i="7" s="1"/>
  <c r="O913" i="5"/>
  <c r="K781" i="6"/>
  <c r="N781" i="6" s="1"/>
  <c r="D776" i="7" s="1"/>
  <c r="G776" i="7" s="1"/>
  <c r="O780" i="5"/>
  <c r="K1260" i="6"/>
  <c r="N1260" i="6" s="1"/>
  <c r="O1259" i="5"/>
  <c r="K653" i="6"/>
  <c r="N653" i="6" s="1"/>
  <c r="D648" i="7" s="1"/>
  <c r="G648" i="7" s="1"/>
  <c r="O652" i="5"/>
  <c r="K999" i="6"/>
  <c r="N999" i="6" s="1"/>
  <c r="D994" i="7" s="1"/>
  <c r="G994" i="7" s="1"/>
  <c r="O998" i="5"/>
  <c r="K870" i="6"/>
  <c r="N870" i="6" s="1"/>
  <c r="D865" i="7" s="1"/>
  <c r="G865" i="7" s="1"/>
  <c r="O869" i="5"/>
  <c r="K1011" i="6"/>
  <c r="N1011" i="6" s="1"/>
  <c r="D1006" i="7" s="1"/>
  <c r="G1006" i="7" s="1"/>
  <c r="O1010" i="5"/>
  <c r="O973" i="5"/>
  <c r="K974" i="6"/>
  <c r="N974" i="6" s="1"/>
  <c r="D969" i="7" s="1"/>
  <c r="G969" i="7" s="1"/>
  <c r="O901" i="5"/>
  <c r="K902" i="6"/>
  <c r="N902" i="6" s="1"/>
  <c r="D897" i="7" s="1"/>
  <c r="G897" i="7" s="1"/>
  <c r="K986" i="6"/>
  <c r="N986" i="6" s="1"/>
  <c r="D981" i="7" s="1"/>
  <c r="G981" i="7" s="1"/>
  <c r="O985" i="5"/>
  <c r="K564" i="6"/>
  <c r="N564" i="6" s="1"/>
  <c r="D559" i="7" s="1"/>
  <c r="G559" i="7" s="1"/>
  <c r="O563" i="5"/>
  <c r="K981" i="6"/>
  <c r="N981" i="6" s="1"/>
  <c r="D976" i="7" s="1"/>
  <c r="G976" i="7" s="1"/>
  <c r="O980" i="5"/>
  <c r="K85" i="6"/>
  <c r="N85" i="6" s="1"/>
  <c r="D80" i="7" s="1"/>
  <c r="G80" i="7" s="1"/>
  <c r="O84" i="5"/>
  <c r="K878" i="6"/>
  <c r="N878" i="6" s="1"/>
  <c r="D873" i="7" s="1"/>
  <c r="G873" i="7" s="1"/>
  <c r="O877" i="5"/>
  <c r="K1014" i="6"/>
  <c r="N1014" i="6" s="1"/>
  <c r="D1009" i="7" s="1"/>
  <c r="G1009" i="7" s="1"/>
  <c r="O1013" i="5"/>
  <c r="O997" i="5"/>
  <c r="K998" i="6"/>
  <c r="N998" i="6" s="1"/>
  <c r="D993" i="7" s="1"/>
  <c r="G993" i="7" s="1"/>
  <c r="O795" i="5"/>
  <c r="K796" i="6"/>
  <c r="N796" i="6" s="1"/>
  <c r="D791" i="7" s="1"/>
  <c r="G791" i="7" s="1"/>
  <c r="K991" i="6"/>
  <c r="N991" i="6" s="1"/>
  <c r="D986" i="7" s="1"/>
  <c r="G986" i="7" s="1"/>
  <c r="O990" i="5"/>
  <c r="K1023" i="6"/>
  <c r="N1023" i="6" s="1"/>
  <c r="D1018" i="7" s="1"/>
  <c r="G1018" i="7" s="1"/>
  <c r="O1022" i="5"/>
  <c r="O1288" i="5"/>
  <c r="K1289" i="6"/>
  <c r="N1289" i="6" s="1"/>
  <c r="D1284" i="7" s="1"/>
  <c r="G1284" i="7" s="1"/>
  <c r="O700" i="5"/>
  <c r="K701" i="6"/>
  <c r="N701" i="6" s="1"/>
  <c r="D696" i="7" s="1"/>
  <c r="G696" i="7" s="1"/>
  <c r="O1401" i="5"/>
  <c r="K1402" i="6"/>
  <c r="N1402" i="6" s="1"/>
  <c r="D1397" i="7" s="1"/>
  <c r="G1397" i="7" s="1"/>
  <c r="O930" i="5"/>
  <c r="K931" i="6"/>
  <c r="N931" i="6" s="1"/>
  <c r="D926" i="7" s="1"/>
  <c r="G926" i="7" s="1"/>
  <c r="O1009" i="5"/>
  <c r="K1010" i="6"/>
  <c r="N1010" i="6" s="1"/>
  <c r="D1005" i="7" s="1"/>
  <c r="G1005" i="7" s="1"/>
  <c r="K19" i="6"/>
  <c r="N19" i="6" s="1"/>
  <c r="D14" i="7" s="1"/>
  <c r="G14" i="7" s="1"/>
  <c r="O18" i="5"/>
  <c r="O858" i="5"/>
  <c r="K859" i="6"/>
  <c r="N859" i="6" s="1"/>
  <c r="D854" i="7" s="1"/>
  <c r="G854" i="7" s="1"/>
  <c r="K691" i="6"/>
  <c r="N691" i="6" s="1"/>
  <c r="D686" i="7" s="1"/>
  <c r="G686" i="7" s="1"/>
  <c r="O690" i="5"/>
  <c r="K934" i="6"/>
  <c r="N934" i="6" s="1"/>
  <c r="D929" i="7" s="1"/>
  <c r="G929" i="7" s="1"/>
  <c r="O933" i="5"/>
  <c r="K138" i="6"/>
  <c r="N138" i="6" s="1"/>
  <c r="D133" i="7" s="1"/>
  <c r="G133" i="7" s="1"/>
  <c r="O137" i="5"/>
  <c r="O15" i="5"/>
  <c r="K16" i="6"/>
  <c r="N16" i="6" s="1"/>
  <c r="D11" i="7" s="1"/>
  <c r="G11" i="7" s="1"/>
  <c r="K162" i="6"/>
  <c r="N162" i="6" s="1"/>
  <c r="D157" i="7" s="1"/>
  <c r="G157" i="7" s="1"/>
  <c r="O161" i="5"/>
  <c r="O1343" i="5"/>
  <c r="K1344" i="6"/>
  <c r="N1344" i="6" s="1"/>
  <c r="D1339" i="7" s="1"/>
  <c r="G1339" i="7" s="1"/>
  <c r="K977" i="6"/>
  <c r="N977" i="6" s="1"/>
  <c r="D972" i="7" s="1"/>
  <c r="G972" i="7" s="1"/>
  <c r="O976" i="5"/>
  <c r="K829" i="6"/>
  <c r="N829" i="6" s="1"/>
  <c r="D824" i="7" s="1"/>
  <c r="G824" i="7" s="1"/>
  <c r="O828" i="5"/>
  <c r="K1378" i="6"/>
  <c r="N1378" i="6" s="1"/>
  <c r="D1373" i="7" s="1"/>
  <c r="O1377" i="5"/>
  <c r="O1015" i="5"/>
  <c r="K1016" i="6"/>
  <c r="N1016" i="6" s="1"/>
  <c r="D1011" i="7" s="1"/>
  <c r="G1011" i="7" s="1"/>
  <c r="O946" i="5"/>
  <c r="K947" i="6"/>
  <c r="N947" i="6" s="1"/>
  <c r="D942" i="7" s="1"/>
  <c r="G942" i="7" s="1"/>
  <c r="G1357" i="7"/>
  <c r="O972" i="5"/>
  <c r="K973" i="6"/>
  <c r="N973" i="6" s="1"/>
  <c r="D968" i="7" s="1"/>
  <c r="G968" i="7" s="1"/>
  <c r="O925" i="5"/>
  <c r="K926" i="6"/>
  <c r="N926" i="6" s="1"/>
  <c r="D921" i="7" s="1"/>
  <c r="G921" i="7" s="1"/>
  <c r="O950" i="5"/>
  <c r="K951" i="6"/>
  <c r="N951" i="6" s="1"/>
  <c r="D946" i="7" s="1"/>
  <c r="G946" i="7" s="1"/>
  <c r="O697" i="5"/>
  <c r="K698" i="6"/>
  <c r="N698" i="6" s="1"/>
  <c r="D693" i="7" s="1"/>
  <c r="G693" i="7" s="1"/>
  <c r="K816" i="6"/>
  <c r="N816" i="6" s="1"/>
  <c r="D811" i="7" s="1"/>
  <c r="G811" i="7" s="1"/>
  <c r="O815" i="5"/>
  <c r="O831" i="5"/>
  <c r="K832" i="6"/>
  <c r="N832" i="6" s="1"/>
  <c r="D827" i="7" s="1"/>
  <c r="G827" i="7" s="1"/>
  <c r="K1276" i="6"/>
  <c r="N1276" i="6" s="1"/>
  <c r="O1275" i="5"/>
  <c r="K1279" i="6"/>
  <c r="N1279" i="6" s="1"/>
  <c r="O1278" i="5"/>
  <c r="K900" i="6"/>
  <c r="N900" i="6" s="1"/>
  <c r="D895" i="7" s="1"/>
  <c r="G895" i="7" s="1"/>
  <c r="O899" i="5"/>
  <c r="K565" i="6"/>
  <c r="N565" i="6" s="1"/>
  <c r="D560" i="7" s="1"/>
  <c r="G560" i="7" s="1"/>
  <c r="O564" i="5"/>
  <c r="O613" i="5"/>
  <c r="K614" i="6"/>
  <c r="N614" i="6" s="1"/>
  <c r="D609" i="7" s="1"/>
  <c r="G609" i="7" s="1"/>
  <c r="O1462" i="5"/>
  <c r="K1463" i="6"/>
  <c r="N1463" i="6" s="1"/>
  <c r="D1458" i="7" s="1"/>
  <c r="G1458" i="7" s="1"/>
  <c r="O920" i="5"/>
  <c r="K921" i="6"/>
  <c r="N921" i="6" s="1"/>
  <c r="D916" i="7" s="1"/>
  <c r="G916" i="7" s="1"/>
  <c r="O987" i="5"/>
  <c r="K988" i="6"/>
  <c r="N988" i="6" s="1"/>
  <c r="D983" i="7" s="1"/>
  <c r="G983" i="7" s="1"/>
  <c r="K894" i="6"/>
  <c r="N894" i="6" s="1"/>
  <c r="D889" i="7" s="1"/>
  <c r="G889" i="7" s="1"/>
  <c r="O893" i="5"/>
  <c r="O840" i="5"/>
  <c r="K841" i="6"/>
  <c r="N841" i="6" s="1"/>
  <c r="D836" i="7" s="1"/>
  <c r="G836" i="7" s="1"/>
  <c r="K948" i="6"/>
  <c r="N948" i="6" s="1"/>
  <c r="D943" i="7" s="1"/>
  <c r="G943" i="7" s="1"/>
  <c r="O947" i="5"/>
  <c r="O1473" i="5"/>
  <c r="K1474" i="6"/>
  <c r="N1474" i="6" s="1"/>
  <c r="D1469" i="7" s="1"/>
  <c r="G1469" i="7" s="1"/>
  <c r="O647" i="5"/>
  <c r="K648" i="6"/>
  <c r="N648" i="6" s="1"/>
  <c r="D643" i="7" s="1"/>
  <c r="G643" i="7" s="1"/>
  <c r="O157" i="5"/>
  <c r="K158" i="6"/>
  <c r="N158" i="6" s="1"/>
  <c r="D153" i="7" s="1"/>
  <c r="G153" i="7" s="1"/>
  <c r="K893" i="6"/>
  <c r="N893" i="6" s="1"/>
  <c r="D888" i="7" s="1"/>
  <c r="G888" i="7" s="1"/>
  <c r="O892" i="5"/>
  <c r="O1375" i="5"/>
  <c r="K1376" i="6"/>
  <c r="N1376" i="6" s="1"/>
  <c r="D1371" i="7" s="1"/>
  <c r="G1371" i="7" s="1"/>
  <c r="K661" i="6"/>
  <c r="N661" i="6" s="1"/>
  <c r="D656" i="7" s="1"/>
  <c r="G656" i="7" s="1"/>
  <c r="O660" i="5"/>
  <c r="K854" i="6"/>
  <c r="N854" i="6" s="1"/>
  <c r="D849" i="7" s="1"/>
  <c r="G849" i="7" s="1"/>
  <c r="O853" i="5"/>
  <c r="O135" i="5"/>
  <c r="K136" i="6"/>
  <c r="N136" i="6" s="1"/>
  <c r="D131" i="7" s="1"/>
  <c r="G131" i="7" s="1"/>
  <c r="O49" i="5"/>
  <c r="K50" i="6"/>
  <c r="N50" i="6" s="1"/>
  <c r="D45" i="7" s="1"/>
  <c r="G45" i="7" s="1"/>
  <c r="O675" i="5"/>
  <c r="K676" i="6"/>
  <c r="N676" i="6" s="1"/>
  <c r="D671" i="7" s="1"/>
  <c r="G671" i="7" s="1"/>
  <c r="O618" i="5"/>
  <c r="K619" i="6"/>
  <c r="N619" i="6" s="1"/>
  <c r="D614" i="7" s="1"/>
  <c r="G614" i="7" s="1"/>
  <c r="K1464" i="6"/>
  <c r="N1464" i="6" s="1"/>
  <c r="D1459" i="7" s="1"/>
  <c r="G1459" i="7" s="1"/>
  <c r="O1463" i="5"/>
  <c r="O861" i="5"/>
  <c r="K862" i="6"/>
  <c r="N862" i="6" s="1"/>
  <c r="D857" i="7" s="1"/>
  <c r="G857" i="7" s="1"/>
  <c r="K836" i="6"/>
  <c r="N836" i="6" s="1"/>
  <c r="D831" i="7" s="1"/>
  <c r="G831" i="7" s="1"/>
  <c r="O835" i="5"/>
  <c r="K584" i="6"/>
  <c r="N584" i="6" s="1"/>
  <c r="D579" i="7" s="1"/>
  <c r="O583" i="5"/>
  <c r="O1037" i="5"/>
  <c r="K1038" i="6"/>
  <c r="N1038" i="6" s="1"/>
  <c r="D1033" i="7" s="1"/>
  <c r="G1033" i="7" s="1"/>
  <c r="K621" i="6"/>
  <c r="N621" i="6" s="1"/>
  <c r="D616" i="7" s="1"/>
  <c r="G616" i="7" s="1"/>
  <c r="O620" i="5"/>
  <c r="O654" i="5"/>
  <c r="K655" i="6"/>
  <c r="N655" i="6" s="1"/>
  <c r="D650" i="7" s="1"/>
  <c r="G650" i="7" s="1"/>
  <c r="K1428" i="6"/>
  <c r="N1428" i="6" s="1"/>
  <c r="D1423" i="7" s="1"/>
  <c r="G1423" i="7" s="1"/>
  <c r="O1427" i="5"/>
  <c r="O628" i="5"/>
  <c r="K629" i="6"/>
  <c r="N629" i="6" s="1"/>
  <c r="D624" i="7" s="1"/>
  <c r="G624" i="7" s="1"/>
  <c r="O1023" i="5"/>
  <c r="K1024" i="6"/>
  <c r="N1024" i="6" s="1"/>
  <c r="D1019" i="7" s="1"/>
  <c r="G1019" i="7" s="1"/>
  <c r="O1031" i="5"/>
  <c r="K1032" i="6"/>
  <c r="N1032" i="6" s="1"/>
  <c r="D1027" i="7" s="1"/>
  <c r="G1027" i="7" s="1"/>
  <c r="O809" i="5"/>
  <c r="K810" i="6"/>
  <c r="N810" i="6" s="1"/>
  <c r="D805" i="7" s="1"/>
  <c r="G805" i="7" s="1"/>
  <c r="O775" i="5"/>
  <c r="K776" i="6"/>
  <c r="N776" i="6" s="1"/>
  <c r="D771" i="7" s="1"/>
  <c r="G771" i="7" s="1"/>
  <c r="O142" i="5"/>
  <c r="K143" i="6"/>
  <c r="N143" i="6" s="1"/>
  <c r="D138" i="7" s="1"/>
  <c r="G138" i="7" s="1"/>
  <c r="O1000" i="5"/>
  <c r="K1001" i="6"/>
  <c r="N1001" i="6" s="1"/>
  <c r="D996" i="7" s="1"/>
  <c r="G996" i="7" s="1"/>
  <c r="K980" i="6"/>
  <c r="N980" i="6" s="1"/>
  <c r="D975" i="7" s="1"/>
  <c r="G975" i="7" s="1"/>
  <c r="O979" i="5"/>
  <c r="K903" i="6"/>
  <c r="N903" i="6" s="1"/>
  <c r="D898" i="7" s="1"/>
  <c r="G898" i="7" s="1"/>
  <c r="O902" i="5"/>
  <c r="O143" i="5"/>
  <c r="K144" i="6"/>
  <c r="N144" i="6" s="1"/>
  <c r="D139" i="7" s="1"/>
  <c r="G139" i="7" s="1"/>
  <c r="K943" i="6"/>
  <c r="N943" i="6" s="1"/>
  <c r="D938" i="7" s="1"/>
  <c r="G938" i="7" s="1"/>
  <c r="O942" i="5"/>
  <c r="O898" i="5"/>
  <c r="K899" i="6"/>
  <c r="N899" i="6" s="1"/>
  <c r="D894" i="7" s="1"/>
  <c r="G894" i="7" s="1"/>
  <c r="K49" i="6"/>
  <c r="N49" i="6" s="1"/>
  <c r="D44" i="7" s="1"/>
  <c r="G44" i="7" s="1"/>
  <c r="O48" i="5"/>
  <c r="K1272" i="6"/>
  <c r="N1272" i="6" s="1"/>
  <c r="O1271" i="5"/>
  <c r="K1030" i="6"/>
  <c r="N1030" i="6" s="1"/>
  <c r="D1025" i="7" s="1"/>
  <c r="G1025" i="7" s="1"/>
  <c r="O1029" i="5"/>
  <c r="K802" i="6"/>
  <c r="N802" i="6" s="1"/>
  <c r="D797" i="7" s="1"/>
  <c r="G797" i="7" s="1"/>
  <c r="O801" i="5"/>
  <c r="O47" i="5"/>
  <c r="K48" i="6"/>
  <c r="N48" i="6" s="1"/>
  <c r="D43" i="7" s="1"/>
  <c r="G43" i="7" s="1"/>
  <c r="K680" i="6"/>
  <c r="N680" i="6" s="1"/>
  <c r="D675" i="7" s="1"/>
  <c r="G675" i="7" s="1"/>
  <c r="O679" i="5"/>
  <c r="O839" i="5"/>
  <c r="K840" i="6"/>
  <c r="N840" i="6" s="1"/>
  <c r="D835" i="7" s="1"/>
  <c r="G835" i="7" s="1"/>
  <c r="O823" i="5"/>
  <c r="K824" i="6"/>
  <c r="N824" i="6" s="1"/>
  <c r="D819" i="7" s="1"/>
  <c r="G819" i="7" s="1"/>
  <c r="K923" i="6"/>
  <c r="N923" i="6" s="1"/>
  <c r="D918" i="7" s="1"/>
  <c r="G918" i="7" s="1"/>
  <c r="O922" i="5"/>
  <c r="O957" i="5"/>
  <c r="K958" i="6"/>
  <c r="N958" i="6" s="1"/>
  <c r="D953" i="7" s="1"/>
  <c r="G953" i="7" s="1"/>
  <c r="O88" i="5"/>
  <c r="K89" i="6"/>
  <c r="N89" i="6" s="1"/>
  <c r="D84" i="7" s="1"/>
  <c r="G84" i="7" s="1"/>
  <c r="O923" i="5"/>
  <c r="K924" i="6"/>
  <c r="N924" i="6" s="1"/>
  <c r="D919" i="7" s="1"/>
  <c r="G919" i="7" s="1"/>
  <c r="O885" i="5"/>
  <c r="K886" i="6"/>
  <c r="N886" i="6" s="1"/>
  <c r="D881" i="7" s="1"/>
  <c r="G881" i="7" s="1"/>
  <c r="O794" i="5"/>
  <c r="K795" i="6"/>
  <c r="N795" i="6" s="1"/>
  <c r="D790" i="7" s="1"/>
  <c r="G790" i="7" s="1"/>
  <c r="O952" i="5"/>
  <c r="K953" i="6"/>
  <c r="N953" i="6" s="1"/>
  <c r="D948" i="7" s="1"/>
  <c r="G948" i="7" s="1"/>
  <c r="K826" i="6"/>
  <c r="N826" i="6" s="1"/>
  <c r="D821" i="7" s="1"/>
  <c r="G821" i="7" s="1"/>
  <c r="O825" i="5"/>
  <c r="O851" i="5"/>
  <c r="K852" i="6"/>
  <c r="N852" i="6" s="1"/>
  <c r="D847" i="7" s="1"/>
  <c r="G847" i="7" s="1"/>
  <c r="O67" i="5"/>
  <c r="K68" i="6"/>
  <c r="N68" i="6" s="1"/>
  <c r="D63" i="7" s="1"/>
  <c r="G63" i="7" s="1"/>
  <c r="O914" i="5"/>
  <c r="K915" i="6"/>
  <c r="N915" i="6" s="1"/>
  <c r="D910" i="7" s="1"/>
  <c r="G910" i="7" s="1"/>
  <c r="K1262" i="6"/>
  <c r="N1262" i="6" s="1"/>
  <c r="O1261" i="5"/>
  <c r="O571" i="5"/>
  <c r="K572" i="6"/>
  <c r="N572" i="6" s="1"/>
  <c r="D567" i="7" s="1"/>
  <c r="G567" i="7" s="1"/>
  <c r="K827" i="6"/>
  <c r="N827" i="6" s="1"/>
  <c r="D822" i="7" s="1"/>
  <c r="G822" i="7" s="1"/>
  <c r="O826" i="5"/>
  <c r="K645" i="6"/>
  <c r="N645" i="6" s="1"/>
  <c r="D640" i="7" s="1"/>
  <c r="G640" i="7" s="1"/>
  <c r="O644" i="5"/>
  <c r="O1032" i="5"/>
  <c r="K1033" i="6"/>
  <c r="N1033" i="6" s="1"/>
  <c r="D1028" i="7" s="1"/>
  <c r="G1028" i="7" s="1"/>
  <c r="O53" i="5"/>
  <c r="K54" i="6"/>
  <c r="N54" i="6" s="1"/>
  <c r="D49" i="7" s="1"/>
  <c r="G49" i="7" s="1"/>
  <c r="O848" i="5"/>
  <c r="K849" i="6"/>
  <c r="N849" i="6" s="1"/>
  <c r="D844" i="7" s="1"/>
  <c r="G844" i="7" s="1"/>
  <c r="O1254" i="5"/>
  <c r="K1255" i="6"/>
  <c r="N1255" i="6" s="1"/>
  <c r="K1009" i="6"/>
  <c r="N1009" i="6" s="1"/>
  <c r="D1004" i="7" s="1"/>
  <c r="G1004" i="7" s="1"/>
  <c r="O1008" i="5"/>
  <c r="O792" i="5"/>
  <c r="K793" i="6"/>
  <c r="N793" i="6" s="1"/>
  <c r="D788" i="7" s="1"/>
  <c r="G788" i="7" s="1"/>
  <c r="K891" i="6"/>
  <c r="N891" i="6" s="1"/>
  <c r="D886" i="7" s="1"/>
  <c r="G886" i="7" s="1"/>
  <c r="O890" i="5"/>
  <c r="K135" i="6"/>
  <c r="N135" i="6" s="1"/>
  <c r="D130" i="7" s="1"/>
  <c r="G130" i="7" s="1"/>
  <c r="O134" i="5"/>
  <c r="O993" i="5"/>
  <c r="K994" i="6"/>
  <c r="N994" i="6" s="1"/>
  <c r="D989" i="7" s="1"/>
  <c r="G989" i="7" s="1"/>
  <c r="K1004" i="6"/>
  <c r="N1004" i="6" s="1"/>
  <c r="D999" i="7" s="1"/>
  <c r="G999" i="7" s="1"/>
  <c r="O1003" i="5"/>
  <c r="O897" i="5"/>
  <c r="K898" i="6"/>
  <c r="N898" i="6" s="1"/>
  <c r="D893" i="7" s="1"/>
  <c r="G893" i="7" s="1"/>
  <c r="K1254" i="6"/>
  <c r="N1254" i="6" s="1"/>
  <c r="O1253" i="5"/>
  <c r="K944" i="6"/>
  <c r="N944" i="6" s="1"/>
  <c r="D939" i="7" s="1"/>
  <c r="G939" i="7" s="1"/>
  <c r="O943" i="5"/>
  <c r="K1390" i="6"/>
  <c r="N1390" i="6" s="1"/>
  <c r="D1385" i="7" s="1"/>
  <c r="G1385" i="7" s="1"/>
  <c r="O1389" i="5"/>
  <c r="O842" i="5"/>
  <c r="K843" i="6"/>
  <c r="N843" i="6" s="1"/>
  <c r="D838" i="7" s="1"/>
  <c r="G838" i="7" s="1"/>
  <c r="K60" i="6"/>
  <c r="N60" i="6" s="1"/>
  <c r="D55" i="7" s="1"/>
  <c r="G55" i="7" s="1"/>
  <c r="O59" i="5"/>
  <c r="K612" i="6"/>
  <c r="N612" i="6" s="1"/>
  <c r="D607" i="7" s="1"/>
  <c r="G607" i="7" s="1"/>
  <c r="O611" i="5"/>
  <c r="O772" i="5"/>
  <c r="K773" i="6"/>
  <c r="N773" i="6" s="1"/>
  <c r="D768" i="7" s="1"/>
  <c r="G768" i="7" s="1"/>
  <c r="O1273" i="5"/>
  <c r="K1274" i="6"/>
  <c r="N1274" i="6" s="1"/>
  <c r="D1269" i="7" s="1"/>
  <c r="K925" i="6"/>
  <c r="N925" i="6" s="1"/>
  <c r="D920" i="7" s="1"/>
  <c r="G920" i="7" s="1"/>
  <c r="O924" i="5"/>
  <c r="O855" i="5"/>
  <c r="K856" i="6"/>
  <c r="N856" i="6" s="1"/>
  <c r="D851" i="7" s="1"/>
  <c r="G851" i="7" s="1"/>
  <c r="K834" i="6"/>
  <c r="N834" i="6" s="1"/>
  <c r="D829" i="7" s="1"/>
  <c r="G829" i="7" s="1"/>
  <c r="O833" i="5"/>
  <c r="O588" i="5"/>
  <c r="K589" i="6"/>
  <c r="N589" i="6" s="1"/>
  <c r="D584" i="7" s="1"/>
  <c r="G584" i="7" s="1"/>
  <c r="O608" i="5"/>
  <c r="K609" i="6"/>
  <c r="N609" i="6" s="1"/>
  <c r="D604" i="7" s="1"/>
  <c r="G604" i="7" s="1"/>
  <c r="K1278" i="6"/>
  <c r="N1278" i="6" s="1"/>
  <c r="O1277" i="5"/>
  <c r="O878" i="5"/>
  <c r="K879" i="6"/>
  <c r="N879" i="6" s="1"/>
  <c r="D874" i="7" s="1"/>
  <c r="G874" i="7" s="1"/>
  <c r="K908" i="6"/>
  <c r="N908" i="6" s="1"/>
  <c r="D903" i="7" s="1"/>
  <c r="G903" i="7" s="1"/>
  <c r="O907" i="5"/>
  <c r="K984" i="6"/>
  <c r="N984" i="6" s="1"/>
  <c r="D979" i="7" s="1"/>
  <c r="G979" i="7" s="1"/>
  <c r="O983" i="5"/>
  <c r="O881" i="5"/>
  <c r="K882" i="6"/>
  <c r="N882" i="6" s="1"/>
  <c r="D877" i="7" s="1"/>
  <c r="G877" i="7" s="1"/>
  <c r="K644" i="6"/>
  <c r="N644" i="6" s="1"/>
  <c r="D639" i="7" s="1"/>
  <c r="G639" i="7" s="1"/>
  <c r="O643" i="5"/>
  <c r="K820" i="6"/>
  <c r="N820" i="6" s="1"/>
  <c r="D815" i="7" s="1"/>
  <c r="G815" i="7" s="1"/>
  <c r="O819" i="5"/>
  <c r="K616" i="6"/>
  <c r="N616" i="6" s="1"/>
  <c r="D611" i="7" s="1"/>
  <c r="G611" i="7" s="1"/>
  <c r="O615" i="5"/>
  <c r="O1264" i="5"/>
  <c r="K1265" i="6"/>
  <c r="N1265" i="6" s="1"/>
  <c r="D1260" i="7" s="1"/>
  <c r="O1276" i="5"/>
  <c r="K1277" i="6"/>
  <c r="N1277" i="6" s="1"/>
  <c r="O1007" i="5"/>
  <c r="K1008" i="6"/>
  <c r="N1008" i="6" s="1"/>
  <c r="D1003" i="7" s="1"/>
  <c r="G1003" i="7" s="1"/>
  <c r="O566" i="5"/>
  <c r="K567" i="6"/>
  <c r="N567" i="6" s="1"/>
  <c r="D562" i="7" s="1"/>
  <c r="G562" i="7" s="1"/>
  <c r="O995" i="5"/>
  <c r="K996" i="6"/>
  <c r="N996" i="6" s="1"/>
  <c r="D991" i="7" s="1"/>
  <c r="G991" i="7" s="1"/>
  <c r="O944" i="5"/>
  <c r="K945" i="6"/>
  <c r="N945" i="6" s="1"/>
  <c r="O549" i="5"/>
  <c r="K550" i="6"/>
  <c r="N550" i="6" s="1"/>
  <c r="D545" i="7" s="1"/>
  <c r="G545" i="7" s="1"/>
  <c r="O802" i="5"/>
  <c r="K803" i="6"/>
  <c r="N803" i="6" s="1"/>
  <c r="D798" i="7" s="1"/>
  <c r="G798" i="7" s="1"/>
  <c r="O600" i="5"/>
  <c r="K601" i="6"/>
  <c r="N601" i="6" s="1"/>
  <c r="D596" i="7" s="1"/>
  <c r="G596" i="7" s="1"/>
  <c r="O633" i="5"/>
  <c r="K634" i="6"/>
  <c r="N634" i="6" s="1"/>
  <c r="D629" i="7" s="1"/>
  <c r="G629" i="7" s="1"/>
  <c r="O182" i="5"/>
  <c r="K183" i="6"/>
  <c r="N183" i="6" s="1"/>
  <c r="D178" i="7" s="1"/>
  <c r="G178" i="7" s="1"/>
  <c r="K163" i="6"/>
  <c r="N163" i="6" s="1"/>
  <c r="D158" i="7" s="1"/>
  <c r="G158" i="7" s="1"/>
  <c r="O162" i="5"/>
  <c r="O124" i="5"/>
  <c r="K125" i="6"/>
  <c r="N125" i="6" s="1"/>
  <c r="D120" i="7" s="1"/>
  <c r="G120" i="7" s="1"/>
  <c r="K35" i="6"/>
  <c r="N35" i="6" s="1"/>
  <c r="D30" i="7" s="1"/>
  <c r="G30" i="7" s="1"/>
  <c r="O34" i="5"/>
  <c r="K775" i="6"/>
  <c r="N775" i="6" s="1"/>
  <c r="D770" i="7" s="1"/>
  <c r="G770" i="7" s="1"/>
  <c r="O774" i="5"/>
  <c r="K1401" i="6"/>
  <c r="N1401" i="6" s="1"/>
  <c r="D1396" i="7" s="1"/>
  <c r="G1396" i="7" s="1"/>
  <c r="O1400" i="5"/>
  <c r="O1549" i="5"/>
  <c r="K1575" i="6"/>
  <c r="N1575" i="6" s="1"/>
  <c r="D1578" i="7" s="1"/>
  <c r="G1578" i="7" s="1"/>
  <c r="O810" i="5"/>
  <c r="K811" i="6"/>
  <c r="N811" i="6" s="1"/>
  <c r="D806" i="7" s="1"/>
  <c r="G806" i="7" s="1"/>
  <c r="O866" i="5"/>
  <c r="K867" i="6"/>
  <c r="N867" i="6" s="1"/>
  <c r="D862" i="7" s="1"/>
  <c r="G862" i="7" s="1"/>
  <c r="K69" i="6"/>
  <c r="N69" i="6" s="1"/>
  <c r="D64" i="7" s="1"/>
  <c r="G64" i="7" s="1"/>
  <c r="O68" i="5"/>
  <c r="K794" i="6"/>
  <c r="N794" i="6" s="1"/>
  <c r="D789" i="7" s="1"/>
  <c r="G789" i="7" s="1"/>
  <c r="O793" i="5"/>
  <c r="O717" i="5"/>
  <c r="K718" i="6"/>
  <c r="N718" i="6" s="1"/>
  <c r="D713" i="7" s="1"/>
  <c r="G713" i="7" s="1"/>
  <c r="O558" i="5"/>
  <c r="K559" i="6"/>
  <c r="N559" i="6" s="1"/>
  <c r="D554" i="7" s="1"/>
  <c r="G554" i="7" s="1"/>
  <c r="K640" i="6"/>
  <c r="N640" i="6" s="1"/>
  <c r="D635" i="7" s="1"/>
  <c r="G635" i="7" s="1"/>
  <c r="O639" i="5"/>
  <c r="O1014" i="5"/>
  <c r="K1015" i="6"/>
  <c r="N1015" i="6" s="1"/>
  <c r="D1010" i="7" s="1"/>
  <c r="G1010" i="7" s="1"/>
  <c r="O69" i="5"/>
  <c r="K70" i="6"/>
  <c r="N70" i="6" s="1"/>
  <c r="D65" i="7" s="1"/>
  <c r="G65" i="7" s="1"/>
  <c r="O582" i="5"/>
  <c r="K583" i="6"/>
  <c r="N583" i="6" s="1"/>
  <c r="D578" i="7" s="1"/>
  <c r="E1598" i="7" s="1"/>
  <c r="K659" i="6"/>
  <c r="N659" i="6" s="1"/>
  <c r="D654" i="7" s="1"/>
  <c r="G654" i="7" s="1"/>
  <c r="O658" i="5"/>
  <c r="K905" i="6"/>
  <c r="N905" i="6" s="1"/>
  <c r="D900" i="7" s="1"/>
  <c r="G900" i="7" s="1"/>
  <c r="O904" i="5"/>
  <c r="K188" i="6"/>
  <c r="N188" i="6" s="1"/>
  <c r="D183" i="7" s="1"/>
  <c r="G183" i="7" s="1"/>
  <c r="O187" i="5"/>
  <c r="O55" i="5"/>
  <c r="K56" i="6"/>
  <c r="N56" i="6" s="1"/>
  <c r="D51" i="7" s="1"/>
  <c r="G51" i="7" s="1"/>
  <c r="K608" i="6"/>
  <c r="N608" i="6" s="1"/>
  <c r="D603" i="7" s="1"/>
  <c r="G603" i="7" s="1"/>
  <c r="O607" i="5"/>
  <c r="O31" i="5"/>
  <c r="K32" i="6"/>
  <c r="N32" i="6" s="1"/>
  <c r="D27" i="7" s="1"/>
  <c r="G27" i="7" s="1"/>
  <c r="K686" i="6"/>
  <c r="N686" i="6" s="1"/>
  <c r="D681" i="7" s="1"/>
  <c r="G681" i="7" s="1"/>
  <c r="O685" i="5"/>
  <c r="O584" i="5"/>
  <c r="K585" i="6"/>
  <c r="N585" i="6" s="1"/>
  <c r="D580" i="7" s="1"/>
  <c r="G580" i="7" s="1"/>
  <c r="K866" i="6"/>
  <c r="N866" i="6" s="1"/>
  <c r="D861" i="7" s="1"/>
  <c r="G861" i="7" s="1"/>
  <c r="O865" i="5"/>
  <c r="K805" i="6"/>
  <c r="N805" i="6" s="1"/>
  <c r="D800" i="7" s="1"/>
  <c r="G800" i="7" s="1"/>
  <c r="O804" i="5"/>
  <c r="O1257" i="5"/>
  <c r="K1258" i="6"/>
  <c r="N1258" i="6" s="1"/>
  <c r="O771" i="5"/>
  <c r="K772" i="6"/>
  <c r="N772" i="6" s="1"/>
  <c r="D767" i="7" s="1"/>
  <c r="G767" i="7" s="1"/>
  <c r="O680" i="5"/>
  <c r="K681" i="6"/>
  <c r="N681" i="6" s="1"/>
  <c r="D676" i="7" s="1"/>
  <c r="G676" i="7" s="1"/>
  <c r="K828" i="6"/>
  <c r="N828" i="6" s="1"/>
  <c r="D823" i="7" s="1"/>
  <c r="G823" i="7" s="1"/>
  <c r="O827" i="5"/>
  <c r="K946" i="6"/>
  <c r="N946" i="6" s="1"/>
  <c r="D941" i="7" s="1"/>
  <c r="G941" i="7" s="1"/>
  <c r="O945" i="5"/>
  <c r="O36" i="5"/>
  <c r="K37" i="6"/>
  <c r="N37" i="6" s="1"/>
  <c r="D32" i="7" s="1"/>
  <c r="G32" i="7" s="1"/>
  <c r="O603" i="5"/>
  <c r="K604" i="6"/>
  <c r="N604" i="6" s="1"/>
  <c r="D599" i="7" s="1"/>
  <c r="G599" i="7" s="1"/>
  <c r="O691" i="5"/>
  <c r="K692" i="6"/>
  <c r="N692" i="6" s="1"/>
  <c r="D687" i="7" s="1"/>
  <c r="G687" i="7" s="1"/>
  <c r="K643" i="6"/>
  <c r="N643" i="6" s="1"/>
  <c r="D638" i="7" s="1"/>
  <c r="G638" i="7" s="1"/>
  <c r="O642" i="5"/>
  <c r="O1001" i="5"/>
  <c r="K1002" i="6"/>
  <c r="N1002" i="6" s="1"/>
  <c r="D997" i="7" s="1"/>
  <c r="G997" i="7" s="1"/>
  <c r="O955" i="5"/>
  <c r="K956" i="6"/>
  <c r="N956" i="6" s="1"/>
  <c r="D951" i="7" s="1"/>
  <c r="G951" i="7" s="1"/>
  <c r="K719" i="6"/>
  <c r="N719" i="6" s="1"/>
  <c r="D714" i="7" s="1"/>
  <c r="G714" i="7" s="1"/>
  <c r="O718" i="5"/>
  <c r="K561" i="6"/>
  <c r="N561" i="6" s="1"/>
  <c r="D556" i="7" s="1"/>
  <c r="G556" i="7" s="1"/>
  <c r="O560" i="5"/>
  <c r="K815" i="6"/>
  <c r="N815" i="6" s="1"/>
  <c r="D810" i="7" s="1"/>
  <c r="G810" i="7" s="1"/>
  <c r="O814" i="5"/>
  <c r="K1020" i="6"/>
  <c r="N1020" i="6" s="1"/>
  <c r="D1015" i="7" s="1"/>
  <c r="G1015" i="7" s="1"/>
  <c r="O1019" i="5"/>
  <c r="K825" i="6"/>
  <c r="N825" i="6" s="1"/>
  <c r="D820" i="7" s="1"/>
  <c r="G820" i="7" s="1"/>
  <c r="O824" i="5"/>
  <c r="O692" i="5"/>
  <c r="K693" i="6"/>
  <c r="N693" i="6" s="1"/>
  <c r="D688" i="7" s="1"/>
  <c r="G688" i="7" s="1"/>
  <c r="O637" i="5"/>
  <c r="K638" i="6"/>
  <c r="N638" i="6" s="1"/>
  <c r="D633" i="7" s="1"/>
  <c r="G633" i="7" s="1"/>
  <c r="K842" i="6"/>
  <c r="N842" i="6" s="1"/>
  <c r="D837" i="7" s="1"/>
  <c r="G837" i="7" s="1"/>
  <c r="O841" i="5"/>
  <c r="K1267" i="6"/>
  <c r="N1267" i="6" s="1"/>
  <c r="O1266" i="5"/>
  <c r="K835" i="6"/>
  <c r="N835" i="6" s="1"/>
  <c r="D830" i="7" s="1"/>
  <c r="G830" i="7" s="1"/>
  <c r="O834" i="5"/>
  <c r="O72" i="5"/>
  <c r="K73" i="6"/>
  <c r="N73" i="6" s="1"/>
  <c r="D68" i="7" s="1"/>
  <c r="G68" i="7" s="1"/>
  <c r="K687" i="6"/>
  <c r="N687" i="6" s="1"/>
  <c r="D682" i="7" s="1"/>
  <c r="G682" i="7" s="1"/>
  <c r="O686" i="5"/>
  <c r="O1274" i="5"/>
  <c r="K1275" i="6"/>
  <c r="N1275" i="6" s="1"/>
  <c r="O992" i="5"/>
  <c r="K993" i="6"/>
  <c r="N993" i="6" s="1"/>
  <c r="D988" i="7" s="1"/>
  <c r="G988" i="7" s="1"/>
  <c r="K801" i="6"/>
  <c r="N801" i="6" s="1"/>
  <c r="D796" i="7" s="1"/>
  <c r="G796" i="7" s="1"/>
  <c r="O800" i="5"/>
  <c r="O550" i="5"/>
  <c r="K551" i="6"/>
  <c r="N551" i="6" s="1"/>
  <c r="D546" i="7" s="1"/>
  <c r="O928" i="5"/>
  <c r="K929" i="6"/>
  <c r="N929" i="6" s="1"/>
  <c r="D924" i="7" s="1"/>
  <c r="G924" i="7" s="1"/>
  <c r="K606" i="6"/>
  <c r="N606" i="6" s="1"/>
  <c r="D601" i="7" s="1"/>
  <c r="G601" i="7" s="1"/>
  <c r="O605" i="5"/>
  <c r="K594" i="6"/>
  <c r="N594" i="6" s="1"/>
  <c r="D589" i="7" s="1"/>
  <c r="G589" i="7" s="1"/>
  <c r="O593" i="5"/>
  <c r="O967" i="5"/>
  <c r="K968" i="6"/>
  <c r="N968" i="6" s="1"/>
  <c r="D963" i="7" s="1"/>
  <c r="G963" i="7" s="1"/>
  <c r="K119" i="6"/>
  <c r="N119" i="6" s="1"/>
  <c r="D114" i="7" s="1"/>
  <c r="G114" i="7" s="1"/>
  <c r="O118" i="5"/>
  <c r="K642" i="6"/>
  <c r="N642" i="6" s="1"/>
  <c r="D637" i="7" s="1"/>
  <c r="G637" i="7" s="1"/>
  <c r="O641" i="5"/>
  <c r="K814" i="6"/>
  <c r="N814" i="6" s="1"/>
  <c r="D809" i="7" s="1"/>
  <c r="G809" i="7" s="1"/>
  <c r="O813" i="5"/>
  <c r="O936" i="5"/>
  <c r="K937" i="6"/>
  <c r="N937" i="6" s="1"/>
  <c r="D932" i="7" s="1"/>
  <c r="G932" i="7" s="1"/>
  <c r="K909" i="6"/>
  <c r="N909" i="6" s="1"/>
  <c r="D904" i="7" s="1"/>
  <c r="G904" i="7" s="1"/>
  <c r="O908" i="5"/>
  <c r="K1005" i="6"/>
  <c r="N1005" i="6" s="1"/>
  <c r="D1000" i="7" s="1"/>
  <c r="G1000" i="7" s="1"/>
  <c r="O1004" i="5"/>
  <c r="K1342" i="6"/>
  <c r="N1342" i="6" s="1"/>
  <c r="D1337" i="7" s="1"/>
  <c r="G1337" i="7" s="1"/>
  <c r="O1341" i="5"/>
  <c r="O665" i="5"/>
  <c r="K666" i="6"/>
  <c r="N666" i="6" s="1"/>
  <c r="D661" i="7" s="1"/>
  <c r="G661" i="7" s="1"/>
  <c r="K881" i="6"/>
  <c r="N881" i="6" s="1"/>
  <c r="D876" i="7" s="1"/>
  <c r="G876" i="7" s="1"/>
  <c r="O880" i="5"/>
  <c r="O940" i="5"/>
  <c r="K941" i="6"/>
  <c r="N941" i="6" s="1"/>
  <c r="D936" i="7" s="1"/>
  <c r="G936" i="7" s="1"/>
  <c r="K1251" i="6"/>
  <c r="N1251" i="6" s="1"/>
  <c r="O1250" i="5"/>
  <c r="O24" i="5"/>
  <c r="K25" i="6"/>
  <c r="N25" i="6" s="1"/>
  <c r="D20" i="7" s="1"/>
  <c r="G20" i="7" s="1"/>
  <c r="K147" i="6"/>
  <c r="N147" i="6" s="1"/>
  <c r="D142" i="7" s="1"/>
  <c r="G142" i="7" s="1"/>
  <c r="O146" i="5"/>
  <c r="O864" i="5"/>
  <c r="K865" i="6"/>
  <c r="N865" i="6" s="1"/>
  <c r="D860" i="7" s="1"/>
  <c r="G860" i="7" s="1"/>
  <c r="O64" i="5"/>
  <c r="K65" i="6"/>
  <c r="N65" i="6" s="1"/>
  <c r="D60" i="7" s="1"/>
  <c r="G60" i="7" s="1"/>
  <c r="K857" i="6"/>
  <c r="N857" i="6" s="1"/>
  <c r="D852" i="7" s="1"/>
  <c r="G852" i="7" s="1"/>
  <c r="O856" i="5"/>
  <c r="O1039" i="5"/>
  <c r="K1040" i="6"/>
  <c r="N1040" i="6" s="1"/>
  <c r="D1035" i="7" s="1"/>
  <c r="G1035" i="7" s="1"/>
  <c r="O98" i="5"/>
  <c r="K99" i="6"/>
  <c r="N99" i="6" s="1"/>
  <c r="D94" i="7" s="1"/>
  <c r="G94" i="7" s="1"/>
  <c r="K1357" i="6"/>
  <c r="N1357" i="6" s="1"/>
  <c r="D1352" i="7" s="1"/>
  <c r="G1352" i="7" s="1"/>
  <c r="O1356" i="5"/>
  <c r="O599" i="5"/>
  <c r="K600" i="6"/>
  <c r="N600" i="6" s="1"/>
  <c r="D595" i="7" s="1"/>
  <c r="G595" i="7" s="1"/>
  <c r="O666" i="5"/>
  <c r="K667" i="6"/>
  <c r="N667" i="6" s="1"/>
  <c r="D662" i="7" s="1"/>
  <c r="G662" i="7" s="1"/>
  <c r="O964" i="5"/>
  <c r="K965" i="6"/>
  <c r="N965" i="6" s="1"/>
  <c r="D960" i="7" s="1"/>
  <c r="G960" i="7" s="1"/>
  <c r="K96" i="6"/>
  <c r="N96" i="6" s="1"/>
  <c r="D91" i="7" s="1"/>
  <c r="G91" i="7" s="1"/>
  <c r="O95" i="5"/>
  <c r="O695" i="5"/>
  <c r="K696" i="6"/>
  <c r="N696" i="6" s="1"/>
  <c r="D691" i="7" s="1"/>
  <c r="G691" i="7" s="1"/>
  <c r="O1269" i="5"/>
  <c r="K1270" i="6"/>
  <c r="N1270" i="6" s="1"/>
  <c r="O1465" i="5"/>
  <c r="K1466" i="6"/>
  <c r="N1466" i="6" s="1"/>
  <c r="D1461" i="7" s="1"/>
  <c r="G1461" i="7" s="1"/>
  <c r="K1036" i="6"/>
  <c r="N1036" i="6" s="1"/>
  <c r="D1031" i="7" s="1"/>
  <c r="G1031" i="7" s="1"/>
  <c r="O1035" i="5"/>
  <c r="O552" i="5"/>
  <c r="K553" i="6"/>
  <c r="N553" i="6" s="1"/>
  <c r="D548" i="7" s="1"/>
  <c r="G548" i="7" s="1"/>
  <c r="K1000" i="6"/>
  <c r="N1000" i="6" s="1"/>
  <c r="D995" i="7" s="1"/>
  <c r="G995" i="7" s="1"/>
  <c r="O999" i="5"/>
  <c r="K982" i="6"/>
  <c r="N982" i="6" s="1"/>
  <c r="D977" i="7" s="1"/>
  <c r="G977" i="7" s="1"/>
  <c r="O981" i="5"/>
  <c r="K683" i="6"/>
  <c r="N683" i="6" s="1"/>
  <c r="D678" i="7" s="1"/>
  <c r="G678" i="7" s="1"/>
  <c r="O682" i="5"/>
  <c r="K874" i="6"/>
  <c r="N874" i="6" s="1"/>
  <c r="D869" i="7" s="1"/>
  <c r="G869" i="7" s="1"/>
  <c r="O873" i="5"/>
  <c r="O1398" i="5"/>
  <c r="K1399" i="6"/>
  <c r="N1399" i="6" s="1"/>
  <c r="D1394" i="7" s="1"/>
  <c r="G1394" i="7" s="1"/>
  <c r="O113" i="5"/>
  <c r="K114" i="6"/>
  <c r="N114" i="6" s="1"/>
  <c r="D109" i="7" s="1"/>
  <c r="G109" i="7" s="1"/>
  <c r="O601" i="5"/>
  <c r="K602" i="6"/>
  <c r="N602" i="6" s="1"/>
  <c r="D597" i="7" s="1"/>
  <c r="G597" i="7" s="1"/>
  <c r="K792" i="6"/>
  <c r="N792" i="6" s="1"/>
  <c r="D787" i="7" s="1"/>
  <c r="G787" i="7" s="1"/>
  <c r="O791" i="5"/>
  <c r="K103" i="6"/>
  <c r="N103" i="6" s="1"/>
  <c r="D98" i="7" s="1"/>
  <c r="G98" i="7" s="1"/>
  <c r="O102" i="5"/>
  <c r="K839" i="6"/>
  <c r="N839" i="6" s="1"/>
  <c r="D834" i="7" s="1"/>
  <c r="G834" i="7" s="1"/>
  <c r="O838" i="5"/>
  <c r="O708" i="5"/>
  <c r="K709" i="6"/>
  <c r="N709" i="6" s="1"/>
  <c r="D704" i="7" s="1"/>
  <c r="G704" i="7" s="1"/>
  <c r="O1263" i="5"/>
  <c r="K1264" i="6"/>
  <c r="N1264" i="6" s="1"/>
  <c r="O568" i="5"/>
  <c r="K569" i="6"/>
  <c r="N569" i="6" s="1"/>
  <c r="D564" i="7" s="1"/>
  <c r="G564" i="7" s="1"/>
  <c r="K657" i="6"/>
  <c r="N657" i="6" s="1"/>
  <c r="D652" i="7" s="1"/>
  <c r="G652" i="7" s="1"/>
  <c r="O656" i="5"/>
  <c r="K166" i="6"/>
  <c r="N166" i="6" s="1"/>
  <c r="D161" i="7" s="1"/>
  <c r="G161" i="7" s="1"/>
  <c r="O165" i="5"/>
  <c r="O1244" i="5"/>
  <c r="K1245" i="6"/>
  <c r="N1245" i="6" s="1"/>
  <c r="K919" i="6"/>
  <c r="N919" i="6" s="1"/>
  <c r="D914" i="7" s="1"/>
  <c r="G914" i="7" s="1"/>
  <c r="O918" i="5"/>
  <c r="K1026" i="6"/>
  <c r="N1026" i="6" s="1"/>
  <c r="D1021" i="7" s="1"/>
  <c r="G1021" i="7" s="1"/>
  <c r="O1025" i="5"/>
  <c r="K978" i="6"/>
  <c r="N978" i="6" s="1"/>
  <c r="D973" i="7" s="1"/>
  <c r="G973" i="7" s="1"/>
  <c r="O977" i="5"/>
  <c r="O966" i="5"/>
  <c r="K967" i="6"/>
  <c r="N967" i="6" s="1"/>
  <c r="D962" i="7" s="1"/>
  <c r="G962" i="7" s="1"/>
  <c r="K833" i="6"/>
  <c r="N833" i="6" s="1"/>
  <c r="D828" i="7" s="1"/>
  <c r="G828" i="7" s="1"/>
  <c r="O832" i="5"/>
  <c r="O185" i="5"/>
  <c r="K186" i="6"/>
  <c r="N186" i="6" s="1"/>
  <c r="D181" i="7" s="1"/>
  <c r="O617" i="5"/>
  <c r="K618" i="6"/>
  <c r="N618" i="6" s="1"/>
  <c r="D613" i="7" s="1"/>
  <c r="G613" i="7" s="1"/>
  <c r="K556" i="6"/>
  <c r="N556" i="6" s="1"/>
  <c r="D551" i="7" s="1"/>
  <c r="G551" i="7" s="1"/>
  <c r="O555" i="5"/>
  <c r="O721" i="5"/>
  <c r="K722" i="6"/>
  <c r="N722" i="6" s="1"/>
  <c r="D717" i="7" s="1"/>
  <c r="G717" i="7" s="1"/>
  <c r="K714" i="6"/>
  <c r="N714" i="6" s="1"/>
  <c r="D709" i="7" s="1"/>
  <c r="G709" i="7" s="1"/>
  <c r="O713" i="5"/>
  <c r="K46" i="6"/>
  <c r="N46" i="6" s="1"/>
  <c r="D41" i="7" s="1"/>
  <c r="G41" i="7" s="1"/>
  <c r="O45" i="5"/>
  <c r="O125" i="5"/>
  <c r="K126" i="6"/>
  <c r="N126" i="6" s="1"/>
  <c r="D121" i="7" s="1"/>
  <c r="G121" i="7" s="1"/>
  <c r="K1007" i="6"/>
  <c r="N1007" i="6" s="1"/>
  <c r="D1002" i="7" s="1"/>
  <c r="G1002" i="7" s="1"/>
  <c r="O1006" i="5"/>
  <c r="O1011" i="5"/>
  <c r="K1012" i="6"/>
  <c r="N1012" i="6" s="1"/>
  <c r="D1007" i="7" s="1"/>
  <c r="G1007" i="7" s="1"/>
  <c r="O786" i="5"/>
  <c r="K787" i="6"/>
  <c r="N787" i="6" s="1"/>
  <c r="D782" i="7" s="1"/>
  <c r="G782" i="7" s="1"/>
  <c r="O1415" i="5"/>
  <c r="K1416" i="6"/>
  <c r="N1416" i="6" s="1"/>
  <c r="D1411" i="7" s="1"/>
  <c r="G1411" i="7" s="1"/>
  <c r="K910" i="6"/>
  <c r="N910" i="6" s="1"/>
  <c r="D905" i="7" s="1"/>
  <c r="G905" i="7" s="1"/>
  <c r="O909" i="5"/>
  <c r="O81" i="5"/>
  <c r="K82" i="6"/>
  <c r="N82" i="6" s="1"/>
  <c r="D77" i="7" s="1"/>
  <c r="G77" i="7" s="1"/>
  <c r="K1369" i="6"/>
  <c r="N1369" i="6" s="1"/>
  <c r="D1364" i="7" s="1"/>
  <c r="G1364" i="7" s="1"/>
  <c r="O1368" i="5"/>
  <c r="K160" i="6"/>
  <c r="N160" i="6" s="1"/>
  <c r="D155" i="7" s="1"/>
  <c r="G155" i="7" s="1"/>
  <c r="O91" i="5"/>
  <c r="K92" i="6"/>
  <c r="N92" i="6" s="1"/>
  <c r="D87" i="7" s="1"/>
  <c r="G87" i="7" s="1"/>
  <c r="O657" i="5"/>
  <c r="K658" i="6"/>
  <c r="N658" i="6" s="1"/>
  <c r="D653" i="7" s="1"/>
  <c r="G653" i="7" s="1"/>
  <c r="K823" i="6"/>
  <c r="N823" i="6" s="1"/>
  <c r="D818" i="7" s="1"/>
  <c r="G818" i="7" s="1"/>
  <c r="O822" i="5"/>
  <c r="K904" i="6"/>
  <c r="N904" i="6" s="1"/>
  <c r="D899" i="7" s="1"/>
  <c r="G899" i="7" s="1"/>
  <c r="O903" i="5"/>
  <c r="K1285" i="6"/>
  <c r="N1285" i="6" s="1"/>
  <c r="O1284" i="5"/>
  <c r="K563" i="6"/>
  <c r="N563" i="6" s="1"/>
  <c r="D558" i="7" s="1"/>
  <c r="G558" i="7" s="1"/>
  <c r="O562" i="5"/>
  <c r="K1480" i="6"/>
  <c r="N1480" i="6" s="1"/>
  <c r="D1475" i="7" s="1"/>
  <c r="G1475" i="7" s="1"/>
  <c r="O1479" i="5"/>
  <c r="K598" i="6"/>
  <c r="N598" i="6" s="1"/>
  <c r="D593" i="7" s="1"/>
  <c r="G593" i="7" s="1"/>
  <c r="O597" i="5"/>
  <c r="K788" i="6"/>
  <c r="N788" i="6" s="1"/>
  <c r="D783" i="7" s="1"/>
  <c r="G783" i="7" s="1"/>
  <c r="O787" i="5"/>
  <c r="O895" i="5"/>
  <c r="K896" i="6"/>
  <c r="N896" i="6" s="1"/>
  <c r="D891" i="7" s="1"/>
  <c r="G891" i="7" s="1"/>
  <c r="O586" i="5"/>
  <c r="K587" i="6"/>
  <c r="N587" i="6" s="1"/>
  <c r="D582" i="7" s="1"/>
  <c r="G582" i="7" s="1"/>
  <c r="K51" i="6"/>
  <c r="N51" i="6" s="1"/>
  <c r="D46" i="7" s="1"/>
  <c r="G46" i="7" s="1"/>
  <c r="O50" i="5"/>
  <c r="O565" i="5"/>
  <c r="K566" i="6"/>
  <c r="N566" i="6" s="1"/>
  <c r="D561" i="7" s="1"/>
  <c r="G561" i="7" s="1"/>
  <c r="O1038" i="5"/>
  <c r="K1039" i="6"/>
  <c r="N1039" i="6" s="1"/>
  <c r="D1034" i="7" s="1"/>
  <c r="G1034" i="7" s="1"/>
  <c r="K983" i="6"/>
  <c r="N983" i="6" s="1"/>
  <c r="D978" i="7" s="1"/>
  <c r="G978" i="7" s="1"/>
  <c r="O982" i="5"/>
  <c r="O862" i="5"/>
  <c r="K863" i="6"/>
  <c r="N863" i="6" s="1"/>
  <c r="D858" i="7" s="1"/>
  <c r="G858" i="7" s="1"/>
  <c r="O13" i="5"/>
  <c r="K14" i="6"/>
  <c r="N14" i="6" s="1"/>
  <c r="D9" i="7" s="1"/>
  <c r="G9" i="7" s="1"/>
  <c r="O1247" i="5"/>
  <c r="K1248" i="6"/>
  <c r="N1248" i="6" s="1"/>
  <c r="K970" i="6"/>
  <c r="N970" i="6" s="1"/>
  <c r="D965" i="7" s="1"/>
  <c r="G965" i="7" s="1"/>
  <c r="O969" i="5"/>
  <c r="O989" i="5"/>
  <c r="K990" i="6"/>
  <c r="N990" i="6" s="1"/>
  <c r="D985" i="7" s="1"/>
  <c r="G985" i="7" s="1"/>
  <c r="K1451" i="6"/>
  <c r="N1451" i="6" s="1"/>
  <c r="D1446" i="7" s="1"/>
  <c r="G1446" i="7" s="1"/>
  <c r="O1450" i="5"/>
  <c r="O120" i="5"/>
  <c r="K121" i="6"/>
  <c r="N121" i="6" s="1"/>
  <c r="D116" i="7" s="1"/>
  <c r="G116" i="7" s="1"/>
  <c r="O962" i="5"/>
  <c r="K963" i="6"/>
  <c r="N963" i="6" s="1"/>
  <c r="D958" i="7" s="1"/>
  <c r="G958" i="7" s="1"/>
  <c r="K656" i="6"/>
  <c r="N656" i="6" s="1"/>
  <c r="D651" i="7" s="1"/>
  <c r="G651" i="7" s="1"/>
  <c r="O655" i="5"/>
  <c r="O846" i="5"/>
  <c r="K847" i="6"/>
  <c r="N847" i="6" s="1"/>
  <c r="D842" i="7" s="1"/>
  <c r="G842" i="7" s="1"/>
  <c r="K726" i="6"/>
  <c r="N726" i="6" s="1"/>
  <c r="D721" i="7" s="1"/>
  <c r="G721" i="7" s="1"/>
  <c r="O725" i="5"/>
  <c r="O811" i="5"/>
  <c r="K812" i="6"/>
  <c r="N812" i="6" s="1"/>
  <c r="D807" i="7" s="1"/>
  <c r="G807" i="7" s="1"/>
  <c r="O29" i="5"/>
  <c r="K30" i="6"/>
  <c r="N30" i="6" s="1"/>
  <c r="D25" i="7" s="1"/>
  <c r="G25" i="7" s="1"/>
  <c r="O970" i="5"/>
  <c r="K971" i="6"/>
  <c r="N971" i="6" s="1"/>
  <c r="D966" i="7" s="1"/>
  <c r="G966" i="7" s="1"/>
  <c r="O875" i="5"/>
  <c r="K876" i="6"/>
  <c r="N876" i="6" s="1"/>
  <c r="D871" i="7" s="1"/>
  <c r="G871" i="7" s="1"/>
  <c r="G150" i="7"/>
  <c r="K127" i="6"/>
  <c r="N127" i="6" s="1"/>
  <c r="D122" i="7" s="1"/>
  <c r="G122" i="7" s="1"/>
  <c r="O126" i="5"/>
  <c r="K1042" i="6"/>
  <c r="N1042" i="6" s="1"/>
  <c r="D1037" i="7" s="1"/>
  <c r="G1037" i="7" s="1"/>
  <c r="O1041" i="5"/>
  <c r="O610" i="5"/>
  <c r="K611" i="6"/>
  <c r="N611" i="6" s="1"/>
  <c r="D606" i="7" s="1"/>
  <c r="G606" i="7" s="1"/>
  <c r="K873" i="6"/>
  <c r="N873" i="6" s="1"/>
  <c r="D868" i="7" s="1"/>
  <c r="G868" i="7" s="1"/>
  <c r="O872" i="5"/>
  <c r="K110" i="6"/>
  <c r="N110" i="6" s="1"/>
  <c r="D105" i="7" s="1"/>
  <c r="G105" i="7" s="1"/>
  <c r="O109" i="5"/>
  <c r="O773" i="5"/>
  <c r="K774" i="6"/>
  <c r="N774" i="6" s="1"/>
  <c r="D769" i="7" s="1"/>
  <c r="O673" i="5"/>
  <c r="K674" i="6"/>
  <c r="N674" i="6" s="1"/>
  <c r="D669" i="7" s="1"/>
  <c r="G669" i="7" s="1"/>
  <c r="O1030" i="5"/>
  <c r="K1031" i="6"/>
  <c r="N1031" i="6" s="1"/>
  <c r="D1026" i="7" s="1"/>
  <c r="G1026" i="7" s="1"/>
  <c r="O668" i="5"/>
  <c r="K669" i="6"/>
  <c r="N669" i="6" s="1"/>
  <c r="D664" i="7" s="1"/>
  <c r="G664" i="7" s="1"/>
  <c r="K813" i="6"/>
  <c r="N813" i="6" s="1"/>
  <c r="D808" i="7" s="1"/>
  <c r="G808" i="7" s="1"/>
  <c r="O812" i="5"/>
  <c r="K1440" i="6"/>
  <c r="N1440" i="6" s="1"/>
  <c r="D1435" i="7" s="1"/>
  <c r="G1435" i="7" s="1"/>
  <c r="O1439" i="5"/>
  <c r="O1024" i="5"/>
  <c r="K1025" i="6"/>
  <c r="N1025" i="6" s="1"/>
  <c r="D1020" i="7" s="1"/>
  <c r="K83" i="6"/>
  <c r="N83" i="6" s="1"/>
  <c r="D78" i="7" s="1"/>
  <c r="G78" i="7" s="1"/>
  <c r="O82" i="5"/>
  <c r="O25" i="5"/>
  <c r="K26" i="6"/>
  <c r="N26" i="6" s="1"/>
  <c r="D21" i="7" s="1"/>
  <c r="G21" i="7" s="1"/>
  <c r="O604" i="5"/>
  <c r="K605" i="6"/>
  <c r="N605" i="6" s="1"/>
  <c r="D600" i="7" s="1"/>
  <c r="G600" i="7" s="1"/>
  <c r="K911" i="6"/>
  <c r="N911" i="6" s="1"/>
  <c r="D906" i="7" s="1"/>
  <c r="G906" i="7" s="1"/>
  <c r="O910" i="5"/>
  <c r="K864" i="6"/>
  <c r="N864" i="6" s="1"/>
  <c r="D859" i="7" s="1"/>
  <c r="G859" i="7" s="1"/>
  <c r="O863" i="5"/>
  <c r="O711" i="5"/>
  <c r="K712" i="6"/>
  <c r="N712" i="6" s="1"/>
  <c r="D707" i="7" s="1"/>
  <c r="G707" i="7" s="1"/>
  <c r="K33" i="6"/>
  <c r="N33" i="6" s="1"/>
  <c r="O32" i="5"/>
  <c r="K799" i="6"/>
  <c r="N799" i="6" s="1"/>
  <c r="D794" i="7" s="1"/>
  <c r="G794" i="7" s="1"/>
  <c r="O798" i="5"/>
  <c r="K892" i="6"/>
  <c r="N892" i="6" s="1"/>
  <c r="D887" i="7" s="1"/>
  <c r="G887" i="7" s="1"/>
  <c r="O891" i="5"/>
  <c r="K108" i="6"/>
  <c r="N108" i="6" s="1"/>
  <c r="D103" i="7" s="1"/>
  <c r="G103" i="7" s="1"/>
  <c r="O107" i="5"/>
  <c r="K557" i="6"/>
  <c r="N557" i="6" s="1"/>
  <c r="D552" i="7" s="1"/>
  <c r="G552" i="7" s="1"/>
  <c r="O556" i="5"/>
  <c r="O845" i="5"/>
  <c r="K846" i="6"/>
  <c r="N846" i="6" s="1"/>
  <c r="D841" i="7" s="1"/>
  <c r="G841" i="7" s="1"/>
  <c r="K1281" i="6"/>
  <c r="N1281" i="6" s="1"/>
  <c r="O1280" i="5"/>
  <c r="K880" i="6"/>
  <c r="N880" i="6" s="1"/>
  <c r="D875" i="7" s="1"/>
  <c r="G875" i="7" s="1"/>
  <c r="O879" i="5"/>
  <c r="K148" i="6"/>
  <c r="N148" i="6" s="1"/>
  <c r="D143" i="7" s="1"/>
  <c r="G143" i="7" s="1"/>
  <c r="O147" i="5"/>
  <c r="K1273" i="6"/>
  <c r="N1273" i="6" s="1"/>
  <c r="O1272" i="5"/>
  <c r="K1247" i="6"/>
  <c r="N1247" i="6" s="1"/>
  <c r="O1246" i="5"/>
  <c r="K93" i="6"/>
  <c r="N93" i="6" s="1"/>
  <c r="D88" i="7" s="1"/>
  <c r="G88" i="7" s="1"/>
  <c r="O92" i="5"/>
  <c r="O100" i="5"/>
  <c r="K101" i="6"/>
  <c r="N101" i="6" s="1"/>
  <c r="D96" i="7" s="1"/>
  <c r="G96" i="7" s="1"/>
  <c r="K1434" i="6"/>
  <c r="N1434" i="6" s="1"/>
  <c r="D1429" i="7" s="1"/>
  <c r="G1429" i="7" s="1"/>
  <c r="O1433" i="5"/>
  <c r="O1252" i="5"/>
  <c r="K1253" i="6"/>
  <c r="N1253" i="6" s="1"/>
  <c r="O916" i="5"/>
  <c r="K917" i="6"/>
  <c r="N917" i="6" s="1"/>
  <c r="D912" i="7" s="1"/>
  <c r="G912" i="7" s="1"/>
  <c r="K84" i="6"/>
  <c r="N84" i="6" s="1"/>
  <c r="D79" i="7" s="1"/>
  <c r="G79" i="7" s="1"/>
  <c r="O83" i="5"/>
  <c r="K907" i="6"/>
  <c r="N907" i="6" s="1"/>
  <c r="D902" i="7" s="1"/>
  <c r="G902" i="7" s="1"/>
  <c r="O906" i="5"/>
  <c r="O818" i="5"/>
  <c r="K819" i="6"/>
  <c r="N819" i="6" s="1"/>
  <c r="D814" i="7" s="1"/>
  <c r="G814" i="7" s="1"/>
  <c r="O596" i="5"/>
  <c r="K597" i="6"/>
  <c r="N597" i="6" s="1"/>
  <c r="D592" i="7" s="1"/>
  <c r="G592" i="7" s="1"/>
  <c r="O1016" i="5"/>
  <c r="K1017" i="6"/>
  <c r="N1017" i="6" s="1"/>
  <c r="D1012" i="7" s="1"/>
  <c r="G1012" i="7" s="1"/>
  <c r="O1270" i="5"/>
  <c r="K1271" i="6"/>
  <c r="N1271" i="6" s="1"/>
  <c r="K1343" i="6"/>
  <c r="N1343" i="6" s="1"/>
  <c r="D1338" i="7" s="1"/>
  <c r="G1338" i="7" s="1"/>
  <c r="O1342" i="5"/>
  <c r="K942" i="6"/>
  <c r="N942" i="6" s="1"/>
  <c r="D937" i="7" s="1"/>
  <c r="G937" i="7" s="1"/>
  <c r="O941" i="5"/>
  <c r="O710" i="5"/>
  <c r="K711" i="6"/>
  <c r="N711" i="6" s="1"/>
  <c r="D706" i="7" s="1"/>
  <c r="G706" i="7" s="1"/>
  <c r="O123" i="5"/>
  <c r="K124" i="6"/>
  <c r="N124" i="6" s="1"/>
  <c r="D119" i="7" s="1"/>
  <c r="G119" i="7" s="1"/>
  <c r="O621" i="5"/>
  <c r="K622" i="6"/>
  <c r="N622" i="6" s="1"/>
  <c r="D617" i="7" s="1"/>
  <c r="G617" i="7" s="1"/>
  <c r="K933" i="6"/>
  <c r="N933" i="6" s="1"/>
  <c r="D928" i="7" s="1"/>
  <c r="G928" i="7" s="1"/>
  <c r="O932" i="5"/>
  <c r="K1268" i="6"/>
  <c r="N1268" i="6" s="1"/>
  <c r="O1267" i="5"/>
  <c r="O594" i="5"/>
  <c r="K595" i="6"/>
  <c r="N595" i="6" s="1"/>
  <c r="D590" i="7" s="1"/>
  <c r="G590" i="7" s="1"/>
  <c r="K24" i="6"/>
  <c r="N24" i="6" s="1"/>
  <c r="D19" i="7" s="1"/>
  <c r="G19" i="7" s="1"/>
  <c r="O23" i="5"/>
  <c r="K613" i="6"/>
  <c r="N613" i="6" s="1"/>
  <c r="D608" i="7" s="1"/>
  <c r="G608" i="7" s="1"/>
  <c r="O612" i="5"/>
  <c r="O921" i="5"/>
  <c r="K922" i="6"/>
  <c r="N922" i="6" s="1"/>
  <c r="D917" i="7" s="1"/>
  <c r="G917" i="7" s="1"/>
  <c r="K677" i="6"/>
  <c r="N677" i="6" s="1"/>
  <c r="D672" i="7" s="1"/>
  <c r="G672" i="7" s="1"/>
  <c r="O676" i="5"/>
  <c r="K115" i="6"/>
  <c r="N115" i="6" s="1"/>
  <c r="D110" i="7" s="1"/>
  <c r="G110" i="7" s="1"/>
  <c r="O114" i="5"/>
  <c r="O97" i="5"/>
  <c r="K98" i="6"/>
  <c r="N98" i="6" s="1"/>
  <c r="D93" i="7" s="1"/>
  <c r="G93" i="7" s="1"/>
  <c r="O883" i="5"/>
  <c r="K884" i="6"/>
  <c r="N884" i="6" s="1"/>
  <c r="D879" i="7" s="1"/>
  <c r="G879" i="7" s="1"/>
  <c r="O915" i="5"/>
  <c r="K916" i="6"/>
  <c r="N916" i="6" s="1"/>
  <c r="D911" i="7" s="1"/>
  <c r="G911" i="7" s="1"/>
  <c r="O960" i="5"/>
  <c r="K961" i="6"/>
  <c r="N961" i="6" s="1"/>
  <c r="D956" i="7" s="1"/>
  <c r="G956" i="7" s="1"/>
  <c r="K877" i="6"/>
  <c r="N877" i="6" s="1"/>
  <c r="D872" i="7" s="1"/>
  <c r="G872" i="7" s="1"/>
  <c r="O876" i="5"/>
  <c r="K721" i="6"/>
  <c r="N721" i="6" s="1"/>
  <c r="D716" i="7" s="1"/>
  <c r="G716" i="7" s="1"/>
  <c r="O720" i="5"/>
  <c r="K831" i="6"/>
  <c r="N831" i="6" s="1"/>
  <c r="D826" i="7" s="1"/>
  <c r="G826" i="7" s="1"/>
  <c r="O830" i="5"/>
  <c r="O974" i="5"/>
  <c r="K975" i="6"/>
  <c r="N975" i="6" s="1"/>
  <c r="D970" i="7" s="1"/>
  <c r="G970" i="7" s="1"/>
  <c r="O870" i="5"/>
  <c r="K871" i="6"/>
  <c r="N871" i="6" s="1"/>
  <c r="D866" i="7" s="1"/>
  <c r="G866" i="7" s="1"/>
  <c r="K109" i="6"/>
  <c r="N109" i="6" s="1"/>
  <c r="D104" i="7" s="1"/>
  <c r="G104" i="7" s="1"/>
  <c r="O108" i="5"/>
  <c r="O1241" i="5"/>
  <c r="K1242" i="6"/>
  <c r="N1242" i="6" s="1"/>
  <c r="E444" i="4"/>
  <c r="E446" i="4"/>
  <c r="E447" i="4"/>
  <c r="E448" i="4"/>
  <c r="E449" i="4"/>
  <c r="E451" i="4"/>
  <c r="E452" i="4"/>
  <c r="E454" i="4"/>
  <c r="E455" i="4"/>
  <c r="E457" i="4"/>
  <c r="E458" i="4"/>
  <c r="E459" i="4"/>
  <c r="E460" i="4"/>
  <c r="E462" i="4"/>
  <c r="E463" i="4"/>
  <c r="E464" i="4"/>
  <c r="E465" i="4"/>
  <c r="E466" i="4"/>
  <c r="E467" i="4"/>
  <c r="E469" i="4"/>
  <c r="E470" i="4"/>
  <c r="E471" i="4"/>
  <c r="E472" i="4"/>
  <c r="E473" i="4"/>
  <c r="E474" i="4"/>
  <c r="E476" i="4"/>
  <c r="E477" i="4"/>
  <c r="E479" i="4"/>
  <c r="E480" i="4"/>
  <c r="E481" i="4"/>
  <c r="E482" i="4"/>
  <c r="E484" i="4"/>
  <c r="E485" i="4"/>
  <c r="E487" i="4"/>
  <c r="E488" i="4"/>
  <c r="E489" i="4"/>
  <c r="E490" i="4"/>
  <c r="E492" i="4"/>
  <c r="E493" i="4"/>
  <c r="E495" i="4"/>
  <c r="E496" i="4"/>
  <c r="E497" i="4"/>
  <c r="E498" i="4"/>
  <c r="E500" i="4"/>
  <c r="E501" i="4"/>
  <c r="E503" i="4"/>
  <c r="E504" i="4"/>
  <c r="E505" i="4"/>
  <c r="E506" i="4"/>
  <c r="E508" i="4"/>
  <c r="E509" i="4"/>
  <c r="E511" i="4"/>
  <c r="E512" i="4"/>
  <c r="E513" i="4"/>
  <c r="E515" i="4"/>
  <c r="E516" i="4"/>
  <c r="E518" i="4"/>
  <c r="E519" i="4"/>
  <c r="E520" i="4"/>
  <c r="E521" i="4"/>
  <c r="E523" i="4"/>
  <c r="E524" i="4"/>
  <c r="E526" i="4"/>
  <c r="E527" i="4"/>
  <c r="E528" i="4"/>
  <c r="E530" i="4"/>
  <c r="E531" i="4"/>
  <c r="E533" i="4"/>
  <c r="E534" i="4"/>
  <c r="E536" i="4"/>
  <c r="E537" i="4"/>
  <c r="E539" i="4"/>
  <c r="E541" i="4"/>
  <c r="E542" i="4"/>
  <c r="E543" i="4"/>
  <c r="E544" i="4"/>
  <c r="E546" i="4"/>
  <c r="E547" i="4"/>
  <c r="E548" i="4"/>
  <c r="E549" i="4"/>
  <c r="E550" i="4"/>
  <c r="E552" i="4"/>
  <c r="E553" i="4"/>
  <c r="E555" i="4"/>
  <c r="E556" i="4"/>
  <c r="E558" i="4"/>
  <c r="E559" i="4"/>
  <c r="E561" i="4"/>
  <c r="E562" i="4"/>
  <c r="E563" i="4"/>
  <c r="E564" i="4"/>
  <c r="E565" i="4"/>
  <c r="E567" i="4"/>
  <c r="E568" i="4"/>
  <c r="E569" i="4"/>
  <c r="E570" i="4"/>
  <c r="E572" i="4"/>
  <c r="E573" i="4"/>
  <c r="E574" i="4"/>
  <c r="E576" i="4"/>
  <c r="E577" i="4"/>
  <c r="E578" i="4"/>
  <c r="E580" i="4"/>
  <c r="E581" i="4"/>
  <c r="E582" i="4"/>
  <c r="E583" i="4"/>
  <c r="E585" i="4"/>
  <c r="E586" i="4"/>
  <c r="E587" i="4"/>
  <c r="E588" i="4"/>
  <c r="E590" i="4"/>
  <c r="E591" i="4"/>
  <c r="E593" i="4"/>
  <c r="E594" i="4"/>
  <c r="E595" i="4"/>
  <c r="E596" i="4"/>
  <c r="E598" i="4"/>
  <c r="E599" i="4"/>
  <c r="E601" i="4"/>
  <c r="E602" i="4"/>
  <c r="E603" i="4"/>
  <c r="E604" i="4"/>
  <c r="E605" i="4"/>
  <c r="E606" i="4"/>
  <c r="E608" i="4"/>
  <c r="E609" i="4"/>
  <c r="E611" i="4"/>
  <c r="E612" i="4"/>
  <c r="E613" i="4"/>
  <c r="E615" i="4"/>
  <c r="E616" i="4"/>
  <c r="E618" i="4"/>
  <c r="E619" i="4"/>
  <c r="E620" i="4"/>
  <c r="E622" i="4"/>
  <c r="E623" i="4"/>
  <c r="E624" i="4"/>
  <c r="E625" i="4"/>
  <c r="E626" i="4"/>
  <c r="E627" i="4"/>
  <c r="E628" i="4"/>
  <c r="E630" i="4"/>
  <c r="E632" i="4"/>
  <c r="E633" i="4"/>
  <c r="E634" i="4"/>
  <c r="E636" i="4"/>
  <c r="E638" i="4"/>
  <c r="E639" i="4"/>
  <c r="E641" i="4"/>
  <c r="E642" i="4"/>
  <c r="E644" i="4"/>
  <c r="E645" i="4"/>
  <c r="E647" i="4"/>
  <c r="E648" i="4"/>
  <c r="E649" i="4"/>
  <c r="E650" i="4"/>
  <c r="E651" i="4"/>
  <c r="E653" i="4"/>
  <c r="E654" i="4"/>
  <c r="E656" i="4"/>
  <c r="E657" i="4"/>
  <c r="E658" i="4"/>
  <c r="E659" i="4"/>
  <c r="E661" i="4"/>
  <c r="E662" i="4"/>
  <c r="E664" i="4"/>
  <c r="E665" i="4"/>
  <c r="E666" i="4"/>
  <c r="E667" i="4"/>
  <c r="E668" i="4"/>
  <c r="E670" i="4"/>
  <c r="E671" i="4"/>
  <c r="E673" i="4"/>
  <c r="E674" i="4"/>
  <c r="E675" i="4"/>
  <c r="E676" i="4"/>
  <c r="E677" i="4"/>
  <c r="E679" i="4"/>
  <c r="E680" i="4"/>
  <c r="E682" i="4"/>
  <c r="E683" i="4"/>
  <c r="E684" i="4"/>
  <c r="E686" i="4"/>
  <c r="E687" i="4"/>
  <c r="E689" i="4"/>
  <c r="E690" i="4"/>
  <c r="E691" i="4"/>
  <c r="E692" i="4"/>
  <c r="E693" i="4"/>
  <c r="E694" i="4"/>
  <c r="E695" i="4"/>
  <c r="E696" i="4"/>
  <c r="E698" i="4"/>
  <c r="E699" i="4"/>
  <c r="E700" i="4"/>
  <c r="E702" i="4"/>
  <c r="E703" i="4"/>
  <c r="E704" i="4"/>
  <c r="E705" i="4"/>
  <c r="E706" i="4"/>
  <c r="E707" i="4"/>
  <c r="E708" i="4"/>
  <c r="E709" i="4"/>
  <c r="E710" i="4"/>
  <c r="E713" i="4"/>
  <c r="E714" i="4"/>
  <c r="E715" i="4"/>
  <c r="E716" i="4"/>
  <c r="E717" i="4"/>
  <c r="E719" i="4"/>
  <c r="E720" i="4"/>
  <c r="E721" i="4"/>
  <c r="E723" i="4"/>
  <c r="E724" i="4"/>
  <c r="E725" i="4"/>
  <c r="E726" i="4"/>
  <c r="E728" i="4"/>
  <c r="E729" i="4"/>
  <c r="E730" i="4"/>
  <c r="E732" i="4"/>
  <c r="E733" i="4"/>
  <c r="E734" i="4"/>
  <c r="E736" i="4"/>
  <c r="E737" i="4"/>
  <c r="E738" i="4"/>
  <c r="E739" i="4"/>
  <c r="E740" i="4"/>
  <c r="E741" i="4"/>
  <c r="E742" i="4"/>
  <c r="E744" i="4"/>
  <c r="E745" i="4"/>
  <c r="E746" i="4"/>
  <c r="E747" i="4"/>
  <c r="E748" i="4"/>
  <c r="E750" i="4"/>
  <c r="E751" i="4"/>
  <c r="E752" i="4"/>
  <c r="E753" i="4"/>
  <c r="E754" i="4"/>
  <c r="E755" i="4"/>
  <c r="E757" i="4"/>
  <c r="E758" i="4"/>
  <c r="E759" i="4"/>
  <c r="E760" i="4"/>
  <c r="E762" i="4"/>
  <c r="E763" i="4"/>
  <c r="E765" i="4"/>
  <c r="E766" i="4"/>
  <c r="E767" i="4"/>
  <c r="E769" i="4"/>
  <c r="E770" i="4"/>
  <c r="E771" i="4"/>
  <c r="E773" i="4"/>
  <c r="E774" i="4"/>
  <c r="E776" i="4"/>
  <c r="E777" i="4"/>
  <c r="E778" i="4"/>
  <c r="E780" i="4"/>
  <c r="E781" i="4"/>
  <c r="E782" i="4"/>
  <c r="E784" i="4"/>
  <c r="E785" i="4"/>
  <c r="E786" i="4"/>
  <c r="E788" i="4"/>
  <c r="E789" i="4"/>
  <c r="E791" i="4"/>
  <c r="E792" i="4"/>
  <c r="E793" i="4"/>
  <c r="E794" i="4"/>
  <c r="E795" i="4"/>
  <c r="E797" i="4"/>
  <c r="E798" i="4"/>
  <c r="E800" i="4"/>
  <c r="E804" i="4"/>
  <c r="E805" i="4"/>
  <c r="E806" i="4"/>
  <c r="E807" i="4"/>
  <c r="E809" i="4"/>
  <c r="E810" i="4"/>
  <c r="E812" i="4"/>
  <c r="E813" i="4"/>
  <c r="E814" i="4"/>
  <c r="E815" i="4"/>
  <c r="E817" i="4"/>
  <c r="E818" i="4"/>
  <c r="E819" i="4"/>
  <c r="E820" i="4"/>
  <c r="E821" i="4"/>
  <c r="E822" i="4"/>
  <c r="E824" i="4"/>
  <c r="E825" i="4"/>
  <c r="E827" i="4"/>
  <c r="E828" i="4"/>
  <c r="E829" i="4"/>
  <c r="E831" i="4"/>
  <c r="E832" i="4"/>
  <c r="E833" i="4"/>
  <c r="E834" i="4"/>
  <c r="E443" i="4"/>
  <c r="E1344" i="4"/>
  <c r="N1332" i="6" l="1"/>
  <c r="D1327" i="7" s="1"/>
  <c r="K180" i="6"/>
  <c r="N180" i="6" s="1"/>
  <c r="D175" i="7" s="1"/>
  <c r="G175" i="7" s="1"/>
  <c r="N1533" i="6"/>
  <c r="D1533" i="7" s="1"/>
  <c r="N1534" i="6"/>
  <c r="D1534" i="7" s="1"/>
  <c r="N1334" i="6"/>
  <c r="D1329" i="7" s="1"/>
  <c r="N1333" i="6"/>
  <c r="D1328" i="7" s="1"/>
  <c r="O179" i="5"/>
  <c r="O1542" i="6"/>
  <c r="D1544" i="7"/>
  <c r="H1544" i="7" s="1"/>
  <c r="G181" i="7"/>
  <c r="E1596" i="7"/>
  <c r="E1604" i="7"/>
  <c r="G769" i="7"/>
  <c r="E1601" i="7"/>
  <c r="G546" i="7"/>
  <c r="E1602" i="7"/>
  <c r="G578" i="7"/>
  <c r="E1597" i="7"/>
  <c r="G579" i="7"/>
  <c r="E1599" i="7"/>
  <c r="G775" i="7"/>
  <c r="N1547" i="6"/>
  <c r="D1549" i="7" s="1"/>
  <c r="N1541" i="6"/>
  <c r="G1281" i="7"/>
  <c r="D1522" i="7"/>
  <c r="G1020" i="7"/>
  <c r="G1373" i="7"/>
  <c r="O127" i="5"/>
  <c r="K128" i="6"/>
  <c r="N128" i="6" s="1"/>
  <c r="D123" i="7" s="1"/>
  <c r="G123" i="7" s="1"/>
  <c r="K129" i="6"/>
  <c r="N129" i="6" s="1"/>
  <c r="D124" i="7" s="1"/>
  <c r="G124" i="7" s="1"/>
  <c r="O128" i="5"/>
  <c r="O150" i="5"/>
  <c r="K151" i="6"/>
  <c r="N151" i="6" s="1"/>
  <c r="D146" i="7" s="1"/>
  <c r="K152" i="6"/>
  <c r="N152" i="6" s="1"/>
  <c r="D147" i="7" s="1"/>
  <c r="O151" i="5"/>
  <c r="D940" i="7"/>
  <c r="G940" i="7" s="1"/>
  <c r="D28" i="7"/>
  <c r="G28" i="7" s="1"/>
  <c r="D1268" i="7"/>
  <c r="G1268" i="7" s="1"/>
  <c r="D1271" i="7"/>
  <c r="G1271" i="7" s="1"/>
  <c r="D1265" i="7"/>
  <c r="G1265" i="7" s="1"/>
  <c r="G1269" i="7"/>
  <c r="D1266" i="7"/>
  <c r="G1266" i="7" s="1"/>
  <c r="D1270" i="7"/>
  <c r="G1270" i="7" s="1"/>
  <c r="D1272" i="7"/>
  <c r="G1272" i="7" s="1"/>
  <c r="D1267" i="7"/>
  <c r="G1267" i="7" s="1"/>
  <c r="D1263" i="7"/>
  <c r="G1263" i="7" s="1"/>
  <c r="D1262" i="7"/>
  <c r="G1262" i="7" s="1"/>
  <c r="G1260" i="7"/>
  <c r="D1259" i="7"/>
  <c r="G1259" i="7" s="1"/>
  <c r="D1255" i="7"/>
  <c r="G1255" i="7" s="1"/>
  <c r="D1257" i="7"/>
  <c r="G1257" i="7" s="1"/>
  <c r="D1248" i="7"/>
  <c r="G1248" i="7" s="1"/>
  <c r="D1253" i="7"/>
  <c r="G1253" i="7" s="1"/>
  <c r="D1250" i="7"/>
  <c r="G1250" i="7" s="1"/>
  <c r="D1249" i="7"/>
  <c r="G1249" i="7" s="1"/>
  <c r="D1246" i="7"/>
  <c r="G1246" i="7" s="1"/>
  <c r="D1245" i="7"/>
  <c r="G1245" i="7" s="1"/>
  <c r="D1243" i="7"/>
  <c r="G1243" i="7" s="1"/>
  <c r="D1242" i="7"/>
  <c r="G1242" i="7" s="1"/>
  <c r="D1240" i="7"/>
  <c r="G1240" i="7" s="1"/>
  <c r="D1237" i="7"/>
  <c r="G1237" i="7" s="1"/>
  <c r="D1280" i="7"/>
  <c r="G1280" i="7" s="1"/>
  <c r="D1276" i="7"/>
  <c r="G1276" i="7" s="1"/>
  <c r="D1274" i="7"/>
  <c r="D1273" i="7"/>
  <c r="G1273" i="7" s="1"/>
  <c r="K747" i="5"/>
  <c r="M747" i="5" s="1"/>
  <c r="N747" i="5" s="1"/>
  <c r="K757" i="5"/>
  <c r="M757" i="5" s="1"/>
  <c r="K758" i="6" s="1"/>
  <c r="N758" i="6" s="1"/>
  <c r="D753" i="7" s="1"/>
  <c r="G753" i="7" s="1"/>
  <c r="K731" i="5"/>
  <c r="M731" i="5" s="1"/>
  <c r="N731" i="5" s="1"/>
  <c r="K761" i="5"/>
  <c r="M761" i="5" s="1"/>
  <c r="K762" i="6" s="1"/>
  <c r="N762" i="6" s="1"/>
  <c r="D757" i="7" s="1"/>
  <c r="G757" i="7" s="1"/>
  <c r="K727" i="5"/>
  <c r="M727" i="5" s="1"/>
  <c r="O727" i="5" s="1"/>
  <c r="K748" i="5"/>
  <c r="M748" i="5" s="1"/>
  <c r="K749" i="6" s="1"/>
  <c r="N749" i="6" s="1"/>
  <c r="D744" i="7" s="1"/>
  <c r="G744" i="7" s="1"/>
  <c r="E743" i="6"/>
  <c r="K746" i="5"/>
  <c r="M746" i="5" s="1"/>
  <c r="N746" i="5" s="1"/>
  <c r="K766" i="5"/>
  <c r="M766" i="5" s="1"/>
  <c r="O766" i="5" s="1"/>
  <c r="K752" i="5"/>
  <c r="M752" i="5" s="1"/>
  <c r="K753" i="6" s="1"/>
  <c r="N753" i="6" s="1"/>
  <c r="D748" i="7" s="1"/>
  <c r="G748" i="7" s="1"/>
  <c r="K734" i="5"/>
  <c r="M734" i="5" s="1"/>
  <c r="N734" i="5" s="1"/>
  <c r="E739" i="6"/>
  <c r="K737" i="5"/>
  <c r="M737" i="5" s="1"/>
  <c r="N737" i="5" s="1"/>
  <c r="E756" i="6"/>
  <c r="E744" i="6"/>
  <c r="O764" i="5"/>
  <c r="E731" i="6"/>
  <c r="E765" i="6"/>
  <c r="N765" i="6" s="1"/>
  <c r="D760" i="7" s="1"/>
  <c r="G760" i="7" s="1"/>
  <c r="K732" i="5"/>
  <c r="M732" i="5" s="1"/>
  <c r="N732" i="5" s="1"/>
  <c r="K744" i="5"/>
  <c r="M744" i="5" s="1"/>
  <c r="N744" i="5" s="1"/>
  <c r="N764" i="5"/>
  <c r="K728" i="5"/>
  <c r="M728" i="5" s="1"/>
  <c r="O728" i="5" s="1"/>
  <c r="K753" i="5"/>
  <c r="M753" i="5" s="1"/>
  <c r="O753" i="5" s="1"/>
  <c r="E759" i="6"/>
  <c r="K729" i="5"/>
  <c r="M729" i="5" s="1"/>
  <c r="O729" i="5" s="1"/>
  <c r="E757" i="6"/>
  <c r="N757" i="6" s="1"/>
  <c r="D752" i="7" s="1"/>
  <c r="G752" i="7" s="1"/>
  <c r="K739" i="5"/>
  <c r="M739" i="5" s="1"/>
  <c r="K740" i="6" s="1"/>
  <c r="N740" i="6" s="1"/>
  <c r="D735" i="7" s="1"/>
  <c r="G735" i="7" s="1"/>
  <c r="K735" i="5"/>
  <c r="M735" i="5" s="1"/>
  <c r="E760" i="6"/>
  <c r="K754" i="5"/>
  <c r="M754" i="5" s="1"/>
  <c r="O754" i="5" s="1"/>
  <c r="E752" i="6"/>
  <c r="E751" i="6"/>
  <c r="K745" i="5"/>
  <c r="M745" i="5" s="1"/>
  <c r="N745" i="5" s="1"/>
  <c r="K740" i="5"/>
  <c r="M740" i="5" s="1"/>
  <c r="N740" i="5" s="1"/>
  <c r="K733" i="5"/>
  <c r="M733" i="5" s="1"/>
  <c r="N733" i="5" s="1"/>
  <c r="K741" i="5"/>
  <c r="M741" i="5" s="1"/>
  <c r="N741" i="5" s="1"/>
  <c r="K768" i="5"/>
  <c r="M768" i="5" s="1"/>
  <c r="N768" i="5" s="1"/>
  <c r="K736" i="5"/>
  <c r="M736" i="5" s="1"/>
  <c r="N736" i="5" s="1"/>
  <c r="K764" i="6"/>
  <c r="K749" i="5"/>
  <c r="M749" i="5" s="1"/>
  <c r="K750" i="6" s="1"/>
  <c r="N750" i="6" s="1"/>
  <c r="D745" i="7" s="1"/>
  <c r="G745" i="7" s="1"/>
  <c r="E764" i="6"/>
  <c r="K765" i="5"/>
  <c r="M765" i="5" s="1"/>
  <c r="N765" i="5" s="1"/>
  <c r="N763" i="5"/>
  <c r="K761" i="6"/>
  <c r="O760" i="5"/>
  <c r="E768" i="6"/>
  <c r="E763" i="6"/>
  <c r="E761" i="6"/>
  <c r="O756" i="5"/>
  <c r="N756" i="5"/>
  <c r="O750" i="5"/>
  <c r="K751" i="6"/>
  <c r="O767" i="5"/>
  <c r="K768" i="6"/>
  <c r="O762" i="5"/>
  <c r="K763" i="6"/>
  <c r="M738" i="5"/>
  <c r="N738" i="5" s="1"/>
  <c r="M755" i="5"/>
  <c r="N759" i="5"/>
  <c r="O759" i="5"/>
  <c r="K760" i="6"/>
  <c r="M751" i="5"/>
  <c r="M730" i="5"/>
  <c r="N730" i="5" s="1"/>
  <c r="M758" i="5"/>
  <c r="M742" i="5"/>
  <c r="N742" i="5" s="1"/>
  <c r="M743" i="5"/>
  <c r="N743" i="5" s="1"/>
  <c r="G539" i="5"/>
  <c r="D1543" i="7" l="1"/>
  <c r="O1541" i="6"/>
  <c r="H1552" i="7"/>
  <c r="H1550" i="7"/>
  <c r="H1549" i="7"/>
  <c r="H1551" i="7"/>
  <c r="G1274" i="7"/>
  <c r="N757" i="5"/>
  <c r="O761" i="5"/>
  <c r="O757" i="5"/>
  <c r="O748" i="5"/>
  <c r="N761" i="5"/>
  <c r="K728" i="6"/>
  <c r="N728" i="6" s="1"/>
  <c r="D723" i="7" s="1"/>
  <c r="G723" i="7" s="1"/>
  <c r="N727" i="5"/>
  <c r="O752" i="5"/>
  <c r="N752" i="5"/>
  <c r="N748" i="5"/>
  <c r="N766" i="5"/>
  <c r="K767" i="6"/>
  <c r="N767" i="6" s="1"/>
  <c r="D762" i="7" s="1"/>
  <c r="G762" i="7" s="1"/>
  <c r="O746" i="5"/>
  <c r="K747" i="6"/>
  <c r="N747" i="6" s="1"/>
  <c r="D742" i="7" s="1"/>
  <c r="G742" i="7" s="1"/>
  <c r="K729" i="6"/>
  <c r="N729" i="6" s="1"/>
  <c r="D724" i="7" s="1"/>
  <c r="G724" i="7" s="1"/>
  <c r="N728" i="5"/>
  <c r="K745" i="6"/>
  <c r="N745" i="6" s="1"/>
  <c r="D740" i="7" s="1"/>
  <c r="G740" i="7" s="1"/>
  <c r="K738" i="6"/>
  <c r="N738" i="6" s="1"/>
  <c r="D733" i="7" s="1"/>
  <c r="G733" i="7" s="1"/>
  <c r="N739" i="5"/>
  <c r="O737" i="5"/>
  <c r="K755" i="6"/>
  <c r="N755" i="6" s="1"/>
  <c r="D750" i="7" s="1"/>
  <c r="G750" i="7" s="1"/>
  <c r="O739" i="5"/>
  <c r="K754" i="6"/>
  <c r="N754" i="6" s="1"/>
  <c r="D749" i="7" s="1"/>
  <c r="G749" i="7" s="1"/>
  <c r="N751" i="6"/>
  <c r="D746" i="7" s="1"/>
  <c r="G746" i="7" s="1"/>
  <c r="O744" i="5"/>
  <c r="N753" i="5"/>
  <c r="O745" i="5"/>
  <c r="K746" i="6"/>
  <c r="N746" i="6" s="1"/>
  <c r="D741" i="7" s="1"/>
  <c r="G741" i="7" s="1"/>
  <c r="N760" i="6"/>
  <c r="D755" i="7" s="1"/>
  <c r="G755" i="7" s="1"/>
  <c r="N729" i="5"/>
  <c r="K730" i="6"/>
  <c r="N730" i="6" s="1"/>
  <c r="D725" i="7" s="1"/>
  <c r="G725" i="7" s="1"/>
  <c r="O740" i="5"/>
  <c r="K741" i="6"/>
  <c r="N741" i="6" s="1"/>
  <c r="D736" i="7" s="1"/>
  <c r="G736" i="7" s="1"/>
  <c r="O741" i="5"/>
  <c r="N754" i="5"/>
  <c r="K742" i="6"/>
  <c r="N742" i="6" s="1"/>
  <c r="D737" i="7" s="1"/>
  <c r="G737" i="7" s="1"/>
  <c r="K734" i="6"/>
  <c r="N734" i="6" s="1"/>
  <c r="D729" i="7" s="1"/>
  <c r="G729" i="7" s="1"/>
  <c r="O768" i="5"/>
  <c r="K769" i="6"/>
  <c r="N769" i="6" s="1"/>
  <c r="D764" i="7" s="1"/>
  <c r="G764" i="7" s="1"/>
  <c r="O733" i="5"/>
  <c r="N768" i="6"/>
  <c r="D763" i="7" s="1"/>
  <c r="G763" i="7" s="1"/>
  <c r="O736" i="5"/>
  <c r="K737" i="6"/>
  <c r="N737" i="6" s="1"/>
  <c r="D732" i="7" s="1"/>
  <c r="G732" i="7" s="1"/>
  <c r="N764" i="6"/>
  <c r="D759" i="7" s="1"/>
  <c r="G759" i="7" s="1"/>
  <c r="N749" i="5"/>
  <c r="O749" i="5"/>
  <c r="O765" i="5"/>
  <c r="K766" i="6"/>
  <c r="N766" i="6" s="1"/>
  <c r="D761" i="7" s="1"/>
  <c r="G761" i="7" s="1"/>
  <c r="N763" i="6"/>
  <c r="D758" i="7" s="1"/>
  <c r="G758" i="7" s="1"/>
  <c r="N761" i="6"/>
  <c r="D756" i="7" s="1"/>
  <c r="G756" i="7" s="1"/>
  <c r="O755" i="5"/>
  <c r="K756" i="6"/>
  <c r="N756" i="6" s="1"/>
  <c r="D751" i="7" s="1"/>
  <c r="G751" i="7" s="1"/>
  <c r="K748" i="6"/>
  <c r="N748" i="6" s="1"/>
  <c r="D743" i="7" s="1"/>
  <c r="G743" i="7" s="1"/>
  <c r="O747" i="5"/>
  <c r="O751" i="5"/>
  <c r="K752" i="6"/>
  <c r="N752" i="6" s="1"/>
  <c r="D747" i="7" s="1"/>
  <c r="G747" i="7" s="1"/>
  <c r="O735" i="5"/>
  <c r="K736" i="6"/>
  <c r="N736" i="6" s="1"/>
  <c r="D731" i="7" s="1"/>
  <c r="G731" i="7" s="1"/>
  <c r="O743" i="5"/>
  <c r="K744" i="6"/>
  <c r="N744" i="6" s="1"/>
  <c r="D739" i="7" s="1"/>
  <c r="G739" i="7" s="1"/>
  <c r="K743" i="6"/>
  <c r="N743" i="6" s="1"/>
  <c r="D738" i="7" s="1"/>
  <c r="G738" i="7" s="1"/>
  <c r="O742" i="5"/>
  <c r="O730" i="5"/>
  <c r="K731" i="6"/>
  <c r="N731" i="6" s="1"/>
  <c r="D726" i="7" s="1"/>
  <c r="G726" i="7" s="1"/>
  <c r="O731" i="5"/>
  <c r="K732" i="6"/>
  <c r="N732" i="6" s="1"/>
  <c r="D727" i="7" s="1"/>
  <c r="G727" i="7" s="1"/>
  <c r="K739" i="6"/>
  <c r="N739" i="6" s="1"/>
  <c r="D734" i="7" s="1"/>
  <c r="G734" i="7" s="1"/>
  <c r="O738" i="5"/>
  <c r="K759" i="6"/>
  <c r="N759" i="6" s="1"/>
  <c r="D754" i="7" s="1"/>
  <c r="G754" i="7" s="1"/>
  <c r="O758" i="5"/>
  <c r="N758" i="5"/>
  <c r="N751" i="5"/>
  <c r="K735" i="6"/>
  <c r="N735" i="6" s="1"/>
  <c r="D730" i="7" s="1"/>
  <c r="G730" i="7" s="1"/>
  <c r="O734" i="5"/>
  <c r="N735" i="5"/>
  <c r="N755" i="5"/>
  <c r="K733" i="6"/>
  <c r="N733" i="6" s="1"/>
  <c r="D728" i="7" s="1"/>
  <c r="G728" i="7" s="1"/>
  <c r="O732" i="5"/>
  <c r="G229" i="5" l="1"/>
  <c r="J1451" i="4"/>
  <c r="E1451" i="4"/>
  <c r="H1451" i="4" s="1"/>
  <c r="I1451" i="4" s="1"/>
  <c r="J1450" i="4"/>
  <c r="E1450" i="4"/>
  <c r="H1450" i="4" s="1"/>
  <c r="I1450" i="4" s="1"/>
  <c r="J1449" i="4"/>
  <c r="E1449" i="4"/>
  <c r="H1449" i="4" s="1"/>
  <c r="I1449" i="4" s="1"/>
  <c r="J1448" i="4"/>
  <c r="E1448" i="4"/>
  <c r="H1448" i="4" s="1"/>
  <c r="I1448" i="4" s="1"/>
  <c r="J1446" i="4"/>
  <c r="E1446" i="4"/>
  <c r="H1446" i="4" s="1"/>
  <c r="I1446" i="4" s="1"/>
  <c r="J1445" i="4"/>
  <c r="E1445" i="4"/>
  <c r="H1445" i="4" s="1"/>
  <c r="I1445" i="4" s="1"/>
  <c r="J1444" i="4"/>
  <c r="E1444" i="4"/>
  <c r="H1444" i="4" s="1"/>
  <c r="I1444" i="4" s="1"/>
  <c r="J1443" i="4"/>
  <c r="E1443" i="4"/>
  <c r="H1443" i="4" s="1"/>
  <c r="I1443" i="4" s="1"/>
  <c r="J1441" i="4"/>
  <c r="E1441" i="4"/>
  <c r="H1441" i="4" s="1"/>
  <c r="I1441" i="4" s="1"/>
  <c r="J1440" i="4"/>
  <c r="E1440" i="4"/>
  <c r="H1440" i="4" s="1"/>
  <c r="I1440" i="4" s="1"/>
  <c r="J1439" i="4"/>
  <c r="E1439" i="4"/>
  <c r="H1439" i="4" s="1"/>
  <c r="I1439" i="4" s="1"/>
  <c r="J1438" i="4"/>
  <c r="E1438" i="4"/>
  <c r="H1438" i="4" s="1"/>
  <c r="I1438" i="4" s="1"/>
  <c r="J1436" i="4"/>
  <c r="E1436" i="4"/>
  <c r="H1436" i="4" s="1"/>
  <c r="I1436" i="4" s="1"/>
  <c r="J1435" i="4"/>
  <c r="E1435" i="4"/>
  <c r="H1435" i="4" s="1"/>
  <c r="I1435" i="4" s="1"/>
  <c r="J1434" i="4"/>
  <c r="E1434" i="4"/>
  <c r="H1434" i="4" s="1"/>
  <c r="I1434" i="4" s="1"/>
  <c r="J1433" i="4"/>
  <c r="E1433" i="4"/>
  <c r="H1433" i="4" s="1"/>
  <c r="I1433" i="4" s="1"/>
  <c r="J1431" i="4"/>
  <c r="E1431" i="4"/>
  <c r="H1431" i="4" s="1"/>
  <c r="I1431" i="4" s="1"/>
  <c r="J1430" i="4"/>
  <c r="H1430" i="4"/>
  <c r="I1430" i="4" s="1"/>
  <c r="E1430" i="4"/>
  <c r="J1428" i="4"/>
  <c r="E1428" i="4"/>
  <c r="H1428" i="4" s="1"/>
  <c r="I1428" i="4" s="1"/>
  <c r="J1427" i="4"/>
  <c r="E1427" i="4"/>
  <c r="H1427" i="4" s="1"/>
  <c r="I1427" i="4" s="1"/>
  <c r="J1426" i="4"/>
  <c r="E1426" i="4"/>
  <c r="H1426" i="4" s="1"/>
  <c r="I1426" i="4" s="1"/>
  <c r="J1425" i="4"/>
  <c r="E1425" i="4"/>
  <c r="H1425" i="4" s="1"/>
  <c r="I1425" i="4" s="1"/>
  <c r="E1424" i="4"/>
  <c r="J1423" i="4"/>
  <c r="E1423" i="4"/>
  <c r="H1423" i="4" s="1"/>
  <c r="I1423" i="4" s="1"/>
  <c r="J1422" i="4"/>
  <c r="E1422" i="4"/>
  <c r="H1422" i="4" s="1"/>
  <c r="I1422" i="4" s="1"/>
  <c r="J1420" i="4"/>
  <c r="E1420" i="4"/>
  <c r="H1420" i="4" s="1"/>
  <c r="I1420" i="4" s="1"/>
  <c r="J1419" i="4"/>
  <c r="E1419" i="4"/>
  <c r="H1419" i="4" s="1"/>
  <c r="I1419" i="4" s="1"/>
  <c r="J1417" i="4"/>
  <c r="E1417" i="4"/>
  <c r="H1417" i="4" s="1"/>
  <c r="I1417" i="4" s="1"/>
  <c r="J1416" i="4"/>
  <c r="E1416" i="4"/>
  <c r="H1416" i="4" s="1"/>
  <c r="I1416" i="4" s="1"/>
  <c r="J1415" i="4"/>
  <c r="E1415" i="4"/>
  <c r="H1415" i="4" s="1"/>
  <c r="I1415" i="4" s="1"/>
  <c r="J1414" i="4"/>
  <c r="E1414" i="4"/>
  <c r="H1414" i="4" s="1"/>
  <c r="I1414" i="4" s="1"/>
  <c r="J1412" i="4"/>
  <c r="E1412" i="4"/>
  <c r="H1412" i="4" s="1"/>
  <c r="I1412" i="4" s="1"/>
  <c r="J1411" i="4"/>
  <c r="H1411" i="4"/>
  <c r="I1411" i="4" s="1"/>
  <c r="E1411" i="4"/>
  <c r="J1409" i="4"/>
  <c r="E1409" i="4"/>
  <c r="H1409" i="4" s="1"/>
  <c r="I1409" i="4" s="1"/>
  <c r="J1408" i="4"/>
  <c r="E1408" i="4"/>
  <c r="H1408" i="4" s="1"/>
  <c r="I1408" i="4" s="1"/>
  <c r="J1405" i="4"/>
  <c r="E1405" i="4"/>
  <c r="H1405" i="4" s="1"/>
  <c r="I1405" i="4" s="1"/>
  <c r="J1404" i="4"/>
  <c r="E1404" i="4"/>
  <c r="H1404" i="4" s="1"/>
  <c r="I1404" i="4" s="1"/>
  <c r="J1403" i="4"/>
  <c r="H1403" i="4"/>
  <c r="I1403" i="4" s="1"/>
  <c r="E1403" i="4"/>
  <c r="J1402" i="4"/>
  <c r="E1402" i="4"/>
  <c r="H1402" i="4" s="1"/>
  <c r="I1402" i="4" s="1"/>
  <c r="J1400" i="4"/>
  <c r="H1400" i="4"/>
  <c r="I1400" i="4" s="1"/>
  <c r="E1400" i="4"/>
  <c r="J1399" i="4"/>
  <c r="E1399" i="4"/>
  <c r="H1399" i="4" s="1"/>
  <c r="I1399" i="4" s="1"/>
  <c r="J1397" i="4"/>
  <c r="E1397" i="4"/>
  <c r="H1397" i="4" s="1"/>
  <c r="I1397" i="4" s="1"/>
  <c r="J1396" i="4"/>
  <c r="E1396" i="4"/>
  <c r="H1396" i="4" s="1"/>
  <c r="I1396" i="4" s="1"/>
  <c r="J1394" i="4"/>
  <c r="E1394" i="4"/>
  <c r="H1394" i="4" s="1"/>
  <c r="I1394" i="4" s="1"/>
  <c r="J1393" i="4"/>
  <c r="E1393" i="4"/>
  <c r="H1393" i="4" s="1"/>
  <c r="I1393" i="4" s="1"/>
  <c r="J1390" i="4"/>
  <c r="E1390" i="4"/>
  <c r="H1390" i="4" s="1"/>
  <c r="I1390" i="4" s="1"/>
  <c r="J1389" i="4"/>
  <c r="E1389" i="4"/>
  <c r="H1389" i="4" s="1"/>
  <c r="I1389" i="4" s="1"/>
  <c r="J1388" i="4"/>
  <c r="E1388" i="4"/>
  <c r="H1388" i="4" s="1"/>
  <c r="I1388" i="4" s="1"/>
  <c r="J1387" i="4"/>
  <c r="E1387" i="4"/>
  <c r="H1387" i="4" s="1"/>
  <c r="I1387" i="4" s="1"/>
  <c r="J1386" i="4"/>
  <c r="E1386" i="4"/>
  <c r="H1386" i="4" s="1"/>
  <c r="I1386" i="4" s="1"/>
  <c r="J1383" i="4"/>
  <c r="E1383" i="4"/>
  <c r="H1383" i="4" s="1"/>
  <c r="I1383" i="4" s="1"/>
  <c r="J1382" i="4"/>
  <c r="E1382" i="4"/>
  <c r="H1382" i="4" s="1"/>
  <c r="I1382" i="4" s="1"/>
  <c r="J1381" i="4"/>
  <c r="E1381" i="4"/>
  <c r="H1381" i="4" s="1"/>
  <c r="I1381" i="4" s="1"/>
  <c r="J1379" i="4"/>
  <c r="E1379" i="4"/>
  <c r="H1379" i="4" s="1"/>
  <c r="I1379" i="4" s="1"/>
  <c r="J1378" i="4"/>
  <c r="E1378" i="4"/>
  <c r="H1378" i="4" s="1"/>
  <c r="I1378" i="4" s="1"/>
  <c r="J1377" i="4"/>
  <c r="E1377" i="4"/>
  <c r="H1377" i="4" s="1"/>
  <c r="I1377" i="4" s="1"/>
  <c r="J1376" i="4"/>
  <c r="E1376" i="4"/>
  <c r="H1376" i="4" s="1"/>
  <c r="I1376" i="4" s="1"/>
  <c r="J1374" i="4"/>
  <c r="E1374" i="4"/>
  <c r="H1374" i="4" s="1"/>
  <c r="I1374" i="4" s="1"/>
  <c r="J1373" i="4"/>
  <c r="E1373" i="4"/>
  <c r="H1373" i="4" s="1"/>
  <c r="I1373" i="4" s="1"/>
  <c r="J1372" i="4"/>
  <c r="E1372" i="4"/>
  <c r="H1372" i="4" s="1"/>
  <c r="I1372" i="4" s="1"/>
  <c r="J1371" i="4"/>
  <c r="E1371" i="4"/>
  <c r="H1371" i="4" s="1"/>
  <c r="I1371" i="4" s="1"/>
  <c r="J1370" i="4"/>
  <c r="E1370" i="4"/>
  <c r="H1370" i="4" s="1"/>
  <c r="I1370" i="4" s="1"/>
  <c r="J1369" i="4"/>
  <c r="E1369" i="4"/>
  <c r="H1369" i="4" s="1"/>
  <c r="I1369" i="4" s="1"/>
  <c r="J1367" i="4"/>
  <c r="E1367" i="4"/>
  <c r="H1367" i="4" s="1"/>
  <c r="I1367" i="4" s="1"/>
  <c r="J1366" i="4"/>
  <c r="E1366" i="4"/>
  <c r="H1366" i="4" s="1"/>
  <c r="I1366" i="4" s="1"/>
  <c r="J1365" i="4"/>
  <c r="E1365" i="4"/>
  <c r="H1365" i="4" s="1"/>
  <c r="I1365" i="4" s="1"/>
  <c r="J1364" i="4"/>
  <c r="E1364" i="4"/>
  <c r="H1364" i="4" s="1"/>
  <c r="I1364" i="4" s="1"/>
  <c r="J1362" i="4"/>
  <c r="E1362" i="4"/>
  <c r="H1362" i="4" s="1"/>
  <c r="I1362" i="4" s="1"/>
  <c r="J1361" i="4"/>
  <c r="E1361" i="4"/>
  <c r="H1361" i="4" s="1"/>
  <c r="I1361" i="4" s="1"/>
  <c r="J1359" i="4"/>
  <c r="E1359" i="4"/>
  <c r="H1359" i="4" s="1"/>
  <c r="I1359" i="4" s="1"/>
  <c r="J1358" i="4"/>
  <c r="E1358" i="4"/>
  <c r="H1358" i="4" s="1"/>
  <c r="I1358" i="4" s="1"/>
  <c r="J1356" i="4"/>
  <c r="E1356" i="4"/>
  <c r="H1356" i="4" s="1"/>
  <c r="I1356" i="4" s="1"/>
  <c r="J1355" i="4"/>
  <c r="E1355" i="4"/>
  <c r="H1355" i="4" s="1"/>
  <c r="I1355" i="4" s="1"/>
  <c r="J1354" i="4"/>
  <c r="E1354" i="4"/>
  <c r="H1354" i="4" s="1"/>
  <c r="I1354" i="4" s="1"/>
  <c r="J1351" i="4"/>
  <c r="E1351" i="4"/>
  <c r="H1351" i="4" s="1"/>
  <c r="I1351" i="4" s="1"/>
  <c r="J1350" i="4"/>
  <c r="E1350" i="4"/>
  <c r="H1350" i="4" s="1"/>
  <c r="I1350" i="4" s="1"/>
  <c r="J1349" i="4"/>
  <c r="E1349" i="4"/>
  <c r="H1349" i="4" s="1"/>
  <c r="I1349" i="4" s="1"/>
  <c r="J1347" i="4"/>
  <c r="E1347" i="4"/>
  <c r="H1347" i="4" s="1"/>
  <c r="I1347" i="4" s="1"/>
  <c r="J1346" i="4"/>
  <c r="E1346" i="4"/>
  <c r="H1346" i="4" s="1"/>
  <c r="I1346" i="4" s="1"/>
  <c r="J1345" i="4"/>
  <c r="E1345" i="4"/>
  <c r="H1345" i="4" s="1"/>
  <c r="I1345" i="4" s="1"/>
  <c r="J1344" i="4"/>
  <c r="H1344" i="4"/>
  <c r="I1344" i="4" s="1"/>
  <c r="J1342" i="4"/>
  <c r="E1342" i="4"/>
  <c r="H1342" i="4" s="1"/>
  <c r="I1342" i="4" s="1"/>
  <c r="J1341" i="4"/>
  <c r="E1341" i="4"/>
  <c r="H1341" i="4" s="1"/>
  <c r="I1341" i="4" s="1"/>
  <c r="J1340" i="4"/>
  <c r="E1340" i="4"/>
  <c r="H1340" i="4" s="1"/>
  <c r="I1340" i="4" s="1"/>
  <c r="J1339" i="4"/>
  <c r="E1339" i="4"/>
  <c r="H1339" i="4" s="1"/>
  <c r="I1339" i="4" s="1"/>
  <c r="J1338" i="4"/>
  <c r="E1338" i="4"/>
  <c r="H1338" i="4" s="1"/>
  <c r="I1338" i="4" s="1"/>
  <c r="J1337" i="4"/>
  <c r="E1337" i="4"/>
  <c r="H1337" i="4" s="1"/>
  <c r="I1337" i="4" s="1"/>
  <c r="J1335" i="4"/>
  <c r="E1335" i="4"/>
  <c r="H1335" i="4" s="1"/>
  <c r="I1335" i="4" s="1"/>
  <c r="J1334" i="4"/>
  <c r="E1334" i="4"/>
  <c r="H1334" i="4" s="1"/>
  <c r="I1334" i="4" s="1"/>
  <c r="J1333" i="4"/>
  <c r="E1333" i="4"/>
  <c r="H1333" i="4" s="1"/>
  <c r="I1333" i="4" s="1"/>
  <c r="J1332" i="4"/>
  <c r="E1332" i="4"/>
  <c r="H1332" i="4" s="1"/>
  <c r="I1332" i="4" s="1"/>
  <c r="J1331" i="4"/>
  <c r="E1331" i="4"/>
  <c r="H1331" i="4" s="1"/>
  <c r="I1331" i="4" s="1"/>
  <c r="J1329" i="4"/>
  <c r="E1329" i="4"/>
  <c r="H1329" i="4" s="1"/>
  <c r="I1329" i="4" s="1"/>
  <c r="J1328" i="4"/>
  <c r="E1328" i="4"/>
  <c r="H1328" i="4" s="1"/>
  <c r="I1328" i="4" s="1"/>
  <c r="J1326" i="4"/>
  <c r="E1326" i="4"/>
  <c r="H1326" i="4" s="1"/>
  <c r="I1326" i="4" s="1"/>
  <c r="J1325" i="4"/>
  <c r="E1325" i="4"/>
  <c r="H1325" i="4" s="1"/>
  <c r="I1325" i="4" s="1"/>
  <c r="J1323" i="4"/>
  <c r="E1323" i="4"/>
  <c r="H1323" i="4" s="1"/>
  <c r="I1323" i="4" s="1"/>
  <c r="J1322" i="4"/>
  <c r="E1322" i="4"/>
  <c r="H1322" i="4" s="1"/>
  <c r="I1322" i="4" s="1"/>
  <c r="J1321" i="4"/>
  <c r="E1321" i="4"/>
  <c r="H1321" i="4" s="1"/>
  <c r="I1321" i="4" s="1"/>
  <c r="J1319" i="4"/>
  <c r="E1319" i="4"/>
  <c r="H1319" i="4" s="1"/>
  <c r="I1319" i="4" s="1"/>
  <c r="J1318" i="4"/>
  <c r="E1318" i="4"/>
  <c r="H1318" i="4" s="1"/>
  <c r="I1318" i="4" s="1"/>
  <c r="J1316" i="4"/>
  <c r="E1316" i="4"/>
  <c r="H1316" i="4" s="1"/>
  <c r="I1316" i="4" s="1"/>
  <c r="J1315" i="4"/>
  <c r="E1315" i="4"/>
  <c r="H1315" i="4" s="1"/>
  <c r="I1315" i="4" s="1"/>
  <c r="J1314" i="4"/>
  <c r="E1314" i="4"/>
  <c r="H1314" i="4" s="1"/>
  <c r="I1314" i="4" s="1"/>
  <c r="J1311" i="4"/>
  <c r="E1311" i="4"/>
  <c r="H1311" i="4" s="1"/>
  <c r="I1311" i="4" s="1"/>
  <c r="J1310" i="4"/>
  <c r="E1310" i="4"/>
  <c r="H1310" i="4" s="1"/>
  <c r="I1310" i="4" s="1"/>
  <c r="J1308" i="4"/>
  <c r="E1308" i="4"/>
  <c r="H1308" i="4" s="1"/>
  <c r="I1308" i="4" s="1"/>
  <c r="J1307" i="4"/>
  <c r="E1307" i="4"/>
  <c r="H1307" i="4" s="1"/>
  <c r="I1307" i="4" s="1"/>
  <c r="J1306" i="4"/>
  <c r="E1306" i="4"/>
  <c r="H1306" i="4" s="1"/>
  <c r="I1306" i="4" s="1"/>
  <c r="J1304" i="4"/>
  <c r="E1304" i="4"/>
  <c r="H1304" i="4" s="1"/>
  <c r="I1304" i="4" s="1"/>
  <c r="J1303" i="4"/>
  <c r="E1303" i="4"/>
  <c r="H1303" i="4" s="1"/>
  <c r="I1303" i="4" s="1"/>
  <c r="J1302" i="4"/>
  <c r="E1302" i="4"/>
  <c r="H1302" i="4" s="1"/>
  <c r="I1302" i="4" s="1"/>
  <c r="J1301" i="4"/>
  <c r="E1301" i="4"/>
  <c r="H1301" i="4" s="1"/>
  <c r="I1301" i="4" s="1"/>
  <c r="J1299" i="4"/>
  <c r="E1299" i="4"/>
  <c r="H1299" i="4" s="1"/>
  <c r="I1299" i="4" s="1"/>
  <c r="J1298" i="4"/>
  <c r="E1298" i="4"/>
  <c r="H1298" i="4" s="1"/>
  <c r="I1298" i="4" s="1"/>
  <c r="J1297" i="4"/>
  <c r="E1297" i="4"/>
  <c r="H1297" i="4" s="1"/>
  <c r="I1297" i="4" s="1"/>
  <c r="J1296" i="4"/>
  <c r="E1296" i="4"/>
  <c r="H1296" i="4" s="1"/>
  <c r="I1296" i="4" s="1"/>
  <c r="J1295" i="4"/>
  <c r="E1295" i="4"/>
  <c r="H1295" i="4" s="1"/>
  <c r="I1295" i="4" s="1"/>
  <c r="J1294" i="4"/>
  <c r="E1294" i="4"/>
  <c r="H1294" i="4" s="1"/>
  <c r="I1294" i="4" s="1"/>
  <c r="J1292" i="4"/>
  <c r="E1292" i="4"/>
  <c r="H1292" i="4" s="1"/>
  <c r="I1292" i="4" s="1"/>
  <c r="J1291" i="4"/>
  <c r="E1291" i="4"/>
  <c r="H1291" i="4" s="1"/>
  <c r="I1291" i="4" s="1"/>
  <c r="J1290" i="4"/>
  <c r="E1290" i="4"/>
  <c r="H1290" i="4" s="1"/>
  <c r="I1290" i="4" s="1"/>
  <c r="J1289" i="4"/>
  <c r="E1289" i="4"/>
  <c r="H1289" i="4" s="1"/>
  <c r="I1289" i="4" s="1"/>
  <c r="J1287" i="4"/>
  <c r="E1287" i="4"/>
  <c r="H1287" i="4" s="1"/>
  <c r="I1287" i="4" s="1"/>
  <c r="J1286" i="4"/>
  <c r="E1286" i="4"/>
  <c r="H1286" i="4" s="1"/>
  <c r="I1286" i="4" s="1"/>
  <c r="J1285" i="4"/>
  <c r="E1285" i="4"/>
  <c r="H1285" i="4" s="1"/>
  <c r="I1285" i="4" s="1"/>
  <c r="J1284" i="4"/>
  <c r="E1284" i="4"/>
  <c r="H1284" i="4" s="1"/>
  <c r="I1284" i="4" s="1"/>
  <c r="J1283" i="4"/>
  <c r="E1283" i="4"/>
  <c r="H1283" i="4" s="1"/>
  <c r="I1283" i="4" s="1"/>
  <c r="J1281" i="4"/>
  <c r="E1281" i="4"/>
  <c r="H1281" i="4" s="1"/>
  <c r="I1281" i="4" s="1"/>
  <c r="J1280" i="4"/>
  <c r="E1280" i="4"/>
  <c r="H1280" i="4" s="1"/>
  <c r="I1280" i="4" s="1"/>
  <c r="J1278" i="4"/>
  <c r="E1278" i="4"/>
  <c r="H1278" i="4" s="1"/>
  <c r="I1278" i="4" s="1"/>
  <c r="J1277" i="4"/>
  <c r="E1277" i="4"/>
  <c r="H1277" i="4" s="1"/>
  <c r="I1277" i="4" s="1"/>
  <c r="J1275" i="4"/>
  <c r="E1275" i="4"/>
  <c r="H1275" i="4" s="1"/>
  <c r="I1275" i="4" s="1"/>
  <c r="J1274" i="4"/>
  <c r="E1274" i="4"/>
  <c r="H1274" i="4" s="1"/>
  <c r="I1274" i="4" s="1"/>
  <c r="J1272" i="4"/>
  <c r="E1272" i="4"/>
  <c r="H1272" i="4" s="1"/>
  <c r="I1272" i="4" s="1"/>
  <c r="J1271" i="4"/>
  <c r="E1271" i="4"/>
  <c r="H1271" i="4" s="1"/>
  <c r="I1271" i="4" s="1"/>
  <c r="J1269" i="4"/>
  <c r="E1269" i="4"/>
  <c r="H1269" i="4" s="1"/>
  <c r="I1269" i="4" s="1"/>
  <c r="J1268" i="4"/>
  <c r="E1268" i="4"/>
  <c r="H1268" i="4" s="1"/>
  <c r="I1268" i="4" s="1"/>
  <c r="J1267" i="4"/>
  <c r="E1267" i="4"/>
  <c r="H1267" i="4" s="1"/>
  <c r="I1267" i="4" s="1"/>
  <c r="J1264" i="4"/>
  <c r="E1264" i="4"/>
  <c r="H1264" i="4" s="1"/>
  <c r="I1264" i="4" s="1"/>
  <c r="J1263" i="4"/>
  <c r="E1263" i="4"/>
  <c r="H1263" i="4" s="1"/>
  <c r="I1263" i="4" s="1"/>
  <c r="J1261" i="4"/>
  <c r="H1261" i="4"/>
  <c r="I1261" i="4" s="1"/>
  <c r="J1260" i="4"/>
  <c r="E1260" i="4"/>
  <c r="H1260" i="4" s="1"/>
  <c r="I1260" i="4" s="1"/>
  <c r="J1259" i="4"/>
  <c r="H1259" i="4"/>
  <c r="I1259" i="4" s="1"/>
  <c r="J1257" i="4"/>
  <c r="E1257" i="4"/>
  <c r="H1257" i="4" s="1"/>
  <c r="I1257" i="4" s="1"/>
  <c r="J1256" i="4"/>
  <c r="E1256" i="4"/>
  <c r="H1256" i="4" s="1"/>
  <c r="I1256" i="4" s="1"/>
  <c r="J1255" i="4"/>
  <c r="E1255" i="4"/>
  <c r="H1255" i="4" s="1"/>
  <c r="I1255" i="4" s="1"/>
  <c r="J1253" i="4"/>
  <c r="E1253" i="4"/>
  <c r="H1253" i="4" s="1"/>
  <c r="I1253" i="4" s="1"/>
  <c r="J1252" i="4"/>
  <c r="H1252" i="4"/>
  <c r="I1252" i="4" s="1"/>
  <c r="E1252" i="4"/>
  <c r="J1251" i="4"/>
  <c r="E1251" i="4"/>
  <c r="H1251" i="4" s="1"/>
  <c r="I1251" i="4" s="1"/>
  <c r="J1249" i="4"/>
  <c r="E1249" i="4"/>
  <c r="H1249" i="4" s="1"/>
  <c r="I1249" i="4" s="1"/>
  <c r="J1248" i="4"/>
  <c r="E1248" i="4"/>
  <c r="H1248" i="4" s="1"/>
  <c r="I1248" i="4" s="1"/>
  <c r="J1247" i="4"/>
  <c r="E1247" i="4"/>
  <c r="H1247" i="4" s="1"/>
  <c r="I1247" i="4" s="1"/>
  <c r="J1246" i="4"/>
  <c r="H1246" i="4"/>
  <c r="I1246" i="4" s="1"/>
  <c r="E1246" i="4"/>
  <c r="J1244" i="4"/>
  <c r="E1244" i="4"/>
  <c r="H1244" i="4" s="1"/>
  <c r="I1244" i="4" s="1"/>
  <c r="J1243" i="4"/>
  <c r="E1243" i="4"/>
  <c r="H1243" i="4" s="1"/>
  <c r="I1243" i="4" s="1"/>
  <c r="J1242" i="4"/>
  <c r="E1242" i="4"/>
  <c r="H1242" i="4" s="1"/>
  <c r="I1242" i="4" s="1"/>
  <c r="J1241" i="4"/>
  <c r="E1241" i="4"/>
  <c r="H1241" i="4" s="1"/>
  <c r="I1241" i="4" s="1"/>
  <c r="J1240" i="4"/>
  <c r="H1240" i="4"/>
  <c r="I1240" i="4" s="1"/>
  <c r="E1240" i="4"/>
  <c r="J1239" i="4"/>
  <c r="E1239" i="4"/>
  <c r="H1239" i="4" s="1"/>
  <c r="I1239" i="4" s="1"/>
  <c r="J1237" i="4"/>
  <c r="E1237" i="4"/>
  <c r="H1237" i="4" s="1"/>
  <c r="I1237" i="4" s="1"/>
  <c r="J1236" i="4"/>
  <c r="E1236" i="4"/>
  <c r="H1236" i="4" s="1"/>
  <c r="I1236" i="4" s="1"/>
  <c r="J1235" i="4"/>
  <c r="E1235" i="4"/>
  <c r="H1235" i="4" s="1"/>
  <c r="I1235" i="4" s="1"/>
  <c r="J1234" i="4"/>
  <c r="H1234" i="4"/>
  <c r="I1234" i="4" s="1"/>
  <c r="E1234" i="4"/>
  <c r="J1232" i="4"/>
  <c r="E1232" i="4"/>
  <c r="H1232" i="4" s="1"/>
  <c r="I1232" i="4" s="1"/>
  <c r="J1231" i="4"/>
  <c r="E1231" i="4"/>
  <c r="H1231" i="4" s="1"/>
  <c r="I1231" i="4" s="1"/>
  <c r="J1230" i="4"/>
  <c r="E1230" i="4"/>
  <c r="H1230" i="4" s="1"/>
  <c r="I1230" i="4" s="1"/>
  <c r="J1228" i="4"/>
  <c r="E1228" i="4"/>
  <c r="H1228" i="4" s="1"/>
  <c r="I1228" i="4" s="1"/>
  <c r="J1227" i="4"/>
  <c r="E1227" i="4"/>
  <c r="H1227" i="4" s="1"/>
  <c r="I1227" i="4" s="1"/>
  <c r="J1225" i="4"/>
  <c r="E1225" i="4"/>
  <c r="H1225" i="4" s="1"/>
  <c r="I1225" i="4" s="1"/>
  <c r="J1224" i="4"/>
  <c r="E1224" i="4"/>
  <c r="H1224" i="4" s="1"/>
  <c r="I1224" i="4" s="1"/>
  <c r="J1223" i="4"/>
  <c r="E1223" i="4"/>
  <c r="H1223" i="4" s="1"/>
  <c r="I1223" i="4" s="1"/>
  <c r="J1221" i="4"/>
  <c r="E1221" i="4"/>
  <c r="H1221" i="4" s="1"/>
  <c r="I1221" i="4" s="1"/>
  <c r="J1220" i="4"/>
  <c r="E1220" i="4"/>
  <c r="H1220" i="4" s="1"/>
  <c r="I1220" i="4" s="1"/>
  <c r="J1219" i="4"/>
  <c r="E1219" i="4"/>
  <c r="H1219" i="4" s="1"/>
  <c r="I1219" i="4" s="1"/>
  <c r="J1217" i="4"/>
  <c r="E1217" i="4"/>
  <c r="H1217" i="4" s="1"/>
  <c r="I1217" i="4" s="1"/>
  <c r="J1216" i="4"/>
  <c r="E1216" i="4"/>
  <c r="H1216" i="4" s="1"/>
  <c r="I1216" i="4" s="1"/>
  <c r="J1215" i="4"/>
  <c r="E1215" i="4"/>
  <c r="H1215" i="4" s="1"/>
  <c r="I1215" i="4" s="1"/>
  <c r="J1213" i="4"/>
  <c r="E1213" i="4"/>
  <c r="H1213" i="4" s="1"/>
  <c r="I1213" i="4" s="1"/>
  <c r="J1212" i="4"/>
  <c r="E1212" i="4"/>
  <c r="H1212" i="4" s="1"/>
  <c r="I1212" i="4" s="1"/>
  <c r="J1210" i="4"/>
  <c r="E1210" i="4"/>
  <c r="H1210" i="4" s="1"/>
  <c r="I1210" i="4" s="1"/>
  <c r="J1209" i="4"/>
  <c r="E1209" i="4"/>
  <c r="H1209" i="4" s="1"/>
  <c r="I1209" i="4" s="1"/>
  <c r="J1207" i="4"/>
  <c r="E1207" i="4"/>
  <c r="H1207" i="4" s="1"/>
  <c r="I1207" i="4" s="1"/>
  <c r="J1206" i="4"/>
  <c r="E1206" i="4"/>
  <c r="H1206" i="4" s="1"/>
  <c r="I1206" i="4" s="1"/>
  <c r="J1205" i="4"/>
  <c r="E1205" i="4"/>
  <c r="H1205" i="4" s="1"/>
  <c r="I1205" i="4" s="1"/>
  <c r="J1203" i="4"/>
  <c r="E1203" i="4"/>
  <c r="H1203" i="4" s="1"/>
  <c r="I1203" i="4" s="1"/>
  <c r="J1201" i="4"/>
  <c r="E1201" i="4"/>
  <c r="H1201" i="4" s="1"/>
  <c r="I1201" i="4" s="1"/>
  <c r="J1200" i="4"/>
  <c r="E1200" i="4"/>
  <c r="H1200" i="4" s="1"/>
  <c r="I1200" i="4" s="1"/>
  <c r="J1198" i="4"/>
  <c r="E1198" i="4"/>
  <c r="H1198" i="4" s="1"/>
  <c r="I1198" i="4" s="1"/>
  <c r="J1197" i="4"/>
  <c r="E1197" i="4"/>
  <c r="H1197" i="4" s="1"/>
  <c r="I1197" i="4" s="1"/>
  <c r="J1196" i="4"/>
  <c r="E1196" i="4"/>
  <c r="H1196" i="4" s="1"/>
  <c r="I1196" i="4" s="1"/>
  <c r="J1194" i="4"/>
  <c r="E1194" i="4"/>
  <c r="H1194" i="4" s="1"/>
  <c r="I1194" i="4" s="1"/>
  <c r="J1193" i="4"/>
  <c r="E1193" i="4"/>
  <c r="H1193" i="4" s="1"/>
  <c r="I1193" i="4" s="1"/>
  <c r="J1192" i="4"/>
  <c r="E1192" i="4"/>
  <c r="H1192" i="4" s="1"/>
  <c r="I1192" i="4" s="1"/>
  <c r="J1191" i="4"/>
  <c r="E1191" i="4"/>
  <c r="H1191" i="4" s="1"/>
  <c r="I1191" i="4" s="1"/>
  <c r="J1190" i="4"/>
  <c r="E1190" i="4"/>
  <c r="H1190" i="4" s="1"/>
  <c r="I1190" i="4" s="1"/>
  <c r="J1188" i="4"/>
  <c r="E1188" i="4"/>
  <c r="H1188" i="4" s="1"/>
  <c r="I1188" i="4" s="1"/>
  <c r="J1187" i="4"/>
  <c r="E1187" i="4"/>
  <c r="H1187" i="4" s="1"/>
  <c r="I1187" i="4" s="1"/>
  <c r="J1186" i="4"/>
  <c r="E1186" i="4"/>
  <c r="H1186" i="4" s="1"/>
  <c r="I1186" i="4" s="1"/>
  <c r="J1185" i="4"/>
  <c r="E1185" i="4"/>
  <c r="H1185" i="4" s="1"/>
  <c r="I1185" i="4" s="1"/>
  <c r="J1184" i="4"/>
  <c r="E1184" i="4"/>
  <c r="H1184" i="4" s="1"/>
  <c r="I1184" i="4" s="1"/>
  <c r="J1183" i="4"/>
  <c r="E1183" i="4"/>
  <c r="H1183" i="4" s="1"/>
  <c r="I1183" i="4" s="1"/>
  <c r="J1182" i="4"/>
  <c r="E1182" i="4"/>
  <c r="H1182" i="4" s="1"/>
  <c r="I1182" i="4" s="1"/>
  <c r="J1180" i="4"/>
  <c r="E1180" i="4"/>
  <c r="H1180" i="4" s="1"/>
  <c r="I1180" i="4" s="1"/>
  <c r="J1179" i="4"/>
  <c r="E1179" i="4"/>
  <c r="H1179" i="4" s="1"/>
  <c r="I1179" i="4" s="1"/>
  <c r="J1178" i="4"/>
  <c r="E1178" i="4"/>
  <c r="H1178" i="4" s="1"/>
  <c r="I1178" i="4" s="1"/>
  <c r="J1177" i="4"/>
  <c r="E1177" i="4"/>
  <c r="H1177" i="4" s="1"/>
  <c r="I1177" i="4" s="1"/>
  <c r="J1176" i="4"/>
  <c r="E1176" i="4"/>
  <c r="H1176" i="4" s="1"/>
  <c r="I1176" i="4" s="1"/>
  <c r="J1175" i="4"/>
  <c r="E1175" i="4"/>
  <c r="H1175" i="4" s="1"/>
  <c r="I1175" i="4" s="1"/>
  <c r="J1173" i="4"/>
  <c r="E1173" i="4"/>
  <c r="H1173" i="4" s="1"/>
  <c r="I1173" i="4" s="1"/>
  <c r="J1172" i="4"/>
  <c r="E1172" i="4"/>
  <c r="H1172" i="4" s="1"/>
  <c r="I1172" i="4" s="1"/>
  <c r="J1170" i="4"/>
  <c r="E1170" i="4"/>
  <c r="H1170" i="4" s="1"/>
  <c r="I1170" i="4" s="1"/>
  <c r="J1169" i="4"/>
  <c r="E1169" i="4"/>
  <c r="H1169" i="4" s="1"/>
  <c r="I1169" i="4" s="1"/>
  <c r="J1167" i="4"/>
  <c r="E1167" i="4"/>
  <c r="H1167" i="4" s="1"/>
  <c r="I1167" i="4" s="1"/>
  <c r="J1166" i="4"/>
  <c r="E1166" i="4"/>
  <c r="H1166" i="4" s="1"/>
  <c r="I1166" i="4" s="1"/>
  <c r="J1165" i="4"/>
  <c r="E1165" i="4"/>
  <c r="H1165" i="4" s="1"/>
  <c r="I1165" i="4" s="1"/>
  <c r="J1164" i="4"/>
  <c r="E1164" i="4"/>
  <c r="H1164" i="4" s="1"/>
  <c r="I1164" i="4" s="1"/>
  <c r="J1163" i="4"/>
  <c r="E1163" i="4"/>
  <c r="H1163" i="4" s="1"/>
  <c r="I1163" i="4" s="1"/>
  <c r="J1161" i="4"/>
  <c r="E1161" i="4"/>
  <c r="H1161" i="4" s="1"/>
  <c r="I1161" i="4" s="1"/>
  <c r="J1160" i="4"/>
  <c r="E1160" i="4"/>
  <c r="H1160" i="4" s="1"/>
  <c r="I1160" i="4" s="1"/>
  <c r="J1159" i="4"/>
  <c r="E1159" i="4"/>
  <c r="H1159" i="4" s="1"/>
  <c r="I1159" i="4" s="1"/>
  <c r="J1157" i="4"/>
  <c r="E1157" i="4"/>
  <c r="H1157" i="4" s="1"/>
  <c r="I1157" i="4" s="1"/>
  <c r="J1156" i="4"/>
  <c r="E1156" i="4"/>
  <c r="H1156" i="4" s="1"/>
  <c r="I1156" i="4" s="1"/>
  <c r="J1155" i="4"/>
  <c r="E1155" i="4"/>
  <c r="H1155" i="4" s="1"/>
  <c r="I1155" i="4" s="1"/>
  <c r="J1152" i="4"/>
  <c r="E1152" i="4"/>
  <c r="H1152" i="4" s="1"/>
  <c r="I1152" i="4" s="1"/>
  <c r="J1151" i="4"/>
  <c r="E1151" i="4"/>
  <c r="H1151" i="4" s="1"/>
  <c r="I1151" i="4" s="1"/>
  <c r="J1149" i="4"/>
  <c r="E1149" i="4"/>
  <c r="H1149" i="4" s="1"/>
  <c r="I1149" i="4" s="1"/>
  <c r="J1148" i="4"/>
  <c r="E1148" i="4"/>
  <c r="H1148" i="4" s="1"/>
  <c r="I1148" i="4" s="1"/>
  <c r="J1146" i="4"/>
  <c r="H1146" i="4"/>
  <c r="I1146" i="4" s="1"/>
  <c r="E1146" i="4"/>
  <c r="J1145" i="4"/>
  <c r="E1145" i="4"/>
  <c r="H1145" i="4" s="1"/>
  <c r="I1145" i="4" s="1"/>
  <c r="J1143" i="4"/>
  <c r="E1143" i="4"/>
  <c r="H1143" i="4" s="1"/>
  <c r="I1143" i="4" s="1"/>
  <c r="J1142" i="4"/>
  <c r="E1142" i="4"/>
  <c r="H1142" i="4" s="1"/>
  <c r="I1142" i="4" s="1"/>
  <c r="J1140" i="4"/>
  <c r="E1140" i="4"/>
  <c r="H1140" i="4" s="1"/>
  <c r="I1140" i="4" s="1"/>
  <c r="J1139" i="4"/>
  <c r="E1139" i="4"/>
  <c r="H1139" i="4" s="1"/>
  <c r="I1139" i="4" s="1"/>
  <c r="J1137" i="4"/>
  <c r="H1137" i="4"/>
  <c r="I1137" i="4" s="1"/>
  <c r="E1137" i="4"/>
  <c r="J1136" i="4"/>
  <c r="E1136" i="4"/>
  <c r="H1136" i="4" s="1"/>
  <c r="I1136" i="4" s="1"/>
  <c r="J1134" i="4"/>
  <c r="E1134" i="4"/>
  <c r="H1134" i="4" s="1"/>
  <c r="I1134" i="4" s="1"/>
  <c r="J1133" i="4"/>
  <c r="H1133" i="4"/>
  <c r="I1133" i="4" s="1"/>
  <c r="J1132" i="4"/>
  <c r="E1132" i="4"/>
  <c r="H1132" i="4" s="1"/>
  <c r="I1132" i="4" s="1"/>
  <c r="J1131" i="4"/>
  <c r="E1131" i="4"/>
  <c r="H1131" i="4" s="1"/>
  <c r="I1131" i="4" s="1"/>
  <c r="J1129" i="4"/>
  <c r="E1129" i="4"/>
  <c r="H1129" i="4" s="1"/>
  <c r="I1129" i="4" s="1"/>
  <c r="J1128" i="4"/>
  <c r="H1128" i="4"/>
  <c r="I1128" i="4" s="1"/>
  <c r="J1127" i="4"/>
  <c r="H1127" i="4"/>
  <c r="I1127" i="4" s="1"/>
  <c r="E1127" i="4"/>
  <c r="J1126" i="4"/>
  <c r="H1126" i="4"/>
  <c r="I1126" i="4" s="1"/>
  <c r="J1125" i="4"/>
  <c r="E1125" i="4"/>
  <c r="H1125" i="4" s="1"/>
  <c r="I1125" i="4" s="1"/>
  <c r="J1123" i="4"/>
  <c r="E1123" i="4"/>
  <c r="H1123" i="4" s="1"/>
  <c r="I1123" i="4" s="1"/>
  <c r="J1122" i="4"/>
  <c r="E1122" i="4"/>
  <c r="H1122" i="4" s="1"/>
  <c r="I1122" i="4" s="1"/>
  <c r="J1121" i="4"/>
  <c r="E1121" i="4"/>
  <c r="H1121" i="4" s="1"/>
  <c r="I1121" i="4" s="1"/>
  <c r="J1119" i="4"/>
  <c r="E1119" i="4"/>
  <c r="H1119" i="4" s="1"/>
  <c r="I1119" i="4" s="1"/>
  <c r="J1118" i="4"/>
  <c r="E1118" i="4"/>
  <c r="H1118" i="4" s="1"/>
  <c r="I1118" i="4" s="1"/>
  <c r="J1116" i="4"/>
  <c r="E1116" i="4"/>
  <c r="H1116" i="4" s="1"/>
  <c r="I1116" i="4" s="1"/>
  <c r="J1115" i="4"/>
  <c r="E1115" i="4"/>
  <c r="H1115" i="4" s="1"/>
  <c r="I1115" i="4" s="1"/>
  <c r="J1114" i="4"/>
  <c r="E1114" i="4"/>
  <c r="H1114" i="4" s="1"/>
  <c r="I1114" i="4" s="1"/>
  <c r="J1112" i="4"/>
  <c r="E1112" i="4"/>
  <c r="H1112" i="4" s="1"/>
  <c r="I1112" i="4" s="1"/>
  <c r="J1111" i="4"/>
  <c r="E1111" i="4"/>
  <c r="H1111" i="4" s="1"/>
  <c r="I1111" i="4" s="1"/>
  <c r="J1110" i="4"/>
  <c r="E1110" i="4"/>
  <c r="H1110" i="4" s="1"/>
  <c r="I1110" i="4" s="1"/>
  <c r="J1109" i="4"/>
  <c r="E1109" i="4"/>
  <c r="H1109" i="4" s="1"/>
  <c r="I1109" i="4" s="1"/>
  <c r="J1108" i="4"/>
  <c r="E1108" i="4"/>
  <c r="H1108" i="4" s="1"/>
  <c r="I1108" i="4" s="1"/>
  <c r="J1107" i="4"/>
  <c r="E1107" i="4"/>
  <c r="H1107" i="4" s="1"/>
  <c r="I1107" i="4" s="1"/>
  <c r="J1105" i="4"/>
  <c r="E1105" i="4"/>
  <c r="H1105" i="4" s="1"/>
  <c r="I1105" i="4" s="1"/>
  <c r="J1104" i="4"/>
  <c r="E1104" i="4"/>
  <c r="H1104" i="4" s="1"/>
  <c r="I1104" i="4" s="1"/>
  <c r="J1103" i="4"/>
  <c r="E1103" i="4"/>
  <c r="H1103" i="4" s="1"/>
  <c r="I1103" i="4" s="1"/>
  <c r="J1102" i="4"/>
  <c r="E1102" i="4"/>
  <c r="H1102" i="4" s="1"/>
  <c r="I1102" i="4" s="1"/>
  <c r="J1100" i="4"/>
  <c r="E1100" i="4"/>
  <c r="H1100" i="4" s="1"/>
  <c r="I1100" i="4" s="1"/>
  <c r="J1099" i="4"/>
  <c r="E1099" i="4"/>
  <c r="H1099" i="4" s="1"/>
  <c r="I1099" i="4" s="1"/>
  <c r="J1098" i="4"/>
  <c r="E1098" i="4"/>
  <c r="H1098" i="4" s="1"/>
  <c r="I1098" i="4" s="1"/>
  <c r="J1097" i="4"/>
  <c r="E1097" i="4"/>
  <c r="H1097" i="4" s="1"/>
  <c r="I1097" i="4" s="1"/>
  <c r="J1095" i="4"/>
  <c r="E1095" i="4"/>
  <c r="H1095" i="4" s="1"/>
  <c r="I1095" i="4" s="1"/>
  <c r="J1094" i="4"/>
  <c r="E1094" i="4"/>
  <c r="H1094" i="4" s="1"/>
  <c r="I1094" i="4" s="1"/>
  <c r="J1093" i="4"/>
  <c r="E1093" i="4"/>
  <c r="H1093" i="4" s="1"/>
  <c r="I1093" i="4" s="1"/>
  <c r="J1092" i="4"/>
  <c r="E1092" i="4"/>
  <c r="H1092" i="4" s="1"/>
  <c r="I1092" i="4" s="1"/>
  <c r="J1090" i="4"/>
  <c r="E1090" i="4"/>
  <c r="H1090" i="4" s="1"/>
  <c r="I1090" i="4" s="1"/>
  <c r="J1089" i="4"/>
  <c r="E1089" i="4"/>
  <c r="H1089" i="4" s="1"/>
  <c r="I1089" i="4" s="1"/>
  <c r="J1088" i="4"/>
  <c r="E1088" i="4"/>
  <c r="H1088" i="4" s="1"/>
  <c r="I1088" i="4" s="1"/>
  <c r="J1087" i="4"/>
  <c r="E1087" i="4"/>
  <c r="H1087" i="4" s="1"/>
  <c r="I1087" i="4" s="1"/>
  <c r="J1085" i="4"/>
  <c r="E1085" i="4"/>
  <c r="H1085" i="4" s="1"/>
  <c r="I1085" i="4" s="1"/>
  <c r="J1084" i="4"/>
  <c r="E1084" i="4"/>
  <c r="H1084" i="4" s="1"/>
  <c r="I1084" i="4" s="1"/>
  <c r="J1083" i="4"/>
  <c r="E1083" i="4"/>
  <c r="H1083" i="4" s="1"/>
  <c r="I1083" i="4" s="1"/>
  <c r="J1082" i="4"/>
  <c r="E1082" i="4"/>
  <c r="H1082" i="4" s="1"/>
  <c r="I1082" i="4" s="1"/>
  <c r="J1080" i="4"/>
  <c r="E1080" i="4"/>
  <c r="H1080" i="4" s="1"/>
  <c r="I1080" i="4" s="1"/>
  <c r="J1079" i="4"/>
  <c r="E1079" i="4"/>
  <c r="H1079" i="4" s="1"/>
  <c r="I1079" i="4" s="1"/>
  <c r="J1077" i="4"/>
  <c r="E1077" i="4"/>
  <c r="H1077" i="4" s="1"/>
  <c r="I1077" i="4" s="1"/>
  <c r="J1076" i="4"/>
  <c r="E1076" i="4"/>
  <c r="H1076" i="4" s="1"/>
  <c r="I1076" i="4" s="1"/>
  <c r="J1074" i="4"/>
  <c r="E1074" i="4"/>
  <c r="H1074" i="4" s="1"/>
  <c r="I1074" i="4" s="1"/>
  <c r="J1073" i="4"/>
  <c r="E1073" i="4"/>
  <c r="H1073" i="4" s="1"/>
  <c r="I1073" i="4" s="1"/>
  <c r="J1071" i="4"/>
  <c r="E1071" i="4"/>
  <c r="H1071" i="4" s="1"/>
  <c r="I1071" i="4" s="1"/>
  <c r="J1070" i="4"/>
  <c r="E1070" i="4"/>
  <c r="H1070" i="4" s="1"/>
  <c r="I1070" i="4" s="1"/>
  <c r="J1068" i="4"/>
  <c r="E1068" i="4"/>
  <c r="H1068" i="4" s="1"/>
  <c r="I1068" i="4" s="1"/>
  <c r="J1067" i="4"/>
  <c r="E1067" i="4"/>
  <c r="H1067" i="4" s="1"/>
  <c r="I1067" i="4" s="1"/>
  <c r="J1066" i="4"/>
  <c r="E1066" i="4"/>
  <c r="H1066" i="4" s="1"/>
  <c r="I1066" i="4" s="1"/>
  <c r="J1065" i="4"/>
  <c r="E1065" i="4"/>
  <c r="H1065" i="4" s="1"/>
  <c r="I1065" i="4" s="1"/>
  <c r="J1064" i="4"/>
  <c r="E1064" i="4"/>
  <c r="H1064" i="4" s="1"/>
  <c r="I1064" i="4" s="1"/>
  <c r="J1062" i="4"/>
  <c r="E1062" i="4"/>
  <c r="H1062" i="4" s="1"/>
  <c r="I1062" i="4" s="1"/>
  <c r="J1061" i="4"/>
  <c r="E1061" i="4"/>
  <c r="H1061" i="4" s="1"/>
  <c r="I1061" i="4" s="1"/>
  <c r="J1059" i="4"/>
  <c r="E1059" i="4"/>
  <c r="H1059" i="4" s="1"/>
  <c r="I1059" i="4" s="1"/>
  <c r="J1058" i="4"/>
  <c r="E1058" i="4"/>
  <c r="H1058" i="4" s="1"/>
  <c r="I1058" i="4" s="1"/>
  <c r="J1057" i="4"/>
  <c r="E1057" i="4"/>
  <c r="H1057" i="4" s="1"/>
  <c r="I1057" i="4" s="1"/>
  <c r="J1055" i="4"/>
  <c r="E1055" i="4"/>
  <c r="H1055" i="4" s="1"/>
  <c r="I1055" i="4" s="1"/>
  <c r="J1054" i="4"/>
  <c r="E1054" i="4"/>
  <c r="H1054" i="4" s="1"/>
  <c r="I1054" i="4" s="1"/>
  <c r="J1053" i="4"/>
  <c r="E1053" i="4"/>
  <c r="H1053" i="4" s="1"/>
  <c r="I1053" i="4" s="1"/>
  <c r="J1051" i="4"/>
  <c r="E1051" i="4"/>
  <c r="H1051" i="4" s="1"/>
  <c r="I1051" i="4" s="1"/>
  <c r="J1050" i="4"/>
  <c r="E1050" i="4"/>
  <c r="H1050" i="4" s="1"/>
  <c r="I1050" i="4" s="1"/>
  <c r="J1049" i="4"/>
  <c r="E1049" i="4"/>
  <c r="H1049" i="4" s="1"/>
  <c r="I1049" i="4" s="1"/>
  <c r="J1048" i="4"/>
  <c r="E1048" i="4"/>
  <c r="H1048" i="4" s="1"/>
  <c r="I1048" i="4" s="1"/>
  <c r="J1046" i="4"/>
  <c r="E1046" i="4"/>
  <c r="H1046" i="4" s="1"/>
  <c r="I1046" i="4" s="1"/>
  <c r="J1045" i="4"/>
  <c r="E1045" i="4"/>
  <c r="H1045" i="4" s="1"/>
  <c r="I1045" i="4" s="1"/>
  <c r="J1044" i="4"/>
  <c r="E1044" i="4"/>
  <c r="H1044" i="4" s="1"/>
  <c r="I1044" i="4" s="1"/>
  <c r="J1043" i="4"/>
  <c r="E1043" i="4"/>
  <c r="H1043" i="4" s="1"/>
  <c r="I1043" i="4" s="1"/>
  <c r="J1041" i="4"/>
  <c r="E1041" i="4"/>
  <c r="H1041" i="4" s="1"/>
  <c r="I1041" i="4" s="1"/>
  <c r="J1040" i="4"/>
  <c r="E1040" i="4"/>
  <c r="H1040" i="4" s="1"/>
  <c r="I1040" i="4" s="1"/>
  <c r="J1039" i="4"/>
  <c r="E1039" i="4"/>
  <c r="H1039" i="4" s="1"/>
  <c r="I1039" i="4" s="1"/>
  <c r="J1037" i="4"/>
  <c r="E1037" i="4"/>
  <c r="H1037" i="4" s="1"/>
  <c r="I1037" i="4" s="1"/>
  <c r="J1036" i="4"/>
  <c r="E1036" i="4"/>
  <c r="H1036" i="4" s="1"/>
  <c r="I1036" i="4" s="1"/>
  <c r="J1035" i="4"/>
  <c r="E1035" i="4"/>
  <c r="H1035" i="4" s="1"/>
  <c r="I1035" i="4" s="1"/>
  <c r="J1034" i="4"/>
  <c r="E1034" i="4"/>
  <c r="H1034" i="4" s="1"/>
  <c r="I1034" i="4" s="1"/>
  <c r="J1033" i="4"/>
  <c r="E1033" i="4"/>
  <c r="H1033" i="4" s="1"/>
  <c r="I1033" i="4" s="1"/>
  <c r="J1031" i="4"/>
  <c r="E1031" i="4"/>
  <c r="H1031" i="4" s="1"/>
  <c r="I1031" i="4" s="1"/>
  <c r="J1030" i="4"/>
  <c r="E1030" i="4"/>
  <c r="H1030" i="4" s="1"/>
  <c r="I1030" i="4" s="1"/>
  <c r="J1029" i="4"/>
  <c r="E1029" i="4"/>
  <c r="H1029" i="4" s="1"/>
  <c r="I1029" i="4" s="1"/>
  <c r="J1028" i="4"/>
  <c r="E1028" i="4"/>
  <c r="H1028" i="4" s="1"/>
  <c r="I1028" i="4" s="1"/>
  <c r="J1026" i="4"/>
  <c r="E1026" i="4"/>
  <c r="H1026" i="4" s="1"/>
  <c r="I1026" i="4" s="1"/>
  <c r="J1025" i="4"/>
  <c r="E1025" i="4"/>
  <c r="H1025" i="4" s="1"/>
  <c r="I1025" i="4" s="1"/>
  <c r="J1024" i="4"/>
  <c r="E1024" i="4"/>
  <c r="H1024" i="4" s="1"/>
  <c r="I1024" i="4" s="1"/>
  <c r="J1023" i="4"/>
  <c r="E1023" i="4"/>
  <c r="H1023" i="4" s="1"/>
  <c r="I1023" i="4" s="1"/>
  <c r="J1022" i="4"/>
  <c r="E1022" i="4"/>
  <c r="H1022" i="4" s="1"/>
  <c r="I1022" i="4" s="1"/>
  <c r="J1021" i="4"/>
  <c r="E1021" i="4"/>
  <c r="H1021" i="4" s="1"/>
  <c r="I1021" i="4" s="1"/>
  <c r="J1020" i="4"/>
  <c r="E1020" i="4"/>
  <c r="H1020" i="4" s="1"/>
  <c r="I1020" i="4" s="1"/>
  <c r="J1018" i="4"/>
  <c r="E1018" i="4"/>
  <c r="H1018" i="4" s="1"/>
  <c r="I1018" i="4" s="1"/>
  <c r="J1017" i="4"/>
  <c r="E1017" i="4"/>
  <c r="H1017" i="4" s="1"/>
  <c r="I1017" i="4" s="1"/>
  <c r="J1016" i="4"/>
  <c r="E1016" i="4"/>
  <c r="H1016" i="4" s="1"/>
  <c r="I1016" i="4" s="1"/>
  <c r="J1015" i="4"/>
  <c r="E1015" i="4"/>
  <c r="H1015" i="4" s="1"/>
  <c r="I1015" i="4" s="1"/>
  <c r="J1014" i="4"/>
  <c r="E1014" i="4"/>
  <c r="H1014" i="4" s="1"/>
  <c r="I1014" i="4" s="1"/>
  <c r="J1012" i="4"/>
  <c r="E1012" i="4"/>
  <c r="H1012" i="4" s="1"/>
  <c r="I1012" i="4" s="1"/>
  <c r="J1011" i="4"/>
  <c r="E1011" i="4"/>
  <c r="H1011" i="4" s="1"/>
  <c r="I1011" i="4" s="1"/>
  <c r="J1010" i="4"/>
  <c r="E1010" i="4"/>
  <c r="H1010" i="4" s="1"/>
  <c r="I1010" i="4" s="1"/>
  <c r="J1009" i="4"/>
  <c r="E1009" i="4"/>
  <c r="H1009" i="4" s="1"/>
  <c r="I1009" i="4" s="1"/>
  <c r="J1008" i="4"/>
  <c r="E1008" i="4"/>
  <c r="H1008" i="4" s="1"/>
  <c r="I1008" i="4" s="1"/>
  <c r="J1006" i="4"/>
  <c r="E1006" i="4"/>
  <c r="H1006" i="4" s="1"/>
  <c r="I1006" i="4" s="1"/>
  <c r="J1005" i="4"/>
  <c r="E1005" i="4"/>
  <c r="H1005" i="4" s="1"/>
  <c r="I1005" i="4" s="1"/>
  <c r="J1004" i="4"/>
  <c r="E1004" i="4"/>
  <c r="H1004" i="4" s="1"/>
  <c r="I1004" i="4" s="1"/>
  <c r="J1002" i="4"/>
  <c r="E1002" i="4"/>
  <c r="H1002" i="4" s="1"/>
  <c r="I1002" i="4" s="1"/>
  <c r="J1001" i="4"/>
  <c r="E1001" i="4"/>
  <c r="H1001" i="4" s="1"/>
  <c r="I1001" i="4" s="1"/>
  <c r="J1000" i="4"/>
  <c r="E1000" i="4"/>
  <c r="H1000" i="4" s="1"/>
  <c r="I1000" i="4" s="1"/>
  <c r="J998" i="4"/>
  <c r="E998" i="4"/>
  <c r="H998" i="4" s="1"/>
  <c r="I998" i="4" s="1"/>
  <c r="J997" i="4"/>
  <c r="E997" i="4"/>
  <c r="H997" i="4" s="1"/>
  <c r="I997" i="4" s="1"/>
  <c r="J996" i="4"/>
  <c r="E996" i="4"/>
  <c r="H996" i="4" s="1"/>
  <c r="I996" i="4" s="1"/>
  <c r="J994" i="4"/>
  <c r="E994" i="4"/>
  <c r="H994" i="4" s="1"/>
  <c r="I994" i="4" s="1"/>
  <c r="J993" i="4"/>
  <c r="E993" i="4"/>
  <c r="H993" i="4" s="1"/>
  <c r="I993" i="4" s="1"/>
  <c r="J992" i="4"/>
  <c r="E992" i="4"/>
  <c r="H992" i="4" s="1"/>
  <c r="I992" i="4" s="1"/>
  <c r="J990" i="4"/>
  <c r="E990" i="4"/>
  <c r="H990" i="4" s="1"/>
  <c r="I990" i="4" s="1"/>
  <c r="J989" i="4"/>
  <c r="E989" i="4"/>
  <c r="H989" i="4" s="1"/>
  <c r="I989" i="4" s="1"/>
  <c r="J988" i="4"/>
  <c r="E988" i="4"/>
  <c r="H988" i="4" s="1"/>
  <c r="I988" i="4" s="1"/>
  <c r="J987" i="4"/>
  <c r="E987" i="4"/>
  <c r="H987" i="4" s="1"/>
  <c r="I987" i="4" s="1"/>
  <c r="J986" i="4"/>
  <c r="E986" i="4"/>
  <c r="H986" i="4" s="1"/>
  <c r="I986" i="4" s="1"/>
  <c r="J985" i="4"/>
  <c r="E985" i="4"/>
  <c r="H985" i="4" s="1"/>
  <c r="I985" i="4" s="1"/>
  <c r="J983" i="4"/>
  <c r="E983" i="4"/>
  <c r="H983" i="4" s="1"/>
  <c r="I983" i="4" s="1"/>
  <c r="J982" i="4"/>
  <c r="E982" i="4"/>
  <c r="H982" i="4" s="1"/>
  <c r="I982" i="4" s="1"/>
  <c r="J981" i="4"/>
  <c r="E981" i="4"/>
  <c r="H981" i="4" s="1"/>
  <c r="I981" i="4" s="1"/>
  <c r="J978" i="4"/>
  <c r="E978" i="4"/>
  <c r="H978" i="4" s="1"/>
  <c r="I978" i="4" s="1"/>
  <c r="J977" i="4"/>
  <c r="E977" i="4"/>
  <c r="H977" i="4" s="1"/>
  <c r="I977" i="4" s="1"/>
  <c r="J975" i="4"/>
  <c r="E975" i="4"/>
  <c r="H975" i="4" s="1"/>
  <c r="I975" i="4" s="1"/>
  <c r="J974" i="4"/>
  <c r="E974" i="4"/>
  <c r="H974" i="4" s="1"/>
  <c r="I974" i="4" s="1"/>
  <c r="J972" i="4"/>
  <c r="E972" i="4"/>
  <c r="H972" i="4" s="1"/>
  <c r="I972" i="4" s="1"/>
  <c r="J971" i="4"/>
  <c r="E971" i="4"/>
  <c r="H971" i="4" s="1"/>
  <c r="I971" i="4" s="1"/>
  <c r="J969" i="4"/>
  <c r="E969" i="4"/>
  <c r="H969" i="4" s="1"/>
  <c r="I969" i="4" s="1"/>
  <c r="J968" i="4"/>
  <c r="E968" i="4"/>
  <c r="H968" i="4" s="1"/>
  <c r="I968" i="4" s="1"/>
  <c r="J967" i="4"/>
  <c r="E967" i="4"/>
  <c r="H967" i="4" s="1"/>
  <c r="I967" i="4" s="1"/>
  <c r="J966" i="4"/>
  <c r="E966" i="4"/>
  <c r="H966" i="4" s="1"/>
  <c r="I966" i="4" s="1"/>
  <c r="J965" i="4"/>
  <c r="E965" i="4"/>
  <c r="H965" i="4" s="1"/>
  <c r="I965" i="4" s="1"/>
  <c r="J963" i="4"/>
  <c r="E963" i="4"/>
  <c r="H963" i="4" s="1"/>
  <c r="I963" i="4" s="1"/>
  <c r="J962" i="4"/>
  <c r="E962" i="4"/>
  <c r="H962" i="4" s="1"/>
  <c r="I962" i="4" s="1"/>
  <c r="J961" i="4"/>
  <c r="E961" i="4"/>
  <c r="H961" i="4" s="1"/>
  <c r="I961" i="4" s="1"/>
  <c r="J959" i="4"/>
  <c r="E959" i="4"/>
  <c r="H959" i="4" s="1"/>
  <c r="I959" i="4" s="1"/>
  <c r="J958" i="4"/>
  <c r="E958" i="4"/>
  <c r="H958" i="4" s="1"/>
  <c r="I958" i="4" s="1"/>
  <c r="J957" i="4"/>
  <c r="E957" i="4"/>
  <c r="H957" i="4" s="1"/>
  <c r="I957" i="4" s="1"/>
  <c r="J956" i="4"/>
  <c r="E956" i="4"/>
  <c r="H956" i="4" s="1"/>
  <c r="I956" i="4" s="1"/>
  <c r="J954" i="4"/>
  <c r="E954" i="4"/>
  <c r="H954" i="4" s="1"/>
  <c r="I954" i="4" s="1"/>
  <c r="J953" i="4"/>
  <c r="E953" i="4"/>
  <c r="H953" i="4" s="1"/>
  <c r="I953" i="4" s="1"/>
  <c r="J952" i="4"/>
  <c r="E952" i="4"/>
  <c r="H952" i="4" s="1"/>
  <c r="I952" i="4" s="1"/>
  <c r="J951" i="4"/>
  <c r="E951" i="4"/>
  <c r="H951" i="4" s="1"/>
  <c r="I951" i="4" s="1"/>
  <c r="J950" i="4"/>
  <c r="E950" i="4"/>
  <c r="H950" i="4" s="1"/>
  <c r="I950" i="4" s="1"/>
  <c r="J949" i="4"/>
  <c r="E949" i="4"/>
  <c r="H949" i="4" s="1"/>
  <c r="I949" i="4" s="1"/>
  <c r="J948" i="4"/>
  <c r="E948" i="4"/>
  <c r="H948" i="4" s="1"/>
  <c r="I948" i="4" s="1"/>
  <c r="J946" i="4"/>
  <c r="E946" i="4"/>
  <c r="H946" i="4" s="1"/>
  <c r="I946" i="4" s="1"/>
  <c r="J945" i="4"/>
  <c r="E945" i="4"/>
  <c r="H945" i="4" s="1"/>
  <c r="I945" i="4" s="1"/>
  <c r="J944" i="4"/>
  <c r="E944" i="4"/>
  <c r="H944" i="4" s="1"/>
  <c r="I944" i="4" s="1"/>
  <c r="J943" i="4"/>
  <c r="E943" i="4"/>
  <c r="H943" i="4" s="1"/>
  <c r="I943" i="4" s="1"/>
  <c r="J942" i="4"/>
  <c r="E942" i="4"/>
  <c r="H942" i="4" s="1"/>
  <c r="I942" i="4" s="1"/>
  <c r="J940" i="4"/>
  <c r="E940" i="4"/>
  <c r="H940" i="4" s="1"/>
  <c r="I940" i="4" s="1"/>
  <c r="J939" i="4"/>
  <c r="E939" i="4"/>
  <c r="H939" i="4" s="1"/>
  <c r="I939" i="4" s="1"/>
  <c r="J938" i="4"/>
  <c r="E938" i="4"/>
  <c r="H938" i="4" s="1"/>
  <c r="I938" i="4" s="1"/>
  <c r="J937" i="4"/>
  <c r="E937" i="4"/>
  <c r="H937" i="4" s="1"/>
  <c r="I937" i="4" s="1"/>
  <c r="J936" i="4"/>
  <c r="E936" i="4"/>
  <c r="H936" i="4" s="1"/>
  <c r="I936" i="4" s="1"/>
  <c r="J935" i="4"/>
  <c r="E935" i="4"/>
  <c r="H935" i="4" s="1"/>
  <c r="I935" i="4" s="1"/>
  <c r="J933" i="4"/>
  <c r="E933" i="4"/>
  <c r="H933" i="4" s="1"/>
  <c r="I933" i="4" s="1"/>
  <c r="J932" i="4"/>
  <c r="E932" i="4"/>
  <c r="H932" i="4" s="1"/>
  <c r="I932" i="4" s="1"/>
  <c r="J930" i="4"/>
  <c r="E930" i="4"/>
  <c r="H930" i="4" s="1"/>
  <c r="I930" i="4" s="1"/>
  <c r="J929" i="4"/>
  <c r="E929" i="4"/>
  <c r="H929" i="4" s="1"/>
  <c r="I929" i="4" s="1"/>
  <c r="J927" i="4"/>
  <c r="E927" i="4"/>
  <c r="H927" i="4" s="1"/>
  <c r="I927" i="4" s="1"/>
  <c r="J926" i="4"/>
  <c r="E926" i="4"/>
  <c r="H926" i="4" s="1"/>
  <c r="I926" i="4" s="1"/>
  <c r="J924" i="4"/>
  <c r="E924" i="4"/>
  <c r="H924" i="4" s="1"/>
  <c r="I924" i="4" s="1"/>
  <c r="J923" i="4"/>
  <c r="E923" i="4"/>
  <c r="H923" i="4" s="1"/>
  <c r="I923" i="4" s="1"/>
  <c r="J921" i="4"/>
  <c r="E921" i="4"/>
  <c r="H921" i="4" s="1"/>
  <c r="I921" i="4" s="1"/>
  <c r="J920" i="4"/>
  <c r="E920" i="4"/>
  <c r="H920" i="4" s="1"/>
  <c r="I920" i="4" s="1"/>
  <c r="J919" i="4"/>
  <c r="E919" i="4"/>
  <c r="H919" i="4" s="1"/>
  <c r="I919" i="4" s="1"/>
  <c r="J917" i="4"/>
  <c r="E917" i="4"/>
  <c r="H917" i="4" s="1"/>
  <c r="I917" i="4" s="1"/>
  <c r="J916" i="4"/>
  <c r="E916" i="4"/>
  <c r="H916" i="4" s="1"/>
  <c r="I916" i="4" s="1"/>
  <c r="J914" i="4"/>
  <c r="E914" i="4"/>
  <c r="H914" i="4" s="1"/>
  <c r="I914" i="4" s="1"/>
  <c r="J913" i="4"/>
  <c r="E913" i="4"/>
  <c r="H913" i="4" s="1"/>
  <c r="I913" i="4" s="1"/>
  <c r="J912" i="4"/>
  <c r="E912" i="4"/>
  <c r="H912" i="4" s="1"/>
  <c r="I912" i="4" s="1"/>
  <c r="J911" i="4"/>
  <c r="E911" i="4"/>
  <c r="H911" i="4" s="1"/>
  <c r="I911" i="4" s="1"/>
  <c r="J908" i="4"/>
  <c r="E908" i="4"/>
  <c r="H908" i="4" s="1"/>
  <c r="I908" i="4" s="1"/>
  <c r="J907" i="4"/>
  <c r="E907" i="4"/>
  <c r="H907" i="4" s="1"/>
  <c r="I907" i="4" s="1"/>
  <c r="J906" i="4"/>
  <c r="E906" i="4"/>
  <c r="H906" i="4" s="1"/>
  <c r="I906" i="4" s="1"/>
  <c r="J905" i="4"/>
  <c r="E905" i="4"/>
  <c r="H905" i="4" s="1"/>
  <c r="I905" i="4" s="1"/>
  <c r="J904" i="4"/>
  <c r="H904" i="4"/>
  <c r="I904" i="4" s="1"/>
  <c r="J902" i="4"/>
  <c r="E902" i="4"/>
  <c r="H902" i="4" s="1"/>
  <c r="I902" i="4" s="1"/>
  <c r="J901" i="4"/>
  <c r="E901" i="4"/>
  <c r="H901" i="4" s="1"/>
  <c r="I901" i="4" s="1"/>
  <c r="J900" i="4"/>
  <c r="E900" i="4"/>
  <c r="H900" i="4" s="1"/>
  <c r="I900" i="4" s="1"/>
  <c r="J899" i="4"/>
  <c r="E899" i="4"/>
  <c r="H899" i="4" s="1"/>
  <c r="I899" i="4" s="1"/>
  <c r="J898" i="4"/>
  <c r="E898" i="4"/>
  <c r="H898" i="4" s="1"/>
  <c r="I898" i="4" s="1"/>
  <c r="J897" i="4"/>
  <c r="E897" i="4"/>
  <c r="H897" i="4" s="1"/>
  <c r="I897" i="4" s="1"/>
  <c r="J895" i="4"/>
  <c r="E895" i="4"/>
  <c r="H895" i="4" s="1"/>
  <c r="I895" i="4" s="1"/>
  <c r="J894" i="4"/>
  <c r="E894" i="4"/>
  <c r="H894" i="4" s="1"/>
  <c r="I894" i="4" s="1"/>
  <c r="J893" i="4"/>
  <c r="E893" i="4"/>
  <c r="H893" i="4" s="1"/>
  <c r="I893" i="4" s="1"/>
  <c r="J892" i="4"/>
  <c r="E892" i="4"/>
  <c r="H892" i="4" s="1"/>
  <c r="I892" i="4" s="1"/>
  <c r="J890" i="4"/>
  <c r="E890" i="4"/>
  <c r="H890" i="4" s="1"/>
  <c r="I890" i="4" s="1"/>
  <c r="J889" i="4"/>
  <c r="E889" i="4"/>
  <c r="H889" i="4" s="1"/>
  <c r="I889" i="4" s="1"/>
  <c r="J888" i="4"/>
  <c r="E888" i="4"/>
  <c r="H888" i="4" s="1"/>
  <c r="I888" i="4" s="1"/>
  <c r="J887" i="4"/>
  <c r="K887" i="4" s="1"/>
  <c r="E887" i="4"/>
  <c r="H887" i="4" s="1"/>
  <c r="I887" i="4" s="1"/>
  <c r="J886" i="4"/>
  <c r="E886" i="4"/>
  <c r="H886" i="4" s="1"/>
  <c r="I886" i="4" s="1"/>
  <c r="J885" i="4"/>
  <c r="E885" i="4"/>
  <c r="H885" i="4" s="1"/>
  <c r="I885" i="4" s="1"/>
  <c r="J884" i="4"/>
  <c r="E884" i="4"/>
  <c r="H884" i="4" s="1"/>
  <c r="I884" i="4" s="1"/>
  <c r="J882" i="4"/>
  <c r="E882" i="4"/>
  <c r="H882" i="4" s="1"/>
  <c r="I882" i="4" s="1"/>
  <c r="J881" i="4"/>
  <c r="E881" i="4"/>
  <c r="H881" i="4" s="1"/>
  <c r="I881" i="4" s="1"/>
  <c r="J880" i="4"/>
  <c r="E880" i="4"/>
  <c r="H880" i="4" s="1"/>
  <c r="I880" i="4" s="1"/>
  <c r="J878" i="4"/>
  <c r="E878" i="4"/>
  <c r="H878" i="4" s="1"/>
  <c r="I878" i="4" s="1"/>
  <c r="J877" i="4"/>
  <c r="E877" i="4"/>
  <c r="H877" i="4" s="1"/>
  <c r="I877" i="4" s="1"/>
  <c r="J875" i="4"/>
  <c r="E875" i="4"/>
  <c r="H875" i="4" s="1"/>
  <c r="I875" i="4" s="1"/>
  <c r="J874" i="4"/>
  <c r="E874" i="4"/>
  <c r="H874" i="4" s="1"/>
  <c r="I874" i="4" s="1"/>
  <c r="J872" i="4"/>
  <c r="E872" i="4"/>
  <c r="H872" i="4" s="1"/>
  <c r="I872" i="4" s="1"/>
  <c r="J870" i="4"/>
  <c r="E870" i="4"/>
  <c r="H870" i="4" s="1"/>
  <c r="I870" i="4" s="1"/>
  <c r="J869" i="4"/>
  <c r="E869" i="4"/>
  <c r="H869" i="4" s="1"/>
  <c r="I869" i="4" s="1"/>
  <c r="J868" i="4"/>
  <c r="E868" i="4"/>
  <c r="H868" i="4" s="1"/>
  <c r="I868" i="4" s="1"/>
  <c r="J866" i="4"/>
  <c r="E866" i="4"/>
  <c r="H866" i="4" s="1"/>
  <c r="I866" i="4" s="1"/>
  <c r="J865" i="4"/>
  <c r="E865" i="4"/>
  <c r="H865" i="4" s="1"/>
  <c r="I865" i="4" s="1"/>
  <c r="J863" i="4"/>
  <c r="E863" i="4"/>
  <c r="H863" i="4" s="1"/>
  <c r="I863" i="4" s="1"/>
  <c r="J862" i="4"/>
  <c r="E862" i="4"/>
  <c r="H862" i="4" s="1"/>
  <c r="I862" i="4" s="1"/>
  <c r="J861" i="4"/>
  <c r="H861" i="4"/>
  <c r="I861" i="4" s="1"/>
  <c r="E861" i="4"/>
  <c r="J859" i="4"/>
  <c r="E859" i="4"/>
  <c r="H859" i="4" s="1"/>
  <c r="I859" i="4" s="1"/>
  <c r="J858" i="4"/>
  <c r="E858" i="4"/>
  <c r="H858" i="4" s="1"/>
  <c r="I858" i="4" s="1"/>
  <c r="J857" i="4"/>
  <c r="E857" i="4"/>
  <c r="H857" i="4" s="1"/>
  <c r="I857" i="4" s="1"/>
  <c r="J856" i="4"/>
  <c r="E856" i="4"/>
  <c r="H856" i="4" s="1"/>
  <c r="I856" i="4" s="1"/>
  <c r="J854" i="4"/>
  <c r="E854" i="4"/>
  <c r="H854" i="4" s="1"/>
  <c r="I854" i="4" s="1"/>
  <c r="J853" i="4"/>
  <c r="E853" i="4"/>
  <c r="H853" i="4" s="1"/>
  <c r="I853" i="4" s="1"/>
  <c r="J852" i="4"/>
  <c r="E852" i="4"/>
  <c r="H852" i="4" s="1"/>
  <c r="I852" i="4" s="1"/>
  <c r="J851" i="4"/>
  <c r="E851" i="4"/>
  <c r="H851" i="4" s="1"/>
  <c r="I851" i="4" s="1"/>
  <c r="J850" i="4"/>
  <c r="E850" i="4"/>
  <c r="H850" i="4" s="1"/>
  <c r="I850" i="4" s="1"/>
  <c r="J849" i="4"/>
  <c r="E849" i="4"/>
  <c r="H849" i="4" s="1"/>
  <c r="I849" i="4" s="1"/>
  <c r="J848" i="4"/>
  <c r="E848" i="4"/>
  <c r="H848" i="4" s="1"/>
  <c r="I848" i="4" s="1"/>
  <c r="J846" i="4"/>
  <c r="E846" i="4"/>
  <c r="H846" i="4" s="1"/>
  <c r="I846" i="4" s="1"/>
  <c r="J845" i="4"/>
  <c r="E845" i="4"/>
  <c r="H845" i="4" s="1"/>
  <c r="I845" i="4" s="1"/>
  <c r="J844" i="4"/>
  <c r="E844" i="4"/>
  <c r="H844" i="4" s="1"/>
  <c r="I844" i="4" s="1"/>
  <c r="J843" i="4"/>
  <c r="E843" i="4"/>
  <c r="H843" i="4" s="1"/>
  <c r="I843" i="4" s="1"/>
  <c r="J842" i="4"/>
  <c r="E842" i="4"/>
  <c r="H842" i="4" s="1"/>
  <c r="I842" i="4" s="1"/>
  <c r="J840" i="4"/>
  <c r="E840" i="4"/>
  <c r="H840" i="4" s="1"/>
  <c r="I840" i="4" s="1"/>
  <c r="J839" i="4"/>
  <c r="E839" i="4"/>
  <c r="H839" i="4" s="1"/>
  <c r="I839" i="4" s="1"/>
  <c r="J838" i="4"/>
  <c r="E838" i="4"/>
  <c r="H838" i="4" s="1"/>
  <c r="I838" i="4" s="1"/>
  <c r="J837" i="4"/>
  <c r="E837" i="4"/>
  <c r="H837" i="4" s="1"/>
  <c r="I837" i="4" s="1"/>
  <c r="J836" i="4"/>
  <c r="E836" i="4"/>
  <c r="H836" i="4" s="1"/>
  <c r="I836" i="4" s="1"/>
  <c r="J834" i="4"/>
  <c r="H834" i="4"/>
  <c r="I834" i="4" s="1"/>
  <c r="J833" i="4"/>
  <c r="H833" i="4"/>
  <c r="I833" i="4" s="1"/>
  <c r="J832" i="4"/>
  <c r="H832" i="4"/>
  <c r="I832" i="4" s="1"/>
  <c r="J831" i="4"/>
  <c r="H831" i="4"/>
  <c r="I831" i="4" s="1"/>
  <c r="J829" i="4"/>
  <c r="H829" i="4"/>
  <c r="I829" i="4" s="1"/>
  <c r="J828" i="4"/>
  <c r="H828" i="4"/>
  <c r="I828" i="4" s="1"/>
  <c r="J827" i="4"/>
  <c r="H827" i="4"/>
  <c r="I827" i="4" s="1"/>
  <c r="J825" i="4"/>
  <c r="H825" i="4"/>
  <c r="I825" i="4" s="1"/>
  <c r="J824" i="4"/>
  <c r="H824" i="4"/>
  <c r="I824" i="4" s="1"/>
  <c r="J822" i="4"/>
  <c r="H822" i="4"/>
  <c r="I822" i="4" s="1"/>
  <c r="J821" i="4"/>
  <c r="H821" i="4"/>
  <c r="I821" i="4" s="1"/>
  <c r="J820" i="4"/>
  <c r="H820" i="4"/>
  <c r="I820" i="4" s="1"/>
  <c r="J819" i="4"/>
  <c r="H819" i="4"/>
  <c r="I819" i="4" s="1"/>
  <c r="J818" i="4"/>
  <c r="H818" i="4"/>
  <c r="I818" i="4" s="1"/>
  <c r="J817" i="4"/>
  <c r="H817" i="4"/>
  <c r="I817" i="4" s="1"/>
  <c r="J815" i="4"/>
  <c r="H815" i="4"/>
  <c r="I815" i="4" s="1"/>
  <c r="J814" i="4"/>
  <c r="H814" i="4"/>
  <c r="I814" i="4" s="1"/>
  <c r="J813" i="4"/>
  <c r="H813" i="4"/>
  <c r="I813" i="4" s="1"/>
  <c r="J812" i="4"/>
  <c r="H812" i="4"/>
  <c r="I812" i="4" s="1"/>
  <c r="J810" i="4"/>
  <c r="H810" i="4"/>
  <c r="I810" i="4" s="1"/>
  <c r="J809" i="4"/>
  <c r="H809" i="4"/>
  <c r="I809" i="4" s="1"/>
  <c r="J807" i="4"/>
  <c r="H807" i="4"/>
  <c r="I807" i="4" s="1"/>
  <c r="J806" i="4"/>
  <c r="H806" i="4"/>
  <c r="I806" i="4" s="1"/>
  <c r="J805" i="4"/>
  <c r="H805" i="4"/>
  <c r="I805" i="4" s="1"/>
  <c r="J804" i="4"/>
  <c r="H804" i="4"/>
  <c r="I804" i="4" s="1"/>
  <c r="J801" i="4"/>
  <c r="H801" i="4"/>
  <c r="I801" i="4" s="1"/>
  <c r="J800" i="4"/>
  <c r="H800" i="4"/>
  <c r="I800" i="4" s="1"/>
  <c r="J798" i="4"/>
  <c r="H798" i="4"/>
  <c r="I798" i="4" s="1"/>
  <c r="J797" i="4"/>
  <c r="H797" i="4"/>
  <c r="I797" i="4" s="1"/>
  <c r="J795" i="4"/>
  <c r="H795" i="4"/>
  <c r="I795" i="4" s="1"/>
  <c r="J794" i="4"/>
  <c r="H794" i="4"/>
  <c r="I794" i="4" s="1"/>
  <c r="J793" i="4"/>
  <c r="H793" i="4"/>
  <c r="I793" i="4" s="1"/>
  <c r="J792" i="4"/>
  <c r="H792" i="4"/>
  <c r="I792" i="4" s="1"/>
  <c r="J791" i="4"/>
  <c r="H791" i="4"/>
  <c r="I791" i="4" s="1"/>
  <c r="J789" i="4"/>
  <c r="H789" i="4"/>
  <c r="I789" i="4" s="1"/>
  <c r="J788" i="4"/>
  <c r="H788" i="4"/>
  <c r="I788" i="4" s="1"/>
  <c r="J786" i="4"/>
  <c r="H786" i="4"/>
  <c r="I786" i="4" s="1"/>
  <c r="J785" i="4"/>
  <c r="H785" i="4"/>
  <c r="I785" i="4" s="1"/>
  <c r="J784" i="4"/>
  <c r="H784" i="4"/>
  <c r="I784" i="4" s="1"/>
  <c r="J782" i="4"/>
  <c r="H782" i="4"/>
  <c r="I782" i="4" s="1"/>
  <c r="J781" i="4"/>
  <c r="H781" i="4"/>
  <c r="I781" i="4" s="1"/>
  <c r="J780" i="4"/>
  <c r="H780" i="4"/>
  <c r="I780" i="4" s="1"/>
  <c r="J778" i="4"/>
  <c r="H778" i="4"/>
  <c r="I778" i="4" s="1"/>
  <c r="J777" i="4"/>
  <c r="H777" i="4"/>
  <c r="I777" i="4" s="1"/>
  <c r="J776" i="4"/>
  <c r="H776" i="4"/>
  <c r="I776" i="4" s="1"/>
  <c r="J774" i="4"/>
  <c r="H774" i="4"/>
  <c r="I774" i="4" s="1"/>
  <c r="J773" i="4"/>
  <c r="H773" i="4"/>
  <c r="I773" i="4" s="1"/>
  <c r="J771" i="4"/>
  <c r="H771" i="4"/>
  <c r="I771" i="4" s="1"/>
  <c r="J770" i="4"/>
  <c r="H770" i="4"/>
  <c r="I770" i="4" s="1"/>
  <c r="J769" i="4"/>
  <c r="H769" i="4"/>
  <c r="I769" i="4" s="1"/>
  <c r="J767" i="4"/>
  <c r="H767" i="4"/>
  <c r="I767" i="4" s="1"/>
  <c r="J766" i="4"/>
  <c r="H766" i="4"/>
  <c r="I766" i="4" s="1"/>
  <c r="J765" i="4"/>
  <c r="H765" i="4"/>
  <c r="I765" i="4" s="1"/>
  <c r="J763" i="4"/>
  <c r="H763" i="4"/>
  <c r="I763" i="4" s="1"/>
  <c r="J762" i="4"/>
  <c r="H762" i="4"/>
  <c r="I762" i="4" s="1"/>
  <c r="J760" i="4"/>
  <c r="H760" i="4"/>
  <c r="I760" i="4" s="1"/>
  <c r="J759" i="4"/>
  <c r="H759" i="4"/>
  <c r="I759" i="4" s="1"/>
  <c r="J758" i="4"/>
  <c r="H758" i="4"/>
  <c r="I758" i="4" s="1"/>
  <c r="J757" i="4"/>
  <c r="H757" i="4"/>
  <c r="I757" i="4" s="1"/>
  <c r="J755" i="4"/>
  <c r="H755" i="4"/>
  <c r="I755" i="4" s="1"/>
  <c r="J754" i="4"/>
  <c r="H754" i="4"/>
  <c r="I754" i="4" s="1"/>
  <c r="J753" i="4"/>
  <c r="H753" i="4"/>
  <c r="I753" i="4" s="1"/>
  <c r="J752" i="4"/>
  <c r="H752" i="4"/>
  <c r="I752" i="4" s="1"/>
  <c r="J751" i="4"/>
  <c r="H751" i="4"/>
  <c r="I751" i="4" s="1"/>
  <c r="J750" i="4"/>
  <c r="H750" i="4"/>
  <c r="I750" i="4" s="1"/>
  <c r="J748" i="4"/>
  <c r="H748" i="4"/>
  <c r="I748" i="4" s="1"/>
  <c r="J747" i="4"/>
  <c r="H747" i="4"/>
  <c r="I747" i="4" s="1"/>
  <c r="J746" i="4"/>
  <c r="H746" i="4"/>
  <c r="I746" i="4" s="1"/>
  <c r="J745" i="4"/>
  <c r="H745" i="4"/>
  <c r="I745" i="4" s="1"/>
  <c r="J744" i="4"/>
  <c r="H744" i="4"/>
  <c r="I744" i="4" s="1"/>
  <c r="J742" i="4"/>
  <c r="H742" i="4"/>
  <c r="I742" i="4" s="1"/>
  <c r="J741" i="4"/>
  <c r="H741" i="4"/>
  <c r="I741" i="4" s="1"/>
  <c r="J740" i="4"/>
  <c r="H740" i="4"/>
  <c r="I740" i="4" s="1"/>
  <c r="J739" i="4"/>
  <c r="H739" i="4"/>
  <c r="I739" i="4" s="1"/>
  <c r="J738" i="4"/>
  <c r="H738" i="4"/>
  <c r="I738" i="4" s="1"/>
  <c r="J737" i="4"/>
  <c r="H737" i="4"/>
  <c r="I737" i="4" s="1"/>
  <c r="J736" i="4"/>
  <c r="H736" i="4"/>
  <c r="I736" i="4" s="1"/>
  <c r="J734" i="4"/>
  <c r="H734" i="4"/>
  <c r="I734" i="4" s="1"/>
  <c r="J733" i="4"/>
  <c r="H733" i="4"/>
  <c r="I733" i="4" s="1"/>
  <c r="J732" i="4"/>
  <c r="H732" i="4"/>
  <c r="I732" i="4" s="1"/>
  <c r="J730" i="4"/>
  <c r="H730" i="4"/>
  <c r="I730" i="4" s="1"/>
  <c r="J729" i="4"/>
  <c r="H729" i="4"/>
  <c r="I729" i="4" s="1"/>
  <c r="J728" i="4"/>
  <c r="H728" i="4"/>
  <c r="I728" i="4" s="1"/>
  <c r="J726" i="4"/>
  <c r="H726" i="4"/>
  <c r="I726" i="4" s="1"/>
  <c r="J725" i="4"/>
  <c r="H725" i="4"/>
  <c r="I725" i="4" s="1"/>
  <c r="J724" i="4"/>
  <c r="H724" i="4"/>
  <c r="I724" i="4" s="1"/>
  <c r="J723" i="4"/>
  <c r="H723" i="4"/>
  <c r="I723" i="4" s="1"/>
  <c r="J721" i="4"/>
  <c r="H721" i="4"/>
  <c r="I721" i="4" s="1"/>
  <c r="J720" i="4"/>
  <c r="H720" i="4"/>
  <c r="I720" i="4" s="1"/>
  <c r="J719" i="4"/>
  <c r="H719" i="4"/>
  <c r="I719" i="4" s="1"/>
  <c r="J717" i="4"/>
  <c r="H717" i="4"/>
  <c r="I717" i="4" s="1"/>
  <c r="J716" i="4"/>
  <c r="H716" i="4"/>
  <c r="I716" i="4" s="1"/>
  <c r="J715" i="4"/>
  <c r="H715" i="4"/>
  <c r="I715" i="4" s="1"/>
  <c r="J714" i="4"/>
  <c r="H714" i="4"/>
  <c r="I714" i="4" s="1"/>
  <c r="J713" i="4"/>
  <c r="H713" i="4"/>
  <c r="I713" i="4" s="1"/>
  <c r="J710" i="4"/>
  <c r="H710" i="4"/>
  <c r="I710" i="4" s="1"/>
  <c r="J709" i="4"/>
  <c r="H709" i="4"/>
  <c r="I709" i="4" s="1"/>
  <c r="J708" i="4"/>
  <c r="H708" i="4"/>
  <c r="I708" i="4" s="1"/>
  <c r="J707" i="4"/>
  <c r="H707" i="4"/>
  <c r="I707" i="4" s="1"/>
  <c r="J706" i="4"/>
  <c r="H706" i="4"/>
  <c r="I706" i="4" s="1"/>
  <c r="J705" i="4"/>
  <c r="H705" i="4"/>
  <c r="I705" i="4" s="1"/>
  <c r="J704" i="4"/>
  <c r="H704" i="4"/>
  <c r="I704" i="4" s="1"/>
  <c r="J703" i="4"/>
  <c r="H703" i="4"/>
  <c r="I703" i="4" s="1"/>
  <c r="J702" i="4"/>
  <c r="H702" i="4"/>
  <c r="I702" i="4" s="1"/>
  <c r="J700" i="4"/>
  <c r="H700" i="4"/>
  <c r="I700" i="4" s="1"/>
  <c r="J699" i="4"/>
  <c r="H699" i="4"/>
  <c r="I699" i="4" s="1"/>
  <c r="J698" i="4"/>
  <c r="H698" i="4"/>
  <c r="I698" i="4" s="1"/>
  <c r="J696" i="4"/>
  <c r="H696" i="4"/>
  <c r="I696" i="4" s="1"/>
  <c r="J695" i="4"/>
  <c r="H695" i="4"/>
  <c r="I695" i="4" s="1"/>
  <c r="J694" i="4"/>
  <c r="H694" i="4"/>
  <c r="I694" i="4" s="1"/>
  <c r="J693" i="4"/>
  <c r="H693" i="4"/>
  <c r="I693" i="4" s="1"/>
  <c r="J692" i="4"/>
  <c r="H692" i="4"/>
  <c r="I692" i="4" s="1"/>
  <c r="J691" i="4"/>
  <c r="H691" i="4"/>
  <c r="I691" i="4" s="1"/>
  <c r="J690" i="4"/>
  <c r="H690" i="4"/>
  <c r="I690" i="4" s="1"/>
  <c r="J689" i="4"/>
  <c r="H689" i="4"/>
  <c r="I689" i="4" s="1"/>
  <c r="J687" i="4"/>
  <c r="H687" i="4"/>
  <c r="I687" i="4" s="1"/>
  <c r="J686" i="4"/>
  <c r="H686" i="4"/>
  <c r="I686" i="4" s="1"/>
  <c r="J684" i="4"/>
  <c r="H684" i="4"/>
  <c r="I684" i="4" s="1"/>
  <c r="J683" i="4"/>
  <c r="H683" i="4"/>
  <c r="I683" i="4" s="1"/>
  <c r="J682" i="4"/>
  <c r="H682" i="4"/>
  <c r="I682" i="4" s="1"/>
  <c r="J680" i="4"/>
  <c r="H680" i="4"/>
  <c r="I680" i="4" s="1"/>
  <c r="J679" i="4"/>
  <c r="H679" i="4"/>
  <c r="I679" i="4" s="1"/>
  <c r="J677" i="4"/>
  <c r="H677" i="4"/>
  <c r="I677" i="4" s="1"/>
  <c r="J676" i="4"/>
  <c r="H676" i="4"/>
  <c r="I676" i="4" s="1"/>
  <c r="J675" i="4"/>
  <c r="H675" i="4"/>
  <c r="I675" i="4" s="1"/>
  <c r="J674" i="4"/>
  <c r="H674" i="4"/>
  <c r="I674" i="4" s="1"/>
  <c r="J673" i="4"/>
  <c r="H673" i="4"/>
  <c r="I673" i="4" s="1"/>
  <c r="J671" i="4"/>
  <c r="H671" i="4"/>
  <c r="I671" i="4" s="1"/>
  <c r="J670" i="4"/>
  <c r="H670" i="4"/>
  <c r="I670" i="4" s="1"/>
  <c r="J668" i="4"/>
  <c r="H668" i="4"/>
  <c r="I668" i="4" s="1"/>
  <c r="J667" i="4"/>
  <c r="H667" i="4"/>
  <c r="I667" i="4" s="1"/>
  <c r="J666" i="4"/>
  <c r="H666" i="4"/>
  <c r="I666" i="4" s="1"/>
  <c r="J665" i="4"/>
  <c r="H665" i="4"/>
  <c r="I665" i="4" s="1"/>
  <c r="J664" i="4"/>
  <c r="H664" i="4"/>
  <c r="I664" i="4" s="1"/>
  <c r="J662" i="4"/>
  <c r="H662" i="4"/>
  <c r="I662" i="4" s="1"/>
  <c r="J661" i="4"/>
  <c r="H661" i="4"/>
  <c r="I661" i="4" s="1"/>
  <c r="J659" i="4"/>
  <c r="H659" i="4"/>
  <c r="I659" i="4" s="1"/>
  <c r="J658" i="4"/>
  <c r="H658" i="4"/>
  <c r="I658" i="4" s="1"/>
  <c r="J657" i="4"/>
  <c r="H657" i="4"/>
  <c r="I657" i="4" s="1"/>
  <c r="J656" i="4"/>
  <c r="H656" i="4"/>
  <c r="I656" i="4" s="1"/>
  <c r="J654" i="4"/>
  <c r="H654" i="4"/>
  <c r="I654" i="4" s="1"/>
  <c r="J653" i="4"/>
  <c r="H653" i="4"/>
  <c r="I653" i="4" s="1"/>
  <c r="J651" i="4"/>
  <c r="H651" i="4"/>
  <c r="I651" i="4" s="1"/>
  <c r="J650" i="4"/>
  <c r="H650" i="4"/>
  <c r="I650" i="4" s="1"/>
  <c r="J649" i="4"/>
  <c r="H649" i="4"/>
  <c r="I649" i="4" s="1"/>
  <c r="J648" i="4"/>
  <c r="H648" i="4"/>
  <c r="I648" i="4" s="1"/>
  <c r="J647" i="4"/>
  <c r="H647" i="4"/>
  <c r="I647" i="4" s="1"/>
  <c r="J645" i="4"/>
  <c r="H645" i="4"/>
  <c r="I645" i="4" s="1"/>
  <c r="J644" i="4"/>
  <c r="H644" i="4"/>
  <c r="I644" i="4" s="1"/>
  <c r="J642" i="4"/>
  <c r="H642" i="4"/>
  <c r="I642" i="4" s="1"/>
  <c r="J641" i="4"/>
  <c r="H641" i="4"/>
  <c r="I641" i="4" s="1"/>
  <c r="J639" i="4"/>
  <c r="H639" i="4"/>
  <c r="I639" i="4" s="1"/>
  <c r="J638" i="4"/>
  <c r="H638" i="4"/>
  <c r="I638" i="4" s="1"/>
  <c r="J637" i="4"/>
  <c r="H637" i="4"/>
  <c r="I637" i="4" s="1"/>
  <c r="J636" i="4"/>
  <c r="H636" i="4"/>
  <c r="I636" i="4" s="1"/>
  <c r="J634" i="4"/>
  <c r="H634" i="4"/>
  <c r="I634" i="4" s="1"/>
  <c r="J633" i="4"/>
  <c r="H633" i="4"/>
  <c r="I633" i="4" s="1"/>
  <c r="J632" i="4"/>
  <c r="H632" i="4"/>
  <c r="I632" i="4" s="1"/>
  <c r="J631" i="4"/>
  <c r="H631" i="4"/>
  <c r="I631" i="4" s="1"/>
  <c r="J630" i="4"/>
  <c r="H630" i="4"/>
  <c r="I630" i="4" s="1"/>
  <c r="J628" i="4"/>
  <c r="H628" i="4"/>
  <c r="I628" i="4" s="1"/>
  <c r="J627" i="4"/>
  <c r="H627" i="4"/>
  <c r="I627" i="4" s="1"/>
  <c r="J626" i="4"/>
  <c r="H626" i="4"/>
  <c r="I626" i="4" s="1"/>
  <c r="J625" i="4"/>
  <c r="H625" i="4"/>
  <c r="I625" i="4" s="1"/>
  <c r="J624" i="4"/>
  <c r="H624" i="4"/>
  <c r="I624" i="4" s="1"/>
  <c r="J623" i="4"/>
  <c r="H623" i="4"/>
  <c r="I623" i="4" s="1"/>
  <c r="J622" i="4"/>
  <c r="H622" i="4"/>
  <c r="I622" i="4" s="1"/>
  <c r="J620" i="4"/>
  <c r="H620" i="4"/>
  <c r="I620" i="4" s="1"/>
  <c r="J619" i="4"/>
  <c r="H619" i="4"/>
  <c r="I619" i="4" s="1"/>
  <c r="J618" i="4"/>
  <c r="H618" i="4"/>
  <c r="I618" i="4" s="1"/>
  <c r="J616" i="4"/>
  <c r="H616" i="4"/>
  <c r="I616" i="4" s="1"/>
  <c r="J615" i="4"/>
  <c r="H615" i="4"/>
  <c r="I615" i="4" s="1"/>
  <c r="J613" i="4"/>
  <c r="H613" i="4"/>
  <c r="I613" i="4" s="1"/>
  <c r="J612" i="4"/>
  <c r="H612" i="4"/>
  <c r="I612" i="4" s="1"/>
  <c r="J611" i="4"/>
  <c r="H611" i="4"/>
  <c r="I611" i="4" s="1"/>
  <c r="J609" i="4"/>
  <c r="H609" i="4"/>
  <c r="I609" i="4" s="1"/>
  <c r="J608" i="4"/>
  <c r="H608" i="4"/>
  <c r="I608" i="4" s="1"/>
  <c r="J606" i="4"/>
  <c r="H606" i="4"/>
  <c r="I606" i="4" s="1"/>
  <c r="J605" i="4"/>
  <c r="H605" i="4"/>
  <c r="I605" i="4" s="1"/>
  <c r="J604" i="4"/>
  <c r="H604" i="4"/>
  <c r="I604" i="4" s="1"/>
  <c r="J603" i="4"/>
  <c r="H603" i="4"/>
  <c r="I603" i="4" s="1"/>
  <c r="J602" i="4"/>
  <c r="H602" i="4"/>
  <c r="I602" i="4" s="1"/>
  <c r="J601" i="4"/>
  <c r="H601" i="4"/>
  <c r="I601" i="4" s="1"/>
  <c r="J599" i="4"/>
  <c r="H599" i="4"/>
  <c r="I599" i="4" s="1"/>
  <c r="J598" i="4"/>
  <c r="H598" i="4"/>
  <c r="I598" i="4" s="1"/>
  <c r="J596" i="4"/>
  <c r="H596" i="4"/>
  <c r="I596" i="4" s="1"/>
  <c r="J595" i="4"/>
  <c r="H595" i="4"/>
  <c r="I595" i="4" s="1"/>
  <c r="J594" i="4"/>
  <c r="H594" i="4"/>
  <c r="I594" i="4" s="1"/>
  <c r="J593" i="4"/>
  <c r="H593" i="4"/>
  <c r="I593" i="4" s="1"/>
  <c r="J591" i="4"/>
  <c r="H591" i="4"/>
  <c r="I591" i="4" s="1"/>
  <c r="J590" i="4"/>
  <c r="H590" i="4"/>
  <c r="I590" i="4" s="1"/>
  <c r="J588" i="4"/>
  <c r="H588" i="4"/>
  <c r="I588" i="4" s="1"/>
  <c r="J587" i="4"/>
  <c r="H587" i="4"/>
  <c r="I587" i="4" s="1"/>
  <c r="J586" i="4"/>
  <c r="H586" i="4"/>
  <c r="I586" i="4" s="1"/>
  <c r="J585" i="4"/>
  <c r="H585" i="4"/>
  <c r="I585" i="4" s="1"/>
  <c r="J583" i="4"/>
  <c r="H583" i="4"/>
  <c r="I583" i="4" s="1"/>
  <c r="J582" i="4"/>
  <c r="H582" i="4"/>
  <c r="I582" i="4" s="1"/>
  <c r="J581" i="4"/>
  <c r="H581" i="4"/>
  <c r="I581" i="4" s="1"/>
  <c r="J580" i="4"/>
  <c r="H580" i="4"/>
  <c r="I580" i="4" s="1"/>
  <c r="J578" i="4"/>
  <c r="H578" i="4"/>
  <c r="I578" i="4" s="1"/>
  <c r="J577" i="4"/>
  <c r="H577" i="4"/>
  <c r="I577" i="4" s="1"/>
  <c r="J576" i="4"/>
  <c r="H576" i="4"/>
  <c r="I576" i="4" s="1"/>
  <c r="J574" i="4"/>
  <c r="H574" i="4"/>
  <c r="I574" i="4" s="1"/>
  <c r="J573" i="4"/>
  <c r="H573" i="4"/>
  <c r="I573" i="4" s="1"/>
  <c r="J572" i="4"/>
  <c r="H572" i="4"/>
  <c r="I572" i="4" s="1"/>
  <c r="J570" i="4"/>
  <c r="H570" i="4"/>
  <c r="I570" i="4" s="1"/>
  <c r="J569" i="4"/>
  <c r="H569" i="4"/>
  <c r="I569" i="4" s="1"/>
  <c r="J568" i="4"/>
  <c r="H568" i="4"/>
  <c r="I568" i="4" s="1"/>
  <c r="J567" i="4"/>
  <c r="H567" i="4"/>
  <c r="I567" i="4" s="1"/>
  <c r="J565" i="4"/>
  <c r="H565" i="4"/>
  <c r="I565" i="4" s="1"/>
  <c r="J564" i="4"/>
  <c r="H564" i="4"/>
  <c r="I564" i="4" s="1"/>
  <c r="J563" i="4"/>
  <c r="H563" i="4"/>
  <c r="I563" i="4" s="1"/>
  <c r="J562" i="4"/>
  <c r="H562" i="4"/>
  <c r="I562" i="4" s="1"/>
  <c r="J561" i="4"/>
  <c r="H561" i="4"/>
  <c r="I561" i="4" s="1"/>
  <c r="J559" i="4"/>
  <c r="H559" i="4"/>
  <c r="I559" i="4" s="1"/>
  <c r="J558" i="4"/>
  <c r="H558" i="4"/>
  <c r="I558" i="4" s="1"/>
  <c r="J556" i="4"/>
  <c r="H556" i="4"/>
  <c r="I556" i="4" s="1"/>
  <c r="J555" i="4"/>
  <c r="H555" i="4"/>
  <c r="I555" i="4" s="1"/>
  <c r="J553" i="4"/>
  <c r="H553" i="4"/>
  <c r="I553" i="4" s="1"/>
  <c r="J552" i="4"/>
  <c r="H552" i="4"/>
  <c r="I552" i="4" s="1"/>
  <c r="J550" i="4"/>
  <c r="H550" i="4"/>
  <c r="I550" i="4" s="1"/>
  <c r="J549" i="4"/>
  <c r="H549" i="4"/>
  <c r="I549" i="4" s="1"/>
  <c r="J548" i="4"/>
  <c r="H548" i="4"/>
  <c r="I548" i="4" s="1"/>
  <c r="J547" i="4"/>
  <c r="H547" i="4"/>
  <c r="I547" i="4" s="1"/>
  <c r="J546" i="4"/>
  <c r="H546" i="4"/>
  <c r="I546" i="4" s="1"/>
  <c r="J544" i="4"/>
  <c r="H544" i="4"/>
  <c r="I544" i="4" s="1"/>
  <c r="J543" i="4"/>
  <c r="H543" i="4"/>
  <c r="I543" i="4" s="1"/>
  <c r="J542" i="4"/>
  <c r="H542" i="4"/>
  <c r="I542" i="4" s="1"/>
  <c r="J541" i="4"/>
  <c r="H541" i="4"/>
  <c r="I541" i="4" s="1"/>
  <c r="J539" i="4"/>
  <c r="H539" i="4"/>
  <c r="I539" i="4" s="1"/>
  <c r="J537" i="4"/>
  <c r="H537" i="4"/>
  <c r="I537" i="4" s="1"/>
  <c r="J536" i="4"/>
  <c r="H536" i="4"/>
  <c r="I536" i="4" s="1"/>
  <c r="J534" i="4"/>
  <c r="H534" i="4"/>
  <c r="I534" i="4" s="1"/>
  <c r="J533" i="4"/>
  <c r="H533" i="4"/>
  <c r="I533" i="4" s="1"/>
  <c r="J531" i="4"/>
  <c r="H531" i="4"/>
  <c r="I531" i="4" s="1"/>
  <c r="J530" i="4"/>
  <c r="H530" i="4"/>
  <c r="I530" i="4" s="1"/>
  <c r="J528" i="4"/>
  <c r="H528" i="4"/>
  <c r="I528" i="4" s="1"/>
  <c r="J527" i="4"/>
  <c r="H527" i="4"/>
  <c r="I527" i="4" s="1"/>
  <c r="J526" i="4"/>
  <c r="H526" i="4"/>
  <c r="I526" i="4" s="1"/>
  <c r="J524" i="4"/>
  <c r="H524" i="4"/>
  <c r="I524" i="4" s="1"/>
  <c r="J523" i="4"/>
  <c r="H523" i="4"/>
  <c r="I523" i="4" s="1"/>
  <c r="J521" i="4"/>
  <c r="H521" i="4"/>
  <c r="I521" i="4" s="1"/>
  <c r="J520" i="4"/>
  <c r="H520" i="4"/>
  <c r="I520" i="4" s="1"/>
  <c r="J519" i="4"/>
  <c r="H519" i="4"/>
  <c r="I519" i="4" s="1"/>
  <c r="J518" i="4"/>
  <c r="H518" i="4"/>
  <c r="I518" i="4" s="1"/>
  <c r="J516" i="4"/>
  <c r="H516" i="4"/>
  <c r="I516" i="4" s="1"/>
  <c r="J515" i="4"/>
  <c r="H515" i="4"/>
  <c r="I515" i="4" s="1"/>
  <c r="J513" i="4"/>
  <c r="H513" i="4"/>
  <c r="I513" i="4" s="1"/>
  <c r="J512" i="4"/>
  <c r="H512" i="4"/>
  <c r="I512" i="4" s="1"/>
  <c r="J511" i="4"/>
  <c r="H511" i="4"/>
  <c r="I511" i="4" s="1"/>
  <c r="J509" i="4"/>
  <c r="H509" i="4"/>
  <c r="I509" i="4" s="1"/>
  <c r="J508" i="4"/>
  <c r="H508" i="4"/>
  <c r="I508" i="4" s="1"/>
  <c r="J506" i="4"/>
  <c r="H506" i="4"/>
  <c r="I506" i="4" s="1"/>
  <c r="J505" i="4"/>
  <c r="H505" i="4"/>
  <c r="I505" i="4" s="1"/>
  <c r="J504" i="4"/>
  <c r="H504" i="4"/>
  <c r="I504" i="4" s="1"/>
  <c r="J503" i="4"/>
  <c r="H503" i="4"/>
  <c r="I503" i="4" s="1"/>
  <c r="J501" i="4"/>
  <c r="H501" i="4"/>
  <c r="I501" i="4" s="1"/>
  <c r="J500" i="4"/>
  <c r="H500" i="4"/>
  <c r="I500" i="4" s="1"/>
  <c r="J498" i="4"/>
  <c r="H498" i="4"/>
  <c r="I498" i="4" s="1"/>
  <c r="J497" i="4"/>
  <c r="H497" i="4"/>
  <c r="I497" i="4" s="1"/>
  <c r="J496" i="4"/>
  <c r="H496" i="4"/>
  <c r="I496" i="4" s="1"/>
  <c r="J495" i="4"/>
  <c r="H495" i="4"/>
  <c r="I495" i="4" s="1"/>
  <c r="J493" i="4"/>
  <c r="H493" i="4"/>
  <c r="I493" i="4" s="1"/>
  <c r="J492" i="4"/>
  <c r="H492" i="4"/>
  <c r="I492" i="4" s="1"/>
  <c r="J490" i="4"/>
  <c r="H490" i="4"/>
  <c r="I490" i="4" s="1"/>
  <c r="J489" i="4"/>
  <c r="H489" i="4"/>
  <c r="I489" i="4" s="1"/>
  <c r="J488" i="4"/>
  <c r="H488" i="4"/>
  <c r="I488" i="4" s="1"/>
  <c r="J487" i="4"/>
  <c r="H487" i="4"/>
  <c r="I487" i="4" s="1"/>
  <c r="J485" i="4"/>
  <c r="H485" i="4"/>
  <c r="I485" i="4" s="1"/>
  <c r="J484" i="4"/>
  <c r="H484" i="4"/>
  <c r="I484" i="4" s="1"/>
  <c r="J482" i="4"/>
  <c r="H482" i="4"/>
  <c r="I482" i="4" s="1"/>
  <c r="J481" i="4"/>
  <c r="H481" i="4"/>
  <c r="I481" i="4" s="1"/>
  <c r="J480" i="4"/>
  <c r="H480" i="4"/>
  <c r="I480" i="4" s="1"/>
  <c r="J479" i="4"/>
  <c r="H479" i="4"/>
  <c r="I479" i="4" s="1"/>
  <c r="J477" i="4"/>
  <c r="H477" i="4"/>
  <c r="I477" i="4" s="1"/>
  <c r="J476" i="4"/>
  <c r="H476" i="4"/>
  <c r="I476" i="4" s="1"/>
  <c r="J474" i="4"/>
  <c r="H474" i="4"/>
  <c r="I474" i="4" s="1"/>
  <c r="J473" i="4"/>
  <c r="H473" i="4"/>
  <c r="I473" i="4" s="1"/>
  <c r="J472" i="4"/>
  <c r="H472" i="4"/>
  <c r="I472" i="4" s="1"/>
  <c r="J471" i="4"/>
  <c r="H471" i="4"/>
  <c r="I471" i="4" s="1"/>
  <c r="J470" i="4"/>
  <c r="H470" i="4"/>
  <c r="I470" i="4" s="1"/>
  <c r="J469" i="4"/>
  <c r="H469" i="4"/>
  <c r="I469" i="4" s="1"/>
  <c r="J467" i="4"/>
  <c r="H467" i="4"/>
  <c r="I467" i="4" s="1"/>
  <c r="J466" i="4"/>
  <c r="H466" i="4"/>
  <c r="I466" i="4" s="1"/>
  <c r="J465" i="4"/>
  <c r="H465" i="4"/>
  <c r="I465" i="4" s="1"/>
  <c r="J464" i="4"/>
  <c r="H464" i="4"/>
  <c r="I464" i="4" s="1"/>
  <c r="J463" i="4"/>
  <c r="H463" i="4"/>
  <c r="I463" i="4" s="1"/>
  <c r="J462" i="4"/>
  <c r="H462" i="4"/>
  <c r="I462" i="4" s="1"/>
  <c r="J460" i="4"/>
  <c r="H460" i="4"/>
  <c r="I460" i="4" s="1"/>
  <c r="J459" i="4"/>
  <c r="H459" i="4"/>
  <c r="I459" i="4" s="1"/>
  <c r="J458" i="4"/>
  <c r="H458" i="4"/>
  <c r="I458" i="4" s="1"/>
  <c r="B458" i="4"/>
  <c r="J457" i="4"/>
  <c r="H457" i="4"/>
  <c r="I457" i="4" s="1"/>
  <c r="J455" i="4"/>
  <c r="H455" i="4"/>
  <c r="I455" i="4" s="1"/>
  <c r="J454" i="4"/>
  <c r="H454" i="4"/>
  <c r="I454" i="4" s="1"/>
  <c r="J452" i="4"/>
  <c r="H452" i="4"/>
  <c r="I452" i="4" s="1"/>
  <c r="J451" i="4"/>
  <c r="H451" i="4"/>
  <c r="I451" i="4" s="1"/>
  <c r="J449" i="4"/>
  <c r="H449" i="4"/>
  <c r="I449" i="4" s="1"/>
  <c r="J448" i="4"/>
  <c r="H448" i="4"/>
  <c r="I448" i="4" s="1"/>
  <c r="J447" i="4"/>
  <c r="H447" i="4"/>
  <c r="I447" i="4" s="1"/>
  <c r="J446" i="4"/>
  <c r="H446" i="4"/>
  <c r="I446" i="4" s="1"/>
  <c r="J444" i="4"/>
  <c r="H444" i="4"/>
  <c r="I444" i="4" s="1"/>
  <c r="J443" i="4"/>
  <c r="H443" i="4"/>
  <c r="I443" i="4" s="1"/>
  <c r="K448" i="4" l="1"/>
  <c r="M448" i="4" s="1"/>
  <c r="K457" i="4"/>
  <c r="M457" i="4" s="1"/>
  <c r="G196" i="5" s="1"/>
  <c r="K863" i="4"/>
  <c r="M863" i="4" s="1"/>
  <c r="K869" i="4"/>
  <c r="M869" i="4" s="1"/>
  <c r="K875" i="4"/>
  <c r="M875" i="4" s="1"/>
  <c r="K881" i="4"/>
  <c r="M881" i="4" s="1"/>
  <c r="K886" i="4"/>
  <c r="M886" i="4" s="1"/>
  <c r="G357" i="5" s="1"/>
  <c r="K890" i="4"/>
  <c r="M890" i="4" s="1"/>
  <c r="K895" i="4"/>
  <c r="M895" i="4" s="1"/>
  <c r="K900" i="4"/>
  <c r="M900" i="4" s="1"/>
  <c r="K905" i="4"/>
  <c r="M905" i="4" s="1"/>
  <c r="G362" i="5" s="1"/>
  <c r="K911" i="4"/>
  <c r="M911" i="4" s="1"/>
  <c r="K916" i="4"/>
  <c r="M916" i="4" s="1"/>
  <c r="K924" i="4"/>
  <c r="M924" i="4" s="1"/>
  <c r="K933" i="4"/>
  <c r="M933" i="4" s="1"/>
  <c r="K938" i="4"/>
  <c r="M938" i="4" s="1"/>
  <c r="K943" i="4"/>
  <c r="M943" i="4" s="1"/>
  <c r="K948" i="4"/>
  <c r="M948" i="4" s="1"/>
  <c r="K952" i="4"/>
  <c r="M952" i="4" s="1"/>
  <c r="K957" i="4"/>
  <c r="M957" i="4" s="1"/>
  <c r="K962" i="4"/>
  <c r="M962" i="4" s="1"/>
  <c r="K965" i="4"/>
  <c r="M965" i="4" s="1"/>
  <c r="K972" i="4"/>
  <c r="M972" i="4" s="1"/>
  <c r="K978" i="4"/>
  <c r="M978" i="4" s="1"/>
  <c r="K985" i="4"/>
  <c r="M985" i="4" s="1"/>
  <c r="G388" i="5" s="1"/>
  <c r="K987" i="4"/>
  <c r="M987" i="4" s="1"/>
  <c r="G390" i="5" s="1"/>
  <c r="K992" i="4"/>
  <c r="M992" i="4" s="1"/>
  <c r="K994" i="4"/>
  <c r="M994" i="4" s="1"/>
  <c r="K997" i="4"/>
  <c r="M997" i="4" s="1"/>
  <c r="K1002" i="4"/>
  <c r="M1002" i="4" s="1"/>
  <c r="K1005" i="4"/>
  <c r="M1005" i="4" s="1"/>
  <c r="K1008" i="4"/>
  <c r="M1008" i="4" s="1"/>
  <c r="K1010" i="4"/>
  <c r="M1010" i="4" s="1"/>
  <c r="K1012" i="4"/>
  <c r="M1012" i="4" s="1"/>
  <c r="K1015" i="4"/>
  <c r="M1015" i="4" s="1"/>
  <c r="K1017" i="4"/>
  <c r="M1017" i="4" s="1"/>
  <c r="K1020" i="4"/>
  <c r="M1020" i="4" s="1"/>
  <c r="K1022" i="4"/>
  <c r="M1022" i="4" s="1"/>
  <c r="K1024" i="4"/>
  <c r="M1024" i="4" s="1"/>
  <c r="K1026" i="4"/>
  <c r="M1026" i="4" s="1"/>
  <c r="K1031" i="4"/>
  <c r="M1031" i="4" s="1"/>
  <c r="K1034" i="4"/>
  <c r="M1034" i="4" s="1"/>
  <c r="K1036" i="4"/>
  <c r="M1036" i="4" s="1"/>
  <c r="K1039" i="4"/>
  <c r="M1039" i="4" s="1"/>
  <c r="K1041" i="4"/>
  <c r="M1041" i="4" s="1"/>
  <c r="K1044" i="4"/>
  <c r="M1044" i="4" s="1"/>
  <c r="G405" i="5" s="1"/>
  <c r="K1046" i="4"/>
  <c r="M1046" i="4" s="1"/>
  <c r="G407" i="5" s="1"/>
  <c r="K1049" i="4"/>
  <c r="M1049" i="4" s="1"/>
  <c r="G410" i="5" s="1"/>
  <c r="K1051" i="4"/>
  <c r="M1051" i="4" s="1"/>
  <c r="K1054" i="4"/>
  <c r="M1054" i="4" s="1"/>
  <c r="K1057" i="4"/>
  <c r="M1057" i="4" s="1"/>
  <c r="G414" i="5" s="1"/>
  <c r="K1059" i="4"/>
  <c r="M1059" i="4" s="1"/>
  <c r="K1062" i="4"/>
  <c r="M1062" i="4" s="1"/>
  <c r="K1065" i="4"/>
  <c r="M1065" i="4" s="1"/>
  <c r="G418" i="5" s="1"/>
  <c r="K1067" i="4"/>
  <c r="M1067" i="4" s="1"/>
  <c r="K1070" i="4"/>
  <c r="M1070" i="4" s="1"/>
  <c r="K1073" i="4"/>
  <c r="M1073" i="4" s="1"/>
  <c r="K1076" i="4"/>
  <c r="M1076" i="4" s="1"/>
  <c r="K1079" i="4"/>
  <c r="M1079" i="4" s="1"/>
  <c r="K1082" i="4"/>
  <c r="M1082" i="4" s="1"/>
  <c r="G425" i="5" s="1"/>
  <c r="K1084" i="4"/>
  <c r="M1084" i="4" s="1"/>
  <c r="K1087" i="4"/>
  <c r="M1087" i="4" s="1"/>
  <c r="K1089" i="4"/>
  <c r="M1089" i="4" s="1"/>
  <c r="K1092" i="4"/>
  <c r="M1092" i="4" s="1"/>
  <c r="K1094" i="4"/>
  <c r="M1094" i="4" s="1"/>
  <c r="K1097" i="4"/>
  <c r="M1097" i="4" s="1"/>
  <c r="K1099" i="4"/>
  <c r="M1099" i="4" s="1"/>
  <c r="K1102" i="4"/>
  <c r="M1102" i="4" s="1"/>
  <c r="K1104" i="4"/>
  <c r="M1104" i="4" s="1"/>
  <c r="K1107" i="4"/>
  <c r="M1107" i="4" s="1"/>
  <c r="K1109" i="4"/>
  <c r="M1109" i="4" s="1"/>
  <c r="K1111" i="4"/>
  <c r="M1111" i="4" s="1"/>
  <c r="K1114" i="4"/>
  <c r="M1114" i="4" s="1"/>
  <c r="K1116" i="4"/>
  <c r="M1116" i="4" s="1"/>
  <c r="K1119" i="4"/>
  <c r="M1119" i="4" s="1"/>
  <c r="K1122" i="4"/>
  <c r="M1122" i="4" s="1"/>
  <c r="K1125" i="4"/>
  <c r="M1125" i="4" s="1"/>
  <c r="G435" i="5" s="1"/>
  <c r="K1139" i="4"/>
  <c r="M1139" i="4" s="1"/>
  <c r="K1142" i="4"/>
  <c r="M1142" i="4" s="1"/>
  <c r="K1145" i="4"/>
  <c r="M1145" i="4" s="1"/>
  <c r="K1235" i="4"/>
  <c r="M1235" i="4" s="1"/>
  <c r="K1237" i="4"/>
  <c r="M1237" i="4" s="1"/>
  <c r="K1246" i="4"/>
  <c r="M1246" i="4" s="1"/>
  <c r="K1248" i="4"/>
  <c r="M1248" i="4" s="1"/>
  <c r="K1251" i="4"/>
  <c r="M1251" i="4" s="1"/>
  <c r="K1402" i="4"/>
  <c r="M1402" i="4" s="1"/>
  <c r="G530" i="5" s="1"/>
  <c r="K1412" i="4"/>
  <c r="M1412" i="4" s="1"/>
  <c r="K1415" i="4"/>
  <c r="M1415" i="4" s="1"/>
  <c r="K1417" i="4"/>
  <c r="M1417" i="4" s="1"/>
  <c r="K1420" i="4"/>
  <c r="M1420" i="4" s="1"/>
  <c r="K1423" i="4"/>
  <c r="M1423" i="4" s="1"/>
  <c r="G538" i="5" s="1"/>
  <c r="K1430" i="4"/>
  <c r="M1430" i="4" s="1"/>
  <c r="K1433" i="4"/>
  <c r="M1433" i="4" s="1"/>
  <c r="K1435" i="4"/>
  <c r="M1435" i="4" s="1"/>
  <c r="K1438" i="4"/>
  <c r="M1438" i="4" s="1"/>
  <c r="K1440" i="4"/>
  <c r="M1440" i="4" s="1"/>
  <c r="K1443" i="4"/>
  <c r="M1443" i="4" s="1"/>
  <c r="K1445" i="4"/>
  <c r="M1445" i="4" s="1"/>
  <c r="K1448" i="4"/>
  <c r="M1448" i="4" s="1"/>
  <c r="K1450" i="4"/>
  <c r="M1450" i="4" s="1"/>
  <c r="K451" i="4"/>
  <c r="M451" i="4" s="1"/>
  <c r="K861" i="4"/>
  <c r="M861" i="4" s="1"/>
  <c r="K866" i="4"/>
  <c r="M866" i="4" s="1"/>
  <c r="K872" i="4"/>
  <c r="M872" i="4" s="1"/>
  <c r="G349" i="5" s="1"/>
  <c r="K878" i="4"/>
  <c r="M878" i="4" s="1"/>
  <c r="K884" i="4"/>
  <c r="M884" i="4" s="1"/>
  <c r="G355" i="5" s="1"/>
  <c r="K888" i="4"/>
  <c r="M888" i="4" s="1"/>
  <c r="K893" i="4"/>
  <c r="M893" i="4" s="1"/>
  <c r="K898" i="4"/>
  <c r="M898" i="4" s="1"/>
  <c r="K902" i="4"/>
  <c r="M902" i="4" s="1"/>
  <c r="K907" i="4"/>
  <c r="M907" i="4" s="1"/>
  <c r="K913" i="4"/>
  <c r="M913" i="4" s="1"/>
  <c r="K919" i="4"/>
  <c r="M919" i="4" s="1"/>
  <c r="G369" i="5" s="1"/>
  <c r="K921" i="4"/>
  <c r="M921" i="4" s="1"/>
  <c r="K927" i="4"/>
  <c r="M927" i="4" s="1"/>
  <c r="K930" i="4"/>
  <c r="M930" i="4" s="1"/>
  <c r="K936" i="4"/>
  <c r="M936" i="4" s="1"/>
  <c r="K940" i="4"/>
  <c r="M940" i="4" s="1"/>
  <c r="K945" i="4"/>
  <c r="M945" i="4" s="1"/>
  <c r="K950" i="4"/>
  <c r="M950" i="4" s="1"/>
  <c r="K954" i="4"/>
  <c r="M954" i="4" s="1"/>
  <c r="K959" i="4"/>
  <c r="M959" i="4" s="1"/>
  <c r="K967" i="4"/>
  <c r="M967" i="4" s="1"/>
  <c r="K969" i="4"/>
  <c r="M969" i="4" s="1"/>
  <c r="K975" i="4"/>
  <c r="M975" i="4" s="1"/>
  <c r="K982" i="4"/>
  <c r="M982" i="4" s="1"/>
  <c r="K989" i="4"/>
  <c r="M989" i="4" s="1"/>
  <c r="K1000" i="4"/>
  <c r="M1000" i="4" s="1"/>
  <c r="K1029" i="4"/>
  <c r="M1029" i="4" s="1"/>
  <c r="K459" i="4"/>
  <c r="M459" i="4" s="1"/>
  <c r="K462" i="4"/>
  <c r="M462" i="4" s="1"/>
  <c r="G199" i="5" s="1"/>
  <c r="K464" i="4"/>
  <c r="M464" i="4" s="1"/>
  <c r="G201" i="5" s="1"/>
  <c r="K466" i="4"/>
  <c r="M466" i="4" s="1"/>
  <c r="K469" i="4"/>
  <c r="M469" i="4" s="1"/>
  <c r="G203" i="5" s="1"/>
  <c r="K471" i="4"/>
  <c r="M471" i="4" s="1"/>
  <c r="K473" i="4"/>
  <c r="M473" i="4" s="1"/>
  <c r="K476" i="4"/>
  <c r="M476" i="4" s="1"/>
  <c r="K479" i="4"/>
  <c r="M479" i="4" s="1"/>
  <c r="K481" i="4"/>
  <c r="M481" i="4" s="1"/>
  <c r="K484" i="4"/>
  <c r="M484" i="4" s="1"/>
  <c r="K487" i="4"/>
  <c r="M487" i="4" s="1"/>
  <c r="K489" i="4"/>
  <c r="M489" i="4" s="1"/>
  <c r="K492" i="4"/>
  <c r="M492" i="4" s="1"/>
  <c r="K495" i="4"/>
  <c r="M495" i="4" s="1"/>
  <c r="K497" i="4"/>
  <c r="M497" i="4" s="1"/>
  <c r="K500" i="4"/>
  <c r="M500" i="4" s="1"/>
  <c r="K503" i="4"/>
  <c r="M503" i="4" s="1"/>
  <c r="K505" i="4"/>
  <c r="M505" i="4" s="1"/>
  <c r="K508" i="4"/>
  <c r="M508" i="4" s="1"/>
  <c r="K511" i="4"/>
  <c r="M511" i="4" s="1"/>
  <c r="K513" i="4"/>
  <c r="M513" i="4" s="1"/>
  <c r="K516" i="4"/>
  <c r="M516" i="4" s="1"/>
  <c r="K519" i="4"/>
  <c r="M519" i="4" s="1"/>
  <c r="K521" i="4"/>
  <c r="M521" i="4" s="1"/>
  <c r="K524" i="4"/>
  <c r="M524" i="4" s="1"/>
  <c r="K527" i="4"/>
  <c r="M527" i="4" s="1"/>
  <c r="K530" i="4"/>
  <c r="M530" i="4" s="1"/>
  <c r="K533" i="4"/>
  <c r="M533" i="4" s="1"/>
  <c r="K536" i="4"/>
  <c r="M536" i="4" s="1"/>
  <c r="K539" i="4"/>
  <c r="M539" i="4" s="1"/>
  <c r="G223" i="5" s="1"/>
  <c r="K542" i="4"/>
  <c r="M542" i="4" s="1"/>
  <c r="G226" i="5" s="1"/>
  <c r="K544" i="4"/>
  <c r="M544" i="4" s="1"/>
  <c r="G228" i="5" s="1"/>
  <c r="K547" i="4"/>
  <c r="M547" i="4" s="1"/>
  <c r="G231" i="5" s="1"/>
  <c r="K549" i="4"/>
  <c r="M549" i="4" s="1"/>
  <c r="K552" i="4"/>
  <c r="M552" i="4" s="1"/>
  <c r="K555" i="4"/>
  <c r="M555" i="4" s="1"/>
  <c r="K558" i="4"/>
  <c r="M558" i="4" s="1"/>
  <c r="K561" i="4"/>
  <c r="M561" i="4" s="1"/>
  <c r="G237" i="5" s="1"/>
  <c r="K563" i="4"/>
  <c r="M563" i="4" s="1"/>
  <c r="G239" i="5" s="1"/>
  <c r="K565" i="4"/>
  <c r="M565" i="4" s="1"/>
  <c r="K568" i="4"/>
  <c r="M568" i="4" s="1"/>
  <c r="K570" i="4"/>
  <c r="M570" i="4" s="1"/>
  <c r="K573" i="4"/>
  <c r="M573" i="4" s="1"/>
  <c r="K576" i="4"/>
  <c r="M576" i="4" s="1"/>
  <c r="K578" i="4"/>
  <c r="M578" i="4" s="1"/>
  <c r="K581" i="4"/>
  <c r="M581" i="4" s="1"/>
  <c r="K583" i="4"/>
  <c r="M583" i="4" s="1"/>
  <c r="K586" i="4"/>
  <c r="M586" i="4" s="1"/>
  <c r="K588" i="4"/>
  <c r="M588" i="4" s="1"/>
  <c r="K591" i="4"/>
  <c r="M591" i="4" s="1"/>
  <c r="K594" i="4"/>
  <c r="M594" i="4" s="1"/>
  <c r="K596" i="4"/>
  <c r="M596" i="4" s="1"/>
  <c r="K599" i="4"/>
  <c r="M599" i="4" s="1"/>
  <c r="K602" i="4"/>
  <c r="M602" i="4" s="1"/>
  <c r="K604" i="4"/>
  <c r="M604" i="4" s="1"/>
  <c r="K606" i="4"/>
  <c r="M606" i="4" s="1"/>
  <c r="K609" i="4"/>
  <c r="M609" i="4" s="1"/>
  <c r="K612" i="4"/>
  <c r="M612" i="4" s="1"/>
  <c r="K615" i="4"/>
  <c r="M615" i="4" s="1"/>
  <c r="K618" i="4"/>
  <c r="M618" i="4" s="1"/>
  <c r="K620" i="4"/>
  <c r="M620" i="4" s="1"/>
  <c r="K623" i="4"/>
  <c r="M623" i="4" s="1"/>
  <c r="G257" i="5" s="1"/>
  <c r="K625" i="4"/>
  <c r="M625" i="4" s="1"/>
  <c r="G259" i="5" s="1"/>
  <c r="K627" i="4"/>
  <c r="M627" i="4" s="1"/>
  <c r="K630" i="4"/>
  <c r="M630" i="4" s="1"/>
  <c r="G263" i="5" s="1"/>
  <c r="K632" i="4"/>
  <c r="M632" i="4" s="1"/>
  <c r="G265" i="5" s="1"/>
  <c r="K634" i="4"/>
  <c r="M634" i="4" s="1"/>
  <c r="G267" i="5" s="1"/>
  <c r="K637" i="4"/>
  <c r="M637" i="4" s="1"/>
  <c r="G270" i="5" s="1"/>
  <c r="K639" i="4"/>
  <c r="M639" i="4" s="1"/>
  <c r="K642" i="4"/>
  <c r="M642" i="4" s="1"/>
  <c r="K645" i="4"/>
  <c r="M645" i="4" s="1"/>
  <c r="K648" i="4"/>
  <c r="M648" i="4" s="1"/>
  <c r="K650" i="4"/>
  <c r="M650" i="4" s="1"/>
  <c r="K653" i="4"/>
  <c r="M653" i="4" s="1"/>
  <c r="K656" i="4"/>
  <c r="M656" i="4" s="1"/>
  <c r="K658" i="4"/>
  <c r="M658" i="4" s="1"/>
  <c r="K661" i="4"/>
  <c r="M661" i="4" s="1"/>
  <c r="K664" i="4"/>
  <c r="M664" i="4" s="1"/>
  <c r="G280" i="5" s="1"/>
  <c r="K666" i="4"/>
  <c r="M666" i="4" s="1"/>
  <c r="K668" i="4"/>
  <c r="M668" i="4" s="1"/>
  <c r="K671" i="4"/>
  <c r="M671" i="4" s="1"/>
  <c r="K674" i="4"/>
  <c r="M674" i="4" s="1"/>
  <c r="K676" i="4"/>
  <c r="M676" i="4" s="1"/>
  <c r="K679" i="4"/>
  <c r="M679" i="4" s="1"/>
  <c r="K682" i="4"/>
  <c r="M682" i="4" s="1"/>
  <c r="K684" i="4"/>
  <c r="M684" i="4" s="1"/>
  <c r="K687" i="4"/>
  <c r="M687" i="4" s="1"/>
  <c r="K690" i="4"/>
  <c r="M690" i="4" s="1"/>
  <c r="K692" i="4"/>
  <c r="M692" i="4" s="1"/>
  <c r="K694" i="4"/>
  <c r="M694" i="4" s="1"/>
  <c r="K696" i="4"/>
  <c r="M696" i="4" s="1"/>
  <c r="K699" i="4"/>
  <c r="M699" i="4" s="1"/>
  <c r="K702" i="4"/>
  <c r="M702" i="4" s="1"/>
  <c r="G289" i="5" s="1"/>
  <c r="K704" i="4"/>
  <c r="M704" i="4" s="1"/>
  <c r="G291" i="5" s="1"/>
  <c r="K706" i="4"/>
  <c r="M706" i="4" s="1"/>
  <c r="G293" i="5" s="1"/>
  <c r="K708" i="4"/>
  <c r="M708" i="4" s="1"/>
  <c r="K710" i="4"/>
  <c r="M710" i="4" s="1"/>
  <c r="K714" i="4"/>
  <c r="M714" i="4" s="1"/>
  <c r="G298" i="5" s="1"/>
  <c r="K716" i="4"/>
  <c r="M716" i="4" s="1"/>
  <c r="K719" i="4"/>
  <c r="M719" i="4" s="1"/>
  <c r="K721" i="4"/>
  <c r="M721" i="4" s="1"/>
  <c r="K724" i="4"/>
  <c r="M724" i="4" s="1"/>
  <c r="G302" i="5" s="1"/>
  <c r="K726" i="4"/>
  <c r="M726" i="4" s="1"/>
  <c r="K729" i="4"/>
  <c r="M729" i="4" s="1"/>
  <c r="K732" i="4"/>
  <c r="M732" i="4" s="1"/>
  <c r="K734" i="4"/>
  <c r="M734" i="4" s="1"/>
  <c r="K737" i="4"/>
  <c r="M737" i="4" s="1"/>
  <c r="G307" i="5" s="1"/>
  <c r="K739" i="4"/>
  <c r="M739" i="4" s="1"/>
  <c r="K741" i="4"/>
  <c r="M741" i="4" s="1"/>
  <c r="K744" i="4"/>
  <c r="M744" i="4" s="1"/>
  <c r="K746" i="4"/>
  <c r="M746" i="4" s="1"/>
  <c r="K748" i="4"/>
  <c r="M748" i="4" s="1"/>
  <c r="K751" i="4"/>
  <c r="M751" i="4" s="1"/>
  <c r="K753" i="4"/>
  <c r="M753" i="4" s="1"/>
  <c r="K755" i="4"/>
  <c r="M755" i="4" s="1"/>
  <c r="K758" i="4"/>
  <c r="M758" i="4" s="1"/>
  <c r="K760" i="4"/>
  <c r="M760" i="4" s="1"/>
  <c r="K763" i="4"/>
  <c r="M763" i="4" s="1"/>
  <c r="K766" i="4"/>
  <c r="M766" i="4" s="1"/>
  <c r="K769" i="4"/>
  <c r="M769" i="4" s="1"/>
  <c r="K771" i="4"/>
  <c r="M771" i="4" s="1"/>
  <c r="K774" i="4"/>
  <c r="M774" i="4" s="1"/>
  <c r="K777" i="4"/>
  <c r="M777" i="4" s="1"/>
  <c r="K780" i="4"/>
  <c r="M780" i="4" s="1"/>
  <c r="G317" i="5" s="1"/>
  <c r="K782" i="4"/>
  <c r="M782" i="4" s="1"/>
  <c r="K785" i="4"/>
  <c r="M785" i="4" s="1"/>
  <c r="K788" i="4"/>
  <c r="M788" i="4" s="1"/>
  <c r="K791" i="4"/>
  <c r="M791" i="4" s="1"/>
  <c r="G321" i="5" s="1"/>
  <c r="K793" i="4"/>
  <c r="M793" i="4" s="1"/>
  <c r="G323" i="5" s="1"/>
  <c r="K795" i="4"/>
  <c r="M795" i="4" s="1"/>
  <c r="K798" i="4"/>
  <c r="M798" i="4" s="1"/>
  <c r="K801" i="4"/>
  <c r="M801" i="4" s="1"/>
  <c r="K805" i="4"/>
  <c r="M805" i="4" s="1"/>
  <c r="K807" i="4"/>
  <c r="M807" i="4" s="1"/>
  <c r="K810" i="4"/>
  <c r="M810" i="4" s="1"/>
  <c r="K813" i="4"/>
  <c r="M813" i="4" s="1"/>
  <c r="G332" i="5" s="1"/>
  <c r="K815" i="4"/>
  <c r="M815" i="4" s="1"/>
  <c r="K818" i="4"/>
  <c r="M818" i="4" s="1"/>
  <c r="G335" i="5" s="1"/>
  <c r="K820" i="4"/>
  <c r="M820" i="4" s="1"/>
  <c r="K822" i="4"/>
  <c r="M822" i="4" s="1"/>
  <c r="K825" i="4"/>
  <c r="M825" i="4" s="1"/>
  <c r="K828" i="4"/>
  <c r="M828" i="4" s="1"/>
  <c r="K831" i="4"/>
  <c r="M831" i="4" s="1"/>
  <c r="G340" i="5" s="1"/>
  <c r="K833" i="4"/>
  <c r="M833" i="4" s="1"/>
  <c r="K836" i="4"/>
  <c r="M836" i="4" s="1"/>
  <c r="K838" i="4"/>
  <c r="M838" i="4" s="1"/>
  <c r="K840" i="4"/>
  <c r="M840" i="4" s="1"/>
  <c r="K843" i="4"/>
  <c r="M843" i="4" s="1"/>
  <c r="K845" i="4"/>
  <c r="M845" i="4" s="1"/>
  <c r="K848" i="4"/>
  <c r="M848" i="4" s="1"/>
  <c r="K850" i="4"/>
  <c r="M850" i="4" s="1"/>
  <c r="K852" i="4"/>
  <c r="M852" i="4" s="1"/>
  <c r="K854" i="4"/>
  <c r="M854" i="4" s="1"/>
  <c r="K857" i="4"/>
  <c r="M857" i="4" s="1"/>
  <c r="K859" i="4"/>
  <c r="M859" i="4" s="1"/>
  <c r="K1127" i="4"/>
  <c r="M1127" i="4" s="1"/>
  <c r="G437" i="5" s="1"/>
  <c r="K1129" i="4"/>
  <c r="M1129" i="4" s="1"/>
  <c r="K1132" i="4"/>
  <c r="M1132" i="4" s="1"/>
  <c r="G440" i="5" s="1"/>
  <c r="K1134" i="4"/>
  <c r="M1134" i="4" s="1"/>
  <c r="K1148" i="4"/>
  <c r="M1148" i="4" s="1"/>
  <c r="K1151" i="4"/>
  <c r="M1151" i="4" s="1"/>
  <c r="K1155" i="4"/>
  <c r="M1155" i="4" s="1"/>
  <c r="G449" i="5" s="1"/>
  <c r="K1157" i="4"/>
  <c r="M1157" i="4" s="1"/>
  <c r="K1160" i="4"/>
  <c r="M1160" i="4" s="1"/>
  <c r="K1163" i="4"/>
  <c r="M1163" i="4" s="1"/>
  <c r="G452" i="5" s="1"/>
  <c r="K1165" i="4"/>
  <c r="M1165" i="4" s="1"/>
  <c r="G454" i="5" s="1"/>
  <c r="K1167" i="4"/>
  <c r="M1167" i="4" s="1"/>
  <c r="K1170" i="4"/>
  <c r="M1170" i="4" s="1"/>
  <c r="K1173" i="4"/>
  <c r="M1173" i="4" s="1"/>
  <c r="K1176" i="4"/>
  <c r="M1176" i="4" s="1"/>
  <c r="K1178" i="4"/>
  <c r="M1178" i="4" s="1"/>
  <c r="K1180" i="4"/>
  <c r="M1180" i="4" s="1"/>
  <c r="K1183" i="4"/>
  <c r="M1183" i="4" s="1"/>
  <c r="K1185" i="4"/>
  <c r="M1185" i="4" s="1"/>
  <c r="K1187" i="4"/>
  <c r="M1187" i="4" s="1"/>
  <c r="K1190" i="4"/>
  <c r="M1190" i="4" s="1"/>
  <c r="K1192" i="4"/>
  <c r="M1192" i="4" s="1"/>
  <c r="K1194" i="4"/>
  <c r="M1194" i="4" s="1"/>
  <c r="K1197" i="4"/>
  <c r="M1197" i="4" s="1"/>
  <c r="K1200" i="4"/>
  <c r="M1200" i="4" s="1"/>
  <c r="K1203" i="4"/>
  <c r="M1203" i="4" s="1"/>
  <c r="G464" i="5" s="1"/>
  <c r="K1206" i="4"/>
  <c r="M1206" i="4" s="1"/>
  <c r="K1209" i="4"/>
  <c r="M1209" i="4" s="1"/>
  <c r="K1212" i="4"/>
  <c r="M1212" i="4" s="1"/>
  <c r="K1215" i="4"/>
  <c r="M1215" i="4" s="1"/>
  <c r="G470" i="5" s="1"/>
  <c r="K1217" i="4"/>
  <c r="M1217" i="4" s="1"/>
  <c r="K1220" i="4"/>
  <c r="M1220" i="4" s="1"/>
  <c r="K1223" i="4"/>
  <c r="M1223" i="4" s="1"/>
  <c r="K1225" i="4"/>
  <c r="M1225" i="4" s="1"/>
  <c r="K1228" i="4"/>
  <c r="M1228" i="4" s="1"/>
  <c r="K1231" i="4"/>
  <c r="M1231" i="4" s="1"/>
  <c r="K1240" i="4"/>
  <c r="M1240" i="4" s="1"/>
  <c r="K1242" i="4"/>
  <c r="M1242" i="4" s="1"/>
  <c r="K1244" i="4"/>
  <c r="M1244" i="4" s="1"/>
  <c r="K1253" i="4"/>
  <c r="M1253" i="4" s="1"/>
  <c r="K1256" i="4"/>
  <c r="M1256" i="4" s="1"/>
  <c r="K1259" i="4"/>
  <c r="M1259" i="4" s="1"/>
  <c r="K1261" i="4"/>
  <c r="M1261" i="4" s="1"/>
  <c r="K1264" i="4"/>
  <c r="M1264" i="4" s="1"/>
  <c r="K1268" i="4"/>
  <c r="M1268" i="4" s="1"/>
  <c r="K1271" i="4"/>
  <c r="M1271" i="4" s="1"/>
  <c r="K1274" i="4"/>
  <c r="M1274" i="4" s="1"/>
  <c r="K1277" i="4"/>
  <c r="M1277" i="4" s="1"/>
  <c r="K1280" i="4"/>
  <c r="M1280" i="4" s="1"/>
  <c r="K1283" i="4"/>
  <c r="M1283" i="4" s="1"/>
  <c r="G491" i="5" s="1"/>
  <c r="K1285" i="4"/>
  <c r="M1285" i="4" s="1"/>
  <c r="K1287" i="4"/>
  <c r="M1287" i="4" s="1"/>
  <c r="K1290" i="4"/>
  <c r="M1290" i="4" s="1"/>
  <c r="K1292" i="4"/>
  <c r="M1292" i="4" s="1"/>
  <c r="K1295" i="4"/>
  <c r="M1295" i="4" s="1"/>
  <c r="K1297" i="4"/>
  <c r="M1297" i="4" s="1"/>
  <c r="K1299" i="4"/>
  <c r="M1299" i="4" s="1"/>
  <c r="K1302" i="4"/>
  <c r="M1302" i="4" s="1"/>
  <c r="K1304" i="4"/>
  <c r="M1304" i="4" s="1"/>
  <c r="K1307" i="4"/>
  <c r="M1307" i="4" s="1"/>
  <c r="K1310" i="4"/>
  <c r="M1310" i="4" s="1"/>
  <c r="K1314" i="4"/>
  <c r="M1314" i="4" s="1"/>
  <c r="G500" i="5" s="1"/>
  <c r="K1316" i="4"/>
  <c r="M1316" i="4" s="1"/>
  <c r="K1319" i="4"/>
  <c r="M1319" i="4" s="1"/>
  <c r="K1322" i="4"/>
  <c r="M1322" i="4" s="1"/>
  <c r="K1325" i="4"/>
  <c r="M1325" i="4" s="1"/>
  <c r="K1328" i="4"/>
  <c r="M1328" i="4" s="1"/>
  <c r="K1331" i="4"/>
  <c r="M1331" i="4" s="1"/>
  <c r="G507" i="5" s="1"/>
  <c r="K1333" i="4"/>
  <c r="M1333" i="4" s="1"/>
  <c r="K1335" i="4"/>
  <c r="M1335" i="4" s="1"/>
  <c r="K1338" i="4"/>
  <c r="M1338" i="4" s="1"/>
  <c r="K1340" i="4"/>
  <c r="M1340" i="4" s="1"/>
  <c r="K1342" i="4"/>
  <c r="M1342" i="4" s="1"/>
  <c r="K1345" i="4"/>
  <c r="M1345" i="4" s="1"/>
  <c r="K1347" i="4"/>
  <c r="M1347" i="4" s="1"/>
  <c r="K1350" i="4"/>
  <c r="M1350" i="4" s="1"/>
  <c r="K1354" i="4"/>
  <c r="M1354" i="4" s="1"/>
  <c r="G513" i="5" s="1"/>
  <c r="K1356" i="4"/>
  <c r="M1356" i="4" s="1"/>
  <c r="K1359" i="4"/>
  <c r="M1359" i="4" s="1"/>
  <c r="K1362" i="4"/>
  <c r="M1362" i="4" s="1"/>
  <c r="K1365" i="4"/>
  <c r="M1365" i="4" s="1"/>
  <c r="K1367" i="4"/>
  <c r="M1367" i="4" s="1"/>
  <c r="K1370" i="4"/>
  <c r="M1370" i="4" s="1"/>
  <c r="K1372" i="4"/>
  <c r="M1372" i="4" s="1"/>
  <c r="K1374" i="4"/>
  <c r="M1374" i="4" s="1"/>
  <c r="K1377" i="4"/>
  <c r="M1377" i="4" s="1"/>
  <c r="K1379" i="4"/>
  <c r="M1379" i="4" s="1"/>
  <c r="K1382" i="4"/>
  <c r="M1382" i="4" s="1"/>
  <c r="K1386" i="4"/>
  <c r="M1386" i="4" s="1"/>
  <c r="G522" i="5" s="1"/>
  <c r="K1388" i="4"/>
  <c r="M1388" i="4" s="1"/>
  <c r="G524" i="5" s="1"/>
  <c r="K1390" i="4"/>
  <c r="M1390" i="4" s="1"/>
  <c r="K1394" i="4"/>
  <c r="M1394" i="4" s="1"/>
  <c r="K1397" i="4"/>
  <c r="M1397" i="4" s="1"/>
  <c r="K1404" i="4"/>
  <c r="M1404" i="4" s="1"/>
  <c r="K1408" i="4"/>
  <c r="M1408" i="4" s="1"/>
  <c r="K1426" i="4"/>
  <c r="M1426" i="4" s="1"/>
  <c r="K1428" i="4"/>
  <c r="M1428" i="4" s="1"/>
  <c r="K443" i="4"/>
  <c r="M443" i="4" s="1"/>
  <c r="K454" i="4"/>
  <c r="M454" i="4" s="1"/>
  <c r="K444" i="4"/>
  <c r="M444" i="4" s="1"/>
  <c r="K452" i="4"/>
  <c r="M452" i="4" s="1"/>
  <c r="K862" i="4"/>
  <c r="M862" i="4" s="1"/>
  <c r="K865" i="4"/>
  <c r="M865" i="4" s="1"/>
  <c r="K868" i="4"/>
  <c r="M868" i="4" s="1"/>
  <c r="K870" i="4"/>
  <c r="M870" i="4" s="1"/>
  <c r="K874" i="4"/>
  <c r="M874" i="4" s="1"/>
  <c r="K877" i="4"/>
  <c r="M877" i="4" s="1"/>
  <c r="K880" i="4"/>
  <c r="M880" i="4" s="1"/>
  <c r="G353" i="5" s="1"/>
  <c r="K882" i="4"/>
  <c r="M882" i="4" s="1"/>
  <c r="K885" i="4"/>
  <c r="M885" i="4" s="1"/>
  <c r="G356" i="5" s="1"/>
  <c r="K889" i="4"/>
  <c r="M889" i="4" s="1"/>
  <c r="K892" i="4"/>
  <c r="M892" i="4" s="1"/>
  <c r="K894" i="4"/>
  <c r="M894" i="4" s="1"/>
  <c r="K897" i="4"/>
  <c r="M897" i="4" s="1"/>
  <c r="K899" i="4"/>
  <c r="M899" i="4" s="1"/>
  <c r="K901" i="4"/>
  <c r="M901" i="4" s="1"/>
  <c r="K904" i="4"/>
  <c r="M904" i="4" s="1"/>
  <c r="G361" i="5" s="1"/>
  <c r="K906" i="4"/>
  <c r="M906" i="4" s="1"/>
  <c r="G363" i="5" s="1"/>
  <c r="K908" i="4"/>
  <c r="M908" i="4" s="1"/>
  <c r="K912" i="4"/>
  <c r="M912" i="4" s="1"/>
  <c r="K914" i="4"/>
  <c r="M914" i="4" s="1"/>
  <c r="K917" i="4"/>
  <c r="M917" i="4" s="1"/>
  <c r="K920" i="4"/>
  <c r="M920" i="4" s="1"/>
  <c r="K923" i="4"/>
  <c r="M923" i="4" s="1"/>
  <c r="K926" i="4"/>
  <c r="M926" i="4" s="1"/>
  <c r="K929" i="4"/>
  <c r="M929" i="4" s="1"/>
  <c r="K932" i="4"/>
  <c r="M932" i="4" s="1"/>
  <c r="K935" i="4"/>
  <c r="M935" i="4" s="1"/>
  <c r="G375" i="5" s="1"/>
  <c r="K937" i="4"/>
  <c r="M937" i="4" s="1"/>
  <c r="K939" i="4"/>
  <c r="M939" i="4" s="1"/>
  <c r="K942" i="4"/>
  <c r="M942" i="4" s="1"/>
  <c r="K944" i="4"/>
  <c r="M944" i="4" s="1"/>
  <c r="K946" i="4"/>
  <c r="M946" i="4" s="1"/>
  <c r="K949" i="4"/>
  <c r="M949" i="4" s="1"/>
  <c r="K951" i="4"/>
  <c r="M951" i="4" s="1"/>
  <c r="K953" i="4"/>
  <c r="M953" i="4" s="1"/>
  <c r="K956" i="4"/>
  <c r="M956" i="4" s="1"/>
  <c r="K958" i="4"/>
  <c r="M958" i="4" s="1"/>
  <c r="K961" i="4"/>
  <c r="M961" i="4" s="1"/>
  <c r="K963" i="4"/>
  <c r="M963" i="4" s="1"/>
  <c r="K966" i="4"/>
  <c r="M966" i="4" s="1"/>
  <c r="K968" i="4"/>
  <c r="M968" i="4" s="1"/>
  <c r="K971" i="4"/>
  <c r="M971" i="4" s="1"/>
  <c r="K974" i="4"/>
  <c r="M974" i="4" s="1"/>
  <c r="M976" i="4" s="1"/>
  <c r="G383" i="5" s="1"/>
  <c r="K977" i="4"/>
  <c r="M977" i="4" s="1"/>
  <c r="K981" i="4"/>
  <c r="M981" i="4" s="1"/>
  <c r="G386" i="5" s="1"/>
  <c r="K983" i="4"/>
  <c r="M983" i="4" s="1"/>
  <c r="K986" i="4"/>
  <c r="M986" i="4" s="1"/>
  <c r="G389" i="5" s="1"/>
  <c r="K988" i="4"/>
  <c r="M988" i="4" s="1"/>
  <c r="K990" i="4"/>
  <c r="M990" i="4" s="1"/>
  <c r="K993" i="4"/>
  <c r="M993" i="4" s="1"/>
  <c r="K996" i="4"/>
  <c r="M996" i="4" s="1"/>
  <c r="G393" i="5" s="1"/>
  <c r="K998" i="4"/>
  <c r="M998" i="4" s="1"/>
  <c r="K1001" i="4"/>
  <c r="M1001" i="4" s="1"/>
  <c r="K1004" i="4"/>
  <c r="M1004" i="4" s="1"/>
  <c r="G396" i="5" s="1"/>
  <c r="K1006" i="4"/>
  <c r="M1006" i="4" s="1"/>
  <c r="K1009" i="4"/>
  <c r="M1009" i="4" s="1"/>
  <c r="K1011" i="4"/>
  <c r="M1011" i="4" s="1"/>
  <c r="K1014" i="4"/>
  <c r="M1014" i="4" s="1"/>
  <c r="K1016" i="4"/>
  <c r="M1016" i="4" s="1"/>
  <c r="K1018" i="4"/>
  <c r="M1018" i="4" s="1"/>
  <c r="K1021" i="4"/>
  <c r="M1021" i="4" s="1"/>
  <c r="K1023" i="4"/>
  <c r="M1023" i="4" s="1"/>
  <c r="K1025" i="4"/>
  <c r="M1025" i="4" s="1"/>
  <c r="K1028" i="4"/>
  <c r="M1028" i="4" s="1"/>
  <c r="K1030" i="4"/>
  <c r="M1030" i="4" s="1"/>
  <c r="K1033" i="4"/>
  <c r="M1033" i="4" s="1"/>
  <c r="K1035" i="4"/>
  <c r="M1035" i="4" s="1"/>
  <c r="K1037" i="4"/>
  <c r="M1037" i="4" s="1"/>
  <c r="K1040" i="4"/>
  <c r="M1040" i="4" s="1"/>
  <c r="K1043" i="4"/>
  <c r="M1043" i="4" s="1"/>
  <c r="G404" i="5" s="1"/>
  <c r="K1045" i="4"/>
  <c r="M1045" i="4" s="1"/>
  <c r="G406" i="5" s="1"/>
  <c r="K1048" i="4"/>
  <c r="M1048" i="4" s="1"/>
  <c r="G409" i="5" s="1"/>
  <c r="K1050" i="4"/>
  <c r="M1050" i="4" s="1"/>
  <c r="K1053" i="4"/>
  <c r="M1053" i="4" s="1"/>
  <c r="G412" i="5" s="1"/>
  <c r="K1055" i="4"/>
  <c r="M1055" i="4" s="1"/>
  <c r="K1058" i="4"/>
  <c r="M1058" i="4" s="1"/>
  <c r="K1061" i="4"/>
  <c r="M1061" i="4" s="1"/>
  <c r="K1064" i="4"/>
  <c r="M1064" i="4" s="1"/>
  <c r="G417" i="5" s="1"/>
  <c r="K1066" i="4"/>
  <c r="M1066" i="4" s="1"/>
  <c r="G419" i="5" s="1"/>
  <c r="K1068" i="4"/>
  <c r="M1068" i="4" s="1"/>
  <c r="K1071" i="4"/>
  <c r="M1071" i="4" s="1"/>
  <c r="K1074" i="4"/>
  <c r="M1074" i="4" s="1"/>
  <c r="K1077" i="4"/>
  <c r="M1077" i="4" s="1"/>
  <c r="K1080" i="4"/>
  <c r="M1080" i="4" s="1"/>
  <c r="K1083" i="4"/>
  <c r="M1083" i="4" s="1"/>
  <c r="K1085" i="4"/>
  <c r="M1085" i="4" s="1"/>
  <c r="K1088" i="4"/>
  <c r="M1088" i="4" s="1"/>
  <c r="K1090" i="4"/>
  <c r="M1090" i="4" s="1"/>
  <c r="K1093" i="4"/>
  <c r="M1093" i="4" s="1"/>
  <c r="K1095" i="4"/>
  <c r="M1095" i="4" s="1"/>
  <c r="K1098" i="4"/>
  <c r="M1098" i="4" s="1"/>
  <c r="K1100" i="4"/>
  <c r="M1100" i="4" s="1"/>
  <c r="K1103" i="4"/>
  <c r="M1103" i="4" s="1"/>
  <c r="K1105" i="4"/>
  <c r="M1105" i="4" s="1"/>
  <c r="K1108" i="4"/>
  <c r="M1108" i="4" s="1"/>
  <c r="K1110" i="4"/>
  <c r="M1110" i="4" s="1"/>
  <c r="K1112" i="4"/>
  <c r="M1112" i="4" s="1"/>
  <c r="K1115" i="4"/>
  <c r="M1115" i="4" s="1"/>
  <c r="K1118" i="4"/>
  <c r="M1118" i="4" s="1"/>
  <c r="K1121" i="4"/>
  <c r="M1121" i="4" s="1"/>
  <c r="K1123" i="4"/>
  <c r="M1123" i="4" s="1"/>
  <c r="K1126" i="4"/>
  <c r="M1126" i="4" s="1"/>
  <c r="G436" i="5" s="1"/>
  <c r="K1137" i="4"/>
  <c r="M1137" i="4" s="1"/>
  <c r="K1140" i="4"/>
  <c r="M1140" i="4" s="1"/>
  <c r="K1143" i="4"/>
  <c r="M1143" i="4" s="1"/>
  <c r="K1234" i="4"/>
  <c r="M1234" i="4" s="1"/>
  <c r="K1236" i="4"/>
  <c r="M1236" i="4" s="1"/>
  <c r="K1239" i="4"/>
  <c r="M1239" i="4" s="1"/>
  <c r="K1247" i="4"/>
  <c r="M1247" i="4" s="1"/>
  <c r="K1249" i="4"/>
  <c r="M1249" i="4" s="1"/>
  <c r="K1400" i="4"/>
  <c r="M1400" i="4" s="1"/>
  <c r="K1411" i="4"/>
  <c r="M1411" i="4" s="1"/>
  <c r="K1414" i="4"/>
  <c r="M1414" i="4" s="1"/>
  <c r="K1416" i="4"/>
  <c r="M1416" i="4" s="1"/>
  <c r="K1419" i="4"/>
  <c r="M1419" i="4" s="1"/>
  <c r="K1422" i="4"/>
  <c r="M1422" i="4" s="1"/>
  <c r="G537" i="5" s="1"/>
  <c r="K1431" i="4"/>
  <c r="M1431" i="4" s="1"/>
  <c r="K1434" i="4"/>
  <c r="M1434" i="4" s="1"/>
  <c r="K1436" i="4"/>
  <c r="M1436" i="4" s="1"/>
  <c r="K1439" i="4"/>
  <c r="M1439" i="4" s="1"/>
  <c r="K1441" i="4"/>
  <c r="M1441" i="4" s="1"/>
  <c r="K1444" i="4"/>
  <c r="M1444" i="4" s="1"/>
  <c r="K1446" i="4"/>
  <c r="M1446" i="4" s="1"/>
  <c r="K1449" i="4"/>
  <c r="M1449" i="4" s="1"/>
  <c r="K1451" i="4"/>
  <c r="M1451" i="4" s="1"/>
  <c r="K446" i="4"/>
  <c r="M446" i="4" s="1"/>
  <c r="G191" i="5" s="1"/>
  <c r="K447" i="4"/>
  <c r="M447" i="4" s="1"/>
  <c r="G192" i="5" s="1"/>
  <c r="K449" i="4"/>
  <c r="M449" i="4" s="1"/>
  <c r="K455" i="4"/>
  <c r="M455" i="4" s="1"/>
  <c r="K458" i="4"/>
  <c r="M458" i="4" s="1"/>
  <c r="K460" i="4"/>
  <c r="M460" i="4" s="1"/>
  <c r="K463" i="4"/>
  <c r="M463" i="4" s="1"/>
  <c r="G200" i="5" s="1"/>
  <c r="K465" i="4"/>
  <c r="M465" i="4" s="1"/>
  <c r="K467" i="4"/>
  <c r="M467" i="4" s="1"/>
  <c r="K470" i="4"/>
  <c r="M470" i="4" s="1"/>
  <c r="G204" i="5" s="1"/>
  <c r="K472" i="4"/>
  <c r="M472" i="4" s="1"/>
  <c r="K474" i="4"/>
  <c r="M474" i="4" s="1"/>
  <c r="K477" i="4"/>
  <c r="M477" i="4" s="1"/>
  <c r="K480" i="4"/>
  <c r="M480" i="4" s="1"/>
  <c r="K482" i="4"/>
  <c r="M482" i="4" s="1"/>
  <c r="K485" i="4"/>
  <c r="M485" i="4" s="1"/>
  <c r="K488" i="4"/>
  <c r="M488" i="4" s="1"/>
  <c r="K490" i="4"/>
  <c r="M490" i="4" s="1"/>
  <c r="K493" i="4"/>
  <c r="M493" i="4" s="1"/>
  <c r="K496" i="4"/>
  <c r="M496" i="4" s="1"/>
  <c r="K498" i="4"/>
  <c r="M498" i="4" s="1"/>
  <c r="K501" i="4"/>
  <c r="M501" i="4" s="1"/>
  <c r="K504" i="4"/>
  <c r="M504" i="4" s="1"/>
  <c r="K506" i="4"/>
  <c r="M506" i="4" s="1"/>
  <c r="K509" i="4"/>
  <c r="M509" i="4" s="1"/>
  <c r="K512" i="4"/>
  <c r="M512" i="4" s="1"/>
  <c r="K515" i="4"/>
  <c r="M515" i="4" s="1"/>
  <c r="K518" i="4"/>
  <c r="M518" i="4" s="1"/>
  <c r="K520" i="4"/>
  <c r="M520" i="4" s="1"/>
  <c r="K523" i="4"/>
  <c r="M523" i="4" s="1"/>
  <c r="K526" i="4"/>
  <c r="M526" i="4" s="1"/>
  <c r="K528" i="4"/>
  <c r="M528" i="4" s="1"/>
  <c r="K531" i="4"/>
  <c r="M531" i="4" s="1"/>
  <c r="K534" i="4"/>
  <c r="M534" i="4" s="1"/>
  <c r="K537" i="4"/>
  <c r="M537" i="4" s="1"/>
  <c r="K541" i="4"/>
  <c r="M541" i="4" s="1"/>
  <c r="G225" i="5" s="1"/>
  <c r="K543" i="4"/>
  <c r="M543" i="4" s="1"/>
  <c r="G227" i="5" s="1"/>
  <c r="K546" i="4"/>
  <c r="M546" i="4" s="1"/>
  <c r="G230" i="5" s="1"/>
  <c r="K548" i="4"/>
  <c r="M548" i="4" s="1"/>
  <c r="G232" i="5" s="1"/>
  <c r="K550" i="4"/>
  <c r="M550" i="4" s="1"/>
  <c r="K553" i="4"/>
  <c r="M553" i="4" s="1"/>
  <c r="K556" i="4"/>
  <c r="M556" i="4" s="1"/>
  <c r="K559" i="4"/>
  <c r="M559" i="4" s="1"/>
  <c r="K562" i="4"/>
  <c r="M562" i="4" s="1"/>
  <c r="G238" i="5" s="1"/>
  <c r="K564" i="4"/>
  <c r="M564" i="4" s="1"/>
  <c r="K567" i="4"/>
  <c r="M567" i="4" s="1"/>
  <c r="K569" i="4"/>
  <c r="M569" i="4" s="1"/>
  <c r="K572" i="4"/>
  <c r="M572" i="4" s="1"/>
  <c r="K574" i="4"/>
  <c r="M574" i="4" s="1"/>
  <c r="K577" i="4"/>
  <c r="M577" i="4" s="1"/>
  <c r="K580" i="4"/>
  <c r="M580" i="4" s="1"/>
  <c r="K582" i="4"/>
  <c r="M582" i="4" s="1"/>
  <c r="K585" i="4"/>
  <c r="M585" i="4" s="1"/>
  <c r="K587" i="4"/>
  <c r="M587" i="4" s="1"/>
  <c r="K590" i="4"/>
  <c r="M590" i="4" s="1"/>
  <c r="K593" i="4"/>
  <c r="M593" i="4" s="1"/>
  <c r="K595" i="4"/>
  <c r="M595" i="4" s="1"/>
  <c r="K598" i="4"/>
  <c r="M598" i="4" s="1"/>
  <c r="K601" i="4"/>
  <c r="M601" i="4" s="1"/>
  <c r="K603" i="4"/>
  <c r="M603" i="4" s="1"/>
  <c r="K605" i="4"/>
  <c r="M605" i="4" s="1"/>
  <c r="K608" i="4"/>
  <c r="M608" i="4" s="1"/>
  <c r="K611" i="4"/>
  <c r="M611" i="4" s="1"/>
  <c r="K613" i="4"/>
  <c r="M613" i="4" s="1"/>
  <c r="K616" i="4"/>
  <c r="M616" i="4" s="1"/>
  <c r="K619" i="4"/>
  <c r="M619" i="4" s="1"/>
  <c r="K622" i="4"/>
  <c r="M622" i="4" s="1"/>
  <c r="G256" i="5" s="1"/>
  <c r="K624" i="4"/>
  <c r="M624" i="4" s="1"/>
  <c r="G258" i="5" s="1"/>
  <c r="K626" i="4"/>
  <c r="M626" i="4" s="1"/>
  <c r="G260" i="5" s="1"/>
  <c r="K628" i="4"/>
  <c r="M628" i="4" s="1"/>
  <c r="K631" i="4"/>
  <c r="M631" i="4" s="1"/>
  <c r="G264" i="5" s="1"/>
  <c r="K633" i="4"/>
  <c r="M633" i="4" s="1"/>
  <c r="G266" i="5" s="1"/>
  <c r="K636" i="4"/>
  <c r="M636" i="4" s="1"/>
  <c r="G269" i="5" s="1"/>
  <c r="K638" i="4"/>
  <c r="M638" i="4" s="1"/>
  <c r="K641" i="4"/>
  <c r="M641" i="4" s="1"/>
  <c r="K644" i="4"/>
  <c r="M644" i="4" s="1"/>
  <c r="K647" i="4"/>
  <c r="M647" i="4" s="1"/>
  <c r="G275" i="5" s="1"/>
  <c r="K649" i="4"/>
  <c r="M649" i="4" s="1"/>
  <c r="K651" i="4"/>
  <c r="M651" i="4" s="1"/>
  <c r="K654" i="4"/>
  <c r="M654" i="4" s="1"/>
  <c r="K657" i="4"/>
  <c r="M657" i="4" s="1"/>
  <c r="K659" i="4"/>
  <c r="M659" i="4" s="1"/>
  <c r="K662" i="4"/>
  <c r="M662" i="4" s="1"/>
  <c r="K665" i="4"/>
  <c r="M665" i="4" s="1"/>
  <c r="K667" i="4"/>
  <c r="M667" i="4" s="1"/>
  <c r="K670" i="4"/>
  <c r="M670" i="4" s="1"/>
  <c r="K673" i="4"/>
  <c r="M673" i="4" s="1"/>
  <c r="K675" i="4"/>
  <c r="M675" i="4" s="1"/>
  <c r="K677" i="4"/>
  <c r="M677" i="4" s="1"/>
  <c r="K680" i="4"/>
  <c r="M680" i="4" s="1"/>
  <c r="K683" i="4"/>
  <c r="M683" i="4" s="1"/>
  <c r="K686" i="4"/>
  <c r="M686" i="4" s="1"/>
  <c r="K689" i="4"/>
  <c r="M689" i="4" s="1"/>
  <c r="K691" i="4"/>
  <c r="M691" i="4" s="1"/>
  <c r="K693" i="4"/>
  <c r="M693" i="4" s="1"/>
  <c r="K695" i="4"/>
  <c r="M695" i="4" s="1"/>
  <c r="K698" i="4"/>
  <c r="M698" i="4" s="1"/>
  <c r="K700" i="4"/>
  <c r="M700" i="4" s="1"/>
  <c r="K703" i="4"/>
  <c r="M703" i="4" s="1"/>
  <c r="G290" i="5" s="1"/>
  <c r="K705" i="4"/>
  <c r="M705" i="4" s="1"/>
  <c r="G292" i="5" s="1"/>
  <c r="K707" i="4"/>
  <c r="M707" i="4" s="1"/>
  <c r="G294" i="5" s="1"/>
  <c r="K709" i="4"/>
  <c r="M709" i="4" s="1"/>
  <c r="K713" i="4"/>
  <c r="M713" i="4" s="1"/>
  <c r="G297" i="5" s="1"/>
  <c r="K715" i="4"/>
  <c r="M715" i="4" s="1"/>
  <c r="K717" i="4"/>
  <c r="M717" i="4" s="1"/>
  <c r="K720" i="4"/>
  <c r="M720" i="4" s="1"/>
  <c r="K723" i="4"/>
  <c r="M723" i="4" s="1"/>
  <c r="G301" i="5" s="1"/>
  <c r="K725" i="4"/>
  <c r="M725" i="4" s="1"/>
  <c r="K728" i="4"/>
  <c r="M728" i="4" s="1"/>
  <c r="K730" i="4"/>
  <c r="M730" i="4" s="1"/>
  <c r="K733" i="4"/>
  <c r="M733" i="4" s="1"/>
  <c r="K736" i="4"/>
  <c r="M736" i="4" s="1"/>
  <c r="G306" i="5" s="1"/>
  <c r="K738" i="4"/>
  <c r="M738" i="4" s="1"/>
  <c r="K740" i="4"/>
  <c r="M740" i="4" s="1"/>
  <c r="K742" i="4"/>
  <c r="M742" i="4" s="1"/>
  <c r="K745" i="4"/>
  <c r="M745" i="4" s="1"/>
  <c r="K747" i="4"/>
  <c r="M747" i="4" s="1"/>
  <c r="K750" i="4"/>
  <c r="M750" i="4" s="1"/>
  <c r="K752" i="4"/>
  <c r="M752" i="4" s="1"/>
  <c r="K754" i="4"/>
  <c r="M754" i="4" s="1"/>
  <c r="K757" i="4"/>
  <c r="M757" i="4" s="1"/>
  <c r="K759" i="4"/>
  <c r="M759" i="4" s="1"/>
  <c r="K762" i="4"/>
  <c r="M762" i="4" s="1"/>
  <c r="K765" i="4"/>
  <c r="M765" i="4" s="1"/>
  <c r="K767" i="4"/>
  <c r="M767" i="4" s="1"/>
  <c r="K770" i="4"/>
  <c r="M770" i="4" s="1"/>
  <c r="K773" i="4"/>
  <c r="M773" i="4" s="1"/>
  <c r="K776" i="4"/>
  <c r="M776" i="4" s="1"/>
  <c r="K778" i="4"/>
  <c r="M778" i="4" s="1"/>
  <c r="K781" i="4"/>
  <c r="M781" i="4" s="1"/>
  <c r="K784" i="4"/>
  <c r="M784" i="4" s="1"/>
  <c r="K786" i="4"/>
  <c r="M786" i="4" s="1"/>
  <c r="K789" i="4"/>
  <c r="M789" i="4" s="1"/>
  <c r="K792" i="4"/>
  <c r="M792" i="4" s="1"/>
  <c r="G322" i="5" s="1"/>
  <c r="K794" i="4"/>
  <c r="M794" i="4" s="1"/>
  <c r="K797" i="4"/>
  <c r="M797" i="4" s="1"/>
  <c r="K800" i="4"/>
  <c r="M800" i="4" s="1"/>
  <c r="K804" i="4"/>
  <c r="M804" i="4" s="1"/>
  <c r="G328" i="5" s="1"/>
  <c r="K806" i="4"/>
  <c r="M806" i="4" s="1"/>
  <c r="K809" i="4"/>
  <c r="M809" i="4" s="1"/>
  <c r="K812" i="4"/>
  <c r="M812" i="4" s="1"/>
  <c r="G331" i="5" s="1"/>
  <c r="K814" i="4"/>
  <c r="M814" i="4" s="1"/>
  <c r="K817" i="4"/>
  <c r="M817" i="4" s="1"/>
  <c r="G334" i="5" s="1"/>
  <c r="K819" i="4"/>
  <c r="M819" i="4" s="1"/>
  <c r="K821" i="4"/>
  <c r="M821" i="4" s="1"/>
  <c r="K824" i="4"/>
  <c r="M824" i="4" s="1"/>
  <c r="K827" i="4"/>
  <c r="M827" i="4" s="1"/>
  <c r="G338" i="5" s="1"/>
  <c r="K829" i="4"/>
  <c r="M829" i="4" s="1"/>
  <c r="K832" i="4"/>
  <c r="M832" i="4" s="1"/>
  <c r="K834" i="4"/>
  <c r="M834" i="4" s="1"/>
  <c r="K837" i="4"/>
  <c r="M837" i="4" s="1"/>
  <c r="K839" i="4"/>
  <c r="M839" i="4" s="1"/>
  <c r="K842" i="4"/>
  <c r="M842" i="4" s="1"/>
  <c r="K844" i="4"/>
  <c r="M844" i="4" s="1"/>
  <c r="K846" i="4"/>
  <c r="M846" i="4" s="1"/>
  <c r="K849" i="4"/>
  <c r="M849" i="4" s="1"/>
  <c r="K851" i="4"/>
  <c r="M851" i="4" s="1"/>
  <c r="K853" i="4"/>
  <c r="M853" i="4" s="1"/>
  <c r="K856" i="4"/>
  <c r="M856" i="4" s="1"/>
  <c r="K858" i="4"/>
  <c r="M858" i="4" s="1"/>
  <c r="K1128" i="4"/>
  <c r="M1128" i="4" s="1"/>
  <c r="K1131" i="4"/>
  <c r="M1131" i="4" s="1"/>
  <c r="G439" i="5" s="1"/>
  <c r="K1133" i="4"/>
  <c r="M1133" i="4" s="1"/>
  <c r="K1136" i="4"/>
  <c r="M1136" i="4" s="1"/>
  <c r="K1146" i="4"/>
  <c r="M1146" i="4" s="1"/>
  <c r="K1149" i="4"/>
  <c r="M1149" i="4" s="1"/>
  <c r="K1152" i="4"/>
  <c r="M1152" i="4" s="1"/>
  <c r="K1156" i="4"/>
  <c r="M1156" i="4" s="1"/>
  <c r="K1159" i="4"/>
  <c r="M1159" i="4" s="1"/>
  <c r="K1161" i="4"/>
  <c r="M1161" i="4" s="1"/>
  <c r="K1164" i="4"/>
  <c r="M1164" i="4" s="1"/>
  <c r="G453" i="5" s="1"/>
  <c r="K1166" i="4"/>
  <c r="M1166" i="4" s="1"/>
  <c r="K1169" i="4"/>
  <c r="M1169" i="4" s="1"/>
  <c r="K1172" i="4"/>
  <c r="M1172" i="4" s="1"/>
  <c r="K1175" i="4"/>
  <c r="M1175" i="4" s="1"/>
  <c r="G458" i="5" s="1"/>
  <c r="K1177" i="4"/>
  <c r="M1177" i="4" s="1"/>
  <c r="K1179" i="4"/>
  <c r="M1179" i="4" s="1"/>
  <c r="K1182" i="4"/>
  <c r="M1182" i="4" s="1"/>
  <c r="K1184" i="4"/>
  <c r="M1184" i="4" s="1"/>
  <c r="K1186" i="4"/>
  <c r="M1186" i="4" s="1"/>
  <c r="K1188" i="4"/>
  <c r="M1188" i="4" s="1"/>
  <c r="K1191" i="4"/>
  <c r="M1191" i="4" s="1"/>
  <c r="K1193" i="4"/>
  <c r="M1193" i="4" s="1"/>
  <c r="K1196" i="4"/>
  <c r="M1196" i="4" s="1"/>
  <c r="K1198" i="4"/>
  <c r="M1198" i="4" s="1"/>
  <c r="K1201" i="4"/>
  <c r="M1201" i="4" s="1"/>
  <c r="K1205" i="4"/>
  <c r="M1205" i="4" s="1"/>
  <c r="G466" i="5" s="1"/>
  <c r="K1207" i="4"/>
  <c r="M1207" i="4" s="1"/>
  <c r="K1210" i="4"/>
  <c r="M1210" i="4" s="1"/>
  <c r="K1213" i="4"/>
  <c r="M1213" i="4" s="1"/>
  <c r="K1216" i="4"/>
  <c r="M1216" i="4" s="1"/>
  <c r="K1219" i="4"/>
  <c r="M1219" i="4" s="1"/>
  <c r="K1221" i="4"/>
  <c r="M1221" i="4" s="1"/>
  <c r="K1224" i="4"/>
  <c r="M1224" i="4" s="1"/>
  <c r="K1227" i="4"/>
  <c r="M1227" i="4" s="1"/>
  <c r="K1230" i="4"/>
  <c r="M1230" i="4" s="1"/>
  <c r="K1232" i="4"/>
  <c r="M1232" i="4" s="1"/>
  <c r="K1241" i="4"/>
  <c r="M1241" i="4" s="1"/>
  <c r="K1243" i="4"/>
  <c r="M1243" i="4" s="1"/>
  <c r="K1252" i="4"/>
  <c r="M1252" i="4" s="1"/>
  <c r="K1255" i="4"/>
  <c r="M1255" i="4" s="1"/>
  <c r="K1257" i="4"/>
  <c r="M1257" i="4" s="1"/>
  <c r="K1260" i="4"/>
  <c r="M1260" i="4" s="1"/>
  <c r="K1263" i="4"/>
  <c r="M1263" i="4" s="1"/>
  <c r="K1267" i="4"/>
  <c r="M1267" i="4" s="1"/>
  <c r="G485" i="5" s="1"/>
  <c r="K1269" i="4"/>
  <c r="M1269" i="4" s="1"/>
  <c r="K1272" i="4"/>
  <c r="M1272" i="4" s="1"/>
  <c r="K1275" i="4"/>
  <c r="M1275" i="4" s="1"/>
  <c r="K1278" i="4"/>
  <c r="M1278" i="4" s="1"/>
  <c r="K1281" i="4"/>
  <c r="M1281" i="4" s="1"/>
  <c r="K1284" i="4"/>
  <c r="M1284" i="4" s="1"/>
  <c r="G492" i="5" s="1"/>
  <c r="K1286" i="4"/>
  <c r="M1286" i="4" s="1"/>
  <c r="K1289" i="4"/>
  <c r="M1289" i="4" s="1"/>
  <c r="K1291" i="4"/>
  <c r="M1291" i="4" s="1"/>
  <c r="K1294" i="4"/>
  <c r="M1294" i="4" s="1"/>
  <c r="K1296" i="4"/>
  <c r="M1296" i="4" s="1"/>
  <c r="K1298" i="4"/>
  <c r="M1298" i="4" s="1"/>
  <c r="K1301" i="4"/>
  <c r="M1301" i="4" s="1"/>
  <c r="K1303" i="4"/>
  <c r="M1303" i="4" s="1"/>
  <c r="K1306" i="4"/>
  <c r="M1306" i="4" s="1"/>
  <c r="K1308" i="4"/>
  <c r="M1308" i="4" s="1"/>
  <c r="K1311" i="4"/>
  <c r="M1311" i="4" s="1"/>
  <c r="K1315" i="4"/>
  <c r="M1315" i="4" s="1"/>
  <c r="K1318" i="4"/>
  <c r="M1318" i="4" s="1"/>
  <c r="K1321" i="4"/>
  <c r="M1321" i="4" s="1"/>
  <c r="G503" i="5" s="1"/>
  <c r="K1323" i="4"/>
  <c r="M1323" i="4" s="1"/>
  <c r="K1326" i="4"/>
  <c r="M1326" i="4" s="1"/>
  <c r="K1329" i="4"/>
  <c r="M1329" i="4" s="1"/>
  <c r="K1332" i="4"/>
  <c r="M1332" i="4" s="1"/>
  <c r="K1334" i="4"/>
  <c r="M1334" i="4" s="1"/>
  <c r="K1337" i="4"/>
  <c r="M1337" i="4" s="1"/>
  <c r="K1339" i="4"/>
  <c r="M1339" i="4" s="1"/>
  <c r="K1341" i="4"/>
  <c r="M1341" i="4" s="1"/>
  <c r="K1344" i="4"/>
  <c r="M1344" i="4" s="1"/>
  <c r="K1346" i="4"/>
  <c r="M1346" i="4" s="1"/>
  <c r="K1349" i="4"/>
  <c r="M1349" i="4" s="1"/>
  <c r="K1351" i="4"/>
  <c r="M1351" i="4" s="1"/>
  <c r="K1355" i="4"/>
  <c r="M1355" i="4" s="1"/>
  <c r="K1358" i="4"/>
  <c r="M1358" i="4" s="1"/>
  <c r="K1361" i="4"/>
  <c r="M1361" i="4" s="1"/>
  <c r="K1364" i="4"/>
  <c r="M1364" i="4" s="1"/>
  <c r="K1366" i="4"/>
  <c r="M1366" i="4" s="1"/>
  <c r="K1369" i="4"/>
  <c r="M1369" i="4" s="1"/>
  <c r="K1371" i="4"/>
  <c r="M1371" i="4" s="1"/>
  <c r="K1373" i="4"/>
  <c r="M1373" i="4" s="1"/>
  <c r="K1376" i="4"/>
  <c r="M1376" i="4" s="1"/>
  <c r="K1378" i="4"/>
  <c r="M1378" i="4" s="1"/>
  <c r="K1381" i="4"/>
  <c r="M1381" i="4" s="1"/>
  <c r="K1383" i="4"/>
  <c r="M1383" i="4" s="1"/>
  <c r="K1387" i="4"/>
  <c r="M1387" i="4" s="1"/>
  <c r="G523" i="5" s="1"/>
  <c r="K1389" i="4"/>
  <c r="M1389" i="4" s="1"/>
  <c r="K1393" i="4"/>
  <c r="M1393" i="4" s="1"/>
  <c r="K1396" i="4"/>
  <c r="M1396" i="4" s="1"/>
  <c r="K1399" i="4"/>
  <c r="M1399" i="4" s="1"/>
  <c r="K1403" i="4"/>
  <c r="M1403" i="4" s="1"/>
  <c r="K1405" i="4"/>
  <c r="M1405" i="4" s="1"/>
  <c r="K1409" i="4"/>
  <c r="M1409" i="4" s="1"/>
  <c r="K1425" i="4"/>
  <c r="M1425" i="4" s="1"/>
  <c r="K1427" i="4"/>
  <c r="M1427" i="4" s="1"/>
  <c r="M887" i="4"/>
  <c r="M1120" i="4" l="1"/>
  <c r="G433" i="5" s="1"/>
  <c r="M1063" i="4"/>
  <c r="G416" i="5" s="1"/>
  <c r="M1052" i="4"/>
  <c r="G411" i="5" s="1"/>
  <c r="M876" i="4"/>
  <c r="G351" i="5" s="1"/>
  <c r="M1060" i="4"/>
  <c r="G415" i="5" s="1"/>
  <c r="M979" i="4"/>
  <c r="G384" i="5" s="1"/>
  <c r="M934" i="4"/>
  <c r="G374" i="5" s="1"/>
  <c r="M646" i="4"/>
  <c r="G274" i="5" s="1"/>
  <c r="M1413" i="4"/>
  <c r="G534" i="5" s="1"/>
  <c r="M1398" i="4"/>
  <c r="G528" i="5" s="1"/>
  <c r="M566" i="4"/>
  <c r="G240" i="5" s="1"/>
  <c r="M1135" i="4"/>
  <c r="G441" i="5" s="1"/>
  <c r="M1130" i="4"/>
  <c r="G438" i="5" s="1"/>
  <c r="M879" i="4"/>
  <c r="G352" i="5" s="1"/>
  <c r="M867" i="4"/>
  <c r="G347" i="5" s="1"/>
  <c r="M973" i="4"/>
  <c r="G382" i="5" s="1"/>
  <c r="M928" i="4"/>
  <c r="G372" i="5" s="1"/>
  <c r="M1357" i="4"/>
  <c r="G514" i="5" s="1"/>
  <c r="M1174" i="4"/>
  <c r="G457" i="5" s="1"/>
  <c r="M826" i="4"/>
  <c r="G337" i="5" s="1"/>
  <c r="M816" i="4"/>
  <c r="G333" i="5" s="1"/>
  <c r="M783" i="4"/>
  <c r="G318" i="5" s="1"/>
  <c r="M672" i="4"/>
  <c r="G282" i="5" s="1"/>
  <c r="M640" i="4"/>
  <c r="G271" i="5" s="1"/>
  <c r="M610" i="4"/>
  <c r="G252" i="5" s="1"/>
  <c r="M600" i="4"/>
  <c r="G250" i="5" s="1"/>
  <c r="M525" i="4"/>
  <c r="G218" i="5" s="1"/>
  <c r="M1124" i="4"/>
  <c r="G434" i="5" s="1"/>
  <c r="M1032" i="4"/>
  <c r="G401" i="5" s="1"/>
  <c r="M991" i="4"/>
  <c r="G391" i="5" s="1"/>
  <c r="M960" i="4"/>
  <c r="G379" i="5" s="1"/>
  <c r="M1363" i="4"/>
  <c r="G516" i="5" s="1"/>
  <c r="M1320" i="4"/>
  <c r="G502" i="5" s="1"/>
  <c r="M1265" i="4"/>
  <c r="G483" i="5" s="1"/>
  <c r="M1168" i="4"/>
  <c r="G455" i="5" s="1"/>
  <c r="M1158" i="4"/>
  <c r="G450" i="5" s="1"/>
  <c r="M811" i="4"/>
  <c r="G330" i="5" s="1"/>
  <c r="M799" i="4"/>
  <c r="G325" i="5" s="1"/>
  <c r="M727" i="4"/>
  <c r="G303" i="5" s="1"/>
  <c r="M688" i="4"/>
  <c r="G286" i="5" s="1"/>
  <c r="M802" i="4"/>
  <c r="G326" i="5" s="1"/>
  <c r="M922" i="4"/>
  <c r="G370" i="5" s="1"/>
  <c r="M1233" i="4"/>
  <c r="G475" i="5" s="1"/>
  <c r="M1391" i="4"/>
  <c r="G525" i="5" s="1"/>
  <c r="M860" i="4"/>
  <c r="G345" i="5" s="1"/>
  <c r="M796" i="4"/>
  <c r="G324" i="5" s="1"/>
  <c r="M787" i="4"/>
  <c r="G319" i="5" s="1"/>
  <c r="M775" i="4"/>
  <c r="G315" i="5" s="1"/>
  <c r="M764" i="4"/>
  <c r="G312" i="5" s="1"/>
  <c r="M643" i="4"/>
  <c r="G272" i="5" s="1"/>
  <c r="M614" i="4"/>
  <c r="G253" i="5" s="1"/>
  <c r="M592" i="4"/>
  <c r="G248" i="5" s="1"/>
  <c r="M584" i="4"/>
  <c r="G246" i="5" s="1"/>
  <c r="M529" i="4"/>
  <c r="G219" i="5" s="1"/>
  <c r="M517" i="4"/>
  <c r="G216" i="5" s="1"/>
  <c r="M1421" i="4"/>
  <c r="G536" i="5" s="1"/>
  <c r="M925" i="4"/>
  <c r="G371" i="5" s="1"/>
  <c r="M1395" i="4"/>
  <c r="G527" i="5" s="1"/>
  <c r="M1352" i="4"/>
  <c r="G511" i="5" s="1"/>
  <c r="M1309" i="4"/>
  <c r="G497" i="5" s="1"/>
  <c r="M1401" i="4"/>
  <c r="G529" i="5" s="1"/>
  <c r="M1380" i="4"/>
  <c r="G519" i="5" s="1"/>
  <c r="M1384" i="4"/>
  <c r="G520" i="5" s="1"/>
  <c r="M1222" i="4"/>
  <c r="G472" i="5" s="1"/>
  <c r="M1199" i="4"/>
  <c r="G462" i="5" s="1"/>
  <c r="M847" i="4"/>
  <c r="G343" i="5" s="1"/>
  <c r="M835" i="4"/>
  <c r="G341" i="5" s="1"/>
  <c r="M761" i="4"/>
  <c r="G311" i="5" s="1"/>
  <c r="M743" i="4"/>
  <c r="G308" i="5" s="1"/>
  <c r="M731" i="4"/>
  <c r="G304" i="5" s="1"/>
  <c r="M701" i="4"/>
  <c r="G288" i="5" s="1"/>
  <c r="M697" i="4"/>
  <c r="G287" i="5" s="1"/>
  <c r="M589" i="4"/>
  <c r="G247" i="5" s="1"/>
  <c r="M1238" i="4"/>
  <c r="G476" i="5" s="1"/>
  <c r="M1038" i="4"/>
  <c r="G402" i="5" s="1"/>
  <c r="M1019" i="4"/>
  <c r="G399" i="5" s="1"/>
  <c r="M964" i="4"/>
  <c r="G380" i="5" s="1"/>
  <c r="M947" i="4"/>
  <c r="G377" i="5" s="1"/>
  <c r="M456" i="4"/>
  <c r="G195" i="5" s="1"/>
  <c r="M1410" i="4"/>
  <c r="G533" i="5" s="1"/>
  <c r="M1360" i="4"/>
  <c r="G515" i="5" s="1"/>
  <c r="M1317" i="4"/>
  <c r="G501" i="5" s="1"/>
  <c r="M1229" i="4"/>
  <c r="G474" i="5" s="1"/>
  <c r="M1218" i="4"/>
  <c r="G471" i="5" s="1"/>
  <c r="M830" i="4"/>
  <c r="G339" i="5" s="1"/>
  <c r="M655" i="4"/>
  <c r="G277" i="5" s="1"/>
  <c r="M551" i="4"/>
  <c r="G233" i="5" s="1"/>
  <c r="M486" i="4"/>
  <c r="G208" i="5" s="1"/>
  <c r="M1003" i="4"/>
  <c r="G395" i="5" s="1"/>
  <c r="M864" i="4"/>
  <c r="G346" i="5" s="1"/>
  <c r="M1429" i="4"/>
  <c r="G540" i="5" s="1"/>
  <c r="M1327" i="4"/>
  <c r="G505" i="5" s="1"/>
  <c r="M1273" i="4"/>
  <c r="G487" i="5" s="1"/>
  <c r="M1153" i="4"/>
  <c r="G447" i="5" s="1"/>
  <c r="M1171" i="4"/>
  <c r="G456" i="5" s="1"/>
  <c r="M1279" i="4"/>
  <c r="G489" i="5" s="1"/>
  <c r="M1211" i="4"/>
  <c r="G468" i="5" s="1"/>
  <c r="G197" i="5"/>
  <c r="M461" i="4"/>
  <c r="G198" i="5" s="1"/>
  <c r="M1330" i="4"/>
  <c r="G506" i="5" s="1"/>
  <c r="M1300" i="4"/>
  <c r="G495" i="5" s="1"/>
  <c r="M1276" i="4"/>
  <c r="G488" i="5" s="1"/>
  <c r="M1208" i="4"/>
  <c r="G467" i="5" s="1"/>
  <c r="M1181" i="4"/>
  <c r="G459" i="5" s="1"/>
  <c r="M749" i="4"/>
  <c r="G309" i="5" s="1"/>
  <c r="M499" i="4"/>
  <c r="G211" i="5" s="1"/>
  <c r="M1141" i="4"/>
  <c r="G443" i="5" s="1"/>
  <c r="M1113" i="4"/>
  <c r="G431" i="5" s="1"/>
  <c r="M1101" i="4"/>
  <c r="G429" i="5" s="1"/>
  <c r="M1091" i="4"/>
  <c r="G427" i="5" s="1"/>
  <c r="M1078" i="4"/>
  <c r="G423" i="5" s="1"/>
  <c r="M1056" i="4"/>
  <c r="G413" i="5" s="1"/>
  <c r="M970" i="4"/>
  <c r="G381" i="5" s="1"/>
  <c r="M955" i="4"/>
  <c r="G378" i="5" s="1"/>
  <c r="M883" i="4"/>
  <c r="G354" i="5" s="1"/>
  <c r="M1375" i="4"/>
  <c r="G518" i="5" s="1"/>
  <c r="M1343" i="4"/>
  <c r="G509" i="5" s="1"/>
  <c r="M1288" i="4"/>
  <c r="G493" i="5" s="1"/>
  <c r="M855" i="4"/>
  <c r="G344" i="5" s="1"/>
  <c r="M1348" i="4"/>
  <c r="G510" i="5" s="1"/>
  <c r="M1336" i="4"/>
  <c r="G508" i="5" s="1"/>
  <c r="M1305" i="4"/>
  <c r="G496" i="5" s="1"/>
  <c r="M1189" i="4"/>
  <c r="G460" i="5" s="1"/>
  <c r="M1138" i="4"/>
  <c r="G442" i="5" s="1"/>
  <c r="M823" i="4"/>
  <c r="G336" i="5" s="1"/>
  <c r="M779" i="4"/>
  <c r="G316" i="5" s="1"/>
  <c r="M768" i="4"/>
  <c r="G313" i="5" s="1"/>
  <c r="M718" i="4"/>
  <c r="G299" i="5" s="1"/>
  <c r="M669" i="4"/>
  <c r="G281" i="5" s="1"/>
  <c r="G273" i="5"/>
  <c r="M597" i="4"/>
  <c r="G249" i="5" s="1"/>
  <c r="M575" i="4"/>
  <c r="G243" i="5" s="1"/>
  <c r="M522" i="4"/>
  <c r="G217" i="5" s="1"/>
  <c r="M468" i="4"/>
  <c r="G202" i="5" s="1"/>
  <c r="M1418" i="4"/>
  <c r="G535" i="5" s="1"/>
  <c r="M1086" i="4"/>
  <c r="G426" i="5" s="1"/>
  <c r="M931" i="4"/>
  <c r="G373" i="5" s="1"/>
  <c r="M903" i="4"/>
  <c r="G360" i="5" s="1"/>
  <c r="M445" i="4"/>
  <c r="G190" i="5" s="1"/>
  <c r="M1406" i="4"/>
  <c r="G531" i="5" s="1"/>
  <c r="G481" i="5"/>
  <c r="M1262" i="4"/>
  <c r="G482" i="5" s="1"/>
  <c r="M841" i="4"/>
  <c r="G342" i="5" s="1"/>
  <c r="M808" i="4"/>
  <c r="G329" i="5" s="1"/>
  <c r="M735" i="4"/>
  <c r="G305" i="5" s="1"/>
  <c r="M685" i="4"/>
  <c r="G285" i="5" s="1"/>
  <c r="M663" i="4"/>
  <c r="G279" i="5" s="1"/>
  <c r="M560" i="4"/>
  <c r="G236" i="5" s="1"/>
  <c r="M538" i="4"/>
  <c r="G222" i="5" s="1"/>
  <c r="M507" i="4"/>
  <c r="G213" i="5" s="1"/>
  <c r="M494" i="4"/>
  <c r="G210" i="5" s="1"/>
  <c r="M475" i="4"/>
  <c r="G205" i="5" s="1"/>
  <c r="M909" i="4"/>
  <c r="G364" i="5" s="1"/>
  <c r="M453" i="4"/>
  <c r="G194" i="5" s="1"/>
  <c r="M1447" i="4"/>
  <c r="G544" i="5" s="1"/>
  <c r="M1437" i="4"/>
  <c r="G542" i="5" s="1"/>
  <c r="M1254" i="4"/>
  <c r="G479" i="5" s="1"/>
  <c r="M1117" i="4"/>
  <c r="G432" i="5" s="1"/>
  <c r="M1075" i="4"/>
  <c r="G422" i="5" s="1"/>
  <c r="M1027" i="4"/>
  <c r="G400" i="5" s="1"/>
  <c r="M999" i="4"/>
  <c r="G394" i="5" s="1"/>
  <c r="M918" i="4"/>
  <c r="G368" i="5" s="1"/>
  <c r="M678" i="4"/>
  <c r="G283" i="5" s="1"/>
  <c r="M607" i="4"/>
  <c r="G251" i="5" s="1"/>
  <c r="M1245" i="4"/>
  <c r="G477" i="5" s="1"/>
  <c r="M1368" i="4"/>
  <c r="G517" i="5" s="1"/>
  <c r="M1324" i="4"/>
  <c r="G504" i="5" s="1"/>
  <c r="M1312" i="4"/>
  <c r="G498" i="5" s="1"/>
  <c r="M1293" i="4"/>
  <c r="G494" i="5" s="1"/>
  <c r="M1282" i="4"/>
  <c r="G490" i="5" s="1"/>
  <c r="M1270" i="4"/>
  <c r="G486" i="5" s="1"/>
  <c r="M1258" i="4"/>
  <c r="G480" i="5" s="1"/>
  <c r="M1226" i="4"/>
  <c r="G473" i="5" s="1"/>
  <c r="M1214" i="4"/>
  <c r="G469" i="5" s="1"/>
  <c r="M1202" i="4"/>
  <c r="G463" i="5" s="1"/>
  <c r="M1195" i="4"/>
  <c r="G461" i="5" s="1"/>
  <c r="M1162" i="4"/>
  <c r="G451" i="5" s="1"/>
  <c r="M1150" i="4"/>
  <c r="G446" i="5" s="1"/>
  <c r="M772" i="4"/>
  <c r="G314" i="5" s="1"/>
  <c r="M722" i="4"/>
  <c r="G300" i="5" s="1"/>
  <c r="M711" i="4"/>
  <c r="G295" i="5" s="1"/>
  <c r="M681" i="4"/>
  <c r="G284" i="5" s="1"/>
  <c r="M660" i="4"/>
  <c r="G278" i="5" s="1"/>
  <c r="M652" i="4"/>
  <c r="G276" i="5" s="1"/>
  <c r="M629" i="4"/>
  <c r="M621" i="4"/>
  <c r="G255" i="5" s="1"/>
  <c r="G244" i="5"/>
  <c r="M579" i="4"/>
  <c r="G245" i="5" s="1"/>
  <c r="M557" i="4"/>
  <c r="G235" i="5" s="1"/>
  <c r="M535" i="4"/>
  <c r="G221" i="5" s="1"/>
  <c r="M514" i="4"/>
  <c r="G215" i="5" s="1"/>
  <c r="M502" i="4"/>
  <c r="G212" i="5" s="1"/>
  <c r="M483" i="4"/>
  <c r="G207" i="5" s="1"/>
  <c r="M984" i="4"/>
  <c r="G387" i="5" s="1"/>
  <c r="M1432" i="4"/>
  <c r="G541" i="5" s="1"/>
  <c r="M1147" i="4"/>
  <c r="G445" i="5" s="1"/>
  <c r="M1106" i="4"/>
  <c r="G430" i="5" s="1"/>
  <c r="M1096" i="4"/>
  <c r="G428" i="5" s="1"/>
  <c r="M1072" i="4"/>
  <c r="G421" i="5" s="1"/>
  <c r="M1042" i="4"/>
  <c r="G403" i="5" s="1"/>
  <c r="M1013" i="4"/>
  <c r="G398" i="5" s="1"/>
  <c r="G366" i="5"/>
  <c r="M915" i="4"/>
  <c r="G367" i="5" s="1"/>
  <c r="M756" i="4"/>
  <c r="G310" i="5" s="1"/>
  <c r="G241" i="5"/>
  <c r="M571" i="4"/>
  <c r="G242" i="5" s="1"/>
  <c r="M896" i="4"/>
  <c r="G359" i="5" s="1"/>
  <c r="M871" i="4"/>
  <c r="G348" i="5" s="1"/>
  <c r="M790" i="4"/>
  <c r="G320" i="5" s="1"/>
  <c r="M617" i="4"/>
  <c r="G254" i="5" s="1"/>
  <c r="M554" i="4"/>
  <c r="G234" i="5" s="1"/>
  <c r="M532" i="4"/>
  <c r="G220" i="5" s="1"/>
  <c r="M510" i="4"/>
  <c r="G214" i="5" s="1"/>
  <c r="M491" i="4"/>
  <c r="G209" i="5" s="1"/>
  <c r="M478" i="4"/>
  <c r="G206" i="5" s="1"/>
  <c r="M941" i="4"/>
  <c r="G376" i="5" s="1"/>
  <c r="M1452" i="4"/>
  <c r="G545" i="5" s="1"/>
  <c r="M1442" i="4"/>
  <c r="G543" i="5" s="1"/>
  <c r="M1250" i="4"/>
  <c r="G478" i="5" s="1"/>
  <c r="M1144" i="4"/>
  <c r="G444" i="5" s="1"/>
  <c r="M1081" i="4"/>
  <c r="G424" i="5" s="1"/>
  <c r="M1069" i="4"/>
  <c r="G420" i="5" s="1"/>
  <c r="M1007" i="4"/>
  <c r="G397" i="5" s="1"/>
  <c r="M995" i="4"/>
  <c r="G392" i="5" s="1"/>
  <c r="M450" i="4"/>
  <c r="G193" i="5" s="1"/>
  <c r="M891" i="4"/>
  <c r="G358" i="5" s="1"/>
  <c r="G261" i="5" l="1"/>
  <c r="G262" i="5"/>
  <c r="C527" i="5"/>
  <c r="C513" i="5"/>
  <c r="C500" i="5"/>
  <c r="C492" i="5"/>
  <c r="C485" i="5"/>
  <c r="C482" i="5"/>
  <c r="C481" i="5"/>
  <c r="C466" i="5"/>
  <c r="C464" i="5"/>
  <c r="C449" i="5"/>
  <c r="C436" i="5" l="1"/>
  <c r="C409" i="5"/>
  <c r="C407" i="5"/>
  <c r="C405" i="5"/>
  <c r="C386" i="5"/>
  <c r="C366" i="5"/>
  <c r="C362" i="5"/>
  <c r="C363" i="5"/>
  <c r="C364" i="5"/>
  <c r="C361" i="5"/>
  <c r="C349" i="5"/>
  <c r="C328" i="5"/>
  <c r="C323" i="5"/>
  <c r="C317" i="5"/>
  <c r="C297" i="5"/>
  <c r="C293" i="5"/>
  <c r="C294" i="5"/>
  <c r="C292" i="5"/>
  <c r="C269" i="5"/>
  <c r="C264" i="5"/>
  <c r="C225" i="5"/>
  <c r="C190" i="5" l="1"/>
  <c r="G4442" i="1"/>
  <c r="G4441" i="1"/>
  <c r="G4440" i="1"/>
  <c r="G4439" i="1"/>
  <c r="G4438" i="1"/>
  <c r="G4437" i="1"/>
  <c r="G4436" i="1"/>
  <c r="G4435" i="1"/>
  <c r="G4434" i="1"/>
  <c r="G4433" i="1"/>
  <c r="G4431" i="1"/>
  <c r="G4430" i="1"/>
  <c r="G4429" i="1"/>
  <c r="G4428" i="1"/>
  <c r="G4427" i="1"/>
  <c r="G4426" i="1"/>
  <c r="G4424" i="1"/>
  <c r="G4423" i="1"/>
  <c r="G4422" i="1"/>
  <c r="G4421" i="1"/>
  <c r="G4420" i="1"/>
  <c r="G4419" i="1"/>
  <c r="G4418" i="1"/>
  <c r="G4416" i="1"/>
  <c r="G4415" i="1"/>
  <c r="G4414" i="1"/>
  <c r="G4413" i="1"/>
  <c r="G4412" i="1"/>
  <c r="G4411" i="1"/>
  <c r="G4410" i="1"/>
  <c r="G4409" i="1"/>
  <c r="G4408" i="1"/>
  <c r="G4407" i="1"/>
  <c r="G4405" i="1"/>
  <c r="G4404" i="1"/>
  <c r="G4403" i="1"/>
  <c r="G4402" i="1"/>
  <c r="G4401" i="1"/>
  <c r="G4400" i="1"/>
  <c r="G4399" i="1"/>
  <c r="G4397" i="1"/>
  <c r="G4396" i="1"/>
  <c r="G4395" i="1"/>
  <c r="G4394" i="1"/>
  <c r="G4393" i="1"/>
  <c r="G4392" i="1"/>
  <c r="G4391" i="1"/>
  <c r="G4390" i="1"/>
  <c r="G4389" i="1"/>
  <c r="G4388" i="1"/>
  <c r="G4386" i="1"/>
  <c r="G4385" i="1"/>
  <c r="G4384" i="1"/>
  <c r="G4383" i="1"/>
  <c r="G4382" i="1"/>
  <c r="G4381" i="1"/>
  <c r="G4380" i="1"/>
  <c r="G4379" i="1"/>
  <c r="G4378" i="1"/>
  <c r="G4376" i="1"/>
  <c r="G4375" i="1"/>
  <c r="G4374" i="1"/>
  <c r="G4373" i="1"/>
  <c r="G4372" i="1"/>
  <c r="G4370" i="1"/>
  <c r="G4369" i="1"/>
  <c r="G4368" i="1"/>
  <c r="G4367" i="1"/>
  <c r="G4366" i="1"/>
  <c r="G4365" i="1"/>
  <c r="G4364" i="1"/>
  <c r="G4362" i="1"/>
  <c r="G4361" i="1"/>
  <c r="G4360" i="1"/>
  <c r="G4359" i="1"/>
  <c r="G4358" i="1"/>
  <c r="G4357" i="1"/>
  <c r="G4354" i="1"/>
  <c r="G4353" i="1"/>
  <c r="G4352" i="1"/>
  <c r="G4351" i="1"/>
  <c r="G4350" i="1"/>
  <c r="G4349" i="1"/>
  <c r="G4348" i="1"/>
  <c r="G4347" i="1"/>
  <c r="G4346" i="1"/>
  <c r="G4345" i="1"/>
  <c r="G4344" i="1"/>
  <c r="G4343" i="1"/>
  <c r="G4342" i="1"/>
  <c r="G4341" i="1"/>
  <c r="G4340" i="1"/>
  <c r="G4339" i="1"/>
  <c r="G4338" i="1"/>
  <c r="G4336" i="1"/>
  <c r="G4335" i="1"/>
  <c r="G4334" i="1"/>
  <c r="G4333" i="1"/>
  <c r="G4332" i="1"/>
  <c r="G4331" i="1"/>
  <c r="G4330" i="1"/>
  <c r="G4329" i="1"/>
  <c r="G4328" i="1"/>
  <c r="G4326" i="1"/>
  <c r="G4325" i="1"/>
  <c r="G4324" i="1"/>
  <c r="G4323" i="1"/>
  <c r="G4322" i="1"/>
  <c r="G4321" i="1"/>
  <c r="G4320" i="1"/>
  <c r="G4317" i="1"/>
  <c r="G4316" i="1"/>
  <c r="G4315" i="1"/>
  <c r="G4314" i="1"/>
  <c r="G4313" i="1"/>
  <c r="G4311" i="1"/>
  <c r="G4310" i="1"/>
  <c r="G4309" i="1"/>
  <c r="G4308" i="1"/>
  <c r="G4306" i="1"/>
  <c r="G4305" i="1"/>
  <c r="G4304" i="1"/>
  <c r="G4303" i="1"/>
  <c r="G4302" i="1"/>
  <c r="G4301" i="1"/>
  <c r="G4299" i="1"/>
  <c r="G4298" i="1"/>
  <c r="G4294" i="1"/>
  <c r="G4293" i="1"/>
  <c r="G4292" i="1"/>
  <c r="G4291" i="1"/>
  <c r="G4290" i="1"/>
  <c r="G4289" i="1"/>
  <c r="G4288" i="1"/>
  <c r="G4287" i="1"/>
  <c r="G4286" i="1"/>
  <c r="G4284" i="1"/>
  <c r="G4283" i="1"/>
  <c r="G4282" i="1"/>
  <c r="G4280" i="1"/>
  <c r="G4279" i="1"/>
  <c r="G4278" i="1"/>
  <c r="G4277" i="1"/>
  <c r="G4276" i="1"/>
  <c r="G4274" i="1"/>
  <c r="G4273" i="1"/>
  <c r="G4272" i="1"/>
  <c r="G4269" i="1"/>
  <c r="G4268" i="1"/>
  <c r="G4267" i="1"/>
  <c r="G4266" i="1"/>
  <c r="G4265" i="1"/>
  <c r="G4264" i="1"/>
  <c r="G4263" i="1"/>
  <c r="G4262" i="1"/>
  <c r="G4261" i="1"/>
  <c r="G4260" i="1"/>
  <c r="G4259" i="1"/>
  <c r="G4257" i="1"/>
  <c r="G4256" i="1"/>
  <c r="G4255" i="1"/>
  <c r="G4254" i="1"/>
  <c r="G4253" i="1"/>
  <c r="G4252" i="1"/>
  <c r="G4251" i="1"/>
  <c r="G4250" i="1"/>
  <c r="G4249" i="1"/>
  <c r="G4248" i="1"/>
  <c r="G4247" i="1"/>
  <c r="G4245" i="1"/>
  <c r="G4244" i="1"/>
  <c r="G4243" i="1"/>
  <c r="G4242" i="1"/>
  <c r="G4241" i="1"/>
  <c r="G4240" i="1"/>
  <c r="G4239" i="1"/>
  <c r="G4238" i="1"/>
  <c r="G4237" i="1"/>
  <c r="G4236" i="1"/>
  <c r="G4235" i="1"/>
  <c r="G4234" i="1"/>
  <c r="G4233" i="1"/>
  <c r="G4231" i="1"/>
  <c r="G4230" i="1"/>
  <c r="G4229" i="1"/>
  <c r="G4228" i="1"/>
  <c r="G4227" i="1"/>
  <c r="G4226" i="1"/>
  <c r="G4225" i="1"/>
  <c r="G4224" i="1"/>
  <c r="G4223" i="1"/>
  <c r="G4222" i="1"/>
  <c r="G4221" i="1"/>
  <c r="G4219" i="1"/>
  <c r="G4218" i="1"/>
  <c r="G4217" i="1"/>
  <c r="G4215" i="1"/>
  <c r="G4214" i="1"/>
  <c r="G4213" i="1"/>
  <c r="G4211" i="1"/>
  <c r="G4210" i="1"/>
  <c r="G4206" i="1"/>
  <c r="G4205" i="1"/>
  <c r="G4204" i="1"/>
  <c r="G4203" i="1"/>
  <c r="G4202" i="1"/>
  <c r="G4201" i="1"/>
  <c r="G4200" i="1"/>
  <c r="G4199" i="1"/>
  <c r="G4198" i="1"/>
  <c r="G4197" i="1"/>
  <c r="G4196" i="1"/>
  <c r="G4194" i="1"/>
  <c r="G4193" i="1"/>
  <c r="G4192" i="1"/>
  <c r="G4191" i="1"/>
  <c r="G4190" i="1"/>
  <c r="G4189" i="1"/>
  <c r="G4188" i="1"/>
  <c r="G4187" i="1"/>
  <c r="G4186" i="1"/>
  <c r="G4185" i="1"/>
  <c r="G4184" i="1"/>
  <c r="G4182" i="1"/>
  <c r="G4181" i="1"/>
  <c r="G4180" i="1"/>
  <c r="G4179" i="1"/>
  <c r="G4178" i="1"/>
  <c r="G4177" i="1"/>
  <c r="G4176" i="1"/>
  <c r="G4175" i="1"/>
  <c r="G4174" i="1"/>
  <c r="G4173" i="1"/>
  <c r="G4172" i="1"/>
  <c r="G4171" i="1"/>
  <c r="G4170" i="1"/>
  <c r="G4168" i="1"/>
  <c r="G4167" i="1"/>
  <c r="G4166" i="1"/>
  <c r="G4165" i="1"/>
  <c r="G4164" i="1"/>
  <c r="G4163" i="1"/>
  <c r="G4162" i="1"/>
  <c r="G4161" i="1"/>
  <c r="G4160" i="1"/>
  <c r="G4159" i="1"/>
  <c r="G4158" i="1"/>
  <c r="G4156" i="1"/>
  <c r="G4155" i="1"/>
  <c r="G4153" i="1"/>
  <c r="G4152" i="1"/>
  <c r="G4151" i="1"/>
  <c r="G4149" i="1"/>
  <c r="G4148" i="1"/>
  <c r="G4146" i="1"/>
  <c r="G4145" i="1"/>
  <c r="G4144" i="1"/>
  <c r="G4143" i="1"/>
  <c r="G4142" i="1"/>
  <c r="G4141" i="1"/>
  <c r="G4140" i="1"/>
  <c r="G4138" i="1"/>
  <c r="G4137" i="1"/>
  <c r="G4136" i="1"/>
  <c r="G4134" i="1"/>
  <c r="G4133" i="1"/>
  <c r="G4132" i="1"/>
  <c r="G4130" i="1"/>
  <c r="G4129" i="1"/>
  <c r="G4125" i="1"/>
  <c r="G4124" i="1"/>
  <c r="G4123" i="1"/>
  <c r="G4122" i="1"/>
  <c r="G4121" i="1"/>
  <c r="G4120" i="1"/>
  <c r="G4119" i="1"/>
  <c r="G4118" i="1"/>
  <c r="G4117" i="1"/>
  <c r="G4116" i="1"/>
  <c r="G4115" i="1"/>
  <c r="G4114" i="1"/>
  <c r="G4112" i="1"/>
  <c r="G4111" i="1"/>
  <c r="G4110" i="1"/>
  <c r="G4109" i="1"/>
  <c r="G4108" i="1"/>
  <c r="G4107" i="1"/>
  <c r="G4106" i="1"/>
  <c r="G4105" i="1"/>
  <c r="G4104" i="1"/>
  <c r="G4103" i="1"/>
  <c r="G4102" i="1"/>
  <c r="G4100" i="1"/>
  <c r="G4099" i="1"/>
  <c r="G4098" i="1"/>
  <c r="G4097" i="1"/>
  <c r="G4096" i="1"/>
  <c r="G4095" i="1"/>
  <c r="G4094" i="1"/>
  <c r="G4093" i="1"/>
  <c r="G4092" i="1"/>
  <c r="G4091" i="1"/>
  <c r="G4090" i="1"/>
  <c r="G4088" i="1"/>
  <c r="G4087" i="1"/>
  <c r="G4086" i="1"/>
  <c r="G4085" i="1"/>
  <c r="G4084" i="1"/>
  <c r="G4083" i="1"/>
  <c r="G4082" i="1"/>
  <c r="G4081" i="1"/>
  <c r="G4080" i="1"/>
  <c r="G4079" i="1"/>
  <c r="G4078" i="1"/>
  <c r="G4077" i="1"/>
  <c r="G4076" i="1"/>
  <c r="G4074" i="1"/>
  <c r="G4073" i="1"/>
  <c r="G4072" i="1"/>
  <c r="G4071" i="1"/>
  <c r="G4070" i="1"/>
  <c r="G4069" i="1"/>
  <c r="G4068" i="1"/>
  <c r="G4067" i="1"/>
  <c r="G4066" i="1"/>
  <c r="G4065" i="1"/>
  <c r="G4064" i="1"/>
  <c r="G4062" i="1"/>
  <c r="G4061" i="1"/>
  <c r="G4060" i="1"/>
  <c r="G4057" i="1"/>
  <c r="G4056" i="1"/>
  <c r="G4054" i="1"/>
  <c r="G4053" i="1"/>
  <c r="G4052" i="1"/>
  <c r="G4051" i="1"/>
  <c r="G4050" i="1"/>
  <c r="G4049" i="1"/>
  <c r="G4048" i="1"/>
  <c r="G4047" i="1"/>
  <c r="G4045" i="1"/>
  <c r="G4044" i="1"/>
  <c r="G4042" i="1"/>
  <c r="G4041" i="1"/>
  <c r="G4040" i="1"/>
  <c r="G4038" i="1"/>
  <c r="G4037" i="1"/>
  <c r="G4036" i="1"/>
  <c r="G4034" i="1"/>
  <c r="G4033" i="1"/>
  <c r="G4029" i="1"/>
  <c r="G4028" i="1"/>
  <c r="G4027" i="1"/>
  <c r="G4026" i="1"/>
  <c r="G4025" i="1"/>
  <c r="G4021" i="1"/>
  <c r="G4020" i="1"/>
  <c r="G4019" i="1"/>
  <c r="G4018" i="1"/>
  <c r="G4017" i="1"/>
  <c r="G4016" i="1"/>
  <c r="G4015" i="1"/>
  <c r="G4014" i="1"/>
  <c r="G4013" i="1"/>
  <c r="G4012" i="1"/>
  <c r="G4011" i="1"/>
  <c r="G4010" i="1"/>
  <c r="G4009" i="1"/>
  <c r="G4008" i="1"/>
  <c r="G4007" i="1"/>
  <c r="G4006" i="1"/>
  <c r="G4004" i="1"/>
  <c r="G4003" i="1"/>
  <c r="G4002" i="1"/>
  <c r="G4001" i="1"/>
  <c r="G4000" i="1"/>
  <c r="G3999" i="1"/>
  <c r="G3998" i="1"/>
  <c r="G3997" i="1"/>
  <c r="G3996" i="1"/>
  <c r="G3995" i="1"/>
  <c r="G3994" i="1"/>
  <c r="G3992" i="1"/>
  <c r="G3991" i="1"/>
  <c r="G3990" i="1"/>
  <c r="G3989" i="1"/>
  <c r="G3988" i="1"/>
  <c r="G3987" i="1"/>
  <c r="G3986" i="1"/>
  <c r="G3985" i="1"/>
  <c r="G3984" i="1"/>
  <c r="G3983" i="1"/>
  <c r="G3982" i="1"/>
  <c r="G3980" i="1"/>
  <c r="G3979" i="1"/>
  <c r="G3978" i="1"/>
  <c r="G3977" i="1"/>
  <c r="G3976" i="1"/>
  <c r="G3975" i="1"/>
  <c r="G3974" i="1"/>
  <c r="G3973" i="1"/>
  <c r="G3972" i="1"/>
  <c r="G3971" i="1"/>
  <c r="G3970" i="1"/>
  <c r="G3969" i="1"/>
  <c r="G3968" i="1"/>
  <c r="G3966" i="1"/>
  <c r="G3965" i="1"/>
  <c r="G3964" i="1"/>
  <c r="G3963" i="1"/>
  <c r="G3962" i="1"/>
  <c r="G3961" i="1"/>
  <c r="G3960" i="1"/>
  <c r="G3959" i="1"/>
  <c r="G3958" i="1"/>
  <c r="G3957" i="1"/>
  <c r="G3956" i="1"/>
  <c r="G3954" i="1"/>
  <c r="G3953" i="1"/>
  <c r="G3952" i="1"/>
  <c r="G3950" i="1"/>
  <c r="G3949" i="1"/>
  <c r="G3948" i="1"/>
  <c r="G3947" i="1"/>
  <c r="G3946" i="1"/>
  <c r="G3945" i="1"/>
  <c r="G3944" i="1"/>
  <c r="G3942" i="1"/>
  <c r="G3941" i="1"/>
  <c r="G3940" i="1"/>
  <c r="G3938" i="1"/>
  <c r="G3937" i="1"/>
  <c r="G3935" i="1"/>
  <c r="G3934" i="1"/>
  <c r="G3933" i="1"/>
  <c r="G3932" i="1"/>
  <c r="G3931" i="1"/>
  <c r="G3930" i="1"/>
  <c r="G3929" i="1"/>
  <c r="G3928" i="1"/>
  <c r="G3926" i="1"/>
  <c r="G3925" i="1"/>
  <c r="G3924" i="1"/>
  <c r="G3923" i="1"/>
  <c r="G3921" i="1"/>
  <c r="G3920" i="1"/>
  <c r="G3919" i="1"/>
  <c r="G3917" i="1"/>
  <c r="G3916" i="1"/>
  <c r="G3915" i="1"/>
  <c r="G3913" i="1"/>
  <c r="G3912" i="1"/>
  <c r="G3907" i="1"/>
  <c r="G3906" i="1"/>
  <c r="G3905" i="1"/>
  <c r="G3904" i="1"/>
  <c r="G3903" i="1"/>
  <c r="G3900" i="1"/>
  <c r="G3899" i="1"/>
  <c r="G3898" i="1"/>
  <c r="G3897" i="1"/>
  <c r="G3896" i="1"/>
  <c r="G3895" i="1"/>
  <c r="G3894" i="1"/>
  <c r="G3893" i="1"/>
  <c r="G3892" i="1"/>
  <c r="G3891" i="1"/>
  <c r="G3890" i="1"/>
  <c r="G3888" i="1"/>
  <c r="G3887" i="1"/>
  <c r="G3886" i="1"/>
  <c r="G3885" i="1"/>
  <c r="G3884" i="1"/>
  <c r="G3883" i="1"/>
  <c r="G3882" i="1"/>
  <c r="G3881" i="1"/>
  <c r="G3880" i="1"/>
  <c r="G3879" i="1"/>
  <c r="G3878" i="1"/>
  <c r="G3876" i="1"/>
  <c r="G3875" i="1"/>
  <c r="G3874" i="1"/>
  <c r="G3873" i="1"/>
  <c r="G3872" i="1"/>
  <c r="G3871" i="1"/>
  <c r="G3870" i="1"/>
  <c r="G3869" i="1"/>
  <c r="G3868" i="1"/>
  <c r="G3867" i="1"/>
  <c r="G3866" i="1"/>
  <c r="G3865" i="1"/>
  <c r="G3864" i="1"/>
  <c r="G3862" i="1"/>
  <c r="G3861" i="1"/>
  <c r="G3860" i="1"/>
  <c r="G3859" i="1"/>
  <c r="G3858" i="1"/>
  <c r="G3857" i="1"/>
  <c r="G3856" i="1"/>
  <c r="G3855" i="1"/>
  <c r="G3854" i="1"/>
  <c r="G3853" i="1"/>
  <c r="G3852" i="1"/>
  <c r="G3850" i="1"/>
  <c r="G3849" i="1"/>
  <c r="G3848" i="1"/>
  <c r="G3847" i="1"/>
  <c r="G3846" i="1"/>
  <c r="G3844" i="1"/>
  <c r="G3843" i="1"/>
  <c r="G3842" i="1"/>
  <c r="G3841" i="1"/>
  <c r="G3839" i="1"/>
  <c r="G3838" i="1"/>
  <c r="G3837" i="1"/>
  <c r="G3836" i="1"/>
  <c r="G3835" i="1"/>
  <c r="G3834" i="1"/>
  <c r="G3833" i="1"/>
  <c r="G3832" i="1"/>
  <c r="G3830" i="1"/>
  <c r="G3829" i="1"/>
  <c r="G3828" i="1"/>
  <c r="G3827" i="1"/>
  <c r="G3825" i="1"/>
  <c r="G3824" i="1"/>
  <c r="G3823" i="1"/>
  <c r="G3822" i="1"/>
  <c r="G3821" i="1"/>
  <c r="C453" i="5" s="1"/>
  <c r="G3819" i="1"/>
  <c r="G3818" i="1"/>
  <c r="G3817" i="1"/>
  <c r="G3816" i="1"/>
  <c r="G3814" i="1"/>
  <c r="G3813" i="1"/>
  <c r="G3812" i="1"/>
  <c r="G3810" i="1"/>
  <c r="G3809" i="1"/>
  <c r="G3805" i="1"/>
  <c r="G3804" i="1"/>
  <c r="G3803" i="1"/>
  <c r="G3802" i="1"/>
  <c r="G3801" i="1"/>
  <c r="G3800" i="1"/>
  <c r="G3799" i="1"/>
  <c r="G3798" i="1"/>
  <c r="G3797" i="1"/>
  <c r="G3796" i="1"/>
  <c r="G3794" i="1"/>
  <c r="G3793" i="1"/>
  <c r="G3792" i="1"/>
  <c r="G3791" i="1"/>
  <c r="G3790" i="1"/>
  <c r="G3789" i="1"/>
  <c r="G3788" i="1"/>
  <c r="G3787" i="1"/>
  <c r="G3785" i="1"/>
  <c r="G3784" i="1"/>
  <c r="G3783" i="1"/>
  <c r="G3782" i="1"/>
  <c r="G3780" i="1"/>
  <c r="G3779" i="1"/>
  <c r="G3778" i="1"/>
  <c r="G3777" i="1"/>
  <c r="G3775" i="1"/>
  <c r="G3774" i="1"/>
  <c r="G3773" i="1"/>
  <c r="G3772" i="1"/>
  <c r="G3771" i="1"/>
  <c r="G3769" i="1"/>
  <c r="G3768" i="1"/>
  <c r="G3767" i="1"/>
  <c r="G3766" i="1"/>
  <c r="G3765" i="1"/>
  <c r="G3764" i="1"/>
  <c r="G3762" i="1"/>
  <c r="G3761" i="1"/>
  <c r="G3759" i="1"/>
  <c r="G3758" i="1"/>
  <c r="G3756" i="1"/>
  <c r="G3755" i="1"/>
  <c r="G3753" i="1"/>
  <c r="G3752" i="1"/>
  <c r="G3750" i="1"/>
  <c r="G3749" i="1"/>
  <c r="G3746" i="1"/>
  <c r="G3745" i="1"/>
  <c r="G3744" i="1"/>
  <c r="G3743" i="1"/>
  <c r="G3742" i="1"/>
  <c r="G3741" i="1"/>
  <c r="G3740" i="1"/>
  <c r="G3739" i="1"/>
  <c r="G3737" i="1"/>
  <c r="G3736" i="1"/>
  <c r="G3735" i="1"/>
  <c r="G3734" i="1"/>
  <c r="G3733" i="1"/>
  <c r="G3732" i="1"/>
  <c r="G3731" i="1"/>
  <c r="G3730" i="1"/>
  <c r="G3729" i="1"/>
  <c r="G3728" i="1"/>
  <c r="G3727" i="1"/>
  <c r="G3726" i="1"/>
  <c r="G3725" i="1"/>
  <c r="G3724" i="1"/>
  <c r="G3723" i="1"/>
  <c r="G3722" i="1"/>
  <c r="G3721" i="1"/>
  <c r="G3720" i="1"/>
  <c r="G3719" i="1"/>
  <c r="G3717" i="1"/>
  <c r="G3716" i="1"/>
  <c r="G3715" i="1"/>
  <c r="G3714" i="1"/>
  <c r="G3713" i="1"/>
  <c r="G3712" i="1"/>
  <c r="G3711" i="1"/>
  <c r="G3710" i="1"/>
  <c r="G3709" i="1"/>
  <c r="G3708" i="1"/>
  <c r="G3707" i="1"/>
  <c r="G3706" i="1"/>
  <c r="G3704" i="1"/>
  <c r="G3703" i="1"/>
  <c r="G3702" i="1"/>
  <c r="G3701" i="1"/>
  <c r="G3700" i="1"/>
  <c r="G3699" i="1"/>
  <c r="G3698" i="1"/>
  <c r="G3697" i="1"/>
  <c r="G3696" i="1"/>
  <c r="G3695" i="1"/>
  <c r="G3694" i="1"/>
  <c r="G3692" i="1"/>
  <c r="G3691" i="1"/>
  <c r="G3690" i="1"/>
  <c r="G3689" i="1"/>
  <c r="G3688" i="1"/>
  <c r="G3687" i="1"/>
  <c r="G3686" i="1"/>
  <c r="G3685" i="1"/>
  <c r="G3684" i="1"/>
  <c r="G3683" i="1"/>
  <c r="G3682" i="1"/>
  <c r="G3681" i="1"/>
  <c r="G3680" i="1"/>
  <c r="G3678" i="1"/>
  <c r="G3677" i="1"/>
  <c r="G3676" i="1"/>
  <c r="G3675" i="1"/>
  <c r="G3674" i="1"/>
  <c r="G3673" i="1"/>
  <c r="G3672" i="1"/>
  <c r="G3671" i="1"/>
  <c r="G3669" i="1"/>
  <c r="G3668" i="1"/>
  <c r="G3667" i="1"/>
  <c r="G3666" i="1"/>
  <c r="G3665" i="1"/>
  <c r="G3664" i="1"/>
  <c r="G3663" i="1"/>
  <c r="G3662" i="1"/>
  <c r="G3661" i="1"/>
  <c r="G3660" i="1"/>
  <c r="G3659" i="1"/>
  <c r="G3657" i="1"/>
  <c r="G3656" i="1"/>
  <c r="G3655" i="1"/>
  <c r="G3654" i="1"/>
  <c r="G3653" i="1"/>
  <c r="G3652" i="1"/>
  <c r="G3651" i="1"/>
  <c r="G3650" i="1"/>
  <c r="G3649" i="1"/>
  <c r="G3648" i="1"/>
  <c r="G3647" i="1"/>
  <c r="G3645" i="1"/>
  <c r="G3644" i="1"/>
  <c r="G3643" i="1"/>
  <c r="G3642" i="1"/>
  <c r="G3641" i="1"/>
  <c r="G3640" i="1"/>
  <c r="G3639" i="1"/>
  <c r="G3638" i="1"/>
  <c r="G3637" i="1"/>
  <c r="G3636" i="1"/>
  <c r="G3635" i="1"/>
  <c r="G3633" i="1"/>
  <c r="G3632" i="1"/>
  <c r="G3631" i="1"/>
  <c r="G3629" i="1"/>
  <c r="G3628" i="1"/>
  <c r="G3626" i="1"/>
  <c r="G3625" i="1"/>
  <c r="G3624" i="1"/>
  <c r="G3623" i="1"/>
  <c r="G3622" i="1"/>
  <c r="G3620" i="1"/>
  <c r="G3619" i="1"/>
  <c r="G3618" i="1"/>
  <c r="G3617" i="1"/>
  <c r="G3616" i="1"/>
  <c r="G3615" i="1"/>
  <c r="G3613" i="1"/>
  <c r="G3612" i="1"/>
  <c r="G3610" i="1"/>
  <c r="G3609" i="1"/>
  <c r="G3608" i="1"/>
  <c r="G3607" i="1"/>
  <c r="G3606" i="1"/>
  <c r="G3605" i="1"/>
  <c r="G3604" i="1"/>
  <c r="G3603" i="1"/>
  <c r="G3602" i="1"/>
  <c r="G3600" i="1"/>
  <c r="G3599" i="1"/>
  <c r="G3598" i="1"/>
  <c r="G3597" i="1"/>
  <c r="G3595" i="1"/>
  <c r="G3594" i="1"/>
  <c r="G3592" i="1"/>
  <c r="G3591" i="1"/>
  <c r="G3590" i="1"/>
  <c r="G3589" i="1"/>
  <c r="G3587" i="1"/>
  <c r="G3586" i="1"/>
  <c r="G3585" i="1"/>
  <c r="G3584" i="1"/>
  <c r="G3583" i="1"/>
  <c r="G3582" i="1"/>
  <c r="G3580" i="1"/>
  <c r="G3579" i="1"/>
  <c r="G3578" i="1"/>
  <c r="G3577" i="1"/>
  <c r="G3576" i="1"/>
  <c r="G3575" i="1"/>
  <c r="G3573" i="1"/>
  <c r="G3572" i="1"/>
  <c r="G3570" i="1"/>
  <c r="G3569" i="1"/>
  <c r="G3568" i="1"/>
  <c r="G3567" i="1"/>
  <c r="G3566" i="1"/>
  <c r="G3565" i="1"/>
  <c r="G3564" i="1"/>
  <c r="G3562" i="1"/>
  <c r="G3561" i="1"/>
  <c r="G3560" i="1"/>
  <c r="G3559" i="1"/>
  <c r="G3558" i="1"/>
  <c r="G3556" i="1"/>
  <c r="G3555" i="1"/>
  <c r="G3554" i="1"/>
  <c r="G3553" i="1"/>
  <c r="G3552" i="1"/>
  <c r="G3551" i="1"/>
  <c r="G3550" i="1"/>
  <c r="G3549" i="1"/>
  <c r="G3548" i="1"/>
  <c r="G3547" i="1"/>
  <c r="G3545" i="1"/>
  <c r="G3544" i="1"/>
  <c r="G3543" i="1"/>
  <c r="G3542" i="1"/>
  <c r="G3541" i="1"/>
  <c r="G3540" i="1"/>
  <c r="G3539" i="1"/>
  <c r="G3537" i="1"/>
  <c r="G3536" i="1"/>
  <c r="G3535" i="1"/>
  <c r="G3534" i="1"/>
  <c r="G3533" i="1"/>
  <c r="G3532" i="1"/>
  <c r="G3527" i="1"/>
  <c r="G3526" i="1"/>
  <c r="G3523" i="1"/>
  <c r="G3522" i="1"/>
  <c r="G3521" i="1"/>
  <c r="G3519" i="1"/>
  <c r="G3518" i="1"/>
  <c r="G3517" i="1"/>
  <c r="G3516" i="1"/>
  <c r="G3515" i="1"/>
  <c r="G3514" i="1"/>
  <c r="G3513" i="1"/>
  <c r="G3512" i="1"/>
  <c r="G3511" i="1"/>
  <c r="G3510" i="1"/>
  <c r="G3509" i="1"/>
  <c r="G3508" i="1"/>
  <c r="G3507" i="1"/>
  <c r="G3506" i="1"/>
  <c r="G3505" i="1"/>
  <c r="G3504" i="1"/>
  <c r="G3503" i="1"/>
  <c r="G3501" i="1"/>
  <c r="G3500" i="1"/>
  <c r="G3499" i="1"/>
  <c r="G3498" i="1"/>
  <c r="G3497" i="1"/>
  <c r="G3496" i="1"/>
  <c r="G3495" i="1"/>
  <c r="G3494" i="1"/>
  <c r="G3493" i="1"/>
  <c r="G3492" i="1"/>
  <c r="G3491" i="1"/>
  <c r="G3489" i="1"/>
  <c r="G3488" i="1"/>
  <c r="G3487" i="1"/>
  <c r="G3486" i="1"/>
  <c r="G3485" i="1"/>
  <c r="G3484" i="1"/>
  <c r="G3483" i="1"/>
  <c r="G3482" i="1"/>
  <c r="G3481" i="1"/>
  <c r="G3480" i="1"/>
  <c r="G3479" i="1"/>
  <c r="G3477" i="1"/>
  <c r="G3476" i="1"/>
  <c r="G3475" i="1"/>
  <c r="G3474" i="1"/>
  <c r="G3473" i="1"/>
  <c r="G3472" i="1"/>
  <c r="G3471" i="1"/>
  <c r="G3470" i="1"/>
  <c r="G3469" i="1"/>
  <c r="G3468" i="1"/>
  <c r="G3467" i="1"/>
  <c r="G3466" i="1"/>
  <c r="G3465" i="1"/>
  <c r="G3463" i="1"/>
  <c r="G3462" i="1"/>
  <c r="G3461" i="1"/>
  <c r="G3460" i="1"/>
  <c r="G3459" i="1"/>
  <c r="G3458" i="1"/>
  <c r="G3457" i="1"/>
  <c r="G3456" i="1"/>
  <c r="G3455" i="1"/>
  <c r="G3454" i="1"/>
  <c r="G3453" i="1"/>
  <c r="G3451" i="1"/>
  <c r="G3450" i="1"/>
  <c r="G3449" i="1"/>
  <c r="G3448" i="1"/>
  <c r="G3447" i="1"/>
  <c r="G3446" i="1"/>
  <c r="G3445" i="1"/>
  <c r="G3444" i="1"/>
  <c r="G3443" i="1"/>
  <c r="G3442" i="1"/>
  <c r="G3441" i="1"/>
  <c r="G3439" i="1"/>
  <c r="G3438" i="1"/>
  <c r="G3437" i="1"/>
  <c r="G3436" i="1"/>
  <c r="G3435" i="1"/>
  <c r="G3434" i="1"/>
  <c r="G3432" i="1"/>
  <c r="G3431" i="1"/>
  <c r="G3430" i="1"/>
  <c r="G3429" i="1"/>
  <c r="G3428" i="1"/>
  <c r="G3427" i="1"/>
  <c r="G3426" i="1"/>
  <c r="G3425" i="1"/>
  <c r="G3424" i="1"/>
  <c r="G3423" i="1"/>
  <c r="G3422" i="1"/>
  <c r="G3420" i="1"/>
  <c r="G3419" i="1"/>
  <c r="G3418" i="1"/>
  <c r="G3417" i="1"/>
  <c r="G3416" i="1"/>
  <c r="G3415" i="1"/>
  <c r="G3414" i="1"/>
  <c r="G3412" i="1"/>
  <c r="G3411" i="1"/>
  <c r="G3410" i="1"/>
  <c r="G3408" i="1"/>
  <c r="G3407" i="1"/>
  <c r="G3406" i="1"/>
  <c r="G3405" i="1"/>
  <c r="G3404" i="1"/>
  <c r="G3402" i="1"/>
  <c r="G3401" i="1"/>
  <c r="G3400" i="1"/>
  <c r="G3398" i="1"/>
  <c r="G3397" i="1"/>
  <c r="G3395" i="1"/>
  <c r="G3394" i="1"/>
  <c r="G3393" i="1"/>
  <c r="G3392" i="1"/>
  <c r="G3391" i="1"/>
  <c r="G3389" i="1"/>
  <c r="G3388" i="1"/>
  <c r="G3387" i="1"/>
  <c r="G3386" i="1"/>
  <c r="G3385" i="1"/>
  <c r="G3384" i="1"/>
  <c r="G3382" i="1"/>
  <c r="G3381" i="1"/>
  <c r="G3380" i="1"/>
  <c r="G3379" i="1"/>
  <c r="G3378" i="1"/>
  <c r="G3377" i="1"/>
  <c r="G3375" i="1"/>
  <c r="G3374" i="1"/>
  <c r="G3373" i="1"/>
  <c r="G3372" i="1"/>
  <c r="G3371" i="1"/>
  <c r="G3370" i="1"/>
  <c r="G3369" i="1"/>
  <c r="G3365" i="1"/>
  <c r="G3364" i="1"/>
  <c r="G3363" i="1"/>
  <c r="G3362" i="1"/>
  <c r="G3361" i="1"/>
  <c r="G3359" i="1"/>
  <c r="G3358" i="1"/>
  <c r="G3357" i="1"/>
  <c r="G3356" i="1"/>
  <c r="G3355" i="1"/>
  <c r="G3354" i="1"/>
  <c r="G3353" i="1"/>
  <c r="G3351" i="1"/>
  <c r="G3350" i="1"/>
  <c r="G3349" i="1"/>
  <c r="G3348" i="1"/>
  <c r="G3347" i="1"/>
  <c r="G3346" i="1"/>
  <c r="G3345" i="1"/>
  <c r="G3344" i="1"/>
  <c r="G3343" i="1"/>
  <c r="G3342" i="1"/>
  <c r="G3341" i="1"/>
  <c r="G3339" i="1"/>
  <c r="G3338" i="1"/>
  <c r="G3337" i="1"/>
  <c r="G3336" i="1"/>
  <c r="G3335" i="1"/>
  <c r="G3334" i="1"/>
  <c r="G3333" i="1"/>
  <c r="G3332" i="1"/>
  <c r="G3331" i="1"/>
  <c r="G3330" i="1"/>
  <c r="G3328" i="1"/>
  <c r="G3327" i="1"/>
  <c r="G3326" i="1"/>
  <c r="G3325" i="1"/>
  <c r="G3324" i="1"/>
  <c r="G3323" i="1"/>
  <c r="G3322" i="1"/>
  <c r="G3321" i="1"/>
  <c r="G3320" i="1"/>
  <c r="G3319" i="1"/>
  <c r="G3318" i="1"/>
  <c r="G3317" i="1"/>
  <c r="G3315" i="1"/>
  <c r="G3314" i="1"/>
  <c r="G3313" i="1"/>
  <c r="G3312" i="1"/>
  <c r="G3311" i="1"/>
  <c r="G3310" i="1"/>
  <c r="G3309" i="1"/>
  <c r="G3308" i="1"/>
  <c r="G3307" i="1"/>
  <c r="G3306" i="1"/>
  <c r="G3305" i="1"/>
  <c r="G3303" i="1"/>
  <c r="G3302" i="1"/>
  <c r="G3301" i="1"/>
  <c r="G3300" i="1"/>
  <c r="G3299" i="1"/>
  <c r="G3298" i="1"/>
  <c r="G3297" i="1"/>
  <c r="G3296" i="1"/>
  <c r="G3295" i="1"/>
  <c r="G3294" i="1"/>
  <c r="G3293" i="1"/>
  <c r="G3292" i="1"/>
  <c r="G3291" i="1"/>
  <c r="G3289" i="1"/>
  <c r="G3288" i="1"/>
  <c r="G3287" i="1"/>
  <c r="G3286" i="1"/>
  <c r="G3285" i="1"/>
  <c r="G3284" i="1"/>
  <c r="G3283" i="1"/>
  <c r="G3282" i="1"/>
  <c r="G3281" i="1"/>
  <c r="G3280" i="1"/>
  <c r="G3279" i="1"/>
  <c r="G3277" i="1"/>
  <c r="G3276" i="1"/>
  <c r="G3275" i="1"/>
  <c r="G3274" i="1"/>
  <c r="G3273" i="1"/>
  <c r="G3272" i="1"/>
  <c r="G3271" i="1"/>
  <c r="G3270" i="1"/>
  <c r="G3269" i="1"/>
  <c r="G3268" i="1"/>
  <c r="G3267" i="1"/>
  <c r="G3265" i="1"/>
  <c r="G3264" i="1"/>
  <c r="G3263" i="1"/>
  <c r="G3262" i="1"/>
  <c r="G3261" i="1"/>
  <c r="G3260" i="1"/>
  <c r="G3259" i="1"/>
  <c r="G3258" i="1"/>
  <c r="G3257" i="1"/>
  <c r="G3256" i="1"/>
  <c r="G3254" i="1"/>
  <c r="G3253" i="1"/>
  <c r="G3252" i="1"/>
  <c r="G3251" i="1"/>
  <c r="G3250" i="1"/>
  <c r="G3249" i="1"/>
  <c r="G3248" i="1"/>
  <c r="G3246" i="1"/>
  <c r="G3245" i="1"/>
  <c r="G3244" i="1"/>
  <c r="G3243" i="1"/>
  <c r="G3242" i="1"/>
  <c r="G3241" i="1"/>
  <c r="G3240" i="1"/>
  <c r="G3238" i="1"/>
  <c r="G3237" i="1"/>
  <c r="G3236" i="1"/>
  <c r="G3234" i="1"/>
  <c r="G3233" i="1"/>
  <c r="G3232" i="1"/>
  <c r="G3231" i="1"/>
  <c r="G3230" i="1"/>
  <c r="G3229" i="1"/>
  <c r="G3228" i="1"/>
  <c r="G3226" i="1"/>
  <c r="G3225" i="1"/>
  <c r="G3224" i="1"/>
  <c r="G3222" i="1"/>
  <c r="G3221" i="1"/>
  <c r="G3220" i="1"/>
  <c r="G3219" i="1"/>
  <c r="G3218" i="1"/>
  <c r="G3217" i="1"/>
  <c r="G3215" i="1"/>
  <c r="G3214" i="1"/>
  <c r="G3213" i="1"/>
  <c r="G3211" i="1"/>
  <c r="G3210" i="1"/>
  <c r="G3202" i="1"/>
  <c r="G3201" i="1"/>
  <c r="G3200" i="1"/>
  <c r="G3199" i="1"/>
  <c r="G3198" i="1"/>
  <c r="G3197" i="1"/>
  <c r="G3196" i="1"/>
  <c r="G3195" i="1"/>
  <c r="G3194" i="1"/>
  <c r="G3193" i="1"/>
  <c r="G3192" i="1"/>
  <c r="G3191" i="1"/>
  <c r="G3189" i="1"/>
  <c r="G3188" i="1"/>
  <c r="G3187" i="1"/>
  <c r="G3186" i="1"/>
  <c r="G3185" i="1"/>
  <c r="G3184" i="1"/>
  <c r="G3183" i="1"/>
  <c r="G3182" i="1"/>
  <c r="G3181" i="1"/>
  <c r="G3180" i="1"/>
  <c r="G3179" i="1"/>
  <c r="G3177" i="1"/>
  <c r="G3176" i="1"/>
  <c r="G3175" i="1"/>
  <c r="G3174" i="1"/>
  <c r="G3173" i="1"/>
  <c r="G3172" i="1"/>
  <c r="G3171" i="1"/>
  <c r="G3170" i="1"/>
  <c r="G3169" i="1"/>
  <c r="G3168" i="1"/>
  <c r="G3167" i="1"/>
  <c r="G3165" i="1"/>
  <c r="G3164" i="1"/>
  <c r="G3163" i="1"/>
  <c r="G3162" i="1"/>
  <c r="G3161" i="1"/>
  <c r="G3160" i="1"/>
  <c r="G3159" i="1"/>
  <c r="G3157" i="1"/>
  <c r="G3156" i="1"/>
  <c r="G3155" i="1"/>
  <c r="G3154" i="1"/>
  <c r="G3153" i="1"/>
  <c r="G3152" i="1"/>
  <c r="G3150" i="1"/>
  <c r="G3149" i="1"/>
  <c r="G3148" i="1"/>
  <c r="G3147" i="1"/>
  <c r="G3146" i="1"/>
  <c r="G3145" i="1"/>
  <c r="G3144" i="1"/>
  <c r="G3142" i="1"/>
  <c r="G3141" i="1"/>
  <c r="G3140" i="1"/>
  <c r="G3139" i="1"/>
  <c r="G3138" i="1"/>
  <c r="G3137" i="1"/>
  <c r="G3136" i="1"/>
  <c r="G3135" i="1"/>
  <c r="G3133" i="1"/>
  <c r="G3132" i="1"/>
  <c r="G3130" i="1"/>
  <c r="G3129" i="1"/>
  <c r="G3128" i="1"/>
  <c r="G3126" i="1"/>
  <c r="G3125" i="1"/>
  <c r="G3120" i="1"/>
  <c r="G3119" i="1"/>
  <c r="G3118" i="1"/>
  <c r="G3117" i="1"/>
  <c r="G3116" i="1"/>
  <c r="G3115" i="1"/>
  <c r="G3114" i="1"/>
  <c r="G3112" i="1"/>
  <c r="G3111" i="1"/>
  <c r="G3110" i="1"/>
  <c r="G3109" i="1"/>
  <c r="G3108" i="1"/>
  <c r="G3107" i="1"/>
  <c r="G3106" i="1"/>
  <c r="G3105" i="1"/>
  <c r="G3104" i="1"/>
  <c r="G3103" i="1"/>
  <c r="G3101" i="1"/>
  <c r="G3100" i="1"/>
  <c r="G3099" i="1"/>
  <c r="G3098" i="1"/>
  <c r="G3097" i="1"/>
  <c r="G3096" i="1"/>
  <c r="G3095" i="1"/>
  <c r="G3094" i="1"/>
  <c r="G3093" i="1"/>
  <c r="G3092" i="1"/>
  <c r="G3091" i="1"/>
  <c r="G3090" i="1"/>
  <c r="G3089" i="1"/>
  <c r="G3088" i="1"/>
  <c r="G3087" i="1"/>
  <c r="G3086" i="1"/>
  <c r="G3085" i="1"/>
  <c r="G3083" i="1"/>
  <c r="G3082" i="1"/>
  <c r="G3081" i="1"/>
  <c r="G3080" i="1"/>
  <c r="G3079" i="1"/>
  <c r="G3078" i="1"/>
  <c r="G3077" i="1"/>
  <c r="G3076" i="1"/>
  <c r="G3075" i="1"/>
  <c r="G3074" i="1"/>
  <c r="G3073" i="1"/>
  <c r="G3071" i="1"/>
  <c r="G3070" i="1"/>
  <c r="G3069" i="1"/>
  <c r="G3068" i="1"/>
  <c r="G3067" i="1"/>
  <c r="G3066" i="1"/>
  <c r="G3065" i="1"/>
  <c r="G3064" i="1"/>
  <c r="G3063" i="1"/>
  <c r="G3062" i="1"/>
  <c r="G3061" i="1"/>
  <c r="G3060" i="1"/>
  <c r="G3059" i="1"/>
  <c r="G3057" i="1"/>
  <c r="G3056" i="1"/>
  <c r="G3055" i="1"/>
  <c r="G3054" i="1"/>
  <c r="G3053" i="1"/>
  <c r="G3052" i="1"/>
  <c r="G3051" i="1"/>
  <c r="G3050" i="1"/>
  <c r="G3049" i="1"/>
  <c r="G3048" i="1"/>
  <c r="G3047" i="1"/>
  <c r="G3045" i="1"/>
  <c r="G3044" i="1"/>
  <c r="G3043" i="1"/>
  <c r="G3042" i="1"/>
  <c r="G3041" i="1"/>
  <c r="G3040" i="1"/>
  <c r="G3039" i="1"/>
  <c r="G3038" i="1"/>
  <c r="G3037" i="1"/>
  <c r="G3036" i="1"/>
  <c r="G3035" i="1"/>
  <c r="G3033" i="1"/>
  <c r="G3032" i="1"/>
  <c r="G3031" i="1"/>
  <c r="G3030" i="1"/>
  <c r="G3029" i="1"/>
  <c r="G3028" i="1"/>
  <c r="G3027" i="1"/>
  <c r="G3026" i="1"/>
  <c r="G3024" i="1"/>
  <c r="G3023" i="1"/>
  <c r="G3022" i="1"/>
  <c r="G3021" i="1"/>
  <c r="G3020" i="1"/>
  <c r="G3019" i="1"/>
  <c r="G3018" i="1"/>
  <c r="G3017" i="1"/>
  <c r="G3016" i="1"/>
  <c r="G3015" i="1"/>
  <c r="G3013" i="1"/>
  <c r="G3012" i="1"/>
  <c r="G3011" i="1"/>
  <c r="G3009" i="1"/>
  <c r="G3008" i="1"/>
  <c r="G3007" i="1"/>
  <c r="G3006" i="1"/>
  <c r="G3005" i="1"/>
  <c r="G3004" i="1"/>
  <c r="G3003" i="1"/>
  <c r="G3002" i="1"/>
  <c r="G3001" i="1"/>
  <c r="G3000" i="1"/>
  <c r="G2998" i="1"/>
  <c r="G2997" i="1"/>
  <c r="G2996" i="1"/>
  <c r="G2995" i="1"/>
  <c r="G2994" i="1"/>
  <c r="G2993" i="1"/>
  <c r="G2992" i="1"/>
  <c r="G2990" i="1"/>
  <c r="G2989" i="1"/>
  <c r="G2988" i="1"/>
  <c r="G2987" i="1"/>
  <c r="G2986" i="1"/>
  <c r="G2985" i="1"/>
  <c r="G2984" i="1"/>
  <c r="G2983" i="1"/>
  <c r="G2982" i="1"/>
  <c r="G2981" i="1"/>
  <c r="G2980" i="1"/>
  <c r="G2978" i="1"/>
  <c r="G2977" i="1"/>
  <c r="G2976" i="1"/>
  <c r="G2975" i="1"/>
  <c r="G2974" i="1"/>
  <c r="G2972" i="1"/>
  <c r="G2971" i="1"/>
  <c r="G2970" i="1"/>
  <c r="G2968" i="1"/>
  <c r="G2967" i="1"/>
  <c r="G2966" i="1"/>
  <c r="G2965" i="1"/>
  <c r="G2964" i="1"/>
  <c r="G2963" i="1"/>
  <c r="G2962" i="1"/>
  <c r="G2960" i="1"/>
  <c r="G2959" i="1"/>
  <c r="G2958" i="1"/>
  <c r="G2956" i="1"/>
  <c r="G2955" i="1"/>
  <c r="G2954" i="1"/>
  <c r="G2953" i="1"/>
  <c r="G2951" i="1"/>
  <c r="G2950" i="1"/>
  <c r="G2949" i="1"/>
  <c r="G2947" i="1"/>
  <c r="G2946" i="1"/>
  <c r="G2941" i="1"/>
  <c r="G2940" i="1"/>
  <c r="G2937" i="1"/>
  <c r="G2936" i="1"/>
  <c r="G2935" i="1"/>
  <c r="G2934" i="1"/>
  <c r="G2933" i="1"/>
  <c r="G2930" i="1"/>
  <c r="G2929" i="1"/>
  <c r="G2928" i="1"/>
  <c r="G2927" i="1"/>
  <c r="G2926" i="1"/>
  <c r="G2925" i="1"/>
  <c r="G2924" i="1"/>
  <c r="G2923" i="1"/>
  <c r="G2922" i="1"/>
  <c r="G2921" i="1"/>
  <c r="G2920" i="1"/>
  <c r="G2919" i="1"/>
  <c r="G2915" i="1"/>
  <c r="G2914" i="1"/>
  <c r="G2911" i="1"/>
  <c r="G2910" i="1"/>
  <c r="G2909" i="1"/>
  <c r="G2908" i="1"/>
  <c r="G2907" i="1"/>
  <c r="G2906" i="1"/>
  <c r="G2905" i="1"/>
  <c r="G2904" i="1"/>
  <c r="G2903" i="1"/>
  <c r="G2902" i="1"/>
  <c r="G2899" i="1"/>
  <c r="G2898" i="1"/>
  <c r="G2897" i="1"/>
  <c r="G2896" i="1"/>
  <c r="G2895" i="1"/>
  <c r="G2894" i="1"/>
  <c r="G2893" i="1"/>
  <c r="G2892" i="1"/>
  <c r="G2891" i="1"/>
  <c r="G2890" i="1"/>
  <c r="G2887" i="1"/>
  <c r="G2886" i="1"/>
  <c r="G2885" i="1"/>
  <c r="G2884" i="1"/>
  <c r="G2883" i="1"/>
  <c r="G2882" i="1"/>
  <c r="G2881" i="1"/>
  <c r="G2880" i="1"/>
  <c r="G2879" i="1"/>
  <c r="G2877" i="1"/>
  <c r="G2876" i="1"/>
  <c r="G2873" i="1"/>
  <c r="G2872" i="1"/>
  <c r="G2871" i="1"/>
  <c r="G2870" i="1"/>
  <c r="G2869" i="1"/>
  <c r="G2868" i="1"/>
  <c r="G2867" i="1"/>
  <c r="G2866" i="1"/>
  <c r="G2865" i="1"/>
  <c r="G2864" i="1"/>
  <c r="G2863" i="1"/>
  <c r="G2862" i="1"/>
  <c r="G2861" i="1"/>
  <c r="G2860" i="1"/>
  <c r="G2859" i="1"/>
  <c r="G2858" i="1"/>
  <c r="G2857" i="1"/>
  <c r="G2856" i="1"/>
  <c r="G2855" i="1"/>
  <c r="G2853" i="1"/>
  <c r="G2852" i="1"/>
  <c r="G2851" i="1"/>
  <c r="G2850" i="1"/>
  <c r="G2849" i="1"/>
  <c r="G2848" i="1"/>
  <c r="G2847" i="1"/>
  <c r="G2846" i="1"/>
  <c r="G2845" i="1"/>
  <c r="G2844" i="1"/>
  <c r="G2843" i="1"/>
  <c r="G2842" i="1"/>
  <c r="G2840" i="1"/>
  <c r="G2839" i="1"/>
  <c r="G2838" i="1"/>
  <c r="G2837" i="1"/>
  <c r="G2836" i="1"/>
  <c r="G2835" i="1"/>
  <c r="G2834" i="1"/>
  <c r="G2833" i="1"/>
  <c r="G2832" i="1"/>
  <c r="G2831" i="1"/>
  <c r="G2830" i="1"/>
  <c r="G2829" i="1"/>
  <c r="G2828" i="1"/>
  <c r="G2827" i="1"/>
  <c r="G2826" i="1"/>
  <c r="G2825" i="1"/>
  <c r="G2824" i="1"/>
  <c r="G2823" i="1"/>
  <c r="G2822" i="1"/>
  <c r="G2820" i="1"/>
  <c r="G2819" i="1"/>
  <c r="G2818" i="1"/>
  <c r="G2817" i="1"/>
  <c r="G2816" i="1"/>
  <c r="G2815" i="1"/>
  <c r="G2814" i="1"/>
  <c r="G2813" i="1"/>
  <c r="G2812" i="1"/>
  <c r="G2810" i="1"/>
  <c r="G2809" i="1"/>
  <c r="G2808" i="1"/>
  <c r="G2807" i="1"/>
  <c r="G2806" i="1"/>
  <c r="G2805" i="1"/>
  <c r="G2804" i="1"/>
  <c r="G2803" i="1"/>
  <c r="G2802" i="1"/>
  <c r="G2801" i="1"/>
  <c r="G2800" i="1"/>
  <c r="G2799" i="1"/>
  <c r="G2798" i="1"/>
  <c r="G2797" i="1"/>
  <c r="G2796" i="1"/>
  <c r="G2795" i="1"/>
  <c r="G2794" i="1"/>
  <c r="G2792" i="1"/>
  <c r="G2791" i="1"/>
  <c r="G2790" i="1"/>
  <c r="G2789" i="1"/>
  <c r="G2788" i="1"/>
  <c r="G2787" i="1"/>
  <c r="G2786" i="1"/>
  <c r="G2785" i="1"/>
  <c r="G2784" i="1"/>
  <c r="G2783" i="1"/>
  <c r="G2782" i="1"/>
  <c r="G2780" i="1"/>
  <c r="G2779" i="1"/>
  <c r="G2778" i="1"/>
  <c r="G2777" i="1"/>
  <c r="G2776" i="1"/>
  <c r="G2775" i="1"/>
  <c r="G2774" i="1"/>
  <c r="G2773" i="1"/>
  <c r="G2772" i="1"/>
  <c r="G2771" i="1"/>
  <c r="G2770" i="1"/>
  <c r="G2769" i="1"/>
  <c r="G2768" i="1"/>
  <c r="G2766" i="1"/>
  <c r="G2765" i="1"/>
  <c r="G2764" i="1"/>
  <c r="G2763" i="1"/>
  <c r="G2762" i="1"/>
  <c r="G2761" i="1"/>
  <c r="G2760" i="1"/>
  <c r="G2759" i="1"/>
  <c r="G2758" i="1"/>
  <c r="G2757" i="1"/>
  <c r="G2756" i="1"/>
  <c r="G2754" i="1"/>
  <c r="G2753" i="1"/>
  <c r="G2752" i="1"/>
  <c r="G2751" i="1"/>
  <c r="G2750" i="1"/>
  <c r="G2749" i="1"/>
  <c r="G2748" i="1"/>
  <c r="G2747" i="1"/>
  <c r="G2746" i="1"/>
  <c r="G2745" i="1"/>
  <c r="G2744" i="1"/>
  <c r="G2742" i="1"/>
  <c r="G2741" i="1"/>
  <c r="G2740" i="1"/>
  <c r="G2739" i="1"/>
  <c r="G2738" i="1"/>
  <c r="G2736" i="1"/>
  <c r="G2735" i="1"/>
  <c r="G2734" i="1"/>
  <c r="G2733" i="1"/>
  <c r="G2732" i="1"/>
  <c r="G2731" i="1"/>
  <c r="G2730" i="1"/>
  <c r="G2729" i="1"/>
  <c r="G2728" i="1"/>
  <c r="G2727" i="1"/>
  <c r="G2725" i="1"/>
  <c r="G2724" i="1"/>
  <c r="G2723" i="1"/>
  <c r="G2722" i="1"/>
  <c r="G2721" i="1"/>
  <c r="G2720" i="1"/>
  <c r="G2719" i="1"/>
  <c r="G2717" i="1"/>
  <c r="G2716" i="1"/>
  <c r="G2715" i="1"/>
  <c r="G2714" i="1"/>
  <c r="G2713" i="1"/>
  <c r="G2712" i="1"/>
  <c r="G2711" i="1"/>
  <c r="G2709" i="1"/>
  <c r="G2708" i="1"/>
  <c r="G2707" i="1"/>
  <c r="G2706" i="1"/>
  <c r="C302" i="5" s="1"/>
  <c r="G2704" i="1"/>
  <c r="G2703" i="1"/>
  <c r="G2702" i="1"/>
  <c r="G2701" i="1"/>
  <c r="G2700" i="1"/>
  <c r="G2699" i="1"/>
  <c r="G2697" i="1"/>
  <c r="G2696" i="1"/>
  <c r="G2695" i="1"/>
  <c r="G2693" i="1"/>
  <c r="G2692" i="1"/>
  <c r="G2690" i="1"/>
  <c r="G2689" i="1"/>
  <c r="G2685" i="1"/>
  <c r="G2684" i="1"/>
  <c r="G2683" i="1"/>
  <c r="G2682" i="1"/>
  <c r="G2681" i="1"/>
  <c r="G2680" i="1"/>
  <c r="G2679" i="1"/>
  <c r="G2678" i="1"/>
  <c r="G2673" i="1"/>
  <c r="G2672" i="1"/>
  <c r="G2671" i="1"/>
  <c r="G2670" i="1"/>
  <c r="G2669" i="1"/>
  <c r="G2668" i="1"/>
  <c r="G2667" i="1"/>
  <c r="G2666" i="1"/>
  <c r="G2665" i="1"/>
  <c r="G2663" i="1"/>
  <c r="G2662" i="1"/>
  <c r="G2661" i="1"/>
  <c r="G2660" i="1"/>
  <c r="G2659" i="1"/>
  <c r="G2658" i="1"/>
  <c r="G2657" i="1"/>
  <c r="G2655" i="1"/>
  <c r="G2654" i="1"/>
  <c r="G2653" i="1"/>
  <c r="G2652" i="1"/>
  <c r="G2651" i="1"/>
  <c r="G2650" i="1"/>
  <c r="G2649" i="1"/>
  <c r="G2648" i="1"/>
  <c r="G2647" i="1"/>
  <c r="G2646" i="1"/>
  <c r="G2645" i="1"/>
  <c r="G2644" i="1"/>
  <c r="G2642" i="1"/>
  <c r="G2641" i="1"/>
  <c r="G2640" i="1"/>
  <c r="G2639" i="1"/>
  <c r="G2638" i="1"/>
  <c r="G2637" i="1"/>
  <c r="G2636" i="1"/>
  <c r="G2635" i="1"/>
  <c r="G2634" i="1"/>
  <c r="G2633" i="1"/>
  <c r="G2632" i="1"/>
  <c r="G2631" i="1"/>
  <c r="G2630" i="1"/>
  <c r="G2629" i="1"/>
  <c r="G2628" i="1"/>
  <c r="G2627" i="1"/>
  <c r="G2624" i="1"/>
  <c r="G2623" i="1"/>
  <c r="G2622" i="1"/>
  <c r="G2621" i="1"/>
  <c r="G2620" i="1"/>
  <c r="G2619" i="1"/>
  <c r="G2618" i="1"/>
  <c r="G2617" i="1"/>
  <c r="G2616" i="1"/>
  <c r="G2615" i="1"/>
  <c r="G2614" i="1"/>
  <c r="G2613" i="1"/>
  <c r="G2612" i="1"/>
  <c r="G2610" i="1"/>
  <c r="G2609" i="1"/>
  <c r="G2608" i="1"/>
  <c r="G2607" i="1"/>
  <c r="G2606" i="1"/>
  <c r="G2605" i="1"/>
  <c r="G2604" i="1"/>
  <c r="G2603" i="1"/>
  <c r="G2602" i="1"/>
  <c r="G2601" i="1"/>
  <c r="G2600" i="1"/>
  <c r="G2599" i="1"/>
  <c r="G2597" i="1"/>
  <c r="G2596" i="1"/>
  <c r="G2595" i="1"/>
  <c r="G2594" i="1"/>
  <c r="G2593" i="1"/>
  <c r="G2592" i="1"/>
  <c r="G2591" i="1"/>
  <c r="G2590" i="1"/>
  <c r="G2589" i="1"/>
  <c r="G2588" i="1"/>
  <c r="G2587" i="1"/>
  <c r="G2585" i="1"/>
  <c r="G2584" i="1"/>
  <c r="G2583" i="1"/>
  <c r="G2582" i="1"/>
  <c r="G2581" i="1"/>
  <c r="G2580" i="1"/>
  <c r="G2579" i="1"/>
  <c r="G2578" i="1"/>
  <c r="G2577" i="1"/>
  <c r="G2576" i="1"/>
  <c r="G2574" i="1"/>
  <c r="G2573" i="1"/>
  <c r="G2572" i="1"/>
  <c r="G2571" i="1"/>
  <c r="G2570" i="1"/>
  <c r="G2569" i="1"/>
  <c r="G2568" i="1"/>
  <c r="G2567" i="1"/>
  <c r="G2566" i="1"/>
  <c r="G2565" i="1"/>
  <c r="G2563" i="1"/>
  <c r="G2562" i="1"/>
  <c r="G2561" i="1"/>
  <c r="G2560" i="1"/>
  <c r="G2559" i="1"/>
  <c r="G2558" i="1"/>
  <c r="G2557" i="1"/>
  <c r="G2556" i="1"/>
  <c r="G2554" i="1"/>
  <c r="G2553" i="1"/>
  <c r="G2552" i="1"/>
  <c r="G2551" i="1"/>
  <c r="G2550" i="1"/>
  <c r="G2549" i="1"/>
  <c r="G2548" i="1"/>
  <c r="G2547" i="1"/>
  <c r="G2546" i="1"/>
  <c r="G2545" i="1"/>
  <c r="G2544" i="1"/>
  <c r="G2542" i="1"/>
  <c r="G2541" i="1"/>
  <c r="G2540" i="1"/>
  <c r="G2538" i="1"/>
  <c r="G2537" i="1"/>
  <c r="G2536" i="1"/>
  <c r="G2535" i="1"/>
  <c r="G2534" i="1"/>
  <c r="G2533" i="1"/>
  <c r="G2532" i="1"/>
  <c r="G2531" i="1"/>
  <c r="G2530" i="1"/>
  <c r="G2529" i="1"/>
  <c r="G2528" i="1"/>
  <c r="G2526" i="1"/>
  <c r="G2525" i="1"/>
  <c r="G2524" i="1"/>
  <c r="G2523" i="1"/>
  <c r="G2522" i="1"/>
  <c r="G2521" i="1"/>
  <c r="G2520" i="1"/>
  <c r="G2519" i="1"/>
  <c r="G2518" i="1"/>
  <c r="G2516" i="1"/>
  <c r="G2515" i="1"/>
  <c r="G2514" i="1"/>
  <c r="G2513" i="1"/>
  <c r="G2512" i="1"/>
  <c r="G2511" i="1"/>
  <c r="G2510" i="1"/>
  <c r="G2509" i="1"/>
  <c r="G2508" i="1"/>
  <c r="G2507" i="1"/>
  <c r="G2506" i="1"/>
  <c r="G2504" i="1"/>
  <c r="G2503" i="1"/>
  <c r="G2502" i="1"/>
  <c r="G2501" i="1"/>
  <c r="G2500" i="1"/>
  <c r="G2499" i="1"/>
  <c r="G2498" i="1"/>
  <c r="G2497" i="1"/>
  <c r="G2496" i="1"/>
  <c r="G2494" i="1"/>
  <c r="G2493" i="1"/>
  <c r="G2492" i="1"/>
  <c r="G2491" i="1"/>
  <c r="G2490" i="1"/>
  <c r="G2489" i="1"/>
  <c r="G2487" i="1"/>
  <c r="G2486" i="1"/>
  <c r="G2485" i="1"/>
  <c r="G2484" i="1"/>
  <c r="G2483" i="1"/>
  <c r="G2482" i="1"/>
  <c r="G2481" i="1"/>
  <c r="G2479" i="1"/>
  <c r="G2478" i="1"/>
  <c r="G2477" i="1"/>
  <c r="G2475" i="1"/>
  <c r="G2474" i="1"/>
  <c r="G2473" i="1"/>
  <c r="G2471" i="1"/>
  <c r="G2470" i="1"/>
  <c r="G2468" i="1"/>
  <c r="G2467" i="1"/>
  <c r="G2466" i="1"/>
  <c r="G2465" i="1"/>
  <c r="G2464" i="1"/>
  <c r="G2459" i="1"/>
  <c r="G2458" i="1"/>
  <c r="G2457" i="1"/>
  <c r="G2456" i="1"/>
  <c r="G2455" i="1"/>
  <c r="G2454" i="1"/>
  <c r="G2452" i="1"/>
  <c r="G2451" i="1"/>
  <c r="G2450" i="1"/>
  <c r="G2449" i="1"/>
  <c r="G2448" i="1"/>
  <c r="G2447" i="1"/>
  <c r="G2445" i="1"/>
  <c r="G2444" i="1"/>
  <c r="G2443" i="1"/>
  <c r="G2442" i="1"/>
  <c r="G2441" i="1"/>
  <c r="G2440" i="1"/>
  <c r="G2439" i="1"/>
  <c r="G2438" i="1"/>
  <c r="G2437" i="1"/>
  <c r="G2436" i="1"/>
  <c r="G2432" i="1"/>
  <c r="G2431" i="1"/>
  <c r="G2430" i="1"/>
  <c r="G2429" i="1"/>
  <c r="G2428" i="1"/>
  <c r="G2427" i="1"/>
  <c r="G2426" i="1"/>
  <c r="G2425" i="1"/>
  <c r="G2424" i="1"/>
  <c r="G2423" i="1"/>
  <c r="G2422" i="1"/>
  <c r="G2421" i="1"/>
  <c r="G2420" i="1"/>
  <c r="G2418" i="1"/>
  <c r="G2417" i="1"/>
  <c r="G2416" i="1"/>
  <c r="G2415" i="1"/>
  <c r="G2414" i="1"/>
  <c r="G2413" i="1"/>
  <c r="G2410" i="1"/>
  <c r="G2409" i="1"/>
  <c r="G2408" i="1"/>
  <c r="G2407" i="1"/>
  <c r="G2406" i="1"/>
  <c r="G2405" i="1"/>
  <c r="G2404" i="1"/>
  <c r="G2403" i="1"/>
  <c r="G2402" i="1"/>
  <c r="G2401" i="1"/>
  <c r="G2400" i="1"/>
  <c r="G2399" i="1"/>
  <c r="G2398" i="1"/>
  <c r="G2397" i="1"/>
  <c r="G2396" i="1"/>
  <c r="G2395" i="1"/>
  <c r="G2394" i="1"/>
  <c r="G2392" i="1"/>
  <c r="G2391" i="1"/>
  <c r="G2390" i="1"/>
  <c r="G2389" i="1"/>
  <c r="G2388" i="1"/>
  <c r="G2387" i="1"/>
  <c r="G2386" i="1"/>
  <c r="G2385" i="1"/>
  <c r="G2384" i="1"/>
  <c r="G2382" i="1"/>
  <c r="G2381" i="1"/>
  <c r="G2380" i="1"/>
  <c r="G2379" i="1"/>
  <c r="G2378" i="1"/>
  <c r="G2377" i="1"/>
  <c r="G2376" i="1"/>
  <c r="G2375" i="1"/>
  <c r="G2374" i="1"/>
  <c r="G2372" i="1"/>
  <c r="G2371" i="1"/>
  <c r="G2370" i="1"/>
  <c r="G2369" i="1"/>
  <c r="G2368" i="1"/>
  <c r="G2367" i="1"/>
  <c r="G2366" i="1"/>
  <c r="G2365" i="1"/>
  <c r="G2364" i="1"/>
  <c r="G2362" i="1"/>
  <c r="G2361" i="1"/>
  <c r="G2360" i="1"/>
  <c r="G2359" i="1"/>
  <c r="G2358" i="1"/>
  <c r="G2357" i="1"/>
  <c r="G2356" i="1"/>
  <c r="G2354" i="1"/>
  <c r="G2353" i="1"/>
  <c r="G2352" i="1"/>
  <c r="G2351" i="1"/>
  <c r="G2350" i="1"/>
  <c r="G2349" i="1"/>
  <c r="G2348" i="1"/>
  <c r="G2347" i="1"/>
  <c r="G2346" i="1"/>
  <c r="G2345" i="1"/>
  <c r="G2344" i="1"/>
  <c r="G2343" i="1"/>
  <c r="G2342" i="1"/>
  <c r="G2341" i="1"/>
  <c r="G2340" i="1"/>
  <c r="G2339" i="1"/>
  <c r="G2337" i="1"/>
  <c r="G2336" i="1"/>
  <c r="G2335" i="1"/>
  <c r="G2334" i="1"/>
  <c r="G2333" i="1"/>
  <c r="G2332" i="1"/>
  <c r="G2331" i="1"/>
  <c r="G2330" i="1"/>
  <c r="G2329" i="1"/>
  <c r="G2328" i="1"/>
  <c r="G2327" i="1"/>
  <c r="G2326" i="1"/>
  <c r="G2325" i="1"/>
  <c r="G2324" i="1"/>
  <c r="G2323" i="1"/>
  <c r="G2322" i="1"/>
  <c r="G2321" i="1"/>
  <c r="G2319" i="1"/>
  <c r="G2318" i="1"/>
  <c r="G2317" i="1"/>
  <c r="G2316" i="1"/>
  <c r="G2315" i="1"/>
  <c r="G2314" i="1"/>
  <c r="G2313" i="1"/>
  <c r="G2312" i="1"/>
  <c r="G2311" i="1"/>
  <c r="G2310" i="1"/>
  <c r="G2309" i="1"/>
  <c r="G2308" i="1"/>
  <c r="G2307" i="1"/>
  <c r="G2306" i="1"/>
  <c r="G2304" i="1"/>
  <c r="G2303" i="1"/>
  <c r="G2302" i="1"/>
  <c r="G2301" i="1"/>
  <c r="G2300" i="1"/>
  <c r="G2299" i="1"/>
  <c r="G2298" i="1"/>
  <c r="G2297" i="1"/>
  <c r="G2296" i="1"/>
  <c r="G2295" i="1"/>
  <c r="G2294" i="1"/>
  <c r="G2292" i="1"/>
  <c r="G2291" i="1"/>
  <c r="G2290" i="1"/>
  <c r="G2289" i="1"/>
  <c r="G2288" i="1"/>
  <c r="G2287" i="1"/>
  <c r="G2286" i="1"/>
  <c r="G2285" i="1"/>
  <c r="G2284" i="1"/>
  <c r="G2283" i="1"/>
  <c r="G2282" i="1"/>
  <c r="G2281" i="1"/>
  <c r="G2280" i="1"/>
  <c r="G2279" i="1"/>
  <c r="G2277" i="1"/>
  <c r="G2276" i="1"/>
  <c r="G2275" i="1"/>
  <c r="G2274" i="1"/>
  <c r="G2273" i="1"/>
  <c r="G2272" i="1"/>
  <c r="G2271" i="1"/>
  <c r="G2270" i="1"/>
  <c r="G2269" i="1"/>
  <c r="G2268" i="1"/>
  <c r="G2267" i="1"/>
  <c r="G2265" i="1"/>
  <c r="G2264" i="1"/>
  <c r="G2263" i="1"/>
  <c r="G2262" i="1"/>
  <c r="G2261" i="1"/>
  <c r="G2260" i="1"/>
  <c r="G2259" i="1"/>
  <c r="G2258" i="1"/>
  <c r="G2257" i="1"/>
  <c r="G2256" i="1"/>
  <c r="G2255" i="1"/>
  <c r="G2253" i="1"/>
  <c r="G2252" i="1"/>
  <c r="G2251" i="1"/>
  <c r="G2250" i="1"/>
  <c r="G2249" i="1"/>
  <c r="G2248" i="1"/>
  <c r="G2247" i="1"/>
  <c r="G2246" i="1"/>
  <c r="G2245" i="1"/>
  <c r="G2244" i="1"/>
  <c r="G2243" i="1"/>
  <c r="G2241" i="1"/>
  <c r="G2240" i="1"/>
  <c r="G2239" i="1"/>
  <c r="G2238" i="1"/>
  <c r="G2237" i="1"/>
  <c r="G2236" i="1"/>
  <c r="G2235" i="1"/>
  <c r="G2234" i="1"/>
  <c r="G2233" i="1"/>
  <c r="G2232" i="1"/>
  <c r="G2231" i="1"/>
  <c r="G2229" i="1"/>
  <c r="G2228" i="1"/>
  <c r="G2227" i="1"/>
  <c r="G2226" i="1"/>
  <c r="G2225" i="1"/>
  <c r="G2224" i="1"/>
  <c r="G2223" i="1"/>
  <c r="G2222" i="1"/>
  <c r="G2221" i="1"/>
  <c r="G2220" i="1"/>
  <c r="G2219" i="1"/>
  <c r="G2218" i="1"/>
  <c r="G2217" i="1"/>
  <c r="G2216" i="1"/>
  <c r="G2214" i="1"/>
  <c r="G2213" i="1"/>
  <c r="G2212" i="1"/>
  <c r="G2211" i="1"/>
  <c r="G2210" i="1"/>
  <c r="G2209" i="1"/>
  <c r="G2208" i="1"/>
  <c r="G2207" i="1"/>
  <c r="G2205" i="1"/>
  <c r="G2204" i="1"/>
  <c r="G2203" i="1"/>
  <c r="G2202" i="1"/>
  <c r="G2201" i="1"/>
  <c r="G2200" i="1"/>
  <c r="G2199" i="1"/>
  <c r="G2198" i="1"/>
  <c r="G2197" i="1"/>
  <c r="G2196" i="1"/>
  <c r="G2195" i="1"/>
  <c r="G2193" i="1"/>
  <c r="G2192" i="1"/>
  <c r="G2191" i="1"/>
  <c r="G2189" i="1"/>
  <c r="G2188" i="1"/>
  <c r="G2187" i="1"/>
  <c r="G2186" i="1"/>
  <c r="G2185" i="1"/>
  <c r="G2184" i="1"/>
  <c r="G2183" i="1"/>
  <c r="G2182" i="1"/>
  <c r="G2181" i="1"/>
  <c r="G2179" i="1"/>
  <c r="G2178" i="1"/>
  <c r="G2177" i="1"/>
  <c r="G2176" i="1"/>
  <c r="G2175" i="1"/>
  <c r="G2174" i="1"/>
  <c r="G2173" i="1"/>
  <c r="G2172" i="1"/>
  <c r="G2171" i="1"/>
  <c r="G2169" i="1"/>
  <c r="G2168" i="1"/>
  <c r="G2167" i="1"/>
  <c r="G2166" i="1"/>
  <c r="G2165" i="1"/>
  <c r="G2164" i="1"/>
  <c r="G2162" i="1"/>
  <c r="G2161" i="1"/>
  <c r="G2160" i="1"/>
  <c r="G2159" i="1"/>
  <c r="G2158" i="1"/>
  <c r="G2157" i="1"/>
  <c r="G2156" i="1"/>
  <c r="G2154" i="1"/>
  <c r="G2153" i="1"/>
  <c r="G2152" i="1"/>
  <c r="G2150" i="1"/>
  <c r="G2149" i="1"/>
  <c r="G2148" i="1"/>
  <c r="G2147" i="1"/>
  <c r="G2146" i="1"/>
  <c r="G2145" i="1"/>
  <c r="G2144" i="1"/>
  <c r="G2142" i="1"/>
  <c r="G2141" i="1"/>
  <c r="G2140" i="1"/>
  <c r="G2139" i="1"/>
  <c r="G2138" i="1"/>
  <c r="G2137" i="1"/>
  <c r="G2136" i="1"/>
  <c r="G2135" i="1"/>
  <c r="G2134" i="1"/>
  <c r="G2133" i="1"/>
  <c r="G2131" i="1"/>
  <c r="G2130" i="1"/>
  <c r="G2129" i="1"/>
  <c r="G2128" i="1"/>
  <c r="G2127" i="1"/>
  <c r="G2126" i="1"/>
  <c r="G2125" i="1"/>
  <c r="G2123" i="1"/>
  <c r="G2122" i="1"/>
  <c r="G2121" i="1"/>
  <c r="G2119" i="1"/>
  <c r="G2118" i="1"/>
  <c r="G2116" i="1"/>
  <c r="G2115" i="1"/>
  <c r="G2114" i="1"/>
  <c r="G2113" i="1"/>
  <c r="G2112" i="1"/>
  <c r="G2111" i="1"/>
  <c r="G2110" i="1"/>
  <c r="G2109" i="1"/>
  <c r="G2107" i="1"/>
  <c r="G2106" i="1"/>
  <c r="G2105" i="1"/>
  <c r="G2104" i="1"/>
  <c r="G2103" i="1"/>
  <c r="G2102" i="1"/>
  <c r="G2100" i="1"/>
  <c r="G2099" i="1"/>
  <c r="G2098" i="1"/>
  <c r="G2097" i="1"/>
  <c r="G2096" i="1"/>
  <c r="G2094" i="1"/>
  <c r="G2093" i="1"/>
  <c r="G2092" i="1"/>
  <c r="G2091" i="1"/>
  <c r="G2090" i="1"/>
  <c r="G2089" i="1"/>
  <c r="G2088" i="1"/>
  <c r="G2087" i="1"/>
  <c r="G2086" i="1"/>
  <c r="G2085" i="1"/>
  <c r="G2083" i="1"/>
  <c r="G2082" i="1"/>
  <c r="G2080" i="1"/>
  <c r="G2079" i="1"/>
  <c r="G2077" i="1"/>
  <c r="G2076" i="1"/>
  <c r="G2075" i="1"/>
  <c r="G2074" i="1"/>
  <c r="G2073" i="1"/>
  <c r="G2071" i="1"/>
  <c r="G2070" i="1"/>
  <c r="G2069" i="1"/>
  <c r="G2068" i="1"/>
  <c r="G2067" i="1"/>
  <c r="G2062" i="1"/>
  <c r="G2061" i="1"/>
  <c r="G2060" i="1"/>
  <c r="G2059" i="1"/>
  <c r="G2058" i="1"/>
  <c r="G2057" i="1"/>
  <c r="G2056" i="1"/>
  <c r="G2055" i="1"/>
  <c r="G2054" i="1"/>
  <c r="G2053" i="1"/>
  <c r="G2052" i="1"/>
  <c r="G2051" i="1"/>
  <c r="G2050" i="1"/>
  <c r="G2048" i="1"/>
  <c r="G2047" i="1"/>
  <c r="G2046" i="1"/>
  <c r="G2045" i="1"/>
  <c r="G2044" i="1"/>
  <c r="G2043" i="1"/>
  <c r="G2042" i="1"/>
  <c r="G2041" i="1"/>
  <c r="G2040" i="1"/>
  <c r="G2039" i="1"/>
  <c r="G2038" i="1"/>
  <c r="G2037" i="1"/>
  <c r="G2036" i="1"/>
  <c r="G2035" i="1"/>
  <c r="G2034" i="1"/>
  <c r="G2033" i="1"/>
  <c r="G2031" i="1"/>
  <c r="G2030" i="1"/>
  <c r="G2029" i="1"/>
  <c r="G2028" i="1"/>
  <c r="G2027" i="1"/>
  <c r="G2026" i="1"/>
  <c r="G2025" i="1"/>
  <c r="G2024" i="1"/>
  <c r="G2023" i="1"/>
  <c r="G2022" i="1"/>
  <c r="G2021" i="1"/>
  <c r="G2020" i="1"/>
  <c r="G2019" i="1"/>
  <c r="G2018" i="1"/>
  <c r="G2017" i="1"/>
  <c r="G2016" i="1"/>
  <c r="G2014" i="1"/>
  <c r="G2013" i="1"/>
  <c r="G2012" i="1"/>
  <c r="G2011" i="1"/>
  <c r="G2010" i="1"/>
  <c r="G2009" i="1"/>
  <c r="G2008" i="1"/>
  <c r="G2007" i="1"/>
  <c r="G2006" i="1"/>
  <c r="G2005" i="1"/>
  <c r="G2004" i="1"/>
  <c r="G2003" i="1"/>
  <c r="G2001" i="1"/>
  <c r="G2000" i="1"/>
  <c r="G1999" i="1"/>
  <c r="G1998" i="1"/>
  <c r="G1997" i="1"/>
  <c r="G1996" i="1"/>
  <c r="G1995" i="1"/>
  <c r="G1994" i="1"/>
  <c r="G1993" i="1"/>
  <c r="G1992" i="1"/>
  <c r="G1991" i="1"/>
  <c r="G1990" i="1"/>
  <c r="G1989" i="1"/>
  <c r="G1988" i="1"/>
  <c r="G1987" i="1"/>
  <c r="G1986" i="1"/>
  <c r="G1985" i="1"/>
  <c r="G1984" i="1"/>
  <c r="G1983" i="1"/>
  <c r="G1981" i="1"/>
  <c r="G1980" i="1"/>
  <c r="G1979" i="1"/>
  <c r="G1978" i="1"/>
  <c r="G1977" i="1"/>
  <c r="G1976" i="1"/>
  <c r="G1975" i="1"/>
  <c r="G1974" i="1"/>
  <c r="G1973" i="1"/>
  <c r="G1971" i="1"/>
  <c r="G1970" i="1"/>
  <c r="G1969" i="1"/>
  <c r="G1968" i="1"/>
  <c r="G1967" i="1"/>
  <c r="G1966" i="1"/>
  <c r="G1965" i="1"/>
  <c r="G1964" i="1"/>
  <c r="G1962" i="1"/>
  <c r="G1961" i="1"/>
  <c r="G1960" i="1"/>
  <c r="G1959" i="1"/>
  <c r="G1958" i="1"/>
  <c r="G1957" i="1"/>
  <c r="G1956" i="1"/>
  <c r="G1955" i="1"/>
  <c r="G1954" i="1"/>
  <c r="G1953" i="1"/>
  <c r="G1952" i="1"/>
  <c r="G1951" i="1"/>
  <c r="G1949" i="1"/>
  <c r="G1948" i="1"/>
  <c r="G1947" i="1"/>
  <c r="G1946" i="1"/>
  <c r="G1945" i="1"/>
  <c r="G1944" i="1"/>
  <c r="G1943" i="1"/>
  <c r="G1942" i="1"/>
  <c r="G1941" i="1"/>
  <c r="G1940" i="1"/>
  <c r="G1939" i="1"/>
  <c r="G1937" i="1"/>
  <c r="G1936" i="1"/>
  <c r="G1935" i="1"/>
  <c r="G1934" i="1"/>
  <c r="G1933" i="1"/>
  <c r="G1932" i="1"/>
  <c r="G1931" i="1"/>
  <c r="G1930" i="1"/>
  <c r="G1929" i="1"/>
  <c r="G1928" i="1"/>
  <c r="G1927" i="1"/>
  <c r="G1926" i="1"/>
  <c r="G1924" i="1"/>
  <c r="G1923" i="1"/>
  <c r="G1922" i="1"/>
  <c r="G1921" i="1"/>
  <c r="G1920" i="1"/>
  <c r="G1919" i="1"/>
  <c r="G1918" i="1"/>
  <c r="G1917" i="1"/>
  <c r="G1916" i="1"/>
  <c r="G1915" i="1"/>
  <c r="G1914" i="1"/>
  <c r="G1913" i="1"/>
  <c r="G1912" i="1"/>
  <c r="G1910" i="1"/>
  <c r="G1909" i="1"/>
  <c r="G1908" i="1"/>
  <c r="G1907" i="1"/>
  <c r="G1906" i="1"/>
  <c r="G1905" i="1"/>
  <c r="G1904" i="1"/>
  <c r="G1903" i="1"/>
  <c r="G1902" i="1"/>
  <c r="G1900" i="1"/>
  <c r="G1899" i="1"/>
  <c r="G1898" i="1"/>
  <c r="G1897" i="1"/>
  <c r="G1896" i="1"/>
  <c r="G1895" i="1"/>
  <c r="G1894" i="1"/>
  <c r="G1893" i="1"/>
  <c r="G1892" i="1"/>
  <c r="G1891" i="1"/>
  <c r="G1890" i="1"/>
  <c r="G1888" i="1"/>
  <c r="G1887" i="1"/>
  <c r="G1886" i="1"/>
  <c r="G1885" i="1"/>
  <c r="G1884" i="1"/>
  <c r="G1883" i="1"/>
  <c r="G1882" i="1"/>
  <c r="G1881" i="1"/>
  <c r="G1880" i="1"/>
  <c r="G1879" i="1"/>
  <c r="G1877" i="1"/>
  <c r="G1876" i="1"/>
  <c r="G1875" i="1"/>
  <c r="G1874" i="1"/>
  <c r="G1873" i="1"/>
  <c r="G1872" i="1"/>
  <c r="G1871" i="1"/>
  <c r="G1870" i="1"/>
  <c r="G1868" i="1"/>
  <c r="G1867" i="1"/>
  <c r="G1866" i="1"/>
  <c r="G1865" i="1"/>
  <c r="G1864" i="1"/>
  <c r="G1863" i="1"/>
  <c r="G1862" i="1"/>
  <c r="G1861" i="1"/>
  <c r="G1860" i="1"/>
  <c r="G1858" i="1"/>
  <c r="G1857" i="1"/>
  <c r="G1856" i="1"/>
  <c r="G1855" i="1"/>
  <c r="G1854" i="1"/>
  <c r="G1853" i="1"/>
  <c r="G1852" i="1"/>
  <c r="G1851" i="1"/>
  <c r="G1849" i="1"/>
  <c r="G1848" i="1"/>
  <c r="G1847" i="1"/>
  <c r="G1846" i="1"/>
  <c r="G1845" i="1"/>
  <c r="G1844" i="1"/>
  <c r="G1843" i="1"/>
  <c r="G1842" i="1"/>
  <c r="G1841" i="1"/>
  <c r="G1839" i="1"/>
  <c r="G1838" i="1"/>
  <c r="G1837" i="1"/>
  <c r="G1836" i="1"/>
  <c r="G1835" i="1"/>
  <c r="G1834" i="1"/>
  <c r="G1833" i="1"/>
  <c r="G1832" i="1"/>
  <c r="G1831" i="1"/>
  <c r="G1829" i="1"/>
  <c r="G1828" i="1"/>
  <c r="G1827" i="1"/>
  <c r="G1826" i="1"/>
  <c r="G1825" i="1"/>
  <c r="G1824" i="1"/>
  <c r="G1822" i="1"/>
  <c r="G1821" i="1"/>
  <c r="G1820" i="1"/>
  <c r="G1819" i="1"/>
  <c r="G1818" i="1"/>
  <c r="G1817" i="1"/>
  <c r="G1815" i="1"/>
  <c r="G1814" i="1"/>
  <c r="G1813" i="1"/>
  <c r="G1812" i="1"/>
  <c r="G1811" i="1"/>
  <c r="G1810" i="1"/>
  <c r="G1809" i="1"/>
  <c r="G1808" i="1"/>
  <c r="G1807" i="1"/>
  <c r="G1805" i="1"/>
  <c r="G1804" i="1"/>
  <c r="G1803" i="1"/>
  <c r="G1802" i="1"/>
  <c r="G1801" i="1"/>
  <c r="G1800" i="1"/>
  <c r="G1799" i="1"/>
  <c r="G1796" i="1"/>
  <c r="G1795" i="1"/>
  <c r="G1794" i="1"/>
  <c r="G1793" i="1"/>
  <c r="G1792" i="1"/>
  <c r="G1791" i="1"/>
  <c r="G1790" i="1"/>
  <c r="G1788" i="1"/>
  <c r="G1787" i="1"/>
  <c r="G1786" i="1"/>
  <c r="G1784" i="1"/>
  <c r="G1783" i="1"/>
  <c r="G1782" i="1"/>
  <c r="G1780" i="1"/>
  <c r="G1779" i="1"/>
  <c r="G1778" i="1"/>
  <c r="G1777" i="1"/>
  <c r="G1776" i="1"/>
  <c r="G1775" i="1"/>
  <c r="G1774" i="1"/>
  <c r="G1773" i="1"/>
  <c r="G1771" i="1"/>
  <c r="G1770" i="1"/>
  <c r="G1769" i="1"/>
  <c r="G1768" i="1"/>
  <c r="G1767" i="1"/>
  <c r="G1766" i="1"/>
  <c r="G1765" i="1"/>
  <c r="G1764" i="1"/>
  <c r="G1762" i="1"/>
  <c r="G1761" i="1"/>
  <c r="G1760" i="1"/>
  <c r="G1759" i="1"/>
  <c r="G1758" i="1"/>
  <c r="G1757" i="1"/>
  <c r="G1756" i="1"/>
  <c r="G1755" i="1"/>
  <c r="G1753" i="1"/>
  <c r="G1752" i="1"/>
  <c r="G1751" i="1"/>
  <c r="G1750" i="1"/>
  <c r="G1749" i="1"/>
  <c r="G1747" i="1"/>
  <c r="G1746" i="1"/>
  <c r="G1745" i="1"/>
  <c r="G1743" i="1"/>
  <c r="G1742" i="1"/>
  <c r="G1740" i="1"/>
  <c r="G1739" i="1"/>
  <c r="F546" i="2"/>
  <c r="B546" i="2"/>
  <c r="F545" i="2"/>
  <c r="B545" i="2"/>
  <c r="F544" i="2"/>
  <c r="B544" i="2"/>
  <c r="F543" i="2"/>
  <c r="B543" i="2"/>
  <c r="F542" i="2"/>
  <c r="B542" i="2"/>
  <c r="F541" i="2"/>
  <c r="B541" i="2"/>
  <c r="F540" i="2"/>
  <c r="B540" i="2"/>
  <c r="F539" i="2"/>
  <c r="B539" i="2"/>
  <c r="F538" i="2"/>
  <c r="B538" i="2"/>
  <c r="F537" i="2"/>
  <c r="B537" i="2"/>
  <c r="F536" i="2"/>
  <c r="B536" i="2"/>
  <c r="F535" i="2"/>
  <c r="B535" i="2"/>
  <c r="F534" i="2"/>
  <c r="B534" i="2"/>
  <c r="B533" i="2"/>
  <c r="F532" i="2"/>
  <c r="B532" i="2"/>
  <c r="F531" i="2"/>
  <c r="B531" i="2"/>
  <c r="F530" i="2"/>
  <c r="B530" i="2"/>
  <c r="F529" i="2"/>
  <c r="B529" i="2"/>
  <c r="F528" i="2"/>
  <c r="B528" i="2"/>
  <c r="B527" i="2"/>
  <c r="F526" i="2"/>
  <c r="B526" i="2"/>
  <c r="F525" i="2"/>
  <c r="B525" i="2"/>
  <c r="F524" i="2"/>
  <c r="B524" i="2"/>
  <c r="F523" i="2"/>
  <c r="B523" i="2"/>
  <c r="B522" i="2"/>
  <c r="F521" i="2"/>
  <c r="B521" i="2"/>
  <c r="F520" i="2"/>
  <c r="B520" i="2"/>
  <c r="F519" i="2"/>
  <c r="B519" i="2"/>
  <c r="F518" i="2"/>
  <c r="B518" i="2"/>
  <c r="F517" i="2"/>
  <c r="B517" i="2"/>
  <c r="F516" i="2"/>
  <c r="B516" i="2"/>
  <c r="F515" i="2"/>
  <c r="B515" i="2"/>
  <c r="F514" i="2"/>
  <c r="B514" i="2"/>
  <c r="B513" i="2"/>
  <c r="F512" i="2"/>
  <c r="B512" i="2"/>
  <c r="F511" i="2"/>
  <c r="B511" i="2"/>
  <c r="F510" i="2"/>
  <c r="B510" i="2"/>
  <c r="F509" i="2"/>
  <c r="B509" i="2"/>
  <c r="F508" i="2"/>
  <c r="B508" i="2"/>
  <c r="F507" i="2"/>
  <c r="B507" i="2"/>
  <c r="F506" i="2"/>
  <c r="B506" i="2"/>
  <c r="F505" i="2"/>
  <c r="B505" i="2"/>
  <c r="F504" i="2"/>
  <c r="B504" i="2"/>
  <c r="F503" i="2"/>
  <c r="B503" i="2"/>
  <c r="F502" i="2"/>
  <c r="B502" i="2"/>
  <c r="F501" i="2"/>
  <c r="B501" i="2"/>
  <c r="B500" i="2"/>
  <c r="F499" i="2"/>
  <c r="B499" i="2"/>
  <c r="F498" i="2"/>
  <c r="B498" i="2"/>
  <c r="F497" i="2"/>
  <c r="B497" i="2"/>
  <c r="F496" i="2"/>
  <c r="B496" i="2"/>
  <c r="F495" i="2"/>
  <c r="B495" i="2"/>
  <c r="F494" i="2"/>
  <c r="B494" i="2"/>
  <c r="F493" i="2"/>
  <c r="B493" i="2"/>
  <c r="F492" i="2"/>
  <c r="B492" i="2"/>
  <c r="F491" i="2"/>
  <c r="B491" i="2"/>
  <c r="F490" i="2"/>
  <c r="B490" i="2"/>
  <c r="F489" i="2"/>
  <c r="B489" i="2"/>
  <c r="F488" i="2"/>
  <c r="B488" i="2"/>
  <c r="F487" i="2"/>
  <c r="B487" i="2"/>
  <c r="F486" i="2"/>
  <c r="B486" i="2"/>
  <c r="B485" i="2"/>
  <c r="F484" i="2"/>
  <c r="B484" i="2"/>
  <c r="F483" i="2"/>
  <c r="B483" i="2"/>
  <c r="F482" i="2"/>
  <c r="B482" i="2"/>
  <c r="F481" i="2"/>
  <c r="B481" i="2"/>
  <c r="F480" i="2"/>
  <c r="B480" i="2"/>
  <c r="F479" i="2"/>
  <c r="B479" i="2"/>
  <c r="F478" i="2"/>
  <c r="B478" i="2"/>
  <c r="F477" i="2"/>
  <c r="B477" i="2"/>
  <c r="F476" i="2"/>
  <c r="B476" i="2"/>
  <c r="F475" i="2"/>
  <c r="B475" i="2"/>
  <c r="F474" i="2"/>
  <c r="B474" i="2"/>
  <c r="F473" i="2"/>
  <c r="B473" i="2"/>
  <c r="F472" i="2"/>
  <c r="B472" i="2"/>
  <c r="F471" i="2"/>
  <c r="B471" i="2"/>
  <c r="F470" i="2"/>
  <c r="B470" i="2"/>
  <c r="F469" i="2"/>
  <c r="B469" i="2"/>
  <c r="F468" i="2"/>
  <c r="B468" i="2"/>
  <c r="F467" i="2"/>
  <c r="B467" i="2"/>
  <c r="B466" i="2"/>
  <c r="F465" i="2"/>
  <c r="B465" i="2"/>
  <c r="F464" i="2"/>
  <c r="B464" i="2"/>
  <c r="F463" i="2"/>
  <c r="B463" i="2"/>
  <c r="F462" i="2"/>
  <c r="B462" i="2"/>
  <c r="F461" i="2"/>
  <c r="B461" i="2"/>
  <c r="F460" i="2"/>
  <c r="B460" i="2"/>
  <c r="F459" i="2"/>
  <c r="B459" i="2"/>
  <c r="F458" i="2"/>
  <c r="B458" i="2"/>
  <c r="F457" i="2"/>
  <c r="B457" i="2"/>
  <c r="F456" i="2"/>
  <c r="B456" i="2"/>
  <c r="F455" i="2"/>
  <c r="B455" i="2"/>
  <c r="F454" i="2"/>
  <c r="B454" i="2"/>
  <c r="F453" i="2"/>
  <c r="B453" i="2"/>
  <c r="F452" i="2"/>
  <c r="B452" i="2"/>
  <c r="F451" i="2"/>
  <c r="B451" i="2"/>
  <c r="F450" i="2"/>
  <c r="B450" i="2"/>
  <c r="B449" i="2"/>
  <c r="F448" i="2"/>
  <c r="B448" i="2"/>
  <c r="F447" i="2"/>
  <c r="B447" i="2"/>
  <c r="F446" i="2"/>
  <c r="B446" i="2"/>
  <c r="F445" i="2"/>
  <c r="B445" i="2"/>
  <c r="F444" i="2"/>
  <c r="B444" i="2"/>
  <c r="F443" i="2"/>
  <c r="B443" i="2"/>
  <c r="F442" i="2"/>
  <c r="B442" i="2"/>
  <c r="F441" i="2"/>
  <c r="B441" i="2"/>
  <c r="F440" i="2"/>
  <c r="B440" i="2"/>
  <c r="F439" i="2"/>
  <c r="B439" i="2"/>
  <c r="F438" i="2"/>
  <c r="B438" i="2"/>
  <c r="F437" i="2"/>
  <c r="B437" i="2"/>
  <c r="F436" i="2"/>
  <c r="B436" i="2"/>
  <c r="F435" i="2"/>
  <c r="B435" i="2"/>
  <c r="F434" i="2"/>
  <c r="B434" i="2"/>
  <c r="F433" i="2"/>
  <c r="B433" i="2"/>
  <c r="F432" i="2"/>
  <c r="B432" i="2"/>
  <c r="F431" i="2"/>
  <c r="B431" i="2"/>
  <c r="F430" i="2"/>
  <c r="B430" i="2"/>
  <c r="F429" i="2"/>
  <c r="B429" i="2"/>
  <c r="F428" i="2"/>
  <c r="B428" i="2"/>
  <c r="F427" i="2"/>
  <c r="B427" i="2"/>
  <c r="F426" i="2"/>
  <c r="B426" i="2"/>
  <c r="F425" i="2"/>
  <c r="B425" i="2"/>
  <c r="F424" i="2"/>
  <c r="B424" i="2"/>
  <c r="F423" i="2"/>
  <c r="B423" i="2"/>
  <c r="F422" i="2"/>
  <c r="B422" i="2"/>
  <c r="F421" i="2"/>
  <c r="B421" i="2"/>
  <c r="F420" i="2"/>
  <c r="B420" i="2"/>
  <c r="F419" i="2"/>
  <c r="B419" i="2"/>
  <c r="F418" i="2"/>
  <c r="B418" i="2"/>
  <c r="F417" i="2"/>
  <c r="B417" i="2"/>
  <c r="F416" i="2"/>
  <c r="B416" i="2"/>
  <c r="F415" i="2"/>
  <c r="B415" i="2"/>
  <c r="F414" i="2"/>
  <c r="B414" i="2"/>
  <c r="F413" i="2"/>
  <c r="B413" i="2"/>
  <c r="F412" i="2"/>
  <c r="B412" i="2"/>
  <c r="F411" i="2"/>
  <c r="B411" i="2"/>
  <c r="F410" i="2"/>
  <c r="B410" i="2"/>
  <c r="B409" i="2"/>
  <c r="F408" i="2"/>
  <c r="B408" i="2"/>
  <c r="F407" i="2"/>
  <c r="B407" i="2"/>
  <c r="F406" i="2"/>
  <c r="B406" i="2"/>
  <c r="F405" i="2"/>
  <c r="B405" i="2"/>
  <c r="F404" i="2"/>
  <c r="B404" i="2"/>
  <c r="F403" i="2"/>
  <c r="B403" i="2"/>
  <c r="F402" i="2"/>
  <c r="B402" i="2"/>
  <c r="F401" i="2"/>
  <c r="B401" i="2"/>
  <c r="F400" i="2"/>
  <c r="B400" i="2"/>
  <c r="F399" i="2"/>
  <c r="B399" i="2"/>
  <c r="F398" i="2"/>
  <c r="B398" i="2"/>
  <c r="F397" i="2"/>
  <c r="B397" i="2"/>
  <c r="F396" i="2"/>
  <c r="B396" i="2"/>
  <c r="F395" i="2"/>
  <c r="B395" i="2"/>
  <c r="F394" i="2"/>
  <c r="B394" i="2"/>
  <c r="F393" i="2"/>
  <c r="B393" i="2"/>
  <c r="F392" i="2"/>
  <c r="B392" i="2"/>
  <c r="F391" i="2"/>
  <c r="B391" i="2"/>
  <c r="F390" i="2"/>
  <c r="B390" i="2"/>
  <c r="F389" i="2"/>
  <c r="B389" i="2"/>
  <c r="F388" i="2"/>
  <c r="B388" i="2"/>
  <c r="F387" i="2"/>
  <c r="B387" i="2"/>
  <c r="B386" i="2"/>
  <c r="F385" i="2"/>
  <c r="B385" i="2"/>
  <c r="F384" i="2"/>
  <c r="B384" i="2"/>
  <c r="F383" i="2"/>
  <c r="B383" i="2"/>
  <c r="F382" i="2"/>
  <c r="B382" i="2"/>
  <c r="F381" i="2"/>
  <c r="B381" i="2"/>
  <c r="F380" i="2"/>
  <c r="B380" i="2"/>
  <c r="F379" i="2"/>
  <c r="B379" i="2"/>
  <c r="F378" i="2"/>
  <c r="B378" i="2"/>
  <c r="F377" i="2"/>
  <c r="B377" i="2"/>
  <c r="F376" i="2"/>
  <c r="B376" i="2"/>
  <c r="F375" i="2"/>
  <c r="B375" i="2"/>
  <c r="F374" i="2"/>
  <c r="B374" i="2"/>
  <c r="F373" i="2"/>
  <c r="B373" i="2"/>
  <c r="F372" i="2"/>
  <c r="B372" i="2"/>
  <c r="F371" i="2"/>
  <c r="B371" i="2"/>
  <c r="F370" i="2"/>
  <c r="B370" i="2"/>
  <c r="F369" i="2"/>
  <c r="B369" i="2"/>
  <c r="F368" i="2"/>
  <c r="B368" i="2"/>
  <c r="F367" i="2"/>
  <c r="B367" i="2"/>
  <c r="B366" i="2"/>
  <c r="F365" i="2"/>
  <c r="B365" i="2"/>
  <c r="F364" i="2"/>
  <c r="B364" i="2"/>
  <c r="F363" i="2"/>
  <c r="B363" i="2"/>
  <c r="F362" i="2"/>
  <c r="B362" i="2"/>
  <c r="F361" i="2"/>
  <c r="B361" i="2"/>
  <c r="F360" i="2"/>
  <c r="B360" i="2"/>
  <c r="F359" i="2"/>
  <c r="B359" i="2"/>
  <c r="F358" i="2"/>
  <c r="B358" i="2"/>
  <c r="F357" i="2"/>
  <c r="B357" i="2"/>
  <c r="F356" i="2"/>
  <c r="B356" i="2"/>
  <c r="F355" i="2"/>
  <c r="B355" i="2"/>
  <c r="F354" i="2"/>
  <c r="B354" i="2"/>
  <c r="F353" i="2"/>
  <c r="B353" i="2"/>
  <c r="F352" i="2"/>
  <c r="B352" i="2"/>
  <c r="B351" i="2"/>
  <c r="F350" i="2"/>
  <c r="B350" i="2"/>
  <c r="F349" i="2"/>
  <c r="B349" i="2"/>
  <c r="F348" i="2"/>
  <c r="B348" i="2"/>
  <c r="F347" i="2"/>
  <c r="B347" i="2"/>
  <c r="F346" i="2"/>
  <c r="B346" i="2"/>
  <c r="F345" i="2"/>
  <c r="B345" i="2"/>
  <c r="F344" i="2"/>
  <c r="B344" i="2"/>
  <c r="F343" i="2"/>
  <c r="B343" i="2"/>
  <c r="F342" i="2"/>
  <c r="B342" i="2"/>
  <c r="F341" i="2"/>
  <c r="B341" i="2"/>
  <c r="F340" i="2"/>
  <c r="B340" i="2"/>
  <c r="F339" i="2"/>
  <c r="B339" i="2"/>
  <c r="F338" i="2"/>
  <c r="B338" i="2"/>
  <c r="F337" i="2"/>
  <c r="B337" i="2"/>
  <c r="F336" i="2"/>
  <c r="B336" i="2"/>
  <c r="F335" i="2"/>
  <c r="B335" i="2"/>
  <c r="F334" i="2"/>
  <c r="B334" i="2"/>
  <c r="F333" i="2"/>
  <c r="B333" i="2"/>
  <c r="F332" i="2"/>
  <c r="B332" i="2"/>
  <c r="F331" i="2"/>
  <c r="B331" i="2"/>
  <c r="F330" i="2"/>
  <c r="B330" i="2"/>
  <c r="F329" i="2"/>
  <c r="B329" i="2"/>
  <c r="B328" i="2"/>
  <c r="F327" i="2"/>
  <c r="B327" i="2"/>
  <c r="F326" i="2"/>
  <c r="B326" i="2"/>
  <c r="F325" i="2"/>
  <c r="B325" i="2"/>
  <c r="F324" i="2"/>
  <c r="B324" i="2"/>
  <c r="F323" i="2"/>
  <c r="B323" i="2"/>
  <c r="F322" i="2"/>
  <c r="B322" i="2"/>
  <c r="F321" i="2"/>
  <c r="B321" i="2"/>
  <c r="F320" i="2"/>
  <c r="B320" i="2"/>
  <c r="F319" i="2"/>
  <c r="B319" i="2"/>
  <c r="F318" i="2"/>
  <c r="B318" i="2"/>
  <c r="F317" i="2"/>
  <c r="B317" i="2"/>
  <c r="F316" i="2"/>
  <c r="B316" i="2"/>
  <c r="F315" i="2"/>
  <c r="B315" i="2"/>
  <c r="F314" i="2"/>
  <c r="B314" i="2"/>
  <c r="F313" i="2"/>
  <c r="B313" i="2"/>
  <c r="F312" i="2"/>
  <c r="B312" i="2"/>
  <c r="F311" i="2"/>
  <c r="B311" i="2"/>
  <c r="F310" i="2"/>
  <c r="B310" i="2"/>
  <c r="F309" i="2"/>
  <c r="B309" i="2"/>
  <c r="F308" i="2"/>
  <c r="B308" i="2"/>
  <c r="F307" i="2"/>
  <c r="B307" i="2"/>
  <c r="F306" i="2"/>
  <c r="B306" i="2"/>
  <c r="F305" i="2"/>
  <c r="B305" i="2"/>
  <c r="F304" i="2"/>
  <c r="B304" i="2"/>
  <c r="F303" i="2"/>
  <c r="B303" i="2"/>
  <c r="F302" i="2"/>
  <c r="B302" i="2"/>
  <c r="F301" i="2"/>
  <c r="B301" i="2"/>
  <c r="F300" i="2"/>
  <c r="B300" i="2"/>
  <c r="F299" i="2"/>
  <c r="B299" i="2"/>
  <c r="F298" i="2"/>
  <c r="B298" i="2"/>
  <c r="B297" i="2"/>
  <c r="F296" i="2"/>
  <c r="B296" i="2"/>
  <c r="F295" i="2"/>
  <c r="B295" i="2"/>
  <c r="F294" i="2"/>
  <c r="B294" i="2"/>
  <c r="F293" i="2"/>
  <c r="B293" i="2"/>
  <c r="F292" i="2"/>
  <c r="B292" i="2"/>
  <c r="F291" i="2"/>
  <c r="B291" i="2"/>
  <c r="F290" i="2"/>
  <c r="B290" i="2"/>
  <c r="F289" i="2"/>
  <c r="B289" i="2"/>
  <c r="F288" i="2"/>
  <c r="B288" i="2"/>
  <c r="F287" i="2"/>
  <c r="B287" i="2"/>
  <c r="F286" i="2"/>
  <c r="B286" i="2"/>
  <c r="F285" i="2"/>
  <c r="B285" i="2"/>
  <c r="F284" i="2"/>
  <c r="B284" i="2"/>
  <c r="F283" i="2"/>
  <c r="B283" i="2"/>
  <c r="F282" i="2"/>
  <c r="B282" i="2"/>
  <c r="F281" i="2"/>
  <c r="B281" i="2"/>
  <c r="F280" i="2"/>
  <c r="B280" i="2"/>
  <c r="F279" i="2"/>
  <c r="B279" i="2"/>
  <c r="F278" i="2"/>
  <c r="B278" i="2"/>
  <c r="F277" i="2"/>
  <c r="B277" i="2"/>
  <c r="F276" i="2"/>
  <c r="B276" i="2"/>
  <c r="F275" i="2"/>
  <c r="B275" i="2"/>
  <c r="F274" i="2"/>
  <c r="B274" i="2"/>
  <c r="F273" i="2"/>
  <c r="B273" i="2"/>
  <c r="F272" i="2"/>
  <c r="B272" i="2"/>
  <c r="F271" i="2"/>
  <c r="B271" i="2"/>
  <c r="F270" i="2"/>
  <c r="B270" i="2"/>
  <c r="B269" i="2"/>
  <c r="F268" i="2"/>
  <c r="B268" i="2"/>
  <c r="F267" i="2"/>
  <c r="B267" i="2"/>
  <c r="F266" i="2"/>
  <c r="B266" i="2"/>
  <c r="F265" i="2"/>
  <c r="B265" i="2"/>
  <c r="F264" i="2"/>
  <c r="B264" i="2"/>
  <c r="F263" i="2"/>
  <c r="B263" i="2"/>
  <c r="F262" i="2"/>
  <c r="B262" i="2"/>
  <c r="F261" i="2"/>
  <c r="B261" i="2"/>
  <c r="F260" i="2"/>
  <c r="B260" i="2"/>
  <c r="F259" i="2"/>
  <c r="B259" i="2"/>
  <c r="F258" i="2"/>
  <c r="B258" i="2"/>
  <c r="F257" i="2"/>
  <c r="B257" i="2"/>
  <c r="F256" i="2"/>
  <c r="B256" i="2"/>
  <c r="F255" i="2"/>
  <c r="B255" i="2"/>
  <c r="F254" i="2"/>
  <c r="B254" i="2"/>
  <c r="F253" i="2"/>
  <c r="B253" i="2"/>
  <c r="F252" i="2"/>
  <c r="B252" i="2"/>
  <c r="F251" i="2"/>
  <c r="B251" i="2"/>
  <c r="F250" i="2"/>
  <c r="B250" i="2"/>
  <c r="F249" i="2"/>
  <c r="B249" i="2"/>
  <c r="F248" i="2"/>
  <c r="B248" i="2"/>
  <c r="F247" i="2"/>
  <c r="B247" i="2"/>
  <c r="F246" i="2"/>
  <c r="B246" i="2"/>
  <c r="F245" i="2"/>
  <c r="B245" i="2"/>
  <c r="F244" i="2"/>
  <c r="B244" i="2"/>
  <c r="F243" i="2"/>
  <c r="B243" i="2"/>
  <c r="F242" i="2"/>
  <c r="B242" i="2"/>
  <c r="F241" i="2"/>
  <c r="B241" i="2"/>
  <c r="F240" i="2"/>
  <c r="B240" i="2"/>
  <c r="F239" i="2"/>
  <c r="B239" i="2"/>
  <c r="F238" i="2"/>
  <c r="B238" i="2"/>
  <c r="F237" i="2"/>
  <c r="B237" i="2"/>
  <c r="F236" i="2"/>
  <c r="B236" i="2"/>
  <c r="F235" i="2"/>
  <c r="B235" i="2"/>
  <c r="F234" i="2"/>
  <c r="B234" i="2"/>
  <c r="F233" i="2"/>
  <c r="B233" i="2"/>
  <c r="F232" i="2"/>
  <c r="B232" i="2"/>
  <c r="F231" i="2"/>
  <c r="B231" i="2"/>
  <c r="F230" i="2"/>
  <c r="B230" i="2"/>
  <c r="F229" i="2"/>
  <c r="B229" i="2"/>
  <c r="F228" i="2"/>
  <c r="B228" i="2"/>
  <c r="F227" i="2"/>
  <c r="B227" i="2"/>
  <c r="F226" i="2"/>
  <c r="B226" i="2"/>
  <c r="B225" i="2"/>
  <c r="F224" i="2"/>
  <c r="B224" i="2"/>
  <c r="F223" i="2"/>
  <c r="B223" i="2"/>
  <c r="F222" i="2"/>
  <c r="B222" i="2"/>
  <c r="F221" i="2"/>
  <c r="B221" i="2"/>
  <c r="F220" i="2"/>
  <c r="B220" i="2"/>
  <c r="F219" i="2"/>
  <c r="B219" i="2"/>
  <c r="F218" i="2"/>
  <c r="B218" i="2"/>
  <c r="F217" i="2"/>
  <c r="B217" i="2"/>
  <c r="F216" i="2"/>
  <c r="B216" i="2"/>
  <c r="F215" i="2"/>
  <c r="B215" i="2"/>
  <c r="F214" i="2"/>
  <c r="B214" i="2"/>
  <c r="F213" i="2"/>
  <c r="B213" i="2"/>
  <c r="F212" i="2"/>
  <c r="B212" i="2"/>
  <c r="F211" i="2"/>
  <c r="B211" i="2"/>
  <c r="F210" i="2"/>
  <c r="B210" i="2"/>
  <c r="F209" i="2"/>
  <c r="B209" i="2"/>
  <c r="F208" i="2"/>
  <c r="B208" i="2"/>
  <c r="F207" i="2"/>
  <c r="B207" i="2"/>
  <c r="F206" i="2"/>
  <c r="B206" i="2"/>
  <c r="F205" i="2"/>
  <c r="B205" i="2"/>
  <c r="F204" i="2"/>
  <c r="B204" i="2"/>
  <c r="F203" i="2"/>
  <c r="B203" i="2"/>
  <c r="F202" i="2"/>
  <c r="B202" i="2"/>
  <c r="F201" i="2"/>
  <c r="B201" i="2"/>
  <c r="F200" i="2"/>
  <c r="B200" i="2"/>
  <c r="F199" i="2"/>
  <c r="B199" i="2"/>
  <c r="F198" i="2"/>
  <c r="B198" i="2"/>
  <c r="F197" i="2"/>
  <c r="B197" i="2"/>
  <c r="F196" i="2"/>
  <c r="B196" i="2"/>
  <c r="F195" i="2"/>
  <c r="B195" i="2"/>
  <c r="F194" i="2"/>
  <c r="B194" i="2"/>
  <c r="F193" i="2"/>
  <c r="B193" i="2"/>
  <c r="F192" i="2"/>
  <c r="B192" i="2"/>
  <c r="F191" i="2"/>
  <c r="B191" i="2"/>
  <c r="B190" i="2"/>
  <c r="D550" i="3"/>
  <c r="D549" i="3"/>
  <c r="D548" i="3"/>
  <c r="D547" i="3"/>
  <c r="I543" i="2" s="1"/>
  <c r="D546" i="3"/>
  <c r="D545" i="3"/>
  <c r="D544" i="3"/>
  <c r="D543" i="3"/>
  <c r="I539" i="2" s="1"/>
  <c r="D542" i="3"/>
  <c r="D541" i="3"/>
  <c r="D540" i="3"/>
  <c r="I536" i="2" s="1"/>
  <c r="D539" i="3"/>
  <c r="I535" i="2" s="1"/>
  <c r="D538" i="3"/>
  <c r="D536" i="3"/>
  <c r="D535" i="3"/>
  <c r="D534" i="3"/>
  <c r="I530" i="2" s="1"/>
  <c r="D533" i="3"/>
  <c r="D532" i="3"/>
  <c r="D530" i="3"/>
  <c r="D529" i="3"/>
  <c r="I525" i="2" s="1"/>
  <c r="D528" i="3"/>
  <c r="D527" i="3"/>
  <c r="D525" i="3"/>
  <c r="D524" i="3"/>
  <c r="I520" i="2" s="1"/>
  <c r="D523" i="3"/>
  <c r="D522" i="3"/>
  <c r="D521" i="3"/>
  <c r="D520" i="3"/>
  <c r="I516" i="2" s="1"/>
  <c r="D519" i="3"/>
  <c r="D518" i="3"/>
  <c r="D516" i="3"/>
  <c r="D515" i="3"/>
  <c r="I511" i="2" s="1"/>
  <c r="D514" i="3"/>
  <c r="D513" i="3"/>
  <c r="D512" i="3"/>
  <c r="D511" i="3"/>
  <c r="I507" i="2" s="1"/>
  <c r="D510" i="3"/>
  <c r="D509" i="3"/>
  <c r="D508" i="3"/>
  <c r="D507" i="3"/>
  <c r="I503" i="2" s="1"/>
  <c r="D506" i="3"/>
  <c r="D505" i="3"/>
  <c r="D503" i="3"/>
  <c r="D502" i="3"/>
  <c r="I498" i="2" s="1"/>
  <c r="D501" i="3"/>
  <c r="D500" i="3"/>
  <c r="D499" i="3"/>
  <c r="D498" i="3"/>
  <c r="I494" i="2" s="1"/>
  <c r="D497" i="3"/>
  <c r="D496" i="3"/>
  <c r="D495" i="3"/>
  <c r="D494" i="3"/>
  <c r="I490" i="2" s="1"/>
  <c r="D493" i="3"/>
  <c r="D492" i="3"/>
  <c r="I488" i="2" s="1"/>
  <c r="D491" i="3"/>
  <c r="D490" i="3"/>
  <c r="I486" i="2" s="1"/>
  <c r="D488" i="3"/>
  <c r="D487" i="3"/>
  <c r="D486" i="3"/>
  <c r="D485" i="3"/>
  <c r="I481" i="2" s="1"/>
  <c r="D484" i="3"/>
  <c r="D483" i="3"/>
  <c r="D482" i="3"/>
  <c r="D481" i="3"/>
  <c r="I477" i="2" s="1"/>
  <c r="D480" i="3"/>
  <c r="D479" i="3"/>
  <c r="D478" i="3"/>
  <c r="D477" i="3"/>
  <c r="I473" i="2" s="1"/>
  <c r="D476" i="3"/>
  <c r="D475" i="3"/>
  <c r="D474" i="3"/>
  <c r="D473" i="3"/>
  <c r="I469" i="2" s="1"/>
  <c r="D472" i="3"/>
  <c r="D471" i="3"/>
  <c r="D469" i="3"/>
  <c r="D468" i="3"/>
  <c r="I464" i="2" s="1"/>
  <c r="D467" i="3"/>
  <c r="D466" i="3"/>
  <c r="D465" i="3"/>
  <c r="D464" i="3"/>
  <c r="I460" i="2" s="1"/>
  <c r="D463" i="3"/>
  <c r="D462" i="3"/>
  <c r="D461" i="3"/>
  <c r="D460" i="3"/>
  <c r="I456" i="2" s="1"/>
  <c r="D459" i="3"/>
  <c r="D458" i="3"/>
  <c r="D457" i="3"/>
  <c r="D456" i="3"/>
  <c r="I452" i="2" s="1"/>
  <c r="D455" i="3"/>
  <c r="D454" i="3"/>
  <c r="D452" i="3"/>
  <c r="D451" i="3"/>
  <c r="I447" i="2" s="1"/>
  <c r="D450" i="3"/>
  <c r="D449" i="3"/>
  <c r="D448" i="3"/>
  <c r="D447" i="3"/>
  <c r="I443" i="2" s="1"/>
  <c r="D446" i="3"/>
  <c r="D445" i="3"/>
  <c r="D444" i="3"/>
  <c r="D443" i="3"/>
  <c r="I439" i="2" s="1"/>
  <c r="D442" i="3"/>
  <c r="D441" i="3"/>
  <c r="D440" i="3"/>
  <c r="D439" i="3"/>
  <c r="I435" i="2" s="1"/>
  <c r="D438" i="3"/>
  <c r="D437" i="3"/>
  <c r="D436" i="3"/>
  <c r="D435" i="3"/>
  <c r="I431" i="2" s="1"/>
  <c r="D434" i="3"/>
  <c r="D433" i="3"/>
  <c r="D432" i="3"/>
  <c r="D431" i="3"/>
  <c r="I427" i="2" s="1"/>
  <c r="D430" i="3"/>
  <c r="D429" i="3"/>
  <c r="D428" i="3"/>
  <c r="D427" i="3"/>
  <c r="I423" i="2" s="1"/>
  <c r="D426" i="3"/>
  <c r="D425" i="3"/>
  <c r="D424" i="3"/>
  <c r="D423" i="3"/>
  <c r="I419" i="2" s="1"/>
  <c r="D422" i="3"/>
  <c r="D421" i="3"/>
  <c r="D420" i="3"/>
  <c r="D419" i="3"/>
  <c r="I415" i="2" s="1"/>
  <c r="D418" i="3"/>
  <c r="D417" i="3"/>
  <c r="D416" i="3"/>
  <c r="I412" i="2" s="1"/>
  <c r="D415" i="3"/>
  <c r="I411" i="2" s="1"/>
  <c r="D414" i="3"/>
  <c r="D412" i="3"/>
  <c r="D411" i="3"/>
  <c r="D410" i="3"/>
  <c r="I406" i="2" s="1"/>
  <c r="D409" i="3"/>
  <c r="D408" i="3"/>
  <c r="D407" i="3"/>
  <c r="D406" i="3"/>
  <c r="I402" i="2" s="1"/>
  <c r="D405" i="3"/>
  <c r="D404" i="3"/>
  <c r="D403" i="3"/>
  <c r="D402" i="3"/>
  <c r="I398" i="2" s="1"/>
  <c r="D401" i="3"/>
  <c r="D400" i="3"/>
  <c r="D399" i="3"/>
  <c r="D398" i="3"/>
  <c r="I394" i="2" s="1"/>
  <c r="D397" i="3"/>
  <c r="D396" i="3"/>
  <c r="D395" i="3"/>
  <c r="D394" i="3"/>
  <c r="I390" i="2" s="1"/>
  <c r="D393" i="3"/>
  <c r="I389" i="2" s="1"/>
  <c r="D392" i="3"/>
  <c r="D391" i="3"/>
  <c r="D389" i="3"/>
  <c r="I385" i="2" s="1"/>
  <c r="D388" i="3"/>
  <c r="D387" i="3"/>
  <c r="D386" i="3"/>
  <c r="D385" i="3"/>
  <c r="I381" i="2" s="1"/>
  <c r="D384" i="3"/>
  <c r="D383" i="3"/>
  <c r="D382" i="3"/>
  <c r="D381" i="3"/>
  <c r="I377" i="2" s="1"/>
  <c r="D380" i="3"/>
  <c r="D379" i="3"/>
  <c r="D378" i="3"/>
  <c r="D377" i="3"/>
  <c r="I373" i="2" s="1"/>
  <c r="D376" i="3"/>
  <c r="D375" i="3"/>
  <c r="D374" i="3"/>
  <c r="D373" i="3"/>
  <c r="I369" i="2" s="1"/>
  <c r="D372" i="3"/>
  <c r="D371" i="3"/>
  <c r="D369" i="3"/>
  <c r="I365" i="2" s="1"/>
  <c r="D368" i="3"/>
  <c r="I364" i="2" s="1"/>
  <c r="D367" i="3"/>
  <c r="D366" i="3"/>
  <c r="D365" i="3"/>
  <c r="I361" i="2" s="1"/>
  <c r="D364" i="3"/>
  <c r="I360" i="2" s="1"/>
  <c r="D363" i="3"/>
  <c r="D362" i="3"/>
  <c r="D361" i="3"/>
  <c r="I357" i="2" s="1"/>
  <c r="D360" i="3"/>
  <c r="I356" i="2" s="1"/>
  <c r="D358" i="3"/>
  <c r="I354" i="2" s="1"/>
  <c r="D357" i="3"/>
  <c r="I353" i="2" s="1"/>
  <c r="D356" i="3"/>
  <c r="I352" i="2" s="1"/>
  <c r="D354" i="3"/>
  <c r="D353" i="3"/>
  <c r="D352" i="3"/>
  <c r="D351" i="3"/>
  <c r="I347" i="2" s="1"/>
  <c r="D350" i="3"/>
  <c r="D349" i="3"/>
  <c r="D348" i="3"/>
  <c r="I344" i="2" s="1"/>
  <c r="D347" i="3"/>
  <c r="I343" i="2" s="1"/>
  <c r="D346" i="3"/>
  <c r="D345" i="3"/>
  <c r="D344" i="3"/>
  <c r="I340" i="2" s="1"/>
  <c r="D343" i="3"/>
  <c r="I339" i="2" s="1"/>
  <c r="D341" i="3"/>
  <c r="D340" i="3"/>
  <c r="D339" i="3"/>
  <c r="I335" i="2" s="1"/>
  <c r="D338" i="3"/>
  <c r="D337" i="3"/>
  <c r="I332" i="2"/>
  <c r="D335" i="3"/>
  <c r="I331" i="2" s="1"/>
  <c r="D334" i="3"/>
  <c r="D333" i="3"/>
  <c r="D331" i="3"/>
  <c r="D330" i="3"/>
  <c r="I326" i="2" s="1"/>
  <c r="D329" i="3"/>
  <c r="D328" i="3"/>
  <c r="D327" i="3"/>
  <c r="D326" i="3"/>
  <c r="I322" i="2" s="1"/>
  <c r="D325" i="3"/>
  <c r="D324" i="3"/>
  <c r="D323" i="3"/>
  <c r="D322" i="3"/>
  <c r="I318" i="2" s="1"/>
  <c r="D321" i="3"/>
  <c r="D320" i="3"/>
  <c r="D319" i="3"/>
  <c r="D318" i="3"/>
  <c r="I314" i="2" s="1"/>
  <c r="D317" i="3"/>
  <c r="D316" i="3"/>
  <c r="D315" i="3"/>
  <c r="D314" i="3"/>
  <c r="I310" i="2" s="1"/>
  <c r="D313" i="3"/>
  <c r="D312" i="3"/>
  <c r="D311" i="3"/>
  <c r="D310" i="3"/>
  <c r="I306" i="2" s="1"/>
  <c r="D309" i="3"/>
  <c r="D308" i="3"/>
  <c r="D307" i="3"/>
  <c r="D306" i="3"/>
  <c r="I302" i="2" s="1"/>
  <c r="D305" i="3"/>
  <c r="D304" i="3"/>
  <c r="I300" i="2" s="1"/>
  <c r="D303" i="3"/>
  <c r="D302" i="3"/>
  <c r="I298" i="2" s="1"/>
  <c r="D300" i="3"/>
  <c r="D299" i="3"/>
  <c r="D298" i="3"/>
  <c r="D297" i="3"/>
  <c r="I293" i="2" s="1"/>
  <c r="D296" i="3"/>
  <c r="D295" i="3"/>
  <c r="D294" i="3"/>
  <c r="D293" i="3"/>
  <c r="I289" i="2" s="1"/>
  <c r="D292" i="3"/>
  <c r="D291" i="3"/>
  <c r="D290" i="3"/>
  <c r="D289" i="3"/>
  <c r="I285" i="2" s="1"/>
  <c r="D288" i="3"/>
  <c r="D287" i="3"/>
  <c r="D286" i="3"/>
  <c r="D285" i="3"/>
  <c r="I281" i="2" s="1"/>
  <c r="D284" i="3"/>
  <c r="D283" i="3"/>
  <c r="I279" i="2" s="1"/>
  <c r="D282" i="3"/>
  <c r="D281" i="3"/>
  <c r="I277" i="2" s="1"/>
  <c r="D280" i="3"/>
  <c r="D279" i="3"/>
  <c r="I275" i="2" s="1"/>
  <c r="D278" i="3"/>
  <c r="D277" i="3"/>
  <c r="I273" i="2" s="1"/>
  <c r="D276" i="3"/>
  <c r="I272" i="2" s="1"/>
  <c r="D275" i="3"/>
  <c r="D274" i="3"/>
  <c r="I270" i="2" s="1"/>
  <c r="D272" i="3"/>
  <c r="I268" i="2" s="1"/>
  <c r="D271" i="3"/>
  <c r="D270" i="3"/>
  <c r="I266" i="2" s="1"/>
  <c r="D269" i="3"/>
  <c r="D268" i="3"/>
  <c r="I264" i="2" s="1"/>
  <c r="D267" i="3"/>
  <c r="D266" i="3"/>
  <c r="I262" i="2" s="1"/>
  <c r="D265" i="3"/>
  <c r="D264" i="3"/>
  <c r="I260" i="2" s="1"/>
  <c r="D263" i="3"/>
  <c r="D262" i="3"/>
  <c r="D261" i="3"/>
  <c r="D260" i="3"/>
  <c r="I256" i="2" s="1"/>
  <c r="D259" i="3"/>
  <c r="D258" i="3"/>
  <c r="D257" i="3"/>
  <c r="D256" i="3"/>
  <c r="I252" i="2" s="1"/>
  <c r="D255" i="3"/>
  <c r="D254" i="3"/>
  <c r="D253" i="3"/>
  <c r="D252" i="3"/>
  <c r="I248" i="2" s="1"/>
  <c r="D251" i="3"/>
  <c r="D250" i="3"/>
  <c r="D249" i="3"/>
  <c r="D248" i="3"/>
  <c r="I244" i="2" s="1"/>
  <c r="D247" i="3"/>
  <c r="D246" i="3"/>
  <c r="D245" i="3"/>
  <c r="D244" i="3"/>
  <c r="I240" i="2" s="1"/>
  <c r="D243" i="3"/>
  <c r="D242" i="3"/>
  <c r="D241" i="3"/>
  <c r="D240" i="3"/>
  <c r="I236" i="2" s="1"/>
  <c r="D239" i="3"/>
  <c r="D238" i="3"/>
  <c r="D237" i="3"/>
  <c r="D236" i="3"/>
  <c r="I232" i="2" s="1"/>
  <c r="D235" i="3"/>
  <c r="D234" i="3"/>
  <c r="D233" i="3"/>
  <c r="D232" i="3"/>
  <c r="I228" i="2" s="1"/>
  <c r="D231" i="3"/>
  <c r="D230" i="3"/>
  <c r="D228" i="3"/>
  <c r="I224" i="2" s="1"/>
  <c r="D227" i="3"/>
  <c r="I223" i="2" s="1"/>
  <c r="D226" i="3"/>
  <c r="D224" i="3"/>
  <c r="I220" i="2" s="1"/>
  <c r="D223" i="3"/>
  <c r="I219" i="2" s="1"/>
  <c r="D222" i="3"/>
  <c r="I221" i="2" s="1"/>
  <c r="D221" i="3"/>
  <c r="D220" i="3"/>
  <c r="I216" i="2" s="1"/>
  <c r="D219" i="3"/>
  <c r="I215" i="2" s="1"/>
  <c r="D218" i="3"/>
  <c r="D217" i="3"/>
  <c r="D216" i="3"/>
  <c r="I212" i="2" s="1"/>
  <c r="D215" i="3"/>
  <c r="I211" i="2" s="1"/>
  <c r="D214" i="3"/>
  <c r="D213" i="3"/>
  <c r="D212" i="3"/>
  <c r="D211" i="3"/>
  <c r="I207" i="2" s="1"/>
  <c r="D209" i="3"/>
  <c r="D208" i="3"/>
  <c r="D207" i="3"/>
  <c r="I203" i="2" s="1"/>
  <c r="D206" i="3"/>
  <c r="D205" i="3"/>
  <c r="D204" i="3"/>
  <c r="I200" i="2" s="1"/>
  <c r="D203" i="3"/>
  <c r="I199" i="2" s="1"/>
  <c r="D202" i="3"/>
  <c r="D201" i="3"/>
  <c r="D200" i="3"/>
  <c r="I196" i="2" s="1"/>
  <c r="D199" i="3"/>
  <c r="I195" i="2" s="1"/>
  <c r="D198" i="3"/>
  <c r="D197" i="3"/>
  <c r="I193" i="2" s="1"/>
  <c r="D196" i="3"/>
  <c r="I192" i="2" s="1"/>
  <c r="D195" i="3"/>
  <c r="I191" i="2" s="1"/>
  <c r="G4150" i="1" l="1"/>
  <c r="C505" i="5" s="1"/>
  <c r="G3143" i="1"/>
  <c r="G230" i="2"/>
  <c r="H230" i="2" s="1"/>
  <c r="G236" i="2"/>
  <c r="H236" i="2" s="1"/>
  <c r="J236" i="2" s="1"/>
  <c r="D235" i="5" s="1"/>
  <c r="F235" i="5" s="1"/>
  <c r="G242" i="2"/>
  <c r="H242" i="2" s="1"/>
  <c r="G244" i="2"/>
  <c r="H244" i="2" s="1"/>
  <c r="J244" i="2" s="1"/>
  <c r="D243" i="5" s="1"/>
  <c r="F243" i="5" s="1"/>
  <c r="G250" i="2"/>
  <c r="H250" i="2" s="1"/>
  <c r="G254" i="2"/>
  <c r="H254" i="2" s="1"/>
  <c r="G258" i="2"/>
  <c r="H258" i="2" s="1"/>
  <c r="G264" i="2"/>
  <c r="H264" i="2" s="1"/>
  <c r="J264" i="2" s="1"/>
  <c r="D263" i="5" s="1"/>
  <c r="F263" i="5" s="1"/>
  <c r="G268" i="2"/>
  <c r="H268" i="2" s="1"/>
  <c r="G299" i="2"/>
  <c r="H299" i="2" s="1"/>
  <c r="G305" i="2"/>
  <c r="H305" i="2" s="1"/>
  <c r="G311" i="2"/>
  <c r="H311" i="2" s="1"/>
  <c r="G317" i="2"/>
  <c r="H317" i="2" s="1"/>
  <c r="G321" i="2"/>
  <c r="H321" i="2" s="1"/>
  <c r="G327" i="2"/>
  <c r="H327" i="2" s="1"/>
  <c r="G192" i="2"/>
  <c r="H192" i="2" s="1"/>
  <c r="J192" i="2" s="1"/>
  <c r="D191" i="5" s="1"/>
  <c r="F191" i="5" s="1"/>
  <c r="G196" i="2"/>
  <c r="H196" i="2" s="1"/>
  <c r="G200" i="2"/>
  <c r="H200" i="2" s="1"/>
  <c r="J200" i="2" s="1"/>
  <c r="D199" i="5" s="1"/>
  <c r="F199" i="5" s="1"/>
  <c r="G204" i="2"/>
  <c r="H204" i="2" s="1"/>
  <c r="G208" i="2"/>
  <c r="H208" i="2" s="1"/>
  <c r="G212" i="2"/>
  <c r="H212" i="2" s="1"/>
  <c r="G214" i="2"/>
  <c r="H214" i="2" s="1"/>
  <c r="G218" i="2"/>
  <c r="H218" i="2" s="1"/>
  <c r="G220" i="2"/>
  <c r="H220" i="2" s="1"/>
  <c r="J220" i="2" s="1"/>
  <c r="D219" i="5" s="1"/>
  <c r="G222" i="2"/>
  <c r="H222" i="2" s="1"/>
  <c r="G271" i="2"/>
  <c r="H271" i="2" s="1"/>
  <c r="G273" i="2"/>
  <c r="H273" i="2" s="1"/>
  <c r="J273" i="2" s="1"/>
  <c r="D272" i="5" s="1"/>
  <c r="F272" i="5" s="1"/>
  <c r="G275" i="2"/>
  <c r="H275" i="2" s="1"/>
  <c r="J275" i="2" s="1"/>
  <c r="D274" i="5" s="1"/>
  <c r="F274" i="5" s="1"/>
  <c r="G277" i="2"/>
  <c r="H277" i="2" s="1"/>
  <c r="G279" i="2"/>
  <c r="H279" i="2" s="1"/>
  <c r="J279" i="2" s="1"/>
  <c r="D278" i="5" s="1"/>
  <c r="F278" i="5" s="1"/>
  <c r="G281" i="2"/>
  <c r="H281" i="2" s="1"/>
  <c r="J281" i="2" s="1"/>
  <c r="D280" i="5" s="1"/>
  <c r="F280" i="5" s="1"/>
  <c r="G283" i="2"/>
  <c r="H283" i="2" s="1"/>
  <c r="G285" i="2"/>
  <c r="H285" i="2" s="1"/>
  <c r="G287" i="2"/>
  <c r="H287" i="2" s="1"/>
  <c r="G289" i="2"/>
  <c r="H289" i="2" s="1"/>
  <c r="J289" i="2" s="1"/>
  <c r="D288" i="5" s="1"/>
  <c r="F288" i="5" s="1"/>
  <c r="G291" i="2"/>
  <c r="H291" i="2" s="1"/>
  <c r="G293" i="2"/>
  <c r="H293" i="2" s="1"/>
  <c r="G295" i="2"/>
  <c r="H295" i="2" s="1"/>
  <c r="G330" i="2"/>
  <c r="H330" i="2" s="1"/>
  <c r="G334" i="2"/>
  <c r="H334" i="2" s="1"/>
  <c r="G338" i="2"/>
  <c r="H338" i="2" s="1"/>
  <c r="G342" i="2"/>
  <c r="H342" i="2" s="1"/>
  <c r="G344" i="2"/>
  <c r="H344" i="2" s="1"/>
  <c r="J344" i="2" s="1"/>
  <c r="D343" i="5" s="1"/>
  <c r="F343" i="5" s="1"/>
  <c r="G348" i="2"/>
  <c r="H348" i="2" s="1"/>
  <c r="G355" i="2"/>
  <c r="H355" i="2" s="1"/>
  <c r="G359" i="2"/>
  <c r="H359" i="2" s="1"/>
  <c r="G361" i="2"/>
  <c r="H361" i="2" s="1"/>
  <c r="J361" i="2" s="1"/>
  <c r="D360" i="5" s="1"/>
  <c r="F360" i="5" s="1"/>
  <c r="G365" i="2"/>
  <c r="H365" i="2" s="1"/>
  <c r="J365" i="2" s="1"/>
  <c r="D364" i="5" s="1"/>
  <c r="G388" i="2"/>
  <c r="H388" i="2" s="1"/>
  <c r="G392" i="2"/>
  <c r="H392" i="2" s="1"/>
  <c r="G396" i="2"/>
  <c r="H396" i="2" s="1"/>
  <c r="G402" i="2"/>
  <c r="H402" i="2" s="1"/>
  <c r="J402" i="2" s="1"/>
  <c r="D401" i="5" s="1"/>
  <c r="F401" i="5" s="1"/>
  <c r="G406" i="2"/>
  <c r="H406" i="2" s="1"/>
  <c r="G408" i="2"/>
  <c r="H408" i="2" s="1"/>
  <c r="G453" i="2"/>
  <c r="H453" i="2" s="1"/>
  <c r="G457" i="2"/>
  <c r="H457" i="2" s="1"/>
  <c r="G461" i="2"/>
  <c r="H461" i="2" s="1"/>
  <c r="G465" i="2"/>
  <c r="H465" i="2" s="1"/>
  <c r="G486" i="2"/>
  <c r="H486" i="2" s="1"/>
  <c r="J486" i="2" s="1"/>
  <c r="D485" i="5" s="1"/>
  <c r="F485" i="5" s="1"/>
  <c r="G490" i="2"/>
  <c r="H490" i="2" s="1"/>
  <c r="J490" i="2" s="1"/>
  <c r="D489" i="5" s="1"/>
  <c r="F489" i="5" s="1"/>
  <c r="G494" i="2"/>
  <c r="H494" i="2" s="1"/>
  <c r="G515" i="2"/>
  <c r="H515" i="2" s="1"/>
  <c r="G517" i="2"/>
  <c r="H517" i="2" s="1"/>
  <c r="G521" i="2"/>
  <c r="H521" i="2" s="1"/>
  <c r="G530" i="2"/>
  <c r="H530" i="2" s="1"/>
  <c r="G227" i="2"/>
  <c r="H227" i="2" s="1"/>
  <c r="G229" i="2"/>
  <c r="H229" i="2" s="1"/>
  <c r="G231" i="2"/>
  <c r="H231" i="2" s="1"/>
  <c r="G233" i="2"/>
  <c r="H233" i="2" s="1"/>
  <c r="G235" i="2"/>
  <c r="H235" i="2" s="1"/>
  <c r="G237" i="2"/>
  <c r="H237" i="2" s="1"/>
  <c r="G239" i="2"/>
  <c r="H239" i="2" s="1"/>
  <c r="G241" i="2"/>
  <c r="H241" i="2" s="1"/>
  <c r="G243" i="2"/>
  <c r="H243" i="2" s="1"/>
  <c r="G245" i="2"/>
  <c r="H245" i="2" s="1"/>
  <c r="G247" i="2"/>
  <c r="H247" i="2" s="1"/>
  <c r="G249" i="2"/>
  <c r="H249" i="2" s="1"/>
  <c r="G251" i="2"/>
  <c r="H251" i="2" s="1"/>
  <c r="G253" i="2"/>
  <c r="H253" i="2" s="1"/>
  <c r="G255" i="2"/>
  <c r="H255" i="2" s="1"/>
  <c r="G257" i="2"/>
  <c r="H257" i="2" s="1"/>
  <c r="G259" i="2"/>
  <c r="H259" i="2" s="1"/>
  <c r="G261" i="2"/>
  <c r="H261" i="2" s="1"/>
  <c r="G263" i="2"/>
  <c r="H263" i="2" s="1"/>
  <c r="G265" i="2"/>
  <c r="H265" i="2" s="1"/>
  <c r="G267" i="2"/>
  <c r="H267" i="2" s="1"/>
  <c r="G298" i="2"/>
  <c r="H298" i="2" s="1"/>
  <c r="J298" i="2" s="1"/>
  <c r="D297" i="5" s="1"/>
  <c r="F297" i="5" s="1"/>
  <c r="G300" i="2"/>
  <c r="H300" i="2" s="1"/>
  <c r="J300" i="2" s="1"/>
  <c r="D299" i="5" s="1"/>
  <c r="F299" i="5" s="1"/>
  <c r="G302" i="2"/>
  <c r="H302" i="2" s="1"/>
  <c r="J302" i="2" s="1"/>
  <c r="D301" i="5" s="1"/>
  <c r="F301" i="5" s="1"/>
  <c r="G304" i="2"/>
  <c r="H304" i="2" s="1"/>
  <c r="G306" i="2"/>
  <c r="H306" i="2" s="1"/>
  <c r="J306" i="2" s="1"/>
  <c r="D305" i="5" s="1"/>
  <c r="F305" i="5" s="1"/>
  <c r="G308" i="2"/>
  <c r="H308" i="2" s="1"/>
  <c r="G310" i="2"/>
  <c r="H310" i="2" s="1"/>
  <c r="G312" i="2"/>
  <c r="H312" i="2" s="1"/>
  <c r="G314" i="2"/>
  <c r="H314" i="2" s="1"/>
  <c r="J314" i="2" s="1"/>
  <c r="D313" i="5" s="1"/>
  <c r="F313" i="5" s="1"/>
  <c r="G316" i="2"/>
  <c r="H316" i="2" s="1"/>
  <c r="G318" i="2"/>
  <c r="H318" i="2" s="1"/>
  <c r="J318" i="2" s="1"/>
  <c r="D317" i="5" s="1"/>
  <c r="G320" i="2"/>
  <c r="H320" i="2" s="1"/>
  <c r="G322" i="2"/>
  <c r="H322" i="2" s="1"/>
  <c r="J322" i="2" s="1"/>
  <c r="D321" i="5" s="1"/>
  <c r="F321" i="5" s="1"/>
  <c r="G324" i="2"/>
  <c r="H324" i="2" s="1"/>
  <c r="G326" i="2"/>
  <c r="H326" i="2" s="1"/>
  <c r="J326" i="2" s="1"/>
  <c r="D325" i="5" s="1"/>
  <c r="F325" i="5" s="1"/>
  <c r="G368" i="2"/>
  <c r="H368" i="2" s="1"/>
  <c r="G370" i="2"/>
  <c r="H370" i="2" s="1"/>
  <c r="G372" i="2"/>
  <c r="H372" i="2" s="1"/>
  <c r="G374" i="2"/>
  <c r="H374" i="2" s="1"/>
  <c r="G376" i="2"/>
  <c r="H376" i="2" s="1"/>
  <c r="G378" i="2"/>
  <c r="H378" i="2" s="1"/>
  <c r="G380" i="2"/>
  <c r="H380" i="2" s="1"/>
  <c r="G382" i="2"/>
  <c r="H382" i="2" s="1"/>
  <c r="G384" i="2"/>
  <c r="H384" i="2" s="1"/>
  <c r="G411" i="2"/>
  <c r="H411" i="2" s="1"/>
  <c r="J411" i="2" s="1"/>
  <c r="D410" i="5" s="1"/>
  <c r="G413" i="2"/>
  <c r="H413" i="2" s="1"/>
  <c r="G415" i="2"/>
  <c r="H415" i="2" s="1"/>
  <c r="J415" i="2" s="1"/>
  <c r="D414" i="5" s="1"/>
  <c r="G417" i="2"/>
  <c r="H417" i="2" s="1"/>
  <c r="G419" i="2"/>
  <c r="H419" i="2" s="1"/>
  <c r="J419" i="2" s="1"/>
  <c r="D418" i="5" s="1"/>
  <c r="F418" i="5" s="1"/>
  <c r="G421" i="2"/>
  <c r="H421" i="2" s="1"/>
  <c r="G423" i="2"/>
  <c r="H423" i="2" s="1"/>
  <c r="J423" i="2" s="1"/>
  <c r="D422" i="5" s="1"/>
  <c r="G425" i="2"/>
  <c r="H425" i="2" s="1"/>
  <c r="G427" i="2"/>
  <c r="H427" i="2" s="1"/>
  <c r="J427" i="2" s="1"/>
  <c r="D426" i="5" s="1"/>
  <c r="F426" i="5" s="1"/>
  <c r="G429" i="2"/>
  <c r="H429" i="2" s="1"/>
  <c r="G431" i="2"/>
  <c r="H431" i="2" s="1"/>
  <c r="J431" i="2" s="1"/>
  <c r="D430" i="5" s="1"/>
  <c r="G433" i="2"/>
  <c r="H433" i="2" s="1"/>
  <c r="G435" i="2"/>
  <c r="H435" i="2" s="1"/>
  <c r="J435" i="2" s="1"/>
  <c r="D434" i="5" s="1"/>
  <c r="F434" i="5" s="1"/>
  <c r="G437" i="2"/>
  <c r="H437" i="2" s="1"/>
  <c r="G439" i="2"/>
  <c r="H439" i="2" s="1"/>
  <c r="J439" i="2" s="1"/>
  <c r="D438" i="5" s="1"/>
  <c r="F438" i="5" s="1"/>
  <c r="G441" i="2"/>
  <c r="H441" i="2" s="1"/>
  <c r="G443" i="2"/>
  <c r="H443" i="2" s="1"/>
  <c r="J443" i="2" s="1"/>
  <c r="D442" i="5" s="1"/>
  <c r="F442" i="5" s="1"/>
  <c r="G445" i="2"/>
  <c r="H445" i="2" s="1"/>
  <c r="G447" i="2"/>
  <c r="H447" i="2" s="1"/>
  <c r="J447" i="2" s="1"/>
  <c r="D446" i="5" s="1"/>
  <c r="F446" i="5" s="1"/>
  <c r="G468" i="2"/>
  <c r="H468" i="2" s="1"/>
  <c r="G470" i="2"/>
  <c r="H470" i="2" s="1"/>
  <c r="G472" i="2"/>
  <c r="H472" i="2" s="1"/>
  <c r="G474" i="2"/>
  <c r="H474" i="2" s="1"/>
  <c r="G476" i="2"/>
  <c r="H476" i="2" s="1"/>
  <c r="G478" i="2"/>
  <c r="H478" i="2" s="1"/>
  <c r="G480" i="2"/>
  <c r="H480" i="2" s="1"/>
  <c r="G482" i="2"/>
  <c r="H482" i="2" s="1"/>
  <c r="G484" i="2"/>
  <c r="H484" i="2" s="1"/>
  <c r="G501" i="2"/>
  <c r="H501" i="2" s="1"/>
  <c r="G503" i="2"/>
  <c r="H503" i="2" s="1"/>
  <c r="J503" i="2" s="1"/>
  <c r="D502" i="5" s="1"/>
  <c r="G505" i="2"/>
  <c r="H505" i="2" s="1"/>
  <c r="G507" i="2"/>
  <c r="H507" i="2" s="1"/>
  <c r="J507" i="2" s="1"/>
  <c r="D506" i="5" s="1"/>
  <c r="F506" i="5" s="1"/>
  <c r="G509" i="2"/>
  <c r="H509" i="2" s="1"/>
  <c r="G511" i="2"/>
  <c r="H511" i="2" s="1"/>
  <c r="J511" i="2" s="1"/>
  <c r="D510" i="5" s="1"/>
  <c r="G524" i="2"/>
  <c r="H524" i="2" s="1"/>
  <c r="G526" i="2"/>
  <c r="H526" i="2" s="1"/>
  <c r="G535" i="2"/>
  <c r="H535" i="2" s="1"/>
  <c r="G537" i="2"/>
  <c r="H537" i="2" s="1"/>
  <c r="G539" i="2"/>
  <c r="H539" i="2" s="1"/>
  <c r="J539" i="2" s="1"/>
  <c r="D538" i="5" s="1"/>
  <c r="G541" i="2"/>
  <c r="H541" i="2" s="1"/>
  <c r="G543" i="2"/>
  <c r="H543" i="2" s="1"/>
  <c r="J543" i="2" s="1"/>
  <c r="D542" i="5" s="1"/>
  <c r="F542" i="5" s="1"/>
  <c r="G545" i="2"/>
  <c r="H545" i="2" s="1"/>
  <c r="G228" i="2"/>
  <c r="H228" i="2" s="1"/>
  <c r="J228" i="2" s="1"/>
  <c r="D227" i="5" s="1"/>
  <c r="F227" i="5" s="1"/>
  <c r="G234" i="2"/>
  <c r="H234" i="2" s="1"/>
  <c r="G240" i="2"/>
  <c r="H240" i="2" s="1"/>
  <c r="J240" i="2" s="1"/>
  <c r="D239" i="5" s="1"/>
  <c r="F239" i="5" s="1"/>
  <c r="G248" i="2"/>
  <c r="H248" i="2" s="1"/>
  <c r="J248" i="2" s="1"/>
  <c r="D247" i="5" s="1"/>
  <c r="F247" i="5" s="1"/>
  <c r="G256" i="2"/>
  <c r="H256" i="2" s="1"/>
  <c r="J256" i="2" s="1"/>
  <c r="D255" i="5" s="1"/>
  <c r="F255" i="5" s="1"/>
  <c r="G260" i="2"/>
  <c r="H260" i="2" s="1"/>
  <c r="J260" i="2" s="1"/>
  <c r="D259" i="5" s="1"/>
  <c r="F259" i="5" s="1"/>
  <c r="G266" i="2"/>
  <c r="H266" i="2" s="1"/>
  <c r="J266" i="2" s="1"/>
  <c r="D265" i="5" s="1"/>
  <c r="G301" i="2"/>
  <c r="H301" i="2" s="1"/>
  <c r="G307" i="2"/>
  <c r="H307" i="2" s="1"/>
  <c r="G315" i="2"/>
  <c r="H315" i="2" s="1"/>
  <c r="G319" i="2"/>
  <c r="H319" i="2" s="1"/>
  <c r="G325" i="2"/>
  <c r="H325" i="2" s="1"/>
  <c r="G194" i="2"/>
  <c r="H194" i="2" s="1"/>
  <c r="G198" i="2"/>
  <c r="H198" i="2" s="1"/>
  <c r="G202" i="2"/>
  <c r="H202" i="2" s="1"/>
  <c r="G206" i="2"/>
  <c r="H206" i="2" s="1"/>
  <c r="G210" i="2"/>
  <c r="H210" i="2" s="1"/>
  <c r="G216" i="2"/>
  <c r="H216" i="2" s="1"/>
  <c r="J216" i="2" s="1"/>
  <c r="D215" i="5" s="1"/>
  <c r="G224" i="2"/>
  <c r="H224" i="2" s="1"/>
  <c r="G332" i="2"/>
  <c r="H332" i="2" s="1"/>
  <c r="J332" i="2" s="1"/>
  <c r="D331" i="5" s="1"/>
  <c r="F331" i="5" s="1"/>
  <c r="G336" i="2"/>
  <c r="H336" i="2" s="1"/>
  <c r="G340" i="2"/>
  <c r="H340" i="2" s="1"/>
  <c r="J340" i="2" s="1"/>
  <c r="D339" i="5" s="1"/>
  <c r="F339" i="5" s="1"/>
  <c r="G346" i="2"/>
  <c r="H346" i="2" s="1"/>
  <c r="G350" i="2"/>
  <c r="H350" i="2" s="1"/>
  <c r="G353" i="2"/>
  <c r="H353" i="2" s="1"/>
  <c r="J353" i="2" s="1"/>
  <c r="D352" i="5" s="1"/>
  <c r="F352" i="5" s="1"/>
  <c r="G357" i="2"/>
  <c r="H357" i="2" s="1"/>
  <c r="J357" i="2" s="1"/>
  <c r="D356" i="5" s="1"/>
  <c r="G363" i="2"/>
  <c r="H363" i="2" s="1"/>
  <c r="G390" i="2"/>
  <c r="H390" i="2" s="1"/>
  <c r="J390" i="2" s="1"/>
  <c r="D389" i="5" s="1"/>
  <c r="G394" i="2"/>
  <c r="H394" i="2" s="1"/>
  <c r="J394" i="2" s="1"/>
  <c r="D393" i="5" s="1"/>
  <c r="G398" i="2"/>
  <c r="H398" i="2" s="1"/>
  <c r="J398" i="2" s="1"/>
  <c r="D397" i="5" s="1"/>
  <c r="G400" i="2"/>
  <c r="H400" i="2" s="1"/>
  <c r="G404" i="2"/>
  <c r="H404" i="2" s="1"/>
  <c r="G451" i="2"/>
  <c r="H451" i="2" s="1"/>
  <c r="G455" i="2"/>
  <c r="H455" i="2" s="1"/>
  <c r="G459" i="2"/>
  <c r="H459" i="2" s="1"/>
  <c r="G463" i="2"/>
  <c r="H463" i="2" s="1"/>
  <c r="G488" i="2"/>
  <c r="H488" i="2" s="1"/>
  <c r="J488" i="2" s="1"/>
  <c r="D487" i="5" s="1"/>
  <c r="F487" i="5" s="1"/>
  <c r="G492" i="2"/>
  <c r="H492" i="2" s="1"/>
  <c r="G496" i="2"/>
  <c r="H496" i="2" s="1"/>
  <c r="G498" i="2"/>
  <c r="H498" i="2" s="1"/>
  <c r="J498" i="2" s="1"/>
  <c r="D497" i="5" s="1"/>
  <c r="G519" i="2"/>
  <c r="H519" i="2" s="1"/>
  <c r="G528" i="2"/>
  <c r="H528" i="2" s="1"/>
  <c r="G532" i="2"/>
  <c r="H532" i="2" s="1"/>
  <c r="G191" i="2"/>
  <c r="H191" i="2" s="1"/>
  <c r="J191" i="2" s="1"/>
  <c r="D190" i="5" s="1"/>
  <c r="G193" i="2"/>
  <c r="H193" i="2" s="1"/>
  <c r="J193" i="2" s="1"/>
  <c r="D192" i="5" s="1"/>
  <c r="F192" i="5" s="1"/>
  <c r="G195" i="2"/>
  <c r="H195" i="2" s="1"/>
  <c r="J195" i="2" s="1"/>
  <c r="D194" i="5" s="1"/>
  <c r="F194" i="5" s="1"/>
  <c r="G197" i="2"/>
  <c r="H197" i="2" s="1"/>
  <c r="G199" i="2"/>
  <c r="H199" i="2" s="1"/>
  <c r="J199" i="2" s="1"/>
  <c r="D198" i="5" s="1"/>
  <c r="G201" i="2"/>
  <c r="H201" i="2" s="1"/>
  <c r="G203" i="2"/>
  <c r="H203" i="2" s="1"/>
  <c r="J203" i="2" s="1"/>
  <c r="D202" i="5" s="1"/>
  <c r="G205" i="2"/>
  <c r="H205" i="2" s="1"/>
  <c r="G207" i="2"/>
  <c r="H207" i="2" s="1"/>
  <c r="J207" i="2" s="1"/>
  <c r="D206" i="5" s="1"/>
  <c r="F206" i="5" s="1"/>
  <c r="G209" i="2"/>
  <c r="H209" i="2" s="1"/>
  <c r="G211" i="2"/>
  <c r="H211" i="2" s="1"/>
  <c r="J211" i="2" s="1"/>
  <c r="D210" i="5" s="1"/>
  <c r="G213" i="2"/>
  <c r="H213" i="2" s="1"/>
  <c r="G215" i="2"/>
  <c r="H215" i="2" s="1"/>
  <c r="J215" i="2" s="1"/>
  <c r="D214" i="5" s="1"/>
  <c r="F214" i="5" s="1"/>
  <c r="G217" i="2"/>
  <c r="H217" i="2" s="1"/>
  <c r="G219" i="2"/>
  <c r="H219" i="2" s="1"/>
  <c r="J219" i="2" s="1"/>
  <c r="D218" i="5" s="1"/>
  <c r="G221" i="2"/>
  <c r="H221" i="2" s="1"/>
  <c r="J221" i="2" s="1"/>
  <c r="D220" i="5" s="1"/>
  <c r="F220" i="5" s="1"/>
  <c r="G223" i="2"/>
  <c r="H223" i="2" s="1"/>
  <c r="J223" i="2" s="1"/>
  <c r="D222" i="5" s="1"/>
  <c r="F222" i="5" s="1"/>
  <c r="G270" i="2"/>
  <c r="H270" i="2" s="1"/>
  <c r="J270" i="2" s="1"/>
  <c r="D269" i="5" s="1"/>
  <c r="G272" i="2"/>
  <c r="H272" i="2" s="1"/>
  <c r="J272" i="2" s="1"/>
  <c r="D271" i="5" s="1"/>
  <c r="G274" i="2"/>
  <c r="H274" i="2" s="1"/>
  <c r="G276" i="2"/>
  <c r="H276" i="2" s="1"/>
  <c r="G278" i="2"/>
  <c r="H278" i="2" s="1"/>
  <c r="G280" i="2"/>
  <c r="H280" i="2" s="1"/>
  <c r="G282" i="2"/>
  <c r="H282" i="2" s="1"/>
  <c r="G284" i="2"/>
  <c r="H284" i="2" s="1"/>
  <c r="G286" i="2"/>
  <c r="H286" i="2" s="1"/>
  <c r="G288" i="2"/>
  <c r="H288" i="2" s="1"/>
  <c r="G290" i="2"/>
  <c r="H290" i="2" s="1"/>
  <c r="G292" i="2"/>
  <c r="H292" i="2" s="1"/>
  <c r="G294" i="2"/>
  <c r="H294" i="2" s="1"/>
  <c r="G296" i="2"/>
  <c r="H296" i="2" s="1"/>
  <c r="G329" i="2"/>
  <c r="H329" i="2" s="1"/>
  <c r="G331" i="2"/>
  <c r="H331" i="2" s="1"/>
  <c r="J331" i="2" s="1"/>
  <c r="D330" i="5" s="1"/>
  <c r="G333" i="2"/>
  <c r="H333" i="2" s="1"/>
  <c r="G335" i="2"/>
  <c r="H335" i="2" s="1"/>
  <c r="J335" i="2" s="1"/>
  <c r="D334" i="5" s="1"/>
  <c r="F334" i="5" s="1"/>
  <c r="G337" i="2"/>
  <c r="H337" i="2" s="1"/>
  <c r="G339" i="2"/>
  <c r="H339" i="2" s="1"/>
  <c r="J339" i="2" s="1"/>
  <c r="D338" i="5" s="1"/>
  <c r="F338" i="5" s="1"/>
  <c r="G341" i="2"/>
  <c r="H341" i="2" s="1"/>
  <c r="G343" i="2"/>
  <c r="H343" i="2" s="1"/>
  <c r="J343" i="2" s="1"/>
  <c r="D342" i="5" s="1"/>
  <c r="F342" i="5" s="1"/>
  <c r="G345" i="2"/>
  <c r="H345" i="2" s="1"/>
  <c r="G347" i="2"/>
  <c r="H347" i="2" s="1"/>
  <c r="J347" i="2" s="1"/>
  <c r="D346" i="5" s="1"/>
  <c r="F346" i="5" s="1"/>
  <c r="G349" i="2"/>
  <c r="H349" i="2" s="1"/>
  <c r="G352" i="2"/>
  <c r="H352" i="2" s="1"/>
  <c r="J352" i="2" s="1"/>
  <c r="D351" i="5" s="1"/>
  <c r="G354" i="2"/>
  <c r="H354" i="2" s="1"/>
  <c r="J354" i="2" s="1"/>
  <c r="D353" i="5" s="1"/>
  <c r="G356" i="2"/>
  <c r="H356" i="2" s="1"/>
  <c r="G358" i="2"/>
  <c r="H358" i="2" s="1"/>
  <c r="G360" i="2"/>
  <c r="H360" i="2" s="1"/>
  <c r="J360" i="2" s="1"/>
  <c r="D359" i="5" s="1"/>
  <c r="F359" i="5" s="1"/>
  <c r="G362" i="2"/>
  <c r="H362" i="2" s="1"/>
  <c r="G364" i="2"/>
  <c r="H364" i="2" s="1"/>
  <c r="G387" i="2"/>
  <c r="H387" i="2" s="1"/>
  <c r="G389" i="2"/>
  <c r="H389" i="2" s="1"/>
  <c r="J389" i="2" s="1"/>
  <c r="D388" i="5" s="1"/>
  <c r="G391" i="2"/>
  <c r="H391" i="2" s="1"/>
  <c r="G393" i="2"/>
  <c r="H393" i="2" s="1"/>
  <c r="G395" i="2"/>
  <c r="H395" i="2" s="1"/>
  <c r="G397" i="2"/>
  <c r="H397" i="2" s="1"/>
  <c r="G399" i="2"/>
  <c r="H399" i="2" s="1"/>
  <c r="G401" i="2"/>
  <c r="H401" i="2" s="1"/>
  <c r="G403" i="2"/>
  <c r="H403" i="2" s="1"/>
  <c r="G405" i="2"/>
  <c r="H405" i="2" s="1"/>
  <c r="G407" i="2"/>
  <c r="H407" i="2" s="1"/>
  <c r="G450" i="2"/>
  <c r="H450" i="2" s="1"/>
  <c r="G452" i="2"/>
  <c r="H452" i="2" s="1"/>
  <c r="J452" i="2" s="1"/>
  <c r="D451" i="5" s="1"/>
  <c r="F451" i="5" s="1"/>
  <c r="G454" i="2"/>
  <c r="H454" i="2" s="1"/>
  <c r="G456" i="2"/>
  <c r="H456" i="2" s="1"/>
  <c r="J456" i="2" s="1"/>
  <c r="D455" i="5" s="1"/>
  <c r="G458" i="2"/>
  <c r="H458" i="2" s="1"/>
  <c r="G460" i="2"/>
  <c r="H460" i="2" s="1"/>
  <c r="J460" i="2" s="1"/>
  <c r="D459" i="5" s="1"/>
  <c r="F459" i="5" s="1"/>
  <c r="G462" i="2"/>
  <c r="H462" i="2" s="1"/>
  <c r="G464" i="2"/>
  <c r="H464" i="2" s="1"/>
  <c r="J464" i="2" s="1"/>
  <c r="D463" i="5" s="1"/>
  <c r="G487" i="2"/>
  <c r="H487" i="2" s="1"/>
  <c r="G489" i="2"/>
  <c r="H489" i="2" s="1"/>
  <c r="G491" i="2"/>
  <c r="H491" i="2" s="1"/>
  <c r="G493" i="2"/>
  <c r="H493" i="2" s="1"/>
  <c r="G495" i="2"/>
  <c r="H495" i="2" s="1"/>
  <c r="G497" i="2"/>
  <c r="H497" i="2" s="1"/>
  <c r="G499" i="2"/>
  <c r="H499" i="2" s="1"/>
  <c r="G514" i="2"/>
  <c r="H514" i="2" s="1"/>
  <c r="G516" i="2"/>
  <c r="H516" i="2" s="1"/>
  <c r="G518" i="2"/>
  <c r="H518" i="2" s="1"/>
  <c r="G520" i="2"/>
  <c r="H520" i="2" s="1"/>
  <c r="J520" i="2" s="1"/>
  <c r="D519" i="5" s="1"/>
  <c r="G529" i="2"/>
  <c r="H529" i="2" s="1"/>
  <c r="G531" i="2"/>
  <c r="H531" i="2" s="1"/>
  <c r="G226" i="2"/>
  <c r="H226" i="2" s="1"/>
  <c r="G232" i="2"/>
  <c r="H232" i="2" s="1"/>
  <c r="J232" i="2" s="1"/>
  <c r="D231" i="5" s="1"/>
  <c r="F231" i="5" s="1"/>
  <c r="G238" i="2"/>
  <c r="H238" i="2" s="1"/>
  <c r="G246" i="2"/>
  <c r="H246" i="2" s="1"/>
  <c r="G252" i="2"/>
  <c r="H252" i="2" s="1"/>
  <c r="J252" i="2" s="1"/>
  <c r="D251" i="5" s="1"/>
  <c r="G262" i="2"/>
  <c r="H262" i="2" s="1"/>
  <c r="J262" i="2" s="1"/>
  <c r="D261" i="5" s="1"/>
  <c r="F261" i="5" s="1"/>
  <c r="G303" i="2"/>
  <c r="H303" i="2" s="1"/>
  <c r="G309" i="2"/>
  <c r="H309" i="2" s="1"/>
  <c r="G313" i="2"/>
  <c r="H313" i="2" s="1"/>
  <c r="G323" i="2"/>
  <c r="H323" i="2" s="1"/>
  <c r="G367" i="2"/>
  <c r="H367" i="2" s="1"/>
  <c r="G369" i="2"/>
  <c r="H369" i="2" s="1"/>
  <c r="J369" i="2" s="1"/>
  <c r="D368" i="5" s="1"/>
  <c r="G371" i="2"/>
  <c r="H371" i="2" s="1"/>
  <c r="G373" i="2"/>
  <c r="H373" i="2" s="1"/>
  <c r="J373" i="2" s="1"/>
  <c r="D372" i="5" s="1"/>
  <c r="G375" i="2"/>
  <c r="H375" i="2" s="1"/>
  <c r="G377" i="2"/>
  <c r="H377" i="2" s="1"/>
  <c r="J377" i="2" s="1"/>
  <c r="D376" i="5" s="1"/>
  <c r="F376" i="5" s="1"/>
  <c r="G379" i="2"/>
  <c r="H379" i="2" s="1"/>
  <c r="G381" i="2"/>
  <c r="H381" i="2" s="1"/>
  <c r="J381" i="2" s="1"/>
  <c r="D380" i="5" s="1"/>
  <c r="G383" i="2"/>
  <c r="H383" i="2" s="1"/>
  <c r="G385" i="2"/>
  <c r="H385" i="2" s="1"/>
  <c r="J385" i="2" s="1"/>
  <c r="D384" i="5" s="1"/>
  <c r="G410" i="2"/>
  <c r="H410" i="2" s="1"/>
  <c r="G412" i="2"/>
  <c r="H412" i="2" s="1"/>
  <c r="J412" i="2" s="1"/>
  <c r="D411" i="5" s="1"/>
  <c r="F411" i="5" s="1"/>
  <c r="G414" i="2"/>
  <c r="H414" i="2" s="1"/>
  <c r="G416" i="2"/>
  <c r="H416" i="2" s="1"/>
  <c r="G418" i="2"/>
  <c r="H418" i="2" s="1"/>
  <c r="G420" i="2"/>
  <c r="H420" i="2" s="1"/>
  <c r="G422" i="2"/>
  <c r="H422" i="2" s="1"/>
  <c r="G424" i="2"/>
  <c r="H424" i="2" s="1"/>
  <c r="G426" i="2"/>
  <c r="H426" i="2" s="1"/>
  <c r="G428" i="2"/>
  <c r="H428" i="2" s="1"/>
  <c r="G430" i="2"/>
  <c r="H430" i="2" s="1"/>
  <c r="G432" i="2"/>
  <c r="H432" i="2" s="1"/>
  <c r="G434" i="2"/>
  <c r="H434" i="2" s="1"/>
  <c r="G436" i="2"/>
  <c r="H436" i="2" s="1"/>
  <c r="G438" i="2"/>
  <c r="H438" i="2" s="1"/>
  <c r="G440" i="2"/>
  <c r="H440" i="2" s="1"/>
  <c r="G442" i="2"/>
  <c r="H442" i="2" s="1"/>
  <c r="G444" i="2"/>
  <c r="H444" i="2" s="1"/>
  <c r="G446" i="2"/>
  <c r="H446" i="2" s="1"/>
  <c r="G448" i="2"/>
  <c r="H448" i="2" s="1"/>
  <c r="G467" i="2"/>
  <c r="H467" i="2" s="1"/>
  <c r="G469" i="2"/>
  <c r="H469" i="2" s="1"/>
  <c r="J469" i="2" s="1"/>
  <c r="D468" i="5" s="1"/>
  <c r="F468" i="5" s="1"/>
  <c r="G471" i="2"/>
  <c r="H471" i="2" s="1"/>
  <c r="G473" i="2"/>
  <c r="H473" i="2" s="1"/>
  <c r="J473" i="2" s="1"/>
  <c r="D472" i="5" s="1"/>
  <c r="F472" i="5" s="1"/>
  <c r="G475" i="2"/>
  <c r="H475" i="2" s="1"/>
  <c r="G477" i="2"/>
  <c r="H477" i="2" s="1"/>
  <c r="J477" i="2" s="1"/>
  <c r="D476" i="5" s="1"/>
  <c r="F476" i="5" s="1"/>
  <c r="G479" i="2"/>
  <c r="H479" i="2" s="1"/>
  <c r="G481" i="2"/>
  <c r="H481" i="2" s="1"/>
  <c r="J481" i="2" s="1"/>
  <c r="D480" i="5" s="1"/>
  <c r="G483" i="2"/>
  <c r="H483" i="2" s="1"/>
  <c r="G502" i="2"/>
  <c r="H502" i="2" s="1"/>
  <c r="G504" i="2"/>
  <c r="H504" i="2" s="1"/>
  <c r="G506" i="2"/>
  <c r="H506" i="2" s="1"/>
  <c r="G508" i="2"/>
  <c r="H508" i="2" s="1"/>
  <c r="G510" i="2"/>
  <c r="H510" i="2" s="1"/>
  <c r="G512" i="2"/>
  <c r="H512" i="2" s="1"/>
  <c r="G523" i="2"/>
  <c r="H523" i="2" s="1"/>
  <c r="G525" i="2"/>
  <c r="H525" i="2" s="1"/>
  <c r="J525" i="2" s="1"/>
  <c r="D524" i="5" s="1"/>
  <c r="G534" i="2"/>
  <c r="H534" i="2" s="1"/>
  <c r="G536" i="2"/>
  <c r="H536" i="2" s="1"/>
  <c r="J536" i="2" s="1"/>
  <c r="D535" i="5" s="1"/>
  <c r="G538" i="2"/>
  <c r="H538" i="2" s="1"/>
  <c r="G540" i="2"/>
  <c r="H540" i="2" s="1"/>
  <c r="G542" i="2"/>
  <c r="H542" i="2" s="1"/>
  <c r="G544" i="2"/>
  <c r="H544" i="2" s="1"/>
  <c r="G546" i="2"/>
  <c r="H546" i="2" s="1"/>
  <c r="I204" i="2"/>
  <c r="I208" i="2"/>
  <c r="I229" i="2"/>
  <c r="I233" i="2"/>
  <c r="I237" i="2"/>
  <c r="I241" i="2"/>
  <c r="J241" i="2" s="1"/>
  <c r="D240" i="5" s="1"/>
  <c r="F240" i="5" s="1"/>
  <c r="I245" i="2"/>
  <c r="I249" i="2"/>
  <c r="I253" i="2"/>
  <c r="I257" i="2"/>
  <c r="I261" i="2"/>
  <c r="I265" i="2"/>
  <c r="I274" i="2"/>
  <c r="I278" i="2"/>
  <c r="I282" i="2"/>
  <c r="I286" i="2"/>
  <c r="I290" i="2"/>
  <c r="I294" i="2"/>
  <c r="I299" i="2"/>
  <c r="I303" i="2"/>
  <c r="I307" i="2"/>
  <c r="I311" i="2"/>
  <c r="I315" i="2"/>
  <c r="I319" i="2"/>
  <c r="I323" i="2"/>
  <c r="I327" i="2"/>
  <c r="I336" i="2"/>
  <c r="I348" i="2"/>
  <c r="I370" i="2"/>
  <c r="I374" i="2"/>
  <c r="I378" i="2"/>
  <c r="I382" i="2"/>
  <c r="I387" i="2"/>
  <c r="I391" i="2"/>
  <c r="I395" i="2"/>
  <c r="I399" i="2"/>
  <c r="I403" i="2"/>
  <c r="I407" i="2"/>
  <c r="I416" i="2"/>
  <c r="I420" i="2"/>
  <c r="I424" i="2"/>
  <c r="I428" i="2"/>
  <c r="I432" i="2"/>
  <c r="I436" i="2"/>
  <c r="I440" i="2"/>
  <c r="I444" i="2"/>
  <c r="I448" i="2"/>
  <c r="I453" i="2"/>
  <c r="I457" i="2"/>
  <c r="I461" i="2"/>
  <c r="I465" i="2"/>
  <c r="I470" i="2"/>
  <c r="I474" i="2"/>
  <c r="I478" i="2"/>
  <c r="I482" i="2"/>
  <c r="I487" i="2"/>
  <c r="I491" i="2"/>
  <c r="I495" i="2"/>
  <c r="I499" i="2"/>
  <c r="I504" i="2"/>
  <c r="I508" i="2"/>
  <c r="I512" i="2"/>
  <c r="I517" i="2"/>
  <c r="I521" i="2"/>
  <c r="I526" i="2"/>
  <c r="I531" i="2"/>
  <c r="I540" i="2"/>
  <c r="I544" i="2"/>
  <c r="I197" i="2"/>
  <c r="I201" i="2"/>
  <c r="I205" i="2"/>
  <c r="I209" i="2"/>
  <c r="I213" i="2"/>
  <c r="I217" i="2"/>
  <c r="I226" i="2"/>
  <c r="I230" i="2"/>
  <c r="J230" i="2" s="1"/>
  <c r="D229" i="5" s="1"/>
  <c r="F229" i="5" s="1"/>
  <c r="I234" i="2"/>
  <c r="I238" i="2"/>
  <c r="I242" i="2"/>
  <c r="I246" i="2"/>
  <c r="I250" i="2"/>
  <c r="J250" i="2" s="1"/>
  <c r="D249" i="5" s="1"/>
  <c r="F249" i="5" s="1"/>
  <c r="I254" i="2"/>
  <c r="I258" i="2"/>
  <c r="I271" i="2"/>
  <c r="I283" i="2"/>
  <c r="I287" i="2"/>
  <c r="I291" i="2"/>
  <c r="I295" i="2"/>
  <c r="I304" i="2"/>
  <c r="I308" i="2"/>
  <c r="I312" i="2"/>
  <c r="I316" i="2"/>
  <c r="I320" i="2"/>
  <c r="I324" i="2"/>
  <c r="I329" i="2"/>
  <c r="I333" i="2"/>
  <c r="I337" i="2"/>
  <c r="I341" i="2"/>
  <c r="I345" i="2"/>
  <c r="I349" i="2"/>
  <c r="I358" i="2"/>
  <c r="I362" i="2"/>
  <c r="I367" i="2"/>
  <c r="I371" i="2"/>
  <c r="I375" i="2"/>
  <c r="I379" i="2"/>
  <c r="I383" i="2"/>
  <c r="I388" i="2"/>
  <c r="I392" i="2"/>
  <c r="I396" i="2"/>
  <c r="I400" i="2"/>
  <c r="I404" i="2"/>
  <c r="I408" i="2"/>
  <c r="I413" i="2"/>
  <c r="I417" i="2"/>
  <c r="I421" i="2"/>
  <c r="I425" i="2"/>
  <c r="I429" i="2"/>
  <c r="I433" i="2"/>
  <c r="I437" i="2"/>
  <c r="I441" i="2"/>
  <c r="I445" i="2"/>
  <c r="I450" i="2"/>
  <c r="I454" i="2"/>
  <c r="I458" i="2"/>
  <c r="I462" i="2"/>
  <c r="I467" i="2"/>
  <c r="I471" i="2"/>
  <c r="I475" i="2"/>
  <c r="I479" i="2"/>
  <c r="I483" i="2"/>
  <c r="I492" i="2"/>
  <c r="I496" i="2"/>
  <c r="I501" i="2"/>
  <c r="I505" i="2"/>
  <c r="I509" i="2"/>
  <c r="I514" i="2"/>
  <c r="I518" i="2"/>
  <c r="I523" i="2"/>
  <c r="I528" i="2"/>
  <c r="I532" i="2"/>
  <c r="I537" i="2"/>
  <c r="I541" i="2"/>
  <c r="I545" i="2"/>
  <c r="I548" i="2"/>
  <c r="J548" i="2" s="1"/>
  <c r="D547" i="5" s="1"/>
  <c r="F547" i="5" s="1"/>
  <c r="I194" i="2"/>
  <c r="I198" i="2"/>
  <c r="I202" i="2"/>
  <c r="I206" i="2"/>
  <c r="I210" i="2"/>
  <c r="I214" i="2"/>
  <c r="I218" i="2"/>
  <c r="I222" i="2"/>
  <c r="J222" i="2" s="1"/>
  <c r="D221" i="5" s="1"/>
  <c r="I227" i="2"/>
  <c r="I231" i="2"/>
  <c r="I235" i="2"/>
  <c r="I239" i="2"/>
  <c r="I243" i="2"/>
  <c r="I247" i="2"/>
  <c r="I251" i="2"/>
  <c r="I255" i="2"/>
  <c r="I259" i="2"/>
  <c r="I263" i="2"/>
  <c r="I267" i="2"/>
  <c r="I276" i="2"/>
  <c r="I280" i="2"/>
  <c r="I284" i="2"/>
  <c r="I288" i="2"/>
  <c r="I292" i="2"/>
  <c r="I296" i="2"/>
  <c r="J296" i="2" s="1"/>
  <c r="D295" i="5" s="1"/>
  <c r="I301" i="2"/>
  <c r="I305" i="2"/>
  <c r="I309" i="2"/>
  <c r="I313" i="2"/>
  <c r="I317" i="2"/>
  <c r="J317" i="2" s="1"/>
  <c r="D316" i="5" s="1"/>
  <c r="F316" i="5" s="1"/>
  <c r="I321" i="2"/>
  <c r="I325" i="2"/>
  <c r="I330" i="2"/>
  <c r="I334" i="2"/>
  <c r="I338" i="2"/>
  <c r="I342" i="2"/>
  <c r="I346" i="2"/>
  <c r="I350" i="2"/>
  <c r="I355" i="2"/>
  <c r="I359" i="2"/>
  <c r="I363" i="2"/>
  <c r="I368" i="2"/>
  <c r="I372" i="2"/>
  <c r="I376" i="2"/>
  <c r="I380" i="2"/>
  <c r="I384" i="2"/>
  <c r="I393" i="2"/>
  <c r="I397" i="2"/>
  <c r="I401" i="2"/>
  <c r="J401" i="2" s="1"/>
  <c r="D400" i="5" s="1"/>
  <c r="F400" i="5" s="1"/>
  <c r="I405" i="2"/>
  <c r="I410" i="2"/>
  <c r="I414" i="2"/>
  <c r="I418" i="2"/>
  <c r="I422" i="2"/>
  <c r="I426" i="2"/>
  <c r="I430" i="2"/>
  <c r="I434" i="2"/>
  <c r="I438" i="2"/>
  <c r="I442" i="2"/>
  <c r="I446" i="2"/>
  <c r="I451" i="2"/>
  <c r="I455" i="2"/>
  <c r="I459" i="2"/>
  <c r="I463" i="2"/>
  <c r="I468" i="2"/>
  <c r="I472" i="2"/>
  <c r="I476" i="2"/>
  <c r="I480" i="2"/>
  <c r="I484" i="2"/>
  <c r="I489" i="2"/>
  <c r="I493" i="2"/>
  <c r="I497" i="2"/>
  <c r="I502" i="2"/>
  <c r="I506" i="2"/>
  <c r="I510" i="2"/>
  <c r="I515" i="2"/>
  <c r="I519" i="2"/>
  <c r="I524" i="2"/>
  <c r="I529" i="2"/>
  <c r="I534" i="2"/>
  <c r="I538" i="2"/>
  <c r="I542" i="2"/>
  <c r="I546" i="2"/>
  <c r="I549" i="2"/>
  <c r="J549" i="2" s="1"/>
  <c r="D548" i="5" s="1"/>
  <c r="F548" i="5" s="1"/>
  <c r="G4371" i="1"/>
  <c r="C537" i="5" s="1"/>
  <c r="G2355" i="1"/>
  <c r="C256" i="5" s="1"/>
  <c r="G2710" i="1"/>
  <c r="C303" i="5" s="1"/>
  <c r="J196" i="2"/>
  <c r="D195" i="5" s="1"/>
  <c r="F195" i="5" s="1"/>
  <c r="J212" i="2"/>
  <c r="D211" i="5" s="1"/>
  <c r="J224" i="2"/>
  <c r="D223" i="5" s="1"/>
  <c r="F223" i="5" s="1"/>
  <c r="J277" i="2"/>
  <c r="D276" i="5" s="1"/>
  <c r="F276" i="5" s="1"/>
  <c r="J285" i="2"/>
  <c r="D284" i="5" s="1"/>
  <c r="F284" i="5" s="1"/>
  <c r="J293" i="2"/>
  <c r="D292" i="5" s="1"/>
  <c r="J356" i="2"/>
  <c r="D355" i="5" s="1"/>
  <c r="F355" i="5" s="1"/>
  <c r="J494" i="2"/>
  <c r="D493" i="5" s="1"/>
  <c r="F493" i="5" s="1"/>
  <c r="J310" i="2"/>
  <c r="D309" i="5" s="1"/>
  <c r="F309" i="5" s="1"/>
  <c r="J364" i="2"/>
  <c r="D363" i="5" s="1"/>
  <c r="F363" i="5" s="1"/>
  <c r="J535" i="2"/>
  <c r="D534" i="5" s="1"/>
  <c r="F534" i="5" s="1"/>
  <c r="J516" i="2"/>
  <c r="D515" i="5" s="1"/>
  <c r="J268" i="2"/>
  <c r="D267" i="5" s="1"/>
  <c r="F267" i="5" s="1"/>
  <c r="J406" i="2"/>
  <c r="D405" i="5" s="1"/>
  <c r="J530" i="2"/>
  <c r="D529" i="5" s="1"/>
  <c r="F529" i="5" s="1"/>
  <c r="G1741" i="1"/>
  <c r="C191" i="5" s="1"/>
  <c r="G3763" i="1"/>
  <c r="C441" i="5" s="1"/>
  <c r="G3134" i="1"/>
  <c r="C353" i="5" s="1"/>
  <c r="G3528" i="1"/>
  <c r="C406" i="5" s="1"/>
  <c r="G3127" i="1"/>
  <c r="C351" i="5" s="1"/>
  <c r="G3918" i="1"/>
  <c r="C468" i="5" s="1"/>
  <c r="G4063" i="1"/>
  <c r="C493" i="5" s="1"/>
  <c r="G3914" i="1"/>
  <c r="C467" i="5" s="1"/>
  <c r="G4058" i="1"/>
  <c r="C491" i="5" s="1"/>
  <c r="G3520" i="1"/>
  <c r="C403" i="5" s="1"/>
  <c r="G4046" i="1"/>
  <c r="C489" i="5" s="1"/>
  <c r="G1744" i="1"/>
  <c r="C192" i="5" s="1"/>
  <c r="G1748" i="1"/>
  <c r="C193" i="5" s="1"/>
  <c r="G3014" i="1"/>
  <c r="C339" i="5" s="1"/>
  <c r="G3634" i="1"/>
  <c r="C426" i="5" s="1"/>
  <c r="G1754" i="1"/>
  <c r="C194" i="5" s="1"/>
  <c r="G2101" i="1"/>
  <c r="C231" i="5" s="1"/>
  <c r="G2120" i="1"/>
  <c r="C234" i="5" s="1"/>
  <c r="G2691" i="1"/>
  <c r="C298" i="5" s="1"/>
  <c r="G2948" i="1"/>
  <c r="C329" i="5" s="1"/>
  <c r="G3922" i="1"/>
  <c r="C469" i="5" s="1"/>
  <c r="G1781" i="1"/>
  <c r="C197" i="5" s="1"/>
  <c r="G1789" i="1"/>
  <c r="C199" i="5" s="1"/>
  <c r="G1869" i="1"/>
  <c r="C208" i="5" s="1"/>
  <c r="G1901" i="1"/>
  <c r="C211" i="5" s="1"/>
  <c r="G2072" i="1"/>
  <c r="C226" i="5" s="1"/>
  <c r="G2084" i="1"/>
  <c r="C229" i="5" s="1"/>
  <c r="G2979" i="1"/>
  <c r="C335" i="5" s="1"/>
  <c r="G3113" i="1"/>
  <c r="C347" i="5" s="1"/>
  <c r="G3738" i="1"/>
  <c r="C434" i="5" s="1"/>
  <c r="G4355" i="1"/>
  <c r="C535" i="5" s="1"/>
  <c r="G4417" i="1"/>
  <c r="C542" i="5" s="1"/>
  <c r="G2170" i="1"/>
  <c r="C241" i="5" s="1"/>
  <c r="G2363" i="1"/>
  <c r="C257" i="5" s="1"/>
  <c r="G2383" i="1"/>
  <c r="C259" i="5" s="1"/>
  <c r="G2453" i="1"/>
  <c r="C266" i="5" s="1"/>
  <c r="G2469" i="1"/>
  <c r="C270" i="5" s="1"/>
  <c r="G2564" i="1"/>
  <c r="C282" i="5" s="1"/>
  <c r="G2586" i="1"/>
  <c r="C284" i="5" s="1"/>
  <c r="G2643" i="1"/>
  <c r="C288" i="5" s="1"/>
  <c r="G2656" i="1"/>
  <c r="C289" i="5" s="1"/>
  <c r="G2664" i="1"/>
  <c r="C290" i="5" s="1"/>
  <c r="G2686" i="1"/>
  <c r="C295" i="5" s="1"/>
  <c r="G2781" i="1"/>
  <c r="C310" i="5" s="1"/>
  <c r="G2811" i="1"/>
  <c r="C312" i="5" s="1"/>
  <c r="G2916" i="1"/>
  <c r="C322" i="5" s="1"/>
  <c r="G3166" i="1"/>
  <c r="C357" i="5" s="1"/>
  <c r="G3316" i="1"/>
  <c r="C379" i="5" s="1"/>
  <c r="G3360" i="1"/>
  <c r="C383" i="5" s="1"/>
  <c r="G3376" i="1"/>
  <c r="C387" i="5" s="1"/>
  <c r="G3399" i="1"/>
  <c r="C391" i="5" s="1"/>
  <c r="G3571" i="1"/>
  <c r="C414" i="5" s="1"/>
  <c r="G3611" i="1"/>
  <c r="C421" i="5" s="1"/>
  <c r="G3754" i="1"/>
  <c r="C438" i="5" s="1"/>
  <c r="G3760" i="1"/>
  <c r="C440" i="5" s="1"/>
  <c r="G4075" i="1"/>
  <c r="C494" i="5" s="1"/>
  <c r="G4089" i="1"/>
  <c r="C495" i="5" s="1"/>
  <c r="G4113" i="1"/>
  <c r="C497" i="5" s="1"/>
  <c r="G4139" i="1"/>
  <c r="C503" i="5" s="1"/>
  <c r="G4157" i="1"/>
  <c r="C507" i="5" s="1"/>
  <c r="G4220" i="1"/>
  <c r="C516" i="5" s="1"/>
  <c r="G2078" i="1"/>
  <c r="C227" i="5" s="1"/>
  <c r="G3058" i="1"/>
  <c r="C343" i="5" s="1"/>
  <c r="G3084" i="1"/>
  <c r="C345" i="5" s="1"/>
  <c r="G3679" i="1"/>
  <c r="C430" i="5" s="1"/>
  <c r="G4258" i="1"/>
  <c r="C519" i="5" s="1"/>
  <c r="G2124" i="1"/>
  <c r="C235" i="5" s="1"/>
  <c r="G2472" i="1"/>
  <c r="C271" i="5" s="1"/>
  <c r="G3212" i="1"/>
  <c r="C367" i="5" s="1"/>
  <c r="G3557" i="1"/>
  <c r="C412" i="5" s="1"/>
  <c r="G3630" i="1"/>
  <c r="C425" i="5" s="1"/>
  <c r="G3967" i="1"/>
  <c r="C476" i="5" s="1"/>
  <c r="G3993" i="1"/>
  <c r="C478" i="5" s="1"/>
  <c r="G4043" i="1"/>
  <c r="C488" i="5" s="1"/>
  <c r="G1763" i="1"/>
  <c r="C195" i="5" s="1"/>
  <c r="G1772" i="1"/>
  <c r="C196" i="5" s="1"/>
  <c r="G1823" i="1"/>
  <c r="C203" i="5" s="1"/>
  <c r="G1889" i="1"/>
  <c r="C210" i="5" s="1"/>
  <c r="G2132" i="1"/>
  <c r="C236" i="5" s="1"/>
  <c r="G2163" i="1"/>
  <c r="C240" i="5" s="1"/>
  <c r="G2194" i="1"/>
  <c r="C244" i="5" s="1"/>
  <c r="G2278" i="1"/>
  <c r="C251" i="5" s="1"/>
  <c r="G2393" i="1"/>
  <c r="C260" i="5" s="1"/>
  <c r="G2488" i="1"/>
  <c r="C274" i="5" s="1"/>
  <c r="G2698" i="1"/>
  <c r="C300" i="5" s="1"/>
  <c r="G2718" i="1"/>
  <c r="C304" i="5" s="1"/>
  <c r="G2767" i="1"/>
  <c r="C309" i="5" s="1"/>
  <c r="G1785" i="1"/>
  <c r="C198" i="5" s="1"/>
  <c r="G1816" i="1"/>
  <c r="C202" i="5" s="1"/>
  <c r="G1911" i="1"/>
  <c r="C212" i="5" s="1"/>
  <c r="G3403" i="1"/>
  <c r="C392" i="5" s="1"/>
  <c r="G2821" i="1"/>
  <c r="C313" i="5" s="1"/>
  <c r="G2874" i="1"/>
  <c r="C316" i="5" s="1"/>
  <c r="G2912" i="1"/>
  <c r="C321" i="5" s="1"/>
  <c r="G2969" i="1"/>
  <c r="C333" i="5" s="1"/>
  <c r="G3046" i="1"/>
  <c r="C342" i="5" s="1"/>
  <c r="G3203" i="1"/>
  <c r="C360" i="5" s="1"/>
  <c r="G3247" i="1"/>
  <c r="C373" i="5" s="1"/>
  <c r="G3278" i="1"/>
  <c r="C376" i="5" s="1"/>
  <c r="G3352" i="1"/>
  <c r="C382" i="5" s="1"/>
  <c r="G3383" i="1"/>
  <c r="C388" i="5" s="1"/>
  <c r="G3390" i="1"/>
  <c r="C389" i="5" s="1"/>
  <c r="G3440" i="1"/>
  <c r="C397" i="5" s="1"/>
  <c r="G3502" i="1"/>
  <c r="C402" i="5" s="1"/>
  <c r="G3546" i="1"/>
  <c r="C411" i="5" s="1"/>
  <c r="G3581" i="1"/>
  <c r="C416" i="5" s="1"/>
  <c r="G3614" i="1"/>
  <c r="C422" i="5" s="1"/>
  <c r="G3627" i="1"/>
  <c r="C424" i="5" s="1"/>
  <c r="G3670" i="1"/>
  <c r="C429" i="5" s="1"/>
  <c r="G3705" i="1"/>
  <c r="C432" i="5" s="1"/>
  <c r="G3820" i="1"/>
  <c r="C452" i="5" s="1"/>
  <c r="G3908" i="1"/>
  <c r="C463" i="5" s="1"/>
  <c r="G4169" i="1"/>
  <c r="C508" i="5" s="1"/>
  <c r="G4183" i="1"/>
  <c r="C509" i="5" s="1"/>
  <c r="G4207" i="1"/>
  <c r="C511" i="5" s="1"/>
  <c r="G4281" i="1"/>
  <c r="C523" i="5" s="1"/>
  <c r="G4377" i="1"/>
  <c r="C538" i="5" s="1"/>
  <c r="G4443" i="1"/>
  <c r="C545" i="5" s="1"/>
  <c r="G1840" i="1"/>
  <c r="C205" i="5" s="1"/>
  <c r="G1850" i="1"/>
  <c r="C206" i="5" s="1"/>
  <c r="G1972" i="1"/>
  <c r="C217" i="5" s="1"/>
  <c r="G2032" i="1"/>
  <c r="C221" i="5" s="1"/>
  <c r="G2049" i="1"/>
  <c r="C222" i="5" s="1"/>
  <c r="G2095" i="1"/>
  <c r="C230" i="5" s="1"/>
  <c r="G2155" i="1"/>
  <c r="C239" i="5" s="1"/>
  <c r="G2230" i="1"/>
  <c r="C247" i="5" s="1"/>
  <c r="G2305" i="1"/>
  <c r="C253" i="5" s="1"/>
  <c r="G2433" i="1"/>
  <c r="C263" i="5" s="1"/>
  <c r="G2527" i="1"/>
  <c r="C278" i="5" s="1"/>
  <c r="G2694" i="1"/>
  <c r="C299" i="5" s="1"/>
  <c r="G2755" i="1"/>
  <c r="C308" i="5" s="1"/>
  <c r="G2999" i="1"/>
  <c r="C337" i="5" s="1"/>
  <c r="G3010" i="1"/>
  <c r="C338" i="5" s="1"/>
  <c r="G3121" i="1"/>
  <c r="C348" i="5" s="1"/>
  <c r="G3158" i="1"/>
  <c r="C356" i="5" s="1"/>
  <c r="G3190" i="1"/>
  <c r="C359" i="5" s="1"/>
  <c r="G3223" i="1"/>
  <c r="C369" i="5" s="1"/>
  <c r="G3490" i="1"/>
  <c r="C401" i="5" s="1"/>
  <c r="G3621" i="1"/>
  <c r="C423" i="5" s="1"/>
  <c r="G3658" i="1"/>
  <c r="C428" i="5" s="1"/>
  <c r="G3776" i="1"/>
  <c r="C443" i="5" s="1"/>
  <c r="G3786" i="1"/>
  <c r="C445" i="5" s="1"/>
  <c r="G3806" i="1"/>
  <c r="C447" i="5" s="1"/>
  <c r="G3815" i="1"/>
  <c r="C451" i="5" s="1"/>
  <c r="G3826" i="1"/>
  <c r="C454" i="5" s="1"/>
  <c r="G3831" i="1"/>
  <c r="C455" i="5" s="1"/>
  <c r="G3845" i="1"/>
  <c r="C457" i="5" s="1"/>
  <c r="G3851" i="1"/>
  <c r="C458" i="5" s="1"/>
  <c r="G3901" i="1"/>
  <c r="C462" i="5" s="1"/>
  <c r="G4022" i="1"/>
  <c r="C480" i="5" s="1"/>
  <c r="G4216" i="1"/>
  <c r="C515" i="5" s="1"/>
  <c r="G4275" i="1"/>
  <c r="C522" i="5" s="1"/>
  <c r="G4285" i="1"/>
  <c r="C524" i="5" s="1"/>
  <c r="G4300" i="1"/>
  <c r="C528" i="5" s="1"/>
  <c r="G4312" i="1"/>
  <c r="C530" i="5" s="1"/>
  <c r="G4327" i="1"/>
  <c r="C533" i="5" s="1"/>
  <c r="G4363" i="1"/>
  <c r="C536" i="5" s="1"/>
  <c r="G4425" i="1"/>
  <c r="C543" i="5" s="1"/>
  <c r="G1797" i="1"/>
  <c r="C200" i="5" s="1"/>
  <c r="G1830" i="1"/>
  <c r="C204" i="5" s="1"/>
  <c r="G1925" i="1"/>
  <c r="C213" i="5" s="1"/>
  <c r="G2002" i="1"/>
  <c r="C219" i="5" s="1"/>
  <c r="G2108" i="1"/>
  <c r="C232" i="5" s="1"/>
  <c r="G2117" i="1"/>
  <c r="C233" i="5" s="1"/>
  <c r="G2151" i="1"/>
  <c r="C238" i="5" s="1"/>
  <c r="G2180" i="1"/>
  <c r="C242" i="5" s="1"/>
  <c r="G2190" i="1"/>
  <c r="C243" i="5" s="1"/>
  <c r="G2206" i="1"/>
  <c r="C245" i="5" s="1"/>
  <c r="G2254" i="1"/>
  <c r="C249" i="5" s="1"/>
  <c r="G2320" i="1"/>
  <c r="C254" i="5" s="1"/>
  <c r="G2373" i="1"/>
  <c r="C258" i="5" s="1"/>
  <c r="G2419" i="1"/>
  <c r="C262" i="5" s="1"/>
  <c r="G2476" i="1"/>
  <c r="C272" i="5" s="1"/>
  <c r="G2517" i="1"/>
  <c r="C277" i="5" s="1"/>
  <c r="G2539" i="1"/>
  <c r="C279" i="5" s="1"/>
  <c r="G2598" i="1"/>
  <c r="C285" i="5" s="1"/>
  <c r="G2611" i="1"/>
  <c r="C286" i="5" s="1"/>
  <c r="G2705" i="1"/>
  <c r="C301" i="5" s="1"/>
  <c r="G2737" i="1"/>
  <c r="C306" i="5" s="1"/>
  <c r="G2900" i="1"/>
  <c r="C320" i="5" s="1"/>
  <c r="G2942" i="1"/>
  <c r="C326" i="5" s="1"/>
  <c r="G2952" i="1"/>
  <c r="C330" i="5" s="1"/>
  <c r="G2991" i="1"/>
  <c r="C336" i="5" s="1"/>
  <c r="G3025" i="1"/>
  <c r="C340" i="5" s="1"/>
  <c r="G3072" i="1"/>
  <c r="C344" i="5" s="1"/>
  <c r="G3178" i="1"/>
  <c r="C358" i="5" s="1"/>
  <c r="G3216" i="1"/>
  <c r="C368" i="5" s="1"/>
  <c r="G3235" i="1"/>
  <c r="C371" i="5" s="1"/>
  <c r="G3266" i="1"/>
  <c r="C375" i="5" s="1"/>
  <c r="G3329" i="1"/>
  <c r="C380" i="5" s="1"/>
  <c r="G3366" i="1"/>
  <c r="C384" i="5" s="1"/>
  <c r="G3396" i="1"/>
  <c r="C390" i="5" s="1"/>
  <c r="G3409" i="1"/>
  <c r="C393" i="5" s="1"/>
  <c r="G3421" i="1"/>
  <c r="C395" i="5" s="1"/>
  <c r="G3452" i="1"/>
  <c r="C398" i="5" s="1"/>
  <c r="G3538" i="1"/>
  <c r="C410" i="5" s="1"/>
  <c r="G3563" i="1"/>
  <c r="C413" i="5" s="1"/>
  <c r="G3574" i="1"/>
  <c r="C415" i="5" s="1"/>
  <c r="G3601" i="1"/>
  <c r="C420" i="5" s="1"/>
  <c r="G3646" i="1"/>
  <c r="C427" i="5" s="1"/>
  <c r="G3747" i="1"/>
  <c r="C435" i="5" s="1"/>
  <c r="G3751" i="1"/>
  <c r="C437" i="5" s="1"/>
  <c r="G3770" i="1"/>
  <c r="C442" i="5" s="1"/>
  <c r="G3889" i="1"/>
  <c r="C461" i="5" s="1"/>
  <c r="G3943" i="1"/>
  <c r="C473" i="5" s="1"/>
  <c r="G3955" i="1"/>
  <c r="C475" i="5" s="1"/>
  <c r="G3981" i="1"/>
  <c r="C477" i="5" s="1"/>
  <c r="G4005" i="1"/>
  <c r="C479" i="5" s="1"/>
  <c r="G4035" i="1"/>
  <c r="C486" i="5" s="1"/>
  <c r="G4131" i="1"/>
  <c r="C501" i="5" s="1"/>
  <c r="G4270" i="1"/>
  <c r="C520" i="5" s="1"/>
  <c r="G4318" i="1"/>
  <c r="C531" i="5" s="1"/>
  <c r="G4398" i="1"/>
  <c r="C540" i="5" s="1"/>
  <c r="G4432" i="1"/>
  <c r="C544" i="5" s="1"/>
  <c r="G1878" i="1"/>
  <c r="C209" i="5" s="1"/>
  <c r="G2063" i="1"/>
  <c r="C223" i="5" s="1"/>
  <c r="G2081" i="1"/>
  <c r="C228" i="5" s="1"/>
  <c r="G2215" i="1"/>
  <c r="C246" i="5" s="1"/>
  <c r="G2266" i="1"/>
  <c r="C250" i="5" s="1"/>
  <c r="G2495" i="1"/>
  <c r="C275" i="5" s="1"/>
  <c r="G2575" i="1"/>
  <c r="C283" i="5" s="1"/>
  <c r="G2726" i="1"/>
  <c r="C305" i="5" s="1"/>
  <c r="G2878" i="1"/>
  <c r="C318" i="5" s="1"/>
  <c r="G2973" i="1"/>
  <c r="C334" i="5" s="1"/>
  <c r="G3034" i="1"/>
  <c r="C341" i="5" s="1"/>
  <c r="G3131" i="1"/>
  <c r="C352" i="5" s="1"/>
  <c r="G3239" i="1"/>
  <c r="C372" i="5" s="1"/>
  <c r="G3413" i="1"/>
  <c r="C394" i="5" s="1"/>
  <c r="G3588" i="1"/>
  <c r="C417" i="5" s="1"/>
  <c r="G3693" i="1"/>
  <c r="C431" i="5" s="1"/>
  <c r="G3718" i="1"/>
  <c r="C433" i="5" s="1"/>
  <c r="G3757" i="1"/>
  <c r="C439" i="5" s="1"/>
  <c r="G3781" i="1"/>
  <c r="C444" i="5" s="1"/>
  <c r="G3795" i="1"/>
  <c r="C446" i="5" s="1"/>
  <c r="G3927" i="1"/>
  <c r="C470" i="5" s="1"/>
  <c r="G3936" i="1"/>
  <c r="C471" i="5" s="1"/>
  <c r="G3939" i="1"/>
  <c r="C472" i="5" s="1"/>
  <c r="G4126" i="1"/>
  <c r="C498" i="5" s="1"/>
  <c r="G4147" i="1"/>
  <c r="C504" i="5" s="1"/>
  <c r="G4195" i="1"/>
  <c r="C510" i="5" s="1"/>
  <c r="G4295" i="1"/>
  <c r="C525" i="5" s="1"/>
  <c r="G4387" i="1"/>
  <c r="C539" i="5" s="1"/>
  <c r="G1963" i="1"/>
  <c r="C216" i="5" s="1"/>
  <c r="G2411" i="1"/>
  <c r="C261" i="5" s="1"/>
  <c r="G2555" i="1"/>
  <c r="C281" i="5" s="1"/>
  <c r="G2625" i="1"/>
  <c r="C287" i="5" s="1"/>
  <c r="G2743" i="1"/>
  <c r="C307" i="5" s="1"/>
  <c r="G2793" i="1"/>
  <c r="C311" i="5" s="1"/>
  <c r="G2854" i="1"/>
  <c r="C315" i="5" s="1"/>
  <c r="G3151" i="1"/>
  <c r="C355" i="5" s="1"/>
  <c r="G3304" i="1"/>
  <c r="C378" i="5" s="1"/>
  <c r="G3478" i="1"/>
  <c r="C400" i="5" s="1"/>
  <c r="G3524" i="1"/>
  <c r="C404" i="5" s="1"/>
  <c r="G3840" i="1"/>
  <c r="C456" i="5" s="1"/>
  <c r="G3877" i="1"/>
  <c r="C460" i="5" s="1"/>
  <c r="G3951" i="1"/>
  <c r="C474" i="5" s="1"/>
  <c r="G4039" i="1"/>
  <c r="C487" i="5" s="1"/>
  <c r="G4154" i="1"/>
  <c r="C506" i="5" s="1"/>
  <c r="G4246" i="1"/>
  <c r="C518" i="5" s="1"/>
  <c r="G1806" i="1"/>
  <c r="C201" i="5" s="1"/>
  <c r="G1859" i="1"/>
  <c r="C207" i="5" s="1"/>
  <c r="G1938" i="1"/>
  <c r="C214" i="5" s="1"/>
  <c r="G1950" i="1"/>
  <c r="C215" i="5" s="1"/>
  <c r="G1982" i="1"/>
  <c r="C218" i="5" s="1"/>
  <c r="G2015" i="1"/>
  <c r="C220" i="5" s="1"/>
  <c r="G2143" i="1"/>
  <c r="C237" i="5" s="1"/>
  <c r="G2242" i="1"/>
  <c r="C248" i="5" s="1"/>
  <c r="G2293" i="1"/>
  <c r="C252" i="5" s="1"/>
  <c r="G2338" i="1"/>
  <c r="C255" i="5" s="1"/>
  <c r="G2446" i="1"/>
  <c r="C265" i="5" s="1"/>
  <c r="G2460" i="1"/>
  <c r="C267" i="5" s="1"/>
  <c r="G2480" i="1"/>
  <c r="C273" i="5" s="1"/>
  <c r="G2505" i="1"/>
  <c r="C276" i="5" s="1"/>
  <c r="G2543" i="1"/>
  <c r="C280" i="5" s="1"/>
  <c r="G2674" i="1"/>
  <c r="C291" i="5" s="1"/>
  <c r="G2841" i="1"/>
  <c r="C314" i="5" s="1"/>
  <c r="G2888" i="1"/>
  <c r="C319" i="5" s="1"/>
  <c r="G2931" i="1"/>
  <c r="C324" i="5" s="1"/>
  <c r="G2938" i="1"/>
  <c r="C325" i="5" s="1"/>
  <c r="G2957" i="1"/>
  <c r="C331" i="5" s="1"/>
  <c r="G2961" i="1"/>
  <c r="C332" i="5" s="1"/>
  <c r="G3102" i="1"/>
  <c r="C346" i="5" s="1"/>
  <c r="G3227" i="1"/>
  <c r="C370" i="5" s="1"/>
  <c r="G3255" i="1"/>
  <c r="C374" i="5" s="1"/>
  <c r="G3290" i="1"/>
  <c r="C377" i="5" s="1"/>
  <c r="G3340" i="1"/>
  <c r="C381" i="5" s="1"/>
  <c r="G3433" i="1"/>
  <c r="C396" i="5" s="1"/>
  <c r="G3464" i="1"/>
  <c r="C399" i="5" s="1"/>
  <c r="G3593" i="1"/>
  <c r="C418" i="5" s="1"/>
  <c r="G3596" i="1"/>
  <c r="C419" i="5" s="1"/>
  <c r="G3811" i="1"/>
  <c r="C450" i="5" s="1"/>
  <c r="G3863" i="1"/>
  <c r="C459" i="5" s="1"/>
  <c r="G4030" i="1"/>
  <c r="C483" i="5" s="1"/>
  <c r="G4055" i="1"/>
  <c r="C490" i="5" s="1"/>
  <c r="G4101" i="1"/>
  <c r="C496" i="5" s="1"/>
  <c r="G4135" i="1"/>
  <c r="C502" i="5" s="1"/>
  <c r="G4212" i="1"/>
  <c r="C514" i="5" s="1"/>
  <c r="G4232" i="1"/>
  <c r="C517" i="5" s="1"/>
  <c r="G4307" i="1"/>
  <c r="C529" i="5" s="1"/>
  <c r="G4337" i="1"/>
  <c r="C534" i="5" s="1"/>
  <c r="G4406" i="1"/>
  <c r="C541" i="5" s="1"/>
  <c r="D1242" i="3"/>
  <c r="D1241" i="3"/>
  <c r="D1295" i="3"/>
  <c r="J501" i="2" l="1"/>
  <c r="D500" i="5" s="1"/>
  <c r="J500" i="5" s="1"/>
  <c r="H501" i="6" s="1"/>
  <c r="J288" i="2"/>
  <c r="D287" i="5" s="1"/>
  <c r="F287" i="5" s="1"/>
  <c r="J202" i="2"/>
  <c r="D201" i="5" s="1"/>
  <c r="F201" i="5" s="1"/>
  <c r="J509" i="2"/>
  <c r="D508" i="5" s="1"/>
  <c r="F508" i="5" s="1"/>
  <c r="J470" i="2"/>
  <c r="D469" i="5" s="1"/>
  <c r="F469" i="5" s="1"/>
  <c r="J463" i="2"/>
  <c r="D462" i="5" s="1"/>
  <c r="F462" i="5" s="1"/>
  <c r="J204" i="2"/>
  <c r="D203" i="5" s="1"/>
  <c r="F203" i="5" s="1"/>
  <c r="H203" i="5" s="1"/>
  <c r="E204" i="6" s="1"/>
  <c r="J393" i="2"/>
  <c r="D392" i="5" s="1"/>
  <c r="F392" i="5" s="1"/>
  <c r="J309" i="2"/>
  <c r="D308" i="5" s="1"/>
  <c r="F308" i="5" s="1"/>
  <c r="J487" i="2"/>
  <c r="D486" i="5" s="1"/>
  <c r="F486" i="5" s="1"/>
  <c r="J382" i="2"/>
  <c r="D381" i="5" s="1"/>
  <c r="F381" i="5" s="1"/>
  <c r="J253" i="2"/>
  <c r="D252" i="5" s="1"/>
  <c r="F252" i="5" s="1"/>
  <c r="J276" i="2"/>
  <c r="D275" i="5" s="1"/>
  <c r="F275" i="5" s="1"/>
  <c r="J218" i="2"/>
  <c r="D217" i="5" s="1"/>
  <c r="F217" i="5" s="1"/>
  <c r="H217" i="5" s="1"/>
  <c r="J474" i="2"/>
  <c r="D473" i="5" s="1"/>
  <c r="F473" i="5" s="1"/>
  <c r="H473" i="5" s="1"/>
  <c r="J327" i="2"/>
  <c r="D326" i="5" s="1"/>
  <c r="F326" i="5" s="1"/>
  <c r="J237" i="2"/>
  <c r="D236" i="5" s="1"/>
  <c r="F236" i="5" s="1"/>
  <c r="J389" i="5"/>
  <c r="H390" i="6" s="1"/>
  <c r="F389" i="5"/>
  <c r="H389" i="5" s="1"/>
  <c r="E390" i="6" s="1"/>
  <c r="J388" i="5"/>
  <c r="H389" i="6" s="1"/>
  <c r="F388" i="5"/>
  <c r="H388" i="5" s="1"/>
  <c r="J190" i="5"/>
  <c r="H191" i="6" s="1"/>
  <c r="F190" i="5"/>
  <c r="H190" i="5" s="1"/>
  <c r="J215" i="5"/>
  <c r="H216" i="6" s="1"/>
  <c r="F215" i="5"/>
  <c r="H215" i="5" s="1"/>
  <c r="E216" i="6" s="1"/>
  <c r="J368" i="5"/>
  <c r="H369" i="6" s="1"/>
  <c r="F368" i="5"/>
  <c r="H368" i="5" s="1"/>
  <c r="F364" i="5"/>
  <c r="H364" i="5" s="1"/>
  <c r="E365" i="6" s="1"/>
  <c r="J219" i="5"/>
  <c r="H220" i="6" s="1"/>
  <c r="F219" i="5"/>
  <c r="H219" i="5" s="1"/>
  <c r="J515" i="5"/>
  <c r="H516" i="6" s="1"/>
  <c r="F515" i="5"/>
  <c r="H515" i="5" s="1"/>
  <c r="E516" i="6" s="1"/>
  <c r="J271" i="5"/>
  <c r="H272" i="6" s="1"/>
  <c r="F271" i="5"/>
  <c r="H271" i="5" s="1"/>
  <c r="J251" i="5"/>
  <c r="H252" i="6" s="1"/>
  <c r="F251" i="5"/>
  <c r="H251" i="5" s="1"/>
  <c r="J265" i="5"/>
  <c r="H266" i="6" s="1"/>
  <c r="F265" i="5"/>
  <c r="H265" i="5" s="1"/>
  <c r="J202" i="5"/>
  <c r="H203" i="6" s="1"/>
  <c r="F202" i="5"/>
  <c r="H202" i="5" s="1"/>
  <c r="E203" i="6" s="1"/>
  <c r="J356" i="5"/>
  <c r="H357" i="6" s="1"/>
  <c r="F356" i="5"/>
  <c r="H356" i="5" s="1"/>
  <c r="J502" i="5"/>
  <c r="H503" i="6" s="1"/>
  <c r="F502" i="5"/>
  <c r="H502" i="5" s="1"/>
  <c r="J210" i="5"/>
  <c r="H211" i="6" s="1"/>
  <c r="F210" i="5"/>
  <c r="H210" i="5" s="1"/>
  <c r="J221" i="5"/>
  <c r="H222" i="6" s="1"/>
  <c r="F221" i="5"/>
  <c r="H221" i="5" s="1"/>
  <c r="J351" i="5"/>
  <c r="H352" i="6" s="1"/>
  <c r="F351" i="5"/>
  <c r="H351" i="5" s="1"/>
  <c r="E352" i="6" s="1"/>
  <c r="J330" i="5"/>
  <c r="H331" i="6" s="1"/>
  <c r="F330" i="5"/>
  <c r="H330" i="5" s="1"/>
  <c r="J211" i="5"/>
  <c r="H212" i="6" s="1"/>
  <c r="F211" i="5"/>
  <c r="H211" i="5" s="1"/>
  <c r="J405" i="5"/>
  <c r="H406" i="6" s="1"/>
  <c r="F405" i="5"/>
  <c r="H405" i="5" s="1"/>
  <c r="E406" i="6" s="1"/>
  <c r="J372" i="5"/>
  <c r="H373" i="6" s="1"/>
  <c r="F372" i="5"/>
  <c r="H372" i="5" s="1"/>
  <c r="J218" i="5"/>
  <c r="H219" i="6" s="1"/>
  <c r="F218" i="5"/>
  <c r="H218" i="5" s="1"/>
  <c r="J198" i="5"/>
  <c r="H199" i="6" s="1"/>
  <c r="F198" i="5"/>
  <c r="H198" i="5" s="1"/>
  <c r="F292" i="5"/>
  <c r="H292" i="5" s="1"/>
  <c r="E293" i="6" s="1"/>
  <c r="J295" i="5"/>
  <c r="H296" i="6" s="1"/>
  <c r="F295" i="5"/>
  <c r="H295" i="5" s="1"/>
  <c r="J269" i="5"/>
  <c r="H270" i="6" s="1"/>
  <c r="F269" i="5"/>
  <c r="H269" i="5" s="1"/>
  <c r="E270" i="6" s="1"/>
  <c r="F317" i="5"/>
  <c r="H317" i="5" s="1"/>
  <c r="E318" i="6" s="1"/>
  <c r="J538" i="5"/>
  <c r="H539" i="6" s="1"/>
  <c r="F538" i="5"/>
  <c r="H538" i="5" s="1"/>
  <c r="J535" i="5"/>
  <c r="H536" i="6" s="1"/>
  <c r="F535" i="5"/>
  <c r="H535" i="5" s="1"/>
  <c r="J524" i="5"/>
  <c r="H525" i="6" s="1"/>
  <c r="F524" i="5"/>
  <c r="H524" i="5" s="1"/>
  <c r="J519" i="5"/>
  <c r="H520" i="6" s="1"/>
  <c r="F519" i="5"/>
  <c r="H519" i="5" s="1"/>
  <c r="J510" i="5"/>
  <c r="H511" i="6" s="1"/>
  <c r="F510" i="5"/>
  <c r="H510" i="5" s="1"/>
  <c r="E511" i="6" s="1"/>
  <c r="J497" i="5"/>
  <c r="H498" i="6" s="1"/>
  <c r="F497" i="5"/>
  <c r="H497" i="5" s="1"/>
  <c r="E498" i="6" s="1"/>
  <c r="J480" i="5"/>
  <c r="H481" i="6" s="1"/>
  <c r="F480" i="5"/>
  <c r="H480" i="5" s="1"/>
  <c r="J463" i="5"/>
  <c r="H464" i="6" s="1"/>
  <c r="F463" i="5"/>
  <c r="H463" i="5" s="1"/>
  <c r="J455" i="5"/>
  <c r="H456" i="6" s="1"/>
  <c r="F455" i="5"/>
  <c r="H455" i="5" s="1"/>
  <c r="J430" i="5"/>
  <c r="H431" i="6" s="1"/>
  <c r="F430" i="5"/>
  <c r="H430" i="5" s="1"/>
  <c r="E431" i="6" s="1"/>
  <c r="J422" i="5"/>
  <c r="H423" i="6" s="1"/>
  <c r="F422" i="5"/>
  <c r="H422" i="5" s="1"/>
  <c r="E423" i="6" s="1"/>
  <c r="J414" i="5"/>
  <c r="H415" i="6" s="1"/>
  <c r="F414" i="5"/>
  <c r="H414" i="5" s="1"/>
  <c r="E415" i="6" s="1"/>
  <c r="J410" i="5"/>
  <c r="H411" i="6" s="1"/>
  <c r="F410" i="5"/>
  <c r="H410" i="5" s="1"/>
  <c r="E411" i="6" s="1"/>
  <c r="J397" i="5"/>
  <c r="H398" i="6" s="1"/>
  <c r="F397" i="5"/>
  <c r="H397" i="5" s="1"/>
  <c r="E398" i="6" s="1"/>
  <c r="J397" i="2"/>
  <c r="D396" i="5" s="1"/>
  <c r="F396" i="5" s="1"/>
  <c r="J393" i="5"/>
  <c r="H394" i="6" s="1"/>
  <c r="F393" i="5"/>
  <c r="H393" i="5" s="1"/>
  <c r="E394" i="6" s="1"/>
  <c r="J388" i="2"/>
  <c r="D387" i="5" s="1"/>
  <c r="F387" i="5" s="1"/>
  <c r="J384" i="5"/>
  <c r="H385" i="6" s="1"/>
  <c r="F384" i="5"/>
  <c r="H384" i="5" s="1"/>
  <c r="J380" i="5"/>
  <c r="H381" i="6" s="1"/>
  <c r="F380" i="5"/>
  <c r="H380" i="5" s="1"/>
  <c r="E381" i="6" s="1"/>
  <c r="J355" i="2"/>
  <c r="D354" i="5" s="1"/>
  <c r="F354" i="5" s="1"/>
  <c r="J353" i="5"/>
  <c r="H354" i="6" s="1"/>
  <c r="F353" i="5"/>
  <c r="H353" i="5" s="1"/>
  <c r="J292" i="2"/>
  <c r="D291" i="5" s="1"/>
  <c r="F291" i="5" s="1"/>
  <c r="J370" i="2"/>
  <c r="D369" i="5" s="1"/>
  <c r="F369" i="5" s="1"/>
  <c r="J455" i="2"/>
  <c r="D454" i="5" s="1"/>
  <c r="F454" i="5" s="1"/>
  <c r="J492" i="2"/>
  <c r="D491" i="5" s="1"/>
  <c r="J454" i="2"/>
  <c r="D453" i="5" s="1"/>
  <c r="J453" i="5" s="1"/>
  <c r="H454" i="6" s="1"/>
  <c r="J278" i="2"/>
  <c r="D277" i="5" s="1"/>
  <c r="F277" i="5" s="1"/>
  <c r="J519" i="2"/>
  <c r="D518" i="5" s="1"/>
  <c r="F518" i="5" s="1"/>
  <c r="J284" i="2"/>
  <c r="D283" i="5" s="1"/>
  <c r="J453" i="2"/>
  <c r="D452" i="5" s="1"/>
  <c r="J323" i="2"/>
  <c r="D322" i="5" s="1"/>
  <c r="F322" i="5" s="1"/>
  <c r="J420" i="2"/>
  <c r="D419" i="5" s="1"/>
  <c r="F419" i="5" s="1"/>
  <c r="J534" i="2"/>
  <c r="D533" i="5" s="1"/>
  <c r="F533" i="5" s="1"/>
  <c r="J330" i="2"/>
  <c r="D329" i="5" s="1"/>
  <c r="F329" i="5" s="1"/>
  <c r="J432" i="2"/>
  <c r="D431" i="5" s="1"/>
  <c r="J436" i="2"/>
  <c r="D435" i="5" s="1"/>
  <c r="F435" i="5" s="1"/>
  <c r="J451" i="2"/>
  <c r="D450" i="5" s="1"/>
  <c r="J505" i="2"/>
  <c r="D504" i="5" s="1"/>
  <c r="F504" i="5" s="1"/>
  <c r="J546" i="2"/>
  <c r="D545" i="5" s="1"/>
  <c r="J408" i="2"/>
  <c r="D407" i="5" s="1"/>
  <c r="J444" i="2"/>
  <c r="D443" i="5" s="1"/>
  <c r="F443" i="5" s="1"/>
  <c r="J526" i="2"/>
  <c r="D525" i="5" s="1"/>
  <c r="F525" i="5" s="1"/>
  <c r="J346" i="2"/>
  <c r="D345" i="5" s="1"/>
  <c r="J345" i="5" s="1"/>
  <c r="H346" i="6" s="1"/>
  <c r="J280" i="2"/>
  <c r="D279" i="5" s="1"/>
  <c r="J194" i="2"/>
  <c r="D193" i="5" s="1"/>
  <c r="F193" i="5" s="1"/>
  <c r="J448" i="2"/>
  <c r="D447" i="5" s="1"/>
  <c r="J416" i="2"/>
  <c r="D415" i="5" s="1"/>
  <c r="J510" i="2"/>
  <c r="D509" i="5" s="1"/>
  <c r="J459" i="2"/>
  <c r="D458" i="5" s="1"/>
  <c r="J514" i="2"/>
  <c r="D513" i="5" s="1"/>
  <c r="J458" i="2"/>
  <c r="D457" i="5" s="1"/>
  <c r="J341" i="2"/>
  <c r="D340" i="5" s="1"/>
  <c r="J428" i="2"/>
  <c r="D427" i="5" s="1"/>
  <c r="J502" i="2"/>
  <c r="D501" i="5" s="1"/>
  <c r="J523" i="2"/>
  <c r="D522" i="5" s="1"/>
  <c r="J542" i="2"/>
  <c r="D541" i="5" s="1"/>
  <c r="J338" i="2"/>
  <c r="D337" i="5" s="1"/>
  <c r="F337" i="5" s="1"/>
  <c r="J528" i="2"/>
  <c r="D527" i="5" s="1"/>
  <c r="J234" i="2"/>
  <c r="D233" i="5" s="1"/>
  <c r="F233" i="5" s="1"/>
  <c r="J491" i="2"/>
  <c r="D490" i="5" s="1"/>
  <c r="J294" i="2"/>
  <c r="D293" i="5" s="1"/>
  <c r="J257" i="2"/>
  <c r="D256" i="5" s="1"/>
  <c r="F256" i="5" s="1"/>
  <c r="J325" i="2"/>
  <c r="D324" i="5" s="1"/>
  <c r="J532" i="2"/>
  <c r="D531" i="5" s="1"/>
  <c r="F531" i="5" s="1"/>
  <c r="J358" i="2"/>
  <c r="D357" i="5" s="1"/>
  <c r="J506" i="2"/>
  <c r="D505" i="5" s="1"/>
  <c r="J440" i="2"/>
  <c r="D439" i="5" s="1"/>
  <c r="F439" i="5" s="1"/>
  <c r="J424" i="2"/>
  <c r="D423" i="5" s="1"/>
  <c r="J538" i="2"/>
  <c r="D537" i="5" s="1"/>
  <c r="F537" i="5" s="1"/>
  <c r="J504" i="2"/>
  <c r="D503" i="5" s="1"/>
  <c r="J383" i="2"/>
  <c r="D382" i="5" s="1"/>
  <c r="F382" i="5" s="1"/>
  <c r="J333" i="2"/>
  <c r="D332" i="5" s="1"/>
  <c r="J290" i="2"/>
  <c r="D289" i="5" s="1"/>
  <c r="J521" i="2"/>
  <c r="D520" i="5" s="1"/>
  <c r="F520" i="5" s="1"/>
  <c r="J544" i="2"/>
  <c r="D543" i="5" s="1"/>
  <c r="F543" i="5" s="1"/>
  <c r="J399" i="2"/>
  <c r="D398" i="5" s="1"/>
  <c r="F398" i="5" s="1"/>
  <c r="J387" i="2"/>
  <c r="D386" i="5" s="1"/>
  <c r="J349" i="2"/>
  <c r="D348" i="5" s="1"/>
  <c r="J274" i="2"/>
  <c r="D273" i="5" s="1"/>
  <c r="J209" i="2"/>
  <c r="D208" i="5" s="1"/>
  <c r="J400" i="2"/>
  <c r="D399" i="5" s="1"/>
  <c r="J417" i="2"/>
  <c r="D416" i="5" s="1"/>
  <c r="J263" i="2"/>
  <c r="D262" i="5" s="1"/>
  <c r="F262" i="5" s="1"/>
  <c r="J483" i="2"/>
  <c r="D482" i="5" s="1"/>
  <c r="J482" i="5" s="1"/>
  <c r="H483" i="6" s="1"/>
  <c r="J363" i="2"/>
  <c r="D362" i="5" s="1"/>
  <c r="J307" i="2"/>
  <c r="D306" i="5" s="1"/>
  <c r="F306" i="5" s="1"/>
  <c r="J271" i="2"/>
  <c r="D270" i="5" s="1"/>
  <c r="J311" i="2"/>
  <c r="D310" i="5" s="1"/>
  <c r="F310" i="5" s="1"/>
  <c r="J529" i="2"/>
  <c r="D528" i="5" s="1"/>
  <c r="J493" i="2"/>
  <c r="D492" i="5" s="1"/>
  <c r="J442" i="2"/>
  <c r="D441" i="5" s="1"/>
  <c r="J410" i="2"/>
  <c r="D409" i="5" s="1"/>
  <c r="J372" i="2"/>
  <c r="D371" i="5" s="1"/>
  <c r="F371" i="5" s="1"/>
  <c r="J425" i="2"/>
  <c r="D424" i="5" s="1"/>
  <c r="J472" i="2"/>
  <c r="D471" i="5" s="1"/>
  <c r="F471" i="5" s="1"/>
  <c r="J438" i="2"/>
  <c r="D437" i="5" s="1"/>
  <c r="J405" i="2"/>
  <c r="D404" i="5" s="1"/>
  <c r="F404" i="5" s="1"/>
  <c r="J368" i="2"/>
  <c r="D367" i="5" s="1"/>
  <c r="J321" i="2"/>
  <c r="D320" i="5" s="1"/>
  <c r="J305" i="2"/>
  <c r="D304" i="5" s="1"/>
  <c r="F304" i="5" s="1"/>
  <c r="J267" i="2"/>
  <c r="D266" i="5" s="1"/>
  <c r="J235" i="2"/>
  <c r="D234" i="5" s="1"/>
  <c r="J545" i="2"/>
  <c r="D544" i="5" s="1"/>
  <c r="J471" i="2"/>
  <c r="D470" i="5" s="1"/>
  <c r="F470" i="5" s="1"/>
  <c r="J437" i="2"/>
  <c r="D436" i="5" s="1"/>
  <c r="J421" i="2"/>
  <c r="D420" i="5" s="1"/>
  <c r="F420" i="5" s="1"/>
  <c r="J404" i="2"/>
  <c r="D403" i="5" s="1"/>
  <c r="J371" i="2"/>
  <c r="D370" i="5" s="1"/>
  <c r="F370" i="5" s="1"/>
  <c r="J337" i="2"/>
  <c r="D336" i="5" s="1"/>
  <c r="F336" i="5" s="1"/>
  <c r="J320" i="2"/>
  <c r="D319" i="5" s="1"/>
  <c r="J319" i="5" s="1"/>
  <c r="H320" i="6" s="1"/>
  <c r="J304" i="2"/>
  <c r="D303" i="5" s="1"/>
  <c r="J283" i="2"/>
  <c r="D282" i="5" s="1"/>
  <c r="J213" i="2"/>
  <c r="D212" i="5" s="1"/>
  <c r="F212" i="5" s="1"/>
  <c r="J197" i="2"/>
  <c r="D196" i="5" s="1"/>
  <c r="J508" i="2"/>
  <c r="D507" i="5" s="1"/>
  <c r="F507" i="5" s="1"/>
  <c r="J457" i="2"/>
  <c r="D456" i="5" s="1"/>
  <c r="J403" i="2"/>
  <c r="D402" i="5" s="1"/>
  <c r="J208" i="2"/>
  <c r="D207" i="5" s="1"/>
  <c r="F207" i="5" s="1"/>
  <c r="J476" i="2"/>
  <c r="D475" i="5" s="1"/>
  <c r="F475" i="5" s="1"/>
  <c r="J426" i="2"/>
  <c r="D425" i="5" s="1"/>
  <c r="J342" i="2"/>
  <c r="D341" i="5" s="1"/>
  <c r="J341" i="5" s="1"/>
  <c r="H342" i="6" s="1"/>
  <c r="J239" i="2"/>
  <c r="D238" i="5" s="1"/>
  <c r="J475" i="2"/>
  <c r="D474" i="5" s="1"/>
  <c r="F474" i="5" s="1"/>
  <c r="J441" i="2"/>
  <c r="D440" i="5" s="1"/>
  <c r="F440" i="5" s="1"/>
  <c r="J392" i="2"/>
  <c r="D391" i="5" s="1"/>
  <c r="J524" i="2"/>
  <c r="D523" i="5" s="1"/>
  <c r="J489" i="2"/>
  <c r="D488" i="5" s="1"/>
  <c r="F488" i="5" s="1"/>
  <c r="J422" i="2"/>
  <c r="D421" i="5" s="1"/>
  <c r="J384" i="2"/>
  <c r="D383" i="5" s="1"/>
  <c r="F383" i="5" s="1"/>
  <c r="J251" i="2"/>
  <c r="D250" i="5" s="1"/>
  <c r="J484" i="2"/>
  <c r="D483" i="5" s="1"/>
  <c r="F483" i="5" s="1"/>
  <c r="J468" i="2"/>
  <c r="D467" i="5" s="1"/>
  <c r="F467" i="5" s="1"/>
  <c r="J434" i="2"/>
  <c r="D433" i="5" s="1"/>
  <c r="F433" i="5" s="1"/>
  <c r="J418" i="2"/>
  <c r="D417" i="5" s="1"/>
  <c r="J380" i="2"/>
  <c r="D379" i="5" s="1"/>
  <c r="F379" i="5" s="1"/>
  <c r="J350" i="2"/>
  <c r="D349" i="5" s="1"/>
  <c r="J334" i="2"/>
  <c r="D333" i="5" s="1"/>
  <c r="J301" i="2"/>
  <c r="D300" i="5" s="1"/>
  <c r="J247" i="2"/>
  <c r="D246" i="5" s="1"/>
  <c r="J231" i="2"/>
  <c r="D230" i="5" s="1"/>
  <c r="J214" i="2"/>
  <c r="D213" i="5" s="1"/>
  <c r="F213" i="5" s="1"/>
  <c r="J198" i="2"/>
  <c r="D197" i="5" s="1"/>
  <c r="F197" i="5" s="1"/>
  <c r="J541" i="2"/>
  <c r="D540" i="5" s="1"/>
  <c r="J467" i="2"/>
  <c r="D466" i="5" s="1"/>
  <c r="J450" i="2"/>
  <c r="D449" i="5" s="1"/>
  <c r="J433" i="2"/>
  <c r="D432" i="5" s="1"/>
  <c r="J367" i="2"/>
  <c r="D366" i="5" s="1"/>
  <c r="J316" i="2"/>
  <c r="D315" i="5" s="1"/>
  <c r="J295" i="2"/>
  <c r="D294" i="5" s="1"/>
  <c r="J246" i="2"/>
  <c r="D245" i="5" s="1"/>
  <c r="F245" i="5" s="1"/>
  <c r="J255" i="2"/>
  <c r="D254" i="5" s="1"/>
  <c r="J206" i="2"/>
  <c r="D205" i="5" s="1"/>
  <c r="J496" i="2"/>
  <c r="D495" i="5" s="1"/>
  <c r="F495" i="5" s="1"/>
  <c r="J375" i="2"/>
  <c r="D374" i="5" s="1"/>
  <c r="J324" i="2"/>
  <c r="D323" i="5" s="1"/>
  <c r="J515" i="2"/>
  <c r="D514" i="5" s="1"/>
  <c r="F514" i="5" s="1"/>
  <c r="J497" i="2"/>
  <c r="D496" i="5" s="1"/>
  <c r="F496" i="5" s="1"/>
  <c r="J480" i="2"/>
  <c r="D479" i="5" s="1"/>
  <c r="J446" i="2"/>
  <c r="D445" i="5" s="1"/>
  <c r="J430" i="2"/>
  <c r="D429" i="5" s="1"/>
  <c r="J414" i="2"/>
  <c r="D413" i="5" s="1"/>
  <c r="J376" i="2"/>
  <c r="D375" i="5" s="1"/>
  <c r="J359" i="2"/>
  <c r="D358" i="5" s="1"/>
  <c r="J313" i="2"/>
  <c r="D312" i="5" s="1"/>
  <c r="F312" i="5" s="1"/>
  <c r="J259" i="2"/>
  <c r="D258" i="5" s="1"/>
  <c r="J258" i="5" s="1"/>
  <c r="H259" i="6" s="1"/>
  <c r="J243" i="2"/>
  <c r="D242" i="5" s="1"/>
  <c r="J227" i="2"/>
  <c r="D226" i="5" s="1"/>
  <c r="J210" i="2"/>
  <c r="D209" i="5" s="1"/>
  <c r="J537" i="2"/>
  <c r="D536" i="5" s="1"/>
  <c r="J518" i="2"/>
  <c r="D517" i="5" s="1"/>
  <c r="J479" i="2"/>
  <c r="D478" i="5" s="1"/>
  <c r="F478" i="5" s="1"/>
  <c r="J462" i="2"/>
  <c r="D461" i="5" s="1"/>
  <c r="F461" i="5" s="1"/>
  <c r="J445" i="2"/>
  <c r="D444" i="5" s="1"/>
  <c r="F444" i="5" s="1"/>
  <c r="J429" i="2"/>
  <c r="D428" i="5" s="1"/>
  <c r="F428" i="5" s="1"/>
  <c r="J413" i="2"/>
  <c r="D412" i="5" s="1"/>
  <c r="J396" i="2"/>
  <c r="D395" i="5" s="1"/>
  <c r="F395" i="5" s="1"/>
  <c r="J379" i="2"/>
  <c r="D378" i="5" s="1"/>
  <c r="F378" i="5" s="1"/>
  <c r="J362" i="2"/>
  <c r="D361" i="5" s="1"/>
  <c r="J345" i="2"/>
  <c r="D344" i="5" s="1"/>
  <c r="J329" i="2"/>
  <c r="D328" i="5" s="1"/>
  <c r="J312" i="2"/>
  <c r="D311" i="5" s="1"/>
  <c r="J291" i="2"/>
  <c r="D290" i="5" s="1"/>
  <c r="F290" i="5" s="1"/>
  <c r="J258" i="2"/>
  <c r="D257" i="5" s="1"/>
  <c r="F257" i="5" s="1"/>
  <c r="J242" i="2"/>
  <c r="D241" i="5" s="1"/>
  <c r="J226" i="2"/>
  <c r="D225" i="5" s="1"/>
  <c r="J205" i="2"/>
  <c r="D204" i="5" s="1"/>
  <c r="F204" i="5" s="1"/>
  <c r="J540" i="2"/>
  <c r="D539" i="5" s="1"/>
  <c r="F539" i="5" s="1"/>
  <c r="J517" i="2"/>
  <c r="D516" i="5" s="1"/>
  <c r="J499" i="2"/>
  <c r="D498" i="5" s="1"/>
  <c r="F498" i="5" s="1"/>
  <c r="J482" i="2"/>
  <c r="D481" i="5" s="1"/>
  <c r="J465" i="2"/>
  <c r="D464" i="5" s="1"/>
  <c r="J395" i="2"/>
  <c r="D394" i="5" s="1"/>
  <c r="F394" i="5" s="1"/>
  <c r="J378" i="2"/>
  <c r="D377" i="5" s="1"/>
  <c r="F377" i="5" s="1"/>
  <c r="J348" i="2"/>
  <c r="D347" i="5" s="1"/>
  <c r="J319" i="2"/>
  <c r="D318" i="5" s="1"/>
  <c r="J303" i="2"/>
  <c r="D302" i="5" s="1"/>
  <c r="J286" i="2"/>
  <c r="D285" i="5" s="1"/>
  <c r="F285" i="5" s="1"/>
  <c r="J265" i="2"/>
  <c r="D264" i="5" s="1"/>
  <c r="J249" i="2"/>
  <c r="D248" i="5" s="1"/>
  <c r="J233" i="2"/>
  <c r="D232" i="5" s="1"/>
  <c r="J308" i="2"/>
  <c r="D307" i="5" s="1"/>
  <c r="J287" i="2"/>
  <c r="D286" i="5" s="1"/>
  <c r="F286" i="5" s="1"/>
  <c r="J254" i="2"/>
  <c r="D253" i="5" s="1"/>
  <c r="J238" i="2"/>
  <c r="D237" i="5" s="1"/>
  <c r="F237" i="5" s="1"/>
  <c r="J217" i="2"/>
  <c r="D216" i="5" s="1"/>
  <c r="F216" i="5" s="1"/>
  <c r="J201" i="2"/>
  <c r="D200" i="5" s="1"/>
  <c r="F200" i="5" s="1"/>
  <c r="J531" i="2"/>
  <c r="D530" i="5" s="1"/>
  <c r="F530" i="5" s="1"/>
  <c r="J512" i="2"/>
  <c r="D511" i="5" s="1"/>
  <c r="J495" i="2"/>
  <c r="D494" i="5" s="1"/>
  <c r="F494" i="5" s="1"/>
  <c r="J478" i="2"/>
  <c r="D477" i="5" s="1"/>
  <c r="F477" i="5" s="1"/>
  <c r="J461" i="2"/>
  <c r="D460" i="5" s="1"/>
  <c r="J407" i="2"/>
  <c r="D406" i="5" s="1"/>
  <c r="F406" i="5" s="1"/>
  <c r="J391" i="2"/>
  <c r="D390" i="5" s="1"/>
  <c r="F390" i="5" s="1"/>
  <c r="J374" i="2"/>
  <c r="D373" i="5" s="1"/>
  <c r="J336" i="2"/>
  <c r="D335" i="5" s="1"/>
  <c r="J315" i="2"/>
  <c r="D314" i="5" s="1"/>
  <c r="F314" i="5" s="1"/>
  <c r="J299" i="2"/>
  <c r="D298" i="5" s="1"/>
  <c r="F298" i="5" s="1"/>
  <c r="J282" i="2"/>
  <c r="D281" i="5" s="1"/>
  <c r="J261" i="2"/>
  <c r="D260" i="5" s="1"/>
  <c r="F260" i="5" s="1"/>
  <c r="J245" i="2"/>
  <c r="D244" i="5" s="1"/>
  <c r="J229" i="2"/>
  <c r="D228" i="5" s="1"/>
  <c r="H547" i="5"/>
  <c r="J547" i="5"/>
  <c r="H548" i="6" s="1"/>
  <c r="H548" i="5"/>
  <c r="J548" i="5"/>
  <c r="H549" i="6" s="1"/>
  <c r="J418" i="5"/>
  <c r="H419" i="6" s="1"/>
  <c r="J274" i="5"/>
  <c r="H275" i="6" s="1"/>
  <c r="J317" i="5"/>
  <c r="H318" i="6" s="1"/>
  <c r="J355" i="5"/>
  <c r="H356" i="6" s="1"/>
  <c r="H191" i="5"/>
  <c r="E192" i="6" s="1"/>
  <c r="J243" i="5"/>
  <c r="H244" i="6" s="1"/>
  <c r="J489" i="5"/>
  <c r="H490" i="6" s="1"/>
  <c r="J442" i="5"/>
  <c r="H443" i="6" s="1"/>
  <c r="J235" i="5"/>
  <c r="H236" i="6" s="1"/>
  <c r="J292" i="5"/>
  <c r="H293" i="6" s="1"/>
  <c r="J305" i="5"/>
  <c r="H306" i="6" s="1"/>
  <c r="J194" i="5"/>
  <c r="H195" i="6" s="1"/>
  <c r="J434" i="5"/>
  <c r="H435" i="6" s="1"/>
  <c r="J334" i="5"/>
  <c r="H335" i="6" s="1"/>
  <c r="J301" i="5"/>
  <c r="H302" i="6" s="1"/>
  <c r="J259" i="5"/>
  <c r="H260" i="6" s="1"/>
  <c r="J227" i="5"/>
  <c r="H228" i="6" s="1"/>
  <c r="J287" i="5"/>
  <c r="H288" i="6" s="1"/>
  <c r="J352" i="5"/>
  <c r="H353" i="6" s="1"/>
  <c r="J426" i="5"/>
  <c r="H427" i="6" s="1"/>
  <c r="J411" i="5"/>
  <c r="H412" i="6" s="1"/>
  <c r="J191" i="5"/>
  <c r="H192" i="6" s="1"/>
  <c r="J223" i="5"/>
  <c r="H224" i="6" s="1"/>
  <c r="J534" i="5"/>
  <c r="H535" i="6" s="1"/>
  <c r="J284" i="5"/>
  <c r="H285" i="6" s="1"/>
  <c r="J267" i="5"/>
  <c r="H268" i="6" s="1"/>
  <c r="J276" i="5"/>
  <c r="H277" i="6" s="1"/>
  <c r="J321" i="5"/>
  <c r="H322" i="6" s="1"/>
  <c r="J199" i="5"/>
  <c r="H200" i="6" s="1"/>
  <c r="J451" i="5"/>
  <c r="H452" i="6" s="1"/>
  <c r="J487" i="5"/>
  <c r="H488" i="6" s="1"/>
  <c r="J192" i="5"/>
  <c r="H193" i="6" s="1"/>
  <c r="J506" i="5"/>
  <c r="H507" i="6" s="1"/>
  <c r="J360" i="5"/>
  <c r="H361" i="6" s="1"/>
  <c r="J459" i="5"/>
  <c r="H460" i="6" s="1"/>
  <c r="J472" i="5"/>
  <c r="H473" i="6" s="1"/>
  <c r="J401" i="5"/>
  <c r="H402" i="6" s="1"/>
  <c r="J249" i="5"/>
  <c r="H250" i="6" s="1"/>
  <c r="J364" i="5"/>
  <c r="H365" i="6" s="1"/>
  <c r="J261" i="5"/>
  <c r="H262" i="6" s="1"/>
  <c r="J229" i="5"/>
  <c r="H230" i="6" s="1"/>
  <c r="J220" i="5"/>
  <c r="H221" i="6" s="1"/>
  <c r="J309" i="5"/>
  <c r="H310" i="6" s="1"/>
  <c r="J359" i="5"/>
  <c r="H360" i="6" s="1"/>
  <c r="J476" i="5"/>
  <c r="H477" i="6" s="1"/>
  <c r="J438" i="5"/>
  <c r="H439" i="6" s="1"/>
  <c r="J468" i="5"/>
  <c r="H469" i="6" s="1"/>
  <c r="J542" i="5"/>
  <c r="H543" i="6" s="1"/>
  <c r="J278" i="5"/>
  <c r="H279" i="6" s="1"/>
  <c r="J529" i="5"/>
  <c r="H530" i="6" s="1"/>
  <c r="H529" i="5"/>
  <c r="H316" i="5"/>
  <c r="J316" i="5"/>
  <c r="H317" i="6" s="1"/>
  <c r="H263" i="5"/>
  <c r="J263" i="5"/>
  <c r="H264" i="6" s="1"/>
  <c r="J255" i="5"/>
  <c r="H256" i="6" s="1"/>
  <c r="H255" i="5"/>
  <c r="J247" i="5"/>
  <c r="H248" i="6" s="1"/>
  <c r="H247" i="5"/>
  <c r="H239" i="5"/>
  <c r="J239" i="5"/>
  <c r="H240" i="6" s="1"/>
  <c r="H231" i="5"/>
  <c r="J231" i="5"/>
  <c r="H232" i="6" s="1"/>
  <c r="H376" i="5"/>
  <c r="J376" i="5"/>
  <c r="H377" i="6" s="1"/>
  <c r="H222" i="5"/>
  <c r="J222" i="5"/>
  <c r="H223" i="6" s="1"/>
  <c r="H214" i="5"/>
  <c r="J214" i="5"/>
  <c r="H215" i="6" s="1"/>
  <c r="H206" i="5"/>
  <c r="J206" i="5"/>
  <c r="H207" i="6" s="1"/>
  <c r="H400" i="5"/>
  <c r="E401" i="6" s="1"/>
  <c r="J400" i="5"/>
  <c r="H401" i="6" s="1"/>
  <c r="H363" i="5"/>
  <c r="E364" i="6" s="1"/>
  <c r="J363" i="5"/>
  <c r="H364" i="6" s="1"/>
  <c r="J313" i="5"/>
  <c r="H314" i="6" s="1"/>
  <c r="H313" i="5"/>
  <c r="E314" i="6" s="1"/>
  <c r="H297" i="5"/>
  <c r="E298" i="6" s="1"/>
  <c r="J297" i="5"/>
  <c r="H298" i="6" s="1"/>
  <c r="J493" i="5"/>
  <c r="H494" i="6" s="1"/>
  <c r="H493" i="5"/>
  <c r="H485" i="5"/>
  <c r="E486" i="6" s="1"/>
  <c r="J485" i="5"/>
  <c r="H486" i="6" s="1"/>
  <c r="J331" i="5"/>
  <c r="H332" i="6" s="1"/>
  <c r="H331" i="5"/>
  <c r="H288" i="5"/>
  <c r="E289" i="6" s="1"/>
  <c r="J288" i="5"/>
  <c r="H289" i="6" s="1"/>
  <c r="H280" i="5"/>
  <c r="J280" i="5"/>
  <c r="H281" i="6" s="1"/>
  <c r="H272" i="5"/>
  <c r="E273" i="6" s="1"/>
  <c r="J272" i="5"/>
  <c r="H273" i="6" s="1"/>
  <c r="H195" i="5"/>
  <c r="J195" i="5"/>
  <c r="H196" i="6" s="1"/>
  <c r="J446" i="5"/>
  <c r="H447" i="6" s="1"/>
  <c r="J325" i="5"/>
  <c r="H326" i="6" s="1"/>
  <c r="H451" i="5"/>
  <c r="C354" i="5"/>
  <c r="H227" i="5"/>
  <c r="E228" i="6" s="1"/>
  <c r="H249" i="5"/>
  <c r="E250" i="6" s="1"/>
  <c r="H459" i="5"/>
  <c r="H534" i="5"/>
  <c r="H334" i="5"/>
  <c r="H442" i="5"/>
  <c r="H434" i="5"/>
  <c r="E435" i="6" s="1"/>
  <c r="H359" i="5"/>
  <c r="E360" i="6" s="1"/>
  <c r="H487" i="5"/>
  <c r="H472" i="5"/>
  <c r="E473" i="6" s="1"/>
  <c r="H542" i="5"/>
  <c r="E543" i="6" s="1"/>
  <c r="H446" i="5"/>
  <c r="E447" i="6" s="1"/>
  <c r="H438" i="5"/>
  <c r="E439" i="6" s="1"/>
  <c r="H426" i="5"/>
  <c r="E427" i="6" s="1"/>
  <c r="H411" i="5"/>
  <c r="E412" i="6" s="1"/>
  <c r="H506" i="5"/>
  <c r="E507" i="6" s="1"/>
  <c r="H489" i="5"/>
  <c r="H476" i="5"/>
  <c r="H468" i="5"/>
  <c r="E469" i="6" s="1"/>
  <c r="H418" i="5"/>
  <c r="H401" i="5"/>
  <c r="E402" i="6" s="1"/>
  <c r="H360" i="5"/>
  <c r="H309" i="5"/>
  <c r="E310" i="6" s="1"/>
  <c r="H301" i="5"/>
  <c r="E302" i="6" s="1"/>
  <c r="H267" i="5"/>
  <c r="H259" i="5"/>
  <c r="H243" i="5"/>
  <c r="E244" i="6" s="1"/>
  <c r="H235" i="5"/>
  <c r="E236" i="6" s="1"/>
  <c r="H287" i="5"/>
  <c r="H261" i="5"/>
  <c r="E262" i="6" s="1"/>
  <c r="H352" i="5"/>
  <c r="H325" i="5"/>
  <c r="H284" i="5"/>
  <c r="E285" i="6" s="1"/>
  <c r="H278" i="5"/>
  <c r="H274" i="5"/>
  <c r="H223" i="5"/>
  <c r="H321" i="5"/>
  <c r="H305" i="5"/>
  <c r="H229" i="5"/>
  <c r="H220" i="5"/>
  <c r="H355" i="5"/>
  <c r="H276" i="5"/>
  <c r="H194" i="5"/>
  <c r="E195" i="6" s="1"/>
  <c r="H192" i="5"/>
  <c r="E193" i="6" s="1"/>
  <c r="H199" i="5"/>
  <c r="E200" i="6" s="1"/>
  <c r="H299" i="5"/>
  <c r="J299" i="5"/>
  <c r="H300" i="6" s="1"/>
  <c r="H240" i="5"/>
  <c r="J240" i="5"/>
  <c r="H241" i="6" s="1"/>
  <c r="H346" i="5"/>
  <c r="J346" i="5"/>
  <c r="H347" i="6" s="1"/>
  <c r="H343" i="5"/>
  <c r="J343" i="5"/>
  <c r="H344" i="6" s="1"/>
  <c r="H339" i="5"/>
  <c r="J339" i="5"/>
  <c r="H340" i="6" s="1"/>
  <c r="H342" i="5"/>
  <c r="J342" i="5"/>
  <c r="H343" i="6" s="1"/>
  <c r="H338" i="5"/>
  <c r="J338" i="5"/>
  <c r="H339" i="6" s="1"/>
  <c r="H201" i="5" l="1"/>
  <c r="E202" i="6" s="1"/>
  <c r="J201" i="5"/>
  <c r="H202" i="6" s="1"/>
  <c r="J508" i="5"/>
  <c r="H509" i="6" s="1"/>
  <c r="H469" i="5"/>
  <c r="E470" i="6" s="1"/>
  <c r="J469" i="5"/>
  <c r="H470" i="6" s="1"/>
  <c r="F500" i="5"/>
  <c r="H500" i="5" s="1"/>
  <c r="E501" i="6" s="1"/>
  <c r="H508" i="5"/>
  <c r="E509" i="6" s="1"/>
  <c r="H462" i="5"/>
  <c r="E463" i="6" s="1"/>
  <c r="J203" i="5"/>
  <c r="H204" i="6" s="1"/>
  <c r="J462" i="5"/>
  <c r="H463" i="6" s="1"/>
  <c r="J252" i="5"/>
  <c r="H253" i="6" s="1"/>
  <c r="J392" i="5"/>
  <c r="H393" i="6" s="1"/>
  <c r="H252" i="5"/>
  <c r="E253" i="6" s="1"/>
  <c r="H392" i="5"/>
  <c r="E393" i="6" s="1"/>
  <c r="J308" i="5"/>
  <c r="H309" i="6" s="1"/>
  <c r="H486" i="5"/>
  <c r="E487" i="6" s="1"/>
  <c r="H308" i="5"/>
  <c r="E309" i="6" s="1"/>
  <c r="J486" i="5"/>
  <c r="H487" i="6" s="1"/>
  <c r="K190" i="5"/>
  <c r="M190" i="5" s="1"/>
  <c r="N190" i="5" s="1"/>
  <c r="J381" i="5"/>
  <c r="H382" i="6" s="1"/>
  <c r="H381" i="5"/>
  <c r="E382" i="6" s="1"/>
  <c r="H275" i="5"/>
  <c r="E276" i="6" s="1"/>
  <c r="J473" i="5"/>
  <c r="H474" i="6" s="1"/>
  <c r="J236" i="5"/>
  <c r="H237" i="6" s="1"/>
  <c r="H236" i="5"/>
  <c r="J275" i="5"/>
  <c r="H276" i="6" s="1"/>
  <c r="J329" i="5"/>
  <c r="H330" i="6" s="1"/>
  <c r="J504" i="5"/>
  <c r="H505" i="6" s="1"/>
  <c r="J396" i="5"/>
  <c r="H397" i="6" s="1"/>
  <c r="H504" i="5"/>
  <c r="E505" i="6" s="1"/>
  <c r="J337" i="5"/>
  <c r="H338" i="6" s="1"/>
  <c r="H329" i="5"/>
  <c r="E330" i="6" s="1"/>
  <c r="H396" i="5"/>
  <c r="K396" i="5" s="1"/>
  <c r="M396" i="5" s="1"/>
  <c r="N396" i="5" s="1"/>
  <c r="H543" i="5"/>
  <c r="E544" i="6" s="1"/>
  <c r="H531" i="5"/>
  <c r="E532" i="6" s="1"/>
  <c r="J531" i="5"/>
  <c r="H532" i="6" s="1"/>
  <c r="J262" i="5"/>
  <c r="H263" i="6" s="1"/>
  <c r="H525" i="5"/>
  <c r="E526" i="6" s="1"/>
  <c r="J291" i="5"/>
  <c r="H292" i="6" s="1"/>
  <c r="H337" i="5"/>
  <c r="E338" i="6" s="1"/>
  <c r="H262" i="5"/>
  <c r="K262" i="5" s="1"/>
  <c r="H326" i="5"/>
  <c r="E327" i="6" s="1"/>
  <c r="H474" i="5"/>
  <c r="E475" i="6" s="1"/>
  <c r="H354" i="5"/>
  <c r="E355" i="6" s="1"/>
  <c r="H291" i="5"/>
  <c r="E292" i="6" s="1"/>
  <c r="J326" i="5"/>
  <c r="H327" i="6" s="1"/>
  <c r="J217" i="5"/>
  <c r="H218" i="6" s="1"/>
  <c r="K368" i="5"/>
  <c r="M368" i="5" s="1"/>
  <c r="N368" i="5" s="1"/>
  <c r="K455" i="5"/>
  <c r="M455" i="5" s="1"/>
  <c r="N455" i="5" s="1"/>
  <c r="J322" i="5"/>
  <c r="H323" i="6" s="1"/>
  <c r="J525" i="5"/>
  <c r="H526" i="6" s="1"/>
  <c r="K480" i="5"/>
  <c r="M480" i="5" s="1"/>
  <c r="N480" i="5" s="1"/>
  <c r="J470" i="5"/>
  <c r="H471" i="6" s="1"/>
  <c r="K388" i="5"/>
  <c r="M388" i="5" s="1"/>
  <c r="N388" i="5" s="1"/>
  <c r="H306" i="5"/>
  <c r="E307" i="6" s="1"/>
  <c r="J533" i="5"/>
  <c r="H534" i="6" s="1"/>
  <c r="H387" i="5"/>
  <c r="E388" i="6" s="1"/>
  <c r="J494" i="5"/>
  <c r="H495" i="6" s="1"/>
  <c r="K538" i="5"/>
  <c r="M538" i="5" s="1"/>
  <c r="K218" i="5"/>
  <c r="M218" i="5" s="1"/>
  <c r="N218" i="5" s="1"/>
  <c r="K211" i="5"/>
  <c r="M211" i="5" s="1"/>
  <c r="N211" i="5" s="1"/>
  <c r="K356" i="5"/>
  <c r="M356" i="5" s="1"/>
  <c r="N356" i="5" s="1"/>
  <c r="K251" i="5"/>
  <c r="M251" i="5" s="1"/>
  <c r="N251" i="5" s="1"/>
  <c r="K271" i="5"/>
  <c r="M271" i="5" s="1"/>
  <c r="N271" i="5" s="1"/>
  <c r="K219" i="5"/>
  <c r="M219" i="5" s="1"/>
  <c r="K502" i="5"/>
  <c r="M502" i="5" s="1"/>
  <c r="K221" i="5"/>
  <c r="M221" i="5" s="1"/>
  <c r="K265" i="5"/>
  <c r="M265" i="5" s="1"/>
  <c r="N265" i="5" s="1"/>
  <c r="J277" i="5"/>
  <c r="H278" i="6" s="1"/>
  <c r="H322" i="5"/>
  <c r="E323" i="6" s="1"/>
  <c r="H277" i="5"/>
  <c r="E278" i="6" s="1"/>
  <c r="H369" i="5"/>
  <c r="E370" i="6" s="1"/>
  <c r="K198" i="5"/>
  <c r="M198" i="5" s="1"/>
  <c r="N198" i="5" s="1"/>
  <c r="K372" i="5"/>
  <c r="M372" i="5" s="1"/>
  <c r="N372" i="5" s="1"/>
  <c r="J369" i="5"/>
  <c r="H370" i="6" s="1"/>
  <c r="K463" i="5"/>
  <c r="M463" i="5" s="1"/>
  <c r="N463" i="5" s="1"/>
  <c r="K519" i="5"/>
  <c r="M519" i="5" s="1"/>
  <c r="N519" i="5" s="1"/>
  <c r="K535" i="5"/>
  <c r="M535" i="5" s="1"/>
  <c r="N535" i="5" s="1"/>
  <c r="F228" i="5"/>
  <c r="H228" i="5" s="1"/>
  <c r="J225" i="5"/>
  <c r="H226" i="6" s="1"/>
  <c r="F225" i="5"/>
  <c r="H225" i="5" s="1"/>
  <c r="E226" i="6" s="1"/>
  <c r="F311" i="5"/>
  <c r="H311" i="5" s="1"/>
  <c r="J367" i="5"/>
  <c r="H368" i="6" s="1"/>
  <c r="F367" i="5"/>
  <c r="H367" i="5" s="1"/>
  <c r="E368" i="6" s="1"/>
  <c r="J458" i="5"/>
  <c r="H459" i="6" s="1"/>
  <c r="F458" i="5"/>
  <c r="H458" i="5" s="1"/>
  <c r="J244" i="5"/>
  <c r="H245" i="6" s="1"/>
  <c r="F244" i="5"/>
  <c r="H244" i="5" s="1"/>
  <c r="E245" i="6" s="1"/>
  <c r="F232" i="5"/>
  <c r="H232" i="5" s="1"/>
  <c r="J302" i="5"/>
  <c r="H303" i="6" s="1"/>
  <c r="F302" i="5"/>
  <c r="H302" i="5" s="1"/>
  <c r="J516" i="5"/>
  <c r="H517" i="6" s="1"/>
  <c r="F516" i="5"/>
  <c r="H516" i="5" s="1"/>
  <c r="E517" i="6" s="1"/>
  <c r="J241" i="5"/>
  <c r="H242" i="6" s="1"/>
  <c r="F241" i="5"/>
  <c r="H241" i="5" s="1"/>
  <c r="E242" i="6" s="1"/>
  <c r="J209" i="5"/>
  <c r="H210" i="6" s="1"/>
  <c r="F209" i="5"/>
  <c r="H209" i="5" s="1"/>
  <c r="E210" i="6" s="1"/>
  <c r="J205" i="5"/>
  <c r="H206" i="6" s="1"/>
  <c r="F205" i="5"/>
  <c r="H205" i="5" s="1"/>
  <c r="E206" i="6" s="1"/>
  <c r="F294" i="5"/>
  <c r="H294" i="5" s="1"/>
  <c r="J391" i="5"/>
  <c r="H392" i="6" s="1"/>
  <c r="F391" i="5"/>
  <c r="H391" i="5" s="1"/>
  <c r="E392" i="6" s="1"/>
  <c r="F436" i="5"/>
  <c r="H436" i="5" s="1"/>
  <c r="F266" i="5"/>
  <c r="H266" i="5" s="1"/>
  <c r="E267" i="6" s="1"/>
  <c r="F362" i="5"/>
  <c r="H362" i="5" s="1"/>
  <c r="E363" i="6" s="1"/>
  <c r="J386" i="5"/>
  <c r="H387" i="6" s="1"/>
  <c r="F386" i="5"/>
  <c r="H386" i="5" s="1"/>
  <c r="J289" i="5"/>
  <c r="H290" i="6" s="1"/>
  <c r="F289" i="5"/>
  <c r="H289" i="5" s="1"/>
  <c r="J505" i="5"/>
  <c r="H506" i="6" s="1"/>
  <c r="F505" i="5"/>
  <c r="H505" i="5" s="1"/>
  <c r="J279" i="5"/>
  <c r="H280" i="6" s="1"/>
  <c r="F279" i="5"/>
  <c r="H279" i="5" s="1"/>
  <c r="J407" i="5"/>
  <c r="H408" i="6" s="1"/>
  <c r="F407" i="5"/>
  <c r="H407" i="5" s="1"/>
  <c r="J307" i="5"/>
  <c r="H308" i="6" s="1"/>
  <c r="F307" i="5"/>
  <c r="H307" i="5" s="1"/>
  <c r="F258" i="5"/>
  <c r="H258" i="5" s="1"/>
  <c r="J300" i="5"/>
  <c r="H301" i="6" s="1"/>
  <c r="F300" i="5"/>
  <c r="H300" i="5" s="1"/>
  <c r="J196" i="5"/>
  <c r="H197" i="6" s="1"/>
  <c r="F196" i="5"/>
  <c r="H196" i="5" s="1"/>
  <c r="E197" i="6" s="1"/>
  <c r="F234" i="5"/>
  <c r="H234" i="5" s="1"/>
  <c r="E235" i="6" s="1"/>
  <c r="J492" i="5"/>
  <c r="H493" i="6" s="1"/>
  <c r="F492" i="5"/>
  <c r="H492" i="5" s="1"/>
  <c r="E493" i="6" s="1"/>
  <c r="J324" i="5"/>
  <c r="H325" i="6" s="1"/>
  <c r="F324" i="5"/>
  <c r="H324" i="5" s="1"/>
  <c r="J283" i="5"/>
  <c r="H284" i="6" s="1"/>
  <c r="F283" i="5"/>
  <c r="H283" i="5" s="1"/>
  <c r="H439" i="5"/>
  <c r="E440" i="6" s="1"/>
  <c r="H520" i="5"/>
  <c r="E521" i="6" s="1"/>
  <c r="J387" i="5"/>
  <c r="H388" i="6" s="1"/>
  <c r="J335" i="5"/>
  <c r="H336" i="6" s="1"/>
  <c r="F335" i="5"/>
  <c r="H335" i="5" s="1"/>
  <c r="J253" i="5"/>
  <c r="H254" i="6" s="1"/>
  <c r="F253" i="5"/>
  <c r="H253" i="5" s="1"/>
  <c r="F248" i="5"/>
  <c r="H248" i="5" s="1"/>
  <c r="E249" i="6" s="1"/>
  <c r="J318" i="5"/>
  <c r="H319" i="6" s="1"/>
  <c r="F318" i="5"/>
  <c r="H318" i="5" s="1"/>
  <c r="F226" i="5"/>
  <c r="H226" i="5" s="1"/>
  <c r="E227" i="6" s="1"/>
  <c r="J358" i="5"/>
  <c r="H359" i="6" s="1"/>
  <c r="F358" i="5"/>
  <c r="H358" i="5" s="1"/>
  <c r="J445" i="5"/>
  <c r="H446" i="6" s="1"/>
  <c r="F445" i="5"/>
  <c r="H445" i="5" s="1"/>
  <c r="E446" i="6" s="1"/>
  <c r="J323" i="5"/>
  <c r="H324" i="6" s="1"/>
  <c r="F323" i="5"/>
  <c r="H323" i="5" s="1"/>
  <c r="E324" i="6" s="1"/>
  <c r="F254" i="5"/>
  <c r="H254" i="5" s="1"/>
  <c r="E255" i="6" s="1"/>
  <c r="F315" i="5"/>
  <c r="H315" i="5" s="1"/>
  <c r="E316" i="6" s="1"/>
  <c r="F466" i="5"/>
  <c r="H466" i="5" s="1"/>
  <c r="E467" i="6" s="1"/>
  <c r="J230" i="5"/>
  <c r="H231" i="6" s="1"/>
  <c r="F230" i="5"/>
  <c r="H230" i="5" s="1"/>
  <c r="E231" i="6" s="1"/>
  <c r="J425" i="5"/>
  <c r="H426" i="6" s="1"/>
  <c r="F425" i="5"/>
  <c r="H425" i="5" s="1"/>
  <c r="E426" i="6" s="1"/>
  <c r="J282" i="5"/>
  <c r="H283" i="6" s="1"/>
  <c r="F282" i="5"/>
  <c r="H282" i="5" s="1"/>
  <c r="J437" i="5"/>
  <c r="H438" i="6" s="1"/>
  <c r="F437" i="5"/>
  <c r="H437" i="5" s="1"/>
  <c r="F409" i="5"/>
  <c r="H409" i="5" s="1"/>
  <c r="E410" i="6" s="1"/>
  <c r="F482" i="5"/>
  <c r="H482" i="5" s="1"/>
  <c r="E483" i="6" s="1"/>
  <c r="J208" i="5"/>
  <c r="H209" i="6" s="1"/>
  <c r="F208" i="5"/>
  <c r="H208" i="5" s="1"/>
  <c r="F293" i="5"/>
  <c r="H293" i="5" s="1"/>
  <c r="E294" i="6" s="1"/>
  <c r="J415" i="5"/>
  <c r="H416" i="6" s="1"/>
  <c r="F415" i="5"/>
  <c r="H415" i="5" s="1"/>
  <c r="E416" i="6" s="1"/>
  <c r="J250" i="5"/>
  <c r="H251" i="6" s="1"/>
  <c r="F250" i="5"/>
  <c r="H250" i="5" s="1"/>
  <c r="F238" i="5"/>
  <c r="H238" i="5" s="1"/>
  <c r="E239" i="6" s="1"/>
  <c r="F319" i="5"/>
  <c r="H319" i="5" s="1"/>
  <c r="K319" i="5" s="1"/>
  <c r="J491" i="5"/>
  <c r="H492" i="6" s="1"/>
  <c r="F491" i="5"/>
  <c r="H491" i="5" s="1"/>
  <c r="E492" i="6" s="1"/>
  <c r="H494" i="5"/>
  <c r="E495" i="6" s="1"/>
  <c r="J193" i="5"/>
  <c r="H194" i="6" s="1"/>
  <c r="J281" i="5"/>
  <c r="H282" i="6" s="1"/>
  <c r="F281" i="5"/>
  <c r="H281" i="5" s="1"/>
  <c r="J264" i="5"/>
  <c r="H265" i="6" s="1"/>
  <c r="F264" i="5"/>
  <c r="H264" i="5" s="1"/>
  <c r="J481" i="5"/>
  <c r="H482" i="6" s="1"/>
  <c r="F481" i="5"/>
  <c r="H481" i="5" s="1"/>
  <c r="J361" i="5"/>
  <c r="H362" i="6" s="1"/>
  <c r="F361" i="5"/>
  <c r="H361" i="5" s="1"/>
  <c r="E362" i="6" s="1"/>
  <c r="J242" i="5"/>
  <c r="H243" i="6" s="1"/>
  <c r="F242" i="5"/>
  <c r="H242" i="5" s="1"/>
  <c r="J375" i="5"/>
  <c r="H376" i="6" s="1"/>
  <c r="F375" i="5"/>
  <c r="H375" i="5" s="1"/>
  <c r="E376" i="6" s="1"/>
  <c r="J374" i="5"/>
  <c r="H375" i="6" s="1"/>
  <c r="F374" i="5"/>
  <c r="H374" i="5" s="1"/>
  <c r="F366" i="5"/>
  <c r="H366" i="5" s="1"/>
  <c r="E367" i="6" s="1"/>
  <c r="J246" i="5"/>
  <c r="H247" i="6" s="1"/>
  <c r="F246" i="5"/>
  <c r="H246" i="5" s="1"/>
  <c r="F303" i="5"/>
  <c r="H303" i="5" s="1"/>
  <c r="E304" i="6" s="1"/>
  <c r="J320" i="5"/>
  <c r="H321" i="6" s="1"/>
  <c r="F320" i="5"/>
  <c r="H320" i="5" s="1"/>
  <c r="J270" i="5"/>
  <c r="H271" i="6" s="1"/>
  <c r="F270" i="5"/>
  <c r="H270" i="5" s="1"/>
  <c r="E271" i="6" s="1"/>
  <c r="J273" i="5"/>
  <c r="H274" i="6" s="1"/>
  <c r="F273" i="5"/>
  <c r="H273" i="5" s="1"/>
  <c r="E274" i="6" s="1"/>
  <c r="J501" i="5"/>
  <c r="H502" i="6" s="1"/>
  <c r="F501" i="5"/>
  <c r="H501" i="5" s="1"/>
  <c r="E502" i="6" s="1"/>
  <c r="F513" i="5"/>
  <c r="H513" i="5" s="1"/>
  <c r="E514" i="6" s="1"/>
  <c r="J452" i="5"/>
  <c r="H453" i="6" s="1"/>
  <c r="F452" i="5"/>
  <c r="H452" i="5" s="1"/>
  <c r="E453" i="6" s="1"/>
  <c r="F453" i="5"/>
  <c r="H453" i="5" s="1"/>
  <c r="J545" i="5"/>
  <c r="H546" i="6" s="1"/>
  <c r="F545" i="5"/>
  <c r="H545" i="5" s="1"/>
  <c r="E546" i="6" s="1"/>
  <c r="J544" i="5"/>
  <c r="H545" i="6" s="1"/>
  <c r="F544" i="5"/>
  <c r="H544" i="5" s="1"/>
  <c r="E545" i="6" s="1"/>
  <c r="F541" i="5"/>
  <c r="H541" i="5" s="1"/>
  <c r="E542" i="6" s="1"/>
  <c r="J540" i="5"/>
  <c r="H541" i="6" s="1"/>
  <c r="F540" i="5"/>
  <c r="H540" i="5" s="1"/>
  <c r="J536" i="5"/>
  <c r="H537" i="6" s="1"/>
  <c r="F536" i="5"/>
  <c r="H536" i="5" s="1"/>
  <c r="E537" i="6" s="1"/>
  <c r="J528" i="5"/>
  <c r="H529" i="6" s="1"/>
  <c r="F528" i="5"/>
  <c r="H528" i="5" s="1"/>
  <c r="E529" i="6" s="1"/>
  <c r="J527" i="5"/>
  <c r="H528" i="6" s="1"/>
  <c r="F527" i="5"/>
  <c r="H527" i="5" s="1"/>
  <c r="E528" i="6" s="1"/>
  <c r="J523" i="5"/>
  <c r="H524" i="6" s="1"/>
  <c r="F523" i="5"/>
  <c r="H523" i="5" s="1"/>
  <c r="J522" i="5"/>
  <c r="H523" i="6" s="1"/>
  <c r="F522" i="5"/>
  <c r="H522" i="5" s="1"/>
  <c r="E523" i="6" s="1"/>
  <c r="J517" i="5"/>
  <c r="H518" i="6" s="1"/>
  <c r="F517" i="5"/>
  <c r="H517" i="5" s="1"/>
  <c r="J511" i="5"/>
  <c r="H512" i="6" s="1"/>
  <c r="F511" i="5"/>
  <c r="H511" i="5" s="1"/>
  <c r="J509" i="5"/>
  <c r="H510" i="6" s="1"/>
  <c r="F509" i="5"/>
  <c r="H509" i="5" s="1"/>
  <c r="F503" i="5"/>
  <c r="H503" i="5" s="1"/>
  <c r="J496" i="5"/>
  <c r="H497" i="6" s="1"/>
  <c r="J490" i="5"/>
  <c r="H491" i="6" s="1"/>
  <c r="F490" i="5"/>
  <c r="H490" i="5" s="1"/>
  <c r="E491" i="6" s="1"/>
  <c r="J479" i="5"/>
  <c r="H480" i="6" s="1"/>
  <c r="F479" i="5"/>
  <c r="H479" i="5" s="1"/>
  <c r="J464" i="5"/>
  <c r="H465" i="6" s="1"/>
  <c r="F464" i="5"/>
  <c r="H464" i="5" s="1"/>
  <c r="J460" i="5"/>
  <c r="H461" i="6" s="1"/>
  <c r="F460" i="5"/>
  <c r="H460" i="5" s="1"/>
  <c r="E461" i="6" s="1"/>
  <c r="J457" i="5"/>
  <c r="H458" i="6" s="1"/>
  <c r="F457" i="5"/>
  <c r="H457" i="5" s="1"/>
  <c r="J456" i="5"/>
  <c r="H457" i="6" s="1"/>
  <c r="F456" i="5"/>
  <c r="H456" i="5" s="1"/>
  <c r="J450" i="5"/>
  <c r="H451" i="6" s="1"/>
  <c r="F450" i="5"/>
  <c r="H450" i="5" s="1"/>
  <c r="E451" i="6" s="1"/>
  <c r="J449" i="5"/>
  <c r="H450" i="6" s="1"/>
  <c r="F449" i="5"/>
  <c r="H449" i="5" s="1"/>
  <c r="E450" i="6" s="1"/>
  <c r="J447" i="5"/>
  <c r="H448" i="6" s="1"/>
  <c r="F447" i="5"/>
  <c r="H447" i="5" s="1"/>
  <c r="E448" i="6" s="1"/>
  <c r="J441" i="5"/>
  <c r="H442" i="6" s="1"/>
  <c r="F441" i="5"/>
  <c r="H441" i="5" s="1"/>
  <c r="J432" i="5"/>
  <c r="H433" i="6" s="1"/>
  <c r="F432" i="5"/>
  <c r="H432" i="5" s="1"/>
  <c r="J431" i="5"/>
  <c r="H432" i="6" s="1"/>
  <c r="F431" i="5"/>
  <c r="H431" i="5" s="1"/>
  <c r="E432" i="6" s="1"/>
  <c r="J429" i="5"/>
  <c r="H430" i="6" s="1"/>
  <c r="F429" i="5"/>
  <c r="H429" i="5" s="1"/>
  <c r="E430" i="6" s="1"/>
  <c r="J427" i="5"/>
  <c r="H428" i="6" s="1"/>
  <c r="F427" i="5"/>
  <c r="H427" i="5" s="1"/>
  <c r="E428" i="6" s="1"/>
  <c r="J424" i="5"/>
  <c r="H425" i="6" s="1"/>
  <c r="F424" i="5"/>
  <c r="H424" i="5" s="1"/>
  <c r="E425" i="6" s="1"/>
  <c r="J423" i="5"/>
  <c r="H424" i="6" s="1"/>
  <c r="F423" i="5"/>
  <c r="H423" i="5" s="1"/>
  <c r="E424" i="6" s="1"/>
  <c r="J421" i="5"/>
  <c r="H422" i="6" s="1"/>
  <c r="F421" i="5"/>
  <c r="H421" i="5" s="1"/>
  <c r="J417" i="5"/>
  <c r="H418" i="6" s="1"/>
  <c r="F417" i="5"/>
  <c r="H417" i="5" s="1"/>
  <c r="E418" i="6" s="1"/>
  <c r="J416" i="5"/>
  <c r="H417" i="6" s="1"/>
  <c r="F416" i="5"/>
  <c r="H416" i="5" s="1"/>
  <c r="J413" i="5"/>
  <c r="H414" i="6" s="1"/>
  <c r="F413" i="5"/>
  <c r="H413" i="5" s="1"/>
  <c r="E414" i="6" s="1"/>
  <c r="J412" i="5"/>
  <c r="H413" i="6" s="1"/>
  <c r="F412" i="5"/>
  <c r="H412" i="5" s="1"/>
  <c r="E413" i="6" s="1"/>
  <c r="J403" i="5"/>
  <c r="H404" i="6" s="1"/>
  <c r="F403" i="5"/>
  <c r="H403" i="5" s="1"/>
  <c r="E404" i="6" s="1"/>
  <c r="J402" i="5"/>
  <c r="H403" i="6" s="1"/>
  <c r="F402" i="5"/>
  <c r="H402" i="5" s="1"/>
  <c r="E403" i="6" s="1"/>
  <c r="J399" i="5"/>
  <c r="H400" i="6" s="1"/>
  <c r="F399" i="5"/>
  <c r="H399" i="5" s="1"/>
  <c r="E400" i="6" s="1"/>
  <c r="J373" i="5"/>
  <c r="H374" i="6" s="1"/>
  <c r="F373" i="5"/>
  <c r="H373" i="5" s="1"/>
  <c r="E374" i="6" s="1"/>
  <c r="J357" i="5"/>
  <c r="H358" i="6" s="1"/>
  <c r="F357" i="5"/>
  <c r="H357" i="5" s="1"/>
  <c r="J354" i="5"/>
  <c r="H355" i="6" s="1"/>
  <c r="F349" i="5"/>
  <c r="H349" i="5" s="1"/>
  <c r="E350" i="6" s="1"/>
  <c r="F348" i="5"/>
  <c r="H348" i="5" s="1"/>
  <c r="E349" i="6" s="1"/>
  <c r="F347" i="5"/>
  <c r="H347" i="5" s="1"/>
  <c r="F345" i="5"/>
  <c r="H345" i="5" s="1"/>
  <c r="J344" i="5"/>
  <c r="H345" i="6" s="1"/>
  <c r="F344" i="5"/>
  <c r="H344" i="5" s="1"/>
  <c r="E345" i="6" s="1"/>
  <c r="F341" i="5"/>
  <c r="H341" i="5" s="1"/>
  <c r="F340" i="5"/>
  <c r="H340" i="5" s="1"/>
  <c r="E341" i="6" s="1"/>
  <c r="J333" i="5"/>
  <c r="H334" i="6" s="1"/>
  <c r="F333" i="5"/>
  <c r="H333" i="5" s="1"/>
  <c r="J332" i="5"/>
  <c r="H333" i="6" s="1"/>
  <c r="F332" i="5"/>
  <c r="H332" i="5" s="1"/>
  <c r="F328" i="5"/>
  <c r="H328" i="5" s="1"/>
  <c r="E329" i="6" s="1"/>
  <c r="H204" i="5"/>
  <c r="E205" i="6" s="1"/>
  <c r="J475" i="5"/>
  <c r="H476" i="6" s="1"/>
  <c r="H488" i="5"/>
  <c r="E489" i="6" s="1"/>
  <c r="J212" i="5"/>
  <c r="H213" i="6" s="1"/>
  <c r="H514" i="5"/>
  <c r="E515" i="6" s="1"/>
  <c r="J541" i="5"/>
  <c r="H542" i="6" s="1"/>
  <c r="J266" i="5"/>
  <c r="H267" i="6" s="1"/>
  <c r="H435" i="5"/>
  <c r="E436" i="6" s="1"/>
  <c r="J406" i="5"/>
  <c r="H407" i="6" s="1"/>
  <c r="J290" i="5"/>
  <c r="H291" i="6" s="1"/>
  <c r="J237" i="5"/>
  <c r="H238" i="6" s="1"/>
  <c r="J435" i="5"/>
  <c r="H436" i="6" s="1"/>
  <c r="J514" i="5"/>
  <c r="H515" i="6" s="1"/>
  <c r="J461" i="5"/>
  <c r="H462" i="6" s="1"/>
  <c r="J394" i="5"/>
  <c r="H395" i="6" s="1"/>
  <c r="H237" i="5"/>
  <c r="E238" i="6" s="1"/>
  <c r="H314" i="5"/>
  <c r="E315" i="6" s="1"/>
  <c r="H419" i="5"/>
  <c r="E420" i="6" s="1"/>
  <c r="J436" i="5"/>
  <c r="H437" i="6" s="1"/>
  <c r="H518" i="5"/>
  <c r="E519" i="6" s="1"/>
  <c r="J371" i="5"/>
  <c r="H372" i="6" s="1"/>
  <c r="J336" i="5"/>
  <c r="H337" i="6" s="1"/>
  <c r="H336" i="5"/>
  <c r="E337" i="6" s="1"/>
  <c r="H213" i="5"/>
  <c r="E214" i="6" s="1"/>
  <c r="H212" i="5"/>
  <c r="E213" i="6" s="1"/>
  <c r="J232" i="5"/>
  <c r="H233" i="6" s="1"/>
  <c r="H312" i="5"/>
  <c r="E313" i="6" s="1"/>
  <c r="H256" i="5"/>
  <c r="E257" i="6" s="1"/>
  <c r="H371" i="5"/>
  <c r="E372" i="6" s="1"/>
  <c r="H395" i="5"/>
  <c r="E396" i="6" s="1"/>
  <c r="H461" i="5"/>
  <c r="E462" i="6" s="1"/>
  <c r="J518" i="5"/>
  <c r="H519" i="6" s="1"/>
  <c r="J256" i="5"/>
  <c r="H257" i="6" s="1"/>
  <c r="J383" i="5"/>
  <c r="H384" i="6" s="1"/>
  <c r="J454" i="5"/>
  <c r="H455" i="6" s="1"/>
  <c r="J311" i="5"/>
  <c r="H312" i="6" s="1"/>
  <c r="J348" i="5"/>
  <c r="H349" i="6" s="1"/>
  <c r="H193" i="5"/>
  <c r="E194" i="6" s="1"/>
  <c r="J245" i="5"/>
  <c r="H246" i="6" s="1"/>
  <c r="J340" i="5"/>
  <c r="H341" i="6" s="1"/>
  <c r="H216" i="5"/>
  <c r="E217" i="6" s="1"/>
  <c r="H197" i="5"/>
  <c r="E198" i="6" s="1"/>
  <c r="H377" i="5"/>
  <c r="E378" i="6" s="1"/>
  <c r="H394" i="5"/>
  <c r="H533" i="5"/>
  <c r="E534" i="6" s="1"/>
  <c r="H495" i="5"/>
  <c r="E496" i="6" s="1"/>
  <c r="H378" i="5"/>
  <c r="H433" i="5"/>
  <c r="E434" i="6" s="1"/>
  <c r="J503" i="5"/>
  <c r="H504" i="6" s="1"/>
  <c r="J314" i="5"/>
  <c r="H315" i="6" s="1"/>
  <c r="J420" i="5"/>
  <c r="H421" i="6" s="1"/>
  <c r="J439" i="5"/>
  <c r="H440" i="6" s="1"/>
  <c r="J495" i="5"/>
  <c r="H496" i="6" s="1"/>
  <c r="J433" i="5"/>
  <c r="H434" i="6" s="1"/>
  <c r="J362" i="5"/>
  <c r="H363" i="6" s="1"/>
  <c r="J395" i="5"/>
  <c r="H396" i="6" s="1"/>
  <c r="J285" i="5"/>
  <c r="H286" i="6" s="1"/>
  <c r="J520" i="5"/>
  <c r="H521" i="6" s="1"/>
  <c r="J498" i="5"/>
  <c r="H499" i="6" s="1"/>
  <c r="J419" i="5"/>
  <c r="H420" i="6" s="1"/>
  <c r="J312" i="5"/>
  <c r="H313" i="6" s="1"/>
  <c r="J378" i="5"/>
  <c r="H379" i="6" s="1"/>
  <c r="J234" i="5"/>
  <c r="H235" i="6" s="1"/>
  <c r="H443" i="5"/>
  <c r="E444" i="6" s="1"/>
  <c r="H498" i="5"/>
  <c r="E499" i="6" s="1"/>
  <c r="J443" i="5"/>
  <c r="H444" i="6" s="1"/>
  <c r="J233" i="5"/>
  <c r="H234" i="6" s="1"/>
  <c r="J207" i="5"/>
  <c r="H208" i="6" s="1"/>
  <c r="J216" i="5"/>
  <c r="H217" i="6" s="1"/>
  <c r="J238" i="5"/>
  <c r="H239" i="6" s="1"/>
  <c r="H233" i="5"/>
  <c r="H285" i="5"/>
  <c r="E286" i="6" s="1"/>
  <c r="H207" i="5"/>
  <c r="H245" i="5"/>
  <c r="E246" i="6" s="1"/>
  <c r="H383" i="5"/>
  <c r="E384" i="6" s="1"/>
  <c r="H404" i="5"/>
  <c r="H496" i="5"/>
  <c r="E497" i="6" s="1"/>
  <c r="H454" i="5"/>
  <c r="E455" i="6" s="1"/>
  <c r="H444" i="5"/>
  <c r="E445" i="6" s="1"/>
  <c r="H420" i="5"/>
  <c r="H406" i="5"/>
  <c r="E407" i="6" s="1"/>
  <c r="J306" i="5"/>
  <c r="H307" i="6" s="1"/>
  <c r="J328" i="5"/>
  <c r="H329" i="6" s="1"/>
  <c r="J294" i="5"/>
  <c r="H295" i="6" s="1"/>
  <c r="J444" i="5"/>
  <c r="H445" i="6" s="1"/>
  <c r="J197" i="5"/>
  <c r="H198" i="6" s="1"/>
  <c r="J404" i="5"/>
  <c r="H405" i="6" s="1"/>
  <c r="J377" i="5"/>
  <c r="H378" i="6" s="1"/>
  <c r="J213" i="5"/>
  <c r="H214" i="6" s="1"/>
  <c r="J254" i="5"/>
  <c r="H255" i="6" s="1"/>
  <c r="J226" i="5"/>
  <c r="H227" i="6" s="1"/>
  <c r="H370" i="5"/>
  <c r="E371" i="6" s="1"/>
  <c r="H398" i="5"/>
  <c r="J478" i="5"/>
  <c r="H479" i="6" s="1"/>
  <c r="J539" i="5"/>
  <c r="H540" i="6" s="1"/>
  <c r="J349" i="5"/>
  <c r="H350" i="6" s="1"/>
  <c r="H310" i="5"/>
  <c r="E311" i="6" s="1"/>
  <c r="H530" i="5"/>
  <c r="E531" i="6" s="1"/>
  <c r="J398" i="5"/>
  <c r="H399" i="6" s="1"/>
  <c r="J310" i="5"/>
  <c r="H311" i="6" s="1"/>
  <c r="J293" i="5"/>
  <c r="H294" i="6" s="1"/>
  <c r="J440" i="5"/>
  <c r="H441" i="6" s="1"/>
  <c r="J248" i="5"/>
  <c r="H249" i="6" s="1"/>
  <c r="H440" i="5"/>
  <c r="E441" i="6" s="1"/>
  <c r="H539" i="5"/>
  <c r="E540" i="6" s="1"/>
  <c r="H537" i="5"/>
  <c r="E538" i="6" s="1"/>
  <c r="J537" i="5"/>
  <c r="H538" i="6" s="1"/>
  <c r="J304" i="5"/>
  <c r="H305" i="6" s="1"/>
  <c r="J409" i="5"/>
  <c r="J303" i="5"/>
  <c r="H304" i="6" s="1"/>
  <c r="H475" i="5"/>
  <c r="E476" i="6" s="1"/>
  <c r="H382" i="5"/>
  <c r="E383" i="6" s="1"/>
  <c r="J513" i="5"/>
  <c r="H514" i="6" s="1"/>
  <c r="J200" i="5"/>
  <c r="H201" i="6" s="1"/>
  <c r="H290" i="5"/>
  <c r="J382" i="5"/>
  <c r="H383" i="6" s="1"/>
  <c r="J471" i="5"/>
  <c r="H472" i="6" s="1"/>
  <c r="J543" i="5"/>
  <c r="H544" i="6" s="1"/>
  <c r="J347" i="5"/>
  <c r="H348" i="6" s="1"/>
  <c r="H286" i="5"/>
  <c r="E287" i="6" s="1"/>
  <c r="J204" i="5"/>
  <c r="H205" i="6" s="1"/>
  <c r="J428" i="5"/>
  <c r="H429" i="6" s="1"/>
  <c r="J260" i="5"/>
  <c r="H261" i="6" s="1"/>
  <c r="H298" i="5"/>
  <c r="E299" i="6" s="1"/>
  <c r="J228" i="5"/>
  <c r="H229" i="6" s="1"/>
  <c r="J298" i="5"/>
  <c r="H299" i="6" s="1"/>
  <c r="H390" i="5"/>
  <c r="E391" i="6" s="1"/>
  <c r="J390" i="5"/>
  <c r="H391" i="6" s="1"/>
  <c r="J315" i="5"/>
  <c r="H316" i="6" s="1"/>
  <c r="H260" i="5"/>
  <c r="H507" i="5"/>
  <c r="E508" i="6" s="1"/>
  <c r="H483" i="5"/>
  <c r="H477" i="5"/>
  <c r="E478" i="6" s="1"/>
  <c r="H428" i="5"/>
  <c r="E429" i="6" s="1"/>
  <c r="H470" i="5"/>
  <c r="E471" i="6" s="1"/>
  <c r="J286" i="5"/>
  <c r="H287" i="6" s="1"/>
  <c r="J507" i="5"/>
  <c r="H508" i="6" s="1"/>
  <c r="J488" i="5"/>
  <c r="H489" i="6" s="1"/>
  <c r="J467" i="5"/>
  <c r="H468" i="6" s="1"/>
  <c r="J483" i="5"/>
  <c r="H484" i="6" s="1"/>
  <c r="J477" i="5"/>
  <c r="H478" i="6" s="1"/>
  <c r="H257" i="5"/>
  <c r="H467" i="5"/>
  <c r="E468" i="6" s="1"/>
  <c r="H478" i="5"/>
  <c r="E479" i="6" s="1"/>
  <c r="H471" i="5"/>
  <c r="E472" i="6" s="1"/>
  <c r="H379" i="5"/>
  <c r="H304" i="5"/>
  <c r="E305" i="6" s="1"/>
  <c r="J530" i="5"/>
  <c r="H531" i="6" s="1"/>
  <c r="J366" i="5"/>
  <c r="H367" i="6" s="1"/>
  <c r="J379" i="5"/>
  <c r="H380" i="6" s="1"/>
  <c r="H200" i="5"/>
  <c r="E201" i="6" s="1"/>
  <c r="J257" i="5"/>
  <c r="H258" i="6" s="1"/>
  <c r="J466" i="5"/>
  <c r="H467" i="6" s="1"/>
  <c r="J370" i="5"/>
  <c r="H371" i="6" s="1"/>
  <c r="J474" i="5"/>
  <c r="H475" i="6" s="1"/>
  <c r="K259" i="5"/>
  <c r="M259" i="5" s="1"/>
  <c r="N259" i="5" s="1"/>
  <c r="E549" i="6"/>
  <c r="K548" i="5"/>
  <c r="E548" i="6"/>
  <c r="K547" i="5"/>
  <c r="M547" i="5" s="1"/>
  <c r="K274" i="5"/>
  <c r="M274" i="5" s="1"/>
  <c r="K292" i="5"/>
  <c r="M292" i="5" s="1"/>
  <c r="K352" i="5"/>
  <c r="M352" i="5" s="1"/>
  <c r="N352" i="5" s="1"/>
  <c r="K489" i="5"/>
  <c r="M489" i="5" s="1"/>
  <c r="N489" i="5" s="1"/>
  <c r="K442" i="5"/>
  <c r="M442" i="5" s="1"/>
  <c r="N442" i="5" s="1"/>
  <c r="K317" i="5"/>
  <c r="M317" i="5" s="1"/>
  <c r="N317" i="5" s="1"/>
  <c r="K355" i="5"/>
  <c r="M355" i="5" s="1"/>
  <c r="N355" i="5" s="1"/>
  <c r="K287" i="5"/>
  <c r="M287" i="5" s="1"/>
  <c r="N287" i="5" s="1"/>
  <c r="K500" i="5"/>
  <c r="M500" i="5" s="1"/>
  <c r="N500" i="5" s="1"/>
  <c r="K269" i="5"/>
  <c r="M269" i="5" s="1"/>
  <c r="K334" i="5"/>
  <c r="M334" i="5" s="1"/>
  <c r="K191" i="5"/>
  <c r="M191" i="5" s="1"/>
  <c r="K305" i="5"/>
  <c r="M305" i="5" s="1"/>
  <c r="N305" i="5" s="1"/>
  <c r="K223" i="5"/>
  <c r="M223" i="5" s="1"/>
  <c r="N223" i="5" s="1"/>
  <c r="K534" i="5"/>
  <c r="M534" i="5" s="1"/>
  <c r="N534" i="5" s="1"/>
  <c r="K267" i="5"/>
  <c r="M267" i="5" s="1"/>
  <c r="N267" i="5" s="1"/>
  <c r="K487" i="5"/>
  <c r="M487" i="5" s="1"/>
  <c r="N487" i="5" s="1"/>
  <c r="K451" i="5"/>
  <c r="M451" i="5" s="1"/>
  <c r="N451" i="5" s="1"/>
  <c r="K360" i="5"/>
  <c r="M360" i="5" s="1"/>
  <c r="N360" i="5" s="1"/>
  <c r="K229" i="5"/>
  <c r="M229" i="5" s="1"/>
  <c r="N229" i="5" s="1"/>
  <c r="K364" i="5"/>
  <c r="M364" i="5" s="1"/>
  <c r="K365" i="6" s="1"/>
  <c r="N365" i="6" s="1"/>
  <c r="D360" i="7" s="1"/>
  <c r="G360" i="7" s="1"/>
  <c r="K220" i="5"/>
  <c r="M220" i="5" s="1"/>
  <c r="N220" i="5" s="1"/>
  <c r="K278" i="5"/>
  <c r="M278" i="5" s="1"/>
  <c r="E452" i="6"/>
  <c r="K476" i="5"/>
  <c r="M476" i="5" s="1"/>
  <c r="N476" i="5" s="1"/>
  <c r="K405" i="5"/>
  <c r="M405" i="5" s="1"/>
  <c r="N405" i="5" s="1"/>
  <c r="K325" i="5"/>
  <c r="M325" i="5" s="1"/>
  <c r="N325" i="5" s="1"/>
  <c r="K331" i="5"/>
  <c r="M331" i="5" s="1"/>
  <c r="N331" i="5" s="1"/>
  <c r="K247" i="5"/>
  <c r="M247" i="5" s="1"/>
  <c r="K493" i="5"/>
  <c r="M493" i="5" s="1"/>
  <c r="K195" i="5"/>
  <c r="M195" i="5" s="1"/>
  <c r="K280" i="5"/>
  <c r="M280" i="5" s="1"/>
  <c r="N280" i="5" s="1"/>
  <c r="K485" i="5"/>
  <c r="M485" i="5" s="1"/>
  <c r="K239" i="5"/>
  <c r="M239" i="5" s="1"/>
  <c r="N239" i="5" s="1"/>
  <c r="E191" i="6"/>
  <c r="K255" i="5"/>
  <c r="M255" i="5" s="1"/>
  <c r="N255" i="5" s="1"/>
  <c r="K222" i="5"/>
  <c r="M222" i="5" s="1"/>
  <c r="N222" i="5" s="1"/>
  <c r="K376" i="5"/>
  <c r="M376" i="5" s="1"/>
  <c r="N376" i="5" s="1"/>
  <c r="K529" i="5"/>
  <c r="M529" i="5" s="1"/>
  <c r="E354" i="6"/>
  <c r="K353" i="5"/>
  <c r="M353" i="5" s="1"/>
  <c r="N353" i="5" s="1"/>
  <c r="K363" i="5"/>
  <c r="M363" i="5" s="1"/>
  <c r="N363" i="5" s="1"/>
  <c r="K263" i="5"/>
  <c r="M263" i="5" s="1"/>
  <c r="K297" i="5"/>
  <c r="M297" i="5" s="1"/>
  <c r="N297" i="5" s="1"/>
  <c r="K214" i="5"/>
  <c r="M214" i="5" s="1"/>
  <c r="N214" i="5" s="1"/>
  <c r="K515" i="5"/>
  <c r="M515" i="5" s="1"/>
  <c r="K249" i="5"/>
  <c r="M249" i="5" s="1"/>
  <c r="N249" i="5" s="1"/>
  <c r="E357" i="6"/>
  <c r="E389" i="6"/>
  <c r="E256" i="6"/>
  <c r="E490" i="6"/>
  <c r="K227" i="5"/>
  <c r="M227" i="5" s="1"/>
  <c r="K542" i="5"/>
  <c r="M542" i="5" s="1"/>
  <c r="N542" i="5" s="1"/>
  <c r="E474" i="6"/>
  <c r="E252" i="6"/>
  <c r="E535" i="6"/>
  <c r="K410" i="5"/>
  <c r="M410" i="5" s="1"/>
  <c r="N410" i="5" s="1"/>
  <c r="K510" i="5"/>
  <c r="M510" i="5" s="1"/>
  <c r="K235" i="5"/>
  <c r="M235" i="5" s="1"/>
  <c r="N235" i="5" s="1"/>
  <c r="E326" i="6"/>
  <c r="E373" i="6"/>
  <c r="K472" i="5"/>
  <c r="M472" i="5" s="1"/>
  <c r="N472" i="5" s="1"/>
  <c r="E224" i="6"/>
  <c r="E218" i="6"/>
  <c r="E223" i="6"/>
  <c r="E443" i="6"/>
  <c r="K313" i="5"/>
  <c r="M313" i="5" s="1"/>
  <c r="N313" i="5" s="1"/>
  <c r="E221" i="6"/>
  <c r="E356" i="6"/>
  <c r="E520" i="6"/>
  <c r="E272" i="6"/>
  <c r="K468" i="5"/>
  <c r="M468" i="5" s="1"/>
  <c r="N468" i="5" s="1"/>
  <c r="K199" i="5"/>
  <c r="M199" i="5" s="1"/>
  <c r="N199" i="5" s="1"/>
  <c r="K414" i="5"/>
  <c r="M414" i="5" s="1"/>
  <c r="N414" i="5" s="1"/>
  <c r="E539" i="6"/>
  <c r="K301" i="5"/>
  <c r="M301" i="5" s="1"/>
  <c r="K393" i="5"/>
  <c r="M393" i="5" s="1"/>
  <c r="N393" i="5" s="1"/>
  <c r="K497" i="5"/>
  <c r="M497" i="5" s="1"/>
  <c r="N497" i="5" s="1"/>
  <c r="E281" i="6"/>
  <c r="K194" i="5"/>
  <c r="M194" i="5" s="1"/>
  <c r="N194" i="5" s="1"/>
  <c r="E215" i="6"/>
  <c r="E456" i="6"/>
  <c r="E361" i="6"/>
  <c r="E220" i="6"/>
  <c r="E219" i="6"/>
  <c r="K446" i="5"/>
  <c r="M446" i="5" s="1"/>
  <c r="N446" i="5" s="1"/>
  <c r="K422" i="5"/>
  <c r="M422" i="5" s="1"/>
  <c r="N422" i="5" s="1"/>
  <c r="E332" i="6"/>
  <c r="E230" i="6"/>
  <c r="K434" i="5"/>
  <c r="M434" i="5" s="1"/>
  <c r="N434" i="5" s="1"/>
  <c r="E530" i="6"/>
  <c r="K202" i="5"/>
  <c r="M202" i="5" s="1"/>
  <c r="N202" i="5" s="1"/>
  <c r="E268" i="6"/>
  <c r="E264" i="6"/>
  <c r="K426" i="5"/>
  <c r="M426" i="5" s="1"/>
  <c r="N426" i="5" s="1"/>
  <c r="E536" i="6"/>
  <c r="E222" i="6"/>
  <c r="K389" i="5"/>
  <c r="M389" i="5" s="1"/>
  <c r="N389" i="5" s="1"/>
  <c r="K284" i="5"/>
  <c r="M284" i="5" s="1"/>
  <c r="N284" i="5" s="1"/>
  <c r="E196" i="6"/>
  <c r="K309" i="5"/>
  <c r="M309" i="5" s="1"/>
  <c r="N309" i="5" s="1"/>
  <c r="E464" i="6"/>
  <c r="K506" i="5"/>
  <c r="M506" i="5" s="1"/>
  <c r="N506" i="5" s="1"/>
  <c r="K380" i="5"/>
  <c r="M380" i="5" s="1"/>
  <c r="N380" i="5" s="1"/>
  <c r="E279" i="6"/>
  <c r="K351" i="5"/>
  <c r="M351" i="5" s="1"/>
  <c r="N351" i="5" s="1"/>
  <c r="K215" i="5"/>
  <c r="M215" i="5" s="1"/>
  <c r="E248" i="6"/>
  <c r="E260" i="6"/>
  <c r="E477" i="6"/>
  <c r="K192" i="5"/>
  <c r="M192" i="5" s="1"/>
  <c r="N192" i="5" s="1"/>
  <c r="E377" i="6"/>
  <c r="E306" i="6"/>
  <c r="E353" i="6"/>
  <c r="E369" i="6"/>
  <c r="K430" i="5"/>
  <c r="M430" i="5" s="1"/>
  <c r="N430" i="5" s="1"/>
  <c r="K401" i="5"/>
  <c r="M401" i="5" s="1"/>
  <c r="E331" i="6"/>
  <c r="K330" i="5"/>
  <c r="M330" i="5" s="1"/>
  <c r="K276" i="5"/>
  <c r="M276" i="5" s="1"/>
  <c r="N276" i="5" s="1"/>
  <c r="E277" i="6"/>
  <c r="E317" i="6"/>
  <c r="K316" i="5"/>
  <c r="M316" i="5" s="1"/>
  <c r="N316" i="5" s="1"/>
  <c r="E525" i="6"/>
  <c r="K524" i="5"/>
  <c r="M524" i="5" s="1"/>
  <c r="K384" i="5"/>
  <c r="M384" i="5" s="1"/>
  <c r="N384" i="5" s="1"/>
  <c r="E385" i="6"/>
  <c r="E335" i="6"/>
  <c r="E266" i="6"/>
  <c r="K272" i="5"/>
  <c r="M272" i="5" s="1"/>
  <c r="K261" i="5"/>
  <c r="M261" i="5" s="1"/>
  <c r="N261" i="5" s="1"/>
  <c r="K243" i="5"/>
  <c r="M243" i="5" s="1"/>
  <c r="N243" i="5" s="1"/>
  <c r="E288" i="6"/>
  <c r="K438" i="5"/>
  <c r="M438" i="5" s="1"/>
  <c r="K206" i="5"/>
  <c r="M206" i="5" s="1"/>
  <c r="N206" i="5" s="1"/>
  <c r="E207" i="6"/>
  <c r="E322" i="6"/>
  <c r="K321" i="5"/>
  <c r="M321" i="5" s="1"/>
  <c r="K418" i="5"/>
  <c r="M418" i="5" s="1"/>
  <c r="E419" i="6"/>
  <c r="E460" i="6"/>
  <c r="K459" i="5"/>
  <c r="M459" i="5" s="1"/>
  <c r="N459" i="5" s="1"/>
  <c r="E503" i="6"/>
  <c r="E481" i="6"/>
  <c r="K400" i="5"/>
  <c r="M400" i="5" s="1"/>
  <c r="N400" i="5" s="1"/>
  <c r="E494" i="6"/>
  <c r="K210" i="5"/>
  <c r="M210" i="5" s="1"/>
  <c r="N210" i="5" s="1"/>
  <c r="E211" i="6"/>
  <c r="K295" i="5"/>
  <c r="M295" i="5" s="1"/>
  <c r="N295" i="5" s="1"/>
  <c r="E296" i="6"/>
  <c r="K231" i="5"/>
  <c r="M231" i="5" s="1"/>
  <c r="N231" i="5" s="1"/>
  <c r="E232" i="6"/>
  <c r="K397" i="5"/>
  <c r="M397" i="5" s="1"/>
  <c r="N397" i="5" s="1"/>
  <c r="E212" i="6"/>
  <c r="K411" i="5"/>
  <c r="M411" i="5" s="1"/>
  <c r="N411" i="5" s="1"/>
  <c r="E199" i="6"/>
  <c r="E488" i="6"/>
  <c r="K359" i="5"/>
  <c r="M359" i="5" s="1"/>
  <c r="N359" i="5" s="1"/>
  <c r="E240" i="6"/>
  <c r="K288" i="5"/>
  <c r="M288" i="5" s="1"/>
  <c r="N288" i="5" s="1"/>
  <c r="E275" i="6"/>
  <c r="K338" i="5"/>
  <c r="E339" i="6"/>
  <c r="K299" i="5"/>
  <c r="E300" i="6"/>
  <c r="K240" i="5"/>
  <c r="E241" i="6"/>
  <c r="E340" i="6"/>
  <c r="K339" i="5"/>
  <c r="K346" i="5"/>
  <c r="E347" i="6"/>
  <c r="E344" i="6"/>
  <c r="K343" i="5"/>
  <c r="K342" i="5"/>
  <c r="E343" i="6"/>
  <c r="G1201" i="5"/>
  <c r="I1096" i="2"/>
  <c r="I1097" i="2"/>
  <c r="I1098" i="2"/>
  <c r="I1099" i="2"/>
  <c r="I1101" i="2"/>
  <c r="I1102" i="2"/>
  <c r="I1103" i="2"/>
  <c r="I1104" i="2"/>
  <c r="I1105" i="2"/>
  <c r="I1106" i="2"/>
  <c r="I1107" i="2"/>
  <c r="I1108" i="2"/>
  <c r="I1109" i="2"/>
  <c r="I1110" i="2"/>
  <c r="I1111" i="2"/>
  <c r="I1112" i="2"/>
  <c r="I1113" i="2"/>
  <c r="I1116" i="2"/>
  <c r="I1117" i="2"/>
  <c r="I1118" i="2"/>
  <c r="I1119" i="2"/>
  <c r="I1120" i="2"/>
  <c r="I1121" i="2"/>
  <c r="I1122" i="2"/>
  <c r="I1123" i="2"/>
  <c r="I1124" i="2"/>
  <c r="I1125" i="2"/>
  <c r="I1126" i="2"/>
  <c r="I1127" i="2"/>
  <c r="I1128" i="2"/>
  <c r="I1129" i="2"/>
  <c r="I1130" i="2"/>
  <c r="I1131" i="2"/>
  <c r="I1132" i="2"/>
  <c r="I1133" i="2"/>
  <c r="I1134" i="2"/>
  <c r="I1135" i="2"/>
  <c r="I1136" i="2"/>
  <c r="I1137" i="2"/>
  <c r="I1138" i="2"/>
  <c r="I1140" i="2"/>
  <c r="I1141" i="2"/>
  <c r="I1142" i="2"/>
  <c r="I1143" i="2"/>
  <c r="I1144" i="2"/>
  <c r="I1145" i="2"/>
  <c r="I1148" i="2"/>
  <c r="I1149" i="2"/>
  <c r="I1150" i="2"/>
  <c r="I1151" i="2"/>
  <c r="I1152" i="2"/>
  <c r="I1153" i="2"/>
  <c r="I1154" i="2"/>
  <c r="I1155" i="2"/>
  <c r="I1156" i="2"/>
  <c r="I1157" i="2"/>
  <c r="I1159" i="2"/>
  <c r="I1160" i="2"/>
  <c r="I1161" i="2"/>
  <c r="I1162" i="2"/>
  <c r="I1163" i="2"/>
  <c r="I1164" i="2"/>
  <c r="I1165" i="2"/>
  <c r="I1167" i="2"/>
  <c r="I1168" i="2"/>
  <c r="I1169" i="2"/>
  <c r="I1170" i="2"/>
  <c r="I1172" i="2"/>
  <c r="I1173" i="2"/>
  <c r="I1174" i="2"/>
  <c r="I1175" i="2"/>
  <c r="I1176" i="2"/>
  <c r="I1177" i="2"/>
  <c r="I1179" i="2"/>
  <c r="I1180" i="2"/>
  <c r="I1181" i="2"/>
  <c r="I1182" i="2"/>
  <c r="I1183" i="2"/>
  <c r="I1185" i="2"/>
  <c r="I1186" i="2"/>
  <c r="I1187" i="2"/>
  <c r="I1188" i="2"/>
  <c r="I1189" i="2"/>
  <c r="I1190" i="2"/>
  <c r="I1191" i="2"/>
  <c r="I1192" i="2"/>
  <c r="I1194" i="2"/>
  <c r="I1195" i="2"/>
  <c r="I1196" i="2"/>
  <c r="I1197" i="2"/>
  <c r="I1198" i="2"/>
  <c r="I1199" i="2"/>
  <c r="I1200" i="2"/>
  <c r="I1201" i="2"/>
  <c r="I1202" i="2"/>
  <c r="I1204" i="2"/>
  <c r="I1205" i="2"/>
  <c r="I1207" i="2"/>
  <c r="I1208" i="2"/>
  <c r="I1209" i="2"/>
  <c r="I1210" i="2"/>
  <c r="I1212" i="2"/>
  <c r="I1213" i="2"/>
  <c r="I1214" i="2"/>
  <c r="I1215" i="2"/>
  <c r="I1216" i="2"/>
  <c r="I1217" i="2"/>
  <c r="I1218" i="2"/>
  <c r="I1221" i="2"/>
  <c r="I1222" i="2"/>
  <c r="I1223" i="2"/>
  <c r="I1226" i="2"/>
  <c r="I1228" i="2"/>
  <c r="I1230" i="2"/>
  <c r="I1231" i="2"/>
  <c r="I1232" i="2"/>
  <c r="I1233" i="2"/>
  <c r="I1234" i="2"/>
  <c r="I1235" i="2"/>
  <c r="I1236" i="2"/>
  <c r="I1237" i="2"/>
  <c r="I1238" i="2"/>
  <c r="I1239" i="2"/>
  <c r="I1240" i="2"/>
  <c r="E3290" i="4"/>
  <c r="E3291" i="4"/>
  <c r="E3292" i="4"/>
  <c r="E3293" i="4"/>
  <c r="E3294" i="4"/>
  <c r="E3296" i="4"/>
  <c r="E3297" i="4"/>
  <c r="E3298" i="4"/>
  <c r="E3299" i="4"/>
  <c r="E3300" i="4"/>
  <c r="E3301" i="4"/>
  <c r="E3302" i="4"/>
  <c r="E3304" i="4"/>
  <c r="E3305" i="4"/>
  <c r="E3306" i="4"/>
  <c r="E3307" i="4"/>
  <c r="E3308" i="4"/>
  <c r="E3309" i="4"/>
  <c r="E3310" i="4"/>
  <c r="E3312" i="4"/>
  <c r="E3313" i="4"/>
  <c r="E3314" i="4"/>
  <c r="E3315" i="4"/>
  <c r="E3317" i="4"/>
  <c r="E3318" i="4"/>
  <c r="E3319" i="4"/>
  <c r="E3320" i="4"/>
  <c r="E3322" i="4"/>
  <c r="E3323" i="4"/>
  <c r="E3324" i="4"/>
  <c r="E3325" i="4"/>
  <c r="E3326" i="4"/>
  <c r="E3327" i="4"/>
  <c r="E3328" i="4"/>
  <c r="E3330" i="4"/>
  <c r="E3331" i="4"/>
  <c r="E3332" i="4"/>
  <c r="E3333" i="4"/>
  <c r="E3335" i="4"/>
  <c r="E3336" i="4"/>
  <c r="E3337" i="4"/>
  <c r="E3338" i="4"/>
  <c r="E3339" i="4"/>
  <c r="E3340" i="4"/>
  <c r="E3341" i="4"/>
  <c r="E3343" i="4"/>
  <c r="E3344" i="4"/>
  <c r="E3345" i="4"/>
  <c r="E3346" i="4"/>
  <c r="E3348" i="4"/>
  <c r="E3349" i="4"/>
  <c r="E3350" i="4"/>
  <c r="E3351" i="4"/>
  <c r="E3352" i="4"/>
  <c r="E3353" i="4"/>
  <c r="E3354" i="4"/>
  <c r="E3356" i="4"/>
  <c r="E3357" i="4"/>
  <c r="E3358" i="4"/>
  <c r="E3359" i="4"/>
  <c r="E3361" i="4"/>
  <c r="E3362" i="4"/>
  <c r="E3363" i="4"/>
  <c r="E3364" i="4"/>
  <c r="E3365" i="4"/>
  <c r="E3366" i="4"/>
  <c r="E3368" i="4"/>
  <c r="E3369" i="4"/>
  <c r="E3370" i="4"/>
  <c r="E3371" i="4"/>
  <c r="E3372" i="4"/>
  <c r="E3373" i="4"/>
  <c r="E3375" i="4"/>
  <c r="E3376" i="4"/>
  <c r="E3377" i="4"/>
  <c r="E3378" i="4"/>
  <c r="E3380" i="4"/>
  <c r="E3381" i="4"/>
  <c r="E3382" i="4"/>
  <c r="E3383" i="4"/>
  <c r="E3384" i="4"/>
  <c r="E3385" i="4"/>
  <c r="E3386" i="4"/>
  <c r="E3388" i="4"/>
  <c r="E3389" i="4"/>
  <c r="E3390" i="4"/>
  <c r="E3391" i="4"/>
  <c r="E3393" i="4"/>
  <c r="E3394" i="4"/>
  <c r="E3395" i="4"/>
  <c r="E3396" i="4"/>
  <c r="E3397" i="4"/>
  <c r="E3398" i="4"/>
  <c r="E3399" i="4"/>
  <c r="E3401" i="4"/>
  <c r="E3402" i="4"/>
  <c r="E3403" i="4"/>
  <c r="E3404" i="4"/>
  <c r="E3406" i="4"/>
  <c r="E3407" i="4"/>
  <c r="E3408" i="4"/>
  <c r="E3409" i="4"/>
  <c r="E3410" i="4"/>
  <c r="E3411" i="4"/>
  <c r="E3412" i="4"/>
  <c r="E3413" i="4"/>
  <c r="E3415" i="4"/>
  <c r="E3416" i="4"/>
  <c r="E3417" i="4"/>
  <c r="E3418" i="4"/>
  <c r="E3419" i="4"/>
  <c r="E3422" i="4"/>
  <c r="E3423" i="4"/>
  <c r="E3424" i="4"/>
  <c r="E3425" i="4"/>
  <c r="E3426" i="4"/>
  <c r="E3427" i="4"/>
  <c r="E3428" i="4"/>
  <c r="E3429" i="4"/>
  <c r="E3431" i="4"/>
  <c r="E3432" i="4"/>
  <c r="E3433" i="4"/>
  <c r="E3434" i="4"/>
  <c r="E3435" i="4"/>
  <c r="E3436" i="4"/>
  <c r="E3437" i="4"/>
  <c r="E3439" i="4"/>
  <c r="E3440" i="4"/>
  <c r="E3441" i="4"/>
  <c r="E3442" i="4"/>
  <c r="E3443" i="4"/>
  <c r="E3444" i="4"/>
  <c r="E3445" i="4"/>
  <c r="E3446" i="4"/>
  <c r="E3447" i="4"/>
  <c r="E3449" i="4"/>
  <c r="E3450" i="4"/>
  <c r="E3451" i="4"/>
  <c r="E3452" i="4"/>
  <c r="E3453" i="4"/>
  <c r="E3454" i="4"/>
  <c r="E3455" i="4"/>
  <c r="E3457" i="4"/>
  <c r="E3458" i="4"/>
  <c r="E3459" i="4"/>
  <c r="E3460" i="4"/>
  <c r="E3461" i="4"/>
  <c r="E3462" i="4"/>
  <c r="E3463" i="4"/>
  <c r="E3464" i="4"/>
  <c r="E3466" i="4"/>
  <c r="E3467" i="4"/>
  <c r="E3468" i="4"/>
  <c r="E3469" i="4"/>
  <c r="E3470" i="4"/>
  <c r="E3471" i="4"/>
  <c r="E3472" i="4"/>
  <c r="E3474" i="4"/>
  <c r="E3475" i="4"/>
  <c r="E3476" i="4"/>
  <c r="E3477" i="4"/>
  <c r="E3478" i="4"/>
  <c r="E3479" i="4"/>
  <c r="E3480" i="4"/>
  <c r="E3481" i="4"/>
  <c r="E3483" i="4"/>
  <c r="E3484" i="4"/>
  <c r="E3485" i="4"/>
  <c r="E3486" i="4"/>
  <c r="E3487" i="4"/>
  <c r="E3488" i="4"/>
  <c r="E3489" i="4"/>
  <c r="E3491" i="4"/>
  <c r="E3492" i="4"/>
  <c r="E3493" i="4"/>
  <c r="E3494" i="4"/>
  <c r="E3495" i="4"/>
  <c r="E3496" i="4"/>
  <c r="E3497" i="4"/>
  <c r="E3498" i="4"/>
  <c r="E3499" i="4"/>
  <c r="E3501" i="4"/>
  <c r="E3502" i="4"/>
  <c r="E3503" i="4"/>
  <c r="E3504" i="4"/>
  <c r="E3505" i="4"/>
  <c r="E3506" i="4"/>
  <c r="E3507" i="4"/>
  <c r="E3509" i="4"/>
  <c r="E3510" i="4"/>
  <c r="E3511" i="4"/>
  <c r="E3512" i="4"/>
  <c r="E3513" i="4"/>
  <c r="E3514" i="4"/>
  <c r="E3515" i="4"/>
  <c r="E3516" i="4"/>
  <c r="E3517" i="4"/>
  <c r="E3519" i="4"/>
  <c r="E3520" i="4"/>
  <c r="E3521" i="4"/>
  <c r="E3522" i="4"/>
  <c r="E3523" i="4"/>
  <c r="E3524" i="4"/>
  <c r="E3525" i="4"/>
  <c r="E3526" i="4"/>
  <c r="E3527" i="4"/>
  <c r="E3529" i="4"/>
  <c r="E3530" i="4"/>
  <c r="E3531" i="4"/>
  <c r="E3532" i="4"/>
  <c r="E3533" i="4"/>
  <c r="E3534" i="4"/>
  <c r="E3535" i="4"/>
  <c r="E3536" i="4"/>
  <c r="E3538" i="4"/>
  <c r="E3539" i="4"/>
  <c r="E3540" i="4"/>
  <c r="E3541" i="4"/>
  <c r="E3542" i="4"/>
  <c r="E3544" i="4"/>
  <c r="E3545" i="4"/>
  <c r="E3546" i="4"/>
  <c r="E3547" i="4"/>
  <c r="E3548" i="4"/>
  <c r="E3550" i="4"/>
  <c r="E3551" i="4"/>
  <c r="E3552" i="4"/>
  <c r="E3553" i="4"/>
  <c r="E3554" i="4"/>
  <c r="E3555" i="4"/>
  <c r="E3556" i="4"/>
  <c r="E3557" i="4"/>
  <c r="E3559" i="4"/>
  <c r="E3560" i="4"/>
  <c r="E3561" i="4"/>
  <c r="E3562" i="4"/>
  <c r="E3563" i="4"/>
  <c r="E3564" i="4"/>
  <c r="E3565" i="4"/>
  <c r="E3566" i="4"/>
  <c r="E3568" i="4"/>
  <c r="E3569" i="4"/>
  <c r="E3570" i="4"/>
  <c r="E3571" i="4"/>
  <c r="E3572" i="4"/>
  <c r="E3573" i="4"/>
  <c r="E3574" i="4"/>
  <c r="E3575" i="4"/>
  <c r="E3577" i="4"/>
  <c r="E3578" i="4"/>
  <c r="E3579" i="4"/>
  <c r="E3580" i="4"/>
  <c r="E3581" i="4"/>
  <c r="E3583" i="4"/>
  <c r="E3584" i="4"/>
  <c r="E3585" i="4"/>
  <c r="E3586" i="4"/>
  <c r="E3587" i="4"/>
  <c r="E3588" i="4"/>
  <c r="E3589" i="4"/>
  <c r="E3590" i="4"/>
  <c r="E3591" i="4"/>
  <c r="E3593" i="4"/>
  <c r="E3594" i="4"/>
  <c r="E3595" i="4"/>
  <c r="E3596" i="4"/>
  <c r="E3597" i="4"/>
  <c r="E3598" i="4"/>
  <c r="E3599" i="4"/>
  <c r="E3600" i="4"/>
  <c r="E3601" i="4"/>
  <c r="E3603" i="4"/>
  <c r="E3604" i="4"/>
  <c r="E3605" i="4"/>
  <c r="E3606" i="4"/>
  <c r="E3607" i="4"/>
  <c r="E3608" i="4"/>
  <c r="E3609" i="4"/>
  <c r="E3610" i="4"/>
  <c r="E3612" i="4"/>
  <c r="E3613" i="4"/>
  <c r="E3614" i="4"/>
  <c r="E3615" i="4"/>
  <c r="E3616" i="4"/>
  <c r="E3617" i="4"/>
  <c r="E3618" i="4"/>
  <c r="E3619" i="4"/>
  <c r="E3620" i="4"/>
  <c r="E3621" i="4"/>
  <c r="E3622" i="4"/>
  <c r="E3624" i="4"/>
  <c r="E3625" i="4"/>
  <c r="E3626" i="4"/>
  <c r="E3627" i="4"/>
  <c r="E3628" i="4"/>
  <c r="E3629" i="4"/>
  <c r="E3630" i="4"/>
  <c r="E3631" i="4"/>
  <c r="E3633" i="4"/>
  <c r="E3634" i="4"/>
  <c r="E3635" i="4"/>
  <c r="E3636" i="4"/>
  <c r="E3637" i="4"/>
  <c r="E3638" i="4"/>
  <c r="E3639" i="4"/>
  <c r="E3641" i="4"/>
  <c r="E3642" i="4"/>
  <c r="E3643" i="4"/>
  <c r="E3644" i="4"/>
  <c r="E3645" i="4"/>
  <c r="E3646" i="4"/>
  <c r="E3647" i="4"/>
  <c r="E3649" i="4"/>
  <c r="E3650" i="4"/>
  <c r="E3651" i="4"/>
  <c r="E3652" i="4"/>
  <c r="E3653" i="4"/>
  <c r="E3656" i="4"/>
  <c r="E3657" i="4"/>
  <c r="E3658" i="4"/>
  <c r="E3659" i="4"/>
  <c r="E3660" i="4"/>
  <c r="E3661" i="4"/>
  <c r="E3662" i="4"/>
  <c r="E3663" i="4"/>
  <c r="E3664" i="4"/>
  <c r="E3665" i="4"/>
  <c r="E3667" i="4"/>
  <c r="E3668" i="4"/>
  <c r="E3669" i="4"/>
  <c r="E3670" i="4"/>
  <c r="E3671" i="4"/>
  <c r="E3672" i="4"/>
  <c r="E3673" i="4"/>
  <c r="E3674" i="4"/>
  <c r="E3675" i="4"/>
  <c r="E3676" i="4"/>
  <c r="E3678" i="4"/>
  <c r="E3679" i="4"/>
  <c r="E3680" i="4"/>
  <c r="E3681" i="4"/>
  <c r="E3682" i="4"/>
  <c r="E3683" i="4"/>
  <c r="E3684" i="4"/>
  <c r="E3685" i="4"/>
  <c r="E3686" i="4"/>
  <c r="E3687" i="4"/>
  <c r="E3699" i="4"/>
  <c r="E3700" i="4"/>
  <c r="E3701" i="4"/>
  <c r="E3702" i="4"/>
  <c r="E3703" i="4"/>
  <c r="E3704" i="4"/>
  <c r="E3705" i="4"/>
  <c r="E3707" i="4"/>
  <c r="E3708" i="4"/>
  <c r="E3709" i="4"/>
  <c r="E3710" i="4"/>
  <c r="E3711" i="4"/>
  <c r="E3712" i="4"/>
  <c r="E3713" i="4"/>
  <c r="E3715" i="4"/>
  <c r="E3716" i="4"/>
  <c r="E3717" i="4"/>
  <c r="E3718" i="4"/>
  <c r="E3719" i="4"/>
  <c r="E3720" i="4"/>
  <c r="E3721" i="4"/>
  <c r="E3723" i="4"/>
  <c r="E3724" i="4"/>
  <c r="E3725" i="4"/>
  <c r="E3726" i="4"/>
  <c r="E3727" i="4"/>
  <c r="E3729" i="4"/>
  <c r="E3730" i="4"/>
  <c r="E3731" i="4"/>
  <c r="E3732" i="4"/>
  <c r="E3733" i="4"/>
  <c r="E3734" i="4"/>
  <c r="E3735" i="4"/>
  <c r="E3737" i="4"/>
  <c r="E3738" i="4"/>
  <c r="E3739" i="4"/>
  <c r="E3740" i="4"/>
  <c r="E3741" i="4"/>
  <c r="E3742" i="4"/>
  <c r="E3743" i="4"/>
  <c r="E3745" i="4"/>
  <c r="E3746" i="4"/>
  <c r="E3747" i="4"/>
  <c r="E3748" i="4"/>
  <c r="E3749" i="4"/>
  <c r="E3750" i="4"/>
  <c r="E3752" i="4"/>
  <c r="E3753" i="4"/>
  <c r="E3754" i="4"/>
  <c r="E3755" i="4"/>
  <c r="E3756" i="4"/>
  <c r="E3758" i="4"/>
  <c r="E3759" i="4"/>
  <c r="E3760" i="4"/>
  <c r="E3761" i="4"/>
  <c r="E3762" i="4"/>
  <c r="E3763" i="4"/>
  <c r="E3764" i="4"/>
  <c r="E3766" i="4"/>
  <c r="E3767" i="4"/>
  <c r="E3768" i="4"/>
  <c r="E3769" i="4"/>
  <c r="E3770" i="4"/>
  <c r="E3772" i="4"/>
  <c r="E3773" i="4"/>
  <c r="E3774" i="4"/>
  <c r="E3775" i="4"/>
  <c r="E3776" i="4"/>
  <c r="E3777" i="4"/>
  <c r="E3778" i="4"/>
  <c r="E3780" i="4"/>
  <c r="E3781" i="4"/>
  <c r="E3782" i="4"/>
  <c r="E3783" i="4"/>
  <c r="E3784" i="4"/>
  <c r="E3786" i="4"/>
  <c r="E3787" i="4"/>
  <c r="E3788" i="4"/>
  <c r="E3789" i="4"/>
  <c r="E3790" i="4"/>
  <c r="E3791" i="4"/>
  <c r="E3792" i="4"/>
  <c r="E3793" i="4"/>
  <c r="E3794" i="4"/>
  <c r="E3796" i="4"/>
  <c r="E3797" i="4"/>
  <c r="E3798" i="4"/>
  <c r="E3799" i="4"/>
  <c r="E3800" i="4"/>
  <c r="E3802" i="4"/>
  <c r="E3803" i="4"/>
  <c r="E3804" i="4"/>
  <c r="E3805" i="4"/>
  <c r="E3806" i="4"/>
  <c r="E3807" i="4"/>
  <c r="E3808" i="4"/>
  <c r="E3810" i="4"/>
  <c r="E3811" i="4"/>
  <c r="E3812" i="4"/>
  <c r="E3813" i="4"/>
  <c r="E3814" i="4"/>
  <c r="E3815" i="4"/>
  <c r="E3816" i="4"/>
  <c r="E3817" i="4"/>
  <c r="E3818" i="4"/>
  <c r="E3820" i="4"/>
  <c r="E3821" i="4"/>
  <c r="E3822" i="4"/>
  <c r="E3823" i="4"/>
  <c r="E3824" i="4"/>
  <c r="E3825" i="4"/>
  <c r="E3826" i="4"/>
  <c r="E3828" i="4"/>
  <c r="E3829" i="4"/>
  <c r="E3830" i="4"/>
  <c r="E3831" i="4"/>
  <c r="E3832" i="4"/>
  <c r="E3835" i="4"/>
  <c r="E3836" i="4"/>
  <c r="E3837" i="4"/>
  <c r="E3838" i="4"/>
  <c r="E3839" i="4"/>
  <c r="E3840" i="4"/>
  <c r="E3841" i="4"/>
  <c r="E3843" i="4"/>
  <c r="E3844" i="4"/>
  <c r="E3845" i="4"/>
  <c r="E3846" i="4"/>
  <c r="E3847" i="4"/>
  <c r="E3848" i="4"/>
  <c r="E3849" i="4"/>
  <c r="E3851" i="4"/>
  <c r="E3852" i="4"/>
  <c r="E3853" i="4"/>
  <c r="E3854" i="4"/>
  <c r="E3855" i="4"/>
  <c r="E3856" i="4"/>
  <c r="E3857" i="4"/>
  <c r="E3859" i="4"/>
  <c r="E3860" i="4"/>
  <c r="E3861" i="4"/>
  <c r="E3862" i="4"/>
  <c r="E3863" i="4"/>
  <c r="E3864" i="4"/>
  <c r="E3865" i="4"/>
  <c r="E3868" i="4"/>
  <c r="E3869" i="4"/>
  <c r="E3870" i="4"/>
  <c r="E3871" i="4"/>
  <c r="E3872" i="4"/>
  <c r="E3873" i="4"/>
  <c r="E3874" i="4"/>
  <c r="E3876" i="4"/>
  <c r="E3877" i="4"/>
  <c r="E3878" i="4"/>
  <c r="E3879" i="4"/>
  <c r="E3880" i="4"/>
  <c r="E3881" i="4"/>
  <c r="E3883" i="4"/>
  <c r="E3884" i="4"/>
  <c r="E3885" i="4"/>
  <c r="E3886" i="4"/>
  <c r="E3887" i="4"/>
  <c r="E3888" i="4"/>
  <c r="E3889" i="4"/>
  <c r="E3891" i="4"/>
  <c r="E3892" i="4"/>
  <c r="E3893" i="4"/>
  <c r="E3894" i="4"/>
  <c r="E3895" i="4"/>
  <c r="E3896" i="4"/>
  <c r="E3898" i="4"/>
  <c r="E3899" i="4"/>
  <c r="E3900" i="4"/>
  <c r="E3901" i="4"/>
  <c r="E3902" i="4"/>
  <c r="E3903" i="4"/>
  <c r="E3904" i="4"/>
  <c r="E3906" i="4"/>
  <c r="E3907" i="4"/>
  <c r="E3908" i="4"/>
  <c r="E3909" i="4"/>
  <c r="E3910" i="4"/>
  <c r="E3911" i="4"/>
  <c r="E3914" i="4"/>
  <c r="E3915" i="4"/>
  <c r="E3916" i="4"/>
  <c r="E3917" i="4"/>
  <c r="E3918" i="4"/>
  <c r="E3919" i="4"/>
  <c r="E3920" i="4"/>
  <c r="E3922" i="4"/>
  <c r="E3923" i="4"/>
  <c r="E3924" i="4"/>
  <c r="E3925" i="4"/>
  <c r="E3926" i="4"/>
  <c r="E3927" i="4"/>
  <c r="E3928" i="4"/>
  <c r="E3930" i="4"/>
  <c r="E3931" i="4"/>
  <c r="E3932" i="4"/>
  <c r="E3933" i="4"/>
  <c r="E3934" i="4"/>
  <c r="E3935" i="4"/>
  <c r="E3936" i="4"/>
  <c r="E3937" i="4"/>
  <c r="E3939" i="4"/>
  <c r="E3940" i="4"/>
  <c r="E3941" i="4"/>
  <c r="E3942" i="4"/>
  <c r="E3943" i="4"/>
  <c r="E3944" i="4"/>
  <c r="E3945" i="4"/>
  <c r="E3946" i="4"/>
  <c r="E3948" i="4"/>
  <c r="E3949" i="4"/>
  <c r="E3950" i="4"/>
  <c r="E3951" i="4"/>
  <c r="E3952" i="4"/>
  <c r="E3953" i="4"/>
  <c r="E3954" i="4"/>
  <c r="E3955" i="4"/>
  <c r="E3956" i="4"/>
  <c r="E3959" i="4"/>
  <c r="E3960" i="4"/>
  <c r="E3961" i="4"/>
  <c r="E3962" i="4"/>
  <c r="E3963" i="4"/>
  <c r="E3964" i="4"/>
  <c r="E3965" i="4"/>
  <c r="E3966" i="4"/>
  <c r="E3968" i="4"/>
  <c r="E3969" i="4"/>
  <c r="E3970" i="4"/>
  <c r="E3971" i="4"/>
  <c r="E3972" i="4"/>
  <c r="E3973" i="4"/>
  <c r="E3974" i="4"/>
  <c r="E3976" i="4"/>
  <c r="E3977" i="4"/>
  <c r="E3978" i="4"/>
  <c r="E3979" i="4"/>
  <c r="E3980" i="4"/>
  <c r="E3981" i="4"/>
  <c r="E3982" i="4"/>
  <c r="E3983" i="4"/>
  <c r="E3985" i="4"/>
  <c r="E3986" i="4"/>
  <c r="E3987" i="4"/>
  <c r="E3988" i="4"/>
  <c r="E3989" i="4"/>
  <c r="E3990" i="4"/>
  <c r="E3991" i="4"/>
  <c r="E3992" i="4"/>
  <c r="E3993" i="4"/>
  <c r="E3995" i="4"/>
  <c r="E3996" i="4"/>
  <c r="E3997" i="4"/>
  <c r="E3998" i="4"/>
  <c r="E3999" i="4"/>
  <c r="E4000" i="4"/>
  <c r="E4001" i="4"/>
  <c r="E4003" i="4"/>
  <c r="E4004" i="4"/>
  <c r="E4005" i="4"/>
  <c r="E4006" i="4"/>
  <c r="E4007" i="4"/>
  <c r="E4008" i="4"/>
  <c r="E4009" i="4"/>
  <c r="E4010" i="4"/>
  <c r="E4012" i="4"/>
  <c r="E4013" i="4"/>
  <c r="E4014" i="4"/>
  <c r="E4015" i="4"/>
  <c r="E4016" i="4"/>
  <c r="E4017" i="4"/>
  <c r="E4018" i="4"/>
  <c r="E4019" i="4"/>
  <c r="E4021" i="4"/>
  <c r="E4022" i="4"/>
  <c r="E4023" i="4"/>
  <c r="E4024" i="4"/>
  <c r="E4025" i="4"/>
  <c r="E4026" i="4"/>
  <c r="E4027" i="4"/>
  <c r="E4028" i="4"/>
  <c r="E4029" i="4"/>
  <c r="E4032" i="4"/>
  <c r="E4033" i="4"/>
  <c r="E4034" i="4"/>
  <c r="E4035" i="4"/>
  <c r="E4036" i="4"/>
  <c r="E4037" i="4"/>
  <c r="E4038" i="4"/>
  <c r="E4039" i="4"/>
  <c r="E4041" i="4"/>
  <c r="E4042" i="4"/>
  <c r="E4043" i="4"/>
  <c r="E4044" i="4"/>
  <c r="E4045" i="4"/>
  <c r="E4046" i="4"/>
  <c r="E4047" i="4"/>
  <c r="E4048" i="4"/>
  <c r="E4050" i="4"/>
  <c r="E4051" i="4"/>
  <c r="E4052" i="4"/>
  <c r="E4053" i="4"/>
  <c r="E4054" i="4"/>
  <c r="E4055" i="4"/>
  <c r="E4056" i="4"/>
  <c r="E4058" i="4"/>
  <c r="E4059" i="4"/>
  <c r="E4060" i="4"/>
  <c r="E4061" i="4"/>
  <c r="E4062" i="4"/>
  <c r="E4063" i="4"/>
  <c r="E4064" i="4"/>
  <c r="E4065" i="4"/>
  <c r="E4067" i="4"/>
  <c r="E4068" i="4"/>
  <c r="E4069" i="4"/>
  <c r="E4070" i="4"/>
  <c r="E4071" i="4"/>
  <c r="E4072" i="4"/>
  <c r="E4074" i="4"/>
  <c r="E4075" i="4"/>
  <c r="E4076" i="4"/>
  <c r="E4077" i="4"/>
  <c r="E4078" i="4"/>
  <c r="E4079" i="4"/>
  <c r="E4080" i="4"/>
  <c r="E4081" i="4"/>
  <c r="E4082" i="4"/>
  <c r="E4083" i="4"/>
  <c r="E4085" i="4"/>
  <c r="E4086" i="4"/>
  <c r="E4087" i="4"/>
  <c r="E4088" i="4"/>
  <c r="E4089" i="4"/>
  <c r="E4090" i="4"/>
  <c r="E4092" i="4"/>
  <c r="E4093" i="4"/>
  <c r="E4094" i="4"/>
  <c r="E4095" i="4"/>
  <c r="E4096" i="4"/>
  <c r="E4097" i="4"/>
  <c r="E4098" i="4"/>
  <c r="E4099" i="4"/>
  <c r="E4100" i="4"/>
  <c r="E4104" i="4"/>
  <c r="E4105" i="4"/>
  <c r="E4106" i="4"/>
  <c r="E4107" i="4"/>
  <c r="E4108" i="4"/>
  <c r="E4109" i="4"/>
  <c r="E4110" i="4"/>
  <c r="E4111" i="4"/>
  <c r="E4112" i="4"/>
  <c r="E4114" i="4"/>
  <c r="E4115" i="4"/>
  <c r="E4116" i="4"/>
  <c r="E4117" i="4"/>
  <c r="E4118" i="4"/>
  <c r="E4119" i="4"/>
  <c r="E4120" i="4"/>
  <c r="E4122" i="4"/>
  <c r="E4123" i="4"/>
  <c r="E4124" i="4"/>
  <c r="E4125" i="4"/>
  <c r="E4126" i="4"/>
  <c r="E4127" i="4"/>
  <c r="E4128" i="4"/>
  <c r="E4130" i="4"/>
  <c r="E4131" i="4"/>
  <c r="E4132" i="4"/>
  <c r="E4133" i="4"/>
  <c r="E4134" i="4"/>
  <c r="E4135" i="4"/>
  <c r="E4136" i="4"/>
  <c r="E4138" i="4"/>
  <c r="E4139" i="4"/>
  <c r="E4140" i="4"/>
  <c r="E4141" i="4"/>
  <c r="E4142" i="4"/>
  <c r="E4143" i="4"/>
  <c r="E4144" i="4"/>
  <c r="E4146" i="4"/>
  <c r="E4147" i="4"/>
  <c r="E4148" i="4"/>
  <c r="E4149" i="4"/>
  <c r="E4150" i="4"/>
  <c r="E4151" i="4"/>
  <c r="E4152" i="4"/>
  <c r="E4154" i="4"/>
  <c r="E4155" i="4"/>
  <c r="E4156" i="4"/>
  <c r="E4157" i="4"/>
  <c r="E4158" i="4"/>
  <c r="E4159" i="4"/>
  <c r="E4160" i="4"/>
  <c r="E4161" i="4"/>
  <c r="E4162" i="4"/>
  <c r="E4164" i="4"/>
  <c r="E4165" i="4"/>
  <c r="E4166" i="4"/>
  <c r="E4167" i="4"/>
  <c r="E4168" i="4"/>
  <c r="E4169" i="4"/>
  <c r="E4170" i="4"/>
  <c r="E4172" i="4"/>
  <c r="E4173" i="4"/>
  <c r="E4174" i="4"/>
  <c r="E4175" i="4"/>
  <c r="E4176" i="4"/>
  <c r="E4177" i="4"/>
  <c r="E4178" i="4"/>
  <c r="E4180" i="4"/>
  <c r="E4181" i="4"/>
  <c r="E4182" i="4"/>
  <c r="E4183" i="4"/>
  <c r="E4184" i="4"/>
  <c r="E4185" i="4"/>
  <c r="E4186" i="4"/>
  <c r="E4188" i="4"/>
  <c r="E4189" i="4"/>
  <c r="E4190" i="4"/>
  <c r="E4191" i="4"/>
  <c r="E4192" i="4"/>
  <c r="E4193" i="4"/>
  <c r="E4194" i="4"/>
  <c r="E4195" i="4"/>
  <c r="E4197" i="4"/>
  <c r="E4198" i="4"/>
  <c r="E4199" i="4"/>
  <c r="E4200" i="4"/>
  <c r="E4201" i="4"/>
  <c r="E4202" i="4"/>
  <c r="E4203" i="4"/>
  <c r="E4205" i="4"/>
  <c r="E4206" i="4"/>
  <c r="E4207" i="4"/>
  <c r="E4208" i="4"/>
  <c r="E4209" i="4"/>
  <c r="E4210" i="4"/>
  <c r="E4211" i="4"/>
  <c r="E4212" i="4"/>
  <c r="E4213" i="4"/>
  <c r="E4215" i="4"/>
  <c r="E4216" i="4"/>
  <c r="E4217" i="4"/>
  <c r="E4218" i="4"/>
  <c r="E4219" i="4"/>
  <c r="E4220" i="4"/>
  <c r="E4221" i="4"/>
  <c r="E4222" i="4"/>
  <c r="E4224" i="4"/>
  <c r="E4225" i="4"/>
  <c r="E4226" i="4"/>
  <c r="E4227" i="4"/>
  <c r="E4228" i="4"/>
  <c r="E4229" i="4"/>
  <c r="E4232" i="4"/>
  <c r="E4233" i="4"/>
  <c r="E4234" i="4"/>
  <c r="E4236" i="4"/>
  <c r="E4237" i="4"/>
  <c r="E4238" i="4"/>
  <c r="E4239" i="4"/>
  <c r="E4241" i="4"/>
  <c r="E4242" i="4"/>
  <c r="E4243" i="4"/>
  <c r="E4244" i="4"/>
  <c r="E4246" i="4"/>
  <c r="E4247" i="4"/>
  <c r="E4248" i="4"/>
  <c r="E4249" i="4"/>
  <c r="E4252" i="4"/>
  <c r="E4253" i="4"/>
  <c r="E4254" i="4"/>
  <c r="E4255" i="4"/>
  <c r="E4256" i="4"/>
  <c r="E4257" i="4"/>
  <c r="E4259" i="4"/>
  <c r="E4260" i="4"/>
  <c r="E4261" i="4"/>
  <c r="E4262" i="4"/>
  <c r="E4263" i="4"/>
  <c r="E4264" i="4"/>
  <c r="E4265" i="4"/>
  <c r="E4268" i="4"/>
  <c r="E4269" i="4"/>
  <c r="E4270" i="4"/>
  <c r="E4271" i="4"/>
  <c r="E4272" i="4"/>
  <c r="E4273" i="4"/>
  <c r="E4274" i="4"/>
  <c r="E4275" i="4"/>
  <c r="E4278" i="4"/>
  <c r="E4279" i="4"/>
  <c r="E4280" i="4"/>
  <c r="E4281" i="4"/>
  <c r="E4282" i="4"/>
  <c r="E4283" i="4"/>
  <c r="E4284" i="4"/>
  <c r="E4285" i="4"/>
  <c r="E4286" i="4"/>
  <c r="E4287" i="4"/>
  <c r="E4289" i="4"/>
  <c r="E4290" i="4"/>
  <c r="E4291" i="4"/>
  <c r="E4292" i="4"/>
  <c r="E4293" i="4"/>
  <c r="E4294" i="4"/>
  <c r="E4295" i="4"/>
  <c r="E4296" i="4"/>
  <c r="E4297" i="4"/>
  <c r="E4299" i="4"/>
  <c r="E4300" i="4"/>
  <c r="E4301" i="4"/>
  <c r="E4302" i="4"/>
  <c r="E4303" i="4"/>
  <c r="E4304" i="4"/>
  <c r="E4305" i="4"/>
  <c r="E4306" i="4"/>
  <c r="E4308" i="4"/>
  <c r="E4309" i="4"/>
  <c r="E4310" i="4"/>
  <c r="E4311" i="4"/>
  <c r="E4312" i="4"/>
  <c r="E4313" i="4"/>
  <c r="E4314" i="4"/>
  <c r="E4315" i="4"/>
  <c r="E4316" i="4"/>
  <c r="E4317" i="4"/>
  <c r="E4319" i="4"/>
  <c r="E4320" i="4"/>
  <c r="E4321" i="4"/>
  <c r="E4322" i="4"/>
  <c r="E4323" i="4"/>
  <c r="E4324" i="4"/>
  <c r="E4325" i="4"/>
  <c r="E4326" i="4"/>
  <c r="E4328" i="4"/>
  <c r="E4329" i="4"/>
  <c r="E4330" i="4"/>
  <c r="E4331" i="4"/>
  <c r="E4332" i="4"/>
  <c r="E4333" i="4"/>
  <c r="E4334" i="4"/>
  <c r="E4335" i="4"/>
  <c r="E4337" i="4"/>
  <c r="E4338" i="4"/>
  <c r="E4339" i="4"/>
  <c r="E4340" i="4"/>
  <c r="E4341" i="4"/>
  <c r="E4342" i="4"/>
  <c r="E4343" i="4"/>
  <c r="E4344" i="4"/>
  <c r="E4346" i="4"/>
  <c r="E4347" i="4"/>
  <c r="E4348" i="4"/>
  <c r="E4349" i="4"/>
  <c r="E4350" i="4"/>
  <c r="E4351" i="4"/>
  <c r="E4352" i="4"/>
  <c r="E4353" i="4"/>
  <c r="E4355" i="4"/>
  <c r="E4356" i="4"/>
  <c r="E4357" i="4"/>
  <c r="E4358" i="4"/>
  <c r="E4359" i="4"/>
  <c r="E4360" i="4"/>
  <c r="E4361" i="4"/>
  <c r="E4362" i="4"/>
  <c r="E4363" i="4"/>
  <c r="E4365" i="4"/>
  <c r="E4366" i="4"/>
  <c r="E4367" i="4"/>
  <c r="E4368" i="4"/>
  <c r="E4369" i="4"/>
  <c r="E4370" i="4"/>
  <c r="E4371" i="4"/>
  <c r="E4372" i="4"/>
  <c r="E4373" i="4"/>
  <c r="E4374" i="4"/>
  <c r="E4376" i="4"/>
  <c r="E4377" i="4"/>
  <c r="E4378" i="4"/>
  <c r="E4379" i="4"/>
  <c r="E4380" i="4"/>
  <c r="E4381" i="4"/>
  <c r="E3289" i="4"/>
  <c r="F1096" i="2"/>
  <c r="F1097" i="2"/>
  <c r="F1098" i="2"/>
  <c r="F1099" i="2"/>
  <c r="F1100" i="2"/>
  <c r="F1101" i="2"/>
  <c r="F1102" i="2"/>
  <c r="F1103" i="2"/>
  <c r="F1104" i="2"/>
  <c r="F1105" i="2"/>
  <c r="F1106" i="2"/>
  <c r="F1107" i="2"/>
  <c r="F1108" i="2"/>
  <c r="F1109" i="2"/>
  <c r="F1110" i="2"/>
  <c r="F1111" i="2"/>
  <c r="F1112" i="2"/>
  <c r="F1113" i="2"/>
  <c r="F1114" i="2"/>
  <c r="F1116" i="2"/>
  <c r="F1117" i="2"/>
  <c r="F1118" i="2"/>
  <c r="F1119" i="2"/>
  <c r="F1120" i="2"/>
  <c r="F1121" i="2"/>
  <c r="F1122" i="2"/>
  <c r="F1123" i="2"/>
  <c r="F1124" i="2"/>
  <c r="F1125" i="2"/>
  <c r="F1126" i="2"/>
  <c r="F1127" i="2"/>
  <c r="F1128" i="2"/>
  <c r="F1129" i="2"/>
  <c r="F1130" i="2"/>
  <c r="F1131" i="2"/>
  <c r="F1132" i="2"/>
  <c r="F1133" i="2"/>
  <c r="F1134" i="2"/>
  <c r="F1135" i="2"/>
  <c r="F1136" i="2"/>
  <c r="F1137" i="2"/>
  <c r="F1138" i="2"/>
  <c r="F1139" i="2"/>
  <c r="F1140" i="2"/>
  <c r="F1141" i="2"/>
  <c r="F1142" i="2"/>
  <c r="F1143" i="2"/>
  <c r="F1144" i="2"/>
  <c r="F1145" i="2"/>
  <c r="F1148" i="2"/>
  <c r="F1149" i="2"/>
  <c r="F1150" i="2"/>
  <c r="F1151" i="2"/>
  <c r="F1152" i="2"/>
  <c r="F1153" i="2"/>
  <c r="F1154" i="2"/>
  <c r="F1155" i="2"/>
  <c r="F1156" i="2"/>
  <c r="F1157" i="2"/>
  <c r="F1158" i="2"/>
  <c r="F1159" i="2"/>
  <c r="F1160" i="2"/>
  <c r="F1161" i="2"/>
  <c r="F1162" i="2"/>
  <c r="F1163" i="2"/>
  <c r="F1164" i="2"/>
  <c r="F1165" i="2"/>
  <c r="F1167" i="2"/>
  <c r="F1168" i="2"/>
  <c r="F1169" i="2"/>
  <c r="F1170" i="2"/>
  <c r="F1172" i="2"/>
  <c r="F1173" i="2"/>
  <c r="F1174" i="2"/>
  <c r="F1175" i="2"/>
  <c r="F1176" i="2"/>
  <c r="F1177" i="2"/>
  <c r="F1179" i="2"/>
  <c r="F1180" i="2"/>
  <c r="F1181" i="2"/>
  <c r="F1182" i="2"/>
  <c r="F1183" i="2"/>
  <c r="F1185" i="2"/>
  <c r="F1186" i="2"/>
  <c r="F1187" i="2"/>
  <c r="F1188" i="2"/>
  <c r="F1189" i="2"/>
  <c r="F1190" i="2"/>
  <c r="F1191" i="2"/>
  <c r="F1192" i="2"/>
  <c r="F1194" i="2"/>
  <c r="F1195" i="2"/>
  <c r="F1196" i="2"/>
  <c r="F1197" i="2"/>
  <c r="F1198" i="2"/>
  <c r="F1199" i="2"/>
  <c r="F1200" i="2"/>
  <c r="F1201" i="2"/>
  <c r="F1202" i="2"/>
  <c r="F1204" i="2"/>
  <c r="F1205" i="2"/>
  <c r="F1206" i="2"/>
  <c r="F1207" i="2"/>
  <c r="F1208" i="2"/>
  <c r="F1209" i="2"/>
  <c r="F1210" i="2"/>
  <c r="F1211" i="2"/>
  <c r="F1212" i="2"/>
  <c r="F1213" i="2"/>
  <c r="F1214" i="2"/>
  <c r="F1215" i="2"/>
  <c r="F1216" i="2"/>
  <c r="F1217" i="2"/>
  <c r="F1218" i="2"/>
  <c r="F1220" i="2"/>
  <c r="F1221" i="2"/>
  <c r="F1222" i="2"/>
  <c r="F1223" i="2"/>
  <c r="F1225" i="2"/>
  <c r="F1226" i="2"/>
  <c r="F1228" i="2"/>
  <c r="F1230" i="2"/>
  <c r="G1230" i="2" s="1"/>
  <c r="F1231" i="2"/>
  <c r="F1232" i="2"/>
  <c r="F1233" i="2"/>
  <c r="F1234" i="2"/>
  <c r="F1235" i="2"/>
  <c r="F1236" i="2"/>
  <c r="F1237" i="2"/>
  <c r="F1238" i="2"/>
  <c r="F1239" i="2"/>
  <c r="F1240" i="2"/>
  <c r="I1095" i="2"/>
  <c r="K201" i="5" l="1"/>
  <c r="M201" i="5" s="1"/>
  <c r="N201" i="5" s="1"/>
  <c r="K469" i="5"/>
  <c r="M469" i="5" s="1"/>
  <c r="N469" i="5" s="1"/>
  <c r="K203" i="5"/>
  <c r="M203" i="5" s="1"/>
  <c r="N203" i="5" s="1"/>
  <c r="K508" i="5"/>
  <c r="M508" i="5" s="1"/>
  <c r="N508" i="5" s="1"/>
  <c r="K462" i="5"/>
  <c r="M462" i="5" s="1"/>
  <c r="N462" i="5" s="1"/>
  <c r="K252" i="5"/>
  <c r="M252" i="5" s="1"/>
  <c r="O252" i="5" s="1"/>
  <c r="K381" i="5"/>
  <c r="M381" i="5" s="1"/>
  <c r="N381" i="5" s="1"/>
  <c r="K392" i="5"/>
  <c r="M392" i="5" s="1"/>
  <c r="N392" i="5" s="1"/>
  <c r="K308" i="5"/>
  <c r="M308" i="5" s="1"/>
  <c r="N308" i="5" s="1"/>
  <c r="K486" i="5"/>
  <c r="M486" i="5" s="1"/>
  <c r="N486" i="5" s="1"/>
  <c r="K236" i="5"/>
  <c r="M236" i="5" s="1"/>
  <c r="N236" i="5" s="1"/>
  <c r="K275" i="5"/>
  <c r="M275" i="5" s="1"/>
  <c r="N275" i="5" s="1"/>
  <c r="K473" i="5"/>
  <c r="M473" i="5" s="1"/>
  <c r="N473" i="5" s="1"/>
  <c r="E263" i="6"/>
  <c r="E397" i="6"/>
  <c r="E237" i="6"/>
  <c r="K326" i="5"/>
  <c r="M326" i="5" s="1"/>
  <c r="N326" i="5" s="1"/>
  <c r="K504" i="5"/>
  <c r="M504" i="5" s="1"/>
  <c r="N504" i="5" s="1"/>
  <c r="K531" i="5"/>
  <c r="M531" i="5" s="1"/>
  <c r="N531" i="5" s="1"/>
  <c r="K329" i="5"/>
  <c r="M329" i="5" s="1"/>
  <c r="N329" i="5" s="1"/>
  <c r="K337" i="5"/>
  <c r="M337" i="5" s="1"/>
  <c r="K291" i="5"/>
  <c r="M291" i="5" s="1"/>
  <c r="N291" i="5" s="1"/>
  <c r="K217" i="5"/>
  <c r="M217" i="5" s="1"/>
  <c r="O217" i="5" s="1"/>
  <c r="K525" i="5"/>
  <c r="M525" i="5" s="1"/>
  <c r="O525" i="5" s="1"/>
  <c r="K387" i="5"/>
  <c r="M387" i="5" s="1"/>
  <c r="N387" i="5" s="1"/>
  <c r="K354" i="5"/>
  <c r="M354" i="5" s="1"/>
  <c r="N354" i="5" s="1"/>
  <c r="K279" i="5"/>
  <c r="M279" i="5" s="1"/>
  <c r="N279" i="5" s="1"/>
  <c r="K208" i="5"/>
  <c r="M208" i="5" s="1"/>
  <c r="O208" i="5" s="1"/>
  <c r="K324" i="5"/>
  <c r="M324" i="5" s="1"/>
  <c r="N324" i="5" s="1"/>
  <c r="K290" i="5"/>
  <c r="M290" i="5" s="1"/>
  <c r="N290" i="5" s="1"/>
  <c r="K421" i="5"/>
  <c r="M421" i="5" s="1"/>
  <c r="K422" i="6" s="1"/>
  <c r="K464" i="5"/>
  <c r="M464" i="5" s="1"/>
  <c r="N464" i="5" s="1"/>
  <c r="K517" i="5"/>
  <c r="M517" i="5" s="1"/>
  <c r="O517" i="5" s="1"/>
  <c r="K273" i="5"/>
  <c r="M273" i="5" s="1"/>
  <c r="N273" i="5" s="1"/>
  <c r="K242" i="5"/>
  <c r="M242" i="5" s="1"/>
  <c r="N242" i="5" s="1"/>
  <c r="K264" i="5"/>
  <c r="M264" i="5" s="1"/>
  <c r="N264" i="5" s="1"/>
  <c r="K282" i="5"/>
  <c r="M282" i="5" s="1"/>
  <c r="K283" i="6" s="1"/>
  <c r="K457" i="5"/>
  <c r="M457" i="5" s="1"/>
  <c r="O457" i="5" s="1"/>
  <c r="E458" i="6"/>
  <c r="E510" i="6"/>
  <c r="K509" i="5"/>
  <c r="M509" i="5" s="1"/>
  <c r="N509" i="5" s="1"/>
  <c r="E408" i="6"/>
  <c r="K407" i="5"/>
  <c r="M407" i="5" s="1"/>
  <c r="O407" i="5" s="1"/>
  <c r="K289" i="5"/>
  <c r="M289" i="5" s="1"/>
  <c r="N289" i="5" s="1"/>
  <c r="K322" i="5"/>
  <c r="M322" i="5" s="1"/>
  <c r="N322" i="5" s="1"/>
  <c r="K212" i="5"/>
  <c r="M212" i="5" s="1"/>
  <c r="N212" i="5" s="1"/>
  <c r="K225" i="5"/>
  <c r="M225" i="5" s="1"/>
  <c r="O225" i="5" s="1"/>
  <c r="K213" i="5"/>
  <c r="M213" i="5" s="1"/>
  <c r="K214" i="6" s="1"/>
  <c r="N214" i="6" s="1"/>
  <c r="D209" i="7" s="1"/>
  <c r="G209" i="7" s="1"/>
  <c r="K369" i="5"/>
  <c r="M369" i="5" s="1"/>
  <c r="K370" i="6" s="1"/>
  <c r="N370" i="6" s="1"/>
  <c r="D365" i="7" s="1"/>
  <c r="G365" i="7" s="1"/>
  <c r="K371" i="5"/>
  <c r="M371" i="5" s="1"/>
  <c r="O371" i="5" s="1"/>
  <c r="K277" i="5"/>
  <c r="M277" i="5" s="1"/>
  <c r="N277" i="5" s="1"/>
  <c r="K193" i="5"/>
  <c r="M193" i="5" s="1"/>
  <c r="N193" i="5" s="1"/>
  <c r="E459" i="6"/>
  <c r="K458" i="5"/>
  <c r="M458" i="5" s="1"/>
  <c r="N458" i="5" s="1"/>
  <c r="E259" i="6"/>
  <c r="K258" i="5"/>
  <c r="M258" i="5" s="1"/>
  <c r="N258" i="5" s="1"/>
  <c r="E243" i="6"/>
  <c r="K533" i="5"/>
  <c r="M533" i="5" s="1"/>
  <c r="O533" i="5" s="1"/>
  <c r="K209" i="5"/>
  <c r="M209" i="5" s="1"/>
  <c r="N209" i="5" s="1"/>
  <c r="K270" i="5"/>
  <c r="M270" i="5" s="1"/>
  <c r="O270" i="5" s="1"/>
  <c r="K474" i="5"/>
  <c r="M474" i="5" s="1"/>
  <c r="O474" i="5" s="1"/>
  <c r="K318" i="5"/>
  <c r="M318" i="5" s="1"/>
  <c r="N318" i="5" s="1"/>
  <c r="K358" i="5"/>
  <c r="M358" i="5" s="1"/>
  <c r="O358" i="5" s="1"/>
  <c r="K245" i="5"/>
  <c r="M245" i="5" s="1"/>
  <c r="N245" i="5" s="1"/>
  <c r="K432" i="5"/>
  <c r="M432" i="5" s="1"/>
  <c r="O432" i="5" s="1"/>
  <c r="K492" i="5"/>
  <c r="M492" i="5" s="1"/>
  <c r="N492" i="5" s="1"/>
  <c r="K283" i="5"/>
  <c r="M283" i="5" s="1"/>
  <c r="N283" i="5" s="1"/>
  <c r="K250" i="5"/>
  <c r="M250" i="5" s="1"/>
  <c r="N250" i="5" s="1"/>
  <c r="K230" i="5"/>
  <c r="M230" i="5" s="1"/>
  <c r="N230" i="5" s="1"/>
  <c r="K494" i="5"/>
  <c r="M494" i="5" s="1"/>
  <c r="N494" i="5" s="1"/>
  <c r="K386" i="5"/>
  <c r="M386" i="5" s="1"/>
  <c r="O386" i="5" s="1"/>
  <c r="K226" i="5"/>
  <c r="M226" i="5" s="1"/>
  <c r="N226" i="5" s="1"/>
  <c r="K302" i="5"/>
  <c r="M302" i="5" s="1"/>
  <c r="O302" i="5" s="1"/>
  <c r="K357" i="5"/>
  <c r="M357" i="5" s="1"/>
  <c r="K358" i="6" s="1"/>
  <c r="K441" i="5"/>
  <c r="M441" i="5" s="1"/>
  <c r="N441" i="5" s="1"/>
  <c r="K456" i="5"/>
  <c r="M456" i="5" s="1"/>
  <c r="N456" i="5" s="1"/>
  <c r="K479" i="5"/>
  <c r="M479" i="5" s="1"/>
  <c r="O479" i="5" s="1"/>
  <c r="K253" i="5"/>
  <c r="M253" i="5" s="1"/>
  <c r="N253" i="5" s="1"/>
  <c r="E512" i="6"/>
  <c r="K511" i="5"/>
  <c r="M511" i="5" s="1"/>
  <c r="N511" i="5" s="1"/>
  <c r="K505" i="5"/>
  <c r="M505" i="5" s="1"/>
  <c r="N505" i="5" s="1"/>
  <c r="E506" i="6"/>
  <c r="E437" i="6"/>
  <c r="K436" i="5"/>
  <c r="M436" i="5" s="1"/>
  <c r="O436" i="5" s="1"/>
  <c r="E334" i="6"/>
  <c r="K333" i="5"/>
  <c r="M333" i="5" s="1"/>
  <c r="N333" i="5" s="1"/>
  <c r="E454" i="6"/>
  <c r="K453" i="5"/>
  <c r="M453" i="5" s="1"/>
  <c r="N453" i="5" s="1"/>
  <c r="K300" i="5"/>
  <c r="M300" i="5" s="1"/>
  <c r="N300" i="5" s="1"/>
  <c r="E301" i="6"/>
  <c r="E308" i="6"/>
  <c r="K307" i="5"/>
  <c r="M307" i="5" s="1"/>
  <c r="N307" i="5" s="1"/>
  <c r="E229" i="6"/>
  <c r="K228" i="5"/>
  <c r="M228" i="5" s="1"/>
  <c r="N228" i="5" s="1"/>
  <c r="E233" i="6"/>
  <c r="K232" i="5"/>
  <c r="M232" i="5" s="1"/>
  <c r="N232" i="5" s="1"/>
  <c r="K311" i="5"/>
  <c r="M311" i="5" s="1"/>
  <c r="N311" i="5" s="1"/>
  <c r="E312" i="6"/>
  <c r="E321" i="6"/>
  <c r="K320" i="5"/>
  <c r="M320" i="5" s="1"/>
  <c r="O320" i="5" s="1"/>
  <c r="K246" i="5"/>
  <c r="M246" i="5" s="1"/>
  <c r="N246" i="5" s="1"/>
  <c r="E247" i="6"/>
  <c r="E295" i="6"/>
  <c r="K294" i="5"/>
  <c r="M294" i="5" s="1"/>
  <c r="N294" i="5" s="1"/>
  <c r="K482" i="5"/>
  <c r="M482" i="5" s="1"/>
  <c r="N482" i="5" s="1"/>
  <c r="K281" i="5"/>
  <c r="M281" i="5" s="1"/>
  <c r="N281" i="5" s="1"/>
  <c r="K374" i="5"/>
  <c r="M374" i="5" s="1"/>
  <c r="N374" i="5" s="1"/>
  <c r="K402" i="5"/>
  <c r="M402" i="5" s="1"/>
  <c r="N402" i="5" s="1"/>
  <c r="K431" i="5"/>
  <c r="M431" i="5" s="1"/>
  <c r="N431" i="5" s="1"/>
  <c r="K449" i="5"/>
  <c r="M449" i="5" s="1"/>
  <c r="N449" i="5" s="1"/>
  <c r="E251" i="6"/>
  <c r="E320" i="6"/>
  <c r="K244" i="5"/>
  <c r="M244" i="5" s="1"/>
  <c r="N244" i="5" s="1"/>
  <c r="K306" i="5"/>
  <c r="M306" i="5" s="1"/>
  <c r="K307" i="6" s="1"/>
  <c r="N307" i="6" s="1"/>
  <c r="D302" i="7" s="1"/>
  <c r="G302" i="7" s="1"/>
  <c r="K366" i="5"/>
  <c r="M366" i="5" s="1"/>
  <c r="N366" i="5" s="1"/>
  <c r="K293" i="5"/>
  <c r="M293" i="5" s="1"/>
  <c r="N293" i="5" s="1"/>
  <c r="K437" i="5"/>
  <c r="M437" i="5" s="1"/>
  <c r="O437" i="5" s="1"/>
  <c r="K260" i="5"/>
  <c r="M260" i="5" s="1"/>
  <c r="N260" i="5" s="1"/>
  <c r="K409" i="5"/>
  <c r="M409" i="5" s="1"/>
  <c r="N409" i="5" s="1"/>
  <c r="K545" i="5"/>
  <c r="M545" i="5" s="1"/>
  <c r="N545" i="5" s="1"/>
  <c r="K496" i="5"/>
  <c r="M496" i="5" s="1"/>
  <c r="N496" i="5" s="1"/>
  <c r="K523" i="5"/>
  <c r="M523" i="5" s="1"/>
  <c r="N523" i="5" s="1"/>
  <c r="K514" i="5"/>
  <c r="M514" i="5" s="1"/>
  <c r="O514" i="5" s="1"/>
  <c r="E209" i="6"/>
  <c r="K450" i="5"/>
  <c r="M450" i="5" s="1"/>
  <c r="O450" i="5" s="1"/>
  <c r="K241" i="5"/>
  <c r="M241" i="5" s="1"/>
  <c r="O241" i="5" s="1"/>
  <c r="K439" i="5"/>
  <c r="M439" i="5" s="1"/>
  <c r="K440" i="6" s="1"/>
  <c r="N440" i="6" s="1"/>
  <c r="D435" i="7" s="1"/>
  <c r="G435" i="7" s="1"/>
  <c r="K424" i="5"/>
  <c r="M424" i="5" s="1"/>
  <c r="N424" i="5" s="1"/>
  <c r="K335" i="5"/>
  <c r="M335" i="5" s="1"/>
  <c r="N335" i="5" s="1"/>
  <c r="K481" i="5"/>
  <c r="M481" i="5" s="1"/>
  <c r="N481" i="5" s="1"/>
  <c r="K332" i="5"/>
  <c r="M332" i="5" s="1"/>
  <c r="N332" i="5" s="1"/>
  <c r="K452" i="5"/>
  <c r="M452" i="5" s="1"/>
  <c r="O452" i="5" s="1"/>
  <c r="K540" i="5"/>
  <c r="M540" i="5" s="1"/>
  <c r="N540" i="5" s="1"/>
  <c r="E541" i="6"/>
  <c r="E504" i="6"/>
  <c r="K503" i="5"/>
  <c r="M503" i="5" s="1"/>
  <c r="N503" i="5" s="1"/>
  <c r="K461" i="5"/>
  <c r="M461" i="5" s="1"/>
  <c r="N461" i="5" s="1"/>
  <c r="K460" i="5"/>
  <c r="M460" i="5" s="1"/>
  <c r="N460" i="5" s="1"/>
  <c r="E422" i="6"/>
  <c r="K419" i="5"/>
  <c r="M419" i="5" s="1"/>
  <c r="O419" i="5" s="1"/>
  <c r="K416" i="5"/>
  <c r="M416" i="5" s="1"/>
  <c r="K417" i="6" s="1"/>
  <c r="E417" i="6"/>
  <c r="K395" i="5"/>
  <c r="M395" i="5" s="1"/>
  <c r="N395" i="5" s="1"/>
  <c r="K394" i="5"/>
  <c r="M394" i="5" s="1"/>
  <c r="N394" i="5" s="1"/>
  <c r="K383" i="5"/>
  <c r="M383" i="5" s="1"/>
  <c r="N383" i="5" s="1"/>
  <c r="K348" i="5"/>
  <c r="M348" i="5" s="1"/>
  <c r="N348" i="5" s="1"/>
  <c r="E348" i="6"/>
  <c r="K347" i="5"/>
  <c r="M347" i="5" s="1"/>
  <c r="N347" i="5" s="1"/>
  <c r="E346" i="6"/>
  <c r="K345" i="5"/>
  <c r="M345" i="5" s="1"/>
  <c r="K341" i="5"/>
  <c r="M341" i="5" s="1"/>
  <c r="N341" i="5" s="1"/>
  <c r="E342" i="6"/>
  <c r="K336" i="5"/>
  <c r="M336" i="5" s="1"/>
  <c r="N336" i="5" s="1"/>
  <c r="K516" i="5"/>
  <c r="M516" i="5" s="1"/>
  <c r="N516" i="5" s="1"/>
  <c r="K256" i="5"/>
  <c r="M256" i="5" s="1"/>
  <c r="N256" i="5" s="1"/>
  <c r="E325" i="6"/>
  <c r="E290" i="6"/>
  <c r="K266" i="5"/>
  <c r="M266" i="5" s="1"/>
  <c r="N266" i="5" s="1"/>
  <c r="K233" i="5"/>
  <c r="M233" i="5" s="1"/>
  <c r="N233" i="5" s="1"/>
  <c r="K216" i="5"/>
  <c r="M216" i="5" s="1"/>
  <c r="O216" i="5" s="1"/>
  <c r="K314" i="5"/>
  <c r="M314" i="5" s="1"/>
  <c r="N314" i="5" s="1"/>
  <c r="E524" i="6"/>
  <c r="K205" i="5"/>
  <c r="M205" i="5" s="1"/>
  <c r="N205" i="5" s="1"/>
  <c r="K415" i="5"/>
  <c r="M415" i="5" s="1"/>
  <c r="O415" i="5" s="1"/>
  <c r="K541" i="5"/>
  <c r="M541" i="5" s="1"/>
  <c r="N541" i="5" s="1"/>
  <c r="K513" i="5"/>
  <c r="M513" i="5" s="1"/>
  <c r="N513" i="5" s="1"/>
  <c r="K495" i="5"/>
  <c r="M495" i="5" s="1"/>
  <c r="O495" i="5" s="1"/>
  <c r="K344" i="5"/>
  <c r="M344" i="5" s="1"/>
  <c r="N344" i="5" s="1"/>
  <c r="K312" i="5"/>
  <c r="M312" i="5" s="1"/>
  <c r="N312" i="5" s="1"/>
  <c r="E480" i="6"/>
  <c r="K518" i="5"/>
  <c r="M518" i="5" s="1"/>
  <c r="N518" i="5" s="1"/>
  <c r="K536" i="5"/>
  <c r="M536" i="5" s="1"/>
  <c r="N536" i="5" s="1"/>
  <c r="K204" i="5"/>
  <c r="M204" i="5" s="1"/>
  <c r="N204" i="5" s="1"/>
  <c r="K423" i="5"/>
  <c r="M423" i="5" s="1"/>
  <c r="N423" i="5" s="1"/>
  <c r="K435" i="5"/>
  <c r="M435" i="5" s="1"/>
  <c r="N435" i="5" s="1"/>
  <c r="E358" i="6"/>
  <c r="K196" i="5"/>
  <c r="M196" i="5" s="1"/>
  <c r="O196" i="5" s="1"/>
  <c r="K377" i="5"/>
  <c r="M377" i="5" s="1"/>
  <c r="N377" i="5" s="1"/>
  <c r="K429" i="5"/>
  <c r="M429" i="5" s="1"/>
  <c r="K430" i="6" s="1"/>
  <c r="N430" i="6" s="1"/>
  <c r="D425" i="7" s="1"/>
  <c r="G425" i="7" s="1"/>
  <c r="K237" i="5"/>
  <c r="M237" i="5" s="1"/>
  <c r="N237" i="5" s="1"/>
  <c r="E387" i="6"/>
  <c r="K406" i="5"/>
  <c r="M406" i="5" s="1"/>
  <c r="N406" i="5" s="1"/>
  <c r="K303" i="5"/>
  <c r="M303" i="5" s="1"/>
  <c r="N303" i="5" s="1"/>
  <c r="K238" i="5"/>
  <c r="M238" i="5" s="1"/>
  <c r="N238" i="5" s="1"/>
  <c r="K248" i="5"/>
  <c r="M248" i="5" s="1"/>
  <c r="N248" i="5" s="1"/>
  <c r="K391" i="5"/>
  <c r="M391" i="5" s="1"/>
  <c r="N391" i="5" s="1"/>
  <c r="K490" i="5"/>
  <c r="M490" i="5" s="1"/>
  <c r="O490" i="5" s="1"/>
  <c r="K375" i="5"/>
  <c r="M375" i="5" s="1"/>
  <c r="N375" i="5" s="1"/>
  <c r="E234" i="6"/>
  <c r="K197" i="5"/>
  <c r="M197" i="5" s="1"/>
  <c r="N197" i="5" s="1"/>
  <c r="E333" i="6"/>
  <c r="K427" i="5"/>
  <c r="M427" i="5" s="1"/>
  <c r="N427" i="5" s="1"/>
  <c r="E303" i="6"/>
  <c r="E518" i="6"/>
  <c r="K420" i="5"/>
  <c r="M420" i="5" s="1"/>
  <c r="N420" i="5" s="1"/>
  <c r="K404" i="5"/>
  <c r="M404" i="5" s="1"/>
  <c r="N404" i="5" s="1"/>
  <c r="K378" i="5"/>
  <c r="M378" i="5" s="1"/>
  <c r="N378" i="5" s="1"/>
  <c r="K537" i="5"/>
  <c r="M537" i="5" s="1"/>
  <c r="N537" i="5" s="1"/>
  <c r="K207" i="5"/>
  <c r="M207" i="5" s="1"/>
  <c r="O207" i="5" s="1"/>
  <c r="K433" i="5"/>
  <c r="M433" i="5" s="1"/>
  <c r="N433" i="5" s="1"/>
  <c r="E208" i="6"/>
  <c r="E359" i="6"/>
  <c r="K467" i="5"/>
  <c r="M467" i="5" s="1"/>
  <c r="N467" i="5" s="1"/>
  <c r="K417" i="5"/>
  <c r="M417" i="5" s="1"/>
  <c r="N417" i="5" s="1"/>
  <c r="K539" i="5"/>
  <c r="M539" i="5" s="1"/>
  <c r="N539" i="5" s="1"/>
  <c r="E433" i="6"/>
  <c r="K491" i="5"/>
  <c r="M491" i="5" s="1"/>
  <c r="N491" i="5" s="1"/>
  <c r="K454" i="5"/>
  <c r="M454" i="5" s="1"/>
  <c r="N454" i="5" s="1"/>
  <c r="K445" i="5"/>
  <c r="M445" i="5" s="1"/>
  <c r="K446" i="6" s="1"/>
  <c r="N446" i="6" s="1"/>
  <c r="D441" i="7" s="1"/>
  <c r="G441" i="7" s="1"/>
  <c r="K443" i="5"/>
  <c r="M443" i="5" s="1"/>
  <c r="N443" i="5" s="1"/>
  <c r="E465" i="6"/>
  <c r="E280" i="6"/>
  <c r="K399" i="5"/>
  <c r="M399" i="5" s="1"/>
  <c r="N399" i="5" s="1"/>
  <c r="K254" i="5"/>
  <c r="M254" i="5" s="1"/>
  <c r="N254" i="5" s="1"/>
  <c r="K367" i="5"/>
  <c r="M367" i="5" s="1"/>
  <c r="N367" i="5" s="1"/>
  <c r="K498" i="5"/>
  <c r="M498" i="5" s="1"/>
  <c r="N498" i="5" s="1"/>
  <c r="K234" i="5"/>
  <c r="M234" i="5" s="1"/>
  <c r="N234" i="5" s="1"/>
  <c r="K340" i="5"/>
  <c r="M340" i="5" s="1"/>
  <c r="N340" i="5" s="1"/>
  <c r="K349" i="5"/>
  <c r="M349" i="5" s="1"/>
  <c r="N349" i="5" s="1"/>
  <c r="K412" i="5"/>
  <c r="M412" i="5" s="1"/>
  <c r="N412" i="5" s="1"/>
  <c r="K413" i="5"/>
  <c r="M413" i="5" s="1"/>
  <c r="N413" i="5" s="1"/>
  <c r="K528" i="5"/>
  <c r="M528" i="5" s="1"/>
  <c r="O528" i="5" s="1"/>
  <c r="K522" i="5"/>
  <c r="M522" i="5" s="1"/>
  <c r="N522" i="5" s="1"/>
  <c r="E421" i="6"/>
  <c r="K403" i="5"/>
  <c r="M403" i="5" s="1"/>
  <c r="N403" i="5" s="1"/>
  <c r="E405" i="6"/>
  <c r="E395" i="6"/>
  <c r="K520" i="5"/>
  <c r="M520" i="5" s="1"/>
  <c r="N520" i="5" s="1"/>
  <c r="K444" i="5"/>
  <c r="M444" i="5" s="1"/>
  <c r="N444" i="5" s="1"/>
  <c r="K370" i="5"/>
  <c r="M370" i="5" s="1"/>
  <c r="K371" i="6" s="1"/>
  <c r="N371" i="6" s="1"/>
  <c r="D366" i="7" s="1"/>
  <c r="G366" i="7" s="1"/>
  <c r="K285" i="5"/>
  <c r="M285" i="5" s="1"/>
  <c r="N285" i="5" s="1"/>
  <c r="K362" i="5"/>
  <c r="M362" i="5" s="1"/>
  <c r="N362" i="5" s="1"/>
  <c r="H410" i="6"/>
  <c r="K478" i="5"/>
  <c r="M478" i="5" s="1"/>
  <c r="N478" i="5" s="1"/>
  <c r="K310" i="5"/>
  <c r="M310" i="5" s="1"/>
  <c r="N310" i="5" s="1"/>
  <c r="E284" i="6"/>
  <c r="E254" i="6"/>
  <c r="K382" i="5"/>
  <c r="M382" i="5" s="1"/>
  <c r="K383" i="6" s="1"/>
  <c r="N383" i="6" s="1"/>
  <c r="D378" i="7" s="1"/>
  <c r="G378" i="7" s="1"/>
  <c r="K398" i="5"/>
  <c r="M398" i="5" s="1"/>
  <c r="N398" i="5" s="1"/>
  <c r="K286" i="5"/>
  <c r="M286" i="5" s="1"/>
  <c r="N286" i="5" s="1"/>
  <c r="K373" i="5"/>
  <c r="M373" i="5" s="1"/>
  <c r="O373" i="5" s="1"/>
  <c r="K440" i="5"/>
  <c r="M440" i="5" s="1"/>
  <c r="N440" i="5" s="1"/>
  <c r="E379" i="6"/>
  <c r="K501" i="5"/>
  <c r="M501" i="5" s="1"/>
  <c r="N501" i="5" s="1"/>
  <c r="K328" i="5"/>
  <c r="M328" i="5" s="1"/>
  <c r="N328" i="5" s="1"/>
  <c r="K527" i="5"/>
  <c r="M527" i="5" s="1"/>
  <c r="N527" i="5" s="1"/>
  <c r="K488" i="5"/>
  <c r="M488" i="5" s="1"/>
  <c r="O488" i="5" s="1"/>
  <c r="E375" i="6"/>
  <c r="E282" i="6"/>
  <c r="E291" i="6"/>
  <c r="K447" i="5"/>
  <c r="M447" i="5" s="1"/>
  <c r="O447" i="5" s="1"/>
  <c r="K530" i="5"/>
  <c r="M530" i="5" s="1"/>
  <c r="O530" i="5" s="1"/>
  <c r="E399" i="6"/>
  <c r="K428" i="5"/>
  <c r="M428" i="5" s="1"/>
  <c r="N428" i="5" s="1"/>
  <c r="K475" i="5"/>
  <c r="M475" i="5" s="1"/>
  <c r="O475" i="5" s="1"/>
  <c r="K543" i="5"/>
  <c r="M543" i="5" s="1"/>
  <c r="O543" i="5" s="1"/>
  <c r="K425" i="5"/>
  <c r="M425" i="5" s="1"/>
  <c r="N425" i="5" s="1"/>
  <c r="E261" i="6"/>
  <c r="K390" i="5"/>
  <c r="M390" i="5" s="1"/>
  <c r="N390" i="5" s="1"/>
  <c r="K471" i="5"/>
  <c r="M471" i="5" s="1"/>
  <c r="N471" i="5" s="1"/>
  <c r="E438" i="6"/>
  <c r="K315" i="5"/>
  <c r="M315" i="5" s="1"/>
  <c r="N315" i="5" s="1"/>
  <c r="K361" i="5"/>
  <c r="M361" i="5" s="1"/>
  <c r="N361" i="5" s="1"/>
  <c r="E457" i="6"/>
  <c r="E482" i="6"/>
  <c r="E265" i="6"/>
  <c r="K298" i="5"/>
  <c r="M298" i="5" s="1"/>
  <c r="N298" i="5" s="1"/>
  <c r="K466" i="5"/>
  <c r="M466" i="5" s="1"/>
  <c r="N466" i="5" s="1"/>
  <c r="K379" i="5"/>
  <c r="M379" i="5" s="1"/>
  <c r="O379" i="5" s="1"/>
  <c r="K257" i="5"/>
  <c r="M257" i="5" s="1"/>
  <c r="N257" i="5" s="1"/>
  <c r="K477" i="5"/>
  <c r="M477" i="5" s="1"/>
  <c r="N477" i="5" s="1"/>
  <c r="K483" i="5"/>
  <c r="M483" i="5" s="1"/>
  <c r="O483" i="5" s="1"/>
  <c r="O364" i="5"/>
  <c r="E283" i="6"/>
  <c r="K200" i="5"/>
  <c r="M200" i="5" s="1"/>
  <c r="N200" i="5" s="1"/>
  <c r="K323" i="5"/>
  <c r="M323" i="5" s="1"/>
  <c r="N323" i="5" s="1"/>
  <c r="K544" i="5"/>
  <c r="M544" i="5" s="1"/>
  <c r="N544" i="5" s="1"/>
  <c r="E380" i="6"/>
  <c r="E258" i="6"/>
  <c r="E336" i="6"/>
  <c r="K507" i="5"/>
  <c r="M507" i="5" s="1"/>
  <c r="N507" i="5" s="1"/>
  <c r="K470" i="5"/>
  <c r="M470" i="5" s="1"/>
  <c r="N470" i="5" s="1"/>
  <c r="E442" i="6"/>
  <c r="K304" i="5"/>
  <c r="M304" i="5" s="1"/>
  <c r="N304" i="5" s="1"/>
  <c r="E319" i="6"/>
  <c r="E484" i="6"/>
  <c r="G1223" i="2"/>
  <c r="H1223" i="2" s="1"/>
  <c r="J1223" i="2" s="1"/>
  <c r="D1222" i="5" s="1"/>
  <c r="F1222" i="5" s="1"/>
  <c r="G1210" i="2"/>
  <c r="H1210" i="2" s="1"/>
  <c r="J1210" i="2" s="1"/>
  <c r="D1209" i="5" s="1"/>
  <c r="F1209" i="5" s="1"/>
  <c r="G1197" i="2"/>
  <c r="H1197" i="2" s="1"/>
  <c r="J1197" i="2" s="1"/>
  <c r="D1196" i="5" s="1"/>
  <c r="F1196" i="5" s="1"/>
  <c r="G1175" i="2"/>
  <c r="H1175" i="2" s="1"/>
  <c r="J1175" i="2" s="1"/>
  <c r="D1174" i="5" s="1"/>
  <c r="F1174" i="5" s="1"/>
  <c r="G1161" i="2"/>
  <c r="H1161" i="2" s="1"/>
  <c r="J1161" i="2" s="1"/>
  <c r="D1160" i="5" s="1"/>
  <c r="F1160" i="5" s="1"/>
  <c r="G1153" i="2"/>
  <c r="H1153" i="2" s="1"/>
  <c r="J1153" i="2" s="1"/>
  <c r="D1152" i="5" s="1"/>
  <c r="F1152" i="5" s="1"/>
  <c r="G1140" i="2"/>
  <c r="H1140" i="2" s="1"/>
  <c r="J1140" i="2" s="1"/>
  <c r="D1139" i="5" s="1"/>
  <c r="F1139" i="5" s="1"/>
  <c r="G1131" i="2"/>
  <c r="H1131" i="2" s="1"/>
  <c r="J1131" i="2" s="1"/>
  <c r="D1130" i="5" s="1"/>
  <c r="F1130" i="5" s="1"/>
  <c r="G1124" i="2"/>
  <c r="H1124" i="2" s="1"/>
  <c r="J1124" i="2" s="1"/>
  <c r="D1123" i="5" s="1"/>
  <c r="F1123" i="5" s="1"/>
  <c r="G1116" i="2"/>
  <c r="H1116" i="2" s="1"/>
  <c r="J1116" i="2" s="1"/>
  <c r="D1115" i="5" s="1"/>
  <c r="F1115" i="5" s="1"/>
  <c r="G1100" i="2"/>
  <c r="H1100" i="2" s="1"/>
  <c r="G1237" i="2"/>
  <c r="H1237" i="2" s="1"/>
  <c r="J1237" i="2" s="1"/>
  <c r="D1236" i="5" s="1"/>
  <c r="F1236" i="5" s="1"/>
  <c r="G1233" i="2"/>
  <c r="H1233" i="2" s="1"/>
  <c r="J1233" i="2" s="1"/>
  <c r="D1232" i="5" s="1"/>
  <c r="G1228" i="2"/>
  <c r="H1228" i="2" s="1"/>
  <c r="J1228" i="2" s="1"/>
  <c r="D1227" i="5" s="1"/>
  <c r="F1227" i="5" s="1"/>
  <c r="G1222" i="2"/>
  <c r="H1222" i="2" s="1"/>
  <c r="J1222" i="2" s="1"/>
  <c r="D1221" i="5" s="1"/>
  <c r="G1217" i="2"/>
  <c r="H1217" i="2" s="1"/>
  <c r="J1217" i="2" s="1"/>
  <c r="D1216" i="5" s="1"/>
  <c r="G1213" i="2"/>
  <c r="H1213" i="2" s="1"/>
  <c r="J1213" i="2" s="1"/>
  <c r="D1212" i="5" s="1"/>
  <c r="F1212" i="5" s="1"/>
  <c r="G1209" i="2"/>
  <c r="H1209" i="2" s="1"/>
  <c r="J1209" i="2" s="1"/>
  <c r="D1208" i="5" s="1"/>
  <c r="F1208" i="5" s="1"/>
  <c r="G1205" i="2"/>
  <c r="H1205" i="2" s="1"/>
  <c r="J1205" i="2" s="1"/>
  <c r="D1204" i="5" s="1"/>
  <c r="F1204" i="5" s="1"/>
  <c r="G1200" i="2"/>
  <c r="H1200" i="2" s="1"/>
  <c r="J1200" i="2" s="1"/>
  <c r="D1199" i="5" s="1"/>
  <c r="F1199" i="5" s="1"/>
  <c r="G1196" i="2"/>
  <c r="H1196" i="2" s="1"/>
  <c r="J1196" i="2" s="1"/>
  <c r="D1195" i="5" s="1"/>
  <c r="F1195" i="5" s="1"/>
  <c r="G1191" i="2"/>
  <c r="H1191" i="2" s="1"/>
  <c r="J1191" i="2" s="1"/>
  <c r="D1190" i="5" s="1"/>
  <c r="F1190" i="5" s="1"/>
  <c r="G1187" i="2"/>
  <c r="H1187" i="2" s="1"/>
  <c r="J1187" i="2" s="1"/>
  <c r="D1186" i="5" s="1"/>
  <c r="F1186" i="5" s="1"/>
  <c r="G1183" i="2"/>
  <c r="H1183" i="2" s="1"/>
  <c r="J1183" i="2" s="1"/>
  <c r="D1182" i="5" s="1"/>
  <c r="G1181" i="2"/>
  <c r="H1181" i="2" s="1"/>
  <c r="J1181" i="2" s="1"/>
  <c r="D1180" i="5" s="1"/>
  <c r="F1180" i="5" s="1"/>
  <c r="G1179" i="2"/>
  <c r="H1179" i="2" s="1"/>
  <c r="J1179" i="2" s="1"/>
  <c r="D1178" i="5" s="1"/>
  <c r="F1178" i="5" s="1"/>
  <c r="G1174" i="2"/>
  <c r="H1174" i="2" s="1"/>
  <c r="J1174" i="2" s="1"/>
  <c r="D1173" i="5" s="1"/>
  <c r="F1173" i="5" s="1"/>
  <c r="G1169" i="2"/>
  <c r="H1169" i="2" s="1"/>
  <c r="J1169" i="2" s="1"/>
  <c r="D1168" i="5" s="1"/>
  <c r="F1168" i="5" s="1"/>
  <c r="G1164" i="2"/>
  <c r="H1164" i="2" s="1"/>
  <c r="J1164" i="2" s="1"/>
  <c r="D1163" i="5" s="1"/>
  <c r="F1163" i="5" s="1"/>
  <c r="G1160" i="2"/>
  <c r="H1160" i="2" s="1"/>
  <c r="J1160" i="2" s="1"/>
  <c r="D1159" i="5" s="1"/>
  <c r="F1159" i="5" s="1"/>
  <c r="G1156" i="2"/>
  <c r="H1156" i="2" s="1"/>
  <c r="J1156" i="2" s="1"/>
  <c r="D1155" i="5" s="1"/>
  <c r="F1155" i="5" s="1"/>
  <c r="G1152" i="2"/>
  <c r="H1152" i="2" s="1"/>
  <c r="J1152" i="2" s="1"/>
  <c r="D1151" i="5" s="1"/>
  <c r="F1151" i="5" s="1"/>
  <c r="G1148" i="2"/>
  <c r="H1148" i="2" s="1"/>
  <c r="J1148" i="2" s="1"/>
  <c r="D1147" i="5" s="1"/>
  <c r="F1147" i="5" s="1"/>
  <c r="G1142" i="2"/>
  <c r="H1142" i="2" s="1"/>
  <c r="J1142" i="2" s="1"/>
  <c r="D1141" i="5" s="1"/>
  <c r="F1141" i="5" s="1"/>
  <c r="G1139" i="2"/>
  <c r="H1139" i="2" s="1"/>
  <c r="G1136" i="2"/>
  <c r="H1136" i="2" s="1"/>
  <c r="J1136" i="2" s="1"/>
  <c r="D1135" i="5" s="1"/>
  <c r="F1135" i="5" s="1"/>
  <c r="G1133" i="2"/>
  <c r="H1133" i="2" s="1"/>
  <c r="J1133" i="2" s="1"/>
  <c r="D1132" i="5" s="1"/>
  <c r="F1132" i="5" s="1"/>
  <c r="G1128" i="2"/>
  <c r="H1128" i="2" s="1"/>
  <c r="J1128" i="2" s="1"/>
  <c r="D1127" i="5" s="1"/>
  <c r="F1127" i="5" s="1"/>
  <c r="G1126" i="2"/>
  <c r="H1126" i="2" s="1"/>
  <c r="J1126" i="2" s="1"/>
  <c r="D1125" i="5" s="1"/>
  <c r="F1125" i="5" s="1"/>
  <c r="G1121" i="2"/>
  <c r="H1121" i="2" s="1"/>
  <c r="J1121" i="2" s="1"/>
  <c r="D1120" i="5" s="1"/>
  <c r="F1120" i="5" s="1"/>
  <c r="G1118" i="2"/>
  <c r="H1118" i="2" s="1"/>
  <c r="J1118" i="2" s="1"/>
  <c r="D1117" i="5" s="1"/>
  <c r="F1117" i="5" s="1"/>
  <c r="G1114" i="2"/>
  <c r="H1114" i="2" s="1"/>
  <c r="G1108" i="2"/>
  <c r="H1108" i="2" s="1"/>
  <c r="J1108" i="2" s="1"/>
  <c r="D1107" i="5" s="1"/>
  <c r="F1107" i="5" s="1"/>
  <c r="G1105" i="2"/>
  <c r="H1105" i="2" s="1"/>
  <c r="J1105" i="2" s="1"/>
  <c r="D1104" i="5" s="1"/>
  <c r="F1104" i="5" s="1"/>
  <c r="G1102" i="2"/>
  <c r="H1102" i="2" s="1"/>
  <c r="J1102" i="2" s="1"/>
  <c r="D1101" i="5" s="1"/>
  <c r="F1101" i="5" s="1"/>
  <c r="G1099" i="2"/>
  <c r="H1099" i="2" s="1"/>
  <c r="J1099" i="2" s="1"/>
  <c r="D1098" i="5" s="1"/>
  <c r="F1098" i="5" s="1"/>
  <c r="G1234" i="2"/>
  <c r="H1234" i="2" s="1"/>
  <c r="J1234" i="2" s="1"/>
  <c r="D1233" i="5" s="1"/>
  <c r="G1218" i="2"/>
  <c r="H1218" i="2" s="1"/>
  <c r="J1218" i="2" s="1"/>
  <c r="D1217" i="5" s="1"/>
  <c r="F1217" i="5" s="1"/>
  <c r="G1206" i="2"/>
  <c r="H1206" i="2" s="1"/>
  <c r="G1188" i="2"/>
  <c r="H1188" i="2" s="1"/>
  <c r="J1188" i="2" s="1"/>
  <c r="D1187" i="5" s="1"/>
  <c r="F1187" i="5" s="1"/>
  <c r="G1165" i="2"/>
  <c r="H1165" i="2" s="1"/>
  <c r="J1165" i="2" s="1"/>
  <c r="D1164" i="5" s="1"/>
  <c r="F1164" i="5" s="1"/>
  <c r="G1149" i="2"/>
  <c r="H1149" i="2" s="1"/>
  <c r="J1149" i="2" s="1"/>
  <c r="D1148" i="5" s="1"/>
  <c r="F1148" i="5" s="1"/>
  <c r="G1134" i="2"/>
  <c r="H1134" i="2" s="1"/>
  <c r="J1134" i="2" s="1"/>
  <c r="D1133" i="5" s="1"/>
  <c r="F1133" i="5" s="1"/>
  <c r="G1129" i="2"/>
  <c r="H1129" i="2" s="1"/>
  <c r="J1129" i="2" s="1"/>
  <c r="D1128" i="5" s="1"/>
  <c r="F1128" i="5" s="1"/>
  <c r="G1111" i="2"/>
  <c r="H1111" i="2" s="1"/>
  <c r="J1111" i="2" s="1"/>
  <c r="D1110" i="5" s="1"/>
  <c r="F1110" i="5" s="1"/>
  <c r="G1103" i="2"/>
  <c r="H1103" i="2" s="1"/>
  <c r="J1103" i="2" s="1"/>
  <c r="D1102" i="5" s="1"/>
  <c r="F1102" i="5" s="1"/>
  <c r="G1240" i="2"/>
  <c r="H1240" i="2" s="1"/>
  <c r="J1240" i="2" s="1"/>
  <c r="D1239" i="5" s="1"/>
  <c r="G1236" i="2"/>
  <c r="H1236" i="2" s="1"/>
  <c r="J1236" i="2" s="1"/>
  <c r="D1235" i="5" s="1"/>
  <c r="G1232" i="2"/>
  <c r="H1232" i="2" s="1"/>
  <c r="J1232" i="2" s="1"/>
  <c r="D1231" i="5" s="1"/>
  <c r="G1226" i="2"/>
  <c r="H1226" i="2" s="1"/>
  <c r="J1226" i="2" s="1"/>
  <c r="D1225" i="5" s="1"/>
  <c r="F1225" i="5" s="1"/>
  <c r="G1221" i="2"/>
  <c r="H1221" i="2" s="1"/>
  <c r="J1221" i="2" s="1"/>
  <c r="D1220" i="5" s="1"/>
  <c r="F1220" i="5" s="1"/>
  <c r="G1216" i="2"/>
  <c r="H1216" i="2" s="1"/>
  <c r="J1216" i="2" s="1"/>
  <c r="D1215" i="5" s="1"/>
  <c r="F1215" i="5" s="1"/>
  <c r="G1212" i="2"/>
  <c r="H1212" i="2" s="1"/>
  <c r="J1212" i="2" s="1"/>
  <c r="D1211" i="5" s="1"/>
  <c r="F1211" i="5" s="1"/>
  <c r="G1208" i="2"/>
  <c r="H1208" i="2" s="1"/>
  <c r="J1208" i="2" s="1"/>
  <c r="D1207" i="5" s="1"/>
  <c r="F1207" i="5" s="1"/>
  <c r="G1204" i="2"/>
  <c r="H1204" i="2" s="1"/>
  <c r="J1204" i="2" s="1"/>
  <c r="D1203" i="5" s="1"/>
  <c r="F1203" i="5" s="1"/>
  <c r="G1199" i="2"/>
  <c r="H1199" i="2" s="1"/>
  <c r="J1199" i="2" s="1"/>
  <c r="D1198" i="5" s="1"/>
  <c r="F1198" i="5" s="1"/>
  <c r="G1195" i="2"/>
  <c r="H1195" i="2" s="1"/>
  <c r="J1195" i="2" s="1"/>
  <c r="D1194" i="5" s="1"/>
  <c r="F1194" i="5" s="1"/>
  <c r="G1190" i="2"/>
  <c r="H1190" i="2" s="1"/>
  <c r="J1190" i="2" s="1"/>
  <c r="D1189" i="5" s="1"/>
  <c r="F1189" i="5" s="1"/>
  <c r="G1186" i="2"/>
  <c r="H1186" i="2" s="1"/>
  <c r="J1186" i="2" s="1"/>
  <c r="D1185" i="5" s="1"/>
  <c r="F1185" i="5" s="1"/>
  <c r="G1177" i="2"/>
  <c r="H1177" i="2" s="1"/>
  <c r="J1177" i="2" s="1"/>
  <c r="D1176" i="5" s="1"/>
  <c r="F1176" i="5" s="1"/>
  <c r="G1173" i="2"/>
  <c r="H1173" i="2" s="1"/>
  <c r="J1173" i="2" s="1"/>
  <c r="D1172" i="5" s="1"/>
  <c r="F1172" i="5" s="1"/>
  <c r="G1168" i="2"/>
  <c r="H1168" i="2" s="1"/>
  <c r="J1168" i="2" s="1"/>
  <c r="D1167" i="5" s="1"/>
  <c r="F1167" i="5" s="1"/>
  <c r="G1163" i="2"/>
  <c r="H1163" i="2" s="1"/>
  <c r="J1163" i="2" s="1"/>
  <c r="D1162" i="5" s="1"/>
  <c r="F1162" i="5" s="1"/>
  <c r="G1159" i="2"/>
  <c r="H1159" i="2" s="1"/>
  <c r="J1159" i="2" s="1"/>
  <c r="D1158" i="5" s="1"/>
  <c r="F1158" i="5" s="1"/>
  <c r="G1155" i="2"/>
  <c r="H1155" i="2" s="1"/>
  <c r="J1155" i="2" s="1"/>
  <c r="D1154" i="5" s="1"/>
  <c r="F1154" i="5" s="1"/>
  <c r="G1151" i="2"/>
  <c r="H1151" i="2" s="1"/>
  <c r="J1151" i="2" s="1"/>
  <c r="D1150" i="5" s="1"/>
  <c r="F1150" i="5" s="1"/>
  <c r="G1145" i="2"/>
  <c r="H1145" i="2" s="1"/>
  <c r="J1145" i="2" s="1"/>
  <c r="D1144" i="5" s="1"/>
  <c r="F1144" i="5" s="1"/>
  <c r="G1135" i="2"/>
  <c r="H1135" i="2" s="1"/>
  <c r="J1135" i="2" s="1"/>
  <c r="D1134" i="5" s="1"/>
  <c r="F1134" i="5" s="1"/>
  <c r="G1130" i="2"/>
  <c r="H1130" i="2" s="1"/>
  <c r="J1130" i="2" s="1"/>
  <c r="D1129" i="5" s="1"/>
  <c r="F1129" i="5" s="1"/>
  <c r="G1123" i="2"/>
  <c r="H1123" i="2" s="1"/>
  <c r="J1123" i="2" s="1"/>
  <c r="D1122" i="5" s="1"/>
  <c r="F1122" i="5" s="1"/>
  <c r="G1120" i="2"/>
  <c r="H1120" i="2" s="1"/>
  <c r="J1120" i="2" s="1"/>
  <c r="D1119" i="5" s="1"/>
  <c r="F1119" i="5" s="1"/>
  <c r="G1113" i="2"/>
  <c r="H1113" i="2" s="1"/>
  <c r="J1113" i="2" s="1"/>
  <c r="D1112" i="5" s="1"/>
  <c r="F1112" i="5" s="1"/>
  <c r="G1110" i="2"/>
  <c r="H1110" i="2" s="1"/>
  <c r="J1110" i="2" s="1"/>
  <c r="D1109" i="5" s="1"/>
  <c r="F1109" i="5" s="1"/>
  <c r="G1107" i="2"/>
  <c r="H1107" i="2" s="1"/>
  <c r="J1107" i="2" s="1"/>
  <c r="D1106" i="5" s="1"/>
  <c r="F1106" i="5" s="1"/>
  <c r="G1104" i="2"/>
  <c r="H1104" i="2" s="1"/>
  <c r="J1104" i="2" s="1"/>
  <c r="D1103" i="5" s="1"/>
  <c r="F1103" i="5" s="1"/>
  <c r="G1096" i="2"/>
  <c r="H1096" i="2" s="1"/>
  <c r="J1096" i="2" s="1"/>
  <c r="D1095" i="5" s="1"/>
  <c r="F1095" i="5" s="1"/>
  <c r="G1238" i="2"/>
  <c r="H1238" i="2" s="1"/>
  <c r="J1238" i="2" s="1"/>
  <c r="D1237" i="5" s="1"/>
  <c r="F1237" i="5" s="1"/>
  <c r="H1230" i="2"/>
  <c r="J1230" i="2" s="1"/>
  <c r="D1229" i="5" s="1"/>
  <c r="G1214" i="2"/>
  <c r="H1214" i="2" s="1"/>
  <c r="J1214" i="2" s="1"/>
  <c r="D1213" i="5" s="1"/>
  <c r="F1213" i="5" s="1"/>
  <c r="G1201" i="2"/>
  <c r="H1201" i="2" s="1"/>
  <c r="J1201" i="2" s="1"/>
  <c r="D1200" i="5" s="1"/>
  <c r="F1200" i="5" s="1"/>
  <c r="G1192" i="2"/>
  <c r="H1192" i="2" s="1"/>
  <c r="J1192" i="2" s="1"/>
  <c r="D1191" i="5" s="1"/>
  <c r="F1191" i="5" s="1"/>
  <c r="G1170" i="2"/>
  <c r="H1170" i="2" s="1"/>
  <c r="J1170" i="2" s="1"/>
  <c r="D1169" i="5" s="1"/>
  <c r="F1169" i="5" s="1"/>
  <c r="G1157" i="2"/>
  <c r="H1157" i="2" s="1"/>
  <c r="J1157" i="2" s="1"/>
  <c r="D1156" i="5" s="1"/>
  <c r="F1156" i="5" s="1"/>
  <c r="G1143" i="2"/>
  <c r="H1143" i="2" s="1"/>
  <c r="J1143" i="2" s="1"/>
  <c r="D1142" i="5" s="1"/>
  <c r="F1142" i="5" s="1"/>
  <c r="G1137" i="2"/>
  <c r="H1137" i="2" s="1"/>
  <c r="J1137" i="2" s="1"/>
  <c r="D1136" i="5" s="1"/>
  <c r="F1136" i="5" s="1"/>
  <c r="G1127" i="2"/>
  <c r="H1127" i="2" s="1"/>
  <c r="J1127" i="2" s="1"/>
  <c r="D1126" i="5" s="1"/>
  <c r="F1126" i="5" s="1"/>
  <c r="G1119" i="2"/>
  <c r="H1119" i="2" s="1"/>
  <c r="J1119" i="2" s="1"/>
  <c r="D1118" i="5" s="1"/>
  <c r="F1118" i="5" s="1"/>
  <c r="G1097" i="2"/>
  <c r="H1097" i="2" s="1"/>
  <c r="J1097" i="2" s="1"/>
  <c r="D1096" i="5" s="1"/>
  <c r="F1096" i="5" s="1"/>
  <c r="G1239" i="2"/>
  <c r="H1239" i="2" s="1"/>
  <c r="J1239" i="2" s="1"/>
  <c r="D1238" i="5" s="1"/>
  <c r="F1238" i="5" s="1"/>
  <c r="G1235" i="2"/>
  <c r="H1235" i="2" s="1"/>
  <c r="J1235" i="2" s="1"/>
  <c r="D1234" i="5" s="1"/>
  <c r="F1234" i="5" s="1"/>
  <c r="G1231" i="2"/>
  <c r="H1231" i="2" s="1"/>
  <c r="J1231" i="2" s="1"/>
  <c r="D1230" i="5" s="1"/>
  <c r="F1230" i="5" s="1"/>
  <c r="G1225" i="2"/>
  <c r="H1225" i="2" s="1"/>
  <c r="G1220" i="2"/>
  <c r="H1220" i="2" s="1"/>
  <c r="G1215" i="2"/>
  <c r="H1215" i="2" s="1"/>
  <c r="J1215" i="2" s="1"/>
  <c r="D1214" i="5" s="1"/>
  <c r="F1214" i="5" s="1"/>
  <c r="G1211" i="2"/>
  <c r="H1211" i="2" s="1"/>
  <c r="G1207" i="2"/>
  <c r="H1207" i="2" s="1"/>
  <c r="J1207" i="2" s="1"/>
  <c r="D1206" i="5" s="1"/>
  <c r="F1206" i="5" s="1"/>
  <c r="G1202" i="2"/>
  <c r="H1202" i="2" s="1"/>
  <c r="J1202" i="2" s="1"/>
  <c r="D1201" i="5" s="1"/>
  <c r="F1201" i="5" s="1"/>
  <c r="G1198" i="2"/>
  <c r="H1198" i="2" s="1"/>
  <c r="J1198" i="2" s="1"/>
  <c r="D1197" i="5" s="1"/>
  <c r="F1197" i="5" s="1"/>
  <c r="G1194" i="2"/>
  <c r="H1194" i="2" s="1"/>
  <c r="J1194" i="2" s="1"/>
  <c r="D1193" i="5" s="1"/>
  <c r="F1193" i="5" s="1"/>
  <c r="G1189" i="2"/>
  <c r="H1189" i="2" s="1"/>
  <c r="J1189" i="2" s="1"/>
  <c r="D1188" i="5" s="1"/>
  <c r="F1188" i="5" s="1"/>
  <c r="G1185" i="2"/>
  <c r="H1185" i="2" s="1"/>
  <c r="J1185" i="2" s="1"/>
  <c r="D1184" i="5" s="1"/>
  <c r="F1184" i="5" s="1"/>
  <c r="G1182" i="2"/>
  <c r="H1182" i="2" s="1"/>
  <c r="J1182" i="2" s="1"/>
  <c r="D1181" i="5" s="1"/>
  <c r="F1181" i="5" s="1"/>
  <c r="G1180" i="2"/>
  <c r="H1180" i="2" s="1"/>
  <c r="J1180" i="2" s="1"/>
  <c r="D1179" i="5" s="1"/>
  <c r="F1179" i="5" s="1"/>
  <c r="G1176" i="2"/>
  <c r="H1176" i="2" s="1"/>
  <c r="J1176" i="2" s="1"/>
  <c r="D1175" i="5" s="1"/>
  <c r="F1175" i="5" s="1"/>
  <c r="G1172" i="2"/>
  <c r="H1172" i="2" s="1"/>
  <c r="J1172" i="2" s="1"/>
  <c r="D1171" i="5" s="1"/>
  <c r="F1171" i="5" s="1"/>
  <c r="G1167" i="2"/>
  <c r="H1167" i="2" s="1"/>
  <c r="J1167" i="2" s="1"/>
  <c r="D1166" i="5" s="1"/>
  <c r="F1166" i="5" s="1"/>
  <c r="G1162" i="2"/>
  <c r="H1162" i="2" s="1"/>
  <c r="J1162" i="2" s="1"/>
  <c r="D1161" i="5" s="1"/>
  <c r="F1161" i="5" s="1"/>
  <c r="G1158" i="2"/>
  <c r="H1158" i="2" s="1"/>
  <c r="G1154" i="2"/>
  <c r="H1154" i="2" s="1"/>
  <c r="J1154" i="2" s="1"/>
  <c r="D1153" i="5" s="1"/>
  <c r="F1153" i="5" s="1"/>
  <c r="G1150" i="2"/>
  <c r="H1150" i="2" s="1"/>
  <c r="J1150" i="2" s="1"/>
  <c r="D1149" i="5" s="1"/>
  <c r="F1149" i="5" s="1"/>
  <c r="G1144" i="2"/>
  <c r="H1144" i="2" s="1"/>
  <c r="J1144" i="2" s="1"/>
  <c r="D1143" i="5" s="1"/>
  <c r="F1143" i="5" s="1"/>
  <c r="G1141" i="2"/>
  <c r="H1141" i="2" s="1"/>
  <c r="J1141" i="2" s="1"/>
  <c r="D1140" i="5" s="1"/>
  <c r="F1140" i="5" s="1"/>
  <c r="G1138" i="2"/>
  <c r="H1138" i="2" s="1"/>
  <c r="J1138" i="2" s="1"/>
  <c r="D1137" i="5" s="1"/>
  <c r="F1137" i="5" s="1"/>
  <c r="G1132" i="2"/>
  <c r="H1132" i="2" s="1"/>
  <c r="J1132" i="2" s="1"/>
  <c r="D1131" i="5" s="1"/>
  <c r="F1131" i="5" s="1"/>
  <c r="G1125" i="2"/>
  <c r="H1125" i="2" s="1"/>
  <c r="J1125" i="2" s="1"/>
  <c r="D1124" i="5" s="1"/>
  <c r="F1124" i="5" s="1"/>
  <c r="G1122" i="2"/>
  <c r="H1122" i="2" s="1"/>
  <c r="J1122" i="2" s="1"/>
  <c r="D1121" i="5" s="1"/>
  <c r="F1121" i="5" s="1"/>
  <c r="G1117" i="2"/>
  <c r="H1117" i="2" s="1"/>
  <c r="J1117" i="2" s="1"/>
  <c r="D1116" i="5" s="1"/>
  <c r="F1116" i="5" s="1"/>
  <c r="G1112" i="2"/>
  <c r="H1112" i="2" s="1"/>
  <c r="J1112" i="2" s="1"/>
  <c r="D1111" i="5" s="1"/>
  <c r="F1111" i="5" s="1"/>
  <c r="G1109" i="2"/>
  <c r="H1109" i="2" s="1"/>
  <c r="J1109" i="2" s="1"/>
  <c r="D1108" i="5" s="1"/>
  <c r="F1108" i="5" s="1"/>
  <c r="G1106" i="2"/>
  <c r="H1106" i="2" s="1"/>
  <c r="J1106" i="2" s="1"/>
  <c r="D1105" i="5" s="1"/>
  <c r="F1105" i="5" s="1"/>
  <c r="G1101" i="2"/>
  <c r="H1101" i="2" s="1"/>
  <c r="J1101" i="2" s="1"/>
  <c r="D1100" i="5" s="1"/>
  <c r="F1100" i="5" s="1"/>
  <c r="G1098" i="2"/>
  <c r="H1098" i="2" s="1"/>
  <c r="J1098" i="2" s="1"/>
  <c r="D1097" i="5" s="1"/>
  <c r="F1097" i="5" s="1"/>
  <c r="N547" i="5"/>
  <c r="O547" i="5"/>
  <c r="K548" i="6"/>
  <c r="N548" i="6" s="1"/>
  <c r="D543" i="7" s="1"/>
  <c r="G543" i="7" s="1"/>
  <c r="M548" i="5"/>
  <c r="N364" i="5"/>
  <c r="O247" i="5"/>
  <c r="K248" i="6"/>
  <c r="N248" i="6" s="1"/>
  <c r="D243" i="7" s="1"/>
  <c r="G243" i="7" s="1"/>
  <c r="O195" i="5"/>
  <c r="K196" i="6"/>
  <c r="N196" i="6" s="1"/>
  <c r="D191" i="7" s="1"/>
  <c r="G191" i="7" s="1"/>
  <c r="O438" i="5"/>
  <c r="K439" i="6"/>
  <c r="N439" i="6" s="1"/>
  <c r="D434" i="7" s="1"/>
  <c r="G434" i="7" s="1"/>
  <c r="O524" i="5"/>
  <c r="K525" i="6"/>
  <c r="N525" i="6" s="1"/>
  <c r="D520" i="7" s="1"/>
  <c r="G520" i="7" s="1"/>
  <c r="O301" i="5"/>
  <c r="K302" i="6"/>
  <c r="N302" i="6" s="1"/>
  <c r="D297" i="7" s="1"/>
  <c r="G297" i="7" s="1"/>
  <c r="O515" i="5"/>
  <c r="K516" i="6"/>
  <c r="N516" i="6" s="1"/>
  <c r="D511" i="7" s="1"/>
  <c r="G511" i="7" s="1"/>
  <c r="O227" i="5"/>
  <c r="K228" i="6"/>
  <c r="N228" i="6" s="1"/>
  <c r="D223" i="7" s="1"/>
  <c r="G223" i="7" s="1"/>
  <c r="O292" i="5"/>
  <c r="K293" i="6"/>
  <c r="N293" i="6" s="1"/>
  <c r="D288" i="7" s="1"/>
  <c r="G288" i="7" s="1"/>
  <c r="M342" i="5"/>
  <c r="N342" i="5" s="1"/>
  <c r="O418" i="5"/>
  <c r="K419" i="6"/>
  <c r="N419" i="6" s="1"/>
  <c r="D414" i="7" s="1"/>
  <c r="G414" i="7" s="1"/>
  <c r="O274" i="5"/>
  <c r="K275" i="6"/>
  <c r="N275" i="6" s="1"/>
  <c r="D270" i="7" s="1"/>
  <c r="G270" i="7" s="1"/>
  <c r="O493" i="5"/>
  <c r="K494" i="6"/>
  <c r="N494" i="6" s="1"/>
  <c r="D489" i="7" s="1"/>
  <c r="G489" i="7" s="1"/>
  <c r="O330" i="5"/>
  <c r="K331" i="6"/>
  <c r="N331" i="6" s="1"/>
  <c r="D326" i="7" s="1"/>
  <c r="G326" i="7" s="1"/>
  <c r="O221" i="5"/>
  <c r="K222" i="6"/>
  <c r="N222" i="6" s="1"/>
  <c r="D217" i="7" s="1"/>
  <c r="G217" i="7" s="1"/>
  <c r="O191" i="5"/>
  <c r="K192" i="6"/>
  <c r="N192" i="6" s="1"/>
  <c r="D187" i="7" s="1"/>
  <c r="G187" i="7" s="1"/>
  <c r="O485" i="5"/>
  <c r="K486" i="6"/>
  <c r="N486" i="6" s="1"/>
  <c r="D481" i="7" s="1"/>
  <c r="G481" i="7" s="1"/>
  <c r="O510" i="5"/>
  <c r="K511" i="6"/>
  <c r="N511" i="6" s="1"/>
  <c r="D506" i="7" s="1"/>
  <c r="G506" i="7" s="1"/>
  <c r="O219" i="5"/>
  <c r="K220" i="6"/>
  <c r="N220" i="6" s="1"/>
  <c r="D215" i="7" s="1"/>
  <c r="G215" i="7" s="1"/>
  <c r="O529" i="5"/>
  <c r="K530" i="6"/>
  <c r="N530" i="6" s="1"/>
  <c r="D525" i="7" s="1"/>
  <c r="G525" i="7" s="1"/>
  <c r="O278" i="5"/>
  <c r="K279" i="6"/>
  <c r="N279" i="6" s="1"/>
  <c r="D274" i="7" s="1"/>
  <c r="G274" i="7" s="1"/>
  <c r="O334" i="5"/>
  <c r="K335" i="6"/>
  <c r="N335" i="6" s="1"/>
  <c r="D330" i="7" s="1"/>
  <c r="G330" i="7" s="1"/>
  <c r="O401" i="5"/>
  <c r="K402" i="6"/>
  <c r="N402" i="6" s="1"/>
  <c r="D397" i="7" s="1"/>
  <c r="G397" i="7" s="1"/>
  <c r="O269" i="5"/>
  <c r="K270" i="6"/>
  <c r="N270" i="6" s="1"/>
  <c r="D265" i="7" s="1"/>
  <c r="G265" i="7" s="1"/>
  <c r="O263" i="5"/>
  <c r="K264" i="6"/>
  <c r="N264" i="6" s="1"/>
  <c r="D259" i="7" s="1"/>
  <c r="G259" i="7" s="1"/>
  <c r="O215" i="5"/>
  <c r="K216" i="6"/>
  <c r="N216" i="6" s="1"/>
  <c r="D211" i="7" s="1"/>
  <c r="G211" i="7" s="1"/>
  <c r="O272" i="5"/>
  <c r="K273" i="6"/>
  <c r="N273" i="6" s="1"/>
  <c r="D268" i="7" s="1"/>
  <c r="G268" i="7" s="1"/>
  <c r="O502" i="5"/>
  <c r="K503" i="6"/>
  <c r="N503" i="6" s="1"/>
  <c r="D498" i="7" s="1"/>
  <c r="G498" i="7" s="1"/>
  <c r="M299" i="5"/>
  <c r="N299" i="5" s="1"/>
  <c r="O376" i="5"/>
  <c r="K377" i="6"/>
  <c r="N377" i="6" s="1"/>
  <c r="D372" i="7" s="1"/>
  <c r="G372" i="7" s="1"/>
  <c r="K460" i="6"/>
  <c r="N460" i="6" s="1"/>
  <c r="D455" i="7" s="1"/>
  <c r="G455" i="7" s="1"/>
  <c r="O459" i="5"/>
  <c r="O359" i="5"/>
  <c r="K360" i="6"/>
  <c r="N360" i="6" s="1"/>
  <c r="D355" i="7" s="1"/>
  <c r="G355" i="7" s="1"/>
  <c r="O280" i="5"/>
  <c r="K281" i="6"/>
  <c r="N281" i="6" s="1"/>
  <c r="D276" i="7" s="1"/>
  <c r="G276" i="7" s="1"/>
  <c r="O497" i="5"/>
  <c r="K498" i="6"/>
  <c r="N498" i="6" s="1"/>
  <c r="D493" i="7" s="1"/>
  <c r="G493" i="7" s="1"/>
  <c r="O297" i="5"/>
  <c r="K298" i="6"/>
  <c r="N298" i="6" s="1"/>
  <c r="D293" i="7" s="1"/>
  <c r="G293" i="7" s="1"/>
  <c r="N493" i="5"/>
  <c r="O288" i="5"/>
  <c r="K289" i="6"/>
  <c r="N289" i="6" s="1"/>
  <c r="D284" i="7" s="1"/>
  <c r="G284" i="7" s="1"/>
  <c r="O542" i="5"/>
  <c r="K543" i="6"/>
  <c r="N543" i="6" s="1"/>
  <c r="D538" i="7" s="1"/>
  <c r="G538" i="7" s="1"/>
  <c r="O455" i="5"/>
  <c r="K456" i="6"/>
  <c r="N456" i="6" s="1"/>
  <c r="D451" i="7" s="1"/>
  <c r="G451" i="7" s="1"/>
  <c r="O397" i="5"/>
  <c r="K398" i="6"/>
  <c r="N398" i="6" s="1"/>
  <c r="D393" i="7" s="1"/>
  <c r="G393" i="7" s="1"/>
  <c r="O353" i="5"/>
  <c r="K354" i="6"/>
  <c r="N354" i="6" s="1"/>
  <c r="D349" i="7" s="1"/>
  <c r="G349" i="7" s="1"/>
  <c r="O192" i="5"/>
  <c r="K193" i="6"/>
  <c r="N193" i="6" s="1"/>
  <c r="D188" i="7" s="1"/>
  <c r="G188" i="7" s="1"/>
  <c r="O239" i="5"/>
  <c r="K240" i="6"/>
  <c r="N240" i="6" s="1"/>
  <c r="D235" i="7" s="1"/>
  <c r="G235" i="7" s="1"/>
  <c r="O434" i="5"/>
  <c r="K435" i="6"/>
  <c r="N435" i="6" s="1"/>
  <c r="D430" i="7" s="1"/>
  <c r="G430" i="7" s="1"/>
  <c r="O255" i="5"/>
  <c r="K256" i="6"/>
  <c r="N256" i="6" s="1"/>
  <c r="D251" i="7" s="1"/>
  <c r="G251" i="7" s="1"/>
  <c r="O190" i="5"/>
  <c r="K191" i="6"/>
  <c r="N191" i="6" s="1"/>
  <c r="D186" i="7" s="1"/>
  <c r="G186" i="7" s="1"/>
  <c r="M346" i="5"/>
  <c r="N346" i="5" s="1"/>
  <c r="O500" i="5"/>
  <c r="K501" i="6"/>
  <c r="N501" i="6" s="1"/>
  <c r="D496" i="7" s="1"/>
  <c r="G496" i="7" s="1"/>
  <c r="O414" i="5"/>
  <c r="K415" i="6"/>
  <c r="N415" i="6" s="1"/>
  <c r="D410" i="7" s="1"/>
  <c r="G410" i="7" s="1"/>
  <c r="O506" i="5"/>
  <c r="K507" i="6"/>
  <c r="N507" i="6" s="1"/>
  <c r="D502" i="7" s="1"/>
  <c r="G502" i="7" s="1"/>
  <c r="O352" i="5"/>
  <c r="K353" i="6"/>
  <c r="N353" i="6" s="1"/>
  <c r="D348" i="7" s="1"/>
  <c r="G348" i="7" s="1"/>
  <c r="O295" i="5"/>
  <c r="K296" i="6"/>
  <c r="N296" i="6" s="1"/>
  <c r="D291" i="7" s="1"/>
  <c r="G291" i="7" s="1"/>
  <c r="O331" i="5"/>
  <c r="K332" i="6"/>
  <c r="N332" i="6" s="1"/>
  <c r="D327" i="7" s="1"/>
  <c r="G327" i="7" s="1"/>
  <c r="O243" i="5"/>
  <c r="K244" i="6"/>
  <c r="N244" i="6" s="1"/>
  <c r="D239" i="7" s="1"/>
  <c r="G239" i="7" s="1"/>
  <c r="O400" i="5"/>
  <c r="K401" i="6"/>
  <c r="N401" i="6" s="1"/>
  <c r="D396" i="7" s="1"/>
  <c r="G396" i="7" s="1"/>
  <c r="O393" i="5"/>
  <c r="K394" i="6"/>
  <c r="N394" i="6" s="1"/>
  <c r="D389" i="7" s="1"/>
  <c r="G389" i="7" s="1"/>
  <c r="O265" i="5"/>
  <c r="K266" i="6"/>
  <c r="N266" i="6" s="1"/>
  <c r="D261" i="7" s="1"/>
  <c r="G261" i="7" s="1"/>
  <c r="O368" i="5"/>
  <c r="K369" i="6"/>
  <c r="N369" i="6" s="1"/>
  <c r="D364" i="7" s="1"/>
  <c r="G364" i="7" s="1"/>
  <c r="O380" i="5"/>
  <c r="K381" i="6"/>
  <c r="N381" i="6" s="1"/>
  <c r="D376" i="7" s="1"/>
  <c r="G376" i="7" s="1"/>
  <c r="M339" i="5"/>
  <c r="N339" i="5" s="1"/>
  <c r="O210" i="5"/>
  <c r="K211" i="6"/>
  <c r="N211" i="6" s="1"/>
  <c r="D206" i="7" s="1"/>
  <c r="G206" i="7" s="1"/>
  <c r="O534" i="5"/>
  <c r="K535" i="6"/>
  <c r="N535" i="6" s="1"/>
  <c r="D530" i="7" s="1"/>
  <c r="G530" i="7" s="1"/>
  <c r="O222" i="5"/>
  <c r="K223" i="6"/>
  <c r="N223" i="6" s="1"/>
  <c r="D218" i="7" s="1"/>
  <c r="G218" i="7" s="1"/>
  <c r="O317" i="5"/>
  <c r="K318" i="6"/>
  <c r="N318" i="6" s="1"/>
  <c r="D313" i="7" s="1"/>
  <c r="G313" i="7" s="1"/>
  <c r="O251" i="5"/>
  <c r="K252" i="6"/>
  <c r="N252" i="6" s="1"/>
  <c r="D247" i="7" s="1"/>
  <c r="G247" i="7" s="1"/>
  <c r="O405" i="5"/>
  <c r="K406" i="6"/>
  <c r="N406" i="6" s="1"/>
  <c r="D401" i="7" s="1"/>
  <c r="G401" i="7" s="1"/>
  <c r="O309" i="5"/>
  <c r="K310" i="6"/>
  <c r="N310" i="6" s="1"/>
  <c r="D305" i="7" s="1"/>
  <c r="O411" i="5"/>
  <c r="K412" i="6"/>
  <c r="N412" i="6" s="1"/>
  <c r="D407" i="7" s="1"/>
  <c r="G407" i="7" s="1"/>
  <c r="O231" i="5"/>
  <c r="K232" i="6"/>
  <c r="N232" i="6" s="1"/>
  <c r="D227" i="7" s="1"/>
  <c r="G227" i="7" s="1"/>
  <c r="O321" i="5"/>
  <c r="K322" i="6"/>
  <c r="N322" i="6" s="1"/>
  <c r="D317" i="7" s="1"/>
  <c r="G317" i="7" s="1"/>
  <c r="O472" i="5"/>
  <c r="K473" i="6"/>
  <c r="N473" i="6" s="1"/>
  <c r="D468" i="7" s="1"/>
  <c r="G468" i="7" s="1"/>
  <c r="O249" i="5"/>
  <c r="K250" i="6"/>
  <c r="N250" i="6" s="1"/>
  <c r="D245" i="7" s="1"/>
  <c r="G245" i="7" s="1"/>
  <c r="O519" i="5"/>
  <c r="K520" i="6"/>
  <c r="N520" i="6" s="1"/>
  <c r="D515" i="7" s="1"/>
  <c r="G515" i="7" s="1"/>
  <c r="O372" i="5"/>
  <c r="K373" i="6"/>
  <c r="N373" i="6" s="1"/>
  <c r="D368" i="7" s="1"/>
  <c r="G368" i="7" s="1"/>
  <c r="O235" i="5"/>
  <c r="K236" i="6"/>
  <c r="N236" i="6" s="1"/>
  <c r="D231" i="7" s="1"/>
  <c r="G231" i="7" s="1"/>
  <c r="K356" i="6"/>
  <c r="N356" i="6" s="1"/>
  <c r="D351" i="7" s="1"/>
  <c r="G351" i="7" s="1"/>
  <c r="O355" i="5"/>
  <c r="O389" i="5"/>
  <c r="K390" i="6"/>
  <c r="N390" i="6" s="1"/>
  <c r="D385" i="7" s="1"/>
  <c r="G385" i="7" s="1"/>
  <c r="O538" i="5"/>
  <c r="K539" i="6"/>
  <c r="N539" i="6" s="1"/>
  <c r="D534" i="7" s="1"/>
  <c r="G534" i="7" s="1"/>
  <c r="O259" i="5"/>
  <c r="K260" i="6"/>
  <c r="N260" i="6" s="1"/>
  <c r="D255" i="7" s="1"/>
  <c r="G255" i="7" s="1"/>
  <c r="O351" i="5"/>
  <c r="K352" i="6"/>
  <c r="N352" i="6" s="1"/>
  <c r="D347" i="7" s="1"/>
  <c r="G347" i="7" s="1"/>
  <c r="O194" i="5"/>
  <c r="K195" i="6"/>
  <c r="N195" i="6" s="1"/>
  <c r="D190" i="7" s="1"/>
  <c r="G190" i="7" s="1"/>
  <c r="O223" i="5"/>
  <c r="K224" i="6"/>
  <c r="N224" i="6" s="1"/>
  <c r="D219" i="7" s="1"/>
  <c r="G219" i="7" s="1"/>
  <c r="O446" i="5"/>
  <c r="K447" i="6"/>
  <c r="N447" i="6" s="1"/>
  <c r="D442" i="7" s="1"/>
  <c r="G442" i="7" s="1"/>
  <c r="O276" i="5"/>
  <c r="K277" i="6"/>
  <c r="N277" i="6" s="1"/>
  <c r="D272" i="7" s="1"/>
  <c r="G272" i="7" s="1"/>
  <c r="O487" i="5"/>
  <c r="K488" i="6"/>
  <c r="N488" i="6" s="1"/>
  <c r="D483" i="7" s="1"/>
  <c r="G483" i="7" s="1"/>
  <c r="O489" i="5"/>
  <c r="K490" i="6"/>
  <c r="N490" i="6" s="1"/>
  <c r="D485" i="7" s="1"/>
  <c r="G485" i="7" s="1"/>
  <c r="K470" i="6"/>
  <c r="N470" i="6" s="1"/>
  <c r="D465" i="7" s="1"/>
  <c r="G465" i="7" s="1"/>
  <c r="O422" i="5"/>
  <c r="K423" i="6"/>
  <c r="N423" i="6" s="1"/>
  <c r="D418" i="7" s="1"/>
  <c r="G418" i="7" s="1"/>
  <c r="O480" i="5"/>
  <c r="K481" i="6"/>
  <c r="N481" i="6" s="1"/>
  <c r="D476" i="7" s="1"/>
  <c r="G476" i="7" s="1"/>
  <c r="M240" i="5"/>
  <c r="N240" i="5" s="1"/>
  <c r="N247" i="5"/>
  <c r="N195" i="5"/>
  <c r="N438" i="5"/>
  <c r="N524" i="5"/>
  <c r="O316" i="5"/>
  <c r="K317" i="6"/>
  <c r="N317" i="6" s="1"/>
  <c r="D312" i="7" s="1"/>
  <c r="G312" i="7" s="1"/>
  <c r="N301" i="5"/>
  <c r="O396" i="5"/>
  <c r="K397" i="6"/>
  <c r="N515" i="5"/>
  <c r="O261" i="5"/>
  <c r="K262" i="6"/>
  <c r="N262" i="6" s="1"/>
  <c r="D257" i="7" s="1"/>
  <c r="G257" i="7" s="1"/>
  <c r="O476" i="5"/>
  <c r="K477" i="6"/>
  <c r="N477" i="6" s="1"/>
  <c r="D472" i="7" s="1"/>
  <c r="G472" i="7" s="1"/>
  <c r="O410" i="5"/>
  <c r="K411" i="6"/>
  <c r="N411" i="6" s="1"/>
  <c r="D406" i="7" s="1"/>
  <c r="G406" i="7" s="1"/>
  <c r="O313" i="5"/>
  <c r="K314" i="6"/>
  <c r="N314" i="6" s="1"/>
  <c r="D309" i="7" s="1"/>
  <c r="G309" i="7" s="1"/>
  <c r="O325" i="5"/>
  <c r="K326" i="6"/>
  <c r="N326" i="6" s="1"/>
  <c r="D321" i="7" s="1"/>
  <c r="G321" i="7" s="1"/>
  <c r="N227" i="5"/>
  <c r="N292" i="5"/>
  <c r="N418" i="5"/>
  <c r="N274" i="5"/>
  <c r="O199" i="5"/>
  <c r="K200" i="6"/>
  <c r="N200" i="6" s="1"/>
  <c r="D195" i="7" s="1"/>
  <c r="G195" i="7" s="1"/>
  <c r="O211" i="5"/>
  <c r="K212" i="6"/>
  <c r="N212" i="6" s="1"/>
  <c r="D207" i="7" s="1"/>
  <c r="G207" i="7" s="1"/>
  <c r="N321" i="5"/>
  <c r="O430" i="5"/>
  <c r="K431" i="6"/>
  <c r="N431" i="6" s="1"/>
  <c r="D426" i="7" s="1"/>
  <c r="G426" i="7" s="1"/>
  <c r="O451" i="5"/>
  <c r="K452" i="6"/>
  <c r="N452" i="6" s="1"/>
  <c r="D447" i="7" s="1"/>
  <c r="G447" i="7" s="1"/>
  <c r="O287" i="5"/>
  <c r="K288" i="6"/>
  <c r="N288" i="6" s="1"/>
  <c r="D283" i="7" s="1"/>
  <c r="G283" i="7" s="1"/>
  <c r="O356" i="5"/>
  <c r="K357" i="6"/>
  <c r="N357" i="6" s="1"/>
  <c r="D352" i="7" s="1"/>
  <c r="G352" i="7" s="1"/>
  <c r="N330" i="5"/>
  <c r="O218" i="5"/>
  <c r="K219" i="6"/>
  <c r="N219" i="6" s="1"/>
  <c r="D214" i="7" s="1"/>
  <c r="G214" i="7" s="1"/>
  <c r="N221" i="5"/>
  <c r="N191" i="5"/>
  <c r="O388" i="5"/>
  <c r="K389" i="6"/>
  <c r="N389" i="6" s="1"/>
  <c r="D384" i="7" s="1"/>
  <c r="G384" i="7" s="1"/>
  <c r="M343" i="5"/>
  <c r="N343" i="5" s="1"/>
  <c r="O271" i="5"/>
  <c r="K272" i="6"/>
  <c r="N272" i="6" s="1"/>
  <c r="D267" i="7" s="1"/>
  <c r="G267" i="7" s="1"/>
  <c r="O426" i="5"/>
  <c r="K427" i="6"/>
  <c r="N427" i="6" s="1"/>
  <c r="D422" i="7" s="1"/>
  <c r="G422" i="7" s="1"/>
  <c r="N485" i="5"/>
  <c r="O463" i="5"/>
  <c r="K464" i="6"/>
  <c r="N464" i="6" s="1"/>
  <c r="D459" i="7" s="1"/>
  <c r="G459" i="7" s="1"/>
  <c r="O284" i="5"/>
  <c r="K285" i="6"/>
  <c r="N285" i="6" s="1"/>
  <c r="D280" i="7" s="1"/>
  <c r="G280" i="7" s="1"/>
  <c r="O229" i="5"/>
  <c r="K230" i="6"/>
  <c r="N230" i="6" s="1"/>
  <c r="D225" i="7" s="1"/>
  <c r="G225" i="7" s="1"/>
  <c r="O267" i="5"/>
  <c r="K268" i="6"/>
  <c r="N268" i="6" s="1"/>
  <c r="D263" i="7" s="1"/>
  <c r="G263" i="7" s="1"/>
  <c r="N510" i="5"/>
  <c r="N538" i="5"/>
  <c r="O202" i="5"/>
  <c r="K203" i="6"/>
  <c r="N203" i="6" s="1"/>
  <c r="D198" i="7" s="1"/>
  <c r="G198" i="7" s="1"/>
  <c r="N219" i="5"/>
  <c r="N529" i="5"/>
  <c r="O360" i="5"/>
  <c r="K361" i="6"/>
  <c r="N361" i="6" s="1"/>
  <c r="D356" i="7" s="1"/>
  <c r="G356" i="7" s="1"/>
  <c r="O220" i="5"/>
  <c r="K221" i="6"/>
  <c r="N221" i="6" s="1"/>
  <c r="D216" i="7" s="1"/>
  <c r="G216" i="7" s="1"/>
  <c r="N278" i="5"/>
  <c r="O535" i="5"/>
  <c r="K536" i="6"/>
  <c r="N536" i="6" s="1"/>
  <c r="D531" i="7" s="1"/>
  <c r="G531" i="7" s="1"/>
  <c r="N334" i="5"/>
  <c r="N401" i="5"/>
  <c r="N269" i="5"/>
  <c r="O442" i="5"/>
  <c r="K443" i="6"/>
  <c r="N443" i="6" s="1"/>
  <c r="D438" i="7" s="1"/>
  <c r="G438" i="7" s="1"/>
  <c r="O468" i="5"/>
  <c r="K469" i="6"/>
  <c r="N469" i="6" s="1"/>
  <c r="D464" i="7" s="1"/>
  <c r="G464" i="7" s="1"/>
  <c r="O305" i="5"/>
  <c r="K306" i="6"/>
  <c r="N306" i="6" s="1"/>
  <c r="D301" i="7" s="1"/>
  <c r="G301" i="7" s="1"/>
  <c r="N263" i="5"/>
  <c r="O206" i="5"/>
  <c r="K207" i="6"/>
  <c r="N207" i="6" s="1"/>
  <c r="D202" i="7" s="1"/>
  <c r="G202" i="7" s="1"/>
  <c r="N215" i="5"/>
  <c r="O198" i="5"/>
  <c r="K199" i="6"/>
  <c r="N199" i="6" s="1"/>
  <c r="D194" i="7" s="1"/>
  <c r="G194" i="7" s="1"/>
  <c r="O384" i="5"/>
  <c r="K385" i="6"/>
  <c r="N385" i="6" s="1"/>
  <c r="D380" i="7" s="1"/>
  <c r="G380" i="7" s="1"/>
  <c r="O363" i="5"/>
  <c r="K364" i="6"/>
  <c r="N364" i="6" s="1"/>
  <c r="D359" i="7" s="1"/>
  <c r="G359" i="7" s="1"/>
  <c r="N272" i="5"/>
  <c r="O214" i="5"/>
  <c r="K215" i="6"/>
  <c r="N215" i="6" s="1"/>
  <c r="D210" i="7" s="1"/>
  <c r="G210" i="7" s="1"/>
  <c r="N502" i="5"/>
  <c r="M319" i="5"/>
  <c r="N319" i="5" s="1"/>
  <c r="M262" i="5"/>
  <c r="N262" i="5" s="1"/>
  <c r="M338" i="5"/>
  <c r="N338" i="5" s="1"/>
  <c r="B1291" i="2"/>
  <c r="B1292" i="2"/>
  <c r="B1293" i="2"/>
  <c r="B1294" i="2"/>
  <c r="B1295" i="2"/>
  <c r="O469" i="5" l="1"/>
  <c r="K204" i="6"/>
  <c r="N204" i="6" s="1"/>
  <c r="D199" i="7" s="1"/>
  <c r="G199" i="7" s="1"/>
  <c r="O508" i="5"/>
  <c r="O203" i="5"/>
  <c r="O462" i="5"/>
  <c r="K202" i="6"/>
  <c r="N202" i="6" s="1"/>
  <c r="D197" i="7" s="1"/>
  <c r="G197" i="7" s="1"/>
  <c r="O201" i="5"/>
  <c r="O381" i="5"/>
  <c r="K509" i="6"/>
  <c r="N509" i="6" s="1"/>
  <c r="D504" i="7" s="1"/>
  <c r="G504" i="7" s="1"/>
  <c r="K463" i="6"/>
  <c r="N463" i="6" s="1"/>
  <c r="D458" i="7" s="1"/>
  <c r="G458" i="7" s="1"/>
  <c r="N397" i="6"/>
  <c r="D392" i="7" s="1"/>
  <c r="G392" i="7" s="1"/>
  <c r="O392" i="5"/>
  <c r="K382" i="6"/>
  <c r="N382" i="6" s="1"/>
  <c r="D377" i="7" s="1"/>
  <c r="G377" i="7" s="1"/>
  <c r="K393" i="6"/>
  <c r="N393" i="6" s="1"/>
  <c r="D388" i="7" s="1"/>
  <c r="O473" i="5"/>
  <c r="N252" i="5"/>
  <c r="K253" i="6"/>
  <c r="N253" i="6" s="1"/>
  <c r="D248" i="7" s="1"/>
  <c r="G248" i="7" s="1"/>
  <c r="K218" i="6"/>
  <c r="N218" i="6" s="1"/>
  <c r="D213" i="7" s="1"/>
  <c r="G213" i="7" s="1"/>
  <c r="K309" i="6"/>
  <c r="N309" i="6" s="1"/>
  <c r="D304" i="7" s="1"/>
  <c r="D1508" i="7" s="1"/>
  <c r="O308" i="5"/>
  <c r="K276" i="6"/>
  <c r="N276" i="6" s="1"/>
  <c r="D271" i="7" s="1"/>
  <c r="G271" i="7" s="1"/>
  <c r="K487" i="6"/>
  <c r="N487" i="6" s="1"/>
  <c r="D482" i="7" s="1"/>
  <c r="G482" i="7" s="1"/>
  <c r="O486" i="5"/>
  <c r="O275" i="5"/>
  <c r="K474" i="6"/>
  <c r="N474" i="6" s="1"/>
  <c r="D469" i="7" s="1"/>
  <c r="G469" i="7" s="1"/>
  <c r="J1231" i="5"/>
  <c r="F1231" i="5"/>
  <c r="J1232" i="5"/>
  <c r="F1232" i="5"/>
  <c r="J1229" i="5"/>
  <c r="F1229" i="5"/>
  <c r="J1235" i="5"/>
  <c r="F1235" i="5"/>
  <c r="J1182" i="5"/>
  <c r="F1182" i="5"/>
  <c r="J1216" i="5"/>
  <c r="F1216" i="5"/>
  <c r="J1239" i="5"/>
  <c r="F1239" i="5"/>
  <c r="J1233" i="5"/>
  <c r="F1233" i="5"/>
  <c r="J1221" i="5"/>
  <c r="H1222" i="6" s="1"/>
  <c r="F1221" i="5"/>
  <c r="O291" i="5"/>
  <c r="K388" i="6"/>
  <c r="N388" i="6" s="1"/>
  <c r="D383" i="7" s="1"/>
  <c r="G383" i="7" s="1"/>
  <c r="K290" i="6"/>
  <c r="N290" i="6" s="1"/>
  <c r="D285" i="7" s="1"/>
  <c r="G285" i="7" s="1"/>
  <c r="K327" i="6"/>
  <c r="N327" i="6" s="1"/>
  <c r="D322" i="7" s="1"/>
  <c r="G322" i="7" s="1"/>
  <c r="O387" i="5"/>
  <c r="N213" i="5"/>
  <c r="O213" i="5"/>
  <c r="O326" i="5"/>
  <c r="N517" i="5"/>
  <c r="K355" i="6"/>
  <c r="N355" i="6" s="1"/>
  <c r="D350" i="7" s="1"/>
  <c r="G350" i="7" s="1"/>
  <c r="K505" i="6"/>
  <c r="N505" i="6" s="1"/>
  <c r="D500" i="7" s="1"/>
  <c r="G500" i="7" s="1"/>
  <c r="O354" i="5"/>
  <c r="O504" i="5"/>
  <c r="K292" i="6"/>
  <c r="N292" i="6" s="1"/>
  <c r="D287" i="7" s="1"/>
  <c r="G287" i="7" s="1"/>
  <c r="K532" i="6"/>
  <c r="N532" i="6" s="1"/>
  <c r="D527" i="7" s="1"/>
  <c r="G527" i="7" s="1"/>
  <c r="N217" i="5"/>
  <c r="O531" i="5"/>
  <c r="K450" i="6"/>
  <c r="N450" i="6" s="1"/>
  <c r="D445" i="7" s="1"/>
  <c r="G445" i="7" s="1"/>
  <c r="K321" i="6"/>
  <c r="N321" i="6" s="1"/>
  <c r="D316" i="7" s="1"/>
  <c r="G316" i="7" s="1"/>
  <c r="N437" i="5"/>
  <c r="O511" i="5"/>
  <c r="K194" i="6"/>
  <c r="N194" i="6" s="1"/>
  <c r="D189" i="7" s="1"/>
  <c r="G189" i="7" s="1"/>
  <c r="O540" i="5"/>
  <c r="K526" i="6"/>
  <c r="N526" i="6" s="1"/>
  <c r="D521" i="7" s="1"/>
  <c r="G521" i="7" s="1"/>
  <c r="N525" i="5"/>
  <c r="N208" i="5"/>
  <c r="K336" i="6"/>
  <c r="N336" i="6" s="1"/>
  <c r="D331" i="7" s="1"/>
  <c r="G331" i="7" s="1"/>
  <c r="K523" i="6"/>
  <c r="N523" i="6" s="1"/>
  <c r="D518" i="7" s="1"/>
  <c r="G518" i="7" s="1"/>
  <c r="O545" i="5"/>
  <c r="K387" i="6"/>
  <c r="N387" i="6" s="1"/>
  <c r="D382" i="7" s="1"/>
  <c r="G382" i="7" s="1"/>
  <c r="K209" i="6"/>
  <c r="N209" i="6" s="1"/>
  <c r="D204" i="7" s="1"/>
  <c r="G204" i="7" s="1"/>
  <c r="O429" i="5"/>
  <c r="O467" i="5"/>
  <c r="K378" i="6"/>
  <c r="N378" i="6" s="1"/>
  <c r="D373" i="7" s="1"/>
  <c r="G373" i="7" s="1"/>
  <c r="O458" i="5"/>
  <c r="O357" i="5"/>
  <c r="K280" i="6"/>
  <c r="N280" i="6" s="1"/>
  <c r="D275" i="7" s="1"/>
  <c r="G275" i="7" s="1"/>
  <c r="O279" i="5"/>
  <c r="N533" i="5"/>
  <c r="K372" i="6"/>
  <c r="N372" i="6" s="1"/>
  <c r="D367" i="7" s="1"/>
  <c r="G367" i="7" s="1"/>
  <c r="K265" i="6"/>
  <c r="N265" i="6" s="1"/>
  <c r="D260" i="7" s="1"/>
  <c r="G260" i="7" s="1"/>
  <c r="K325" i="6"/>
  <c r="N325" i="6" s="1"/>
  <c r="D320" i="7" s="1"/>
  <c r="G320" i="7" s="1"/>
  <c r="O264" i="5"/>
  <c r="O324" i="5"/>
  <c r="O454" i="5"/>
  <c r="O433" i="5"/>
  <c r="K384" i="6"/>
  <c r="N384" i="6" s="1"/>
  <c r="D379" i="7" s="1"/>
  <c r="G379" i="7" s="1"/>
  <c r="K497" i="6"/>
  <c r="N497" i="6" s="1"/>
  <c r="D492" i="7" s="1"/>
  <c r="G492" i="7" s="1"/>
  <c r="K271" i="6"/>
  <c r="N271" i="6" s="1"/>
  <c r="D266" i="7" s="1"/>
  <c r="G266" i="7" s="1"/>
  <c r="O306" i="5"/>
  <c r="O289" i="5"/>
  <c r="K376" i="6"/>
  <c r="N376" i="6" s="1"/>
  <c r="D371" i="7" s="1"/>
  <c r="G371" i="7" s="1"/>
  <c r="O193" i="5"/>
  <c r="O449" i="5"/>
  <c r="K457" i="6"/>
  <c r="N457" i="6" s="1"/>
  <c r="D452" i="7" s="1"/>
  <c r="G452" i="7" s="1"/>
  <c r="K451" i="6"/>
  <c r="N451" i="6" s="1"/>
  <c r="D446" i="7" s="1"/>
  <c r="G446" i="7" s="1"/>
  <c r="K518" i="6"/>
  <c r="N518" i="6" s="1"/>
  <c r="D513" i="7" s="1"/>
  <c r="G513" i="7" s="1"/>
  <c r="K437" i="6"/>
  <c r="N437" i="6" s="1"/>
  <c r="D432" i="7" s="1"/>
  <c r="G432" i="7" s="1"/>
  <c r="N450" i="5"/>
  <c r="O541" i="5"/>
  <c r="O375" i="5"/>
  <c r="O336" i="5"/>
  <c r="O456" i="5"/>
  <c r="O416" i="5"/>
  <c r="K524" i="6"/>
  <c r="N524" i="6" s="1"/>
  <c r="D519" i="7" s="1"/>
  <c r="G519" i="7" s="1"/>
  <c r="N369" i="5"/>
  <c r="K367" i="6"/>
  <c r="N367" i="6" s="1"/>
  <c r="D362" i="7" s="1"/>
  <c r="G362" i="7" s="1"/>
  <c r="O282" i="5"/>
  <c r="O369" i="5"/>
  <c r="O260" i="5"/>
  <c r="N358" i="6"/>
  <c r="D353" i="7" s="1"/>
  <c r="G353" i="7" s="1"/>
  <c r="K534" i="6"/>
  <c r="N534" i="6" s="1"/>
  <c r="D529" i="7" s="1"/>
  <c r="G529" i="7" s="1"/>
  <c r="K291" i="6"/>
  <c r="N291" i="6" s="1"/>
  <c r="D286" i="7" s="1"/>
  <c r="G286" i="7" s="1"/>
  <c r="O421" i="5"/>
  <c r="K493" i="6"/>
  <c r="N493" i="6" s="1"/>
  <c r="D488" i="7" s="1"/>
  <c r="G488" i="7" s="1"/>
  <c r="O439" i="5"/>
  <c r="N282" i="5"/>
  <c r="N196" i="5"/>
  <c r="O290" i="5"/>
  <c r="O212" i="5"/>
  <c r="K319" i="6"/>
  <c r="N319" i="6" s="1"/>
  <c r="D314" i="7" s="1"/>
  <c r="G314" i="7" s="1"/>
  <c r="K274" i="6"/>
  <c r="N274" i="6" s="1"/>
  <c r="D269" i="7" s="1"/>
  <c r="G269" i="7" s="1"/>
  <c r="N371" i="5"/>
  <c r="O523" i="5"/>
  <c r="K254" i="6"/>
  <c r="N254" i="6" s="1"/>
  <c r="D249" i="7" s="1"/>
  <c r="G249" i="7" s="1"/>
  <c r="N357" i="5"/>
  <c r="K538" i="6"/>
  <c r="N538" i="6" s="1"/>
  <c r="D533" i="7" s="1"/>
  <c r="G533" i="7" s="1"/>
  <c r="K495" i="6"/>
  <c r="N495" i="6" s="1"/>
  <c r="D490" i="7" s="1"/>
  <c r="G490" i="7" s="1"/>
  <c r="O318" i="5"/>
  <c r="K458" i="6"/>
  <c r="N458" i="6" s="1"/>
  <c r="D453" i="7" s="1"/>
  <c r="G453" i="7" s="1"/>
  <c r="N421" i="5"/>
  <c r="O492" i="5"/>
  <c r="O273" i="5"/>
  <c r="N457" i="5"/>
  <c r="K459" i="6"/>
  <c r="N459" i="6" s="1"/>
  <c r="D454" i="7" s="1"/>
  <c r="G454" i="7" s="1"/>
  <c r="O253" i="5"/>
  <c r="K323" i="6"/>
  <c r="N323" i="6" s="1"/>
  <c r="D318" i="7" s="1"/>
  <c r="G318" i="7" s="1"/>
  <c r="O494" i="5"/>
  <c r="K213" i="6"/>
  <c r="N213" i="6" s="1"/>
  <c r="D208" i="7" s="1"/>
  <c r="G208" i="7" s="1"/>
  <c r="K205" i="6"/>
  <c r="N205" i="6" s="1"/>
  <c r="D200" i="7" s="1"/>
  <c r="G200" i="7" s="1"/>
  <c r="K301" i="6"/>
  <c r="N301" i="6" s="1"/>
  <c r="D296" i="7" s="1"/>
  <c r="G296" i="7" s="1"/>
  <c r="K506" i="6"/>
  <c r="N506" i="6" s="1"/>
  <c r="D501" i="7" s="1"/>
  <c r="G501" i="7" s="1"/>
  <c r="K210" i="6"/>
  <c r="N210" i="6" s="1"/>
  <c r="D205" i="7" s="1"/>
  <c r="G205" i="7" s="1"/>
  <c r="K436" i="6"/>
  <c r="N436" i="6" s="1"/>
  <c r="D431" i="7" s="1"/>
  <c r="G431" i="7" s="1"/>
  <c r="K492" i="6"/>
  <c r="N492" i="6" s="1"/>
  <c r="D487" i="7" s="1"/>
  <c r="G487" i="7" s="1"/>
  <c r="K368" i="6"/>
  <c r="N368" i="6" s="1"/>
  <c r="D363" i="7" s="1"/>
  <c r="G363" i="7" s="1"/>
  <c r="N488" i="5"/>
  <c r="O518" i="5"/>
  <c r="K465" i="6"/>
  <c r="N465" i="6" s="1"/>
  <c r="D460" i="7" s="1"/>
  <c r="G460" i="7" s="1"/>
  <c r="K489" i="6"/>
  <c r="N489" i="6" s="1"/>
  <c r="D484" i="7" s="1"/>
  <c r="G484" i="7" s="1"/>
  <c r="K453" i="6"/>
  <c r="N453" i="6" s="1"/>
  <c r="D448" i="7" s="1"/>
  <c r="G448" i="7" s="1"/>
  <c r="O209" i="5"/>
  <c r="K284" i="6"/>
  <c r="N284" i="6" s="1"/>
  <c r="D279" i="7" s="1"/>
  <c r="G279" i="7" s="1"/>
  <c r="N225" i="5"/>
  <c r="K395" i="6"/>
  <c r="N395" i="6" s="1"/>
  <c r="D390" i="7" s="1"/>
  <c r="G390" i="7" s="1"/>
  <c r="O464" i="5"/>
  <c r="O522" i="5"/>
  <c r="K432" i="6"/>
  <c r="N432" i="6" s="1"/>
  <c r="D427" i="7" s="1"/>
  <c r="G427" i="7" s="1"/>
  <c r="O491" i="5"/>
  <c r="K504" i="6"/>
  <c r="N504" i="6" s="1"/>
  <c r="D499" i="7" s="1"/>
  <c r="G499" i="7" s="1"/>
  <c r="K442" i="6"/>
  <c r="N442" i="6" s="1"/>
  <c r="D437" i="7" s="1"/>
  <c r="G437" i="7" s="1"/>
  <c r="O367" i="5"/>
  <c r="K425" i="6"/>
  <c r="N425" i="6" s="1"/>
  <c r="D420" i="7" s="1"/>
  <c r="G420" i="7" s="1"/>
  <c r="K408" i="6"/>
  <c r="N408" i="6" s="1"/>
  <c r="D403" i="7" s="1"/>
  <c r="G403" i="7" s="1"/>
  <c r="K416" i="6"/>
  <c r="N416" i="6" s="1"/>
  <c r="D411" i="7" s="1"/>
  <c r="G411" i="7" s="1"/>
  <c r="K226" i="6"/>
  <c r="N226" i="6" s="1"/>
  <c r="D221" i="7" s="1"/>
  <c r="G221" i="7" s="1"/>
  <c r="N386" i="5"/>
  <c r="N419" i="5"/>
  <c r="N447" i="5"/>
  <c r="N407" i="5"/>
  <c r="K421" i="6"/>
  <c r="N421" i="6" s="1"/>
  <c r="D416" i="7" s="1"/>
  <c r="G416" i="7" s="1"/>
  <c r="K299" i="6"/>
  <c r="N299" i="6" s="1"/>
  <c r="D294" i="7" s="1"/>
  <c r="G294" i="7" s="1"/>
  <c r="O283" i="5"/>
  <c r="N415" i="5"/>
  <c r="K483" i="6"/>
  <c r="N483" i="6" s="1"/>
  <c r="D478" i="7" s="1"/>
  <c r="G478" i="7" s="1"/>
  <c r="O394" i="5"/>
  <c r="N452" i="5"/>
  <c r="K391" i="6"/>
  <c r="N391" i="6" s="1"/>
  <c r="D386" i="7" s="1"/>
  <c r="G386" i="7" s="1"/>
  <c r="K399" i="6"/>
  <c r="N399" i="6" s="1"/>
  <c r="D394" i="7" s="1"/>
  <c r="G394" i="7" s="1"/>
  <c r="O431" i="5"/>
  <c r="O441" i="5"/>
  <c r="K278" i="6"/>
  <c r="N278" i="6" s="1"/>
  <c r="D273" i="7" s="1"/>
  <c r="G273" i="7" s="1"/>
  <c r="O424" i="5"/>
  <c r="K420" i="6"/>
  <c r="N420" i="6" s="1"/>
  <c r="D415" i="7" s="1"/>
  <c r="G415" i="7" s="1"/>
  <c r="K448" i="6"/>
  <c r="N448" i="6" s="1"/>
  <c r="D443" i="7" s="1"/>
  <c r="G443" i="7" s="1"/>
  <c r="K217" i="6"/>
  <c r="N217" i="6" s="1"/>
  <c r="D212" i="7" s="1"/>
  <c r="G212" i="7" s="1"/>
  <c r="K359" i="6"/>
  <c r="N359" i="6" s="1"/>
  <c r="D354" i="7" s="1"/>
  <c r="G354" i="7" s="1"/>
  <c r="N429" i="5"/>
  <c r="O420" i="5"/>
  <c r="O482" i="5"/>
  <c r="K546" i="6"/>
  <c r="N546" i="6" s="1"/>
  <c r="D541" i="7" s="1"/>
  <c r="G541" i="7" s="1"/>
  <c r="K519" i="6"/>
  <c r="N519" i="6" s="1"/>
  <c r="D514" i="7" s="1"/>
  <c r="G514" i="7" s="1"/>
  <c r="N216" i="5"/>
  <c r="N207" i="5"/>
  <c r="K468" i="6"/>
  <c r="N468" i="6" s="1"/>
  <c r="D463" i="7" s="1"/>
  <c r="G463" i="7" s="1"/>
  <c r="N358" i="5"/>
  <c r="O398" i="5"/>
  <c r="O277" i="5"/>
  <c r="K407" i="6"/>
  <c r="N407" i="6" s="1"/>
  <c r="D402" i="7" s="1"/>
  <c r="G402" i="7" s="1"/>
  <c r="O391" i="5"/>
  <c r="N528" i="5"/>
  <c r="O527" i="5"/>
  <c r="K234" i="6"/>
  <c r="N234" i="6" s="1"/>
  <c r="D229" i="7" s="1"/>
  <c r="G229" i="7" s="1"/>
  <c r="O197" i="5"/>
  <c r="K461" i="6"/>
  <c r="N461" i="6" s="1"/>
  <c r="D456" i="7" s="1"/>
  <c r="G456" i="7" s="1"/>
  <c r="O539" i="5"/>
  <c r="O399" i="5"/>
  <c r="O204" i="5"/>
  <c r="O445" i="5"/>
  <c r="K197" i="6"/>
  <c r="N197" i="6" s="1"/>
  <c r="D192" i="7" s="1"/>
  <c r="G192" i="7" s="1"/>
  <c r="K242" i="6"/>
  <c r="N242" i="6" s="1"/>
  <c r="D237" i="7" s="1"/>
  <c r="G237" i="7" s="1"/>
  <c r="N445" i="5"/>
  <c r="K313" i="6"/>
  <c r="N313" i="6" s="1"/>
  <c r="D308" i="7" s="1"/>
  <c r="G308" i="7" s="1"/>
  <c r="O516" i="5"/>
  <c r="O378" i="5"/>
  <c r="N479" i="5"/>
  <c r="O460" i="5"/>
  <c r="N432" i="5"/>
  <c r="O366" i="5"/>
  <c r="K482" i="6"/>
  <c r="N482" i="6" s="1"/>
  <c r="D477" i="7" s="1"/>
  <c r="G477" i="7" s="1"/>
  <c r="O312" i="5"/>
  <c r="O322" i="5"/>
  <c r="O300" i="5"/>
  <c r="K375" i="6"/>
  <c r="N375" i="6" s="1"/>
  <c r="D370" i="7" s="1"/>
  <c r="G370" i="7" s="1"/>
  <c r="O428" i="5"/>
  <c r="O505" i="5"/>
  <c r="K480" i="6"/>
  <c r="N480" i="6" s="1"/>
  <c r="D475" i="7" s="1"/>
  <c r="G475" i="7" s="1"/>
  <c r="K303" i="6"/>
  <c r="N303" i="6" s="1"/>
  <c r="D298" i="7" s="1"/>
  <c r="G298" i="7" s="1"/>
  <c r="N417" i="6"/>
  <c r="D412" i="7" s="1"/>
  <c r="G412" i="7" s="1"/>
  <c r="K261" i="6"/>
  <c r="N261" i="6" s="1"/>
  <c r="D256" i="7" s="1"/>
  <c r="G256" i="7" s="1"/>
  <c r="N302" i="5"/>
  <c r="N241" i="5"/>
  <c r="N474" i="5"/>
  <c r="K540" i="6"/>
  <c r="N540" i="6" s="1"/>
  <c r="D535" i="7" s="1"/>
  <c r="G535" i="7" s="1"/>
  <c r="O481" i="5"/>
  <c r="K517" i="6"/>
  <c r="N517" i="6" s="1"/>
  <c r="D512" i="7" s="1"/>
  <c r="G512" i="7" s="1"/>
  <c r="K510" i="6"/>
  <c r="N510" i="6" s="1"/>
  <c r="D505" i="7" s="1"/>
  <c r="G505" i="7" s="1"/>
  <c r="O374" i="5"/>
  <c r="O443" i="5"/>
  <c r="O425" i="5"/>
  <c r="K475" i="6"/>
  <c r="N475" i="6" s="1"/>
  <c r="D470" i="7" s="1"/>
  <c r="G470" i="7" s="1"/>
  <c r="K433" i="6"/>
  <c r="N433" i="6" s="1"/>
  <c r="D428" i="7" s="1"/>
  <c r="G428" i="7" s="1"/>
  <c r="O509" i="5"/>
  <c r="K454" i="6"/>
  <c r="N454" i="6" s="1"/>
  <c r="D449" i="7" s="1"/>
  <c r="G449" i="7" s="1"/>
  <c r="K282" i="6"/>
  <c r="N282" i="6" s="1"/>
  <c r="D277" i="7" s="1"/>
  <c r="G277" i="7" s="1"/>
  <c r="K295" i="6"/>
  <c r="N295" i="6" s="1"/>
  <c r="D290" i="7" s="1"/>
  <c r="G290" i="7" s="1"/>
  <c r="O417" i="5"/>
  <c r="N436" i="5"/>
  <c r="O383" i="5"/>
  <c r="K462" i="6"/>
  <c r="N462" i="6" s="1"/>
  <c r="D457" i="7" s="1"/>
  <c r="G457" i="7" s="1"/>
  <c r="O496" i="5"/>
  <c r="O335" i="5"/>
  <c r="K246" i="6"/>
  <c r="N246" i="6" s="1"/>
  <c r="D241" i="7" s="1"/>
  <c r="G241" i="7" s="1"/>
  <c r="K438" i="6"/>
  <c r="N438" i="6" s="1"/>
  <c r="D433" i="7" s="1"/>
  <c r="G433" i="7" s="1"/>
  <c r="N270" i="5"/>
  <c r="N320" i="5"/>
  <c r="O453" i="5"/>
  <c r="N306" i="5"/>
  <c r="N416" i="5"/>
  <c r="O281" i="5"/>
  <c r="O294" i="5"/>
  <c r="K455" i="6"/>
  <c r="N455" i="6" s="1"/>
  <c r="D450" i="7" s="1"/>
  <c r="G450" i="7" s="1"/>
  <c r="K512" i="6"/>
  <c r="N512" i="6" s="1"/>
  <c r="D507" i="7" s="1"/>
  <c r="G507" i="7" s="1"/>
  <c r="O461" i="5"/>
  <c r="K337" i="6"/>
  <c r="N337" i="6" s="1"/>
  <c r="D332" i="7" s="1"/>
  <c r="G332" i="7" s="1"/>
  <c r="K541" i="6"/>
  <c r="N541" i="6" s="1"/>
  <c r="D536" i="7" s="1"/>
  <c r="G536" i="7" s="1"/>
  <c r="O245" i="5"/>
  <c r="K396" i="6"/>
  <c r="N396" i="6" s="1"/>
  <c r="D391" i="7" s="1"/>
  <c r="G391" i="7" s="1"/>
  <c r="O406" i="5"/>
  <c r="O377" i="5"/>
  <c r="N514" i="5"/>
  <c r="K441" i="6"/>
  <c r="N441" i="6" s="1"/>
  <c r="D436" i="7" s="1"/>
  <c r="G436" i="7" s="1"/>
  <c r="K515" i="6"/>
  <c r="N515" i="6" s="1"/>
  <c r="D510" i="7" s="1"/>
  <c r="G510" i="7" s="1"/>
  <c r="O233" i="5"/>
  <c r="K403" i="6"/>
  <c r="N403" i="6" s="1"/>
  <c r="D398" i="7" s="1"/>
  <c r="G398" i="7" s="1"/>
  <c r="K514" i="6"/>
  <c r="N514" i="6" s="1"/>
  <c r="D509" i="7" s="1"/>
  <c r="G509" i="7" s="1"/>
  <c r="K294" i="6"/>
  <c r="N294" i="6" s="1"/>
  <c r="D289" i="7" s="1"/>
  <c r="G289" i="7" s="1"/>
  <c r="K410" i="6"/>
  <c r="N410" i="6" s="1"/>
  <c r="D405" i="7" s="1"/>
  <c r="G405" i="7" s="1"/>
  <c r="K257" i="6"/>
  <c r="N257" i="6" s="1"/>
  <c r="D252" i="7" s="1"/>
  <c r="G252" i="7" s="1"/>
  <c r="N439" i="5"/>
  <c r="O395" i="5"/>
  <c r="K333" i="6"/>
  <c r="N333" i="6" s="1"/>
  <c r="D328" i="7" s="1"/>
  <c r="G328" i="7" s="1"/>
  <c r="K528" i="6"/>
  <c r="N528" i="6" s="1"/>
  <c r="D523" i="7" s="1"/>
  <c r="G523" i="7" s="1"/>
  <c r="K392" i="6"/>
  <c r="N392" i="6" s="1"/>
  <c r="D387" i="7" s="1"/>
  <c r="G387" i="7" s="1"/>
  <c r="N370" i="5"/>
  <c r="O332" i="5"/>
  <c r="O402" i="5"/>
  <c r="K529" i="6"/>
  <c r="N529" i="6" s="1"/>
  <c r="D524" i="7" s="1"/>
  <c r="G524" i="7" s="1"/>
  <c r="O293" i="5"/>
  <c r="K206" i="6"/>
  <c r="N206" i="6" s="1"/>
  <c r="D201" i="7" s="1"/>
  <c r="G201" i="7" s="1"/>
  <c r="O409" i="5"/>
  <c r="O256" i="5"/>
  <c r="K542" i="6"/>
  <c r="N542" i="6" s="1"/>
  <c r="D537" i="7" s="1"/>
  <c r="G537" i="7" s="1"/>
  <c r="K537" i="6"/>
  <c r="N537" i="6" s="1"/>
  <c r="D532" i="7" s="1"/>
  <c r="G532" i="7" s="1"/>
  <c r="O503" i="5"/>
  <c r="K496" i="6"/>
  <c r="N496" i="6" s="1"/>
  <c r="D491" i="7" s="1"/>
  <c r="G491" i="7" s="1"/>
  <c r="N495" i="5"/>
  <c r="N490" i="5"/>
  <c r="K491" i="6"/>
  <c r="N491" i="6" s="1"/>
  <c r="D486" i="7" s="1"/>
  <c r="G486" i="7" s="1"/>
  <c r="O435" i="5"/>
  <c r="N422" i="6"/>
  <c r="D417" i="7" s="1"/>
  <c r="G417" i="7" s="1"/>
  <c r="K413" i="6"/>
  <c r="N413" i="6" s="1"/>
  <c r="D408" i="7" s="1"/>
  <c r="G408" i="7" s="1"/>
  <c r="K400" i="6"/>
  <c r="N400" i="6" s="1"/>
  <c r="D395" i="7" s="1"/>
  <c r="G395" i="7" s="1"/>
  <c r="K379" i="6"/>
  <c r="N379" i="6" s="1"/>
  <c r="D374" i="7" s="1"/>
  <c r="G374" i="7" s="1"/>
  <c r="K315" i="6"/>
  <c r="N315" i="6" s="1"/>
  <c r="D310" i="7" s="1"/>
  <c r="G310" i="7" s="1"/>
  <c r="O314" i="5"/>
  <c r="K311" i="6"/>
  <c r="N311" i="6" s="1"/>
  <c r="D306" i="7" s="1"/>
  <c r="G306" i="7" s="1"/>
  <c r="O310" i="5"/>
  <c r="K286" i="6"/>
  <c r="N286" i="6" s="1"/>
  <c r="D281" i="7" s="1"/>
  <c r="G281" i="7" s="1"/>
  <c r="O285" i="5"/>
  <c r="K208" i="6"/>
  <c r="N208" i="6" s="1"/>
  <c r="D203" i="7" s="1"/>
  <c r="G203" i="7" s="1"/>
  <c r="K429" i="6"/>
  <c r="N429" i="6" s="1"/>
  <c r="D424" i="7" s="1"/>
  <c r="K444" i="6"/>
  <c r="N444" i="6" s="1"/>
  <c r="D439" i="7" s="1"/>
  <c r="G439" i="7" s="1"/>
  <c r="K198" i="6"/>
  <c r="N198" i="6" s="1"/>
  <c r="D193" i="7" s="1"/>
  <c r="G193" i="7" s="1"/>
  <c r="O513" i="5"/>
  <c r="O440" i="5"/>
  <c r="O537" i="5"/>
  <c r="O205" i="5"/>
  <c r="K479" i="6"/>
  <c r="N479" i="6" s="1"/>
  <c r="D474" i="7" s="1"/>
  <c r="G474" i="7" s="1"/>
  <c r="K424" i="6"/>
  <c r="N424" i="6" s="1"/>
  <c r="D419" i="7" s="1"/>
  <c r="G419" i="7" s="1"/>
  <c r="O382" i="5"/>
  <c r="N382" i="5"/>
  <c r="O257" i="5"/>
  <c r="O478" i="5"/>
  <c r="O423" i="5"/>
  <c r="O370" i="5"/>
  <c r="K405" i="6"/>
  <c r="N405" i="6" s="1"/>
  <c r="D400" i="7" s="1"/>
  <c r="G400" i="7" s="1"/>
  <c r="K499" i="6"/>
  <c r="N499" i="6" s="1"/>
  <c r="D494" i="7" s="1"/>
  <c r="G494" i="7" s="1"/>
  <c r="K467" i="6"/>
  <c r="N467" i="6" s="1"/>
  <c r="D462" i="7" s="1"/>
  <c r="G462" i="7" s="1"/>
  <c r="O412" i="5"/>
  <c r="K428" i="6"/>
  <c r="N428" i="6" s="1"/>
  <c r="D423" i="7" s="1"/>
  <c r="G423" i="7" s="1"/>
  <c r="K472" i="6"/>
  <c r="N472" i="6" s="1"/>
  <c r="D467" i="7" s="1"/>
  <c r="G467" i="7" s="1"/>
  <c r="O536" i="5"/>
  <c r="K502" i="6"/>
  <c r="N502" i="6" s="1"/>
  <c r="D497" i="7" s="1"/>
  <c r="G497" i="7" s="1"/>
  <c r="O471" i="5"/>
  <c r="K521" i="6"/>
  <c r="N521" i="6" s="1"/>
  <c r="D516" i="7" s="1"/>
  <c r="G516" i="7" s="1"/>
  <c r="O501" i="5"/>
  <c r="O404" i="5"/>
  <c r="O498" i="5"/>
  <c r="K418" i="6"/>
  <c r="N418" i="6" s="1"/>
  <c r="D413" i="7" s="1"/>
  <c r="G413" i="7" s="1"/>
  <c r="K434" i="6"/>
  <c r="N434" i="6" s="1"/>
  <c r="D429" i="7" s="1"/>
  <c r="G429" i="7" s="1"/>
  <c r="O466" i="5"/>
  <c r="O427" i="5"/>
  <c r="K238" i="6"/>
  <c r="N238" i="6" s="1"/>
  <c r="D233" i="7" s="1"/>
  <c r="G233" i="7" s="1"/>
  <c r="K363" i="6"/>
  <c r="N363" i="6" s="1"/>
  <c r="D358" i="7" s="1"/>
  <c r="G358" i="7" s="1"/>
  <c r="O237" i="5"/>
  <c r="O286" i="5"/>
  <c r="K544" i="6"/>
  <c r="N544" i="6" s="1"/>
  <c r="D539" i="7" s="1"/>
  <c r="G539" i="7" s="1"/>
  <c r="K531" i="6"/>
  <c r="N531" i="6" s="1"/>
  <c r="D526" i="7" s="1"/>
  <c r="G526" i="7" s="1"/>
  <c r="K445" i="6"/>
  <c r="N445" i="6" s="1"/>
  <c r="D440" i="7" s="1"/>
  <c r="G440" i="7" s="1"/>
  <c r="N373" i="5"/>
  <c r="O520" i="5"/>
  <c r="O444" i="5"/>
  <c r="N530" i="5"/>
  <c r="K404" i="6"/>
  <c r="N404" i="6" s="1"/>
  <c r="D399" i="7" s="1"/>
  <c r="G399" i="7" s="1"/>
  <c r="O362" i="5"/>
  <c r="K414" i="6"/>
  <c r="N414" i="6" s="1"/>
  <c r="D409" i="7" s="1"/>
  <c r="G409" i="7" s="1"/>
  <c r="K329" i="6"/>
  <c r="N329" i="6" s="1"/>
  <c r="D324" i="7" s="1"/>
  <c r="G324" i="7" s="1"/>
  <c r="K374" i="6"/>
  <c r="N374" i="6" s="1"/>
  <c r="D369" i="7" s="1"/>
  <c r="G369" i="7" s="1"/>
  <c r="N543" i="5"/>
  <c r="O403" i="5"/>
  <c r="O413" i="5"/>
  <c r="O328" i="5"/>
  <c r="K426" i="6"/>
  <c r="N426" i="6" s="1"/>
  <c r="D421" i="7" s="1"/>
  <c r="G421" i="7" s="1"/>
  <c r="K287" i="6"/>
  <c r="N287" i="6" s="1"/>
  <c r="D282" i="7" s="1"/>
  <c r="G282" i="7" s="1"/>
  <c r="O298" i="5"/>
  <c r="K362" i="6"/>
  <c r="N362" i="6" s="1"/>
  <c r="D357" i="7" s="1"/>
  <c r="G357" i="7" s="1"/>
  <c r="K478" i="6"/>
  <c r="N478" i="6" s="1"/>
  <c r="D473" i="7" s="1"/>
  <c r="G473" i="7" s="1"/>
  <c r="O390" i="5"/>
  <c r="K476" i="6"/>
  <c r="N476" i="6" s="1"/>
  <c r="D471" i="7" s="1"/>
  <c r="G471" i="7" s="1"/>
  <c r="O361" i="5"/>
  <c r="O477" i="5"/>
  <c r="K201" i="6"/>
  <c r="N201" i="6" s="1"/>
  <c r="D196" i="7" s="1"/>
  <c r="G196" i="7" s="1"/>
  <c r="N475" i="5"/>
  <c r="O200" i="5"/>
  <c r="K380" i="6"/>
  <c r="N380" i="6" s="1"/>
  <c r="D375" i="7" s="1"/>
  <c r="G375" i="7" s="1"/>
  <c r="N379" i="5"/>
  <c r="O323" i="5"/>
  <c r="K508" i="6"/>
  <c r="N508" i="6" s="1"/>
  <c r="D503" i="7" s="1"/>
  <c r="G503" i="7" s="1"/>
  <c r="K545" i="6"/>
  <c r="N545" i="6" s="1"/>
  <c r="D540" i="7" s="1"/>
  <c r="G540" i="7" s="1"/>
  <c r="O507" i="5"/>
  <c r="O544" i="5"/>
  <c r="K471" i="6"/>
  <c r="N471" i="6" s="1"/>
  <c r="D466" i="7" s="1"/>
  <c r="G466" i="7" s="1"/>
  <c r="K258" i="6"/>
  <c r="N258" i="6" s="1"/>
  <c r="D253" i="7" s="1"/>
  <c r="G253" i="7" s="1"/>
  <c r="O470" i="5"/>
  <c r="N283" i="6"/>
  <c r="D278" i="7" s="1"/>
  <c r="G278" i="7" s="1"/>
  <c r="N483" i="5"/>
  <c r="K484" i="6"/>
  <c r="N484" i="6" s="1"/>
  <c r="D479" i="7" s="1"/>
  <c r="G479" i="7" s="1"/>
  <c r="O304" i="5"/>
  <c r="K324" i="6"/>
  <c r="N324" i="6" s="1"/>
  <c r="D319" i="7" s="1"/>
  <c r="G319" i="7" s="1"/>
  <c r="K305" i="6"/>
  <c r="N305" i="6" s="1"/>
  <c r="D300" i="7" s="1"/>
  <c r="G300" i="7" s="1"/>
  <c r="J1200" i="5"/>
  <c r="G305" i="7"/>
  <c r="K549" i="6"/>
  <c r="N549" i="6" s="1"/>
  <c r="D544" i="7" s="1"/>
  <c r="G544" i="7" s="1"/>
  <c r="O548" i="5"/>
  <c r="N548" i="5"/>
  <c r="J1227" i="5"/>
  <c r="J1237" i="5"/>
  <c r="O338" i="5"/>
  <c r="K339" i="6"/>
  <c r="N339" i="6" s="1"/>
  <c r="D334" i="7" s="1"/>
  <c r="G334" i="7" s="1"/>
  <c r="O347" i="5"/>
  <c r="K348" i="6"/>
  <c r="N348" i="6" s="1"/>
  <c r="D343" i="7" s="1"/>
  <c r="G343" i="7" s="1"/>
  <c r="O329" i="5"/>
  <c r="K330" i="6"/>
  <c r="N330" i="6" s="1"/>
  <c r="D325" i="7" s="1"/>
  <c r="G325" i="7" s="1"/>
  <c r="O345" i="5"/>
  <c r="K346" i="6"/>
  <c r="N346" i="6" s="1"/>
  <c r="D341" i="7" s="1"/>
  <c r="G341" i="7" s="1"/>
  <c r="O337" i="5"/>
  <c r="K338" i="6"/>
  <c r="N338" i="6" s="1"/>
  <c r="D333" i="7" s="1"/>
  <c r="G333" i="7" s="1"/>
  <c r="O258" i="5"/>
  <c r="K259" i="6"/>
  <c r="N259" i="6" s="1"/>
  <c r="D254" i="7" s="1"/>
  <c r="G254" i="7" s="1"/>
  <c r="O299" i="5"/>
  <c r="K300" i="6"/>
  <c r="N300" i="6" s="1"/>
  <c r="D295" i="7" s="1"/>
  <c r="G295" i="7" s="1"/>
  <c r="O228" i="5"/>
  <c r="K229" i="6"/>
  <c r="N229" i="6" s="1"/>
  <c r="D224" i="7" s="1"/>
  <c r="G224" i="7" s="1"/>
  <c r="O254" i="5"/>
  <c r="K255" i="6"/>
  <c r="N255" i="6" s="1"/>
  <c r="D250" i="7" s="1"/>
  <c r="G250" i="7" s="1"/>
  <c r="O234" i="5"/>
  <c r="K235" i="6"/>
  <c r="N235" i="6" s="1"/>
  <c r="D230" i="7" s="1"/>
  <c r="G230" i="7" s="1"/>
  <c r="O226" i="5"/>
  <c r="K227" i="6"/>
  <c r="N227" i="6" s="1"/>
  <c r="D222" i="7" s="1"/>
  <c r="G222" i="7" s="1"/>
  <c r="O319" i="5"/>
  <c r="K320" i="6"/>
  <c r="N320" i="6" s="1"/>
  <c r="D315" i="7" s="1"/>
  <c r="G315" i="7" s="1"/>
  <c r="O236" i="5"/>
  <c r="K237" i="6"/>
  <c r="N237" i="6" s="1"/>
  <c r="D232" i="7" s="1"/>
  <c r="G232" i="7" s="1"/>
  <c r="O340" i="5"/>
  <c r="K341" i="6"/>
  <c r="N341" i="6" s="1"/>
  <c r="D336" i="7" s="1"/>
  <c r="G336" i="7" s="1"/>
  <c r="O266" i="5"/>
  <c r="K267" i="6"/>
  <c r="N267" i="6" s="1"/>
  <c r="D262" i="7" s="1"/>
  <c r="O339" i="5"/>
  <c r="K340" i="6"/>
  <c r="N340" i="6" s="1"/>
  <c r="D335" i="7" s="1"/>
  <c r="G335" i="7" s="1"/>
  <c r="O346" i="5"/>
  <c r="K347" i="6"/>
  <c r="N347" i="6" s="1"/>
  <c r="D342" i="7" s="1"/>
  <c r="G342" i="7" s="1"/>
  <c r="O348" i="5"/>
  <c r="K349" i="6"/>
  <c r="N349" i="6" s="1"/>
  <c r="D344" i="7" s="1"/>
  <c r="G344" i="7" s="1"/>
  <c r="O303" i="5"/>
  <c r="K304" i="6"/>
  <c r="N304" i="6" s="1"/>
  <c r="D299" i="7" s="1"/>
  <c r="G299" i="7" s="1"/>
  <c r="O248" i="5"/>
  <c r="K249" i="6"/>
  <c r="N249" i="6" s="1"/>
  <c r="D244" i="7" s="1"/>
  <c r="G244" i="7" s="1"/>
  <c r="O262" i="5"/>
  <c r="K263" i="6"/>
  <c r="N263" i="6" s="1"/>
  <c r="D258" i="7" s="1"/>
  <c r="G258" i="7" s="1"/>
  <c r="O344" i="5"/>
  <c r="K345" i="6"/>
  <c r="N345" i="6" s="1"/>
  <c r="D340" i="7" s="1"/>
  <c r="G340" i="7" s="1"/>
  <c r="O349" i="5"/>
  <c r="K350" i="6"/>
  <c r="N350" i="6" s="1"/>
  <c r="D345" i="7" s="1"/>
  <c r="G345" i="7" s="1"/>
  <c r="O246" i="5"/>
  <c r="K247" i="6"/>
  <c r="N247" i="6" s="1"/>
  <c r="D242" i="7" s="1"/>
  <c r="G242" i="7" s="1"/>
  <c r="O341" i="5"/>
  <c r="K342" i="6"/>
  <c r="N342" i="6" s="1"/>
  <c r="D337" i="7" s="1"/>
  <c r="G337" i="7" s="1"/>
  <c r="O311" i="5"/>
  <c r="K312" i="6"/>
  <c r="N312" i="6" s="1"/>
  <c r="D307" i="7" s="1"/>
  <c r="G307" i="7" s="1"/>
  <c r="O244" i="5"/>
  <c r="K245" i="6"/>
  <c r="N245" i="6" s="1"/>
  <c r="D240" i="7" s="1"/>
  <c r="G240" i="7" s="1"/>
  <c r="O250" i="5"/>
  <c r="K251" i="6"/>
  <c r="N251" i="6" s="1"/>
  <c r="D246" i="7" s="1"/>
  <c r="G246" i="7" s="1"/>
  <c r="O342" i="5"/>
  <c r="K343" i="6"/>
  <c r="N343" i="6" s="1"/>
  <c r="D338" i="7" s="1"/>
  <c r="G338" i="7" s="1"/>
  <c r="O343" i="5"/>
  <c r="K344" i="6"/>
  <c r="N344" i="6" s="1"/>
  <c r="D339" i="7" s="1"/>
  <c r="G339" i="7" s="1"/>
  <c r="O230" i="5"/>
  <c r="K231" i="6"/>
  <c r="N231" i="6" s="1"/>
  <c r="D226" i="7" s="1"/>
  <c r="G226" i="7" s="1"/>
  <c r="O307" i="5"/>
  <c r="K308" i="6"/>
  <c r="N308" i="6" s="1"/>
  <c r="D303" i="7" s="1"/>
  <c r="G303" i="7" s="1"/>
  <c r="O242" i="5"/>
  <c r="K243" i="6"/>
  <c r="N243" i="6" s="1"/>
  <c r="D238" i="7" s="1"/>
  <c r="G238" i="7" s="1"/>
  <c r="O240" i="5"/>
  <c r="K241" i="6"/>
  <c r="N241" i="6" s="1"/>
  <c r="D236" i="7" s="1"/>
  <c r="G236" i="7" s="1"/>
  <c r="N345" i="5"/>
  <c r="O315" i="5"/>
  <c r="K316" i="6"/>
  <c r="N316" i="6" s="1"/>
  <c r="D311" i="7" s="1"/>
  <c r="G311" i="7" s="1"/>
  <c r="N337" i="5"/>
  <c r="O232" i="5"/>
  <c r="K233" i="6"/>
  <c r="N233" i="6" s="1"/>
  <c r="D228" i="7" s="1"/>
  <c r="G228" i="7" s="1"/>
  <c r="O333" i="5"/>
  <c r="K334" i="6"/>
  <c r="N334" i="6" s="1"/>
  <c r="D329" i="7" s="1"/>
  <c r="G329" i="7" s="1"/>
  <c r="O238" i="5"/>
  <c r="K239" i="6"/>
  <c r="N239" i="6" s="1"/>
  <c r="D234" i="7" s="1"/>
  <c r="G234" i="7" s="1"/>
  <c r="J1163" i="5"/>
  <c r="J1230" i="5"/>
  <c r="J1238" i="5"/>
  <c r="H1239" i="6" s="1"/>
  <c r="J1234" i="5"/>
  <c r="J1168" i="5"/>
  <c r="J1236" i="5"/>
  <c r="J1175" i="5"/>
  <c r="J1190" i="5"/>
  <c r="D1229" i="3"/>
  <c r="I1225" i="2" s="1"/>
  <c r="J1225" i="2" s="1"/>
  <c r="D1224" i="5" s="1"/>
  <c r="D1224" i="3"/>
  <c r="I1220" i="2" s="1"/>
  <c r="J1220" i="2" s="1"/>
  <c r="D1219" i="5" s="1"/>
  <c r="F1219" i="5" s="1"/>
  <c r="D1215" i="3"/>
  <c r="I1211" i="2" s="1"/>
  <c r="J1211" i="2" s="1"/>
  <c r="D1210" i="5" s="1"/>
  <c r="F1210" i="5" s="1"/>
  <c r="D1210" i="3"/>
  <c r="I1206" i="2" s="1"/>
  <c r="J1206" i="2" s="1"/>
  <c r="D1205" i="5" s="1"/>
  <c r="F1205" i="5" s="1"/>
  <c r="I1158" i="2"/>
  <c r="J1158" i="2" s="1"/>
  <c r="D1157" i="5" s="1"/>
  <c r="F1157" i="5" s="1"/>
  <c r="D1143" i="3"/>
  <c r="I1139" i="2" s="1"/>
  <c r="J1139" i="2" s="1"/>
  <c r="D1138" i="5" s="1"/>
  <c r="F1138" i="5" s="1"/>
  <c r="I1114" i="2"/>
  <c r="J1114" i="2" s="1"/>
  <c r="D1113" i="5" s="1"/>
  <c r="F1113" i="5" s="1"/>
  <c r="I1100" i="2"/>
  <c r="J1100" i="2" s="1"/>
  <c r="D1099" i="5" s="1"/>
  <c r="F1099" i="5" s="1"/>
  <c r="G10661" i="1"/>
  <c r="G10660" i="1"/>
  <c r="G10659" i="1"/>
  <c r="G10658" i="1"/>
  <c r="G10657" i="1"/>
  <c r="G10656" i="1"/>
  <c r="G10655" i="1"/>
  <c r="G10654" i="1"/>
  <c r="G10651" i="1"/>
  <c r="G10650" i="1"/>
  <c r="G10649" i="1"/>
  <c r="G10648" i="1"/>
  <c r="G10647" i="1"/>
  <c r="G10646" i="1"/>
  <c r="G10645" i="1"/>
  <c r="G10644" i="1"/>
  <c r="G10643" i="1"/>
  <c r="G10642" i="1"/>
  <c r="G10641" i="1"/>
  <c r="G10640" i="1"/>
  <c r="G10637" i="1"/>
  <c r="G10636" i="1"/>
  <c r="G10635" i="1"/>
  <c r="G10634" i="1"/>
  <c r="G10633" i="1"/>
  <c r="G10631" i="1"/>
  <c r="G10630" i="1"/>
  <c r="G10629" i="1"/>
  <c r="G10628" i="1"/>
  <c r="G10627" i="1"/>
  <c r="G10626" i="1"/>
  <c r="G10625" i="1"/>
  <c r="G10624" i="1"/>
  <c r="G10623" i="1"/>
  <c r="G10622" i="1"/>
  <c r="G10619" i="1"/>
  <c r="G10618" i="1"/>
  <c r="G10617" i="1"/>
  <c r="G10616" i="1"/>
  <c r="G10615" i="1"/>
  <c r="G10614" i="1"/>
  <c r="G10613" i="1"/>
  <c r="G10612" i="1"/>
  <c r="G10611" i="1"/>
  <c r="G10608" i="1"/>
  <c r="G10607" i="1"/>
  <c r="G10606" i="1"/>
  <c r="G10605" i="1"/>
  <c r="G10604" i="1"/>
  <c r="G10603" i="1"/>
  <c r="G10602" i="1"/>
  <c r="G10601" i="1"/>
  <c r="G10600" i="1"/>
  <c r="G10599" i="1"/>
  <c r="G10598" i="1"/>
  <c r="G10597" i="1"/>
  <c r="G10596" i="1"/>
  <c r="G10595" i="1"/>
  <c r="G10594" i="1"/>
  <c r="G10593" i="1"/>
  <c r="G10591" i="1"/>
  <c r="G10590" i="1"/>
  <c r="G10589" i="1"/>
  <c r="G10588" i="1"/>
  <c r="G10587" i="1"/>
  <c r="G10586" i="1"/>
  <c r="G10585" i="1"/>
  <c r="G10584" i="1"/>
  <c r="G10583" i="1"/>
  <c r="G10582" i="1"/>
  <c r="G10580" i="1"/>
  <c r="G10579" i="1"/>
  <c r="G10578" i="1"/>
  <c r="G10577" i="1"/>
  <c r="G10576" i="1"/>
  <c r="G10575" i="1"/>
  <c r="G10574" i="1"/>
  <c r="G10573" i="1"/>
  <c r="G10572" i="1"/>
  <c r="G10571" i="1"/>
  <c r="G10570" i="1"/>
  <c r="G10569" i="1"/>
  <c r="G10568" i="1"/>
  <c r="G10567" i="1"/>
  <c r="G10564" i="1"/>
  <c r="G10563" i="1"/>
  <c r="G10562" i="1"/>
  <c r="G10561" i="1"/>
  <c r="G10560" i="1"/>
  <c r="G10559" i="1"/>
  <c r="G10558" i="1"/>
  <c r="G10557" i="1"/>
  <c r="G10556" i="1"/>
  <c r="G10555" i="1"/>
  <c r="G10554" i="1"/>
  <c r="G10551" i="1"/>
  <c r="G10550" i="1"/>
  <c r="G10549" i="1"/>
  <c r="G10548" i="1"/>
  <c r="G10547" i="1"/>
  <c r="G10545" i="1"/>
  <c r="G10544" i="1"/>
  <c r="G10543" i="1"/>
  <c r="G10542" i="1"/>
  <c r="G10541" i="1"/>
  <c r="G10538" i="1"/>
  <c r="G10537" i="1"/>
  <c r="G10536" i="1"/>
  <c r="G10534" i="1"/>
  <c r="G10533" i="1"/>
  <c r="G10532" i="1"/>
  <c r="G10531" i="1"/>
  <c r="G10529" i="1"/>
  <c r="G10528" i="1"/>
  <c r="G10527" i="1"/>
  <c r="G10525" i="1"/>
  <c r="G10524" i="1"/>
  <c r="G10523" i="1"/>
  <c r="G10520" i="1"/>
  <c r="G10519" i="1"/>
  <c r="G10518" i="1"/>
  <c r="G10517" i="1"/>
  <c r="G10516" i="1"/>
  <c r="G10514" i="1"/>
  <c r="G10513" i="1"/>
  <c r="G10512" i="1"/>
  <c r="G10511" i="1"/>
  <c r="G10510" i="1"/>
  <c r="G10509" i="1"/>
  <c r="G10507" i="1"/>
  <c r="G10506" i="1"/>
  <c r="G10505" i="1"/>
  <c r="G10504" i="1"/>
  <c r="G10503" i="1"/>
  <c r="G10502" i="1"/>
  <c r="G10500" i="1"/>
  <c r="G10499" i="1"/>
  <c r="G10498" i="1"/>
  <c r="G10497" i="1"/>
  <c r="G10496" i="1"/>
  <c r="G10495" i="1"/>
  <c r="G10494" i="1"/>
  <c r="G10493" i="1"/>
  <c r="G10492" i="1"/>
  <c r="G10491" i="1"/>
  <c r="G10490" i="1"/>
  <c r="G10489" i="1"/>
  <c r="G10488" i="1"/>
  <c r="G10487" i="1"/>
  <c r="G10486" i="1"/>
  <c r="G10485" i="1"/>
  <c r="G10484" i="1"/>
  <c r="G10483" i="1"/>
  <c r="G10482" i="1"/>
  <c r="G10481" i="1"/>
  <c r="G10480" i="1"/>
  <c r="G10479" i="1"/>
  <c r="G10478" i="1"/>
  <c r="G10477" i="1"/>
  <c r="G10476" i="1"/>
  <c r="G10475" i="1"/>
  <c r="G10474" i="1"/>
  <c r="G10473" i="1"/>
  <c r="G10472" i="1"/>
  <c r="G10471" i="1"/>
  <c r="G10470" i="1"/>
  <c r="G10468" i="1"/>
  <c r="G10467" i="1"/>
  <c r="G10466" i="1"/>
  <c r="G10465" i="1"/>
  <c r="G10464" i="1"/>
  <c r="G10463" i="1"/>
  <c r="G10462" i="1"/>
  <c r="G10461" i="1"/>
  <c r="G10460" i="1"/>
  <c r="G10459" i="1"/>
  <c r="G10458" i="1"/>
  <c r="G10456" i="1"/>
  <c r="G10455" i="1"/>
  <c r="G10454" i="1"/>
  <c r="G10453" i="1"/>
  <c r="G10452" i="1"/>
  <c r="G10451" i="1"/>
  <c r="G10450" i="1"/>
  <c r="G10449" i="1"/>
  <c r="G10448" i="1"/>
  <c r="G10446" i="1"/>
  <c r="G10445" i="1"/>
  <c r="G10444" i="1"/>
  <c r="G10443" i="1"/>
  <c r="G10442" i="1"/>
  <c r="G10441" i="1"/>
  <c r="G10440" i="1"/>
  <c r="G10439" i="1"/>
  <c r="G10438" i="1"/>
  <c r="G10437" i="1"/>
  <c r="G10436" i="1"/>
  <c r="G10435" i="1"/>
  <c r="G10434" i="1"/>
  <c r="G10433" i="1"/>
  <c r="G10432" i="1"/>
  <c r="G10430" i="1"/>
  <c r="G10429" i="1"/>
  <c r="G10428" i="1"/>
  <c r="G10427" i="1"/>
  <c r="G10426" i="1"/>
  <c r="G10425" i="1"/>
  <c r="G10424" i="1"/>
  <c r="G10423" i="1"/>
  <c r="G10422" i="1"/>
  <c r="G10421" i="1"/>
  <c r="G10419" i="1"/>
  <c r="G10418" i="1"/>
  <c r="G10417" i="1"/>
  <c r="G10416" i="1"/>
  <c r="G10415" i="1"/>
  <c r="G10414" i="1"/>
  <c r="G10413" i="1"/>
  <c r="G10412" i="1"/>
  <c r="G10411" i="1"/>
  <c r="G10410" i="1"/>
  <c r="G10409" i="1"/>
  <c r="G10408" i="1"/>
  <c r="G10407" i="1"/>
  <c r="G10406" i="1"/>
  <c r="G10405" i="1"/>
  <c r="G10404" i="1"/>
  <c r="G10403" i="1"/>
  <c r="G10401" i="1"/>
  <c r="G10400" i="1"/>
  <c r="G10399" i="1"/>
  <c r="G10398" i="1"/>
  <c r="G10397" i="1"/>
  <c r="G10396" i="1"/>
  <c r="G10395" i="1"/>
  <c r="G10394" i="1"/>
  <c r="G10393" i="1"/>
  <c r="G10392" i="1"/>
  <c r="G10391" i="1"/>
  <c r="G10390" i="1"/>
  <c r="G10389" i="1"/>
  <c r="G10387" i="1"/>
  <c r="G10386" i="1"/>
  <c r="G10385" i="1"/>
  <c r="G10384" i="1"/>
  <c r="G10383" i="1"/>
  <c r="G10382" i="1"/>
  <c r="G10381" i="1"/>
  <c r="G10380" i="1"/>
  <c r="G10379" i="1"/>
  <c r="G10378" i="1"/>
  <c r="G10377" i="1"/>
  <c r="G10376" i="1"/>
  <c r="G10375" i="1"/>
  <c r="G10373" i="1"/>
  <c r="G10372" i="1"/>
  <c r="G10371" i="1"/>
  <c r="G10370" i="1"/>
  <c r="G10369" i="1"/>
  <c r="G10368" i="1"/>
  <c r="G10367" i="1"/>
  <c r="G10366" i="1"/>
  <c r="G10365" i="1"/>
  <c r="G10364" i="1"/>
  <c r="G10363" i="1"/>
  <c r="G10362" i="1"/>
  <c r="G10361" i="1"/>
  <c r="G10360" i="1"/>
  <c r="G10359" i="1"/>
  <c r="G10358" i="1"/>
  <c r="G10357" i="1"/>
  <c r="G10356" i="1"/>
  <c r="G10355" i="1"/>
  <c r="G10354" i="1"/>
  <c r="G10353" i="1"/>
  <c r="G10352" i="1"/>
  <c r="G10351" i="1"/>
  <c r="G10349" i="1"/>
  <c r="G10348" i="1"/>
  <c r="G10347" i="1"/>
  <c r="G10346" i="1"/>
  <c r="G10345" i="1"/>
  <c r="G10344" i="1"/>
  <c r="G10343" i="1"/>
  <c r="G10342" i="1"/>
  <c r="G10340" i="1"/>
  <c r="G10339" i="1"/>
  <c r="G10338" i="1"/>
  <c r="G10337" i="1"/>
  <c r="G10336" i="1"/>
  <c r="G10335" i="1"/>
  <c r="G10334" i="1"/>
  <c r="G10333" i="1"/>
  <c r="G10332" i="1"/>
  <c r="G10331" i="1"/>
  <c r="G10330" i="1"/>
  <c r="G10329" i="1"/>
  <c r="G10328" i="1"/>
  <c r="G10327" i="1"/>
  <c r="G10326" i="1"/>
  <c r="G10325" i="1"/>
  <c r="G10324" i="1"/>
  <c r="G10323" i="1"/>
  <c r="G10322" i="1"/>
  <c r="G10321" i="1"/>
  <c r="G10320" i="1"/>
  <c r="G10319" i="1"/>
  <c r="G10317" i="1"/>
  <c r="G10316" i="1"/>
  <c r="G10315" i="1"/>
  <c r="G10314" i="1"/>
  <c r="G10313" i="1"/>
  <c r="G10312" i="1"/>
  <c r="G10311" i="1"/>
  <c r="G10310" i="1"/>
  <c r="G10309" i="1"/>
  <c r="G10308" i="1"/>
  <c r="G10307" i="1"/>
  <c r="G10306" i="1"/>
  <c r="G10305" i="1"/>
  <c r="G10304" i="1"/>
  <c r="G10303" i="1"/>
  <c r="G10302" i="1"/>
  <c r="G10301" i="1"/>
  <c r="G10300" i="1"/>
  <c r="G10299" i="1"/>
  <c r="G10298" i="1"/>
  <c r="G10297" i="1"/>
  <c r="G10296" i="1"/>
  <c r="G10295" i="1"/>
  <c r="G10294" i="1"/>
  <c r="G10293" i="1"/>
  <c r="G10292" i="1"/>
  <c r="G10289" i="1"/>
  <c r="G10288" i="1"/>
  <c r="G10287" i="1"/>
  <c r="G10286" i="1"/>
  <c r="G10285" i="1"/>
  <c r="G10284" i="1"/>
  <c r="G10283" i="1"/>
  <c r="G10282" i="1"/>
  <c r="G10280" i="1"/>
  <c r="G10279" i="1"/>
  <c r="G10278" i="1"/>
  <c r="G10277" i="1"/>
  <c r="G10276" i="1"/>
  <c r="G10275" i="1"/>
  <c r="G10274" i="1"/>
  <c r="G10273" i="1"/>
  <c r="G10272" i="1"/>
  <c r="G10271" i="1"/>
  <c r="G10270" i="1"/>
  <c r="G10268" i="1"/>
  <c r="G10267" i="1"/>
  <c r="G10266" i="1"/>
  <c r="G10265" i="1"/>
  <c r="G10264" i="1"/>
  <c r="G10263" i="1"/>
  <c r="G10262" i="1"/>
  <c r="G10261" i="1"/>
  <c r="G10260" i="1"/>
  <c r="G10258" i="1"/>
  <c r="G10257" i="1"/>
  <c r="G10256" i="1"/>
  <c r="G10255" i="1"/>
  <c r="G10254" i="1"/>
  <c r="G10253" i="1"/>
  <c r="G10252" i="1"/>
  <c r="G10251" i="1"/>
  <c r="G10250" i="1"/>
  <c r="G10249" i="1"/>
  <c r="G10248" i="1"/>
  <c r="G10247" i="1"/>
  <c r="G10246" i="1"/>
  <c r="G10245" i="1"/>
  <c r="G10244" i="1"/>
  <c r="G10243" i="1"/>
  <c r="G10241" i="1"/>
  <c r="G10240" i="1"/>
  <c r="G10239" i="1"/>
  <c r="G10238" i="1"/>
  <c r="G10237" i="1"/>
  <c r="G10236" i="1"/>
  <c r="G10235" i="1"/>
  <c r="G10234" i="1"/>
  <c r="G10232" i="1"/>
  <c r="G10231" i="1"/>
  <c r="G10230" i="1"/>
  <c r="G10229" i="1"/>
  <c r="G10228" i="1"/>
  <c r="G10227" i="1"/>
  <c r="G10226" i="1"/>
  <c r="G10225" i="1"/>
  <c r="G10224" i="1"/>
  <c r="G10223" i="1"/>
  <c r="G10221" i="1"/>
  <c r="G10220" i="1"/>
  <c r="G10219" i="1"/>
  <c r="G10218" i="1"/>
  <c r="G10217" i="1"/>
  <c r="G10216" i="1"/>
  <c r="G10215" i="1"/>
  <c r="G10214" i="1"/>
  <c r="G10213" i="1"/>
  <c r="G10212" i="1"/>
  <c r="G10211" i="1"/>
  <c r="G10210" i="1"/>
  <c r="G10208" i="1"/>
  <c r="G10207" i="1"/>
  <c r="G10206" i="1"/>
  <c r="G10205" i="1"/>
  <c r="G10204" i="1"/>
  <c r="G10203" i="1"/>
  <c r="G10202" i="1"/>
  <c r="G10201" i="1"/>
  <c r="G10200" i="1"/>
  <c r="G10199" i="1"/>
  <c r="G10198" i="1"/>
  <c r="G10197" i="1"/>
  <c r="G10196" i="1"/>
  <c r="G10194" i="1"/>
  <c r="G10193" i="1"/>
  <c r="G10192" i="1"/>
  <c r="G10191" i="1"/>
  <c r="G10190" i="1"/>
  <c r="G10189" i="1"/>
  <c r="G10188" i="1"/>
  <c r="G10187" i="1"/>
  <c r="G10186" i="1"/>
  <c r="G10185" i="1"/>
  <c r="G10184" i="1"/>
  <c r="G10183" i="1"/>
  <c r="G10182" i="1"/>
  <c r="G10181" i="1"/>
  <c r="G10180" i="1"/>
  <c r="G10179" i="1"/>
  <c r="G10178" i="1"/>
  <c r="G10177" i="1"/>
  <c r="G10176" i="1"/>
  <c r="G10175" i="1"/>
  <c r="G10174" i="1"/>
  <c r="G10173" i="1"/>
  <c r="G10170" i="1"/>
  <c r="G10169" i="1"/>
  <c r="G10168" i="1"/>
  <c r="G10167" i="1"/>
  <c r="G10166" i="1"/>
  <c r="G10165" i="1"/>
  <c r="G10164" i="1"/>
  <c r="G10163" i="1"/>
  <c r="G10162" i="1"/>
  <c r="G10161" i="1"/>
  <c r="G10160" i="1"/>
  <c r="G10159" i="1"/>
  <c r="G10158" i="1"/>
  <c r="G10157" i="1"/>
  <c r="G10156" i="1"/>
  <c r="G10155" i="1"/>
  <c r="G10154" i="1"/>
  <c r="G10153" i="1"/>
  <c r="G10152" i="1"/>
  <c r="G10151" i="1"/>
  <c r="G10150" i="1"/>
  <c r="G10149" i="1"/>
  <c r="G10148" i="1"/>
  <c r="G10147" i="1"/>
  <c r="G10146" i="1"/>
  <c r="G10145" i="1"/>
  <c r="G10144" i="1"/>
  <c r="G10143" i="1"/>
  <c r="G10142" i="1"/>
  <c r="G10141" i="1"/>
  <c r="G10140" i="1"/>
  <c r="G10138" i="1"/>
  <c r="G10137" i="1"/>
  <c r="G10136" i="1"/>
  <c r="G10135" i="1"/>
  <c r="G10134" i="1"/>
  <c r="G10133" i="1"/>
  <c r="G10132" i="1"/>
  <c r="G10131" i="1"/>
  <c r="G10129" i="1"/>
  <c r="G10128" i="1"/>
  <c r="G10127" i="1"/>
  <c r="G10126" i="1"/>
  <c r="G10125" i="1"/>
  <c r="G10124" i="1"/>
  <c r="G10123" i="1"/>
  <c r="G10122" i="1"/>
  <c r="G10121" i="1"/>
  <c r="G10120" i="1"/>
  <c r="G10118" i="1"/>
  <c r="G10117" i="1"/>
  <c r="G10116" i="1"/>
  <c r="G10115" i="1"/>
  <c r="G10114" i="1"/>
  <c r="G10113" i="1"/>
  <c r="G10112" i="1"/>
  <c r="G10111" i="1"/>
  <c r="G10110" i="1"/>
  <c r="G10109" i="1"/>
  <c r="G10108" i="1"/>
  <c r="G10107" i="1"/>
  <c r="G10105" i="1"/>
  <c r="G10104" i="1"/>
  <c r="G10103" i="1"/>
  <c r="G10102" i="1"/>
  <c r="G10101" i="1"/>
  <c r="G10100" i="1"/>
  <c r="G10098" i="1"/>
  <c r="G10097" i="1"/>
  <c r="G10096" i="1"/>
  <c r="G10095" i="1"/>
  <c r="G10094" i="1"/>
  <c r="G10093" i="1"/>
  <c r="G10092" i="1"/>
  <c r="G10091" i="1"/>
  <c r="G10090" i="1"/>
  <c r="G10089" i="1"/>
  <c r="G10088" i="1"/>
  <c r="G10087" i="1"/>
  <c r="G10086" i="1"/>
  <c r="G10084" i="1"/>
  <c r="G10083" i="1"/>
  <c r="G10082" i="1"/>
  <c r="G10081" i="1"/>
  <c r="G10080" i="1"/>
  <c r="G10079" i="1"/>
  <c r="G10078" i="1"/>
  <c r="G10077" i="1"/>
  <c r="G10076" i="1"/>
  <c r="G10075" i="1"/>
  <c r="G10074" i="1"/>
  <c r="G10073" i="1"/>
  <c r="G10072" i="1"/>
  <c r="G10070" i="1"/>
  <c r="G10069" i="1"/>
  <c r="G10068" i="1"/>
  <c r="G10067" i="1"/>
  <c r="G10066" i="1"/>
  <c r="G10065" i="1"/>
  <c r="G10064" i="1"/>
  <c r="G10063" i="1"/>
  <c r="G10060" i="1"/>
  <c r="G10059" i="1"/>
  <c r="G10058" i="1"/>
  <c r="G10057" i="1"/>
  <c r="G10056" i="1"/>
  <c r="G10055" i="1"/>
  <c r="G10054" i="1"/>
  <c r="G10053" i="1"/>
  <c r="G10052" i="1"/>
  <c r="G10050" i="1"/>
  <c r="G10049" i="1"/>
  <c r="G10048" i="1"/>
  <c r="G10047" i="1"/>
  <c r="G10046" i="1"/>
  <c r="G10045" i="1"/>
  <c r="G10044" i="1"/>
  <c r="G10043" i="1"/>
  <c r="G10042" i="1"/>
  <c r="G10041" i="1"/>
  <c r="G10040" i="1"/>
  <c r="G10039" i="1"/>
  <c r="G10038" i="1"/>
  <c r="G10037" i="1"/>
  <c r="G10036" i="1"/>
  <c r="G10034" i="1"/>
  <c r="G10033" i="1"/>
  <c r="G10032" i="1"/>
  <c r="G10031" i="1"/>
  <c r="G10030" i="1"/>
  <c r="G10029" i="1"/>
  <c r="G10028" i="1"/>
  <c r="G10027" i="1"/>
  <c r="G10026" i="1"/>
  <c r="G10025" i="1"/>
  <c r="G10024" i="1"/>
  <c r="G10023" i="1"/>
  <c r="G10022" i="1"/>
  <c r="G10021" i="1"/>
  <c r="G10020" i="1"/>
  <c r="G10018" i="1"/>
  <c r="G10017" i="1"/>
  <c r="G10016" i="1"/>
  <c r="G10015" i="1"/>
  <c r="G10014" i="1"/>
  <c r="G10013" i="1"/>
  <c r="G10012" i="1"/>
  <c r="G10011" i="1"/>
  <c r="G10010" i="1"/>
  <c r="G10009" i="1"/>
  <c r="G10008" i="1"/>
  <c r="G10006" i="1"/>
  <c r="G10005" i="1"/>
  <c r="G10004" i="1"/>
  <c r="G10003" i="1"/>
  <c r="G10002" i="1"/>
  <c r="G10001" i="1"/>
  <c r="G10000" i="1"/>
  <c r="G9999" i="1"/>
  <c r="G9996" i="1"/>
  <c r="G9995" i="1"/>
  <c r="G9994" i="1"/>
  <c r="G9993" i="1"/>
  <c r="G9992" i="1"/>
  <c r="G9991" i="1"/>
  <c r="G9990" i="1"/>
  <c r="G9989" i="1"/>
  <c r="G9987" i="1"/>
  <c r="G9986" i="1"/>
  <c r="G9985" i="1"/>
  <c r="G9984" i="1"/>
  <c r="G9983" i="1"/>
  <c r="G9982" i="1"/>
  <c r="G9981" i="1"/>
  <c r="G9980" i="1"/>
  <c r="G9978" i="1"/>
  <c r="G9977" i="1"/>
  <c r="G9976" i="1"/>
  <c r="G9975" i="1"/>
  <c r="G9974" i="1"/>
  <c r="G9973" i="1"/>
  <c r="G9972" i="1"/>
  <c r="G9971" i="1"/>
  <c r="G9970" i="1"/>
  <c r="G9969" i="1"/>
  <c r="G9967" i="1"/>
  <c r="G9966" i="1"/>
  <c r="G9965" i="1"/>
  <c r="G9964" i="1"/>
  <c r="G9963" i="1"/>
  <c r="G9962" i="1"/>
  <c r="G9961" i="1"/>
  <c r="G9960" i="1"/>
  <c r="G9959" i="1"/>
  <c r="G9958" i="1"/>
  <c r="G9956" i="1"/>
  <c r="G9955" i="1"/>
  <c r="G9954" i="1"/>
  <c r="G9953" i="1"/>
  <c r="G9952" i="1"/>
  <c r="G9950" i="1"/>
  <c r="G9949" i="1"/>
  <c r="G9948" i="1"/>
  <c r="G9947" i="1"/>
  <c r="G9946" i="1"/>
  <c r="G9943" i="1"/>
  <c r="G9942" i="1"/>
  <c r="G9941" i="1"/>
  <c r="G9940" i="1"/>
  <c r="G9939" i="1"/>
  <c r="G9938" i="1"/>
  <c r="G9937" i="1"/>
  <c r="G9936" i="1"/>
  <c r="G9935" i="1"/>
  <c r="G9934" i="1"/>
  <c r="G9933" i="1"/>
  <c r="G9932" i="1"/>
  <c r="G9931" i="1"/>
  <c r="G9930" i="1"/>
  <c r="G9929" i="1"/>
  <c r="G9928" i="1"/>
  <c r="G9927" i="1"/>
  <c r="G9926" i="1"/>
  <c r="G9925" i="1"/>
  <c r="G9924" i="1"/>
  <c r="G9922" i="1"/>
  <c r="G9921" i="1"/>
  <c r="G9920" i="1"/>
  <c r="G9919" i="1"/>
  <c r="G9918" i="1"/>
  <c r="G9917" i="1"/>
  <c r="G9916" i="1"/>
  <c r="G9915" i="1"/>
  <c r="G9914" i="1"/>
  <c r="G9913" i="1"/>
  <c r="G9912" i="1"/>
  <c r="G9911" i="1"/>
  <c r="G9910" i="1"/>
  <c r="G9909" i="1"/>
  <c r="G9908" i="1"/>
  <c r="G9907" i="1"/>
  <c r="G9906" i="1"/>
  <c r="G9905" i="1"/>
  <c r="G9904" i="1"/>
  <c r="G9903" i="1"/>
  <c r="G9902" i="1"/>
  <c r="G9901" i="1"/>
  <c r="G9900" i="1"/>
  <c r="G9899" i="1"/>
  <c r="G9898" i="1"/>
  <c r="G9897" i="1"/>
  <c r="G9896" i="1"/>
  <c r="G9895" i="1"/>
  <c r="G9894" i="1"/>
  <c r="G9893" i="1"/>
  <c r="G9891" i="1"/>
  <c r="G9890" i="1"/>
  <c r="G9889" i="1"/>
  <c r="G9888" i="1"/>
  <c r="G9887" i="1"/>
  <c r="G9886" i="1"/>
  <c r="G9885" i="1"/>
  <c r="G9884" i="1"/>
  <c r="G9883" i="1"/>
  <c r="G9882" i="1"/>
  <c r="G9881" i="1"/>
  <c r="G9880" i="1"/>
  <c r="G9879" i="1"/>
  <c r="G9878" i="1"/>
  <c r="G9876" i="1"/>
  <c r="G9875" i="1"/>
  <c r="G9874" i="1"/>
  <c r="G9873" i="1"/>
  <c r="G9872" i="1"/>
  <c r="G9871" i="1"/>
  <c r="G9870" i="1"/>
  <c r="G9869" i="1"/>
  <c r="G9868" i="1"/>
  <c r="G9867" i="1"/>
  <c r="G9866" i="1"/>
  <c r="G9863" i="1"/>
  <c r="G9862" i="1"/>
  <c r="G9861" i="1"/>
  <c r="G9860" i="1"/>
  <c r="G9859" i="1"/>
  <c r="G9858" i="1"/>
  <c r="G9857" i="1"/>
  <c r="G9855" i="1"/>
  <c r="G9854" i="1"/>
  <c r="G9853" i="1"/>
  <c r="G9852" i="1"/>
  <c r="G9851" i="1"/>
  <c r="G9850" i="1"/>
  <c r="G9847" i="1"/>
  <c r="G9846" i="1"/>
  <c r="G9845" i="1"/>
  <c r="G9844" i="1"/>
  <c r="G9843" i="1"/>
  <c r="G9842" i="1"/>
  <c r="G9841" i="1"/>
  <c r="G9840" i="1"/>
  <c r="G9839" i="1"/>
  <c r="G9838" i="1"/>
  <c r="G9837" i="1"/>
  <c r="G9836" i="1"/>
  <c r="G9835" i="1"/>
  <c r="G9833" i="1"/>
  <c r="G9832" i="1"/>
  <c r="G9831" i="1"/>
  <c r="G9830" i="1"/>
  <c r="G9829" i="1"/>
  <c r="G9828" i="1"/>
  <c r="G9827" i="1"/>
  <c r="G9826" i="1"/>
  <c r="G9825" i="1"/>
  <c r="G9824" i="1"/>
  <c r="G9823" i="1"/>
  <c r="G9822" i="1"/>
  <c r="G9821" i="1"/>
  <c r="G9819" i="1"/>
  <c r="G9818" i="1"/>
  <c r="G9817" i="1"/>
  <c r="G9816" i="1"/>
  <c r="G9815" i="1"/>
  <c r="G9814" i="1"/>
  <c r="G9813" i="1"/>
  <c r="G9812" i="1"/>
  <c r="G9811" i="1"/>
  <c r="G9810" i="1"/>
  <c r="G9809" i="1"/>
  <c r="G9808" i="1"/>
  <c r="G9807" i="1"/>
  <c r="G9805" i="1"/>
  <c r="G9804" i="1"/>
  <c r="G9803" i="1"/>
  <c r="G9802" i="1"/>
  <c r="G9801" i="1"/>
  <c r="G9800" i="1"/>
  <c r="G9799" i="1"/>
  <c r="G9798" i="1"/>
  <c r="G9797" i="1"/>
  <c r="G9796" i="1"/>
  <c r="G9795" i="1"/>
  <c r="G9793" i="1"/>
  <c r="G9792" i="1"/>
  <c r="G9791" i="1"/>
  <c r="G9790" i="1"/>
  <c r="G9789" i="1"/>
  <c r="G9788" i="1"/>
  <c r="G9787" i="1"/>
  <c r="G9786" i="1"/>
  <c r="G9785" i="1"/>
  <c r="G9784" i="1"/>
  <c r="G9783" i="1"/>
  <c r="G9782" i="1"/>
  <c r="G9781" i="1"/>
  <c r="G9780" i="1"/>
  <c r="G9779" i="1"/>
  <c r="G9777" i="1"/>
  <c r="G9776" i="1"/>
  <c r="G9775" i="1"/>
  <c r="G9774" i="1"/>
  <c r="G9773" i="1"/>
  <c r="G9772" i="1"/>
  <c r="G9771" i="1"/>
  <c r="G9770" i="1"/>
  <c r="G9769" i="1"/>
  <c r="G9768" i="1"/>
  <c r="G9767" i="1"/>
  <c r="G9766" i="1"/>
  <c r="G9765" i="1"/>
  <c r="G9764" i="1"/>
  <c r="G9762" i="1"/>
  <c r="G9761" i="1"/>
  <c r="G9760" i="1"/>
  <c r="G9759" i="1"/>
  <c r="G9758" i="1"/>
  <c r="G9757" i="1"/>
  <c r="G9756" i="1"/>
  <c r="G9755" i="1"/>
  <c r="G9754" i="1"/>
  <c r="G9753" i="1"/>
  <c r="G9752" i="1"/>
  <c r="G9751" i="1"/>
  <c r="G9750" i="1"/>
  <c r="G9749" i="1"/>
  <c r="G9748" i="1"/>
  <c r="G9747" i="1"/>
  <c r="G9746" i="1"/>
  <c r="G9745" i="1"/>
  <c r="G9744" i="1"/>
  <c r="G9743" i="1"/>
  <c r="G9742" i="1"/>
  <c r="G9740" i="1"/>
  <c r="G9739" i="1"/>
  <c r="G9738" i="1"/>
  <c r="G9737" i="1"/>
  <c r="G9736" i="1"/>
  <c r="G9735" i="1"/>
  <c r="G9734" i="1"/>
  <c r="G9733" i="1"/>
  <c r="G9732" i="1"/>
  <c r="G9731" i="1"/>
  <c r="G9730" i="1"/>
  <c r="G9729" i="1"/>
  <c r="G9728" i="1"/>
  <c r="G9727" i="1"/>
  <c r="G9726" i="1"/>
  <c r="G9725" i="1"/>
  <c r="G9724" i="1"/>
  <c r="G9723" i="1"/>
  <c r="G9722" i="1"/>
  <c r="G9721" i="1"/>
  <c r="G9716" i="1"/>
  <c r="G9715" i="1"/>
  <c r="G9714" i="1"/>
  <c r="G9713" i="1"/>
  <c r="G9712" i="1"/>
  <c r="G9711" i="1"/>
  <c r="G9708" i="1"/>
  <c r="G9707" i="1"/>
  <c r="G9706" i="1"/>
  <c r="G9705" i="1"/>
  <c r="G9704" i="1"/>
  <c r="G9703" i="1"/>
  <c r="G9702" i="1"/>
  <c r="G9701" i="1"/>
  <c r="G9700" i="1"/>
  <c r="G9699" i="1"/>
  <c r="G9698" i="1"/>
  <c r="G9696" i="1"/>
  <c r="G9695" i="1"/>
  <c r="G9694" i="1"/>
  <c r="G9693" i="1"/>
  <c r="G9692" i="1"/>
  <c r="G9691" i="1"/>
  <c r="G9690" i="1"/>
  <c r="G9689" i="1"/>
  <c r="G9687" i="1"/>
  <c r="G9686" i="1"/>
  <c r="G9685" i="1"/>
  <c r="G9684" i="1"/>
  <c r="G9683" i="1"/>
  <c r="G9682" i="1"/>
  <c r="G9681" i="1"/>
  <c r="G9680" i="1"/>
  <c r="G9678" i="1"/>
  <c r="G9677" i="1"/>
  <c r="G9676" i="1"/>
  <c r="G9675" i="1"/>
  <c r="G9674" i="1"/>
  <c r="G9673" i="1"/>
  <c r="G9672" i="1"/>
  <c r="G9670" i="1"/>
  <c r="G9669" i="1"/>
  <c r="G9668" i="1"/>
  <c r="G9667" i="1"/>
  <c r="G9666" i="1"/>
  <c r="G9665" i="1"/>
  <c r="G9664" i="1"/>
  <c r="G9662" i="1"/>
  <c r="G9661" i="1"/>
  <c r="G9660" i="1"/>
  <c r="G9659" i="1"/>
  <c r="G9658" i="1"/>
  <c r="G9657" i="1"/>
  <c r="G9656" i="1"/>
  <c r="G9655" i="1"/>
  <c r="G9654" i="1"/>
  <c r="G9652" i="1"/>
  <c r="G9651" i="1"/>
  <c r="G9650" i="1"/>
  <c r="G9649" i="1"/>
  <c r="G9648" i="1"/>
  <c r="G9647" i="1"/>
  <c r="G9646" i="1"/>
  <c r="G9611" i="1"/>
  <c r="G9610" i="1"/>
  <c r="G9609" i="1"/>
  <c r="G9608" i="1"/>
  <c r="G9607" i="1"/>
  <c r="G9606" i="1"/>
  <c r="G9605" i="1"/>
  <c r="G9604" i="1"/>
  <c r="G9603" i="1"/>
  <c r="G9602" i="1"/>
  <c r="G9601" i="1"/>
  <c r="G9600" i="1"/>
  <c r="G9598" i="1"/>
  <c r="G9597" i="1"/>
  <c r="G9596" i="1"/>
  <c r="G9595" i="1"/>
  <c r="G9594" i="1"/>
  <c r="G9593" i="1"/>
  <c r="G9592" i="1"/>
  <c r="G9591" i="1"/>
  <c r="G9589" i="1"/>
  <c r="G9588" i="1"/>
  <c r="G9587" i="1"/>
  <c r="G9586" i="1"/>
  <c r="G9585" i="1"/>
  <c r="G9584" i="1"/>
  <c r="G9583" i="1"/>
  <c r="G9582" i="1"/>
  <c r="G9581" i="1"/>
  <c r="G9580" i="1"/>
  <c r="G9579" i="1"/>
  <c r="G9578" i="1"/>
  <c r="G9576" i="1"/>
  <c r="G9575" i="1"/>
  <c r="G9574" i="1"/>
  <c r="G9573" i="1"/>
  <c r="G9572" i="1"/>
  <c r="G9571" i="1"/>
  <c r="G9570" i="1"/>
  <c r="G9569" i="1"/>
  <c r="G9568" i="1"/>
  <c r="G9566" i="1"/>
  <c r="G9565" i="1"/>
  <c r="G9564" i="1"/>
  <c r="G9563" i="1"/>
  <c r="G9562" i="1"/>
  <c r="G9561" i="1"/>
  <c r="G9560" i="1"/>
  <c r="G9559" i="1"/>
  <c r="G9557" i="1"/>
  <c r="G9556" i="1"/>
  <c r="G9555" i="1"/>
  <c r="G9554" i="1"/>
  <c r="G9553" i="1"/>
  <c r="G9552" i="1"/>
  <c r="G9551" i="1"/>
  <c r="G9550" i="1"/>
  <c r="G9549" i="1"/>
  <c r="G9548" i="1"/>
  <c r="G9547" i="1"/>
  <c r="G9546" i="1"/>
  <c r="G9544" i="1"/>
  <c r="G9543" i="1"/>
  <c r="G9542" i="1"/>
  <c r="G9541" i="1"/>
  <c r="G9540" i="1"/>
  <c r="G9539" i="1"/>
  <c r="G9538" i="1"/>
  <c r="G9537" i="1"/>
  <c r="G9536" i="1"/>
  <c r="G9535" i="1"/>
  <c r="G9534" i="1"/>
  <c r="G9533" i="1"/>
  <c r="G9532" i="1"/>
  <c r="G9531" i="1"/>
  <c r="G9529" i="1"/>
  <c r="G9528" i="1"/>
  <c r="G9527" i="1"/>
  <c r="G9526" i="1"/>
  <c r="G9525" i="1"/>
  <c r="G9524" i="1"/>
  <c r="G9523" i="1"/>
  <c r="G9522" i="1"/>
  <c r="G9521" i="1"/>
  <c r="G9520" i="1"/>
  <c r="G9519" i="1"/>
  <c r="G9518" i="1"/>
  <c r="G9517" i="1"/>
  <c r="G9516" i="1"/>
  <c r="G9515" i="1"/>
  <c r="G9514" i="1"/>
  <c r="G9513" i="1"/>
  <c r="G9512" i="1"/>
  <c r="G9510" i="1"/>
  <c r="G9509" i="1"/>
  <c r="G9508" i="1"/>
  <c r="G9507" i="1"/>
  <c r="G9506" i="1"/>
  <c r="G9505" i="1"/>
  <c r="G9504" i="1"/>
  <c r="G9503" i="1"/>
  <c r="G9502" i="1"/>
  <c r="G9501" i="1"/>
  <c r="G9500" i="1"/>
  <c r="G9498" i="1"/>
  <c r="G9497" i="1"/>
  <c r="G9496" i="1"/>
  <c r="G9495" i="1"/>
  <c r="G9494" i="1"/>
  <c r="G9493" i="1"/>
  <c r="G9492" i="1"/>
  <c r="G9491" i="1"/>
  <c r="G9490" i="1"/>
  <c r="G9488" i="1"/>
  <c r="G9487" i="1"/>
  <c r="G9486" i="1"/>
  <c r="G9485" i="1"/>
  <c r="G9484" i="1"/>
  <c r="G9483" i="1"/>
  <c r="G9482" i="1"/>
  <c r="G9480" i="1"/>
  <c r="G9479" i="1"/>
  <c r="G9478" i="1"/>
  <c r="G9477" i="1"/>
  <c r="G9476" i="1"/>
  <c r="G9475" i="1"/>
  <c r="G9473" i="1"/>
  <c r="G9472" i="1"/>
  <c r="G9471" i="1"/>
  <c r="G9470" i="1"/>
  <c r="G9469" i="1"/>
  <c r="G9468" i="1"/>
  <c r="G9467" i="1"/>
  <c r="G9466" i="1"/>
  <c r="G9465" i="1"/>
  <c r="G9464" i="1"/>
  <c r="G9463" i="1"/>
  <c r="G9462" i="1"/>
  <c r="G9460" i="1"/>
  <c r="G9459" i="1"/>
  <c r="G9458" i="1"/>
  <c r="G9457" i="1"/>
  <c r="G9456" i="1"/>
  <c r="G9455" i="1"/>
  <c r="G9454" i="1"/>
  <c r="G9453" i="1"/>
  <c r="G9452" i="1"/>
  <c r="G9451" i="1"/>
  <c r="G9450" i="1"/>
  <c r="G9449" i="1"/>
  <c r="G9448" i="1"/>
  <c r="G9447" i="1"/>
  <c r="G9446" i="1"/>
  <c r="G9445" i="1"/>
  <c r="G9444" i="1"/>
  <c r="G9443" i="1"/>
  <c r="G9442" i="1"/>
  <c r="G9440" i="1"/>
  <c r="G9439" i="1"/>
  <c r="G9438" i="1"/>
  <c r="G9437" i="1"/>
  <c r="G9436" i="1"/>
  <c r="G9435" i="1"/>
  <c r="G9434" i="1"/>
  <c r="G9433" i="1"/>
  <c r="G9432" i="1"/>
  <c r="G9431" i="1"/>
  <c r="G9430" i="1"/>
  <c r="G9429" i="1"/>
  <c r="G9428" i="1"/>
  <c r="G9426" i="1"/>
  <c r="G9425" i="1"/>
  <c r="G9424" i="1"/>
  <c r="G9423" i="1"/>
  <c r="G9422" i="1"/>
  <c r="G9421" i="1"/>
  <c r="G9420" i="1"/>
  <c r="G9419" i="1"/>
  <c r="G9418" i="1"/>
  <c r="G9417" i="1"/>
  <c r="G9416" i="1"/>
  <c r="G9415" i="1"/>
  <c r="G9414" i="1"/>
  <c r="G9413" i="1"/>
  <c r="G9412" i="1"/>
  <c r="G9411" i="1"/>
  <c r="G9410" i="1"/>
  <c r="G9409" i="1"/>
  <c r="G9408" i="1"/>
  <c r="G9407" i="1"/>
  <c r="G9406" i="1"/>
  <c r="G9405" i="1"/>
  <c r="G9404" i="1"/>
  <c r="G9403" i="1"/>
  <c r="G9402" i="1"/>
  <c r="G9401" i="1"/>
  <c r="G9400" i="1"/>
  <c r="G9399" i="1"/>
  <c r="G9398" i="1"/>
  <c r="G9397" i="1"/>
  <c r="G9396" i="1"/>
  <c r="G9395" i="1"/>
  <c r="G9393" i="1"/>
  <c r="G9392" i="1"/>
  <c r="G9391" i="1"/>
  <c r="G9390" i="1"/>
  <c r="G9389" i="1"/>
  <c r="G9388" i="1"/>
  <c r="G9387" i="1"/>
  <c r="G9386" i="1"/>
  <c r="G9385" i="1"/>
  <c r="G9384" i="1"/>
  <c r="G9383" i="1"/>
  <c r="G9382" i="1"/>
  <c r="G9381" i="1"/>
  <c r="G9380" i="1"/>
  <c r="G9379" i="1"/>
  <c r="G9378" i="1"/>
  <c r="G9377" i="1"/>
  <c r="G9376" i="1"/>
  <c r="G9375" i="1"/>
  <c r="G9374" i="1"/>
  <c r="G9373" i="1"/>
  <c r="G9372" i="1"/>
  <c r="G9371" i="1"/>
  <c r="G9370" i="1"/>
  <c r="G9369" i="1"/>
  <c r="G9368" i="1"/>
  <c r="G9367" i="1"/>
  <c r="G9366" i="1"/>
  <c r="G9365" i="1"/>
  <c r="G9364" i="1"/>
  <c r="G9363" i="1"/>
  <c r="G9361" i="1"/>
  <c r="G9360" i="1"/>
  <c r="G9359" i="1"/>
  <c r="G9358" i="1"/>
  <c r="G9357" i="1"/>
  <c r="G9356" i="1"/>
  <c r="G9355" i="1"/>
  <c r="G9354" i="1"/>
  <c r="G9353" i="1"/>
  <c r="G9352" i="1"/>
  <c r="G9350" i="1"/>
  <c r="G9349" i="1"/>
  <c r="G9348" i="1"/>
  <c r="G9347" i="1"/>
  <c r="G9346" i="1"/>
  <c r="G9345" i="1"/>
  <c r="G9344" i="1"/>
  <c r="G9343" i="1"/>
  <c r="G9342" i="1"/>
  <c r="G9340" i="1"/>
  <c r="G9339" i="1"/>
  <c r="G9338" i="1"/>
  <c r="G9337" i="1"/>
  <c r="G9336" i="1"/>
  <c r="G9335" i="1"/>
  <c r="G9334" i="1"/>
  <c r="G9333" i="1"/>
  <c r="G9332" i="1"/>
  <c r="G9331" i="1"/>
  <c r="G9330" i="1"/>
  <c r="G9329" i="1"/>
  <c r="G9328" i="1"/>
  <c r="G9327" i="1"/>
  <c r="G9326" i="1"/>
  <c r="G9324" i="1"/>
  <c r="G9323" i="1"/>
  <c r="G9322" i="1"/>
  <c r="G9321" i="1"/>
  <c r="G9320" i="1"/>
  <c r="G9319" i="1"/>
  <c r="G9318" i="1"/>
  <c r="G9317" i="1"/>
  <c r="G9316" i="1"/>
  <c r="G9315" i="1"/>
  <c r="G9314" i="1"/>
  <c r="G9313" i="1"/>
  <c r="G9312" i="1"/>
  <c r="G9311" i="1"/>
  <c r="G9310" i="1"/>
  <c r="G8961" i="1"/>
  <c r="G8960" i="1"/>
  <c r="G8959" i="1"/>
  <c r="G8958" i="1"/>
  <c r="G8957" i="1"/>
  <c r="G424" i="7" l="1"/>
  <c r="D1510" i="7"/>
  <c r="G262" i="7"/>
  <c r="G388" i="7"/>
  <c r="G304" i="7"/>
  <c r="J1224" i="5"/>
  <c r="F1224" i="5"/>
  <c r="G10592" i="1"/>
  <c r="C1230" i="5" s="1"/>
  <c r="G10638" i="1"/>
  <c r="C1233" i="5" s="1"/>
  <c r="G10620" i="1"/>
  <c r="C1232" i="5" s="1"/>
  <c r="C1117" i="5"/>
  <c r="G10530" i="1"/>
  <c r="C1220" i="5" s="1"/>
  <c r="G8993" i="1"/>
  <c r="C1097" i="5" s="1"/>
  <c r="G9022" i="1"/>
  <c r="C1100" i="5" s="1"/>
  <c r="G9054" i="1"/>
  <c r="C1101" i="5" s="1"/>
  <c r="G9116" i="1"/>
  <c r="C1105" i="5" s="1"/>
  <c r="G9127" i="1"/>
  <c r="C1106" i="5" s="1"/>
  <c r="G9150" i="1"/>
  <c r="C1108" i="5" s="1"/>
  <c r="G9174" i="1"/>
  <c r="C1110" i="5" s="1"/>
  <c r="G9187" i="1"/>
  <c r="C1111" i="5" s="1"/>
  <c r="C1112" i="5"/>
  <c r="G9228" i="1"/>
  <c r="C1116" i="5" s="1"/>
  <c r="G9351" i="1"/>
  <c r="C1125" i="5" s="1"/>
  <c r="G9394" i="1"/>
  <c r="C1127" i="5" s="1"/>
  <c r="G9474" i="1"/>
  <c r="C1131" i="5" s="1"/>
  <c r="G9545" i="1"/>
  <c r="C1137" i="5" s="1"/>
  <c r="G9590" i="1"/>
  <c r="C1141" i="5" s="1"/>
  <c r="G9599" i="1"/>
  <c r="C1142" i="5" s="1"/>
  <c r="G9612" i="1"/>
  <c r="C1143" i="5" s="1"/>
  <c r="G9663" i="1"/>
  <c r="C1148" i="5" s="1"/>
  <c r="G9679" i="1"/>
  <c r="C1150" i="5" s="1"/>
  <c r="G9741" i="1"/>
  <c r="C1155" i="5" s="1"/>
  <c r="G9763" i="1"/>
  <c r="C1156" i="5" s="1"/>
  <c r="G9856" i="1"/>
  <c r="C1163" i="5" s="1"/>
  <c r="G9892" i="1"/>
  <c r="C1167" i="5" s="1"/>
  <c r="G9944" i="1"/>
  <c r="C1169" i="5" s="1"/>
  <c r="G9951" i="1"/>
  <c r="C1171" i="5" s="1"/>
  <c r="G9979" i="1"/>
  <c r="C1174" i="5" s="1"/>
  <c r="G10071" i="1"/>
  <c r="C1184" i="5" s="1"/>
  <c r="G10085" i="1"/>
  <c r="C1185" i="5" s="1"/>
  <c r="G10119" i="1"/>
  <c r="C1188" i="5" s="1"/>
  <c r="G10130" i="1"/>
  <c r="C1189" i="5" s="1"/>
  <c r="G10233" i="1"/>
  <c r="C1196" i="5" s="1"/>
  <c r="G10341" i="1"/>
  <c r="C1204" i="5" s="1"/>
  <c r="G10431" i="1"/>
  <c r="C1210" i="5" s="1"/>
  <c r="G10508" i="1"/>
  <c r="C1215" i="5" s="1"/>
  <c r="G10521" i="1"/>
  <c r="C1217" i="5" s="1"/>
  <c r="G10565" i="1"/>
  <c r="C1227" i="5" s="1"/>
  <c r="G8980" i="1"/>
  <c r="C1096" i="5" s="1"/>
  <c r="G9006" i="1"/>
  <c r="C1098" i="5" s="1"/>
  <c r="G9014" i="1"/>
  <c r="C1099" i="5" s="1"/>
  <c r="G9107" i="1"/>
  <c r="C1104" i="5" s="1"/>
  <c r="C1115" i="5"/>
  <c r="G9279" i="1"/>
  <c r="C1120" i="5" s="1"/>
  <c r="G9341" i="1"/>
  <c r="C1124" i="5" s="1"/>
  <c r="G9362" i="1"/>
  <c r="C1126" i="5" s="1"/>
  <c r="G9441" i="1"/>
  <c r="C1129" i="5" s="1"/>
  <c r="G9461" i="1"/>
  <c r="C1130" i="5" s="1"/>
  <c r="G9481" i="1"/>
  <c r="C1132" i="5" s="1"/>
  <c r="G9558" i="1"/>
  <c r="C1138" i="5" s="1"/>
  <c r="G9567" i="1"/>
  <c r="C1139" i="5" s="1"/>
  <c r="G9577" i="1"/>
  <c r="C1140" i="5" s="1"/>
  <c r="G9625" i="1"/>
  <c r="C1144" i="5" s="1"/>
  <c r="G9653" i="1"/>
  <c r="C1147" i="5" s="1"/>
  <c r="G9671" i="1"/>
  <c r="C1149" i="5" s="1"/>
  <c r="G9778" i="1"/>
  <c r="C1157" i="5" s="1"/>
  <c r="G9820" i="1"/>
  <c r="C1160" i="5" s="1"/>
  <c r="G9877" i="1"/>
  <c r="C1166" i="5" s="1"/>
  <c r="G9957" i="1"/>
  <c r="C1172" i="5" s="1"/>
  <c r="G10019" i="1"/>
  <c r="C1179" i="5" s="1"/>
  <c r="G10099" i="1"/>
  <c r="C1186" i="5" s="1"/>
  <c r="G10195" i="1"/>
  <c r="C1193" i="5" s="1"/>
  <c r="G10388" i="1"/>
  <c r="C1207" i="5" s="1"/>
  <c r="G10457" i="1"/>
  <c r="C1212" i="5" s="1"/>
  <c r="G10501" i="1"/>
  <c r="C1214" i="5" s="1"/>
  <c r="G10526" i="1"/>
  <c r="C1219" i="5" s="1"/>
  <c r="G9075" i="1"/>
  <c r="C1103" i="5" s="1"/>
  <c r="G9139" i="1"/>
  <c r="C1107" i="5" s="1"/>
  <c r="C1122" i="5"/>
  <c r="G9325" i="1"/>
  <c r="C1123" i="5" s="1"/>
  <c r="G9499" i="1"/>
  <c r="C1134" i="5" s="1"/>
  <c r="G9530" i="1"/>
  <c r="C1136" i="5" s="1"/>
  <c r="G9720" i="1"/>
  <c r="C1154" i="5" s="1"/>
  <c r="G9806" i="1"/>
  <c r="C1159" i="5" s="1"/>
  <c r="G9834" i="1"/>
  <c r="C1161" i="5" s="1"/>
  <c r="G9864" i="1"/>
  <c r="C1164" i="5" s="1"/>
  <c r="G9923" i="1"/>
  <c r="C1168" i="5" s="1"/>
  <c r="G9968" i="1"/>
  <c r="C1173" i="5" s="1"/>
  <c r="G9988" i="1"/>
  <c r="C1175" i="5" s="1"/>
  <c r="G9997" i="1"/>
  <c r="C1176" i="5" s="1"/>
  <c r="G10007" i="1"/>
  <c r="C1178" i="5" s="1"/>
  <c r="G10051" i="1"/>
  <c r="C1181" i="5" s="1"/>
  <c r="G10061" i="1"/>
  <c r="C1182" i="5" s="1"/>
  <c r="G10106" i="1"/>
  <c r="C1187" i="5" s="1"/>
  <c r="G10139" i="1"/>
  <c r="C1190" i="5" s="1"/>
  <c r="G10171" i="1"/>
  <c r="C1191" i="5" s="1"/>
  <c r="G10242" i="1"/>
  <c r="C1197" i="5" s="1"/>
  <c r="G10259" i="1"/>
  <c r="C1198" i="5" s="1"/>
  <c r="G10269" i="1"/>
  <c r="C1199" i="5" s="1"/>
  <c r="G10290" i="1"/>
  <c r="C1201" i="5" s="1"/>
  <c r="G10318" i="1"/>
  <c r="C1203" i="5" s="1"/>
  <c r="G10350" i="1"/>
  <c r="C1205" i="5" s="1"/>
  <c r="G10374" i="1"/>
  <c r="C1206" i="5" s="1"/>
  <c r="G10402" i="1"/>
  <c r="C1208" i="5" s="1"/>
  <c r="G10447" i="1"/>
  <c r="C1211" i="5" s="1"/>
  <c r="G10469" i="1"/>
  <c r="C1213" i="5" s="1"/>
  <c r="G10515" i="1"/>
  <c r="C1216" i="5" s="1"/>
  <c r="G10546" i="1"/>
  <c r="C1224" i="5" s="1"/>
  <c r="G10222" i="1"/>
  <c r="C1195" i="5" s="1"/>
  <c r="G8962" i="1"/>
  <c r="C1094" i="5" s="1"/>
  <c r="G9161" i="1"/>
  <c r="C1109" i="5" s="1"/>
  <c r="G9210" i="1"/>
  <c r="C1113" i="5" s="1"/>
  <c r="G9250" i="1"/>
  <c r="C1118" i="5" s="1"/>
  <c r="G8969" i="1"/>
  <c r="C1095" i="5" s="1"/>
  <c r="G9063" i="1"/>
  <c r="C1102" i="5" s="1"/>
  <c r="C1119" i="5"/>
  <c r="C1121" i="5"/>
  <c r="G9427" i="1"/>
  <c r="C1128" i="5" s="1"/>
  <c r="G9489" i="1"/>
  <c r="C1133" i="5" s="1"/>
  <c r="G9511" i="1"/>
  <c r="C1135" i="5" s="1"/>
  <c r="G9688" i="1"/>
  <c r="C1151" i="5" s="1"/>
  <c r="G9697" i="1"/>
  <c r="C1152" i="5" s="1"/>
  <c r="G9709" i="1"/>
  <c r="C1153" i="5" s="1"/>
  <c r="G9794" i="1"/>
  <c r="C1158" i="5" s="1"/>
  <c r="G9849" i="1"/>
  <c r="C1162" i="5" s="1"/>
  <c r="G10035" i="1"/>
  <c r="C1180" i="5" s="1"/>
  <c r="G10209" i="1"/>
  <c r="C1194" i="5" s="1"/>
  <c r="G10281" i="1"/>
  <c r="C1200" i="5" s="1"/>
  <c r="G10420" i="1"/>
  <c r="C1209" i="5" s="1"/>
  <c r="G10535" i="1"/>
  <c r="C1221" i="5" s="1"/>
  <c r="G10539" i="1"/>
  <c r="C1222" i="5" s="1"/>
  <c r="G10552" i="1"/>
  <c r="C1225" i="5" s="1"/>
  <c r="G10581" i="1"/>
  <c r="C1229" i="5" s="1"/>
  <c r="G10609" i="1"/>
  <c r="C1231" i="5" s="1"/>
  <c r="G10662" i="1"/>
  <c r="C1235" i="5" s="1"/>
  <c r="G10652" i="1"/>
  <c r="C1234" i="5" s="1"/>
  <c r="H4278" i="4" l="1"/>
  <c r="I4278" i="4" s="1"/>
  <c r="J4278" i="4"/>
  <c r="J4279" i="4"/>
  <c r="J4280" i="4"/>
  <c r="J4281" i="4"/>
  <c r="J4282" i="4"/>
  <c r="J4283" i="4"/>
  <c r="J4284" i="4"/>
  <c r="J4285" i="4"/>
  <c r="J4286" i="4"/>
  <c r="J4287" i="4"/>
  <c r="H4289" i="4"/>
  <c r="I4289" i="4" s="1"/>
  <c r="J4289" i="4"/>
  <c r="J4290" i="4"/>
  <c r="J4291" i="4"/>
  <c r="J4292" i="4"/>
  <c r="J4293" i="4"/>
  <c r="J4294" i="4"/>
  <c r="J4295" i="4"/>
  <c r="J4296" i="4"/>
  <c r="J4297" i="4"/>
  <c r="H4299" i="4"/>
  <c r="I4299" i="4" s="1"/>
  <c r="J4299" i="4"/>
  <c r="H4300" i="4"/>
  <c r="I4300" i="4" s="1"/>
  <c r="J4300" i="4"/>
  <c r="J4301" i="4"/>
  <c r="J4302" i="4"/>
  <c r="J4303" i="4"/>
  <c r="J4304" i="4"/>
  <c r="J4305" i="4"/>
  <c r="J4306" i="4"/>
  <c r="H4308" i="4"/>
  <c r="I4308" i="4" s="1"/>
  <c r="J4308" i="4"/>
  <c r="J4309" i="4"/>
  <c r="J4310" i="4"/>
  <c r="J4311" i="4"/>
  <c r="J4312" i="4"/>
  <c r="J4313" i="4"/>
  <c r="J4314" i="4"/>
  <c r="J4315" i="4"/>
  <c r="J4316" i="4"/>
  <c r="J4317" i="4"/>
  <c r="H4319" i="4"/>
  <c r="I4319" i="4" s="1"/>
  <c r="J4319" i="4"/>
  <c r="H4320" i="4"/>
  <c r="I4320" i="4" s="1"/>
  <c r="J4320" i="4"/>
  <c r="J4321" i="4"/>
  <c r="J4322" i="4"/>
  <c r="J4323" i="4"/>
  <c r="J4324" i="4"/>
  <c r="J4325" i="4"/>
  <c r="J4326" i="4"/>
  <c r="J4328" i="4"/>
  <c r="J4329" i="4"/>
  <c r="J4330" i="4"/>
  <c r="J4331" i="4"/>
  <c r="J4332" i="4"/>
  <c r="J4333" i="4"/>
  <c r="J4334" i="4"/>
  <c r="J4335" i="4"/>
  <c r="J4337" i="4"/>
  <c r="J4338" i="4"/>
  <c r="J4339" i="4"/>
  <c r="J4340" i="4"/>
  <c r="J4341" i="4"/>
  <c r="J4342" i="4"/>
  <c r="J4343" i="4"/>
  <c r="J4344" i="4"/>
  <c r="J4346" i="4"/>
  <c r="J4347" i="4"/>
  <c r="J4348" i="4"/>
  <c r="J4349" i="4"/>
  <c r="H4350" i="4"/>
  <c r="I4350" i="4" s="1"/>
  <c r="J4350" i="4"/>
  <c r="H4351" i="4"/>
  <c r="I4351" i="4" s="1"/>
  <c r="J4351" i="4"/>
  <c r="H4352" i="4"/>
  <c r="I4352" i="4" s="1"/>
  <c r="J4352" i="4"/>
  <c r="H4353" i="4"/>
  <c r="I4353" i="4" s="1"/>
  <c r="J4353" i="4"/>
  <c r="H4355" i="4"/>
  <c r="I4355" i="4" s="1"/>
  <c r="J4355" i="4"/>
  <c r="H4356" i="4"/>
  <c r="I4356" i="4" s="1"/>
  <c r="J4356" i="4"/>
  <c r="H4357" i="4"/>
  <c r="I4357" i="4" s="1"/>
  <c r="J4357" i="4"/>
  <c r="H4358" i="4"/>
  <c r="I4358" i="4" s="1"/>
  <c r="J4358" i="4"/>
  <c r="H4359" i="4"/>
  <c r="I4359" i="4" s="1"/>
  <c r="J4359" i="4"/>
  <c r="H4360" i="4"/>
  <c r="I4360" i="4" s="1"/>
  <c r="J4360" i="4"/>
  <c r="H4361" i="4"/>
  <c r="I4361" i="4" s="1"/>
  <c r="J4361" i="4"/>
  <c r="H4362" i="4"/>
  <c r="I4362" i="4" s="1"/>
  <c r="J4362" i="4"/>
  <c r="H4363" i="4"/>
  <c r="I4363" i="4" s="1"/>
  <c r="J4363" i="4"/>
  <c r="H4365" i="4"/>
  <c r="I4365" i="4" s="1"/>
  <c r="J4365" i="4"/>
  <c r="H4366" i="4"/>
  <c r="I4366" i="4" s="1"/>
  <c r="J4366" i="4"/>
  <c r="H4367" i="4"/>
  <c r="I4367" i="4" s="1"/>
  <c r="J4367" i="4"/>
  <c r="H4368" i="4"/>
  <c r="I4368" i="4" s="1"/>
  <c r="J4368" i="4"/>
  <c r="H4369" i="4"/>
  <c r="I4369" i="4" s="1"/>
  <c r="J4369" i="4"/>
  <c r="H4370" i="4"/>
  <c r="I4370" i="4" s="1"/>
  <c r="J4370" i="4"/>
  <c r="H4371" i="4"/>
  <c r="I4371" i="4" s="1"/>
  <c r="J4371" i="4"/>
  <c r="H4372" i="4"/>
  <c r="I4372" i="4" s="1"/>
  <c r="J4372" i="4"/>
  <c r="H4373" i="4"/>
  <c r="I4373" i="4" s="1"/>
  <c r="J4373" i="4"/>
  <c r="H4374" i="4"/>
  <c r="I4374" i="4" s="1"/>
  <c r="J4374" i="4"/>
  <c r="H4376" i="4"/>
  <c r="I4376" i="4" s="1"/>
  <c r="J4376" i="4"/>
  <c r="H4377" i="4"/>
  <c r="I4377" i="4" s="1"/>
  <c r="J4377" i="4"/>
  <c r="H4378" i="4"/>
  <c r="I4378" i="4" s="1"/>
  <c r="J4378" i="4"/>
  <c r="H4379" i="4"/>
  <c r="I4379" i="4" s="1"/>
  <c r="J4379" i="4"/>
  <c r="H4380" i="4"/>
  <c r="I4380" i="4" s="1"/>
  <c r="J4380" i="4"/>
  <c r="H4381" i="4"/>
  <c r="I4381" i="4" s="1"/>
  <c r="J4381" i="4"/>
  <c r="M3687" i="4"/>
  <c r="M3675" i="4"/>
  <c r="H4349" i="4"/>
  <c r="I4349" i="4" s="1"/>
  <c r="H4348" i="4"/>
  <c r="I4348" i="4" s="1"/>
  <c r="H4347" i="4"/>
  <c r="I4347" i="4" s="1"/>
  <c r="H4346" i="4"/>
  <c r="I4346" i="4" s="1"/>
  <c r="H4344" i="4"/>
  <c r="I4344" i="4" s="1"/>
  <c r="H4343" i="4"/>
  <c r="I4343" i="4" s="1"/>
  <c r="H4342" i="4"/>
  <c r="I4342" i="4" s="1"/>
  <c r="H4341" i="4"/>
  <c r="I4341" i="4" s="1"/>
  <c r="H4340" i="4"/>
  <c r="I4340" i="4" s="1"/>
  <c r="H4339" i="4"/>
  <c r="I4339" i="4" s="1"/>
  <c r="H4338" i="4"/>
  <c r="I4338" i="4" s="1"/>
  <c r="H4337" i="4"/>
  <c r="I4337" i="4" s="1"/>
  <c r="H4335" i="4"/>
  <c r="I4335" i="4" s="1"/>
  <c r="H4334" i="4"/>
  <c r="I4334" i="4" s="1"/>
  <c r="H4333" i="4"/>
  <c r="I4333" i="4" s="1"/>
  <c r="H4332" i="4"/>
  <c r="I4332" i="4" s="1"/>
  <c r="H4331" i="4"/>
  <c r="I4331" i="4" s="1"/>
  <c r="H4330" i="4"/>
  <c r="I4330" i="4" s="1"/>
  <c r="H4329" i="4"/>
  <c r="I4329" i="4" s="1"/>
  <c r="H4328" i="4"/>
  <c r="I4328" i="4" s="1"/>
  <c r="H4326" i="4"/>
  <c r="I4326" i="4" s="1"/>
  <c r="H4325" i="4"/>
  <c r="I4325" i="4" s="1"/>
  <c r="H4324" i="4"/>
  <c r="I4324" i="4" s="1"/>
  <c r="H4323" i="4"/>
  <c r="I4323" i="4" s="1"/>
  <c r="H4322" i="4"/>
  <c r="I4322" i="4" s="1"/>
  <c r="H4321" i="4"/>
  <c r="I4321" i="4" s="1"/>
  <c r="H4317" i="4"/>
  <c r="I4317" i="4" s="1"/>
  <c r="H4316" i="4"/>
  <c r="I4316" i="4" s="1"/>
  <c r="H4315" i="4"/>
  <c r="I4315" i="4" s="1"/>
  <c r="H4314" i="4"/>
  <c r="I4314" i="4" s="1"/>
  <c r="H4313" i="4"/>
  <c r="I4313" i="4" s="1"/>
  <c r="H4312" i="4"/>
  <c r="I4312" i="4" s="1"/>
  <c r="H4311" i="4"/>
  <c r="I4311" i="4" s="1"/>
  <c r="H4310" i="4"/>
  <c r="I4310" i="4" s="1"/>
  <c r="H4309" i="4"/>
  <c r="I4309" i="4" s="1"/>
  <c r="H4306" i="4"/>
  <c r="I4306" i="4" s="1"/>
  <c r="H4305" i="4"/>
  <c r="I4305" i="4" s="1"/>
  <c r="H4304" i="4"/>
  <c r="I4304" i="4" s="1"/>
  <c r="H4303" i="4"/>
  <c r="I4303" i="4" s="1"/>
  <c r="H4302" i="4"/>
  <c r="I4302" i="4" s="1"/>
  <c r="H4301" i="4"/>
  <c r="I4301" i="4" s="1"/>
  <c r="H4297" i="4"/>
  <c r="I4297" i="4" s="1"/>
  <c r="H4296" i="4"/>
  <c r="I4296" i="4" s="1"/>
  <c r="H4295" i="4"/>
  <c r="I4295" i="4" s="1"/>
  <c r="H4294" i="4"/>
  <c r="I4294" i="4" s="1"/>
  <c r="H4293" i="4"/>
  <c r="I4293" i="4" s="1"/>
  <c r="H4292" i="4"/>
  <c r="I4292" i="4" s="1"/>
  <c r="H4291" i="4"/>
  <c r="I4291" i="4" s="1"/>
  <c r="H4290" i="4"/>
  <c r="I4290" i="4" s="1"/>
  <c r="H4287" i="4"/>
  <c r="I4287" i="4" s="1"/>
  <c r="H4286" i="4"/>
  <c r="I4286" i="4" s="1"/>
  <c r="H4285" i="4"/>
  <c r="I4285" i="4" s="1"/>
  <c r="H4284" i="4"/>
  <c r="I4284" i="4" s="1"/>
  <c r="H4283" i="4"/>
  <c r="I4283" i="4" s="1"/>
  <c r="H4282" i="4"/>
  <c r="I4282" i="4" s="1"/>
  <c r="H4281" i="4"/>
  <c r="I4281" i="4" s="1"/>
  <c r="H4280" i="4"/>
  <c r="I4280" i="4" s="1"/>
  <c r="H4279" i="4"/>
  <c r="I4279" i="4" s="1"/>
  <c r="J4275" i="4"/>
  <c r="H4275" i="4"/>
  <c r="I4275" i="4" s="1"/>
  <c r="J4274" i="4"/>
  <c r="H4274" i="4"/>
  <c r="I4274" i="4" s="1"/>
  <c r="J4273" i="4"/>
  <c r="H4273" i="4"/>
  <c r="I4273" i="4" s="1"/>
  <c r="J4272" i="4"/>
  <c r="H4272" i="4"/>
  <c r="I4272" i="4" s="1"/>
  <c r="J4271" i="4"/>
  <c r="H4271" i="4"/>
  <c r="I4271" i="4" s="1"/>
  <c r="J4270" i="4"/>
  <c r="H4270" i="4"/>
  <c r="I4270" i="4" s="1"/>
  <c r="J4269" i="4"/>
  <c r="H4269" i="4"/>
  <c r="I4269" i="4" s="1"/>
  <c r="J4268" i="4"/>
  <c r="H4268" i="4"/>
  <c r="I4268" i="4" s="1"/>
  <c r="J4265" i="4"/>
  <c r="H4265" i="4"/>
  <c r="I4265" i="4" s="1"/>
  <c r="J4264" i="4"/>
  <c r="H4264" i="4"/>
  <c r="I4264" i="4" s="1"/>
  <c r="J4263" i="4"/>
  <c r="H4263" i="4"/>
  <c r="I4263" i="4" s="1"/>
  <c r="J4262" i="4"/>
  <c r="H4262" i="4"/>
  <c r="I4262" i="4" s="1"/>
  <c r="J4261" i="4"/>
  <c r="H4261" i="4"/>
  <c r="I4261" i="4" s="1"/>
  <c r="J4260" i="4"/>
  <c r="H4260" i="4"/>
  <c r="I4260" i="4" s="1"/>
  <c r="J4259" i="4"/>
  <c r="K4259" i="4" s="1"/>
  <c r="H4259" i="4"/>
  <c r="I4259" i="4" s="1"/>
  <c r="J4257" i="4"/>
  <c r="H4257" i="4"/>
  <c r="I4257" i="4" s="1"/>
  <c r="J4256" i="4"/>
  <c r="H4256" i="4"/>
  <c r="I4256" i="4" s="1"/>
  <c r="J4255" i="4"/>
  <c r="H4255" i="4"/>
  <c r="I4255" i="4" s="1"/>
  <c r="J4254" i="4"/>
  <c r="H4254" i="4"/>
  <c r="I4254" i="4" s="1"/>
  <c r="J4253" i="4"/>
  <c r="H4253" i="4"/>
  <c r="I4253" i="4" s="1"/>
  <c r="J4252" i="4"/>
  <c r="H4252" i="4"/>
  <c r="I4252" i="4" s="1"/>
  <c r="J4249" i="4"/>
  <c r="H4249" i="4"/>
  <c r="I4249" i="4" s="1"/>
  <c r="J4248" i="4"/>
  <c r="H4248" i="4"/>
  <c r="I4248" i="4" s="1"/>
  <c r="J4247" i="4"/>
  <c r="H4247" i="4"/>
  <c r="I4247" i="4" s="1"/>
  <c r="J4246" i="4"/>
  <c r="H4246" i="4"/>
  <c r="I4246" i="4" s="1"/>
  <c r="J4244" i="4"/>
  <c r="H4244" i="4"/>
  <c r="I4244" i="4" s="1"/>
  <c r="J4243" i="4"/>
  <c r="H4243" i="4"/>
  <c r="I4243" i="4" s="1"/>
  <c r="J4242" i="4"/>
  <c r="H4242" i="4"/>
  <c r="I4242" i="4" s="1"/>
  <c r="J4241" i="4"/>
  <c r="K4241" i="4" s="1"/>
  <c r="H4241" i="4"/>
  <c r="I4241" i="4" s="1"/>
  <c r="J4239" i="4"/>
  <c r="H4239" i="4"/>
  <c r="I4239" i="4" s="1"/>
  <c r="J4238" i="4"/>
  <c r="H4238" i="4"/>
  <c r="I4238" i="4" s="1"/>
  <c r="J4237" i="4"/>
  <c r="H4237" i="4"/>
  <c r="I4237" i="4" s="1"/>
  <c r="J4236" i="4"/>
  <c r="H4236" i="4"/>
  <c r="I4236" i="4" s="1"/>
  <c r="J4234" i="4"/>
  <c r="H4234" i="4"/>
  <c r="I4234" i="4" s="1"/>
  <c r="J4233" i="4"/>
  <c r="H4233" i="4"/>
  <c r="I4233" i="4" s="1"/>
  <c r="J4232" i="4"/>
  <c r="H4232" i="4"/>
  <c r="I4232" i="4" s="1"/>
  <c r="J4229" i="4"/>
  <c r="H4229" i="4"/>
  <c r="I4229" i="4" s="1"/>
  <c r="J4228" i="4"/>
  <c r="H4228" i="4"/>
  <c r="I4228" i="4" s="1"/>
  <c r="J4227" i="4"/>
  <c r="H4227" i="4"/>
  <c r="I4227" i="4" s="1"/>
  <c r="J4226" i="4"/>
  <c r="H4226" i="4"/>
  <c r="I4226" i="4" s="1"/>
  <c r="J4225" i="4"/>
  <c r="H4225" i="4"/>
  <c r="I4225" i="4" s="1"/>
  <c r="J4224" i="4"/>
  <c r="H4224" i="4"/>
  <c r="I4224" i="4" s="1"/>
  <c r="J4222" i="4"/>
  <c r="K4222" i="4" s="1"/>
  <c r="H4222" i="4"/>
  <c r="I4222" i="4" s="1"/>
  <c r="J4221" i="4"/>
  <c r="I4221" i="4"/>
  <c r="J4220" i="4"/>
  <c r="H4220" i="4"/>
  <c r="I4220" i="4" s="1"/>
  <c r="J4219" i="4"/>
  <c r="H4219" i="4"/>
  <c r="I4219" i="4" s="1"/>
  <c r="J4218" i="4"/>
  <c r="H4218" i="4"/>
  <c r="I4218" i="4" s="1"/>
  <c r="J4217" i="4"/>
  <c r="H4217" i="4"/>
  <c r="I4217" i="4" s="1"/>
  <c r="J4216" i="4"/>
  <c r="H4216" i="4"/>
  <c r="I4216" i="4" s="1"/>
  <c r="J4215" i="4"/>
  <c r="H4215" i="4"/>
  <c r="I4215" i="4" s="1"/>
  <c r="J4213" i="4"/>
  <c r="H4213" i="4"/>
  <c r="I4213" i="4" s="1"/>
  <c r="J4212" i="4"/>
  <c r="H4212" i="4"/>
  <c r="I4212" i="4" s="1"/>
  <c r="J4211" i="4"/>
  <c r="I4211" i="4"/>
  <c r="J4210" i="4"/>
  <c r="H4210" i="4"/>
  <c r="I4210" i="4" s="1"/>
  <c r="J4209" i="4"/>
  <c r="H4209" i="4"/>
  <c r="I4209" i="4" s="1"/>
  <c r="J4208" i="4"/>
  <c r="H4208" i="4"/>
  <c r="I4208" i="4" s="1"/>
  <c r="J4207" i="4"/>
  <c r="H4207" i="4"/>
  <c r="I4207" i="4" s="1"/>
  <c r="J4206" i="4"/>
  <c r="H4206" i="4"/>
  <c r="I4206" i="4" s="1"/>
  <c r="J4205" i="4"/>
  <c r="H4205" i="4"/>
  <c r="I4205" i="4" s="1"/>
  <c r="J4203" i="4"/>
  <c r="H4203" i="4"/>
  <c r="I4203" i="4" s="1"/>
  <c r="J4202" i="4"/>
  <c r="H4202" i="4"/>
  <c r="I4202" i="4" s="1"/>
  <c r="J4201" i="4"/>
  <c r="H4201" i="4"/>
  <c r="I4201" i="4" s="1"/>
  <c r="J4200" i="4"/>
  <c r="H4200" i="4"/>
  <c r="I4200" i="4" s="1"/>
  <c r="J4199" i="4"/>
  <c r="H4199" i="4"/>
  <c r="I4199" i="4" s="1"/>
  <c r="J4198" i="4"/>
  <c r="H4198" i="4"/>
  <c r="I4198" i="4" s="1"/>
  <c r="J4197" i="4"/>
  <c r="K4197" i="4" s="1"/>
  <c r="H4197" i="4"/>
  <c r="I4197" i="4" s="1"/>
  <c r="J4195" i="4"/>
  <c r="I4195" i="4"/>
  <c r="J4194" i="4"/>
  <c r="H4194" i="4"/>
  <c r="I4194" i="4" s="1"/>
  <c r="J4193" i="4"/>
  <c r="H4193" i="4"/>
  <c r="I4193" i="4" s="1"/>
  <c r="J4192" i="4"/>
  <c r="H4192" i="4"/>
  <c r="I4192" i="4" s="1"/>
  <c r="J4191" i="4"/>
  <c r="H4191" i="4"/>
  <c r="I4191" i="4" s="1"/>
  <c r="J4190" i="4"/>
  <c r="H4190" i="4"/>
  <c r="I4190" i="4" s="1"/>
  <c r="J4189" i="4"/>
  <c r="H4189" i="4"/>
  <c r="I4189" i="4" s="1"/>
  <c r="J4188" i="4"/>
  <c r="K4188" i="4" s="1"/>
  <c r="H4188" i="4"/>
  <c r="I4188" i="4" s="1"/>
  <c r="J4186" i="4"/>
  <c r="H4186" i="4"/>
  <c r="I4186" i="4" s="1"/>
  <c r="J4185" i="4"/>
  <c r="H4185" i="4"/>
  <c r="I4185" i="4" s="1"/>
  <c r="J4184" i="4"/>
  <c r="H4184" i="4"/>
  <c r="I4184" i="4" s="1"/>
  <c r="J4183" i="4"/>
  <c r="H4183" i="4"/>
  <c r="I4183" i="4" s="1"/>
  <c r="J4182" i="4"/>
  <c r="H4182" i="4"/>
  <c r="I4182" i="4" s="1"/>
  <c r="J4181" i="4"/>
  <c r="H4181" i="4"/>
  <c r="I4181" i="4" s="1"/>
  <c r="J4180" i="4"/>
  <c r="H4180" i="4"/>
  <c r="I4180" i="4" s="1"/>
  <c r="J4178" i="4"/>
  <c r="H4178" i="4"/>
  <c r="I4178" i="4" s="1"/>
  <c r="J4177" i="4"/>
  <c r="H4177" i="4"/>
  <c r="I4177" i="4" s="1"/>
  <c r="J4176" i="4"/>
  <c r="H4176" i="4"/>
  <c r="I4176" i="4" s="1"/>
  <c r="J4175" i="4"/>
  <c r="H4175" i="4"/>
  <c r="I4175" i="4" s="1"/>
  <c r="J4174" i="4"/>
  <c r="H4174" i="4"/>
  <c r="I4174" i="4" s="1"/>
  <c r="J4173" i="4"/>
  <c r="H4173" i="4"/>
  <c r="I4173" i="4" s="1"/>
  <c r="J4172" i="4"/>
  <c r="H4172" i="4"/>
  <c r="I4172" i="4" s="1"/>
  <c r="J4170" i="4"/>
  <c r="H4170" i="4"/>
  <c r="I4170" i="4" s="1"/>
  <c r="J4169" i="4"/>
  <c r="H4169" i="4"/>
  <c r="I4169" i="4" s="1"/>
  <c r="J4168" i="4"/>
  <c r="H4168" i="4"/>
  <c r="I4168" i="4" s="1"/>
  <c r="J4167" i="4"/>
  <c r="H4167" i="4"/>
  <c r="I4167" i="4" s="1"/>
  <c r="J4166" i="4"/>
  <c r="H4166" i="4"/>
  <c r="I4166" i="4" s="1"/>
  <c r="J4165" i="4"/>
  <c r="H4165" i="4"/>
  <c r="I4165" i="4" s="1"/>
  <c r="J4164" i="4"/>
  <c r="H4164" i="4"/>
  <c r="I4164" i="4" s="1"/>
  <c r="J4162" i="4"/>
  <c r="H4162" i="4"/>
  <c r="I4162" i="4" s="1"/>
  <c r="J4161" i="4"/>
  <c r="H4161" i="4"/>
  <c r="I4161" i="4" s="1"/>
  <c r="J4160" i="4"/>
  <c r="H4160" i="4"/>
  <c r="I4160" i="4" s="1"/>
  <c r="J4159" i="4"/>
  <c r="H4159" i="4"/>
  <c r="I4159" i="4" s="1"/>
  <c r="J4158" i="4"/>
  <c r="H4158" i="4"/>
  <c r="I4158" i="4" s="1"/>
  <c r="J4157" i="4"/>
  <c r="H4157" i="4"/>
  <c r="I4157" i="4" s="1"/>
  <c r="J4156" i="4"/>
  <c r="H4156" i="4"/>
  <c r="I4156" i="4" s="1"/>
  <c r="J4155" i="4"/>
  <c r="H4155" i="4"/>
  <c r="I4155" i="4" s="1"/>
  <c r="J4154" i="4"/>
  <c r="K4154" i="4" s="1"/>
  <c r="H4154" i="4"/>
  <c r="I4154" i="4" s="1"/>
  <c r="J4152" i="4"/>
  <c r="H4152" i="4"/>
  <c r="I4152" i="4" s="1"/>
  <c r="J4151" i="4"/>
  <c r="H4151" i="4"/>
  <c r="I4151" i="4" s="1"/>
  <c r="J4150" i="4"/>
  <c r="H4150" i="4"/>
  <c r="I4150" i="4" s="1"/>
  <c r="J4149" i="4"/>
  <c r="H4149" i="4"/>
  <c r="I4149" i="4" s="1"/>
  <c r="J4148" i="4"/>
  <c r="H4148" i="4"/>
  <c r="I4148" i="4" s="1"/>
  <c r="J4147" i="4"/>
  <c r="H4147" i="4"/>
  <c r="I4147" i="4" s="1"/>
  <c r="J4146" i="4"/>
  <c r="H4146" i="4"/>
  <c r="I4146" i="4" s="1"/>
  <c r="J4144" i="4"/>
  <c r="H4144" i="4"/>
  <c r="I4144" i="4" s="1"/>
  <c r="J4143" i="4"/>
  <c r="H4143" i="4"/>
  <c r="I4143" i="4" s="1"/>
  <c r="J4142" i="4"/>
  <c r="H4142" i="4"/>
  <c r="I4142" i="4" s="1"/>
  <c r="J4141" i="4"/>
  <c r="H4141" i="4"/>
  <c r="I4141" i="4" s="1"/>
  <c r="J4140" i="4"/>
  <c r="H4140" i="4"/>
  <c r="I4140" i="4" s="1"/>
  <c r="J4139" i="4"/>
  <c r="H4139" i="4"/>
  <c r="I4139" i="4" s="1"/>
  <c r="J4138" i="4"/>
  <c r="K4138" i="4" s="1"/>
  <c r="H4138" i="4"/>
  <c r="I4138" i="4" s="1"/>
  <c r="J4136" i="4"/>
  <c r="H4136" i="4"/>
  <c r="I4136" i="4" s="1"/>
  <c r="J4135" i="4"/>
  <c r="H4135" i="4"/>
  <c r="I4135" i="4" s="1"/>
  <c r="J4134" i="4"/>
  <c r="H4134" i="4"/>
  <c r="I4134" i="4" s="1"/>
  <c r="J4133" i="4"/>
  <c r="H4133" i="4"/>
  <c r="I4133" i="4" s="1"/>
  <c r="J4132" i="4"/>
  <c r="H4132" i="4"/>
  <c r="I4132" i="4" s="1"/>
  <c r="J4131" i="4"/>
  <c r="H4131" i="4"/>
  <c r="I4131" i="4" s="1"/>
  <c r="J4130" i="4"/>
  <c r="H4130" i="4"/>
  <c r="I4130" i="4" s="1"/>
  <c r="J4128" i="4"/>
  <c r="H4128" i="4"/>
  <c r="I4128" i="4" s="1"/>
  <c r="J4127" i="4"/>
  <c r="H4127" i="4"/>
  <c r="I4127" i="4" s="1"/>
  <c r="J4126" i="4"/>
  <c r="H4126" i="4"/>
  <c r="I4126" i="4" s="1"/>
  <c r="J4125" i="4"/>
  <c r="H4125" i="4"/>
  <c r="I4125" i="4" s="1"/>
  <c r="J4124" i="4"/>
  <c r="K4124" i="4" s="1"/>
  <c r="H4124" i="4"/>
  <c r="I4124" i="4" s="1"/>
  <c r="J4123" i="4"/>
  <c r="H4123" i="4"/>
  <c r="I4123" i="4" s="1"/>
  <c r="J4122" i="4"/>
  <c r="H4122" i="4"/>
  <c r="I4122" i="4" s="1"/>
  <c r="J4120" i="4"/>
  <c r="H4120" i="4"/>
  <c r="I4120" i="4" s="1"/>
  <c r="J4119" i="4"/>
  <c r="H4119" i="4"/>
  <c r="I4119" i="4" s="1"/>
  <c r="J4118" i="4"/>
  <c r="H4118" i="4"/>
  <c r="I4118" i="4" s="1"/>
  <c r="J4117" i="4"/>
  <c r="H4117" i="4"/>
  <c r="I4117" i="4" s="1"/>
  <c r="J4116" i="4"/>
  <c r="H4116" i="4"/>
  <c r="I4116" i="4" s="1"/>
  <c r="J4115" i="4"/>
  <c r="H4115" i="4"/>
  <c r="I4115" i="4" s="1"/>
  <c r="J4114" i="4"/>
  <c r="K4114" i="4" s="1"/>
  <c r="H4114" i="4"/>
  <c r="I4114" i="4" s="1"/>
  <c r="J4112" i="4"/>
  <c r="H4112" i="4"/>
  <c r="I4112" i="4" s="1"/>
  <c r="J4111" i="4"/>
  <c r="I4111" i="4"/>
  <c r="J4110" i="4"/>
  <c r="H4110" i="4"/>
  <c r="I4110" i="4" s="1"/>
  <c r="J4109" i="4"/>
  <c r="H4109" i="4"/>
  <c r="I4109" i="4" s="1"/>
  <c r="J4108" i="4"/>
  <c r="H4108" i="4"/>
  <c r="I4108" i="4" s="1"/>
  <c r="J4107" i="4"/>
  <c r="H4107" i="4"/>
  <c r="I4107" i="4" s="1"/>
  <c r="J4106" i="4"/>
  <c r="H4106" i="4"/>
  <c r="I4106" i="4" s="1"/>
  <c r="J4105" i="4"/>
  <c r="H4105" i="4"/>
  <c r="I4105" i="4" s="1"/>
  <c r="J4104" i="4"/>
  <c r="H4104" i="4"/>
  <c r="I4104" i="4" s="1"/>
  <c r="J4100" i="4"/>
  <c r="H4100" i="4"/>
  <c r="I4100" i="4" s="1"/>
  <c r="J4099" i="4"/>
  <c r="K4099" i="4" s="1"/>
  <c r="H4099" i="4"/>
  <c r="I4099" i="4" s="1"/>
  <c r="J4098" i="4"/>
  <c r="H4098" i="4"/>
  <c r="I4098" i="4" s="1"/>
  <c r="J4097" i="4"/>
  <c r="H4097" i="4"/>
  <c r="I4097" i="4" s="1"/>
  <c r="J4096" i="4"/>
  <c r="H4096" i="4"/>
  <c r="I4096" i="4" s="1"/>
  <c r="J4095" i="4"/>
  <c r="H4095" i="4"/>
  <c r="I4095" i="4" s="1"/>
  <c r="J4094" i="4"/>
  <c r="H4094" i="4"/>
  <c r="I4094" i="4" s="1"/>
  <c r="J4093" i="4"/>
  <c r="H4093" i="4"/>
  <c r="I4093" i="4" s="1"/>
  <c r="J4092" i="4"/>
  <c r="H4092" i="4"/>
  <c r="I4092" i="4" s="1"/>
  <c r="J4090" i="4"/>
  <c r="H4090" i="4"/>
  <c r="I4090" i="4" s="1"/>
  <c r="J4089" i="4"/>
  <c r="H4089" i="4"/>
  <c r="I4089" i="4" s="1"/>
  <c r="J4088" i="4"/>
  <c r="H4088" i="4"/>
  <c r="I4088" i="4" s="1"/>
  <c r="J4087" i="4"/>
  <c r="H4087" i="4"/>
  <c r="I4087" i="4" s="1"/>
  <c r="J4086" i="4"/>
  <c r="H4086" i="4"/>
  <c r="I4086" i="4" s="1"/>
  <c r="J4085" i="4"/>
  <c r="H4085" i="4"/>
  <c r="I4085" i="4" s="1"/>
  <c r="J4083" i="4"/>
  <c r="H4083" i="4"/>
  <c r="I4083" i="4" s="1"/>
  <c r="J4082" i="4"/>
  <c r="H4082" i="4"/>
  <c r="I4082" i="4" s="1"/>
  <c r="J4081" i="4"/>
  <c r="H4081" i="4"/>
  <c r="I4081" i="4" s="1"/>
  <c r="J4080" i="4"/>
  <c r="H4080" i="4"/>
  <c r="I4080" i="4" s="1"/>
  <c r="J4079" i="4"/>
  <c r="H4079" i="4"/>
  <c r="I4079" i="4" s="1"/>
  <c r="J4078" i="4"/>
  <c r="H4078" i="4"/>
  <c r="I4078" i="4" s="1"/>
  <c r="J4077" i="4"/>
  <c r="H4077" i="4"/>
  <c r="I4077" i="4" s="1"/>
  <c r="J4076" i="4"/>
  <c r="H4076" i="4"/>
  <c r="I4076" i="4" s="1"/>
  <c r="J4075" i="4"/>
  <c r="H4075" i="4"/>
  <c r="I4075" i="4" s="1"/>
  <c r="J4074" i="4"/>
  <c r="K4074" i="4" s="1"/>
  <c r="H4074" i="4"/>
  <c r="I4074" i="4" s="1"/>
  <c r="J4072" i="4"/>
  <c r="H4072" i="4"/>
  <c r="I4072" i="4" s="1"/>
  <c r="J4071" i="4"/>
  <c r="H4071" i="4"/>
  <c r="I4071" i="4" s="1"/>
  <c r="J4070" i="4"/>
  <c r="H4070" i="4"/>
  <c r="I4070" i="4" s="1"/>
  <c r="J4069" i="4"/>
  <c r="H4069" i="4"/>
  <c r="I4069" i="4" s="1"/>
  <c r="J4068" i="4"/>
  <c r="K4068" i="4" s="1"/>
  <c r="H4068" i="4"/>
  <c r="I4068" i="4" s="1"/>
  <c r="J4067" i="4"/>
  <c r="H4067" i="4"/>
  <c r="I4067" i="4" s="1"/>
  <c r="J4065" i="4"/>
  <c r="H4065" i="4"/>
  <c r="I4065" i="4" s="1"/>
  <c r="J4064" i="4"/>
  <c r="H4064" i="4"/>
  <c r="I4064" i="4" s="1"/>
  <c r="J4063" i="4"/>
  <c r="H4063" i="4"/>
  <c r="I4063" i="4" s="1"/>
  <c r="J4062" i="4"/>
  <c r="H4062" i="4"/>
  <c r="I4062" i="4" s="1"/>
  <c r="J4061" i="4"/>
  <c r="H4061" i="4"/>
  <c r="I4061" i="4" s="1"/>
  <c r="J4060" i="4"/>
  <c r="H4060" i="4"/>
  <c r="I4060" i="4" s="1"/>
  <c r="J4059" i="4"/>
  <c r="H4059" i="4"/>
  <c r="I4059" i="4" s="1"/>
  <c r="J4058" i="4"/>
  <c r="H4058" i="4"/>
  <c r="I4058" i="4" s="1"/>
  <c r="J4056" i="4"/>
  <c r="H4056" i="4"/>
  <c r="I4056" i="4" s="1"/>
  <c r="J4055" i="4"/>
  <c r="H4055" i="4"/>
  <c r="I4055" i="4" s="1"/>
  <c r="J4054" i="4"/>
  <c r="H4054" i="4"/>
  <c r="I4054" i="4" s="1"/>
  <c r="J4053" i="4"/>
  <c r="H4053" i="4"/>
  <c r="I4053" i="4" s="1"/>
  <c r="J4052" i="4"/>
  <c r="H4052" i="4"/>
  <c r="I4052" i="4" s="1"/>
  <c r="J4051" i="4"/>
  <c r="H4051" i="4"/>
  <c r="I4051" i="4" s="1"/>
  <c r="J4050" i="4"/>
  <c r="H4050" i="4"/>
  <c r="I4050" i="4" s="1"/>
  <c r="J4048" i="4"/>
  <c r="H4048" i="4"/>
  <c r="I4048" i="4" s="1"/>
  <c r="J4047" i="4"/>
  <c r="H4047" i="4"/>
  <c r="I4047" i="4" s="1"/>
  <c r="J4046" i="4"/>
  <c r="H4046" i="4"/>
  <c r="I4046" i="4" s="1"/>
  <c r="J4045" i="4"/>
  <c r="H4045" i="4"/>
  <c r="I4045" i="4" s="1"/>
  <c r="J4044" i="4"/>
  <c r="H4044" i="4"/>
  <c r="I4044" i="4" s="1"/>
  <c r="J4043" i="4"/>
  <c r="H4043" i="4"/>
  <c r="I4043" i="4" s="1"/>
  <c r="J4042" i="4"/>
  <c r="H4042" i="4"/>
  <c r="I4042" i="4" s="1"/>
  <c r="J4041" i="4"/>
  <c r="H4041" i="4"/>
  <c r="I4041" i="4" s="1"/>
  <c r="J4039" i="4"/>
  <c r="H4039" i="4"/>
  <c r="I4039" i="4" s="1"/>
  <c r="J4038" i="4"/>
  <c r="H4038" i="4"/>
  <c r="I4038" i="4" s="1"/>
  <c r="J4037" i="4"/>
  <c r="H4037" i="4"/>
  <c r="I4037" i="4" s="1"/>
  <c r="J4036" i="4"/>
  <c r="H4036" i="4"/>
  <c r="I4036" i="4" s="1"/>
  <c r="J4035" i="4"/>
  <c r="H4035" i="4"/>
  <c r="I4035" i="4" s="1"/>
  <c r="J4034" i="4"/>
  <c r="H4034" i="4"/>
  <c r="I4034" i="4" s="1"/>
  <c r="J4033" i="4"/>
  <c r="H4033" i="4"/>
  <c r="I4033" i="4" s="1"/>
  <c r="J4032" i="4"/>
  <c r="K4032" i="4" s="1"/>
  <c r="H4032" i="4"/>
  <c r="I4032" i="4" s="1"/>
  <c r="J4029" i="4"/>
  <c r="H4029" i="4"/>
  <c r="I4029" i="4" s="1"/>
  <c r="J4028" i="4"/>
  <c r="H4028" i="4"/>
  <c r="I4028" i="4" s="1"/>
  <c r="J4027" i="4"/>
  <c r="H4027" i="4"/>
  <c r="I4027" i="4" s="1"/>
  <c r="J4026" i="4"/>
  <c r="H4026" i="4"/>
  <c r="I4026" i="4" s="1"/>
  <c r="J4025" i="4"/>
  <c r="H4025" i="4"/>
  <c r="I4025" i="4" s="1"/>
  <c r="J4024" i="4"/>
  <c r="H4024" i="4"/>
  <c r="I4024" i="4" s="1"/>
  <c r="J4023" i="4"/>
  <c r="H4023" i="4"/>
  <c r="I4023" i="4" s="1"/>
  <c r="J4022" i="4"/>
  <c r="H4022" i="4"/>
  <c r="I4022" i="4" s="1"/>
  <c r="J4021" i="4"/>
  <c r="K4021" i="4" s="1"/>
  <c r="H4021" i="4"/>
  <c r="I4021" i="4" s="1"/>
  <c r="J4019" i="4"/>
  <c r="H4019" i="4"/>
  <c r="I4019" i="4" s="1"/>
  <c r="J4018" i="4"/>
  <c r="H4018" i="4"/>
  <c r="I4018" i="4" s="1"/>
  <c r="J4017" i="4"/>
  <c r="H4017" i="4"/>
  <c r="I4017" i="4" s="1"/>
  <c r="J4016" i="4"/>
  <c r="H4016" i="4"/>
  <c r="I4016" i="4" s="1"/>
  <c r="J4015" i="4"/>
  <c r="H4015" i="4"/>
  <c r="I4015" i="4" s="1"/>
  <c r="J4014" i="4"/>
  <c r="H4014" i="4"/>
  <c r="I4014" i="4" s="1"/>
  <c r="J4013" i="4"/>
  <c r="H4013" i="4"/>
  <c r="I4013" i="4" s="1"/>
  <c r="J4012" i="4"/>
  <c r="K4012" i="4" s="1"/>
  <c r="H4012" i="4"/>
  <c r="I4012" i="4" s="1"/>
  <c r="J4010" i="4"/>
  <c r="H4010" i="4"/>
  <c r="I4010" i="4" s="1"/>
  <c r="J4009" i="4"/>
  <c r="H4009" i="4"/>
  <c r="I4009" i="4" s="1"/>
  <c r="J4008" i="4"/>
  <c r="H4008" i="4"/>
  <c r="I4008" i="4" s="1"/>
  <c r="J4007" i="4"/>
  <c r="H4007" i="4"/>
  <c r="I4007" i="4" s="1"/>
  <c r="J4006" i="4"/>
  <c r="H4006" i="4"/>
  <c r="I4006" i="4" s="1"/>
  <c r="J4005" i="4"/>
  <c r="H4005" i="4"/>
  <c r="I4005" i="4" s="1"/>
  <c r="J4004" i="4"/>
  <c r="H4004" i="4"/>
  <c r="I4004" i="4" s="1"/>
  <c r="J4003" i="4"/>
  <c r="K4003" i="4" s="1"/>
  <c r="H4003" i="4"/>
  <c r="I4003" i="4" s="1"/>
  <c r="J4001" i="4"/>
  <c r="H4001" i="4"/>
  <c r="I4001" i="4" s="1"/>
  <c r="J4000" i="4"/>
  <c r="H4000" i="4"/>
  <c r="I4000" i="4" s="1"/>
  <c r="J3999" i="4"/>
  <c r="H3999" i="4"/>
  <c r="I3999" i="4" s="1"/>
  <c r="J3998" i="4"/>
  <c r="H3998" i="4"/>
  <c r="I3998" i="4" s="1"/>
  <c r="J3997" i="4"/>
  <c r="H3997" i="4"/>
  <c r="I3997" i="4" s="1"/>
  <c r="J3996" i="4"/>
  <c r="H3996" i="4"/>
  <c r="I3996" i="4" s="1"/>
  <c r="J3995" i="4"/>
  <c r="H3995" i="4"/>
  <c r="I3995" i="4" s="1"/>
  <c r="J3993" i="4"/>
  <c r="H3993" i="4"/>
  <c r="I3993" i="4" s="1"/>
  <c r="J3992" i="4"/>
  <c r="H3992" i="4"/>
  <c r="I3992" i="4" s="1"/>
  <c r="J3991" i="4"/>
  <c r="H3991" i="4"/>
  <c r="I3991" i="4" s="1"/>
  <c r="J3990" i="4"/>
  <c r="H3990" i="4"/>
  <c r="I3990" i="4" s="1"/>
  <c r="J3989" i="4"/>
  <c r="H3989" i="4"/>
  <c r="I3989" i="4" s="1"/>
  <c r="J3988" i="4"/>
  <c r="H3988" i="4"/>
  <c r="I3988" i="4" s="1"/>
  <c r="J3987" i="4"/>
  <c r="H3987" i="4"/>
  <c r="I3987" i="4" s="1"/>
  <c r="J3986" i="4"/>
  <c r="H3986" i="4"/>
  <c r="I3986" i="4" s="1"/>
  <c r="J3985" i="4"/>
  <c r="K3985" i="4" s="1"/>
  <c r="H3985" i="4"/>
  <c r="I3985" i="4" s="1"/>
  <c r="J3983" i="4"/>
  <c r="H3983" i="4"/>
  <c r="I3983" i="4" s="1"/>
  <c r="J3982" i="4"/>
  <c r="H3982" i="4"/>
  <c r="I3982" i="4" s="1"/>
  <c r="J3981" i="4"/>
  <c r="H3981" i="4"/>
  <c r="I3981" i="4" s="1"/>
  <c r="J3980" i="4"/>
  <c r="H3980" i="4"/>
  <c r="I3980" i="4" s="1"/>
  <c r="J3979" i="4"/>
  <c r="H3979" i="4"/>
  <c r="I3979" i="4" s="1"/>
  <c r="J3978" i="4"/>
  <c r="H3978" i="4"/>
  <c r="I3978" i="4" s="1"/>
  <c r="J3977" i="4"/>
  <c r="H3977" i="4"/>
  <c r="I3977" i="4" s="1"/>
  <c r="J3976" i="4"/>
  <c r="K3976" i="4" s="1"/>
  <c r="H3976" i="4"/>
  <c r="I3976" i="4" s="1"/>
  <c r="J3974" i="4"/>
  <c r="H3974" i="4"/>
  <c r="I3974" i="4" s="1"/>
  <c r="J3973" i="4"/>
  <c r="H3973" i="4"/>
  <c r="I3973" i="4" s="1"/>
  <c r="J3972" i="4"/>
  <c r="H3972" i="4"/>
  <c r="I3972" i="4" s="1"/>
  <c r="J3971" i="4"/>
  <c r="H3971" i="4"/>
  <c r="I3971" i="4" s="1"/>
  <c r="J3970" i="4"/>
  <c r="H3970" i="4"/>
  <c r="I3970" i="4" s="1"/>
  <c r="J3969" i="4"/>
  <c r="H3969" i="4"/>
  <c r="I3969" i="4" s="1"/>
  <c r="J3968" i="4"/>
  <c r="H3968" i="4"/>
  <c r="I3968" i="4" s="1"/>
  <c r="J3966" i="4"/>
  <c r="H3966" i="4"/>
  <c r="I3966" i="4" s="1"/>
  <c r="J3965" i="4"/>
  <c r="H3965" i="4"/>
  <c r="I3965" i="4" s="1"/>
  <c r="J3964" i="4"/>
  <c r="H3964" i="4"/>
  <c r="I3964" i="4" s="1"/>
  <c r="J3963" i="4"/>
  <c r="H3963" i="4"/>
  <c r="I3963" i="4" s="1"/>
  <c r="J3962" i="4"/>
  <c r="H3962" i="4"/>
  <c r="I3962" i="4" s="1"/>
  <c r="J3961" i="4"/>
  <c r="H3961" i="4"/>
  <c r="I3961" i="4" s="1"/>
  <c r="J3960" i="4"/>
  <c r="H3960" i="4"/>
  <c r="I3960" i="4" s="1"/>
  <c r="J3959" i="4"/>
  <c r="K3959" i="4" s="1"/>
  <c r="H3959" i="4"/>
  <c r="I3959" i="4" s="1"/>
  <c r="J3956" i="4"/>
  <c r="H3956" i="4"/>
  <c r="I3956" i="4" s="1"/>
  <c r="J3955" i="4"/>
  <c r="H3955" i="4"/>
  <c r="I3955" i="4" s="1"/>
  <c r="J3954" i="4"/>
  <c r="H3954" i="4"/>
  <c r="I3954" i="4" s="1"/>
  <c r="J3953" i="4"/>
  <c r="H3953" i="4"/>
  <c r="I3953" i="4" s="1"/>
  <c r="J3952" i="4"/>
  <c r="H3952" i="4"/>
  <c r="I3952" i="4" s="1"/>
  <c r="J3951" i="4"/>
  <c r="H3951" i="4"/>
  <c r="I3951" i="4" s="1"/>
  <c r="J3950" i="4"/>
  <c r="H3950" i="4"/>
  <c r="I3950" i="4" s="1"/>
  <c r="J3949" i="4"/>
  <c r="H3949" i="4"/>
  <c r="I3949" i="4" s="1"/>
  <c r="J3948" i="4"/>
  <c r="K3948" i="4" s="1"/>
  <c r="H3948" i="4"/>
  <c r="I3948" i="4" s="1"/>
  <c r="J3946" i="4"/>
  <c r="H3946" i="4"/>
  <c r="I3946" i="4" s="1"/>
  <c r="J3945" i="4"/>
  <c r="H3945" i="4"/>
  <c r="I3945" i="4" s="1"/>
  <c r="J3944" i="4"/>
  <c r="H3944" i="4"/>
  <c r="I3944" i="4" s="1"/>
  <c r="J3943" i="4"/>
  <c r="H3943" i="4"/>
  <c r="I3943" i="4" s="1"/>
  <c r="J3942" i="4"/>
  <c r="H3942" i="4"/>
  <c r="I3942" i="4" s="1"/>
  <c r="J3941" i="4"/>
  <c r="H3941" i="4"/>
  <c r="I3941" i="4" s="1"/>
  <c r="J3940" i="4"/>
  <c r="H3940" i="4"/>
  <c r="I3940" i="4" s="1"/>
  <c r="J3939" i="4"/>
  <c r="H3939" i="4"/>
  <c r="I3939" i="4" s="1"/>
  <c r="J3937" i="4"/>
  <c r="H3937" i="4"/>
  <c r="I3937" i="4" s="1"/>
  <c r="J3936" i="4"/>
  <c r="H3936" i="4"/>
  <c r="I3936" i="4" s="1"/>
  <c r="J3935" i="4"/>
  <c r="H3935" i="4"/>
  <c r="I3935" i="4" s="1"/>
  <c r="J3934" i="4"/>
  <c r="H3934" i="4"/>
  <c r="I3934" i="4" s="1"/>
  <c r="J3933" i="4"/>
  <c r="H3933" i="4"/>
  <c r="I3933" i="4" s="1"/>
  <c r="J3932" i="4"/>
  <c r="H3932" i="4"/>
  <c r="I3932" i="4" s="1"/>
  <c r="J3931" i="4"/>
  <c r="H3931" i="4"/>
  <c r="I3931" i="4" s="1"/>
  <c r="J3930" i="4"/>
  <c r="K3930" i="4" s="1"/>
  <c r="H3930" i="4"/>
  <c r="I3930" i="4" s="1"/>
  <c r="J3928" i="4"/>
  <c r="H3928" i="4"/>
  <c r="I3928" i="4" s="1"/>
  <c r="J3927" i="4"/>
  <c r="H3927" i="4"/>
  <c r="I3927" i="4" s="1"/>
  <c r="J3926" i="4"/>
  <c r="H3926" i="4"/>
  <c r="I3926" i="4" s="1"/>
  <c r="J3925" i="4"/>
  <c r="H3925" i="4"/>
  <c r="I3925" i="4" s="1"/>
  <c r="J3924" i="4"/>
  <c r="H3924" i="4"/>
  <c r="I3924" i="4" s="1"/>
  <c r="J3923" i="4"/>
  <c r="H3923" i="4"/>
  <c r="I3923" i="4" s="1"/>
  <c r="J3922" i="4"/>
  <c r="K3922" i="4" s="1"/>
  <c r="H3922" i="4"/>
  <c r="I3922" i="4" s="1"/>
  <c r="J3920" i="4"/>
  <c r="I3920" i="4"/>
  <c r="J3919" i="4"/>
  <c r="H3919" i="4"/>
  <c r="I3919" i="4" s="1"/>
  <c r="J3918" i="4"/>
  <c r="H3918" i="4"/>
  <c r="I3918" i="4" s="1"/>
  <c r="J3917" i="4"/>
  <c r="H3917" i="4"/>
  <c r="I3917" i="4" s="1"/>
  <c r="J3916" i="4"/>
  <c r="K3916" i="4" s="1"/>
  <c r="H3916" i="4"/>
  <c r="I3916" i="4" s="1"/>
  <c r="J3915" i="4"/>
  <c r="H3915" i="4"/>
  <c r="I3915" i="4" s="1"/>
  <c r="J3914" i="4"/>
  <c r="H3914" i="4"/>
  <c r="I3914" i="4" s="1"/>
  <c r="J3911" i="4"/>
  <c r="H3911" i="4"/>
  <c r="I3911" i="4" s="1"/>
  <c r="J3910" i="4"/>
  <c r="H3910" i="4"/>
  <c r="I3910" i="4" s="1"/>
  <c r="J3909" i="4"/>
  <c r="H3909" i="4"/>
  <c r="I3909" i="4" s="1"/>
  <c r="J3908" i="4"/>
  <c r="H3908" i="4"/>
  <c r="I3908" i="4" s="1"/>
  <c r="J3907" i="4"/>
  <c r="H3907" i="4"/>
  <c r="I3907" i="4" s="1"/>
  <c r="J3906" i="4"/>
  <c r="K3906" i="4" s="1"/>
  <c r="H3906" i="4"/>
  <c r="I3906" i="4" s="1"/>
  <c r="J3904" i="4"/>
  <c r="I3904" i="4"/>
  <c r="J3903" i="4"/>
  <c r="H3903" i="4"/>
  <c r="I3903" i="4" s="1"/>
  <c r="J3902" i="4"/>
  <c r="H3902" i="4"/>
  <c r="I3902" i="4" s="1"/>
  <c r="J3901" i="4"/>
  <c r="H3901" i="4"/>
  <c r="I3901" i="4" s="1"/>
  <c r="J3900" i="4"/>
  <c r="H3900" i="4"/>
  <c r="I3900" i="4" s="1"/>
  <c r="J3899" i="4"/>
  <c r="H3899" i="4"/>
  <c r="I3899" i="4" s="1"/>
  <c r="J3898" i="4"/>
  <c r="H3898" i="4"/>
  <c r="I3898" i="4" s="1"/>
  <c r="J3896" i="4"/>
  <c r="H3896" i="4"/>
  <c r="I3896" i="4" s="1"/>
  <c r="J3895" i="4"/>
  <c r="H3895" i="4"/>
  <c r="I3895" i="4" s="1"/>
  <c r="J3894" i="4"/>
  <c r="H3894" i="4"/>
  <c r="I3894" i="4" s="1"/>
  <c r="J3893" i="4"/>
  <c r="H3893" i="4"/>
  <c r="I3893" i="4" s="1"/>
  <c r="J3892" i="4"/>
  <c r="H3892" i="4"/>
  <c r="I3892" i="4" s="1"/>
  <c r="J3891" i="4"/>
  <c r="H3891" i="4"/>
  <c r="I3891" i="4" s="1"/>
  <c r="J3889" i="4"/>
  <c r="H3889" i="4"/>
  <c r="I3889" i="4" s="1"/>
  <c r="J3888" i="4"/>
  <c r="H3888" i="4"/>
  <c r="I3888" i="4" s="1"/>
  <c r="J3887" i="4"/>
  <c r="H3887" i="4"/>
  <c r="I3887" i="4" s="1"/>
  <c r="J3886" i="4"/>
  <c r="H3886" i="4"/>
  <c r="I3886" i="4" s="1"/>
  <c r="J3885" i="4"/>
  <c r="H3885" i="4"/>
  <c r="I3885" i="4" s="1"/>
  <c r="J3884" i="4"/>
  <c r="H3884" i="4"/>
  <c r="I3884" i="4" s="1"/>
  <c r="J3883" i="4"/>
  <c r="H3883" i="4"/>
  <c r="I3883" i="4" s="1"/>
  <c r="J3881" i="4"/>
  <c r="H3881" i="4"/>
  <c r="I3881" i="4" s="1"/>
  <c r="J3880" i="4"/>
  <c r="H3880" i="4"/>
  <c r="I3880" i="4" s="1"/>
  <c r="J3879" i="4"/>
  <c r="H3879" i="4"/>
  <c r="I3879" i="4" s="1"/>
  <c r="J3878" i="4"/>
  <c r="H3878" i="4"/>
  <c r="I3878" i="4" s="1"/>
  <c r="J3877" i="4"/>
  <c r="H3877" i="4"/>
  <c r="I3877" i="4" s="1"/>
  <c r="J3876" i="4"/>
  <c r="H3876" i="4"/>
  <c r="I3876" i="4" s="1"/>
  <c r="J3874" i="4"/>
  <c r="H3874" i="4"/>
  <c r="I3874" i="4" s="1"/>
  <c r="J3873" i="4"/>
  <c r="H3873" i="4"/>
  <c r="I3873" i="4" s="1"/>
  <c r="J3872" i="4"/>
  <c r="H3872" i="4"/>
  <c r="I3872" i="4" s="1"/>
  <c r="J3871" i="4"/>
  <c r="H3871" i="4"/>
  <c r="I3871" i="4" s="1"/>
  <c r="J3870" i="4"/>
  <c r="H3870" i="4"/>
  <c r="I3870" i="4" s="1"/>
  <c r="J3869" i="4"/>
  <c r="H3869" i="4"/>
  <c r="I3869" i="4" s="1"/>
  <c r="J3868" i="4"/>
  <c r="H3868" i="4"/>
  <c r="I3868" i="4" s="1"/>
  <c r="J3865" i="4"/>
  <c r="H3865" i="4"/>
  <c r="I3865" i="4" s="1"/>
  <c r="J3864" i="4"/>
  <c r="H3864" i="4"/>
  <c r="I3864" i="4" s="1"/>
  <c r="J3863" i="4"/>
  <c r="H3863" i="4"/>
  <c r="I3863" i="4" s="1"/>
  <c r="J3862" i="4"/>
  <c r="H3862" i="4"/>
  <c r="I3862" i="4" s="1"/>
  <c r="J3861" i="4"/>
  <c r="H3861" i="4"/>
  <c r="I3861" i="4" s="1"/>
  <c r="J3860" i="4"/>
  <c r="H3860" i="4"/>
  <c r="I3860" i="4" s="1"/>
  <c r="J3859" i="4"/>
  <c r="K3859" i="4" s="1"/>
  <c r="H3859" i="4"/>
  <c r="I3859" i="4" s="1"/>
  <c r="J3857" i="4"/>
  <c r="H3857" i="4"/>
  <c r="I3857" i="4" s="1"/>
  <c r="J3856" i="4"/>
  <c r="H3856" i="4"/>
  <c r="I3856" i="4" s="1"/>
  <c r="J3855" i="4"/>
  <c r="H3855" i="4"/>
  <c r="I3855" i="4" s="1"/>
  <c r="J3854" i="4"/>
  <c r="H3854" i="4"/>
  <c r="I3854" i="4" s="1"/>
  <c r="J3853" i="4"/>
  <c r="H3853" i="4"/>
  <c r="I3853" i="4" s="1"/>
  <c r="J3852" i="4"/>
  <c r="H3852" i="4"/>
  <c r="I3852" i="4" s="1"/>
  <c r="J3851" i="4"/>
  <c r="H3851" i="4"/>
  <c r="I3851" i="4" s="1"/>
  <c r="J3849" i="4"/>
  <c r="H3849" i="4"/>
  <c r="I3849" i="4" s="1"/>
  <c r="J3848" i="4"/>
  <c r="H3848" i="4"/>
  <c r="I3848" i="4" s="1"/>
  <c r="J3847" i="4"/>
  <c r="H3847" i="4"/>
  <c r="I3847" i="4" s="1"/>
  <c r="J3846" i="4"/>
  <c r="H3846" i="4"/>
  <c r="I3846" i="4" s="1"/>
  <c r="J3845" i="4"/>
  <c r="H3845" i="4"/>
  <c r="I3845" i="4" s="1"/>
  <c r="J3844" i="4"/>
  <c r="H3844" i="4"/>
  <c r="I3844" i="4" s="1"/>
  <c r="J3843" i="4"/>
  <c r="K3843" i="4" s="1"/>
  <c r="H3843" i="4"/>
  <c r="I3843" i="4" s="1"/>
  <c r="J3841" i="4"/>
  <c r="H3841" i="4"/>
  <c r="I3841" i="4" s="1"/>
  <c r="J3840" i="4"/>
  <c r="H3840" i="4"/>
  <c r="I3840" i="4" s="1"/>
  <c r="J3839" i="4"/>
  <c r="H3839" i="4"/>
  <c r="I3839" i="4" s="1"/>
  <c r="J3838" i="4"/>
  <c r="H3838" i="4"/>
  <c r="I3838" i="4" s="1"/>
  <c r="J3837" i="4"/>
  <c r="H3837" i="4"/>
  <c r="I3837" i="4" s="1"/>
  <c r="J3836" i="4"/>
  <c r="H3836" i="4"/>
  <c r="I3836" i="4" s="1"/>
  <c r="J3835" i="4"/>
  <c r="H3835" i="4"/>
  <c r="I3835" i="4" s="1"/>
  <c r="J3832" i="4"/>
  <c r="H3832" i="4"/>
  <c r="I3832" i="4" s="1"/>
  <c r="J3831" i="4"/>
  <c r="H3831" i="4"/>
  <c r="I3831" i="4" s="1"/>
  <c r="J3830" i="4"/>
  <c r="I3830" i="4"/>
  <c r="J3829" i="4"/>
  <c r="H3829" i="4"/>
  <c r="I3829" i="4" s="1"/>
  <c r="J3828" i="4"/>
  <c r="K3828" i="4" s="1"/>
  <c r="H3828" i="4"/>
  <c r="I3828" i="4" s="1"/>
  <c r="J3826" i="4"/>
  <c r="H3826" i="4"/>
  <c r="I3826" i="4" s="1"/>
  <c r="J3825" i="4"/>
  <c r="H3825" i="4"/>
  <c r="I3825" i="4" s="1"/>
  <c r="J3824" i="4"/>
  <c r="H3824" i="4"/>
  <c r="I3824" i="4" s="1"/>
  <c r="J3823" i="4"/>
  <c r="H3823" i="4"/>
  <c r="I3823" i="4" s="1"/>
  <c r="J3822" i="4"/>
  <c r="H3822" i="4"/>
  <c r="I3822" i="4" s="1"/>
  <c r="J3821" i="4"/>
  <c r="H3821" i="4"/>
  <c r="I3821" i="4" s="1"/>
  <c r="J3820" i="4"/>
  <c r="K3820" i="4" s="1"/>
  <c r="H3820" i="4"/>
  <c r="I3820" i="4" s="1"/>
  <c r="J3818" i="4"/>
  <c r="I3818" i="4"/>
  <c r="J3817" i="4"/>
  <c r="H3817" i="4"/>
  <c r="I3817" i="4" s="1"/>
  <c r="J3816" i="4"/>
  <c r="H3816" i="4"/>
  <c r="I3816" i="4" s="1"/>
  <c r="J3815" i="4"/>
  <c r="H3815" i="4"/>
  <c r="I3815" i="4" s="1"/>
  <c r="J3814" i="4"/>
  <c r="H3814" i="4"/>
  <c r="I3814" i="4" s="1"/>
  <c r="J3813" i="4"/>
  <c r="H3813" i="4"/>
  <c r="I3813" i="4" s="1"/>
  <c r="J3812" i="4"/>
  <c r="H3812" i="4"/>
  <c r="I3812" i="4" s="1"/>
  <c r="J3811" i="4"/>
  <c r="H3811" i="4"/>
  <c r="I3811" i="4" s="1"/>
  <c r="J3810" i="4"/>
  <c r="H3810" i="4"/>
  <c r="I3810" i="4" s="1"/>
  <c r="J3808" i="4"/>
  <c r="H3808" i="4"/>
  <c r="I3808" i="4" s="1"/>
  <c r="J3807" i="4"/>
  <c r="H3807" i="4"/>
  <c r="I3807" i="4" s="1"/>
  <c r="J3806" i="4"/>
  <c r="H3806" i="4"/>
  <c r="I3806" i="4" s="1"/>
  <c r="J3805" i="4"/>
  <c r="H3805" i="4"/>
  <c r="I3805" i="4" s="1"/>
  <c r="J3804" i="4"/>
  <c r="H3804" i="4"/>
  <c r="I3804" i="4" s="1"/>
  <c r="J3803" i="4"/>
  <c r="H3803" i="4"/>
  <c r="I3803" i="4" s="1"/>
  <c r="J3802" i="4"/>
  <c r="H3802" i="4"/>
  <c r="I3802" i="4" s="1"/>
  <c r="J3800" i="4"/>
  <c r="K3800" i="4" s="1"/>
  <c r="H3800" i="4"/>
  <c r="I3800" i="4" s="1"/>
  <c r="J3799" i="4"/>
  <c r="H3799" i="4"/>
  <c r="I3799" i="4" s="1"/>
  <c r="J3798" i="4"/>
  <c r="I3798" i="4"/>
  <c r="J3797" i="4"/>
  <c r="H3797" i="4"/>
  <c r="I3797" i="4" s="1"/>
  <c r="J3796" i="4"/>
  <c r="H3796" i="4"/>
  <c r="I3796" i="4" s="1"/>
  <c r="J3794" i="4"/>
  <c r="H3794" i="4"/>
  <c r="I3794" i="4" s="1"/>
  <c r="J3793" i="4"/>
  <c r="H3793" i="4"/>
  <c r="I3793" i="4" s="1"/>
  <c r="J3792" i="4"/>
  <c r="H3792" i="4"/>
  <c r="I3792" i="4" s="1"/>
  <c r="J3791" i="4"/>
  <c r="H3791" i="4"/>
  <c r="I3791" i="4" s="1"/>
  <c r="J3790" i="4"/>
  <c r="H3790" i="4"/>
  <c r="I3790" i="4" s="1"/>
  <c r="J3789" i="4"/>
  <c r="H3789" i="4"/>
  <c r="I3789" i="4" s="1"/>
  <c r="J3788" i="4"/>
  <c r="H3788" i="4"/>
  <c r="I3788" i="4" s="1"/>
  <c r="J3787" i="4"/>
  <c r="H3787" i="4"/>
  <c r="I3787" i="4" s="1"/>
  <c r="J3786" i="4"/>
  <c r="H3786" i="4"/>
  <c r="I3786" i="4" s="1"/>
  <c r="J3784" i="4"/>
  <c r="H3784" i="4"/>
  <c r="I3784" i="4" s="1"/>
  <c r="J3783" i="4"/>
  <c r="H3783" i="4"/>
  <c r="I3783" i="4" s="1"/>
  <c r="J3782" i="4"/>
  <c r="I3782" i="4"/>
  <c r="J3781" i="4"/>
  <c r="H3781" i="4"/>
  <c r="I3781" i="4" s="1"/>
  <c r="J3780" i="4"/>
  <c r="K3780" i="4" s="1"/>
  <c r="H3780" i="4"/>
  <c r="I3780" i="4" s="1"/>
  <c r="J3778" i="4"/>
  <c r="H3778" i="4"/>
  <c r="I3778" i="4" s="1"/>
  <c r="J3777" i="4"/>
  <c r="H3777" i="4"/>
  <c r="I3777" i="4" s="1"/>
  <c r="J3776" i="4"/>
  <c r="H3776" i="4"/>
  <c r="I3776" i="4" s="1"/>
  <c r="J3775" i="4"/>
  <c r="H3775" i="4"/>
  <c r="I3775" i="4" s="1"/>
  <c r="J3774" i="4"/>
  <c r="H3774" i="4"/>
  <c r="I3774" i="4" s="1"/>
  <c r="J3773" i="4"/>
  <c r="H3773" i="4"/>
  <c r="I3773" i="4" s="1"/>
  <c r="J3772" i="4"/>
  <c r="H3772" i="4"/>
  <c r="I3772" i="4" s="1"/>
  <c r="J3770" i="4"/>
  <c r="H3770" i="4"/>
  <c r="I3770" i="4" s="1"/>
  <c r="J3769" i="4"/>
  <c r="H3769" i="4"/>
  <c r="I3769" i="4" s="1"/>
  <c r="J3768" i="4"/>
  <c r="I3768" i="4"/>
  <c r="J3767" i="4"/>
  <c r="H3767" i="4"/>
  <c r="I3767" i="4" s="1"/>
  <c r="J3766" i="4"/>
  <c r="H3766" i="4"/>
  <c r="I3766" i="4" s="1"/>
  <c r="J3764" i="4"/>
  <c r="H3764" i="4"/>
  <c r="I3764" i="4" s="1"/>
  <c r="J3763" i="4"/>
  <c r="H3763" i="4"/>
  <c r="I3763" i="4" s="1"/>
  <c r="J3762" i="4"/>
  <c r="H3762" i="4"/>
  <c r="I3762" i="4" s="1"/>
  <c r="J3761" i="4"/>
  <c r="H3761" i="4"/>
  <c r="I3761" i="4" s="1"/>
  <c r="J3760" i="4"/>
  <c r="H3760" i="4"/>
  <c r="I3760" i="4" s="1"/>
  <c r="J3759" i="4"/>
  <c r="H3759" i="4"/>
  <c r="I3759" i="4" s="1"/>
  <c r="J3758" i="4"/>
  <c r="H3758" i="4"/>
  <c r="I3758" i="4" s="1"/>
  <c r="J3756" i="4"/>
  <c r="H3756" i="4"/>
  <c r="I3756" i="4" s="1"/>
  <c r="J3755" i="4"/>
  <c r="H3755" i="4"/>
  <c r="I3755" i="4" s="1"/>
  <c r="J3754" i="4"/>
  <c r="I3754" i="4"/>
  <c r="J3753" i="4"/>
  <c r="H3753" i="4"/>
  <c r="I3753" i="4" s="1"/>
  <c r="J3752" i="4"/>
  <c r="K3752" i="4" s="1"/>
  <c r="H3752" i="4"/>
  <c r="I3752" i="4" s="1"/>
  <c r="J3750" i="4"/>
  <c r="H3750" i="4"/>
  <c r="I3750" i="4" s="1"/>
  <c r="J3749" i="4"/>
  <c r="H3749" i="4"/>
  <c r="I3749" i="4" s="1"/>
  <c r="J3748" i="4"/>
  <c r="H3748" i="4"/>
  <c r="I3748" i="4" s="1"/>
  <c r="J3747" i="4"/>
  <c r="H3747" i="4"/>
  <c r="I3747" i="4" s="1"/>
  <c r="J3746" i="4"/>
  <c r="H3746" i="4"/>
  <c r="I3746" i="4" s="1"/>
  <c r="J3745" i="4"/>
  <c r="H3745" i="4"/>
  <c r="I3745" i="4" s="1"/>
  <c r="J3743" i="4"/>
  <c r="H3743" i="4"/>
  <c r="I3743" i="4" s="1"/>
  <c r="J3742" i="4"/>
  <c r="H3742" i="4"/>
  <c r="I3742" i="4" s="1"/>
  <c r="J3741" i="4"/>
  <c r="H3741" i="4"/>
  <c r="I3741" i="4" s="1"/>
  <c r="J3740" i="4"/>
  <c r="H3740" i="4"/>
  <c r="I3740" i="4" s="1"/>
  <c r="J3739" i="4"/>
  <c r="H3739" i="4"/>
  <c r="I3739" i="4" s="1"/>
  <c r="J3738" i="4"/>
  <c r="H3738" i="4"/>
  <c r="I3738" i="4" s="1"/>
  <c r="J3737" i="4"/>
  <c r="H3737" i="4"/>
  <c r="I3737" i="4" s="1"/>
  <c r="J3735" i="4"/>
  <c r="H3735" i="4"/>
  <c r="I3735" i="4" s="1"/>
  <c r="J3734" i="4"/>
  <c r="H3734" i="4"/>
  <c r="I3734" i="4" s="1"/>
  <c r="J3733" i="4"/>
  <c r="H3733" i="4"/>
  <c r="I3733" i="4" s="1"/>
  <c r="J3732" i="4"/>
  <c r="H3732" i="4"/>
  <c r="I3732" i="4" s="1"/>
  <c r="J3731" i="4"/>
  <c r="H3731" i="4"/>
  <c r="I3731" i="4" s="1"/>
  <c r="J3730" i="4"/>
  <c r="H3730" i="4"/>
  <c r="I3730" i="4" s="1"/>
  <c r="J3729" i="4"/>
  <c r="K3729" i="4" s="1"/>
  <c r="H3729" i="4"/>
  <c r="I3729" i="4" s="1"/>
  <c r="J3727" i="4"/>
  <c r="H3727" i="4"/>
  <c r="I3727" i="4" s="1"/>
  <c r="J3726" i="4"/>
  <c r="H3726" i="4"/>
  <c r="I3726" i="4" s="1"/>
  <c r="J3725" i="4"/>
  <c r="I3725" i="4"/>
  <c r="J3724" i="4"/>
  <c r="H3724" i="4"/>
  <c r="I3724" i="4" s="1"/>
  <c r="J3723" i="4"/>
  <c r="K3723" i="4" s="1"/>
  <c r="H3723" i="4"/>
  <c r="I3723" i="4" s="1"/>
  <c r="J3721" i="4"/>
  <c r="H3721" i="4"/>
  <c r="I3721" i="4" s="1"/>
  <c r="J3720" i="4"/>
  <c r="H3720" i="4"/>
  <c r="I3720" i="4" s="1"/>
  <c r="J3719" i="4"/>
  <c r="H3719" i="4"/>
  <c r="I3719" i="4" s="1"/>
  <c r="J3718" i="4"/>
  <c r="H3718" i="4"/>
  <c r="I3718" i="4" s="1"/>
  <c r="J3717" i="4"/>
  <c r="H3717" i="4"/>
  <c r="I3717" i="4" s="1"/>
  <c r="J3716" i="4"/>
  <c r="H3716" i="4"/>
  <c r="I3716" i="4" s="1"/>
  <c r="J3715" i="4"/>
  <c r="K3715" i="4" s="1"/>
  <c r="H3715" i="4"/>
  <c r="I3715" i="4" s="1"/>
  <c r="J3713" i="4"/>
  <c r="H3713" i="4"/>
  <c r="I3713" i="4" s="1"/>
  <c r="J3712" i="4"/>
  <c r="H3712" i="4"/>
  <c r="I3712" i="4" s="1"/>
  <c r="J3711" i="4"/>
  <c r="H3711" i="4"/>
  <c r="I3711" i="4" s="1"/>
  <c r="J3710" i="4"/>
  <c r="H3710" i="4"/>
  <c r="I3710" i="4" s="1"/>
  <c r="J3709" i="4"/>
  <c r="H3709" i="4"/>
  <c r="I3709" i="4" s="1"/>
  <c r="J3708" i="4"/>
  <c r="H3708" i="4"/>
  <c r="I3708" i="4" s="1"/>
  <c r="J3707" i="4"/>
  <c r="K3707" i="4" s="1"/>
  <c r="H3707" i="4"/>
  <c r="I3707" i="4" s="1"/>
  <c r="J3705" i="4"/>
  <c r="H3705" i="4"/>
  <c r="I3705" i="4" s="1"/>
  <c r="J3704" i="4"/>
  <c r="H3704" i="4"/>
  <c r="I3704" i="4" s="1"/>
  <c r="J3703" i="4"/>
  <c r="H3703" i="4"/>
  <c r="I3703" i="4" s="1"/>
  <c r="J3702" i="4"/>
  <c r="H3702" i="4"/>
  <c r="I3702" i="4" s="1"/>
  <c r="J3701" i="4"/>
  <c r="H3701" i="4"/>
  <c r="I3701" i="4" s="1"/>
  <c r="J3700" i="4"/>
  <c r="H3700" i="4"/>
  <c r="I3700" i="4" s="1"/>
  <c r="J3699" i="4"/>
  <c r="K3699" i="4" s="1"/>
  <c r="H3699" i="4"/>
  <c r="I3699" i="4" s="1"/>
  <c r="J3686" i="4"/>
  <c r="H3686" i="4"/>
  <c r="I3686" i="4" s="1"/>
  <c r="J3685" i="4"/>
  <c r="H3685" i="4"/>
  <c r="I3685" i="4" s="1"/>
  <c r="J3684" i="4"/>
  <c r="H3684" i="4"/>
  <c r="I3684" i="4" s="1"/>
  <c r="J3683" i="4"/>
  <c r="H3683" i="4"/>
  <c r="I3683" i="4" s="1"/>
  <c r="J3682" i="4"/>
  <c r="H3682" i="4"/>
  <c r="I3682" i="4" s="1"/>
  <c r="J3681" i="4"/>
  <c r="H3681" i="4"/>
  <c r="I3681" i="4" s="1"/>
  <c r="J3680" i="4"/>
  <c r="H3680" i="4"/>
  <c r="I3680" i="4" s="1"/>
  <c r="J3679" i="4"/>
  <c r="H3679" i="4"/>
  <c r="I3679" i="4" s="1"/>
  <c r="J3678" i="4"/>
  <c r="H3678" i="4"/>
  <c r="I3678" i="4" s="1"/>
  <c r="J3676" i="4"/>
  <c r="H3676" i="4"/>
  <c r="I3676" i="4" s="1"/>
  <c r="J3674" i="4"/>
  <c r="H3674" i="4"/>
  <c r="I3674" i="4" s="1"/>
  <c r="J3673" i="4"/>
  <c r="H3673" i="4"/>
  <c r="I3673" i="4" s="1"/>
  <c r="J3672" i="4"/>
  <c r="H3672" i="4"/>
  <c r="I3672" i="4" s="1"/>
  <c r="J3671" i="4"/>
  <c r="H3671" i="4"/>
  <c r="I3671" i="4" s="1"/>
  <c r="J3670" i="4"/>
  <c r="H3670" i="4"/>
  <c r="I3670" i="4" s="1"/>
  <c r="J3669" i="4"/>
  <c r="H3669" i="4"/>
  <c r="I3669" i="4" s="1"/>
  <c r="J3668" i="4"/>
  <c r="H3668" i="4"/>
  <c r="I3668" i="4" s="1"/>
  <c r="J3667" i="4"/>
  <c r="H3667" i="4"/>
  <c r="I3667" i="4" s="1"/>
  <c r="J3665" i="4"/>
  <c r="I3665" i="4"/>
  <c r="J3664" i="4"/>
  <c r="H3664" i="4"/>
  <c r="I3664" i="4" s="1"/>
  <c r="J3663" i="4"/>
  <c r="H3663" i="4"/>
  <c r="I3663" i="4" s="1"/>
  <c r="J3662" i="4"/>
  <c r="H3662" i="4"/>
  <c r="I3662" i="4" s="1"/>
  <c r="J3661" i="4"/>
  <c r="H3661" i="4"/>
  <c r="I3661" i="4" s="1"/>
  <c r="J3660" i="4"/>
  <c r="H3660" i="4"/>
  <c r="I3660" i="4" s="1"/>
  <c r="J3659" i="4"/>
  <c r="H3659" i="4"/>
  <c r="I3659" i="4" s="1"/>
  <c r="J3658" i="4"/>
  <c r="H3658" i="4"/>
  <c r="I3658" i="4" s="1"/>
  <c r="J3657" i="4"/>
  <c r="H3657" i="4"/>
  <c r="I3657" i="4" s="1"/>
  <c r="J3656" i="4"/>
  <c r="H3656" i="4"/>
  <c r="I3656" i="4" s="1"/>
  <c r="J3654" i="4"/>
  <c r="H3654" i="4"/>
  <c r="I3654" i="4" s="1"/>
  <c r="J3653" i="4"/>
  <c r="H3653" i="4"/>
  <c r="I3653" i="4" s="1"/>
  <c r="J3652" i="4"/>
  <c r="H3652" i="4"/>
  <c r="I3652" i="4" s="1"/>
  <c r="J3651" i="4"/>
  <c r="H3651" i="4"/>
  <c r="I3651" i="4" s="1"/>
  <c r="J3650" i="4"/>
  <c r="K3650" i="4" s="1"/>
  <c r="H3650" i="4"/>
  <c r="I3650" i="4" s="1"/>
  <c r="J3649" i="4"/>
  <c r="H3649" i="4"/>
  <c r="I3649" i="4" s="1"/>
  <c r="J3647" i="4"/>
  <c r="H3647" i="4"/>
  <c r="I3647" i="4" s="1"/>
  <c r="J3646" i="4"/>
  <c r="H3646" i="4"/>
  <c r="I3646" i="4" s="1"/>
  <c r="J3645" i="4"/>
  <c r="H3645" i="4"/>
  <c r="I3645" i="4" s="1"/>
  <c r="J3644" i="4"/>
  <c r="H3644" i="4"/>
  <c r="I3644" i="4" s="1"/>
  <c r="J3643" i="4"/>
  <c r="H3643" i="4"/>
  <c r="I3643" i="4" s="1"/>
  <c r="J3642" i="4"/>
  <c r="H3642" i="4"/>
  <c r="I3642" i="4" s="1"/>
  <c r="J3641" i="4"/>
  <c r="K3641" i="4" s="1"/>
  <c r="H3641" i="4"/>
  <c r="I3641" i="4" s="1"/>
  <c r="J3639" i="4"/>
  <c r="H3639" i="4"/>
  <c r="I3639" i="4" s="1"/>
  <c r="J3638" i="4"/>
  <c r="H3638" i="4"/>
  <c r="I3638" i="4" s="1"/>
  <c r="J3637" i="4"/>
  <c r="H3637" i="4"/>
  <c r="I3637" i="4" s="1"/>
  <c r="J3636" i="4"/>
  <c r="H3636" i="4"/>
  <c r="I3636" i="4" s="1"/>
  <c r="J3635" i="4"/>
  <c r="H3635" i="4"/>
  <c r="I3635" i="4" s="1"/>
  <c r="J3634" i="4"/>
  <c r="H3634" i="4"/>
  <c r="I3634" i="4" s="1"/>
  <c r="J3633" i="4"/>
  <c r="K3633" i="4" s="1"/>
  <c r="H3633" i="4"/>
  <c r="I3633" i="4" s="1"/>
  <c r="J3631" i="4"/>
  <c r="H3631" i="4"/>
  <c r="I3631" i="4" s="1"/>
  <c r="J3630" i="4"/>
  <c r="H3630" i="4"/>
  <c r="I3630" i="4" s="1"/>
  <c r="J3629" i="4"/>
  <c r="H3629" i="4"/>
  <c r="I3629" i="4" s="1"/>
  <c r="J3628" i="4"/>
  <c r="H3628" i="4"/>
  <c r="I3628" i="4" s="1"/>
  <c r="J3627" i="4"/>
  <c r="H3627" i="4"/>
  <c r="I3627" i="4" s="1"/>
  <c r="J3626" i="4"/>
  <c r="H3626" i="4"/>
  <c r="I3626" i="4" s="1"/>
  <c r="J3625" i="4"/>
  <c r="H3625" i="4"/>
  <c r="I3625" i="4" s="1"/>
  <c r="J3624" i="4"/>
  <c r="K3624" i="4" s="1"/>
  <c r="H3624" i="4"/>
  <c r="I3624" i="4" s="1"/>
  <c r="J3622" i="4"/>
  <c r="H3622" i="4"/>
  <c r="I3622" i="4" s="1"/>
  <c r="J3621" i="4"/>
  <c r="H3621" i="4"/>
  <c r="I3621" i="4" s="1"/>
  <c r="J3620" i="4"/>
  <c r="H3620" i="4"/>
  <c r="I3620" i="4" s="1"/>
  <c r="J3619" i="4"/>
  <c r="H3619" i="4"/>
  <c r="I3619" i="4" s="1"/>
  <c r="J3618" i="4"/>
  <c r="H3618" i="4"/>
  <c r="I3618" i="4" s="1"/>
  <c r="J3617" i="4"/>
  <c r="H3617" i="4"/>
  <c r="I3617" i="4" s="1"/>
  <c r="J3616" i="4"/>
  <c r="H3616" i="4"/>
  <c r="I3616" i="4" s="1"/>
  <c r="J3615" i="4"/>
  <c r="H3615" i="4"/>
  <c r="I3615" i="4" s="1"/>
  <c r="J3614" i="4"/>
  <c r="H3614" i="4"/>
  <c r="I3614" i="4" s="1"/>
  <c r="J3613" i="4"/>
  <c r="H3613" i="4"/>
  <c r="I3613" i="4" s="1"/>
  <c r="J3612" i="4"/>
  <c r="H3612" i="4"/>
  <c r="I3612" i="4" s="1"/>
  <c r="J3610" i="4"/>
  <c r="H3610" i="4"/>
  <c r="I3610" i="4" s="1"/>
  <c r="J3609" i="4"/>
  <c r="H3609" i="4"/>
  <c r="I3609" i="4" s="1"/>
  <c r="J3608" i="4"/>
  <c r="H3608" i="4"/>
  <c r="I3608" i="4" s="1"/>
  <c r="J3607" i="4"/>
  <c r="H3607" i="4"/>
  <c r="I3607" i="4" s="1"/>
  <c r="J3606" i="4"/>
  <c r="H3606" i="4"/>
  <c r="I3606" i="4" s="1"/>
  <c r="J3605" i="4"/>
  <c r="H3605" i="4"/>
  <c r="I3605" i="4" s="1"/>
  <c r="J3604" i="4"/>
  <c r="K3604" i="4" s="1"/>
  <c r="H3604" i="4"/>
  <c r="I3604" i="4" s="1"/>
  <c r="J3603" i="4"/>
  <c r="H3603" i="4"/>
  <c r="I3603" i="4" s="1"/>
  <c r="J3601" i="4"/>
  <c r="H3601" i="4"/>
  <c r="I3601" i="4" s="1"/>
  <c r="J3600" i="4"/>
  <c r="H3600" i="4"/>
  <c r="I3600" i="4" s="1"/>
  <c r="J3599" i="4"/>
  <c r="H3599" i="4"/>
  <c r="I3599" i="4" s="1"/>
  <c r="J3598" i="4"/>
  <c r="H3598" i="4"/>
  <c r="I3598" i="4" s="1"/>
  <c r="J3597" i="4"/>
  <c r="H3597" i="4"/>
  <c r="I3597" i="4" s="1"/>
  <c r="J3596" i="4"/>
  <c r="H3596" i="4"/>
  <c r="I3596" i="4" s="1"/>
  <c r="J3595" i="4"/>
  <c r="H3595" i="4"/>
  <c r="I3595" i="4" s="1"/>
  <c r="J3594" i="4"/>
  <c r="H3594" i="4"/>
  <c r="I3594" i="4" s="1"/>
  <c r="J3593" i="4"/>
  <c r="H3593" i="4"/>
  <c r="I3593" i="4" s="1"/>
  <c r="J3591" i="4"/>
  <c r="H3591" i="4"/>
  <c r="I3591" i="4" s="1"/>
  <c r="J3590" i="4"/>
  <c r="H3590" i="4"/>
  <c r="I3590" i="4" s="1"/>
  <c r="J3589" i="4"/>
  <c r="H3589" i="4"/>
  <c r="I3589" i="4" s="1"/>
  <c r="J3588" i="4"/>
  <c r="H3588" i="4"/>
  <c r="I3588" i="4" s="1"/>
  <c r="J3587" i="4"/>
  <c r="H3587" i="4"/>
  <c r="I3587" i="4" s="1"/>
  <c r="J3586" i="4"/>
  <c r="H3586" i="4"/>
  <c r="I3586" i="4" s="1"/>
  <c r="J3585" i="4"/>
  <c r="H3585" i="4"/>
  <c r="I3585" i="4" s="1"/>
  <c r="J3584" i="4"/>
  <c r="H3584" i="4"/>
  <c r="I3584" i="4" s="1"/>
  <c r="J3583" i="4"/>
  <c r="H3583" i="4"/>
  <c r="I3583" i="4" s="1"/>
  <c r="J3581" i="4"/>
  <c r="I3581" i="4"/>
  <c r="J3580" i="4"/>
  <c r="H3580" i="4"/>
  <c r="I3580" i="4" s="1"/>
  <c r="J3579" i="4"/>
  <c r="H3579" i="4"/>
  <c r="I3579" i="4" s="1"/>
  <c r="J3578" i="4"/>
  <c r="H3578" i="4"/>
  <c r="I3578" i="4" s="1"/>
  <c r="J3577" i="4"/>
  <c r="K3577" i="4" s="1"/>
  <c r="H3577" i="4"/>
  <c r="I3577" i="4" s="1"/>
  <c r="J3575" i="4"/>
  <c r="H3575" i="4"/>
  <c r="I3575" i="4" s="1"/>
  <c r="J3574" i="4"/>
  <c r="H3574" i="4"/>
  <c r="I3574" i="4" s="1"/>
  <c r="J3573" i="4"/>
  <c r="H3573" i="4"/>
  <c r="I3573" i="4" s="1"/>
  <c r="J3572" i="4"/>
  <c r="H3572" i="4"/>
  <c r="I3572" i="4" s="1"/>
  <c r="J3571" i="4"/>
  <c r="H3571" i="4"/>
  <c r="I3571" i="4" s="1"/>
  <c r="J3570" i="4"/>
  <c r="H3570" i="4"/>
  <c r="I3570" i="4" s="1"/>
  <c r="J3569" i="4"/>
  <c r="H3569" i="4"/>
  <c r="I3569" i="4" s="1"/>
  <c r="J3568" i="4"/>
  <c r="H3568" i="4"/>
  <c r="I3568" i="4" s="1"/>
  <c r="J3566" i="4"/>
  <c r="H3566" i="4"/>
  <c r="I3566" i="4" s="1"/>
  <c r="J3565" i="4"/>
  <c r="H3565" i="4"/>
  <c r="I3565" i="4" s="1"/>
  <c r="J3564" i="4"/>
  <c r="H3564" i="4"/>
  <c r="I3564" i="4" s="1"/>
  <c r="J3563" i="4"/>
  <c r="H3563" i="4"/>
  <c r="I3563" i="4" s="1"/>
  <c r="J3562" i="4"/>
  <c r="H3562" i="4"/>
  <c r="I3562" i="4" s="1"/>
  <c r="J3561" i="4"/>
  <c r="H3561" i="4"/>
  <c r="I3561" i="4" s="1"/>
  <c r="J3560" i="4"/>
  <c r="H3560" i="4"/>
  <c r="I3560" i="4" s="1"/>
  <c r="J3559" i="4"/>
  <c r="H3559" i="4"/>
  <c r="I3559" i="4" s="1"/>
  <c r="J3557" i="4"/>
  <c r="H3557" i="4"/>
  <c r="I3557" i="4" s="1"/>
  <c r="J3556" i="4"/>
  <c r="H3556" i="4"/>
  <c r="I3556" i="4" s="1"/>
  <c r="J3555" i="4"/>
  <c r="H3555" i="4"/>
  <c r="I3555" i="4" s="1"/>
  <c r="J3554" i="4"/>
  <c r="H3554" i="4"/>
  <c r="I3554" i="4" s="1"/>
  <c r="J3553" i="4"/>
  <c r="H3553" i="4"/>
  <c r="I3553" i="4" s="1"/>
  <c r="J3552" i="4"/>
  <c r="H3552" i="4"/>
  <c r="I3552" i="4" s="1"/>
  <c r="J3551" i="4"/>
  <c r="H3551" i="4"/>
  <c r="I3551" i="4" s="1"/>
  <c r="J3550" i="4"/>
  <c r="H3550" i="4"/>
  <c r="I3550" i="4" s="1"/>
  <c r="J3548" i="4"/>
  <c r="I3548" i="4"/>
  <c r="J3547" i="4"/>
  <c r="H3547" i="4"/>
  <c r="I3547" i="4" s="1"/>
  <c r="J3546" i="4"/>
  <c r="H3546" i="4"/>
  <c r="I3546" i="4" s="1"/>
  <c r="J3545" i="4"/>
  <c r="H3545" i="4"/>
  <c r="I3545" i="4" s="1"/>
  <c r="J3544" i="4"/>
  <c r="K3544" i="4" s="1"/>
  <c r="H3544" i="4"/>
  <c r="I3544" i="4" s="1"/>
  <c r="J3542" i="4"/>
  <c r="I3542" i="4"/>
  <c r="J3541" i="4"/>
  <c r="H3541" i="4"/>
  <c r="I3541" i="4" s="1"/>
  <c r="J3540" i="4"/>
  <c r="H3540" i="4"/>
  <c r="I3540" i="4" s="1"/>
  <c r="J3539" i="4"/>
  <c r="H3539" i="4"/>
  <c r="I3539" i="4" s="1"/>
  <c r="J3538" i="4"/>
  <c r="H3538" i="4"/>
  <c r="I3538" i="4" s="1"/>
  <c r="J3536" i="4"/>
  <c r="H3536" i="4"/>
  <c r="I3536" i="4" s="1"/>
  <c r="J3535" i="4"/>
  <c r="H3535" i="4"/>
  <c r="I3535" i="4" s="1"/>
  <c r="J3534" i="4"/>
  <c r="H3534" i="4"/>
  <c r="I3534" i="4" s="1"/>
  <c r="J3533" i="4"/>
  <c r="H3533" i="4"/>
  <c r="I3533" i="4" s="1"/>
  <c r="J3532" i="4"/>
  <c r="H3532" i="4"/>
  <c r="I3532" i="4" s="1"/>
  <c r="J3531" i="4"/>
  <c r="H3531" i="4"/>
  <c r="I3531" i="4" s="1"/>
  <c r="J3530" i="4"/>
  <c r="H3530" i="4"/>
  <c r="I3530" i="4" s="1"/>
  <c r="J3529" i="4"/>
  <c r="H3529" i="4"/>
  <c r="I3529" i="4" s="1"/>
  <c r="J3527" i="4"/>
  <c r="I3527" i="4"/>
  <c r="J3526" i="4"/>
  <c r="H3526" i="4"/>
  <c r="I3526" i="4" s="1"/>
  <c r="J3525" i="4"/>
  <c r="H3525" i="4"/>
  <c r="I3525" i="4" s="1"/>
  <c r="J3524" i="4"/>
  <c r="H3524" i="4"/>
  <c r="I3524" i="4" s="1"/>
  <c r="J3523" i="4"/>
  <c r="H3523" i="4"/>
  <c r="I3523" i="4" s="1"/>
  <c r="J3522" i="4"/>
  <c r="H3522" i="4"/>
  <c r="I3522" i="4" s="1"/>
  <c r="J3521" i="4"/>
  <c r="H3521" i="4"/>
  <c r="I3521" i="4" s="1"/>
  <c r="J3520" i="4"/>
  <c r="H3520" i="4"/>
  <c r="I3520" i="4" s="1"/>
  <c r="J3519" i="4"/>
  <c r="K3519" i="4" s="1"/>
  <c r="H3519" i="4"/>
  <c r="I3519" i="4" s="1"/>
  <c r="J3517" i="4"/>
  <c r="H3517" i="4"/>
  <c r="I3517" i="4" s="1"/>
  <c r="J3516" i="4"/>
  <c r="H3516" i="4"/>
  <c r="I3516" i="4" s="1"/>
  <c r="J3515" i="4"/>
  <c r="H3515" i="4"/>
  <c r="I3515" i="4" s="1"/>
  <c r="J3514" i="4"/>
  <c r="H3514" i="4"/>
  <c r="I3514" i="4" s="1"/>
  <c r="J3513" i="4"/>
  <c r="H3513" i="4"/>
  <c r="I3513" i="4" s="1"/>
  <c r="J3512" i="4"/>
  <c r="H3512" i="4"/>
  <c r="I3512" i="4" s="1"/>
  <c r="J3511" i="4"/>
  <c r="H3511" i="4"/>
  <c r="I3511" i="4" s="1"/>
  <c r="J3510" i="4"/>
  <c r="H3510" i="4"/>
  <c r="I3510" i="4" s="1"/>
  <c r="J3509" i="4"/>
  <c r="K3509" i="4" s="1"/>
  <c r="H3509" i="4"/>
  <c r="I3509" i="4" s="1"/>
  <c r="J3507" i="4"/>
  <c r="I3507" i="4"/>
  <c r="J3506" i="4"/>
  <c r="H3506" i="4"/>
  <c r="I3506" i="4" s="1"/>
  <c r="J3505" i="4"/>
  <c r="H3505" i="4"/>
  <c r="I3505" i="4" s="1"/>
  <c r="J3504" i="4"/>
  <c r="H3504" i="4"/>
  <c r="I3504" i="4" s="1"/>
  <c r="J3503" i="4"/>
  <c r="H3503" i="4"/>
  <c r="I3503" i="4" s="1"/>
  <c r="J3502" i="4"/>
  <c r="H3502" i="4"/>
  <c r="I3502" i="4" s="1"/>
  <c r="J3501" i="4"/>
  <c r="H3501" i="4"/>
  <c r="I3501" i="4" s="1"/>
  <c r="J3499" i="4"/>
  <c r="H3499" i="4"/>
  <c r="I3499" i="4" s="1"/>
  <c r="J3498" i="4"/>
  <c r="H3498" i="4"/>
  <c r="I3498" i="4" s="1"/>
  <c r="J3497" i="4"/>
  <c r="H3497" i="4"/>
  <c r="I3497" i="4" s="1"/>
  <c r="J3496" i="4"/>
  <c r="H3496" i="4"/>
  <c r="I3496" i="4" s="1"/>
  <c r="J3495" i="4"/>
  <c r="H3495" i="4"/>
  <c r="I3495" i="4" s="1"/>
  <c r="J3494" i="4"/>
  <c r="H3494" i="4"/>
  <c r="I3494" i="4" s="1"/>
  <c r="J3493" i="4"/>
  <c r="H3493" i="4"/>
  <c r="I3493" i="4" s="1"/>
  <c r="J3492" i="4"/>
  <c r="H3492" i="4"/>
  <c r="I3492" i="4" s="1"/>
  <c r="J3491" i="4"/>
  <c r="H3491" i="4"/>
  <c r="I3491" i="4" s="1"/>
  <c r="J3489" i="4"/>
  <c r="I3489" i="4"/>
  <c r="J3488" i="4"/>
  <c r="H3488" i="4"/>
  <c r="I3488" i="4" s="1"/>
  <c r="J3487" i="4"/>
  <c r="H3487" i="4"/>
  <c r="I3487" i="4" s="1"/>
  <c r="J3486" i="4"/>
  <c r="H3486" i="4"/>
  <c r="I3486" i="4" s="1"/>
  <c r="J3485" i="4"/>
  <c r="H3485" i="4"/>
  <c r="I3485" i="4" s="1"/>
  <c r="J3484" i="4"/>
  <c r="H3484" i="4"/>
  <c r="I3484" i="4" s="1"/>
  <c r="J3483" i="4"/>
  <c r="H3483" i="4"/>
  <c r="I3483" i="4" s="1"/>
  <c r="J3481" i="4"/>
  <c r="H3481" i="4"/>
  <c r="I3481" i="4" s="1"/>
  <c r="J3480" i="4"/>
  <c r="H3480" i="4"/>
  <c r="I3480" i="4" s="1"/>
  <c r="J3479" i="4"/>
  <c r="H3479" i="4"/>
  <c r="I3479" i="4" s="1"/>
  <c r="J3478" i="4"/>
  <c r="H3478" i="4"/>
  <c r="I3478" i="4" s="1"/>
  <c r="J3477" i="4"/>
  <c r="H3477" i="4"/>
  <c r="I3477" i="4" s="1"/>
  <c r="J3476" i="4"/>
  <c r="H3476" i="4"/>
  <c r="I3476" i="4" s="1"/>
  <c r="J3475" i="4"/>
  <c r="H3475" i="4"/>
  <c r="I3475" i="4" s="1"/>
  <c r="J3474" i="4"/>
  <c r="H3474" i="4"/>
  <c r="I3474" i="4" s="1"/>
  <c r="J3472" i="4"/>
  <c r="I3472" i="4"/>
  <c r="J3471" i="4"/>
  <c r="H3471" i="4"/>
  <c r="I3471" i="4" s="1"/>
  <c r="J3470" i="4"/>
  <c r="H3470" i="4"/>
  <c r="I3470" i="4" s="1"/>
  <c r="J3469" i="4"/>
  <c r="H3469" i="4"/>
  <c r="I3469" i="4" s="1"/>
  <c r="J3468" i="4"/>
  <c r="H3468" i="4"/>
  <c r="I3468" i="4" s="1"/>
  <c r="J3467" i="4"/>
  <c r="H3467" i="4"/>
  <c r="I3467" i="4" s="1"/>
  <c r="J3466" i="4"/>
  <c r="H3466" i="4"/>
  <c r="I3466" i="4" s="1"/>
  <c r="J3464" i="4"/>
  <c r="H3464" i="4"/>
  <c r="I3464" i="4" s="1"/>
  <c r="J3463" i="4"/>
  <c r="H3463" i="4"/>
  <c r="I3463" i="4" s="1"/>
  <c r="J3462" i="4"/>
  <c r="H3462" i="4"/>
  <c r="I3462" i="4" s="1"/>
  <c r="J3461" i="4"/>
  <c r="H3461" i="4"/>
  <c r="I3461" i="4" s="1"/>
  <c r="J3460" i="4"/>
  <c r="H3460" i="4"/>
  <c r="I3460" i="4" s="1"/>
  <c r="J3459" i="4"/>
  <c r="H3459" i="4"/>
  <c r="I3459" i="4" s="1"/>
  <c r="J3458" i="4"/>
  <c r="H3458" i="4"/>
  <c r="I3458" i="4" s="1"/>
  <c r="J3457" i="4"/>
  <c r="H3457" i="4"/>
  <c r="I3457" i="4" s="1"/>
  <c r="J3455" i="4"/>
  <c r="I3455" i="4"/>
  <c r="J3454" i="4"/>
  <c r="H3454" i="4"/>
  <c r="I3454" i="4" s="1"/>
  <c r="J3453" i="4"/>
  <c r="H3453" i="4"/>
  <c r="I3453" i="4" s="1"/>
  <c r="J3452" i="4"/>
  <c r="H3452" i="4"/>
  <c r="I3452" i="4" s="1"/>
  <c r="J3451" i="4"/>
  <c r="K3451" i="4" s="1"/>
  <c r="H3451" i="4"/>
  <c r="I3451" i="4" s="1"/>
  <c r="J3450" i="4"/>
  <c r="H3450" i="4"/>
  <c r="I3450" i="4" s="1"/>
  <c r="J3449" i="4"/>
  <c r="H3449" i="4"/>
  <c r="I3449" i="4" s="1"/>
  <c r="J3447" i="4"/>
  <c r="H3447" i="4"/>
  <c r="I3447" i="4" s="1"/>
  <c r="J3446" i="4"/>
  <c r="H3446" i="4"/>
  <c r="I3446" i="4" s="1"/>
  <c r="J3445" i="4"/>
  <c r="H3445" i="4"/>
  <c r="I3445" i="4" s="1"/>
  <c r="J3444" i="4"/>
  <c r="H3444" i="4"/>
  <c r="I3444" i="4" s="1"/>
  <c r="J3443" i="4"/>
  <c r="H3443" i="4"/>
  <c r="I3443" i="4" s="1"/>
  <c r="J3442" i="4"/>
  <c r="H3442" i="4"/>
  <c r="I3442" i="4" s="1"/>
  <c r="J3441" i="4"/>
  <c r="H3441" i="4"/>
  <c r="I3441" i="4" s="1"/>
  <c r="J3440" i="4"/>
  <c r="H3440" i="4"/>
  <c r="I3440" i="4" s="1"/>
  <c r="J3439" i="4"/>
  <c r="H3439" i="4"/>
  <c r="I3439" i="4" s="1"/>
  <c r="J3437" i="4"/>
  <c r="I3437" i="4"/>
  <c r="J3436" i="4"/>
  <c r="H3436" i="4"/>
  <c r="I3436" i="4" s="1"/>
  <c r="J3435" i="4"/>
  <c r="H3435" i="4"/>
  <c r="I3435" i="4" s="1"/>
  <c r="J3434" i="4"/>
  <c r="H3434" i="4"/>
  <c r="I3434" i="4" s="1"/>
  <c r="J3433" i="4"/>
  <c r="H3433" i="4"/>
  <c r="I3433" i="4" s="1"/>
  <c r="J3432" i="4"/>
  <c r="H3432" i="4"/>
  <c r="I3432" i="4" s="1"/>
  <c r="J3431" i="4"/>
  <c r="K3431" i="4" s="1"/>
  <c r="H3431" i="4"/>
  <c r="I3431" i="4" s="1"/>
  <c r="J3429" i="4"/>
  <c r="H3429" i="4"/>
  <c r="I3429" i="4" s="1"/>
  <c r="J3428" i="4"/>
  <c r="H3428" i="4"/>
  <c r="I3428" i="4" s="1"/>
  <c r="J3427" i="4"/>
  <c r="H3427" i="4"/>
  <c r="I3427" i="4" s="1"/>
  <c r="J3426" i="4"/>
  <c r="H3426" i="4"/>
  <c r="I3426" i="4" s="1"/>
  <c r="J3425" i="4"/>
  <c r="H3425" i="4"/>
  <c r="I3425" i="4" s="1"/>
  <c r="J3424" i="4"/>
  <c r="H3424" i="4"/>
  <c r="I3424" i="4" s="1"/>
  <c r="J3423" i="4"/>
  <c r="H3423" i="4"/>
  <c r="I3423" i="4" s="1"/>
  <c r="J3422" i="4"/>
  <c r="H3422" i="4"/>
  <c r="I3422" i="4" s="1"/>
  <c r="J3419" i="4"/>
  <c r="H3419" i="4"/>
  <c r="I3419" i="4" s="1"/>
  <c r="J3418" i="4"/>
  <c r="H3418" i="4"/>
  <c r="I3418" i="4" s="1"/>
  <c r="J3417" i="4"/>
  <c r="H3417" i="4"/>
  <c r="I3417" i="4" s="1"/>
  <c r="J3416" i="4"/>
  <c r="H3416" i="4"/>
  <c r="I3416" i="4" s="1"/>
  <c r="J3415" i="4"/>
  <c r="I3415" i="4"/>
  <c r="J3413" i="4"/>
  <c r="H3413" i="4"/>
  <c r="I3413" i="4" s="1"/>
  <c r="J3412" i="4"/>
  <c r="K3412" i="4" s="1"/>
  <c r="I3412" i="4"/>
  <c r="J3411" i="4"/>
  <c r="H3411" i="4"/>
  <c r="I3411" i="4" s="1"/>
  <c r="J3410" i="4"/>
  <c r="H3410" i="4"/>
  <c r="I3410" i="4" s="1"/>
  <c r="J3409" i="4"/>
  <c r="H3409" i="4"/>
  <c r="I3409" i="4" s="1"/>
  <c r="J3408" i="4"/>
  <c r="H3408" i="4"/>
  <c r="I3408" i="4" s="1"/>
  <c r="J3407" i="4"/>
  <c r="H3407" i="4"/>
  <c r="I3407" i="4" s="1"/>
  <c r="J3406" i="4"/>
  <c r="H3406" i="4"/>
  <c r="I3406" i="4" s="1"/>
  <c r="J3404" i="4"/>
  <c r="H3404" i="4"/>
  <c r="I3404" i="4" s="1"/>
  <c r="J3403" i="4"/>
  <c r="H3403" i="4"/>
  <c r="I3403" i="4" s="1"/>
  <c r="J3402" i="4"/>
  <c r="H3402" i="4"/>
  <c r="I3402" i="4" s="1"/>
  <c r="J3401" i="4"/>
  <c r="K3401" i="4" s="1"/>
  <c r="I3401" i="4"/>
  <c r="J3399" i="4"/>
  <c r="H3399" i="4"/>
  <c r="I3399" i="4" s="1"/>
  <c r="J3398" i="4"/>
  <c r="H3398" i="4"/>
  <c r="I3398" i="4" s="1"/>
  <c r="J3397" i="4"/>
  <c r="H3397" i="4"/>
  <c r="I3397" i="4" s="1"/>
  <c r="J3396" i="4"/>
  <c r="H3396" i="4"/>
  <c r="I3396" i="4" s="1"/>
  <c r="J3395" i="4"/>
  <c r="H3395" i="4"/>
  <c r="I3395" i="4" s="1"/>
  <c r="J3394" i="4"/>
  <c r="H3394" i="4"/>
  <c r="I3394" i="4" s="1"/>
  <c r="J3393" i="4"/>
  <c r="H3393" i="4"/>
  <c r="I3393" i="4" s="1"/>
  <c r="J3391" i="4"/>
  <c r="H3391" i="4"/>
  <c r="I3391" i="4" s="1"/>
  <c r="J3390" i="4"/>
  <c r="H3390" i="4"/>
  <c r="I3390" i="4" s="1"/>
  <c r="J3389" i="4"/>
  <c r="K3389" i="4" s="1"/>
  <c r="H3389" i="4"/>
  <c r="I3389" i="4" s="1"/>
  <c r="J3388" i="4"/>
  <c r="I3388" i="4"/>
  <c r="J3386" i="4"/>
  <c r="H3386" i="4"/>
  <c r="I3386" i="4" s="1"/>
  <c r="J3385" i="4"/>
  <c r="H3385" i="4"/>
  <c r="I3385" i="4" s="1"/>
  <c r="J3384" i="4"/>
  <c r="H3384" i="4"/>
  <c r="I3384" i="4" s="1"/>
  <c r="J3383" i="4"/>
  <c r="H3383" i="4"/>
  <c r="I3383" i="4" s="1"/>
  <c r="J3382" i="4"/>
  <c r="H3382" i="4"/>
  <c r="I3382" i="4" s="1"/>
  <c r="J3381" i="4"/>
  <c r="H3381" i="4"/>
  <c r="I3381" i="4" s="1"/>
  <c r="J3380" i="4"/>
  <c r="K3380" i="4" s="1"/>
  <c r="H3380" i="4"/>
  <c r="I3380" i="4" s="1"/>
  <c r="J3378" i="4"/>
  <c r="H3378" i="4"/>
  <c r="I3378" i="4" s="1"/>
  <c r="J3377" i="4"/>
  <c r="H3377" i="4"/>
  <c r="I3377" i="4" s="1"/>
  <c r="J3376" i="4"/>
  <c r="K3376" i="4" s="1"/>
  <c r="H3376" i="4"/>
  <c r="I3376" i="4" s="1"/>
  <c r="J3375" i="4"/>
  <c r="I3375" i="4"/>
  <c r="J3373" i="4"/>
  <c r="H3373" i="4"/>
  <c r="I3373" i="4" s="1"/>
  <c r="J3372" i="4"/>
  <c r="H3372" i="4"/>
  <c r="I3372" i="4" s="1"/>
  <c r="J3371" i="4"/>
  <c r="H3371" i="4"/>
  <c r="I3371" i="4" s="1"/>
  <c r="J3370" i="4"/>
  <c r="H3370" i="4"/>
  <c r="I3370" i="4" s="1"/>
  <c r="J3369" i="4"/>
  <c r="H3369" i="4"/>
  <c r="I3369" i="4" s="1"/>
  <c r="J3368" i="4"/>
  <c r="H3368" i="4"/>
  <c r="I3368" i="4" s="1"/>
  <c r="J3366" i="4"/>
  <c r="H3366" i="4"/>
  <c r="I3366" i="4" s="1"/>
  <c r="J3365" i="4"/>
  <c r="H3365" i="4"/>
  <c r="I3365" i="4" s="1"/>
  <c r="J3364" i="4"/>
  <c r="H3364" i="4"/>
  <c r="I3364" i="4" s="1"/>
  <c r="J3363" i="4"/>
  <c r="H3363" i="4"/>
  <c r="I3363" i="4" s="1"/>
  <c r="J3362" i="4"/>
  <c r="K3362" i="4" s="1"/>
  <c r="H3362" i="4"/>
  <c r="I3362" i="4" s="1"/>
  <c r="J3361" i="4"/>
  <c r="H3361" i="4"/>
  <c r="I3361" i="4" s="1"/>
  <c r="J3359" i="4"/>
  <c r="H3359" i="4"/>
  <c r="I3359" i="4" s="1"/>
  <c r="J3358" i="4"/>
  <c r="H3358" i="4"/>
  <c r="I3358" i="4" s="1"/>
  <c r="J3357" i="4"/>
  <c r="H3357" i="4"/>
  <c r="I3357" i="4" s="1"/>
  <c r="J3356" i="4"/>
  <c r="K3356" i="4" s="1"/>
  <c r="I3356" i="4"/>
  <c r="J3354" i="4"/>
  <c r="H3354" i="4"/>
  <c r="I3354" i="4" s="1"/>
  <c r="J3353" i="4"/>
  <c r="H3353" i="4"/>
  <c r="I3353" i="4" s="1"/>
  <c r="J3352" i="4"/>
  <c r="H3352" i="4"/>
  <c r="I3352" i="4" s="1"/>
  <c r="J3351" i="4"/>
  <c r="H3351" i="4"/>
  <c r="I3351" i="4" s="1"/>
  <c r="J3350" i="4"/>
  <c r="H3350" i="4"/>
  <c r="I3350" i="4" s="1"/>
  <c r="J3349" i="4"/>
  <c r="H3349" i="4"/>
  <c r="I3349" i="4" s="1"/>
  <c r="J3348" i="4"/>
  <c r="K3348" i="4" s="1"/>
  <c r="H3348" i="4"/>
  <c r="I3348" i="4" s="1"/>
  <c r="J3346" i="4"/>
  <c r="H3346" i="4"/>
  <c r="I3346" i="4" s="1"/>
  <c r="J3345" i="4"/>
  <c r="H3345" i="4"/>
  <c r="I3345" i="4" s="1"/>
  <c r="J3344" i="4"/>
  <c r="H3344" i="4"/>
  <c r="I3344" i="4" s="1"/>
  <c r="J3343" i="4"/>
  <c r="K3343" i="4" s="1"/>
  <c r="I3343" i="4"/>
  <c r="J3341" i="4"/>
  <c r="H3341" i="4"/>
  <c r="I3341" i="4" s="1"/>
  <c r="J3340" i="4"/>
  <c r="H3340" i="4"/>
  <c r="I3340" i="4" s="1"/>
  <c r="J3339" i="4"/>
  <c r="H3339" i="4"/>
  <c r="I3339" i="4" s="1"/>
  <c r="J3338" i="4"/>
  <c r="H3338" i="4"/>
  <c r="I3338" i="4" s="1"/>
  <c r="J3337" i="4"/>
  <c r="H3337" i="4"/>
  <c r="I3337" i="4" s="1"/>
  <c r="J3336" i="4"/>
  <c r="H3336" i="4"/>
  <c r="I3336" i="4" s="1"/>
  <c r="J3335" i="4"/>
  <c r="H3335" i="4"/>
  <c r="I3335" i="4" s="1"/>
  <c r="J3333" i="4"/>
  <c r="H3333" i="4"/>
  <c r="I3333" i="4" s="1"/>
  <c r="J3332" i="4"/>
  <c r="H3332" i="4"/>
  <c r="I3332" i="4" s="1"/>
  <c r="J3331" i="4"/>
  <c r="H3331" i="4"/>
  <c r="I3331" i="4" s="1"/>
  <c r="J3330" i="4"/>
  <c r="K3330" i="4" s="1"/>
  <c r="I3330" i="4"/>
  <c r="J3328" i="4"/>
  <c r="H3328" i="4"/>
  <c r="I3328" i="4" s="1"/>
  <c r="J3327" i="4"/>
  <c r="H3327" i="4"/>
  <c r="I3327" i="4" s="1"/>
  <c r="J3326" i="4"/>
  <c r="H3326" i="4"/>
  <c r="I3326" i="4" s="1"/>
  <c r="J3325" i="4"/>
  <c r="H3325" i="4"/>
  <c r="I3325" i="4" s="1"/>
  <c r="J3324" i="4"/>
  <c r="H3324" i="4"/>
  <c r="I3324" i="4" s="1"/>
  <c r="J3323" i="4"/>
  <c r="H3323" i="4"/>
  <c r="I3323" i="4" s="1"/>
  <c r="J3322" i="4"/>
  <c r="H3322" i="4"/>
  <c r="I3322" i="4" s="1"/>
  <c r="J3320" i="4"/>
  <c r="H3320" i="4"/>
  <c r="I3320" i="4" s="1"/>
  <c r="J3319" i="4"/>
  <c r="H3319" i="4"/>
  <c r="I3319" i="4" s="1"/>
  <c r="J3318" i="4"/>
  <c r="H3318" i="4"/>
  <c r="I3318" i="4" s="1"/>
  <c r="J3317" i="4"/>
  <c r="H3317" i="4"/>
  <c r="I3317" i="4" s="1"/>
  <c r="J3315" i="4"/>
  <c r="H3315" i="4"/>
  <c r="I3315" i="4" s="1"/>
  <c r="J3314" i="4"/>
  <c r="H3314" i="4"/>
  <c r="I3314" i="4" s="1"/>
  <c r="J3313" i="4"/>
  <c r="H3313" i="4"/>
  <c r="I3313" i="4" s="1"/>
  <c r="J3312" i="4"/>
  <c r="I3312" i="4"/>
  <c r="J3310" i="4"/>
  <c r="H3310" i="4"/>
  <c r="I3310" i="4" s="1"/>
  <c r="J3309" i="4"/>
  <c r="H3309" i="4"/>
  <c r="I3309" i="4" s="1"/>
  <c r="J3308" i="4"/>
  <c r="H3308" i="4"/>
  <c r="I3308" i="4" s="1"/>
  <c r="J3307" i="4"/>
  <c r="H3307" i="4"/>
  <c r="I3307" i="4" s="1"/>
  <c r="J3306" i="4"/>
  <c r="H3306" i="4"/>
  <c r="I3306" i="4" s="1"/>
  <c r="J3305" i="4"/>
  <c r="H3305" i="4"/>
  <c r="I3305" i="4" s="1"/>
  <c r="J3304" i="4"/>
  <c r="H3304" i="4"/>
  <c r="I3304" i="4" s="1"/>
  <c r="J3302" i="4"/>
  <c r="H3302" i="4"/>
  <c r="I3302" i="4" s="1"/>
  <c r="J3301" i="4"/>
  <c r="H3301" i="4"/>
  <c r="I3301" i="4" s="1"/>
  <c r="J3300" i="4"/>
  <c r="H3300" i="4"/>
  <c r="I3300" i="4" s="1"/>
  <c r="J3299" i="4"/>
  <c r="H3299" i="4"/>
  <c r="I3299" i="4" s="1"/>
  <c r="J3298" i="4"/>
  <c r="H3298" i="4"/>
  <c r="I3298" i="4" s="1"/>
  <c r="J3297" i="4"/>
  <c r="H3297" i="4"/>
  <c r="I3297" i="4" s="1"/>
  <c r="J3296" i="4"/>
  <c r="K3296" i="4" s="1"/>
  <c r="H3296" i="4"/>
  <c r="I3296" i="4" s="1"/>
  <c r="J3294" i="4"/>
  <c r="H3294" i="4"/>
  <c r="I3294" i="4" s="1"/>
  <c r="J3293" i="4"/>
  <c r="H3293" i="4"/>
  <c r="I3293" i="4" s="1"/>
  <c r="J3292" i="4"/>
  <c r="H3292" i="4"/>
  <c r="I3292" i="4" s="1"/>
  <c r="J3291" i="4"/>
  <c r="H3291" i="4"/>
  <c r="I3291" i="4" s="1"/>
  <c r="J3290" i="4"/>
  <c r="H3290" i="4"/>
  <c r="I3290" i="4" s="1"/>
  <c r="J3289" i="4"/>
  <c r="K3289" i="4" s="1"/>
  <c r="H3289" i="4"/>
  <c r="I3289" i="4" s="1"/>
  <c r="D1296" i="3"/>
  <c r="D1297" i="3"/>
  <c r="D1298" i="3"/>
  <c r="D1299" i="3"/>
  <c r="D1300" i="3"/>
  <c r="D1301" i="3"/>
  <c r="D1302" i="3"/>
  <c r="D1303" i="3"/>
  <c r="D1304" i="3"/>
  <c r="D1305" i="3"/>
  <c r="D1306" i="3"/>
  <c r="D1307" i="3"/>
  <c r="D1308" i="3"/>
  <c r="D1309" i="3"/>
  <c r="D1310" i="3"/>
  <c r="D1311" i="3"/>
  <c r="D1312" i="3"/>
  <c r="D1313" i="3"/>
  <c r="D1314" i="3"/>
  <c r="D1315" i="3"/>
  <c r="D1317" i="3"/>
  <c r="D1318" i="3"/>
  <c r="D1319" i="3"/>
  <c r="D1320" i="3"/>
  <c r="K4380" i="4" l="1"/>
  <c r="M4380" i="4" s="1"/>
  <c r="K4378" i="4"/>
  <c r="M4378" i="4" s="1"/>
  <c r="K4376" i="4"/>
  <c r="M4376" i="4" s="1"/>
  <c r="K4373" i="4"/>
  <c r="M4373" i="4" s="1"/>
  <c r="K4371" i="4"/>
  <c r="M4371" i="4" s="1"/>
  <c r="K4369" i="4"/>
  <c r="M4369" i="4" s="1"/>
  <c r="K4367" i="4"/>
  <c r="M4367" i="4" s="1"/>
  <c r="K4365" i="4"/>
  <c r="M4365" i="4" s="1"/>
  <c r="K4362" i="4"/>
  <c r="M4362" i="4" s="1"/>
  <c r="K4360" i="4"/>
  <c r="M4360" i="4" s="1"/>
  <c r="K4358" i="4"/>
  <c r="M4358" i="4" s="1"/>
  <c r="K4356" i="4"/>
  <c r="M4356" i="4" s="1"/>
  <c r="K4353" i="4"/>
  <c r="M4353" i="4" s="1"/>
  <c r="K4351" i="4"/>
  <c r="M4351" i="4" s="1"/>
  <c r="K4349" i="4"/>
  <c r="M4349" i="4" s="1"/>
  <c r="K4344" i="4"/>
  <c r="M4344" i="4" s="1"/>
  <c r="K4340" i="4"/>
  <c r="M4340" i="4" s="1"/>
  <c r="K4335" i="4"/>
  <c r="M4335" i="4" s="1"/>
  <c r="K4331" i="4"/>
  <c r="M4331" i="4" s="1"/>
  <c r="K4326" i="4"/>
  <c r="M4326" i="4" s="1"/>
  <c r="K4322" i="4"/>
  <c r="M4322" i="4" s="1"/>
  <c r="K4319" i="4"/>
  <c r="M4319" i="4" s="1"/>
  <c r="K4315" i="4"/>
  <c r="M4315" i="4" s="1"/>
  <c r="K4311" i="4"/>
  <c r="M4311" i="4" s="1"/>
  <c r="K4303" i="4"/>
  <c r="M4303" i="4" s="1"/>
  <c r="K4296" i="4"/>
  <c r="M4296" i="4" s="1"/>
  <c r="K4292" i="4"/>
  <c r="M4292" i="4" s="1"/>
  <c r="K4280" i="4"/>
  <c r="M4280" i="4" s="1"/>
  <c r="K4284" i="4"/>
  <c r="M4284" i="4" s="1"/>
  <c r="K3291" i="4"/>
  <c r="M3291" i="4" s="1"/>
  <c r="K3293" i="4"/>
  <c r="M3293" i="4" s="1"/>
  <c r="K3298" i="4"/>
  <c r="M3298" i="4" s="1"/>
  <c r="K3300" i="4"/>
  <c r="M3300" i="4" s="1"/>
  <c r="K3302" i="4"/>
  <c r="M3302" i="4" s="1"/>
  <c r="K3304" i="4"/>
  <c r="M3304" i="4" s="1"/>
  <c r="K3306" i="4"/>
  <c r="M3306" i="4" s="1"/>
  <c r="K3308" i="4"/>
  <c r="M3308" i="4" s="1"/>
  <c r="K3310" i="4"/>
  <c r="M3310" i="4" s="1"/>
  <c r="K3313" i="4"/>
  <c r="M3313" i="4" s="1"/>
  <c r="K3315" i="4"/>
  <c r="M3315" i="4" s="1"/>
  <c r="K3318" i="4"/>
  <c r="M3318" i="4" s="1"/>
  <c r="K3320" i="4"/>
  <c r="M3320" i="4" s="1"/>
  <c r="K3323" i="4"/>
  <c r="M3323" i="4" s="1"/>
  <c r="K3325" i="4"/>
  <c r="M3325" i="4" s="1"/>
  <c r="K3327" i="4"/>
  <c r="M3327" i="4" s="1"/>
  <c r="K3332" i="4"/>
  <c r="M3332" i="4" s="1"/>
  <c r="K3336" i="4"/>
  <c r="M3336" i="4" s="1"/>
  <c r="K3338" i="4"/>
  <c r="M3338" i="4" s="1"/>
  <c r="K3340" i="4"/>
  <c r="M3340" i="4" s="1"/>
  <c r="K3345" i="4"/>
  <c r="M3345" i="4" s="1"/>
  <c r="K3349" i="4"/>
  <c r="M3349" i="4" s="1"/>
  <c r="K3351" i="4"/>
  <c r="M3351" i="4" s="1"/>
  <c r="K3353" i="4"/>
  <c r="M3353" i="4" s="1"/>
  <c r="K3358" i="4"/>
  <c r="M3358" i="4" s="1"/>
  <c r="K3364" i="4"/>
  <c r="M3364" i="4" s="1"/>
  <c r="K3366" i="4"/>
  <c r="M3366" i="4" s="1"/>
  <c r="K3369" i="4"/>
  <c r="M3369" i="4" s="1"/>
  <c r="K3371" i="4"/>
  <c r="M3371" i="4" s="1"/>
  <c r="K3373" i="4"/>
  <c r="M3373" i="4" s="1"/>
  <c r="K3378" i="4"/>
  <c r="M3378" i="4" s="1"/>
  <c r="K3381" i="4"/>
  <c r="M3381" i="4" s="1"/>
  <c r="K3383" i="4"/>
  <c r="M3383" i="4" s="1"/>
  <c r="K3385" i="4"/>
  <c r="M3385" i="4" s="1"/>
  <c r="K3388" i="4"/>
  <c r="M3388" i="4" s="1"/>
  <c r="K3390" i="4"/>
  <c r="M3390" i="4" s="1"/>
  <c r="K3394" i="4"/>
  <c r="M3394" i="4" s="1"/>
  <c r="K3396" i="4"/>
  <c r="M3396" i="4" s="1"/>
  <c r="K3398" i="4"/>
  <c r="M3398" i="4" s="1"/>
  <c r="K3403" i="4"/>
  <c r="M3403" i="4" s="1"/>
  <c r="K3406" i="4"/>
  <c r="M3406" i="4" s="1"/>
  <c r="K3408" i="4"/>
  <c r="M3408" i="4" s="1"/>
  <c r="K3410" i="4"/>
  <c r="M3410" i="4" s="1"/>
  <c r="K3415" i="4"/>
  <c r="M3415" i="4" s="1"/>
  <c r="K3417" i="4"/>
  <c r="M3417" i="4" s="1"/>
  <c r="K3419" i="4"/>
  <c r="M3419" i="4" s="1"/>
  <c r="K3423" i="4"/>
  <c r="M3423" i="4" s="1"/>
  <c r="K3425" i="4"/>
  <c r="M3425" i="4" s="1"/>
  <c r="K3427" i="4"/>
  <c r="M3427" i="4" s="1"/>
  <c r="K3429" i="4"/>
  <c r="M3429" i="4" s="1"/>
  <c r="K3432" i="4"/>
  <c r="M3432" i="4" s="1"/>
  <c r="K3434" i="4"/>
  <c r="M3434" i="4" s="1"/>
  <c r="K3436" i="4"/>
  <c r="M3436" i="4" s="1"/>
  <c r="K3439" i="4"/>
  <c r="M3439" i="4" s="1"/>
  <c r="K3441" i="4"/>
  <c r="M3441" i="4" s="1"/>
  <c r="K3443" i="4"/>
  <c r="M3443" i="4" s="1"/>
  <c r="K3445" i="4"/>
  <c r="M3445" i="4" s="1"/>
  <c r="K3447" i="4"/>
  <c r="M3447" i="4" s="1"/>
  <c r="K3450" i="4"/>
  <c r="M3450" i="4" s="1"/>
  <c r="K3452" i="4"/>
  <c r="M3452" i="4" s="1"/>
  <c r="K3454" i="4"/>
  <c r="M3454" i="4" s="1"/>
  <c r="K3458" i="4"/>
  <c r="M3458" i="4" s="1"/>
  <c r="K3460" i="4"/>
  <c r="M3460" i="4" s="1"/>
  <c r="K3462" i="4"/>
  <c r="M3462" i="4" s="1"/>
  <c r="K3464" i="4"/>
  <c r="M3464" i="4" s="1"/>
  <c r="K3467" i="4"/>
  <c r="M3467" i="4" s="1"/>
  <c r="K3469" i="4"/>
  <c r="M3469" i="4" s="1"/>
  <c r="K3471" i="4"/>
  <c r="M3471" i="4" s="1"/>
  <c r="K3475" i="4"/>
  <c r="M3475" i="4" s="1"/>
  <c r="K3477" i="4"/>
  <c r="M3477" i="4" s="1"/>
  <c r="K3479" i="4"/>
  <c r="M3479" i="4" s="1"/>
  <c r="K3481" i="4"/>
  <c r="M3481" i="4" s="1"/>
  <c r="K3484" i="4"/>
  <c r="M3484" i="4" s="1"/>
  <c r="K3486" i="4"/>
  <c r="M3486" i="4" s="1"/>
  <c r="K3488" i="4"/>
  <c r="M3488" i="4" s="1"/>
  <c r="K3492" i="4"/>
  <c r="M3492" i="4" s="1"/>
  <c r="K3494" i="4"/>
  <c r="M3494" i="4" s="1"/>
  <c r="K3496" i="4"/>
  <c r="M3496" i="4" s="1"/>
  <c r="K3498" i="4"/>
  <c r="M3498" i="4" s="1"/>
  <c r="K3501" i="4"/>
  <c r="M3501" i="4" s="1"/>
  <c r="K3503" i="4"/>
  <c r="M3503" i="4" s="1"/>
  <c r="K3505" i="4"/>
  <c r="M3505" i="4" s="1"/>
  <c r="K3507" i="4"/>
  <c r="M3507" i="4" s="1"/>
  <c r="K3511" i="4"/>
  <c r="M3511" i="4" s="1"/>
  <c r="K3513" i="4"/>
  <c r="M3513" i="4" s="1"/>
  <c r="K3515" i="4"/>
  <c r="M3515" i="4" s="1"/>
  <c r="K3517" i="4"/>
  <c r="M3517" i="4" s="1"/>
  <c r="K3520" i="4"/>
  <c r="M3520" i="4" s="1"/>
  <c r="K3522" i="4"/>
  <c r="M3522" i="4" s="1"/>
  <c r="K3524" i="4"/>
  <c r="M3524" i="4" s="1"/>
  <c r="K3526" i="4"/>
  <c r="M3526" i="4" s="1"/>
  <c r="K3529" i="4"/>
  <c r="M3529" i="4" s="1"/>
  <c r="K3531" i="4"/>
  <c r="M3531" i="4" s="1"/>
  <c r="K3533" i="4"/>
  <c r="M3533" i="4" s="1"/>
  <c r="K3535" i="4"/>
  <c r="M3535" i="4" s="1"/>
  <c r="K3538" i="4"/>
  <c r="M3538" i="4" s="1"/>
  <c r="K3540" i="4"/>
  <c r="M3540" i="4" s="1"/>
  <c r="K3542" i="4"/>
  <c r="M3542" i="4" s="1"/>
  <c r="K3546" i="4"/>
  <c r="M3546" i="4" s="1"/>
  <c r="K3548" i="4"/>
  <c r="M3548" i="4" s="1"/>
  <c r="K3550" i="4"/>
  <c r="M3550" i="4" s="1"/>
  <c r="K3552" i="4"/>
  <c r="M3552" i="4" s="1"/>
  <c r="K3554" i="4"/>
  <c r="M3554" i="4" s="1"/>
  <c r="K3556" i="4"/>
  <c r="M3556" i="4" s="1"/>
  <c r="K3559" i="4"/>
  <c r="M3559" i="4" s="1"/>
  <c r="K3561" i="4"/>
  <c r="M3561" i="4" s="1"/>
  <c r="K3563" i="4"/>
  <c r="M3563" i="4" s="1"/>
  <c r="K3565" i="4"/>
  <c r="M3565" i="4" s="1"/>
  <c r="K3568" i="4"/>
  <c r="M3568" i="4" s="1"/>
  <c r="K3570" i="4"/>
  <c r="M3570" i="4" s="1"/>
  <c r="K3572" i="4"/>
  <c r="M3572" i="4" s="1"/>
  <c r="K3574" i="4"/>
  <c r="M3574" i="4" s="1"/>
  <c r="K3579" i="4"/>
  <c r="M3579" i="4" s="1"/>
  <c r="K3581" i="4"/>
  <c r="M3581" i="4" s="1"/>
  <c r="K3584" i="4"/>
  <c r="M3584" i="4" s="1"/>
  <c r="K3586" i="4"/>
  <c r="M3586" i="4" s="1"/>
  <c r="K3588" i="4"/>
  <c r="M3588" i="4" s="1"/>
  <c r="K3590" i="4"/>
  <c r="M3590" i="4" s="1"/>
  <c r="K3593" i="4"/>
  <c r="M3593" i="4" s="1"/>
  <c r="K3595" i="4"/>
  <c r="M3595" i="4" s="1"/>
  <c r="K3597" i="4"/>
  <c r="M3597" i="4" s="1"/>
  <c r="K3599" i="4"/>
  <c r="M3599" i="4" s="1"/>
  <c r="K3601" i="4"/>
  <c r="M3601" i="4" s="1"/>
  <c r="K3606" i="4"/>
  <c r="M3606" i="4" s="1"/>
  <c r="K3608" i="4"/>
  <c r="M3608" i="4" s="1"/>
  <c r="K3610" i="4"/>
  <c r="M3610" i="4" s="1"/>
  <c r="K3613" i="4"/>
  <c r="M3613" i="4" s="1"/>
  <c r="K3615" i="4"/>
  <c r="M3615" i="4" s="1"/>
  <c r="K3617" i="4"/>
  <c r="M3617" i="4" s="1"/>
  <c r="K3619" i="4"/>
  <c r="M3619" i="4" s="1"/>
  <c r="K3621" i="4"/>
  <c r="M3621" i="4" s="1"/>
  <c r="K3625" i="4"/>
  <c r="M3625" i="4" s="1"/>
  <c r="K3627" i="4"/>
  <c r="M3627" i="4" s="1"/>
  <c r="K3629" i="4"/>
  <c r="M3629" i="4" s="1"/>
  <c r="K3631" i="4"/>
  <c r="M3631" i="4" s="1"/>
  <c r="K3634" i="4"/>
  <c r="M3634" i="4" s="1"/>
  <c r="K3636" i="4"/>
  <c r="M3636" i="4" s="1"/>
  <c r="K3638" i="4"/>
  <c r="M3638" i="4" s="1"/>
  <c r="K3643" i="4"/>
  <c r="M3643" i="4" s="1"/>
  <c r="K3645" i="4"/>
  <c r="M3645" i="4" s="1"/>
  <c r="K3647" i="4"/>
  <c r="M3647" i="4" s="1"/>
  <c r="K3652" i="4"/>
  <c r="M3652" i="4" s="1"/>
  <c r="K3654" i="4"/>
  <c r="M3654" i="4" s="1"/>
  <c r="K3657" i="4"/>
  <c r="M3657" i="4" s="1"/>
  <c r="K3659" i="4"/>
  <c r="M3659" i="4" s="1"/>
  <c r="K3661" i="4"/>
  <c r="M3661" i="4" s="1"/>
  <c r="K3663" i="4"/>
  <c r="M3663" i="4" s="1"/>
  <c r="K3665" i="4"/>
  <c r="M3665" i="4" s="1"/>
  <c r="K3668" i="4"/>
  <c r="M3668" i="4" s="1"/>
  <c r="K3670" i="4"/>
  <c r="M3670" i="4" s="1"/>
  <c r="K3672" i="4"/>
  <c r="M3672" i="4" s="1"/>
  <c r="K3674" i="4"/>
  <c r="M3674" i="4" s="1"/>
  <c r="K3678" i="4"/>
  <c r="M3678" i="4" s="1"/>
  <c r="K3680" i="4"/>
  <c r="M3680" i="4" s="1"/>
  <c r="K3682" i="4"/>
  <c r="M3682" i="4" s="1"/>
  <c r="K3684" i="4"/>
  <c r="M3684" i="4" s="1"/>
  <c r="K3686" i="4"/>
  <c r="M3686" i="4" s="1"/>
  <c r="K3700" i="4"/>
  <c r="M3700" i="4" s="1"/>
  <c r="K3702" i="4"/>
  <c r="M3702" i="4" s="1"/>
  <c r="K3704" i="4"/>
  <c r="M3704" i="4" s="1"/>
  <c r="K3709" i="4"/>
  <c r="M3709" i="4" s="1"/>
  <c r="K3711" i="4"/>
  <c r="M3711" i="4" s="1"/>
  <c r="K3713" i="4"/>
  <c r="M3713" i="4" s="1"/>
  <c r="K3716" i="4"/>
  <c r="M3716" i="4" s="1"/>
  <c r="K3718" i="4"/>
  <c r="M3718" i="4" s="1"/>
  <c r="K3720" i="4"/>
  <c r="M3720" i="4" s="1"/>
  <c r="K3725" i="4"/>
  <c r="M3725" i="4" s="1"/>
  <c r="K3727" i="4"/>
  <c r="M3727" i="4" s="1"/>
  <c r="K3730" i="4"/>
  <c r="M3730" i="4" s="1"/>
  <c r="K3732" i="4"/>
  <c r="M3732" i="4" s="1"/>
  <c r="K3734" i="4"/>
  <c r="M3734" i="4" s="1"/>
  <c r="K3737" i="4"/>
  <c r="M3737" i="4" s="1"/>
  <c r="K3739" i="4"/>
  <c r="M3739" i="4" s="1"/>
  <c r="K3741" i="4"/>
  <c r="M3741" i="4" s="1"/>
  <c r="K3743" i="4"/>
  <c r="M3743" i="4" s="1"/>
  <c r="K3746" i="4"/>
  <c r="M3746" i="4" s="1"/>
  <c r="K3748" i="4"/>
  <c r="M3748" i="4" s="1"/>
  <c r="K3750" i="4"/>
  <c r="M3750" i="4" s="1"/>
  <c r="K3753" i="4"/>
  <c r="M3753" i="4" s="1"/>
  <c r="K3755" i="4"/>
  <c r="M3755" i="4" s="1"/>
  <c r="K3758" i="4"/>
  <c r="M3758" i="4" s="1"/>
  <c r="K3760" i="4"/>
  <c r="M3760" i="4" s="1"/>
  <c r="K3762" i="4"/>
  <c r="M3762" i="4" s="1"/>
  <c r="K3764" i="4"/>
  <c r="M3764" i="4" s="1"/>
  <c r="K3767" i="4"/>
  <c r="M3767" i="4" s="1"/>
  <c r="K3769" i="4"/>
  <c r="M3769" i="4" s="1"/>
  <c r="K3772" i="4"/>
  <c r="M3772" i="4" s="1"/>
  <c r="K3774" i="4"/>
  <c r="M3774" i="4" s="1"/>
  <c r="K3776" i="4"/>
  <c r="M3776" i="4" s="1"/>
  <c r="K3778" i="4"/>
  <c r="M3778" i="4" s="1"/>
  <c r="K3781" i="4"/>
  <c r="M3781" i="4" s="1"/>
  <c r="K3783" i="4"/>
  <c r="M3783" i="4" s="1"/>
  <c r="K3786" i="4"/>
  <c r="M3786" i="4" s="1"/>
  <c r="K3788" i="4"/>
  <c r="M3788" i="4" s="1"/>
  <c r="K3790" i="4"/>
  <c r="M3790" i="4" s="1"/>
  <c r="K3792" i="4"/>
  <c r="M3792" i="4" s="1"/>
  <c r="K3794" i="4"/>
  <c r="M3794" i="4" s="1"/>
  <c r="K3797" i="4"/>
  <c r="M3797" i="4" s="1"/>
  <c r="K3799" i="4"/>
  <c r="M3799" i="4" s="1"/>
  <c r="K3802" i="4"/>
  <c r="M3802" i="4" s="1"/>
  <c r="K3804" i="4"/>
  <c r="M3804" i="4" s="1"/>
  <c r="K3806" i="4"/>
  <c r="M3806" i="4" s="1"/>
  <c r="K3808" i="4"/>
  <c r="M3808" i="4" s="1"/>
  <c r="K3811" i="4"/>
  <c r="M3811" i="4" s="1"/>
  <c r="K3813" i="4"/>
  <c r="M3813" i="4" s="1"/>
  <c r="K3815" i="4"/>
  <c r="M3815" i="4" s="1"/>
  <c r="K3817" i="4"/>
  <c r="M3817" i="4" s="1"/>
  <c r="K3822" i="4"/>
  <c r="M3822" i="4" s="1"/>
  <c r="K3824" i="4"/>
  <c r="M3824" i="4" s="1"/>
  <c r="K3826" i="4"/>
  <c r="M3826" i="4" s="1"/>
  <c r="K3829" i="4"/>
  <c r="M3829" i="4" s="1"/>
  <c r="K3831" i="4"/>
  <c r="M3831" i="4" s="1"/>
  <c r="K3835" i="4"/>
  <c r="M3835" i="4" s="1"/>
  <c r="K3837" i="4"/>
  <c r="M3837" i="4" s="1"/>
  <c r="K3839" i="4"/>
  <c r="M3839" i="4" s="1"/>
  <c r="K3841" i="4"/>
  <c r="M3841" i="4" s="1"/>
  <c r="K3844" i="4"/>
  <c r="M3844" i="4" s="1"/>
  <c r="K3846" i="4"/>
  <c r="M3846" i="4" s="1"/>
  <c r="K3848" i="4"/>
  <c r="M3848" i="4" s="1"/>
  <c r="K3851" i="4"/>
  <c r="M3851" i="4" s="1"/>
  <c r="K3853" i="4"/>
  <c r="M3853" i="4" s="1"/>
  <c r="K3855" i="4"/>
  <c r="M3855" i="4" s="1"/>
  <c r="K3857" i="4"/>
  <c r="M3857" i="4" s="1"/>
  <c r="K3860" i="4"/>
  <c r="M3860" i="4" s="1"/>
  <c r="K3862" i="4"/>
  <c r="M3862" i="4" s="1"/>
  <c r="K3864" i="4"/>
  <c r="M3864" i="4" s="1"/>
  <c r="K3868" i="4"/>
  <c r="M3868" i="4" s="1"/>
  <c r="K3870" i="4"/>
  <c r="M3870" i="4" s="1"/>
  <c r="K3872" i="4"/>
  <c r="M3872" i="4" s="1"/>
  <c r="K3874" i="4"/>
  <c r="M3874" i="4" s="1"/>
  <c r="K3877" i="4"/>
  <c r="M3877" i="4" s="1"/>
  <c r="K3879" i="4"/>
  <c r="M3879" i="4" s="1"/>
  <c r="K3881" i="4"/>
  <c r="M3881" i="4" s="1"/>
  <c r="K3884" i="4"/>
  <c r="M3884" i="4" s="1"/>
  <c r="K3886" i="4"/>
  <c r="M3886" i="4" s="1"/>
  <c r="K3888" i="4"/>
  <c r="M3888" i="4" s="1"/>
  <c r="K3891" i="4"/>
  <c r="M3891" i="4" s="1"/>
  <c r="K3893" i="4"/>
  <c r="M3893" i="4" s="1"/>
  <c r="K3895" i="4"/>
  <c r="M3895" i="4" s="1"/>
  <c r="K3898" i="4"/>
  <c r="M3898" i="4" s="1"/>
  <c r="K3900" i="4"/>
  <c r="M3900" i="4" s="1"/>
  <c r="K3902" i="4"/>
  <c r="M3902" i="4" s="1"/>
  <c r="K3904" i="4"/>
  <c r="M3904" i="4" s="1"/>
  <c r="K3907" i="4"/>
  <c r="M3907" i="4" s="1"/>
  <c r="K3909" i="4"/>
  <c r="M3909" i="4" s="1"/>
  <c r="K3911" i="4"/>
  <c r="M3911" i="4" s="1"/>
  <c r="K3915" i="4"/>
  <c r="M3915" i="4" s="1"/>
  <c r="K3917" i="4"/>
  <c r="M3917" i="4" s="1"/>
  <c r="K3919" i="4"/>
  <c r="M3919" i="4" s="1"/>
  <c r="K3923" i="4"/>
  <c r="M3923" i="4" s="1"/>
  <c r="K3925" i="4"/>
  <c r="M3925" i="4" s="1"/>
  <c r="K3927" i="4"/>
  <c r="M3927" i="4" s="1"/>
  <c r="K3931" i="4"/>
  <c r="M3931" i="4" s="1"/>
  <c r="K3933" i="4"/>
  <c r="M3933" i="4" s="1"/>
  <c r="K3935" i="4"/>
  <c r="M3935" i="4" s="1"/>
  <c r="K3937" i="4"/>
  <c r="M3937" i="4" s="1"/>
  <c r="K3939" i="4"/>
  <c r="M3939" i="4" s="1"/>
  <c r="K3941" i="4"/>
  <c r="M3941" i="4" s="1"/>
  <c r="K3943" i="4"/>
  <c r="M3943" i="4" s="1"/>
  <c r="K3945" i="4"/>
  <c r="M3945" i="4" s="1"/>
  <c r="K3950" i="4"/>
  <c r="M3950" i="4" s="1"/>
  <c r="K3952" i="4"/>
  <c r="M3952" i="4" s="1"/>
  <c r="K3954" i="4"/>
  <c r="M3954" i="4" s="1"/>
  <c r="K3956" i="4"/>
  <c r="M3956" i="4" s="1"/>
  <c r="K3960" i="4"/>
  <c r="M3960" i="4" s="1"/>
  <c r="K3962" i="4"/>
  <c r="M3962" i="4" s="1"/>
  <c r="K3964" i="4"/>
  <c r="M3964" i="4" s="1"/>
  <c r="K3966" i="4"/>
  <c r="M3966" i="4" s="1"/>
  <c r="K3969" i="4"/>
  <c r="M3969" i="4" s="1"/>
  <c r="K3971" i="4"/>
  <c r="M3971" i="4" s="1"/>
  <c r="K3973" i="4"/>
  <c r="M3973" i="4" s="1"/>
  <c r="K3978" i="4"/>
  <c r="M3978" i="4" s="1"/>
  <c r="K3980" i="4"/>
  <c r="M3980" i="4" s="1"/>
  <c r="K3982" i="4"/>
  <c r="M3982" i="4" s="1"/>
  <c r="K3987" i="4"/>
  <c r="M3987" i="4" s="1"/>
  <c r="K3989" i="4"/>
  <c r="M3989" i="4" s="1"/>
  <c r="K3991" i="4"/>
  <c r="M3991" i="4" s="1"/>
  <c r="K3993" i="4"/>
  <c r="M3993" i="4" s="1"/>
  <c r="K3996" i="4"/>
  <c r="M3996" i="4" s="1"/>
  <c r="K3998" i="4"/>
  <c r="M3998" i="4" s="1"/>
  <c r="K4000" i="4"/>
  <c r="M4000" i="4" s="1"/>
  <c r="K4005" i="4"/>
  <c r="M4005" i="4" s="1"/>
  <c r="K4007" i="4"/>
  <c r="M4007" i="4" s="1"/>
  <c r="K4009" i="4"/>
  <c r="M4009" i="4" s="1"/>
  <c r="K4014" i="4"/>
  <c r="M4014" i="4" s="1"/>
  <c r="K4016" i="4"/>
  <c r="M4016" i="4" s="1"/>
  <c r="K4018" i="4"/>
  <c r="M4018" i="4" s="1"/>
  <c r="K4023" i="4"/>
  <c r="M4023" i="4" s="1"/>
  <c r="K4025" i="4"/>
  <c r="M4025" i="4" s="1"/>
  <c r="K4027" i="4"/>
  <c r="M4027" i="4" s="1"/>
  <c r="K4029" i="4"/>
  <c r="M4029" i="4" s="1"/>
  <c r="K4033" i="4"/>
  <c r="M4033" i="4" s="1"/>
  <c r="K4035" i="4"/>
  <c r="M4035" i="4" s="1"/>
  <c r="K4037" i="4"/>
  <c r="M4037" i="4" s="1"/>
  <c r="K4039" i="4"/>
  <c r="M4039" i="4" s="1"/>
  <c r="K4042" i="4"/>
  <c r="M4042" i="4" s="1"/>
  <c r="K4044" i="4"/>
  <c r="M4044" i="4" s="1"/>
  <c r="K4046" i="4"/>
  <c r="M4046" i="4" s="1"/>
  <c r="K4048" i="4"/>
  <c r="M4048" i="4" s="1"/>
  <c r="K4051" i="4"/>
  <c r="M4051" i="4" s="1"/>
  <c r="K4053" i="4"/>
  <c r="M4053" i="4" s="1"/>
  <c r="K4055" i="4"/>
  <c r="M4055" i="4" s="1"/>
  <c r="K4058" i="4"/>
  <c r="M4058" i="4" s="1"/>
  <c r="K4060" i="4"/>
  <c r="M4060" i="4" s="1"/>
  <c r="K4062" i="4"/>
  <c r="M4062" i="4" s="1"/>
  <c r="K4064" i="4"/>
  <c r="M4064" i="4" s="1"/>
  <c r="K4067" i="4"/>
  <c r="M4067" i="4" s="1"/>
  <c r="K4069" i="4"/>
  <c r="M4069" i="4" s="1"/>
  <c r="K4071" i="4"/>
  <c r="M4071" i="4" s="1"/>
  <c r="K4076" i="4"/>
  <c r="M4076" i="4" s="1"/>
  <c r="K4078" i="4"/>
  <c r="M4078" i="4" s="1"/>
  <c r="K4080" i="4"/>
  <c r="M4080" i="4" s="1"/>
  <c r="K4082" i="4"/>
  <c r="M4082" i="4" s="1"/>
  <c r="K4085" i="4"/>
  <c r="M4085" i="4" s="1"/>
  <c r="K4087" i="4"/>
  <c r="M4087" i="4" s="1"/>
  <c r="K4089" i="4"/>
  <c r="M4089" i="4" s="1"/>
  <c r="K4092" i="4"/>
  <c r="M4092" i="4" s="1"/>
  <c r="K4094" i="4"/>
  <c r="M4094" i="4" s="1"/>
  <c r="K4096" i="4"/>
  <c r="M4096" i="4" s="1"/>
  <c r="K4098" i="4"/>
  <c r="M4098" i="4" s="1"/>
  <c r="K4100" i="4"/>
  <c r="M4100" i="4" s="1"/>
  <c r="K4105" i="4"/>
  <c r="M4105" i="4" s="1"/>
  <c r="K4107" i="4"/>
  <c r="M4107" i="4" s="1"/>
  <c r="K4109" i="4"/>
  <c r="M4109" i="4" s="1"/>
  <c r="K4111" i="4"/>
  <c r="M4111" i="4" s="1"/>
  <c r="K4116" i="4"/>
  <c r="M4116" i="4" s="1"/>
  <c r="K4118" i="4"/>
  <c r="M4118" i="4" s="1"/>
  <c r="K4120" i="4"/>
  <c r="M4120" i="4" s="1"/>
  <c r="K4123" i="4"/>
  <c r="M4123" i="4" s="1"/>
  <c r="K4125" i="4"/>
  <c r="M4125" i="4" s="1"/>
  <c r="K4127" i="4"/>
  <c r="M4127" i="4" s="1"/>
  <c r="K4130" i="4"/>
  <c r="M4130" i="4" s="1"/>
  <c r="K4132" i="4"/>
  <c r="M4132" i="4" s="1"/>
  <c r="K4134" i="4"/>
  <c r="M4134" i="4" s="1"/>
  <c r="K4136" i="4"/>
  <c r="M4136" i="4" s="1"/>
  <c r="K4139" i="4"/>
  <c r="M4139" i="4" s="1"/>
  <c r="K4141" i="4"/>
  <c r="M4141" i="4" s="1"/>
  <c r="K4143" i="4"/>
  <c r="M4143" i="4" s="1"/>
  <c r="K4146" i="4"/>
  <c r="M4146" i="4" s="1"/>
  <c r="K4148" i="4"/>
  <c r="M4148" i="4" s="1"/>
  <c r="K4150" i="4"/>
  <c r="M4150" i="4" s="1"/>
  <c r="K4152" i="4"/>
  <c r="M4152" i="4" s="1"/>
  <c r="K4155" i="4"/>
  <c r="M4155" i="4" s="1"/>
  <c r="K4157" i="4"/>
  <c r="M4157" i="4" s="1"/>
  <c r="K4159" i="4"/>
  <c r="M4159" i="4" s="1"/>
  <c r="K4161" i="4"/>
  <c r="M4161" i="4" s="1"/>
  <c r="K4164" i="4"/>
  <c r="M4164" i="4" s="1"/>
  <c r="K4166" i="4"/>
  <c r="M4166" i="4" s="1"/>
  <c r="K4168" i="4"/>
  <c r="M4168" i="4" s="1"/>
  <c r="K4170" i="4"/>
  <c r="M4170" i="4" s="1"/>
  <c r="K4173" i="4"/>
  <c r="M4173" i="4" s="1"/>
  <c r="K4175" i="4"/>
  <c r="M4175" i="4" s="1"/>
  <c r="K4177" i="4"/>
  <c r="M4177" i="4" s="1"/>
  <c r="K4180" i="4"/>
  <c r="M4180" i="4" s="1"/>
  <c r="K4182" i="4"/>
  <c r="M4182" i="4" s="1"/>
  <c r="K4184" i="4"/>
  <c r="M4184" i="4" s="1"/>
  <c r="K4186" i="4"/>
  <c r="M4186" i="4" s="1"/>
  <c r="K4189" i="4"/>
  <c r="M4189" i="4" s="1"/>
  <c r="K4191" i="4"/>
  <c r="M4191" i="4" s="1"/>
  <c r="K4193" i="4"/>
  <c r="M4193" i="4" s="1"/>
  <c r="K4195" i="4"/>
  <c r="M4195" i="4" s="1"/>
  <c r="K4198" i="4"/>
  <c r="M4198" i="4" s="1"/>
  <c r="K4200" i="4"/>
  <c r="M4200" i="4" s="1"/>
  <c r="K4202" i="4"/>
  <c r="M4202" i="4" s="1"/>
  <c r="K4205" i="4"/>
  <c r="M4205" i="4" s="1"/>
  <c r="K4207" i="4"/>
  <c r="M4207" i="4" s="1"/>
  <c r="K4209" i="4"/>
  <c r="M4209" i="4" s="1"/>
  <c r="K4211" i="4"/>
  <c r="M4211" i="4" s="1"/>
  <c r="K4213" i="4"/>
  <c r="M4213" i="4" s="1"/>
  <c r="K4216" i="4"/>
  <c r="M4216" i="4" s="1"/>
  <c r="K4218" i="4"/>
  <c r="M4218" i="4" s="1"/>
  <c r="K4220" i="4"/>
  <c r="M4220" i="4" s="1"/>
  <c r="K4225" i="4"/>
  <c r="M4225" i="4" s="1"/>
  <c r="K4227" i="4"/>
  <c r="M4227" i="4" s="1"/>
  <c r="K4229" i="4"/>
  <c r="M4229" i="4" s="1"/>
  <c r="K4233" i="4"/>
  <c r="M4233" i="4" s="1"/>
  <c r="K4236" i="4"/>
  <c r="M4236" i="4" s="1"/>
  <c r="K4238" i="4"/>
  <c r="M4238" i="4" s="1"/>
  <c r="K4243" i="4"/>
  <c r="M4243" i="4" s="1"/>
  <c r="K4246" i="4"/>
  <c r="M4246" i="4" s="1"/>
  <c r="K4248" i="4"/>
  <c r="M4248" i="4" s="1"/>
  <c r="K4252" i="4"/>
  <c r="M4252" i="4" s="1"/>
  <c r="K4254" i="4"/>
  <c r="M4254" i="4" s="1"/>
  <c r="K4256" i="4"/>
  <c r="M4256" i="4" s="1"/>
  <c r="K4261" i="4"/>
  <c r="M4261" i="4" s="1"/>
  <c r="K4263" i="4"/>
  <c r="M4263" i="4" s="1"/>
  <c r="K4265" i="4"/>
  <c r="M4265" i="4" s="1"/>
  <c r="K4269" i="4"/>
  <c r="M4269" i="4" s="1"/>
  <c r="K4271" i="4"/>
  <c r="M4271" i="4" s="1"/>
  <c r="K4273" i="4"/>
  <c r="M4273" i="4" s="1"/>
  <c r="K4275" i="4"/>
  <c r="M4275" i="4" s="1"/>
  <c r="K4348" i="4"/>
  <c r="M4348" i="4" s="1"/>
  <c r="K4343" i="4"/>
  <c r="M4343" i="4" s="1"/>
  <c r="K4339" i="4"/>
  <c r="M4339" i="4" s="1"/>
  <c r="K4334" i="4"/>
  <c r="M4334" i="4" s="1"/>
  <c r="K4330" i="4"/>
  <c r="M4330" i="4" s="1"/>
  <c r="K4325" i="4"/>
  <c r="M4325" i="4" s="1"/>
  <c r="K4321" i="4"/>
  <c r="M4321" i="4" s="1"/>
  <c r="K4314" i="4"/>
  <c r="M4314" i="4" s="1"/>
  <c r="K4310" i="4"/>
  <c r="M4310" i="4" s="1"/>
  <c r="K4306" i="4"/>
  <c r="M4306" i="4" s="1"/>
  <c r="K4302" i="4"/>
  <c r="M4302" i="4" s="1"/>
  <c r="K4299" i="4"/>
  <c r="M4299" i="4" s="1"/>
  <c r="K4295" i="4"/>
  <c r="M4295" i="4" s="1"/>
  <c r="K4291" i="4"/>
  <c r="M4291" i="4" s="1"/>
  <c r="K4287" i="4"/>
  <c r="M4287" i="4" s="1"/>
  <c r="K4283" i="4"/>
  <c r="M4283" i="4" s="1"/>
  <c r="K4279" i="4"/>
  <c r="M4279" i="4" s="1"/>
  <c r="K4381" i="4"/>
  <c r="M4381" i="4" s="1"/>
  <c r="K4379" i="4"/>
  <c r="M4379" i="4" s="1"/>
  <c r="K4377" i="4"/>
  <c r="M4377" i="4" s="1"/>
  <c r="K4374" i="4"/>
  <c r="M4374" i="4" s="1"/>
  <c r="K4372" i="4"/>
  <c r="M4372" i="4" s="1"/>
  <c r="K4370" i="4"/>
  <c r="M4370" i="4" s="1"/>
  <c r="K4368" i="4"/>
  <c r="M4368" i="4" s="1"/>
  <c r="K4366" i="4"/>
  <c r="M4366" i="4" s="1"/>
  <c r="K4363" i="4"/>
  <c r="M4363" i="4" s="1"/>
  <c r="K4361" i="4"/>
  <c r="M4361" i="4" s="1"/>
  <c r="K4359" i="4"/>
  <c r="M4359" i="4" s="1"/>
  <c r="K4357" i="4"/>
  <c r="M4357" i="4" s="1"/>
  <c r="K4355" i="4"/>
  <c r="M4355" i="4" s="1"/>
  <c r="K4352" i="4"/>
  <c r="M4352" i="4" s="1"/>
  <c r="K4350" i="4"/>
  <c r="M4350" i="4" s="1"/>
  <c r="K4347" i="4"/>
  <c r="M4347" i="4" s="1"/>
  <c r="K4342" i="4"/>
  <c r="M4342" i="4" s="1"/>
  <c r="K4338" i="4"/>
  <c r="M4338" i="4" s="1"/>
  <c r="K4333" i="4"/>
  <c r="M4333" i="4" s="1"/>
  <c r="K4329" i="4"/>
  <c r="M4329" i="4" s="1"/>
  <c r="K4324" i="4"/>
  <c r="M4324" i="4" s="1"/>
  <c r="K4320" i="4"/>
  <c r="M4320" i="4" s="1"/>
  <c r="K4317" i="4"/>
  <c r="M4317" i="4" s="1"/>
  <c r="K4313" i="4"/>
  <c r="M4313" i="4" s="1"/>
  <c r="K4309" i="4"/>
  <c r="M4309" i="4" s="1"/>
  <c r="K4305" i="4"/>
  <c r="M4305" i="4" s="1"/>
  <c r="K4301" i="4"/>
  <c r="M4301" i="4" s="1"/>
  <c r="K4294" i="4"/>
  <c r="M4294" i="4" s="1"/>
  <c r="K4290" i="4"/>
  <c r="M4290" i="4" s="1"/>
  <c r="K4286" i="4"/>
  <c r="M4286" i="4" s="1"/>
  <c r="K4282" i="4"/>
  <c r="M4282" i="4" s="1"/>
  <c r="K4278" i="4"/>
  <c r="M4278" i="4" s="1"/>
  <c r="K3290" i="4"/>
  <c r="M3290" i="4" s="1"/>
  <c r="K3292" i="4"/>
  <c r="M3292" i="4" s="1"/>
  <c r="K3294" i="4"/>
  <c r="M3294" i="4" s="1"/>
  <c r="K3297" i="4"/>
  <c r="M3297" i="4" s="1"/>
  <c r="K3299" i="4"/>
  <c r="M3299" i="4" s="1"/>
  <c r="K3301" i="4"/>
  <c r="M3301" i="4" s="1"/>
  <c r="K3305" i="4"/>
  <c r="M3305" i="4" s="1"/>
  <c r="K3307" i="4"/>
  <c r="M3307" i="4" s="1"/>
  <c r="K3309" i="4"/>
  <c r="M3309" i="4" s="1"/>
  <c r="K3312" i="4"/>
  <c r="M3312" i="4" s="1"/>
  <c r="K3314" i="4"/>
  <c r="M3314" i="4" s="1"/>
  <c r="K3317" i="4"/>
  <c r="M3317" i="4" s="1"/>
  <c r="K3319" i="4"/>
  <c r="M3319" i="4" s="1"/>
  <c r="K3322" i="4"/>
  <c r="M3322" i="4" s="1"/>
  <c r="K3324" i="4"/>
  <c r="M3324" i="4" s="1"/>
  <c r="K3326" i="4"/>
  <c r="M3326" i="4" s="1"/>
  <c r="K3328" i="4"/>
  <c r="M3328" i="4" s="1"/>
  <c r="K3331" i="4"/>
  <c r="M3331" i="4" s="1"/>
  <c r="K3333" i="4"/>
  <c r="M3333" i="4" s="1"/>
  <c r="K3335" i="4"/>
  <c r="M3335" i="4" s="1"/>
  <c r="K3337" i="4"/>
  <c r="M3337" i="4" s="1"/>
  <c r="K3339" i="4"/>
  <c r="M3339" i="4" s="1"/>
  <c r="K3341" i="4"/>
  <c r="M3341" i="4" s="1"/>
  <c r="K3344" i="4"/>
  <c r="M3344" i="4" s="1"/>
  <c r="K3346" i="4"/>
  <c r="M3346" i="4" s="1"/>
  <c r="K3350" i="4"/>
  <c r="M3350" i="4" s="1"/>
  <c r="K3352" i="4"/>
  <c r="M3352" i="4" s="1"/>
  <c r="K3354" i="4"/>
  <c r="M3354" i="4" s="1"/>
  <c r="K3357" i="4"/>
  <c r="M3357" i="4" s="1"/>
  <c r="K3359" i="4"/>
  <c r="M3359" i="4" s="1"/>
  <c r="K3361" i="4"/>
  <c r="M3361" i="4" s="1"/>
  <c r="K3363" i="4"/>
  <c r="M3363" i="4" s="1"/>
  <c r="K3365" i="4"/>
  <c r="M3365" i="4" s="1"/>
  <c r="K3368" i="4"/>
  <c r="M3368" i="4" s="1"/>
  <c r="K3370" i="4"/>
  <c r="M3370" i="4" s="1"/>
  <c r="K3372" i="4"/>
  <c r="M3372" i="4" s="1"/>
  <c r="K3375" i="4"/>
  <c r="M3375" i="4" s="1"/>
  <c r="K3377" i="4"/>
  <c r="M3377" i="4" s="1"/>
  <c r="K3382" i="4"/>
  <c r="M3382" i="4" s="1"/>
  <c r="K3384" i="4"/>
  <c r="M3384" i="4" s="1"/>
  <c r="K3386" i="4"/>
  <c r="M3386" i="4" s="1"/>
  <c r="K3391" i="4"/>
  <c r="M3391" i="4" s="1"/>
  <c r="K3393" i="4"/>
  <c r="M3393" i="4" s="1"/>
  <c r="K3395" i="4"/>
  <c r="M3395" i="4" s="1"/>
  <c r="K3397" i="4"/>
  <c r="M3397" i="4" s="1"/>
  <c r="K3399" i="4"/>
  <c r="M3399" i="4" s="1"/>
  <c r="K3402" i="4"/>
  <c r="M3402" i="4" s="1"/>
  <c r="K3404" i="4"/>
  <c r="M3404" i="4" s="1"/>
  <c r="K3407" i="4"/>
  <c r="M3407" i="4" s="1"/>
  <c r="K3409" i="4"/>
  <c r="M3409" i="4" s="1"/>
  <c r="K3411" i="4"/>
  <c r="M3411" i="4" s="1"/>
  <c r="K3413" i="4"/>
  <c r="M3413" i="4" s="1"/>
  <c r="K3416" i="4"/>
  <c r="M3416" i="4" s="1"/>
  <c r="K3418" i="4"/>
  <c r="M3418" i="4" s="1"/>
  <c r="K3422" i="4"/>
  <c r="M3422" i="4" s="1"/>
  <c r="K3424" i="4"/>
  <c r="M3424" i="4" s="1"/>
  <c r="K3426" i="4"/>
  <c r="M3426" i="4" s="1"/>
  <c r="K3428" i="4"/>
  <c r="M3428" i="4" s="1"/>
  <c r="K3433" i="4"/>
  <c r="M3433" i="4" s="1"/>
  <c r="K3435" i="4"/>
  <c r="M3435" i="4" s="1"/>
  <c r="K3437" i="4"/>
  <c r="M3437" i="4" s="1"/>
  <c r="K3440" i="4"/>
  <c r="M3440" i="4" s="1"/>
  <c r="K3442" i="4"/>
  <c r="M3442" i="4" s="1"/>
  <c r="K3444" i="4"/>
  <c r="M3444" i="4" s="1"/>
  <c r="K3446" i="4"/>
  <c r="M3446" i="4" s="1"/>
  <c r="K3449" i="4"/>
  <c r="M3449" i="4" s="1"/>
  <c r="K3453" i="4"/>
  <c r="M3453" i="4" s="1"/>
  <c r="K3455" i="4"/>
  <c r="M3455" i="4" s="1"/>
  <c r="K3457" i="4"/>
  <c r="M3457" i="4" s="1"/>
  <c r="K3459" i="4"/>
  <c r="M3459" i="4" s="1"/>
  <c r="K3461" i="4"/>
  <c r="M3461" i="4" s="1"/>
  <c r="K3463" i="4"/>
  <c r="M3463" i="4" s="1"/>
  <c r="K3466" i="4"/>
  <c r="M3466" i="4" s="1"/>
  <c r="K3468" i="4"/>
  <c r="M3468" i="4" s="1"/>
  <c r="K3470" i="4"/>
  <c r="M3470" i="4" s="1"/>
  <c r="K3472" i="4"/>
  <c r="M3472" i="4" s="1"/>
  <c r="K3474" i="4"/>
  <c r="M3474" i="4" s="1"/>
  <c r="K3476" i="4"/>
  <c r="M3476" i="4" s="1"/>
  <c r="K3478" i="4"/>
  <c r="M3478" i="4" s="1"/>
  <c r="K3480" i="4"/>
  <c r="M3480" i="4" s="1"/>
  <c r="K3483" i="4"/>
  <c r="M3483" i="4" s="1"/>
  <c r="K3485" i="4"/>
  <c r="M3485" i="4" s="1"/>
  <c r="K3487" i="4"/>
  <c r="M3487" i="4" s="1"/>
  <c r="K3489" i="4"/>
  <c r="M3489" i="4" s="1"/>
  <c r="K3491" i="4"/>
  <c r="M3491" i="4" s="1"/>
  <c r="K3493" i="4"/>
  <c r="M3493" i="4" s="1"/>
  <c r="K3495" i="4"/>
  <c r="M3495" i="4" s="1"/>
  <c r="K3497" i="4"/>
  <c r="M3497" i="4" s="1"/>
  <c r="K3499" i="4"/>
  <c r="M3499" i="4" s="1"/>
  <c r="K3502" i="4"/>
  <c r="M3502" i="4" s="1"/>
  <c r="K3504" i="4"/>
  <c r="M3504" i="4" s="1"/>
  <c r="K3506" i="4"/>
  <c r="M3506" i="4" s="1"/>
  <c r="K3510" i="4"/>
  <c r="M3510" i="4" s="1"/>
  <c r="K3512" i="4"/>
  <c r="M3512" i="4" s="1"/>
  <c r="K3514" i="4"/>
  <c r="M3514" i="4" s="1"/>
  <c r="K3516" i="4"/>
  <c r="M3516" i="4" s="1"/>
  <c r="K3521" i="4"/>
  <c r="M3521" i="4" s="1"/>
  <c r="K3523" i="4"/>
  <c r="M3523" i="4" s="1"/>
  <c r="K3525" i="4"/>
  <c r="M3525" i="4" s="1"/>
  <c r="K3527" i="4"/>
  <c r="M3527" i="4" s="1"/>
  <c r="K3530" i="4"/>
  <c r="M3530" i="4" s="1"/>
  <c r="K3532" i="4"/>
  <c r="M3532" i="4" s="1"/>
  <c r="K3534" i="4"/>
  <c r="M3534" i="4" s="1"/>
  <c r="K3536" i="4"/>
  <c r="M3536" i="4" s="1"/>
  <c r="K3539" i="4"/>
  <c r="M3539" i="4" s="1"/>
  <c r="K3541" i="4"/>
  <c r="M3541" i="4" s="1"/>
  <c r="K3545" i="4"/>
  <c r="M3545" i="4" s="1"/>
  <c r="K3547" i="4"/>
  <c r="M3547" i="4" s="1"/>
  <c r="K3551" i="4"/>
  <c r="M3551" i="4" s="1"/>
  <c r="K3553" i="4"/>
  <c r="M3553" i="4" s="1"/>
  <c r="K3555" i="4"/>
  <c r="M3555" i="4" s="1"/>
  <c r="K3557" i="4"/>
  <c r="M3557" i="4" s="1"/>
  <c r="K3560" i="4"/>
  <c r="M3560" i="4" s="1"/>
  <c r="K3562" i="4"/>
  <c r="M3562" i="4" s="1"/>
  <c r="K3564" i="4"/>
  <c r="M3564" i="4" s="1"/>
  <c r="K3566" i="4"/>
  <c r="M3566" i="4" s="1"/>
  <c r="K3569" i="4"/>
  <c r="M3569" i="4" s="1"/>
  <c r="K3571" i="4"/>
  <c r="M3571" i="4" s="1"/>
  <c r="K3573" i="4"/>
  <c r="M3573" i="4" s="1"/>
  <c r="K3575" i="4"/>
  <c r="M3575" i="4" s="1"/>
  <c r="K3578" i="4"/>
  <c r="M3578" i="4" s="1"/>
  <c r="K3580" i="4"/>
  <c r="M3580" i="4" s="1"/>
  <c r="K3583" i="4"/>
  <c r="M3583" i="4" s="1"/>
  <c r="K3585" i="4"/>
  <c r="M3585" i="4" s="1"/>
  <c r="K3587" i="4"/>
  <c r="M3587" i="4" s="1"/>
  <c r="K3589" i="4"/>
  <c r="M3589" i="4" s="1"/>
  <c r="K3591" i="4"/>
  <c r="M3591" i="4" s="1"/>
  <c r="K3594" i="4"/>
  <c r="M3594" i="4" s="1"/>
  <c r="K3596" i="4"/>
  <c r="M3596" i="4" s="1"/>
  <c r="K3598" i="4"/>
  <c r="M3598" i="4" s="1"/>
  <c r="K3600" i="4"/>
  <c r="M3600" i="4" s="1"/>
  <c r="K3603" i="4"/>
  <c r="M3603" i="4" s="1"/>
  <c r="K3605" i="4"/>
  <c r="M3605" i="4" s="1"/>
  <c r="K3607" i="4"/>
  <c r="M3607" i="4" s="1"/>
  <c r="K3609" i="4"/>
  <c r="M3609" i="4" s="1"/>
  <c r="K3612" i="4"/>
  <c r="M3612" i="4" s="1"/>
  <c r="K3614" i="4"/>
  <c r="M3614" i="4" s="1"/>
  <c r="K3616" i="4"/>
  <c r="M3616" i="4" s="1"/>
  <c r="K3618" i="4"/>
  <c r="M3618" i="4" s="1"/>
  <c r="K3620" i="4"/>
  <c r="M3620" i="4" s="1"/>
  <c r="K3622" i="4"/>
  <c r="M3622" i="4" s="1"/>
  <c r="K3626" i="4"/>
  <c r="M3626" i="4" s="1"/>
  <c r="K3628" i="4"/>
  <c r="M3628" i="4" s="1"/>
  <c r="K3630" i="4"/>
  <c r="M3630" i="4" s="1"/>
  <c r="K3635" i="4"/>
  <c r="M3635" i="4" s="1"/>
  <c r="K3637" i="4"/>
  <c r="M3637" i="4" s="1"/>
  <c r="K3639" i="4"/>
  <c r="M3639" i="4" s="1"/>
  <c r="K3642" i="4"/>
  <c r="M3642" i="4" s="1"/>
  <c r="K3644" i="4"/>
  <c r="M3644" i="4" s="1"/>
  <c r="K3646" i="4"/>
  <c r="M3646" i="4" s="1"/>
  <c r="K3649" i="4"/>
  <c r="M3649" i="4" s="1"/>
  <c r="K3651" i="4"/>
  <c r="M3651" i="4" s="1"/>
  <c r="K3653" i="4"/>
  <c r="M3653" i="4" s="1"/>
  <c r="K3656" i="4"/>
  <c r="M3656" i="4" s="1"/>
  <c r="K3658" i="4"/>
  <c r="M3658" i="4" s="1"/>
  <c r="K3660" i="4"/>
  <c r="M3660" i="4" s="1"/>
  <c r="K3662" i="4"/>
  <c r="M3662" i="4" s="1"/>
  <c r="K3664" i="4"/>
  <c r="M3664" i="4" s="1"/>
  <c r="K3667" i="4"/>
  <c r="M3667" i="4" s="1"/>
  <c r="K3669" i="4"/>
  <c r="M3669" i="4" s="1"/>
  <c r="K3671" i="4"/>
  <c r="M3671" i="4" s="1"/>
  <c r="K3673" i="4"/>
  <c r="M3673" i="4" s="1"/>
  <c r="K3676" i="4"/>
  <c r="M3676" i="4" s="1"/>
  <c r="K3679" i="4"/>
  <c r="M3679" i="4" s="1"/>
  <c r="K3681" i="4"/>
  <c r="M3681" i="4" s="1"/>
  <c r="K3683" i="4"/>
  <c r="M3683" i="4" s="1"/>
  <c r="K3685" i="4"/>
  <c r="M3685" i="4" s="1"/>
  <c r="K3701" i="4"/>
  <c r="M3701" i="4" s="1"/>
  <c r="K3703" i="4"/>
  <c r="M3703" i="4" s="1"/>
  <c r="K3705" i="4"/>
  <c r="M3705" i="4" s="1"/>
  <c r="K3708" i="4"/>
  <c r="M3708" i="4" s="1"/>
  <c r="K3710" i="4"/>
  <c r="M3710" i="4" s="1"/>
  <c r="K3712" i="4"/>
  <c r="M3712" i="4" s="1"/>
  <c r="K3717" i="4"/>
  <c r="M3717" i="4" s="1"/>
  <c r="K3719" i="4"/>
  <c r="M3719" i="4" s="1"/>
  <c r="K3721" i="4"/>
  <c r="M3721" i="4" s="1"/>
  <c r="K3724" i="4"/>
  <c r="M3724" i="4" s="1"/>
  <c r="K3726" i="4"/>
  <c r="M3726" i="4" s="1"/>
  <c r="K3731" i="4"/>
  <c r="M3731" i="4" s="1"/>
  <c r="K3733" i="4"/>
  <c r="M3733" i="4" s="1"/>
  <c r="K3735" i="4"/>
  <c r="M3735" i="4" s="1"/>
  <c r="K3738" i="4"/>
  <c r="M3738" i="4" s="1"/>
  <c r="K3740" i="4"/>
  <c r="M3740" i="4" s="1"/>
  <c r="K3742" i="4"/>
  <c r="M3742" i="4" s="1"/>
  <c r="K3745" i="4"/>
  <c r="M3745" i="4" s="1"/>
  <c r="K3747" i="4"/>
  <c r="M3747" i="4" s="1"/>
  <c r="K3749" i="4"/>
  <c r="M3749" i="4" s="1"/>
  <c r="K3754" i="4"/>
  <c r="M3754" i="4" s="1"/>
  <c r="K3756" i="4"/>
  <c r="M3756" i="4" s="1"/>
  <c r="K3759" i="4"/>
  <c r="M3759" i="4" s="1"/>
  <c r="K3761" i="4"/>
  <c r="M3761" i="4" s="1"/>
  <c r="K3763" i="4"/>
  <c r="M3763" i="4" s="1"/>
  <c r="K3766" i="4"/>
  <c r="M3766" i="4" s="1"/>
  <c r="K3768" i="4"/>
  <c r="M3768" i="4" s="1"/>
  <c r="K3770" i="4"/>
  <c r="M3770" i="4" s="1"/>
  <c r="K3773" i="4"/>
  <c r="M3773" i="4" s="1"/>
  <c r="K3775" i="4"/>
  <c r="M3775" i="4" s="1"/>
  <c r="K3777" i="4"/>
  <c r="M3777" i="4" s="1"/>
  <c r="K3782" i="4"/>
  <c r="M3782" i="4" s="1"/>
  <c r="K3784" i="4"/>
  <c r="M3784" i="4" s="1"/>
  <c r="K3787" i="4"/>
  <c r="M3787" i="4" s="1"/>
  <c r="K3789" i="4"/>
  <c r="M3789" i="4" s="1"/>
  <c r="K3791" i="4"/>
  <c r="M3791" i="4" s="1"/>
  <c r="K3793" i="4"/>
  <c r="M3793" i="4" s="1"/>
  <c r="K3796" i="4"/>
  <c r="M3796" i="4" s="1"/>
  <c r="K3798" i="4"/>
  <c r="M3798" i="4" s="1"/>
  <c r="K3803" i="4"/>
  <c r="M3803" i="4" s="1"/>
  <c r="K3805" i="4"/>
  <c r="M3805" i="4" s="1"/>
  <c r="K3807" i="4"/>
  <c r="M3807" i="4" s="1"/>
  <c r="K3810" i="4"/>
  <c r="M3810" i="4" s="1"/>
  <c r="K3812" i="4"/>
  <c r="M3812" i="4" s="1"/>
  <c r="K3814" i="4"/>
  <c r="M3814" i="4" s="1"/>
  <c r="K3816" i="4"/>
  <c r="M3816" i="4" s="1"/>
  <c r="K3818" i="4"/>
  <c r="M3818" i="4" s="1"/>
  <c r="K3821" i="4"/>
  <c r="M3821" i="4" s="1"/>
  <c r="K3823" i="4"/>
  <c r="M3823" i="4" s="1"/>
  <c r="K3825" i="4"/>
  <c r="M3825" i="4" s="1"/>
  <c r="K3830" i="4"/>
  <c r="M3830" i="4" s="1"/>
  <c r="K3832" i="4"/>
  <c r="M3832" i="4" s="1"/>
  <c r="K3836" i="4"/>
  <c r="M3836" i="4" s="1"/>
  <c r="K3838" i="4"/>
  <c r="M3838" i="4" s="1"/>
  <c r="K3840" i="4"/>
  <c r="M3840" i="4" s="1"/>
  <c r="K3845" i="4"/>
  <c r="M3845" i="4" s="1"/>
  <c r="K3847" i="4"/>
  <c r="M3847" i="4" s="1"/>
  <c r="K3849" i="4"/>
  <c r="M3849" i="4" s="1"/>
  <c r="K3852" i="4"/>
  <c r="M3852" i="4" s="1"/>
  <c r="K3854" i="4"/>
  <c r="M3854" i="4" s="1"/>
  <c r="K3856" i="4"/>
  <c r="M3856" i="4" s="1"/>
  <c r="K3861" i="4"/>
  <c r="M3861" i="4" s="1"/>
  <c r="K3863" i="4"/>
  <c r="M3863" i="4" s="1"/>
  <c r="K3865" i="4"/>
  <c r="M3865" i="4" s="1"/>
  <c r="K3869" i="4"/>
  <c r="M3869" i="4" s="1"/>
  <c r="K3871" i="4"/>
  <c r="M3871" i="4" s="1"/>
  <c r="K3873" i="4"/>
  <c r="M3873" i="4" s="1"/>
  <c r="K3876" i="4"/>
  <c r="M3876" i="4" s="1"/>
  <c r="K3878" i="4"/>
  <c r="M3878" i="4" s="1"/>
  <c r="K3880" i="4"/>
  <c r="M3880" i="4" s="1"/>
  <c r="K3883" i="4"/>
  <c r="M3883" i="4" s="1"/>
  <c r="K3885" i="4"/>
  <c r="M3885" i="4" s="1"/>
  <c r="K3887" i="4"/>
  <c r="M3887" i="4" s="1"/>
  <c r="K3889" i="4"/>
  <c r="M3889" i="4" s="1"/>
  <c r="K3892" i="4"/>
  <c r="M3892" i="4" s="1"/>
  <c r="K3894" i="4"/>
  <c r="M3894" i="4" s="1"/>
  <c r="K3896" i="4"/>
  <c r="M3896" i="4" s="1"/>
  <c r="K3899" i="4"/>
  <c r="M3899" i="4" s="1"/>
  <c r="K3901" i="4"/>
  <c r="M3901" i="4" s="1"/>
  <c r="K3903" i="4"/>
  <c r="M3903" i="4" s="1"/>
  <c r="K3908" i="4"/>
  <c r="M3908" i="4" s="1"/>
  <c r="K3910" i="4"/>
  <c r="M3910" i="4" s="1"/>
  <c r="K3914" i="4"/>
  <c r="M3914" i="4" s="1"/>
  <c r="K3918" i="4"/>
  <c r="M3918" i="4" s="1"/>
  <c r="K3920" i="4"/>
  <c r="M3920" i="4" s="1"/>
  <c r="K3924" i="4"/>
  <c r="M3924" i="4" s="1"/>
  <c r="K3926" i="4"/>
  <c r="M3926" i="4" s="1"/>
  <c r="K3928" i="4"/>
  <c r="M3928" i="4" s="1"/>
  <c r="K3932" i="4"/>
  <c r="M3932" i="4" s="1"/>
  <c r="K3934" i="4"/>
  <c r="M3934" i="4" s="1"/>
  <c r="K3936" i="4"/>
  <c r="M3936" i="4" s="1"/>
  <c r="K3940" i="4"/>
  <c r="M3940" i="4" s="1"/>
  <c r="K3942" i="4"/>
  <c r="M3942" i="4" s="1"/>
  <c r="K3944" i="4"/>
  <c r="M3944" i="4" s="1"/>
  <c r="K3946" i="4"/>
  <c r="M3946" i="4" s="1"/>
  <c r="K3949" i="4"/>
  <c r="M3949" i="4" s="1"/>
  <c r="K3951" i="4"/>
  <c r="M3951" i="4" s="1"/>
  <c r="K3953" i="4"/>
  <c r="M3953" i="4" s="1"/>
  <c r="K3955" i="4"/>
  <c r="M3955" i="4" s="1"/>
  <c r="K3961" i="4"/>
  <c r="M3961" i="4" s="1"/>
  <c r="K3963" i="4"/>
  <c r="M3963" i="4" s="1"/>
  <c r="K3965" i="4"/>
  <c r="M3965" i="4" s="1"/>
  <c r="K3968" i="4"/>
  <c r="M3968" i="4" s="1"/>
  <c r="K3970" i="4"/>
  <c r="M3970" i="4" s="1"/>
  <c r="K3972" i="4"/>
  <c r="M3972" i="4" s="1"/>
  <c r="K3974" i="4"/>
  <c r="M3974" i="4" s="1"/>
  <c r="K3977" i="4"/>
  <c r="M3977" i="4" s="1"/>
  <c r="K3979" i="4"/>
  <c r="M3979" i="4" s="1"/>
  <c r="K3981" i="4"/>
  <c r="M3981" i="4" s="1"/>
  <c r="K3983" i="4"/>
  <c r="M3983" i="4" s="1"/>
  <c r="K3986" i="4"/>
  <c r="M3986" i="4" s="1"/>
  <c r="K3988" i="4"/>
  <c r="M3988" i="4" s="1"/>
  <c r="K3990" i="4"/>
  <c r="M3990" i="4" s="1"/>
  <c r="K3992" i="4"/>
  <c r="M3992" i="4" s="1"/>
  <c r="K3995" i="4"/>
  <c r="M3995" i="4" s="1"/>
  <c r="K3997" i="4"/>
  <c r="M3997" i="4" s="1"/>
  <c r="K3999" i="4"/>
  <c r="M3999" i="4" s="1"/>
  <c r="K4001" i="4"/>
  <c r="M4001" i="4" s="1"/>
  <c r="K4004" i="4"/>
  <c r="M4004" i="4" s="1"/>
  <c r="K4006" i="4"/>
  <c r="M4006" i="4" s="1"/>
  <c r="K4008" i="4"/>
  <c r="M4008" i="4" s="1"/>
  <c r="K4010" i="4"/>
  <c r="M4010" i="4" s="1"/>
  <c r="K4013" i="4"/>
  <c r="M4013" i="4" s="1"/>
  <c r="K4015" i="4"/>
  <c r="M4015" i="4" s="1"/>
  <c r="K4017" i="4"/>
  <c r="M4017" i="4" s="1"/>
  <c r="K4019" i="4"/>
  <c r="M4019" i="4" s="1"/>
  <c r="K4022" i="4"/>
  <c r="M4022" i="4" s="1"/>
  <c r="K4024" i="4"/>
  <c r="M4024" i="4" s="1"/>
  <c r="K4026" i="4"/>
  <c r="M4026" i="4" s="1"/>
  <c r="K4028" i="4"/>
  <c r="M4028" i="4" s="1"/>
  <c r="K4034" i="4"/>
  <c r="M4034" i="4" s="1"/>
  <c r="K4036" i="4"/>
  <c r="M4036" i="4" s="1"/>
  <c r="K4038" i="4"/>
  <c r="M4038" i="4" s="1"/>
  <c r="K4041" i="4"/>
  <c r="M4041" i="4" s="1"/>
  <c r="K4043" i="4"/>
  <c r="M4043" i="4" s="1"/>
  <c r="K4045" i="4"/>
  <c r="M4045" i="4" s="1"/>
  <c r="K4047" i="4"/>
  <c r="M4047" i="4" s="1"/>
  <c r="K4050" i="4"/>
  <c r="M4050" i="4" s="1"/>
  <c r="K4052" i="4"/>
  <c r="M4052" i="4" s="1"/>
  <c r="K4054" i="4"/>
  <c r="M4054" i="4" s="1"/>
  <c r="K4056" i="4"/>
  <c r="M4056" i="4" s="1"/>
  <c r="K4059" i="4"/>
  <c r="M4059" i="4" s="1"/>
  <c r="K4061" i="4"/>
  <c r="M4061" i="4" s="1"/>
  <c r="K4063" i="4"/>
  <c r="M4063" i="4" s="1"/>
  <c r="K4065" i="4"/>
  <c r="M4065" i="4" s="1"/>
  <c r="K4070" i="4"/>
  <c r="M4070" i="4" s="1"/>
  <c r="K4072" i="4"/>
  <c r="M4072" i="4" s="1"/>
  <c r="K4075" i="4"/>
  <c r="M4075" i="4" s="1"/>
  <c r="K4077" i="4"/>
  <c r="M4077" i="4" s="1"/>
  <c r="K4079" i="4"/>
  <c r="M4079" i="4" s="1"/>
  <c r="K4081" i="4"/>
  <c r="M4081" i="4" s="1"/>
  <c r="K4083" i="4"/>
  <c r="M4083" i="4" s="1"/>
  <c r="K4086" i="4"/>
  <c r="M4086" i="4" s="1"/>
  <c r="K4088" i="4"/>
  <c r="M4088" i="4" s="1"/>
  <c r="K4090" i="4"/>
  <c r="M4090" i="4" s="1"/>
  <c r="K4093" i="4"/>
  <c r="M4093" i="4" s="1"/>
  <c r="K4095" i="4"/>
  <c r="M4095" i="4" s="1"/>
  <c r="K4097" i="4"/>
  <c r="M4097" i="4" s="1"/>
  <c r="K4104" i="4"/>
  <c r="M4104" i="4" s="1"/>
  <c r="K4106" i="4"/>
  <c r="M4106" i="4" s="1"/>
  <c r="K4108" i="4"/>
  <c r="M4108" i="4" s="1"/>
  <c r="K4110" i="4"/>
  <c r="M4110" i="4" s="1"/>
  <c r="K4112" i="4"/>
  <c r="M4112" i="4" s="1"/>
  <c r="K4115" i="4"/>
  <c r="M4115" i="4" s="1"/>
  <c r="K4117" i="4"/>
  <c r="M4117" i="4" s="1"/>
  <c r="K4119" i="4"/>
  <c r="M4119" i="4" s="1"/>
  <c r="K4122" i="4"/>
  <c r="M4122" i="4" s="1"/>
  <c r="K4126" i="4"/>
  <c r="M4126" i="4" s="1"/>
  <c r="K4128" i="4"/>
  <c r="M4128" i="4" s="1"/>
  <c r="K4131" i="4"/>
  <c r="M4131" i="4" s="1"/>
  <c r="K4133" i="4"/>
  <c r="M4133" i="4" s="1"/>
  <c r="K4135" i="4"/>
  <c r="M4135" i="4" s="1"/>
  <c r="K4140" i="4"/>
  <c r="M4140" i="4" s="1"/>
  <c r="K4142" i="4"/>
  <c r="M4142" i="4" s="1"/>
  <c r="K4144" i="4"/>
  <c r="M4144" i="4" s="1"/>
  <c r="K4147" i="4"/>
  <c r="M4147" i="4" s="1"/>
  <c r="K4149" i="4"/>
  <c r="M4149" i="4" s="1"/>
  <c r="K4151" i="4"/>
  <c r="M4151" i="4" s="1"/>
  <c r="K4156" i="4"/>
  <c r="M4156" i="4" s="1"/>
  <c r="K4158" i="4"/>
  <c r="M4158" i="4" s="1"/>
  <c r="K4160" i="4"/>
  <c r="M4160" i="4" s="1"/>
  <c r="K4162" i="4"/>
  <c r="M4162" i="4" s="1"/>
  <c r="K4165" i="4"/>
  <c r="M4165" i="4" s="1"/>
  <c r="K4167" i="4"/>
  <c r="M4167" i="4" s="1"/>
  <c r="K4169" i="4"/>
  <c r="M4169" i="4" s="1"/>
  <c r="K4172" i="4"/>
  <c r="M4172" i="4" s="1"/>
  <c r="K4174" i="4"/>
  <c r="M4174" i="4" s="1"/>
  <c r="K4176" i="4"/>
  <c r="M4176" i="4" s="1"/>
  <c r="K4178" i="4"/>
  <c r="M4178" i="4" s="1"/>
  <c r="K4181" i="4"/>
  <c r="M4181" i="4" s="1"/>
  <c r="K4183" i="4"/>
  <c r="M4183" i="4" s="1"/>
  <c r="K4185" i="4"/>
  <c r="M4185" i="4" s="1"/>
  <c r="K4190" i="4"/>
  <c r="M4190" i="4" s="1"/>
  <c r="K4192" i="4"/>
  <c r="M4192" i="4" s="1"/>
  <c r="K4194" i="4"/>
  <c r="M4194" i="4" s="1"/>
  <c r="K4199" i="4"/>
  <c r="M4199" i="4" s="1"/>
  <c r="K4201" i="4"/>
  <c r="M4201" i="4" s="1"/>
  <c r="K4203" i="4"/>
  <c r="M4203" i="4" s="1"/>
  <c r="K4206" i="4"/>
  <c r="M4206" i="4" s="1"/>
  <c r="K4208" i="4"/>
  <c r="M4208" i="4" s="1"/>
  <c r="K4210" i="4"/>
  <c r="M4210" i="4" s="1"/>
  <c r="K4212" i="4"/>
  <c r="M4212" i="4" s="1"/>
  <c r="K4215" i="4"/>
  <c r="M4215" i="4" s="1"/>
  <c r="K4217" i="4"/>
  <c r="M4217" i="4" s="1"/>
  <c r="K4219" i="4"/>
  <c r="M4219" i="4" s="1"/>
  <c r="K4221" i="4"/>
  <c r="M4221" i="4" s="1"/>
  <c r="K4224" i="4"/>
  <c r="M4224" i="4" s="1"/>
  <c r="K4226" i="4"/>
  <c r="M4226" i="4" s="1"/>
  <c r="K4228" i="4"/>
  <c r="M4228" i="4" s="1"/>
  <c r="K4232" i="4"/>
  <c r="M4232" i="4" s="1"/>
  <c r="K4234" i="4"/>
  <c r="M4234" i="4" s="1"/>
  <c r="K4237" i="4"/>
  <c r="M4237" i="4" s="1"/>
  <c r="K4239" i="4"/>
  <c r="M4239" i="4" s="1"/>
  <c r="K4242" i="4"/>
  <c r="M4242" i="4" s="1"/>
  <c r="K4244" i="4"/>
  <c r="M4244" i="4" s="1"/>
  <c r="K4247" i="4"/>
  <c r="M4247" i="4" s="1"/>
  <c r="K4249" i="4"/>
  <c r="M4249" i="4" s="1"/>
  <c r="K4253" i="4"/>
  <c r="M4253" i="4" s="1"/>
  <c r="K4255" i="4"/>
  <c r="M4255" i="4" s="1"/>
  <c r="K4257" i="4"/>
  <c r="M4257" i="4" s="1"/>
  <c r="K4260" i="4"/>
  <c r="M4260" i="4" s="1"/>
  <c r="K4262" i="4"/>
  <c r="M4262" i="4" s="1"/>
  <c r="K4264" i="4"/>
  <c r="M4264" i="4" s="1"/>
  <c r="K4268" i="4"/>
  <c r="M4268" i="4" s="1"/>
  <c r="K4270" i="4"/>
  <c r="M4270" i="4" s="1"/>
  <c r="K4272" i="4"/>
  <c r="M4272" i="4" s="1"/>
  <c r="K4274" i="4"/>
  <c r="M4274" i="4" s="1"/>
  <c r="K4346" i="4"/>
  <c r="M4346" i="4" s="1"/>
  <c r="K4341" i="4"/>
  <c r="M4341" i="4" s="1"/>
  <c r="K4337" i="4"/>
  <c r="M4337" i="4" s="1"/>
  <c r="K4332" i="4"/>
  <c r="M4332" i="4" s="1"/>
  <c r="K4328" i="4"/>
  <c r="M4328" i="4" s="1"/>
  <c r="K4323" i="4"/>
  <c r="M4323" i="4" s="1"/>
  <c r="K4316" i="4"/>
  <c r="M4316" i="4" s="1"/>
  <c r="K4312" i="4"/>
  <c r="M4312" i="4" s="1"/>
  <c r="K4308" i="4"/>
  <c r="M4308" i="4" s="1"/>
  <c r="K4304" i="4"/>
  <c r="M4304" i="4" s="1"/>
  <c r="K4300" i="4"/>
  <c r="M4300" i="4" s="1"/>
  <c r="K4297" i="4"/>
  <c r="M4297" i="4" s="1"/>
  <c r="K4293" i="4"/>
  <c r="M4293" i="4" s="1"/>
  <c r="K4289" i="4"/>
  <c r="M4289" i="4" s="1"/>
  <c r="K4285" i="4"/>
  <c r="M4285" i="4" s="1"/>
  <c r="K4281" i="4"/>
  <c r="M4281" i="4" s="1"/>
  <c r="M3930" i="4"/>
  <c r="M4074" i="4"/>
  <c r="M3633" i="4"/>
  <c r="M3650" i="4"/>
  <c r="M4003" i="4"/>
  <c r="M4099" i="4"/>
  <c r="M4259" i="4"/>
  <c r="M3604" i="4"/>
  <c r="M3985" i="4"/>
  <c r="M3723" i="4"/>
  <c r="M3330" i="4"/>
  <c r="M3348" i="4"/>
  <c r="M3509" i="4"/>
  <c r="M3699" i="4"/>
  <c r="M3707" i="4"/>
  <c r="M4021" i="4"/>
  <c r="M4124" i="4"/>
  <c r="M3729" i="4"/>
  <c r="M3843" i="4"/>
  <c r="M3859" i="4"/>
  <c r="M3820" i="4"/>
  <c r="M4138" i="4"/>
  <c r="M4197" i="4"/>
  <c r="M3296" i="4"/>
  <c r="M3343" i="4"/>
  <c r="M3376" i="4"/>
  <c r="M3380" i="4"/>
  <c r="M3389" i="4"/>
  <c r="M3401" i="4"/>
  <c r="M3412" i="4"/>
  <c r="M3431" i="4"/>
  <c r="M3641" i="4"/>
  <c r="M3715" i="4"/>
  <c r="M3916" i="4"/>
  <c r="M3948" i="4"/>
  <c r="M3577" i="4"/>
  <c r="M3800" i="4"/>
  <c r="M3519" i="4"/>
  <c r="M3544" i="4"/>
  <c r="M3624" i="4"/>
  <c r="M3922" i="4"/>
  <c r="M3752" i="4"/>
  <c r="M3828" i="4"/>
  <c r="M3906" i="4"/>
  <c r="M4012" i="4"/>
  <c r="M3780" i="4"/>
  <c r="M3976" i="4"/>
  <c r="M4032" i="4"/>
  <c r="M4114" i="4"/>
  <c r="M3959" i="4"/>
  <c r="M4068" i="4"/>
  <c r="M4154" i="4"/>
  <c r="M4241" i="4"/>
  <c r="M4188" i="4"/>
  <c r="M4222" i="4"/>
  <c r="M4354" i="4" l="1"/>
  <c r="G1236" i="5" s="1"/>
  <c r="H1236" i="5" s="1"/>
  <c r="K1236" i="5" s="1"/>
  <c r="M1236" i="5" s="1"/>
  <c r="N1236" i="5" s="1"/>
  <c r="M4235" i="4"/>
  <c r="G1219" i="5" s="1"/>
  <c r="M3321" i="4"/>
  <c r="G1098" i="5" s="1"/>
  <c r="M4345" i="4"/>
  <c r="G1235" i="5" s="1"/>
  <c r="H1235" i="5" s="1"/>
  <c r="K1235" i="5" s="1"/>
  <c r="M1235" i="5" s="1"/>
  <c r="O1235" i="5" s="1"/>
  <c r="M4179" i="4"/>
  <c r="G1211" i="5" s="1"/>
  <c r="M4057" i="4"/>
  <c r="G1195" i="5" s="1"/>
  <c r="M4049" i="4"/>
  <c r="G1194" i="5" s="1"/>
  <c r="M4230" i="4"/>
  <c r="G1217" i="5" s="1"/>
  <c r="M3771" i="4"/>
  <c r="G1156" i="5" s="1"/>
  <c r="M3751" i="4"/>
  <c r="G1153" i="5" s="1"/>
  <c r="M4318" i="4"/>
  <c r="G1232" i="5" s="1"/>
  <c r="H1232" i="5" s="1"/>
  <c r="K1232" i="5" s="1"/>
  <c r="M1232" i="5" s="1"/>
  <c r="O1232" i="5" s="1"/>
  <c r="M4336" i="4"/>
  <c r="G1234" i="5" s="1"/>
  <c r="H1234" i="5" s="1"/>
  <c r="K1234" i="5" s="1"/>
  <c r="M1234" i="5" s="1"/>
  <c r="N1234" i="5" s="1"/>
  <c r="M4276" i="4"/>
  <c r="G1227" i="5" s="1"/>
  <c r="H1227" i="5" s="1"/>
  <c r="K1227" i="5" s="1"/>
  <c r="M1227" i="5" s="1"/>
  <c r="O1227" i="5" s="1"/>
  <c r="M3890" i="4"/>
  <c r="G1173" i="5" s="1"/>
  <c r="M3819" i="4"/>
  <c r="G1162" i="5" s="1"/>
  <c r="M3666" i="4"/>
  <c r="G1142" i="5" s="1"/>
  <c r="M3623" i="4"/>
  <c r="G1137" i="5" s="1"/>
  <c r="M3473" i="4"/>
  <c r="G1120" i="5" s="1"/>
  <c r="M3465" i="4"/>
  <c r="G1119" i="5" s="1"/>
  <c r="M3329" i="4"/>
  <c r="G1099" i="5" s="1"/>
  <c r="M4288" i="4"/>
  <c r="G1229" i="5" s="1"/>
  <c r="H1229" i="5" s="1"/>
  <c r="K1229" i="5" s="1"/>
  <c r="M1229" i="5" s="1"/>
  <c r="N1229" i="5" s="1"/>
  <c r="M4250" i="4"/>
  <c r="G1222" i="5" s="1"/>
  <c r="M4137" i="4"/>
  <c r="G1206" i="5" s="1"/>
  <c r="M3543" i="4"/>
  <c r="G1128" i="5" s="1"/>
  <c r="M3537" i="4"/>
  <c r="G1127" i="5" s="1"/>
  <c r="M3508" i="4"/>
  <c r="G1124" i="5" s="1"/>
  <c r="M4375" i="4"/>
  <c r="G1238" i="5" s="1"/>
  <c r="H1238" i="5" s="1"/>
  <c r="K1238" i="5" s="1"/>
  <c r="M4113" i="4"/>
  <c r="G1203" i="5" s="1"/>
  <c r="M4002" i="4"/>
  <c r="G1188" i="5" s="1"/>
  <c r="M3975" i="4"/>
  <c r="G1185" i="5" s="1"/>
  <c r="M3592" i="4"/>
  <c r="G1134" i="5" s="1"/>
  <c r="M3490" i="4"/>
  <c r="G1122" i="5" s="1"/>
  <c r="M3482" i="4"/>
  <c r="G1121" i="5" s="1"/>
  <c r="M3374" i="4"/>
  <c r="G1106" i="5" s="1"/>
  <c r="M4307" i="4"/>
  <c r="G1231" i="5" s="1"/>
  <c r="H1231" i="5" s="1"/>
  <c r="K1231" i="5" s="1"/>
  <c r="M1231" i="5" s="1"/>
  <c r="O1231" i="5" s="1"/>
  <c r="M4171" i="4"/>
  <c r="G1210" i="5" s="1"/>
  <c r="M4153" i="4"/>
  <c r="G1208" i="5" s="1"/>
  <c r="M4066" i="4"/>
  <c r="G1196" i="5" s="1"/>
  <c r="M3947" i="4"/>
  <c r="G1181" i="5" s="1"/>
  <c r="M3897" i="4"/>
  <c r="G1174" i="5" s="1"/>
  <c r="M3842" i="4"/>
  <c r="G1166" i="5" s="1"/>
  <c r="M3795" i="4"/>
  <c r="G1159" i="5" s="1"/>
  <c r="M3765" i="4"/>
  <c r="G1155" i="5" s="1"/>
  <c r="M3688" i="4"/>
  <c r="G1144" i="5" s="1"/>
  <c r="M3567" i="4"/>
  <c r="G1131" i="5" s="1"/>
  <c r="M3558" i="4"/>
  <c r="G1130" i="5" s="1"/>
  <c r="M3448" i="4"/>
  <c r="G1117" i="5" s="1"/>
  <c r="M3420" i="4"/>
  <c r="G1113" i="5" s="1"/>
  <c r="M4382" i="4"/>
  <c r="G1239" i="5" s="1"/>
  <c r="H1239" i="5" s="1"/>
  <c r="E1240" i="6" s="1"/>
  <c r="M3500" i="4"/>
  <c r="G1123" i="5" s="1"/>
  <c r="M4258" i="4"/>
  <c r="G1224" i="5" s="1"/>
  <c r="H1224" i="5" s="1"/>
  <c r="K1224" i="5" s="1"/>
  <c r="M1224" i="5" s="1"/>
  <c r="O1224" i="5" s="1"/>
  <c r="M4187" i="4"/>
  <c r="G1212" i="5" s="1"/>
  <c r="M4091" i="4"/>
  <c r="G1199" i="5" s="1"/>
  <c r="M3905" i="4"/>
  <c r="G1175" i="5" s="1"/>
  <c r="H1175" i="5" s="1"/>
  <c r="K1175" i="5" s="1"/>
  <c r="M1175" i="5" s="1"/>
  <c r="N1175" i="5" s="1"/>
  <c r="M3858" i="4"/>
  <c r="G1168" i="5" s="1"/>
  <c r="H1168" i="5" s="1"/>
  <c r="K1168" i="5" s="1"/>
  <c r="M1168" i="5" s="1"/>
  <c r="N1168" i="5" s="1"/>
  <c r="M3809" i="4"/>
  <c r="G1161" i="5" s="1"/>
  <c r="M3744" i="4"/>
  <c r="G1152" i="5" s="1"/>
  <c r="M3602" i="4"/>
  <c r="G1135" i="5" s="1"/>
  <c r="M3311" i="4"/>
  <c r="G1096" i="5" s="1"/>
  <c r="M4327" i="4"/>
  <c r="G1233" i="5" s="1"/>
  <c r="H1233" i="5" s="1"/>
  <c r="K1233" i="5" s="1"/>
  <c r="M1233" i="5" s="1"/>
  <c r="O1233" i="5" s="1"/>
  <c r="M4298" i="4"/>
  <c r="G1230" i="5" s="1"/>
  <c r="H1230" i="5" s="1"/>
  <c r="K1230" i="5" s="1"/>
  <c r="M1230" i="5" s="1"/>
  <c r="O1230" i="5" s="1"/>
  <c r="M3882" i="4"/>
  <c r="G1172" i="5" s="1"/>
  <c r="M3677" i="4"/>
  <c r="G1143" i="5" s="1"/>
  <c r="M3430" i="4"/>
  <c r="G1115" i="5" s="1"/>
  <c r="M3400" i="4"/>
  <c r="G1110" i="5" s="1"/>
  <c r="M3342" i="4"/>
  <c r="G1101" i="5" s="1"/>
  <c r="M3316" i="4"/>
  <c r="G1097" i="5" s="1"/>
  <c r="M4364" i="4"/>
  <c r="G1237" i="5" s="1"/>
  <c r="H1237" i="5" s="1"/>
  <c r="K1237" i="5" s="1"/>
  <c r="M1237" i="5" s="1"/>
  <c r="O1237" i="5" s="1"/>
  <c r="M4240" i="4"/>
  <c r="G1220" i="5" s="1"/>
  <c r="M4214" i="4"/>
  <c r="G1215" i="5" s="1"/>
  <c r="M3875" i="4"/>
  <c r="G1171" i="5" s="1"/>
  <c r="M3779" i="4"/>
  <c r="G1157" i="5" s="1"/>
  <c r="M3576" i="4"/>
  <c r="G1132" i="5" s="1"/>
  <c r="M4223" i="4"/>
  <c r="G1216" i="5" s="1"/>
  <c r="H1216" i="5" s="1"/>
  <c r="K1216" i="5" s="1"/>
  <c r="M1216" i="5" s="1"/>
  <c r="O1216" i="5" s="1"/>
  <c r="M3722" i="4"/>
  <c r="G1149" i="5" s="1"/>
  <c r="M3994" i="4"/>
  <c r="G1187" i="5" s="1"/>
  <c r="M3912" i="4"/>
  <c r="G1176" i="5" s="1"/>
  <c r="M3347" i="4"/>
  <c r="G1102" i="5" s="1"/>
  <c r="M4129" i="4"/>
  <c r="G1205" i="5" s="1"/>
  <c r="M3938" i="4"/>
  <c r="G1180" i="5" s="1"/>
  <c r="M4196" i="4"/>
  <c r="G1213" i="5" s="1"/>
  <c r="M3967" i="4"/>
  <c r="G1184" i="5" s="1"/>
  <c r="M3984" i="4"/>
  <c r="G1186" i="5" s="1"/>
  <c r="M3833" i="4"/>
  <c r="G1164" i="5" s="1"/>
  <c r="H1164" i="5" s="1"/>
  <c r="M3582" i="4"/>
  <c r="G1133" i="5" s="1"/>
  <c r="M3648" i="4"/>
  <c r="G1140" i="5" s="1"/>
  <c r="M3392" i="4"/>
  <c r="G1109" i="5" s="1"/>
  <c r="M3303" i="4"/>
  <c r="G1095" i="5" s="1"/>
  <c r="M3866" i="4"/>
  <c r="G1169" i="5" s="1"/>
  <c r="M4030" i="4"/>
  <c r="G1191" i="5" s="1"/>
  <c r="M3355" i="4"/>
  <c r="G1103" i="5" s="1"/>
  <c r="M3611" i="4"/>
  <c r="G1136" i="5" s="1"/>
  <c r="M4266" i="4"/>
  <c r="G1225" i="5" s="1"/>
  <c r="M3640" i="4"/>
  <c r="G1139" i="5" s="1"/>
  <c r="M4040" i="4"/>
  <c r="G1193" i="5" s="1"/>
  <c r="M3801" i="4"/>
  <c r="G1160" i="5" s="1"/>
  <c r="M3827" i="4"/>
  <c r="G1163" i="5" s="1"/>
  <c r="H1163" i="5" s="1"/>
  <c r="K1163" i="5" s="1"/>
  <c r="M1163" i="5" s="1"/>
  <c r="N1163" i="5" s="1"/>
  <c r="M3518" i="4"/>
  <c r="G1125" i="5" s="1"/>
  <c r="M3655" i="4"/>
  <c r="G1141" i="5" s="1"/>
  <c r="M4245" i="4"/>
  <c r="G1221" i="5" s="1"/>
  <c r="H1221" i="5" s="1"/>
  <c r="E1222" i="6" s="1"/>
  <c r="M3757" i="4"/>
  <c r="G1154" i="5" s="1"/>
  <c r="M3957" i="4"/>
  <c r="G1182" i="5" s="1"/>
  <c r="H1182" i="5" s="1"/>
  <c r="K1182" i="5" s="1"/>
  <c r="M1182" i="5" s="1"/>
  <c r="O1182" i="5" s="1"/>
  <c r="M3387" i="4"/>
  <c r="G1108" i="5" s="1"/>
  <c r="M3714" i="4"/>
  <c r="G1148" i="5" s="1"/>
  <c r="M4073" i="4"/>
  <c r="G1197" i="5" s="1"/>
  <c r="M3632" i="4"/>
  <c r="G1138" i="5" s="1"/>
  <c r="M3405" i="4"/>
  <c r="G1111" i="5" s="1"/>
  <c r="M3785" i="4"/>
  <c r="G1158" i="5" s="1"/>
  <c r="M3549" i="4"/>
  <c r="G1129" i="5" s="1"/>
  <c r="M3438" i="4"/>
  <c r="G1116" i="5" s="1"/>
  <c r="M4204" i="4"/>
  <c r="G1214" i="5" s="1"/>
  <c r="M3850" i="4"/>
  <c r="G1167" i="5" s="1"/>
  <c r="M3334" i="4"/>
  <c r="G1100" i="5" s="1"/>
  <c r="M4101" i="4"/>
  <c r="G1200" i="5" s="1"/>
  <c r="H1200" i="5" s="1"/>
  <c r="K1200" i="5" s="1"/>
  <c r="M1200" i="5" s="1"/>
  <c r="O1200" i="5" s="1"/>
  <c r="M4163" i="4"/>
  <c r="G1209" i="5" s="1"/>
  <c r="M4121" i="4"/>
  <c r="G1204" i="5" s="1"/>
  <c r="M4020" i="4"/>
  <c r="G1190" i="5" s="1"/>
  <c r="H1190" i="5" s="1"/>
  <c r="K1190" i="5" s="1"/>
  <c r="M1190" i="5" s="1"/>
  <c r="O1190" i="5" s="1"/>
  <c r="M3929" i="4"/>
  <c r="G1179" i="5" s="1"/>
  <c r="M3528" i="4"/>
  <c r="G1126" i="5" s="1"/>
  <c r="M3921" i="4"/>
  <c r="G1178" i="5" s="1"/>
  <c r="M3414" i="4"/>
  <c r="G1112" i="5" s="1"/>
  <c r="M3379" i="4"/>
  <c r="G1107" i="5" s="1"/>
  <c r="M4145" i="4"/>
  <c r="G1207" i="5" s="1"/>
  <c r="M3736" i="4"/>
  <c r="G1151" i="5" s="1"/>
  <c r="M3706" i="4"/>
  <c r="G1147" i="5" s="1"/>
  <c r="M3728" i="4"/>
  <c r="G1150" i="5" s="1"/>
  <c r="M4011" i="4"/>
  <c r="G1189" i="5" s="1"/>
  <c r="M4084" i="4"/>
  <c r="G1198" i="5" s="1"/>
  <c r="M3356" i="4"/>
  <c r="M3360" i="4" s="1"/>
  <c r="G1104" i="5" s="1"/>
  <c r="M3362" i="4"/>
  <c r="M3367" i="4" s="1"/>
  <c r="G1105" i="5" s="1"/>
  <c r="M3451" i="4"/>
  <c r="M3456" i="4" s="1"/>
  <c r="G1118" i="5" s="1"/>
  <c r="M3289" i="4"/>
  <c r="M3295" i="4" s="1"/>
  <c r="G1094" i="5" s="1"/>
  <c r="O1236" i="5" l="1"/>
  <c r="O1229" i="5"/>
  <c r="K1239" i="5"/>
  <c r="M1239" i="5" s="1"/>
  <c r="O1239" i="5" s="1"/>
  <c r="E1239" i="6"/>
  <c r="O1163" i="5"/>
  <c r="K1221" i="5"/>
  <c r="M1221" i="5" s="1"/>
  <c r="N1221" i="5" s="1"/>
  <c r="N1227" i="5"/>
  <c r="O1234" i="5"/>
  <c r="O1168" i="5"/>
  <c r="O1175" i="5"/>
  <c r="N1233" i="5"/>
  <c r="N1230" i="5"/>
  <c r="N1216" i="5"/>
  <c r="N1190" i="5"/>
  <c r="N1182" i="5"/>
  <c r="N1231" i="5"/>
  <c r="N1237" i="5"/>
  <c r="M1238" i="5"/>
  <c r="N1238" i="5" s="1"/>
  <c r="N1235" i="5"/>
  <c r="N1224" i="5"/>
  <c r="N1232" i="5"/>
  <c r="N1200" i="5"/>
  <c r="I1292" i="2"/>
  <c r="I1293" i="2"/>
  <c r="I1294" i="2"/>
  <c r="I1295" i="2"/>
  <c r="I1296" i="2"/>
  <c r="I1297" i="2"/>
  <c r="I1298" i="2"/>
  <c r="I1299" i="2"/>
  <c r="I1300" i="2"/>
  <c r="I1301" i="2"/>
  <c r="I1302" i="2"/>
  <c r="I1303" i="2"/>
  <c r="I1304" i="2"/>
  <c r="I1305" i="2"/>
  <c r="I1306" i="2"/>
  <c r="I1307" i="2"/>
  <c r="I1308" i="2"/>
  <c r="I1309" i="2"/>
  <c r="I1310" i="2"/>
  <c r="I1311" i="2"/>
  <c r="I1312" i="2"/>
  <c r="I1313" i="2"/>
  <c r="I1314" i="2"/>
  <c r="I1315" i="2"/>
  <c r="I1316" i="2"/>
  <c r="I1291" i="2"/>
  <c r="J4848" i="4"/>
  <c r="E4848" i="4"/>
  <c r="H4848" i="4" s="1"/>
  <c r="I4848" i="4" s="1"/>
  <c r="J4847" i="4"/>
  <c r="E4847" i="4"/>
  <c r="H4847" i="4" s="1"/>
  <c r="I4847" i="4" s="1"/>
  <c r="J4846" i="4"/>
  <c r="I4846" i="4"/>
  <c r="E4846" i="4"/>
  <c r="H4846" i="4" s="1"/>
  <c r="J4845" i="4"/>
  <c r="I4845" i="4"/>
  <c r="E4845" i="4"/>
  <c r="H4845" i="4" s="1"/>
  <c r="J4844" i="4"/>
  <c r="I4844" i="4"/>
  <c r="E4844" i="4"/>
  <c r="H4844" i="4" s="1"/>
  <c r="J4843" i="4"/>
  <c r="E4843" i="4"/>
  <c r="H4843" i="4" s="1"/>
  <c r="I4843" i="4" s="1"/>
  <c r="J4841" i="4"/>
  <c r="E4841" i="4"/>
  <c r="H4841" i="4" s="1"/>
  <c r="I4841" i="4" s="1"/>
  <c r="J4840" i="4"/>
  <c r="E4840" i="4"/>
  <c r="H4840" i="4" s="1"/>
  <c r="I4840" i="4" s="1"/>
  <c r="J4839" i="4"/>
  <c r="I4839" i="4"/>
  <c r="E4839" i="4"/>
  <c r="H4839" i="4" s="1"/>
  <c r="J4838" i="4"/>
  <c r="I4838" i="4"/>
  <c r="E4838" i="4"/>
  <c r="H4838" i="4" s="1"/>
  <c r="J4837" i="4"/>
  <c r="I4837" i="4"/>
  <c r="E4837" i="4"/>
  <c r="H4837" i="4" s="1"/>
  <c r="J4836" i="4"/>
  <c r="E4836" i="4"/>
  <c r="H4836" i="4" s="1"/>
  <c r="I4836" i="4" s="1"/>
  <c r="J4834" i="4"/>
  <c r="I4834" i="4"/>
  <c r="E4834" i="4"/>
  <c r="H4834" i="4" s="1"/>
  <c r="J4833" i="4"/>
  <c r="I4833" i="4"/>
  <c r="E4833" i="4"/>
  <c r="H4833" i="4" s="1"/>
  <c r="J4832" i="4"/>
  <c r="E4832" i="4"/>
  <c r="H4832" i="4" s="1"/>
  <c r="I4832" i="4" s="1"/>
  <c r="J4831" i="4"/>
  <c r="I4831" i="4"/>
  <c r="E4831" i="4"/>
  <c r="H4831" i="4" s="1"/>
  <c r="J4830" i="4"/>
  <c r="E4830" i="4"/>
  <c r="H4830" i="4" s="1"/>
  <c r="I4830" i="4" s="1"/>
  <c r="J4829" i="4"/>
  <c r="E4829" i="4"/>
  <c r="H4829" i="4" s="1"/>
  <c r="I4829" i="4" s="1"/>
  <c r="J4827" i="4"/>
  <c r="E4827" i="4"/>
  <c r="H4827" i="4" s="1"/>
  <c r="I4827" i="4" s="1"/>
  <c r="J4826" i="4"/>
  <c r="E4826" i="4"/>
  <c r="H4826" i="4" s="1"/>
  <c r="I4826" i="4" s="1"/>
  <c r="J4825" i="4"/>
  <c r="E4825" i="4"/>
  <c r="H4825" i="4" s="1"/>
  <c r="I4825" i="4" s="1"/>
  <c r="J4824" i="4"/>
  <c r="E4824" i="4"/>
  <c r="H4824" i="4" s="1"/>
  <c r="I4824" i="4" s="1"/>
  <c r="J4823" i="4"/>
  <c r="E4823" i="4"/>
  <c r="H4823" i="4" s="1"/>
  <c r="I4823" i="4" s="1"/>
  <c r="J4822" i="4"/>
  <c r="E4822" i="4"/>
  <c r="H4822" i="4" s="1"/>
  <c r="I4822" i="4" s="1"/>
  <c r="J4821" i="4"/>
  <c r="I4821" i="4"/>
  <c r="E4821" i="4"/>
  <c r="H4821" i="4" s="1"/>
  <c r="J4820" i="4"/>
  <c r="E4820" i="4"/>
  <c r="H4820" i="4" s="1"/>
  <c r="I4820" i="4" s="1"/>
  <c r="J4818" i="4"/>
  <c r="E4818" i="4"/>
  <c r="H4818" i="4" s="1"/>
  <c r="I4818" i="4" s="1"/>
  <c r="J4817" i="4"/>
  <c r="I4817" i="4"/>
  <c r="E4817" i="4"/>
  <c r="H4817" i="4" s="1"/>
  <c r="J4816" i="4"/>
  <c r="E4816" i="4"/>
  <c r="H4816" i="4" s="1"/>
  <c r="I4816" i="4" s="1"/>
  <c r="J4815" i="4"/>
  <c r="E4815" i="4"/>
  <c r="H4815" i="4" s="1"/>
  <c r="I4815" i="4" s="1"/>
  <c r="J4814" i="4"/>
  <c r="I4814" i="4"/>
  <c r="E4814" i="4"/>
  <c r="H4814" i="4" s="1"/>
  <c r="J4813" i="4"/>
  <c r="E4813" i="4"/>
  <c r="H4813" i="4" s="1"/>
  <c r="I4813" i="4" s="1"/>
  <c r="J4812" i="4"/>
  <c r="I4812" i="4"/>
  <c r="E4812" i="4"/>
  <c r="H4812" i="4" s="1"/>
  <c r="J4810" i="4"/>
  <c r="E4810" i="4"/>
  <c r="H4810" i="4" s="1"/>
  <c r="I4810" i="4" s="1"/>
  <c r="J4809" i="4"/>
  <c r="I4809" i="4"/>
  <c r="E4809" i="4"/>
  <c r="H4809" i="4" s="1"/>
  <c r="J4808" i="4"/>
  <c r="E4808" i="4"/>
  <c r="H4808" i="4" s="1"/>
  <c r="I4808" i="4" s="1"/>
  <c r="J4807" i="4"/>
  <c r="E4807" i="4"/>
  <c r="H4807" i="4" s="1"/>
  <c r="I4807" i="4" s="1"/>
  <c r="J4806" i="4"/>
  <c r="I4806" i="4"/>
  <c r="E4806" i="4"/>
  <c r="H4806" i="4" s="1"/>
  <c r="J4805" i="4"/>
  <c r="E4805" i="4"/>
  <c r="H4805" i="4" s="1"/>
  <c r="I4805" i="4" s="1"/>
  <c r="J4804" i="4"/>
  <c r="I4804" i="4"/>
  <c r="E4804" i="4"/>
  <c r="H4804" i="4" s="1"/>
  <c r="J4802" i="4"/>
  <c r="E4802" i="4"/>
  <c r="H4802" i="4" s="1"/>
  <c r="I4802" i="4" s="1"/>
  <c r="J4801" i="4"/>
  <c r="I4801" i="4"/>
  <c r="E4801" i="4"/>
  <c r="H4801" i="4" s="1"/>
  <c r="J4800" i="4"/>
  <c r="E4800" i="4"/>
  <c r="H4800" i="4" s="1"/>
  <c r="I4800" i="4" s="1"/>
  <c r="J4799" i="4"/>
  <c r="E4799" i="4"/>
  <c r="H4799" i="4" s="1"/>
  <c r="I4799" i="4" s="1"/>
  <c r="J4798" i="4"/>
  <c r="I4798" i="4"/>
  <c r="E4798" i="4"/>
  <c r="H4798" i="4" s="1"/>
  <c r="J4797" i="4"/>
  <c r="E4797" i="4"/>
  <c r="H4797" i="4" s="1"/>
  <c r="I4797" i="4" s="1"/>
  <c r="J4796" i="4"/>
  <c r="I4796" i="4"/>
  <c r="E4796" i="4"/>
  <c r="H4796" i="4" s="1"/>
  <c r="J4794" i="4"/>
  <c r="E4794" i="4"/>
  <c r="H4794" i="4" s="1"/>
  <c r="I4794" i="4" s="1"/>
  <c r="J4793" i="4"/>
  <c r="I4793" i="4"/>
  <c r="E4793" i="4"/>
  <c r="H4793" i="4" s="1"/>
  <c r="J4792" i="4"/>
  <c r="E4792" i="4"/>
  <c r="H4792" i="4" s="1"/>
  <c r="I4792" i="4" s="1"/>
  <c r="J4791" i="4"/>
  <c r="E4791" i="4"/>
  <c r="H4791" i="4" s="1"/>
  <c r="I4791" i="4" s="1"/>
  <c r="J4790" i="4"/>
  <c r="I4790" i="4"/>
  <c r="E4790" i="4"/>
  <c r="H4790" i="4" s="1"/>
  <c r="J4789" i="4"/>
  <c r="E4789" i="4"/>
  <c r="H4789" i="4" s="1"/>
  <c r="I4789" i="4" s="1"/>
  <c r="J4788" i="4"/>
  <c r="I4788" i="4"/>
  <c r="E4788" i="4"/>
  <c r="H4788" i="4" s="1"/>
  <c r="J4786" i="4"/>
  <c r="E4786" i="4"/>
  <c r="H4786" i="4" s="1"/>
  <c r="I4786" i="4" s="1"/>
  <c r="J4785" i="4"/>
  <c r="I4785" i="4"/>
  <c r="E4785" i="4"/>
  <c r="H4785" i="4" s="1"/>
  <c r="J4784" i="4"/>
  <c r="I4784" i="4"/>
  <c r="E4784" i="4"/>
  <c r="H4784" i="4" s="1"/>
  <c r="J4783" i="4"/>
  <c r="E4783" i="4"/>
  <c r="H4783" i="4" s="1"/>
  <c r="I4783" i="4" s="1"/>
  <c r="J4782" i="4"/>
  <c r="E4782" i="4"/>
  <c r="H4782" i="4" s="1"/>
  <c r="I4782" i="4" s="1"/>
  <c r="J4781" i="4"/>
  <c r="E4781" i="4"/>
  <c r="H4781" i="4" s="1"/>
  <c r="I4781" i="4" s="1"/>
  <c r="J4780" i="4"/>
  <c r="I4780" i="4"/>
  <c r="E4780" i="4"/>
  <c r="H4780" i="4" s="1"/>
  <c r="J4778" i="4"/>
  <c r="E4778" i="4"/>
  <c r="H4778" i="4" s="1"/>
  <c r="I4778" i="4" s="1"/>
  <c r="J4777" i="4"/>
  <c r="E4777" i="4"/>
  <c r="H4777" i="4" s="1"/>
  <c r="I4777" i="4" s="1"/>
  <c r="J4776" i="4"/>
  <c r="E4776" i="4"/>
  <c r="H4776" i="4" s="1"/>
  <c r="I4776" i="4" s="1"/>
  <c r="J4775" i="4"/>
  <c r="E4775" i="4"/>
  <c r="H4775" i="4" s="1"/>
  <c r="I4775" i="4" s="1"/>
  <c r="J4774" i="4"/>
  <c r="E4774" i="4"/>
  <c r="H4774" i="4" s="1"/>
  <c r="I4774" i="4" s="1"/>
  <c r="J4773" i="4"/>
  <c r="E4773" i="4"/>
  <c r="H4773" i="4" s="1"/>
  <c r="I4773" i="4" s="1"/>
  <c r="J4772" i="4"/>
  <c r="I4772" i="4"/>
  <c r="E4772" i="4"/>
  <c r="H4772" i="4" s="1"/>
  <c r="J4771" i="4"/>
  <c r="E4771" i="4"/>
  <c r="H4771" i="4" s="1"/>
  <c r="I4771" i="4" s="1"/>
  <c r="J4769" i="4"/>
  <c r="E4769" i="4"/>
  <c r="H4769" i="4" s="1"/>
  <c r="I4769" i="4" s="1"/>
  <c r="J4768" i="4"/>
  <c r="I4768" i="4"/>
  <c r="E4768" i="4"/>
  <c r="H4768" i="4" s="1"/>
  <c r="J4767" i="4"/>
  <c r="E4767" i="4"/>
  <c r="H4767" i="4" s="1"/>
  <c r="I4767" i="4" s="1"/>
  <c r="J4766" i="4"/>
  <c r="E4766" i="4"/>
  <c r="H4766" i="4" s="1"/>
  <c r="I4766" i="4" s="1"/>
  <c r="J4765" i="4"/>
  <c r="I4765" i="4"/>
  <c r="E4765" i="4"/>
  <c r="H4765" i="4" s="1"/>
  <c r="J4764" i="4"/>
  <c r="E4764" i="4"/>
  <c r="H4764" i="4" s="1"/>
  <c r="I4764" i="4" s="1"/>
  <c r="J4763" i="4"/>
  <c r="I4763" i="4"/>
  <c r="E4763" i="4"/>
  <c r="H4763" i="4" s="1"/>
  <c r="J4761" i="4"/>
  <c r="E4761" i="4"/>
  <c r="H4761" i="4" s="1"/>
  <c r="I4761" i="4" s="1"/>
  <c r="J4760" i="4"/>
  <c r="E4760" i="4"/>
  <c r="H4760" i="4" s="1"/>
  <c r="I4760" i="4" s="1"/>
  <c r="J4759" i="4"/>
  <c r="E4759" i="4"/>
  <c r="H4759" i="4" s="1"/>
  <c r="I4759" i="4" s="1"/>
  <c r="J4758" i="4"/>
  <c r="E4758" i="4"/>
  <c r="H4758" i="4" s="1"/>
  <c r="I4758" i="4" s="1"/>
  <c r="J4757" i="4"/>
  <c r="E4757" i="4"/>
  <c r="H4757" i="4" s="1"/>
  <c r="I4757" i="4" s="1"/>
  <c r="J4756" i="4"/>
  <c r="E4756" i="4"/>
  <c r="H4756" i="4" s="1"/>
  <c r="I4756" i="4" s="1"/>
  <c r="J4755" i="4"/>
  <c r="I4755" i="4"/>
  <c r="E4755" i="4"/>
  <c r="H4755" i="4" s="1"/>
  <c r="J4754" i="4"/>
  <c r="E4754" i="4"/>
  <c r="H4754" i="4" s="1"/>
  <c r="I4754" i="4" s="1"/>
  <c r="J4752" i="4"/>
  <c r="E4752" i="4"/>
  <c r="H4752" i="4" s="1"/>
  <c r="I4752" i="4" s="1"/>
  <c r="J4751" i="4"/>
  <c r="E4751" i="4"/>
  <c r="H4751" i="4" s="1"/>
  <c r="I4751" i="4" s="1"/>
  <c r="J4750" i="4"/>
  <c r="E4750" i="4"/>
  <c r="H4750" i="4" s="1"/>
  <c r="I4750" i="4" s="1"/>
  <c r="J4749" i="4"/>
  <c r="E4749" i="4"/>
  <c r="H4749" i="4" s="1"/>
  <c r="I4749" i="4" s="1"/>
  <c r="J4748" i="4"/>
  <c r="E4748" i="4"/>
  <c r="H4748" i="4" s="1"/>
  <c r="I4748" i="4" s="1"/>
  <c r="J4747" i="4"/>
  <c r="E4747" i="4"/>
  <c r="H4747" i="4" s="1"/>
  <c r="I4747" i="4" s="1"/>
  <c r="J4746" i="4"/>
  <c r="I4746" i="4"/>
  <c r="E4746" i="4"/>
  <c r="H4746" i="4" s="1"/>
  <c r="J4745" i="4"/>
  <c r="E4745" i="4"/>
  <c r="H4745" i="4" s="1"/>
  <c r="I4745" i="4" s="1"/>
  <c r="J4743" i="4"/>
  <c r="E4743" i="4"/>
  <c r="H4743" i="4" s="1"/>
  <c r="I4743" i="4" s="1"/>
  <c r="J4742" i="4"/>
  <c r="E4742" i="4"/>
  <c r="H4742" i="4" s="1"/>
  <c r="I4742" i="4" s="1"/>
  <c r="J4741" i="4"/>
  <c r="E4741" i="4"/>
  <c r="H4741" i="4" s="1"/>
  <c r="I4741" i="4" s="1"/>
  <c r="J4740" i="4"/>
  <c r="E4740" i="4"/>
  <c r="H4740" i="4" s="1"/>
  <c r="I4740" i="4" s="1"/>
  <c r="J4739" i="4"/>
  <c r="E4739" i="4"/>
  <c r="H4739" i="4" s="1"/>
  <c r="I4739" i="4" s="1"/>
  <c r="J4738" i="4"/>
  <c r="E4738" i="4"/>
  <c r="H4738" i="4" s="1"/>
  <c r="I4738" i="4" s="1"/>
  <c r="J4737" i="4"/>
  <c r="I4737" i="4"/>
  <c r="E4737" i="4"/>
  <c r="H4737" i="4" s="1"/>
  <c r="J4736" i="4"/>
  <c r="E4736" i="4"/>
  <c r="H4736" i="4" s="1"/>
  <c r="I4736" i="4" s="1"/>
  <c r="J4734" i="4"/>
  <c r="E4734" i="4"/>
  <c r="H4734" i="4" s="1"/>
  <c r="I4734" i="4" s="1"/>
  <c r="J4733" i="4"/>
  <c r="I4733" i="4"/>
  <c r="E4733" i="4"/>
  <c r="H4733" i="4" s="1"/>
  <c r="J4732" i="4"/>
  <c r="E4732" i="4"/>
  <c r="H4732" i="4" s="1"/>
  <c r="I4732" i="4" s="1"/>
  <c r="J4731" i="4"/>
  <c r="E4731" i="4"/>
  <c r="H4731" i="4" s="1"/>
  <c r="I4731" i="4" s="1"/>
  <c r="J4730" i="4"/>
  <c r="I4730" i="4"/>
  <c r="E4730" i="4"/>
  <c r="H4730" i="4" s="1"/>
  <c r="J4729" i="4"/>
  <c r="E4729" i="4"/>
  <c r="H4729" i="4" s="1"/>
  <c r="I4729" i="4" s="1"/>
  <c r="J4728" i="4"/>
  <c r="I4728" i="4"/>
  <c r="E4728" i="4"/>
  <c r="H4728" i="4" s="1"/>
  <c r="J4726" i="4"/>
  <c r="E4726" i="4"/>
  <c r="H4726" i="4" s="1"/>
  <c r="I4726" i="4" s="1"/>
  <c r="J4725" i="4"/>
  <c r="I4725" i="4"/>
  <c r="E4725" i="4"/>
  <c r="H4725" i="4" s="1"/>
  <c r="J4724" i="4"/>
  <c r="E4724" i="4"/>
  <c r="H4724" i="4" s="1"/>
  <c r="I4724" i="4" s="1"/>
  <c r="J4723" i="4"/>
  <c r="E4723" i="4"/>
  <c r="H4723" i="4" s="1"/>
  <c r="I4723" i="4" s="1"/>
  <c r="J4722" i="4"/>
  <c r="I4722" i="4"/>
  <c r="E4722" i="4"/>
  <c r="H4722" i="4" s="1"/>
  <c r="J4721" i="4"/>
  <c r="E4721" i="4"/>
  <c r="H4721" i="4" s="1"/>
  <c r="I4721" i="4" s="1"/>
  <c r="J4720" i="4"/>
  <c r="I4720" i="4"/>
  <c r="E4720" i="4"/>
  <c r="H4720" i="4" s="1"/>
  <c r="J4718" i="4"/>
  <c r="E4718" i="4"/>
  <c r="H4718" i="4" s="1"/>
  <c r="I4718" i="4" s="1"/>
  <c r="J4717" i="4"/>
  <c r="E4717" i="4"/>
  <c r="H4717" i="4" s="1"/>
  <c r="I4717" i="4" s="1"/>
  <c r="J4716" i="4"/>
  <c r="E4716" i="4"/>
  <c r="H4716" i="4" s="1"/>
  <c r="I4716" i="4" s="1"/>
  <c r="J4715" i="4"/>
  <c r="E4715" i="4"/>
  <c r="H4715" i="4" s="1"/>
  <c r="I4715" i="4" s="1"/>
  <c r="J4714" i="4"/>
  <c r="E4714" i="4"/>
  <c r="H4714" i="4" s="1"/>
  <c r="I4714" i="4" s="1"/>
  <c r="J4713" i="4"/>
  <c r="E4713" i="4"/>
  <c r="H4713" i="4" s="1"/>
  <c r="I4713" i="4" s="1"/>
  <c r="J4712" i="4"/>
  <c r="I4712" i="4"/>
  <c r="E4712" i="4"/>
  <c r="H4712" i="4" s="1"/>
  <c r="J4711" i="4"/>
  <c r="E4711" i="4"/>
  <c r="H4711" i="4" s="1"/>
  <c r="I4711" i="4" s="1"/>
  <c r="J4709" i="4"/>
  <c r="E4709" i="4"/>
  <c r="H4709" i="4" s="1"/>
  <c r="I4709" i="4" s="1"/>
  <c r="J4708" i="4"/>
  <c r="E4708" i="4"/>
  <c r="H4708" i="4" s="1"/>
  <c r="I4708" i="4" s="1"/>
  <c r="J4707" i="4"/>
  <c r="E4707" i="4"/>
  <c r="H4707" i="4" s="1"/>
  <c r="I4707" i="4" s="1"/>
  <c r="J4706" i="4"/>
  <c r="E4706" i="4"/>
  <c r="H4706" i="4" s="1"/>
  <c r="I4706" i="4" s="1"/>
  <c r="J4705" i="4"/>
  <c r="E4705" i="4"/>
  <c r="H4705" i="4" s="1"/>
  <c r="I4705" i="4" s="1"/>
  <c r="J4704" i="4"/>
  <c r="E4704" i="4"/>
  <c r="H4704" i="4" s="1"/>
  <c r="I4704" i="4" s="1"/>
  <c r="J4703" i="4"/>
  <c r="I4703" i="4"/>
  <c r="E4703" i="4"/>
  <c r="H4703" i="4" s="1"/>
  <c r="J4702" i="4"/>
  <c r="E4702" i="4"/>
  <c r="H4702" i="4" s="1"/>
  <c r="I4702" i="4" s="1"/>
  <c r="J4700" i="4"/>
  <c r="I4700" i="4"/>
  <c r="E4700" i="4"/>
  <c r="H4700" i="4" s="1"/>
  <c r="J4699" i="4"/>
  <c r="E4699" i="4"/>
  <c r="H4699" i="4" s="1"/>
  <c r="I4699" i="4" s="1"/>
  <c r="J4698" i="4"/>
  <c r="E4698" i="4"/>
  <c r="H4698" i="4" s="1"/>
  <c r="I4698" i="4" s="1"/>
  <c r="J4697" i="4"/>
  <c r="I4697" i="4"/>
  <c r="E4697" i="4"/>
  <c r="H4697" i="4" s="1"/>
  <c r="J4696" i="4"/>
  <c r="E4696" i="4"/>
  <c r="H4696" i="4" s="1"/>
  <c r="I4696" i="4" s="1"/>
  <c r="J4695" i="4"/>
  <c r="E4695" i="4"/>
  <c r="H4695" i="4" s="1"/>
  <c r="I4695" i="4" s="1"/>
  <c r="J4694" i="4"/>
  <c r="I4694" i="4"/>
  <c r="E4694" i="4"/>
  <c r="H4694" i="4" s="1"/>
  <c r="J4692" i="4"/>
  <c r="E4692" i="4"/>
  <c r="H4692" i="4" s="1"/>
  <c r="I4692" i="4" s="1"/>
  <c r="J4691" i="4"/>
  <c r="E4691" i="4"/>
  <c r="H4691" i="4" s="1"/>
  <c r="I4691" i="4" s="1"/>
  <c r="J4690" i="4"/>
  <c r="E4690" i="4"/>
  <c r="H4690" i="4" s="1"/>
  <c r="I4690" i="4" s="1"/>
  <c r="J4689" i="4"/>
  <c r="E4689" i="4"/>
  <c r="H4689" i="4" s="1"/>
  <c r="I4689" i="4" s="1"/>
  <c r="J4687" i="4"/>
  <c r="E4687" i="4"/>
  <c r="H4687" i="4" s="1"/>
  <c r="I4687" i="4" s="1"/>
  <c r="J4686" i="4"/>
  <c r="E4686" i="4"/>
  <c r="H4686" i="4" s="1"/>
  <c r="I4686" i="4" s="1"/>
  <c r="J4685" i="4"/>
  <c r="E4685" i="4"/>
  <c r="H4685" i="4" s="1"/>
  <c r="I4685" i="4" s="1"/>
  <c r="J4684" i="4"/>
  <c r="E4684" i="4"/>
  <c r="H4684" i="4" s="1"/>
  <c r="I4684" i="4" s="1"/>
  <c r="J4683" i="4"/>
  <c r="E4683" i="4"/>
  <c r="H4683" i="4" s="1"/>
  <c r="I4683" i="4" s="1"/>
  <c r="J4682" i="4"/>
  <c r="E4682" i="4"/>
  <c r="H4682" i="4" s="1"/>
  <c r="I4682" i="4" s="1"/>
  <c r="J4681" i="4"/>
  <c r="I4681" i="4"/>
  <c r="E4681" i="4"/>
  <c r="H4681" i="4" s="1"/>
  <c r="J4680" i="4"/>
  <c r="E4680" i="4"/>
  <c r="H4680" i="4" s="1"/>
  <c r="I4680" i="4" s="1"/>
  <c r="J4678" i="4"/>
  <c r="E4678" i="4"/>
  <c r="H4678" i="4" s="1"/>
  <c r="I4678" i="4" s="1"/>
  <c r="J4677" i="4"/>
  <c r="E4677" i="4"/>
  <c r="H4677" i="4" s="1"/>
  <c r="I4677" i="4" s="1"/>
  <c r="J4676" i="4"/>
  <c r="E4676" i="4"/>
  <c r="H4676" i="4" s="1"/>
  <c r="I4676" i="4" s="1"/>
  <c r="J4675" i="4"/>
  <c r="E4675" i="4"/>
  <c r="H4675" i="4" s="1"/>
  <c r="I4675" i="4" s="1"/>
  <c r="J4674" i="4"/>
  <c r="E4674" i="4"/>
  <c r="H4674" i="4" s="1"/>
  <c r="I4674" i="4" s="1"/>
  <c r="J4673" i="4"/>
  <c r="E4673" i="4"/>
  <c r="H4673" i="4" s="1"/>
  <c r="I4673" i="4" s="1"/>
  <c r="J4672" i="4"/>
  <c r="I4672" i="4"/>
  <c r="E4672" i="4"/>
  <c r="H4672" i="4" s="1"/>
  <c r="J4671" i="4"/>
  <c r="E4671" i="4"/>
  <c r="H4671" i="4" s="1"/>
  <c r="I4671" i="4" s="1"/>
  <c r="J4669" i="4"/>
  <c r="E4669" i="4"/>
  <c r="H4669" i="4" s="1"/>
  <c r="I4669" i="4" s="1"/>
  <c r="J4668" i="4"/>
  <c r="E4668" i="4"/>
  <c r="H4668" i="4" s="1"/>
  <c r="I4668" i="4" s="1"/>
  <c r="J4667" i="4"/>
  <c r="E4667" i="4"/>
  <c r="H4667" i="4" s="1"/>
  <c r="I4667" i="4" s="1"/>
  <c r="J4666" i="4"/>
  <c r="E4666" i="4"/>
  <c r="H4666" i="4" s="1"/>
  <c r="I4666" i="4" s="1"/>
  <c r="J4665" i="4"/>
  <c r="E4665" i="4"/>
  <c r="H4665" i="4" s="1"/>
  <c r="I4665" i="4" s="1"/>
  <c r="J4664" i="4"/>
  <c r="E4664" i="4"/>
  <c r="H4664" i="4" s="1"/>
  <c r="I4664" i="4" s="1"/>
  <c r="J4663" i="4"/>
  <c r="I4663" i="4"/>
  <c r="E4663" i="4"/>
  <c r="H4663" i="4" s="1"/>
  <c r="J4662" i="4"/>
  <c r="E4662" i="4"/>
  <c r="H4662" i="4" s="1"/>
  <c r="I4662" i="4" s="1"/>
  <c r="J4660" i="4"/>
  <c r="E4660" i="4"/>
  <c r="H4660" i="4" s="1"/>
  <c r="I4660" i="4" s="1"/>
  <c r="J4659" i="4"/>
  <c r="I4659" i="4"/>
  <c r="E4659" i="4"/>
  <c r="H4659" i="4" s="1"/>
  <c r="J4658" i="4"/>
  <c r="E4658" i="4"/>
  <c r="H4658" i="4" s="1"/>
  <c r="I4658" i="4" s="1"/>
  <c r="J4657" i="4"/>
  <c r="E4657" i="4"/>
  <c r="H4657" i="4" s="1"/>
  <c r="I4657" i="4" s="1"/>
  <c r="J4656" i="4"/>
  <c r="I4656" i="4"/>
  <c r="E4656" i="4"/>
  <c r="H4656" i="4" s="1"/>
  <c r="J4655" i="4"/>
  <c r="E4655" i="4"/>
  <c r="H4655" i="4" s="1"/>
  <c r="I4655" i="4" s="1"/>
  <c r="J4654" i="4"/>
  <c r="I4654" i="4"/>
  <c r="E4654" i="4"/>
  <c r="H4654" i="4" s="1"/>
  <c r="J4652" i="4"/>
  <c r="E4652" i="4"/>
  <c r="H4652" i="4" s="1"/>
  <c r="I4652" i="4" s="1"/>
  <c r="J4651" i="4"/>
  <c r="I4651" i="4"/>
  <c r="E4651" i="4"/>
  <c r="H4651" i="4" s="1"/>
  <c r="J4650" i="4"/>
  <c r="E4650" i="4"/>
  <c r="H4650" i="4" s="1"/>
  <c r="I4650" i="4" s="1"/>
  <c r="J4649" i="4"/>
  <c r="E4649" i="4"/>
  <c r="H4649" i="4" s="1"/>
  <c r="I4649" i="4" s="1"/>
  <c r="J4648" i="4"/>
  <c r="I4648" i="4"/>
  <c r="E4648" i="4"/>
  <c r="H4648" i="4" s="1"/>
  <c r="J4647" i="4"/>
  <c r="E4647" i="4"/>
  <c r="H4647" i="4" s="1"/>
  <c r="I4647" i="4" s="1"/>
  <c r="J4646" i="4"/>
  <c r="I4646" i="4"/>
  <c r="E4646" i="4"/>
  <c r="H4646" i="4" s="1"/>
  <c r="J4644" i="4"/>
  <c r="E4644" i="4"/>
  <c r="H4644" i="4" s="1"/>
  <c r="I4644" i="4" s="1"/>
  <c r="J4643" i="4"/>
  <c r="I4643" i="4"/>
  <c r="E4643" i="4"/>
  <c r="H4643" i="4" s="1"/>
  <c r="J4642" i="4"/>
  <c r="E4642" i="4"/>
  <c r="H4642" i="4" s="1"/>
  <c r="I4642" i="4" s="1"/>
  <c r="J4641" i="4"/>
  <c r="E4641" i="4"/>
  <c r="H4641" i="4" s="1"/>
  <c r="I4641" i="4" s="1"/>
  <c r="J4640" i="4"/>
  <c r="I4640" i="4"/>
  <c r="E4640" i="4"/>
  <c r="H4640" i="4" s="1"/>
  <c r="J4639" i="4"/>
  <c r="E4639" i="4"/>
  <c r="H4639" i="4" s="1"/>
  <c r="I4639" i="4" s="1"/>
  <c r="J4638" i="4"/>
  <c r="I4638" i="4"/>
  <c r="E4638" i="4"/>
  <c r="H4638" i="4" s="1"/>
  <c r="J4636" i="4"/>
  <c r="E4636" i="4"/>
  <c r="H4636" i="4" s="1"/>
  <c r="I4636" i="4" s="1"/>
  <c r="J4635" i="4"/>
  <c r="I4635" i="4"/>
  <c r="E4635" i="4"/>
  <c r="H4635" i="4" s="1"/>
  <c r="J4634" i="4"/>
  <c r="E4634" i="4"/>
  <c r="H4634" i="4" s="1"/>
  <c r="I4634" i="4" s="1"/>
  <c r="J4633" i="4"/>
  <c r="E4633" i="4"/>
  <c r="H4633" i="4" s="1"/>
  <c r="I4633" i="4" s="1"/>
  <c r="J4632" i="4"/>
  <c r="I4632" i="4"/>
  <c r="E4632" i="4"/>
  <c r="H4632" i="4" s="1"/>
  <c r="J4631" i="4"/>
  <c r="E4631" i="4"/>
  <c r="H4631" i="4" s="1"/>
  <c r="I4631" i="4" s="1"/>
  <c r="J4630" i="4"/>
  <c r="I4630" i="4"/>
  <c r="E4630" i="4"/>
  <c r="H4630" i="4" s="1"/>
  <c r="J4628" i="4"/>
  <c r="E4628" i="4"/>
  <c r="H4628" i="4" s="1"/>
  <c r="I4628" i="4" s="1"/>
  <c r="J4627" i="4"/>
  <c r="I4627" i="4"/>
  <c r="E4627" i="4"/>
  <c r="H4627" i="4" s="1"/>
  <c r="J4626" i="4"/>
  <c r="E4626" i="4"/>
  <c r="H4626" i="4" s="1"/>
  <c r="I4626" i="4" s="1"/>
  <c r="J4625" i="4"/>
  <c r="E4625" i="4"/>
  <c r="H4625" i="4" s="1"/>
  <c r="I4625" i="4" s="1"/>
  <c r="J4624" i="4"/>
  <c r="I4624" i="4"/>
  <c r="E4624" i="4"/>
  <c r="H4624" i="4" s="1"/>
  <c r="J4623" i="4"/>
  <c r="E4623" i="4"/>
  <c r="H4623" i="4" s="1"/>
  <c r="I4623" i="4" s="1"/>
  <c r="J4622" i="4"/>
  <c r="I4622" i="4"/>
  <c r="E4622" i="4"/>
  <c r="H4622" i="4" s="1"/>
  <c r="J4620" i="4"/>
  <c r="E4620" i="4"/>
  <c r="H4620" i="4" s="1"/>
  <c r="I4620" i="4" s="1"/>
  <c r="J4619" i="4"/>
  <c r="I4619" i="4"/>
  <c r="E4619" i="4"/>
  <c r="H4619" i="4" s="1"/>
  <c r="J4618" i="4"/>
  <c r="E4618" i="4"/>
  <c r="H4618" i="4" s="1"/>
  <c r="I4618" i="4" s="1"/>
  <c r="J4617" i="4"/>
  <c r="E4617" i="4"/>
  <c r="H4617" i="4" s="1"/>
  <c r="I4617" i="4" s="1"/>
  <c r="J4616" i="4"/>
  <c r="I4616" i="4"/>
  <c r="E4616" i="4"/>
  <c r="H4616" i="4" s="1"/>
  <c r="J4615" i="4"/>
  <c r="E4615" i="4"/>
  <c r="H4615" i="4" s="1"/>
  <c r="I4615" i="4" s="1"/>
  <c r="J4614" i="4"/>
  <c r="I4614" i="4"/>
  <c r="E4614" i="4"/>
  <c r="H4614" i="4" s="1"/>
  <c r="J4612" i="4"/>
  <c r="E4612" i="4"/>
  <c r="H4612" i="4" s="1"/>
  <c r="I4612" i="4" s="1"/>
  <c r="J4611" i="4"/>
  <c r="I4611" i="4"/>
  <c r="E4611" i="4"/>
  <c r="H4611" i="4" s="1"/>
  <c r="J4610" i="4"/>
  <c r="E4610" i="4"/>
  <c r="H4610" i="4" s="1"/>
  <c r="I4610" i="4" s="1"/>
  <c r="J4609" i="4"/>
  <c r="E4609" i="4"/>
  <c r="H4609" i="4" s="1"/>
  <c r="I4609" i="4" s="1"/>
  <c r="J4608" i="4"/>
  <c r="I4608" i="4"/>
  <c r="E4608" i="4"/>
  <c r="H4608" i="4" s="1"/>
  <c r="J4607" i="4"/>
  <c r="E4607" i="4"/>
  <c r="H4607" i="4" s="1"/>
  <c r="I4607" i="4" s="1"/>
  <c r="J4606" i="4"/>
  <c r="I4606" i="4"/>
  <c r="E4606" i="4"/>
  <c r="H4606" i="4" s="1"/>
  <c r="J4604" i="4"/>
  <c r="E4604" i="4"/>
  <c r="H4604" i="4" s="1"/>
  <c r="I4604" i="4" s="1"/>
  <c r="J4603" i="4"/>
  <c r="E4603" i="4"/>
  <c r="H4603" i="4" s="1"/>
  <c r="I4603" i="4" s="1"/>
  <c r="J4602" i="4"/>
  <c r="I4602" i="4"/>
  <c r="E4602" i="4"/>
  <c r="H4602" i="4" s="1"/>
  <c r="J4601" i="4"/>
  <c r="E4601" i="4"/>
  <c r="H4601" i="4" s="1"/>
  <c r="I4601" i="4" s="1"/>
  <c r="J4600" i="4"/>
  <c r="I4600" i="4"/>
  <c r="E4600" i="4"/>
  <c r="H4600" i="4" s="1"/>
  <c r="J4599" i="4"/>
  <c r="E4599" i="4"/>
  <c r="H4599" i="4" s="1"/>
  <c r="I4599" i="4" s="1"/>
  <c r="J4598" i="4"/>
  <c r="I4598" i="4"/>
  <c r="E4598" i="4"/>
  <c r="H4598" i="4" s="1"/>
  <c r="J4596" i="4"/>
  <c r="E4596" i="4"/>
  <c r="H4596" i="4" s="1"/>
  <c r="I4596" i="4" s="1"/>
  <c r="J4595" i="4"/>
  <c r="E4595" i="4"/>
  <c r="H4595" i="4" s="1"/>
  <c r="I4595" i="4" s="1"/>
  <c r="J4594" i="4"/>
  <c r="I4594" i="4"/>
  <c r="E4594" i="4"/>
  <c r="H4594" i="4" s="1"/>
  <c r="J4593" i="4"/>
  <c r="E4593" i="4"/>
  <c r="H4593" i="4" s="1"/>
  <c r="I4593" i="4" s="1"/>
  <c r="J4592" i="4"/>
  <c r="I4592" i="4"/>
  <c r="E4592" i="4"/>
  <c r="H4592" i="4" s="1"/>
  <c r="J4591" i="4"/>
  <c r="E4591" i="4"/>
  <c r="H4591" i="4" s="1"/>
  <c r="I4591" i="4" s="1"/>
  <c r="J4589" i="4"/>
  <c r="E4589" i="4"/>
  <c r="H4589" i="4" s="1"/>
  <c r="I4589" i="4" s="1"/>
  <c r="J4588" i="4"/>
  <c r="E4588" i="4"/>
  <c r="H4588" i="4" s="1"/>
  <c r="I4588" i="4" s="1"/>
  <c r="J4587" i="4"/>
  <c r="I4587" i="4"/>
  <c r="E4587" i="4"/>
  <c r="H4587" i="4" s="1"/>
  <c r="J4586" i="4"/>
  <c r="E4586" i="4"/>
  <c r="H4586" i="4" s="1"/>
  <c r="I4586" i="4" s="1"/>
  <c r="J4585" i="4"/>
  <c r="I4585" i="4"/>
  <c r="E4585" i="4"/>
  <c r="H4585" i="4" s="1"/>
  <c r="J4584" i="4"/>
  <c r="I4584" i="4"/>
  <c r="E4584" i="4"/>
  <c r="H4584" i="4" s="1"/>
  <c r="J4583" i="4"/>
  <c r="E4583" i="4"/>
  <c r="H4583" i="4" s="1"/>
  <c r="I4583" i="4" s="1"/>
  <c r="J4581" i="4"/>
  <c r="I4581" i="4"/>
  <c r="E4581" i="4"/>
  <c r="H4581" i="4" s="1"/>
  <c r="J4580" i="4"/>
  <c r="E4580" i="4"/>
  <c r="H4580" i="4" s="1"/>
  <c r="I4580" i="4" s="1"/>
  <c r="J4579" i="4"/>
  <c r="I4579" i="4"/>
  <c r="E4579" i="4"/>
  <c r="H4579" i="4" s="1"/>
  <c r="J4578" i="4"/>
  <c r="I4578" i="4"/>
  <c r="E4578" i="4"/>
  <c r="H4578" i="4" s="1"/>
  <c r="J4577" i="4"/>
  <c r="E4577" i="4"/>
  <c r="H4577" i="4" s="1"/>
  <c r="I4577" i="4" s="1"/>
  <c r="J4576" i="4"/>
  <c r="I4576" i="4"/>
  <c r="E4576" i="4"/>
  <c r="H4576" i="4" s="1"/>
  <c r="J4575" i="4"/>
  <c r="I4575" i="4"/>
  <c r="E4575" i="4"/>
  <c r="H4575" i="4" s="1"/>
  <c r="J4574" i="4"/>
  <c r="E4574" i="4"/>
  <c r="H4574" i="4" s="1"/>
  <c r="I4574" i="4" s="1"/>
  <c r="J4573" i="4"/>
  <c r="I4573" i="4"/>
  <c r="E4573" i="4"/>
  <c r="H4573" i="4" s="1"/>
  <c r="J4572" i="4"/>
  <c r="E4572" i="4"/>
  <c r="H4572" i="4" s="1"/>
  <c r="I4572" i="4" s="1"/>
  <c r="J4571" i="4"/>
  <c r="E4571" i="4"/>
  <c r="H4571" i="4" s="1"/>
  <c r="I4571" i="4" s="1"/>
  <c r="J4569" i="4"/>
  <c r="E4569" i="4"/>
  <c r="H4569" i="4" s="1"/>
  <c r="I4569" i="4" s="1"/>
  <c r="J4568" i="4"/>
  <c r="I4568" i="4"/>
  <c r="E4568" i="4"/>
  <c r="H4568" i="4" s="1"/>
  <c r="J4567" i="4"/>
  <c r="E4567" i="4"/>
  <c r="H4567" i="4" s="1"/>
  <c r="I4567" i="4" s="1"/>
  <c r="J4566" i="4"/>
  <c r="I4566" i="4"/>
  <c r="E4566" i="4"/>
  <c r="H4566" i="4" s="1"/>
  <c r="J4565" i="4"/>
  <c r="I4565" i="4"/>
  <c r="E4565" i="4"/>
  <c r="H4565" i="4" s="1"/>
  <c r="J4564" i="4"/>
  <c r="E4564" i="4"/>
  <c r="H4564" i="4" s="1"/>
  <c r="I4564" i="4" s="1"/>
  <c r="J4563" i="4"/>
  <c r="I4563" i="4"/>
  <c r="E4563" i="4"/>
  <c r="H4563" i="4" s="1"/>
  <c r="J4562" i="4"/>
  <c r="I4562" i="4"/>
  <c r="E4562" i="4"/>
  <c r="H4562" i="4" s="1"/>
  <c r="J4561" i="4"/>
  <c r="E4561" i="4"/>
  <c r="H4561" i="4" s="1"/>
  <c r="I4561" i="4" s="1"/>
  <c r="J4560" i="4"/>
  <c r="I4560" i="4"/>
  <c r="E4560" i="4"/>
  <c r="H4560" i="4" s="1"/>
  <c r="J4559" i="4"/>
  <c r="E4559" i="4"/>
  <c r="H4559" i="4" s="1"/>
  <c r="I4559" i="4" s="1"/>
  <c r="J4558" i="4"/>
  <c r="E4558" i="4"/>
  <c r="H4558" i="4" s="1"/>
  <c r="I4558" i="4" s="1"/>
  <c r="J4556" i="4"/>
  <c r="E4556" i="4"/>
  <c r="H4556" i="4" s="1"/>
  <c r="I4556" i="4" s="1"/>
  <c r="J4555" i="4"/>
  <c r="E4555" i="4"/>
  <c r="H4555" i="4" s="1"/>
  <c r="I4555" i="4" s="1"/>
  <c r="J4554" i="4"/>
  <c r="E4554" i="4"/>
  <c r="H4554" i="4" s="1"/>
  <c r="I4554" i="4" s="1"/>
  <c r="J4553" i="4"/>
  <c r="E4553" i="4"/>
  <c r="H4553" i="4" s="1"/>
  <c r="I4553" i="4" s="1"/>
  <c r="J4552" i="4"/>
  <c r="E4552" i="4"/>
  <c r="H4552" i="4" s="1"/>
  <c r="I4552" i="4" s="1"/>
  <c r="J4551" i="4"/>
  <c r="E4551" i="4"/>
  <c r="H4551" i="4" s="1"/>
  <c r="I4551" i="4" s="1"/>
  <c r="J4550" i="4"/>
  <c r="E4550" i="4"/>
  <c r="H4550" i="4" s="1"/>
  <c r="I4550" i="4" s="1"/>
  <c r="J4549" i="4"/>
  <c r="I4549" i="4"/>
  <c r="E4549" i="4"/>
  <c r="H4549" i="4" s="1"/>
  <c r="J4547" i="4"/>
  <c r="E4547" i="4"/>
  <c r="H4547" i="4" s="1"/>
  <c r="I4547" i="4" s="1"/>
  <c r="J4546" i="4"/>
  <c r="I4546" i="4"/>
  <c r="E4546" i="4"/>
  <c r="H4546" i="4" s="1"/>
  <c r="J4545" i="4"/>
  <c r="I4545" i="4"/>
  <c r="E4545" i="4"/>
  <c r="H4545" i="4" s="1"/>
  <c r="J4544" i="4"/>
  <c r="E4544" i="4"/>
  <c r="H4544" i="4" s="1"/>
  <c r="I4544" i="4" s="1"/>
  <c r="J4543" i="4"/>
  <c r="I4543" i="4"/>
  <c r="E4543" i="4"/>
  <c r="H4543" i="4" s="1"/>
  <c r="J4542" i="4"/>
  <c r="I4542" i="4"/>
  <c r="E4542" i="4"/>
  <c r="H4542" i="4" s="1"/>
  <c r="J4541" i="4"/>
  <c r="E4541" i="4"/>
  <c r="H4541" i="4" s="1"/>
  <c r="I4541" i="4" s="1"/>
  <c r="J4540" i="4"/>
  <c r="I4540" i="4"/>
  <c r="E4540" i="4"/>
  <c r="H4540" i="4" s="1"/>
  <c r="J4539" i="4"/>
  <c r="E4539" i="4"/>
  <c r="H4539" i="4" s="1"/>
  <c r="I4539" i="4" s="1"/>
  <c r="J4538" i="4"/>
  <c r="E4538" i="4"/>
  <c r="H4538" i="4" s="1"/>
  <c r="I4538" i="4" s="1"/>
  <c r="J4536" i="4"/>
  <c r="E4536" i="4"/>
  <c r="H4536" i="4" s="1"/>
  <c r="I4536" i="4" s="1"/>
  <c r="J4535" i="4"/>
  <c r="E4535" i="4"/>
  <c r="H4535" i="4" s="1"/>
  <c r="I4535" i="4" s="1"/>
  <c r="J4534" i="4"/>
  <c r="E4534" i="4"/>
  <c r="H4534" i="4" s="1"/>
  <c r="I4534" i="4" s="1"/>
  <c r="J4533" i="4"/>
  <c r="E4533" i="4"/>
  <c r="H4533" i="4" s="1"/>
  <c r="I4533" i="4" s="1"/>
  <c r="J4532" i="4"/>
  <c r="E4532" i="4"/>
  <c r="H4532" i="4" s="1"/>
  <c r="I4532" i="4" s="1"/>
  <c r="J4531" i="4"/>
  <c r="E4531" i="4"/>
  <c r="H4531" i="4" s="1"/>
  <c r="I4531" i="4" s="1"/>
  <c r="J4530" i="4"/>
  <c r="E4530" i="4"/>
  <c r="H4530" i="4" s="1"/>
  <c r="I4530" i="4" s="1"/>
  <c r="J4529" i="4"/>
  <c r="I4529" i="4"/>
  <c r="E4529" i="4"/>
  <c r="H4529" i="4" s="1"/>
  <c r="J4527" i="4"/>
  <c r="E4527" i="4"/>
  <c r="H4527" i="4" s="1"/>
  <c r="I4527" i="4" s="1"/>
  <c r="J4526" i="4"/>
  <c r="E4526" i="4"/>
  <c r="H4526" i="4" s="1"/>
  <c r="I4526" i="4" s="1"/>
  <c r="J4524" i="4"/>
  <c r="E4524" i="4"/>
  <c r="H4524" i="4" s="1"/>
  <c r="I4524" i="4" s="1"/>
  <c r="J4523" i="4"/>
  <c r="E4523" i="4"/>
  <c r="H4523" i="4" s="1"/>
  <c r="I4523" i="4" s="1"/>
  <c r="J4522" i="4"/>
  <c r="I4522" i="4"/>
  <c r="E4522" i="4"/>
  <c r="H4522" i="4" s="1"/>
  <c r="J4521" i="4"/>
  <c r="I4521" i="4"/>
  <c r="E4521" i="4"/>
  <c r="H4521" i="4" s="1"/>
  <c r="J4520" i="4"/>
  <c r="E4520" i="4"/>
  <c r="H4520" i="4" s="1"/>
  <c r="I4520" i="4" s="1"/>
  <c r="J4519" i="4"/>
  <c r="E4519" i="4"/>
  <c r="H4519" i="4" s="1"/>
  <c r="I4519" i="4" s="1"/>
  <c r="J4517" i="4"/>
  <c r="E4517" i="4"/>
  <c r="H4517" i="4" s="1"/>
  <c r="I4517" i="4" s="1"/>
  <c r="J4516" i="4"/>
  <c r="E4516" i="4"/>
  <c r="H4516" i="4" s="1"/>
  <c r="I4516" i="4" s="1"/>
  <c r="J4515" i="4"/>
  <c r="E4515" i="4"/>
  <c r="H4515" i="4" s="1"/>
  <c r="I4515" i="4" s="1"/>
  <c r="J4514" i="4"/>
  <c r="E4514" i="4"/>
  <c r="H4514" i="4" s="1"/>
  <c r="I4514" i="4" s="1"/>
  <c r="J4513" i="4"/>
  <c r="E4513" i="4"/>
  <c r="H4513" i="4" s="1"/>
  <c r="I4513" i="4" s="1"/>
  <c r="J4512" i="4"/>
  <c r="E4512" i="4"/>
  <c r="H4512" i="4" s="1"/>
  <c r="I4512" i="4" s="1"/>
  <c r="J4511" i="4"/>
  <c r="I4511" i="4"/>
  <c r="E4511" i="4"/>
  <c r="H4511" i="4" s="1"/>
  <c r="J4510" i="4"/>
  <c r="E4510" i="4"/>
  <c r="H4510" i="4" s="1"/>
  <c r="I4510" i="4" s="1"/>
  <c r="J4509" i="4"/>
  <c r="E4509" i="4"/>
  <c r="H4509" i="4" s="1"/>
  <c r="I4509" i="4" s="1"/>
  <c r="J4508" i="4"/>
  <c r="I4508" i="4"/>
  <c r="E4508" i="4"/>
  <c r="H4508" i="4" s="1"/>
  <c r="B1296" i="2"/>
  <c r="B1297" i="2"/>
  <c r="B1298" i="2"/>
  <c r="B1299" i="2"/>
  <c r="B1300" i="2"/>
  <c r="B1301" i="2"/>
  <c r="B1302" i="2"/>
  <c r="B1303" i="2"/>
  <c r="B1304" i="2"/>
  <c r="B1305" i="2"/>
  <c r="B1306" i="2"/>
  <c r="B1307" i="2"/>
  <c r="B1308" i="2"/>
  <c r="B1309" i="2"/>
  <c r="B1310" i="2"/>
  <c r="B1311" i="2"/>
  <c r="B1312" i="2"/>
  <c r="B1313" i="2"/>
  <c r="B1314" i="2"/>
  <c r="B1315" i="2"/>
  <c r="B1316" i="2"/>
  <c r="B1317" i="2"/>
  <c r="B1318" i="2"/>
  <c r="B1319" i="2"/>
  <c r="B1320" i="2"/>
  <c r="B1321" i="2"/>
  <c r="B1322" i="2"/>
  <c r="B1323" i="2"/>
  <c r="B1324" i="2"/>
  <c r="B1325" i="2"/>
  <c r="B1326" i="2"/>
  <c r="B1327" i="2"/>
  <c r="B1329" i="2"/>
  <c r="B1330" i="2"/>
  <c r="B1331" i="2"/>
  <c r="F1331" i="2"/>
  <c r="F1330" i="2"/>
  <c r="F1329" i="2"/>
  <c r="F1328" i="2"/>
  <c r="F1327" i="2"/>
  <c r="F1326" i="2"/>
  <c r="F1325" i="2"/>
  <c r="F1324" i="2"/>
  <c r="F1323" i="2"/>
  <c r="F1322" i="2"/>
  <c r="F1321" i="2"/>
  <c r="F1320" i="2"/>
  <c r="F1319" i="2"/>
  <c r="F1318" i="2"/>
  <c r="F1317" i="2"/>
  <c r="F1316" i="2"/>
  <c r="F1315" i="2"/>
  <c r="F1314" i="2"/>
  <c r="F1313" i="2"/>
  <c r="F1312" i="2"/>
  <c r="F1311" i="2"/>
  <c r="F1310" i="2"/>
  <c r="F1309" i="2"/>
  <c r="F1308" i="2"/>
  <c r="F1307" i="2"/>
  <c r="F1306" i="2"/>
  <c r="F1305" i="2"/>
  <c r="F1304" i="2"/>
  <c r="F1303" i="2"/>
  <c r="F1302" i="2"/>
  <c r="F1301" i="2"/>
  <c r="F1300" i="2"/>
  <c r="F1299" i="2"/>
  <c r="F1298" i="2"/>
  <c r="F1297" i="2"/>
  <c r="F1296" i="2"/>
  <c r="F1295" i="2"/>
  <c r="F1294" i="2"/>
  <c r="F1293" i="2"/>
  <c r="F1292" i="2"/>
  <c r="F1291" i="2"/>
  <c r="D1335" i="3"/>
  <c r="I1331" i="2" s="1"/>
  <c r="D1334" i="3"/>
  <c r="I1330" i="2" s="1"/>
  <c r="D1333" i="3"/>
  <c r="I1329" i="2" s="1"/>
  <c r="D1332" i="3"/>
  <c r="I1328" i="2" s="1"/>
  <c r="D1331" i="3"/>
  <c r="I1327" i="2" s="1"/>
  <c r="D1330" i="3"/>
  <c r="I1326" i="2" s="1"/>
  <c r="D1329" i="3"/>
  <c r="I1325" i="2" s="1"/>
  <c r="D1328" i="3"/>
  <c r="I1324" i="2" s="1"/>
  <c r="D1327" i="3"/>
  <c r="I1323" i="2" s="1"/>
  <c r="D1326" i="3"/>
  <c r="I1322" i="2" s="1"/>
  <c r="D1325" i="3"/>
  <c r="I1321" i="2" s="1"/>
  <c r="D1324" i="3"/>
  <c r="I1320" i="2" s="1"/>
  <c r="D1323" i="3"/>
  <c r="I1319" i="2" s="1"/>
  <c r="D1322" i="3"/>
  <c r="D1321" i="3"/>
  <c r="I1317" i="2" l="1"/>
  <c r="D1340" i="3"/>
  <c r="D1342" i="3"/>
  <c r="I1318" i="2"/>
  <c r="D1341" i="3"/>
  <c r="D1343" i="3"/>
  <c r="G1293" i="2"/>
  <c r="H1293" i="2" s="1"/>
  <c r="J1293" i="2" s="1"/>
  <c r="D1292" i="5" s="1"/>
  <c r="F1292" i="5" s="1"/>
  <c r="G1297" i="2"/>
  <c r="H1297" i="2" s="1"/>
  <c r="J1297" i="2" s="1"/>
  <c r="D1296" i="5" s="1"/>
  <c r="G1301" i="2"/>
  <c r="H1301" i="2" s="1"/>
  <c r="J1301" i="2" s="1"/>
  <c r="D1300" i="5" s="1"/>
  <c r="G1305" i="2"/>
  <c r="H1305" i="2" s="1"/>
  <c r="J1305" i="2" s="1"/>
  <c r="D1304" i="5" s="1"/>
  <c r="G1309" i="2"/>
  <c r="H1309" i="2" s="1"/>
  <c r="J1309" i="2" s="1"/>
  <c r="D1308" i="5" s="1"/>
  <c r="F1308" i="5" s="1"/>
  <c r="G1313" i="2"/>
  <c r="H1313" i="2" s="1"/>
  <c r="J1313" i="2" s="1"/>
  <c r="D1312" i="5" s="1"/>
  <c r="F1312" i="5" s="1"/>
  <c r="G1317" i="2"/>
  <c r="H1317" i="2" s="1"/>
  <c r="J1317" i="2" s="1"/>
  <c r="D1316" i="5" s="1"/>
  <c r="G1324" i="2"/>
  <c r="H1324" i="2" s="1"/>
  <c r="J1324" i="2" s="1"/>
  <c r="D1323" i="5" s="1"/>
  <c r="G1328" i="2"/>
  <c r="H1328" i="2" s="1"/>
  <c r="J1328" i="2" s="1"/>
  <c r="D1327" i="5" s="1"/>
  <c r="G1331" i="2"/>
  <c r="H1331" i="2" s="1"/>
  <c r="J1331" i="2" s="1"/>
  <c r="D1330" i="5" s="1"/>
  <c r="F1330" i="5" s="1"/>
  <c r="G1294" i="2"/>
  <c r="H1294" i="2" s="1"/>
  <c r="J1294" i="2" s="1"/>
  <c r="D1293" i="5" s="1"/>
  <c r="F1293" i="5" s="1"/>
  <c r="G1298" i="2"/>
  <c r="H1298" i="2" s="1"/>
  <c r="J1298" i="2" s="1"/>
  <c r="D1297" i="5" s="1"/>
  <c r="F1297" i="5" s="1"/>
  <c r="G1302" i="2"/>
  <c r="H1302" i="2" s="1"/>
  <c r="J1302" i="2" s="1"/>
  <c r="D1301" i="5" s="1"/>
  <c r="F1301" i="5" s="1"/>
  <c r="G1306" i="2"/>
  <c r="H1306" i="2" s="1"/>
  <c r="J1306" i="2" s="1"/>
  <c r="D1305" i="5" s="1"/>
  <c r="F1305" i="5" s="1"/>
  <c r="G1310" i="2"/>
  <c r="H1310" i="2" s="1"/>
  <c r="J1310" i="2" s="1"/>
  <c r="D1309" i="5" s="1"/>
  <c r="G1314" i="2"/>
  <c r="H1314" i="2" s="1"/>
  <c r="J1314" i="2" s="1"/>
  <c r="D1313" i="5" s="1"/>
  <c r="G1318" i="2"/>
  <c r="H1318" i="2" s="1"/>
  <c r="G1321" i="2"/>
  <c r="H1321" i="2" s="1"/>
  <c r="J1321" i="2" s="1"/>
  <c r="D1320" i="5" s="1"/>
  <c r="G1325" i="2"/>
  <c r="H1325" i="2" s="1"/>
  <c r="J1325" i="2" s="1"/>
  <c r="D1324" i="5" s="1"/>
  <c r="G1329" i="2"/>
  <c r="H1329" i="2" s="1"/>
  <c r="J1329" i="2" s="1"/>
  <c r="D1328" i="5" s="1"/>
  <c r="G1291" i="2"/>
  <c r="H1291" i="2" s="1"/>
  <c r="J1291" i="2" s="1"/>
  <c r="G1295" i="2"/>
  <c r="H1295" i="2" s="1"/>
  <c r="J1295" i="2" s="1"/>
  <c r="D1294" i="5" s="1"/>
  <c r="F1294" i="5" s="1"/>
  <c r="G1299" i="2"/>
  <c r="H1299" i="2" s="1"/>
  <c r="J1299" i="2" s="1"/>
  <c r="D1298" i="5" s="1"/>
  <c r="F1298" i="5" s="1"/>
  <c r="G1303" i="2"/>
  <c r="H1303" i="2" s="1"/>
  <c r="J1303" i="2" s="1"/>
  <c r="D1302" i="5" s="1"/>
  <c r="G1307" i="2"/>
  <c r="H1307" i="2" s="1"/>
  <c r="J1307" i="2" s="1"/>
  <c r="D1306" i="5" s="1"/>
  <c r="F1306" i="5" s="1"/>
  <c r="G1311" i="2"/>
  <c r="H1311" i="2" s="1"/>
  <c r="J1311" i="2" s="1"/>
  <c r="D1310" i="5" s="1"/>
  <c r="F1310" i="5" s="1"/>
  <c r="G1315" i="2"/>
  <c r="H1315" i="2" s="1"/>
  <c r="J1315" i="2" s="1"/>
  <c r="D1314" i="5" s="1"/>
  <c r="G1319" i="2"/>
  <c r="H1319" i="2" s="1"/>
  <c r="J1319" i="2" s="1"/>
  <c r="D1318" i="5" s="1"/>
  <c r="F1318" i="5" s="1"/>
  <c r="G1322" i="2"/>
  <c r="H1322" i="2" s="1"/>
  <c r="J1322" i="2" s="1"/>
  <c r="D1321" i="5" s="1"/>
  <c r="F1321" i="5" s="1"/>
  <c r="G1326" i="2"/>
  <c r="H1326" i="2" s="1"/>
  <c r="J1326" i="2" s="1"/>
  <c r="D1325" i="5" s="1"/>
  <c r="F1325" i="5" s="1"/>
  <c r="G1292" i="2"/>
  <c r="H1292" i="2" s="1"/>
  <c r="J1292" i="2" s="1"/>
  <c r="D1291" i="5" s="1"/>
  <c r="G1296" i="2"/>
  <c r="H1296" i="2" s="1"/>
  <c r="J1296" i="2" s="1"/>
  <c r="D1295" i="5" s="1"/>
  <c r="G1300" i="2"/>
  <c r="H1300" i="2" s="1"/>
  <c r="J1300" i="2" s="1"/>
  <c r="D1299" i="5" s="1"/>
  <c r="F1299" i="5" s="1"/>
  <c r="G1304" i="2"/>
  <c r="H1304" i="2" s="1"/>
  <c r="J1304" i="2" s="1"/>
  <c r="D1303" i="5" s="1"/>
  <c r="G1308" i="2"/>
  <c r="H1308" i="2" s="1"/>
  <c r="J1308" i="2" s="1"/>
  <c r="D1307" i="5" s="1"/>
  <c r="F1307" i="5" s="1"/>
  <c r="G1312" i="2"/>
  <c r="H1312" i="2" s="1"/>
  <c r="J1312" i="2" s="1"/>
  <c r="D1311" i="5" s="1"/>
  <c r="G1316" i="2"/>
  <c r="H1316" i="2" s="1"/>
  <c r="J1316" i="2" s="1"/>
  <c r="D1315" i="5" s="1"/>
  <c r="G1320" i="2"/>
  <c r="H1320" i="2" s="1"/>
  <c r="J1320" i="2" s="1"/>
  <c r="D1319" i="5" s="1"/>
  <c r="F1319" i="5" s="1"/>
  <c r="G1323" i="2"/>
  <c r="H1323" i="2" s="1"/>
  <c r="J1323" i="2" s="1"/>
  <c r="D1322" i="5" s="1"/>
  <c r="F1322" i="5" s="1"/>
  <c r="G1327" i="2"/>
  <c r="H1327" i="2" s="1"/>
  <c r="J1327" i="2" s="1"/>
  <c r="D1326" i="5" s="1"/>
  <c r="F1326" i="5" s="1"/>
  <c r="G1330" i="2"/>
  <c r="H1330" i="2" s="1"/>
  <c r="J1330" i="2" s="1"/>
  <c r="D1329" i="5" s="1"/>
  <c r="N1239" i="5"/>
  <c r="O1221" i="5"/>
  <c r="K1222" i="6"/>
  <c r="N1222" i="6" s="1"/>
  <c r="D1217" i="7" s="1"/>
  <c r="G1217" i="7" s="1"/>
  <c r="K4511" i="4"/>
  <c r="M4511" i="4" s="1"/>
  <c r="K4517" i="4"/>
  <c r="M4517" i="4" s="1"/>
  <c r="K4523" i="4"/>
  <c r="M4523" i="4" s="1"/>
  <c r="K4541" i="4"/>
  <c r="M4541" i="4" s="1"/>
  <c r="K4563" i="4"/>
  <c r="M4563" i="4" s="1"/>
  <c r="K4508" i="4"/>
  <c r="M4508" i="4" s="1"/>
  <c r="K4510" i="4"/>
  <c r="M4510" i="4" s="1"/>
  <c r="K4529" i="4"/>
  <c r="M4529" i="4" s="1"/>
  <c r="K4531" i="4"/>
  <c r="M4531" i="4" s="1"/>
  <c r="K4533" i="4"/>
  <c r="M4533" i="4" s="1"/>
  <c r="K4535" i="4"/>
  <c r="M4535" i="4" s="1"/>
  <c r="K4538" i="4"/>
  <c r="M4538" i="4" s="1"/>
  <c r="K4550" i="4"/>
  <c r="M4550" i="4" s="1"/>
  <c r="K4552" i="4"/>
  <c r="M4552" i="4" s="1"/>
  <c r="K4554" i="4"/>
  <c r="M4554" i="4" s="1"/>
  <c r="K4556" i="4"/>
  <c r="M4556" i="4" s="1"/>
  <c r="K4559" i="4"/>
  <c r="M4559" i="4" s="1"/>
  <c r="K4562" i="4"/>
  <c r="M4562" i="4" s="1"/>
  <c r="K4565" i="4"/>
  <c r="M4565" i="4" s="1"/>
  <c r="K4568" i="4"/>
  <c r="M4568" i="4" s="1"/>
  <c r="K4571" i="4"/>
  <c r="M4571" i="4" s="1"/>
  <c r="K4583" i="4"/>
  <c r="M4583" i="4" s="1"/>
  <c r="K4586" i="4"/>
  <c r="M4586" i="4" s="1"/>
  <c r="K4592" i="4"/>
  <c r="M4592" i="4" s="1"/>
  <c r="K4598" i="4"/>
  <c r="M4598" i="4" s="1"/>
  <c r="K4603" i="4"/>
  <c r="M4603" i="4" s="1"/>
  <c r="K4609" i="4"/>
  <c r="M4609" i="4" s="1"/>
  <c r="K4615" i="4"/>
  <c r="M4615" i="4" s="1"/>
  <c r="K4620" i="4"/>
  <c r="M4620" i="4" s="1"/>
  <c r="K4624" i="4"/>
  <c r="M4624" i="4" s="1"/>
  <c r="K4626" i="4"/>
  <c r="M4626" i="4" s="1"/>
  <c r="K4630" i="4"/>
  <c r="M4630" i="4" s="1"/>
  <c r="K4635" i="4"/>
  <c r="M4635" i="4" s="1"/>
  <c r="K4641" i="4"/>
  <c r="M4641" i="4" s="1"/>
  <c r="K4647" i="4"/>
  <c r="M4647" i="4" s="1"/>
  <c r="K4652" i="4"/>
  <c r="M4652" i="4" s="1"/>
  <c r="K4656" i="4"/>
  <c r="M4656" i="4" s="1"/>
  <c r="K4658" i="4"/>
  <c r="M4658" i="4" s="1"/>
  <c r="K4664" i="4"/>
  <c r="M4664" i="4" s="1"/>
  <c r="K4666" i="4"/>
  <c r="M4666" i="4" s="1"/>
  <c r="K4668" i="4"/>
  <c r="M4668" i="4" s="1"/>
  <c r="K4671" i="4"/>
  <c r="M4671" i="4" s="1"/>
  <c r="K4681" i="4"/>
  <c r="M4681" i="4" s="1"/>
  <c r="K4683" i="4"/>
  <c r="M4683" i="4" s="1"/>
  <c r="K4685" i="4"/>
  <c r="M4685" i="4" s="1"/>
  <c r="K4687" i="4"/>
  <c r="M4687" i="4" s="1"/>
  <c r="K4690" i="4"/>
  <c r="M4690" i="4" s="1"/>
  <c r="K4692" i="4"/>
  <c r="M4692" i="4" s="1"/>
  <c r="K4698" i="4"/>
  <c r="M4698" i="4" s="1"/>
  <c r="K4704" i="4"/>
  <c r="M4704" i="4" s="1"/>
  <c r="K4706" i="4"/>
  <c r="M4706" i="4" s="1"/>
  <c r="K4708" i="4"/>
  <c r="M4708" i="4" s="1"/>
  <c r="K4711" i="4"/>
  <c r="M4711" i="4" s="1"/>
  <c r="K4721" i="4"/>
  <c r="M4721" i="4" s="1"/>
  <c r="K4726" i="4"/>
  <c r="M4726" i="4" s="1"/>
  <c r="K4730" i="4"/>
  <c r="M4730" i="4" s="1"/>
  <c r="K4732" i="4"/>
  <c r="M4732" i="4" s="1"/>
  <c r="K4738" i="4"/>
  <c r="M4738" i="4" s="1"/>
  <c r="K4740" i="4"/>
  <c r="M4740" i="4" s="1"/>
  <c r="K4742" i="4"/>
  <c r="M4742" i="4" s="1"/>
  <c r="K4745" i="4"/>
  <c r="M4745" i="4" s="1"/>
  <c r="K4755" i="4"/>
  <c r="M4755" i="4" s="1"/>
  <c r="K4757" i="4"/>
  <c r="M4757" i="4" s="1"/>
  <c r="K4759" i="4"/>
  <c r="M4759" i="4" s="1"/>
  <c r="K4761" i="4"/>
  <c r="M4761" i="4" s="1"/>
  <c r="K4766" i="4"/>
  <c r="M4766" i="4" s="1"/>
  <c r="K4772" i="4"/>
  <c r="M4772" i="4" s="1"/>
  <c r="K4774" i="4"/>
  <c r="M4774" i="4" s="1"/>
  <c r="K4776" i="4"/>
  <c r="M4776" i="4" s="1"/>
  <c r="K4778" i="4"/>
  <c r="M4778" i="4" s="1"/>
  <c r="K4784" i="4"/>
  <c r="M4784" i="4" s="1"/>
  <c r="K4788" i="4"/>
  <c r="M4788" i="4" s="1"/>
  <c r="K4793" i="4"/>
  <c r="M4793" i="4" s="1"/>
  <c r="K4799" i="4"/>
  <c r="M4799" i="4" s="1"/>
  <c r="K4805" i="4"/>
  <c r="M4805" i="4" s="1"/>
  <c r="K4810" i="4"/>
  <c r="M4810" i="4" s="1"/>
  <c r="K4814" i="4"/>
  <c r="M4814" i="4" s="1"/>
  <c r="K4816" i="4"/>
  <c r="M4816" i="4" s="1"/>
  <c r="K4822" i="4"/>
  <c r="M4822" i="4" s="1"/>
  <c r="K4824" i="4"/>
  <c r="M4824" i="4" s="1"/>
  <c r="K4826" i="4"/>
  <c r="M4826" i="4" s="1"/>
  <c r="K4831" i="4"/>
  <c r="M4831" i="4" s="1"/>
  <c r="K4834" i="4"/>
  <c r="M4834" i="4" s="1"/>
  <c r="K4837" i="4"/>
  <c r="M4837" i="4" s="1"/>
  <c r="K4840" i="4"/>
  <c r="M4840" i="4" s="1"/>
  <c r="K4843" i="4"/>
  <c r="M4843" i="4" s="1"/>
  <c r="K4515" i="4"/>
  <c r="M4515" i="4" s="1"/>
  <c r="K4520" i="4"/>
  <c r="M4520" i="4" s="1"/>
  <c r="K4526" i="4"/>
  <c r="M4526" i="4" s="1"/>
  <c r="K4547" i="4"/>
  <c r="M4547" i="4" s="1"/>
  <c r="K4566" i="4"/>
  <c r="M4566" i="4" s="1"/>
  <c r="K4601" i="4"/>
  <c r="M4601" i="4" s="1"/>
  <c r="K4512" i="4"/>
  <c r="M4512" i="4" s="1"/>
  <c r="K4514" i="4"/>
  <c r="M4514" i="4" s="1"/>
  <c r="K4516" i="4"/>
  <c r="M4516" i="4" s="1"/>
  <c r="K4519" i="4"/>
  <c r="M4519" i="4" s="1"/>
  <c r="K4522" i="4"/>
  <c r="M4522" i="4" s="1"/>
  <c r="K4524" i="4"/>
  <c r="M4524" i="4" s="1"/>
  <c r="K4527" i="4"/>
  <c r="M4527" i="4" s="1"/>
  <c r="K4540" i="4"/>
  <c r="M4540" i="4" s="1"/>
  <c r="K4543" i="4"/>
  <c r="M4543" i="4" s="1"/>
  <c r="K4546" i="4"/>
  <c r="M4546" i="4" s="1"/>
  <c r="K4561" i="4"/>
  <c r="M4561" i="4" s="1"/>
  <c r="K4564" i="4"/>
  <c r="M4564" i="4" s="1"/>
  <c r="K4567" i="4"/>
  <c r="M4567" i="4" s="1"/>
  <c r="K4573" i="4"/>
  <c r="M4573" i="4" s="1"/>
  <c r="K4576" i="4"/>
  <c r="M4576" i="4" s="1"/>
  <c r="K4579" i="4"/>
  <c r="M4579" i="4" s="1"/>
  <c r="K4588" i="4"/>
  <c r="M4588" i="4" s="1"/>
  <c r="K4591" i="4"/>
  <c r="M4591" i="4" s="1"/>
  <c r="K4594" i="4"/>
  <c r="M4594" i="4" s="1"/>
  <c r="K4596" i="4"/>
  <c r="M4596" i="4" s="1"/>
  <c r="K4600" i="4"/>
  <c r="M4600" i="4" s="1"/>
  <c r="K4606" i="4"/>
  <c r="M4606" i="4" s="1"/>
  <c r="K4611" i="4"/>
  <c r="M4611" i="4" s="1"/>
  <c r="K4617" i="4"/>
  <c r="M4617" i="4" s="1"/>
  <c r="K4623" i="4"/>
  <c r="M4623" i="4" s="1"/>
  <c r="K4628" i="4"/>
  <c r="M4628" i="4" s="1"/>
  <c r="K4632" i="4"/>
  <c r="M4632" i="4" s="1"/>
  <c r="K4634" i="4"/>
  <c r="M4634" i="4" s="1"/>
  <c r="K4638" i="4"/>
  <c r="M4638" i="4" s="1"/>
  <c r="K4643" i="4"/>
  <c r="M4643" i="4" s="1"/>
  <c r="K4649" i="4"/>
  <c r="M4649" i="4" s="1"/>
  <c r="K4655" i="4"/>
  <c r="M4655" i="4" s="1"/>
  <c r="K4660" i="4"/>
  <c r="M4660" i="4" s="1"/>
  <c r="K4673" i="4"/>
  <c r="M4673" i="4" s="1"/>
  <c r="K4675" i="4"/>
  <c r="M4675" i="4" s="1"/>
  <c r="K4677" i="4"/>
  <c r="M4677" i="4" s="1"/>
  <c r="K4680" i="4"/>
  <c r="M4680" i="4" s="1"/>
  <c r="K4695" i="4"/>
  <c r="M4695" i="4" s="1"/>
  <c r="K4700" i="4"/>
  <c r="M4700" i="4" s="1"/>
  <c r="K4713" i="4"/>
  <c r="M4713" i="4" s="1"/>
  <c r="K4715" i="4"/>
  <c r="M4715" i="4" s="1"/>
  <c r="K4717" i="4"/>
  <c r="M4717" i="4" s="1"/>
  <c r="K4723" i="4"/>
  <c r="M4723" i="4" s="1"/>
  <c r="K4729" i="4"/>
  <c r="M4729" i="4" s="1"/>
  <c r="K4734" i="4"/>
  <c r="M4734" i="4" s="1"/>
  <c r="K4747" i="4"/>
  <c r="M4747" i="4" s="1"/>
  <c r="K4749" i="4"/>
  <c r="M4749" i="4" s="1"/>
  <c r="K4751" i="4"/>
  <c r="M4751" i="4" s="1"/>
  <c r="K4754" i="4"/>
  <c r="M4754" i="4" s="1"/>
  <c r="K4763" i="4"/>
  <c r="M4763" i="4" s="1"/>
  <c r="K4768" i="4"/>
  <c r="M4768" i="4" s="1"/>
  <c r="K4771" i="4"/>
  <c r="M4771" i="4" s="1"/>
  <c r="K4781" i="4"/>
  <c r="M4781" i="4" s="1"/>
  <c r="K4783" i="4"/>
  <c r="M4783" i="4" s="1"/>
  <c r="K4786" i="4"/>
  <c r="M4786" i="4" s="1"/>
  <c r="K4790" i="4"/>
  <c r="M4790" i="4" s="1"/>
  <c r="K4792" i="4"/>
  <c r="M4792" i="4" s="1"/>
  <c r="K4796" i="4"/>
  <c r="M4796" i="4" s="1"/>
  <c r="K4801" i="4"/>
  <c r="M4801" i="4" s="1"/>
  <c r="K4807" i="4"/>
  <c r="M4807" i="4" s="1"/>
  <c r="K4813" i="4"/>
  <c r="M4813" i="4" s="1"/>
  <c r="K4818" i="4"/>
  <c r="M4818" i="4" s="1"/>
  <c r="K4830" i="4"/>
  <c r="M4830" i="4" s="1"/>
  <c r="K4833" i="4"/>
  <c r="M4833" i="4" s="1"/>
  <c r="K4836" i="4"/>
  <c r="M4836" i="4" s="1"/>
  <c r="K4846" i="4"/>
  <c r="M4846" i="4" s="1"/>
  <c r="K4848" i="4"/>
  <c r="M4848" i="4" s="1"/>
  <c r="K4513" i="4"/>
  <c r="M4513" i="4" s="1"/>
  <c r="K4544" i="4"/>
  <c r="M4544" i="4" s="1"/>
  <c r="K4509" i="4"/>
  <c r="M4509" i="4" s="1"/>
  <c r="K4521" i="4"/>
  <c r="M4521" i="4" s="1"/>
  <c r="K4530" i="4"/>
  <c r="M4530" i="4" s="1"/>
  <c r="K4532" i="4"/>
  <c r="M4532" i="4" s="1"/>
  <c r="K4534" i="4"/>
  <c r="M4534" i="4" s="1"/>
  <c r="K4536" i="4"/>
  <c r="M4536" i="4" s="1"/>
  <c r="K4539" i="4"/>
  <c r="M4539" i="4" s="1"/>
  <c r="K4542" i="4"/>
  <c r="M4542" i="4" s="1"/>
  <c r="K4545" i="4"/>
  <c r="M4545" i="4" s="1"/>
  <c r="K4549" i="4"/>
  <c r="M4549" i="4" s="1"/>
  <c r="K4551" i="4"/>
  <c r="M4551" i="4" s="1"/>
  <c r="K4553" i="4"/>
  <c r="M4553" i="4" s="1"/>
  <c r="K4555" i="4"/>
  <c r="M4555" i="4" s="1"/>
  <c r="K4558" i="4"/>
  <c r="M4558" i="4" s="1"/>
  <c r="K4569" i="4"/>
  <c r="M4569" i="4" s="1"/>
  <c r="K4572" i="4"/>
  <c r="M4572" i="4" s="1"/>
  <c r="K4575" i="4"/>
  <c r="M4575" i="4" s="1"/>
  <c r="K4578" i="4"/>
  <c r="M4578" i="4" s="1"/>
  <c r="K4581" i="4"/>
  <c r="M4581" i="4" s="1"/>
  <c r="K4585" i="4"/>
  <c r="M4585" i="4" s="1"/>
  <c r="K4593" i="4"/>
  <c r="M4593" i="4" s="1"/>
  <c r="K4599" i="4"/>
  <c r="M4599" i="4" s="1"/>
  <c r="K4602" i="4"/>
  <c r="M4602" i="4" s="1"/>
  <c r="K4604" i="4"/>
  <c r="M4604" i="4" s="1"/>
  <c r="K4608" i="4"/>
  <c r="M4608" i="4" s="1"/>
  <c r="K4610" i="4"/>
  <c r="M4610" i="4" s="1"/>
  <c r="K4614" i="4"/>
  <c r="M4614" i="4" s="1"/>
  <c r="K4619" i="4"/>
  <c r="M4619" i="4" s="1"/>
  <c r="K4625" i="4"/>
  <c r="M4625" i="4" s="1"/>
  <c r="K4631" i="4"/>
  <c r="M4631" i="4" s="1"/>
  <c r="K4636" i="4"/>
  <c r="M4636" i="4" s="1"/>
  <c r="K4640" i="4"/>
  <c r="M4640" i="4" s="1"/>
  <c r="K4642" i="4"/>
  <c r="M4642" i="4" s="1"/>
  <c r="K4646" i="4"/>
  <c r="M4646" i="4" s="1"/>
  <c r="K4651" i="4"/>
  <c r="M4651" i="4" s="1"/>
  <c r="K4657" i="4"/>
  <c r="M4657" i="4" s="1"/>
  <c r="K4663" i="4"/>
  <c r="M4663" i="4" s="1"/>
  <c r="K4665" i="4"/>
  <c r="M4665" i="4" s="1"/>
  <c r="K4667" i="4"/>
  <c r="M4667" i="4" s="1"/>
  <c r="K4669" i="4"/>
  <c r="M4669" i="4" s="1"/>
  <c r="K4682" i="4"/>
  <c r="M4682" i="4" s="1"/>
  <c r="K4684" i="4"/>
  <c r="M4684" i="4" s="1"/>
  <c r="K4686" i="4"/>
  <c r="M4686" i="4" s="1"/>
  <c r="K4689" i="4"/>
  <c r="M4689" i="4" s="1"/>
  <c r="K4691" i="4"/>
  <c r="M4691" i="4" s="1"/>
  <c r="K4697" i="4"/>
  <c r="M4697" i="4" s="1"/>
  <c r="K4699" i="4"/>
  <c r="M4699" i="4" s="1"/>
  <c r="K4703" i="4"/>
  <c r="M4703" i="4" s="1"/>
  <c r="K4705" i="4"/>
  <c r="M4705" i="4" s="1"/>
  <c r="K4707" i="4"/>
  <c r="M4707" i="4" s="1"/>
  <c r="K4709" i="4"/>
  <c r="M4709" i="4" s="1"/>
  <c r="K4720" i="4"/>
  <c r="M4720" i="4" s="1"/>
  <c r="K4725" i="4"/>
  <c r="M4725" i="4" s="1"/>
  <c r="K4731" i="4"/>
  <c r="M4731" i="4" s="1"/>
  <c r="K4737" i="4"/>
  <c r="M4737" i="4" s="1"/>
  <c r="K4739" i="4"/>
  <c r="M4739" i="4" s="1"/>
  <c r="K4741" i="4"/>
  <c r="M4741" i="4" s="1"/>
  <c r="K4743" i="4"/>
  <c r="M4743" i="4" s="1"/>
  <c r="K4756" i="4"/>
  <c r="M4756" i="4" s="1"/>
  <c r="K4758" i="4"/>
  <c r="M4758" i="4" s="1"/>
  <c r="K4760" i="4"/>
  <c r="M4760" i="4" s="1"/>
  <c r="K4765" i="4"/>
  <c r="M4765" i="4" s="1"/>
  <c r="K4767" i="4"/>
  <c r="M4767" i="4" s="1"/>
  <c r="K4773" i="4"/>
  <c r="M4773" i="4" s="1"/>
  <c r="K4775" i="4"/>
  <c r="M4775" i="4" s="1"/>
  <c r="K4777" i="4"/>
  <c r="M4777" i="4" s="1"/>
  <c r="K4789" i="4"/>
  <c r="M4789" i="4" s="1"/>
  <c r="K4794" i="4"/>
  <c r="M4794" i="4" s="1"/>
  <c r="K4798" i="4"/>
  <c r="M4798" i="4" s="1"/>
  <c r="K4800" i="4"/>
  <c r="M4800" i="4" s="1"/>
  <c r="K4804" i="4"/>
  <c r="M4804" i="4" s="1"/>
  <c r="K4809" i="4"/>
  <c r="M4809" i="4" s="1"/>
  <c r="K4815" i="4"/>
  <c r="M4815" i="4" s="1"/>
  <c r="K4821" i="4"/>
  <c r="M4821" i="4" s="1"/>
  <c r="K4823" i="4"/>
  <c r="M4823" i="4" s="1"/>
  <c r="K4825" i="4"/>
  <c r="M4825" i="4" s="1"/>
  <c r="K4827" i="4"/>
  <c r="M4827" i="4" s="1"/>
  <c r="K4832" i="4"/>
  <c r="M4832" i="4" s="1"/>
  <c r="K4839" i="4"/>
  <c r="M4839" i="4" s="1"/>
  <c r="K4841" i="4"/>
  <c r="M4841" i="4" s="1"/>
  <c r="K4845" i="4"/>
  <c r="M4845" i="4" s="1"/>
  <c r="K4560" i="4"/>
  <c r="M4560" i="4" s="1"/>
  <c r="K4574" i="4"/>
  <c r="M4574" i="4" s="1"/>
  <c r="K4577" i="4"/>
  <c r="M4577" i="4" s="1"/>
  <c r="K4580" i="4"/>
  <c r="M4580" i="4" s="1"/>
  <c r="K4584" i="4"/>
  <c r="M4584" i="4" s="1"/>
  <c r="K4587" i="4"/>
  <c r="M4587" i="4" s="1"/>
  <c r="K4589" i="4"/>
  <c r="M4589" i="4" s="1"/>
  <c r="K4595" i="4"/>
  <c r="M4595" i="4" s="1"/>
  <c r="K4607" i="4"/>
  <c r="M4607" i="4" s="1"/>
  <c r="K4612" i="4"/>
  <c r="M4612" i="4" s="1"/>
  <c r="K4616" i="4"/>
  <c r="M4616" i="4" s="1"/>
  <c r="K4618" i="4"/>
  <c r="M4618" i="4" s="1"/>
  <c r="K4622" i="4"/>
  <c r="M4622" i="4" s="1"/>
  <c r="K4627" i="4"/>
  <c r="M4627" i="4" s="1"/>
  <c r="K4633" i="4"/>
  <c r="M4633" i="4" s="1"/>
  <c r="K4639" i="4"/>
  <c r="M4639" i="4" s="1"/>
  <c r="K4644" i="4"/>
  <c r="M4644" i="4" s="1"/>
  <c r="K4648" i="4"/>
  <c r="M4648" i="4" s="1"/>
  <c r="K4650" i="4"/>
  <c r="M4650" i="4" s="1"/>
  <c r="K4654" i="4"/>
  <c r="M4654" i="4" s="1"/>
  <c r="K4659" i="4"/>
  <c r="M4659" i="4" s="1"/>
  <c r="K4662" i="4"/>
  <c r="M4662" i="4" s="1"/>
  <c r="K4672" i="4"/>
  <c r="M4672" i="4" s="1"/>
  <c r="K4674" i="4"/>
  <c r="M4674" i="4" s="1"/>
  <c r="K4676" i="4"/>
  <c r="M4676" i="4" s="1"/>
  <c r="K4678" i="4"/>
  <c r="M4678" i="4" s="1"/>
  <c r="K4694" i="4"/>
  <c r="M4694" i="4" s="1"/>
  <c r="K4696" i="4"/>
  <c r="M4696" i="4" s="1"/>
  <c r="K4702" i="4"/>
  <c r="M4702" i="4" s="1"/>
  <c r="K4712" i="4"/>
  <c r="M4712" i="4" s="1"/>
  <c r="K4714" i="4"/>
  <c r="M4714" i="4" s="1"/>
  <c r="K4716" i="4"/>
  <c r="M4716" i="4" s="1"/>
  <c r="K4718" i="4"/>
  <c r="M4718" i="4" s="1"/>
  <c r="K4722" i="4"/>
  <c r="M4722" i="4" s="1"/>
  <c r="K4724" i="4"/>
  <c r="M4724" i="4" s="1"/>
  <c r="K4728" i="4"/>
  <c r="M4728" i="4" s="1"/>
  <c r="K4733" i="4"/>
  <c r="M4733" i="4" s="1"/>
  <c r="K4736" i="4"/>
  <c r="M4736" i="4" s="1"/>
  <c r="K4746" i="4"/>
  <c r="M4746" i="4" s="1"/>
  <c r="K4748" i="4"/>
  <c r="M4748" i="4" s="1"/>
  <c r="K4750" i="4"/>
  <c r="M4750" i="4" s="1"/>
  <c r="K4752" i="4"/>
  <c r="M4752" i="4" s="1"/>
  <c r="K4764" i="4"/>
  <c r="M4764" i="4" s="1"/>
  <c r="K4769" i="4"/>
  <c r="M4769" i="4" s="1"/>
  <c r="K4780" i="4"/>
  <c r="M4780" i="4" s="1"/>
  <c r="K4782" i="4"/>
  <c r="M4782" i="4" s="1"/>
  <c r="K4785" i="4"/>
  <c r="M4785" i="4" s="1"/>
  <c r="K4791" i="4"/>
  <c r="M4791" i="4" s="1"/>
  <c r="K4797" i="4"/>
  <c r="M4797" i="4" s="1"/>
  <c r="K4802" i="4"/>
  <c r="M4802" i="4" s="1"/>
  <c r="K4806" i="4"/>
  <c r="M4806" i="4" s="1"/>
  <c r="K4808" i="4"/>
  <c r="M4808" i="4" s="1"/>
  <c r="K4812" i="4"/>
  <c r="M4812" i="4" s="1"/>
  <c r="K4817" i="4"/>
  <c r="M4817" i="4" s="1"/>
  <c r="K4820" i="4"/>
  <c r="M4820" i="4" s="1"/>
  <c r="K4829" i="4"/>
  <c r="M4829" i="4" s="1"/>
  <c r="K4838" i="4"/>
  <c r="M4838" i="4" s="1"/>
  <c r="K4844" i="4"/>
  <c r="M4844" i="4" s="1"/>
  <c r="K4847" i="4"/>
  <c r="M4847" i="4" s="1"/>
  <c r="O1238" i="5"/>
  <c r="K1239" i="6"/>
  <c r="N1239" i="6" s="1"/>
  <c r="D1234" i="7" s="1"/>
  <c r="G1234" i="7" s="1"/>
  <c r="G8722" i="1"/>
  <c r="G8723" i="1"/>
  <c r="J1318" i="2" l="1"/>
  <c r="D1317" i="5" s="1"/>
  <c r="F1317" i="5" s="1"/>
  <c r="D1290" i="5"/>
  <c r="F1290" i="5" s="1"/>
  <c r="J1329" i="5"/>
  <c r="H1330" i="6" s="1"/>
  <c r="F1329" i="5"/>
  <c r="J1311" i="5"/>
  <c r="F1311" i="5"/>
  <c r="J1295" i="5"/>
  <c r="F1295" i="5"/>
  <c r="J1302" i="5"/>
  <c r="F1302" i="5"/>
  <c r="J1324" i="5"/>
  <c r="F1324" i="5"/>
  <c r="J1309" i="5"/>
  <c r="F1309" i="5"/>
  <c r="J1316" i="5"/>
  <c r="F1316" i="5"/>
  <c r="J1300" i="5"/>
  <c r="F1300" i="5"/>
  <c r="J1313" i="5"/>
  <c r="F1313" i="5"/>
  <c r="J1304" i="5"/>
  <c r="F1304" i="5"/>
  <c r="J1291" i="5"/>
  <c r="F1291" i="5"/>
  <c r="J1314" i="5"/>
  <c r="F1314" i="5"/>
  <c r="J1320" i="5"/>
  <c r="F1320" i="5"/>
  <c r="J1327" i="5"/>
  <c r="F1327" i="5"/>
  <c r="J1296" i="5"/>
  <c r="F1296" i="5"/>
  <c r="J1315" i="5"/>
  <c r="F1315" i="5"/>
  <c r="J1303" i="5"/>
  <c r="H1304" i="6" s="1"/>
  <c r="F1303" i="5"/>
  <c r="J1328" i="5"/>
  <c r="H1329" i="6" s="1"/>
  <c r="F1328" i="5"/>
  <c r="J1323" i="5"/>
  <c r="F1323" i="5"/>
  <c r="J1299" i="5"/>
  <c r="H1300" i="6" s="1"/>
  <c r="J1293" i="5"/>
  <c r="J1308" i="5"/>
  <c r="M4819" i="4"/>
  <c r="G1326" i="5" s="1"/>
  <c r="H1326" i="5" s="1"/>
  <c r="M4528" i="4"/>
  <c r="G1292" i="5" s="1"/>
  <c r="H1292" i="5" s="1"/>
  <c r="E1293" i="6" s="1"/>
  <c r="M4701" i="4"/>
  <c r="G1312" i="5" s="1"/>
  <c r="H1312" i="5" s="1"/>
  <c r="E1313" i="6" s="1"/>
  <c r="M4787" i="4"/>
  <c r="G1322" i="5" s="1"/>
  <c r="H1322" i="5" s="1"/>
  <c r="M4670" i="4"/>
  <c r="G1308" i="5" s="1"/>
  <c r="M4835" i="4"/>
  <c r="G1328" i="5" s="1"/>
  <c r="M4710" i="4"/>
  <c r="G1313" i="5" s="1"/>
  <c r="M4629" i="4"/>
  <c r="G1303" i="5" s="1"/>
  <c r="M4661" i="4"/>
  <c r="G1307" i="5" s="1"/>
  <c r="H1307" i="5" s="1"/>
  <c r="M4744" i="4"/>
  <c r="G1317" i="5" s="1"/>
  <c r="H1317" i="5" s="1"/>
  <c r="M4803" i="4"/>
  <c r="G1324" i="5" s="1"/>
  <c r="M4770" i="4"/>
  <c r="G1320" i="5" s="1"/>
  <c r="M4735" i="4"/>
  <c r="G1316" i="5" s="1"/>
  <c r="M4525" i="4"/>
  <c r="G1291" i="5" s="1"/>
  <c r="M4637" i="4"/>
  <c r="G1304" i="5" s="1"/>
  <c r="M4548" i="4"/>
  <c r="G1294" i="5" s="1"/>
  <c r="H1294" i="5" s="1"/>
  <c r="M4537" i="4"/>
  <c r="G1293" i="5" s="1"/>
  <c r="M4811" i="4"/>
  <c r="G1325" i="5" s="1"/>
  <c r="H1325" i="5" s="1"/>
  <c r="M4779" i="4"/>
  <c r="G1321" i="5" s="1"/>
  <c r="H1321" i="5" s="1"/>
  <c r="M4613" i="4"/>
  <c r="G1301" i="5" s="1"/>
  <c r="H1301" i="5" s="1"/>
  <c r="E1302" i="6" s="1"/>
  <c r="M4693" i="4"/>
  <c r="G1311" i="5" s="1"/>
  <c r="M4688" i="4"/>
  <c r="G1310" i="5" s="1"/>
  <c r="H1310" i="5" s="1"/>
  <c r="E1311" i="6" s="1"/>
  <c r="M4653" i="4"/>
  <c r="G1306" i="5" s="1"/>
  <c r="M4621" i="4"/>
  <c r="G1302" i="5" s="1"/>
  <c r="M4842" i="4"/>
  <c r="G1329" i="5" s="1"/>
  <c r="M4795" i="4"/>
  <c r="G1323" i="5" s="1"/>
  <c r="M4762" i="4"/>
  <c r="G1319" i="5" s="1"/>
  <c r="H1319" i="5" s="1"/>
  <c r="M4727" i="4"/>
  <c r="G1315" i="5" s="1"/>
  <c r="M4679" i="4"/>
  <c r="G1309" i="5" s="1"/>
  <c r="M4645" i="4"/>
  <c r="G1305" i="5" s="1"/>
  <c r="H1305" i="5" s="1"/>
  <c r="M4590" i="4"/>
  <c r="G1298" i="5" s="1"/>
  <c r="H1298" i="5" s="1"/>
  <c r="M4518" i="4"/>
  <c r="G1290" i="5" s="1"/>
  <c r="M4597" i="4"/>
  <c r="G1299" i="5" s="1"/>
  <c r="M4849" i="4"/>
  <c r="G1330" i="5" s="1"/>
  <c r="H1330" i="5" s="1"/>
  <c r="E1331" i="6" s="1"/>
  <c r="M4828" i="4"/>
  <c r="G1327" i="5" s="1"/>
  <c r="M4753" i="4"/>
  <c r="G1318" i="5" s="1"/>
  <c r="H1318" i="5" s="1"/>
  <c r="M4719" i="4"/>
  <c r="G1314" i="5" s="1"/>
  <c r="M4605" i="4"/>
  <c r="G1300" i="5" s="1"/>
  <c r="M4582" i="4"/>
  <c r="G1297" i="5" s="1"/>
  <c r="H1297" i="5" s="1"/>
  <c r="M4570" i="4"/>
  <c r="G1296" i="5" s="1"/>
  <c r="M4557" i="4"/>
  <c r="G1295" i="5" s="1"/>
  <c r="J1297" i="5"/>
  <c r="J1301" i="5"/>
  <c r="H1302" i="6" s="1"/>
  <c r="J1305" i="5"/>
  <c r="J1319" i="5"/>
  <c r="J1322" i="5"/>
  <c r="J1298" i="5"/>
  <c r="J1294" i="5"/>
  <c r="H1295" i="6" s="1"/>
  <c r="J1325" i="5"/>
  <c r="J1321" i="5"/>
  <c r="H1322" i="6" s="1"/>
  <c r="J1312" i="5"/>
  <c r="H1313" i="6" s="1"/>
  <c r="J1310" i="5"/>
  <c r="H1311" i="6" s="1"/>
  <c r="J1292" i="5"/>
  <c r="H1293" i="6" s="1"/>
  <c r="J1307" i="5"/>
  <c r="J1326" i="5"/>
  <c r="J1330" i="5"/>
  <c r="H1331" i="6" s="1"/>
  <c r="J1318" i="5"/>
  <c r="J1306" i="5"/>
  <c r="J1317" i="5" l="1"/>
  <c r="K1317" i="5" s="1"/>
  <c r="M1317" i="5" s="1"/>
  <c r="J1290" i="5"/>
  <c r="H1290" i="5"/>
  <c r="H1315" i="5"/>
  <c r="K1315" i="5" s="1"/>
  <c r="M1315" i="5" s="1"/>
  <c r="H1309" i="5"/>
  <c r="K1309" i="5" s="1"/>
  <c r="M1309" i="5" s="1"/>
  <c r="O1309" i="5" s="1"/>
  <c r="H1303" i="5"/>
  <c r="E1304" i="6" s="1"/>
  <c r="H1299" i="5"/>
  <c r="E1300" i="6" s="1"/>
  <c r="H1308" i="5"/>
  <c r="K1308" i="5" s="1"/>
  <c r="M1308" i="5" s="1"/>
  <c r="O1308" i="5" s="1"/>
  <c r="H1293" i="5"/>
  <c r="K1293" i="5" s="1"/>
  <c r="M1293" i="5" s="1"/>
  <c r="O1293" i="5" s="1"/>
  <c r="H1291" i="5"/>
  <c r="K1291" i="5" s="1"/>
  <c r="M1291" i="5" s="1"/>
  <c r="O1291" i="5" s="1"/>
  <c r="H1311" i="5"/>
  <c r="K1311" i="5" s="1"/>
  <c r="M1311" i="5" s="1"/>
  <c r="O1311" i="5" s="1"/>
  <c r="H1313" i="5"/>
  <c r="K1313" i="5" s="1"/>
  <c r="M1313" i="5" s="1"/>
  <c r="O1313" i="5" s="1"/>
  <c r="H1316" i="5"/>
  <c r="K1316" i="5" s="1"/>
  <c r="M1316" i="5" s="1"/>
  <c r="O1316" i="5" s="1"/>
  <c r="H1306" i="5"/>
  <c r="K1306" i="5" s="1"/>
  <c r="M1306" i="5" s="1"/>
  <c r="H1328" i="5"/>
  <c r="K1328" i="5" s="1"/>
  <c r="M1328" i="5" s="1"/>
  <c r="O1328" i="5" s="1"/>
  <c r="H1327" i="5"/>
  <c r="K1327" i="5" s="1"/>
  <c r="M1327" i="5" s="1"/>
  <c r="N1327" i="5" s="1"/>
  <c r="H1304" i="5"/>
  <c r="K1304" i="5" s="1"/>
  <c r="M1304" i="5" s="1"/>
  <c r="H1296" i="5"/>
  <c r="K1296" i="5" s="1"/>
  <c r="M1296" i="5" s="1"/>
  <c r="H1320" i="5"/>
  <c r="K1320" i="5" s="1"/>
  <c r="M1320" i="5" s="1"/>
  <c r="O1320" i="5" s="1"/>
  <c r="H1300" i="5"/>
  <c r="K1300" i="5" s="1"/>
  <c r="M1300" i="5" s="1"/>
  <c r="O1300" i="5" s="1"/>
  <c r="H1329" i="5"/>
  <c r="E1330" i="6" s="1"/>
  <c r="H1302" i="5"/>
  <c r="K1302" i="5" s="1"/>
  <c r="M1302" i="5" s="1"/>
  <c r="O1302" i="5" s="1"/>
  <c r="H1324" i="5"/>
  <c r="K1324" i="5" s="1"/>
  <c r="M1324" i="5" s="1"/>
  <c r="O1324" i="5" s="1"/>
  <c r="H1295" i="5"/>
  <c r="K1295" i="5" s="1"/>
  <c r="M1295" i="5" s="1"/>
  <c r="H1323" i="5"/>
  <c r="K1323" i="5" s="1"/>
  <c r="M1323" i="5" s="1"/>
  <c r="O1323" i="5" s="1"/>
  <c r="H1314" i="5"/>
  <c r="K1314" i="5" s="1"/>
  <c r="K1297" i="5"/>
  <c r="M1297" i="5" s="1"/>
  <c r="O1297" i="5" s="1"/>
  <c r="K1322" i="5"/>
  <c r="M1322" i="5" s="1"/>
  <c r="O1322" i="5" s="1"/>
  <c r="K1294" i="5"/>
  <c r="M1294" i="5" s="1"/>
  <c r="O1294" i="5" s="1"/>
  <c r="K1319" i="5"/>
  <c r="M1319" i="5" s="1"/>
  <c r="O1319" i="5" s="1"/>
  <c r="K1321" i="5"/>
  <c r="M1321" i="5" s="1"/>
  <c r="O1321" i="5" s="1"/>
  <c r="K1298" i="5"/>
  <c r="M1298" i="5" s="1"/>
  <c r="K1301" i="5"/>
  <c r="M1301" i="5" s="1"/>
  <c r="K1302" i="6" s="1"/>
  <c r="N1302" i="6" s="1"/>
  <c r="D1297" i="7" s="1"/>
  <c r="D1515" i="7" s="1"/>
  <c r="E1322" i="6"/>
  <c r="E1295" i="6"/>
  <c r="K1325" i="5"/>
  <c r="M1325" i="5" s="1"/>
  <c r="K1305" i="5"/>
  <c r="M1305" i="5" s="1"/>
  <c r="O1305" i="5" s="1"/>
  <c r="K1310" i="5"/>
  <c r="M1310" i="5" s="1"/>
  <c r="K1311" i="6" s="1"/>
  <c r="N1311" i="6" s="1"/>
  <c r="D1306" i="7" s="1"/>
  <c r="G1306" i="7" s="1"/>
  <c r="K1312" i="5"/>
  <c r="M1312" i="5" s="1"/>
  <c r="K1313" i="6" s="1"/>
  <c r="N1313" i="6" s="1"/>
  <c r="D1308" i="7" s="1"/>
  <c r="G1308" i="7" s="1"/>
  <c r="K1292" i="5"/>
  <c r="K1307" i="5"/>
  <c r="M1307" i="5" s="1"/>
  <c r="O1307" i="5" s="1"/>
  <c r="K1326" i="5"/>
  <c r="M1326" i="5" s="1"/>
  <c r="O1326" i="5" s="1"/>
  <c r="K1318" i="5"/>
  <c r="M1318" i="5" s="1"/>
  <c r="K1330" i="5"/>
  <c r="M1330" i="5" s="1"/>
  <c r="N1330" i="5" s="1"/>
  <c r="J3199" i="4"/>
  <c r="K3199" i="4" s="1"/>
  <c r="G8953" i="1"/>
  <c r="G8952" i="1"/>
  <c r="G8951" i="1"/>
  <c r="G8950" i="1"/>
  <c r="G8947" i="1"/>
  <c r="G8946" i="1"/>
  <c r="G8943" i="1"/>
  <c r="G8942" i="1"/>
  <c r="G8941" i="1"/>
  <c r="G8940" i="1"/>
  <c r="G8939" i="1"/>
  <c r="G8925" i="1"/>
  <c r="G8924" i="1"/>
  <c r="G8923" i="1"/>
  <c r="G8922" i="1"/>
  <c r="G8921" i="1"/>
  <c r="G8920" i="1"/>
  <c r="G8919" i="1"/>
  <c r="G8918" i="1"/>
  <c r="G8917" i="1"/>
  <c r="G8916" i="1"/>
  <c r="G8915" i="1"/>
  <c r="G8914" i="1"/>
  <c r="G8912" i="1"/>
  <c r="G8911" i="1"/>
  <c r="G8910" i="1"/>
  <c r="G8909" i="1"/>
  <c r="G8908" i="1"/>
  <c r="G8907" i="1"/>
  <c r="G8906" i="1"/>
  <c r="G8905" i="1"/>
  <c r="G8904" i="1"/>
  <c r="G8903" i="1"/>
  <c r="G8902" i="1"/>
  <c r="G8901" i="1"/>
  <c r="G8875" i="1"/>
  <c r="G8874" i="1"/>
  <c r="G8873" i="1"/>
  <c r="G8872" i="1"/>
  <c r="G8871" i="1"/>
  <c r="G8870" i="1"/>
  <c r="G8869" i="1"/>
  <c r="G8868" i="1"/>
  <c r="G8867" i="1"/>
  <c r="G8866" i="1"/>
  <c r="G8865" i="1"/>
  <c r="G8864" i="1"/>
  <c r="G8863" i="1"/>
  <c r="G8846" i="1"/>
  <c r="G8845" i="1"/>
  <c r="G8844" i="1"/>
  <c r="G8843" i="1"/>
  <c r="G8842" i="1"/>
  <c r="G8841" i="1"/>
  <c r="G8840" i="1"/>
  <c r="G8839" i="1"/>
  <c r="G8838" i="1"/>
  <c r="G8837" i="1"/>
  <c r="G8836" i="1"/>
  <c r="G8835" i="1"/>
  <c r="G8834" i="1"/>
  <c r="G8832" i="1"/>
  <c r="G8831" i="1"/>
  <c r="G8830" i="1"/>
  <c r="G8829" i="1"/>
  <c r="G8828" i="1"/>
  <c r="G8827" i="1"/>
  <c r="G8826" i="1"/>
  <c r="G8825" i="1"/>
  <c r="G8822" i="1"/>
  <c r="G8821" i="1"/>
  <c r="G8820" i="1"/>
  <c r="G8819" i="1"/>
  <c r="G8818" i="1"/>
  <c r="G8817" i="1"/>
  <c r="G8815" i="1"/>
  <c r="G8814" i="1"/>
  <c r="G8813" i="1"/>
  <c r="G8812" i="1"/>
  <c r="G8811" i="1"/>
  <c r="G8810" i="1"/>
  <c r="G8807" i="1"/>
  <c r="G8806" i="1"/>
  <c r="G8805" i="1"/>
  <c r="G8804" i="1"/>
  <c r="G8802" i="1"/>
  <c r="G8801" i="1"/>
  <c r="G8800" i="1"/>
  <c r="G8799" i="1"/>
  <c r="G8798" i="1"/>
  <c r="G8787" i="1"/>
  <c r="G8786" i="1"/>
  <c r="G8785" i="1"/>
  <c r="G8784" i="1"/>
  <c r="G8783" i="1"/>
  <c r="G8781" i="1"/>
  <c r="G8780" i="1"/>
  <c r="G8779" i="1"/>
  <c r="G8778" i="1"/>
  <c r="G8777" i="1"/>
  <c r="G8775" i="1"/>
  <c r="G8774" i="1"/>
  <c r="G8773" i="1"/>
  <c r="G8772" i="1"/>
  <c r="G8771" i="1"/>
  <c r="G8769" i="1"/>
  <c r="G8768" i="1"/>
  <c r="G8767" i="1"/>
  <c r="G8766" i="1"/>
  <c r="G8764" i="1"/>
  <c r="G8763" i="1"/>
  <c r="G8762" i="1"/>
  <c r="G8761" i="1"/>
  <c r="G8759" i="1"/>
  <c r="G8758" i="1"/>
  <c r="G8757" i="1"/>
  <c r="G8756" i="1"/>
  <c r="G8752" i="1"/>
  <c r="G8751" i="1"/>
  <c r="G8750" i="1"/>
  <c r="G8749" i="1"/>
  <c r="G8747" i="1"/>
  <c r="G8746" i="1"/>
  <c r="G8745" i="1"/>
  <c r="G8744" i="1"/>
  <c r="G8743" i="1"/>
  <c r="G8740" i="1"/>
  <c r="G8739" i="1"/>
  <c r="G8738" i="1"/>
  <c r="G8737" i="1"/>
  <c r="G8736" i="1"/>
  <c r="G8735" i="1"/>
  <c r="G8734" i="1"/>
  <c r="G8733" i="1"/>
  <c r="G8732" i="1"/>
  <c r="G8731" i="1"/>
  <c r="G8730" i="1"/>
  <c r="G8728" i="1"/>
  <c r="G8727" i="1"/>
  <c r="G8726" i="1"/>
  <c r="G8725" i="1"/>
  <c r="G8724" i="1"/>
  <c r="G8721" i="1"/>
  <c r="G8720" i="1"/>
  <c r="G8719" i="1"/>
  <c r="G8718" i="1"/>
  <c r="G8716" i="1"/>
  <c r="G8715" i="1"/>
  <c r="G8714" i="1"/>
  <c r="G8713" i="1"/>
  <c r="G8712" i="1"/>
  <c r="G8711" i="1"/>
  <c r="G8710" i="1"/>
  <c r="G8709" i="1"/>
  <c r="G8708" i="1"/>
  <c r="G8707" i="1"/>
  <c r="G8706" i="1"/>
  <c r="G8705" i="1"/>
  <c r="G8704" i="1"/>
  <c r="G8703" i="1"/>
  <c r="G8701" i="1"/>
  <c r="G8700" i="1"/>
  <c r="G8699" i="1"/>
  <c r="G8698" i="1"/>
  <c r="G8697" i="1"/>
  <c r="G8696" i="1"/>
  <c r="G8695" i="1"/>
  <c r="G8694" i="1"/>
  <c r="G8693" i="1"/>
  <c r="G8692" i="1"/>
  <c r="G8691" i="1"/>
  <c r="G8690" i="1"/>
  <c r="G8689" i="1"/>
  <c r="G8687" i="1"/>
  <c r="G8686" i="1"/>
  <c r="G8685" i="1"/>
  <c r="G8684" i="1"/>
  <c r="G8683" i="1"/>
  <c r="G8682" i="1"/>
  <c r="G8679" i="1"/>
  <c r="G8678" i="1"/>
  <c r="G8677" i="1"/>
  <c r="G8676" i="1"/>
  <c r="G8675" i="1"/>
  <c r="G8673" i="1"/>
  <c r="G8672" i="1"/>
  <c r="G8671" i="1"/>
  <c r="G8670" i="1"/>
  <c r="G8669" i="1"/>
  <c r="G8666" i="1"/>
  <c r="G8665" i="1"/>
  <c r="G8664" i="1"/>
  <c r="G8663" i="1"/>
  <c r="G8661" i="1"/>
  <c r="G8660" i="1"/>
  <c r="G8659" i="1"/>
  <c r="G8658" i="1"/>
  <c r="G8655" i="1"/>
  <c r="G8654" i="1"/>
  <c r="G8653" i="1"/>
  <c r="G8652" i="1"/>
  <c r="G8651" i="1"/>
  <c r="G8650" i="1"/>
  <c r="C1045" i="5" s="1"/>
  <c r="I1092" i="2"/>
  <c r="F1092" i="2"/>
  <c r="B1092" i="2"/>
  <c r="B1091" i="2"/>
  <c r="F1090" i="2"/>
  <c r="B1090" i="2"/>
  <c r="B1089" i="2"/>
  <c r="I1088" i="2"/>
  <c r="F1088" i="2"/>
  <c r="B1088" i="2"/>
  <c r="B1087" i="2"/>
  <c r="I1086" i="2"/>
  <c r="F1086" i="2"/>
  <c r="B1086" i="2"/>
  <c r="I1085" i="2"/>
  <c r="F1085" i="2"/>
  <c r="B1085" i="2"/>
  <c r="F1084" i="2"/>
  <c r="B1084" i="2"/>
  <c r="F1083" i="2"/>
  <c r="B1083" i="2"/>
  <c r="I1082" i="2"/>
  <c r="F1082" i="2"/>
  <c r="B1082" i="2"/>
  <c r="F1081" i="2"/>
  <c r="B1081" i="2"/>
  <c r="F1080" i="2"/>
  <c r="B1080" i="2"/>
  <c r="I1079" i="2"/>
  <c r="F1079" i="2"/>
  <c r="B1079" i="2"/>
  <c r="B1078" i="2"/>
  <c r="I1077" i="2"/>
  <c r="F1077" i="2"/>
  <c r="B1077" i="2"/>
  <c r="I1076" i="2"/>
  <c r="F1076" i="2"/>
  <c r="B1076" i="2"/>
  <c r="B1075" i="2"/>
  <c r="I1074" i="2"/>
  <c r="F1074" i="2"/>
  <c r="B1074" i="2"/>
  <c r="I1073" i="2"/>
  <c r="F1073" i="2"/>
  <c r="B1073" i="2"/>
  <c r="B1072" i="2"/>
  <c r="F1071" i="2"/>
  <c r="B1071" i="2"/>
  <c r="B1070" i="2"/>
  <c r="I1069" i="2"/>
  <c r="F1069" i="2"/>
  <c r="B1069" i="2"/>
  <c r="I1068" i="2"/>
  <c r="F1068" i="2"/>
  <c r="B1068" i="2"/>
  <c r="I1067" i="2"/>
  <c r="F1067" i="2"/>
  <c r="B1067" i="2"/>
  <c r="I1066" i="2"/>
  <c r="F1066" i="2"/>
  <c r="B1066" i="2"/>
  <c r="I1065" i="2"/>
  <c r="F1065" i="2"/>
  <c r="B1065" i="2"/>
  <c r="I1064" i="2"/>
  <c r="F1064" i="2"/>
  <c r="B1064" i="2"/>
  <c r="I1063" i="2"/>
  <c r="F1063" i="2"/>
  <c r="B1063" i="2"/>
  <c r="I1062" i="2"/>
  <c r="F1062" i="2"/>
  <c r="B1062" i="2"/>
  <c r="I1061" i="2"/>
  <c r="F1061" i="2"/>
  <c r="B1061" i="2"/>
  <c r="B1060" i="2"/>
  <c r="I1059" i="2"/>
  <c r="F1059" i="2"/>
  <c r="B1059" i="2"/>
  <c r="I1058" i="2"/>
  <c r="F1058" i="2"/>
  <c r="B1058" i="2"/>
  <c r="I1057" i="2"/>
  <c r="F1057" i="2"/>
  <c r="B1057" i="2"/>
  <c r="I1056" i="2"/>
  <c r="F1056" i="2"/>
  <c r="B1056" i="2"/>
  <c r="I1055" i="2"/>
  <c r="F1055" i="2"/>
  <c r="B1055" i="2"/>
  <c r="B1054" i="2"/>
  <c r="I1053" i="2"/>
  <c r="F1053" i="2"/>
  <c r="B1053" i="2"/>
  <c r="I1052" i="2"/>
  <c r="F1052" i="2"/>
  <c r="B1052" i="2"/>
  <c r="B1051" i="2"/>
  <c r="I1050" i="2"/>
  <c r="F1050" i="2"/>
  <c r="B1050" i="2"/>
  <c r="I1049" i="2"/>
  <c r="F1049" i="2"/>
  <c r="B1049" i="2"/>
  <c r="B1048" i="2"/>
  <c r="I1047" i="2"/>
  <c r="F1047" i="2"/>
  <c r="B1047" i="2"/>
  <c r="F1046" i="2"/>
  <c r="B1046" i="2"/>
  <c r="B1045" i="2"/>
  <c r="G8888" i="1" l="1"/>
  <c r="C1082" i="5" s="1"/>
  <c r="G8900" i="1"/>
  <c r="C1083" i="5" s="1"/>
  <c r="K1290" i="5"/>
  <c r="M1290" i="5" s="1"/>
  <c r="N1290" i="5" s="1"/>
  <c r="K1303" i="5"/>
  <c r="M1303" i="5" s="1"/>
  <c r="N1303" i="5" s="1"/>
  <c r="N1311" i="5"/>
  <c r="K1299" i="5"/>
  <c r="M1299" i="5" s="1"/>
  <c r="N1299" i="5" s="1"/>
  <c r="N1291" i="5"/>
  <c r="N1293" i="5"/>
  <c r="G1052" i="2"/>
  <c r="H1052" i="2" s="1"/>
  <c r="J1052" i="2" s="1"/>
  <c r="D1051" i="5" s="1"/>
  <c r="F1051" i="5" s="1"/>
  <c r="G1057" i="2"/>
  <c r="H1057" i="2" s="1"/>
  <c r="J1057" i="2" s="1"/>
  <c r="D1056" i="5" s="1"/>
  <c r="G1063" i="2"/>
  <c r="H1063" i="2" s="1"/>
  <c r="J1063" i="2" s="1"/>
  <c r="D1062" i="5" s="1"/>
  <c r="F1062" i="5" s="1"/>
  <c r="G1067" i="2"/>
  <c r="H1067" i="2" s="1"/>
  <c r="J1067" i="2" s="1"/>
  <c r="D1066" i="5" s="1"/>
  <c r="F1066" i="5" s="1"/>
  <c r="G1077" i="2"/>
  <c r="H1077" i="2" s="1"/>
  <c r="J1077" i="2" s="1"/>
  <c r="D1076" i="5" s="1"/>
  <c r="F1076" i="5" s="1"/>
  <c r="G1080" i="2"/>
  <c r="H1080" i="2" s="1"/>
  <c r="G1083" i="2"/>
  <c r="H1083" i="2" s="1"/>
  <c r="G1086" i="2"/>
  <c r="H1086" i="2" s="1"/>
  <c r="J1086" i="2" s="1"/>
  <c r="D1085" i="5" s="1"/>
  <c r="G1090" i="2"/>
  <c r="H1090" i="2" s="1"/>
  <c r="G1049" i="2"/>
  <c r="H1049" i="2" s="1"/>
  <c r="J1049" i="2" s="1"/>
  <c r="D1048" i="5" s="1"/>
  <c r="G1056" i="2"/>
  <c r="H1056" i="2" s="1"/>
  <c r="J1056" i="2" s="1"/>
  <c r="D1055" i="5" s="1"/>
  <c r="F1055" i="5" s="1"/>
  <c r="G1062" i="2"/>
  <c r="H1062" i="2" s="1"/>
  <c r="J1062" i="2" s="1"/>
  <c r="D1061" i="5" s="1"/>
  <c r="G1066" i="2"/>
  <c r="H1066" i="2" s="1"/>
  <c r="J1066" i="2" s="1"/>
  <c r="D1065" i="5" s="1"/>
  <c r="F1065" i="5" s="1"/>
  <c r="G1074" i="2"/>
  <c r="H1074" i="2" s="1"/>
  <c r="J1074" i="2" s="1"/>
  <c r="D1073" i="5" s="1"/>
  <c r="G1076" i="2"/>
  <c r="H1076" i="2" s="1"/>
  <c r="J1076" i="2" s="1"/>
  <c r="D1075" i="5" s="1"/>
  <c r="F1075" i="5" s="1"/>
  <c r="G1079" i="2"/>
  <c r="H1079" i="2" s="1"/>
  <c r="J1079" i="2" s="1"/>
  <c r="D1078" i="5" s="1"/>
  <c r="G1082" i="2"/>
  <c r="H1082" i="2" s="1"/>
  <c r="J1082" i="2" s="1"/>
  <c r="D1081" i="5" s="1"/>
  <c r="G1085" i="2"/>
  <c r="H1085" i="2" s="1"/>
  <c r="J1085" i="2" s="1"/>
  <c r="D1084" i="5" s="1"/>
  <c r="G1050" i="2"/>
  <c r="H1050" i="2" s="1"/>
  <c r="J1050" i="2" s="1"/>
  <c r="D1049" i="5" s="1"/>
  <c r="F1049" i="5" s="1"/>
  <c r="G1058" i="2"/>
  <c r="H1058" i="2" s="1"/>
  <c r="J1058" i="2" s="1"/>
  <c r="D1057" i="5" s="1"/>
  <c r="G1064" i="2"/>
  <c r="H1064" i="2" s="1"/>
  <c r="J1064" i="2" s="1"/>
  <c r="D1063" i="5" s="1"/>
  <c r="G1068" i="2"/>
  <c r="H1068" i="2" s="1"/>
  <c r="J1068" i="2" s="1"/>
  <c r="D1067" i="5" s="1"/>
  <c r="G1081" i="2"/>
  <c r="H1081" i="2" s="1"/>
  <c r="G1084" i="2"/>
  <c r="H1084" i="2" s="1"/>
  <c r="G1087" i="2"/>
  <c r="H1087" i="2" s="1"/>
  <c r="G1047" i="2"/>
  <c r="H1047" i="2" s="1"/>
  <c r="J1047" i="2" s="1"/>
  <c r="D1046" i="5" s="1"/>
  <c r="F1046" i="5" s="1"/>
  <c r="G1046" i="2"/>
  <c r="H1046" i="2" s="1"/>
  <c r="J1046" i="2" s="1"/>
  <c r="D1045" i="5" s="1"/>
  <c r="G1053" i="2"/>
  <c r="H1053" i="2" s="1"/>
  <c r="J1053" i="2" s="1"/>
  <c r="D1052" i="5" s="1"/>
  <c r="F1052" i="5" s="1"/>
  <c r="G1055" i="2"/>
  <c r="H1055" i="2" s="1"/>
  <c r="J1055" i="2" s="1"/>
  <c r="D1054" i="5" s="1"/>
  <c r="G1059" i="2"/>
  <c r="H1059" i="2" s="1"/>
  <c r="J1059" i="2" s="1"/>
  <c r="D1058" i="5" s="1"/>
  <c r="G1061" i="2"/>
  <c r="H1061" i="2" s="1"/>
  <c r="J1061" i="2" s="1"/>
  <c r="D1060" i="5" s="1"/>
  <c r="G1065" i="2"/>
  <c r="H1065" i="2" s="1"/>
  <c r="J1065" i="2" s="1"/>
  <c r="D1064" i="5" s="1"/>
  <c r="F1064" i="5" s="1"/>
  <c r="G1069" i="2"/>
  <c r="H1069" i="2" s="1"/>
  <c r="J1069" i="2" s="1"/>
  <c r="D1068" i="5" s="1"/>
  <c r="G1071" i="2"/>
  <c r="H1071" i="2" s="1"/>
  <c r="G1073" i="2"/>
  <c r="H1073" i="2" s="1"/>
  <c r="J1073" i="2" s="1"/>
  <c r="D1072" i="5" s="1"/>
  <c r="G1088" i="2"/>
  <c r="H1088" i="2" s="1"/>
  <c r="J1088" i="2" s="1"/>
  <c r="D1087" i="5" s="1"/>
  <c r="F1087" i="5" s="1"/>
  <c r="G1092" i="2"/>
  <c r="H1092" i="2" s="1"/>
  <c r="J1092" i="2" s="1"/>
  <c r="D1091" i="5" s="1"/>
  <c r="F1091" i="5" s="1"/>
  <c r="E1329" i="6"/>
  <c r="N1328" i="5"/>
  <c r="K1329" i="6"/>
  <c r="N1300" i="5"/>
  <c r="N1302" i="5"/>
  <c r="N1322" i="5"/>
  <c r="K1329" i="5"/>
  <c r="M1329" i="5" s="1"/>
  <c r="O1329" i="5" s="1"/>
  <c r="N1294" i="5"/>
  <c r="N1297" i="5"/>
  <c r="K1295" i="6"/>
  <c r="N1295" i="6" s="1"/>
  <c r="D1290" i="7" s="1"/>
  <c r="G1297" i="7"/>
  <c r="N1319" i="5"/>
  <c r="O1301" i="5"/>
  <c r="N1308" i="5"/>
  <c r="O1298" i="5"/>
  <c r="N1321" i="5"/>
  <c r="O1315" i="5"/>
  <c r="N1315" i="5"/>
  <c r="O1296" i="5"/>
  <c r="K1322" i="6"/>
  <c r="N1322" i="6" s="1"/>
  <c r="D1317" i="7" s="1"/>
  <c r="G1317" i="7" s="1"/>
  <c r="N1298" i="5"/>
  <c r="N1296" i="5"/>
  <c r="N1301" i="5"/>
  <c r="N1313" i="5"/>
  <c r="N1323" i="5"/>
  <c r="N1295" i="5"/>
  <c r="O1295" i="5"/>
  <c r="O1325" i="5"/>
  <c r="N1317" i="5"/>
  <c r="O1317" i="5"/>
  <c r="O1318" i="5"/>
  <c r="N1309" i="5"/>
  <c r="N1325" i="5"/>
  <c r="N1305" i="5"/>
  <c r="N1307" i="5"/>
  <c r="N1324" i="5"/>
  <c r="N1320" i="5"/>
  <c r="O1304" i="5"/>
  <c r="N1318" i="5"/>
  <c r="O1310" i="5"/>
  <c r="N1312" i="5"/>
  <c r="N1310" i="5"/>
  <c r="N1304" i="5"/>
  <c r="O1312" i="5"/>
  <c r="M1314" i="5"/>
  <c r="N1306" i="5"/>
  <c r="M1292" i="5"/>
  <c r="N1316" i="5"/>
  <c r="N1326" i="5"/>
  <c r="O1306" i="5"/>
  <c r="O1327" i="5"/>
  <c r="O1330" i="5"/>
  <c r="K1331" i="6"/>
  <c r="N1331" i="6" s="1"/>
  <c r="D1326" i="7" s="1"/>
  <c r="G1326" i="7" s="1"/>
  <c r="G8948" i="1"/>
  <c r="C1089" i="5" s="1"/>
  <c r="G8674" i="1"/>
  <c r="C1051" i="5" s="1"/>
  <c r="G8702" i="1"/>
  <c r="C1055" i="5" s="1"/>
  <c r="G8741" i="1"/>
  <c r="C1058" i="5" s="1"/>
  <c r="G8753" i="1"/>
  <c r="C1061" i="5" s="1"/>
  <c r="G8755" i="1"/>
  <c r="C1062" i="5" s="1"/>
  <c r="G8760" i="1"/>
  <c r="C1063" i="5" s="1"/>
  <c r="G8765" i="1"/>
  <c r="C1064" i="5" s="1"/>
  <c r="G8770" i="1"/>
  <c r="C1065" i="5" s="1"/>
  <c r="G8776" i="1"/>
  <c r="C1066" i="5" s="1"/>
  <c r="G8803" i="1"/>
  <c r="C1072" i="5" s="1"/>
  <c r="G8913" i="1"/>
  <c r="C1084" i="5" s="1"/>
  <c r="G8926" i="1"/>
  <c r="C1085" i="5" s="1"/>
  <c r="G8938" i="1"/>
  <c r="C1086" i="5" s="1"/>
  <c r="G8954" i="1"/>
  <c r="C1091" i="5" s="1"/>
  <c r="C1080" i="5"/>
  <c r="G8808" i="1"/>
  <c r="C1073" i="5" s="1"/>
  <c r="G8656" i="1"/>
  <c r="C1046" i="5" s="1"/>
  <c r="G8688" i="1"/>
  <c r="C1054" i="5" s="1"/>
  <c r="G8788" i="1"/>
  <c r="C1068" i="5" s="1"/>
  <c r="G8833" i="1"/>
  <c r="C1078" i="5" s="1"/>
  <c r="G8847" i="1"/>
  <c r="C1079" i="5" s="1"/>
  <c r="G8876" i="1"/>
  <c r="C1081" i="5" s="1"/>
  <c r="G8680" i="1"/>
  <c r="C1052" i="5" s="1"/>
  <c r="G8717" i="1"/>
  <c r="C1056" i="5" s="1"/>
  <c r="G8782" i="1"/>
  <c r="C1067" i="5" s="1"/>
  <c r="G8816" i="1"/>
  <c r="C1075" i="5" s="1"/>
  <c r="G8944" i="1"/>
  <c r="C1087" i="5" s="1"/>
  <c r="G8662" i="1"/>
  <c r="C1048" i="5" s="1"/>
  <c r="G8667" i="1"/>
  <c r="C1049" i="5" s="1"/>
  <c r="G8729" i="1"/>
  <c r="C1057" i="5" s="1"/>
  <c r="G8748" i="1"/>
  <c r="C1060" i="5" s="1"/>
  <c r="C1070" i="5"/>
  <c r="G8823" i="1"/>
  <c r="C1076" i="5" s="1"/>
  <c r="D1096" i="3"/>
  <c r="D1094" i="3"/>
  <c r="I1090" i="2" s="1"/>
  <c r="D1092" i="3"/>
  <c r="D1091" i="3"/>
  <c r="I1087" i="2" s="1"/>
  <c r="D1090" i="3"/>
  <c r="D1089" i="3"/>
  <c r="D1088" i="3"/>
  <c r="I1084" i="2" s="1"/>
  <c r="D1087" i="3"/>
  <c r="I1083" i="2" s="1"/>
  <c r="D1086" i="3"/>
  <c r="D1085" i="3"/>
  <c r="I1081" i="2" s="1"/>
  <c r="I1080" i="2"/>
  <c r="D1083" i="3"/>
  <c r="D1081" i="3"/>
  <c r="D1080" i="3"/>
  <c r="D1078" i="3"/>
  <c r="D1077" i="3"/>
  <c r="D1075" i="3"/>
  <c r="I1071" i="2" s="1"/>
  <c r="D1073" i="3"/>
  <c r="D1072" i="3"/>
  <c r="D1071" i="3"/>
  <c r="D1070" i="3"/>
  <c r="D1069" i="3"/>
  <c r="D1068" i="3"/>
  <c r="D1067" i="3"/>
  <c r="D1066" i="3"/>
  <c r="D1065" i="3"/>
  <c r="D1063" i="3"/>
  <c r="D1062" i="3"/>
  <c r="D1061" i="3"/>
  <c r="D1060" i="3"/>
  <c r="D1059" i="3"/>
  <c r="D1057" i="3"/>
  <c r="D1056" i="3"/>
  <c r="D1054" i="3"/>
  <c r="D1053" i="3"/>
  <c r="D1051" i="3"/>
  <c r="D1050" i="3"/>
  <c r="J3286" i="4"/>
  <c r="E3286" i="4"/>
  <c r="H3286" i="4" s="1"/>
  <c r="I3286" i="4" s="1"/>
  <c r="J3283" i="4"/>
  <c r="E3283" i="4"/>
  <c r="H3283" i="4" s="1"/>
  <c r="I3283" i="4" s="1"/>
  <c r="J3282" i="4"/>
  <c r="E3282" i="4"/>
  <c r="H3282" i="4" s="1"/>
  <c r="I3282" i="4" s="1"/>
  <c r="J3281" i="4"/>
  <c r="E3281" i="4"/>
  <c r="H3281" i="4" s="1"/>
  <c r="I3281" i="4" s="1"/>
  <c r="J3278" i="4"/>
  <c r="E3278" i="4"/>
  <c r="H3278" i="4" s="1"/>
  <c r="I3278" i="4" s="1"/>
  <c r="J3277" i="4"/>
  <c r="E3277" i="4"/>
  <c r="H3277" i="4" s="1"/>
  <c r="I3277" i="4" s="1"/>
  <c r="J3267" i="4"/>
  <c r="E3267" i="4"/>
  <c r="H3267" i="4" s="1"/>
  <c r="I3267" i="4" s="1"/>
  <c r="J3266" i="4"/>
  <c r="E3266" i="4"/>
  <c r="H3266" i="4" s="1"/>
  <c r="I3266" i="4" s="1"/>
  <c r="J3265" i="4"/>
  <c r="E3265" i="4"/>
  <c r="H3265" i="4" s="1"/>
  <c r="I3265" i="4" s="1"/>
  <c r="J3264" i="4"/>
  <c r="E3264" i="4"/>
  <c r="H3264" i="4" s="1"/>
  <c r="I3264" i="4" s="1"/>
  <c r="J3263" i="4"/>
  <c r="E3263" i="4"/>
  <c r="H3263" i="4" s="1"/>
  <c r="I3263" i="4" s="1"/>
  <c r="J3262" i="4"/>
  <c r="E3262" i="4"/>
  <c r="H3262" i="4" s="1"/>
  <c r="I3262" i="4" s="1"/>
  <c r="J3261" i="4"/>
  <c r="E3261" i="4"/>
  <c r="H3261" i="4" s="1"/>
  <c r="I3261" i="4" s="1"/>
  <c r="J3259" i="4"/>
  <c r="E3259" i="4"/>
  <c r="H3259" i="4" s="1"/>
  <c r="I3259" i="4" s="1"/>
  <c r="J3258" i="4"/>
  <c r="E3258" i="4"/>
  <c r="H3258" i="4" s="1"/>
  <c r="I3258" i="4" s="1"/>
  <c r="J3257" i="4"/>
  <c r="E3257" i="4"/>
  <c r="H3257" i="4" s="1"/>
  <c r="I3257" i="4" s="1"/>
  <c r="J3239" i="4"/>
  <c r="E3239" i="4"/>
  <c r="H3239" i="4" s="1"/>
  <c r="I3239" i="4" s="1"/>
  <c r="J3238" i="4"/>
  <c r="E3238" i="4"/>
  <c r="H3238" i="4" s="1"/>
  <c r="I3238" i="4" s="1"/>
  <c r="J3237" i="4"/>
  <c r="E3237" i="4"/>
  <c r="H3237" i="4" s="1"/>
  <c r="I3237" i="4" s="1"/>
  <c r="J3236" i="4"/>
  <c r="E3236" i="4"/>
  <c r="H3236" i="4" s="1"/>
  <c r="I3236" i="4" s="1"/>
  <c r="J3218" i="4"/>
  <c r="E3218" i="4"/>
  <c r="H3218" i="4" s="1"/>
  <c r="I3218" i="4" s="1"/>
  <c r="J3217" i="4"/>
  <c r="E3217" i="4"/>
  <c r="H3217" i="4" s="1"/>
  <c r="I3217" i="4" s="1"/>
  <c r="J3216" i="4"/>
  <c r="E3216" i="4"/>
  <c r="H3216" i="4" s="1"/>
  <c r="I3216" i="4" s="1"/>
  <c r="J3215" i="4"/>
  <c r="E3215" i="4"/>
  <c r="H3215" i="4" s="1"/>
  <c r="I3215" i="4" s="1"/>
  <c r="J3214" i="4"/>
  <c r="E3214" i="4"/>
  <c r="H3214" i="4" s="1"/>
  <c r="I3214" i="4" s="1"/>
  <c r="J3213" i="4"/>
  <c r="E3213" i="4"/>
  <c r="H3213" i="4" s="1"/>
  <c r="I3213" i="4" s="1"/>
  <c r="J3210" i="4"/>
  <c r="E3210" i="4"/>
  <c r="H3210" i="4" s="1"/>
  <c r="I3210" i="4" s="1"/>
  <c r="J3209" i="4"/>
  <c r="E3209" i="4"/>
  <c r="H3209" i="4" s="1"/>
  <c r="I3209" i="4" s="1"/>
  <c r="J3208" i="4"/>
  <c r="E3208" i="4"/>
  <c r="H3208" i="4" s="1"/>
  <c r="I3208" i="4" s="1"/>
  <c r="J3207" i="4"/>
  <c r="E3207" i="4"/>
  <c r="H3207" i="4" s="1"/>
  <c r="I3207" i="4" s="1"/>
  <c r="J3206" i="4"/>
  <c r="E3206" i="4"/>
  <c r="H3206" i="4" s="1"/>
  <c r="I3206" i="4" s="1"/>
  <c r="J3205" i="4"/>
  <c r="E3205" i="4"/>
  <c r="H3205" i="4" s="1"/>
  <c r="I3205" i="4" s="1"/>
  <c r="J3203" i="4"/>
  <c r="E3203" i="4"/>
  <c r="H3203" i="4" s="1"/>
  <c r="I3203" i="4" s="1"/>
  <c r="J3202" i="4"/>
  <c r="E3202" i="4"/>
  <c r="H3202" i="4" s="1"/>
  <c r="I3202" i="4" s="1"/>
  <c r="J3201" i="4"/>
  <c r="E3201" i="4"/>
  <c r="H3201" i="4" s="1"/>
  <c r="I3201" i="4" s="1"/>
  <c r="J3200" i="4"/>
  <c r="E3200" i="4"/>
  <c r="H3200" i="4" s="1"/>
  <c r="I3200" i="4" s="1"/>
  <c r="M3199" i="4"/>
  <c r="E3199" i="4"/>
  <c r="J3196" i="4"/>
  <c r="E3196" i="4"/>
  <c r="H3196" i="4" s="1"/>
  <c r="I3196" i="4" s="1"/>
  <c r="J3195" i="4"/>
  <c r="E3195" i="4"/>
  <c r="H3195" i="4" s="1"/>
  <c r="I3195" i="4" s="1"/>
  <c r="J3194" i="4"/>
  <c r="E3194" i="4"/>
  <c r="H3194" i="4" s="1"/>
  <c r="I3194" i="4" s="1"/>
  <c r="J3193" i="4"/>
  <c r="E3193" i="4"/>
  <c r="H3193" i="4" s="1"/>
  <c r="I3193" i="4" s="1"/>
  <c r="J3191" i="4"/>
  <c r="E3191" i="4"/>
  <c r="H3191" i="4" s="1"/>
  <c r="I3191" i="4" s="1"/>
  <c r="J3190" i="4"/>
  <c r="E3190" i="4"/>
  <c r="H3190" i="4" s="1"/>
  <c r="I3190" i="4" s="1"/>
  <c r="J3180" i="4"/>
  <c r="E3180" i="4"/>
  <c r="H3180" i="4" s="1"/>
  <c r="I3180" i="4" s="1"/>
  <c r="J3179" i="4"/>
  <c r="E3179" i="4"/>
  <c r="H3179" i="4" s="1"/>
  <c r="I3179" i="4" s="1"/>
  <c r="J3178" i="4"/>
  <c r="E3178" i="4"/>
  <c r="H3178" i="4" s="1"/>
  <c r="I3178" i="4" s="1"/>
  <c r="J3177" i="4"/>
  <c r="E3177" i="4"/>
  <c r="H3177" i="4" s="1"/>
  <c r="I3177" i="4" s="1"/>
  <c r="J3175" i="4"/>
  <c r="E3175" i="4"/>
  <c r="H3175" i="4" s="1"/>
  <c r="I3175" i="4" s="1"/>
  <c r="J3174" i="4"/>
  <c r="E3174" i="4"/>
  <c r="H3174" i="4" s="1"/>
  <c r="I3174" i="4" s="1"/>
  <c r="J3173" i="4"/>
  <c r="E3173" i="4"/>
  <c r="H3173" i="4" s="1"/>
  <c r="I3173" i="4" s="1"/>
  <c r="J3171" i="4"/>
  <c r="E3171" i="4"/>
  <c r="H3171" i="4" s="1"/>
  <c r="I3171" i="4" s="1"/>
  <c r="J3170" i="4"/>
  <c r="E3170" i="4"/>
  <c r="H3170" i="4" s="1"/>
  <c r="I3170" i="4" s="1"/>
  <c r="J3169" i="4"/>
  <c r="E3169" i="4"/>
  <c r="H3169" i="4" s="1"/>
  <c r="I3169" i="4" s="1"/>
  <c r="J3168" i="4"/>
  <c r="E3168" i="4"/>
  <c r="H3168" i="4" s="1"/>
  <c r="I3168" i="4" s="1"/>
  <c r="J3167" i="4"/>
  <c r="E3167" i="4"/>
  <c r="H3167" i="4" s="1"/>
  <c r="I3167" i="4" s="1"/>
  <c r="J3166" i="4"/>
  <c r="E3166" i="4"/>
  <c r="H3166" i="4" s="1"/>
  <c r="I3166" i="4" s="1"/>
  <c r="J3165" i="4"/>
  <c r="E3165" i="4"/>
  <c r="H3165" i="4" s="1"/>
  <c r="I3165" i="4" s="1"/>
  <c r="J3164" i="4"/>
  <c r="E3164" i="4"/>
  <c r="H3164" i="4" s="1"/>
  <c r="I3164" i="4" s="1"/>
  <c r="J3163" i="4"/>
  <c r="E3163" i="4"/>
  <c r="H3163" i="4" s="1"/>
  <c r="I3163" i="4" s="1"/>
  <c r="J3161" i="4"/>
  <c r="E3161" i="4"/>
  <c r="H3161" i="4" s="1"/>
  <c r="I3161" i="4" s="1"/>
  <c r="J3160" i="4"/>
  <c r="E3160" i="4"/>
  <c r="H3160" i="4" s="1"/>
  <c r="I3160" i="4" s="1"/>
  <c r="J3157" i="4"/>
  <c r="E3157" i="4"/>
  <c r="H3157" i="4" s="1"/>
  <c r="I3157" i="4" s="1"/>
  <c r="J3156" i="4"/>
  <c r="E3156" i="4"/>
  <c r="H3156" i="4" s="1"/>
  <c r="I3156" i="4" s="1"/>
  <c r="J3155" i="4"/>
  <c r="E3155" i="4"/>
  <c r="H3155" i="4" s="1"/>
  <c r="I3155" i="4" s="1"/>
  <c r="J3154" i="4"/>
  <c r="E3154" i="4"/>
  <c r="H3154" i="4" s="1"/>
  <c r="I3154" i="4" s="1"/>
  <c r="J3153" i="4"/>
  <c r="E3153" i="4"/>
  <c r="H3153" i="4" s="1"/>
  <c r="I3153" i="4" s="1"/>
  <c r="J3152" i="4"/>
  <c r="E3152" i="4"/>
  <c r="H3152" i="4" s="1"/>
  <c r="I3152" i="4" s="1"/>
  <c r="J3151" i="4"/>
  <c r="E3151" i="4"/>
  <c r="H3151" i="4" s="1"/>
  <c r="I3151" i="4" s="1"/>
  <c r="J3149" i="4"/>
  <c r="E3149" i="4"/>
  <c r="H3149" i="4" s="1"/>
  <c r="I3149" i="4" s="1"/>
  <c r="J3148" i="4"/>
  <c r="E3148" i="4"/>
  <c r="H3148" i="4" s="1"/>
  <c r="I3148" i="4" s="1"/>
  <c r="J3147" i="4"/>
  <c r="E3147" i="4"/>
  <c r="H3147" i="4" s="1"/>
  <c r="I3147" i="4" s="1"/>
  <c r="J3146" i="4"/>
  <c r="E3146" i="4"/>
  <c r="H3146" i="4" s="1"/>
  <c r="I3146" i="4" s="1"/>
  <c r="J3145" i="4"/>
  <c r="E3145" i="4"/>
  <c r="H3145" i="4" s="1"/>
  <c r="I3145" i="4" s="1"/>
  <c r="J3144" i="4"/>
  <c r="E3144" i="4"/>
  <c r="H3144" i="4" s="1"/>
  <c r="I3144" i="4" s="1"/>
  <c r="J3143" i="4"/>
  <c r="E3143" i="4"/>
  <c r="H3143" i="4" s="1"/>
  <c r="I3143" i="4" s="1"/>
  <c r="J3141" i="4"/>
  <c r="E3141" i="4"/>
  <c r="H3141" i="4" s="1"/>
  <c r="I3141" i="4" s="1"/>
  <c r="J3140" i="4"/>
  <c r="E3140" i="4"/>
  <c r="H3140" i="4" s="1"/>
  <c r="I3140" i="4" s="1"/>
  <c r="J3139" i="4"/>
  <c r="E3139" i="4"/>
  <c r="H3139" i="4" s="1"/>
  <c r="I3139" i="4" s="1"/>
  <c r="J3138" i="4"/>
  <c r="E3138" i="4"/>
  <c r="H3138" i="4" s="1"/>
  <c r="I3138" i="4" s="1"/>
  <c r="J3137" i="4"/>
  <c r="E3137" i="4"/>
  <c r="H3137" i="4" s="1"/>
  <c r="I3137" i="4" s="1"/>
  <c r="J3136" i="4"/>
  <c r="E3136" i="4"/>
  <c r="H3136" i="4" s="1"/>
  <c r="I3136" i="4" s="1"/>
  <c r="J3135" i="4"/>
  <c r="E3135" i="4"/>
  <c r="H3135" i="4" s="1"/>
  <c r="I3135" i="4" s="1"/>
  <c r="J3133" i="4"/>
  <c r="E3133" i="4"/>
  <c r="H3133" i="4" s="1"/>
  <c r="I3133" i="4" s="1"/>
  <c r="J3132" i="4"/>
  <c r="E3132" i="4"/>
  <c r="H3132" i="4" s="1"/>
  <c r="I3132" i="4" s="1"/>
  <c r="J3131" i="4"/>
  <c r="E3131" i="4"/>
  <c r="H3131" i="4" s="1"/>
  <c r="I3131" i="4" s="1"/>
  <c r="J3130" i="4"/>
  <c r="E3130" i="4"/>
  <c r="H3130" i="4" s="1"/>
  <c r="I3130" i="4" s="1"/>
  <c r="J3129" i="4"/>
  <c r="E3129" i="4"/>
  <c r="H3129" i="4" s="1"/>
  <c r="I3129" i="4" s="1"/>
  <c r="J3128" i="4"/>
  <c r="E3128" i="4"/>
  <c r="H3128" i="4" s="1"/>
  <c r="I3128" i="4" s="1"/>
  <c r="J3127" i="4"/>
  <c r="E3127" i="4"/>
  <c r="H3127" i="4" s="1"/>
  <c r="I3127" i="4" s="1"/>
  <c r="E3125" i="4"/>
  <c r="J3124" i="4"/>
  <c r="E3124" i="4"/>
  <c r="H3124" i="4" s="1"/>
  <c r="I3124" i="4" s="1"/>
  <c r="J3123" i="4"/>
  <c r="E3123" i="4"/>
  <c r="H3123" i="4" s="1"/>
  <c r="I3123" i="4" s="1"/>
  <c r="J3122" i="4"/>
  <c r="E3122" i="4"/>
  <c r="H3122" i="4" s="1"/>
  <c r="I3122" i="4" s="1"/>
  <c r="J3121" i="4"/>
  <c r="E3121" i="4"/>
  <c r="H3121" i="4" s="1"/>
  <c r="I3121" i="4" s="1"/>
  <c r="J3120" i="4"/>
  <c r="E3120" i="4"/>
  <c r="H3120" i="4" s="1"/>
  <c r="I3120" i="4" s="1"/>
  <c r="J3117" i="4"/>
  <c r="E3117" i="4"/>
  <c r="H3117" i="4" s="1"/>
  <c r="I3117" i="4" s="1"/>
  <c r="J3116" i="4"/>
  <c r="E3116" i="4"/>
  <c r="H3116" i="4" s="1"/>
  <c r="I3116" i="4" s="1"/>
  <c r="J3115" i="4"/>
  <c r="E3115" i="4"/>
  <c r="H3115" i="4" s="1"/>
  <c r="I3115" i="4" s="1"/>
  <c r="J3114" i="4"/>
  <c r="H3114" i="4"/>
  <c r="I3114" i="4" s="1"/>
  <c r="E3114" i="4"/>
  <c r="J3113" i="4"/>
  <c r="E3113" i="4"/>
  <c r="H3113" i="4" s="1"/>
  <c r="I3113" i="4" s="1"/>
  <c r="J3112" i="4"/>
  <c r="E3112" i="4"/>
  <c r="H3112" i="4" s="1"/>
  <c r="I3112" i="4" s="1"/>
  <c r="J3111" i="4"/>
  <c r="E3111" i="4"/>
  <c r="H3111" i="4" s="1"/>
  <c r="I3111" i="4" s="1"/>
  <c r="J3109" i="4"/>
  <c r="E3109" i="4"/>
  <c r="H3109" i="4" s="1"/>
  <c r="I3109" i="4" s="1"/>
  <c r="J3108" i="4"/>
  <c r="E3108" i="4"/>
  <c r="H3108" i="4" s="1"/>
  <c r="I3108" i="4" s="1"/>
  <c r="J3106" i="4"/>
  <c r="E3106" i="4"/>
  <c r="H3106" i="4" s="1"/>
  <c r="I3106" i="4" s="1"/>
  <c r="J3105" i="4"/>
  <c r="E3105" i="4"/>
  <c r="H3105" i="4" s="1"/>
  <c r="I3105" i="4" s="1"/>
  <c r="G1290" i="7" l="1"/>
  <c r="J1071" i="2"/>
  <c r="D1070" i="5" s="1"/>
  <c r="F1070" i="5" s="1"/>
  <c r="J1090" i="2"/>
  <c r="D1089" i="5" s="1"/>
  <c r="F1089" i="5" s="1"/>
  <c r="J1084" i="2"/>
  <c r="D1083" i="5" s="1"/>
  <c r="F1083" i="5" s="1"/>
  <c r="J1083" i="2"/>
  <c r="D1082" i="5" s="1"/>
  <c r="J1082" i="5" s="1"/>
  <c r="H1083" i="6" s="1"/>
  <c r="J1081" i="2"/>
  <c r="D1080" i="5" s="1"/>
  <c r="F1080" i="5" s="1"/>
  <c r="J1080" i="2"/>
  <c r="D1079" i="5" s="1"/>
  <c r="J1079" i="5" s="1"/>
  <c r="H1080" i="6" s="1"/>
  <c r="J1087" i="2"/>
  <c r="D1086" i="5" s="1"/>
  <c r="F1086" i="5" s="1"/>
  <c r="O1290" i="5"/>
  <c r="J1068" i="5"/>
  <c r="H1069" i="6" s="1"/>
  <c r="F1068" i="5"/>
  <c r="J1054" i="5"/>
  <c r="H1055" i="6" s="1"/>
  <c r="F1054" i="5"/>
  <c r="J1063" i="5"/>
  <c r="H1064" i="6" s="1"/>
  <c r="F1063" i="5"/>
  <c r="J1084" i="5"/>
  <c r="H1085" i="6" s="1"/>
  <c r="F1084" i="5"/>
  <c r="J1085" i="5"/>
  <c r="H1086" i="6" s="1"/>
  <c r="F1085" i="5"/>
  <c r="J1057" i="5"/>
  <c r="H1058" i="6" s="1"/>
  <c r="F1057" i="5"/>
  <c r="J1081" i="5"/>
  <c r="H1082" i="6" s="1"/>
  <c r="F1081" i="5"/>
  <c r="J1073" i="5"/>
  <c r="H1074" i="6" s="1"/>
  <c r="F1073" i="5"/>
  <c r="J1048" i="5"/>
  <c r="H1049" i="6" s="1"/>
  <c r="F1048" i="5"/>
  <c r="J1072" i="5"/>
  <c r="H1073" i="6" s="1"/>
  <c r="F1072" i="5"/>
  <c r="J1060" i="5"/>
  <c r="H1061" i="6" s="1"/>
  <c r="F1060" i="5"/>
  <c r="J1045" i="5"/>
  <c r="H1046" i="6" s="1"/>
  <c r="F1045" i="5"/>
  <c r="J1078" i="5"/>
  <c r="H1079" i="6" s="1"/>
  <c r="F1078" i="5"/>
  <c r="J1058" i="5"/>
  <c r="H1059" i="6" s="1"/>
  <c r="F1058" i="5"/>
  <c r="J1067" i="5"/>
  <c r="H1068" i="6" s="1"/>
  <c r="F1067" i="5"/>
  <c r="J1061" i="5"/>
  <c r="H1062" i="6" s="1"/>
  <c r="F1061" i="5"/>
  <c r="J1056" i="5"/>
  <c r="H1057" i="6" s="1"/>
  <c r="F1056" i="5"/>
  <c r="N1329" i="6"/>
  <c r="D1324" i="7" s="1"/>
  <c r="G1324" i="7" s="1"/>
  <c r="N1329" i="5"/>
  <c r="K1330" i="6"/>
  <c r="N1330" i="6" s="1"/>
  <c r="D1325" i="7" s="1"/>
  <c r="G1325" i="7" s="1"/>
  <c r="K3114" i="4"/>
  <c r="M3114" i="4" s="1"/>
  <c r="K3120" i="4"/>
  <c r="M3120" i="4" s="1"/>
  <c r="K3124" i="4"/>
  <c r="M3124" i="4" s="1"/>
  <c r="K3117" i="4"/>
  <c r="M3117" i="4" s="1"/>
  <c r="K3281" i="4"/>
  <c r="M3281" i="4" s="1"/>
  <c r="K3283" i="4"/>
  <c r="M3283" i="4" s="1"/>
  <c r="K3122" i="4"/>
  <c r="M3122" i="4" s="1"/>
  <c r="K3115" i="4"/>
  <c r="M3115" i="4" s="1"/>
  <c r="K3121" i="4"/>
  <c r="M3121" i="4" s="1"/>
  <c r="K3123" i="4"/>
  <c r="M3123" i="4" s="1"/>
  <c r="K3106" i="4"/>
  <c r="M3106" i="4" s="1"/>
  <c r="G1046" i="5" s="1"/>
  <c r="H1046" i="5" s="1"/>
  <c r="E1047" i="6" s="1"/>
  <c r="K3109" i="4"/>
  <c r="M3109" i="4" s="1"/>
  <c r="G1049" i="5" s="1"/>
  <c r="K3112" i="4"/>
  <c r="M3112" i="4" s="1"/>
  <c r="K3127" i="4"/>
  <c r="M3127" i="4" s="1"/>
  <c r="K3129" i="4"/>
  <c r="M3129" i="4" s="1"/>
  <c r="K3131" i="4"/>
  <c r="M3131" i="4" s="1"/>
  <c r="K3133" i="4"/>
  <c r="M3133" i="4" s="1"/>
  <c r="K3136" i="4"/>
  <c r="M3136" i="4" s="1"/>
  <c r="K3138" i="4"/>
  <c r="M3138" i="4" s="1"/>
  <c r="K3140" i="4"/>
  <c r="M3140" i="4" s="1"/>
  <c r="K3143" i="4"/>
  <c r="M3143" i="4" s="1"/>
  <c r="K3145" i="4"/>
  <c r="M3145" i="4" s="1"/>
  <c r="K3147" i="4"/>
  <c r="M3147" i="4" s="1"/>
  <c r="K3149" i="4"/>
  <c r="M3149" i="4" s="1"/>
  <c r="K3152" i="4"/>
  <c r="M3152" i="4" s="1"/>
  <c r="K3154" i="4"/>
  <c r="M3154" i="4" s="1"/>
  <c r="K3156" i="4"/>
  <c r="M3156" i="4" s="1"/>
  <c r="K3160" i="4"/>
  <c r="M3160" i="4" s="1"/>
  <c r="G1060" i="5" s="1"/>
  <c r="K3163" i="4"/>
  <c r="M3163" i="4" s="1"/>
  <c r="G1063" i="5" s="1"/>
  <c r="K3165" i="4"/>
  <c r="M3165" i="4" s="1"/>
  <c r="G1065" i="5" s="1"/>
  <c r="H1065" i="5" s="1"/>
  <c r="E1066" i="6" s="1"/>
  <c r="K3167" i="4"/>
  <c r="M3167" i="4" s="1"/>
  <c r="K3169" i="4"/>
  <c r="M3169" i="4" s="1"/>
  <c r="K3171" i="4"/>
  <c r="M3171" i="4" s="1"/>
  <c r="K3175" i="4"/>
  <c r="M3175" i="4" s="1"/>
  <c r="K3178" i="4"/>
  <c r="M3178" i="4" s="1"/>
  <c r="K3180" i="4"/>
  <c r="M3180" i="4" s="1"/>
  <c r="K3193" i="4"/>
  <c r="M3193" i="4" s="1"/>
  <c r="K3195" i="4"/>
  <c r="M3195" i="4" s="1"/>
  <c r="K3201" i="4"/>
  <c r="M3201" i="4" s="1"/>
  <c r="K3203" i="4"/>
  <c r="M3203" i="4" s="1"/>
  <c r="K3206" i="4"/>
  <c r="M3206" i="4" s="1"/>
  <c r="K3208" i="4"/>
  <c r="M3208" i="4" s="1"/>
  <c r="K3210" i="4"/>
  <c r="M3210" i="4" s="1"/>
  <c r="K3214" i="4"/>
  <c r="M3214" i="4" s="1"/>
  <c r="K3216" i="4"/>
  <c r="M3216" i="4" s="1"/>
  <c r="K3218" i="4"/>
  <c r="M3218" i="4" s="1"/>
  <c r="K3237" i="4"/>
  <c r="M3237" i="4" s="1"/>
  <c r="K3239" i="4"/>
  <c r="M3239" i="4" s="1"/>
  <c r="K3258" i="4"/>
  <c r="M3258" i="4" s="1"/>
  <c r="K3261" i="4"/>
  <c r="M3261" i="4" s="1"/>
  <c r="K3263" i="4"/>
  <c r="M3263" i="4" s="1"/>
  <c r="K3265" i="4"/>
  <c r="M3265" i="4" s="1"/>
  <c r="K3267" i="4"/>
  <c r="M3267" i="4" s="1"/>
  <c r="K3277" i="4"/>
  <c r="M3277" i="4" s="1"/>
  <c r="K3286" i="4"/>
  <c r="M3286" i="4" s="1"/>
  <c r="G1091" i="5" s="1"/>
  <c r="K3282" i="4"/>
  <c r="M3282" i="4" s="1"/>
  <c r="K3116" i="4"/>
  <c r="M3116" i="4" s="1"/>
  <c r="K3105" i="4"/>
  <c r="M3105" i="4" s="1"/>
  <c r="G1045" i="5" s="1"/>
  <c r="K3108" i="4"/>
  <c r="M3108" i="4" s="1"/>
  <c r="G1048" i="5" s="1"/>
  <c r="K3111" i="4"/>
  <c r="M3111" i="4" s="1"/>
  <c r="G1051" i="5" s="1"/>
  <c r="K3113" i="4"/>
  <c r="M3113" i="4" s="1"/>
  <c r="K3128" i="4"/>
  <c r="M3128" i="4" s="1"/>
  <c r="K3130" i="4"/>
  <c r="M3130" i="4" s="1"/>
  <c r="K3132" i="4"/>
  <c r="M3132" i="4" s="1"/>
  <c r="K3135" i="4"/>
  <c r="M3135" i="4" s="1"/>
  <c r="K3137" i="4"/>
  <c r="M3137" i="4" s="1"/>
  <c r="K3139" i="4"/>
  <c r="M3139" i="4" s="1"/>
  <c r="K3141" i="4"/>
  <c r="M3141" i="4" s="1"/>
  <c r="K3144" i="4"/>
  <c r="M3144" i="4" s="1"/>
  <c r="K3146" i="4"/>
  <c r="M3146" i="4" s="1"/>
  <c r="K3148" i="4"/>
  <c r="M3148" i="4" s="1"/>
  <c r="K3151" i="4"/>
  <c r="M3151" i="4" s="1"/>
  <c r="K3153" i="4"/>
  <c r="M3153" i="4" s="1"/>
  <c r="K3155" i="4"/>
  <c r="M3155" i="4" s="1"/>
  <c r="K3157" i="4"/>
  <c r="M3157" i="4" s="1"/>
  <c r="K3161" i="4"/>
  <c r="M3161" i="4" s="1"/>
  <c r="G1061" i="5" s="1"/>
  <c r="K3164" i="4"/>
  <c r="M3164" i="4" s="1"/>
  <c r="G1064" i="5" s="1"/>
  <c r="H1064" i="5" s="1"/>
  <c r="K3166" i="4"/>
  <c r="M3166" i="4" s="1"/>
  <c r="K3168" i="4"/>
  <c r="M3168" i="4" s="1"/>
  <c r="K3170" i="4"/>
  <c r="M3170" i="4" s="1"/>
  <c r="K3173" i="4"/>
  <c r="M3173" i="4" s="1"/>
  <c r="K3174" i="4"/>
  <c r="M3174" i="4" s="1"/>
  <c r="K3177" i="4"/>
  <c r="M3177" i="4" s="1"/>
  <c r="K3179" i="4"/>
  <c r="M3179" i="4" s="1"/>
  <c r="K3190" i="4"/>
  <c r="M3190" i="4" s="1"/>
  <c r="K3191" i="4"/>
  <c r="M3191" i="4" s="1"/>
  <c r="K3194" i="4"/>
  <c r="M3194" i="4" s="1"/>
  <c r="K3196" i="4"/>
  <c r="M3196" i="4" s="1"/>
  <c r="K3200" i="4"/>
  <c r="M3200" i="4" s="1"/>
  <c r="K3202" i="4"/>
  <c r="M3202" i="4" s="1"/>
  <c r="K3205" i="4"/>
  <c r="M3205" i="4" s="1"/>
  <c r="K3207" i="4"/>
  <c r="M3207" i="4" s="1"/>
  <c r="K3209" i="4"/>
  <c r="M3209" i="4" s="1"/>
  <c r="K3213" i="4"/>
  <c r="M3213" i="4" s="1"/>
  <c r="K3215" i="4"/>
  <c r="M3215" i="4" s="1"/>
  <c r="K3217" i="4"/>
  <c r="M3217" i="4" s="1"/>
  <c r="K3236" i="4"/>
  <c r="M3236" i="4" s="1"/>
  <c r="K3238" i="4"/>
  <c r="M3238" i="4" s="1"/>
  <c r="K3257" i="4"/>
  <c r="M3257" i="4" s="1"/>
  <c r="K3259" i="4"/>
  <c r="M3259" i="4" s="1"/>
  <c r="K3262" i="4"/>
  <c r="M3262" i="4" s="1"/>
  <c r="K3264" i="4"/>
  <c r="M3264" i="4" s="1"/>
  <c r="K3266" i="4"/>
  <c r="M3266" i="4" s="1"/>
  <c r="K3278" i="4"/>
  <c r="M3278" i="4" s="1"/>
  <c r="H1176" i="6"/>
  <c r="H1164" i="6"/>
  <c r="H1169" i="6"/>
  <c r="H1191" i="6"/>
  <c r="J1075" i="5"/>
  <c r="H1076" i="6" s="1"/>
  <c r="J1046" i="5"/>
  <c r="H1047" i="6" s="1"/>
  <c r="J1076" i="5"/>
  <c r="H1077" i="6" s="1"/>
  <c r="J1070" i="5"/>
  <c r="H1071" i="6" s="1"/>
  <c r="J1065" i="5"/>
  <c r="H1066" i="6" s="1"/>
  <c r="J1055" i="5"/>
  <c r="H1056" i="6" s="1"/>
  <c r="H3199" i="4"/>
  <c r="I3199" i="4" s="1"/>
  <c r="O1314" i="5"/>
  <c r="N1314" i="5"/>
  <c r="O1292" i="5"/>
  <c r="K1293" i="6"/>
  <c r="N1293" i="6" s="1"/>
  <c r="D1288" i="7" s="1"/>
  <c r="G1288" i="7" s="1"/>
  <c r="N1292" i="5"/>
  <c r="K1304" i="6"/>
  <c r="N1304" i="6" s="1"/>
  <c r="D1299" i="7" s="1"/>
  <c r="G1299" i="7" s="1"/>
  <c r="O1303" i="5"/>
  <c r="K1300" i="6"/>
  <c r="N1300" i="6" s="1"/>
  <c r="D1295" i="7" s="1"/>
  <c r="G1295" i="7" s="1"/>
  <c r="O1299" i="5"/>
  <c r="J1087" i="5"/>
  <c r="H1088" i="6" s="1"/>
  <c r="J1064" i="5"/>
  <c r="H1065" i="6" s="1"/>
  <c r="J1052" i="5"/>
  <c r="H1053" i="6" s="1"/>
  <c r="J1051" i="5"/>
  <c r="H1052" i="6" s="1"/>
  <c r="J1066" i="5"/>
  <c r="H1067" i="6" s="1"/>
  <c r="J1049" i="5"/>
  <c r="H1050" i="6" s="1"/>
  <c r="J1091" i="5"/>
  <c r="H1092" i="6" s="1"/>
  <c r="J1062" i="5"/>
  <c r="H1063" i="6" s="1"/>
  <c r="J1083" i="5" l="1"/>
  <c r="H1084" i="6" s="1"/>
  <c r="J1089" i="5"/>
  <c r="H1090" i="6" s="1"/>
  <c r="F1082" i="5"/>
  <c r="F1079" i="5"/>
  <c r="J1086" i="5"/>
  <c r="H1087" i="6" s="1"/>
  <c r="J1080" i="5"/>
  <c r="H1081" i="6" s="1"/>
  <c r="M3204" i="4"/>
  <c r="G1075" i="5" s="1"/>
  <c r="H1075" i="5" s="1"/>
  <c r="E1076" i="6" s="1"/>
  <c r="M3192" i="4"/>
  <c r="G1072" i="5" s="1"/>
  <c r="H1072" i="5" s="1"/>
  <c r="E1073" i="6" s="1"/>
  <c r="M3260" i="4"/>
  <c r="G1084" i="5" s="1"/>
  <c r="H1084" i="5" s="1"/>
  <c r="E1085" i="6" s="1"/>
  <c r="G1083" i="5"/>
  <c r="H1083" i="5" s="1"/>
  <c r="E1084" i="6" s="1"/>
  <c r="G1082" i="5"/>
  <c r="M3219" i="4"/>
  <c r="G1078" i="5" s="1"/>
  <c r="H1078" i="5" s="1"/>
  <c r="E1079" i="6" s="1"/>
  <c r="M3172" i="4"/>
  <c r="G1066" i="5" s="1"/>
  <c r="H1066" i="5" s="1"/>
  <c r="K1066" i="5" s="1"/>
  <c r="M3240" i="4"/>
  <c r="G1081" i="5" s="1"/>
  <c r="H1081" i="5" s="1"/>
  <c r="K1081" i="5" s="1"/>
  <c r="M3142" i="4"/>
  <c r="G1056" i="5" s="1"/>
  <c r="H1056" i="5" s="1"/>
  <c r="M3268" i="4"/>
  <c r="G1085" i="5" s="1"/>
  <c r="H1085" i="5" s="1"/>
  <c r="E1086" i="6" s="1"/>
  <c r="M3197" i="4"/>
  <c r="G1073" i="5" s="1"/>
  <c r="H1073" i="5" s="1"/>
  <c r="E1074" i="6" s="1"/>
  <c r="G1086" i="5"/>
  <c r="H1086" i="5" s="1"/>
  <c r="E1087" i="6" s="1"/>
  <c r="M3181" i="4"/>
  <c r="G1068" i="5" s="1"/>
  <c r="H1068" i="5" s="1"/>
  <c r="M3158" i="4"/>
  <c r="G1058" i="5" s="1"/>
  <c r="H1058" i="5" s="1"/>
  <c r="K1058" i="5" s="1"/>
  <c r="M3279" i="4"/>
  <c r="G1087" i="5" s="1"/>
  <c r="H1087" i="5" s="1"/>
  <c r="K1087" i="5" s="1"/>
  <c r="M3134" i="4"/>
  <c r="G1055" i="5" s="1"/>
  <c r="H1055" i="5" s="1"/>
  <c r="E1056" i="6" s="1"/>
  <c r="M3126" i="4"/>
  <c r="G1054" i="5" s="1"/>
  <c r="H1054" i="5" s="1"/>
  <c r="K1054" i="5" s="1"/>
  <c r="M1054" i="5" s="1"/>
  <c r="K1055" i="6" s="1"/>
  <c r="G1079" i="5"/>
  <c r="M3211" i="4"/>
  <c r="G1076" i="5" s="1"/>
  <c r="H1076" i="5" s="1"/>
  <c r="K1076" i="5" s="1"/>
  <c r="G1070" i="5"/>
  <c r="H1070" i="5" s="1"/>
  <c r="E1071" i="6" s="1"/>
  <c r="M3176" i="4"/>
  <c r="G1067" i="5" s="1"/>
  <c r="H1067" i="5" s="1"/>
  <c r="E1068" i="6" s="1"/>
  <c r="G1080" i="5"/>
  <c r="H1080" i="5" s="1"/>
  <c r="E1081" i="6" s="1"/>
  <c r="H1062" i="5"/>
  <c r="K1062" i="5" s="1"/>
  <c r="M3150" i="4"/>
  <c r="G1057" i="5" s="1"/>
  <c r="H1057" i="5" s="1"/>
  <c r="M3118" i="4"/>
  <c r="G1052" i="5" s="1"/>
  <c r="H1052" i="5" s="1"/>
  <c r="E1053" i="6" s="1"/>
  <c r="M3284" i="4"/>
  <c r="G1089" i="5" s="1"/>
  <c r="H1089" i="5" s="1"/>
  <c r="H1051" i="5"/>
  <c r="E1052" i="6" s="1"/>
  <c r="H1060" i="5"/>
  <c r="E1061" i="6" s="1"/>
  <c r="H1063" i="5"/>
  <c r="K1063" i="5" s="1"/>
  <c r="M1063" i="5" s="1"/>
  <c r="K1064" i="6" s="1"/>
  <c r="H1091" i="5"/>
  <c r="K1091" i="5" s="1"/>
  <c r="H1049" i="5"/>
  <c r="E1050" i="6" s="1"/>
  <c r="H1048" i="5"/>
  <c r="K1048" i="5" s="1"/>
  <c r="M1048" i="5" s="1"/>
  <c r="N1048" i="5" s="1"/>
  <c r="H1045" i="5"/>
  <c r="E1046" i="6" s="1"/>
  <c r="H1061" i="5"/>
  <c r="E1062" i="6" s="1"/>
  <c r="E1169" i="6"/>
  <c r="H1183" i="6"/>
  <c r="E1201" i="6"/>
  <c r="H1201" i="6"/>
  <c r="K1065" i="5"/>
  <c r="M1065" i="5" s="1"/>
  <c r="K1066" i="6" s="1"/>
  <c r="N1066" i="6" s="1"/>
  <c r="K1046" i="5"/>
  <c r="K1064" i="5"/>
  <c r="E1065" i="6"/>
  <c r="H1082" i="5" l="1"/>
  <c r="K1082" i="5" s="1"/>
  <c r="M1082" i="5" s="1"/>
  <c r="K1089" i="5"/>
  <c r="M1089" i="5" s="1"/>
  <c r="K1090" i="6" s="1"/>
  <c r="H1079" i="5"/>
  <c r="K1079" i="5" s="1"/>
  <c r="M1079" i="5" s="1"/>
  <c r="O1079" i="5" s="1"/>
  <c r="K1075" i="5"/>
  <c r="M1075" i="5" s="1"/>
  <c r="K1076" i="6" s="1"/>
  <c r="N1076" i="6" s="1"/>
  <c r="D1071" i="7" s="1"/>
  <c r="G1071" i="7" s="1"/>
  <c r="K1083" i="5"/>
  <c r="M1083" i="5" s="1"/>
  <c r="O1083" i="5" s="1"/>
  <c r="K1045" i="5"/>
  <c r="M1045" i="5" s="1"/>
  <c r="K1046" i="6" s="1"/>
  <c r="N1046" i="6" s="1"/>
  <c r="E1092" i="6"/>
  <c r="K1060" i="5"/>
  <c r="M1060" i="5" s="1"/>
  <c r="O1048" i="5"/>
  <c r="E1064" i="6"/>
  <c r="N1064" i="6" s="1"/>
  <c r="D1059" i="7" s="1"/>
  <c r="G1059" i="7" s="1"/>
  <c r="E1077" i="6"/>
  <c r="K1051" i="5"/>
  <c r="M1051" i="5" s="1"/>
  <c r="E1090" i="6"/>
  <c r="E1049" i="6"/>
  <c r="E1088" i="6"/>
  <c r="K1049" i="6"/>
  <c r="K1086" i="5"/>
  <c r="M1086" i="5" s="1"/>
  <c r="K1080" i="5"/>
  <c r="M1080" i="5" s="1"/>
  <c r="O1080" i="5" s="1"/>
  <c r="K1049" i="5"/>
  <c r="M1049" i="5" s="1"/>
  <c r="K1061" i="5"/>
  <c r="M1061" i="5" s="1"/>
  <c r="K1055" i="5"/>
  <c r="M1055" i="5" s="1"/>
  <c r="K1056" i="6" s="1"/>
  <c r="N1056" i="6" s="1"/>
  <c r="D1051" i="7" s="1"/>
  <c r="K1070" i="5"/>
  <c r="M1070" i="5" s="1"/>
  <c r="O1070" i="5" s="1"/>
  <c r="K1072" i="5"/>
  <c r="M1072" i="5" s="1"/>
  <c r="O1072" i="5" s="1"/>
  <c r="E1183" i="6"/>
  <c r="E1191" i="6"/>
  <c r="E1058" i="6"/>
  <c r="E1165" i="6"/>
  <c r="E1069" i="6"/>
  <c r="E1176" i="6"/>
  <c r="E1057" i="6"/>
  <c r="E1164" i="6"/>
  <c r="K1183" i="6"/>
  <c r="M1087" i="5"/>
  <c r="O1087" i="5" s="1"/>
  <c r="E1055" i="6"/>
  <c r="N1055" i="6" s="1"/>
  <c r="D1050" i="7" s="1"/>
  <c r="G1050" i="7" s="1"/>
  <c r="E1082" i="6"/>
  <c r="M1081" i="5"/>
  <c r="N1081" i="5" s="1"/>
  <c r="K1057" i="5"/>
  <c r="M1057" i="5" s="1"/>
  <c r="K1058" i="6" s="1"/>
  <c r="K1067" i="5"/>
  <c r="K1052" i="5"/>
  <c r="M1076" i="5"/>
  <c r="O1076" i="5" s="1"/>
  <c r="K1078" i="5"/>
  <c r="E1067" i="6"/>
  <c r="E1063" i="6"/>
  <c r="K1068" i="5"/>
  <c r="K1084" i="5"/>
  <c r="K1085" i="5"/>
  <c r="M1085" i="5" s="1"/>
  <c r="K1086" i="6" s="1"/>
  <c r="N1086" i="6" s="1"/>
  <c r="O1065" i="5"/>
  <c r="E1059" i="6"/>
  <c r="K1056" i="5"/>
  <c r="M1056" i="5" s="1"/>
  <c r="K1164" i="6" s="1"/>
  <c r="N1065" i="5"/>
  <c r="K1073" i="5"/>
  <c r="M1073" i="5" s="1"/>
  <c r="D1061" i="7"/>
  <c r="G1061" i="7" s="1"/>
  <c r="N1063" i="5"/>
  <c r="O1063" i="5"/>
  <c r="O1054" i="5"/>
  <c r="M1058" i="5"/>
  <c r="O1058" i="5" s="1"/>
  <c r="M1046" i="5"/>
  <c r="N1054" i="5"/>
  <c r="M1064" i="5"/>
  <c r="M1066" i="5"/>
  <c r="M1062" i="5"/>
  <c r="M1091" i="5"/>
  <c r="N1091" i="5" s="1"/>
  <c r="E1083" i="6" l="1"/>
  <c r="O1089" i="5"/>
  <c r="N1089" i="5"/>
  <c r="K1080" i="6"/>
  <c r="E1080" i="6"/>
  <c r="N1079" i="5"/>
  <c r="O1045" i="5"/>
  <c r="N1075" i="5"/>
  <c r="O1075" i="5"/>
  <c r="N1045" i="5"/>
  <c r="N1080" i="5"/>
  <c r="N1049" i="6"/>
  <c r="D1044" i="7" s="1"/>
  <c r="K1081" i="6"/>
  <c r="N1081" i="6" s="1"/>
  <c r="D1076" i="7" s="1"/>
  <c r="G1076" i="7" s="1"/>
  <c r="N1070" i="5"/>
  <c r="K1071" i="6"/>
  <c r="N1071" i="6" s="1"/>
  <c r="D1066" i="7" s="1"/>
  <c r="D1520" i="7" s="1"/>
  <c r="N1072" i="5"/>
  <c r="K1073" i="6"/>
  <c r="N1073" i="6" s="1"/>
  <c r="D1068" i="7" s="1"/>
  <c r="G1068" i="7" s="1"/>
  <c r="N1183" i="6"/>
  <c r="D1178" i="7" s="1"/>
  <c r="G1178" i="7" s="1"/>
  <c r="N1164" i="6"/>
  <c r="D1159" i="7" s="1"/>
  <c r="G1159" i="7" s="1"/>
  <c r="N1058" i="6"/>
  <c r="D1053" i="7" s="1"/>
  <c r="G1053" i="7" s="1"/>
  <c r="K1062" i="6"/>
  <c r="N1062" i="6" s="1"/>
  <c r="D1057" i="7" s="1"/>
  <c r="G1057" i="7" s="1"/>
  <c r="K1169" i="6"/>
  <c r="N1169" i="6" s="1"/>
  <c r="D1164" i="7" s="1"/>
  <c r="G1164" i="7" s="1"/>
  <c r="K1201" i="6"/>
  <c r="N1201" i="6" s="1"/>
  <c r="D1196" i="7" s="1"/>
  <c r="K1083" i="6"/>
  <c r="K1191" i="6"/>
  <c r="N1191" i="6" s="1"/>
  <c r="D1186" i="7" s="1"/>
  <c r="G1186" i="7" s="1"/>
  <c r="G1051" i="7"/>
  <c r="N1090" i="6"/>
  <c r="D1085" i="7" s="1"/>
  <c r="N1057" i="5"/>
  <c r="K1088" i="6"/>
  <c r="D1041" i="7"/>
  <c r="G1041" i="7" s="1"/>
  <c r="O1082" i="5"/>
  <c r="M1067" i="5"/>
  <c r="N1067" i="5" s="1"/>
  <c r="N1087" i="5"/>
  <c r="O1081" i="5"/>
  <c r="K1082" i="6"/>
  <c r="N1082" i="5"/>
  <c r="O1057" i="5"/>
  <c r="K1077" i="6"/>
  <c r="M1052" i="5"/>
  <c r="N1052" i="5" s="1"/>
  <c r="N1076" i="5"/>
  <c r="M1068" i="5"/>
  <c r="M1078" i="5"/>
  <c r="K1079" i="6" s="1"/>
  <c r="M1084" i="5"/>
  <c r="K1085" i="6" s="1"/>
  <c r="D1081" i="7"/>
  <c r="G1081" i="7" s="1"/>
  <c r="N1085" i="5"/>
  <c r="O1085" i="5"/>
  <c r="N1055" i="5"/>
  <c r="O1055" i="5"/>
  <c r="N1061" i="5"/>
  <c r="O1061" i="5"/>
  <c r="N1083" i="5"/>
  <c r="K1084" i="6"/>
  <c r="N1058" i="5"/>
  <c r="K1059" i="6"/>
  <c r="O1046" i="5"/>
  <c r="K1047" i="6"/>
  <c r="N1046" i="5"/>
  <c r="O1060" i="5"/>
  <c r="N1060" i="5"/>
  <c r="K1061" i="6"/>
  <c r="O1056" i="5"/>
  <c r="K1057" i="6"/>
  <c r="N1057" i="6" s="1"/>
  <c r="N1056" i="5"/>
  <c r="N1064" i="5"/>
  <c r="O1064" i="5"/>
  <c r="K1065" i="6"/>
  <c r="N1073" i="5"/>
  <c r="O1073" i="5"/>
  <c r="K1074" i="6"/>
  <c r="N1074" i="6" s="1"/>
  <c r="N1086" i="5"/>
  <c r="O1086" i="5"/>
  <c r="K1087" i="6"/>
  <c r="O1091" i="5"/>
  <c r="K1092" i="6"/>
  <c r="O1062" i="5"/>
  <c r="K1063" i="6"/>
  <c r="N1062" i="5"/>
  <c r="N1066" i="5"/>
  <c r="O1066" i="5"/>
  <c r="K1067" i="6"/>
  <c r="N1049" i="5"/>
  <c r="O1049" i="5"/>
  <c r="K1050" i="6"/>
  <c r="K1052" i="6"/>
  <c r="N1051" i="5"/>
  <c r="O1051" i="5"/>
  <c r="N1083" i="6" l="1"/>
  <c r="D1078" i="7" s="1"/>
  <c r="G1078" i="7" s="1"/>
  <c r="G1044" i="7"/>
  <c r="E1607" i="7"/>
  <c r="G1085" i="7"/>
  <c r="E1606" i="7"/>
  <c r="G1196" i="7"/>
  <c r="E1593" i="7"/>
  <c r="N1080" i="6"/>
  <c r="D1075" i="7" s="1"/>
  <c r="G1075" i="7" s="1"/>
  <c r="G1066" i="7"/>
  <c r="K1069" i="6"/>
  <c r="N1069" i="6" s="1"/>
  <c r="D1064" i="7" s="1"/>
  <c r="G1064" i="7" s="1"/>
  <c r="K1176" i="6"/>
  <c r="N1176" i="6" s="1"/>
  <c r="D1171" i="7" s="1"/>
  <c r="G1171" i="7" s="1"/>
  <c r="N1092" i="6"/>
  <c r="D1087" i="7" s="1"/>
  <c r="G1087" i="7" s="1"/>
  <c r="N1088" i="6"/>
  <c r="D1083" i="7" s="1"/>
  <c r="G1083" i="7" s="1"/>
  <c r="N1050" i="6"/>
  <c r="D1045" i="7" s="1"/>
  <c r="G1045" i="7" s="1"/>
  <c r="N1061" i="6"/>
  <c r="D1056" i="7" s="1"/>
  <c r="G1056" i="7" s="1"/>
  <c r="N1047" i="6"/>
  <c r="D1042" i="7" s="1"/>
  <c r="G1042" i="7" s="1"/>
  <c r="N1077" i="6"/>
  <c r="D1072" i="7" s="1"/>
  <c r="G1072" i="7" s="1"/>
  <c r="N1082" i="6"/>
  <c r="D1077" i="7" s="1"/>
  <c r="G1077" i="7" s="1"/>
  <c r="N1052" i="6"/>
  <c r="D1047" i="7" s="1"/>
  <c r="G1047" i="7" s="1"/>
  <c r="N1087" i="6"/>
  <c r="D1082" i="7" s="1"/>
  <c r="G1082" i="7" s="1"/>
  <c r="N1085" i="6"/>
  <c r="D1080" i="7" s="1"/>
  <c r="G1080" i="7" s="1"/>
  <c r="N1063" i="6"/>
  <c r="D1058" i="7" s="1"/>
  <c r="G1058" i="7" s="1"/>
  <c r="N1065" i="6"/>
  <c r="D1060" i="7" s="1"/>
  <c r="G1060" i="7" s="1"/>
  <c r="N1084" i="6"/>
  <c r="D1079" i="7" s="1"/>
  <c r="G1079" i="7" s="1"/>
  <c r="N1079" i="6"/>
  <c r="D1074" i="7" s="1"/>
  <c r="G1074" i="7" s="1"/>
  <c r="N1067" i="6"/>
  <c r="D1062" i="7" s="1"/>
  <c r="G1062" i="7" s="1"/>
  <c r="N1059" i="6"/>
  <c r="O1068" i="5"/>
  <c r="O1052" i="5"/>
  <c r="K1068" i="6"/>
  <c r="O1067" i="5"/>
  <c r="K1053" i="6"/>
  <c r="N1078" i="5"/>
  <c r="O1078" i="5"/>
  <c r="N1068" i="5"/>
  <c r="N1084" i="5"/>
  <c r="O1084" i="5"/>
  <c r="D1052" i="7"/>
  <c r="G1052" i="7" s="1"/>
  <c r="D1069" i="7"/>
  <c r="G1069" i="7" s="1"/>
  <c r="D1054" i="7" l="1"/>
  <c r="G1054" i="7" s="1"/>
  <c r="N1053" i="6"/>
  <c r="D1048" i="7" s="1"/>
  <c r="G1048" i="7" s="1"/>
  <c r="N1068" i="6"/>
  <c r="D1063" i="7" s="1"/>
  <c r="G1063" i="7" s="1"/>
  <c r="F1095" i="2"/>
  <c r="J1217" i="5"/>
  <c r="J1215" i="5"/>
  <c r="J1214" i="5"/>
  <c r="J1207" i="5"/>
  <c r="J1204" i="5"/>
  <c r="J1203" i="5"/>
  <c r="J1199" i="5"/>
  <c r="J1198" i="5"/>
  <c r="J1188" i="5"/>
  <c r="J1187" i="5"/>
  <c r="J1184" i="5"/>
  <c r="J1180" i="5"/>
  <c r="H1181" i="6" s="1"/>
  <c r="J1176" i="5"/>
  <c r="J1174" i="5"/>
  <c r="G1095" i="2" l="1"/>
  <c r="H1095" i="2" s="1"/>
  <c r="J1095" i="2" s="1"/>
  <c r="D1094" i="5" s="1"/>
  <c r="F1094" i="5" s="1"/>
  <c r="H1189" i="6"/>
  <c r="H1309" i="6"/>
  <c r="H1205" i="6"/>
  <c r="H1324" i="6"/>
  <c r="H1218" i="6"/>
  <c r="H1175" i="6"/>
  <c r="H1299" i="6"/>
  <c r="H1199" i="6"/>
  <c r="H1319" i="6"/>
  <c r="H1208" i="6"/>
  <c r="H1327" i="6"/>
  <c r="H1177" i="6"/>
  <c r="H1301" i="6"/>
  <c r="H1185" i="6"/>
  <c r="H1305" i="6"/>
  <c r="H1200" i="6"/>
  <c r="H1320" i="6"/>
  <c r="H1188" i="6"/>
  <c r="H1308" i="6"/>
  <c r="H1204" i="6"/>
  <c r="H1323" i="6"/>
  <c r="H1214" i="5"/>
  <c r="H1123" i="5"/>
  <c r="E1124" i="6" s="1"/>
  <c r="J1123" i="5"/>
  <c r="H1124" i="6" s="1"/>
  <c r="J1147" i="5"/>
  <c r="H1148" i="6" s="1"/>
  <c r="J1121" i="5"/>
  <c r="H1122" i="6" s="1"/>
  <c r="J1161" i="5"/>
  <c r="H1171" i="5"/>
  <c r="H1213" i="5"/>
  <c r="J1127" i="5"/>
  <c r="H1128" i="6" s="1"/>
  <c r="J1151" i="5"/>
  <c r="H1152" i="6" s="1"/>
  <c r="H1174" i="5"/>
  <c r="E1299" i="6" s="1"/>
  <c r="H1179" i="5"/>
  <c r="E1180" i="6" s="1"/>
  <c r="H1187" i="5"/>
  <c r="E1308" i="6" s="1"/>
  <c r="J1219" i="5"/>
  <c r="H1172" i="5"/>
  <c r="H1215" i="5"/>
  <c r="J1196" i="5"/>
  <c r="H1198" i="5"/>
  <c r="E1319" i="6" s="1"/>
  <c r="H1127" i="5"/>
  <c r="E1128" i="6" s="1"/>
  <c r="H1184" i="5"/>
  <c r="E1305" i="6" s="1"/>
  <c r="H1204" i="5"/>
  <c r="E1324" i="6" s="1"/>
  <c r="H1217" i="5"/>
  <c r="H1199" i="5"/>
  <c r="E1320" i="6" s="1"/>
  <c r="J1172" i="5"/>
  <c r="H1208" i="5"/>
  <c r="J1206" i="5"/>
  <c r="H1206" i="5"/>
  <c r="J1132" i="5"/>
  <c r="H1133" i="6" s="1"/>
  <c r="J1166" i="5"/>
  <c r="H1166" i="5"/>
  <c r="H1181" i="5"/>
  <c r="E1182" i="6" s="1"/>
  <c r="J1225" i="5"/>
  <c r="H1225" i="5"/>
  <c r="J1222" i="5"/>
  <c r="H1222" i="5"/>
  <c r="H1119" i="5"/>
  <c r="E1120" i="6" s="1"/>
  <c r="H1188" i="5"/>
  <c r="E1309" i="6" s="1"/>
  <c r="J1189" i="5"/>
  <c r="H1189" i="5"/>
  <c r="H1210" i="5"/>
  <c r="J1210" i="5"/>
  <c r="J1211" i="5"/>
  <c r="H1211" i="5"/>
  <c r="J1099" i="5"/>
  <c r="H1100" i="6" s="1"/>
  <c r="H1121" i="5"/>
  <c r="E1122" i="6" s="1"/>
  <c r="H1132" i="5"/>
  <c r="E1133" i="6" s="1"/>
  <c r="H1138" i="5"/>
  <c r="E1139" i="6" s="1"/>
  <c r="J1138" i="5"/>
  <c r="H1139" i="6" s="1"/>
  <c r="H1154" i="5"/>
  <c r="H1205" i="5"/>
  <c r="H1151" i="5"/>
  <c r="E1152" i="6" s="1"/>
  <c r="H1185" i="5"/>
  <c r="H1197" i="5"/>
  <c r="H1219" i="5"/>
  <c r="H1176" i="5"/>
  <c r="E1301" i="6" s="1"/>
  <c r="H1178" i="5"/>
  <c r="H1180" i="5"/>
  <c r="H1203" i="5"/>
  <c r="E1323" i="6" s="1"/>
  <c r="H1207" i="5"/>
  <c r="E1327" i="6" s="1"/>
  <c r="H1209" i="5"/>
  <c r="H1186" i="5"/>
  <c r="J1186" i="5"/>
  <c r="H1201" i="5"/>
  <c r="J1201" i="5"/>
  <c r="J1119" i="5"/>
  <c r="H1120" i="6" s="1"/>
  <c r="H1141" i="5"/>
  <c r="E1142" i="6" s="1"/>
  <c r="H1147" i="5"/>
  <c r="E1148" i="6" s="1"/>
  <c r="H1191" i="5"/>
  <c r="H1196" i="5"/>
  <c r="J1220" i="5"/>
  <c r="J1141" i="5"/>
  <c r="H1142" i="6" s="1"/>
  <c r="J1152" i="5"/>
  <c r="J1171" i="5"/>
  <c r="J1178" i="5"/>
  <c r="J1197" i="5"/>
  <c r="J1209" i="5"/>
  <c r="H1212" i="5"/>
  <c r="H1220" i="5"/>
  <c r="J1205" i="5"/>
  <c r="J1213" i="5"/>
  <c r="J1154" i="5"/>
  <c r="J1158" i="5"/>
  <c r="J1162" i="5"/>
  <c r="J1164" i="5"/>
  <c r="J1179" i="5"/>
  <c r="H1180" i="6" s="1"/>
  <c r="J1181" i="5"/>
  <c r="H1182" i="6" s="1"/>
  <c r="J1185" i="5"/>
  <c r="J1191" i="5"/>
  <c r="J1208" i="5"/>
  <c r="J1212" i="5"/>
  <c r="E1179" i="6" l="1"/>
  <c r="E1303" i="6"/>
  <c r="H1167" i="6"/>
  <c r="H1291" i="6"/>
  <c r="E1213" i="6"/>
  <c r="E1190" i="6"/>
  <c r="E1310" i="6"/>
  <c r="H1155" i="6"/>
  <c r="H1230" i="6"/>
  <c r="H1179" i="6"/>
  <c r="H1303" i="6"/>
  <c r="E1202" i="6"/>
  <c r="E1321" i="6"/>
  <c r="E1186" i="6"/>
  <c r="E1306" i="6"/>
  <c r="E1211" i="6"/>
  <c r="E1209" i="6"/>
  <c r="E1328" i="6"/>
  <c r="E1173" i="6"/>
  <c r="E1297" i="6"/>
  <c r="H1172" i="6"/>
  <c r="H1296" i="6"/>
  <c r="E1212" i="6"/>
  <c r="E1223" i="6"/>
  <c r="H1173" i="6"/>
  <c r="H1297" i="6"/>
  <c r="H1197" i="6"/>
  <c r="H1317" i="6"/>
  <c r="E1214" i="6"/>
  <c r="H1186" i="6"/>
  <c r="H1306" i="6"/>
  <c r="H1163" i="6"/>
  <c r="H1238" i="6"/>
  <c r="H1206" i="6"/>
  <c r="H1325" i="6"/>
  <c r="H1210" i="6"/>
  <c r="H1153" i="6"/>
  <c r="H1228" i="6"/>
  <c r="E1192" i="6"/>
  <c r="E1312" i="6"/>
  <c r="E1187" i="6"/>
  <c r="E1307" i="6"/>
  <c r="E1220" i="6"/>
  <c r="E1155" i="6"/>
  <c r="E1230" i="6"/>
  <c r="H1212" i="6"/>
  <c r="H1190" i="6"/>
  <c r="H1310" i="6"/>
  <c r="H1223" i="6"/>
  <c r="E1207" i="6"/>
  <c r="E1326" i="6"/>
  <c r="H1220" i="6"/>
  <c r="E1172" i="6"/>
  <c r="E1296" i="6"/>
  <c r="H1209" i="6"/>
  <c r="H1328" i="6"/>
  <c r="E1210" i="6"/>
  <c r="H1162" i="6"/>
  <c r="H1237" i="6"/>
  <c r="H1192" i="6"/>
  <c r="H1312" i="6"/>
  <c r="H1165" i="6"/>
  <c r="H1240" i="6"/>
  <c r="H1214" i="6"/>
  <c r="E1197" i="6"/>
  <c r="E1317" i="6"/>
  <c r="H1187" i="6"/>
  <c r="H1307" i="6"/>
  <c r="H1213" i="6"/>
  <c r="H1159" i="6"/>
  <c r="H1234" i="6"/>
  <c r="H1198" i="6"/>
  <c r="H1318" i="6"/>
  <c r="H1202" i="6"/>
  <c r="H1321" i="6"/>
  <c r="E1198" i="6"/>
  <c r="E1318" i="6"/>
  <c r="E1206" i="6"/>
  <c r="E1325" i="6"/>
  <c r="H1211" i="6"/>
  <c r="E1167" i="6"/>
  <c r="E1291" i="6"/>
  <c r="H1207" i="6"/>
  <c r="H1326" i="6"/>
  <c r="K1203" i="5"/>
  <c r="M1203" i="5" s="1"/>
  <c r="K1323" i="6" s="1"/>
  <c r="N1323" i="6" s="1"/>
  <c r="D1318" i="7" s="1"/>
  <c r="D1517" i="7" s="1"/>
  <c r="E1204" i="6"/>
  <c r="K1199" i="5"/>
  <c r="M1199" i="5" s="1"/>
  <c r="K1320" i="6" s="1"/>
  <c r="N1320" i="6" s="1"/>
  <c r="D1315" i="7" s="1"/>
  <c r="G1315" i="7" s="1"/>
  <c r="E1200" i="6"/>
  <c r="K1174" i="5"/>
  <c r="M1174" i="5" s="1"/>
  <c r="K1299" i="6" s="1"/>
  <c r="N1299" i="6" s="1"/>
  <c r="D1294" i="7" s="1"/>
  <c r="G1294" i="7" s="1"/>
  <c r="E1175" i="6"/>
  <c r="K1180" i="5"/>
  <c r="M1180" i="5" s="1"/>
  <c r="E1181" i="6"/>
  <c r="K1188" i="5"/>
  <c r="M1188" i="5" s="1"/>
  <c r="K1309" i="6" s="1"/>
  <c r="N1309" i="6" s="1"/>
  <c r="D1304" i="7" s="1"/>
  <c r="E1189" i="6"/>
  <c r="K1217" i="5"/>
  <c r="M1217" i="5" s="1"/>
  <c r="E1218" i="6"/>
  <c r="K1215" i="5"/>
  <c r="M1215" i="5" s="1"/>
  <c r="K1187" i="5"/>
  <c r="M1187" i="5" s="1"/>
  <c r="K1308" i="6" s="1"/>
  <c r="N1308" i="6" s="1"/>
  <c r="D1303" i="7" s="1"/>
  <c r="G1303" i="7" s="1"/>
  <c r="E1188" i="6"/>
  <c r="K1204" i="5"/>
  <c r="M1204" i="5" s="1"/>
  <c r="K1324" i="6" s="1"/>
  <c r="N1324" i="6" s="1"/>
  <c r="D1319" i="7" s="1"/>
  <c r="G1319" i="7" s="1"/>
  <c r="E1205" i="6"/>
  <c r="K1198" i="5"/>
  <c r="M1198" i="5" s="1"/>
  <c r="K1319" i="6" s="1"/>
  <c r="N1319" i="6" s="1"/>
  <c r="D1314" i="7" s="1"/>
  <c r="E1199" i="6"/>
  <c r="K1207" i="5"/>
  <c r="M1207" i="5" s="1"/>
  <c r="K1327" i="6" s="1"/>
  <c r="N1327" i="6" s="1"/>
  <c r="D1322" i="7" s="1"/>
  <c r="G1322" i="7" s="1"/>
  <c r="E1208" i="6"/>
  <c r="K1176" i="5"/>
  <c r="M1176" i="5" s="1"/>
  <c r="K1301" i="6" s="1"/>
  <c r="N1301" i="6" s="1"/>
  <c r="D1296" i="7" s="1"/>
  <c r="G1296" i="7" s="1"/>
  <c r="E1177" i="6"/>
  <c r="K1184" i="5"/>
  <c r="M1184" i="5" s="1"/>
  <c r="K1305" i="6" s="1"/>
  <c r="N1305" i="6" s="1"/>
  <c r="D1300" i="7" s="1"/>
  <c r="G1300" i="7" s="1"/>
  <c r="E1185" i="6"/>
  <c r="K1214" i="5"/>
  <c r="M1214" i="5" s="1"/>
  <c r="E1215" i="6"/>
  <c r="H1160" i="5"/>
  <c r="K1178" i="5"/>
  <c r="M1178" i="5" s="1"/>
  <c r="K1303" i="6" s="1"/>
  <c r="H1125" i="5"/>
  <c r="E1126" i="6" s="1"/>
  <c r="H1116" i="5"/>
  <c r="E1117" i="6" s="1"/>
  <c r="J1096" i="5"/>
  <c r="H1097" i="6" s="1"/>
  <c r="J1126" i="5"/>
  <c r="H1127" i="6" s="1"/>
  <c r="J1109" i="5"/>
  <c r="H1110" i="6" s="1"/>
  <c r="J1124" i="5"/>
  <c r="H1125" i="6" s="1"/>
  <c r="J1117" i="5"/>
  <c r="H1118" i="6" s="1"/>
  <c r="J1173" i="5"/>
  <c r="J1116" i="5"/>
  <c r="H1117" i="6" s="1"/>
  <c r="H1128" i="5"/>
  <c r="E1129" i="6" s="1"/>
  <c r="H1109" i="5"/>
  <c r="E1110" i="6" s="1"/>
  <c r="H1173" i="5"/>
  <c r="K1164" i="5"/>
  <c r="M1164" i="5" s="1"/>
  <c r="K1240" i="6" s="1"/>
  <c r="H1162" i="5"/>
  <c r="E1238" i="6" s="1"/>
  <c r="J1155" i="5"/>
  <c r="H1102" i="5"/>
  <c r="E1103" i="6" s="1"/>
  <c r="K1147" i="5"/>
  <c r="M1147" i="5" s="1"/>
  <c r="H1155" i="5"/>
  <c r="E1231" i="6" s="1"/>
  <c r="J1133" i="5"/>
  <c r="H1134" i="6" s="1"/>
  <c r="J1140" i="5"/>
  <c r="H1141" i="6" s="1"/>
  <c r="H1140" i="5"/>
  <c r="E1141" i="6" s="1"/>
  <c r="J1125" i="5"/>
  <c r="H1126" i="6" s="1"/>
  <c r="J1120" i="5"/>
  <c r="H1121" i="6" s="1"/>
  <c r="J1105" i="5"/>
  <c r="H1106" i="6" s="1"/>
  <c r="J1111" i="5"/>
  <c r="H1112" i="6" s="1"/>
  <c r="J1160" i="5"/>
  <c r="H1236" i="6" s="1"/>
  <c r="J1102" i="5"/>
  <c r="H1103" i="6" s="1"/>
  <c r="H1111" i="5"/>
  <c r="E1112" i="6" s="1"/>
  <c r="H1110" i="5"/>
  <c r="E1111" i="6" s="1"/>
  <c r="H1098" i="5"/>
  <c r="E1099" i="6" s="1"/>
  <c r="H1099" i="5"/>
  <c r="H1149" i="5"/>
  <c r="H1096" i="5"/>
  <c r="E1097" i="6" s="1"/>
  <c r="H1117" i="5"/>
  <c r="E1118" i="6" s="1"/>
  <c r="H1133" i="5"/>
  <c r="E1134" i="6" s="1"/>
  <c r="J1143" i="5"/>
  <c r="H1144" i="6" s="1"/>
  <c r="K1123" i="5"/>
  <c r="M1123" i="5" s="1"/>
  <c r="J1122" i="5"/>
  <c r="H1123" i="6" s="1"/>
  <c r="J1113" i="5"/>
  <c r="J1104" i="5"/>
  <c r="H1105" i="6" s="1"/>
  <c r="H1113" i="5"/>
  <c r="K1121" i="5"/>
  <c r="M1121" i="5" s="1"/>
  <c r="J1110" i="5"/>
  <c r="H1111" i="6" s="1"/>
  <c r="H1124" i="5"/>
  <c r="E1125" i="6" s="1"/>
  <c r="J1131" i="5"/>
  <c r="H1132" i="6" s="1"/>
  <c r="J1139" i="5"/>
  <c r="H1140" i="6" s="1"/>
  <c r="J1157" i="5"/>
  <c r="H1129" i="5"/>
  <c r="E1130" i="6" s="1"/>
  <c r="J1129" i="5"/>
  <c r="H1130" i="6" s="1"/>
  <c r="H1136" i="5"/>
  <c r="E1137" i="6" s="1"/>
  <c r="J1101" i="5"/>
  <c r="H1102" i="6" s="1"/>
  <c r="J1194" i="5"/>
  <c r="J1118" i="5"/>
  <c r="H1119" i="6" s="1"/>
  <c r="H1195" i="5"/>
  <c r="H1103" i="5"/>
  <c r="E1104" i="6" s="1"/>
  <c r="J1103" i="5"/>
  <c r="H1104" i="6" s="1"/>
  <c r="J1095" i="5"/>
  <c r="H1094" i="5"/>
  <c r="J1094" i="5"/>
  <c r="H1156" i="5"/>
  <c r="J1156" i="5"/>
  <c r="J1144" i="5"/>
  <c r="H1145" i="6" s="1"/>
  <c r="H1139" i="5"/>
  <c r="E1140" i="6" s="1"/>
  <c r="J1098" i="5"/>
  <c r="H1099" i="6" s="1"/>
  <c r="H1107" i="5"/>
  <c r="E1108" i="6" s="1"/>
  <c r="J1149" i="5"/>
  <c r="H1122" i="5"/>
  <c r="E1123" i="6" s="1"/>
  <c r="H1120" i="5"/>
  <c r="E1121" i="6" s="1"/>
  <c r="J1137" i="5"/>
  <c r="H1138" i="6" s="1"/>
  <c r="H1148" i="5"/>
  <c r="E1149" i="6" s="1"/>
  <c r="J1148" i="5"/>
  <c r="H1149" i="6" s="1"/>
  <c r="H1134" i="5"/>
  <c r="E1135" i="6" s="1"/>
  <c r="J1134" i="5"/>
  <c r="H1135" i="6" s="1"/>
  <c r="J1097" i="5"/>
  <c r="H1098" i="6" s="1"/>
  <c r="H1130" i="5"/>
  <c r="E1131" i="6" s="1"/>
  <c r="J1130" i="5"/>
  <c r="H1131" i="6" s="1"/>
  <c r="H1112" i="5"/>
  <c r="E1113" i="6" s="1"/>
  <c r="J1112" i="5"/>
  <c r="H1113" i="6" s="1"/>
  <c r="J1153" i="5"/>
  <c r="H1154" i="6" s="1"/>
  <c r="H1108" i="5"/>
  <c r="E1109" i="6" s="1"/>
  <c r="J1108" i="5"/>
  <c r="H1109" i="6" s="1"/>
  <c r="J1195" i="5"/>
  <c r="H1167" i="5"/>
  <c r="J1167" i="5"/>
  <c r="J1193" i="5"/>
  <c r="J1106" i="5"/>
  <c r="H1107" i="6" s="1"/>
  <c r="J1128" i="5"/>
  <c r="H1129" i="6" s="1"/>
  <c r="J1107" i="5"/>
  <c r="H1108" i="6" s="1"/>
  <c r="H1104" i="5"/>
  <c r="E1105" i="6" s="1"/>
  <c r="H1101" i="5"/>
  <c r="E1102" i="6" s="1"/>
  <c r="H1158" i="5"/>
  <c r="E1234" i="6" s="1"/>
  <c r="H1118" i="5"/>
  <c r="E1119" i="6" s="1"/>
  <c r="J1159" i="5"/>
  <c r="J1135" i="5"/>
  <c r="H1136" i="6" s="1"/>
  <c r="J1136" i="5"/>
  <c r="H1137" i="6" s="1"/>
  <c r="J1100" i="5"/>
  <c r="H1101" i="6" s="1"/>
  <c r="H1169" i="5"/>
  <c r="J1169" i="5"/>
  <c r="H1115" i="5"/>
  <c r="E1116" i="6" s="1"/>
  <c r="H1159" i="5"/>
  <c r="H1135" i="5"/>
  <c r="E1136" i="6" s="1"/>
  <c r="J1115" i="5"/>
  <c r="H1116" i="6" s="1"/>
  <c r="H1150" i="5"/>
  <c r="E1151" i="6" s="1"/>
  <c r="J1150" i="5"/>
  <c r="H1151" i="6" s="1"/>
  <c r="H1142" i="5"/>
  <c r="E1143" i="6" s="1"/>
  <c r="J1142" i="5"/>
  <c r="H1143" i="6" s="1"/>
  <c r="K1171" i="5"/>
  <c r="M1171" i="5" s="1"/>
  <c r="K1296" i="6" s="1"/>
  <c r="K1213" i="5"/>
  <c r="M1213" i="5" s="1"/>
  <c r="K1219" i="5"/>
  <c r="M1219" i="5" s="1"/>
  <c r="K1151" i="5"/>
  <c r="M1151" i="5" s="1"/>
  <c r="K1172" i="5"/>
  <c r="M1172" i="5" s="1"/>
  <c r="K1297" i="6" s="1"/>
  <c r="K1181" i="5"/>
  <c r="M1181" i="5" s="1"/>
  <c r="K1138" i="5"/>
  <c r="M1138" i="5" s="1"/>
  <c r="K1179" i="5"/>
  <c r="M1179" i="5" s="1"/>
  <c r="K1210" i="5"/>
  <c r="M1210" i="5" s="1"/>
  <c r="K1196" i="5"/>
  <c r="M1196" i="5" s="1"/>
  <c r="K1317" i="6" s="1"/>
  <c r="K1186" i="5"/>
  <c r="M1186" i="5" s="1"/>
  <c r="K1307" i="6" s="1"/>
  <c r="K1211" i="5"/>
  <c r="M1211" i="5" s="1"/>
  <c r="K1189" i="5"/>
  <c r="M1189" i="5" s="1"/>
  <c r="K1310" i="6" s="1"/>
  <c r="K1222" i="5"/>
  <c r="M1222" i="5" s="1"/>
  <c r="K1127" i="5"/>
  <c r="M1127" i="5" s="1"/>
  <c r="K1166" i="5"/>
  <c r="M1166" i="5" s="1"/>
  <c r="K1291" i="6" s="1"/>
  <c r="K1206" i="5"/>
  <c r="M1206" i="5" s="1"/>
  <c r="K1326" i="6" s="1"/>
  <c r="K1205" i="5"/>
  <c r="M1205" i="5" s="1"/>
  <c r="K1325" i="6" s="1"/>
  <c r="K1209" i="5"/>
  <c r="M1209" i="5" s="1"/>
  <c r="K1185" i="5"/>
  <c r="M1185" i="5" s="1"/>
  <c r="K1306" i="6" s="1"/>
  <c r="K1208" i="5"/>
  <c r="M1208" i="5" s="1"/>
  <c r="K1328" i="6" s="1"/>
  <c r="K1197" i="5"/>
  <c r="M1197" i="5" s="1"/>
  <c r="K1318" i="6" s="1"/>
  <c r="K1225" i="5"/>
  <c r="M1225" i="5" s="1"/>
  <c r="K1119" i="5"/>
  <c r="M1119" i="5" s="1"/>
  <c r="K1120" i="6" s="1"/>
  <c r="N1120" i="6" s="1"/>
  <c r="D1115" i="7" s="1"/>
  <c r="G1115" i="7" s="1"/>
  <c r="K1220" i="5"/>
  <c r="K1132" i="5"/>
  <c r="K1154" i="5"/>
  <c r="M1154" i="5" s="1"/>
  <c r="K1230" i="6" s="1"/>
  <c r="K1201" i="5"/>
  <c r="K1191" i="5"/>
  <c r="K1141" i="5"/>
  <c r="K1212" i="5"/>
  <c r="H1194" i="5"/>
  <c r="G1314" i="7" l="1"/>
  <c r="G1304" i="7"/>
  <c r="N1199" i="5"/>
  <c r="G1318" i="7"/>
  <c r="N1303" i="6"/>
  <c r="D1298" i="7" s="1"/>
  <c r="N1184" i="5"/>
  <c r="N1240" i="6"/>
  <c r="D1235" i="7" s="1"/>
  <c r="G1235" i="7" s="1"/>
  <c r="N1325" i="6"/>
  <c r="D1320" i="7" s="1"/>
  <c r="D1514" i="7" s="1"/>
  <c r="N1307" i="6"/>
  <c r="D1302" i="7" s="1"/>
  <c r="G1302" i="7" s="1"/>
  <c r="N1318" i="6"/>
  <c r="D1313" i="7" s="1"/>
  <c r="G1313" i="7" s="1"/>
  <c r="N1317" i="6"/>
  <c r="D1312" i="7" s="1"/>
  <c r="N1328" i="6"/>
  <c r="D1323" i="7" s="1"/>
  <c r="G1323" i="7" s="1"/>
  <c r="N1230" i="6"/>
  <c r="D1225" i="7" s="1"/>
  <c r="G1225" i="7" s="1"/>
  <c r="N1326" i="6"/>
  <c r="D1321" i="7" s="1"/>
  <c r="G1321" i="7" s="1"/>
  <c r="N1296" i="6"/>
  <c r="D1291" i="7" s="1"/>
  <c r="G1291" i="7" s="1"/>
  <c r="N1297" i="6"/>
  <c r="D1292" i="7" s="1"/>
  <c r="G1292" i="7" s="1"/>
  <c r="N1306" i="6"/>
  <c r="D1301" i="7" s="1"/>
  <c r="G1301" i="7" s="1"/>
  <c r="N1291" i="6"/>
  <c r="D1286" i="7" s="1"/>
  <c r="N1310" i="6"/>
  <c r="D1305" i="7" s="1"/>
  <c r="G1305" i="7" s="1"/>
  <c r="H1195" i="6"/>
  <c r="H1315" i="6"/>
  <c r="E1195" i="6"/>
  <c r="E1315" i="6"/>
  <c r="H1170" i="6"/>
  <c r="H1294" i="6"/>
  <c r="H1168" i="6"/>
  <c r="H1292" i="6"/>
  <c r="H1150" i="6"/>
  <c r="H1225" i="6"/>
  <c r="E1196" i="6"/>
  <c r="E1316" i="6"/>
  <c r="E1161" i="6"/>
  <c r="E1236" i="6"/>
  <c r="E1170" i="6"/>
  <c r="E1294" i="6"/>
  <c r="H1160" i="6"/>
  <c r="H1235" i="6"/>
  <c r="E1168" i="6"/>
  <c r="E1292" i="6"/>
  <c r="H1157" i="6"/>
  <c r="H1232" i="6"/>
  <c r="H1096" i="6"/>
  <c r="H1216" i="6"/>
  <c r="E1114" i="6"/>
  <c r="E1217" i="6"/>
  <c r="H1221" i="6"/>
  <c r="H1196" i="6"/>
  <c r="H1316" i="6"/>
  <c r="E1157" i="6"/>
  <c r="E1232" i="6"/>
  <c r="H1114" i="6"/>
  <c r="H1217" i="6"/>
  <c r="H1174" i="6"/>
  <c r="H1298" i="6"/>
  <c r="E1160" i="6"/>
  <c r="E1235" i="6"/>
  <c r="H1194" i="6"/>
  <c r="H1314" i="6"/>
  <c r="H1095" i="6"/>
  <c r="H1215" i="6"/>
  <c r="H1158" i="6"/>
  <c r="H1233" i="6"/>
  <c r="E1150" i="6"/>
  <c r="E1225" i="6"/>
  <c r="H1156" i="6"/>
  <c r="H1231" i="6"/>
  <c r="E1174" i="6"/>
  <c r="E1298" i="6"/>
  <c r="E1226" i="6"/>
  <c r="H1226" i="6"/>
  <c r="N1176" i="5"/>
  <c r="O1188" i="5"/>
  <c r="K1189" i="6"/>
  <c r="N1189" i="6" s="1"/>
  <c r="D1184" i="7" s="1"/>
  <c r="G1184" i="7" s="1"/>
  <c r="O1203" i="5"/>
  <c r="K1204" i="6"/>
  <c r="N1204" i="6" s="1"/>
  <c r="D1199" i="7" s="1"/>
  <c r="G1199" i="7" s="1"/>
  <c r="O1189" i="5"/>
  <c r="K1190" i="6"/>
  <c r="N1190" i="6" s="1"/>
  <c r="D1185" i="7" s="1"/>
  <c r="G1185" i="7" s="1"/>
  <c r="O1207" i="5"/>
  <c r="K1208" i="6"/>
  <c r="N1208" i="6" s="1"/>
  <c r="D1203" i="7" s="1"/>
  <c r="G1203" i="7" s="1"/>
  <c r="O1209" i="5"/>
  <c r="K1210" i="6"/>
  <c r="N1210" i="6" s="1"/>
  <c r="D1205" i="7" s="1"/>
  <c r="G1205" i="7" s="1"/>
  <c r="O1166" i="5"/>
  <c r="K1167" i="6"/>
  <c r="N1167" i="6" s="1"/>
  <c r="D1162" i="7" s="1"/>
  <c r="O1138" i="5"/>
  <c r="K1139" i="6"/>
  <c r="N1139" i="6" s="1"/>
  <c r="D1134" i="7" s="1"/>
  <c r="G1134" i="7" s="1"/>
  <c r="O1180" i="5"/>
  <c r="K1181" i="6"/>
  <c r="N1181" i="6" s="1"/>
  <c r="D1176" i="7" s="1"/>
  <c r="G1176" i="7" s="1"/>
  <c r="O1215" i="5"/>
  <c r="O1217" i="5"/>
  <c r="K1218" i="6"/>
  <c r="N1218" i="6" s="1"/>
  <c r="D1213" i="7" s="1"/>
  <c r="G1213" i="7" s="1"/>
  <c r="O1198" i="5"/>
  <c r="K1199" i="6"/>
  <c r="N1199" i="6" s="1"/>
  <c r="D1194" i="7" s="1"/>
  <c r="G1194" i="7" s="1"/>
  <c r="O1197" i="5"/>
  <c r="K1198" i="6"/>
  <c r="N1198" i="6" s="1"/>
  <c r="D1193" i="7" s="1"/>
  <c r="G1193" i="7" s="1"/>
  <c r="O1204" i="5"/>
  <c r="K1205" i="6"/>
  <c r="N1205" i="6" s="1"/>
  <c r="D1200" i="7" s="1"/>
  <c r="G1200" i="7" s="1"/>
  <c r="O1222" i="5"/>
  <c r="K1223" i="6"/>
  <c r="N1223" i="6" s="1"/>
  <c r="D1218" i="7" s="1"/>
  <c r="G1218" i="7" s="1"/>
  <c r="O1196" i="5"/>
  <c r="K1197" i="6"/>
  <c r="N1197" i="6" s="1"/>
  <c r="D1192" i="7" s="1"/>
  <c r="G1192" i="7" s="1"/>
  <c r="O1219" i="5"/>
  <c r="O1164" i="5"/>
  <c r="K1165" i="6"/>
  <c r="N1165" i="6" s="1"/>
  <c r="D1160" i="7" s="1"/>
  <c r="G1160" i="7" s="1"/>
  <c r="O1178" i="5"/>
  <c r="K1179" i="6"/>
  <c r="N1179" i="6" s="1"/>
  <c r="D1174" i="7" s="1"/>
  <c r="G1174" i="7" s="1"/>
  <c r="O1184" i="5"/>
  <c r="K1185" i="6"/>
  <c r="N1185" i="6" s="1"/>
  <c r="D1180" i="7" s="1"/>
  <c r="G1180" i="7" s="1"/>
  <c r="O1199" i="5"/>
  <c r="K1200" i="6"/>
  <c r="N1200" i="6" s="1"/>
  <c r="D1195" i="7" s="1"/>
  <c r="G1195" i="7" s="1"/>
  <c r="O1205" i="5"/>
  <c r="K1206" i="6"/>
  <c r="N1206" i="6" s="1"/>
  <c r="D1201" i="7" s="1"/>
  <c r="G1201" i="7" s="1"/>
  <c r="O1213" i="5"/>
  <c r="K1214" i="6"/>
  <c r="N1214" i="6" s="1"/>
  <c r="D1209" i="7" s="1"/>
  <c r="G1209" i="7" s="1"/>
  <c r="K1155" i="5"/>
  <c r="M1155" i="5" s="1"/>
  <c r="K1231" i="6" s="1"/>
  <c r="E1156" i="6"/>
  <c r="O1176" i="5"/>
  <c r="K1177" i="6"/>
  <c r="N1177" i="6" s="1"/>
  <c r="D1172" i="7" s="1"/>
  <c r="G1172" i="7" s="1"/>
  <c r="O1187" i="5"/>
  <c r="K1188" i="6"/>
  <c r="N1188" i="6" s="1"/>
  <c r="D1183" i="7" s="1"/>
  <c r="G1183" i="7" s="1"/>
  <c r="O1181" i="5"/>
  <c r="K1182" i="6"/>
  <c r="N1182" i="6" s="1"/>
  <c r="D1177" i="7" s="1"/>
  <c r="G1177" i="7" s="1"/>
  <c r="O1214" i="5"/>
  <c r="O1154" i="5"/>
  <c r="K1155" i="6"/>
  <c r="N1155" i="6" s="1"/>
  <c r="D1150" i="7" s="1"/>
  <c r="G1150" i="7" s="1"/>
  <c r="O1185" i="5"/>
  <c r="K1186" i="6"/>
  <c r="N1186" i="6" s="1"/>
  <c r="D1181" i="7" s="1"/>
  <c r="G1181" i="7" s="1"/>
  <c r="O1206" i="5"/>
  <c r="K1207" i="6"/>
  <c r="N1207" i="6" s="1"/>
  <c r="D1202" i="7" s="1"/>
  <c r="G1202" i="7" s="1"/>
  <c r="O1211" i="5"/>
  <c r="K1212" i="6"/>
  <c r="N1212" i="6" s="1"/>
  <c r="D1207" i="7" s="1"/>
  <c r="G1207" i="7" s="1"/>
  <c r="O1179" i="5"/>
  <c r="K1180" i="6"/>
  <c r="N1180" i="6" s="1"/>
  <c r="D1175" i="7" s="1"/>
  <c r="G1175" i="7" s="1"/>
  <c r="O1172" i="5"/>
  <c r="K1173" i="6"/>
  <c r="N1173" i="6" s="1"/>
  <c r="D1168" i="7" s="1"/>
  <c r="G1168" i="7" s="1"/>
  <c r="O1171" i="5"/>
  <c r="K1172" i="6"/>
  <c r="N1172" i="6" s="1"/>
  <c r="D1167" i="7" s="1"/>
  <c r="K1158" i="5"/>
  <c r="M1158" i="5" s="1"/>
  <c r="K1234" i="6" s="1"/>
  <c r="N1234" i="6" s="1"/>
  <c r="D1229" i="7" s="1"/>
  <c r="G1229" i="7" s="1"/>
  <c r="E1159" i="6"/>
  <c r="K1094" i="5"/>
  <c r="E1095" i="6"/>
  <c r="O1121" i="5"/>
  <c r="K1122" i="6"/>
  <c r="N1122" i="6" s="1"/>
  <c r="D1117" i="7" s="1"/>
  <c r="G1117" i="7" s="1"/>
  <c r="O1123" i="5"/>
  <c r="K1124" i="6"/>
  <c r="N1124" i="6" s="1"/>
  <c r="D1119" i="7" s="1"/>
  <c r="G1119" i="7" s="1"/>
  <c r="K1099" i="5"/>
  <c r="M1099" i="5" s="1"/>
  <c r="E1100" i="6"/>
  <c r="K1160" i="5"/>
  <c r="M1160" i="5" s="1"/>
  <c r="K1236" i="6" s="1"/>
  <c r="H1161" i="6"/>
  <c r="K1162" i="5"/>
  <c r="M1162" i="5" s="1"/>
  <c r="K1238" i="6" s="1"/>
  <c r="N1238" i="6" s="1"/>
  <c r="D1233" i="7" s="1"/>
  <c r="G1233" i="7" s="1"/>
  <c r="E1163" i="6"/>
  <c r="O1174" i="5"/>
  <c r="K1175" i="6"/>
  <c r="N1175" i="6" s="1"/>
  <c r="D1170" i="7" s="1"/>
  <c r="G1170" i="7" s="1"/>
  <c r="O1208" i="5"/>
  <c r="K1209" i="6"/>
  <c r="N1209" i="6" s="1"/>
  <c r="D1204" i="7" s="1"/>
  <c r="G1204" i="7" s="1"/>
  <c r="O1210" i="5"/>
  <c r="K1211" i="6"/>
  <c r="N1211" i="6" s="1"/>
  <c r="D1206" i="7" s="1"/>
  <c r="G1206" i="7" s="1"/>
  <c r="O1225" i="5"/>
  <c r="O1127" i="5"/>
  <c r="K1128" i="6"/>
  <c r="N1128" i="6" s="1"/>
  <c r="D1123" i="7" s="1"/>
  <c r="G1123" i="7" s="1"/>
  <c r="O1186" i="5"/>
  <c r="K1187" i="6"/>
  <c r="N1187" i="6" s="1"/>
  <c r="D1182" i="7" s="1"/>
  <c r="G1182" i="7" s="1"/>
  <c r="O1151" i="5"/>
  <c r="K1152" i="6"/>
  <c r="N1152" i="6" s="1"/>
  <c r="D1147" i="7" s="1"/>
  <c r="G1147" i="7" s="1"/>
  <c r="O1147" i="5"/>
  <c r="K1148" i="6"/>
  <c r="N1148" i="6" s="1"/>
  <c r="D1143" i="7" s="1"/>
  <c r="K1096" i="5"/>
  <c r="M1096" i="5" s="1"/>
  <c r="K1125" i="5"/>
  <c r="M1125" i="5" s="1"/>
  <c r="K1128" i="5"/>
  <c r="M1128" i="5" s="1"/>
  <c r="K1122" i="5"/>
  <c r="M1122" i="5" s="1"/>
  <c r="K1116" i="5"/>
  <c r="M1116" i="5" s="1"/>
  <c r="K1220" i="6" s="1"/>
  <c r="N1220" i="6" s="1"/>
  <c r="D1215" i="7" s="1"/>
  <c r="G1215" i="7" s="1"/>
  <c r="K1173" i="5"/>
  <c r="M1173" i="5" s="1"/>
  <c r="K1298" i="6" s="1"/>
  <c r="K1124" i="5"/>
  <c r="M1124" i="5" s="1"/>
  <c r="K1117" i="5"/>
  <c r="M1117" i="5" s="1"/>
  <c r="K1109" i="5"/>
  <c r="M1109" i="5" s="1"/>
  <c r="H1137" i="5"/>
  <c r="N1172" i="5"/>
  <c r="H1106" i="5"/>
  <c r="K1133" i="5"/>
  <c r="M1133" i="5" s="1"/>
  <c r="H1131" i="5"/>
  <c r="K1111" i="5"/>
  <c r="M1111" i="5" s="1"/>
  <c r="K1102" i="5"/>
  <c r="M1102" i="5" s="1"/>
  <c r="H1100" i="5"/>
  <c r="H1095" i="5"/>
  <c r="E1216" i="6" s="1"/>
  <c r="H1193" i="5"/>
  <c r="E1314" i="6" s="1"/>
  <c r="H1105" i="5"/>
  <c r="H1126" i="5"/>
  <c r="H1152" i="5"/>
  <c r="E1228" i="6" s="1"/>
  <c r="H1144" i="5"/>
  <c r="E1221" i="6" s="1"/>
  <c r="H1161" i="5"/>
  <c r="E1237" i="6" s="1"/>
  <c r="H1153" i="5"/>
  <c r="H1143" i="5"/>
  <c r="K1140" i="5"/>
  <c r="M1140" i="5" s="1"/>
  <c r="K1120" i="5"/>
  <c r="M1120" i="5" s="1"/>
  <c r="K1101" i="5"/>
  <c r="M1101" i="5" s="1"/>
  <c r="K1135" i="5"/>
  <c r="M1135" i="5" s="1"/>
  <c r="K1104" i="5"/>
  <c r="M1104" i="5" s="1"/>
  <c r="K1118" i="5"/>
  <c r="M1118" i="5" s="1"/>
  <c r="K1130" i="5"/>
  <c r="M1130" i="5" s="1"/>
  <c r="K1129" i="5"/>
  <c r="M1129" i="5" s="1"/>
  <c r="K1194" i="5"/>
  <c r="M1194" i="5" s="1"/>
  <c r="K1315" i="6" s="1"/>
  <c r="K1113" i="5"/>
  <c r="M1113" i="5" s="1"/>
  <c r="K1217" i="6" s="1"/>
  <c r="K1139" i="5"/>
  <c r="M1139" i="5" s="1"/>
  <c r="K1098" i="5"/>
  <c r="M1098" i="5" s="1"/>
  <c r="K1108" i="5"/>
  <c r="M1108" i="5" s="1"/>
  <c r="K1112" i="5"/>
  <c r="M1112" i="5" s="1"/>
  <c r="K1107" i="5"/>
  <c r="M1107" i="5" s="1"/>
  <c r="K1110" i="5"/>
  <c r="M1110" i="5" s="1"/>
  <c r="K1167" i="5"/>
  <c r="M1167" i="5" s="1"/>
  <c r="K1292" i="6" s="1"/>
  <c r="K1115" i="5"/>
  <c r="M1115" i="5" s="1"/>
  <c r="H1157" i="5"/>
  <c r="E1233" i="6" s="1"/>
  <c r="N1123" i="5"/>
  <c r="H1097" i="5"/>
  <c r="K1148" i="5"/>
  <c r="M1148" i="5" s="1"/>
  <c r="K1149" i="5"/>
  <c r="M1149" i="5" s="1"/>
  <c r="K1225" i="6" s="1"/>
  <c r="K1150" i="5"/>
  <c r="K1142" i="5"/>
  <c r="M1142" i="5" s="1"/>
  <c r="K1136" i="5"/>
  <c r="M1136" i="5" s="1"/>
  <c r="K1195" i="5"/>
  <c r="M1195" i="5" s="1"/>
  <c r="K1316" i="6" s="1"/>
  <c r="K1159" i="5"/>
  <c r="M1159" i="5" s="1"/>
  <c r="K1235" i="6" s="1"/>
  <c r="K1169" i="5"/>
  <c r="M1169" i="5" s="1"/>
  <c r="K1294" i="6" s="1"/>
  <c r="K1156" i="5"/>
  <c r="M1156" i="5" s="1"/>
  <c r="K1232" i="6" s="1"/>
  <c r="K1134" i="5"/>
  <c r="K1103" i="5"/>
  <c r="M1103" i="5" s="1"/>
  <c r="N1211" i="5"/>
  <c r="N1127" i="5"/>
  <c r="N1196" i="5"/>
  <c r="N1204" i="5"/>
  <c r="N1207" i="5"/>
  <c r="N1222" i="5"/>
  <c r="O1119" i="5"/>
  <c r="N1119" i="5"/>
  <c r="N1174" i="5"/>
  <c r="N1181" i="5"/>
  <c r="N1178" i="5"/>
  <c r="N1203" i="5"/>
  <c r="N1147" i="5"/>
  <c r="M1220" i="5"/>
  <c r="N1198" i="5"/>
  <c r="N1180" i="5"/>
  <c r="N1206" i="5"/>
  <c r="N1225" i="5"/>
  <c r="N1187" i="5"/>
  <c r="N1138" i="5"/>
  <c r="N1166" i="5"/>
  <c r="N1188" i="5"/>
  <c r="N1217" i="5"/>
  <c r="N1197" i="5"/>
  <c r="N1208" i="5"/>
  <c r="N1185" i="5"/>
  <c r="M1132" i="5"/>
  <c r="N1164" i="5"/>
  <c r="N1189" i="5"/>
  <c r="N1171" i="5"/>
  <c r="N1214" i="5"/>
  <c r="N1121" i="5"/>
  <c r="N1219" i="5"/>
  <c r="M1141" i="5"/>
  <c r="N1210" i="5"/>
  <c r="N1215" i="5"/>
  <c r="N1186" i="5"/>
  <c r="N1154" i="5"/>
  <c r="N1151" i="5"/>
  <c r="N1205" i="5"/>
  <c r="M1212" i="5"/>
  <c r="N1179" i="5"/>
  <c r="N1209" i="5"/>
  <c r="N1213" i="5"/>
  <c r="M1191" i="5"/>
  <c r="K1312" i="6" s="1"/>
  <c r="N1312" i="6" s="1"/>
  <c r="D1307" i="7" s="1"/>
  <c r="G1307" i="7" s="1"/>
  <c r="M1201" i="5"/>
  <c r="K1321" i="6" s="1"/>
  <c r="N1321" i="6" s="1"/>
  <c r="D1316" i="7" s="1"/>
  <c r="G1316" i="7" s="1"/>
  <c r="G1167" i="7" l="1"/>
  <c r="G1162" i="7"/>
  <c r="G1143" i="7"/>
  <c r="G1312" i="7"/>
  <c r="G1286" i="7"/>
  <c r="G1298" i="7"/>
  <c r="G1320" i="7"/>
  <c r="N1316" i="6"/>
  <c r="D1311" i="7" s="1"/>
  <c r="N1235" i="6"/>
  <c r="D1230" i="7" s="1"/>
  <c r="G1230" i="7" s="1"/>
  <c r="N1217" i="6"/>
  <c r="D1212" i="7" s="1"/>
  <c r="G1212" i="7" s="1"/>
  <c r="N1232" i="6"/>
  <c r="D1227" i="7" s="1"/>
  <c r="G1227" i="7" s="1"/>
  <c r="N1225" i="6"/>
  <c r="D1220" i="7" s="1"/>
  <c r="G1220" i="7" s="1"/>
  <c r="N1236" i="6"/>
  <c r="D1231" i="7" s="1"/>
  <c r="G1231" i="7" s="1"/>
  <c r="N1231" i="6"/>
  <c r="D1226" i="7" s="1"/>
  <c r="G1226" i="7" s="1"/>
  <c r="N1292" i="6"/>
  <c r="D1287" i="7" s="1"/>
  <c r="G1287" i="7" s="1"/>
  <c r="N1294" i="6"/>
  <c r="D1289" i="7" s="1"/>
  <c r="G1289" i="7" s="1"/>
  <c r="N1315" i="6"/>
  <c r="D1310" i="7" s="1"/>
  <c r="G1310" i="7" s="1"/>
  <c r="N1298" i="6"/>
  <c r="D1293" i="7" s="1"/>
  <c r="G1293" i="7" s="1"/>
  <c r="N1099" i="5"/>
  <c r="N1160" i="5"/>
  <c r="N1155" i="5"/>
  <c r="N1162" i="5"/>
  <c r="O1169" i="5"/>
  <c r="K1170" i="6"/>
  <c r="N1170" i="6" s="1"/>
  <c r="D1165" i="7" s="1"/>
  <c r="G1165" i="7" s="1"/>
  <c r="K1157" i="5"/>
  <c r="M1157" i="5" s="1"/>
  <c r="K1233" i="6" s="1"/>
  <c r="N1233" i="6" s="1"/>
  <c r="D1228" i="7" s="1"/>
  <c r="G1228" i="7" s="1"/>
  <c r="E1158" i="6"/>
  <c r="O1130" i="5"/>
  <c r="K1131" i="6"/>
  <c r="N1131" i="6" s="1"/>
  <c r="D1126" i="7" s="1"/>
  <c r="G1126" i="7" s="1"/>
  <c r="K1153" i="5"/>
  <c r="M1153" i="5" s="1"/>
  <c r="E1154" i="6"/>
  <c r="O1117" i="5"/>
  <c r="K1118" i="6"/>
  <c r="N1118" i="6" s="1"/>
  <c r="D1113" i="7" s="1"/>
  <c r="O1103" i="5"/>
  <c r="K1104" i="6"/>
  <c r="N1104" i="6" s="1"/>
  <c r="D1099" i="7" s="1"/>
  <c r="O1195" i="5"/>
  <c r="K1196" i="6"/>
  <c r="N1196" i="6" s="1"/>
  <c r="D1191" i="7" s="1"/>
  <c r="G1191" i="7" s="1"/>
  <c r="O1115" i="5"/>
  <c r="K1116" i="6"/>
  <c r="N1116" i="6" s="1"/>
  <c r="D1111" i="7" s="1"/>
  <c r="G1111" i="7" s="1"/>
  <c r="O1107" i="5"/>
  <c r="K1108" i="6"/>
  <c r="N1108" i="6" s="1"/>
  <c r="D1103" i="7" s="1"/>
  <c r="G1103" i="7" s="1"/>
  <c r="O1194" i="5"/>
  <c r="K1195" i="6"/>
  <c r="N1195" i="6" s="1"/>
  <c r="D1190" i="7" s="1"/>
  <c r="G1190" i="7" s="1"/>
  <c r="O1101" i="5"/>
  <c r="K1102" i="6"/>
  <c r="N1102" i="6" s="1"/>
  <c r="D1097" i="7" s="1"/>
  <c r="D1503" i="7" s="1"/>
  <c r="K1144" i="5"/>
  <c r="M1144" i="5" s="1"/>
  <c r="E1145" i="6"/>
  <c r="K1100" i="5"/>
  <c r="M1100" i="5" s="1"/>
  <c r="E1101" i="6"/>
  <c r="O1133" i="5"/>
  <c r="K1134" i="6"/>
  <c r="N1134" i="6" s="1"/>
  <c r="D1129" i="7" s="1"/>
  <c r="G1129" i="7" s="1"/>
  <c r="K1137" i="5"/>
  <c r="M1137" i="5" s="1"/>
  <c r="E1138" i="6"/>
  <c r="O1173" i="5"/>
  <c r="K1174" i="6"/>
  <c r="N1174" i="6" s="1"/>
  <c r="D1169" i="7" s="1"/>
  <c r="G1169" i="7" s="1"/>
  <c r="O1128" i="5"/>
  <c r="K1129" i="6"/>
  <c r="N1129" i="6" s="1"/>
  <c r="D1124" i="7" s="1"/>
  <c r="G1124" i="7" s="1"/>
  <c r="O1099" i="5"/>
  <c r="K1100" i="6"/>
  <c r="N1100" i="6" s="1"/>
  <c r="D1095" i="7" s="1"/>
  <c r="O1155" i="5"/>
  <c r="K1156" i="6"/>
  <c r="N1156" i="6" s="1"/>
  <c r="D1151" i="7" s="1"/>
  <c r="G1151" i="7" s="1"/>
  <c r="O1132" i="5"/>
  <c r="K1133" i="6"/>
  <c r="N1133" i="6" s="1"/>
  <c r="D1128" i="7" s="1"/>
  <c r="G1128" i="7" s="1"/>
  <c r="O1142" i="5"/>
  <c r="K1143" i="6"/>
  <c r="N1143" i="6" s="1"/>
  <c r="D1138" i="7" s="1"/>
  <c r="G1138" i="7" s="1"/>
  <c r="O1167" i="5"/>
  <c r="K1168" i="6"/>
  <c r="N1168" i="6" s="1"/>
  <c r="D1163" i="7" s="1"/>
  <c r="G1163" i="7" s="1"/>
  <c r="O1191" i="5"/>
  <c r="K1192" i="6"/>
  <c r="N1192" i="6" s="1"/>
  <c r="D1187" i="7" s="1"/>
  <c r="G1187" i="7" s="1"/>
  <c r="O1212" i="5"/>
  <c r="K1213" i="6"/>
  <c r="N1213" i="6" s="1"/>
  <c r="D1208" i="7" s="1"/>
  <c r="G1208" i="7" s="1"/>
  <c r="O1158" i="5"/>
  <c r="K1159" i="6"/>
  <c r="N1159" i="6" s="1"/>
  <c r="D1154" i="7" s="1"/>
  <c r="G1154" i="7" s="1"/>
  <c r="O1136" i="5"/>
  <c r="K1137" i="6"/>
  <c r="N1137" i="6" s="1"/>
  <c r="D1132" i="7" s="1"/>
  <c r="G1132" i="7" s="1"/>
  <c r="O1149" i="5"/>
  <c r="K1150" i="6"/>
  <c r="N1150" i="6" s="1"/>
  <c r="D1145" i="7" s="1"/>
  <c r="G1145" i="7" s="1"/>
  <c r="O1112" i="5"/>
  <c r="K1113" i="6"/>
  <c r="N1113" i="6" s="1"/>
  <c r="D1108" i="7" s="1"/>
  <c r="G1108" i="7" s="1"/>
  <c r="O1139" i="5"/>
  <c r="K1140" i="6"/>
  <c r="N1140" i="6" s="1"/>
  <c r="D1135" i="7" s="1"/>
  <c r="G1135" i="7" s="1"/>
  <c r="O1129" i="5"/>
  <c r="K1130" i="6"/>
  <c r="N1130" i="6" s="1"/>
  <c r="D1125" i="7" s="1"/>
  <c r="G1125" i="7" s="1"/>
  <c r="O1104" i="5"/>
  <c r="K1105" i="6"/>
  <c r="N1105" i="6" s="1"/>
  <c r="D1100" i="7" s="1"/>
  <c r="G1100" i="7" s="1"/>
  <c r="O1120" i="5"/>
  <c r="K1121" i="6"/>
  <c r="N1121" i="6" s="1"/>
  <c r="D1116" i="7" s="1"/>
  <c r="G1116" i="7" s="1"/>
  <c r="K1143" i="5"/>
  <c r="M1143" i="5" s="1"/>
  <c r="E1144" i="6"/>
  <c r="K1152" i="5"/>
  <c r="M1152" i="5" s="1"/>
  <c r="K1228" i="6" s="1"/>
  <c r="N1228" i="6" s="1"/>
  <c r="D1223" i="7" s="1"/>
  <c r="G1223" i="7" s="1"/>
  <c r="E1153" i="6"/>
  <c r="K1105" i="5"/>
  <c r="M1105" i="5" s="1"/>
  <c r="E1106" i="6"/>
  <c r="O1102" i="5"/>
  <c r="K1103" i="6"/>
  <c r="N1103" i="6" s="1"/>
  <c r="D1098" i="7" s="1"/>
  <c r="G1098" i="7" s="1"/>
  <c r="K1106" i="5"/>
  <c r="M1106" i="5" s="1"/>
  <c r="E1107" i="6"/>
  <c r="O1109" i="5"/>
  <c r="K1110" i="6"/>
  <c r="N1110" i="6" s="1"/>
  <c r="D1105" i="7" s="1"/>
  <c r="G1105" i="7" s="1"/>
  <c r="O1125" i="5"/>
  <c r="K1126" i="6"/>
  <c r="N1126" i="6" s="1"/>
  <c r="D1121" i="7" s="1"/>
  <c r="G1121" i="7" s="1"/>
  <c r="O1160" i="5"/>
  <c r="K1161" i="6"/>
  <c r="N1161" i="6" s="1"/>
  <c r="D1156" i="7" s="1"/>
  <c r="G1156" i="7" s="1"/>
  <c r="O1108" i="5"/>
  <c r="K1109" i="6"/>
  <c r="N1109" i="6" s="1"/>
  <c r="D1104" i="7" s="1"/>
  <c r="D1505" i="7" s="1"/>
  <c r="K1193" i="5"/>
  <c r="M1193" i="5" s="1"/>
  <c r="K1314" i="6" s="1"/>
  <c r="N1314" i="6" s="1"/>
  <c r="D1309" i="7" s="1"/>
  <c r="G1309" i="7" s="1"/>
  <c r="E1194" i="6"/>
  <c r="O1141" i="5"/>
  <c r="K1142" i="6"/>
  <c r="N1142" i="6" s="1"/>
  <c r="D1137" i="7" s="1"/>
  <c r="G1137" i="7" s="1"/>
  <c r="O1148" i="5"/>
  <c r="K1149" i="6"/>
  <c r="N1149" i="6" s="1"/>
  <c r="D1144" i="7" s="1"/>
  <c r="G1144" i="7" s="1"/>
  <c r="O1111" i="5"/>
  <c r="K1112" i="6"/>
  <c r="N1112" i="6" s="1"/>
  <c r="D1107" i="7" s="1"/>
  <c r="G1107" i="7" s="1"/>
  <c r="O1116" i="5"/>
  <c r="K1117" i="6"/>
  <c r="N1117" i="6" s="1"/>
  <c r="D1112" i="7" s="1"/>
  <c r="G1112" i="7" s="1"/>
  <c r="M1094" i="5"/>
  <c r="K1215" i="6" s="1"/>
  <c r="N1215" i="6" s="1"/>
  <c r="D1210" i="7" s="1"/>
  <c r="G1210" i="7" s="1"/>
  <c r="O1201" i="5"/>
  <c r="K1202" i="6"/>
  <c r="N1202" i="6" s="1"/>
  <c r="D1197" i="7" s="1"/>
  <c r="O1220" i="5"/>
  <c r="K1221" i="6"/>
  <c r="N1221" i="6" s="1"/>
  <c r="D1216" i="7" s="1"/>
  <c r="G1216" i="7" s="1"/>
  <c r="O1156" i="5"/>
  <c r="K1157" i="6"/>
  <c r="N1157" i="6" s="1"/>
  <c r="D1152" i="7" s="1"/>
  <c r="G1152" i="7" s="1"/>
  <c r="O1159" i="5"/>
  <c r="K1160" i="6"/>
  <c r="N1160" i="6" s="1"/>
  <c r="D1155" i="7" s="1"/>
  <c r="G1155" i="7" s="1"/>
  <c r="K1097" i="5"/>
  <c r="M1097" i="5" s="1"/>
  <c r="E1098" i="6"/>
  <c r="O1110" i="5"/>
  <c r="K1111" i="6"/>
  <c r="N1111" i="6" s="1"/>
  <c r="D1106" i="7" s="1"/>
  <c r="G1106" i="7" s="1"/>
  <c r="O1098" i="5"/>
  <c r="K1099" i="6"/>
  <c r="N1099" i="6" s="1"/>
  <c r="D1094" i="7" s="1"/>
  <c r="O1113" i="5"/>
  <c r="K1114" i="6"/>
  <c r="N1114" i="6" s="1"/>
  <c r="D1109" i="7" s="1"/>
  <c r="G1109" i="7" s="1"/>
  <c r="O1118" i="5"/>
  <c r="K1119" i="6"/>
  <c r="N1119" i="6" s="1"/>
  <c r="D1114" i="7" s="1"/>
  <c r="G1114" i="7" s="1"/>
  <c r="O1135" i="5"/>
  <c r="K1136" i="6"/>
  <c r="N1136" i="6" s="1"/>
  <c r="D1131" i="7" s="1"/>
  <c r="G1131" i="7" s="1"/>
  <c r="O1140" i="5"/>
  <c r="K1141" i="6"/>
  <c r="N1141" i="6" s="1"/>
  <c r="D1136" i="7" s="1"/>
  <c r="G1136" i="7" s="1"/>
  <c r="K1161" i="5"/>
  <c r="M1161" i="5" s="1"/>
  <c r="K1237" i="6" s="1"/>
  <c r="N1237" i="6" s="1"/>
  <c r="D1232" i="7" s="1"/>
  <c r="G1232" i="7" s="1"/>
  <c r="E1162" i="6"/>
  <c r="K1126" i="5"/>
  <c r="M1126" i="5" s="1"/>
  <c r="E1127" i="6"/>
  <c r="K1095" i="5"/>
  <c r="M1095" i="5" s="1"/>
  <c r="K1216" i="6" s="1"/>
  <c r="N1216" i="6" s="1"/>
  <c r="D1211" i="7" s="1"/>
  <c r="G1211" i="7" s="1"/>
  <c r="E1096" i="6"/>
  <c r="K1131" i="5"/>
  <c r="M1131" i="5" s="1"/>
  <c r="E1132" i="6"/>
  <c r="O1124" i="5"/>
  <c r="K1125" i="6"/>
  <c r="N1125" i="6" s="1"/>
  <c r="D1120" i="7" s="1"/>
  <c r="G1120" i="7" s="1"/>
  <c r="O1122" i="5"/>
  <c r="K1123" i="6"/>
  <c r="N1123" i="6" s="1"/>
  <c r="D1118" i="7" s="1"/>
  <c r="G1118" i="7" s="1"/>
  <c r="O1096" i="5"/>
  <c r="K1097" i="6"/>
  <c r="N1097" i="6" s="1"/>
  <c r="D1092" i="7" s="1"/>
  <c r="O1162" i="5"/>
  <c r="K1163" i="6"/>
  <c r="N1163" i="6" s="1"/>
  <c r="D1158" i="7" s="1"/>
  <c r="G1158" i="7" s="1"/>
  <c r="N1173" i="5"/>
  <c r="N1096" i="5"/>
  <c r="N1128" i="5"/>
  <c r="N1124" i="5"/>
  <c r="N1125" i="5"/>
  <c r="N1122" i="5"/>
  <c r="N1116" i="5"/>
  <c r="N1117" i="5"/>
  <c r="N1109" i="5"/>
  <c r="N1102" i="5"/>
  <c r="N1133" i="5"/>
  <c r="N1118" i="5"/>
  <c r="N1140" i="5"/>
  <c r="N1194" i="5"/>
  <c r="N1111" i="5"/>
  <c r="N1129" i="5"/>
  <c r="N1120" i="5"/>
  <c r="N1098" i="5"/>
  <c r="N1135" i="5"/>
  <c r="N1104" i="5"/>
  <c r="N1139" i="5"/>
  <c r="N1130" i="5"/>
  <c r="N1108" i="5"/>
  <c r="N1110" i="5"/>
  <c r="N1115" i="5"/>
  <c r="N1167" i="5"/>
  <c r="N1195" i="5"/>
  <c r="N1148" i="5"/>
  <c r="N1142" i="5"/>
  <c r="N1169" i="5"/>
  <c r="N1136" i="5"/>
  <c r="N1149" i="5"/>
  <c r="M1150" i="5"/>
  <c r="K1226" i="6" s="1"/>
  <c r="N1226" i="6" s="1"/>
  <c r="D1221" i="7" s="1"/>
  <c r="G1221" i="7" s="1"/>
  <c r="N1103" i="5"/>
  <c r="N1112" i="5"/>
  <c r="N1159" i="5"/>
  <c r="M1134" i="5"/>
  <c r="N1156" i="5"/>
  <c r="N1132" i="5"/>
  <c r="N1220" i="5"/>
  <c r="N1113" i="5"/>
  <c r="N1101" i="5"/>
  <c r="N1158" i="5"/>
  <c r="N1201" i="5"/>
  <c r="N1212" i="5"/>
  <c r="N1107" i="5"/>
  <c r="N1191" i="5"/>
  <c r="N1141" i="5"/>
  <c r="G1197" i="7" l="1"/>
  <c r="E1595" i="7"/>
  <c r="E1590" i="7"/>
  <c r="E1592" i="7"/>
  <c r="E1589" i="7"/>
  <c r="G1113" i="7"/>
  <c r="D1504" i="7"/>
  <c r="D1331" i="7"/>
  <c r="D1516" i="7"/>
  <c r="N1137" i="5"/>
  <c r="D1334" i="7"/>
  <c r="D1333" i="7"/>
  <c r="D1332" i="7"/>
  <c r="G1104" i="7"/>
  <c r="G1095" i="7"/>
  <c r="G1092" i="7"/>
  <c r="G1094" i="7"/>
  <c r="G1097" i="7"/>
  <c r="G1099" i="7"/>
  <c r="G1311" i="7"/>
  <c r="N1152" i="5"/>
  <c r="N1193" i="5"/>
  <c r="N1095" i="5"/>
  <c r="N1131" i="5"/>
  <c r="N1100" i="5"/>
  <c r="N1153" i="5"/>
  <c r="N1097" i="5"/>
  <c r="N1126" i="5"/>
  <c r="N1157" i="5"/>
  <c r="O1143" i="5"/>
  <c r="K1144" i="6"/>
  <c r="N1144" i="6" s="1"/>
  <c r="D1139" i="7" s="1"/>
  <c r="G1139" i="7" s="1"/>
  <c r="O1144" i="5"/>
  <c r="K1145" i="6"/>
  <c r="N1145" i="6" s="1"/>
  <c r="D1140" i="7" s="1"/>
  <c r="G1140" i="7" s="1"/>
  <c r="O1105" i="5"/>
  <c r="K1106" i="6"/>
  <c r="N1106" i="6" s="1"/>
  <c r="D1101" i="7" s="1"/>
  <c r="G1101" i="7" s="1"/>
  <c r="O1094" i="5"/>
  <c r="K1095" i="6"/>
  <c r="N1095" i="6" s="1"/>
  <c r="D1090" i="7" s="1"/>
  <c r="D1500" i="7" s="1"/>
  <c r="O1152" i="5"/>
  <c r="K1153" i="6"/>
  <c r="N1153" i="6" s="1"/>
  <c r="D1148" i="7" s="1"/>
  <c r="G1148" i="7" s="1"/>
  <c r="O1153" i="5"/>
  <c r="K1154" i="6"/>
  <c r="N1154" i="6" s="1"/>
  <c r="D1149" i="7" s="1"/>
  <c r="G1149" i="7" s="1"/>
  <c r="O1157" i="5"/>
  <c r="K1158" i="6"/>
  <c r="N1158" i="6" s="1"/>
  <c r="D1153" i="7" s="1"/>
  <c r="G1153" i="7" s="1"/>
  <c r="O1095" i="5"/>
  <c r="K1096" i="6"/>
  <c r="N1096" i="6" s="1"/>
  <c r="D1091" i="7" s="1"/>
  <c r="G1091" i="7" s="1"/>
  <c r="O1097" i="5"/>
  <c r="K1098" i="6"/>
  <c r="N1098" i="6" s="1"/>
  <c r="D1093" i="7" s="1"/>
  <c r="G1093" i="7" s="1"/>
  <c r="N1094" i="5"/>
  <c r="O1193" i="5"/>
  <c r="K1194" i="6"/>
  <c r="N1194" i="6" s="1"/>
  <c r="D1189" i="7" s="1"/>
  <c r="G1189" i="7" s="1"/>
  <c r="O1150" i="5"/>
  <c r="K1151" i="6"/>
  <c r="N1151" i="6" s="1"/>
  <c r="D1146" i="7" s="1"/>
  <c r="G1146" i="7" s="1"/>
  <c r="O1106" i="5"/>
  <c r="K1107" i="6"/>
  <c r="N1107" i="6" s="1"/>
  <c r="D1102" i="7" s="1"/>
  <c r="G1102" i="7" s="1"/>
  <c r="O1134" i="5"/>
  <c r="K1135" i="6"/>
  <c r="N1135" i="6" s="1"/>
  <c r="D1130" i="7" s="1"/>
  <c r="G1130" i="7" s="1"/>
  <c r="N1106" i="5"/>
  <c r="O1161" i="5"/>
  <c r="K1162" i="6"/>
  <c r="N1162" i="6" s="1"/>
  <c r="D1157" i="7" s="1"/>
  <c r="G1157" i="7" s="1"/>
  <c r="N1105" i="5"/>
  <c r="O1131" i="5"/>
  <c r="K1132" i="6"/>
  <c r="N1132" i="6" s="1"/>
  <c r="D1127" i="7" s="1"/>
  <c r="O1126" i="5"/>
  <c r="K1127" i="6"/>
  <c r="N1127" i="6" s="1"/>
  <c r="D1122" i="7" s="1"/>
  <c r="G1122" i="7" s="1"/>
  <c r="O1137" i="5"/>
  <c r="K1138" i="6"/>
  <c r="N1138" i="6" s="1"/>
  <c r="D1133" i="7" s="1"/>
  <c r="G1133" i="7" s="1"/>
  <c r="O1100" i="5"/>
  <c r="K1101" i="6"/>
  <c r="N1101" i="6" s="1"/>
  <c r="D1096" i="7" s="1"/>
  <c r="G1096" i="7" s="1"/>
  <c r="N1143" i="5"/>
  <c r="N1161" i="5"/>
  <c r="N1150" i="5"/>
  <c r="N1144" i="5"/>
  <c r="N1134" i="5"/>
  <c r="G1127" i="7" l="1"/>
  <c r="D1502" i="7"/>
  <c r="G1090" i="7"/>
</calcChain>
</file>

<file path=xl/comments1.xml><?xml version="1.0" encoding="utf-8"?>
<comments xmlns="http://schemas.openxmlformats.org/spreadsheetml/2006/main">
  <authors>
    <author>Автор</author>
  </authors>
  <commentList>
    <comment ref="F10536" authorId="0">
      <text>
        <r>
          <rPr>
            <b/>
            <sz val="9"/>
            <color indexed="81"/>
            <rFont val="Tahoma"/>
            <family val="2"/>
            <charset val="204"/>
          </rPr>
          <t>нет КП, цена примерная</t>
        </r>
      </text>
    </comment>
  </commentList>
</comments>
</file>

<file path=xl/sharedStrings.xml><?xml version="1.0" encoding="utf-8"?>
<sst xmlns="http://schemas.openxmlformats.org/spreadsheetml/2006/main" count="54425" uniqueCount="7529">
  <si>
    <t>Приложение №3</t>
  </si>
  <si>
    <t>к приказу Министерства здравоохранения  РК</t>
  </si>
  <si>
    <t>от 10 января 2002 года №13</t>
  </si>
  <si>
    <t>Форма 2.1</t>
  </si>
  <si>
    <t>Расшифровка материальных затрат</t>
  </si>
  <si>
    <t>Филиал "Научно-практический центр 
санитарно-эпидемиологической экспертизы и мониторинга" РГП на ПХВ "НЦОЗ" МЗ РК
(наименование организации)</t>
  </si>
  <si>
    <t>на проведение санитарно-химических, бактериологических, паразитологических, вирусологических, радиологических и токсикологических, особо-опасных лабораторных исследований, замеров электромагнитных полей и других факторов среды обитания человека, проведение дезинфекционных и дезинсекционных мероприятий, разработку нормативно-правовых актов, разработку методических указаний, экспертизу проектных и предпроектных документов, реализацию печатной продукции</t>
  </si>
  <si>
    <t>№ п/п</t>
  </si>
  <si>
    <t>Наименование услуг</t>
  </si>
  <si>
    <t>Наименование материалов</t>
  </si>
  <si>
    <t>Единица измерения</t>
  </si>
  <si>
    <t>Затраты на единицу по нормам, учтенным при расчете цены</t>
  </si>
  <si>
    <t>Обоснование по НПА</t>
  </si>
  <si>
    <t>Нормы расходы</t>
  </si>
  <si>
    <t>Цена</t>
  </si>
  <si>
    <t>Сумма</t>
  </si>
  <si>
    <t>2</t>
  </si>
  <si>
    <t>3</t>
  </si>
  <si>
    <t>4</t>
  </si>
  <si>
    <t>5</t>
  </si>
  <si>
    <t>6</t>
  </si>
  <si>
    <t>7</t>
  </si>
  <si>
    <t>8</t>
  </si>
  <si>
    <t>5.1</t>
  </si>
  <si>
    <t>Вода</t>
  </si>
  <si>
    <t>Определение общего количества микроорганизмов (бродильный метод)</t>
  </si>
  <si>
    <t>МПА</t>
  </si>
  <si>
    <t>кг.</t>
  </si>
  <si>
    <t>чашки Петри</t>
  </si>
  <si>
    <t>шт.</t>
  </si>
  <si>
    <t>пипетки</t>
  </si>
  <si>
    <t>вата</t>
  </si>
  <si>
    <t>г</t>
  </si>
  <si>
    <t>спирт</t>
  </si>
  <si>
    <t>мл</t>
  </si>
  <si>
    <t>Итого</t>
  </si>
  <si>
    <t>Определение общего количества микроорганизмов (метод мембранной фильтрации)</t>
  </si>
  <si>
    <t>фильтр</t>
  </si>
  <si>
    <t>уп</t>
  </si>
  <si>
    <t>л</t>
  </si>
  <si>
    <t>шт</t>
  </si>
  <si>
    <t>0,9% раствор NaCl</t>
  </si>
  <si>
    <t>Эйкмана</t>
  </si>
  <si>
    <t>ПЖЛ</t>
  </si>
  <si>
    <t>среда Эндо</t>
  </si>
  <si>
    <t>окраска по Граму</t>
  </si>
  <si>
    <t>оксидазный тест</t>
  </si>
  <si>
    <t>пробирки</t>
  </si>
  <si>
    <t>Определение общих колиформных бактерий (метод мембранной фильтрации)</t>
  </si>
  <si>
    <t>бактериологическая петля</t>
  </si>
  <si>
    <t>Эндо</t>
  </si>
  <si>
    <t>Определение термотолерантных колиформных бактерий бродильный метод</t>
  </si>
  <si>
    <t>Определение термотолерантных колиформных бактерий (метод мембранной фильтрации)</t>
  </si>
  <si>
    <t>Определение сульфитредуцирующих клостридии.(метод прямого посева)</t>
  </si>
  <si>
    <t>агар для клостридий</t>
  </si>
  <si>
    <t>анаэроген</t>
  </si>
  <si>
    <t>Определениесульфитредуцирующих клостридии.(метод мембранной фильтрации)</t>
  </si>
  <si>
    <t>Определение патогенных энтеробактерии.(классический бактериолог.метод)</t>
  </si>
  <si>
    <t>селенит.б-он</t>
  </si>
  <si>
    <t>ср.Раппопорта</t>
  </si>
  <si>
    <t>SS-агар</t>
  </si>
  <si>
    <t>агар Левина</t>
  </si>
  <si>
    <t>висмут-сульфит агар</t>
  </si>
  <si>
    <t xml:space="preserve">трехсахарный агар </t>
  </si>
  <si>
    <t>среды Гисса с угл.</t>
  </si>
  <si>
    <t>малонат натрия</t>
  </si>
  <si>
    <t>цитратная среда</t>
  </si>
  <si>
    <t>ср. с мочевиной</t>
  </si>
  <si>
    <t>агар с фенилаланином</t>
  </si>
  <si>
    <t>среда с аминокислотами</t>
  </si>
  <si>
    <t>нитратная среда</t>
  </si>
  <si>
    <t>глюкозофосфатный бульон</t>
  </si>
  <si>
    <t>тест на образование индола</t>
  </si>
  <si>
    <t>реактив на фенилаланин</t>
  </si>
  <si>
    <t>реактив на нитраты</t>
  </si>
  <si>
    <t>тест</t>
  </si>
  <si>
    <t>реактив на ацетоин</t>
  </si>
  <si>
    <t>бактериофаг</t>
  </si>
  <si>
    <t>сыв.диагностич для РА</t>
  </si>
  <si>
    <t>штатив для пробирок</t>
  </si>
  <si>
    <t>Определение патогенных  энтеробактерии. (метод мембранной фильтрации)</t>
  </si>
  <si>
    <t>пептон</t>
  </si>
  <si>
    <t>Определение колифаги.(прямой метод, метод накопления)</t>
  </si>
  <si>
    <t>питательный бульон</t>
  </si>
  <si>
    <t>хлороформ</t>
  </si>
  <si>
    <t>тест-культура E.coli</t>
  </si>
  <si>
    <t>Определение S.aureus.(классический бактериологический метод)</t>
  </si>
  <si>
    <t>солевой бульон</t>
  </si>
  <si>
    <t>среда Баэрда Паркера</t>
  </si>
  <si>
    <t>кроличья плазма</t>
  </si>
  <si>
    <t>эмульсия яичного желтка</t>
  </si>
  <si>
    <t>Определение S.aureus.(классический метод мембранной фильтрации)</t>
  </si>
  <si>
    <t>Определение Ps.aeruginosa.(классический бактериологический метод)</t>
  </si>
  <si>
    <t>ср.обогащения СП</t>
  </si>
  <si>
    <t>Определение Ps.aeruginosa.(классический метод мембранной фильтрации)</t>
  </si>
  <si>
    <t>фл</t>
  </si>
  <si>
    <t>Определение индекса E.coli.(бродильный метод)</t>
  </si>
  <si>
    <t>Определение индекса E.coli.(метод мембранной фильтрации)</t>
  </si>
  <si>
    <t>кг</t>
  </si>
  <si>
    <t>Определение индекса лактозоположительных кишечных палочек.(бродильный метод)</t>
  </si>
  <si>
    <t>Определение индекса лактозоположительных кишечных палочек. (метод мембранной фильтрации)</t>
  </si>
  <si>
    <t>Определение количества мезофильных аэробных и факультативно-анаэробных микроорганизмов (классический бактериологический метод)</t>
  </si>
  <si>
    <t>Определение количества мезофильных аэробных и факультативно-анаэробных микроорганизмов (метод мембранной фильтрации)</t>
  </si>
  <si>
    <t>бактерии группы кишечной палочки (классический бактериологический метод)</t>
  </si>
  <si>
    <t>ср.Кесслера (б-он МакКонки)</t>
  </si>
  <si>
    <t>Определение бактерии группы кишечной палочки (метод мембранной фильтрации)</t>
  </si>
  <si>
    <t>пакет для гомогенизатора</t>
  </si>
  <si>
    <t>Определение E.coli.(классический бактериологический метод)</t>
  </si>
  <si>
    <t>латозный бульон</t>
  </si>
  <si>
    <t>Определение E.coli.(классический метод мембранной фильтрации)</t>
  </si>
  <si>
    <t>среда Гисса с маннитом</t>
  </si>
  <si>
    <t>NaCl</t>
  </si>
  <si>
    <t>глюкоза</t>
  </si>
  <si>
    <t>Определение Ps.aeruginosa</t>
  </si>
  <si>
    <t>псевдомонадный агар</t>
  </si>
  <si>
    <t>Определение Ps.aeruginosa.(метод мембранной фильтрации)</t>
  </si>
  <si>
    <t>упак</t>
  </si>
  <si>
    <t>Определение сульфитредуцирующих клостридии.классический бактериологический метод</t>
  </si>
  <si>
    <t>среда Вильсон-Блера</t>
  </si>
  <si>
    <t>Определение сульфитредуцирующих клостридии.(метод мембранной фильтрации)</t>
  </si>
  <si>
    <t>Определение патогенных энтеробактерии (классический бактериологический метод)</t>
  </si>
  <si>
    <t>Определение патогенных энтеробактерии (метод мембранной фильтрации)</t>
  </si>
  <si>
    <t>L.monocytogenes.классический бактериологический метод</t>
  </si>
  <si>
    <t>ср.Фрейзера с добавкой</t>
  </si>
  <si>
    <t>среда Oxford</t>
  </si>
  <si>
    <t>среда PALCAM</t>
  </si>
  <si>
    <t>желточная ср.с углем</t>
  </si>
  <si>
    <t>МПА с глюкозой</t>
  </si>
  <si>
    <t>Определение V.parahaemolyticus.(классический бактериологический метод)</t>
  </si>
  <si>
    <t>Т.Ц.Ж.С агар (Тиосульфат-Цитрат- Желчь-Сахарозный)</t>
  </si>
  <si>
    <t xml:space="preserve">МПА </t>
  </si>
  <si>
    <t>реактив на ацетоин (360 опр.)</t>
  </si>
  <si>
    <t>метил красный</t>
  </si>
  <si>
    <t>каталазный тест (перекись водорода)</t>
  </si>
  <si>
    <t>Определение Enterococcus.(классический бактериологический метод)</t>
  </si>
  <si>
    <t>желчно-эскулиновый агар</t>
  </si>
  <si>
    <t>азидно-глюкозный бульон</t>
  </si>
  <si>
    <t>Определение плесневых грибов и дрожжей .(классический бактериологический метод)</t>
  </si>
  <si>
    <t>агар Сабуро</t>
  </si>
  <si>
    <t>Определение плесневых грибов  и дрожжей.(метод мембранной фильтрации)</t>
  </si>
  <si>
    <t>Определение B.subtilis.(классический бактериологический метод)</t>
  </si>
  <si>
    <t>Определение B.cereus.(классический бактериологический метод)</t>
  </si>
  <si>
    <t>маннит-желточно-полимиксиновая среда (MYP)</t>
  </si>
  <si>
    <t>Исследование на промышленную стерильность</t>
  </si>
  <si>
    <t>тиогликолевая среда</t>
  </si>
  <si>
    <t>бульон Сабуро</t>
  </si>
  <si>
    <t>СрРогозаЖидкая</t>
  </si>
  <si>
    <t>Ср.МРС жидкая</t>
  </si>
  <si>
    <t>агар Манна Рогоза, Шарпа</t>
  </si>
  <si>
    <t>Определение молочно-кислых микроорганизмы.(классический бактериологический метод)</t>
  </si>
  <si>
    <t>Определение лейконосток.(классический бактериологический метод)</t>
  </si>
  <si>
    <t>Определение бифидобактерии (классический. бактериологический метод)</t>
  </si>
  <si>
    <t>бифидум среда</t>
  </si>
  <si>
    <t>Определение ингибирующих веществ (микробиологический метод)</t>
  </si>
  <si>
    <t>пептон ферментативный</t>
  </si>
  <si>
    <t>метиленовый голубой</t>
  </si>
  <si>
    <t>молоко обезжиренное</t>
  </si>
  <si>
    <t>пенициллин</t>
  </si>
  <si>
    <t>мг</t>
  </si>
  <si>
    <t>тест-культура S.thermophilus</t>
  </si>
  <si>
    <t>Определение C.botulinum.(классический бактериологический метод)</t>
  </si>
  <si>
    <t>цельная кровь</t>
  </si>
  <si>
    <t>Определение остаточного количества антибиотиков в продуктах животноводства.(бактериологический метод)</t>
  </si>
  <si>
    <t>эталон антибиотика</t>
  </si>
  <si>
    <t xml:space="preserve">тест-культура </t>
  </si>
  <si>
    <t>Определение генетически-модифицированные исследования (качественный метод полимеразно-цепная реакция)</t>
  </si>
  <si>
    <t>тест система</t>
  </si>
  <si>
    <t>микропробирки 1,5 мл</t>
  </si>
  <si>
    <t>наконечники д/дозатора</t>
  </si>
  <si>
    <t>набор для э/фореза</t>
  </si>
  <si>
    <t>наб.</t>
  </si>
  <si>
    <t>микрогомогенизатор</t>
  </si>
  <si>
    <t>микрошпатель пласт.</t>
  </si>
  <si>
    <t>фарфоровая ступка</t>
  </si>
  <si>
    <t xml:space="preserve">контейнер  для сбора использованного инструмента </t>
  </si>
  <si>
    <t>штатив для микропробирок</t>
  </si>
  <si>
    <t>Генетически-модифицированные исследования количественный метод полимеразно-цепная реакция</t>
  </si>
  <si>
    <t>панель контрольных образцов</t>
  </si>
  <si>
    <t>набор</t>
  </si>
  <si>
    <t>Определение анаэробных и аэробных микроорганизмов (классический бактериологический метод)</t>
  </si>
  <si>
    <t>Определение анаэробных и аэробных микроорганизмов (метод мембранной фильтрации)</t>
  </si>
  <si>
    <t>фильтродержатель</t>
  </si>
  <si>
    <t>Определение плесневых грибов и дрожжей (классический бактериологический метод)</t>
  </si>
  <si>
    <t>Определение плесневых грибов и дрожжей (метод мембранной фильтрации)</t>
  </si>
  <si>
    <t>Определение колиформных мезофильно-анаэробных, факультативно анаэробных микроорганизмов  (классический бактериологический метод)</t>
  </si>
  <si>
    <t>Определение колиформных мезофильно-анаэробных, факультативно анаэробных микроорганизмов  (метод мембранной фильтрации)</t>
  </si>
  <si>
    <t>Определение Enterobacteriaceae  (классический бактериологический метод)</t>
  </si>
  <si>
    <t>Определение Enterobacteriaceae (метод мембранной фильтрации)</t>
  </si>
  <si>
    <t>Определение Salmonella (классический бактериологический метод)</t>
  </si>
  <si>
    <t>Агар с брилиантовым зеленым</t>
  </si>
  <si>
    <t>селек.добавка для выдел сальмонелл</t>
  </si>
  <si>
    <t>пептонно-буферная среда</t>
  </si>
  <si>
    <t>дезоксихолат цитратный агар</t>
  </si>
  <si>
    <t>ксилозо-лизин-дезоксихолатный агар</t>
  </si>
  <si>
    <t>Определение Salmonella метод мембранной фильтрации</t>
  </si>
  <si>
    <t>Определение E.coli (классический бактериологический метод)</t>
  </si>
  <si>
    <t>б-он МакКонки</t>
  </si>
  <si>
    <t>агар Мак Конки</t>
  </si>
  <si>
    <t>Определение E.coli метод мембранной фильтрации</t>
  </si>
  <si>
    <t>Определение Ps.aeruginosa (классический бактериологический метод)</t>
  </si>
  <si>
    <t>казеиново-соевый бульон</t>
  </si>
  <si>
    <t>цетримид агар</t>
  </si>
  <si>
    <t>сел.добав. с налидиксовой кислотой</t>
  </si>
  <si>
    <t>Определение  Ps.aeruginosa (метод мембранной фильтрации)</t>
  </si>
  <si>
    <t>Определение S.aureus (классический бактериологический метод)</t>
  </si>
  <si>
    <t>Определение S.aureus (метод мембранной фильтрации)</t>
  </si>
  <si>
    <t>Определение плесневых грибов и дрожжей классический бактериологический метод</t>
  </si>
  <si>
    <t>Определение плесневых грибов и дрожжей  (метод мембранной фильтрации)</t>
  </si>
  <si>
    <t>5.2</t>
  </si>
  <si>
    <t>Смывы с объектов окружающей среды</t>
  </si>
  <si>
    <t>Определение бактерии группы кишечной палочки (классический бактериологический метод)</t>
  </si>
  <si>
    <t>МПБ</t>
  </si>
  <si>
    <t>ср.Кода</t>
  </si>
  <si>
    <t>одноразовый тампон</t>
  </si>
  <si>
    <t xml:space="preserve">Определение S.aureus (классический бактериологический метод) </t>
  </si>
  <si>
    <t>Определение патогенных энтеробактерии  (классический бактериологический метод)</t>
  </si>
  <si>
    <t>Определение условно-патогенных энтеробактерии (классический бактериологический метод)</t>
  </si>
  <si>
    <t>фосфатный буфер</t>
  </si>
  <si>
    <t>5.3</t>
  </si>
  <si>
    <t>Воздух закрытых помещений</t>
  </si>
  <si>
    <t>Определение общего микробного числа (седиментационный метод)</t>
  </si>
  <si>
    <t>Определение общего микробного числа (аспирационный метод)</t>
  </si>
  <si>
    <t>Определение S.aureus (седиментационный метод)</t>
  </si>
  <si>
    <t>Определение S.aureus (аспирационный метод)</t>
  </si>
  <si>
    <t>Определение плесневых грибов и дрожжей (седиментационный метод)</t>
  </si>
  <si>
    <t>теллурит калия 2%</t>
  </si>
  <si>
    <t>Определение плесневых грибов и дрожжей (аспирационный метод)</t>
  </si>
  <si>
    <t>5.4</t>
  </si>
  <si>
    <t>Парфюмерно-косметическая продукция</t>
  </si>
  <si>
    <t>Определение колиформных мезофильно-анаэробных, факультативно анаэробных микроорганизмов (классический бактериологический метод)</t>
  </si>
  <si>
    <t>Определение Enterobacteriaceae (классический бактериологический метод)</t>
  </si>
  <si>
    <t>Определение дрожжеподобных грибов рода Candida и плесневых грибов (классический бактериологический метод)</t>
  </si>
  <si>
    <t>агар Сабуро с ТТХ</t>
  </si>
  <si>
    <t>Почва и лечебная грязь</t>
  </si>
  <si>
    <t>Определение общего микробного числа (классический бактериологический метод)</t>
  </si>
  <si>
    <t>Определение коли-титра (классический бактериологический метод)</t>
  </si>
  <si>
    <t>Определение титра E.coli (классический бактериологический метод)</t>
  </si>
  <si>
    <t>Определение термофилов (классический бактериологический метод)</t>
  </si>
  <si>
    <t>Определение титра Cl.perfringens, титра Cl.tetani (классический бактериологический метод)</t>
  </si>
  <si>
    <t>молоко обезжиренное стерильное</t>
  </si>
  <si>
    <t>Определение патогенных энтеробактерий (классический бактериологический метод)</t>
  </si>
  <si>
    <t>5.6</t>
  </si>
  <si>
    <t>Дезсредства</t>
  </si>
  <si>
    <t>Определение антимикробной активности (классический бактериологический метод)</t>
  </si>
  <si>
    <t>натрий серноватистокислый</t>
  </si>
  <si>
    <t>фильтровальная бумага</t>
  </si>
  <si>
    <t>сыворотка КРС</t>
  </si>
  <si>
    <t>твин-80</t>
  </si>
  <si>
    <t>тест-культура S.aureus</t>
  </si>
  <si>
    <t>тест-культура Ps.aeruginosa</t>
  </si>
  <si>
    <t>тест-культура Candida albicans</t>
  </si>
  <si>
    <t>стандарт мутности по МакФарланду</t>
  </si>
  <si>
    <t>Определение  E.coli (классический бактериологический метод)</t>
  </si>
  <si>
    <t xml:space="preserve">Определение  Ps.aeruginosa </t>
  </si>
  <si>
    <t>Определение стерилизующей активности (классический бактериологический метод)</t>
  </si>
  <si>
    <t>тест-культура B.cereus</t>
  </si>
  <si>
    <t>Контроль качества предстерилизационной очистки изделий медицинского назначения</t>
  </si>
  <si>
    <t>Набор реагентов"Азопирам-СК"</t>
  </si>
  <si>
    <t>Перекись водорода</t>
  </si>
  <si>
    <t>Флаконы</t>
  </si>
  <si>
    <t>Пипетки</t>
  </si>
  <si>
    <t>Вата</t>
  </si>
  <si>
    <t>Маска</t>
  </si>
  <si>
    <t>5.7</t>
  </si>
  <si>
    <t>Материал от людей - биосубстраты (в т.ч от больных, контактных и лиц, обследуемых с профилактической целью) - бактериологическое выделение и идентификация микроорганизмов (патогенной и условно-патогенной микрофлоры до рода и вида)</t>
  </si>
  <si>
    <t>Определение патогенных энтеробактерий  (классический бактериологический метод)</t>
  </si>
  <si>
    <t>Левина</t>
  </si>
  <si>
    <t>ВСА</t>
  </si>
  <si>
    <t>цитратная ср.</t>
  </si>
  <si>
    <t>ср.с мочевиной</t>
  </si>
  <si>
    <t>агар с фенилал.</t>
  </si>
  <si>
    <t>среда с аминокисл.</t>
  </si>
  <si>
    <t>глюкозофосфатн. б-н</t>
  </si>
  <si>
    <t>тест на обр-е индола</t>
  </si>
  <si>
    <t>реактив на фенилал.</t>
  </si>
  <si>
    <t>сыв.диагн. для РА</t>
  </si>
  <si>
    <t>Определение условно-патогенных энтеробактерий,  неферментирующих грамотрицательных бактерий (классический бактериологический метод)</t>
  </si>
  <si>
    <t>ср/Гисса с угл.</t>
  </si>
  <si>
    <t>глюкозофосфатн.б-н</t>
  </si>
  <si>
    <t>окс.тест</t>
  </si>
  <si>
    <t>окр.по Гр.</t>
  </si>
  <si>
    <t>Определение условно-патогенных энтеробактерии, неферментирующих грамотрицательных бактерий  (методом Голда)</t>
  </si>
  <si>
    <t>аг.Мюллера-Хинтона</t>
  </si>
  <si>
    <t>одноразовый стакан</t>
  </si>
  <si>
    <t>Определение возбудителей воздушно-капельных инфекций  (классический бактериологический метод)
на коринебактерии</t>
  </si>
  <si>
    <t>ср.Тинсдейла</t>
  </si>
  <si>
    <t>селект.добавка FD073</t>
  </si>
  <si>
    <t>ОТДМ</t>
  </si>
  <si>
    <t>ср.Пизу</t>
  </si>
  <si>
    <t>селект.доб.Тинсдейла</t>
  </si>
  <si>
    <t>среды с углеводами</t>
  </si>
  <si>
    <t>крахмал</t>
  </si>
  <si>
    <t>мальтоза</t>
  </si>
  <si>
    <t>сахароза</t>
  </si>
  <si>
    <t>пептон 1%</t>
  </si>
  <si>
    <t>антитоксическая сыв.</t>
  </si>
  <si>
    <t>метиленовый синий</t>
  </si>
  <si>
    <t>стерил.тампон</t>
  </si>
  <si>
    <t>Определение возбудителей воздушно-капельных инфекций  (классический бактериологический метод
на менингококк)</t>
  </si>
  <si>
    <t>МПА  глюкозой, желчью</t>
  </si>
  <si>
    <t xml:space="preserve">каталазный тест </t>
  </si>
  <si>
    <t>Сыв.менингококковая (13типов)</t>
  </si>
  <si>
    <t>Определение (возбудители воздушно-капельных инфекций  классический бактериологический метод
на бордетеллы)</t>
  </si>
  <si>
    <t xml:space="preserve">КУА </t>
  </si>
  <si>
    <t>ср.Борде-Жангу</t>
  </si>
  <si>
    <t>Определение условно-патогенных энтеробактерии, неферментирующие грамотрицательные бактерии  (методом Голда)</t>
  </si>
  <si>
    <t>МПА с 5% кровью</t>
  </si>
  <si>
    <t>гемоглобин кристалич ("шокол." агар)</t>
  </si>
  <si>
    <t>эскулиновая среда</t>
  </si>
  <si>
    <t>ср.с АК</t>
  </si>
  <si>
    <t>реактив фосфатаза</t>
  </si>
  <si>
    <t>каталаза</t>
  </si>
  <si>
    <t>Определение кокковая флора (классический бактериологический метод
на стафилококк)</t>
  </si>
  <si>
    <t>ср.Баэрда-Паркера</t>
  </si>
  <si>
    <t>эмульсия яичн.желт.</t>
  </si>
  <si>
    <t>Определение кокковой флоры (классический бактериологический метод
на стрептококк)</t>
  </si>
  <si>
    <t>среда с АК</t>
  </si>
  <si>
    <t>стреп.сыв.для РА</t>
  </si>
  <si>
    <t>Определение кампилобактерии классический бактериологический метод</t>
  </si>
  <si>
    <t>агар Кармали</t>
  </si>
  <si>
    <t>бульон Престона</t>
  </si>
  <si>
    <t>Колумбия агар</t>
  </si>
  <si>
    <t>агар МакКонки</t>
  </si>
  <si>
    <t>добавка в агару Кармали</t>
  </si>
  <si>
    <t>Определение грибов рода кандида (классический бактериологический метод)</t>
  </si>
  <si>
    <t>б-он Сабуро</t>
  </si>
  <si>
    <t>дисбактериоз классический бактериологический метод</t>
  </si>
  <si>
    <t>среда с аминок-ми</t>
  </si>
  <si>
    <t>аг.Манна,Рогоза,Шарпа</t>
  </si>
  <si>
    <t>диски с АБ</t>
  </si>
  <si>
    <t>Определение антибиотикорезистентности выделенных микроорганизмов полуколичественный метод ТПК</t>
  </si>
  <si>
    <t>б-н Мюллера-Хинтона</t>
  </si>
  <si>
    <t>тест ТПК</t>
  </si>
  <si>
    <t xml:space="preserve">наконечник </t>
  </si>
  <si>
    <t>Исследование биоматериала на присутствие ДНК патогенных микроорганизмов качественный метод (классическая ПЦР)</t>
  </si>
  <si>
    <t xml:space="preserve">наконечники </t>
  </si>
  <si>
    <t xml:space="preserve"> Итого</t>
  </si>
  <si>
    <t>5.8</t>
  </si>
  <si>
    <t>Сыворотка крови (серологические исследования)</t>
  </si>
  <si>
    <t>Реакция пассивной гемаглютинации  брюшной тиф (Vi- антиген)</t>
  </si>
  <si>
    <t>эритроц. Диагн-м  Vi-антиген</t>
  </si>
  <si>
    <t>Реакция пассивной гемаглютинации на сальмонеллез</t>
  </si>
  <si>
    <t xml:space="preserve">эритр.диагн-м </t>
  </si>
  <si>
    <t xml:space="preserve"> </t>
  </si>
  <si>
    <t>Реакция пассивной гемаглютинации на дифтерию, столбняк</t>
  </si>
  <si>
    <t>диаг-м эритр. Дифтер.</t>
  </si>
  <si>
    <t>диагн-м эритр. Столбн.</t>
  </si>
  <si>
    <t>ИФА на разные микроорганизмы</t>
  </si>
  <si>
    <t>5.9</t>
  </si>
  <si>
    <t>Культуры микро-организмов</t>
  </si>
  <si>
    <t>фаготипирование выделенных микроорганизмов (в т.ч. возбудителей брюшного тифа и паратифов, золотистого стафилококка) классический бактериологический метод</t>
  </si>
  <si>
    <t>набор фагов</t>
  </si>
  <si>
    <t xml:space="preserve">определение tox+гена  метод ПЦР </t>
  </si>
  <si>
    <t>5.10</t>
  </si>
  <si>
    <t>Коректік орталар
Питательные среды</t>
  </si>
  <si>
    <t>Определение ростовых, дифференцирующих и ингибирующих свойств 
классический бактериологический метод</t>
  </si>
  <si>
    <t>Питательные среды</t>
  </si>
  <si>
    <t>9</t>
  </si>
  <si>
    <t>ТАРИФИКАЦИОННЫЙ СПИСОК</t>
  </si>
  <si>
    <t>работников  Филиала  "Научно-практический центр санитарно-эпидемиологической экспертизы и мониторинга"РГП на ПХВ"НЦОЗ" МЗ РК</t>
  </si>
  <si>
    <t>Наименование исследования</t>
  </si>
  <si>
    <t>Наименование должностей</t>
  </si>
  <si>
    <t>Итого ФЗП *)</t>
  </si>
  <si>
    <t>Стоимость часа **)</t>
  </si>
  <si>
    <t>Стоимость минуты ***)</t>
  </si>
  <si>
    <t>Норма времени ****)</t>
  </si>
  <si>
    <t>Сумма заработной платы  *****)</t>
  </si>
  <si>
    <t xml:space="preserve">Врач </t>
  </si>
  <si>
    <t>Средний медицинский персонал</t>
  </si>
  <si>
    <t>Прочий персонал</t>
  </si>
  <si>
    <t>Приложение №7</t>
  </si>
  <si>
    <t>к приказу Министерства здравоохранения РК</t>
  </si>
  <si>
    <t>Согласовано:</t>
  </si>
  <si>
    <t>Форма 3</t>
  </si>
  <si>
    <t>__________________
руководитель структурного подразделения уполномоченного органа в области охраны здоровья населения)</t>
  </si>
  <si>
    <t xml:space="preserve">Филиал  "Научно-практический центр санитарно-эпидемиологической экспертизы и мониторинга" РГП на ПХВ "НЦОЗ" МЗ РК                                                                                                                    </t>
  </si>
  <si>
    <t>Проведение санитарно-химических, бактериологических, паразитологических, вирусологических, радиологических и токсикологических, особо-опасных лабораторных исследований, замеры электромагнитных полей и других факторов среды обитания человека, проведение дезинфекционных и дезинсекционных мероприятий, разработка нормативно-правовых актов, разработка методических указаний, экспертиза проектных и предпроектных документов, реализация печатной продукции</t>
  </si>
  <si>
    <t>Наименование</t>
  </si>
  <si>
    <t>Ед. измерения</t>
  </si>
  <si>
    <t>Всего</t>
  </si>
  <si>
    <t>Норма времени работы (в минутах)</t>
  </si>
  <si>
    <t>в том числе: работников</t>
  </si>
  <si>
    <t>оборудования ( инженер)</t>
  </si>
  <si>
    <t>Инженер, техник-дозиметрист</t>
  </si>
  <si>
    <t>Прочие</t>
  </si>
  <si>
    <t>приказ</t>
  </si>
  <si>
    <t>длительность исследование</t>
  </si>
  <si>
    <t>приказ №210 п.6.1</t>
  </si>
  <si>
    <t>3 дня</t>
  </si>
  <si>
    <t>Определение  общих колиформных бактерий бродильный метод</t>
  </si>
  <si>
    <t>приказ №210 п.6.2</t>
  </si>
  <si>
    <t>Определение общих колифаги  ( прямой метод, метод накопления)</t>
  </si>
  <si>
    <t>приказ №210 п.6.6</t>
  </si>
  <si>
    <t>приказ №210 п.6.3</t>
  </si>
  <si>
    <t>приказ №210 п.6.4</t>
  </si>
  <si>
    <t>приказ №210 п.6.5</t>
  </si>
  <si>
    <t>приказ №210 п.6.7</t>
  </si>
  <si>
    <t>приказ №210 п.6.8</t>
  </si>
  <si>
    <t>приказ №210 п.6.9</t>
  </si>
  <si>
    <t>приказ №210 п.6.10</t>
  </si>
  <si>
    <t>приказ №210 п.6.11</t>
  </si>
  <si>
    <t>5 дня</t>
  </si>
  <si>
    <t>приказ №210 п.6.12</t>
  </si>
  <si>
    <t>приказ №210 п.6.13</t>
  </si>
  <si>
    <t>приказ №210 п.6.14</t>
  </si>
  <si>
    <t>приказ №210 п.6.15</t>
  </si>
  <si>
    <t>приказ №210 п.6.16</t>
  </si>
  <si>
    <t>приказ №210 п.6.18</t>
  </si>
  <si>
    <t>приказ №210 п.6.19</t>
  </si>
  <si>
    <t>приказ №210 п.6.20</t>
  </si>
  <si>
    <t>приказ №210 п.6.21</t>
  </si>
  <si>
    <t>приказ №210 п.6.22</t>
  </si>
  <si>
    <t>приказ №210 п.6.23</t>
  </si>
  <si>
    <t>приказ №210 п.6.24</t>
  </si>
  <si>
    <t>приказ №210 п.6.25</t>
  </si>
  <si>
    <t>приказ №210 п.6.26</t>
  </si>
  <si>
    <t>приказ №210 п.6.27</t>
  </si>
  <si>
    <t>приказ №210 п.6.28</t>
  </si>
  <si>
    <t>приказ №210 п.6.30</t>
  </si>
  <si>
    <t>приказ №210 п.6.31</t>
  </si>
  <si>
    <t>приказ №210 п.6.32</t>
  </si>
  <si>
    <t>2 дня</t>
  </si>
  <si>
    <t>приказ №210 п.6.33</t>
  </si>
  <si>
    <t>8 дня</t>
  </si>
  <si>
    <t>Определение анаэробных и аэробных микроорганизмов (мембранной фильтрации)</t>
  </si>
  <si>
    <t>приказ №210 п.6.34</t>
  </si>
  <si>
    <t>приказ №210 п.6.35</t>
  </si>
  <si>
    <t>приказ №210 п.6.36</t>
  </si>
  <si>
    <t>приказ №210 п.6.37</t>
  </si>
  <si>
    <t>приказ №210 п.6.38</t>
  </si>
  <si>
    <t>Salmonella метод мембранной фильтрации</t>
  </si>
  <si>
    <t>приказ №210 п.6.39</t>
  </si>
  <si>
    <t>E.coli метод мембранной фильтрации</t>
  </si>
  <si>
    <t>приказ №210 п.6.40</t>
  </si>
  <si>
    <t>приказ №210 п.6.41</t>
  </si>
  <si>
    <t>плесневые грибы и дрожжи классический бактериологический метод</t>
  </si>
  <si>
    <t>приказ №210 п.6.42</t>
  </si>
  <si>
    <t>приказ №210 п.6.43</t>
  </si>
  <si>
    <t>приказ №210 п.6.44</t>
  </si>
  <si>
    <t>приказ №210 п.6.45</t>
  </si>
  <si>
    <t>приказ №210 п.6.46</t>
  </si>
  <si>
    <t>приказ №210 п.6.47</t>
  </si>
  <si>
    <t>приказ №210 п.6.48</t>
  </si>
  <si>
    <t>приказ №210 п.6.49</t>
  </si>
  <si>
    <t>приказ №210 п.6.50</t>
  </si>
  <si>
    <t>приказ №210 п.6.51</t>
  </si>
  <si>
    <t>приказ №210 п.6.52</t>
  </si>
  <si>
    <t>приказ №210 п.6.53</t>
  </si>
  <si>
    <t>3дня</t>
  </si>
  <si>
    <t>приказ №210 п.6.54</t>
  </si>
  <si>
    <t>5.5</t>
  </si>
  <si>
    <t>приказ №210 п.6.55</t>
  </si>
  <si>
    <t>приказ №210 п.6.56</t>
  </si>
  <si>
    <t>приказ №210 п.6.57</t>
  </si>
  <si>
    <t>приказ №210 п.6.58</t>
  </si>
  <si>
    <t>приказ №210 п.6.59</t>
  </si>
  <si>
    <t>приказ №210 п.6.60</t>
  </si>
  <si>
    <t>приказ №210 п.6.61</t>
  </si>
  <si>
    <t>приказ №210 п.6.62</t>
  </si>
  <si>
    <t>приказ №210 п.6.63</t>
  </si>
  <si>
    <t>10 дней</t>
  </si>
  <si>
    <t>Определение  грибов рода кандида(Candida albicans) (классический бактериологический метод)</t>
  </si>
  <si>
    <t>приказ №210 п.6.64</t>
  </si>
  <si>
    <t>приказ №210 п.6.65</t>
  </si>
  <si>
    <t>приказ №210 п.6.66</t>
  </si>
  <si>
    <t>приказ №210 п.6.67</t>
  </si>
  <si>
    <t>приказ №210 п.6.68</t>
  </si>
  <si>
    <t>приказ №210 п.6.69</t>
  </si>
  <si>
    <t>приказ №210 п.6.70</t>
  </si>
  <si>
    <t>5дня</t>
  </si>
  <si>
    <t>Определение дисбактериоза (классический бактериологический метод)</t>
  </si>
  <si>
    <t>приказ №210 п.6.71</t>
  </si>
  <si>
    <t>Определение антибиотикорезистентности выделенных микроорганизмов диско-диффузионный метод,
метод серийных разведений</t>
  </si>
  <si>
    <t>приказ №210 п.6.72</t>
  </si>
  <si>
    <t xml:space="preserve">Определение антибиотикорезистентности выделенных микроорганизмов полуколичественный метод </t>
  </si>
  <si>
    <t>Исследование биоматериала на присутствие дезоксирибонукклеиновая кислота патогенных микроорганизмов качественный метод классическая полимеразно-цепная реакция</t>
  </si>
  <si>
    <t>приказ №210 п.6.73</t>
  </si>
  <si>
    <t>приказ №210 п.6.77</t>
  </si>
  <si>
    <t>приказ №210 п.6.74</t>
  </si>
  <si>
    <t>Иммунна ферментный анализ на разные микроорганизмы</t>
  </si>
  <si>
    <t>приказ №210 п.6.75</t>
  </si>
  <si>
    <t>приказ №210 п.6.78</t>
  </si>
  <si>
    <t xml:space="preserve">Приложение №5 к приказу                              Министерства здравоохранения РК                      №____________________                                                   "_____" _____________2001г.                                         </t>
  </si>
  <si>
    <t>Форма 2.3</t>
  </si>
  <si>
    <t>Филиал "Научно-практический центр санитарно-эпидемиологической экспертизы и мониторинга" РГП на ПХв "НЦОЗ" МЗ РК</t>
  </si>
  <si>
    <t xml:space="preserve"> на проведение санитарно-химических, бактериологических, паразитологических, вирусологических, радиологических и токсикологических, особо-опасных лабораторных исследований, замеров электромагнитных полей и других факторов среды обитания человека, проведение дезинфекционных и дезинсекционных мероприятий, разработку нормативно-правовых актов, разработку методических указаний, экспертизу проектных и предпроектных документов, реализацию печатной продукции</t>
  </si>
  <si>
    <t>№</t>
  </si>
  <si>
    <t>Наименование услуги</t>
  </si>
  <si>
    <t>Наименование оборудования</t>
  </si>
  <si>
    <t>Год закупа</t>
  </si>
  <si>
    <t>Ввод в эксплуатацию</t>
  </si>
  <si>
    <t>Первоначальная стоимость</t>
  </si>
  <si>
    <t>Годовая норма износа</t>
  </si>
  <si>
    <t>Износ с начала поступления</t>
  </si>
  <si>
    <t>Остаточная стоимость</t>
  </si>
  <si>
    <t>Сумма износа (годовая) на отчетный период</t>
  </si>
  <si>
    <t>Сумма износа ( часовая)на отчетный период</t>
  </si>
  <si>
    <t>Норма времени (минуты)</t>
  </si>
  <si>
    <t>Сумма износа за норматив.времени соотв услуги</t>
  </si>
  <si>
    <t>термостат</t>
  </si>
  <si>
    <t>сухожаровой шкаф</t>
  </si>
  <si>
    <t>дистиллятор</t>
  </si>
  <si>
    <t>рНметр</t>
  </si>
  <si>
    <t>автоклав</t>
  </si>
  <si>
    <t>эл.весы</t>
  </si>
  <si>
    <t>вакуумный прибор</t>
  </si>
  <si>
    <t>магнитная мешалка с подогревом</t>
  </si>
  <si>
    <t>микроскоп</t>
  </si>
  <si>
    <t>гомогенизатор</t>
  </si>
  <si>
    <t>термостат 37°С</t>
  </si>
  <si>
    <t>термостат 43°С</t>
  </si>
  <si>
    <t>водяная баня</t>
  </si>
  <si>
    <t>термостат 25°С</t>
  </si>
  <si>
    <t>термостат 30°С</t>
  </si>
  <si>
    <t>термостат 55°С</t>
  </si>
  <si>
    <t>центрифуга</t>
  </si>
  <si>
    <t>клетка с поилкой 
д/мышей</t>
  </si>
  <si>
    <t>анаэростат</t>
  </si>
  <si>
    <t>ламинарный бокс</t>
  </si>
  <si>
    <t>микроцентрифуга</t>
  </si>
  <si>
    <t>вортекс</t>
  </si>
  <si>
    <t>термостат с т/блок</t>
  </si>
  <si>
    <t xml:space="preserve">амплификатор </t>
  </si>
  <si>
    <t>пипеточный дозатор (9 шт)</t>
  </si>
  <si>
    <t>морозильная камера</t>
  </si>
  <si>
    <t xml:space="preserve">термостат </t>
  </si>
  <si>
    <t>пробоотборник возд.</t>
  </si>
  <si>
    <t>термостат, 25°С</t>
  </si>
  <si>
    <t>термостат, 37°С</t>
  </si>
  <si>
    <t>термостат, 30°С</t>
  </si>
  <si>
    <t>денситометр</t>
  </si>
  <si>
    <t>стереомикроскоп</t>
  </si>
  <si>
    <t>пипеточный дозатор</t>
  </si>
  <si>
    <t>(тыс. тенге)</t>
  </si>
  <si>
    <t>Перечень затрат</t>
  </si>
  <si>
    <t>Проектируемые данные для расчета цены</t>
  </si>
  <si>
    <t>Приобретение прочих запасов</t>
  </si>
  <si>
    <t>Оплата услуг связи</t>
  </si>
  <si>
    <t>Оплата коммунальных услуг</t>
  </si>
  <si>
    <t>Оплата прочих услуг и работ</t>
  </si>
  <si>
    <t>Накладные расходы в к ФОТ работников организации в  % ***)</t>
  </si>
  <si>
    <t>Фонд заработной платы работников Организации **)</t>
  </si>
  <si>
    <t>Всего накладные расходы *)</t>
  </si>
  <si>
    <t>К А Л Ь К У Л Я Ц И Я</t>
  </si>
  <si>
    <t>РГП на ПХВ "Национальный центр общественного здравоохранения" МЗ РК</t>
  </si>
  <si>
    <t>тенге</t>
  </si>
  <si>
    <t>№п/п</t>
  </si>
  <si>
    <t>Прямые затраты</t>
  </si>
  <si>
    <t>Всего прямые затраты</t>
  </si>
  <si>
    <t>Накладные расходы</t>
  </si>
  <si>
    <t>Всего  себестоимость услуг</t>
  </si>
  <si>
    <t xml:space="preserve">Рентабельность </t>
  </si>
  <si>
    <t xml:space="preserve">Цена с учетом рентабельности </t>
  </si>
  <si>
    <t>Чистый доход прибыль</t>
  </si>
  <si>
    <t>Материальные затраты</t>
  </si>
  <si>
    <t>Затраты на оплату труда</t>
  </si>
  <si>
    <t>Амортизационные отчисления</t>
  </si>
  <si>
    <t>Заработная плата</t>
  </si>
  <si>
    <t>Дополнительная заработная плата</t>
  </si>
  <si>
    <t>Взносы работодателей</t>
  </si>
  <si>
    <t>в %</t>
  </si>
  <si>
    <t>10=9*4</t>
  </si>
  <si>
    <t>Сводные данные для анализа проекта цен на услуги (продукции) оказываемые на платной основе</t>
  </si>
  <si>
    <t xml:space="preserve">РГП на ПХВ "Национальный центр общественного здравоохранения"  МЗ РК
</t>
  </si>
  <si>
    <t>Наименование услуг (продукции)</t>
  </si>
  <si>
    <t>Рентабельность (прибыль)</t>
  </si>
  <si>
    <t>Цена услуги (продукции) с учетом рентабельности (прибыли)</t>
  </si>
  <si>
    <t>Фактически за предыдущий период (квартал)</t>
  </si>
  <si>
    <t>Фактически за отчетный период (квартал)</t>
  </si>
  <si>
    <t xml:space="preserve">РГП на ПХВ "Национальный центр общественного здравоохранения " МЗ РК </t>
  </si>
  <si>
    <t>анализ</t>
  </si>
  <si>
    <t>1</t>
  </si>
  <si>
    <t>чашка Петри</t>
  </si>
  <si>
    <t>Этиловый спирт</t>
  </si>
  <si>
    <t>ч/Петри</t>
  </si>
  <si>
    <t>ИФА тест-система</t>
  </si>
  <si>
    <t>спирт этиловый</t>
  </si>
  <si>
    <t>пара</t>
  </si>
  <si>
    <t>уп (1000 шт)</t>
  </si>
  <si>
    <t>итого</t>
  </si>
  <si>
    <t>7.1</t>
  </si>
  <si>
    <t xml:space="preserve">Исследования на грипп А/В  методом ПЦР </t>
  </si>
  <si>
    <t>Апли Сенс вирусы гриппа А/В, ПЦР тест система с учетом результатов в режиме реального времени</t>
  </si>
  <si>
    <t>набор -55 анализов</t>
  </si>
  <si>
    <t>МР "Лабораторная диагностика гриппа" утв. КГСЭН МЗ РК,  приказ  № 207 от 20.08.2012 г ", согласно прилагаемой инструкции, МР "Метод полимеразной цепной реакции в диагностике вирусных инфекций" утв. КГСЭН мЗ РК от 25.12.2012г.№315</t>
  </si>
  <si>
    <t>набор -100 анализов</t>
  </si>
  <si>
    <t xml:space="preserve">в упаковке 1000 шт </t>
  </si>
  <si>
    <t>пробирки Эппендорф 1,5 мл</t>
  </si>
  <si>
    <t>7.2</t>
  </si>
  <si>
    <t xml:space="preserve">Исследования на грипп. Обнаружения противогриппозных антител </t>
  </si>
  <si>
    <t>фл (мл)</t>
  </si>
  <si>
    <t>Раствор Хенкса</t>
  </si>
  <si>
    <t>штук</t>
  </si>
  <si>
    <t>уп (шт)</t>
  </si>
  <si>
    <t>наконечники  без фильтра объемом-200мкл (стерильные)</t>
  </si>
  <si>
    <t>уп(шт)</t>
  </si>
  <si>
    <t>7.3</t>
  </si>
  <si>
    <t>Грипп и другие ОРВИ. Изоляция вируса гриппа в мазках из зева и носа, секционном материале</t>
  </si>
  <si>
    <t xml:space="preserve">Наконечники с фильтром,  объем 10мкл-1000 мкл (стерильные) </t>
  </si>
  <si>
    <t>7.4</t>
  </si>
  <si>
    <t>ОРВИ- Скрин. Обнаружение РНК вируса в мазках из зева и носа, секционном материале</t>
  </si>
  <si>
    <t>ИТОГО</t>
  </si>
  <si>
    <t>7.5</t>
  </si>
  <si>
    <t xml:space="preserve">Исследования на  энтеровирусные инфекции. Определение возбудителя вирусологическим методом  </t>
  </si>
  <si>
    <t xml:space="preserve">Руководство по вирусологическим исследованиям полиомиелита, ВОЗ Москва 1998 г. Методы лабораторной диагностики полиомиелита и других энтеровирусных инфекций  утв КГСЭН МЗ РК от 20.04.10 г. приказ № 120 </t>
  </si>
  <si>
    <t>Раствор Трипсина уп/5х100мл</t>
  </si>
  <si>
    <t>7.6</t>
  </si>
  <si>
    <t xml:space="preserve">Исследования на энтеровирусы  методом ПЦР </t>
  </si>
  <si>
    <t xml:space="preserve"> МР "Метод полимеразной цепной реакции в диагностике вирусных инфекций" утв. КГСЭН мЗ РК от 25.12.2012г.№315, . Методы лабораторной диагностики полиомиелита и других энтеровирусных инфекций  утв КГСЭН МЗ РК от 20.04.10 г. приказ № 120 </t>
  </si>
  <si>
    <t>7.7</t>
  </si>
  <si>
    <t>Энтеровирусные инфекции. изоляция вируса в пробах окружающей среды (вода сточная, питьевая, открытых водоемов, плавательных бассейнов)</t>
  </si>
  <si>
    <t xml:space="preserve">Руководство по вирусологическим исследованиям полиомиелита, ВОЗ Москва 1998 г. МР "Методы санитарно-вирусологических исследований воды водных объектов" утв. КГСЭН МЗ РК от 20.04.10г.  </t>
  </si>
  <si>
    <t>7.8</t>
  </si>
  <si>
    <t>Полиомиелит. Изоляция вируса в фекалиях, ликворе, секционном материале</t>
  </si>
  <si>
    <t>Раствор Трипсина флакон 450 мл</t>
  </si>
  <si>
    <t>7.9</t>
  </si>
  <si>
    <t>Выявления иммуноглобулинов класса М к вирусу гепатита А методом  ИФА</t>
  </si>
  <si>
    <t>Тест система Вектогеп А антитела IgM</t>
  </si>
  <si>
    <t>набор - 96 анализов</t>
  </si>
  <si>
    <t xml:space="preserve">МР "Иммуноферментный анализ вирусных инфекций" утв. МЗ РК РСЭС, НЦГиЭ им. Х.Жуматова от 31.10.08г. </t>
  </si>
  <si>
    <t>7.10</t>
  </si>
  <si>
    <t xml:space="preserve">обнаружение антигена вируса гепатита А в фекалиях, пробах окружающей среды (вода сточная, питьевая, </t>
  </si>
  <si>
    <t>Тест система ВГА-антиген-ИФА-БЕСТ</t>
  </si>
  <si>
    <t>7.11</t>
  </si>
  <si>
    <t>Выявления антител и антигенов к вирусу гепатита В. Методом ИФА</t>
  </si>
  <si>
    <t xml:space="preserve">HBsAg </t>
  </si>
  <si>
    <t>HBsAg- подтверждаюший .</t>
  </si>
  <si>
    <t>HBeAg</t>
  </si>
  <si>
    <t xml:space="preserve">aHBcor-IgM  </t>
  </si>
  <si>
    <t xml:space="preserve">aHBcor-total </t>
  </si>
  <si>
    <t>aHBs-total</t>
  </si>
  <si>
    <t xml:space="preserve">aHBe-IgG </t>
  </si>
  <si>
    <t>7.12</t>
  </si>
  <si>
    <t>Определение HBsAg</t>
  </si>
  <si>
    <t>7.13</t>
  </si>
  <si>
    <t>Определение HBsAg с подтверждающим;</t>
  </si>
  <si>
    <t>Тест система Векто Бест              гепатит В  НВsAg с подтверждающим</t>
  </si>
  <si>
    <t>7.14</t>
  </si>
  <si>
    <t xml:space="preserve">Определение HBeAg, </t>
  </si>
  <si>
    <t>Тест система Векто Бест              гепатит В  НВе антиген</t>
  </si>
  <si>
    <t>7.15</t>
  </si>
  <si>
    <t xml:space="preserve"> Определениеa HBcor total,</t>
  </si>
  <si>
    <t>Тест система Векто Бест              гепатит В  НВсоr total антитела</t>
  </si>
  <si>
    <t>7.16</t>
  </si>
  <si>
    <t xml:space="preserve">Определениеa HBcor IgM,  </t>
  </si>
  <si>
    <t>Тест система Векто Бест              гепатит В  НВсоr IgM антитела</t>
  </si>
  <si>
    <t>7.17</t>
  </si>
  <si>
    <t xml:space="preserve">Определениеa HBs-total, </t>
  </si>
  <si>
    <t>Тест система ВектоБест               гепатит В  НВs total антитела</t>
  </si>
  <si>
    <t>7.18</t>
  </si>
  <si>
    <t>Определение aHBeIgG</t>
  </si>
  <si>
    <t>Тест система Векто Бест               гепатит В  НВе антитела</t>
  </si>
  <si>
    <t>7.19</t>
  </si>
  <si>
    <t>Исследования на вирусные гепатиты определение возбудителя гепатита В методом ПЦР (качественный анализ)</t>
  </si>
  <si>
    <t xml:space="preserve">тест-система для обнаружения ДНК вируса гепатита В  </t>
  </si>
  <si>
    <t>набор - 112 анализов</t>
  </si>
  <si>
    <t xml:space="preserve"> МР "Метод полимеразной цепной реакции в диагностике вирусных инфекций" утв. КГСЭН мЗ РК от 25.12.2012г.№315</t>
  </si>
  <si>
    <t>7.20</t>
  </si>
  <si>
    <t>Исследования на вирусные гепатиты определение возбудителя гепатита В методом ПЦР (количественный  анализ)</t>
  </si>
  <si>
    <t xml:space="preserve">тест-система для обнаружения ДНК вируса гепатита В (количественный анализ) </t>
  </si>
  <si>
    <t>набор -  80 анализов</t>
  </si>
  <si>
    <t>7.21</t>
  </si>
  <si>
    <t>определение генотипов A, B, C и D вируса гепатита B. Методом ПЦР</t>
  </si>
  <si>
    <t>набор/55</t>
  </si>
  <si>
    <t xml:space="preserve"> МР "Метод полимеразной цепной реакции в диагностике вирусных инфекций" утв. КГСЭН мЗ РК от 25.12.2012г.№327</t>
  </si>
  <si>
    <t>7.22</t>
  </si>
  <si>
    <t>Выявление лекарственной устойчивости к лекарственным средствам ВГВ. Методом ПЦР</t>
  </si>
  <si>
    <t>набор/100</t>
  </si>
  <si>
    <t xml:space="preserve"> МР "Метод полимеразной цепной реакции в диагностике вирусных инфекций" утв. КГСЭН мЗ РК от 25.12.2012г.№328</t>
  </si>
  <si>
    <t xml:space="preserve">Набор для секвенирования на 100 определений BigDyeTerminator v3.1 Cycle Sequencing </t>
  </si>
  <si>
    <t>набор/101</t>
  </si>
  <si>
    <t>7.23</t>
  </si>
  <si>
    <t>Выявления антител к вирусу гепатита Дельта</t>
  </si>
  <si>
    <t>Тест система Векто Бест               гепатит Дельта иммуноглоблины Ig М</t>
  </si>
  <si>
    <t>7.24</t>
  </si>
  <si>
    <t xml:space="preserve">обнаружение РНК вируса гепатита Д методом ПЦР (качественный анализ) </t>
  </si>
  <si>
    <t xml:space="preserve">тест-система для обнаружения РНК вируса гепатита Д </t>
  </si>
  <si>
    <t>уп (500 шт)</t>
  </si>
  <si>
    <t>7.25</t>
  </si>
  <si>
    <t xml:space="preserve">обнаружение РНК вируса гепатита Д методом ПЦР (количественный анализ) </t>
  </si>
  <si>
    <t>7.26</t>
  </si>
  <si>
    <t>Выявления  антител к вирусу гепатита С. Методом ИФА</t>
  </si>
  <si>
    <t>Тест система Векто Бест гепатит HCV вирус</t>
  </si>
  <si>
    <t>7.27</t>
  </si>
  <si>
    <t>Подтверждения  антител к вирусу гепатита С</t>
  </si>
  <si>
    <t>Тест система Векто Бест гепатит HCV вирус потверждающий тест</t>
  </si>
  <si>
    <t>набор - 48 анализов</t>
  </si>
  <si>
    <t>7.28</t>
  </si>
  <si>
    <t>Исследования на вирусные гепатиты определение возбудителя гепатита С методом ПЦР (качественный  анализ)</t>
  </si>
  <si>
    <t xml:space="preserve">тест-система для обнаружения РНК вируса гепатита С  </t>
  </si>
  <si>
    <t>7.29</t>
  </si>
  <si>
    <t>Исследования на вирусные гепатиты Определение возбудителя гепатита С методом ПЦР (количественный  анализ)</t>
  </si>
  <si>
    <t>тест-система для обнаружения РНК вируса гепатита С   (количественный анализ)</t>
  </si>
  <si>
    <t>7.30</t>
  </si>
  <si>
    <t>определение генотипа вируса гепатита C (1a, 1b, 2, 3a,4)</t>
  </si>
  <si>
    <t>7.32</t>
  </si>
  <si>
    <t>Выявления антигена ротовирусов    методом ИФА</t>
  </si>
  <si>
    <t xml:space="preserve">Тест система Векто Бест ротавирусный антиген </t>
  </si>
  <si>
    <t>7.33</t>
  </si>
  <si>
    <t>Ротавирусные, астро/нора вирусные  инфекции. Методом ПЦР</t>
  </si>
  <si>
    <t>Набор реагентов для выявления и дифференциации РНК ротавирусов группы А, из объектов окружающей среды и клинического материала</t>
  </si>
  <si>
    <t>набор - 55 анализов</t>
  </si>
  <si>
    <t>7.34</t>
  </si>
  <si>
    <t>Выявления иммуноглобулинов класса М к вирусу кори методом ИФА</t>
  </si>
  <si>
    <t xml:space="preserve">Векто Бест корь IgM </t>
  </si>
  <si>
    <t>7.35</t>
  </si>
  <si>
    <t>Выявления иммуноглобулинов класса G к вирусу кори методом ИФА</t>
  </si>
  <si>
    <t>Векто Бест корь IgG</t>
  </si>
  <si>
    <t>Выявления иммуноглобулинов класса М к вирусу краснухи  методом ИФА</t>
  </si>
  <si>
    <t>Векто Бест Рубелла Ig М</t>
  </si>
  <si>
    <t>Выявления иммуноглобулинов класса G к вирусу краснухи  методом ИФА</t>
  </si>
  <si>
    <t>Векто Бест Рубелла Ig G</t>
  </si>
  <si>
    <t>Определения индекса авидности иммуноглобулинов класса G к вирусу краснухи методом ИФА</t>
  </si>
  <si>
    <t>Векто Бест Рубелла авидность    Ig G</t>
  </si>
  <si>
    <t>набор/60</t>
  </si>
  <si>
    <t xml:space="preserve"> МР "Метод полимеразной цепной реакции в диагностике вирусных инфекций" утв. КГСЭН мЗ РК от 25.12.2012г.№323</t>
  </si>
  <si>
    <t>набор -96 анализов</t>
  </si>
  <si>
    <t>Выращивание  1-го матраца маточной тканевой культуры</t>
  </si>
  <si>
    <t>фл(мл)</t>
  </si>
  <si>
    <t>Хепес фл/500мл</t>
  </si>
  <si>
    <t>Ратвор трипсина фл/5х100</t>
  </si>
  <si>
    <t xml:space="preserve">Исследование дезинфицирующих средств на вирусологическую активность </t>
  </si>
  <si>
    <t>перчатки</t>
  </si>
  <si>
    <t>перекись водорода</t>
  </si>
  <si>
    <t>аммиак</t>
  </si>
  <si>
    <t>пач</t>
  </si>
  <si>
    <t>Почва</t>
  </si>
  <si>
    <t>соляная кислота</t>
  </si>
  <si>
    <t>азотная кислота</t>
  </si>
  <si>
    <t>марля</t>
  </si>
  <si>
    <t>м</t>
  </si>
  <si>
    <t>серная кислота</t>
  </si>
  <si>
    <t>Жидкий азот</t>
  </si>
  <si>
    <t>ацетон</t>
  </si>
  <si>
    <t xml:space="preserve">Итого </t>
  </si>
  <si>
    <t>этиловый спирт</t>
  </si>
  <si>
    <t>маска</t>
  </si>
  <si>
    <t>На территории жилой застрой, при отводе земельных участков под строительство, в жилых и общественных зданиях</t>
  </si>
  <si>
    <t xml:space="preserve">Определение мощности дозы гамма излучения </t>
  </si>
  <si>
    <t xml:space="preserve">Определение плотность потока радона и ДПР </t>
  </si>
  <si>
    <t>Ренгенские кабинеты, кабинеты лучевой диагностики и терапии, организации использующие открытые ИИИ, рабочих мест</t>
  </si>
  <si>
    <t>Измерения произведения поглощенной дозы на площадь рентгеновского излучения на выходе рентгеновского аппарата определения расчетным путем эффективной дозы</t>
  </si>
  <si>
    <t xml:space="preserve">Определение доз облучения персонала </t>
  </si>
  <si>
    <t>Измерение индивидуальной дозы облучения персонала</t>
  </si>
  <si>
    <t>Определение цезия -137</t>
  </si>
  <si>
    <t>Определение стронций-90</t>
  </si>
  <si>
    <t>Определение суммарной альфа и бета активности  радионуклидов:</t>
  </si>
  <si>
    <t>Фильтр "синяя лента"</t>
  </si>
  <si>
    <t xml:space="preserve">Определение  цезия - 137 </t>
  </si>
  <si>
    <t xml:space="preserve">Определение стронция -90 </t>
  </si>
  <si>
    <t>Фильтр "синяя  лента"</t>
  </si>
  <si>
    <t>Определение  тория 232, фотоколориметрическим методом</t>
  </si>
  <si>
    <t xml:space="preserve">Определение радия (226) </t>
  </si>
  <si>
    <t xml:space="preserve">Определение радия (228) </t>
  </si>
  <si>
    <t>Определение содерджания: Урана (фотоколориметрическим методом )</t>
  </si>
  <si>
    <t xml:space="preserve">Определение удельной активности  полония-210 </t>
  </si>
  <si>
    <t>Пищевые продукты</t>
  </si>
  <si>
    <t xml:space="preserve">шт </t>
  </si>
  <si>
    <t>Определение лейконосток.классический бактериологический метод</t>
  </si>
  <si>
    <t>4.1</t>
  </si>
  <si>
    <t>4.1.1</t>
  </si>
  <si>
    <t xml:space="preserve">Дозиметер радиометр ДКС96 </t>
  </si>
  <si>
    <t>4.1.2</t>
  </si>
  <si>
    <t>Рамон-Радон-02</t>
  </si>
  <si>
    <t>4.2</t>
  </si>
  <si>
    <t>4.2.1</t>
  </si>
  <si>
    <t>определение мощности дозы гамма ренгеновское излучения на рабочих местах</t>
  </si>
  <si>
    <t>4.2.2</t>
  </si>
  <si>
    <t>дозиметр ренгеновского излучения клинический ДРК -1</t>
  </si>
  <si>
    <t>Альфа-Бета радиометр УМФ-2000</t>
  </si>
  <si>
    <t>Муфельная печь</t>
  </si>
  <si>
    <t>образцовые  меры для УМФ-2000</t>
  </si>
  <si>
    <t>Воздух промышленных предприятий,  воздух рабочей зоны</t>
  </si>
  <si>
    <t>4.3.1</t>
  </si>
  <si>
    <t>Измерения уровни концентрации радона , ДПР торона</t>
  </si>
  <si>
    <t>4.3.2</t>
  </si>
  <si>
    <t>Определение суммарной альфа-бета активности</t>
  </si>
  <si>
    <t>Пробоотборник Эпрам</t>
  </si>
  <si>
    <t>весы</t>
  </si>
  <si>
    <t>плита электрическая</t>
  </si>
  <si>
    <t xml:space="preserve">Атмосферный воздух, осадки, оседающая пыль </t>
  </si>
  <si>
    <t>4.4.1</t>
  </si>
  <si>
    <t>Шкаф сушильный СНОЛ</t>
  </si>
  <si>
    <t>4.4.2</t>
  </si>
  <si>
    <t>Определение  цезия - 137  (радиохимический метод)</t>
  </si>
  <si>
    <t>дистелятор</t>
  </si>
  <si>
    <t>4.4.3</t>
  </si>
  <si>
    <t>4.4.4</t>
  </si>
  <si>
    <t>Определения свинца -210</t>
  </si>
  <si>
    <t>Определения радия -226</t>
  </si>
  <si>
    <t xml:space="preserve"> Горнодобывающее,  Уранодобывающие предприятия, организации использующие ИИИ</t>
  </si>
  <si>
    <t>4.5.1</t>
  </si>
  <si>
    <t>Измерения массовой концентрации аэрозолей</t>
  </si>
  <si>
    <t>4.5.2</t>
  </si>
  <si>
    <t>Измерения альфа - излучения</t>
  </si>
  <si>
    <t>Измерения гамма- излучения</t>
  </si>
  <si>
    <t>4.5.4</t>
  </si>
  <si>
    <t>Измерения бета - излучения</t>
  </si>
  <si>
    <t>4.5.5</t>
  </si>
  <si>
    <t>Измерение нейтронного излучения</t>
  </si>
  <si>
    <t>4.5.6</t>
  </si>
  <si>
    <t>Измерения рентгеновского излучения</t>
  </si>
  <si>
    <t>Определение общей альфа - бета активности (методом мазков)</t>
  </si>
  <si>
    <t>Определения отдельных радионуклидов в зависимости от типа загрязнения-гамма спектометрия</t>
  </si>
  <si>
    <t xml:space="preserve">Гамма спектрометр "CANBERRA", </t>
  </si>
  <si>
    <t>Мультирад</t>
  </si>
  <si>
    <t>Щековая дробилка ЩД -6</t>
  </si>
  <si>
    <t>Определения отдельных радионуклидов в зависимости от типа загрязнения-бетта спектометрия</t>
  </si>
  <si>
    <t>Гамма спектрометр , "Мультирад"</t>
  </si>
  <si>
    <t>4.6</t>
  </si>
  <si>
    <t>Топливное сырье; Нефть продукты ее переработки и промышленные отходы; сырье , материалы и изделия; Минеральные удобрения; Строительные материалы; Ювилирные изделия</t>
  </si>
  <si>
    <t>4.6.1</t>
  </si>
  <si>
    <t>Определение удельной активности радионуклидов</t>
  </si>
  <si>
    <t>4.7</t>
  </si>
  <si>
    <t>Пищевый продукты, Лекарственные растения ,(сухие, жидкие, бальзамы, настойки), древесное сырье (спектрометрическим методом)</t>
  </si>
  <si>
    <t>4.7.1</t>
  </si>
  <si>
    <t>4.7.2</t>
  </si>
  <si>
    <t>4.8.1</t>
  </si>
  <si>
    <t>Определениеудельной активности радионуклидов ( цезия -137, калия -40, тория -232, радия -226)</t>
  </si>
  <si>
    <t>муфельная печь</t>
  </si>
  <si>
    <t>4.8.2</t>
  </si>
  <si>
    <t>Исследование воды (вода открытых источников,водоемов, подземных вод, вода из скважин, вода питьевая)</t>
  </si>
  <si>
    <t>4.10.1</t>
  </si>
  <si>
    <t>диски из нержавеющей стали</t>
  </si>
  <si>
    <t>Фотоколориметр</t>
  </si>
  <si>
    <t>Определение содерджания: Урана 238 (фотоколориметрическим методом )</t>
  </si>
  <si>
    <t xml:space="preserve">Определение удельной активности  свинца210 </t>
  </si>
  <si>
    <t xml:space="preserve">измерение радона </t>
  </si>
  <si>
    <t xml:space="preserve">Дозиметр  термолюминесцентный ДВГ-02, </t>
  </si>
  <si>
    <t>индивидуальный дозиметр</t>
  </si>
  <si>
    <t>2015</t>
  </si>
  <si>
    <t>8110</t>
  </si>
  <si>
    <t>определения факта облучения пищевых продуктов</t>
  </si>
  <si>
    <t>Электропарамагнитный резонанс ЭПР</t>
  </si>
  <si>
    <t>4.3</t>
  </si>
  <si>
    <t>4.4</t>
  </si>
  <si>
    <t>4.5</t>
  </si>
  <si>
    <t>4.5.3</t>
  </si>
  <si>
    <t>4.8</t>
  </si>
  <si>
    <t>4.10</t>
  </si>
  <si>
    <t>на территории жилой застрой, при отводе земельных участков под строительство, в жилых и общественных зданиях</t>
  </si>
  <si>
    <t>приказ № 210 от 28.08.2012 г. п.4.1</t>
  </si>
  <si>
    <t>приказ № 210 от 28.08.2012 г. п.4.2</t>
  </si>
  <si>
    <t>приказ № 210 от 28.08.2012 г. п.4.7</t>
  </si>
  <si>
    <t>приказ № 210 от 28.08.2012 г. п.4.9</t>
  </si>
  <si>
    <t>Атмосферный воздух, осадки, оседающая пыль (Мониторинг окружающей среды)</t>
  </si>
  <si>
    <t>приказ № 210 от 28.08.2012 г. п.416</t>
  </si>
  <si>
    <t>приказ № 210 от 28.08.2012 г. п.4.17</t>
  </si>
  <si>
    <t>приказ № 210 от 28.08.2012 г. п.4.18</t>
  </si>
  <si>
    <t>приказ № 210 от 28.08.2012 г. п.4.19</t>
  </si>
  <si>
    <t>приказ № 210 от 28.08.2012 г. п.4.20</t>
  </si>
  <si>
    <t>приказ № 210 от 28.08.2012 г. п.4.21</t>
  </si>
  <si>
    <t>приказ № 210 от 28.08.2012 г. п.4.23</t>
  </si>
  <si>
    <t>приказ № 210 от 28.08.2012 г. п.4.24</t>
  </si>
  <si>
    <t>приказ № 210 от 28.08.2012 г. п.4.25</t>
  </si>
  <si>
    <t>приказ № 210 от 28.08.2012 г. п.4.26</t>
  </si>
  <si>
    <t>приказ № 210 от 28.08.2012 г. п.4.27</t>
  </si>
  <si>
    <t>Пищевый продукты, Лекарственные растения , (сухие, жидкие, бальзамы, настойки), древесное сырье (спектрометрическим методом)</t>
  </si>
  <si>
    <t>приказ № 210 от 28.08.2012 г. п.4.31.33</t>
  </si>
  <si>
    <t>приказ № 210 от 28.08.2012 г. п.4.32.34.</t>
  </si>
  <si>
    <t>приказ № 210 от 28.08.2012 г. п.4.36.</t>
  </si>
  <si>
    <t>приказ № 210 от 28.08.2012 г. п.4.43</t>
  </si>
  <si>
    <t>приказ № 210 от 28.08.2012 г. п.4.46.</t>
  </si>
  <si>
    <t>приказ № 210 от 28.08.2012 г. п.4.49</t>
  </si>
  <si>
    <t>приказ № 210 от 28.08.2012 г. п.4.51</t>
  </si>
  <si>
    <t>приказ № 210 от 28.08.2012 г. п.4.69</t>
  </si>
  <si>
    <t>приказ № 210 от 28.08.2012 г. п.4.74</t>
  </si>
  <si>
    <t>одноразовый фильтр АПА-РСП-10</t>
  </si>
  <si>
    <t>никель азотнокислый</t>
  </si>
  <si>
    <t>калий железистосинеродный</t>
  </si>
  <si>
    <t>аммоний иодистый</t>
  </si>
  <si>
    <t>сурьма треххлористая</t>
  </si>
  <si>
    <t>уксусная кислота</t>
  </si>
  <si>
    <t>цезий азотно.кислый</t>
  </si>
  <si>
    <t>стронций азотнокислый</t>
  </si>
  <si>
    <t>иттрий азотнокислый</t>
  </si>
  <si>
    <t>лантан азотнокислый</t>
  </si>
  <si>
    <t>аммоний щавелевокислый</t>
  </si>
  <si>
    <t>калий сернокислый</t>
  </si>
  <si>
    <t>ортофосфорная кислота</t>
  </si>
  <si>
    <t>щавелевая кислота</t>
  </si>
  <si>
    <t>аскорбиновая кислота</t>
  </si>
  <si>
    <t>аммиак водный</t>
  </si>
  <si>
    <t>железо хлорное 6-водное</t>
  </si>
  <si>
    <t>фильтр "белая лента"</t>
  </si>
  <si>
    <t>барий хлористый</t>
  </si>
  <si>
    <t>гидроксиламин</t>
  </si>
  <si>
    <t>натрий уксуснокислый</t>
  </si>
  <si>
    <t>Добывающие предприятия, организации использующие ИИИ</t>
  </si>
  <si>
    <t xml:space="preserve">фильтровальная бумага </t>
  </si>
  <si>
    <t>определение удельной эффективной активности радионуклидов</t>
  </si>
  <si>
    <t>индикаторная бумага</t>
  </si>
  <si>
    <t>натрий углекислый</t>
  </si>
  <si>
    <t>аммоний хлористый</t>
  </si>
  <si>
    <t>калий роданистый</t>
  </si>
  <si>
    <t>трилон Б</t>
  </si>
  <si>
    <t>хлорная кислота</t>
  </si>
  <si>
    <t>арсеназо  III</t>
  </si>
  <si>
    <t>фильтр бумага "синяя лента"</t>
  </si>
  <si>
    <t>торий азотнокислый</t>
  </si>
  <si>
    <t>фтористоводородная кислота</t>
  </si>
  <si>
    <t>толуол</t>
  </si>
  <si>
    <t xml:space="preserve">маска </t>
  </si>
  <si>
    <t>азотнокислый уранил</t>
  </si>
  <si>
    <t xml:space="preserve">цинк гранулированный металлический </t>
  </si>
  <si>
    <t xml:space="preserve">индикаторная бумага </t>
  </si>
  <si>
    <t>Исследование дезинфицирующих средств на вирусологическую активность (протирание/орошение)</t>
  </si>
  <si>
    <t>Исследование дезинфицирующих средств на вирусологическую активность (погружение с белковой безбелковой нагрузки))</t>
  </si>
  <si>
    <t>набор -120 анализов</t>
  </si>
  <si>
    <t xml:space="preserve">Определение  краснухи методом ПЦР (качественный анализ) </t>
  </si>
  <si>
    <t>ББШ (шкаф биол. безопасности)</t>
  </si>
  <si>
    <t>миницентрифуга</t>
  </si>
  <si>
    <t>настольный термостат</t>
  </si>
  <si>
    <t>термоциклер</t>
  </si>
  <si>
    <t>медицинский отсос</t>
  </si>
  <si>
    <t>ПЦР бокс</t>
  </si>
  <si>
    <t>Rotor Gene 6000</t>
  </si>
  <si>
    <t>принтер (цветной)</t>
  </si>
  <si>
    <t>рефрижератор -70ºС</t>
  </si>
  <si>
    <t>термостат "МЕММЕРТ"</t>
  </si>
  <si>
    <t>рефрижератор -20ºС</t>
  </si>
  <si>
    <t>Обнаружение РНК ОРВИ-скрин в мазках из зева и носа, секционном материале методом ПЦР</t>
  </si>
  <si>
    <t xml:space="preserve">Исследования на  энтеровирусные инфекции. Определение возбудителя вирусологическим методом положительный результат </t>
  </si>
  <si>
    <t>бидистиллятор</t>
  </si>
  <si>
    <t>термостат с подачей СО2</t>
  </si>
  <si>
    <t>микроскоп бинокулярный</t>
  </si>
  <si>
    <t>центрифуга на 6 тыс.оборотов</t>
  </si>
  <si>
    <t>центрифуга рефрижераторная</t>
  </si>
  <si>
    <t>морозильник -70°</t>
  </si>
  <si>
    <t>весы 0-100 гр</t>
  </si>
  <si>
    <t>магнит. Мешалка с магнитом</t>
  </si>
  <si>
    <t>Бидистиллятор</t>
  </si>
  <si>
    <t>Центрифуга</t>
  </si>
  <si>
    <t>Термошейкер</t>
  </si>
  <si>
    <t>Вошер</t>
  </si>
  <si>
    <t>Термостат</t>
  </si>
  <si>
    <t>Риддер</t>
  </si>
  <si>
    <t>Холодильник</t>
  </si>
  <si>
    <t>Обнаружение антигена вируса гепатита А в фекалиях, пробах окружающей среды (вода сточная, питьевая, открытых водоемов, плавательных бассейнов) методом  ИФА</t>
  </si>
  <si>
    <t>Определение генотипов A, B, C и D вируса гепатита B методом ПЦР</t>
  </si>
  <si>
    <t>Обнаружение РНК вируса гепатита Д (качественный анализ) Методом  ПЦР</t>
  </si>
  <si>
    <t>Обнаружение РНК вируса гепатита Д (количественный анализ) Методом  ПЦР</t>
  </si>
  <si>
    <t>Выявления  антител к вирусу гепатита С</t>
  </si>
  <si>
    <t>Определение генотипа вируса гепатита C (1a, 1b, 2, 3a,4) Методом ПЦР</t>
  </si>
  <si>
    <t>Лекарственные средства</t>
  </si>
  <si>
    <t>МУ РК № 10.05.031.97 п 1.4.</t>
  </si>
  <si>
    <t>приказ №210 п.6.79</t>
  </si>
  <si>
    <t>Доппрейскурант</t>
  </si>
  <si>
    <t>Определение антибиотикчувствительности выделенных микроорганизмов,на анализаторе</t>
  </si>
  <si>
    <t>Определение антибиотикочувствительности  выделенных микроорганизмов, метод серийных разведений</t>
  </si>
  <si>
    <t>ВОК (оценка компетености, ретестирование), классическим бактериологическим методом.</t>
  </si>
  <si>
    <t>приказ №210 п.6.76</t>
  </si>
  <si>
    <t>ВОК (оценка компетентности,ретестирование),  методом полимеразно-цепной реакции в режиме реального времени.</t>
  </si>
  <si>
    <t>ВОК (оценка компетентности, ретестирование), на автоматическом анализаторе.</t>
  </si>
  <si>
    <t>Исследование биоматериала на присутствие дезоксирибонуклеиновой кислоты патогенных микроорганизмов методом полимеразно-цепной реакции в режиме реального времени (скрининговый тест)</t>
  </si>
  <si>
    <t>Исследование биоматериала на присутствие дезоксирибонуклеиновой кислоты патогенного микроорганизма методом полимеразно-цепной реакции в режиме реального времени.</t>
  </si>
  <si>
    <t>Идентификация выделенной чистой культуры методом масс-спектрометрии</t>
  </si>
  <si>
    <t>Идентификация микроорганизмов на анализаторе</t>
  </si>
  <si>
    <t xml:space="preserve">Контроль стерилизаци автоклава бактериологическим методом </t>
  </si>
  <si>
    <t>Определение генов резистентности молекулярно-генетическим методом</t>
  </si>
  <si>
    <t>Определение генетически-модифицированных организмов (ГМО) растительного проихождения в продуктах питания и пищевом сырье методом полимеразно-цепной реакции в режиме реального времени (качественный).</t>
  </si>
  <si>
    <t>Прибор для проведения полимеразной целной реакции в режиме реального времени  CFX96 TOUCH</t>
  </si>
  <si>
    <t>Определение генетически-модифицированных организмов (ГМО) растительного проихождения в продуктах питания и пищевом сырье методом полимеразно-цепной реакции в режиме реального времени (количественный).</t>
  </si>
  <si>
    <t>Определение антибиотикорезистентности выделенных микроорганизмов диско-диффузионный метод</t>
  </si>
  <si>
    <t>дозатор</t>
  </si>
  <si>
    <t>амплификатор ПЦР</t>
  </si>
  <si>
    <t>ДОПпрейскурант</t>
  </si>
  <si>
    <t>Vitek 2 Автоматический микробиологический анализатор</t>
  </si>
  <si>
    <t>Термостат КВ-115</t>
  </si>
  <si>
    <t>Автоклав ВК-75</t>
  </si>
  <si>
    <t>Масс-спектрометр Maldi Toff</t>
  </si>
  <si>
    <r>
      <t xml:space="preserve">Исследование биоматериала на присутствие ДНК патогенных микроорганизмов качественный метод </t>
    </r>
    <r>
      <rPr>
        <sz val="11"/>
        <color rgb="FF00B050"/>
        <rFont val="Times New Roman"/>
        <family val="1"/>
        <charset val="204"/>
      </rPr>
      <t xml:space="preserve"> </t>
    </r>
    <r>
      <rPr>
        <sz val="11"/>
        <rFont val="Times New Roman"/>
        <family val="1"/>
        <charset val="204"/>
      </rPr>
      <t xml:space="preserve">ПЦР реал-тайм </t>
    </r>
  </si>
  <si>
    <t>ДопПрейскурант</t>
  </si>
  <si>
    <t>Средство дезинфицирующее  "Sterisol" с изопропанолом 0,7л.</t>
  </si>
  <si>
    <t>Жидкое мыло "Sterisol" 0,7л.</t>
  </si>
  <si>
    <t xml:space="preserve">Перчатки стерильные, нитриловые, без талька S, M в индивид.упак. </t>
  </si>
  <si>
    <t>Маска с клапоном(Респиратор N 95) одноразовый</t>
  </si>
  <si>
    <t>спирт этиловый (фасовка - 1000 мл)</t>
  </si>
  <si>
    <t>вата - уп - 100 гр</t>
  </si>
  <si>
    <t xml:space="preserve">г </t>
  </si>
  <si>
    <t>Одноразовые петля</t>
  </si>
  <si>
    <t>Одноразовые чашка-уп (20шт)</t>
  </si>
  <si>
    <t xml:space="preserve">карта на VITEK2 AST </t>
  </si>
  <si>
    <t>Saline solution Суспендиальные раствор Saline Solition (3х500ml) 3шт/500мл</t>
  </si>
  <si>
    <t>Наконечники для дозатора Pipette Tips 100-1000ul</t>
  </si>
  <si>
    <t>Наконечники для дозатора Pipette Tips 0,5-250ul</t>
  </si>
  <si>
    <t>Полистироловые пробирки 12х75</t>
  </si>
  <si>
    <t>фл/500гр</t>
  </si>
  <si>
    <t>75003 ComASP Colistin / Piperacillin-tazobactam,75004 ComASP Ceftolozane-tazobactam /Ceftazidime-avibactam</t>
  </si>
  <si>
    <t>наконечники 50мкл стерильные (упак1000шт)</t>
  </si>
  <si>
    <t>перчатки медицинские (одноразовые) - уп (50 пар)</t>
  </si>
  <si>
    <t>маска - уп 100 шт</t>
  </si>
  <si>
    <t>Пробирки с закручивающими крышками, одноразовые</t>
  </si>
  <si>
    <t>Эндо Агар</t>
  </si>
  <si>
    <t>Баэрда-Паркера</t>
  </si>
  <si>
    <t>Агар Сабуро</t>
  </si>
  <si>
    <t>окраска по Грамму</t>
  </si>
  <si>
    <t>Левина агар</t>
  </si>
  <si>
    <t>Висмут сульфит агар</t>
  </si>
  <si>
    <t>Агар для дифтерии</t>
  </si>
  <si>
    <t>Среда коринетоксагар</t>
  </si>
  <si>
    <t>Рибо-преп (для выделения нуклеиновых кислот). (Набор 100 выделений).</t>
  </si>
  <si>
    <t>100 выделений</t>
  </si>
  <si>
    <t>Набор реагентов для определения ДНК Listeria monocytogenes в биологическом материале методом ПЦР "АмплиСенс  Listeria monocytogenes-скрин/монитор-FL", R-B14-50-F</t>
  </si>
  <si>
    <t xml:space="preserve">накоечники с фильтром 100 мкл стерильные </t>
  </si>
  <si>
    <t>наконечники 2-100мкл нестерильные</t>
  </si>
  <si>
    <t>наконечники с фильтром 50-1000мкл</t>
  </si>
  <si>
    <t>наконечники 1000мкл универсальные свободные от ДНК РНК стерильные</t>
  </si>
  <si>
    <t>Пробирки 2 мл, Eppendorf (уп=500 шт)</t>
  </si>
  <si>
    <t xml:space="preserve">Микропробирки 0,2мл стерильные свободные от РНК ДНК </t>
  </si>
  <si>
    <t>криопробирки 2мл</t>
  </si>
  <si>
    <t>ДНК-сорб-В (для выделения нуклеиновых кислот). (Набор 100 выделений).</t>
  </si>
  <si>
    <t xml:space="preserve">Набор реагентовй "АмплиСенс® Shigella spp. и EIEC/Salmonella spp./Campylobacter spp.-FL" (набор 55 тестов). </t>
  </si>
  <si>
    <t xml:space="preserve">наконечники с фильтром 100 мкл стерильные </t>
  </si>
  <si>
    <t>RIDA Xtract</t>
  </si>
  <si>
    <t>250 выделений</t>
  </si>
  <si>
    <t>Набор MRSA/SA ELITEeMGB</t>
  </si>
  <si>
    <t>100 реакций</t>
  </si>
  <si>
    <t>MRSA/SA ELITEeMGB полож контроль</t>
  </si>
  <si>
    <t>Бактериальный калибровочный стандарт</t>
  </si>
  <si>
    <t>Готовый OS (basic organic solvent)</t>
  </si>
  <si>
    <t>Тампон для взятия смывов и мазков, 2,5*150 мм, пластиковая ручка (Германия) (уп=100шт)</t>
  </si>
  <si>
    <t>Транспортный раствор для хранения и транспортировки клинического материала, упаковка 100 пробирок</t>
  </si>
  <si>
    <t>VITEK2   GP</t>
  </si>
  <si>
    <t>B. cereus штамм</t>
  </si>
  <si>
    <t>Тиогликолевый бульон</t>
  </si>
  <si>
    <t>флакон</t>
  </si>
  <si>
    <t>Пробирка центрифужная</t>
  </si>
  <si>
    <t>белая мышь вес 17 гр</t>
  </si>
  <si>
    <t>тест система SureFood GMO 4 plex 35S/NOS/FMV/IAC</t>
  </si>
  <si>
    <t>сыворотка КРС упак 100 мл</t>
  </si>
  <si>
    <t>5.11</t>
  </si>
  <si>
    <t>5.12</t>
  </si>
  <si>
    <t>5.13</t>
  </si>
  <si>
    <t>1.5</t>
  </si>
  <si>
    <t>Мясо и мясопродукты: птица, яйца, и продукты их переработки, консервы из мяса и мяса птицы</t>
  </si>
  <si>
    <t>1.5.1</t>
  </si>
  <si>
    <t xml:space="preserve"> Определение органолептических показателей</t>
  </si>
  <si>
    <t>1.5.2</t>
  </si>
  <si>
    <t>Определение посторонних примесей</t>
  </si>
  <si>
    <t>1.5.3</t>
  </si>
  <si>
    <t>Определение водородного  показателя</t>
  </si>
  <si>
    <t>1.5.4</t>
  </si>
  <si>
    <t>Определение влаги арбитражным методом</t>
  </si>
  <si>
    <t>1.5.5</t>
  </si>
  <si>
    <t>Определение поваренной соли</t>
  </si>
  <si>
    <t>1.5.6</t>
  </si>
  <si>
    <t xml:space="preserve">Определение нитрита натрия </t>
  </si>
  <si>
    <t>1.5.7</t>
  </si>
  <si>
    <t xml:space="preserve">Определение крахмала (при применении) </t>
  </si>
  <si>
    <t>1.5.8</t>
  </si>
  <si>
    <t xml:space="preserve">Определение белка в пищевых продуктах </t>
  </si>
  <si>
    <t>1.5.9</t>
  </si>
  <si>
    <t xml:space="preserve">Определение зольных веществ </t>
  </si>
  <si>
    <t>1.5.10</t>
  </si>
  <si>
    <t>Определение массовой доли жира ( по Герберу)</t>
  </si>
  <si>
    <t>1.5.11</t>
  </si>
  <si>
    <t>Определение массовой доли жира (по Сокслету)</t>
  </si>
  <si>
    <t>1.5.12</t>
  </si>
  <si>
    <t xml:space="preserve">Определение общего фосфора ( по показаниям) </t>
  </si>
  <si>
    <t>1.5.13</t>
  </si>
  <si>
    <t xml:space="preserve">Определение остаточной  активности кислой фосфатазы (по показаниям) </t>
  </si>
  <si>
    <t>1.5.14</t>
  </si>
  <si>
    <t xml:space="preserve">Определение кислотного числа  в мясе птицы </t>
  </si>
  <si>
    <t>1.5.15</t>
  </si>
  <si>
    <t xml:space="preserve">Определение перекисного числа в мясе птицы </t>
  </si>
  <si>
    <t>1.5.16</t>
  </si>
  <si>
    <t>Определение свинца ААС</t>
  </si>
  <si>
    <t>1.5.17</t>
  </si>
  <si>
    <t>Определение свинца методом ИВ</t>
  </si>
  <si>
    <t>1.5.18</t>
  </si>
  <si>
    <t>Определение кадмияААС</t>
  </si>
  <si>
    <t>1.5.19</t>
  </si>
  <si>
    <t>Определение кадмия методом ИВ</t>
  </si>
  <si>
    <t>1.5.20</t>
  </si>
  <si>
    <t>Определение меди (для консервов)ААС</t>
  </si>
  <si>
    <t>1.5.21</t>
  </si>
  <si>
    <t>Определение меди (для консервов) методом ИВ</t>
  </si>
  <si>
    <t>1.5.22</t>
  </si>
  <si>
    <t>Определение цинка (для консервов) ААС</t>
  </si>
  <si>
    <t>1.5.23</t>
  </si>
  <si>
    <t>Определение цинка (для консервов) методом ИВ</t>
  </si>
  <si>
    <t>1.5.24</t>
  </si>
  <si>
    <t>Определение мышьяка ААС</t>
  </si>
  <si>
    <t>1.5.25</t>
  </si>
  <si>
    <t>Определение мышьяка методом ИВ</t>
  </si>
  <si>
    <t>1.5.26</t>
  </si>
  <si>
    <t>Определение ртути ( по показаниям)ААС</t>
  </si>
  <si>
    <t>1.5.27</t>
  </si>
  <si>
    <t>Определение ртути ( по показаниям)  методом ИВ</t>
  </si>
  <si>
    <t>1.5.28</t>
  </si>
  <si>
    <t>Определение олова (для консервов в сборной жестяной таре)</t>
  </si>
  <si>
    <t>1.5.29</t>
  </si>
  <si>
    <t xml:space="preserve">Определение хрома (для консервов в сборной хромированной таре) </t>
  </si>
  <si>
    <t>1.5.30</t>
  </si>
  <si>
    <t xml:space="preserve">Определение нитрозаминов для копченых продуктов и консервов с добавлением нитрата натрия </t>
  </si>
  <si>
    <t>1.5.31</t>
  </si>
  <si>
    <t xml:space="preserve">Определение бенз(а)пирина для копченых продуктов </t>
  </si>
  <si>
    <t>1.5.32</t>
  </si>
  <si>
    <t>Определение  левомецетиновой  группы</t>
  </si>
  <si>
    <t>1.5.33</t>
  </si>
  <si>
    <t>Определение  тетрациклиновой  группы</t>
  </si>
  <si>
    <t>1.5.34</t>
  </si>
  <si>
    <t>Определение массовой доли хлеба</t>
  </si>
  <si>
    <t>1.6</t>
  </si>
  <si>
    <t>Молоко и молочные продукты, молочные консервы</t>
  </si>
  <si>
    <t>1.6.1</t>
  </si>
  <si>
    <t>1.6.2</t>
  </si>
  <si>
    <t xml:space="preserve"> Определение пастеризации </t>
  </si>
  <si>
    <t>1.6.3</t>
  </si>
  <si>
    <t xml:space="preserve"> Определение кислотности</t>
  </si>
  <si>
    <t>1.6.4</t>
  </si>
  <si>
    <t xml:space="preserve"> Определение плотности  (ареометром):</t>
  </si>
  <si>
    <t>1.6.5</t>
  </si>
  <si>
    <t xml:space="preserve"> Определение плотности на рефрактометре</t>
  </si>
  <si>
    <t>1.6.6</t>
  </si>
  <si>
    <t xml:space="preserve"> Определение фурозина</t>
  </si>
  <si>
    <t>1.6.7</t>
  </si>
  <si>
    <t xml:space="preserve"> Определение соды</t>
  </si>
  <si>
    <t>1.6.8</t>
  </si>
  <si>
    <t xml:space="preserve"> Определение аммиака</t>
  </si>
  <si>
    <t>1.6.9</t>
  </si>
  <si>
    <t xml:space="preserve"> Определение нитратов и нитритов </t>
  </si>
  <si>
    <t>1.6.10</t>
  </si>
  <si>
    <t xml:space="preserve"> Определение влаги</t>
  </si>
  <si>
    <t>1.6.11</t>
  </si>
  <si>
    <t xml:space="preserve"> Определение влаги арбитражным методом, СОМО .</t>
  </si>
  <si>
    <t>1.6.12</t>
  </si>
  <si>
    <t xml:space="preserve"> Определение сахара (фотометрическим методом)</t>
  </si>
  <si>
    <t>1.6.13</t>
  </si>
  <si>
    <t xml:space="preserve"> Определение сахара (титрометрическим методом)</t>
  </si>
  <si>
    <t>1.6.14</t>
  </si>
  <si>
    <t xml:space="preserve"> Определение перекиси водорода </t>
  </si>
  <si>
    <t>1.6.15</t>
  </si>
  <si>
    <t xml:space="preserve"> Определение жира ( по Герберу)</t>
  </si>
  <si>
    <t>1.6.16</t>
  </si>
  <si>
    <t xml:space="preserve"> Определение жира (по Сокслету)</t>
  </si>
  <si>
    <t>1.6.17</t>
  </si>
  <si>
    <t xml:space="preserve"> Определение кислотного числа жира </t>
  </si>
  <si>
    <t>1.6.18</t>
  </si>
  <si>
    <t xml:space="preserve"> Определение активности фосфатазы </t>
  </si>
  <si>
    <t>1.6.19</t>
  </si>
  <si>
    <t xml:space="preserve"> Определение массовой доли сахарозы </t>
  </si>
  <si>
    <t>1.6.20</t>
  </si>
  <si>
    <t xml:space="preserve"> Определение сухих веществ</t>
  </si>
  <si>
    <t>1.6.21</t>
  </si>
  <si>
    <t xml:space="preserve"> Определение кадмия  (ИВ)</t>
  </si>
  <si>
    <t>1.6.22</t>
  </si>
  <si>
    <t xml:space="preserve"> Определение кадмия  (ААС)</t>
  </si>
  <si>
    <t>1.6.23</t>
  </si>
  <si>
    <t xml:space="preserve"> Определение свинца (ААС)</t>
  </si>
  <si>
    <t>1.6.24</t>
  </si>
  <si>
    <t xml:space="preserve"> Определение свинца (ИВ)</t>
  </si>
  <si>
    <t>1.6.25</t>
  </si>
  <si>
    <t xml:space="preserve"> Определение олова (для консервов в сборной жестяной таре) </t>
  </si>
  <si>
    <t>1.6.26</t>
  </si>
  <si>
    <t xml:space="preserve"> Определение хрома (для консервов в сборной хромированной таре) </t>
  </si>
  <si>
    <t>1.6.27</t>
  </si>
  <si>
    <t xml:space="preserve"> Определение мышьяка (ААС)</t>
  </si>
  <si>
    <t>1.6.28</t>
  </si>
  <si>
    <t xml:space="preserve"> Определение мышьяка (ИВ)</t>
  </si>
  <si>
    <t>1.6.29</t>
  </si>
  <si>
    <t xml:space="preserve"> Определение ртути (ААС)</t>
  </si>
  <si>
    <t>1.6.30</t>
  </si>
  <si>
    <t xml:space="preserve"> Определение ртути (СТА)</t>
  </si>
  <si>
    <t>1.6.31</t>
  </si>
  <si>
    <t xml:space="preserve"> Определение микотоксина (афлатоксин М1) </t>
  </si>
  <si>
    <t>1.6.32</t>
  </si>
  <si>
    <t>Определение антибиотиков в пищевых продуктов методом ВЭЖХ</t>
  </si>
  <si>
    <t>1.6.33</t>
  </si>
  <si>
    <t>Кальций</t>
  </si>
  <si>
    <t>1.6.34</t>
  </si>
  <si>
    <t>Калий</t>
  </si>
  <si>
    <t>1.6.35</t>
  </si>
  <si>
    <t>Магний</t>
  </si>
  <si>
    <t>1.6.36</t>
  </si>
  <si>
    <t>Меламин</t>
  </si>
  <si>
    <t>1.6.37</t>
  </si>
  <si>
    <t xml:space="preserve">Определение витаминов в пищевых продуктах методом ВЭЖХ. </t>
  </si>
  <si>
    <t>1.6.38</t>
  </si>
  <si>
    <t>Определение витаминов в пищевых продуктах колориметрическим методом.</t>
  </si>
  <si>
    <t>1.6.39</t>
  </si>
  <si>
    <t>Жирнокислотный состав</t>
  </si>
  <si>
    <t>1.6.40</t>
  </si>
  <si>
    <t>Степень чистоты</t>
  </si>
  <si>
    <t>1.6.41</t>
  </si>
  <si>
    <t>Стерины</t>
  </si>
  <si>
    <t>1.6.42</t>
  </si>
  <si>
    <t>Йод (при йодировании)</t>
  </si>
  <si>
    <t>1.6.43</t>
  </si>
  <si>
    <t>Натрий хлористый</t>
  </si>
  <si>
    <t>1.7</t>
  </si>
  <si>
    <t xml:space="preserve"> Рыба, нерыбные объекты промысла и продукты, вырабатываемые из них, консервы и пресервы рыбные</t>
  </si>
  <si>
    <t>1.7.1</t>
  </si>
  <si>
    <t>1.7.2</t>
  </si>
  <si>
    <t>1.7.3</t>
  </si>
  <si>
    <t xml:space="preserve"> Определение влаги  ускоренным методом</t>
  </si>
  <si>
    <t>1.7.4</t>
  </si>
  <si>
    <t xml:space="preserve"> Определение влаги  арбитражным методом</t>
  </si>
  <si>
    <t>1.7.5</t>
  </si>
  <si>
    <t>1.7.6</t>
  </si>
  <si>
    <t>1.7.7</t>
  </si>
  <si>
    <t xml:space="preserve"> Определение кислотности (в перерасчете на яблочную кислоту) </t>
  </si>
  <si>
    <t>1.7.8</t>
  </si>
  <si>
    <t>1.7.9</t>
  </si>
  <si>
    <t>1.7.10</t>
  </si>
  <si>
    <t>1.7.11</t>
  </si>
  <si>
    <t>1.7.12</t>
  </si>
  <si>
    <t>1.7.13</t>
  </si>
  <si>
    <t xml:space="preserve"> Определение олова (для консервов в сборной жестяной таре)</t>
  </si>
  <si>
    <t>1.7.14</t>
  </si>
  <si>
    <t>1.7.15</t>
  </si>
  <si>
    <t>1.7.16</t>
  </si>
  <si>
    <t>1.7.17</t>
  </si>
  <si>
    <t>1.7.18</t>
  </si>
  <si>
    <t>1.7.19</t>
  </si>
  <si>
    <t xml:space="preserve"> Определение гистамина (скумбриевые, тунцовые, сельдевые, лососевые) </t>
  </si>
  <si>
    <t>1.7.20</t>
  </si>
  <si>
    <t xml:space="preserve"> Определение нитрозаминов </t>
  </si>
  <si>
    <t>1.7.21</t>
  </si>
  <si>
    <t xml:space="preserve"> Определение бенз(а)пирина для копченых продуктов </t>
  </si>
  <si>
    <t>1.7.22</t>
  </si>
  <si>
    <t>Определение бензойнокислого натрия (по показанию)</t>
  </si>
  <si>
    <t>1.7.23</t>
  </si>
  <si>
    <t>Определение домоевой кислоты</t>
  </si>
  <si>
    <t>1.7.24</t>
  </si>
  <si>
    <t>1.7.25</t>
  </si>
  <si>
    <t>Определение составных частей</t>
  </si>
  <si>
    <t>1.7.26</t>
  </si>
  <si>
    <t>Определение отстоя к массе рыб</t>
  </si>
  <si>
    <t>1.7.27</t>
  </si>
  <si>
    <t xml:space="preserve"> Определение белоковых веществ (сырой протеин)</t>
  </si>
  <si>
    <t>1.8</t>
  </si>
  <si>
    <t xml:space="preserve">Зерно (семена) мукомольно-крупяные и хлебобулочные изделия </t>
  </si>
  <si>
    <t>1.8.1</t>
  </si>
  <si>
    <t>1.8.2</t>
  </si>
  <si>
    <t xml:space="preserve">Определение металломагнитных и минеральных примесей </t>
  </si>
  <si>
    <t>1.8.3</t>
  </si>
  <si>
    <t>1.8.4</t>
  </si>
  <si>
    <t>1.8.5</t>
  </si>
  <si>
    <t xml:space="preserve">Определение кислотности </t>
  </si>
  <si>
    <t>1.8.6</t>
  </si>
  <si>
    <t xml:space="preserve">Определение пористости </t>
  </si>
  <si>
    <t>1.8.7</t>
  </si>
  <si>
    <t>1.8.8</t>
  </si>
  <si>
    <t>1.8.9</t>
  </si>
  <si>
    <t>Определение массовой доли сахара (фотометрическим методом)</t>
  </si>
  <si>
    <t>1.8.10</t>
  </si>
  <si>
    <t>Определение массовой доли сахара (титрометрическим методом)</t>
  </si>
  <si>
    <t>1.8.11</t>
  </si>
  <si>
    <t>1.8.12</t>
  </si>
  <si>
    <t>Определение кадмия</t>
  </si>
  <si>
    <t>1.8.13</t>
  </si>
  <si>
    <t xml:space="preserve">Определение свинца </t>
  </si>
  <si>
    <t>1.8.14</t>
  </si>
  <si>
    <t xml:space="preserve">Определение мышьяка </t>
  </si>
  <si>
    <t>1.8.15</t>
  </si>
  <si>
    <t xml:space="preserve">Определение ртути </t>
  </si>
  <si>
    <t>1.8.16</t>
  </si>
  <si>
    <t>Определение микотоксинов афлатоксин В1</t>
  </si>
  <si>
    <t>1.8.17</t>
  </si>
  <si>
    <t>Определение дезоксиниваленола</t>
  </si>
  <si>
    <t>1.8.18</t>
  </si>
  <si>
    <t>Определение Т-2 токсина</t>
  </si>
  <si>
    <t>1.8.19</t>
  </si>
  <si>
    <t>Определение зераленона</t>
  </si>
  <si>
    <t>1.8.20</t>
  </si>
  <si>
    <t xml:space="preserve">Определение нитрозамина  </t>
  </si>
  <si>
    <t>1.8.21</t>
  </si>
  <si>
    <t>развариваемость</t>
  </si>
  <si>
    <t>1.8.22</t>
  </si>
  <si>
    <t>зольность</t>
  </si>
  <si>
    <t>1.8.23</t>
  </si>
  <si>
    <t>фумонизины В1,В2</t>
  </si>
  <si>
    <t>1.8.24</t>
  </si>
  <si>
    <t>охратоксин А</t>
  </si>
  <si>
    <t>1.8.25</t>
  </si>
  <si>
    <t>йод (при йодировании)</t>
  </si>
  <si>
    <t>1.8.26</t>
  </si>
  <si>
    <t>сорная примесь</t>
  </si>
  <si>
    <t>1.8.27</t>
  </si>
  <si>
    <t>зараженность вредителями хлебных запасов</t>
  </si>
  <si>
    <t>1.8.28</t>
  </si>
  <si>
    <t xml:space="preserve">бенз(а)пирен </t>
  </si>
  <si>
    <t>1.8.29</t>
  </si>
  <si>
    <t>олигосахара</t>
  </si>
  <si>
    <t>1.8.30</t>
  </si>
  <si>
    <t>определение клейковины</t>
  </si>
  <si>
    <t>1.9</t>
  </si>
  <si>
    <t xml:space="preserve">Сахар и кондитерские изделия </t>
  </si>
  <si>
    <t>1.9.1</t>
  </si>
  <si>
    <t>1.9.2</t>
  </si>
  <si>
    <t>1.9.3</t>
  </si>
  <si>
    <t>1.9.4</t>
  </si>
  <si>
    <t>Определение кислотности и щелочноси титрометрическим методом:</t>
  </si>
  <si>
    <t>1.9.5</t>
  </si>
  <si>
    <t>1.9.6</t>
  </si>
  <si>
    <t>1.9.7</t>
  </si>
  <si>
    <t>Определение сухих веществ</t>
  </si>
  <si>
    <t>1.9.8</t>
  </si>
  <si>
    <t>Определение цветности</t>
  </si>
  <si>
    <t>1.9.9</t>
  </si>
  <si>
    <t xml:space="preserve"> Определение сахарозы </t>
  </si>
  <si>
    <t>1.9.10</t>
  </si>
  <si>
    <t>Определение массовой доли сахара  (фотометрическим методом)</t>
  </si>
  <si>
    <t>1.9.11</t>
  </si>
  <si>
    <t xml:space="preserve"> Определение массовой доли сахара (титрометрическим методом)</t>
  </si>
  <si>
    <t>1.9.12</t>
  </si>
  <si>
    <t xml:space="preserve"> Определение золы </t>
  </si>
  <si>
    <t>1.9.13</t>
  </si>
  <si>
    <t xml:space="preserve">Определение редуцирующих веществ </t>
  </si>
  <si>
    <t>1.9.14</t>
  </si>
  <si>
    <t xml:space="preserve">Определение массовой доли сернистой кислоты </t>
  </si>
  <si>
    <t>1.9.15</t>
  </si>
  <si>
    <t>1.9.16</t>
  </si>
  <si>
    <t>1.9.17</t>
  </si>
  <si>
    <t>Определение мышьяка</t>
  </si>
  <si>
    <t>1.9.18</t>
  </si>
  <si>
    <t>1.9.19</t>
  </si>
  <si>
    <t xml:space="preserve">Определение афлатоксин В1- для изделий содержащих орехи </t>
  </si>
  <si>
    <t>1.9.20</t>
  </si>
  <si>
    <t>1.9.21</t>
  </si>
  <si>
    <t xml:space="preserve">сорбиновая кислота </t>
  </si>
  <si>
    <t>1.9.22</t>
  </si>
  <si>
    <t>намокаемость</t>
  </si>
  <si>
    <t>1.10</t>
  </si>
  <si>
    <t>МЕД натуральный</t>
  </si>
  <si>
    <t>1.10.1</t>
  </si>
  <si>
    <t>1.10.2</t>
  </si>
  <si>
    <t>1.10.3</t>
  </si>
  <si>
    <t>Определение массовой доли редуцирующих веществ сахара и сахарозы</t>
  </si>
  <si>
    <t>1.10.4</t>
  </si>
  <si>
    <t xml:space="preserve"> Определение диастазного числа</t>
  </si>
  <si>
    <t>1.10.5</t>
  </si>
  <si>
    <t>Определение механических примесей</t>
  </si>
  <si>
    <t>1.10.6</t>
  </si>
  <si>
    <t>Определение общей кислотности</t>
  </si>
  <si>
    <t>1.10.7</t>
  </si>
  <si>
    <t>Определение оксиметилфурфурола</t>
  </si>
  <si>
    <t>1.10.8</t>
  </si>
  <si>
    <t>1.10.9</t>
  </si>
  <si>
    <t>1.10.10</t>
  </si>
  <si>
    <t>1.10.11</t>
  </si>
  <si>
    <t>Органолептические показатели</t>
  </si>
  <si>
    <t>1.10.12</t>
  </si>
  <si>
    <t>Признаки брожения</t>
  </si>
  <si>
    <t>1.10.13</t>
  </si>
  <si>
    <t>Наличие пыльцевых зерен</t>
  </si>
  <si>
    <t>1.10.14</t>
  </si>
  <si>
    <t>определение массовой доли воды</t>
  </si>
  <si>
    <t>1.11</t>
  </si>
  <si>
    <t xml:space="preserve"> Плодоовощная продукция, консервы овощные, фруктовые, ягодные и грибные</t>
  </si>
  <si>
    <t>1.11.1</t>
  </si>
  <si>
    <t>1.11.2</t>
  </si>
  <si>
    <t>1.11.3</t>
  </si>
  <si>
    <t>1.11.4</t>
  </si>
  <si>
    <t xml:space="preserve"> Определение титруемой кислотности  </t>
  </si>
  <si>
    <t>1.11.5</t>
  </si>
  <si>
    <t>1.11.6</t>
  </si>
  <si>
    <t>1.11.7</t>
  </si>
  <si>
    <t>1.11.8</t>
  </si>
  <si>
    <t xml:space="preserve">Определение  массовой доли хлоридов </t>
  </si>
  <si>
    <t>1.11.9</t>
  </si>
  <si>
    <t>1.11.10</t>
  </si>
  <si>
    <t>Определение  массовой доли сахара (титрометрическим методом)</t>
  </si>
  <si>
    <t>1.11.11</t>
  </si>
  <si>
    <t xml:space="preserve">Определение  свинца </t>
  </si>
  <si>
    <t>1.11.12</t>
  </si>
  <si>
    <t>1.11.13</t>
  </si>
  <si>
    <t xml:space="preserve"> Определение мышьяка </t>
  </si>
  <si>
    <t>1.11.14</t>
  </si>
  <si>
    <t>Определение  ртути</t>
  </si>
  <si>
    <t>1.11.15</t>
  </si>
  <si>
    <t>Определение патулина</t>
  </si>
  <si>
    <t>1.11.16</t>
  </si>
  <si>
    <t xml:space="preserve">Определение олова (для консервов в сборной жестяной таре) </t>
  </si>
  <si>
    <t>1.11.17</t>
  </si>
  <si>
    <t>Определение хрома (для консервов в сборной хромированной таре)</t>
  </si>
  <si>
    <t>1.11.18</t>
  </si>
  <si>
    <t>сорбиновая и бензонной кислот</t>
  </si>
  <si>
    <t>1.11.19</t>
  </si>
  <si>
    <t>диоксид серы</t>
  </si>
  <si>
    <t>1.12</t>
  </si>
  <si>
    <t xml:space="preserve">Масличные сырье жировые продукты, майонезы </t>
  </si>
  <si>
    <t>1.12.1</t>
  </si>
  <si>
    <t>1.12.2</t>
  </si>
  <si>
    <t xml:space="preserve"> Определение массовой доли фосфорсодержащих вещества  </t>
  </si>
  <si>
    <t>1.12.3</t>
  </si>
  <si>
    <t xml:space="preserve"> Определение  кислотности </t>
  </si>
  <si>
    <t>1.12.4</t>
  </si>
  <si>
    <t xml:space="preserve"> Определение кислотного числа  </t>
  </si>
  <si>
    <t>1.12.5</t>
  </si>
  <si>
    <t xml:space="preserve"> Определение  цветного числа  ( по показаниям)</t>
  </si>
  <si>
    <t>1.12.6</t>
  </si>
  <si>
    <t>1.12.7</t>
  </si>
  <si>
    <t>1.12.8</t>
  </si>
  <si>
    <t xml:space="preserve"> Определение массовой доли поваренной соли</t>
  </si>
  <si>
    <t>1.12.9</t>
  </si>
  <si>
    <t xml:space="preserve"> Определение массовой доли жира ( по Герберу)</t>
  </si>
  <si>
    <t>1.12.10</t>
  </si>
  <si>
    <t>1.12.11</t>
  </si>
  <si>
    <t xml:space="preserve"> Определение  йодного числа (по показаниям) </t>
  </si>
  <si>
    <t>1.12.12</t>
  </si>
  <si>
    <t xml:space="preserve"> Определение перекисного числа </t>
  </si>
  <si>
    <t>1.12.13</t>
  </si>
  <si>
    <t>1.12.14</t>
  </si>
  <si>
    <t>1.12.15</t>
  </si>
  <si>
    <t>1.12.16</t>
  </si>
  <si>
    <t>1.12.17</t>
  </si>
  <si>
    <t xml:space="preserve">Определение  меди ( для поставляемых на хранение) </t>
  </si>
  <si>
    <t>1.12.18</t>
  </si>
  <si>
    <t>Определение афлотоксина В1</t>
  </si>
  <si>
    <t>1.12.19</t>
  </si>
  <si>
    <t>Показатель преломления</t>
  </si>
  <si>
    <t>1.12.20</t>
  </si>
  <si>
    <t>Отстой</t>
  </si>
  <si>
    <t>1.12.21</t>
  </si>
  <si>
    <t>Зола</t>
  </si>
  <si>
    <t>1.12.22</t>
  </si>
  <si>
    <t>Прозрачность</t>
  </si>
  <si>
    <t>1.13</t>
  </si>
  <si>
    <t xml:space="preserve">Напитки, алкогольная и безалкогольная продукция </t>
  </si>
  <si>
    <t>1.13.1</t>
  </si>
  <si>
    <t>1.13.2</t>
  </si>
  <si>
    <t xml:space="preserve">Определение титруемой кислотности </t>
  </si>
  <si>
    <t>1.13.3</t>
  </si>
  <si>
    <t>Определение сахара фотометрическим методом</t>
  </si>
  <si>
    <t>1.13.4</t>
  </si>
  <si>
    <t>Определение сахара титрометрическим методом</t>
  </si>
  <si>
    <t>1.13.5</t>
  </si>
  <si>
    <t xml:space="preserve">Определение метилового спирта </t>
  </si>
  <si>
    <t>1.13.6</t>
  </si>
  <si>
    <t xml:space="preserve">Определение свободной и общей сернистой кислоты </t>
  </si>
  <si>
    <t>1.13.7</t>
  </si>
  <si>
    <t xml:space="preserve">Определение относительной плотности </t>
  </si>
  <si>
    <t>1.13.8</t>
  </si>
  <si>
    <t xml:space="preserve">Определение сложных эфиров </t>
  </si>
  <si>
    <t>1.13.9</t>
  </si>
  <si>
    <t>Определение кислотности</t>
  </si>
  <si>
    <t>1.13.10</t>
  </si>
  <si>
    <t xml:space="preserve">Определение летучих кислот </t>
  </si>
  <si>
    <t>1.13.11</t>
  </si>
  <si>
    <t xml:space="preserve">Определение крепости </t>
  </si>
  <si>
    <t>1.13.12</t>
  </si>
  <si>
    <t>Определение окисляемости</t>
  </si>
  <si>
    <t>1.13.13</t>
  </si>
  <si>
    <t xml:space="preserve">Определение сивушных масел </t>
  </si>
  <si>
    <t>1.13.14</t>
  </si>
  <si>
    <t xml:space="preserve">Определение массовой концентрации общего экстракта </t>
  </si>
  <si>
    <t>1.13.15</t>
  </si>
  <si>
    <t>Определение фурфурола</t>
  </si>
  <si>
    <t>1.13.16</t>
  </si>
  <si>
    <t xml:space="preserve">Определение альдегидов </t>
  </si>
  <si>
    <t>1.13.17</t>
  </si>
  <si>
    <t xml:space="preserve">Определение цветности </t>
  </si>
  <si>
    <t>1.13.18</t>
  </si>
  <si>
    <t xml:space="preserve">Определение сухих веществ </t>
  </si>
  <si>
    <t>1.13.19</t>
  </si>
  <si>
    <t>1.13.20</t>
  </si>
  <si>
    <t>1.13.21</t>
  </si>
  <si>
    <t xml:space="preserve">Определение меди </t>
  </si>
  <si>
    <t>1.13.22</t>
  </si>
  <si>
    <t xml:space="preserve">Определение железа </t>
  </si>
  <si>
    <t>1.13.23</t>
  </si>
  <si>
    <t>1.13.24</t>
  </si>
  <si>
    <t>1.13.25</t>
  </si>
  <si>
    <t>1.13.26</t>
  </si>
  <si>
    <t xml:space="preserve">Определение нитрозаминов (пиво) </t>
  </si>
  <si>
    <t>1.13.27</t>
  </si>
  <si>
    <t>Определение кофеина ( по показаниям)</t>
  </si>
  <si>
    <t>1.13.28</t>
  </si>
  <si>
    <t>Определение герметичности укупорки</t>
  </si>
  <si>
    <t>1.13.29</t>
  </si>
  <si>
    <t>определение  спирта</t>
  </si>
  <si>
    <t>1.13.30</t>
  </si>
  <si>
    <t>определение двуокиси углерода</t>
  </si>
  <si>
    <t>1.13.31</t>
  </si>
  <si>
    <t>Определение общего  экстракта</t>
  </si>
  <si>
    <t>1.13.32</t>
  </si>
  <si>
    <t>Определение  спирта в пиве</t>
  </si>
  <si>
    <t>1.13.33</t>
  </si>
  <si>
    <t>Определение  сухих веществ в сусле</t>
  </si>
  <si>
    <t>1.13.34</t>
  </si>
  <si>
    <t>Определение свинца (Рb)  в пищевых продуктах</t>
  </si>
  <si>
    <t>1.13.35</t>
  </si>
  <si>
    <t>Определение  кобальта</t>
  </si>
  <si>
    <t>1.13.36</t>
  </si>
  <si>
    <t xml:space="preserve">Определение олова Sn в пищевых продуктах </t>
  </si>
  <si>
    <t>1.13.37</t>
  </si>
  <si>
    <t>Определение хрома (Cr)  в напитках</t>
  </si>
  <si>
    <t>1.13.38</t>
  </si>
  <si>
    <t>Определение хинина</t>
  </si>
  <si>
    <t>1.13.39</t>
  </si>
  <si>
    <t>Определение селена</t>
  </si>
  <si>
    <t>1.14</t>
  </si>
  <si>
    <t xml:space="preserve">Соль пищевая </t>
  </si>
  <si>
    <t>1.14.1</t>
  </si>
  <si>
    <t xml:space="preserve"> Определение органолептических показателей, гранулометрический состав</t>
  </si>
  <si>
    <t>1.14.2</t>
  </si>
  <si>
    <t>1.14.3</t>
  </si>
  <si>
    <t>1.14.4</t>
  </si>
  <si>
    <t>Определение ионов кальция</t>
  </si>
  <si>
    <t>1.14.5</t>
  </si>
  <si>
    <t xml:space="preserve">Определение нерастворимого в воде остатка </t>
  </si>
  <si>
    <t>1.14.6</t>
  </si>
  <si>
    <t xml:space="preserve">Определение магний-иона </t>
  </si>
  <si>
    <t>1.14.7</t>
  </si>
  <si>
    <t>Определение сульфат-иона</t>
  </si>
  <si>
    <t>1.14.8</t>
  </si>
  <si>
    <t>Определение калия йодистого в соли</t>
  </si>
  <si>
    <t>1.14.9</t>
  </si>
  <si>
    <t xml:space="preserve">Определение оксида железа </t>
  </si>
  <si>
    <t>1.14.10</t>
  </si>
  <si>
    <t xml:space="preserve">Определение хлор-иона </t>
  </si>
  <si>
    <t>1.14.11</t>
  </si>
  <si>
    <t>1.14.12</t>
  </si>
  <si>
    <t>1.14.13</t>
  </si>
  <si>
    <t>1.14.14</t>
  </si>
  <si>
    <t>1.14.15</t>
  </si>
  <si>
    <t>йод</t>
  </si>
  <si>
    <t>1.14.16</t>
  </si>
  <si>
    <t>массовая доля хлористого натрия</t>
  </si>
  <si>
    <t>1.15</t>
  </si>
  <si>
    <t xml:space="preserve">Чай черный, зеленый </t>
  </si>
  <si>
    <t>1.15.1</t>
  </si>
  <si>
    <t>1.15.2</t>
  </si>
  <si>
    <t>1.15.3</t>
  </si>
  <si>
    <t>1.15.4</t>
  </si>
  <si>
    <t>1.15.5</t>
  </si>
  <si>
    <t xml:space="preserve"> Определение танина</t>
  </si>
  <si>
    <t>1.15.6</t>
  </si>
  <si>
    <t xml:space="preserve"> Определение кофеина</t>
  </si>
  <si>
    <t>1.15.7</t>
  </si>
  <si>
    <t xml:space="preserve"> Определение массовой доли мелочи и металломагнитных примесей </t>
  </si>
  <si>
    <t>1.15.8</t>
  </si>
  <si>
    <t xml:space="preserve"> Определение массовой доли водорастворимых веществ </t>
  </si>
  <si>
    <t>1.15.9</t>
  </si>
  <si>
    <t xml:space="preserve"> Определение сырой клечатки</t>
  </si>
  <si>
    <t>1.15.10</t>
  </si>
  <si>
    <t xml:space="preserve"> Определение экстрактивных веществ </t>
  </si>
  <si>
    <t>1.15.11</t>
  </si>
  <si>
    <t>1.15.12</t>
  </si>
  <si>
    <t>1.15.13</t>
  </si>
  <si>
    <t>1.15.14</t>
  </si>
  <si>
    <t>1.15.15</t>
  </si>
  <si>
    <t xml:space="preserve">Определение афлотоксина </t>
  </si>
  <si>
    <t>1.15.16</t>
  </si>
  <si>
    <t>Посторонние примеси</t>
  </si>
  <si>
    <t>1.15.17</t>
  </si>
  <si>
    <t xml:space="preserve">Дисперсность </t>
  </si>
  <si>
    <t>1.15.18</t>
  </si>
  <si>
    <t>Жир</t>
  </si>
  <si>
    <t>1.16</t>
  </si>
  <si>
    <t>Кофе</t>
  </si>
  <si>
    <t>1.16.1</t>
  </si>
  <si>
    <t>1.16.2</t>
  </si>
  <si>
    <t>1.16.3</t>
  </si>
  <si>
    <t>1.16.4</t>
  </si>
  <si>
    <t>1.16.5</t>
  </si>
  <si>
    <t>Определение водородного показателя</t>
  </si>
  <si>
    <t>1.16.6</t>
  </si>
  <si>
    <t>1.16.7</t>
  </si>
  <si>
    <t xml:space="preserve"> Определение массовой доли  металломагнитных примесей </t>
  </si>
  <si>
    <t>1.16.8</t>
  </si>
  <si>
    <t xml:space="preserve">Определение полной растворимости </t>
  </si>
  <si>
    <t>1.16.9</t>
  </si>
  <si>
    <t xml:space="preserve">Определение экстрактивных веществ </t>
  </si>
  <si>
    <t>1.16.10</t>
  </si>
  <si>
    <t>1.16.11</t>
  </si>
  <si>
    <t>1.16.12</t>
  </si>
  <si>
    <t>1.16.13</t>
  </si>
  <si>
    <t>1.16.14</t>
  </si>
  <si>
    <t>Микотоксины</t>
  </si>
  <si>
    <t>1.17</t>
  </si>
  <si>
    <t xml:space="preserve"> Какао,какао порошок </t>
  </si>
  <si>
    <t>1.17.1</t>
  </si>
  <si>
    <t>1.17.2</t>
  </si>
  <si>
    <t>1.17.3</t>
  </si>
  <si>
    <t>1.17.4</t>
  </si>
  <si>
    <t>1.17.5</t>
  </si>
  <si>
    <t>1.17.6</t>
  </si>
  <si>
    <t>1.17.7</t>
  </si>
  <si>
    <t>1.17.8</t>
  </si>
  <si>
    <t>1.17.9</t>
  </si>
  <si>
    <t>1.17.10</t>
  </si>
  <si>
    <t>1.17.11</t>
  </si>
  <si>
    <t>1.17.12</t>
  </si>
  <si>
    <t>1.18</t>
  </si>
  <si>
    <t>Специи и пряности , ( в том числе дрожжи)</t>
  </si>
  <si>
    <t>1.18.1</t>
  </si>
  <si>
    <t>1.18.2</t>
  </si>
  <si>
    <t>1.18.3</t>
  </si>
  <si>
    <t>1.18.4</t>
  </si>
  <si>
    <t>1.18.5</t>
  </si>
  <si>
    <t>1.18.6</t>
  </si>
  <si>
    <t>1.18.7</t>
  </si>
  <si>
    <t>1.18.8</t>
  </si>
  <si>
    <t>1.19</t>
  </si>
  <si>
    <t xml:space="preserve">  ДДУ, школы, специальный технические учебные заведения, больничные организации, организация охраны материнства и детства, предприятия общественого питания</t>
  </si>
  <si>
    <t>1.19.1</t>
  </si>
  <si>
    <t xml:space="preserve">Определение качества. термической обработки (варка, жарка, мясных и рыбных блюд) </t>
  </si>
  <si>
    <t>1.19.2</t>
  </si>
  <si>
    <t>Определение витамина С, лимонная кислота</t>
  </si>
  <si>
    <t>1.19.3</t>
  </si>
  <si>
    <t xml:space="preserve">Определение фритюрных жиров </t>
  </si>
  <si>
    <t>1.19.4</t>
  </si>
  <si>
    <t xml:space="preserve">Определение калорийности готовых блюд </t>
  </si>
  <si>
    <t>1.20</t>
  </si>
  <si>
    <t>(по показаниям ) Табак и табачные изделия, сигареты</t>
  </si>
  <si>
    <t>1.20.1</t>
  </si>
  <si>
    <t>1.20.2</t>
  </si>
  <si>
    <t xml:space="preserve">Определение влаги </t>
  </si>
  <si>
    <t>1.20.3</t>
  </si>
  <si>
    <t>Определение алкалоидов</t>
  </si>
  <si>
    <t>1.20.4</t>
  </si>
  <si>
    <t>Определение пыли</t>
  </si>
  <si>
    <t>1.20.5</t>
  </si>
  <si>
    <t>Определение никотина</t>
  </si>
  <si>
    <t>1.21</t>
  </si>
  <si>
    <t>БАДы</t>
  </si>
  <si>
    <t>1.21.1</t>
  </si>
  <si>
    <t>Определеие СТМ методом ИВ</t>
  </si>
  <si>
    <t>1.21.2</t>
  </si>
  <si>
    <t>Определеие СТМ методом ААС</t>
  </si>
  <si>
    <t>1.21.3</t>
  </si>
  <si>
    <t>1.21.4</t>
  </si>
  <si>
    <t>1.21.5</t>
  </si>
  <si>
    <t>Белка</t>
  </si>
  <si>
    <t>1.21.6</t>
  </si>
  <si>
    <t>Жира по Сокслету</t>
  </si>
  <si>
    <t>1.21.7</t>
  </si>
  <si>
    <t>Жира</t>
  </si>
  <si>
    <t>1.21.8</t>
  </si>
  <si>
    <t>Оксиметилфурфурол</t>
  </si>
  <si>
    <t>1.21.9</t>
  </si>
  <si>
    <t>Йод</t>
  </si>
  <si>
    <t>1.21.10</t>
  </si>
  <si>
    <t>Афлотоксин</t>
  </si>
  <si>
    <t>1.21.11</t>
  </si>
  <si>
    <t>Охратоксин</t>
  </si>
  <si>
    <t>1.21.12</t>
  </si>
  <si>
    <t>Зеараленон</t>
  </si>
  <si>
    <t>1.21.13</t>
  </si>
  <si>
    <t>Дезоксиваленол</t>
  </si>
  <si>
    <t>1.5.</t>
  </si>
  <si>
    <t xml:space="preserve">   Мясо и мясопродукты: птица, яйца, и продукты их переработки, консервы из мяса и мяса птицы</t>
  </si>
  <si>
    <t>1.5.1.</t>
  </si>
  <si>
    <t>Определение органолептических показателей</t>
  </si>
  <si>
    <t>1.5.2.</t>
  </si>
  <si>
    <t>метр</t>
  </si>
  <si>
    <t>1.5.3.</t>
  </si>
  <si>
    <t>1.5.4.</t>
  </si>
  <si>
    <t>литр</t>
  </si>
  <si>
    <t>1.5.5.</t>
  </si>
  <si>
    <t>серебро азотнокислое</t>
  </si>
  <si>
    <t>калий хромовокислый</t>
  </si>
  <si>
    <t>1.5.6.</t>
  </si>
  <si>
    <t>калий железистосинеррдный</t>
  </si>
  <si>
    <t>цинк уксуснокислый</t>
  </si>
  <si>
    <t>кислота уксуснокислая</t>
  </si>
  <si>
    <t>натрий тетраборнокислый</t>
  </si>
  <si>
    <t>гр</t>
  </si>
  <si>
    <t>сульгрэминовая кислота</t>
  </si>
  <si>
    <t xml:space="preserve">1.5.7. </t>
  </si>
  <si>
    <t>натрия гидроокись</t>
  </si>
  <si>
    <t>метиловый синий</t>
  </si>
  <si>
    <t>метиловый красный</t>
  </si>
  <si>
    <t>1.5.8.</t>
  </si>
  <si>
    <t xml:space="preserve">Определение белка ( по показаниям) </t>
  </si>
  <si>
    <t>1.5.9.</t>
  </si>
  <si>
    <t>1.5.10.</t>
  </si>
  <si>
    <t>хлоросрорм</t>
  </si>
  <si>
    <t>Серная кислота</t>
  </si>
  <si>
    <t>Аммоний молибденовокисл.</t>
  </si>
  <si>
    <t>Перкгидроль</t>
  </si>
  <si>
    <t>Лимонная кислота</t>
  </si>
  <si>
    <t>Натрия гидроокись</t>
  </si>
  <si>
    <t>Ацетон</t>
  </si>
  <si>
    <t>Натрия сернокислый</t>
  </si>
  <si>
    <t>натрий лимоннокислый</t>
  </si>
  <si>
    <t>лимонная кислота</t>
  </si>
  <si>
    <t>триклоруксусная кислота</t>
  </si>
  <si>
    <t>натрий молибденовокиспый</t>
  </si>
  <si>
    <t>о-фосфорная кислота</t>
  </si>
  <si>
    <t>кислота соляная</t>
  </si>
  <si>
    <t>Эфир этиловый</t>
  </si>
  <si>
    <t>фенолфталеин</t>
  </si>
  <si>
    <t>калий йодистый</t>
  </si>
  <si>
    <t>уксусная кислота ледяная</t>
  </si>
  <si>
    <t>тиосульфат натрия</t>
  </si>
  <si>
    <t>Определение свинца ААС метод</t>
  </si>
  <si>
    <t>ГСО свинец</t>
  </si>
  <si>
    <t>5мл/амп</t>
  </si>
  <si>
    <t xml:space="preserve">Серная кислота </t>
  </si>
  <si>
    <t xml:space="preserve"> азот газообразный</t>
  </si>
  <si>
    <t>кг/мин</t>
  </si>
  <si>
    <t>Бумага фильтровальная 1уп.100шт =512тг, 1шт=5,12</t>
  </si>
  <si>
    <t>стандарт металлов(свинец)</t>
  </si>
  <si>
    <t>амп</t>
  </si>
  <si>
    <t>ГСО свинца</t>
  </si>
  <si>
    <t>Муравьиная кислота</t>
  </si>
  <si>
    <t>Соляная кислота</t>
  </si>
  <si>
    <t>хлорид калия</t>
  </si>
  <si>
    <t>Натрий двууглекислый</t>
  </si>
  <si>
    <t>ГСО кадмий</t>
  </si>
  <si>
    <t>ААС</t>
  </si>
  <si>
    <t>азот газообразный</t>
  </si>
  <si>
    <t>Определение меди (для консервов)</t>
  </si>
  <si>
    <t>ГСО медь</t>
  </si>
  <si>
    <t>стандарт металлов!медь)</t>
  </si>
  <si>
    <t>ГСО меди</t>
  </si>
  <si>
    <t>Бумага фильтровальная 1уп.100шт =512тг, 1шт=5,13</t>
  </si>
  <si>
    <t xml:space="preserve">Определение цинка (для консервов) </t>
  </si>
  <si>
    <t>калий хлористый</t>
  </si>
  <si>
    <t>ртуть азотнокислая</t>
  </si>
  <si>
    <t>калий азотнокислый</t>
  </si>
  <si>
    <t>стандарты металлов(цинк)</t>
  </si>
  <si>
    <t>газовый баллон ацетилен</t>
  </si>
  <si>
    <t>бал</t>
  </si>
  <si>
    <t>ГСО цинка</t>
  </si>
  <si>
    <t>свинец уксуснокислый</t>
  </si>
  <si>
    <t>диэтилдитиокарбомат натрия</t>
  </si>
  <si>
    <t>медь сернокислая</t>
  </si>
  <si>
    <t>стандарт мышьяка</t>
  </si>
  <si>
    <t>калия гидроокись</t>
  </si>
  <si>
    <t>железо дзухлористое</t>
  </si>
  <si>
    <t>газовый баллон аргон</t>
  </si>
  <si>
    <t xml:space="preserve">ГСО мышьяк                                                                                         </t>
  </si>
  <si>
    <t>Сернокислый гидразин</t>
  </si>
  <si>
    <t>Трилон Б 0,1 Н 1уп.10амп=3850, 1амп=385</t>
  </si>
  <si>
    <t>ГСО золота</t>
  </si>
  <si>
    <t>Газ азот 1бал.=130000тг, 1кг=3250тг</t>
  </si>
  <si>
    <t>Бумага фильтровальная синяя лента 1уп.100шт =512тг, 1шт=5,12</t>
  </si>
  <si>
    <t>Определение ртути ( по показаниям)</t>
  </si>
  <si>
    <t>ГОСТ 26927-87</t>
  </si>
  <si>
    <t>стандарты металлов(ртуть)</t>
  </si>
  <si>
    <t>Определение ртути ( по показаниям) методом ИВ</t>
  </si>
  <si>
    <t xml:space="preserve">ГСО ртуть                                                                                       </t>
  </si>
  <si>
    <t>олово (для консервов в сборной жестяной таре)</t>
  </si>
  <si>
    <t>ГОСТ 26935-87</t>
  </si>
  <si>
    <t>2,4 динитрофенил гидрозин</t>
  </si>
  <si>
    <t>стандарт олова</t>
  </si>
  <si>
    <t>кварцетин</t>
  </si>
  <si>
    <t>МСО хрома</t>
  </si>
  <si>
    <t>ацетилен газобразный 1бал.40л=18000тг, 1кг=1875тг или азот газообразный</t>
  </si>
  <si>
    <t>КАЗ (ГСО)</t>
  </si>
  <si>
    <t>натрий сернокислый</t>
  </si>
  <si>
    <t>Метилен хлористый</t>
  </si>
  <si>
    <t>Магний сернокислый</t>
  </si>
  <si>
    <t>Бромистоводородная кислота</t>
  </si>
  <si>
    <t>Кислота уксусная</t>
  </si>
  <si>
    <t>Натрий углекислый кислый</t>
  </si>
  <si>
    <t>Спирт этиловый</t>
  </si>
  <si>
    <t>Бензол</t>
  </si>
  <si>
    <t>Этилацетат</t>
  </si>
  <si>
    <t>ацетонитрил</t>
  </si>
  <si>
    <t>Гексан</t>
  </si>
  <si>
    <t>Аммиак водный</t>
  </si>
  <si>
    <t xml:space="preserve"> гелий газообразный</t>
  </si>
  <si>
    <t>ГСО бензапирен</t>
  </si>
  <si>
    <t>гексан</t>
  </si>
  <si>
    <t>НН диметилфармамент</t>
  </si>
  <si>
    <t>гидроокись калия</t>
  </si>
  <si>
    <t>менбранный съемный фильтр</t>
  </si>
  <si>
    <t>сифадекс</t>
  </si>
  <si>
    <t>сесрадекс LH-20</t>
  </si>
  <si>
    <t>н октан</t>
  </si>
  <si>
    <t>целлюлоза микрокристаллическая</t>
  </si>
  <si>
    <t>ГСО левомицетин</t>
  </si>
  <si>
    <t>метанол</t>
  </si>
  <si>
    <t>хлористый натрий</t>
  </si>
  <si>
    <t>гидроокись натрия</t>
  </si>
  <si>
    <t>петролейный эфир</t>
  </si>
  <si>
    <t>калийфосфорнокислый однозамещенный</t>
  </si>
  <si>
    <t>натрий фосфорнокислый</t>
  </si>
  <si>
    <t>гелий газобразный</t>
  </si>
  <si>
    <t>ГСО тетрациклин</t>
  </si>
  <si>
    <t>определение массовой доли хлеба</t>
  </si>
  <si>
    <t>йодометрическийметод</t>
  </si>
  <si>
    <t>Крахмал</t>
  </si>
  <si>
    <t>Фенолфталеин</t>
  </si>
  <si>
    <t>Фильтры</t>
  </si>
  <si>
    <t>Гидроокись натрия</t>
  </si>
  <si>
    <t>Калий железистосинеродистый</t>
  </si>
  <si>
    <t>Цинк сернокислый</t>
  </si>
  <si>
    <t>Медь сернокислая</t>
  </si>
  <si>
    <t>Калий-натрий виннокислый</t>
  </si>
  <si>
    <t>1.6.</t>
  </si>
  <si>
    <t>1.6.2.</t>
  </si>
  <si>
    <t>4-аминоантипирин</t>
  </si>
  <si>
    <t>цинк сернркислый</t>
  </si>
  <si>
    <t>1.6.3.</t>
  </si>
  <si>
    <t>1.6.4.</t>
  </si>
  <si>
    <t>калий-натрий виннокислый</t>
  </si>
  <si>
    <t>железоаммонийные квасцы</t>
  </si>
  <si>
    <t>калий марганцовокислый</t>
  </si>
  <si>
    <t>эфир этиловый</t>
  </si>
  <si>
    <t>1.6.9.</t>
  </si>
  <si>
    <t xml:space="preserve"> Определение влаги арбитражным методом</t>
  </si>
  <si>
    <t>калий железистосинеродистый</t>
  </si>
  <si>
    <t>мелезоаммонийные квасцы</t>
  </si>
  <si>
    <t>уксусная киспста ледяная</t>
  </si>
  <si>
    <t>ГСО олова</t>
  </si>
  <si>
    <t>Тиомочевина</t>
  </si>
  <si>
    <t>Кверцетин</t>
  </si>
  <si>
    <t>ГСОхром</t>
  </si>
  <si>
    <t xml:space="preserve"> ГСО мышьяк                                                                                        </t>
  </si>
  <si>
    <t>боргидрид натрия</t>
  </si>
  <si>
    <t>гидроксид натрия</t>
  </si>
  <si>
    <t>газ аргон</t>
  </si>
  <si>
    <t xml:space="preserve"> ГСОртуть                                                                                        </t>
  </si>
  <si>
    <t>натрии хлористый</t>
  </si>
  <si>
    <t>бензол</t>
  </si>
  <si>
    <t>натрий сернокислый б/в</t>
  </si>
  <si>
    <t>силикагель</t>
  </si>
  <si>
    <t>стандарт афлатоксина В1</t>
  </si>
  <si>
    <t>стандарт афлатоксина М1</t>
  </si>
  <si>
    <t>гелий газообразный</t>
  </si>
  <si>
    <t>кислота серная</t>
  </si>
  <si>
    <t xml:space="preserve">аммиак водный </t>
  </si>
  <si>
    <t>трихлорид лантана</t>
  </si>
  <si>
    <t>ст.титр кальций</t>
  </si>
  <si>
    <t>пероксид водорода</t>
  </si>
  <si>
    <t>ст.титр магний</t>
  </si>
  <si>
    <t>Кислота трифторуксусная 99,8%, х.ч. , водный раствор с концентрацией 50%</t>
  </si>
  <si>
    <t xml:space="preserve">Меламин, </t>
  </si>
  <si>
    <t>Натрий уксуснокислый, 3-водный, х.ч.</t>
  </si>
  <si>
    <t>калий гидроокись</t>
  </si>
  <si>
    <t>витамин В1(тиамин)</t>
  </si>
  <si>
    <t xml:space="preserve">Натрий гидроокись </t>
  </si>
  <si>
    <t>спирт изобутиловый</t>
  </si>
  <si>
    <t>активированный уголь</t>
  </si>
  <si>
    <t xml:space="preserve">калий железосинеродистый </t>
  </si>
  <si>
    <t>жирнокислотный состав</t>
  </si>
  <si>
    <t>натрий хлористый</t>
  </si>
  <si>
    <t>кальций оксид</t>
  </si>
  <si>
    <t xml:space="preserve">Бумага фильтровальная 1уп.100шт </t>
  </si>
  <si>
    <t>формамид</t>
  </si>
  <si>
    <t>диметилформамид</t>
  </si>
  <si>
    <t>Н-пентан</t>
  </si>
  <si>
    <t>бумага фильтр</t>
  </si>
  <si>
    <t>Гидроксид калия</t>
  </si>
  <si>
    <t xml:space="preserve">Калий азотнокислый </t>
  </si>
  <si>
    <t>ГСО на йод</t>
  </si>
  <si>
    <t>Азотнокислое серебро</t>
  </si>
  <si>
    <t>Калий марганцевокислый</t>
  </si>
  <si>
    <t>Кислота щавелевая</t>
  </si>
  <si>
    <t>Квасцы железоаммонийные</t>
  </si>
  <si>
    <t>Калий роданистый</t>
  </si>
  <si>
    <t>1.7.</t>
  </si>
  <si>
    <t>Рыба, нерыбные объекты промысла и продукты, вырабатываемые из них, консервы и пресервы рыбные</t>
  </si>
  <si>
    <t>1.7.1.</t>
  </si>
  <si>
    <t>Определение органолептики</t>
  </si>
  <si>
    <t>1.7.2.</t>
  </si>
  <si>
    <t xml:space="preserve">Хромовокислый калий </t>
  </si>
  <si>
    <t xml:space="preserve">Азотнокислое серебро </t>
  </si>
  <si>
    <t>1.7.3.</t>
  </si>
  <si>
    <t xml:space="preserve">Фильтры </t>
  </si>
  <si>
    <t xml:space="preserve"> Определение свинца ААС</t>
  </si>
  <si>
    <r>
      <t xml:space="preserve"> </t>
    </r>
    <r>
      <rPr>
        <sz val="11"/>
        <rFont val="Times New Roman"/>
        <family val="1"/>
        <charset val="204"/>
      </rPr>
      <t>Определение свинца  СТА</t>
    </r>
  </si>
  <si>
    <t>1.7.10.</t>
  </si>
  <si>
    <t xml:space="preserve"> Определение кадмия ААС</t>
  </si>
  <si>
    <t xml:space="preserve"> Определение кадмия СТА</t>
  </si>
  <si>
    <t>1.7.14.</t>
  </si>
  <si>
    <t>1.7.15.</t>
  </si>
  <si>
    <t xml:space="preserve"> Определение мышьяка  ААС</t>
  </si>
  <si>
    <t xml:space="preserve"> Определение мышьяка  СТА</t>
  </si>
  <si>
    <t>1.7.17.</t>
  </si>
  <si>
    <t xml:space="preserve"> Определение ртути  ААС</t>
  </si>
  <si>
    <t xml:space="preserve"> Определение ртути  СТА</t>
  </si>
  <si>
    <t>Трихлоруксусная кислота</t>
  </si>
  <si>
    <t>Натрий азотистокислый</t>
  </si>
  <si>
    <t>нитроанилин</t>
  </si>
  <si>
    <t>Н- Бутанол</t>
  </si>
  <si>
    <t>Натрий углекислый</t>
  </si>
  <si>
    <t xml:space="preserve"> гистамин дигидрохлорид стандарт</t>
  </si>
  <si>
    <t>Бумага фильтровальная</t>
  </si>
  <si>
    <t>НДПА (ГСО)</t>
  </si>
  <si>
    <t>Определение бензойнокислого  натрия (по показанию)</t>
  </si>
  <si>
    <t>Хлороформ</t>
  </si>
  <si>
    <t>трифторуксусная кислота</t>
  </si>
  <si>
    <t xml:space="preserve">Лимонная кислота </t>
  </si>
  <si>
    <t>натрий лимонно кислый 3 замщ</t>
  </si>
  <si>
    <t>Домоевая кислота</t>
  </si>
  <si>
    <t>натрий гидроксид</t>
  </si>
  <si>
    <t>сернокислый калий</t>
  </si>
  <si>
    <t>1.8.</t>
  </si>
  <si>
    <t>1.8.2.</t>
  </si>
  <si>
    <t>1.8.3.</t>
  </si>
  <si>
    <t>1.8.11.</t>
  </si>
  <si>
    <t>1.8.12.</t>
  </si>
  <si>
    <t>стандарт металлов(кадмий)</t>
  </si>
  <si>
    <t>1.8.13.</t>
  </si>
  <si>
    <t>серебре азотнокислое</t>
  </si>
  <si>
    <t>1.8.15.</t>
  </si>
  <si>
    <t>1.8.16.</t>
  </si>
  <si>
    <t>уголь активированный</t>
  </si>
  <si>
    <t>окись алюминия</t>
  </si>
  <si>
    <t>стандарт дезоксиниваленола</t>
  </si>
  <si>
    <t>бромистоводородная кислота концентриоованчая</t>
  </si>
  <si>
    <t>Т-2 токсин</t>
  </si>
  <si>
    <t>уксусная ледяная кислота</t>
  </si>
  <si>
    <t>этилацетат</t>
  </si>
  <si>
    <t>натрий углекислый кислый</t>
  </si>
  <si>
    <t>метилен хлористыи</t>
  </si>
  <si>
    <t>натрий хлоэистый</t>
  </si>
  <si>
    <t>натрий гидроокись</t>
  </si>
  <si>
    <t>дипропиламин</t>
  </si>
  <si>
    <t>мкл</t>
  </si>
  <si>
    <t>дибутиламин</t>
  </si>
  <si>
    <t>пиперидин</t>
  </si>
  <si>
    <t>пироолидин</t>
  </si>
  <si>
    <t>азот газообразный особой чистоты</t>
  </si>
  <si>
    <t>баллон</t>
  </si>
  <si>
    <t>8-метокси-5-хинолинсульфонилазиридин</t>
  </si>
  <si>
    <t>1.8.19.</t>
  </si>
  <si>
    <t>Определение зеараленона</t>
  </si>
  <si>
    <t>аиетонитрил</t>
  </si>
  <si>
    <t>элломиний хлористый</t>
  </si>
  <si>
    <t>стандарт зеараленона</t>
  </si>
  <si>
    <t>Нитрозамин</t>
  </si>
  <si>
    <t>пробная варка</t>
  </si>
  <si>
    <t>Метанол, х.ч.</t>
  </si>
  <si>
    <t>ГСО фуманизин В1</t>
  </si>
  <si>
    <t>натрий фосфорнокислый 1 замщ двух водный</t>
  </si>
  <si>
    <t>натрий фосфорнокислый 2 замщ 12 вод</t>
  </si>
  <si>
    <t>хлорит натрия</t>
  </si>
  <si>
    <t>тетраборат натрия 10вод</t>
  </si>
  <si>
    <t>2-меркапэтанол</t>
  </si>
  <si>
    <t>итого:</t>
  </si>
  <si>
    <t xml:space="preserve">Охратоксин хроматографический </t>
  </si>
  <si>
    <t>Охратоксин А, 2мл</t>
  </si>
  <si>
    <t>Натрий углекислый кислый (гидрокарбонат натрия)</t>
  </si>
  <si>
    <t>титриметрический</t>
  </si>
  <si>
    <t xml:space="preserve">Калий йодистый </t>
  </si>
  <si>
    <t xml:space="preserve">Метиленовый оранжевый </t>
  </si>
  <si>
    <t xml:space="preserve">Бром </t>
  </si>
  <si>
    <t xml:space="preserve">Крахмал </t>
  </si>
  <si>
    <t xml:space="preserve">Бумага фильтровальная </t>
  </si>
  <si>
    <t xml:space="preserve">Бумага индикаторная </t>
  </si>
  <si>
    <t>весовой</t>
  </si>
  <si>
    <t>1.8.27.</t>
  </si>
  <si>
    <t>визуальный, весовой</t>
  </si>
  <si>
    <t>ВЭЖХ</t>
  </si>
  <si>
    <t>1.8.29.</t>
  </si>
  <si>
    <t>калий железосениродистый</t>
  </si>
  <si>
    <t>метод отмывания</t>
  </si>
  <si>
    <t>9.1.</t>
  </si>
  <si>
    <t xml:space="preserve"> Сахар и кондитерские изделия </t>
  </si>
  <si>
    <t>1.9.2.</t>
  </si>
  <si>
    <t>натрий серноватокислый</t>
  </si>
  <si>
    <t>калий двуххромовокислый</t>
  </si>
  <si>
    <t>метиловый оранжевый</t>
  </si>
  <si>
    <t>натрий тиосульфат</t>
  </si>
  <si>
    <t>Калий йодистый</t>
  </si>
  <si>
    <t>калий двухромовокислый</t>
  </si>
  <si>
    <t>стандарт металлов (кадмия0</t>
  </si>
  <si>
    <t>1.9.18.</t>
  </si>
  <si>
    <t>Сорбат калия, ГСО</t>
  </si>
  <si>
    <t>Магний сернокислый 7-миводный</t>
  </si>
  <si>
    <t>0,0025</t>
  </si>
  <si>
    <t>0,002</t>
  </si>
  <si>
    <t>0,003</t>
  </si>
  <si>
    <t xml:space="preserve">Натрий хлористый </t>
  </si>
  <si>
    <t>0,05</t>
  </si>
  <si>
    <t>0,005</t>
  </si>
  <si>
    <t>0,04</t>
  </si>
  <si>
    <t>Кислота серная</t>
  </si>
  <si>
    <t>0,01</t>
  </si>
  <si>
    <t>1.10.</t>
  </si>
  <si>
    <t>1.14. МЕД натуральный</t>
  </si>
  <si>
    <t>1.10.1.</t>
  </si>
  <si>
    <t>ГСО оксиметилфурфурола</t>
  </si>
  <si>
    <t>органолептический</t>
  </si>
  <si>
    <t>визуальный</t>
  </si>
  <si>
    <t>1.10.14.</t>
  </si>
  <si>
    <t>Определение массовой доли воды</t>
  </si>
  <si>
    <t>1.11.</t>
  </si>
  <si>
    <t>1.11.1.</t>
  </si>
  <si>
    <t>1.11.2.</t>
  </si>
  <si>
    <t>серебро азотнокислый</t>
  </si>
  <si>
    <t>железо-аммониный квацы</t>
  </si>
  <si>
    <t>1.11.11.</t>
  </si>
  <si>
    <t>1.11.14.</t>
  </si>
  <si>
    <t>1.11.15.</t>
  </si>
  <si>
    <t>стандарт патулина</t>
  </si>
  <si>
    <t>1.11.16.</t>
  </si>
  <si>
    <t>натрия фосфорная 1 зам</t>
  </si>
  <si>
    <t>дифенилкарбазид</t>
  </si>
  <si>
    <t xml:space="preserve">кг </t>
  </si>
  <si>
    <t>йод стандарт титр</t>
  </si>
  <si>
    <t>1.12.</t>
  </si>
  <si>
    <t xml:space="preserve">  Масличные сырье жировые продукты, майонезы </t>
  </si>
  <si>
    <t>1.12.1.</t>
  </si>
  <si>
    <t>1.12.2.</t>
  </si>
  <si>
    <t>магня окись</t>
  </si>
  <si>
    <t>аммоний сернокислый</t>
  </si>
  <si>
    <t>аммоний молибденового кислый</t>
  </si>
  <si>
    <t>аммоний азотнокислый</t>
  </si>
  <si>
    <t>1.12.3.</t>
  </si>
  <si>
    <t>1.12.4.</t>
  </si>
  <si>
    <t>1.12.5.</t>
  </si>
  <si>
    <t xml:space="preserve">йод </t>
  </si>
  <si>
    <t>натрий  серноватистокислый</t>
  </si>
  <si>
    <t>1.12.6.</t>
  </si>
  <si>
    <t>1.12.9.</t>
  </si>
  <si>
    <t>салициловая кислота</t>
  </si>
  <si>
    <t>бром</t>
  </si>
  <si>
    <t xml:space="preserve">вата </t>
  </si>
  <si>
    <t>1.12.12.</t>
  </si>
  <si>
    <t>1.12.13.</t>
  </si>
  <si>
    <t>1.12.14.</t>
  </si>
  <si>
    <t>1.12.16.</t>
  </si>
  <si>
    <t>1.12.17.</t>
  </si>
  <si>
    <t>Определение микотоксина(афлотоксина)</t>
  </si>
  <si>
    <t>1.12.18.</t>
  </si>
  <si>
    <t xml:space="preserve"> Определение афлотоксин</t>
  </si>
  <si>
    <t>1.12.19.</t>
  </si>
  <si>
    <t>1.12.20.</t>
  </si>
  <si>
    <t>1.12.21.</t>
  </si>
  <si>
    <t>1.12.22.</t>
  </si>
  <si>
    <t>1.13.</t>
  </si>
  <si>
    <t>1.13.1.</t>
  </si>
  <si>
    <t>1.13.2.</t>
  </si>
  <si>
    <t>1.13.3.</t>
  </si>
  <si>
    <t>1.13.4.</t>
  </si>
  <si>
    <t>1.13.5.</t>
  </si>
  <si>
    <t xml:space="preserve">типовой раствор метилового спирта </t>
  </si>
  <si>
    <t xml:space="preserve">калия перманганат </t>
  </si>
  <si>
    <t xml:space="preserve">кислота серная </t>
  </si>
  <si>
    <t xml:space="preserve">Щавелевая кислота </t>
  </si>
  <si>
    <t xml:space="preserve">Фуксин сернистый реактив </t>
  </si>
  <si>
    <t>1.13.6.</t>
  </si>
  <si>
    <t>иод</t>
  </si>
  <si>
    <t>формалин</t>
  </si>
  <si>
    <t>1.13.7.</t>
  </si>
  <si>
    <t>1.13.8.</t>
  </si>
  <si>
    <t>метилацетат</t>
  </si>
  <si>
    <t>бромфенолозый синий</t>
  </si>
  <si>
    <t>1.13.9.</t>
  </si>
  <si>
    <t>1.13.10.</t>
  </si>
  <si>
    <t>1.13.11.</t>
  </si>
  <si>
    <t>1.13.12.</t>
  </si>
  <si>
    <t>1.13.13.</t>
  </si>
  <si>
    <t>салициловый альдегид</t>
  </si>
  <si>
    <t>1-пропанол</t>
  </si>
  <si>
    <t>2-пропанол</t>
  </si>
  <si>
    <t>1-бутаноп</t>
  </si>
  <si>
    <t>изобутилоеый спирт</t>
  </si>
  <si>
    <t>изоамиловый спирт</t>
  </si>
  <si>
    <t>1.13.14.</t>
  </si>
  <si>
    <t>1.13.15.</t>
  </si>
  <si>
    <t>фурфурол</t>
  </si>
  <si>
    <t>1.13.16.</t>
  </si>
  <si>
    <t>альдегид уксусный</t>
  </si>
  <si>
    <t>фуксин сернистокислый</t>
  </si>
  <si>
    <t>1.13.17.</t>
  </si>
  <si>
    <t>1.13.20.</t>
  </si>
  <si>
    <t>1.13.21.</t>
  </si>
  <si>
    <t>1.13.22.</t>
  </si>
  <si>
    <t>гидроксиламин сернокислый</t>
  </si>
  <si>
    <t>аммоний уксуснокислый</t>
  </si>
  <si>
    <t>1.13.23.</t>
  </si>
  <si>
    <t>1.13.24.</t>
  </si>
  <si>
    <t>гелий газбаллон</t>
  </si>
  <si>
    <t>ГСО Нитрозамин</t>
  </si>
  <si>
    <t>ГСО  кофеин</t>
  </si>
  <si>
    <t>пергидроль</t>
  </si>
  <si>
    <t>1.13.28.</t>
  </si>
  <si>
    <t>Бумага индикаторная (унив.)</t>
  </si>
  <si>
    <t>1.13.31.</t>
  </si>
  <si>
    <t>1.13.32.</t>
  </si>
  <si>
    <t>1.13.33.</t>
  </si>
  <si>
    <t xml:space="preserve">ГСО </t>
  </si>
  <si>
    <t>паладий</t>
  </si>
  <si>
    <t>-</t>
  </si>
  <si>
    <t>л/мин</t>
  </si>
  <si>
    <t>ГСО олово</t>
  </si>
  <si>
    <t>1.13.37.</t>
  </si>
  <si>
    <t>ГСО хром</t>
  </si>
  <si>
    <t>ГСО хинина</t>
  </si>
  <si>
    <t xml:space="preserve">гелий газообразный </t>
  </si>
  <si>
    <t xml:space="preserve">ГСО селена </t>
  </si>
  <si>
    <t>ГСО золота 1амп.5мл=470тг, 1мл=94тг</t>
  </si>
  <si>
    <t>Бумага фильтровальная 1уп.100шт=512тг, 1шт=5,12тг</t>
  </si>
  <si>
    <t>муравьиная кислота</t>
  </si>
  <si>
    <t>Хлорная кислота</t>
  </si>
  <si>
    <t>1.14.</t>
  </si>
  <si>
    <t>1.14.1.</t>
  </si>
  <si>
    <t>1.14.2.</t>
  </si>
  <si>
    <t>1.14.5.</t>
  </si>
  <si>
    <t>1.14.8.</t>
  </si>
  <si>
    <t>калий марганцевокислый</t>
  </si>
  <si>
    <t>1.14.9.</t>
  </si>
  <si>
    <t>гидроксиламид гидрохлорид</t>
  </si>
  <si>
    <t>1.14.14.</t>
  </si>
  <si>
    <t>определение йода</t>
  </si>
  <si>
    <t xml:space="preserve">Тетраоксалат калия </t>
  </si>
  <si>
    <t>Аскорбиновая кислота</t>
  </si>
  <si>
    <t>ГСО Йод</t>
  </si>
  <si>
    <t>расчетный</t>
  </si>
  <si>
    <t>1.15.</t>
  </si>
  <si>
    <t xml:space="preserve"> Чай черный, зеленый </t>
  </si>
  <si>
    <t>1.15.1.</t>
  </si>
  <si>
    <t>1.15.2.</t>
  </si>
  <si>
    <t>ГСО кофеин</t>
  </si>
  <si>
    <t>1.15.7.</t>
  </si>
  <si>
    <t>кальций хлористый</t>
  </si>
  <si>
    <t>1.15.11.</t>
  </si>
  <si>
    <t>1.15.12.</t>
  </si>
  <si>
    <t>1.15.13.</t>
  </si>
  <si>
    <t>1.15.15.</t>
  </si>
  <si>
    <t>1.15.17.</t>
  </si>
  <si>
    <t>1.15.18.</t>
  </si>
  <si>
    <t>Эфир диэтиловый</t>
  </si>
  <si>
    <t>1.16.</t>
  </si>
  <si>
    <t>1.16.1.</t>
  </si>
  <si>
    <t>1.16.2.</t>
  </si>
  <si>
    <t>1.16.13.</t>
  </si>
  <si>
    <t xml:space="preserve">Ацетон </t>
  </si>
  <si>
    <t xml:space="preserve">Гексан </t>
  </si>
  <si>
    <t xml:space="preserve">Хлороформ </t>
  </si>
  <si>
    <t xml:space="preserve">Эфир </t>
  </si>
  <si>
    <t xml:space="preserve">Уксуснокислый свинец </t>
  </si>
  <si>
    <t>селекагель</t>
  </si>
  <si>
    <t>газовый баллон гелий</t>
  </si>
  <si>
    <t>ГСО афлатоксин В1</t>
  </si>
  <si>
    <t>1.17.</t>
  </si>
  <si>
    <t xml:space="preserve">Какао,какао порошок </t>
  </si>
  <si>
    <t>1.17.1.</t>
  </si>
  <si>
    <t>1.17.2.</t>
  </si>
  <si>
    <t>1.17.6.</t>
  </si>
  <si>
    <t>1.17.7.</t>
  </si>
  <si>
    <t>1.18.</t>
  </si>
  <si>
    <t xml:space="preserve">Специи и пряности </t>
  </si>
  <si>
    <t>1.18.1.</t>
  </si>
  <si>
    <t>1.18.2.</t>
  </si>
  <si>
    <t>1.19.</t>
  </si>
  <si>
    <t>1.19.1.</t>
  </si>
  <si>
    <t>бензидин</t>
  </si>
  <si>
    <t>1.19.2.</t>
  </si>
  <si>
    <t>Определение витамина С</t>
  </si>
  <si>
    <t>гидроокись Na</t>
  </si>
  <si>
    <t>Безводный ацетат</t>
  </si>
  <si>
    <t>Уксусная кислота</t>
  </si>
  <si>
    <t>Метафосфорная кислота</t>
  </si>
  <si>
    <t>1.19.3.</t>
  </si>
  <si>
    <t>1.19.4.</t>
  </si>
  <si>
    <t xml:space="preserve">серная кислота </t>
  </si>
  <si>
    <t xml:space="preserve">спирт изоамиловый </t>
  </si>
  <si>
    <t>1.20.</t>
  </si>
  <si>
    <t xml:space="preserve"> (по показаниям ) Табак и табачные изделия, сигареты</t>
  </si>
  <si>
    <t>1.20.1.</t>
  </si>
  <si>
    <t>1.20.2.</t>
  </si>
  <si>
    <t>1.20.3.</t>
  </si>
  <si>
    <t>1.20.4.</t>
  </si>
  <si>
    <t xml:space="preserve">кальций хлористый </t>
  </si>
  <si>
    <t xml:space="preserve">спирт этиловый </t>
  </si>
  <si>
    <t xml:space="preserve">бинт </t>
  </si>
  <si>
    <t>фильтр «синяя лента»</t>
  </si>
  <si>
    <t>1.20.5.</t>
  </si>
  <si>
    <t>1.21.</t>
  </si>
  <si>
    <t>1.21.1.</t>
  </si>
  <si>
    <t xml:space="preserve"> ГСО свинца                                                                                     </t>
  </si>
  <si>
    <t>1.21.3.</t>
  </si>
  <si>
    <t>бал.</t>
  </si>
  <si>
    <t>бромкрезоловый зеленый</t>
  </si>
  <si>
    <t>1.21.6.</t>
  </si>
  <si>
    <t xml:space="preserve">Изоамиловый спирт </t>
  </si>
  <si>
    <t>диэтиловый эфир</t>
  </si>
  <si>
    <t>натрий углекислый безводный</t>
  </si>
  <si>
    <t>5-оксиметифурфурол</t>
  </si>
  <si>
    <t>кристалический 5-о/фурфурол</t>
  </si>
  <si>
    <t>цинк уксуснокислый 2-хводн.</t>
  </si>
  <si>
    <t>1.21.9.</t>
  </si>
  <si>
    <t>йодид калия</t>
  </si>
  <si>
    <t>1.21.10.</t>
  </si>
  <si>
    <t>хлорид натрия</t>
  </si>
  <si>
    <t>ацетат свинца</t>
  </si>
  <si>
    <t>стандартный раствор афлотоксина В2</t>
  </si>
  <si>
    <t>ампула</t>
  </si>
  <si>
    <t>1.21.12.</t>
  </si>
  <si>
    <t>ГСО Зеараленон</t>
  </si>
  <si>
    <t>изопропиловый спирт</t>
  </si>
  <si>
    <t>Оксид алюминия</t>
  </si>
  <si>
    <t>менбраный съемный фильтр</t>
  </si>
  <si>
    <t>Электрическая плитка</t>
  </si>
  <si>
    <t>Баня водяная</t>
  </si>
  <si>
    <t>Весы электронные</t>
  </si>
  <si>
    <t>Сушильный шкаф СЭШ-3</t>
  </si>
  <si>
    <t>КФК</t>
  </si>
  <si>
    <t>Муфельная печь (ЭКПС-10)</t>
  </si>
  <si>
    <t>15.11</t>
  </si>
  <si>
    <t>Минотавр</t>
  </si>
  <si>
    <t>СТА</t>
  </si>
  <si>
    <t>Фотоэлетроколориметр</t>
  </si>
  <si>
    <t>Флюорат</t>
  </si>
  <si>
    <t xml:space="preserve">Шкаф сушильный </t>
  </si>
  <si>
    <t>Мешалка магнитная</t>
  </si>
  <si>
    <t>1.533</t>
  </si>
  <si>
    <t>1.534</t>
  </si>
  <si>
    <t>Баня водяня</t>
  </si>
  <si>
    <t>рефрактометр ИРФ</t>
  </si>
  <si>
    <t>рефроктометр</t>
  </si>
  <si>
    <t xml:space="preserve"> Определение кадмия</t>
  </si>
  <si>
    <t>1.6.23.</t>
  </si>
  <si>
    <t xml:space="preserve"> Определение свинца </t>
  </si>
  <si>
    <t xml:space="preserve"> Определение ртути</t>
  </si>
  <si>
    <t>хроматографии« Waters»</t>
  </si>
  <si>
    <t>хроматография</t>
  </si>
  <si>
    <t>Определение свинца</t>
  </si>
  <si>
    <t>рефрактометр</t>
  </si>
  <si>
    <t>Электро мельноца</t>
  </si>
  <si>
    <t>Спектрофотометр</t>
  </si>
  <si>
    <t>Колонка хроматографическая</t>
  </si>
  <si>
    <t>Холодильник бытовой</t>
  </si>
  <si>
    <t>Сушильный шкаф</t>
  </si>
  <si>
    <t>Магнитная мешалка</t>
  </si>
  <si>
    <t xml:space="preserve"> Зерно (семена) мукомольно-крупяные и хлебобулочные изделия </t>
  </si>
  <si>
    <t>вытяжной шкаф</t>
  </si>
  <si>
    <t>хроматограф «Waters»</t>
  </si>
  <si>
    <t>1.8.17.</t>
  </si>
  <si>
    <t>хроматограф)</t>
  </si>
  <si>
    <t>1.8.20.</t>
  </si>
  <si>
    <t>1.8.23.</t>
  </si>
  <si>
    <t>Весы аналитические</t>
  </si>
  <si>
    <t>хроматограф</t>
  </si>
  <si>
    <t>йод (при йодировании) титриметрический</t>
  </si>
  <si>
    <t xml:space="preserve">Весы аналитические </t>
  </si>
  <si>
    <t>прибор журавлева</t>
  </si>
  <si>
    <t>1.9.1.</t>
  </si>
  <si>
    <t>19.6</t>
  </si>
  <si>
    <t xml:space="preserve"> МЕД натуральный</t>
  </si>
  <si>
    <t>1.10.4.</t>
  </si>
  <si>
    <t>Плодоовощная продукция, консервы овощные, фруктовые, ягодные и грибные</t>
  </si>
  <si>
    <t>1.11.4.</t>
  </si>
  <si>
    <t>1.11.5.</t>
  </si>
  <si>
    <t>1.11.13.</t>
  </si>
  <si>
    <t>Шкаф сушильный</t>
  </si>
  <si>
    <t xml:space="preserve"> Напитки, алкогольная и безалкогольная продукция </t>
  </si>
  <si>
    <t>Газовый хроматограф</t>
  </si>
  <si>
    <t>Шкаф сушельный</t>
  </si>
  <si>
    <t>1.16.26</t>
  </si>
  <si>
    <t xml:space="preserve"> манометрический</t>
  </si>
  <si>
    <t>1.13.34.</t>
  </si>
  <si>
    <t xml:space="preserve"> Соль пищевая </t>
  </si>
  <si>
    <t>1.14.11.</t>
  </si>
  <si>
    <t>1.14.16.</t>
  </si>
  <si>
    <t xml:space="preserve">  Чай черный, зеленый </t>
  </si>
  <si>
    <t>1.15.8.</t>
  </si>
  <si>
    <t>1.15.14.</t>
  </si>
  <si>
    <t>1.15.16.</t>
  </si>
  <si>
    <t>визуально</t>
  </si>
  <si>
    <t>ситовой</t>
  </si>
  <si>
    <t>1.16.5.</t>
  </si>
  <si>
    <t>рН-метр</t>
  </si>
  <si>
    <t>1.16.6.</t>
  </si>
  <si>
    <t>1.16.7.</t>
  </si>
  <si>
    <t>Шкаф сушилный</t>
  </si>
  <si>
    <t>1.16.10.</t>
  </si>
  <si>
    <t>1.16.11.</t>
  </si>
  <si>
    <t>1.16.14.</t>
  </si>
  <si>
    <t xml:space="preserve"> Какао, какао порошок </t>
  </si>
  <si>
    <t>1.17.4.</t>
  </si>
  <si>
    <t>1.17.9.</t>
  </si>
  <si>
    <t>Специи и пряности</t>
  </si>
  <si>
    <t>1.18.5.</t>
  </si>
  <si>
    <t>1.18.6.</t>
  </si>
  <si>
    <t>1.18.8.</t>
  </si>
  <si>
    <t xml:space="preserve"> Табак и табачные изделия, сигареты</t>
  </si>
  <si>
    <t>Жира по Герберу</t>
  </si>
  <si>
    <t xml:space="preserve">Минеральные удобрения </t>
  </si>
  <si>
    <t xml:space="preserve">Определение  массовой доля влаги </t>
  </si>
  <si>
    <t xml:space="preserve">Определение массовой доли  рН </t>
  </si>
  <si>
    <t xml:space="preserve">Определение массовой доли органического вещества </t>
  </si>
  <si>
    <t xml:space="preserve">Определение массовой доли  гуминовых кислот </t>
  </si>
  <si>
    <t xml:space="preserve">Определение массовой доли растворимости в воде </t>
  </si>
  <si>
    <t>Определение массовой доли свободной кислоты в пересчете на Н3РО4</t>
  </si>
  <si>
    <t>Определение массовой доли содержание азотнокислого натрия (NаNО3) в пересчете на сухое вещество</t>
  </si>
  <si>
    <t xml:space="preserve">Определение массовой доли общего азота </t>
  </si>
  <si>
    <t xml:space="preserve">Определение массовой доли фосфора </t>
  </si>
  <si>
    <t xml:space="preserve">Определение массовой доли оксида калия </t>
  </si>
  <si>
    <t>Определние подвижных соединений</t>
  </si>
  <si>
    <t xml:space="preserve">Определение массовой доли кальция </t>
  </si>
  <si>
    <t xml:space="preserve">Определение массовой доли магния </t>
  </si>
  <si>
    <t>Определение массовой доли железо</t>
  </si>
  <si>
    <t>Определение массовой доли медьи</t>
  </si>
  <si>
    <t xml:space="preserve">Определение массовой доли марганца </t>
  </si>
  <si>
    <t>Определение массовой доли цинка</t>
  </si>
  <si>
    <t>Определение массовой доли плотности</t>
  </si>
  <si>
    <t>Определение массовой доли  сухого вещества</t>
  </si>
  <si>
    <t>Определение массовой доли органического вещества</t>
  </si>
  <si>
    <t>Определение массовой доли аммонийного и нитратного азота</t>
  </si>
  <si>
    <t>Определение массовой доли  бора</t>
  </si>
  <si>
    <t>Определение массовой доли кобальта</t>
  </si>
  <si>
    <t>Определение массовой доли  молибдена</t>
  </si>
  <si>
    <t>Определение массовой доли кадмия</t>
  </si>
  <si>
    <t>Определение массовой доли свинеца</t>
  </si>
  <si>
    <t>Определение массовой доли мышьяка</t>
  </si>
  <si>
    <t>1.55.29</t>
  </si>
  <si>
    <t>Определение массовой доли никеля</t>
  </si>
  <si>
    <t>Определение массовой доли хрома</t>
  </si>
  <si>
    <t>Определение массовой доли серы</t>
  </si>
  <si>
    <t xml:space="preserve">Определение  гранулометрического состава </t>
  </si>
  <si>
    <t>Определение   рассыпчатости</t>
  </si>
  <si>
    <t>Определение массовой доли биурета</t>
  </si>
  <si>
    <t>Определение массовой доли свободного аммиака</t>
  </si>
  <si>
    <t>Определение массовой доли суммы питательных веществ в пересчете на азот в сухом веществе</t>
  </si>
  <si>
    <t>Определение массовой доли добавок в пересчете на сухое вещество</t>
  </si>
  <si>
    <t>Определение массовой доли свободной серной кислоты</t>
  </si>
  <si>
    <t>Определение массовой доли металломагнитная примесь</t>
  </si>
  <si>
    <t xml:space="preserve">Определение  насыпной плотности </t>
  </si>
  <si>
    <t>Определение массовой доли нитратов кальция и магния в пересчете на MgO</t>
  </si>
  <si>
    <t>Определение массовой доли хлора</t>
  </si>
  <si>
    <t>магнитная мешалка IKA</t>
  </si>
  <si>
    <t>весы Shimadzu EL</t>
  </si>
  <si>
    <t>ультразвуковая ванна</t>
  </si>
  <si>
    <t>Иономер И-160МИ</t>
  </si>
  <si>
    <t>бумага фильтровальная</t>
  </si>
  <si>
    <t>калий фосфорнокислый 1-3</t>
  </si>
  <si>
    <t>натрий фосфорнокислый 2-э</t>
  </si>
  <si>
    <t>бромфеноловый синий</t>
  </si>
  <si>
    <t>едкий калий</t>
  </si>
  <si>
    <t xml:space="preserve"> ИТ-инд. трубки</t>
  </si>
  <si>
    <t>хлористый кальций</t>
  </si>
  <si>
    <t>пирофосфат натрия</t>
  </si>
  <si>
    <t>соляная ислота</t>
  </si>
  <si>
    <t>беззольный фильтр</t>
  </si>
  <si>
    <t>1уп-100</t>
  </si>
  <si>
    <t>1 уп-100</t>
  </si>
  <si>
    <t>аммиачный азот</t>
  </si>
  <si>
    <t>аммоний ванадиево-кислый металлический</t>
  </si>
  <si>
    <t>аммоний молибденово-кислый</t>
  </si>
  <si>
    <t>метилово-оранжевый индикатор</t>
  </si>
  <si>
    <t>однозамещенный фосфорнокислый калий</t>
  </si>
  <si>
    <t>двузамещенный фосфорнокислый натрий</t>
  </si>
  <si>
    <t>бромистый калий</t>
  </si>
  <si>
    <t>калий иодистый</t>
  </si>
  <si>
    <t>бром крезолово-зеленый</t>
  </si>
  <si>
    <t>фильтр белая лента</t>
  </si>
  <si>
    <t>индикатор феноловый красный</t>
  </si>
  <si>
    <t>сернокислая медь</t>
  </si>
  <si>
    <t>металлический селен</t>
  </si>
  <si>
    <t>борная кислота</t>
  </si>
  <si>
    <t>цинковая пыль</t>
  </si>
  <si>
    <t>натрий тетрафенилборат</t>
  </si>
  <si>
    <t>фенолфтолеин</t>
  </si>
  <si>
    <t>индикатор метиловый красный</t>
  </si>
  <si>
    <t>стандарт</t>
  </si>
  <si>
    <t>ортофосфатная кислота</t>
  </si>
  <si>
    <t>2-нитрозо-1-нафтол</t>
  </si>
  <si>
    <t>уксусная  кислота</t>
  </si>
  <si>
    <t>бор</t>
  </si>
  <si>
    <t>натрий сернокислый безводный</t>
  </si>
  <si>
    <t>кобальт</t>
  </si>
  <si>
    <t>молибден</t>
  </si>
  <si>
    <t>кадмий</t>
  </si>
  <si>
    <t>свинец</t>
  </si>
  <si>
    <t>мышьяк</t>
  </si>
  <si>
    <t>никель</t>
  </si>
  <si>
    <t>хром</t>
  </si>
  <si>
    <t>сера</t>
  </si>
  <si>
    <t>виннокислая соль натрия</t>
  </si>
  <si>
    <t>сульфат меди</t>
  </si>
  <si>
    <t>биурет</t>
  </si>
  <si>
    <t>катионо-обменная смола</t>
  </si>
  <si>
    <t>метиловый красный индикатор</t>
  </si>
  <si>
    <t>метиловый голубой индикатор</t>
  </si>
  <si>
    <t>калий фталевокислый</t>
  </si>
  <si>
    <t>янтарная кислота</t>
  </si>
  <si>
    <t>магний</t>
  </si>
  <si>
    <t>кальций</t>
  </si>
  <si>
    <t>кислота уксусная ледяная</t>
  </si>
  <si>
    <t>натрий металлический</t>
  </si>
  <si>
    <t>фильтр обеззоленный синяя лента</t>
  </si>
  <si>
    <t>Действующие цены</t>
  </si>
  <si>
    <t xml:space="preserve">  Филиала "НПЦСЭЭиМ" РГП на ПХВ "НЦОЗ" МЗ РК</t>
  </si>
  <si>
    <t>Проектируемые данные для расчета цены (30%)</t>
  </si>
  <si>
    <t>*) В перечень затрат, составляющих накладные расходы,  включаются затраты, связанные с управлением и обслуживанием организации, согласно финансовому плану, предусмотренному в плане развития на соответствующий год</t>
  </si>
  <si>
    <t xml:space="preserve">**) Фонд заработной платы работников организации принимается согласно финансовому плану, предусмотренному  в смете расходов  на соответствующий год </t>
  </si>
  <si>
    <t>***) % накладных расходов  к ФОТ определяются путем деления всех накладных расходов на Фонд заработной платы работников организации</t>
  </si>
  <si>
    <t>И.о. директора филиала</t>
  </si>
  <si>
    <t>Руководитель УЭиБУ</t>
  </si>
  <si>
    <t>1.4</t>
  </si>
  <si>
    <t>4. Дезинфицирующие средства. (Хлорсодержащие, спиртосодержащие, таблетированные, порошкообразные, гранулированные, жидкие, гели, желеобразные, суспензии, пасты; готовые формы – салфетки, пропитанные дезинфицирующим раствором на основе хлора, кожные антисептики, салфетки пропитанные спиртами.)</t>
  </si>
  <si>
    <t>1.4.1</t>
  </si>
  <si>
    <t>Определение внешнего вида</t>
  </si>
  <si>
    <t>1.4.2</t>
  </si>
  <si>
    <t>Определение цвета</t>
  </si>
  <si>
    <t>1.4.3</t>
  </si>
  <si>
    <t>Определение запаха</t>
  </si>
  <si>
    <t>1.4.4</t>
  </si>
  <si>
    <t>Определение показателя активности водородных ионов (pH)</t>
  </si>
  <si>
    <t>1.4.5</t>
  </si>
  <si>
    <t>Определение плотности</t>
  </si>
  <si>
    <t>1.4.6</t>
  </si>
  <si>
    <t>Определение преломления</t>
  </si>
  <si>
    <t>1.4.7</t>
  </si>
  <si>
    <t>Определение средней массы таблеток</t>
  </si>
  <si>
    <t>1.4.8</t>
  </si>
  <si>
    <t>Определение коэффициент пропитки салфеток</t>
  </si>
  <si>
    <t>1.4.9</t>
  </si>
  <si>
    <t>1.4.10</t>
  </si>
  <si>
    <t>1.4.11</t>
  </si>
  <si>
    <t>Определение активного хлора (гипохлорит натрия, водные растворы, рабочие растворы)</t>
  </si>
  <si>
    <t>1.4.12</t>
  </si>
  <si>
    <t>1.4.13</t>
  </si>
  <si>
    <t>1.4.14</t>
  </si>
  <si>
    <t>1.4.15</t>
  </si>
  <si>
    <t>1.4.16</t>
  </si>
  <si>
    <t>1.4.17</t>
  </si>
  <si>
    <t>1.4.18</t>
  </si>
  <si>
    <t>1.4.19</t>
  </si>
  <si>
    <t>1.4.20</t>
  </si>
  <si>
    <t>1.4.21</t>
  </si>
  <si>
    <t>1.4.22</t>
  </si>
  <si>
    <t>1.4.23</t>
  </si>
  <si>
    <t>1.4.24</t>
  </si>
  <si>
    <t>1.4.25</t>
  </si>
  <si>
    <t>1.4.26</t>
  </si>
  <si>
    <t>1.4.27</t>
  </si>
  <si>
    <t>1.4.28</t>
  </si>
  <si>
    <t>1.4.29</t>
  </si>
  <si>
    <t>Отбор проб дезинфицирующего средства (1 проба, выезд специалиста лабораторий)</t>
  </si>
  <si>
    <t>1.4.</t>
  </si>
  <si>
    <t>1.4.1.</t>
  </si>
  <si>
    <t>л.</t>
  </si>
  <si>
    <t>уп.</t>
  </si>
  <si>
    <t>м.</t>
  </si>
  <si>
    <t>1.4.2.</t>
  </si>
  <si>
    <t>1.4.3.</t>
  </si>
  <si>
    <t>1.4.4.</t>
  </si>
  <si>
    <t>амп.</t>
  </si>
  <si>
    <t>1.4.5.</t>
  </si>
  <si>
    <t>1.4.6.</t>
  </si>
  <si>
    <t>стандарт-титр натрий серноватистокислый 0,1 н.</t>
  </si>
  <si>
    <t>очки защитные</t>
  </si>
  <si>
    <t>1.4.10.</t>
  </si>
  <si>
    <t>1.4.11.</t>
  </si>
  <si>
    <t>стандарт-титр кислота серная 0,1 н.</t>
  </si>
  <si>
    <t>1.4.12.</t>
  </si>
  <si>
    <t>стандарт-титр калий марганцовокислый 0,1 н.</t>
  </si>
  <si>
    <t>1.4.13.</t>
  </si>
  <si>
    <t>1.4.14.</t>
  </si>
  <si>
    <t>стандарт-титр натрий гидроокись 0,1 н.</t>
  </si>
  <si>
    <t xml:space="preserve">гидроксиламин солянокислый </t>
  </si>
  <si>
    <t>1.4.15.</t>
  </si>
  <si>
    <t>1.4.16.</t>
  </si>
  <si>
    <t>1.4.17.</t>
  </si>
  <si>
    <t>стандарт-титр соляная кислота 0,1 н.</t>
  </si>
  <si>
    <t>1.4.18.</t>
  </si>
  <si>
    <t>натрий додецилсульфат</t>
  </si>
  <si>
    <t xml:space="preserve">метиленовый голубой </t>
  </si>
  <si>
    <t>сульфат натрия</t>
  </si>
  <si>
    <t>1.4.19.</t>
  </si>
  <si>
    <t>1.4.20.</t>
  </si>
  <si>
    <t>глицин</t>
  </si>
  <si>
    <t>эозин Н</t>
  </si>
  <si>
    <t>1.4.21.</t>
  </si>
  <si>
    <t>бромтимоловый синий</t>
  </si>
  <si>
    <t>фиксанал стандарт-титр соляная кислота</t>
  </si>
  <si>
    <t>1.4.22.</t>
  </si>
  <si>
    <t>газ баллон гелий</t>
  </si>
  <si>
    <t xml:space="preserve">газ баллон азот </t>
  </si>
  <si>
    <t>виалка</t>
  </si>
  <si>
    <t>1.4.23.</t>
  </si>
  <si>
    <t>1.4.24.</t>
  </si>
  <si>
    <t>1.4.25.</t>
  </si>
  <si>
    <t>1.4.26.</t>
  </si>
  <si>
    <t>1.4.27.</t>
  </si>
  <si>
    <t xml:space="preserve">бромфеноловый синий </t>
  </si>
  <si>
    <t>1.4.28.</t>
  </si>
  <si>
    <t>1.4.29.</t>
  </si>
  <si>
    <t>визульный</t>
  </si>
  <si>
    <t>органалептический</t>
  </si>
  <si>
    <t>Оборудование учебно-лабораторное (Многопрофильный анализатор рН метрии) инв. № 380596516</t>
  </si>
  <si>
    <t>Аквадистиллятор электрический АЭ-25 МО инв. № 135001101</t>
  </si>
  <si>
    <t xml:space="preserve">Весы электронные лабораторные AR 2140 инв. № 135001291 </t>
  </si>
  <si>
    <t>Термостат электрический суховоздушный ТС-1/80 инв. № 0135001375</t>
  </si>
  <si>
    <t>Рефрактометр ИРФ-454 инв. № 133001293</t>
  </si>
  <si>
    <t>Термостат электрический суховоздушный ТС-1/80 инв. № 135001375</t>
  </si>
  <si>
    <t>Весы электронные лабораторные BL-620S инв. № 0135013780</t>
  </si>
  <si>
    <t>Низкотемпературная лабораторная электропечь SNOL 58/350                                                            инв. № 380594667</t>
  </si>
  <si>
    <t xml:space="preserve">Фотометр фотоэлектрический КФК-3              инв. № 380594668 </t>
  </si>
  <si>
    <t xml:space="preserve">Газовый хроматограф «Agilent 6850», инв. № 134001359 </t>
  </si>
  <si>
    <t>Система очитки воды MicroPure UV/UF инв. № 380595220</t>
  </si>
  <si>
    <t>Газовый хроматограф с тройным квадруполем (тандемной масс-спектрометрией</t>
  </si>
  <si>
    <t>Аквадистиллятор электрический АЭ-25 МО инв. № 1350011001</t>
  </si>
  <si>
    <t>150</t>
  </si>
  <si>
    <t>Аквадистиллятор электрический АЭ-25 МО инв. № 0130011001</t>
  </si>
  <si>
    <t>6.1</t>
  </si>
  <si>
    <t>Выявление яиц гельминтов методом нативного мазок</t>
  </si>
  <si>
    <t>6.2</t>
  </si>
  <si>
    <t>Метод Като</t>
  </si>
  <si>
    <t>6.4</t>
  </si>
  <si>
    <t xml:space="preserve">Метод Фюллеборна </t>
  </si>
  <si>
    <t>6.5</t>
  </si>
  <si>
    <t>Модернизированный метод формалин-эфирного осаждения</t>
  </si>
  <si>
    <t>6.6</t>
  </si>
  <si>
    <t>Метод Бермана</t>
  </si>
  <si>
    <t>6.7</t>
  </si>
  <si>
    <t>Метод Харада-Мори</t>
  </si>
  <si>
    <t>6.8</t>
  </si>
  <si>
    <t>Выявление яиц гельминтов и цист патогенных простейших кишечника методом нативного мазка с раствором Люголя</t>
  </si>
  <si>
    <t>6.10</t>
  </si>
  <si>
    <t>Подтверждение яиц гельминтов и цист патогенных простейших в микропрепаратах</t>
  </si>
  <si>
    <t>6.11</t>
  </si>
  <si>
    <t>Подтверждение личиночных стадий гельминтов в макропрепаратах</t>
  </si>
  <si>
    <t>6.12</t>
  </si>
  <si>
    <t>Макроскопический метод исследования</t>
  </si>
  <si>
    <t>6.16</t>
  </si>
  <si>
    <t>Выявление Ig М к токсоплазме</t>
  </si>
  <si>
    <t>6.17</t>
  </si>
  <si>
    <t>Выявление Ig G к токсоплазме</t>
  </si>
  <si>
    <t>6.18</t>
  </si>
  <si>
    <t>Выявление Ig А,М,G к антигенам лямблий</t>
  </si>
  <si>
    <t>6.19</t>
  </si>
  <si>
    <t>Выявление Ig М к антигенам лямблий</t>
  </si>
  <si>
    <t>6.20</t>
  </si>
  <si>
    <t>Выявление Ig G к антигенам эхинококка однокамерного</t>
  </si>
  <si>
    <t>6.21</t>
  </si>
  <si>
    <t>Выявление  Ig М к антигенам описторхисов</t>
  </si>
  <si>
    <t>6.22</t>
  </si>
  <si>
    <t>Выявление  Ig G  к антигенам описторхисов</t>
  </si>
  <si>
    <t>6.23</t>
  </si>
  <si>
    <t>Выявление  Ig М  к антигенам трихинелл</t>
  </si>
  <si>
    <t>6.24</t>
  </si>
  <si>
    <t>Выявление  Ig G  к антигенам трихинелл</t>
  </si>
  <si>
    <t>6.25</t>
  </si>
  <si>
    <t>Выявление  Ig G  к антигенам токсокар</t>
  </si>
  <si>
    <t>6.26</t>
  </si>
  <si>
    <t>Выявление  Ig G  к антигенам аскарид</t>
  </si>
  <si>
    <t>6.27</t>
  </si>
  <si>
    <t>Выявление Ig G к антигенам гельминтов</t>
  </si>
  <si>
    <t>6.29</t>
  </si>
  <si>
    <t>Исследование перианально-ректального соскоба по Робиновичу</t>
  </si>
  <si>
    <t>6.30</t>
  </si>
  <si>
    <t xml:space="preserve">Исследование перианально-ректального соскоба </t>
  </si>
  <si>
    <t>6.31</t>
  </si>
  <si>
    <t>Исследование перианально-ректального соскоба по Грэхэм</t>
  </si>
  <si>
    <t>6.32</t>
  </si>
  <si>
    <t>Исследование дуоденального содержимого и желчи микроскопическим методом</t>
  </si>
  <si>
    <t>6.33</t>
  </si>
  <si>
    <t>Исследование мочи микроскопическим методом</t>
  </si>
  <si>
    <t>6.34</t>
  </si>
  <si>
    <t>Исследование спинномозговой жидкости микросокпическим методом</t>
  </si>
  <si>
    <t>6.35</t>
  </si>
  <si>
    <t>Исследование сточной воды методом Романенко</t>
  </si>
  <si>
    <t>6.36</t>
  </si>
  <si>
    <t>Исследование сточной воды методом Падченко</t>
  </si>
  <si>
    <t>6.37</t>
  </si>
  <si>
    <t>Исследование воды их открытых водоемов методом Васильковой</t>
  </si>
  <si>
    <t>6.39</t>
  </si>
  <si>
    <t>Исследование питьевой воды методом мембранной фильтрации</t>
  </si>
  <si>
    <t>6.41</t>
  </si>
  <si>
    <t>Исследование воды плавательных бассейнов методом мембранной фильтрации</t>
  </si>
  <si>
    <t>6.42</t>
  </si>
  <si>
    <t>Исследование овощей, фруктов , ягод, зелени методом Романенко</t>
  </si>
  <si>
    <t>6.43</t>
  </si>
  <si>
    <t>Исследование смывов методом Романенко</t>
  </si>
  <si>
    <t>6.44</t>
  </si>
  <si>
    <t>Исследование почвы методом Романенко</t>
  </si>
  <si>
    <t>6.45</t>
  </si>
  <si>
    <t xml:space="preserve"> Исследование почвы методом  Падченко</t>
  </si>
  <si>
    <t>6.46</t>
  </si>
  <si>
    <t>Исследование рыбы компрессонным методом</t>
  </si>
  <si>
    <t>Исследование рыбы методом переваривания</t>
  </si>
  <si>
    <t xml:space="preserve">Исследование мяса компрессонным методом </t>
  </si>
  <si>
    <t>Исследование мяса методом переваривания</t>
  </si>
  <si>
    <t>метод по Калледину и Романенко выявления яиц гельминтов в домашней пыли</t>
  </si>
  <si>
    <t>Акарологический метод на выявление клещей домашней пыли</t>
  </si>
  <si>
    <t xml:space="preserve">Исследование гемопрепаратов на наличие возбудителей малярии </t>
  </si>
  <si>
    <t xml:space="preserve"> Исследование гемопрепаратов на наличии возбудителей микрофилярий</t>
  </si>
  <si>
    <t>Исследование мазков на возбудителей лейшманиозов</t>
  </si>
  <si>
    <t>6.3</t>
  </si>
  <si>
    <t>6.9</t>
  </si>
  <si>
    <t>6.13</t>
  </si>
  <si>
    <t>6.14</t>
  </si>
  <si>
    <t>6.15</t>
  </si>
  <si>
    <t>6.28</t>
  </si>
  <si>
    <t>6.38</t>
  </si>
  <si>
    <t>6.40</t>
  </si>
  <si>
    <t>ПАРАЗИТОЛОГИЯ</t>
  </si>
  <si>
    <t>предметные стекла</t>
  </si>
  <si>
    <t xml:space="preserve">покровные стекла </t>
  </si>
  <si>
    <t>шт (уп. 100 шт)</t>
  </si>
  <si>
    <t>глицерин</t>
  </si>
  <si>
    <t>пипетка одноразовая</t>
  </si>
  <si>
    <t>перчатки хирургические</t>
  </si>
  <si>
    <t>дез средства</t>
  </si>
  <si>
    <t>маска процедурная</t>
  </si>
  <si>
    <t>стеклянные палочки</t>
  </si>
  <si>
    <t xml:space="preserve">набор для исследования фекалий </t>
  </si>
  <si>
    <t>перчатки медицинские (одноразовые)</t>
  </si>
  <si>
    <t xml:space="preserve">Хлорид натрия </t>
  </si>
  <si>
    <t>покровные стекла</t>
  </si>
  <si>
    <t>перчатки нитриловые</t>
  </si>
  <si>
    <t>раствор Люголя</t>
  </si>
  <si>
    <t>маска медицинская</t>
  </si>
  <si>
    <t>иммерсионное масло</t>
  </si>
  <si>
    <t>Тест-система Векто Токсо - Ig М</t>
  </si>
  <si>
    <t>пробирка Eppendorf</t>
  </si>
  <si>
    <t>Тест-система Векто Токсо - IgG</t>
  </si>
  <si>
    <t>Тест-система Лямблия-антитела-ИФА-Бест</t>
  </si>
  <si>
    <t>Тест-система Лямблия-Ig М - ИФА-Бест</t>
  </si>
  <si>
    <t>Тест-система Эхинококк - Ig G - ИФА-Бест</t>
  </si>
  <si>
    <t>Тест-система Описторх -  Ig М -стрип</t>
  </si>
  <si>
    <t>Тест-система Описторх -  Ig G  - ИФА - Бест</t>
  </si>
  <si>
    <t>Тест-система Трихинелла - Ig М - ИФА -стрип</t>
  </si>
  <si>
    <t>Тест-система Трихинелла - Ig G - ИФА -стрип</t>
  </si>
  <si>
    <t>Тест-система Токсокара - Ig G - ИФА -стрип</t>
  </si>
  <si>
    <t>Тест-система Аскарида -  Ig G - ИФА -стрип</t>
  </si>
  <si>
    <t>Тест-системаГельминты Ig G - ИФА-Бест</t>
  </si>
  <si>
    <t>Набор для взятия проб на энтеробиоз по методу Рабиновича</t>
  </si>
  <si>
    <t>пробирки центрифужные</t>
  </si>
  <si>
    <t>сульфат железа</t>
  </si>
  <si>
    <t>азотнокислый натрий</t>
  </si>
  <si>
    <t xml:space="preserve">соляная кислота </t>
  </si>
  <si>
    <t>фильтр дисковый мембранный</t>
  </si>
  <si>
    <t>Азотнокислый натрий</t>
  </si>
  <si>
    <t>Аппаратный комплекс "Leica"</t>
  </si>
  <si>
    <t>центрифуга СМ-6М</t>
  </si>
  <si>
    <t>Система для сбора и обработки паразитов в образцах кала</t>
  </si>
  <si>
    <t>Микроскоп  "Leicа" DM медицинский лабораторный</t>
  </si>
  <si>
    <t>Стереоскопический микроскоп "Leica"</t>
  </si>
  <si>
    <t>Подтверждение яиц гельминтов и цист патогенных простейших в макропрепаратах</t>
  </si>
  <si>
    <t>центрифуга ОС-6М</t>
  </si>
  <si>
    <t>Микропланшетный фотометр /вошер</t>
  </si>
  <si>
    <t>Аппарат фильтрационный АФ-142</t>
  </si>
  <si>
    <t>трихинеллоскоп</t>
  </si>
  <si>
    <t>Лаборатория токсикологии полимеров и других химческих веществ</t>
  </si>
  <si>
    <t>2.1</t>
  </si>
  <si>
    <t xml:space="preserve">Материалы и изделия, изготовленные из полимерных и других материалов контактирующие с пищевыми продуктами и водой, издательская продукция. </t>
  </si>
  <si>
    <t>2.1.1</t>
  </si>
  <si>
    <t>2.1.2</t>
  </si>
  <si>
    <t>Определение кислотостойкости</t>
  </si>
  <si>
    <t>2.1.3</t>
  </si>
  <si>
    <t>Определение прочности фиксации красок</t>
  </si>
  <si>
    <t>2.1.4</t>
  </si>
  <si>
    <t xml:space="preserve">Определение химической стоикости </t>
  </si>
  <si>
    <t>2.1.5</t>
  </si>
  <si>
    <t>Определение прочности крепления ручек</t>
  </si>
  <si>
    <t>2.1.6</t>
  </si>
  <si>
    <t>Определение стойкости к горячей воде</t>
  </si>
  <si>
    <t>2.1.7</t>
  </si>
  <si>
    <t>Определение окисляемости водной вытяжки</t>
  </si>
  <si>
    <t>2.1.8</t>
  </si>
  <si>
    <t>Оопределение солей тяжелых металлов  (свинец)</t>
  </si>
  <si>
    <t>2.1.9</t>
  </si>
  <si>
    <t>Определение солей тяжелых металлов  (медь)</t>
  </si>
  <si>
    <t>2.1.10</t>
  </si>
  <si>
    <t>Определение солей тяжелых металлов  (цинк)</t>
  </si>
  <si>
    <t>2.1.11</t>
  </si>
  <si>
    <t>Определение солей тяжелых металлов (кадмий)</t>
  </si>
  <si>
    <t>2.1.12</t>
  </si>
  <si>
    <t>Определение  никеля</t>
  </si>
  <si>
    <t>2.1.13</t>
  </si>
  <si>
    <t>2.1.14</t>
  </si>
  <si>
    <t>Определение  солей тяжелых металлов  (хром)</t>
  </si>
  <si>
    <t>2.1.15</t>
  </si>
  <si>
    <t>Определение  алюминия</t>
  </si>
  <si>
    <t>2.1.16</t>
  </si>
  <si>
    <t>Определение  железа</t>
  </si>
  <si>
    <t>2.1.17</t>
  </si>
  <si>
    <t>Определение  марганца</t>
  </si>
  <si>
    <t>2.1.18</t>
  </si>
  <si>
    <t>Определение бора</t>
  </si>
  <si>
    <t>2.1.19</t>
  </si>
  <si>
    <t>2.1.20</t>
  </si>
  <si>
    <t>Определение  ацетальдегида</t>
  </si>
  <si>
    <t>2.1.21</t>
  </si>
  <si>
    <t>Определение  ацетона</t>
  </si>
  <si>
    <t>2.1.22</t>
  </si>
  <si>
    <t>Определение  акрилонитрила</t>
  </si>
  <si>
    <t>2.1.23</t>
  </si>
  <si>
    <t>Определение бензола</t>
  </si>
  <si>
    <t>2.1.24</t>
  </si>
  <si>
    <t>Определение  бутилакрилата</t>
  </si>
  <si>
    <t>2.1.25</t>
  </si>
  <si>
    <t>Определение  винилацетата</t>
  </si>
  <si>
    <t>2.1.26</t>
  </si>
  <si>
    <t>Определение  гексаметилендиамина</t>
  </si>
  <si>
    <t>2.1.27</t>
  </si>
  <si>
    <t>Определение  ксилола</t>
  </si>
  <si>
    <t>2.1.28</t>
  </si>
  <si>
    <t>Определение  метилакрилата</t>
  </si>
  <si>
    <t>2.1.29</t>
  </si>
  <si>
    <t>Определение  бутанола</t>
  </si>
  <si>
    <t>2.1.30</t>
  </si>
  <si>
    <t>Определение  пропанола</t>
  </si>
  <si>
    <t>2.1.31</t>
  </si>
  <si>
    <t>Определение  изопропанола</t>
  </si>
  <si>
    <t>2.1.32</t>
  </si>
  <si>
    <t xml:space="preserve">Определение изобутанола </t>
  </si>
  <si>
    <t>2.1.33</t>
  </si>
  <si>
    <t xml:space="preserve">Определение метанола </t>
  </si>
  <si>
    <t>2.1.34</t>
  </si>
  <si>
    <t xml:space="preserve">Определение метилацетата </t>
  </si>
  <si>
    <t>2.1.35</t>
  </si>
  <si>
    <t xml:space="preserve">Определение бутилацетата </t>
  </si>
  <si>
    <t>2.1.36</t>
  </si>
  <si>
    <t>Определение  толуола</t>
  </si>
  <si>
    <t>2.1.37</t>
  </si>
  <si>
    <t>Определение  хлористого винила</t>
  </si>
  <si>
    <t>2.1.38</t>
  </si>
  <si>
    <t>Определение  этилацетата</t>
  </si>
  <si>
    <t>2.1.39</t>
  </si>
  <si>
    <t>Определение  эпихлоргидрина</t>
  </si>
  <si>
    <t>2.1.40</t>
  </si>
  <si>
    <t>.Определение  дифенилопропана</t>
  </si>
  <si>
    <t>2.1.41</t>
  </si>
  <si>
    <t>Определение  диметилтерефталата</t>
  </si>
  <si>
    <t>2.1.42</t>
  </si>
  <si>
    <t xml:space="preserve">Определение  капролактама </t>
  </si>
  <si>
    <t>2.1.43</t>
  </si>
  <si>
    <t xml:space="preserve">Определение  каптакса </t>
  </si>
  <si>
    <t>2.1.44</t>
  </si>
  <si>
    <t>Определение  метилметакрилата</t>
  </si>
  <si>
    <t>2.1.45</t>
  </si>
  <si>
    <t>Определение  стирола</t>
  </si>
  <si>
    <t>2.1.46</t>
  </si>
  <si>
    <t>Определение  фенола</t>
  </si>
  <si>
    <t>2.1.47</t>
  </si>
  <si>
    <t>Определение  формальдегида</t>
  </si>
  <si>
    <t>2.1.48</t>
  </si>
  <si>
    <t>Определение  фтора</t>
  </si>
  <si>
    <t>2.1.49</t>
  </si>
  <si>
    <t>Определение  этиленгликоля</t>
  </si>
  <si>
    <t>2.1.50</t>
  </si>
  <si>
    <t>Определение  диоктил- и дибутил фталатов методом ГЖХ</t>
  </si>
  <si>
    <t>2.1.51</t>
  </si>
  <si>
    <t>Органичекие растворители</t>
  </si>
  <si>
    <t>2.1.52</t>
  </si>
  <si>
    <t>Металлы методом ААС</t>
  </si>
  <si>
    <t>2.1.53</t>
  </si>
  <si>
    <t xml:space="preserve">Индекс токсичности </t>
  </si>
  <si>
    <t>2.2</t>
  </si>
  <si>
    <t>Детские игры и игрушки, товары детского ассортимента</t>
  </si>
  <si>
    <t>2.2.1</t>
  </si>
  <si>
    <t>Органолептические показатели образца и вытяжки из него</t>
  </si>
  <si>
    <t>2.2.2</t>
  </si>
  <si>
    <t>Определение  стойкости защитно-декоративного покрытия к действию слюны, пота и влажной обработке</t>
  </si>
  <si>
    <t>2.2.3</t>
  </si>
  <si>
    <t>органические растворители  методом ГЖХ</t>
  </si>
  <si>
    <t>2.2.4</t>
  </si>
  <si>
    <t>2.2.5</t>
  </si>
  <si>
    <t>2.2.6</t>
  </si>
  <si>
    <t>Определение  бензола</t>
  </si>
  <si>
    <t>2.2.7</t>
  </si>
  <si>
    <t>Определение  этилацитата</t>
  </si>
  <si>
    <t>2.2.8</t>
  </si>
  <si>
    <t xml:space="preserve"> Определение  ксилола</t>
  </si>
  <si>
    <t>2.2.9</t>
  </si>
  <si>
    <t>2.2.10</t>
  </si>
  <si>
    <t>2.2.11</t>
  </si>
  <si>
    <t>2.2.12</t>
  </si>
  <si>
    <t>2.2.13</t>
  </si>
  <si>
    <t>2.2.14</t>
  </si>
  <si>
    <t>2.2.15</t>
  </si>
  <si>
    <t>2.2.16</t>
  </si>
  <si>
    <t>2.2.17</t>
  </si>
  <si>
    <t xml:space="preserve">.Определение  дифенилгуанидина </t>
  </si>
  <si>
    <t>2.2.18</t>
  </si>
  <si>
    <t>Определение  солей тяжелых металлов  (свинец)</t>
  </si>
  <si>
    <t>2.2.19</t>
  </si>
  <si>
    <t>Определение  солей тяжелых металлов (кадмий)</t>
  </si>
  <si>
    <t>2.2.20</t>
  </si>
  <si>
    <t>Определение   мышьяка</t>
  </si>
  <si>
    <t>2.2.21</t>
  </si>
  <si>
    <t>2.2.22</t>
  </si>
  <si>
    <t>2.2.23</t>
  </si>
  <si>
    <t>2.2.24</t>
  </si>
  <si>
    <t>2.2.25</t>
  </si>
  <si>
    <t>2.2.26</t>
  </si>
  <si>
    <t>2.2.27</t>
  </si>
  <si>
    <t>Определение фталевого ангидрида</t>
  </si>
  <si>
    <t>2.2.28</t>
  </si>
  <si>
    <t>Определение акрилонитрила</t>
  </si>
  <si>
    <t>2.2.29</t>
  </si>
  <si>
    <t>Определение метилметакрилата</t>
  </si>
  <si>
    <t>2.2.30</t>
  </si>
  <si>
    <t>Определение уксусной кислоты</t>
  </si>
  <si>
    <t>2.2.31</t>
  </si>
  <si>
    <t>Определение метилового спирта</t>
  </si>
  <si>
    <t>2.2.32</t>
  </si>
  <si>
    <t>Определение органических растворители</t>
  </si>
  <si>
    <t>2.2.33</t>
  </si>
  <si>
    <t>Определение металлов методом ААС</t>
  </si>
  <si>
    <t>2.2.34</t>
  </si>
  <si>
    <t>Определение индекс токсичности</t>
  </si>
  <si>
    <t>2.2.35</t>
  </si>
  <si>
    <t>определение кожно-раздражающее действие</t>
  </si>
  <si>
    <t>2.2.36</t>
  </si>
  <si>
    <t>определение кожно-резорбтивное действие</t>
  </si>
  <si>
    <t>2.2.37</t>
  </si>
  <si>
    <t>Определение раздражающее действие на слизистые</t>
  </si>
  <si>
    <t>2.3</t>
  </si>
  <si>
    <t>Материалы, реагенты, оборудования, электробытовые оборудования, используемые для водоочистки и водоподготовки</t>
  </si>
  <si>
    <t>2.3.1</t>
  </si>
  <si>
    <t>Органолептические исследования образца и вытяжки из него</t>
  </si>
  <si>
    <t>2.3.2</t>
  </si>
  <si>
    <t xml:space="preserve">Определение  кислотостойкости </t>
  </si>
  <si>
    <t>2.3.3</t>
  </si>
  <si>
    <t>Определение  прочности фиксации красок</t>
  </si>
  <si>
    <t>2.3.4</t>
  </si>
  <si>
    <t>Определение   стойкости к горячей воде</t>
  </si>
  <si>
    <t>2.3.5</t>
  </si>
  <si>
    <t>Определение  окисляемости водной вытяжки</t>
  </si>
  <si>
    <t>2.3.6</t>
  </si>
  <si>
    <t>Определение солей тяжелых металлов  (свинец)</t>
  </si>
  <si>
    <t>2.3.7</t>
  </si>
  <si>
    <t>Определение  солей тяжелых металлов  (медь)</t>
  </si>
  <si>
    <t>2.3.8</t>
  </si>
  <si>
    <t xml:space="preserve"> Определение  солей тяжелых металлов  (цинк)</t>
  </si>
  <si>
    <t>2.3.9</t>
  </si>
  <si>
    <t>Определение  солей тяжелых металлов  (кадмий)</t>
  </si>
  <si>
    <t>2.3.10</t>
  </si>
  <si>
    <t>2.3.11</t>
  </si>
  <si>
    <t>2.3.12</t>
  </si>
  <si>
    <t xml:space="preserve"> Определение   солей тяжелых металлов  (хром)</t>
  </si>
  <si>
    <t>2.3.13</t>
  </si>
  <si>
    <t>2.3.14</t>
  </si>
  <si>
    <t>2.3.15</t>
  </si>
  <si>
    <t>2.3.16</t>
  </si>
  <si>
    <t>2.3.17</t>
  </si>
  <si>
    <t>2.3.18</t>
  </si>
  <si>
    <t>2.3.19</t>
  </si>
  <si>
    <t>Определение   бензола</t>
  </si>
  <si>
    <t>2.3.20</t>
  </si>
  <si>
    <t>Определение  бора</t>
  </si>
  <si>
    <t>2.3.21</t>
  </si>
  <si>
    <t>2.3.22</t>
  </si>
  <si>
    <t xml:space="preserve"> Определение  винилацетата</t>
  </si>
  <si>
    <t>2.3.23</t>
  </si>
  <si>
    <t>2.3.24</t>
  </si>
  <si>
    <t>Определение  дифенилопропана</t>
  </si>
  <si>
    <t>2.3.25</t>
  </si>
  <si>
    <t>2.3.26</t>
  </si>
  <si>
    <t>Определение  капролактама</t>
  </si>
  <si>
    <t>2.3.27</t>
  </si>
  <si>
    <t xml:space="preserve">Определение  ксилола </t>
  </si>
  <si>
    <t>2.3.28</t>
  </si>
  <si>
    <t xml:space="preserve"> Определение  метилакрилата</t>
  </si>
  <si>
    <t>2.3.29</t>
  </si>
  <si>
    <t>2.3.30</t>
  </si>
  <si>
    <t>2.3.31</t>
  </si>
  <si>
    <t>Определение  метанола</t>
  </si>
  <si>
    <t>2.3.32</t>
  </si>
  <si>
    <t xml:space="preserve"> Определение  пропилового спирта</t>
  </si>
  <si>
    <t>2.3.33</t>
  </si>
  <si>
    <t>Определение  изопропилового спирта</t>
  </si>
  <si>
    <t>2.3.34</t>
  </si>
  <si>
    <t>Определение толуола</t>
  </si>
  <si>
    <t>2.3.35</t>
  </si>
  <si>
    <t xml:space="preserve">Определение  стирола </t>
  </si>
  <si>
    <t>2.3.36</t>
  </si>
  <si>
    <t>2.3.37</t>
  </si>
  <si>
    <t>2.3.38</t>
  </si>
  <si>
    <t>2.3.39</t>
  </si>
  <si>
    <t>2.3.40</t>
  </si>
  <si>
    <t>2.3.41</t>
  </si>
  <si>
    <t>2.3.42</t>
  </si>
  <si>
    <t>Биотестирование. Определение индекса токсичности водных вытяжек из полимерных материалов и изделий по биолюминесценции бактерий на приборе "Биотоксе".</t>
  </si>
  <si>
    <t>2.3.43</t>
  </si>
  <si>
    <t>2.3.44</t>
  </si>
  <si>
    <t>Определение металла методом ААС</t>
  </si>
  <si>
    <t>2.4</t>
  </si>
  <si>
    <t>Парфюмерно-косметическая продукция и средства гигиены полости рта, товары бытовой химии</t>
  </si>
  <si>
    <t>2.4.1</t>
  </si>
  <si>
    <t>Определение стойкости запаха парфюмерных изделий</t>
  </si>
  <si>
    <t>2.4.2</t>
  </si>
  <si>
    <t>2.4.3</t>
  </si>
  <si>
    <t>2.4.4</t>
  </si>
  <si>
    <t>Определение  массовой доли суммы тяжелых металлов в зубной пасте</t>
  </si>
  <si>
    <t>2.4.5</t>
  </si>
  <si>
    <t>Определение  суммы тяжелых металлов в парфюмерно-косметической продукции</t>
  </si>
  <si>
    <t>2.4.6</t>
  </si>
  <si>
    <t>2.4.7</t>
  </si>
  <si>
    <t>Определение ртути</t>
  </si>
  <si>
    <t>2.4.8</t>
  </si>
  <si>
    <t>2.4.9</t>
  </si>
  <si>
    <t>Массовая доля фосфорнокислых солей</t>
  </si>
  <si>
    <t>2.4.10</t>
  </si>
  <si>
    <t>Определение  кожно-раздражающего действия вещества на кроликах в остром (однократном) опыте</t>
  </si>
  <si>
    <t>2.4.11</t>
  </si>
  <si>
    <t>Определение массовой доли фторида</t>
  </si>
  <si>
    <t>2.4.12</t>
  </si>
  <si>
    <t>Определение  массовой доли жирных кислот в мыле</t>
  </si>
  <si>
    <t>2.4.13</t>
  </si>
  <si>
    <t>Определение массовой доли едкой щелочи в хозяйственном мыле (содопродукты)</t>
  </si>
  <si>
    <t>2.4.14</t>
  </si>
  <si>
    <t>Определение   остаточных количеств ПАВ на коже человека</t>
  </si>
  <si>
    <t>2.4.15</t>
  </si>
  <si>
    <t>Определение  остаточных количеств катионных ПАВ на тканях</t>
  </si>
  <si>
    <t>2.4.16</t>
  </si>
  <si>
    <t>Определение  степени смываемости ПАВ с посуды</t>
  </si>
  <si>
    <t>2.4.17</t>
  </si>
  <si>
    <t>Определение сенсибализации организма - развернутым методом с установлением порога аллергенного действия</t>
  </si>
  <si>
    <t>2.4.18</t>
  </si>
  <si>
    <t>2.4.19</t>
  </si>
  <si>
    <t>Определение сен сибилизации организма экспресс методом</t>
  </si>
  <si>
    <t>2.4.20</t>
  </si>
  <si>
    <t>Определение кожно-раздражающее действие</t>
  </si>
  <si>
    <t>2.4.21</t>
  </si>
  <si>
    <t>Определение  ингаляционной опасности при ингаляционной затравке на белых мышах при статической затравке</t>
  </si>
  <si>
    <t>2.4.22</t>
  </si>
  <si>
    <t>2.4.23</t>
  </si>
  <si>
    <t>Определение среднесмертельной дозы (ЛД50) вещества на белых мышах развернутым способом</t>
  </si>
  <si>
    <t>2.5</t>
  </si>
  <si>
    <t xml:space="preserve">Полимерные, строительные, конструкционные материалы, лакокрасочная и мебельная продукция. </t>
  </si>
  <si>
    <t>2.5.1</t>
  </si>
  <si>
    <t>2.5.2</t>
  </si>
  <si>
    <t>Определение  аммиака</t>
  </si>
  <si>
    <t>2.5.3</t>
  </si>
  <si>
    <t xml:space="preserve"> Определение  ацетона</t>
  </si>
  <si>
    <t>2.5.4</t>
  </si>
  <si>
    <t>2.5.5</t>
  </si>
  <si>
    <t>2.5.6</t>
  </si>
  <si>
    <t>2.5.7</t>
  </si>
  <si>
    <t>Определение  бутилметакрилата</t>
  </si>
  <si>
    <t>2.5.8</t>
  </si>
  <si>
    <t>Определение  бутилацетата</t>
  </si>
  <si>
    <t>2.5.9</t>
  </si>
  <si>
    <t>2.5.10</t>
  </si>
  <si>
    <t>2.5.11</t>
  </si>
  <si>
    <t>Определение  диоктил- и дибутил фталатыов методом ГЖХ</t>
  </si>
  <si>
    <t>2.5.12</t>
  </si>
  <si>
    <t xml:space="preserve">Определение  метанола </t>
  </si>
  <si>
    <t>2.5.13</t>
  </si>
  <si>
    <t>2.5.14</t>
  </si>
  <si>
    <t>2.5.15</t>
  </si>
  <si>
    <t>2.5.16</t>
  </si>
  <si>
    <t xml:space="preserve"> Определение  хлористого винила</t>
  </si>
  <si>
    <t>2.5.17</t>
  </si>
  <si>
    <t xml:space="preserve">Определение  хлористого водорода </t>
  </si>
  <si>
    <t>2.5.18</t>
  </si>
  <si>
    <t>Определение  диметилформамида</t>
  </si>
  <si>
    <t>2.5.19</t>
  </si>
  <si>
    <t>2.5.20</t>
  </si>
  <si>
    <t>2.5.21</t>
  </si>
  <si>
    <t>Определение  хлористого углерода</t>
  </si>
  <si>
    <t>2.5.22</t>
  </si>
  <si>
    <t>2.5.23</t>
  </si>
  <si>
    <t xml:space="preserve">Определение  метилметакрилата </t>
  </si>
  <si>
    <t>2.5.24</t>
  </si>
  <si>
    <t xml:space="preserve">Определение  толуилендиизоцианата </t>
  </si>
  <si>
    <t>2.5.25</t>
  </si>
  <si>
    <t xml:space="preserve">Определение  фенола </t>
  </si>
  <si>
    <t>2.5.26</t>
  </si>
  <si>
    <t xml:space="preserve">Определение  формальдегида </t>
  </si>
  <si>
    <t>2.5.27</t>
  </si>
  <si>
    <t xml:space="preserve">Определение  эпихлоргидрина </t>
  </si>
  <si>
    <t>2.5.28</t>
  </si>
  <si>
    <t xml:space="preserve"> Определение  этилацитаа</t>
  </si>
  <si>
    <t>2.5.29</t>
  </si>
  <si>
    <t>2.5.30</t>
  </si>
  <si>
    <t xml:space="preserve">Определение  окиси этилена </t>
  </si>
  <si>
    <t>2.5.31</t>
  </si>
  <si>
    <t>Определение  асбеста в строительных материалах</t>
  </si>
  <si>
    <t>2.5.32</t>
  </si>
  <si>
    <t>2.5.33</t>
  </si>
  <si>
    <t>Определение цианистого водорода в лакокрасочных материалах</t>
  </si>
  <si>
    <t>2.5.34</t>
  </si>
  <si>
    <t>2.5.35</t>
  </si>
  <si>
    <t>2.5.36</t>
  </si>
  <si>
    <t>Определение кожно-резорбтивное действие</t>
  </si>
  <si>
    <t>2.6</t>
  </si>
  <si>
    <t>Продукция легкой и текстильной промышленности, средства индивидуальной защиты (СИЗ)</t>
  </si>
  <si>
    <t>2.6.1</t>
  </si>
  <si>
    <t>2.6.2</t>
  </si>
  <si>
    <t>2.6.3</t>
  </si>
  <si>
    <t>2.6.4</t>
  </si>
  <si>
    <t xml:space="preserve">Определение  Е-капролактама </t>
  </si>
  <si>
    <t>2.6.5</t>
  </si>
  <si>
    <t>2.6.6</t>
  </si>
  <si>
    <t>Определение  акриловой кислоты</t>
  </si>
  <si>
    <t>2.6.7</t>
  </si>
  <si>
    <t>2.6.8</t>
  </si>
  <si>
    <t>2.6.9</t>
  </si>
  <si>
    <t>2.6.10</t>
  </si>
  <si>
    <t>2.6.11</t>
  </si>
  <si>
    <t>2.6.12</t>
  </si>
  <si>
    <t>2.6.13</t>
  </si>
  <si>
    <t>Определение  диметилтерефталат</t>
  </si>
  <si>
    <t>2.6.14</t>
  </si>
  <si>
    <t>2.6.15</t>
  </si>
  <si>
    <t>2.6.16</t>
  </si>
  <si>
    <t>2.6.17</t>
  </si>
  <si>
    <t>2.6.18</t>
  </si>
  <si>
    <t>Определение меди</t>
  </si>
  <si>
    <t>2.6.19</t>
  </si>
  <si>
    <t>2.6.20</t>
  </si>
  <si>
    <t xml:space="preserve">Определение металлов методом ААС </t>
  </si>
  <si>
    <t>2.6.21</t>
  </si>
  <si>
    <t>2.6.22</t>
  </si>
  <si>
    <t>Определение сенсибилизации организма экспресс методом</t>
  </si>
  <si>
    <t>2.6.23</t>
  </si>
  <si>
    <t xml:space="preserve">Определение кожно-радражающее действие </t>
  </si>
  <si>
    <t>2.6.24</t>
  </si>
  <si>
    <t>Определение кожно-раздражащее действие на слизистые</t>
  </si>
  <si>
    <t>2.6.25</t>
  </si>
  <si>
    <t xml:space="preserve">Определение кожно-резорбтивного действие </t>
  </si>
  <si>
    <t>2.6.26</t>
  </si>
  <si>
    <t>2.6.27</t>
  </si>
  <si>
    <t>2.6.28</t>
  </si>
  <si>
    <t>Определение физико-механических показателей на разрывной машине</t>
  </si>
  <si>
    <t>2.7</t>
  </si>
  <si>
    <t>Изделия медицинского назначения и медицинская техника, средства санитарно-гигиенического назначения</t>
  </si>
  <si>
    <t>2.7.1</t>
  </si>
  <si>
    <t>2.7.2</t>
  </si>
  <si>
    <t>Определение  водородного показателя</t>
  </si>
  <si>
    <t>2.7.3</t>
  </si>
  <si>
    <t>2.7.4</t>
  </si>
  <si>
    <t>Опеределение стирола</t>
  </si>
  <si>
    <t>2.7.5</t>
  </si>
  <si>
    <t>2.7.6</t>
  </si>
  <si>
    <t>2.7.7</t>
  </si>
  <si>
    <t>2.7.8</t>
  </si>
  <si>
    <t>2.7.9</t>
  </si>
  <si>
    <t xml:space="preserve">Определение  солей тяжелых металлов </t>
  </si>
  <si>
    <t>2.7.10</t>
  </si>
  <si>
    <t>2.8</t>
  </si>
  <si>
    <t>Химические вещества и их композиции, пестициды, агрохимикаты, дезинфицирующие, дезинсекционные и дератизационные средства, удобрение  и отходы</t>
  </si>
  <si>
    <t>2.8.1</t>
  </si>
  <si>
    <t xml:space="preserve"> Определение  сенсибилизации организма экспресс методом</t>
  </si>
  <si>
    <t>2.8.2</t>
  </si>
  <si>
    <t xml:space="preserve"> Определение  кожно-раздражающего действия вещества на кроликах в остром (однократном) опыте</t>
  </si>
  <si>
    <t>2.8.3</t>
  </si>
  <si>
    <t xml:space="preserve"> Определение  кожно-раздражающего действия вещества на кроликах в повторном (2 недели) опыте</t>
  </si>
  <si>
    <t>2.8.4</t>
  </si>
  <si>
    <t>Действие вещества на слизистую глаз кролика в остром однократном опыте</t>
  </si>
  <si>
    <t>2.8.5</t>
  </si>
  <si>
    <t xml:space="preserve"> Действие вещества на слизистую глаз кролика в повторном (2 недели) опыте</t>
  </si>
  <si>
    <t>2.8.6</t>
  </si>
  <si>
    <t>Определение  кожно-резорбтивного действия вещества на белых мышах (хвостовая проба) в остром однократном опыте</t>
  </si>
  <si>
    <t>2.8.7</t>
  </si>
  <si>
    <t>Определение кожно-резорбтивного действие вещества на белых мышах (хвостовая проба) в повторном (2 недели) опыте</t>
  </si>
  <si>
    <t>2.8.8</t>
  </si>
  <si>
    <t>Определение среднесмертелъной дозы (ЛД50) вещества на белых мышах развернутым способом</t>
  </si>
  <si>
    <t>2.8.9</t>
  </si>
  <si>
    <t>2.8.10</t>
  </si>
  <si>
    <t>Определение  кумулятивных свойств вещества нa белых мышах по методу Лима</t>
  </si>
  <si>
    <t>2.8.11</t>
  </si>
  <si>
    <t>2.9</t>
  </si>
  <si>
    <t>2.9.1</t>
  </si>
  <si>
    <t>Определение  пирогенности кровезаменителей и других  веществ при внутривенном введении кроликам</t>
  </si>
  <si>
    <t>2.9.2</t>
  </si>
  <si>
    <t>Проведение биологической пробы на белых мышах с однократным введением вещества внутривенно (токсичность)</t>
  </si>
  <si>
    <t>ПОЛИМЕРЫ</t>
  </si>
  <si>
    <t>2.1.1.</t>
  </si>
  <si>
    <t xml:space="preserve">стандарт мутности </t>
  </si>
  <si>
    <t xml:space="preserve">стандарт цветности </t>
  </si>
  <si>
    <t>2.1.2.</t>
  </si>
  <si>
    <t>2.1.3.</t>
  </si>
  <si>
    <t>бикарбанат натрия</t>
  </si>
  <si>
    <t xml:space="preserve">хлорид натрия </t>
  </si>
  <si>
    <t xml:space="preserve">мочевина </t>
  </si>
  <si>
    <t>2.1.5.</t>
  </si>
  <si>
    <t>2.1.6.</t>
  </si>
  <si>
    <t>2.1.7.</t>
  </si>
  <si>
    <t>перманганат калия</t>
  </si>
  <si>
    <t>2.1.8.</t>
  </si>
  <si>
    <t>Определение солей тяжелых металлов (свинец)</t>
  </si>
  <si>
    <t>МСО ионов свинца</t>
  </si>
  <si>
    <t>ГСО свинец (стандарты)</t>
  </si>
  <si>
    <t>2.1.9.</t>
  </si>
  <si>
    <t>Определение солей тяжелых металлов (медь)</t>
  </si>
  <si>
    <t>диэтилдитиокарбонат натрия</t>
  </si>
  <si>
    <t>надсернокислый аммоний</t>
  </si>
  <si>
    <t>ГСО медь (стандарты)</t>
  </si>
  <si>
    <t>2.1.10.</t>
  </si>
  <si>
    <t>цинк</t>
  </si>
  <si>
    <t>уксуснокислый аммоний</t>
  </si>
  <si>
    <t>2.1.11.</t>
  </si>
  <si>
    <t>МСО ионов кадмия</t>
  </si>
  <si>
    <t>2.1.12.</t>
  </si>
  <si>
    <t>аммоний надсернокислый</t>
  </si>
  <si>
    <t>винная кислота</t>
  </si>
  <si>
    <t>нитрозо-Р-соль</t>
  </si>
  <si>
    <t>ГСО кобальт (стандарты)</t>
  </si>
  <si>
    <t>2.1.14.</t>
  </si>
  <si>
    <t xml:space="preserve"> Определение  солей тяжелых металлов  (хром)</t>
  </si>
  <si>
    <t>Калий двухромовокислый</t>
  </si>
  <si>
    <t>AgNOз</t>
  </si>
  <si>
    <t>натрий фосфорнокислый 1замещенный</t>
  </si>
  <si>
    <t>МСО ионов хрома</t>
  </si>
  <si>
    <t>2.1.15.</t>
  </si>
  <si>
    <t>аллюмокалиевые квасцы</t>
  </si>
  <si>
    <t>кислота уксусная</t>
  </si>
  <si>
    <t>ГСО алюминий (стандарты)</t>
  </si>
  <si>
    <t>2.1.16.</t>
  </si>
  <si>
    <t>железоаммонийние квасцы</t>
  </si>
  <si>
    <t>кислота солярная</t>
  </si>
  <si>
    <t>перекись водороды</t>
  </si>
  <si>
    <t>ГСО железа (стандарты)</t>
  </si>
  <si>
    <t>апм</t>
  </si>
  <si>
    <t>2.1.17.</t>
  </si>
  <si>
    <t>кислота азотная</t>
  </si>
  <si>
    <t>нитрат серебро</t>
  </si>
  <si>
    <t>2.1.18.</t>
  </si>
  <si>
    <t xml:space="preserve"> Определение бора</t>
  </si>
  <si>
    <t>кармин</t>
  </si>
  <si>
    <t>2.1.19.</t>
  </si>
  <si>
    <t>МСО ионов мышьяка</t>
  </si>
  <si>
    <t>2.1.20.</t>
  </si>
  <si>
    <t>РДХ ацетальдегид (стандарты)</t>
  </si>
  <si>
    <t>2.1.21.</t>
  </si>
  <si>
    <t>РДХ ацетон(стандарты)</t>
  </si>
  <si>
    <t>ам</t>
  </si>
  <si>
    <t>2.1.22.</t>
  </si>
  <si>
    <t>КОН</t>
  </si>
  <si>
    <t xml:space="preserve">КМnОН </t>
  </si>
  <si>
    <t>хромотроповая кислота</t>
  </si>
  <si>
    <t>Акрилонитрил</t>
  </si>
  <si>
    <t>2.1.23.</t>
  </si>
  <si>
    <t>РДХ бензол (стандарты)</t>
  </si>
  <si>
    <t>2.1.24.</t>
  </si>
  <si>
    <t>РДХ бутилакрилат (стандарты)</t>
  </si>
  <si>
    <t>2.1.25.</t>
  </si>
  <si>
    <t>РДХ винилацетат (стандарты)</t>
  </si>
  <si>
    <t>2.1.26.</t>
  </si>
  <si>
    <t>РДХ гексаметилдиамин (стандарты)</t>
  </si>
  <si>
    <t>2.1.27.</t>
  </si>
  <si>
    <t>РДХ ксилол(стандарты)</t>
  </si>
  <si>
    <t>РДХ метилакрилат (стандарты)</t>
  </si>
  <si>
    <t>KOH</t>
  </si>
  <si>
    <t>KMnOH</t>
  </si>
  <si>
    <t>2.1.29.</t>
  </si>
  <si>
    <t>РДХ бутанол (стандарты)</t>
  </si>
  <si>
    <t>2.1.30.</t>
  </si>
  <si>
    <t xml:space="preserve"> Определение  пропанола</t>
  </si>
  <si>
    <t>РДХ пропанол (стандарты)</t>
  </si>
  <si>
    <t>2.1.31.</t>
  </si>
  <si>
    <t>РДХ изопропанол (стандарты)</t>
  </si>
  <si>
    <t>2.1.32.</t>
  </si>
  <si>
    <t>2.1.33.</t>
  </si>
  <si>
    <t>РДХ изобутанол (стандарты)</t>
  </si>
  <si>
    <t>2.1.34.</t>
  </si>
  <si>
    <t>РДХ метилацетат (стандарты)</t>
  </si>
  <si>
    <t>2.1.35.</t>
  </si>
  <si>
    <t>РДХ бутилацетат (стандарты)</t>
  </si>
  <si>
    <t>2.1.36.</t>
  </si>
  <si>
    <t>РДХ толуол(стандарты)</t>
  </si>
  <si>
    <t>2.1.37.</t>
  </si>
  <si>
    <t xml:space="preserve">хлористого винила стандарты </t>
  </si>
  <si>
    <t>2.1.38.</t>
  </si>
  <si>
    <t>РДХ этилацетата (стандарты)</t>
  </si>
  <si>
    <t>2.1.39.</t>
  </si>
  <si>
    <t>Эпихлоргидрин</t>
  </si>
  <si>
    <t>периодат калия</t>
  </si>
  <si>
    <t>сульфид натрия</t>
  </si>
  <si>
    <t>2.1.40.</t>
  </si>
  <si>
    <t>Дифенилпропан</t>
  </si>
  <si>
    <t>эфир серный</t>
  </si>
  <si>
    <t>NaOH</t>
  </si>
  <si>
    <t>азотнокислый висмут</t>
  </si>
  <si>
    <t>2.1.41.</t>
  </si>
  <si>
    <t>РДХ диметилтерефталата (стандарты)</t>
  </si>
  <si>
    <t>2.1.42.</t>
  </si>
  <si>
    <t>Е капролактам</t>
  </si>
  <si>
    <t>4-х хлористый углерод</t>
  </si>
  <si>
    <t>2.1.43.</t>
  </si>
  <si>
    <t>висмут азотнокислый</t>
  </si>
  <si>
    <t>2.1.44.</t>
  </si>
  <si>
    <t>Метилметакрилат</t>
  </si>
  <si>
    <t>2.1.45.</t>
  </si>
  <si>
    <t>РДХ стирол(стандарты)</t>
  </si>
  <si>
    <t>2.1.46.</t>
  </si>
  <si>
    <t>феррацианид калия</t>
  </si>
  <si>
    <t>хлорид аммония</t>
  </si>
  <si>
    <t>ГСО фенол</t>
  </si>
  <si>
    <t>2.1.47.</t>
  </si>
  <si>
    <t>ГСО формальдегид</t>
  </si>
  <si>
    <t>2.1.48.</t>
  </si>
  <si>
    <t>ализарин комплексный</t>
  </si>
  <si>
    <t>2.1.49.</t>
  </si>
  <si>
    <t>Этиленгликоль</t>
  </si>
  <si>
    <t>2.1.50.</t>
  </si>
  <si>
    <t>диоктилфталат</t>
  </si>
  <si>
    <t>2.1.51.</t>
  </si>
  <si>
    <t>2.1.52.</t>
  </si>
  <si>
    <t>2.1.53.</t>
  </si>
  <si>
    <t>доза</t>
  </si>
  <si>
    <t>цитрат натрия</t>
  </si>
  <si>
    <t>жидкий азот</t>
  </si>
  <si>
    <t>2.2.</t>
  </si>
  <si>
    <t>2.2.1.</t>
  </si>
  <si>
    <t>Органолептические показатели образца и вытяжек из него</t>
  </si>
  <si>
    <t>2.2.2.</t>
  </si>
  <si>
    <t>углекислый натрий</t>
  </si>
  <si>
    <t>углекислый калий</t>
  </si>
  <si>
    <t>сернокислый натрий</t>
  </si>
  <si>
    <t>2.2.3.</t>
  </si>
  <si>
    <t>РДХ 6 фталатов микс (стандарты)</t>
  </si>
  <si>
    <t>2.2.4.</t>
  </si>
  <si>
    <t>РДХ ацетальдегид(стандарты)</t>
  </si>
  <si>
    <t>2.2.5.</t>
  </si>
  <si>
    <t>2.2.6.</t>
  </si>
  <si>
    <t>РДХ бензол(стандарты)</t>
  </si>
  <si>
    <t>РДХ этилацетат(стандарты)</t>
  </si>
  <si>
    <t>2.2.7.</t>
  </si>
  <si>
    <t>2.2.8.</t>
  </si>
  <si>
    <t>РДХ бутанол(стандарты)</t>
  </si>
  <si>
    <t>2.2.10.</t>
  </si>
  <si>
    <t>2.2.11.</t>
  </si>
  <si>
    <t>2.2.12.</t>
  </si>
  <si>
    <t>уп.100гр</t>
  </si>
  <si>
    <t>ртути окись желтая</t>
  </si>
  <si>
    <t>2.2.13.</t>
  </si>
  <si>
    <t>2.2.14.</t>
  </si>
  <si>
    <t>2.2.15.</t>
  </si>
  <si>
    <t>2.2.16.</t>
  </si>
  <si>
    <t xml:space="preserve">стандарт хлористого винила </t>
  </si>
  <si>
    <t>2.2.17.</t>
  </si>
  <si>
    <t>696,43</t>
  </si>
  <si>
    <t>хлорамин</t>
  </si>
  <si>
    <t>2.2.18.</t>
  </si>
  <si>
    <t>2.2.19.</t>
  </si>
  <si>
    <t>2.2.20.</t>
  </si>
  <si>
    <t>2.2.21.</t>
  </si>
  <si>
    <t>2.2.22.</t>
  </si>
  <si>
    <t>ртуть</t>
  </si>
  <si>
    <t>2.2.23.</t>
  </si>
  <si>
    <t>РДХ стирол (стандарт)</t>
  </si>
  <si>
    <t>ГСО фенол (стандарт)</t>
  </si>
  <si>
    <t>2.2.25.</t>
  </si>
  <si>
    <t>ГСО формальдегид (стандарт)</t>
  </si>
  <si>
    <t>2.2.26.</t>
  </si>
  <si>
    <t>2.2.27.</t>
  </si>
  <si>
    <t>РДХ фталевого ангидрида (стандарт)</t>
  </si>
  <si>
    <t>2.2.28.</t>
  </si>
  <si>
    <t>РДХ акрилонитрила (стандарт)</t>
  </si>
  <si>
    <t>2.2.29.</t>
  </si>
  <si>
    <t>РДХ метилметакрилата (стандарт)</t>
  </si>
  <si>
    <t>2.2.30.</t>
  </si>
  <si>
    <t>2.2.31.</t>
  </si>
  <si>
    <t>РДХ метилового спирта (стандарт)</t>
  </si>
  <si>
    <t>2.2.32.</t>
  </si>
  <si>
    <t>2.2.33.</t>
  </si>
  <si>
    <t>2.2.34.</t>
  </si>
  <si>
    <t>сперматозоиды КРС</t>
  </si>
  <si>
    <t>2.2.35.</t>
  </si>
  <si>
    <t>кролик на 5 анализов</t>
  </si>
  <si>
    <t>2.2.36.</t>
  </si>
  <si>
    <t>2.2.37.</t>
  </si>
  <si>
    <t>2.3.</t>
  </si>
  <si>
    <t>2.3.1.</t>
  </si>
  <si>
    <t xml:space="preserve"> Органолептические исследования образца и вытяжки из него</t>
  </si>
  <si>
    <t>2.3.2.</t>
  </si>
  <si>
    <t>2.3.3.</t>
  </si>
  <si>
    <t>мочевина 1х50г</t>
  </si>
  <si>
    <t>2.3.5.</t>
  </si>
  <si>
    <t>2.3.6.</t>
  </si>
  <si>
    <t>2.3.7.</t>
  </si>
  <si>
    <t>ГСО медь (стандарт)</t>
  </si>
  <si>
    <t>2.3.8.</t>
  </si>
  <si>
    <t>2.3.9.</t>
  </si>
  <si>
    <t>2.3.10.</t>
  </si>
  <si>
    <t>ГСО никель (стандарт)</t>
  </si>
  <si>
    <t>2.3.11.</t>
  </si>
  <si>
    <t>ГСО кобальт (стандарт)</t>
  </si>
  <si>
    <t>2.3.12.</t>
  </si>
  <si>
    <t>Серебро азотнокислое</t>
  </si>
  <si>
    <t>2.3.13.</t>
  </si>
  <si>
    <t>алюмокалиевые квасцы</t>
  </si>
  <si>
    <t>Натрий гидроокись</t>
  </si>
  <si>
    <t>ГСО алюминий (стандарт)</t>
  </si>
  <si>
    <t>2.3.14.</t>
  </si>
  <si>
    <t>ГСО железо (стандарт)</t>
  </si>
  <si>
    <t>2.3.15.</t>
  </si>
  <si>
    <t>ГСО марганец (стандарт)</t>
  </si>
  <si>
    <t>2.3.16.</t>
  </si>
  <si>
    <t>РДХ ацетальдегид (стандарт)</t>
  </si>
  <si>
    <t>2.3.17.</t>
  </si>
  <si>
    <t>РДХ ацетон (стандарт)</t>
  </si>
  <si>
    <t>2.3.18.</t>
  </si>
  <si>
    <t>2.3.19.</t>
  </si>
  <si>
    <t>РДХ бензол (стандарт)</t>
  </si>
  <si>
    <t>2.3.21.</t>
  </si>
  <si>
    <t>РДХ бутилакрилат (стандарт)</t>
  </si>
  <si>
    <t>2.3.22.</t>
  </si>
  <si>
    <t>РДХ винилацетат (стандарт)</t>
  </si>
  <si>
    <t>РДХ диоктил дибутил фталаты (стандарт)</t>
  </si>
  <si>
    <t>РДХдиметилтерефталат (стандарт)</t>
  </si>
  <si>
    <t xml:space="preserve">амп </t>
  </si>
  <si>
    <t>РДХ ксилола (стандарт)</t>
  </si>
  <si>
    <t>2.3.28.</t>
  </si>
  <si>
    <t>РДХ метилакрилат (стандарт)</t>
  </si>
  <si>
    <t>РДХ бутанол (стандарт)</t>
  </si>
  <si>
    <t>Метанол</t>
  </si>
  <si>
    <t>2.3.32.</t>
  </si>
  <si>
    <t>РДХ пропилового спирта (стандарт)</t>
  </si>
  <si>
    <t>2.3.33.</t>
  </si>
  <si>
    <t>РДХ изопропилового спирта (стандарт)</t>
  </si>
  <si>
    <t>2.3.34.</t>
  </si>
  <si>
    <t>РДХ толуола (стандарт)</t>
  </si>
  <si>
    <t>РДХ стирола (стандарт)</t>
  </si>
  <si>
    <t>стандарт хлористого винила</t>
  </si>
  <si>
    <t>феррацианид калия уп.500г</t>
  </si>
  <si>
    <t>ГСО фенол(стандарт)</t>
  </si>
  <si>
    <t>2.3.38.</t>
  </si>
  <si>
    <t>2.3.40.</t>
  </si>
  <si>
    <t>РДХ этилацетат (стандарты)</t>
  </si>
  <si>
    <t>ампула Эколюм</t>
  </si>
  <si>
    <t>2.3.43.</t>
  </si>
  <si>
    <t>2.3.44.</t>
  </si>
  <si>
    <t>2.4.</t>
  </si>
  <si>
    <t>2.4.1.</t>
  </si>
  <si>
    <t>2.4.2.</t>
  </si>
  <si>
    <t>буферный раствор</t>
  </si>
  <si>
    <t>2.4.3.</t>
  </si>
  <si>
    <t>2.4.4.</t>
  </si>
  <si>
    <t>натрий сернистый</t>
  </si>
  <si>
    <t>ГСО  (стандарт)</t>
  </si>
  <si>
    <t>2.4.5.</t>
  </si>
  <si>
    <t>ГСО кадмий (стандарт)</t>
  </si>
  <si>
    <t>2.4.6.</t>
  </si>
  <si>
    <t>2.4.7.</t>
  </si>
  <si>
    <t>ГСО ртуть (стандарт)</t>
  </si>
  <si>
    <t>2.4.8.</t>
  </si>
  <si>
    <t>стандарты</t>
  </si>
  <si>
    <t>2.4.9.</t>
  </si>
  <si>
    <t>2.4.10.</t>
  </si>
  <si>
    <t xml:space="preserve">кролик </t>
  </si>
  <si>
    <t>2.4.11.</t>
  </si>
  <si>
    <t>натрий фтористый</t>
  </si>
  <si>
    <t>2.4.12.</t>
  </si>
  <si>
    <t>2.4.13.</t>
  </si>
  <si>
    <t>2.4.14.</t>
  </si>
  <si>
    <t>2.4.16.</t>
  </si>
  <si>
    <t>фосфат натрия 2 замещенный</t>
  </si>
  <si>
    <t>2.4.17.</t>
  </si>
  <si>
    <t>кролик</t>
  </si>
  <si>
    <t>2.4.18.</t>
  </si>
  <si>
    <t>2.4.19.</t>
  </si>
  <si>
    <t>мышь</t>
  </si>
  <si>
    <t>2.4.20.</t>
  </si>
  <si>
    <t>морские свинки</t>
  </si>
  <si>
    <t>2.4.21.</t>
  </si>
  <si>
    <t>Определение  среднесмертельной концентрации ЛК50 паров вещества на белых мышах при статической затравке</t>
  </si>
  <si>
    <t>2.4.22.</t>
  </si>
  <si>
    <t>2.4.23.</t>
  </si>
  <si>
    <t>2.5.2.</t>
  </si>
  <si>
    <t>стаедарт  аммиак</t>
  </si>
  <si>
    <t>2.5.3.</t>
  </si>
  <si>
    <t>2.5.4.</t>
  </si>
  <si>
    <t>2.5.5.</t>
  </si>
  <si>
    <t>2.5.6.</t>
  </si>
  <si>
    <t>2.5.7.</t>
  </si>
  <si>
    <t>РДХ бутилметакрилат (стандарт)</t>
  </si>
  <si>
    <t>2.5.8.</t>
  </si>
  <si>
    <t>РДХ бутилацетат (стандарт)</t>
  </si>
  <si>
    <t>2.5.10.</t>
  </si>
  <si>
    <t>РДХ гексаметилендиамин (стандарт)</t>
  </si>
  <si>
    <t>РДХ диоктил дибутилфталат (стандарт)</t>
  </si>
  <si>
    <t>2.5.12.</t>
  </si>
  <si>
    <t>сульфит натрия</t>
  </si>
  <si>
    <t>2.5.13.</t>
  </si>
  <si>
    <t>РДХ изопропанол (стандарт)</t>
  </si>
  <si>
    <t>2.5.15.</t>
  </si>
  <si>
    <t>роданид ртути</t>
  </si>
  <si>
    <t>РДХ диметилформамид (стандарт)</t>
  </si>
  <si>
    <t>капролактам</t>
  </si>
  <si>
    <t>гидрооксид натрия</t>
  </si>
  <si>
    <t>РДХ ксилол (стандарты)</t>
  </si>
  <si>
    <t>2.5.21.</t>
  </si>
  <si>
    <t>стандарты хлористого углерода</t>
  </si>
  <si>
    <t>2.5.22.</t>
  </si>
  <si>
    <t>метилметакрилат</t>
  </si>
  <si>
    <t>2.5.23.</t>
  </si>
  <si>
    <t>уксусный аммоний</t>
  </si>
  <si>
    <t>ацетат натрия</t>
  </si>
  <si>
    <t>стандарт толуилендиизоцианата</t>
  </si>
  <si>
    <t>2.5.25.</t>
  </si>
  <si>
    <t>натрий азотнокислый</t>
  </si>
  <si>
    <t>пара-нитроанилин</t>
  </si>
  <si>
    <t>ГСО фенол( стандарт)</t>
  </si>
  <si>
    <t>2.5.26.</t>
  </si>
  <si>
    <t>ГСО формальдегид( стандарт)</t>
  </si>
  <si>
    <t>ацетилацетон</t>
  </si>
  <si>
    <t>эпихлогидрин</t>
  </si>
  <si>
    <t>натрий сернистокислый</t>
  </si>
  <si>
    <t>2.5.29.</t>
  </si>
  <si>
    <t>стандарт окись этилена</t>
  </si>
  <si>
    <t>Определение асбеста в строительных материалах</t>
  </si>
  <si>
    <t>стандарты фталевого ангидрида</t>
  </si>
  <si>
    <t>2.5.33.</t>
  </si>
  <si>
    <t>фенолфталин</t>
  </si>
  <si>
    <t>гидроикись калия</t>
  </si>
  <si>
    <t>гидрооксид натрий</t>
  </si>
  <si>
    <t>роданит аммония</t>
  </si>
  <si>
    <t>Определение органических растворителей</t>
  </si>
  <si>
    <t>2.6.1.</t>
  </si>
  <si>
    <t>2.6.2.</t>
  </si>
  <si>
    <t>2.6.3.</t>
  </si>
  <si>
    <t>2.6.4.</t>
  </si>
  <si>
    <t>2.6.5.</t>
  </si>
  <si>
    <t>2.6.6.</t>
  </si>
  <si>
    <t>стандарты акриловой кислоты</t>
  </si>
  <si>
    <t>2.6.7.</t>
  </si>
  <si>
    <t>2.6.8.</t>
  </si>
  <si>
    <t>2.6.9.</t>
  </si>
  <si>
    <t>2.6.10.</t>
  </si>
  <si>
    <t>2.6.11.</t>
  </si>
  <si>
    <t>2.6.12.</t>
  </si>
  <si>
    <t>РДХ диметилформамид (стандарты)</t>
  </si>
  <si>
    <t>2.6.13.</t>
  </si>
  <si>
    <t>2.6.14.</t>
  </si>
  <si>
    <t>стандарты аммиак</t>
  </si>
  <si>
    <t>этиленгликоль</t>
  </si>
  <si>
    <t>2.6.15.</t>
  </si>
  <si>
    <t>2.6.16.</t>
  </si>
  <si>
    <t>2.6.17.</t>
  </si>
  <si>
    <t>ГСО свинец стандарт</t>
  </si>
  <si>
    <t>2.6.18.</t>
  </si>
  <si>
    <t>ГСО медь стандарты</t>
  </si>
  <si>
    <t>2.6.19.</t>
  </si>
  <si>
    <t>2.6.20.</t>
  </si>
  <si>
    <t>2.6.21.</t>
  </si>
  <si>
    <t>2.6.22.</t>
  </si>
  <si>
    <t>кролики</t>
  </si>
  <si>
    <t>2.6.23.</t>
  </si>
  <si>
    <t>2.6.24.</t>
  </si>
  <si>
    <t>2.6.25.</t>
  </si>
  <si>
    <t>2.6.26.</t>
  </si>
  <si>
    <t>2.6.27.</t>
  </si>
  <si>
    <t>Определение среднесмертельной дозы (ЛД50) вещества на белых крысах развернутым способом</t>
  </si>
  <si>
    <t>2.6.28.</t>
  </si>
  <si>
    <t>2.7.1.</t>
  </si>
  <si>
    <t>2.7.3.</t>
  </si>
  <si>
    <t>2.7.4.</t>
  </si>
  <si>
    <t>2.7.5.</t>
  </si>
  <si>
    <t>613,44</t>
  </si>
  <si>
    <t>2.7.6.</t>
  </si>
  <si>
    <t>резорцин</t>
  </si>
  <si>
    <t>2.7.7.</t>
  </si>
  <si>
    <t>2.7.8.</t>
  </si>
  <si>
    <t>2.7.9.</t>
  </si>
  <si>
    <t>МСО ионов металлов</t>
  </si>
  <si>
    <t>2.7.10.</t>
  </si>
  <si>
    <t xml:space="preserve">Химические вещества и их композиции, пестициды, агрохимикаты, дезинфицирующие, дезинсекционные и дератизационные средства, удобрение </t>
  </si>
  <si>
    <t>2.8.1.</t>
  </si>
  <si>
    <t>2.8.2.</t>
  </si>
  <si>
    <t>2.8.3.</t>
  </si>
  <si>
    <t>2.8.4.</t>
  </si>
  <si>
    <t>2.8.5.</t>
  </si>
  <si>
    <t>2.8.6.</t>
  </si>
  <si>
    <t>2.8.7.</t>
  </si>
  <si>
    <t>2.8.8.</t>
  </si>
  <si>
    <t>2.8.9.</t>
  </si>
  <si>
    <t>2.8.10.</t>
  </si>
  <si>
    <t>2.8.11.</t>
  </si>
  <si>
    <t>2.9.1.</t>
  </si>
  <si>
    <t>2.9.2.</t>
  </si>
  <si>
    <t>разрывная машина</t>
  </si>
  <si>
    <t>спектрофотометр</t>
  </si>
  <si>
    <t xml:space="preserve"> СТА (инв 133000001)</t>
  </si>
  <si>
    <t xml:space="preserve"> СТА</t>
  </si>
  <si>
    <t>Определение солей тяжелых металлов  (кадмий)</t>
  </si>
  <si>
    <t>спектрофотометр ( инв 135001420)</t>
  </si>
  <si>
    <t>2.1.13.</t>
  </si>
  <si>
    <t xml:space="preserve"> Определение хрома</t>
  </si>
  <si>
    <t>газожидкостной хроматограф ( 013501359)</t>
  </si>
  <si>
    <t>газожидкостной хроматограф</t>
  </si>
  <si>
    <t>АТ-05</t>
  </si>
  <si>
    <t xml:space="preserve">Определение  дифенилгуанидина </t>
  </si>
  <si>
    <t>2.2.24.</t>
  </si>
  <si>
    <t>токсикологический</t>
  </si>
  <si>
    <t>2.4.15.</t>
  </si>
  <si>
    <t>Оценка ингаляционной опасности</t>
  </si>
  <si>
    <t xml:space="preserve"> Определение хлористый винила</t>
  </si>
  <si>
    <t xml:space="preserve">Оценка иналяционной опаности </t>
  </si>
  <si>
    <t>разрывная машинка</t>
  </si>
  <si>
    <t>хромотограф Криста Люкс -4000</t>
  </si>
  <si>
    <t>плотность потока электромагнитной энергии сверхвысокочастотного (СВЧ) диапазона от 300 МГц до 300 ГГц</t>
  </si>
  <si>
    <t xml:space="preserve">напряженность электромагнитного поля от 30 кГц до 300 МГц </t>
  </si>
  <si>
    <t>напряженность электрического и магнитного поля промышленной частоты 50 Гц</t>
  </si>
  <si>
    <t>напряженность электрического поля и плотность магнитного потока</t>
  </si>
  <si>
    <t>напряженность электростатического поля</t>
  </si>
  <si>
    <t>интенсивность ультрафиолетового излучения</t>
  </si>
  <si>
    <t xml:space="preserve"> интенсивность инфракрасного (теплового) излучения</t>
  </si>
  <si>
    <t>интенсивность лазерного излучения</t>
  </si>
  <si>
    <t>Определение уровня шума, эквивалентного уровни звука</t>
  </si>
  <si>
    <t>Определение уровня  звукового давления (спектральная характеристика)</t>
  </si>
  <si>
    <t>Определение уровня инфразвука</t>
  </si>
  <si>
    <t>снятие шумовой характеристики</t>
  </si>
  <si>
    <t>уровень ультразвука</t>
  </si>
  <si>
    <t>Уровень общей вибрации</t>
  </si>
  <si>
    <t>Уровень локальной вибрации</t>
  </si>
  <si>
    <t>Снятие вибрационной характеристики</t>
  </si>
  <si>
    <t>Определение концентрации аэроионов</t>
  </si>
  <si>
    <t>Расчет и оформление протоколов уровней шума, вибраций и ЭМП (всех диапазонов)</t>
  </si>
  <si>
    <t xml:space="preserve">марля </t>
  </si>
  <si>
    <t>Зарядное устройство (аккумулятор)</t>
  </si>
  <si>
    <t>Зарядное устройство с 2-мя комплектами аккумуляторов</t>
  </si>
  <si>
    <t>бумага формат А4</t>
  </si>
  <si>
    <t>измеритель уровней электромагнитных излучений П3-31 (133001452)</t>
  </si>
  <si>
    <t>измеритель уровней электромагнитных излучений П3-41</t>
  </si>
  <si>
    <t>измеритель напряженности поля малогабаритный микропроцессорный ИПМ-101М (133001344)</t>
  </si>
  <si>
    <t>измеритель напряженности поля промышленной частоты П3-50 ( )</t>
  </si>
  <si>
    <t>измеритель параметров электрического и магнитного полей ВЕ-МЕТР-АТ-002 (133001195)</t>
  </si>
  <si>
    <t>измеритель напряженности электростатического поля СТ-01 (133001453)</t>
  </si>
  <si>
    <t xml:space="preserve">радиометры ультрафиолетовый УФ-А "Аргус-04", УФ-В "Аргус-05", УФ-С "Аргус-06"  </t>
  </si>
  <si>
    <t>радиометр неселективный "Аргус-03"</t>
  </si>
  <si>
    <t>дозиметр для контроля лазерного излучения "Ладин"</t>
  </si>
  <si>
    <t>шумомер-анализатор спектров "Октава-101А", шумомер интегрирующий-виброметр "ШИ-01В" (135001568)</t>
  </si>
  <si>
    <t>шумомер-анализатор спектров "Октава-101А", шумомер интегрирующий-виброметр "ШИ-01В" (134001395)</t>
  </si>
  <si>
    <t>шумомер-анализатор спектров "Октава-101А", шумомер интегрирующий-виброметр "ШИ-01В"</t>
  </si>
  <si>
    <t>шумомер-анализатор спектров виброметр портативный "Октава-110А"</t>
  </si>
  <si>
    <t>измеритель общей и локальной вибрации портативный "Октава-110/101Вм" (135001566)</t>
  </si>
  <si>
    <t>измеритель общей и локальной вибрации портативный "Октава-110/101Вм"</t>
  </si>
  <si>
    <t>счетчик аэроионов малогабаритный МАС-01 (135001566)</t>
  </si>
  <si>
    <t>Компьютерное оборудование</t>
  </si>
  <si>
    <t>1.22</t>
  </si>
  <si>
    <t xml:space="preserve">Гигиена труда. Воздух рабочей зоны  </t>
  </si>
  <si>
    <t>1.22.1</t>
  </si>
  <si>
    <t>Замер параметров микроклимата (температура, влажность, скорость движения воздуха,атмосферное давление)</t>
  </si>
  <si>
    <t>1.22.2</t>
  </si>
  <si>
    <t>Замер освещенности ( естественная, искусственная)</t>
  </si>
  <si>
    <t>1.22.3</t>
  </si>
  <si>
    <t>1.22.4</t>
  </si>
  <si>
    <t xml:space="preserve">Определение вредного вещества (1 исследования) экспресс методом в воздухе рабочей зоне </t>
  </si>
  <si>
    <t>1.22.5</t>
  </si>
  <si>
    <t>Определение свободной двуокись кремний</t>
  </si>
  <si>
    <t>1.22.6</t>
  </si>
  <si>
    <t xml:space="preserve">Определение соединения марганца </t>
  </si>
  <si>
    <t>1.22.7</t>
  </si>
  <si>
    <t>1.22.8</t>
  </si>
  <si>
    <t xml:space="preserve">Определение цинка и его соединения (окись цинка, цинковая соль пентахлортиофенола- ренацит-4) </t>
  </si>
  <si>
    <t>1.22.9</t>
  </si>
  <si>
    <t xml:space="preserve">Определение аммиака </t>
  </si>
  <si>
    <t>1.22.10</t>
  </si>
  <si>
    <t xml:space="preserve">Определение двуокись азота </t>
  </si>
  <si>
    <t>1.22.11</t>
  </si>
  <si>
    <t xml:space="preserve">Определение озона </t>
  </si>
  <si>
    <t>1.22.12</t>
  </si>
  <si>
    <t xml:space="preserve">Определение аэрозоль серной кислоты </t>
  </si>
  <si>
    <t>1.22.13</t>
  </si>
  <si>
    <t xml:space="preserve">Определение сернистого ангидрида </t>
  </si>
  <si>
    <t>1.22.14</t>
  </si>
  <si>
    <t xml:space="preserve">Определение сероводорода </t>
  </si>
  <si>
    <t>1.22.15</t>
  </si>
  <si>
    <t xml:space="preserve">Определение хлора </t>
  </si>
  <si>
    <t>1.22.16</t>
  </si>
  <si>
    <t xml:space="preserve">Определение хлористого водорода </t>
  </si>
  <si>
    <t>1.22.17</t>
  </si>
  <si>
    <t xml:space="preserve">Определение ацетона 
</t>
  </si>
  <si>
    <t>1.22.18</t>
  </si>
  <si>
    <t>Определение бензола, толуола и изомеры (мета, орто, пара) ксилола</t>
  </si>
  <si>
    <t>1.22.19</t>
  </si>
  <si>
    <t xml:space="preserve">Определение сероуглерода </t>
  </si>
  <si>
    <t>1.22.20</t>
  </si>
  <si>
    <t>Определение едкого щелочи и карбоната натрия</t>
  </si>
  <si>
    <t>1.22.21</t>
  </si>
  <si>
    <t xml:space="preserve"> Определение формальдегида </t>
  </si>
  <si>
    <t>1.22.22</t>
  </si>
  <si>
    <t>1.22.23</t>
  </si>
  <si>
    <t>Определение фтористого водорода</t>
  </si>
  <si>
    <t>1.22.24</t>
  </si>
  <si>
    <t>Определение ацетальдегида</t>
  </si>
  <si>
    <t>1.22.25</t>
  </si>
  <si>
    <t>Определение фосфорного ангидрида</t>
  </si>
  <si>
    <t>1.23</t>
  </si>
  <si>
    <t xml:space="preserve">Воздух закрытых помещений ( больничные организации, организации охраны материнства и детства ) </t>
  </si>
  <si>
    <t>1.23.1</t>
  </si>
  <si>
    <t>1.23.2</t>
  </si>
  <si>
    <t>Замер освещенности ( естественная,искусственная)</t>
  </si>
  <si>
    <t>1.23.3</t>
  </si>
  <si>
    <t>1.23.4</t>
  </si>
  <si>
    <t>Определение вредного вещества (одно исследование)экспресс методом в воздухе закрытых помещений</t>
  </si>
  <si>
    <t>1.23.5</t>
  </si>
  <si>
    <t xml:space="preserve">Определение окислямости </t>
  </si>
  <si>
    <t>1.23.6</t>
  </si>
  <si>
    <t>Определение кислоты щелочи органические растворителей по показаниям</t>
  </si>
  <si>
    <t>1.23.7</t>
  </si>
  <si>
    <t>Определение формальдегида</t>
  </si>
  <si>
    <t>1.24</t>
  </si>
  <si>
    <t>Атмосферный воздух</t>
  </si>
  <si>
    <t>1.24.1</t>
  </si>
  <si>
    <t>1.24.2</t>
  </si>
  <si>
    <t xml:space="preserve">Определение вредного вещества (одно исследование) экспресс методом в атмосферном воздухе (газоанализатор) </t>
  </si>
  <si>
    <t>1.24.3</t>
  </si>
  <si>
    <t xml:space="preserve">Определение окись этилена </t>
  </si>
  <si>
    <t>1.24.4</t>
  </si>
  <si>
    <t>Определение взвешенных веществ</t>
  </si>
  <si>
    <t>1.24.5</t>
  </si>
  <si>
    <t xml:space="preserve">Определение хрома шестивалентного </t>
  </si>
  <si>
    <t>1.24.6</t>
  </si>
  <si>
    <t xml:space="preserve">Определение массовой концентрации диоксид серы  в атмосферном воздухе населенных мест </t>
  </si>
  <si>
    <t>1.24.7</t>
  </si>
  <si>
    <t xml:space="preserve">Определение массовой концентрации фториды твердые в атмосферном воздухе населенных мест </t>
  </si>
  <si>
    <t>1.24.8</t>
  </si>
  <si>
    <t xml:space="preserve">Определение массовой концентрации фтористый водорода  в атмосферном воздухе населенных мест </t>
  </si>
  <si>
    <t>1.24.9</t>
  </si>
  <si>
    <t>Определение массовой концентрации сероводорода  в атмосферном воздухе населенных мест</t>
  </si>
  <si>
    <t>1.24.10</t>
  </si>
  <si>
    <t xml:space="preserve">Определение массовой концентрации фенола в атмосферном воздухе населенных мест </t>
  </si>
  <si>
    <t>1.24.11</t>
  </si>
  <si>
    <t xml:space="preserve">Определение массовой концентрации формальдегида  в  атмосферном воздухе населенных мест </t>
  </si>
  <si>
    <t>1.24.12</t>
  </si>
  <si>
    <t xml:space="preserve">Определение серной кислоты в атмосферном воздухе </t>
  </si>
  <si>
    <t>1.24.13</t>
  </si>
  <si>
    <t xml:space="preserve">Определение хлора в атмосферном воздухе </t>
  </si>
  <si>
    <t>1.24.14</t>
  </si>
  <si>
    <t>Определение толуола в атмосферном воздухе</t>
  </si>
  <si>
    <t>1.24.15</t>
  </si>
  <si>
    <t xml:space="preserve">Определение массовой концентрации железо, кадмий, кобальт, магний, марганец, медь, никель, свинец, хром, цинк  в атмосферном воздухе населенных мест </t>
  </si>
  <si>
    <t>1.24.16</t>
  </si>
  <si>
    <t xml:space="preserve">Определение массовой концентрации свинца в атмосферном воздухе </t>
  </si>
  <si>
    <t>1.24.17</t>
  </si>
  <si>
    <t xml:space="preserve">Определение цианида в атмосферном воздухе </t>
  </si>
  <si>
    <t>1.24.18</t>
  </si>
  <si>
    <t xml:space="preserve">Определение массовой концентрации алюминия  в  атмосферном воздухе населенных мест </t>
  </si>
  <si>
    <t xml:space="preserve">Определение массовой концентрации фториды твердые в  атмосферном воздухе населенных мест </t>
  </si>
  <si>
    <t xml:space="preserve">Определение массовой концентрации фтористый водорода  в  атмосферном воздухе населенных мест </t>
  </si>
  <si>
    <t xml:space="preserve">Определение массовой концентрации сероводорода  в  атмосферном воздухе населенных мест </t>
  </si>
  <si>
    <t xml:space="preserve">Определение массовой концентрации фенола в  атмосферном воздухе населенных мест </t>
  </si>
  <si>
    <t xml:space="preserve">Определение толуола в атмосферном воздухе </t>
  </si>
  <si>
    <t>1.22.</t>
  </si>
  <si>
    <t xml:space="preserve">Гигиена труда. Воздух рабочей зоны </t>
  </si>
  <si>
    <t>1.22.1.</t>
  </si>
  <si>
    <t>ГОСТ 30494-96</t>
  </si>
  <si>
    <t>1.22.2.</t>
  </si>
  <si>
    <t>ГОСТ 24940-96</t>
  </si>
  <si>
    <t>1.22.3.</t>
  </si>
  <si>
    <t>МУ 1719-77</t>
  </si>
  <si>
    <t>Фильтр АФА -ВП /1уп-100шт=10000, 1шт=100тг</t>
  </si>
  <si>
    <t>1.22.4.</t>
  </si>
  <si>
    <t>Определение вредного вещества (одно исследование) экспресс методом в воздухе рабочей зоны (аммиак, сероводорода, диоксид азота, озона, оксид азота)</t>
  </si>
  <si>
    <t>ГОСТ 12.1.014-84,                           ГОСТ 17.2.6.02-85</t>
  </si>
  <si>
    <t xml:space="preserve">индикаторная трубка </t>
  </si>
  <si>
    <t>1.22.5.</t>
  </si>
  <si>
    <t xml:space="preserve">Определение свободной двуокиси кремния в некоторых видах пыли </t>
  </si>
  <si>
    <t>МУ 2391-81</t>
  </si>
  <si>
    <t>кислота борная</t>
  </si>
  <si>
    <t>натрия бикарбонат</t>
  </si>
  <si>
    <t>кислота аскорбиновая</t>
  </si>
  <si>
    <t>аммоний молибденовокислый</t>
  </si>
  <si>
    <t xml:space="preserve">кислота винная </t>
  </si>
  <si>
    <t>0,0125</t>
  </si>
  <si>
    <t>1.22.6.</t>
  </si>
  <si>
    <t>МУ 4945- 88</t>
  </si>
  <si>
    <t>ГСО стандарт марганца</t>
  </si>
  <si>
    <t>карбанат натрия</t>
  </si>
  <si>
    <t>нитрат калия</t>
  </si>
  <si>
    <t>марганец сернокислый 5вод</t>
  </si>
  <si>
    <t>1.22.7.</t>
  </si>
  <si>
    <t>МУ 4945-88</t>
  </si>
  <si>
    <t>ГСО стандарт меди</t>
  </si>
  <si>
    <t>аммония цитрат</t>
  </si>
  <si>
    <t xml:space="preserve">диэтилдитиокарбамат натрия </t>
  </si>
  <si>
    <t>Фильтр АФА -ХП /1уп-100шт=10000, 1шт=100тг</t>
  </si>
  <si>
    <t>1.22.8.</t>
  </si>
  <si>
    <t xml:space="preserve">Определение цинка </t>
  </si>
  <si>
    <t>МУ 1634- 77,4945-88</t>
  </si>
  <si>
    <t>ГСО стандарт цинка</t>
  </si>
  <si>
    <t xml:space="preserve">кислота лимонная </t>
  </si>
  <si>
    <t xml:space="preserve">сульфарсазен </t>
  </si>
  <si>
    <t xml:space="preserve">тиомочевина </t>
  </si>
  <si>
    <t>1.22.9.</t>
  </si>
  <si>
    <t>МУ 1637-77</t>
  </si>
  <si>
    <t>ГСО стандарт аммиака</t>
  </si>
  <si>
    <t>0,098</t>
  </si>
  <si>
    <t>реактив Несслера</t>
  </si>
  <si>
    <t>1.22.10.</t>
  </si>
  <si>
    <t>МУ 1638-77</t>
  </si>
  <si>
    <t>ГСО стандарт</t>
  </si>
  <si>
    <t xml:space="preserve">L-нафтиламин </t>
  </si>
  <si>
    <t xml:space="preserve">уксусная кислота </t>
  </si>
  <si>
    <t xml:space="preserve">калий йодистый </t>
  </si>
  <si>
    <t>сульфаниловая кислота</t>
  </si>
  <si>
    <t>натрий азотисто кислый</t>
  </si>
  <si>
    <t>1.22.11.</t>
  </si>
  <si>
    <t>МУ 1639- 77</t>
  </si>
  <si>
    <t>хромовый ангидрид</t>
  </si>
  <si>
    <t xml:space="preserve">N N диметил – n- фенилендиамин дигидрохлорид </t>
  </si>
  <si>
    <t>Азотная кислота</t>
  </si>
  <si>
    <t>1.22.12.</t>
  </si>
  <si>
    <t>1641-77</t>
  </si>
  <si>
    <t>1.22.13.</t>
  </si>
  <si>
    <t>МУ 1642-77</t>
  </si>
  <si>
    <t>калий хлорноватокислый</t>
  </si>
  <si>
    <t>1.22.14.</t>
  </si>
  <si>
    <t>МУ 1643- 77</t>
  </si>
  <si>
    <t>стандарт титр тиосульфат натрия</t>
  </si>
  <si>
    <t>натрия арсенит</t>
  </si>
  <si>
    <t>аммония карбонат</t>
  </si>
  <si>
    <t xml:space="preserve">крахмал </t>
  </si>
  <si>
    <t>1.22.15.</t>
  </si>
  <si>
    <t>МУ 1644- 77</t>
  </si>
  <si>
    <t>1.22.16.</t>
  </si>
  <si>
    <t>МУ 1645-77</t>
  </si>
  <si>
    <t>ртуть роданистая</t>
  </si>
  <si>
    <t>1.22.17.</t>
  </si>
  <si>
    <t>МУ 1648- 77</t>
  </si>
  <si>
    <t xml:space="preserve">салициловый альдегид </t>
  </si>
  <si>
    <t>1.22.18.</t>
  </si>
  <si>
    <t>МУ 1650-77</t>
  </si>
  <si>
    <t>натрий карбонат</t>
  </si>
  <si>
    <t>эфир диэтиловый</t>
  </si>
  <si>
    <t>уксусная кислота леденая</t>
  </si>
  <si>
    <t>1.22.19.</t>
  </si>
  <si>
    <t>МУ 1686-77</t>
  </si>
  <si>
    <t xml:space="preserve">едкий натр </t>
  </si>
  <si>
    <t>пиридин</t>
  </si>
  <si>
    <t>1.22.20.</t>
  </si>
  <si>
    <t>МУ 4574-88</t>
  </si>
  <si>
    <t>кислота хлористоводородная</t>
  </si>
  <si>
    <t xml:space="preserve">ртуть роданистая </t>
  </si>
  <si>
    <t>1.22.21.</t>
  </si>
  <si>
    <t>МУ 1696- 77</t>
  </si>
  <si>
    <t xml:space="preserve">фенил гидразин солянокислый </t>
  </si>
  <si>
    <t>Na OH (натрия гидроокись)</t>
  </si>
  <si>
    <t xml:space="preserve">спирт изопропиловый </t>
  </si>
  <si>
    <t>калий железосинеродистый</t>
  </si>
  <si>
    <t>ГСО стандарт формальдегида</t>
  </si>
  <si>
    <t>1.22.22.</t>
  </si>
  <si>
    <t>МУ 2013 -79</t>
  </si>
  <si>
    <t xml:space="preserve">аммоний уксуснокислый </t>
  </si>
  <si>
    <t xml:space="preserve">калий железистосинеродистый </t>
  </si>
  <si>
    <t>свинец азотнокислый</t>
  </si>
  <si>
    <t>1.22.23.</t>
  </si>
  <si>
    <t>фторид натрия</t>
  </si>
  <si>
    <t>цирконил азотнокислый</t>
  </si>
  <si>
    <t>ксиленовый оранжевый</t>
  </si>
  <si>
    <t>1.22.24.</t>
  </si>
  <si>
    <t>МУ2563-82</t>
  </si>
  <si>
    <t>диметилбензаальдегид</t>
  </si>
  <si>
    <t>фильтр "синая лента"</t>
  </si>
  <si>
    <t>1.22.25.</t>
  </si>
  <si>
    <t>МУ 1631-77</t>
  </si>
  <si>
    <t>калий фосфата</t>
  </si>
  <si>
    <t xml:space="preserve">аскорбиновая кислота </t>
  </si>
  <si>
    <t xml:space="preserve">аммониий молибденовокислый  </t>
  </si>
  <si>
    <t>Определение вредного вещества (одно исследование)экспресс методом в воздухе закрытых помещений, (аммиака, сероводорода,  диоксид азота, озона, оксид азота)</t>
  </si>
  <si>
    <t>ГОСТ 12.1.014-84,ГОСТ 17.2.6.02-85</t>
  </si>
  <si>
    <t>МУ 3.05.027- 97</t>
  </si>
  <si>
    <t>Калий двух хромовокислый</t>
  </si>
  <si>
    <t>Натрия гипосульфит</t>
  </si>
  <si>
    <t>1.23.7.</t>
  </si>
  <si>
    <t xml:space="preserve">Фенил гидразин солянокислый </t>
  </si>
  <si>
    <t xml:space="preserve">Спирт изопропиловый </t>
  </si>
  <si>
    <t>Калий железосинеродистый</t>
  </si>
  <si>
    <t>1.24.</t>
  </si>
  <si>
    <t>Определение вредного вещества (одно исследование) экспресс методом в атмосферном воздухе (аммиака, сероводорода,  диоксид азота, озона, оксид азота)</t>
  </si>
  <si>
    <t>СТ РК 2.302-2014</t>
  </si>
  <si>
    <t>Гидрооксид натрия</t>
  </si>
  <si>
    <t>Йод стандартный</t>
  </si>
  <si>
    <t>Солянная кислота</t>
  </si>
  <si>
    <t>Формалин</t>
  </si>
  <si>
    <t>Трилон Б</t>
  </si>
  <si>
    <t>Феноловый красный</t>
  </si>
  <si>
    <t>Калий хлорид</t>
  </si>
  <si>
    <t>Сульфаминовая кислота</t>
  </si>
  <si>
    <t>Пиросульфат натрия</t>
  </si>
  <si>
    <t>Тиосульфат натрия</t>
  </si>
  <si>
    <t>ГСО фторид натрия</t>
  </si>
  <si>
    <t>ксеноловый оранжевый</t>
  </si>
  <si>
    <t>цирконил натрия</t>
  </si>
  <si>
    <t>цирконил нитрат</t>
  </si>
  <si>
    <t>калий карбонат</t>
  </si>
  <si>
    <t>ксиленоловый оранжевый</t>
  </si>
  <si>
    <t>натрия фторид</t>
  </si>
  <si>
    <t>Сернокислый кадмий</t>
  </si>
  <si>
    <t>Триэтаноламин</t>
  </si>
  <si>
    <t>Железо хлористый</t>
  </si>
  <si>
    <t>Серная кислота,х.ч.</t>
  </si>
  <si>
    <t>N,N-диметил-п-фенилендиамин</t>
  </si>
  <si>
    <t>Паранитроанилин</t>
  </si>
  <si>
    <t>Натрия карбонат/упак.-250гр./</t>
  </si>
  <si>
    <t>фенол</t>
  </si>
  <si>
    <t>солянная кислота</t>
  </si>
  <si>
    <t xml:space="preserve">Аммоний уксуснокислый </t>
  </si>
  <si>
    <t>0,0015</t>
  </si>
  <si>
    <t>Ацетилацетон</t>
  </si>
  <si>
    <t>Йод стандарт</t>
  </si>
  <si>
    <t>Гидрооксь натрия</t>
  </si>
  <si>
    <t>Определение серной кислоты в атмосферном воздухе фотометрическим методом</t>
  </si>
  <si>
    <t>калия сульфат</t>
  </si>
  <si>
    <t>бария хлорид</t>
  </si>
  <si>
    <t>калия бромид</t>
  </si>
  <si>
    <t>калия йодид</t>
  </si>
  <si>
    <t>трилон Б стандарт титр 0,1</t>
  </si>
  <si>
    <t>МУ 10.05.1.1.2002</t>
  </si>
  <si>
    <t>Эфир</t>
  </si>
  <si>
    <t>Аммоний азотнокислый</t>
  </si>
  <si>
    <t>персульфат</t>
  </si>
  <si>
    <t>натрия карбонат</t>
  </si>
  <si>
    <t xml:space="preserve">Тиомочевина </t>
  </si>
  <si>
    <t xml:space="preserve">Сульфарсазен </t>
  </si>
  <si>
    <t xml:space="preserve">Калий железистосинеродистый </t>
  </si>
  <si>
    <t>Натрий тетраборнокислый</t>
  </si>
  <si>
    <t>Кислота азотная</t>
  </si>
  <si>
    <t>хлорид железа</t>
  </si>
  <si>
    <t>барбитуровая кислота</t>
  </si>
  <si>
    <t>хлорамин Б</t>
  </si>
  <si>
    <t>аммония родонид 0,1</t>
  </si>
  <si>
    <t>тиомочевина</t>
  </si>
  <si>
    <t xml:space="preserve">аммиак </t>
  </si>
  <si>
    <t>хромазурол</t>
  </si>
  <si>
    <t>фильтры синие</t>
  </si>
  <si>
    <r>
      <t>Ag NO</t>
    </r>
    <r>
      <rPr>
        <vertAlign val="subscript"/>
        <sz val="11"/>
        <rFont val="Times New Roman"/>
        <family val="1"/>
        <charset val="204"/>
      </rPr>
      <t xml:space="preserve">3 </t>
    </r>
    <r>
      <rPr>
        <sz val="11"/>
        <rFont val="Times New Roman"/>
        <family val="1"/>
        <charset val="204"/>
      </rPr>
      <t xml:space="preserve">азотнокислое серебро </t>
    </r>
  </si>
  <si>
    <r>
      <t>H</t>
    </r>
    <r>
      <rPr>
        <vertAlign val="subscript"/>
        <sz val="11"/>
        <rFont val="Times New Roman"/>
        <family val="1"/>
        <charset val="204"/>
      </rPr>
      <t xml:space="preserve">2 </t>
    </r>
    <r>
      <rPr>
        <sz val="11"/>
        <rFont val="Times New Roman"/>
        <family val="1"/>
        <charset val="204"/>
      </rPr>
      <t>SO</t>
    </r>
    <r>
      <rPr>
        <vertAlign val="subscript"/>
        <sz val="11"/>
        <rFont val="Times New Roman"/>
        <family val="1"/>
        <charset val="204"/>
      </rPr>
      <t xml:space="preserve">4 </t>
    </r>
    <r>
      <rPr>
        <sz val="11"/>
        <rFont val="Times New Roman"/>
        <family val="1"/>
        <charset val="204"/>
      </rPr>
      <t>серная кислота</t>
    </r>
  </si>
  <si>
    <r>
      <t>NH</t>
    </r>
    <r>
      <rPr>
        <vertAlign val="subscript"/>
        <sz val="11"/>
        <rFont val="Times New Roman"/>
        <family val="1"/>
        <charset val="204"/>
      </rPr>
      <t xml:space="preserve">4 </t>
    </r>
    <r>
      <rPr>
        <sz val="11"/>
        <rFont val="Times New Roman"/>
        <family val="1"/>
        <charset val="204"/>
      </rPr>
      <t>OH (аммиак водный)</t>
    </r>
  </si>
  <si>
    <r>
      <t>Hg Y</t>
    </r>
    <r>
      <rPr>
        <vertAlign val="subscript"/>
        <sz val="11"/>
        <rFont val="Times New Roman"/>
        <family val="1"/>
        <charset val="204"/>
      </rPr>
      <t>2</t>
    </r>
    <r>
      <rPr>
        <sz val="11"/>
        <rFont val="Times New Roman"/>
        <family val="1"/>
        <charset val="204"/>
      </rPr>
      <t xml:space="preserve"> ртуть йодистая</t>
    </r>
  </si>
  <si>
    <r>
      <t>H</t>
    </r>
    <r>
      <rPr>
        <vertAlign val="subscript"/>
        <sz val="11"/>
        <rFont val="Times New Roman"/>
        <family val="1"/>
        <charset val="204"/>
      </rPr>
      <t xml:space="preserve">2 </t>
    </r>
    <r>
      <rPr>
        <sz val="11"/>
        <rFont val="Times New Roman"/>
        <family val="1"/>
        <charset val="204"/>
      </rPr>
      <t>SO</t>
    </r>
    <r>
      <rPr>
        <vertAlign val="subscript"/>
        <sz val="11"/>
        <rFont val="Times New Roman"/>
        <family val="1"/>
        <charset val="204"/>
      </rPr>
      <t xml:space="preserve">4 </t>
    </r>
    <r>
      <rPr>
        <sz val="11"/>
        <rFont val="Times New Roman"/>
        <family val="1"/>
        <charset val="204"/>
      </rPr>
      <t xml:space="preserve">(серная кислота) </t>
    </r>
  </si>
  <si>
    <t>метеометр МЭС-200 инв№380594344</t>
  </si>
  <si>
    <t>Люксметр "TESTO-545" инв №380595451</t>
  </si>
  <si>
    <t>Аспиратор М-822№</t>
  </si>
  <si>
    <t>Весы аналитические №135000991</t>
  </si>
  <si>
    <t xml:space="preserve">Определение вредного вещества (одно исследования) экспресс методом в воздухе рабочей зоне </t>
  </si>
  <si>
    <t xml:space="preserve">Аспиратор силфонный </t>
  </si>
  <si>
    <t>Газоанализатор м/г аммиак №134001327</t>
  </si>
  <si>
    <t>Газоанализатор Каскад-Н 511,1 № 134001474</t>
  </si>
  <si>
    <t>Газоанализатор озона №134001380</t>
  </si>
  <si>
    <t xml:space="preserve"> КФК- 4 №380594668</t>
  </si>
  <si>
    <t>Аспиратор М-822</t>
  </si>
  <si>
    <t xml:space="preserve">Определение цинка  </t>
  </si>
  <si>
    <t xml:space="preserve"> КФК- 4</t>
  </si>
  <si>
    <t>Аспиратор ПУ инв№134001376</t>
  </si>
  <si>
    <t xml:space="preserve">Определение массовой концентрации диоксид серы  в  атмосферном воздухе населенных мест </t>
  </si>
  <si>
    <t xml:space="preserve">Определение массовой концентрации фториды твердые в  атмосферном воздухе населенных мест  </t>
  </si>
  <si>
    <t xml:space="preserve">Определение массовой концентрации железо,кадмий,кобальт,магний,марганец,медь,никель,свинец,хром,цинк   в  атмосферном воздухе населенных мест   </t>
  </si>
  <si>
    <t xml:space="preserve">Определение массовой концентрации алюминия  в атмосферном воздухе населенных мест </t>
  </si>
  <si>
    <t>Референс-лаборатория по контролю  химических веществ и остаточных количеств пестицидов в объектах окружающей среды</t>
  </si>
  <si>
    <t>1.1</t>
  </si>
  <si>
    <t xml:space="preserve"> Коммунальная гигиена. Источники централизованного хозяйственного питьевого водоснабжения. (вода водопроводная перед поступлением в сеть,  распределительная сеть, подземные и поверхностные источники, открытые водоемы 1-2 категории в местах водопользования). Не централизованного хозяйственно-питьевое водоснабжение ( скважины без разводящей сети, колодцы, каптажи и родники)  </t>
  </si>
  <si>
    <t>1.1.1</t>
  </si>
  <si>
    <t>1.1.2</t>
  </si>
  <si>
    <t>Определение привкуса</t>
  </si>
  <si>
    <t>1.1.3</t>
  </si>
  <si>
    <t>1.1.4</t>
  </si>
  <si>
    <t xml:space="preserve">Определения мутности </t>
  </si>
  <si>
    <t>1.1.5</t>
  </si>
  <si>
    <t xml:space="preserve">Определение водородного показателя рН </t>
  </si>
  <si>
    <t>1.1.6</t>
  </si>
  <si>
    <t>Определение общей минерализаци (сухой остаток)</t>
  </si>
  <si>
    <t>1.1.7</t>
  </si>
  <si>
    <t xml:space="preserve">Определение перманганатной окисляемости </t>
  </si>
  <si>
    <t>1.1.8</t>
  </si>
  <si>
    <t>Определение плавающих веществ</t>
  </si>
  <si>
    <t>1.1.9</t>
  </si>
  <si>
    <t>1.1.10</t>
  </si>
  <si>
    <t>Определение общей щелочности</t>
  </si>
  <si>
    <t>1.1.11</t>
  </si>
  <si>
    <t xml:space="preserve">Определение общей жесткости </t>
  </si>
  <si>
    <t>1.1.12</t>
  </si>
  <si>
    <t xml:space="preserve">Определение хлоридов </t>
  </si>
  <si>
    <t>1.1.13</t>
  </si>
  <si>
    <t>Определение нитратов</t>
  </si>
  <si>
    <t>1.1.14</t>
  </si>
  <si>
    <t>Определение нитритов</t>
  </si>
  <si>
    <t>1.1.15</t>
  </si>
  <si>
    <t xml:space="preserve">Определение азота аммиака </t>
  </si>
  <si>
    <t>1.1.16</t>
  </si>
  <si>
    <t>Определение сульфатов</t>
  </si>
  <si>
    <t>1.1.17</t>
  </si>
  <si>
    <t>Определение фтора</t>
  </si>
  <si>
    <t>1.1.18</t>
  </si>
  <si>
    <t>Определение калий и натрий</t>
  </si>
  <si>
    <t>1.1.19</t>
  </si>
  <si>
    <t>Определение кальция</t>
  </si>
  <si>
    <t>1.1.20</t>
  </si>
  <si>
    <t>Определение магния</t>
  </si>
  <si>
    <t>1.1.21</t>
  </si>
  <si>
    <t>Определение гидрокарбоната</t>
  </si>
  <si>
    <t>1.1.22</t>
  </si>
  <si>
    <t>Определение активного хлора</t>
  </si>
  <si>
    <t>1.1.23</t>
  </si>
  <si>
    <t xml:space="preserve">Определение остаточного хлора при хлорировании </t>
  </si>
  <si>
    <t>1.1.24</t>
  </si>
  <si>
    <t xml:space="preserve">Определение остаточного свободного хлора </t>
  </si>
  <si>
    <t>1.1.25</t>
  </si>
  <si>
    <t>Определение остаточного связанного хлора</t>
  </si>
  <si>
    <t>1.1.26</t>
  </si>
  <si>
    <t>Определение остаточного озона при озонировании</t>
  </si>
  <si>
    <t>1.1.27</t>
  </si>
  <si>
    <t>Определение растворенного кислорода</t>
  </si>
  <si>
    <t>1.1.28</t>
  </si>
  <si>
    <t>Определение химического потребления кислорода (ХПК)</t>
  </si>
  <si>
    <t>1.1.29</t>
  </si>
  <si>
    <t>Определение биохимического потребления кислорода (БПК 5)</t>
  </si>
  <si>
    <t>1.1.30</t>
  </si>
  <si>
    <t>Определение биохимического потребления кислорода (БПК 20)</t>
  </si>
  <si>
    <t>1.1.31</t>
  </si>
  <si>
    <t xml:space="preserve">Определение содержания концентрации анионных поверхностно -активных веществ (СПАВ) </t>
  </si>
  <si>
    <t>1.1.32</t>
  </si>
  <si>
    <t>Определение алюминия</t>
  </si>
  <si>
    <t>1.1.33</t>
  </si>
  <si>
    <t>1.1.34</t>
  </si>
  <si>
    <t>Определение бенз(а)пирена</t>
  </si>
  <si>
    <t>1.1.35</t>
  </si>
  <si>
    <t>Определение железо</t>
  </si>
  <si>
    <t>1.1.36</t>
  </si>
  <si>
    <t xml:space="preserve">Определение хрома </t>
  </si>
  <si>
    <t>1.1.37</t>
  </si>
  <si>
    <t>Определение свинца (вольтамперометрический)</t>
  </si>
  <si>
    <t>1.1.38</t>
  </si>
  <si>
    <t>Определение свинца (атомно-абсорбционный)</t>
  </si>
  <si>
    <t>1.1.39</t>
  </si>
  <si>
    <t>Определение кадмия (вольтамперометрический)</t>
  </si>
  <si>
    <t>1.1.40</t>
  </si>
  <si>
    <t>Определение кадмия (атомно-абсорбционный)</t>
  </si>
  <si>
    <t>1.1.41</t>
  </si>
  <si>
    <t>Определение цинка (вольтамперометрический)</t>
  </si>
  <si>
    <t>1.1.42</t>
  </si>
  <si>
    <t>Определение цинка (атомно-абсорбционный)</t>
  </si>
  <si>
    <t>1.1.43</t>
  </si>
  <si>
    <t>Определение меди (вольтамперометрический)</t>
  </si>
  <si>
    <t>1.1.44</t>
  </si>
  <si>
    <t>Определение меди (атомно-абсорбционный)</t>
  </si>
  <si>
    <t>1.1.45</t>
  </si>
  <si>
    <t>Определение мышьяка (вольтамперометрический)</t>
  </si>
  <si>
    <t>1.1.46</t>
  </si>
  <si>
    <t>Определение мышьяка  (атомно-абсорбционный)</t>
  </si>
  <si>
    <t>1.1.47</t>
  </si>
  <si>
    <t>Определение ртути (вольтамперометрический)</t>
  </si>
  <si>
    <t>1.1.48</t>
  </si>
  <si>
    <t>Определение ртути (атомно-абсорбционный)</t>
  </si>
  <si>
    <t>1.1.49</t>
  </si>
  <si>
    <t>Определение марганца (фотометрический)</t>
  </si>
  <si>
    <t>1.1.50</t>
  </si>
  <si>
    <t>Определение марганца (атомно-абсорбционный)</t>
  </si>
  <si>
    <t>1.1.51</t>
  </si>
  <si>
    <t xml:space="preserve">Определение кобальта  </t>
  </si>
  <si>
    <t>1.1.52</t>
  </si>
  <si>
    <t>Определение молибдена</t>
  </si>
  <si>
    <t>1.1.53</t>
  </si>
  <si>
    <t>Определение никеля</t>
  </si>
  <si>
    <t>1.1.54</t>
  </si>
  <si>
    <t>Определение фенола (флуориметрический)</t>
  </si>
  <si>
    <t>1.1.55</t>
  </si>
  <si>
    <t>Определение фенола (газохроматографический)</t>
  </si>
  <si>
    <t>1.1.56</t>
  </si>
  <si>
    <t>Определение сероводорода</t>
  </si>
  <si>
    <t>1.1.57</t>
  </si>
  <si>
    <t>Определение полифосфатов</t>
  </si>
  <si>
    <t>1.1.58</t>
  </si>
  <si>
    <t>1.1.59</t>
  </si>
  <si>
    <t xml:space="preserve">Определение нефтепродуктов </t>
  </si>
  <si>
    <t>1.1.60</t>
  </si>
  <si>
    <t>Определение органического углерода</t>
  </si>
  <si>
    <t>1.1.61</t>
  </si>
  <si>
    <t>Определение калия</t>
  </si>
  <si>
    <t>1.1.62</t>
  </si>
  <si>
    <t>Определение натрия</t>
  </si>
  <si>
    <t>1.1.63</t>
  </si>
  <si>
    <t>отбор проб воды</t>
  </si>
  <si>
    <t>1.2</t>
  </si>
  <si>
    <t xml:space="preserve">Воды питьевые, минеральные природные и искусственно-минерализованные воды, расфасованные в емкости </t>
  </si>
  <si>
    <t>1.2.1</t>
  </si>
  <si>
    <t xml:space="preserve">Определение запаха </t>
  </si>
  <si>
    <t>1.2.2</t>
  </si>
  <si>
    <t xml:space="preserve">Определение привкуса </t>
  </si>
  <si>
    <t>1.2.3</t>
  </si>
  <si>
    <t>1.2.4</t>
  </si>
  <si>
    <t>1.2.5</t>
  </si>
  <si>
    <t>1.2.6</t>
  </si>
  <si>
    <t>1.2.7</t>
  </si>
  <si>
    <t>1.2.8</t>
  </si>
  <si>
    <t>Определение щелочности</t>
  </si>
  <si>
    <t>1.2.9</t>
  </si>
  <si>
    <t>Определение жесткости</t>
  </si>
  <si>
    <t>1.2.10</t>
  </si>
  <si>
    <t>1.2.11</t>
  </si>
  <si>
    <t>1.2.12</t>
  </si>
  <si>
    <t>1.2.13</t>
  </si>
  <si>
    <t>1.2.14</t>
  </si>
  <si>
    <t>Определение сульфата</t>
  </si>
  <si>
    <t>1.2.15</t>
  </si>
  <si>
    <t>1.2.16</t>
  </si>
  <si>
    <t>1.2.17</t>
  </si>
  <si>
    <t>1.2.18</t>
  </si>
  <si>
    <t>1.2.19</t>
  </si>
  <si>
    <t>1.2.20</t>
  </si>
  <si>
    <t>1.2.21</t>
  </si>
  <si>
    <t xml:space="preserve"> Определение остаточного связного хлора </t>
  </si>
  <si>
    <t>1.2.22</t>
  </si>
  <si>
    <t>1.2.23</t>
  </si>
  <si>
    <t>Определение кислорода</t>
  </si>
  <si>
    <t>1.2.24</t>
  </si>
  <si>
    <t>1.2.25</t>
  </si>
  <si>
    <t>1.2.26</t>
  </si>
  <si>
    <t>1.2.27</t>
  </si>
  <si>
    <t>1.2.28</t>
  </si>
  <si>
    <t>1.2.29</t>
  </si>
  <si>
    <t>Определение хрома</t>
  </si>
  <si>
    <t>1.2.30</t>
  </si>
  <si>
    <t>1.2.31</t>
  </si>
  <si>
    <t>1.2.32</t>
  </si>
  <si>
    <t>1.2.33</t>
  </si>
  <si>
    <t>1.2.34</t>
  </si>
  <si>
    <t>1.2.35</t>
  </si>
  <si>
    <t>1.2.36</t>
  </si>
  <si>
    <t>1.2.37</t>
  </si>
  <si>
    <t>1.2.38</t>
  </si>
  <si>
    <t>1.2.39</t>
  </si>
  <si>
    <t>1.2.40</t>
  </si>
  <si>
    <t>1.2.41</t>
  </si>
  <si>
    <t>1.2.42</t>
  </si>
  <si>
    <t>1.2.43</t>
  </si>
  <si>
    <t>1.2.44</t>
  </si>
  <si>
    <t>1.2.45</t>
  </si>
  <si>
    <t>1.2.46</t>
  </si>
  <si>
    <t>1.2.47</t>
  </si>
  <si>
    <t>1.2.48</t>
  </si>
  <si>
    <t>1.2.49</t>
  </si>
  <si>
    <t>1.2.50</t>
  </si>
  <si>
    <t>1.2.51</t>
  </si>
  <si>
    <t>1.2.52</t>
  </si>
  <si>
    <t>Определение нефтепродуктов</t>
  </si>
  <si>
    <t>1.2.53</t>
  </si>
  <si>
    <t>1.2.54</t>
  </si>
  <si>
    <t>Определение йода</t>
  </si>
  <si>
    <t>1.2.55</t>
  </si>
  <si>
    <t>Определение двуокись углерода</t>
  </si>
  <si>
    <t>1.3</t>
  </si>
  <si>
    <t>ПОЧВА</t>
  </si>
  <si>
    <t>1.3.1</t>
  </si>
  <si>
    <t>Определение влажности</t>
  </si>
  <si>
    <t>1.3.2</t>
  </si>
  <si>
    <t>1.3.3</t>
  </si>
  <si>
    <t>Определение плотного остатка</t>
  </si>
  <si>
    <t>1.3.4</t>
  </si>
  <si>
    <t>1.3.5</t>
  </si>
  <si>
    <t>Определение органического вещества</t>
  </si>
  <si>
    <t>1.3.6</t>
  </si>
  <si>
    <t xml:space="preserve">Определение обменного аммония </t>
  </si>
  <si>
    <t>1.3.7</t>
  </si>
  <si>
    <t>Определение азота</t>
  </si>
  <si>
    <t>1.3.8</t>
  </si>
  <si>
    <t>Определение карбоната и бикарбоната</t>
  </si>
  <si>
    <t>1.3.9</t>
  </si>
  <si>
    <t>Определение кальций и магний</t>
  </si>
  <si>
    <t>1.3.10</t>
  </si>
  <si>
    <t>Определение хлорида</t>
  </si>
  <si>
    <t>1.3.11</t>
  </si>
  <si>
    <t>1.3.12</t>
  </si>
  <si>
    <t>Определение фосфора</t>
  </si>
  <si>
    <t>1.3.13</t>
  </si>
  <si>
    <t>1.3.14</t>
  </si>
  <si>
    <t>Определение марганца, никеля, кобальта, железа, селена, ртути, мышьяка</t>
  </si>
  <si>
    <t>1.3.15</t>
  </si>
  <si>
    <t>Определение свинца, кадмия, цинка и меди (вольтамперометрический)</t>
  </si>
  <si>
    <t>1.3.16</t>
  </si>
  <si>
    <t>Определение свинца, кадмия, цинка и меди                                 (атомно-абсорбционный)</t>
  </si>
  <si>
    <t>1.3.17</t>
  </si>
  <si>
    <t>приготовление вытяжки для определения валового содержания цинка, кадмия, свинца, меди, марганца, никеля, кобальта, железа, мышьяка, селена, ртути в почве</t>
  </si>
  <si>
    <t>приготовления солевой вытяжки из почв</t>
  </si>
  <si>
    <t>отбор проб почвы (выезд)</t>
  </si>
  <si>
    <t xml:space="preserve"> Референс-лаборатория по контролю  химических веществ и остаточных количеств пестицидов в объектах окружающей среды</t>
  </si>
  <si>
    <t xml:space="preserve">1. Коммунальная гигиена. Источники централизованного хозяйственного питьевого водоснабжения. (вода водопроводная перед поступлением в сеть,  распределительная сеть, подземные и поверхностные источники, открытые водоемы 1-2 категории в местах водопользования). Не централизованного хозяйственно-питьевое водоснабжение ( скважины без разводящей сети, колодцы, каптажи и родники)  </t>
  </si>
  <si>
    <t>1.1.1.</t>
  </si>
  <si>
    <t>1.1.2.</t>
  </si>
  <si>
    <t>1.1.3.</t>
  </si>
  <si>
    <t>ГСО цветности</t>
  </si>
  <si>
    <t>1.1.4.</t>
  </si>
  <si>
    <t>Определение мутности</t>
  </si>
  <si>
    <t>ГСО мутности</t>
  </si>
  <si>
    <t xml:space="preserve">Определение водородного показателя </t>
  </si>
  <si>
    <t xml:space="preserve">фиксанал стандарт титр рН-метрии </t>
  </si>
  <si>
    <t xml:space="preserve">Определение общей минерализаций (сухой остаток) </t>
  </si>
  <si>
    <t>натрий углекислый кислый ч.д.а.</t>
  </si>
  <si>
    <t>Определение перманганатной окисляемости</t>
  </si>
  <si>
    <t>фиксанал стандарт-титр калий  марганцевокислый</t>
  </si>
  <si>
    <t>фиксанал стандарт-титр  щавелевая кислота</t>
  </si>
  <si>
    <t xml:space="preserve">фиксанал стандарт-титр соляная кислота  </t>
  </si>
  <si>
    <t>фиксанал стандарт-титр трилон Б</t>
  </si>
  <si>
    <t>аммиак 25%</t>
  </si>
  <si>
    <t>хромоген черный спец.</t>
  </si>
  <si>
    <t>магний сернокислый</t>
  </si>
  <si>
    <t>калий хромовокислый, х.ч</t>
  </si>
  <si>
    <t xml:space="preserve">калий-натрий виннокислый 4-вод. </t>
  </si>
  <si>
    <t>ГСО нитрат-ионов</t>
  </si>
  <si>
    <t>СТ.титр натрий гидроксид</t>
  </si>
  <si>
    <t>натрий салициловокислый</t>
  </si>
  <si>
    <t xml:space="preserve">натрий азотистокислый </t>
  </si>
  <si>
    <t xml:space="preserve">хлороформ </t>
  </si>
  <si>
    <t>ГСО нитрит-ионов</t>
  </si>
  <si>
    <t>реактив Грисса</t>
  </si>
  <si>
    <t>ГСО общего азота</t>
  </si>
  <si>
    <t>фиксанал стандарт-титр натрий серноватистокислый</t>
  </si>
  <si>
    <t>ализарин комплексон, ч.д.а.</t>
  </si>
  <si>
    <t>натрий уксуснокислый 3 вод</t>
  </si>
  <si>
    <t xml:space="preserve">натрий гидроксид </t>
  </si>
  <si>
    <t>нитрит лантана</t>
  </si>
  <si>
    <t>фиксанал стандарт-титр соляной кислоты</t>
  </si>
  <si>
    <t>фиксанал стандарт-титр азотной кислоты</t>
  </si>
  <si>
    <t>ГСО ионов фтора</t>
  </si>
  <si>
    <t>мурексид</t>
  </si>
  <si>
    <t>аммиак 25%, х.ч.</t>
  </si>
  <si>
    <t>хром темно-синий кислотный</t>
  </si>
  <si>
    <t xml:space="preserve">салициловая кислота </t>
  </si>
  <si>
    <t>калий двухромокислый</t>
  </si>
  <si>
    <t>ст.титр соляной кислоты</t>
  </si>
  <si>
    <t>уксуснокислый натрий</t>
  </si>
  <si>
    <t>сульфат марганца</t>
  </si>
  <si>
    <t>сульфат железо 7 вод</t>
  </si>
  <si>
    <t>сульфат серебра</t>
  </si>
  <si>
    <t>сульфат ртути</t>
  </si>
  <si>
    <t>калий фталат</t>
  </si>
  <si>
    <t>ферроин</t>
  </si>
  <si>
    <t>соль Мора</t>
  </si>
  <si>
    <t>калий фосфорнокислый 2-зам.</t>
  </si>
  <si>
    <t>МСО для контроля анионных СПАВ (додецил-сульфат натрия порошок)</t>
  </si>
  <si>
    <t xml:space="preserve">алюминон </t>
  </si>
  <si>
    <t>алюминий окись</t>
  </si>
  <si>
    <t>ГСО ионов алюминия</t>
  </si>
  <si>
    <t>этилдиамин N,N,N,N-тетроуксусной кислоты</t>
  </si>
  <si>
    <t>динатриевая соль 2 вод</t>
  </si>
  <si>
    <t>ГСО бора</t>
  </si>
  <si>
    <t>ГСО бенз(а)пирена</t>
  </si>
  <si>
    <t xml:space="preserve">гексан </t>
  </si>
  <si>
    <t xml:space="preserve">аммоний надсернокислый </t>
  </si>
  <si>
    <t>калий роданистый, х.ч.</t>
  </si>
  <si>
    <t>ГСО ионов железа (III)</t>
  </si>
  <si>
    <t xml:space="preserve">железо аммонийные квасцы </t>
  </si>
  <si>
    <t>ГСО хрома</t>
  </si>
  <si>
    <t>алюминий сернокислый 18 вод</t>
  </si>
  <si>
    <t>натрий углекислый безвод.</t>
  </si>
  <si>
    <t>газ баллон ацетилен</t>
  </si>
  <si>
    <t xml:space="preserve">Определение кадмия </t>
  </si>
  <si>
    <t>ГСО кадмия</t>
  </si>
  <si>
    <t>ГСО цинк</t>
  </si>
  <si>
    <t>ГСО мышьяка</t>
  </si>
  <si>
    <t xml:space="preserve">газ баллон аргон </t>
  </si>
  <si>
    <t>сернокислый гидразин</t>
  </si>
  <si>
    <t>калий  хлористый</t>
  </si>
  <si>
    <t>ГСО ртути</t>
  </si>
  <si>
    <t>натрий двууглекислый</t>
  </si>
  <si>
    <t>Определение марганца</t>
  </si>
  <si>
    <t>ГСО марганца</t>
  </si>
  <si>
    <t xml:space="preserve">марганец сернокислый </t>
  </si>
  <si>
    <t xml:space="preserve">магний сернокислый </t>
  </si>
  <si>
    <t>к</t>
  </si>
  <si>
    <t xml:space="preserve">ортофосфорная кислота </t>
  </si>
  <si>
    <t xml:space="preserve">натрия гидроокись </t>
  </si>
  <si>
    <t>фенолфталейн</t>
  </si>
  <si>
    <t xml:space="preserve">серебро азотнокислое </t>
  </si>
  <si>
    <t>аммониий надсернокислый</t>
  </si>
  <si>
    <t xml:space="preserve"> Определение кобальта</t>
  </si>
  <si>
    <t>ГСО кобальта</t>
  </si>
  <si>
    <t>салицилфлуорон</t>
  </si>
  <si>
    <t>натрий тетроборнокислый</t>
  </si>
  <si>
    <t>изоамиловый спирт х.ч.</t>
  </si>
  <si>
    <t>калий-натрий виннокислый 4-вод.</t>
  </si>
  <si>
    <t>калий марганцевокислый, х.ч.</t>
  </si>
  <si>
    <t xml:space="preserve">олово двухлористое двуводное </t>
  </si>
  <si>
    <t>олово металлический</t>
  </si>
  <si>
    <t>ГСО ионов молибдена</t>
  </si>
  <si>
    <t>ГСО никеля</t>
  </si>
  <si>
    <t>Определение фенола</t>
  </si>
  <si>
    <t>бутиловый эфир уксусной кислоты</t>
  </si>
  <si>
    <t>натрий углекислый 10 вод</t>
  </si>
  <si>
    <t>бумага индикаторная универсальная</t>
  </si>
  <si>
    <t>ГСО фенола</t>
  </si>
  <si>
    <t>мембранный фильтр</t>
  </si>
  <si>
    <t>кадмий уксуснокислый</t>
  </si>
  <si>
    <t>фиксанал стандарт-титр йода</t>
  </si>
  <si>
    <t>Определение полифосфата</t>
  </si>
  <si>
    <t xml:space="preserve">аммоний молибденовокислый </t>
  </si>
  <si>
    <t>олово двухлористое двуводное</t>
  </si>
  <si>
    <t>ГСО общего фосфора</t>
  </si>
  <si>
    <t>калий фосфорнокислый 1-зам.</t>
  </si>
  <si>
    <t>ГСО селена</t>
  </si>
  <si>
    <t>2,3 диаминанафталамина</t>
  </si>
  <si>
    <t xml:space="preserve"> Определение нефтепродуктов</t>
  </si>
  <si>
    <t>гексан о.с.ч</t>
  </si>
  <si>
    <t>ГСО нефтепродуктов</t>
  </si>
  <si>
    <t xml:space="preserve"> Определение органического углерода</t>
  </si>
  <si>
    <t>ГСО органического углерода</t>
  </si>
  <si>
    <t>ортофосфорная кислота конц.</t>
  </si>
  <si>
    <t xml:space="preserve"> Определение калия</t>
  </si>
  <si>
    <t>ГСО калия</t>
  </si>
  <si>
    <t xml:space="preserve"> Определение натрия</t>
  </si>
  <si>
    <t>ГСО натрия</t>
  </si>
  <si>
    <t>отбор проб воды (выезд специалиста лабораторий)</t>
  </si>
  <si>
    <t>1.2.</t>
  </si>
  <si>
    <t xml:space="preserve">Определение  водородного показателя </t>
  </si>
  <si>
    <t>ГСО ионов калия</t>
  </si>
  <si>
    <t>марганец хлористый</t>
  </si>
  <si>
    <t xml:space="preserve">натрий гидроокись </t>
  </si>
  <si>
    <t xml:space="preserve">калий йодноватокислый </t>
  </si>
  <si>
    <t xml:space="preserve">фиксанал стандарт-титр натрий серноватистокислый </t>
  </si>
  <si>
    <t xml:space="preserve">Калий фосфорнокислый однозамещенный </t>
  </si>
  <si>
    <t>Метиленовый синий, ч</t>
  </si>
  <si>
    <t>индикаторная универсальная бумага  рН</t>
  </si>
  <si>
    <t xml:space="preserve"> Определение двуокиси углерода</t>
  </si>
  <si>
    <t>1.3.</t>
  </si>
  <si>
    <t>1.3.1.</t>
  </si>
  <si>
    <t>1.3.2.</t>
  </si>
  <si>
    <t>1.3.3.</t>
  </si>
  <si>
    <t>1.3.4.</t>
  </si>
  <si>
    <t>1.3.5.</t>
  </si>
  <si>
    <t>медь сернокислая 5 водная</t>
  </si>
  <si>
    <t>гидразин сернокислый</t>
  </si>
  <si>
    <t>1.3.6.</t>
  </si>
  <si>
    <t>селен металлическая</t>
  </si>
  <si>
    <t>фиксанал стандарт-титр серная кислота</t>
  </si>
  <si>
    <t xml:space="preserve">метиловый красный </t>
  </si>
  <si>
    <t>1.3.7.</t>
  </si>
  <si>
    <t>1.3.8.</t>
  </si>
  <si>
    <t>1.3.9.</t>
  </si>
  <si>
    <t>хромоген темносиний</t>
  </si>
  <si>
    <t>1.3.10.</t>
  </si>
  <si>
    <t>1.3.11.</t>
  </si>
  <si>
    <t xml:space="preserve">муравьиная кислота </t>
  </si>
  <si>
    <t>Определение свинца, кадмия, цинка и меди</t>
  </si>
  <si>
    <t>приготовление вытяжки для определения валового содержания цинка, кадмия, свинца, меди, марганца, никеля, кобальта, железа, мышьяка, селена, ртути (подготовка проб)</t>
  </si>
  <si>
    <t>отбор проб почвы (выезд специалиста лабораторий)</t>
  </si>
  <si>
    <t xml:space="preserve">Определение запах при 20, 60 градусах Цельсия </t>
  </si>
  <si>
    <t xml:space="preserve">Определение привкуса  </t>
  </si>
  <si>
    <t xml:space="preserve">Определение цветности  </t>
  </si>
  <si>
    <t xml:space="preserve">Определение  мутности </t>
  </si>
  <si>
    <t>Иономер</t>
  </si>
  <si>
    <t xml:space="preserve">Определение сухого остатка  </t>
  </si>
  <si>
    <t>Анализатор жидкости лабораторный</t>
  </si>
  <si>
    <t xml:space="preserve">Определение нитратов </t>
  </si>
  <si>
    <t xml:space="preserve">Определение нитритов </t>
  </si>
  <si>
    <t xml:space="preserve">Определение азот аммонийный (по азоту) </t>
  </si>
  <si>
    <t xml:space="preserve">Определение сульфатов </t>
  </si>
  <si>
    <t>Определение  свинца</t>
  </si>
  <si>
    <t>1.1.38.</t>
  </si>
  <si>
    <t>1.1.45.</t>
  </si>
  <si>
    <t>Отбор проб воды</t>
  </si>
  <si>
    <t xml:space="preserve">2. Воды питьевые, минеральные природные и искусственно-минерализованные воды, расфасованные в емкости </t>
  </si>
  <si>
    <t>1.2.26.</t>
  </si>
  <si>
    <t>определение бора</t>
  </si>
  <si>
    <t>Определение кобальта</t>
  </si>
  <si>
    <t>комплек пробоподготовки темос-экспресс</t>
  </si>
  <si>
    <t>Референс -лаборатория особо опасных и вновь возникающих инфекций</t>
  </si>
  <si>
    <t>8.1</t>
  </si>
  <si>
    <t>Холера</t>
  </si>
  <si>
    <t xml:space="preserve"> Исследование материала на холеру (бактериологический метод)</t>
  </si>
  <si>
    <t>Идентфикациф культур холеры</t>
  </si>
  <si>
    <t xml:space="preserve"> Исследование материала на холеру (МФА)</t>
  </si>
  <si>
    <t xml:space="preserve"> Исследование материала на холеру (серологический метод ( РПГА)</t>
  </si>
  <si>
    <t xml:space="preserve"> Исследование материала на холеру (метод полимеразной цепной реакции )</t>
  </si>
  <si>
    <t>8.2</t>
  </si>
  <si>
    <t>Сибирская язва</t>
  </si>
  <si>
    <t xml:space="preserve"> Исследование материала на сибирскую язву (бактериологический метод)</t>
  </si>
  <si>
    <t xml:space="preserve"> Исследование материала на сибирскую язву (серологический метод (РПГА)</t>
  </si>
  <si>
    <t xml:space="preserve"> Исследование материала на сибирскую язву (биологический метод)</t>
  </si>
  <si>
    <t xml:space="preserve"> Исследование материала на сибирскую язву (метод полимеразной цепной реакции)</t>
  </si>
  <si>
    <t>Бруцеллёз</t>
  </si>
  <si>
    <t xml:space="preserve"> Исследование материала на бруцеллез (бактериологический метод)</t>
  </si>
  <si>
    <t xml:space="preserve"> Исследование материала на бруцеллез (серологический метод (р. Хеддльсона, р. Райта)</t>
  </si>
  <si>
    <t>Исследование материала на бруцеллез серологическим методом (р. Хеддльсона)</t>
  </si>
  <si>
    <t>Исследование материала на бруцеллез серологическим методом  р.Райта)</t>
  </si>
  <si>
    <t xml:space="preserve"> Исследование материала на бруцеллез  (метод полимеразной цепной реакции)</t>
  </si>
  <si>
    <t>Исследование материала на бруцеллез (серологический метод (РПГА)</t>
  </si>
  <si>
    <t>Исследование материала на бруцеллез (кольцевая проба)</t>
  </si>
  <si>
    <t xml:space="preserve">Исследование материала на бруцеллёз (Роз-Бенгал) </t>
  </si>
  <si>
    <t>Исследование на бруцеллез методом ИФА (Ig A, Ig G)</t>
  </si>
  <si>
    <t>Исследование на бруцеллез методом ИФА (Ig M, Ig G)</t>
  </si>
  <si>
    <t>Исследование материала на бруцеллез методом полимеразной цепной реакции (определение видового состава)</t>
  </si>
  <si>
    <t>Пастереллёз</t>
  </si>
  <si>
    <t>Исследование материала на пастереллез (бактериологический метод)</t>
  </si>
  <si>
    <t>Исследование материала на пастереллез  (биологический метод)</t>
  </si>
  <si>
    <t>Исследование материала на пастереллез   (серологический метод)</t>
  </si>
  <si>
    <t>Туляремия</t>
  </si>
  <si>
    <t xml:space="preserve"> Исследование материала на туляремию  (бактериологический метод)</t>
  </si>
  <si>
    <t>Исследование материала на туляремию (биологический метод)</t>
  </si>
  <si>
    <t>Исследование материала на туляремию  (серологический метод (РПГА)</t>
  </si>
  <si>
    <t>Исследование материала на туляремию  ( серологический метод (РА)</t>
  </si>
  <si>
    <t>Исследование материала на туляремию (метод ИФА)</t>
  </si>
  <si>
    <t>Исследование материала на туляремию (метод полимеразной цепной реакции)</t>
  </si>
  <si>
    <t>Исследование материала на туляремию (люминесцентная микроскопия)</t>
  </si>
  <si>
    <t>Исследование материала на туляремию методом полимеразной цепной реакции (определение видового состава)</t>
  </si>
  <si>
    <t>Иерсиниоз</t>
  </si>
  <si>
    <t xml:space="preserve"> Исследование материала на иерсиниоз (бактериологический метод)</t>
  </si>
  <si>
    <t>Исследование материала на иерсиниоз, псевдотуберкулез ( серологический метод, РПГА)</t>
  </si>
  <si>
    <t>Исследование материала на иерсиниоз, псевдотуберкулез (метод полимеразной цепной реакции)</t>
  </si>
  <si>
    <t>Исследование материала на иерсиниоз (метод ИФА)</t>
  </si>
  <si>
    <t>Листериоз</t>
  </si>
  <si>
    <t>Исследование материала на листериоз  (бактериологический метод)</t>
  </si>
  <si>
    <t>Исследование материала на листериоз   (серологический метод (РПГА)</t>
  </si>
  <si>
    <t>Исследование материала на листериоз   (метод полимеразной цепной реакции)</t>
  </si>
  <si>
    <t>Исследование материала на листериоз (метод ИФА)</t>
  </si>
  <si>
    <t>Лептоспироз</t>
  </si>
  <si>
    <t xml:space="preserve"> Исследование материала на лептоспироз  (бактериологический метод)</t>
  </si>
  <si>
    <t xml:space="preserve"> Исследование материала на лептоспироз (серологичекий метод (РПГА)</t>
  </si>
  <si>
    <t xml:space="preserve"> Исследование материала на лептоспироз (метод ИФА)</t>
  </si>
  <si>
    <t xml:space="preserve"> Исследование материала на лептоспироз (метод полимеразной цепной реакции)</t>
  </si>
  <si>
    <t>Эпидемический сыпной тиф (болезнь Брилля)</t>
  </si>
  <si>
    <t xml:space="preserve"> Исследование материала на сыпной тиф  (серологический метод (РСК)</t>
  </si>
  <si>
    <t xml:space="preserve"> Исследование материала на сыпной тиф  ( метод ИФА)</t>
  </si>
  <si>
    <t xml:space="preserve"> Исследование материала на сыпной тиф   (метод полимеразной цепной реакции)</t>
  </si>
  <si>
    <t>Крысиный сыпной тиф</t>
  </si>
  <si>
    <t>Исследование материалана на крысиный сыпной тиф (серологический метод (РСК)</t>
  </si>
  <si>
    <t>Исследование материала на крысиный сыпной тиф (метод ИФА)</t>
  </si>
  <si>
    <t>Исследование материала на крысиный сыпной тиф  (метод полимеразной цепной реакции)</t>
  </si>
  <si>
    <t>Клещевой сыпной тиф</t>
  </si>
  <si>
    <t>Исследование материала на клещевой сыпной тиф ( серологический метод (РСК)</t>
  </si>
  <si>
    <t>Исследование материала на клещевой сыпной тиф (метод ИФА)</t>
  </si>
  <si>
    <t>Исследование материала на клещевой сыпной тиф  (метод полимеразной цепной реакции)</t>
  </si>
  <si>
    <t>Ку-лихорадка</t>
  </si>
  <si>
    <t>Исследование материала на Ку-лихорадку (серологический метод (РСК)</t>
  </si>
  <si>
    <t>Исследование материалана Ку-лихорадку (метод полимеразной цепной реакции)</t>
  </si>
  <si>
    <t>Боррелиоз</t>
  </si>
  <si>
    <t xml:space="preserve"> Исследование материала на боррелиоз (метод полимеразной цепной реакции)</t>
  </si>
  <si>
    <t>Исследование материала на бореллиоз (метод ИФА)</t>
  </si>
  <si>
    <t>Другие риккетсиозы</t>
  </si>
  <si>
    <t>Исследование материала на другие риккетсиозы (серологический метод)</t>
  </si>
  <si>
    <t>Исследование материала на другие риккетсиозы (метод полимеразной цепной реакций)</t>
  </si>
  <si>
    <t>Исследование материала на другие риккетсиозы (метод ИФА)</t>
  </si>
  <si>
    <t>Легионеллёз</t>
  </si>
  <si>
    <t>Исследование материала на легионеллез (бактериологический метод)</t>
  </si>
  <si>
    <t>Исследование материала на легионеллез (метод полимеразной цепной реакции)</t>
  </si>
  <si>
    <t>Крым-Конго геморрагическая лихорадка (ККГЛ)</t>
  </si>
  <si>
    <t xml:space="preserve"> Исследование материала на ККГЛ (метод полимеразной цепной реакции)</t>
  </si>
  <si>
    <t>Исследование материала на ККГЛ (ИФА)</t>
  </si>
  <si>
    <t>Геморрагическая лихорадка с почечным синдромом (ГЛПС)</t>
  </si>
  <si>
    <t>Исследование материала на ГЛПС (метод полимеразной цепной реакции)</t>
  </si>
  <si>
    <t>Исследование материала на ГЛПС ( метод ИФА)</t>
  </si>
  <si>
    <t>Исследование материала на ГЛПС (метод МФА)</t>
  </si>
  <si>
    <t xml:space="preserve"> Исследование материала на ЛНЭ (метод полимеразной цепной реакции)</t>
  </si>
  <si>
    <t xml:space="preserve"> Исследование материала на ЛНЭ (ИФА</t>
  </si>
  <si>
    <t>Лихорадка Денге (ЛД)</t>
  </si>
  <si>
    <t>Исследование материала  на ЛД (метод полимеразной цепной реакции)</t>
  </si>
  <si>
    <t>Исследование материала  на ЛД (метод ИФА)</t>
  </si>
  <si>
    <t>Лихорадка Западного Нила  (ЗН)</t>
  </si>
  <si>
    <t>Исследование материала  на ЗН (метод полимеразной цепной реакции)</t>
  </si>
  <si>
    <t>Исследование материала  на ЗН (метод ИФА)</t>
  </si>
  <si>
    <t>Лихорадка Зика  (ЛЗ)</t>
  </si>
  <si>
    <t>Исследование материала  на ЛЗ (метод полимеразной цепной реакции)</t>
  </si>
  <si>
    <t>Исследование материала  на ЛЗ (метод ИФА)</t>
  </si>
  <si>
    <t>Лихорадка Чукугунья (ЛЧ)</t>
  </si>
  <si>
    <t>Исследование материала  на ЛЧ (метод полимеразной цепной реакции)</t>
  </si>
  <si>
    <t>Исследование материала  на ЛЧ (метод ИФА)</t>
  </si>
  <si>
    <t>Хламидиоз (орнитоз)</t>
  </si>
  <si>
    <t>Исследование материала на хламидиоз (метод полимеразной цепной реакции)</t>
  </si>
  <si>
    <t>Исследование материала на хламидиоз (ИФА)</t>
  </si>
  <si>
    <t>Клещевой энцефалит (КЭ)</t>
  </si>
  <si>
    <t xml:space="preserve"> Исследование материала на КЭ (метод полимеразной цепной реакции)</t>
  </si>
  <si>
    <t>Исследование материала на КЭ (ИФА)</t>
  </si>
  <si>
    <t>Клещевые инфекции</t>
  </si>
  <si>
    <t>Исследование материала на клещевые инфекции методом ПЦР (мутиплексная реакция )</t>
  </si>
  <si>
    <t>Определение родовой, видовой приднадлежности клещей</t>
  </si>
  <si>
    <t>Дезинфицирующие средства</t>
  </si>
  <si>
    <t xml:space="preserve">Исследование активности дез.средств, к возбудителям ООИ (Бруцеллез) </t>
  </si>
  <si>
    <t>Исследование средств индивидуальной защиты к возбудителям ООИ (Бруцеллез)</t>
  </si>
  <si>
    <t>Исследование антимикробной активности лекарственных препаратов к возбудителям ООИ (Бруцеллез)</t>
  </si>
  <si>
    <t>Исследование активности дезсредств к возбудителям ООИ (Сибирская язва)</t>
  </si>
  <si>
    <t>Исследование средств индивидуальной защиты  к возбудителям ООИ (Сибирская язва)</t>
  </si>
  <si>
    <t>Исследование антимикробной активности лекарственных препаратов к возбудителям ООИ (Сибирская язва)</t>
  </si>
  <si>
    <t>Исследование активности дезсредствк возбудителям ООИ (Холера)</t>
  </si>
  <si>
    <t>Исследование средств  индивидуальной защиты к возбудителям ООИ (Холера)</t>
  </si>
  <si>
    <t>Исследование  антимикробной активности лекарственных препаратов к возбудителям ООИ (Холера)</t>
  </si>
  <si>
    <t>Исследование активности дезсредств к возбудителям ООИ (Туляремия)</t>
  </si>
  <si>
    <t>Исследование антимикробной активности лекарственных средств к возбудителям ООИ (Туляремия)</t>
  </si>
  <si>
    <t>Исследование активности дезсредств к возбудителям ООИ (Туберкулез)</t>
  </si>
  <si>
    <t>Исследование средств индивидуальной защиты к возбудителям ООИ(Туберкулез)</t>
  </si>
  <si>
    <t>Исследование  антимикробной активности лекарственных  препаратов к возбудителям ООИ (Туберкулез)</t>
  </si>
  <si>
    <t>Исследование активности дезсредств  к возбудителям ООИ (Пастереллез)</t>
  </si>
  <si>
    <t>Исследование активности дезсредств  к возбудителям ООИ (Легионеллез)</t>
  </si>
  <si>
    <t>Исследование активности дезсредств к возбудителям зоонозных инфекций (кишечный иерсиниоз)</t>
  </si>
  <si>
    <t>Исследование антимикробной  активности  лекарственных препаратов к возбудителям ООИ (кишечный иерсиниоз)</t>
  </si>
  <si>
    <t>Исследование активности дезсредств к возбудителям зоонозных инфекций (псевдотуберкулез)</t>
  </si>
  <si>
    <t>Исследование антимикробной активности лекарственных препаратов к возбудителям ООИ (псевдотуберкулез)</t>
  </si>
  <si>
    <t>Исследование активности дезсредств  к возбудителям зоонозных инфекций (листериоз)</t>
  </si>
  <si>
    <t>Исследование антимикробной активности лекарственных препаратов  к возбудителям ООИ  (листериоз)</t>
  </si>
  <si>
    <t>Определение ростовых, дифференцирующих и ингибирующих свойств (бактериологический метод)</t>
  </si>
  <si>
    <t>Определение антибитикочувствительности микрофлоры</t>
  </si>
  <si>
    <t>Транспортная среда</t>
  </si>
  <si>
    <t>Выдача заключения по итогом проведенных лабораторных испытаний на особо опасные и зоонозные инфекции</t>
  </si>
  <si>
    <t>Научный отчет по итогам научных исследований на особо опасные и зоонозные инфекции</t>
  </si>
  <si>
    <t xml:space="preserve">Определение резистентности возбудителей особо опасных инфекций к противомикробным препаратам методом дисков (на один вид инфекции) </t>
  </si>
  <si>
    <t xml:space="preserve">Определение резистентности возбудителей на зоонозных  инфекций  к противомикробным препаратом методом дисков (на один вид инфекции) </t>
  </si>
  <si>
    <t xml:space="preserve">Определение резистентности возбудителей особо опасных инфекции  к противомикробным препаратом методом серинных разведений  (на один вид инфекции) </t>
  </si>
  <si>
    <t xml:space="preserve">Определение резистентности возбудителей на зоонозных  инфекций к противомикробным препаратом методом серинных разведений  (на один вид инфекции)  </t>
  </si>
  <si>
    <r>
      <t>Лихорадка неясной этиологии</t>
    </r>
    <r>
      <rPr>
        <b/>
        <sz val="11"/>
        <color indexed="10"/>
        <rFont val="Times New Roman"/>
        <family val="1"/>
        <charset val="204"/>
      </rPr>
      <t xml:space="preserve"> </t>
    </r>
    <r>
      <rPr>
        <b/>
        <sz val="11"/>
        <rFont val="Times New Roman"/>
        <family val="1"/>
        <charset val="204"/>
      </rPr>
      <t>(ЛНЭ)</t>
    </r>
  </si>
  <si>
    <t>Исследование материала на холеру (бактериологический метод)</t>
  </si>
  <si>
    <t xml:space="preserve">микроскоп </t>
  </si>
  <si>
    <t>холодильник LG</t>
  </si>
  <si>
    <t>дозатор ( набор)</t>
  </si>
  <si>
    <t>Исследование материала на холеру (РПГА с первой пептонной воды)</t>
  </si>
  <si>
    <t>инактиватор на 56º (термостат бактр.ВD 53)</t>
  </si>
  <si>
    <t>Исследование материала на холеру (метод полимеразной цепной реакции)</t>
  </si>
  <si>
    <t>Ламинарный шкаф</t>
  </si>
  <si>
    <t>ПЦР-оборудование</t>
  </si>
  <si>
    <t>Исследование материала на сибирскую язву (бактериологический метод)</t>
  </si>
  <si>
    <t>ШББ</t>
  </si>
  <si>
    <t xml:space="preserve">Микроскоп ЛЮМ </t>
  </si>
  <si>
    <t xml:space="preserve">Микроскоп </t>
  </si>
  <si>
    <t>Исследование материала на сибирскую язву (серологический метод)</t>
  </si>
  <si>
    <t>Исследование материала на сибирскую язву (биологический метод)</t>
  </si>
  <si>
    <t>Исследование материала на сибирскую язву (метод полимеразной цепной рекции)</t>
  </si>
  <si>
    <t>термостат на 37°</t>
  </si>
  <si>
    <t>Бруцеллез</t>
  </si>
  <si>
    <t>Исследование материала на бруцеллез (бактериологический метод)</t>
  </si>
  <si>
    <t xml:space="preserve">микроскоп   </t>
  </si>
  <si>
    <t>Исследование материала на бруцеллез (серологический (р. Хеддльсона, р. Райта)</t>
  </si>
  <si>
    <t>холодильник</t>
  </si>
  <si>
    <t>Исследование материала на бруцеллез (серологический (Роз-Бенгал)</t>
  </si>
  <si>
    <t>Исследование материала на бруцеллез (метод полимеразной цепной реакции)</t>
  </si>
  <si>
    <t>Исследование материала на бруцеллез РПГА</t>
  </si>
  <si>
    <t xml:space="preserve">ИФА-оборудование </t>
  </si>
  <si>
    <t>Пастереллез</t>
  </si>
  <si>
    <t>Исследование материала на пастереллез (биологический метод)</t>
  </si>
  <si>
    <t>Исследование материала на пастереллез (серологический метод)</t>
  </si>
  <si>
    <t>Исследование материала на туляремию (бактериологический метод)</t>
  </si>
  <si>
    <t>Исследование материала на туляремию (РПГА)</t>
  </si>
  <si>
    <t>Исследование материала на туляремию (реакция агглютинации РА)</t>
  </si>
  <si>
    <t>Исследование материала на туляремию (ИФА)</t>
  </si>
  <si>
    <t>Исследование материала на туляремию (метод люминесцентной микроскопии)</t>
  </si>
  <si>
    <t>Исследование материала на иерсиниоз (бактериологический метод)</t>
  </si>
  <si>
    <t>Исследование материала  на иерсиниоз (ИФА)</t>
  </si>
  <si>
    <t>Исследование материала на листериоз   (серологический метод)</t>
  </si>
  <si>
    <t>Исследование материала на листериоз  (ИФА)</t>
  </si>
  <si>
    <t>Исследование материала на лептоспироз (бактериологический метод)</t>
  </si>
  <si>
    <t>Исследование материала на лептоспироз (РПГА)</t>
  </si>
  <si>
    <t>Исследование материала на лептоспироз (ИФА)</t>
  </si>
  <si>
    <t>Исследование материала на лептоспироз (метод полимеразной цепной реакции)</t>
  </si>
  <si>
    <t>Эпидемический сыпной тиф(болезнь Брилла)</t>
  </si>
  <si>
    <t>Исследование материала на сыпной тиф (РСК)</t>
  </si>
  <si>
    <t>Исследование материала на сыпной тиф (ИФА)</t>
  </si>
  <si>
    <t>Исследование материала на сыпной тиф  (метод полимеразной цепной реакции)</t>
  </si>
  <si>
    <t>Исследование материала на крысиный сыпной тиф (РСК)</t>
  </si>
  <si>
    <t>Исследование материала на крысиный сыпной тиф (ИФА)</t>
  </si>
  <si>
    <t>Исследование материала на клещевой сыпной тиф (РСК)</t>
  </si>
  <si>
    <t>Исследование материала на клещевой сыпной тиф (ИФА)</t>
  </si>
  <si>
    <t>Исследование материала на Ку-лихорадку (серологический метод)</t>
  </si>
  <si>
    <t>Исследование материала на Ку-лихорадку (метод полимеразной цепной реакции)</t>
  </si>
  <si>
    <t>Исследование материала на боррелиоз (метод полимеразной цепной реакции)</t>
  </si>
  <si>
    <t>Исследование материала на боррелиоз (ИФА)</t>
  </si>
  <si>
    <t>Другие реккетсиозы</t>
  </si>
  <si>
    <t>Легтонеллез</t>
  </si>
  <si>
    <t>Крым-конго геморрагическая лихорадка (ККГЛ)</t>
  </si>
  <si>
    <t xml:space="preserve"> Исследование материала на ЛНЭ (ИФА)</t>
  </si>
  <si>
    <t>Лихорадка неясной этиологии (ЛНЭ)</t>
  </si>
  <si>
    <t>Исследование материала на Лихорадка Зика (ПЦР)</t>
  </si>
  <si>
    <t>Исследование материала на Лихорадка Зика (ИФА)</t>
  </si>
  <si>
    <t>Исследование материала на Лихорадка Чукугунья (ПЦР)</t>
  </si>
  <si>
    <t>Исследование материала на Лихорадка Чукугунья (ИФА)</t>
  </si>
  <si>
    <t>Исследование материала на хламидии (ИФА)</t>
  </si>
  <si>
    <t>Исследование материала  на КЭ (ИФА)</t>
  </si>
  <si>
    <t>Исследование материала на клещевые инфекции методом ПЦР (мутиплексная реакция)</t>
  </si>
  <si>
    <t>Определение родовой, видовой принадлежности клещей</t>
  </si>
  <si>
    <t>Определение ростовых, дифференцирующих и ингибирующих свойств пиатетльных сред (бактериологический метод)</t>
  </si>
  <si>
    <t>1.25</t>
  </si>
  <si>
    <t>Пестициды. Вода из источников централизованного, не централизованного хозяйственно-питьевого водоснабжения, водоемы, подземные и поверхностные источники, скважины, колодцы, родники и каптажи</t>
  </si>
  <si>
    <t>1.25.1</t>
  </si>
  <si>
    <t xml:space="preserve">Определение хлорорганических пестицидов </t>
  </si>
  <si>
    <t>1.25.2</t>
  </si>
  <si>
    <t xml:space="preserve">Определение полихлорбифенилов  (ПХБ) </t>
  </si>
  <si>
    <t>1.25.5</t>
  </si>
  <si>
    <t xml:space="preserve">Определение фосфорорганических пестицидов </t>
  </si>
  <si>
    <t>1.25.7</t>
  </si>
  <si>
    <t>Определение группы 2,4-Д</t>
  </si>
  <si>
    <t>1.25.9</t>
  </si>
  <si>
    <t xml:space="preserve">Определение карбаматов и производных карбаминовой, тио -дитиокарбаминовых кислот </t>
  </si>
  <si>
    <t xml:space="preserve">Определение группы пиретроидов </t>
  </si>
  <si>
    <t xml:space="preserve">Определение мочевины, тиомочевой кислоты, сульфонилмочевины, ИСХ и др. </t>
  </si>
  <si>
    <t xml:space="preserve">Определение гетероциклических соединений (пятичленные, шестичленные, триазолы, триазины, триазолпиримидины) </t>
  </si>
  <si>
    <t xml:space="preserve">Определение производных карбоновых кислот </t>
  </si>
  <si>
    <t>1.26</t>
  </si>
  <si>
    <t>Воды питьевые, минеральные природные и искуственно-минерализованные воды, расфасованные в емкости</t>
  </si>
  <si>
    <t>1.26.1</t>
  </si>
  <si>
    <t>1.26.3</t>
  </si>
  <si>
    <t xml:space="preserve">Определение группы симм-триазинов </t>
  </si>
  <si>
    <t>1.27</t>
  </si>
  <si>
    <t xml:space="preserve">Мясо и мясопродукты: птица, яйца, и продукты их переработки, консервы из мяса и мяса птицы </t>
  </si>
  <si>
    <t>1.27.1</t>
  </si>
  <si>
    <t>1.27.3</t>
  </si>
  <si>
    <t xml:space="preserve">Определение полихлорбифенила  (ПХБ) </t>
  </si>
  <si>
    <t>1.28.</t>
  </si>
  <si>
    <t xml:space="preserve"> Молоко и молочные продукты, молочные консервы</t>
  </si>
  <si>
    <t>1.28.1</t>
  </si>
  <si>
    <t>1.28.2</t>
  </si>
  <si>
    <t>1.29</t>
  </si>
  <si>
    <t>1.29.1</t>
  </si>
  <si>
    <t>1.29.2</t>
  </si>
  <si>
    <t>Определение полихлорбифенилов  (ПХБ)</t>
  </si>
  <si>
    <t>1.30</t>
  </si>
  <si>
    <t xml:space="preserve"> Зерно (семена) мукомольно-крупяные и хлебобулочные изделия</t>
  </si>
  <si>
    <t>1.30.1</t>
  </si>
  <si>
    <t>Определение хлорорганических пестицидов</t>
  </si>
  <si>
    <t>1.30.2</t>
  </si>
  <si>
    <t xml:space="preserve">Определение ртутьорганических пестицидов </t>
  </si>
  <si>
    <t>1.30.4</t>
  </si>
  <si>
    <t>1.30.5</t>
  </si>
  <si>
    <t>Определение групп неоникотиноидов, фенилпиразолов, стробилуринов, циклогександионов, прочих веществ</t>
  </si>
  <si>
    <t>1.30.8</t>
  </si>
  <si>
    <t>1.30.9</t>
  </si>
  <si>
    <t>1.30.10</t>
  </si>
  <si>
    <t>1.31</t>
  </si>
  <si>
    <t xml:space="preserve">   Сахар и кондитерские изделия </t>
  </si>
  <si>
    <t>1.31.1</t>
  </si>
  <si>
    <t>1.32</t>
  </si>
  <si>
    <t>Мед натуральный</t>
  </si>
  <si>
    <t>1.32.1</t>
  </si>
  <si>
    <t>1.33</t>
  </si>
  <si>
    <t xml:space="preserve"> Плодоовощная продукция, консервы овощные, фруктовые, ягодные и грибные </t>
  </si>
  <si>
    <t>1.33.1</t>
  </si>
  <si>
    <t xml:space="preserve">Определение нитратов в растительном материале </t>
  </si>
  <si>
    <t>1.33.2</t>
  </si>
  <si>
    <t>1.33.3</t>
  </si>
  <si>
    <t>1.33.5</t>
  </si>
  <si>
    <t>1.33.6</t>
  </si>
  <si>
    <t xml:space="preserve">Определение групп неоникотиноидов, фенилпиразолов, стробилуринов, циклогександионов, прочих веществ </t>
  </si>
  <si>
    <t>1.33.7</t>
  </si>
  <si>
    <t>1.33.9</t>
  </si>
  <si>
    <t xml:space="preserve">Определение пиретроидов </t>
  </si>
  <si>
    <t>Определение гетероциклических соединений (пятичленные, шестичленные, триазолы, триазины, триазолпиримидины)</t>
  </si>
  <si>
    <t>1.34</t>
  </si>
  <si>
    <t>Масличные сырье, жировые продукты, майонезы</t>
  </si>
  <si>
    <t>1.34.1</t>
  </si>
  <si>
    <t>1.34.2</t>
  </si>
  <si>
    <t>1.34.4</t>
  </si>
  <si>
    <t>1.34.6</t>
  </si>
  <si>
    <t>1.34.8</t>
  </si>
  <si>
    <t xml:space="preserve">Определение производных  карбаминовых кислот </t>
  </si>
  <si>
    <t>1.35</t>
  </si>
  <si>
    <t>1.35.1</t>
  </si>
  <si>
    <t>1.36</t>
  </si>
  <si>
    <t>1.36.1</t>
  </si>
  <si>
    <t>1.36.3</t>
  </si>
  <si>
    <t>1.36.4</t>
  </si>
  <si>
    <t>Определение гетероциклических  соединений</t>
  </si>
  <si>
    <t>1.37</t>
  </si>
  <si>
    <t>Кофе, какао</t>
  </si>
  <si>
    <t>1.37.1</t>
  </si>
  <si>
    <t>1.37.2</t>
  </si>
  <si>
    <t>Определение фосфорорганических пестицидов</t>
  </si>
  <si>
    <t>1.39</t>
  </si>
  <si>
    <t xml:space="preserve"> Специи и пряности</t>
  </si>
  <si>
    <t>1.39.1</t>
  </si>
  <si>
    <t>1.40</t>
  </si>
  <si>
    <t>1.40.1</t>
  </si>
  <si>
    <t>1.40.3</t>
  </si>
  <si>
    <t>1.40.5</t>
  </si>
  <si>
    <t>1.43</t>
  </si>
  <si>
    <t xml:space="preserve">Почва, грунт, ил  </t>
  </si>
  <si>
    <t>1.43.2</t>
  </si>
  <si>
    <t xml:space="preserve">Определение  пиретроидов </t>
  </si>
  <si>
    <t>1.44</t>
  </si>
  <si>
    <t>Содержание действующих веществ пестицидов (препаративные формы), дезинфицирующих средств</t>
  </si>
  <si>
    <t>Содержание действующих веществ пестицидов (препаративные формы) органолептика</t>
  </si>
  <si>
    <t xml:space="preserve">Содержание действующих веществ пестицидов (препаративные формы) рН </t>
  </si>
  <si>
    <t xml:space="preserve">Содержание действующих веществ пестицидов (препаративные формы)  действующее вещество (ДВ) </t>
  </si>
  <si>
    <t>Содержание действующих веществ пестицидов (препаративные формы)  плотность</t>
  </si>
  <si>
    <t>1.46</t>
  </si>
  <si>
    <t xml:space="preserve">Лекарственное растительное сырье </t>
  </si>
  <si>
    <t>1.46.1</t>
  </si>
  <si>
    <t>1.46.2</t>
  </si>
  <si>
    <t>1.46.3</t>
  </si>
  <si>
    <t xml:space="preserve">Определение синтетических пиретроидов </t>
  </si>
  <si>
    <t>1.48</t>
  </si>
  <si>
    <t xml:space="preserve">Биологические среды (моча, кровь, жировая ткань, грудное молоко) </t>
  </si>
  <si>
    <t>1.48.1</t>
  </si>
  <si>
    <t>1.49</t>
  </si>
  <si>
    <t xml:space="preserve">Смывы с кожных покровов, рабочей одежды класс диамидов антраниловой кислоты (на примере циантранилипрола) </t>
  </si>
  <si>
    <t>1.49.1</t>
  </si>
  <si>
    <t xml:space="preserve">Определение  диамидов антраниловой кислоты (на примере циантранилипрола) </t>
  </si>
  <si>
    <t xml:space="preserve">Концентраты, изоляты пищевые </t>
  </si>
  <si>
    <t xml:space="preserve">Пищевые продукты, в т.ч. продукты растительного и животного происхождения </t>
  </si>
  <si>
    <t xml:space="preserve">Биологически активные добавки к пище (БАД) </t>
  </si>
  <si>
    <t>Продукты для питания беременных и кормящих женщин, продукты и консервы детского и диетического питания</t>
  </si>
  <si>
    <t>Отклонение новой стоимости от действ</t>
  </si>
  <si>
    <t>1.31.1.</t>
  </si>
  <si>
    <t>Вода из источников централизованного, не централизованного хозяйственно-питьевого водоснабжения, водоемы, подземные и поверхностные источники, скважины, колодцы, родники и каптажи</t>
  </si>
  <si>
    <t>СТ РК 2011-2010</t>
  </si>
  <si>
    <t>натрий сульфат безводный</t>
  </si>
  <si>
    <t>аналитический стандарт альфа-изомера ГХЦГ</t>
  </si>
  <si>
    <t>аналитический стандарт бета-изомера ГХЦГ</t>
  </si>
  <si>
    <t>аналитический стандарт гамма-изомера ГХЦГ (линдан)</t>
  </si>
  <si>
    <t>аналитический стандарт ДДТ</t>
  </si>
  <si>
    <t>аналитический стандарт ДДД</t>
  </si>
  <si>
    <t>аналитический стандарт ДДЭ</t>
  </si>
  <si>
    <t>аналитический стандарт гексахлорбензола</t>
  </si>
  <si>
    <t>аналитический стандарт гептахлора</t>
  </si>
  <si>
    <t>аналитический стандарт альдрина</t>
  </si>
  <si>
    <t>газ баллон азот</t>
  </si>
  <si>
    <t>индикаторная бумага рН 0-12</t>
  </si>
  <si>
    <t>наконечники для дозатора</t>
  </si>
  <si>
    <t>фильтр обеззоленный</t>
  </si>
  <si>
    <t>ГОСТ 54503-2011</t>
  </si>
  <si>
    <t>оксид алюминия</t>
  </si>
  <si>
    <t>арохлор 1260</t>
  </si>
  <si>
    <t>арохлор 1254</t>
  </si>
  <si>
    <t>арохлор 1242</t>
  </si>
  <si>
    <t>арохлор 1221</t>
  </si>
  <si>
    <t>арохлор 1248</t>
  </si>
  <si>
    <t>арохлор 1232</t>
  </si>
  <si>
    <t>СТ РК 2044-2010</t>
  </si>
  <si>
    <t>дихлорметан</t>
  </si>
  <si>
    <t>сульфат натрия безводный</t>
  </si>
  <si>
    <t>аналитический стандарт действующего вещества ФОС</t>
  </si>
  <si>
    <t>оксид магния</t>
  </si>
  <si>
    <t>хлорид кальция</t>
  </si>
  <si>
    <t>анионообменная смола Дауэкс</t>
  </si>
  <si>
    <t>катионообменная смола Дауэкс</t>
  </si>
  <si>
    <t>ГОСТ 34050-2017</t>
  </si>
  <si>
    <t>калий фосфорнокислый 1-з</t>
  </si>
  <si>
    <t>аналитический стандарт 2,4-Д</t>
  </si>
  <si>
    <t xml:space="preserve">МУК 4.1.1391-03 </t>
  </si>
  <si>
    <t xml:space="preserve">аналитический стандарт </t>
  </si>
  <si>
    <t>МУК 4.1.1430-03</t>
  </si>
  <si>
    <t>аналитический стандарт пиретроида</t>
  </si>
  <si>
    <t>МУК 4.1.1872-04</t>
  </si>
  <si>
    <t>МУК 4.1.1444-03  МУ 3190-85</t>
  </si>
  <si>
    <t xml:space="preserve">аналитический стандарт действующего вещества </t>
  </si>
  <si>
    <t>МУК 4.1.2163-07</t>
  </si>
  <si>
    <t>1.26.</t>
  </si>
  <si>
    <t xml:space="preserve">ГОСТ 31941-2012 </t>
  </si>
  <si>
    <t>МУ 2145-80</t>
  </si>
  <si>
    <t>1.27.</t>
  </si>
  <si>
    <t>бад</t>
  </si>
  <si>
    <t>ГОСТ 31983-2012</t>
  </si>
  <si>
    <t>1.29.</t>
  </si>
  <si>
    <t>ГОСТ 31792-2012</t>
  </si>
  <si>
    <t>1.30.</t>
  </si>
  <si>
    <t>этиловый эфир</t>
  </si>
  <si>
    <t>СТ РК 2040-2010 МУ 1350-75  МУ 1112-73</t>
  </si>
  <si>
    <t>эозин</t>
  </si>
  <si>
    <t>аналитический стандарт метилмеркурхлорида</t>
  </si>
  <si>
    <t>МУК 4.1.1452-03  МУК 4.1.1220-03  МУ 3063-84  МУ 3156-84</t>
  </si>
  <si>
    <t>МУК 4.1.1444-03  МУ 3190-85  МУ 2145-80</t>
  </si>
  <si>
    <t>Определение группы пиретроидов</t>
  </si>
  <si>
    <t>МУК 4.1.1443-03  МУК 4.1.2163-07</t>
  </si>
  <si>
    <t>МУК 4.1.1806-03 МУК 4.1.1872-04</t>
  </si>
  <si>
    <t>1.31.</t>
  </si>
  <si>
    <t>1.32.</t>
  </si>
  <si>
    <t>1.33.</t>
  </si>
  <si>
    <t>МУ 5048-89  ГОСТ 29270-95</t>
  </si>
  <si>
    <t>азотно-кислый калий</t>
  </si>
  <si>
    <t>квасцы алюмокалиевые</t>
  </si>
  <si>
    <t>ГОСТ 30710-2001  СТ РК 2044-2010 МУ 3222-85</t>
  </si>
  <si>
    <t>1.34.</t>
  </si>
  <si>
    <t>Определение ртутьорганических пестицидов</t>
  </si>
  <si>
    <t>МУК 4.1.3102-13  МУК 4.1.1806-03  МУК 4.1.1872-04</t>
  </si>
  <si>
    <t>1.35.</t>
  </si>
  <si>
    <t>1.36.</t>
  </si>
  <si>
    <t>МУ 3222-85</t>
  </si>
  <si>
    <t>МУ 4344-87</t>
  </si>
  <si>
    <t>1.37.</t>
  </si>
  <si>
    <t>1.39.</t>
  </si>
  <si>
    <t>1.40.</t>
  </si>
  <si>
    <t xml:space="preserve">МУ 3885-85 </t>
  </si>
  <si>
    <t>1.43.</t>
  </si>
  <si>
    <t xml:space="preserve">Определение карбаматов и производных карбаминовой, тио -дитиокарбаминовых кислот  </t>
  </si>
  <si>
    <t xml:space="preserve">МУК 4.1.1872-04  МУК 4.1.1806-03  </t>
  </si>
  <si>
    <t>СТ РК 2131-2011</t>
  </si>
  <si>
    <t>иодид калия</t>
  </si>
  <si>
    <t>МУК 4.1.1444-03 МУ 3190-85  МУ 2145-80</t>
  </si>
  <si>
    <t>аналитический стандарт арохлор 1260</t>
  </si>
  <si>
    <t>аналитический стандарт арохлор 1254</t>
  </si>
  <si>
    <t>аналитический стандарт арохлор 1242</t>
  </si>
  <si>
    <t xml:space="preserve"> аналитический стандарт арохлор 1221</t>
  </si>
  <si>
    <t>аналитический стандарт арохлор 1248</t>
  </si>
  <si>
    <t>аналитический стандарт арохлор 1232</t>
  </si>
  <si>
    <t>1.44.</t>
  </si>
  <si>
    <t xml:space="preserve">ПБ, ТУ, Стандарты организации </t>
  </si>
  <si>
    <t>ГОСТ 33776-2016</t>
  </si>
  <si>
    <t>буферные растворы рН</t>
  </si>
  <si>
    <t>аналитический стандарт действующего вещества</t>
  </si>
  <si>
    <t xml:space="preserve">ацетонитрил </t>
  </si>
  <si>
    <t>ГОСТ Р 18995.1-73</t>
  </si>
  <si>
    <t>1.46.</t>
  </si>
  <si>
    <t>МУ 3151-84</t>
  </si>
  <si>
    <t>МУК 4.1.3081-13</t>
  </si>
  <si>
    <t>аналитический стандарт циантранилипрола</t>
  </si>
  <si>
    <t>калий углекислый, карбонат калия</t>
  </si>
  <si>
    <t>калий марганцово-кислый</t>
  </si>
  <si>
    <t xml:space="preserve">Продукты для питания беременных и кормящих женщин, продукты и консервы детского и диетического питания  </t>
  </si>
  <si>
    <t>1.25.</t>
  </si>
  <si>
    <t>магнитная мешалка MSH-300 инв.№ 135001653</t>
  </si>
  <si>
    <t>ультразвуковая ванна Elma инв.№ 135001550</t>
  </si>
  <si>
    <t>ротационный испаритель IKA инв.№ 135001294</t>
  </si>
  <si>
    <t>Холодильник бытовой LG инв.№ 138001240</t>
  </si>
  <si>
    <t>Хроматограф газовый Кристаллюкс 4000М  инвентарный №  135001066</t>
  </si>
  <si>
    <t>бидистилятор инв.№ 380594669</t>
  </si>
  <si>
    <t>Хромато-масс-спектрометр Agilent 7890A  инвентарный № 380594391</t>
  </si>
  <si>
    <t>Хроматограф жидкостный Agilent 1260 ДМД инвентарный № 380594390</t>
  </si>
  <si>
    <t>Хроматограф жидкостный Agilent 1260 УФ инвентарный № 380594392</t>
  </si>
  <si>
    <t>Определение производных карбоновых кислот</t>
  </si>
  <si>
    <t>НитратомерИТ-1201</t>
  </si>
  <si>
    <t>Определение производных  карбаминовых кислот</t>
  </si>
  <si>
    <t>1.25.3</t>
  </si>
  <si>
    <t>1.25.4</t>
  </si>
  <si>
    <t>1.25.6</t>
  </si>
  <si>
    <t>1.25.8</t>
  </si>
  <si>
    <t>1.27.2</t>
  </si>
  <si>
    <t>1.26.2</t>
  </si>
  <si>
    <t>1.29.3</t>
  </si>
  <si>
    <t>1.30.3</t>
  </si>
  <si>
    <t>1.30.6</t>
  </si>
  <si>
    <t>1.30.7</t>
  </si>
  <si>
    <t>1.30.11</t>
  </si>
  <si>
    <t>1.33.4</t>
  </si>
  <si>
    <t>1.33.8</t>
  </si>
  <si>
    <t>1.33.10</t>
  </si>
  <si>
    <t>1.34.3</t>
  </si>
  <si>
    <t>1.34.5</t>
  </si>
  <si>
    <t>1.34.7</t>
  </si>
  <si>
    <t>1.36.2</t>
  </si>
  <si>
    <t>1.37.3</t>
  </si>
  <si>
    <t>1.38</t>
  </si>
  <si>
    <t>1.38.1</t>
  </si>
  <si>
    <t>1.39.2</t>
  </si>
  <si>
    <t>1.39.3</t>
  </si>
  <si>
    <t>1.40.2</t>
  </si>
  <si>
    <t>1.40.4</t>
  </si>
  <si>
    <t>1.40.6</t>
  </si>
  <si>
    <t>1.40.7</t>
  </si>
  <si>
    <t>1.40.8</t>
  </si>
  <si>
    <t>1.40.9</t>
  </si>
  <si>
    <t>1.40.10</t>
  </si>
  <si>
    <t>1.40.11</t>
  </si>
  <si>
    <t>1.41.</t>
  </si>
  <si>
    <t>1.41.1</t>
  </si>
  <si>
    <t>1.41.2</t>
  </si>
  <si>
    <t>1.41.3</t>
  </si>
  <si>
    <t>1.41.4</t>
  </si>
  <si>
    <t>1.42</t>
  </si>
  <si>
    <t>1.42.1</t>
  </si>
  <si>
    <t>1.42.2</t>
  </si>
  <si>
    <t>1.42.3</t>
  </si>
  <si>
    <t>1.42.4</t>
  </si>
  <si>
    <t>1.43.1</t>
  </si>
  <si>
    <t>1.44.1</t>
  </si>
  <si>
    <t>1.45</t>
  </si>
  <si>
    <t>1.45.1</t>
  </si>
  <si>
    <t>1.46.4</t>
  </si>
  <si>
    <t>1.46.5</t>
  </si>
  <si>
    <t>1.47</t>
  </si>
  <si>
    <t>1.47.1</t>
  </si>
  <si>
    <t>1.49.2</t>
  </si>
  <si>
    <t>1.49.3</t>
  </si>
  <si>
    <t>1.49.4</t>
  </si>
  <si>
    <t>1.49.5</t>
  </si>
  <si>
    <t>1.49.6</t>
  </si>
  <si>
    <t>1.49.7</t>
  </si>
  <si>
    <t>1.49.8</t>
  </si>
  <si>
    <t>1.49.9</t>
  </si>
  <si>
    <t>1.49.10</t>
  </si>
  <si>
    <t>1.49.11</t>
  </si>
  <si>
    <t>1.49.12</t>
  </si>
  <si>
    <t>1.49.13</t>
  </si>
  <si>
    <t>1.49.14</t>
  </si>
  <si>
    <t>1.49.15</t>
  </si>
  <si>
    <t>1.49.16</t>
  </si>
  <si>
    <t>1.49.17</t>
  </si>
  <si>
    <t>1.49.18</t>
  </si>
  <si>
    <t>1.49.19</t>
  </si>
  <si>
    <t>1.49.20</t>
  </si>
  <si>
    <t>1.49.21</t>
  </si>
  <si>
    <t>1.49.22</t>
  </si>
  <si>
    <t>1.49.23</t>
  </si>
  <si>
    <t>1.49.24</t>
  </si>
  <si>
    <t>1.49.25</t>
  </si>
  <si>
    <t>1.49.26</t>
  </si>
  <si>
    <t>1.49.27</t>
  </si>
  <si>
    <t>1.49.28</t>
  </si>
  <si>
    <t>1.49.29</t>
  </si>
  <si>
    <t>1.49.30</t>
  </si>
  <si>
    <t>1.49.31</t>
  </si>
  <si>
    <t>1.49.32</t>
  </si>
  <si>
    <t>1.49.33</t>
  </si>
  <si>
    <t>1.49.34</t>
  </si>
  <si>
    <t>1.49.35</t>
  </si>
  <si>
    <t>1.49.36</t>
  </si>
  <si>
    <t>1.49.37</t>
  </si>
  <si>
    <t>1.49.38</t>
  </si>
  <si>
    <t>1.49.39</t>
  </si>
  <si>
    <t>1.49.40</t>
  </si>
  <si>
    <t>1.49.41</t>
  </si>
  <si>
    <t>1.49.42</t>
  </si>
  <si>
    <t>1.38.</t>
  </si>
  <si>
    <t>1.38.1.</t>
  </si>
  <si>
    <t>1.42.</t>
  </si>
  <si>
    <t>1.45.</t>
  </si>
  <si>
    <t>1.41</t>
  </si>
  <si>
    <t>21</t>
  </si>
  <si>
    <t>Лабораторные животные</t>
  </si>
  <si>
    <t>21.1</t>
  </si>
  <si>
    <t xml:space="preserve">Крыса  лабораторная </t>
  </si>
  <si>
    <t>Опилка древессная автоклавированная</t>
  </si>
  <si>
    <t>СанПиН "Санитарные правила по устройству, оборудованию и содержанию  экспериментально-биологических клиник/вивариев", Алматы, 1997 г.</t>
  </si>
  <si>
    <t>Перчатки нитриловые</t>
  </si>
  <si>
    <t xml:space="preserve">Мешки для отходов </t>
  </si>
  <si>
    <t>Глютекс дезинфицирующее средство</t>
  </si>
  <si>
    <t>21.2</t>
  </si>
  <si>
    <t>Морская свинка</t>
  </si>
  <si>
    <t>21.3</t>
  </si>
  <si>
    <t>Кролик</t>
  </si>
  <si>
    <t>21.4</t>
  </si>
  <si>
    <t>Белая мышь</t>
  </si>
  <si>
    <t>Клетки в количестве 3 штук</t>
  </si>
  <si>
    <t xml:space="preserve">Кондиционер </t>
  </si>
  <si>
    <t xml:space="preserve">Обогреватель маслянный </t>
  </si>
  <si>
    <t>21.</t>
  </si>
  <si>
    <t>Врач зоолог</t>
  </si>
  <si>
    <t>Младший мед.персонал</t>
  </si>
  <si>
    <t>Рабочий</t>
  </si>
  <si>
    <t>Питание</t>
  </si>
  <si>
    <t>0,1</t>
  </si>
  <si>
    <t>цинк сернокислый</t>
  </si>
  <si>
    <t>Дата утверждения "____" _____________ 2021 года</t>
  </si>
  <si>
    <t xml:space="preserve">Определение группы 2,4-Д </t>
  </si>
  <si>
    <t>Определение  пиретроидов</t>
  </si>
  <si>
    <t>1.32.1.</t>
  </si>
  <si>
    <t>Метод Калантарян</t>
  </si>
  <si>
    <t>6.47</t>
  </si>
  <si>
    <t>6.48</t>
  </si>
  <si>
    <t>Исследование толстой капли knott на наличии микрофилярий</t>
  </si>
  <si>
    <t>Модернизированный метод  формалин-эфирного осаждения</t>
  </si>
  <si>
    <t>Исследование смывов методом Рамоненко</t>
  </si>
  <si>
    <t>Референс-лаборатория по контролю за бактериальными инфекциями и антибиотикорезистентностью</t>
  </si>
  <si>
    <t>Вода питьевая</t>
  </si>
  <si>
    <t>Определение ОМЧ при 22С и при 37С</t>
  </si>
  <si>
    <t>Патогенные энтеробактерии</t>
  </si>
  <si>
    <t>Споры сульфитредуцирующих клостидий</t>
  </si>
  <si>
    <t>Р.aeruginosa</t>
  </si>
  <si>
    <t>Референс-лаборатория по контролю химических веществ и остаточных количеств пестицидов в объектах окружающей среды</t>
  </si>
  <si>
    <t>Референс-лаборатория по контролю за вирусными инфекциями</t>
  </si>
  <si>
    <t>Сыворотка крови</t>
  </si>
  <si>
    <t xml:space="preserve"> Референс-лаборатория  по радиационной безопасности</t>
  </si>
  <si>
    <t>Строительный материал Цемент</t>
  </si>
  <si>
    <t>Определение удельная эффективная активность радионуклидов</t>
  </si>
  <si>
    <t xml:space="preserve"> Референс-лаборатория по контролю за  паразитарными инфекциями</t>
  </si>
  <si>
    <t>Гемоскопические препараты крови на малярию (толстая капля, тонкий мазок)</t>
  </si>
  <si>
    <t>Оформление отчета по МЛСИ и статистического анализа и расчета</t>
  </si>
  <si>
    <t>ЛАБОРАТОРИЯ ОСОБО- ОПАСНЫХ ИНФЕКЦИИ</t>
  </si>
  <si>
    <t xml:space="preserve"> Исследование материала  на холеру (бактериологический метод)</t>
  </si>
  <si>
    <t>Щелочная пептонная вода</t>
  </si>
  <si>
    <t>250г</t>
  </si>
  <si>
    <t>Питательный агар</t>
  </si>
  <si>
    <t xml:space="preserve">цена за 250 </t>
  </si>
  <si>
    <t>агар ТСВS</t>
  </si>
  <si>
    <t xml:space="preserve">теллурит калия </t>
  </si>
  <si>
    <t>предметное стекла</t>
  </si>
  <si>
    <t>уп/50</t>
  </si>
  <si>
    <t>Набор красителей дифференциального окрашивания микроорганизмов по Граму</t>
  </si>
  <si>
    <t>аурамедик</t>
  </si>
  <si>
    <t xml:space="preserve">Однарозовые пробирки </t>
  </si>
  <si>
    <t>сыворотка диагностическая холерная "О"</t>
  </si>
  <si>
    <t>комп (10 мл)</t>
  </si>
  <si>
    <t xml:space="preserve">сыворотка холерная Огава   </t>
  </si>
  <si>
    <t>сыворотка диагностическая холерная "О139"</t>
  </si>
  <si>
    <t>сыворотка диагностическая холерная Инаба</t>
  </si>
  <si>
    <t>Рессель</t>
  </si>
  <si>
    <t xml:space="preserve">Сахароза </t>
  </si>
  <si>
    <t>чашки одноразовые</t>
  </si>
  <si>
    <t>уп/20шт</t>
  </si>
  <si>
    <t>петли одноразовые</t>
  </si>
  <si>
    <t>уп/10шт</t>
  </si>
  <si>
    <t>комплект защитной одежды одноразовый</t>
  </si>
  <si>
    <t>мешок для биоотходов автоклавируемый</t>
  </si>
  <si>
    <t>Маска респиратор N95</t>
  </si>
  <si>
    <t>комп2фл (72 мл)</t>
  </si>
  <si>
    <t xml:space="preserve">сыворотка диагностическая холерная Огава </t>
  </si>
  <si>
    <t>сыворотка диагностическая холерная RO</t>
  </si>
  <si>
    <t>сыворотка диагностическая холерная O139</t>
  </si>
  <si>
    <t>бактериофаг "С", "эльтор"</t>
  </si>
  <si>
    <t xml:space="preserve">Ферментация маннозы </t>
  </si>
  <si>
    <t>Флак/25 дисков</t>
  </si>
  <si>
    <t xml:space="preserve">Ферментация сахарозы </t>
  </si>
  <si>
    <t>Ферментация арабинозы</t>
  </si>
  <si>
    <t xml:space="preserve">Среда Кларка </t>
  </si>
  <si>
    <t>Индол</t>
  </si>
  <si>
    <t xml:space="preserve">Глюкоза </t>
  </si>
  <si>
    <t>Лактоза</t>
  </si>
  <si>
    <t>Маннит</t>
  </si>
  <si>
    <t xml:space="preserve">инозит </t>
  </si>
  <si>
    <t>Лизин</t>
  </si>
  <si>
    <t xml:space="preserve">Флак/50 дисков </t>
  </si>
  <si>
    <t>Аргинин</t>
  </si>
  <si>
    <t xml:space="preserve">Орнитин </t>
  </si>
  <si>
    <t>Основа фенолового красного</t>
  </si>
  <si>
    <t>Исследование материала на холеру (РИВ, МФА)</t>
  </si>
  <si>
    <t>сыворотка</t>
  </si>
  <si>
    <t>диагностикум эритроцитарный холерный иммуноглобулиновый</t>
  </si>
  <si>
    <t>2фл/12мл</t>
  </si>
  <si>
    <t>наконечники</t>
  </si>
  <si>
    <t>АмплиСенс    Vibrio choltrae-FL</t>
  </si>
  <si>
    <t>наконечники с фильтром в штативе</t>
  </si>
  <si>
    <t>Микропробирки</t>
  </si>
  <si>
    <t>упк                          (1000 шт)</t>
  </si>
  <si>
    <t>Сибиреязвенный агар с добавками</t>
  </si>
  <si>
    <t>250 гр</t>
  </si>
  <si>
    <t>питательный агар</t>
  </si>
  <si>
    <t>Бульон Хоттингера</t>
  </si>
  <si>
    <t>фл/100</t>
  </si>
  <si>
    <t>500г</t>
  </si>
  <si>
    <t>Бактериофаг сибиреязвенный диагн.</t>
  </si>
  <si>
    <t xml:space="preserve">10амп/100мл </t>
  </si>
  <si>
    <t>желатин</t>
  </si>
  <si>
    <t>нормальная лошадиная сыворотка 100мл.</t>
  </si>
  <si>
    <t>100мл</t>
  </si>
  <si>
    <t>Дефибринированная кровь барана</t>
  </si>
  <si>
    <t>уп/10амп по 5 мл</t>
  </si>
  <si>
    <t>Ледяная уксусная кислота</t>
  </si>
  <si>
    <t>Предметные стекла</t>
  </si>
  <si>
    <t>Набор для окраски спор</t>
  </si>
  <si>
    <t>Диагностикум эритроцитарный</t>
  </si>
  <si>
    <t>уп (96 шт)</t>
  </si>
  <si>
    <t>Исследование материалана на сибирскую язву (биологический метод)</t>
  </si>
  <si>
    <t>АмплиСенс Bacillusanthracis-FRT TR-B41(RG)</t>
  </si>
  <si>
    <t>комп (50 проб)</t>
  </si>
  <si>
    <t>микропробирки 0,2 мл</t>
  </si>
  <si>
    <t>перчатки неопудренные</t>
  </si>
  <si>
    <t>Основа агара для бруцелл с добавками</t>
  </si>
  <si>
    <t>Сыворотка поливалентная</t>
  </si>
  <si>
    <t>комп амп(10)</t>
  </si>
  <si>
    <t xml:space="preserve">Сыворотки бруцеллёзные моноспецифические "Антиабортус" </t>
  </si>
  <si>
    <t>Сыворотки бруцеллёзные моноспецифические "Антимелитензис"</t>
  </si>
  <si>
    <t>Транспортная среда для бруцелл</t>
  </si>
  <si>
    <t>5фл/2мл</t>
  </si>
  <si>
    <t>Фуксин</t>
  </si>
  <si>
    <t>Тионин</t>
  </si>
  <si>
    <t>250гр</t>
  </si>
  <si>
    <t>Исследование материала на бруцеллез (серологический (р. Хеддльсона, р.Райта)</t>
  </si>
  <si>
    <t>Диагностикум бруцеллёзный антигенный дл РА жидкий</t>
  </si>
  <si>
    <t>Исследование материала на бруцеллез серологическим методом  (р. Хеддльсона)</t>
  </si>
  <si>
    <t>Исследование материала на бруцеллез серологическим методом  (р. Райта)</t>
  </si>
  <si>
    <t xml:space="preserve"> АмплиСенс Brucella spp-FL</t>
  </si>
  <si>
    <t>упк (96 шт)</t>
  </si>
  <si>
    <t>микропробирки</t>
  </si>
  <si>
    <t>Исследование материала  на бруцеллез (РПГА)</t>
  </si>
  <si>
    <t>4фл/15 мл</t>
  </si>
  <si>
    <t>единый бруцеллезный диагностикум</t>
  </si>
  <si>
    <t>Исследование  на бруцеллёз методом  ИФА (Ig A,  Ig G)</t>
  </si>
  <si>
    <t>12*8</t>
  </si>
  <si>
    <t>наконечники с фильтром в штативе (96)</t>
  </si>
  <si>
    <t>Исследование  на бруцеллёз методом  ИФА (Ig М,  Ig G)</t>
  </si>
  <si>
    <t>микропробирки 0,2</t>
  </si>
  <si>
    <t>микропробирки 1,5</t>
  </si>
  <si>
    <t>упк</t>
  </si>
  <si>
    <t>бульон Хоттингера</t>
  </si>
  <si>
    <t>фл/250г</t>
  </si>
  <si>
    <t>Гемоглобин сухой, растворимый</t>
  </si>
  <si>
    <t>100г</t>
  </si>
  <si>
    <t xml:space="preserve">индол </t>
  </si>
  <si>
    <t>25 полосок</t>
  </si>
  <si>
    <t xml:space="preserve">Флак/25 дисков </t>
  </si>
  <si>
    <t>Мальтоза</t>
  </si>
  <si>
    <t xml:space="preserve">Фенилаланин </t>
  </si>
  <si>
    <t>500гр</t>
  </si>
  <si>
    <t xml:space="preserve">2фл/12мл </t>
  </si>
  <si>
    <t>FT агар</t>
  </si>
  <si>
    <t>Глицерин</t>
  </si>
  <si>
    <t xml:space="preserve">Мак-Коя </t>
  </si>
  <si>
    <t>шт/10</t>
  </si>
  <si>
    <t>Антибиотики</t>
  </si>
  <si>
    <t>диски/100</t>
  </si>
  <si>
    <t>5фл/12мл</t>
  </si>
  <si>
    <t>Диагностикум туляремийный сухой</t>
  </si>
  <si>
    <t>Исследование материала  на туляремию (ИФА)</t>
  </si>
  <si>
    <t xml:space="preserve">тест-система </t>
  </si>
  <si>
    <t xml:space="preserve">тест-система АмплиСенс </t>
  </si>
  <si>
    <t>комп ( 50 проб)</t>
  </si>
  <si>
    <t>5фл/5мл</t>
  </si>
  <si>
    <t>Иерсинниоз</t>
  </si>
  <si>
    <t>Агар Эндо</t>
  </si>
  <si>
    <t>Двойной сахарный агар Ресселя</t>
  </si>
  <si>
    <t>Мочевина 40%</t>
  </si>
  <si>
    <t>фл/10</t>
  </si>
  <si>
    <t>Цитратный агар Кристенсена</t>
  </si>
  <si>
    <t>Ферментация угловодов и спиртов:</t>
  </si>
  <si>
    <t xml:space="preserve"> глицерин.</t>
  </si>
  <si>
    <t>Исследование материала   на иерсиниоз (ИФА)</t>
  </si>
  <si>
    <t>DAT-Иерсиниоз-G</t>
  </si>
  <si>
    <t>комп/96</t>
  </si>
  <si>
    <t>Добавка Фрезера</t>
  </si>
  <si>
    <t>Среда Хью-Лейфсона</t>
  </si>
  <si>
    <t>500 г</t>
  </si>
  <si>
    <t>Диагностикум листериозный</t>
  </si>
  <si>
    <t>Исследование материала  на листериоз  (ИФА)</t>
  </si>
  <si>
    <t>DAT - Листерия О-G</t>
  </si>
  <si>
    <t>набор/96</t>
  </si>
  <si>
    <t xml:space="preserve">наконечники с фильтром в штативе </t>
  </si>
  <si>
    <t>диагностикум лептоспирозный</t>
  </si>
  <si>
    <t>2фл/4мл</t>
  </si>
  <si>
    <t>Исследование материала  на лептоспироз (ИФА)</t>
  </si>
  <si>
    <t>АмплиСенс Leptospira-FL</t>
  </si>
  <si>
    <t>Диагностикум риккетсиозный</t>
  </si>
  <si>
    <t>Тест-система</t>
  </si>
  <si>
    <t>упак 100 шт</t>
  </si>
  <si>
    <t>Исследование материала  на клещевой сыпной тиф (РСК)</t>
  </si>
  <si>
    <t>Исследование материала на Ку-лихорадку (ИФА)</t>
  </si>
  <si>
    <t xml:space="preserve">Тест система </t>
  </si>
  <si>
    <t>АмплиСенс Borellia</t>
  </si>
  <si>
    <t>набор/12*8</t>
  </si>
  <si>
    <t xml:space="preserve"> Исследование материала на другие риккетсии (метод полимеразной цепной реакции)</t>
  </si>
  <si>
    <t>Тест-система для выделения бореллёза</t>
  </si>
  <si>
    <t>Легионеллез</t>
  </si>
  <si>
    <t>Оксидаза</t>
  </si>
  <si>
    <t>Каталаза</t>
  </si>
  <si>
    <t>упак/50диск</t>
  </si>
  <si>
    <t>АмплиСенс Legionella</t>
  </si>
  <si>
    <t>АмплиСенс ККГЛ</t>
  </si>
  <si>
    <t>Геморрагическая лихорадка с почечным синдромом(ГЛПС)</t>
  </si>
  <si>
    <t>Исследование материала на ГЛПС (серологический метод)</t>
  </si>
  <si>
    <t>Исследование материала на ГЛПС (ИФА)_</t>
  </si>
  <si>
    <t>Лихорадка Денге(ЛД)</t>
  </si>
  <si>
    <t>Исследование материала на Лихоради Денге (ПЦР)</t>
  </si>
  <si>
    <t>Тест-система ЛД</t>
  </si>
  <si>
    <t>Исследование материала на Лихоради Денге (ИФА)</t>
  </si>
  <si>
    <t>Исследование материала на Лихорадки Западного Нила (ПЦР)</t>
  </si>
  <si>
    <t>Тест-система ЛЗД</t>
  </si>
  <si>
    <t>Исследование материала на Лихорадки Западного Нила (ИФА)</t>
  </si>
  <si>
    <t>Тест-система ЛЗД IgM</t>
  </si>
  <si>
    <t>Тест-система ЛЗД IgG</t>
  </si>
  <si>
    <t>Лихорадка Зика(ЛЗ)</t>
  </si>
  <si>
    <t>Тест-система ЛЗ</t>
  </si>
  <si>
    <t>Лихорадка Чукугунья(ЛЧ)</t>
  </si>
  <si>
    <t>Тест-система ЛЧ</t>
  </si>
  <si>
    <t>Клещевой энцефалит(КЭ)</t>
  </si>
  <si>
    <t>Тест-система на КЭ</t>
  </si>
  <si>
    <t>Тест-система на КИ</t>
  </si>
  <si>
    <t>Лошадиная сыворотка</t>
  </si>
  <si>
    <t>натрия хлорид</t>
  </si>
  <si>
    <t>пробирки с пробками</t>
  </si>
  <si>
    <t xml:space="preserve">250 гр </t>
  </si>
  <si>
    <t>уп/0,25 кг</t>
  </si>
  <si>
    <t xml:space="preserve">сибиреязвенная агар с добавкой </t>
  </si>
  <si>
    <t>TCBS агар</t>
  </si>
  <si>
    <t>Эмульсия яичного желтка</t>
  </si>
  <si>
    <t>Левенштейна-Йенсена</t>
  </si>
  <si>
    <t>закручивающие пробирки</t>
  </si>
  <si>
    <t xml:space="preserve">Исследование активности дезсредств к возбудителям  зоонозных инфекции </t>
  </si>
  <si>
    <t>Исследование активности дезсредств к возбудителям  зоонозных инфекции (кишечный иерсиниоз)</t>
  </si>
  <si>
    <t>Основа селективного агара для иерсиний</t>
  </si>
  <si>
    <t>Агар для выделения иерсиний</t>
  </si>
  <si>
    <t xml:space="preserve">Основа дрожжевого бульона с бенгальским розовым </t>
  </si>
  <si>
    <t>Исселодование антимикробной активности лекарственных препаратов к возбудителям ООИ (кишечный иерсиниоз)</t>
  </si>
  <si>
    <t>Исселодование анктивности дезсредств к возбудителям зоонозных инфекций (псевдотуберкулез)</t>
  </si>
  <si>
    <t>Исследование активности дезсредств к возбудителям зоонозных инфекций (листериоз)</t>
  </si>
  <si>
    <t>Листериозный  агар</t>
  </si>
  <si>
    <t>Исследование антимикробной активности лекарственных препаратов к возбудителям ООИ  (листериоз)</t>
  </si>
  <si>
    <t>Определение ростовых, дифференцирующих и ингибирующих свойств питательных сред (бактериологический метод)</t>
  </si>
  <si>
    <t>Питательный бульон</t>
  </si>
  <si>
    <t xml:space="preserve">Диски с антибиотиками </t>
  </si>
  <si>
    <t>пеницилиновые пробирки</t>
  </si>
  <si>
    <t>Выдача заключения по итогам проведенных лабораторных испытаний на особо опасные и зоонозые инфекций</t>
  </si>
  <si>
    <t>Научные по итогам научных исследований на особо опасных и зоонозные инфекций</t>
  </si>
  <si>
    <t>Определение резистентности противомикробных препаратов методом дисков  (на один вид инфеекции) на особо опасных инфекций</t>
  </si>
  <si>
    <t>диски антибиотики (10 наименовании)</t>
  </si>
  <si>
    <t>Определение резистентности противомикробных препаратов методом дисков  (на один вид инфеекции) на зоонозные  инфекций</t>
  </si>
  <si>
    <t>Определение резистентности противомикробных препаратов методом серийных разведений   (на один вид инфеекции) на особо опасных инфекций</t>
  </si>
  <si>
    <t>Определение резистентности противомикробных препаратов методом серийных разведений   (на один вид инфеекции) на зоонозные  инфекций</t>
  </si>
  <si>
    <t>диски антибиотики (15наименовании)</t>
  </si>
  <si>
    <t>Исследование материала на холеру (ориентировочная реакция агглютинации (ОРА)</t>
  </si>
  <si>
    <t>Исследование материала на легионеллез (ПЦР метод)</t>
  </si>
  <si>
    <t>Исследование материала на ККГЛ (метод полимеразной цепной реакции)</t>
  </si>
  <si>
    <t xml:space="preserve"> Исследование материала на ГЛПС (метод полимеразной цепной реакции)</t>
  </si>
  <si>
    <t xml:space="preserve"> Исследование материала на ГЛПС (ИФА)</t>
  </si>
  <si>
    <t>Исследование материала на ЛНЭ (метод полимеразной цепной реакции)</t>
  </si>
  <si>
    <t>Исследование материала на ЛНЭ (ИФА)</t>
  </si>
  <si>
    <t>Хламидиоз(орнитоз)</t>
  </si>
  <si>
    <t>Тест-система на хламидиоз</t>
  </si>
  <si>
    <t>Тест-система на хламидиоз IgM</t>
  </si>
  <si>
    <t>набор/13</t>
  </si>
  <si>
    <t>бумага А4</t>
  </si>
  <si>
    <t>картридж</t>
  </si>
  <si>
    <t>файл</t>
  </si>
  <si>
    <t>Тест-система ГЛПС IgM, G</t>
  </si>
  <si>
    <t xml:space="preserve">Тест-система на хламидиоз IgG, </t>
  </si>
  <si>
    <t>Главный экономист</t>
  </si>
  <si>
    <t>Определение массовой доли поваренной соли</t>
  </si>
  <si>
    <t>согласно финансовому плану, предусмотренному в плане развития на 2024 год по платным услугам</t>
  </si>
  <si>
    <t xml:space="preserve">Расшифровка накладных расходов  </t>
  </si>
  <si>
    <t>План на 2024 год</t>
  </si>
  <si>
    <t>раствор для калибровки HANNA HI 7007L Готовый буферный раствор</t>
  </si>
  <si>
    <t>ареометр</t>
  </si>
  <si>
    <t>пинцет лабораторный</t>
  </si>
  <si>
    <t>Определение массовой доли активного хлора (содержащие трихлоризо-циануровую или дихлоризоциануровую кислоты и их соли) ДХЦК, ТХЦК</t>
  </si>
  <si>
    <t>Определение массовой доли активного хлора (таблетки, гранулы, гипохлорит кальция, хлорная известь)</t>
  </si>
  <si>
    <t>Определение массовой доли активного хлора (гипохлорит натрия, водные растворы, рабочие растворы)</t>
  </si>
  <si>
    <t>Определение массовой доли перекиси водорода</t>
  </si>
  <si>
    <t>Определение массовой доли надуксусной кислоты</t>
  </si>
  <si>
    <t>Определение массовой доли глутарового альдегида</t>
  </si>
  <si>
    <t>Определение массовой доли глиоксаля</t>
  </si>
  <si>
    <t>Определение массовой доли ортофталевого альдигида</t>
  </si>
  <si>
    <t>Определение массовой доли гидроокись натрия (NaOH)</t>
  </si>
  <si>
    <t xml:space="preserve">Определение массовой доли четвертичных аммониевых соединения (ЧАС) </t>
  </si>
  <si>
    <t xml:space="preserve">цетилпиридиния хлорид 1-водный </t>
  </si>
  <si>
    <t>полоски для определения рН</t>
  </si>
  <si>
    <t xml:space="preserve">Определение массовой доли полигексаметиленгуанидин гидрохлорида (ПГМГ) </t>
  </si>
  <si>
    <t>Определение массовой доли N,N-бис (3-аминопропил) додециламина</t>
  </si>
  <si>
    <t>Определение массовой доли этилового спирта (хроматографическим методом)</t>
  </si>
  <si>
    <t>ГСО этиловый спирт</t>
  </si>
  <si>
    <t>ГСО изопропиловый спирт</t>
  </si>
  <si>
    <t>ГСО н-пропанол</t>
  </si>
  <si>
    <t>Определение массовой доли изопропилового спирта пропанол-1, пропанол-2 (хроматографическим методом)</t>
  </si>
  <si>
    <t>Определение массовой доли н-пропилового спирта (хроматографическим методом)</t>
  </si>
  <si>
    <t>Определение массовой доли 2-феноксиэтанола (хроматографическим методом)</t>
  </si>
  <si>
    <t>Определение массовой доли феноксипропанола (хроматографическим методом)</t>
  </si>
  <si>
    <t>Определение массовой доли активно действующего вещества в дезинфицирующих средствах (ДВ химическим методом)</t>
  </si>
  <si>
    <t>эозин метиленовый синий по Майн-Грюнвальду</t>
  </si>
  <si>
    <t xml:space="preserve">Определение массовой доли активно действующего вещества в дезинфицирующем средстве  (ДВ газохроматографическим и высокоэффективным жидкостным хроматографическим методом) </t>
  </si>
  <si>
    <t>н-гексан</t>
  </si>
  <si>
    <t>1.4.30.</t>
  </si>
  <si>
    <t>Оформление и выдача протокол испытаний по санитарно-химическим показателям (со знаком ILAC )</t>
  </si>
  <si>
    <t>Определение массовой доли алкилдиметил-бензиламмоний хлорида</t>
  </si>
  <si>
    <t>1.4.30</t>
  </si>
  <si>
    <t>шт (уп. 1000 шт)</t>
  </si>
  <si>
    <t>азотнокислий натрый</t>
  </si>
  <si>
    <t>шт (в упаковке 500шт)</t>
  </si>
  <si>
    <t>таблетка (в каробке 300таб)</t>
  </si>
  <si>
    <t>таблетка (в коробке 300таб)</t>
  </si>
  <si>
    <t>шт (в упаковке 40шт )</t>
  </si>
  <si>
    <t>шт (в упаковке 10 шт)</t>
  </si>
  <si>
    <t>мг (в упаковке 1000 мг)</t>
  </si>
  <si>
    <t>шт ( в упаковке 10 шт)</t>
  </si>
  <si>
    <t>шт (в упаковке 1000шт)</t>
  </si>
  <si>
    <t>шт (уп 1000 шт)</t>
  </si>
  <si>
    <t>шт (уп. 10 шт)</t>
  </si>
  <si>
    <t>шт (уп. 40 шт)</t>
  </si>
  <si>
    <t>шт (уп. 25 шт)</t>
  </si>
  <si>
    <t>мл (фл -100 мл)</t>
  </si>
  <si>
    <t>шт (уп 10 шт)</t>
  </si>
  <si>
    <t xml:space="preserve">Mini Parasep SF концентратор  фекальных паразитов </t>
  </si>
  <si>
    <t>шт (набор 12*8)</t>
  </si>
  <si>
    <t>таблетка (в каробке 300 таб)</t>
  </si>
  <si>
    <t>500 гр</t>
  </si>
  <si>
    <t>400 гр</t>
  </si>
  <si>
    <t>уп/5шт</t>
  </si>
  <si>
    <t>Бактериофаги диагностические холерные эльтор СТХ+ и СТХ-, раствор для дц (фаги ctx+ и ctx-) 2мл №10, упак</t>
  </si>
  <si>
    <t>комп (2 мл)</t>
  </si>
  <si>
    <t>Набор для приготовления щелочно_x0002_полимиксиновой среды (на 0,1 л среды).</t>
  </si>
  <si>
    <t>упак. На 100 мл среды</t>
  </si>
  <si>
    <t>Комплект 5 флаконов по 2 м</t>
  </si>
  <si>
    <t>Однарозовые пробирки (уп.1000 шт)</t>
  </si>
  <si>
    <t>пара ( уп 100 пар)</t>
  </si>
  <si>
    <t>шт, (уп/20шт)</t>
  </si>
  <si>
    <t>пара (уп 100шт)</t>
  </si>
  <si>
    <t>уп/1000 шт</t>
  </si>
  <si>
    <t xml:space="preserve">Тетранатриевая соль фенолфталеина биофосфата </t>
  </si>
  <si>
    <t>5 гр</t>
  </si>
  <si>
    <t>Гемолизированная кровь барана</t>
  </si>
  <si>
    <t>Диагностикум эритроцитарный сибиреязвенный иммуноглобулиновый, сухой</t>
  </si>
  <si>
    <t>2 фл. д-ма 10% по 3 мл и 3 фл. ингредиентов</t>
  </si>
  <si>
    <t xml:space="preserve">10амп/2мл </t>
  </si>
  <si>
    <t>Трилон Б чда .уп 1кг</t>
  </si>
  <si>
    <t>уп1000 шт</t>
  </si>
  <si>
    <t>упк                          1000 шт</t>
  </si>
  <si>
    <t>5амп./1мл</t>
  </si>
  <si>
    <t>комп4фл (15 мл)</t>
  </si>
  <si>
    <t>штук(1000)</t>
  </si>
  <si>
    <t>Антиген "Роз Бенгал"для диагност. бруцеллеза у жив -х, фл, 20 см3</t>
  </si>
  <si>
    <t>комп 5фл (20 мл)</t>
  </si>
  <si>
    <t>штук(500)</t>
  </si>
  <si>
    <t>упк                          (500 шт)</t>
  </si>
  <si>
    <t>200 гр</t>
  </si>
  <si>
    <t>штук(200)</t>
  </si>
  <si>
    <t>MYP агар Желточный агар с маннитом и феноловым красным (1 банка с основой по 250 г +8 фл. СД)</t>
  </si>
  <si>
    <t>Набор №2 для опред. фермент.: сахарозы, маннозы, арабинозы, глюкозы (192 опр), набор</t>
  </si>
  <si>
    <t>0.200мл 0.400мл</t>
  </si>
  <si>
    <t>Однарозовые пробирки (50мл)</t>
  </si>
  <si>
    <t>штук(25)</t>
  </si>
  <si>
    <t>Однарозовые пробирки (15мл)</t>
  </si>
  <si>
    <t>эритромицин  15 диски</t>
  </si>
  <si>
    <t>диски/15</t>
  </si>
  <si>
    <t>20 мл, 16х150 мм, с пробкой, стерильная, п/с,Aptaca; уп. 200/800 шт</t>
  </si>
  <si>
    <t>комп (96 проб)</t>
  </si>
  <si>
    <t>упк             (500 шт)</t>
  </si>
  <si>
    <t>комп (100 проб)</t>
  </si>
  <si>
    <t>Иммуноглобулины диагностические флуоресцирующие туляремийные сухие ("РИФ-Тул-СтавНИПЧИ"), упак</t>
  </si>
  <si>
    <t>упаковка</t>
  </si>
  <si>
    <t>0,200 мл 0,400мл</t>
  </si>
  <si>
    <t>100г     500г</t>
  </si>
  <si>
    <t>Диагностикум кишечноиерсиниозный (О3) №5, компл</t>
  </si>
  <si>
    <t>комплект</t>
  </si>
  <si>
    <t>Диагностикум кишечноиерсиниозный (О9) №5, компл</t>
  </si>
  <si>
    <t>Диагностикум эритроцитарный псевдотуберкулезный антигенный, сухой №5 компл.</t>
  </si>
  <si>
    <t>Бульон Фрейзера, основа Селективный бульон для обогащения листерий сухой (1 банка с основой по 250 г +5 фл.СД+5 фл. ИД)</t>
  </si>
  <si>
    <t>10мл/5фл</t>
  </si>
  <si>
    <t>ПАЛКАМ -агар Питательная среда для селективного выделения и идентификации листерий, сухая (1 банка с основой по 250 г +4 фл. СД)</t>
  </si>
  <si>
    <t>Набор реагентов для определения ДНК Listeria monocytogenes в биологическом материале методом полимеразной цепной реакции (ПЦР) "АмплиСенс® Listeria monocytogenes_x0002_скрин/монитор-FL" по ТУ 9398-216-01897593- 2014 в полной комлпектации с набором для выделения РНК/ДНК «РИБО-преп»</t>
  </si>
  <si>
    <t xml:space="preserve">Лептоспироз </t>
  </si>
  <si>
    <t>Диагностикум риккетсиозный Провачека для РСК (амп. 0,5мл №10+амп. 0,1мл №3), компл</t>
  </si>
  <si>
    <t>упк                          (25 шт)</t>
  </si>
  <si>
    <t>Легионелбакагар Питательная среда для выделения и культивирования легионелл, сухая (1 банка по 250 г основы +8 фл. СД + 8 фл. РД)</t>
  </si>
  <si>
    <t>250 г</t>
  </si>
  <si>
    <t>упак/100диск</t>
  </si>
  <si>
    <t>Набор реагентов «Диагностикум геморрагической лихорадки с почечным синдром культ уральный, поливалентный для непрямого метода иммунофлюоресценции» – «Диагностикум ГЛПС»</t>
  </si>
  <si>
    <t>Тест-система ЛНЭ</t>
  </si>
  <si>
    <t xml:space="preserve"> натрий гидроксид</t>
  </si>
  <si>
    <t>ке</t>
  </si>
  <si>
    <t>10976</t>
  </si>
  <si>
    <t>1097,600</t>
  </si>
  <si>
    <t>фенантролин гидрад</t>
  </si>
  <si>
    <t>940,800</t>
  </si>
  <si>
    <t>метиленовый синий индикатор</t>
  </si>
  <si>
    <t>уксунокислый натрий</t>
  </si>
  <si>
    <t>65000</t>
  </si>
  <si>
    <t>6048</t>
  </si>
  <si>
    <t>гидроксиламин солянокислый</t>
  </si>
  <si>
    <t xml:space="preserve"> моногидрата ортофенантролина</t>
  </si>
  <si>
    <t>7100</t>
  </si>
  <si>
    <t xml:space="preserve">ртуть сернокислый </t>
  </si>
  <si>
    <t>7200</t>
  </si>
  <si>
    <t>280000</t>
  </si>
  <si>
    <t>упак.</t>
  </si>
  <si>
    <t>ртуть сернокислый</t>
  </si>
  <si>
    <t>60000</t>
  </si>
  <si>
    <t>200000</t>
  </si>
  <si>
    <t>Калий хлористый</t>
  </si>
  <si>
    <t>Питательная среда для выделения возбудителя сибирской язвы сухая (1 банка по 250 г пит.среды + 6 фл. СД)</t>
  </si>
  <si>
    <t>FT -агар «Питательная среда для культивирования и выделения туляремийного микроба сухая» (1 банка по 250 г пит.среды + 1фл. ГВД +7 фл.СД)</t>
  </si>
  <si>
    <t>егионелбакагар Питательная среда для выделения и культивирования легионелл, сухая (1 банка по 250 г основы +8 фл. СД + 8 фл. РД)</t>
  </si>
  <si>
    <t>Иерсиния -агар «Питательная среда для выделения возбудителей кишечного иерсиниоза и псевдотуберкулеза сухая»</t>
  </si>
  <si>
    <t>0,250 г</t>
  </si>
  <si>
    <t>пробирки (уп.1000шт)</t>
  </si>
  <si>
    <t>200г</t>
  </si>
  <si>
    <t>Определение антибиотиков  чувствительности микрофлоры</t>
  </si>
  <si>
    <t>1 фл/100 дисков</t>
  </si>
  <si>
    <t>Бактериологическая транспортная система для посева крови на гемокультуру при бруцеллезе жидкая</t>
  </si>
  <si>
    <t>1240000</t>
  </si>
  <si>
    <t>0,001</t>
  </si>
  <si>
    <t>0,0003</t>
  </si>
  <si>
    <t>0,0005</t>
  </si>
  <si>
    <t>1.1.64</t>
  </si>
  <si>
    <t>Определение удельной электрической проводимости</t>
  </si>
  <si>
    <t>0,03</t>
  </si>
  <si>
    <t>0,02</t>
  </si>
  <si>
    <t>0,5</t>
  </si>
  <si>
    <t>0,034</t>
  </si>
  <si>
    <t>0,0008</t>
  </si>
  <si>
    <t>0,015</t>
  </si>
  <si>
    <t>0,0001</t>
  </si>
  <si>
    <t>0,06</t>
  </si>
  <si>
    <t>0,014</t>
  </si>
  <si>
    <t>0,3</t>
  </si>
  <si>
    <t>0,11</t>
  </si>
  <si>
    <t>Определение алюминий, окись и алюмоникелевый катализатора</t>
  </si>
  <si>
    <t xml:space="preserve">Определение ванадий и его соединения </t>
  </si>
  <si>
    <t>Определение мышьяковистого водорода</t>
  </si>
  <si>
    <t xml:space="preserve">Определение цианистого водорода </t>
  </si>
  <si>
    <t xml:space="preserve">Определение гидразина </t>
  </si>
  <si>
    <t xml:space="preserve">Определение масляного ангидрида </t>
  </si>
  <si>
    <t>Определение окись этилена</t>
  </si>
  <si>
    <t>1.22.27</t>
  </si>
  <si>
    <t>Определение скипидара</t>
  </si>
  <si>
    <t>1.22.34</t>
  </si>
  <si>
    <t>Определение мышьяковистого ангидрида и другие соединения трехвалентного мышъяка</t>
  </si>
  <si>
    <t>1.22.26</t>
  </si>
  <si>
    <t>1.22.28</t>
  </si>
  <si>
    <t>1.22.29</t>
  </si>
  <si>
    <t>1.22.30</t>
  </si>
  <si>
    <t>1.22.31</t>
  </si>
  <si>
    <t>1.22.32</t>
  </si>
  <si>
    <t>1.22.33</t>
  </si>
  <si>
    <t>Цены других лабораторий</t>
  </si>
  <si>
    <t>Определение ампициллина</t>
  </si>
  <si>
    <t>1.23.8</t>
  </si>
  <si>
    <t>1.23.8.</t>
  </si>
  <si>
    <t>Определение группы 2,4 Д методом газожидкостной хроматографии (ГЖХ)</t>
  </si>
  <si>
    <t>Определение полихлорбифенила  (ПХБ) методом газожидкостной хроматографией (ГЖХ)</t>
  </si>
  <si>
    <t>1.50.</t>
  </si>
  <si>
    <t>Адаптация метода определения остаточного количества пестицида</t>
  </si>
  <si>
    <t>НД предоставленные заказчиком</t>
  </si>
  <si>
    <t>раствор буферный рН</t>
  </si>
  <si>
    <t>натрий углекислый  ч.д.а.</t>
  </si>
  <si>
    <t>Лаборатории физических факторов</t>
  </si>
  <si>
    <t>0,903</t>
  </si>
  <si>
    <t>0,0275</t>
  </si>
  <si>
    <t>фосфорной кислоты</t>
  </si>
  <si>
    <t>0,008</t>
  </si>
  <si>
    <t>15100</t>
  </si>
  <si>
    <t>двухромовокислый калий</t>
  </si>
  <si>
    <t>калий  гидроокись</t>
  </si>
  <si>
    <t>18000</t>
  </si>
  <si>
    <t>1,0</t>
  </si>
  <si>
    <t>железо сернокислый</t>
  </si>
  <si>
    <t>0,027</t>
  </si>
  <si>
    <t>0,0034</t>
  </si>
  <si>
    <t>метиловаый красный</t>
  </si>
  <si>
    <t>кобальт сернокислый</t>
  </si>
  <si>
    <t>0,0047</t>
  </si>
  <si>
    <t>0,108</t>
  </si>
  <si>
    <t>0,004</t>
  </si>
  <si>
    <t>4500</t>
  </si>
  <si>
    <t>диэтилдитиокарбомата натрия</t>
  </si>
  <si>
    <t>лимоннокислый натрий</t>
  </si>
  <si>
    <t>12000</t>
  </si>
  <si>
    <t>0,21</t>
  </si>
  <si>
    <t>0,07</t>
  </si>
  <si>
    <t>хлористый лантан</t>
  </si>
  <si>
    <t>0,037</t>
  </si>
  <si>
    <t>0,075</t>
  </si>
  <si>
    <t>1.60.</t>
  </si>
  <si>
    <t>1.60.1</t>
  </si>
  <si>
    <t>1.60.2</t>
  </si>
  <si>
    <t>1.60.3</t>
  </si>
  <si>
    <t>1.60.4</t>
  </si>
  <si>
    <t>1.60.5</t>
  </si>
  <si>
    <t>1.60.6</t>
  </si>
  <si>
    <t>1.60.7</t>
  </si>
  <si>
    <t>1.60.8</t>
  </si>
  <si>
    <t>1.60.9</t>
  </si>
  <si>
    <t>1.60.10</t>
  </si>
  <si>
    <t>1.60.11</t>
  </si>
  <si>
    <t>1.60.12</t>
  </si>
  <si>
    <t>1.60.13</t>
  </si>
  <si>
    <t>1.60.14</t>
  </si>
  <si>
    <t>1.60.15</t>
  </si>
  <si>
    <t>1.60.16</t>
  </si>
  <si>
    <t>1.60.17</t>
  </si>
  <si>
    <t>1.60.18</t>
  </si>
  <si>
    <t>1.60</t>
  </si>
  <si>
    <t xml:space="preserve">тест-система Бруцелла </t>
  </si>
  <si>
    <t xml:space="preserve">тест-система Бруцелла  </t>
  </si>
  <si>
    <t xml:space="preserve">Тест-система для выделения бореллёза </t>
  </si>
  <si>
    <t xml:space="preserve">Тест-система ККГЛ </t>
  </si>
  <si>
    <t xml:space="preserve">Тест-система на КЭ </t>
  </si>
  <si>
    <t>Референс -лаборатория по контролю особо-опасными  инфекциями</t>
  </si>
  <si>
    <t>Реферанс-лаборатория по контролю за бактериальными инфекциями и антибиотикорезистентностью</t>
  </si>
  <si>
    <t>Референс лаборатория по  радиоционной безопасности</t>
  </si>
  <si>
    <t>Референс лаборатория токсикологии полимеров и других химческих веществ</t>
  </si>
  <si>
    <t>Молекулярное генетическое исследование (ПЦР) на коронавирусную инфекцию</t>
  </si>
  <si>
    <t>Определение антител класса М (IgM) к коронавирусу SARS-CoV-2 (COVID19) методом иммуноферментного анализа</t>
  </si>
  <si>
    <t>Определение антител класса G (IgG) к коронавирусу SARS-CoV-2 (COVID19) методом иммуноферментного анализа</t>
  </si>
  <si>
    <t>Услуга по сбору и накоплению вируса</t>
  </si>
  <si>
    <t xml:space="preserve"> Набор реагентов для автоматического выделения ДНК и РНК из сыворотки (плазмы) крови, лейкоцитарной фракции крови, биоптатов, ликвора мочи, фекалий, соскобов эпителиальных клеток. 96 определений</t>
  </si>
  <si>
    <t>Набор реагентов для амплификации кДНК (обратной транскрипции)</t>
  </si>
  <si>
    <t>Набор реагентов для идентификации вируса гриппа свиней А/H1.</t>
  </si>
  <si>
    <t>Набор реагентов Influenza virus A-тип</t>
  </si>
  <si>
    <t>наконечники  с фильтром объемом-200мкл (стерильные)</t>
  </si>
  <si>
    <t>пробирки типа Эппендорф 1,5 мл</t>
  </si>
  <si>
    <t>уп (500шт)</t>
  </si>
  <si>
    <t>пробирки типа Эппендорф 0,2 мл</t>
  </si>
  <si>
    <t>уп (1000шт)</t>
  </si>
  <si>
    <t>Питательная среда Игла МЕМ</t>
  </si>
  <si>
    <t>Планшеты для предварительного разведения жидкостей, U образное дно, 96 лунок, стерильные</t>
  </si>
  <si>
    <t>уп/50 штук</t>
  </si>
  <si>
    <t>Раствор антибиотиков (стрептомицин-пенициллин)</t>
  </si>
  <si>
    <t>Матрацы для культивирования клеток с зеленой невентилируемой крышкой, наклонное горлышко ,50 мл (уп - 10 шт)</t>
  </si>
  <si>
    <t>Пробирки KryiPure 1,8 мл с нешней резьбой</t>
  </si>
  <si>
    <t>наконечники  с фильтром объемом 1-200мкл (стерильные)</t>
  </si>
  <si>
    <t xml:space="preserve"> Пробирка PS, 16*110 мм, 3 мл со скошенным дном, поверх. культивир. 5.5 см2 с закручивающейся крышкой, стерильные( уп 75 шт)</t>
  </si>
  <si>
    <t>Набор реагентов для выявления возбудителей ОРВИ человека</t>
  </si>
  <si>
    <t>Фетальная сыворотка КРС уп/100 мл</t>
  </si>
  <si>
    <t xml:space="preserve">Наконечники с фильтром,  объем 1-200 мкл (стерильные) </t>
  </si>
  <si>
    <t>Набора реагентов для выявления РНК энтеровирусов человека (Human enterovirus).</t>
  </si>
  <si>
    <t>Фетальная сыворотка плода коровы 100 ил</t>
  </si>
  <si>
    <t xml:space="preserve">Раствор Трипсина-ЭДТА </t>
  </si>
  <si>
    <t>Фетальная сыворотка КРС флакон 100мл</t>
  </si>
  <si>
    <t>фл (100мл)</t>
  </si>
  <si>
    <t xml:space="preserve">Обнаружение антигена вируса гепатита А в фекалиях, пробах окружающей среды (вода сточная, питьевая, </t>
  </si>
  <si>
    <t>Пробирки KryoPure 1,8 мл с нешней резьбой</t>
  </si>
  <si>
    <t xml:space="preserve">Тест система Векто Бест              гепатит В  НВsAg </t>
  </si>
  <si>
    <t>набор -  48 анализов</t>
  </si>
  <si>
    <t>Набор реагентов для качественного вывления гепатита С и дифференциации 1/6,2,3 генотипов</t>
  </si>
  <si>
    <t>набор -48 анализов</t>
  </si>
  <si>
    <t>Набор реагентов для качественного вывления гепатита С и дифференциации 4,5,7 генотипов</t>
  </si>
  <si>
    <t>Набор для проведения одношаговой ПЦР с обратной транскрипцией</t>
  </si>
  <si>
    <t xml:space="preserve">Набор для очистки секвинирования </t>
  </si>
  <si>
    <t>Полимер РОР</t>
  </si>
  <si>
    <t>набор/284</t>
  </si>
  <si>
    <t>тест-система для обнаружения РНК вируса гепатита    (количественный анализ)</t>
  </si>
  <si>
    <t>набор -96анализов</t>
  </si>
  <si>
    <t>Фетальная сыв-ка  плода коровы фл-100 мл</t>
  </si>
  <si>
    <t>Пастеровские пипетки</t>
  </si>
  <si>
    <t>уп/500 шт</t>
  </si>
  <si>
    <t>Фетальная сыворотка КРС флакон 100 мл</t>
  </si>
  <si>
    <t>Исследование дезинфицирующих средств на вирусологическую активность (погружение с белковой нагрузкой, безбелковой нагрузкой)</t>
  </si>
  <si>
    <t>"Методические указания 
по проведению  лабораторных предрегистрационных испытаний
средств дезинфекции, предстерилизационной очистки, 
стерилизации и антисептиков" Приказ МЗ РК 133 от 04 ноября</t>
  </si>
  <si>
    <t>Набор реагентов для выявления вируса SARSCoV_x0002_2 в биологическом материале методом полимеразной цепной реакции (ОТ-ПЦР), в режиме реального времени в комплекте с набором для экстракции (выделения) РНК (набор не менее 96 определений)</t>
  </si>
  <si>
    <t>Набор реагентов для иммуноферментного выявления иммуноглобулинов класса M к SARS-Cov-2</t>
  </si>
  <si>
    <t>Набор реагентов для иммуноферментного выявления иммуноглобулинов класса G к SARS-Cov-2</t>
  </si>
  <si>
    <t>наконечники с фильтромобъемом 1-200мкл (стерильные)</t>
  </si>
  <si>
    <t>Раствор Трипсина 100 мл</t>
  </si>
  <si>
    <t xml:space="preserve">Пробирки CryoPure 5.0 мл с вненей резьбой </t>
  </si>
  <si>
    <t xml:space="preserve">Услуга по верификации тест-наборов (ИФА) </t>
  </si>
  <si>
    <t>Услуга по верификации тест-наборов (ПЦР)</t>
  </si>
  <si>
    <t>Арбитражное исследование (ИФА)</t>
  </si>
  <si>
    <t>Арбитражное исследование (ПЦР)</t>
  </si>
  <si>
    <t>SureFood®GM O SCREEN 4plex BAR/NPTII/P AT/ CTP2:CP4 EPSPS</t>
  </si>
  <si>
    <t xml:space="preserve">тест система SureFood GMO </t>
  </si>
  <si>
    <t>рульон</t>
  </si>
  <si>
    <t>Выезд специалиста на объект</t>
  </si>
  <si>
    <t xml:space="preserve">Оформление протокола исследования </t>
  </si>
  <si>
    <t>Обеспечение радиационной безопасности (30часов)</t>
  </si>
  <si>
    <t xml:space="preserve">Обеспечение радиационной безопасности </t>
  </si>
  <si>
    <t>Тонер Canon/C-EXV54/ черный к  МФУ  Canon 3025i</t>
  </si>
  <si>
    <t>ГСО формальдигид</t>
  </si>
  <si>
    <t>9.1</t>
  </si>
  <si>
    <t>новая позиция</t>
  </si>
  <si>
    <t>9.2</t>
  </si>
  <si>
    <t>10</t>
  </si>
  <si>
    <t>Информационно-аналитический центр</t>
  </si>
  <si>
    <t>10.1</t>
  </si>
  <si>
    <t>Представление архивных данных по инфекционной заболеваемости и опасным факторам внешней среды</t>
  </si>
  <si>
    <t>10.2</t>
  </si>
  <si>
    <t>Курсы по ведению санэпидмониторингов и программ слежения</t>
  </si>
  <si>
    <t>Управление профилактики инфекционных и паразитарных заболеваний</t>
  </si>
  <si>
    <t>Услуги по разработке протокола исследования и анкеты для проведения клинических, эпидемиологических исследований</t>
  </si>
  <si>
    <t>Организация и проведение анализа базы данных по клиническим, эпидемиологическим исследованиям</t>
  </si>
  <si>
    <t>ПРОВЕДЕНИЕ ДЕЗИНФЕКЦИОННЫХ И ДЕЗИНЦЕКЦИОННЫХ МЕРОПРИЯТИИ</t>
  </si>
  <si>
    <t>Профилактическая дезифекция помещений</t>
  </si>
  <si>
    <t>Дератизация прилегающих территории</t>
  </si>
  <si>
    <t>Дезинсекция помещения</t>
  </si>
  <si>
    <t>Дезинсекция прилегающих территорий</t>
  </si>
  <si>
    <t>Предоставление письма -подтверждения о необходимости государственной регистрации подконторльной продукции (экспертиза проектных и предпроектных документов)</t>
  </si>
  <si>
    <t>Экспертиза проектных, предпроектных документов</t>
  </si>
  <si>
    <t>18.1</t>
  </si>
  <si>
    <t>Экспертиза документов на продукцию подлежащих государственной регистрации,  оформление научного отчета с экспертным  заключением.</t>
  </si>
  <si>
    <t>18.2</t>
  </si>
  <si>
    <t>18.3</t>
  </si>
  <si>
    <t>МЕЖЛАБОРАТОРНЫЕ СРАВНИТЕЛЬНЫЕ ИССЛЕДОВАНИЯ (МЛСИ), КОНСУЛЬТАТИВНАЯ ПОМОЩЬ, АУДИТ</t>
  </si>
  <si>
    <t>19.1</t>
  </si>
  <si>
    <t>Оказание экспертно консалтинговых услуг по сопровождению подготовки документации хоз. субъектами для гос. регистрации, лицензирования, а также выбора участка, проектирования и строительства (реконструкций) и т.п. по вопросам в сфере санэпидблагополучия</t>
  </si>
  <si>
    <t>Проведение консультации по вопросам СЭБ, ТР ТС  и т.д.</t>
  </si>
  <si>
    <t>ОБУЧЕНИЕ СПЕЦИАЛИСТОВ (1 день на рабочем месте)</t>
  </si>
  <si>
    <t>Стоимость обучения за один день на 1 курсанта  (тенге)</t>
  </si>
  <si>
    <t>20.1</t>
  </si>
  <si>
    <t>Методология диагностики малярии</t>
  </si>
  <si>
    <t>20.2</t>
  </si>
  <si>
    <t>ПЦР диагностика бактериальных инфекций</t>
  </si>
  <si>
    <t>20.3</t>
  </si>
  <si>
    <t>ИФА исследования в диагностике бактериальных инфекций</t>
  </si>
  <si>
    <t>20.4</t>
  </si>
  <si>
    <t>Радиотехнические объекты, сотовая радиосвязь</t>
  </si>
  <si>
    <t xml:space="preserve">Современные аспекты безопасной эксплуатации электробытовой техники </t>
  </si>
  <si>
    <t>Обеспечение радиационной безопасности</t>
  </si>
  <si>
    <t>Радиациционный контроль. Дозиметрия.</t>
  </si>
  <si>
    <t>Спектрометрия, методы контроля радиоактивности объектов окружающей среды</t>
  </si>
  <si>
    <t xml:space="preserve">Радиохимия, методы контроля радиоактивности объектов окружающей среды </t>
  </si>
  <si>
    <t>Иммуноферментный анализ в лабораторной диагностике вирусных инфекций</t>
  </si>
  <si>
    <t xml:space="preserve">Молекулярно-генетические методы в диагностике вирусных инфекций </t>
  </si>
  <si>
    <t xml:space="preserve">Вирусологический метод энтеровирусных инфекций </t>
  </si>
  <si>
    <t>Выделение  культуры клеток</t>
  </si>
  <si>
    <t xml:space="preserve">Лабораторная диагностика особо опасных и зоонозных инфекций </t>
  </si>
  <si>
    <t>Лабораторная диагностика трансмиссивных инфекций методом ПЦР и ИФА (ККГЛ, ВКЭ, ГЛПС, риккетсий)</t>
  </si>
  <si>
    <t xml:space="preserve">Метод полимеразной цепной реакции (ПЦР) в диагностике ООИ </t>
  </si>
  <si>
    <t>Информационные технологии в  эпидемиологическом надзоре</t>
  </si>
  <si>
    <t>Хроматографические методы определения остаточных количеств пестицидов в объектах окружающей среды</t>
  </si>
  <si>
    <t>Методы определения токсичности  полимеров и других химических веществ</t>
  </si>
  <si>
    <t>Стоимость обучения на один день на 1 курсанта (тенге)</t>
  </si>
  <si>
    <t xml:space="preserve">Производственная практика студентов ВУЗов и колледжей </t>
  </si>
  <si>
    <t>Стоимость за 2  часа на 1 курсанта  (тенге)</t>
  </si>
  <si>
    <t>Учебно-производственная практика для 1 студента ВУЗа, колледжа</t>
  </si>
  <si>
    <t>23</t>
  </si>
  <si>
    <t>Обучение специалистов, курсы повышение квалификации (стоимость за 1 курсанта)</t>
  </si>
  <si>
    <t xml:space="preserve">Наименование </t>
  </si>
  <si>
    <t>Стоимость за одну единицу  (тенге)</t>
  </si>
  <si>
    <t>Оформление протокола исследования</t>
  </si>
  <si>
    <t>Оформление отчета (научные, по исследованиям, научно-исследовательские и тд.)</t>
  </si>
  <si>
    <t>Оформление заключения (экспертного, по исследованиям и тд.)</t>
  </si>
  <si>
    <t>ГОСУДАРСТВЕННАЯ и НЕГОСУДАРСТВЕННАЯ  РЕГИСТРАЦИЯ</t>
  </si>
  <si>
    <t>18.4</t>
  </si>
  <si>
    <t>Заключение по результатам лабораторно-инструментальным иссследованиям (вода, пищевая продукция, почва, атмосферный воздух, воздух рабочей зоны, шум, вибрация, электромагнитные поля, микроклимат, освещенность и тд.)</t>
  </si>
  <si>
    <t>7.31</t>
  </si>
  <si>
    <t xml:space="preserve">Проведение выездных тренингов и семинаров по вопросам коммуникации риска при вспышках, по организации противоэпидемических мероприятий, по актуальным вопросам профилактики инфекционных и паразитарных заболевании и др.
</t>
  </si>
  <si>
    <t xml:space="preserve">Гигиенического обучения декретированных групп населения предприятий, организаций (санитарный минимум)
</t>
  </si>
  <si>
    <t>4.11</t>
  </si>
  <si>
    <t>4.11.1</t>
  </si>
  <si>
    <t>4.9.1</t>
  </si>
  <si>
    <t>4.9.2</t>
  </si>
  <si>
    <t>4.9.3</t>
  </si>
  <si>
    <t>4.9.5</t>
  </si>
  <si>
    <t>4.9.4</t>
  </si>
  <si>
    <t>4.9.6</t>
  </si>
  <si>
    <t>4.9.7</t>
  </si>
  <si>
    <t>4.9.8</t>
  </si>
  <si>
    <t>4.9.9</t>
  </si>
  <si>
    <t>4.9.10</t>
  </si>
  <si>
    <t>4.9</t>
  </si>
  <si>
    <t>1.3.12.</t>
  </si>
  <si>
    <t>Определение фосфара</t>
  </si>
  <si>
    <t>1.3.13.</t>
  </si>
  <si>
    <t>0,8</t>
  </si>
  <si>
    <t>алюминий хлористый</t>
  </si>
  <si>
    <t>аммоний ванадиевокислый</t>
  </si>
  <si>
    <t>аммоний углекислый</t>
  </si>
  <si>
    <t>10500</t>
  </si>
  <si>
    <t>калий сурьмяновиннокислый</t>
  </si>
  <si>
    <t>калий фосфорнокислый однозамещенный</t>
  </si>
  <si>
    <t>кальций углекислый</t>
  </si>
  <si>
    <t>0,0022</t>
  </si>
  <si>
    <t>1.2.56</t>
  </si>
  <si>
    <t>1.2.57</t>
  </si>
  <si>
    <t>1.3.18</t>
  </si>
  <si>
    <t>1.3.19</t>
  </si>
  <si>
    <t xml:space="preserve"> 1.3.15</t>
  </si>
  <si>
    <t>кв.м</t>
  </si>
  <si>
    <t>бромдиолон</t>
  </si>
  <si>
    <t>клерат</t>
  </si>
  <si>
    <t>индан дуст</t>
  </si>
  <si>
    <t>индафлюид на 1 кг</t>
  </si>
  <si>
    <t>ланират на 1 кг</t>
  </si>
  <si>
    <t>крупа на 1м2</t>
  </si>
  <si>
    <t xml:space="preserve">синузан на 1 м 2 </t>
  </si>
  <si>
    <t>сумитион на 1 м2</t>
  </si>
  <si>
    <t>гель Чистый дом на 1м2</t>
  </si>
  <si>
    <t>гель Асолют на 1м2</t>
  </si>
  <si>
    <t>дельтометрин на 1 м 2</t>
  </si>
  <si>
    <t>алмафос</t>
  </si>
  <si>
    <t>хлорофос</t>
  </si>
  <si>
    <t>бумага для фасовки на 1м2</t>
  </si>
  <si>
    <t>Дезинфекци. Дератизация. Дезинсекция</t>
  </si>
  <si>
    <t>халат</t>
  </si>
  <si>
    <t>респираторы</t>
  </si>
  <si>
    <t>сапоги</t>
  </si>
  <si>
    <t>ранцевые опрыскователь</t>
  </si>
  <si>
    <t>опрыскователь ручной</t>
  </si>
  <si>
    <t>ручной дустор</t>
  </si>
  <si>
    <t>Бумага А4</t>
  </si>
  <si>
    <t>лист</t>
  </si>
  <si>
    <t>Ручка шариковая</t>
  </si>
  <si>
    <t xml:space="preserve">Карандаш </t>
  </si>
  <si>
    <t>Монитор инвентарный 380594610</t>
  </si>
  <si>
    <t>Системный блог инвентарный 380594549</t>
  </si>
  <si>
    <t>МФУ инвентарный 380595234</t>
  </si>
  <si>
    <t>компьютер</t>
  </si>
  <si>
    <t>Ксерокс</t>
  </si>
  <si>
    <t>сканер</t>
  </si>
  <si>
    <t>16</t>
  </si>
  <si>
    <t>17</t>
  </si>
  <si>
    <t>Сканер</t>
  </si>
  <si>
    <t xml:space="preserve">карандаш </t>
  </si>
  <si>
    <t>Корректирующая ручка</t>
  </si>
  <si>
    <t>скоросшиватель</t>
  </si>
  <si>
    <t>регистратор А4 50мм</t>
  </si>
  <si>
    <t>ручка шариковая</t>
  </si>
  <si>
    <t>услуги :</t>
  </si>
  <si>
    <t>услуги интернета</t>
  </si>
  <si>
    <t>Гб</t>
  </si>
  <si>
    <t>изучение нормативно-правовых документов в технической библтиотеке</t>
  </si>
  <si>
    <t>посещение</t>
  </si>
  <si>
    <t>запрака картриджа</t>
  </si>
  <si>
    <t>мин</t>
  </si>
  <si>
    <t>Основы методом ПЦР, лабораторный тренинг</t>
  </si>
  <si>
    <t>Исследование материала на бруцеллёз (метод ИФА)</t>
  </si>
  <si>
    <t>Исследование материала отлюдей и материала из внешней среды на листериоз  (ИФА)</t>
  </si>
  <si>
    <t>Метод проведения инструментальных замеров плотности потока электромагнитной энергии СВЧ-диапазона и напряженности электромагнитного поля</t>
  </si>
  <si>
    <t>Методика проведения интрументальных замеров напряженности электромагнитного поля и электростатического поля</t>
  </si>
  <si>
    <t>Определение мощности дозы гамма ренгеновское излучения на рабочих местах</t>
  </si>
  <si>
    <t>Изделия из меттала , отходы черного и цветного металлов</t>
  </si>
  <si>
    <t xml:space="preserve">Определение  гамма- излучения </t>
  </si>
  <si>
    <t xml:space="preserve">Определния плотности потока альфа- частиц </t>
  </si>
  <si>
    <t xml:space="preserve">Определния плотности потока  бета - частиц </t>
  </si>
  <si>
    <t>Пищевый продукты, Лекарственные растения , древесное сырье, строительные материалы, отходы и т.д. (спектрометрическим методом)</t>
  </si>
  <si>
    <t>Исследование воды, пищевых продуктов, атмосферного воздуха, осадков и т.д. (радиохимическим методом)</t>
  </si>
  <si>
    <t xml:space="preserve">Измерение радона </t>
  </si>
  <si>
    <t>Определения факта облучения пищевых продуктов</t>
  </si>
  <si>
    <t>Лекционные и семинарные занятия по эпидемиологии и лабораторной диагностике особо опасных инфекций</t>
  </si>
  <si>
    <t>Лекционные, семинарские и практические занятия по эпидемиологии и лабораторной диагностике трансмиссивных инфекций</t>
  </si>
  <si>
    <t>Метод ПЦР и ИФА</t>
  </si>
  <si>
    <t>Общие правила эксплуатации компьютерных программ. Организация и поддержка локальной сети и почтового сервера. Работа с базами данных. Общие принципы защиты информации;
 Комплекс программ АСУ «Санпидслужба» (введение);
 Статистические (агломерированные) прикладные программы эпидемиологического мониторинга;
 Програмный комплекс «Электронная интегрированная система надзора заболеваний»</t>
  </si>
  <si>
    <t>Оппределение ртутьсодержащих пестицидов методом газожидкостной хроматографии (ГЖХ)</t>
  </si>
  <si>
    <t>Определение группы симм-триазинов методов ГЖХ</t>
  </si>
  <si>
    <t>Определение группы симм-триазинов методов ВЭЖХ</t>
  </si>
  <si>
    <t>Ламинарный бокс</t>
  </si>
  <si>
    <t>Вортекс</t>
  </si>
  <si>
    <t>Термостат с т/блок</t>
  </si>
  <si>
    <t xml:space="preserve">Амплификатор </t>
  </si>
  <si>
    <t>Бактерицид.лампа</t>
  </si>
  <si>
    <t>Печь СВЧ</t>
  </si>
  <si>
    <t>Эл.весы</t>
  </si>
  <si>
    <t>Пипеточный дозатор</t>
  </si>
  <si>
    <t>Морозильная камера</t>
  </si>
  <si>
    <t>Холодильник LG</t>
  </si>
  <si>
    <t>Дозатор ( набор)</t>
  </si>
  <si>
    <t>ПЦР-оборудование (комплект), в т.ч:</t>
  </si>
  <si>
    <t>Весы</t>
  </si>
  <si>
    <t>Измеритель уровней электромагнитных излучений ПЗ-41</t>
  </si>
  <si>
    <t>Измеритель напряженности поля промышленной частоты ПЗ-50</t>
  </si>
  <si>
    <t xml:space="preserve">Измеритель напряженности электростатического поля СТ-01 </t>
  </si>
  <si>
    <t>Интерцептор</t>
  </si>
  <si>
    <t>Дозиметр ренгеновского излучения клинический ДРК -1</t>
  </si>
  <si>
    <t xml:space="preserve">РК СОЛО-01,    </t>
  </si>
  <si>
    <t>Плита электрическая</t>
  </si>
  <si>
    <t>Образцовые  меры для УМФ-2000</t>
  </si>
  <si>
    <t>Дистелятор</t>
  </si>
  <si>
    <t>Диски из нержавеющей стали</t>
  </si>
  <si>
    <t>ИФА оборудование в комплекте</t>
  </si>
  <si>
    <t>Проектор</t>
  </si>
  <si>
    <t>ПЦР оборудование в комплекте</t>
  </si>
  <si>
    <t>Рефрижиратор</t>
  </si>
  <si>
    <t>Микроскоп</t>
  </si>
  <si>
    <t xml:space="preserve">Термостат </t>
  </si>
  <si>
    <t>Рефрижератор</t>
  </si>
  <si>
    <t>Термостат СО2</t>
  </si>
  <si>
    <t>Ультразвуковая ванна</t>
  </si>
  <si>
    <t>Ротационный испаритель ИР-1М2</t>
  </si>
  <si>
    <t>Хром.система ВЭЖХ Уотерс</t>
  </si>
  <si>
    <t>Магитная мешалка IKA</t>
  </si>
  <si>
    <t>Весы Shimadzu EL</t>
  </si>
  <si>
    <t>Хромотограф Криста Люкс-4000</t>
  </si>
  <si>
    <t xml:space="preserve">Иммерсионное масло </t>
  </si>
  <si>
    <t>Перчатки медицинские (одноразовые)</t>
  </si>
  <si>
    <t>г (уп. 100 г)</t>
  </si>
  <si>
    <t>Plant X S1006</t>
  </si>
  <si>
    <t>на 50 пробподготовок</t>
  </si>
  <si>
    <t>4 plex 35S/NOS/FMV+IAC S 2126</t>
  </si>
  <si>
    <t>2*50реакций</t>
  </si>
  <si>
    <t>Дозатор</t>
  </si>
  <si>
    <t>Наконечники</t>
  </si>
  <si>
    <t>упак-1000шт</t>
  </si>
  <si>
    <t>Тест-система Бруцелла IgМ</t>
  </si>
  <si>
    <t>Тест-система Бруцелла IgG</t>
  </si>
  <si>
    <t>Тест-система Бруцелла IgА</t>
  </si>
  <si>
    <t>Наконечники с фильтром в штативе (96)</t>
  </si>
  <si>
    <t>упк (1000 шт)</t>
  </si>
  <si>
    <t>Комплект защитной одежды одноразовый</t>
  </si>
  <si>
    <t xml:space="preserve">Наконечники с фильтром в штативе </t>
  </si>
  <si>
    <t>Лептоспироз IgG</t>
  </si>
  <si>
    <t>Тест-система ККГЛ IgM</t>
  </si>
  <si>
    <t>12х8</t>
  </si>
  <si>
    <t>Тест-система ККГЛ IgG</t>
  </si>
  <si>
    <t>упк 1000 шт)</t>
  </si>
  <si>
    <t>Марля</t>
  </si>
  <si>
    <t>Перчатки</t>
  </si>
  <si>
    <t>Одноразовый фильтр АПА-РСП-10</t>
  </si>
  <si>
    <t>Индикаторная бумага</t>
  </si>
  <si>
    <t>Никель азотнокислый</t>
  </si>
  <si>
    <t>Калий железистосинеродный</t>
  </si>
  <si>
    <t>Аммоний иодистый</t>
  </si>
  <si>
    <t>Сурьма треххлористая</t>
  </si>
  <si>
    <t>Спирт</t>
  </si>
  <si>
    <t>Цезий азотно.кислый</t>
  </si>
  <si>
    <t>Стронций азотнокислый</t>
  </si>
  <si>
    <t>Иттрий азотнокислый</t>
  </si>
  <si>
    <t>Аммиак</t>
  </si>
  <si>
    <t>Лантан азотнокислый</t>
  </si>
  <si>
    <t>Аммоний щавелевокислый</t>
  </si>
  <si>
    <t>Калий сернокислый</t>
  </si>
  <si>
    <t>Ортофосфорная кислота</t>
  </si>
  <si>
    <t>Щавелевая кислота</t>
  </si>
  <si>
    <t>Арсеназо  III</t>
  </si>
  <si>
    <t>Фильтр бумага "синяя лента"</t>
  </si>
  <si>
    <t>Торий азотнокислый</t>
  </si>
  <si>
    <t>Серная кислота,чда</t>
  </si>
  <si>
    <t>Барий хлористый,2-х водный, чда</t>
  </si>
  <si>
    <t>Азотнокислый уранил</t>
  </si>
  <si>
    <t xml:space="preserve">Цинк гранулированный металлический </t>
  </si>
  <si>
    <t>Железо хлорное 6-водное</t>
  </si>
  <si>
    <t xml:space="preserve">Индикаторная бумага </t>
  </si>
  <si>
    <t>Фильтр "белая лента"</t>
  </si>
  <si>
    <t xml:space="preserve">Маска </t>
  </si>
  <si>
    <t>Фильтр</t>
  </si>
  <si>
    <t>Наконечники  0.1- 20 мкл</t>
  </si>
  <si>
    <t>Наконечники 50- 1000 мкл</t>
  </si>
  <si>
    <t>Маски - 1 упак. ( 50 шт.)</t>
  </si>
  <si>
    <t>Криопробирки -2 мл</t>
  </si>
  <si>
    <t>Ампли  Сенс  вирус пандемического  гриппа А1 ( Н1N1pmd)09, ПЦР тест система с учетом реультатов в режиме реального времени</t>
  </si>
  <si>
    <t>Ампли  Сенс  вирусы гриппа А (сезонного),субтипов Н1,Н3, ПЦР тест система с учетом реультатов в режиме реального времени</t>
  </si>
  <si>
    <t xml:space="preserve">Комплект реагентов для получения кДНК на матрице РНК "РЕВЕРТА-L" </t>
  </si>
  <si>
    <t>Комплект реагентов для выделения РНК/ДНК из клинического материала "РИБО-сорб"</t>
  </si>
  <si>
    <t xml:space="preserve">Наконечники с фильтром,  объем 10мкл-100 мкл (стерильные) </t>
  </si>
  <si>
    <t>Пробирки Эппендорф 1,5 мл</t>
  </si>
  <si>
    <t>уп /500шт</t>
  </si>
  <si>
    <t>1,5 мкл</t>
  </si>
  <si>
    <t>0,2 мкл</t>
  </si>
  <si>
    <t>0,1 мкл</t>
  </si>
  <si>
    <t>Тест-система для обнаружения РНК вируса гепатита Д   (количественный анализ)</t>
  </si>
  <si>
    <t xml:space="preserve">Среда Игла с двойным набором аминокислот и витаминов </t>
  </si>
  <si>
    <t>Хэнкс</t>
  </si>
  <si>
    <t>Матрасы для культуры клеток</t>
  </si>
  <si>
    <t>Криопробирки</t>
  </si>
  <si>
    <t>уп (100 шт)</t>
  </si>
  <si>
    <t>Тампоны для забора мазков</t>
  </si>
  <si>
    <t>Сыворотка диагностическая A1 (H1N1)</t>
  </si>
  <si>
    <t>амп (мл)</t>
  </si>
  <si>
    <t>Сыворотка диагностическая A3 (H3N2)</t>
  </si>
  <si>
    <t>Сыворотка диагностическая B</t>
  </si>
  <si>
    <t>уп/1000</t>
  </si>
  <si>
    <t>Среда Игла МЕМ</t>
  </si>
  <si>
    <t>Фетальная сыв-ка  плода коровы фл-500мл</t>
  </si>
  <si>
    <t>Пипетки,10мл. 5мл</t>
  </si>
  <si>
    <t>Мед. перчатки</t>
  </si>
  <si>
    <t>пар</t>
  </si>
  <si>
    <t>Маски</t>
  </si>
  <si>
    <t>Культур. пластик флакон 1(уп-5шт)</t>
  </si>
  <si>
    <t>АмплиСенс Brucella spp-FL</t>
  </si>
  <si>
    <t>Наконечники с фильтром в штативе</t>
  </si>
  <si>
    <t>Диэтиловый эфир</t>
  </si>
  <si>
    <t>Фосфорно-вольфрамовая кислота</t>
  </si>
  <si>
    <t>Бикарбанат натрия</t>
  </si>
  <si>
    <t xml:space="preserve">Натрий сульфат безводный </t>
  </si>
  <si>
    <t xml:space="preserve">Соляная кислота </t>
  </si>
  <si>
    <t>Стандарт</t>
  </si>
  <si>
    <t xml:space="preserve">Спирт этиловый </t>
  </si>
  <si>
    <t xml:space="preserve">Едкие натрий </t>
  </si>
  <si>
    <t>Гипасульфат натрия</t>
  </si>
  <si>
    <t>Дитизон</t>
  </si>
  <si>
    <t>L-цестиин</t>
  </si>
  <si>
    <t xml:space="preserve">Хлористый натрий </t>
  </si>
  <si>
    <t>Ацетонитрил</t>
  </si>
  <si>
    <t>Безводный сульфат натрия</t>
  </si>
  <si>
    <t>Лекционные и семинарные занятия</t>
  </si>
  <si>
    <t>3.1</t>
  </si>
  <si>
    <t>3.1.1</t>
  </si>
  <si>
    <t>3.1.2</t>
  </si>
  <si>
    <t>3.2</t>
  </si>
  <si>
    <t>3.2.1</t>
  </si>
  <si>
    <t>3.2.2</t>
  </si>
  <si>
    <t>3.3</t>
  </si>
  <si>
    <t>3.3.1</t>
  </si>
  <si>
    <t>3.3.2</t>
  </si>
  <si>
    <t>3.4</t>
  </si>
  <si>
    <t>3.4.1</t>
  </si>
  <si>
    <t>3.4.2</t>
  </si>
  <si>
    <t>3.4.3</t>
  </si>
  <si>
    <t>3.4.4</t>
  </si>
  <si>
    <t>3.4.5</t>
  </si>
  <si>
    <t>3.5.</t>
  </si>
  <si>
    <t>3.5.1</t>
  </si>
  <si>
    <t>3.5.2</t>
  </si>
  <si>
    <t>3.5.3</t>
  </si>
  <si>
    <t>3.5.4</t>
  </si>
  <si>
    <t>3.5.5</t>
  </si>
  <si>
    <t>3.5.6</t>
  </si>
  <si>
    <t>3.5.7</t>
  </si>
  <si>
    <t>3.5.8</t>
  </si>
  <si>
    <t>3.5.9</t>
  </si>
  <si>
    <t>3.6</t>
  </si>
  <si>
    <t>3.6.1</t>
  </si>
  <si>
    <t>3.7</t>
  </si>
  <si>
    <t>3.7.1</t>
  </si>
  <si>
    <t>3.7.2</t>
  </si>
  <si>
    <t>3.8</t>
  </si>
  <si>
    <t>3.8.1</t>
  </si>
  <si>
    <t>3.8.2</t>
  </si>
  <si>
    <t>3.9.</t>
  </si>
  <si>
    <t>3.9.1</t>
  </si>
  <si>
    <t>3.9.2</t>
  </si>
  <si>
    <t>3.9.3</t>
  </si>
  <si>
    <t>3.9.4</t>
  </si>
  <si>
    <t>3.9.5</t>
  </si>
  <si>
    <t>3.9.6</t>
  </si>
  <si>
    <t>3.9.7</t>
  </si>
  <si>
    <t>3.9.8</t>
  </si>
  <si>
    <t>3.9.9</t>
  </si>
  <si>
    <t>3.9.10</t>
  </si>
  <si>
    <t>3.10</t>
  </si>
  <si>
    <t>3.10.1</t>
  </si>
  <si>
    <t>3.11</t>
  </si>
  <si>
    <t>3.11.1</t>
  </si>
  <si>
    <t>4.1.3</t>
  </si>
  <si>
    <t>4.1.4</t>
  </si>
  <si>
    <t>4.1.5</t>
  </si>
  <si>
    <t>4.1.6</t>
  </si>
  <si>
    <t>4.1.7</t>
  </si>
  <si>
    <t>4.1.8</t>
  </si>
  <si>
    <t>4.1.9</t>
  </si>
  <si>
    <t>4.1.10</t>
  </si>
  <si>
    <t>4.1.11</t>
  </si>
  <si>
    <t>4.1.12</t>
  </si>
  <si>
    <t>4.1.13</t>
  </si>
  <si>
    <t>4.1.14</t>
  </si>
  <si>
    <t>4.1.15</t>
  </si>
  <si>
    <t>4.1.16</t>
  </si>
  <si>
    <t>4.1.17</t>
  </si>
  <si>
    <t>4.1.18</t>
  </si>
  <si>
    <t>4.1.19</t>
  </si>
  <si>
    <t>4.1.20</t>
  </si>
  <si>
    <t>4.2.3</t>
  </si>
  <si>
    <t>4.2.4</t>
  </si>
  <si>
    <t>4.2.5</t>
  </si>
  <si>
    <t>4.2.6</t>
  </si>
  <si>
    <t>4.2.7</t>
  </si>
  <si>
    <t>4.2.8</t>
  </si>
  <si>
    <t>4.2.9</t>
  </si>
  <si>
    <t>4.2.10</t>
  </si>
  <si>
    <t>4.2.11</t>
  </si>
  <si>
    <t>4.2.12</t>
  </si>
  <si>
    <t>4.2.13</t>
  </si>
  <si>
    <t>4.2.14</t>
  </si>
  <si>
    <t>4.2.15</t>
  </si>
  <si>
    <t>4.2.16</t>
  </si>
  <si>
    <t>4.2.17</t>
  </si>
  <si>
    <t>4.2.18</t>
  </si>
  <si>
    <t>4.2.19</t>
  </si>
  <si>
    <t>4.2.20</t>
  </si>
  <si>
    <t>4.2.21</t>
  </si>
  <si>
    <t>4.2.22</t>
  </si>
  <si>
    <t>4.2.23</t>
  </si>
  <si>
    <t>4.2.24</t>
  </si>
  <si>
    <t>4.2.25</t>
  </si>
  <si>
    <t>4.2.26</t>
  </si>
  <si>
    <t>4.2.27</t>
  </si>
  <si>
    <t>4.2.28</t>
  </si>
  <si>
    <t>4.2.29</t>
  </si>
  <si>
    <t>4.2.30</t>
  </si>
  <si>
    <t>4.3.3</t>
  </si>
  <si>
    <t>4.3.4</t>
  </si>
  <si>
    <t>4.3.5</t>
  </si>
  <si>
    <t>4.3.6</t>
  </si>
  <si>
    <t>4.3.7</t>
  </si>
  <si>
    <t>4.3.8</t>
  </si>
  <si>
    <t>4.3.9</t>
  </si>
  <si>
    <t>4.3.10</t>
  </si>
  <si>
    <t>4.3.11</t>
  </si>
  <si>
    <t>4.3.12</t>
  </si>
  <si>
    <t>4.3.13</t>
  </si>
  <si>
    <t>4.3.14</t>
  </si>
  <si>
    <t>4.3.15</t>
  </si>
  <si>
    <t>4.3.16</t>
  </si>
  <si>
    <t>4.3.17</t>
  </si>
  <si>
    <t>4.3.18</t>
  </si>
  <si>
    <t>4.6.2</t>
  </si>
  <si>
    <t>4.6.3</t>
  </si>
  <si>
    <t>4.6.4</t>
  </si>
  <si>
    <t>4.6.5</t>
  </si>
  <si>
    <t>4.7.3</t>
  </si>
  <si>
    <t>4.7.4</t>
  </si>
  <si>
    <t>4.7.5</t>
  </si>
  <si>
    <t>4.7.6</t>
  </si>
  <si>
    <t>4.7.7</t>
  </si>
  <si>
    <t>4.7.8</t>
  </si>
  <si>
    <t>4.8.3</t>
  </si>
  <si>
    <t>4.8.4</t>
  </si>
  <si>
    <t>4.8.5</t>
  </si>
  <si>
    <t>4.8.6</t>
  </si>
  <si>
    <t>4.8.7</t>
  </si>
  <si>
    <t>4.8.8</t>
  </si>
  <si>
    <t>4.8.9</t>
  </si>
  <si>
    <t>4.9.11</t>
  </si>
  <si>
    <t>4.9.12</t>
  </si>
  <si>
    <t>4.9.13</t>
  </si>
  <si>
    <t>4.9.14</t>
  </si>
  <si>
    <t>4.9.15</t>
  </si>
  <si>
    <t>4.10.2</t>
  </si>
  <si>
    <t>4.10.3</t>
  </si>
  <si>
    <t>4.10.4</t>
  </si>
  <si>
    <t>4.11.2</t>
  </si>
  <si>
    <t>4.12</t>
  </si>
  <si>
    <t>4.12.1</t>
  </si>
  <si>
    <t>4.13</t>
  </si>
  <si>
    <t>4.13.1</t>
  </si>
  <si>
    <t>4.13.2</t>
  </si>
  <si>
    <t>4.13.3</t>
  </si>
  <si>
    <t>4.13.4</t>
  </si>
  <si>
    <t>4.13.5</t>
  </si>
  <si>
    <t>4.13.6</t>
  </si>
  <si>
    <t>4.13.7</t>
  </si>
  <si>
    <t>4.13.8</t>
  </si>
  <si>
    <t>4.13.9</t>
  </si>
  <si>
    <t>4.13.10</t>
  </si>
  <si>
    <t>4.13.11</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</si>
  <si>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</si>
  <si>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</si>
  <si>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</si>
  <si>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</si>
  <si>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</si>
  <si>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</si>
  <si>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</si>
  <si>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</si>
  <si>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</si>
  <si>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</si>
  <si>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</si>
  <si>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</si>
  <si>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</si>
  <si>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</si>
  <si>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</si>
  <si>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</si>
  <si>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</si>
  <si>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</si>
  <si>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</si>
  <si>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</si>
  <si>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</si>
  <si>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</si>
  <si>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</si>
  <si>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</si>
  <si>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</si>
  <si>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</si>
  <si>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</si>
  <si>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</si>
  <si>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</si>
  <si>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</si>
  <si>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</si>
  <si>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</si>
  <si>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</si>
  <si>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</si>
  <si>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</si>
  <si>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6.49</t>
  </si>
  <si>
    <t>7.1.1</t>
  </si>
  <si>
    <t>7.1.2</t>
  </si>
  <si>
    <t>7.1.3</t>
  </si>
  <si>
    <t>7.1.4</t>
  </si>
  <si>
    <t>7.1.5</t>
  </si>
  <si>
    <t>7.2.1</t>
  </si>
  <si>
    <t>7.2.2</t>
  </si>
  <si>
    <t>7.2.3</t>
  </si>
  <si>
    <t>7.2.4</t>
  </si>
  <si>
    <t>7.3.1</t>
  </si>
  <si>
    <t>7.3.2</t>
  </si>
  <si>
    <t>7.3.3</t>
  </si>
  <si>
    <t>7.3.4</t>
  </si>
  <si>
    <t>7.3.5</t>
  </si>
  <si>
    <t>7.3.6</t>
  </si>
  <si>
    <t>7.3.7</t>
  </si>
  <si>
    <t>7.3.8</t>
  </si>
  <si>
    <t>7.3.9</t>
  </si>
  <si>
    <t>7.3.10</t>
  </si>
  <si>
    <t>7.3.11</t>
  </si>
  <si>
    <t>7.4.1</t>
  </si>
  <si>
    <t>7.4.2</t>
  </si>
  <si>
    <t>7.4.3</t>
  </si>
  <si>
    <t>7.5.1</t>
  </si>
  <si>
    <t>7.5.2</t>
  </si>
  <si>
    <t>7.5.3</t>
  </si>
  <si>
    <t>7.5.4</t>
  </si>
  <si>
    <t>7.5.5</t>
  </si>
  <si>
    <t>7.5.6</t>
  </si>
  <si>
    <t>7.5.7</t>
  </si>
  <si>
    <t>7.5.8</t>
  </si>
  <si>
    <t>7.6.2</t>
  </si>
  <si>
    <t>7.6.1</t>
  </si>
  <si>
    <t>7.6.3</t>
  </si>
  <si>
    <t>7.6.4</t>
  </si>
  <si>
    <t>7.7.1</t>
  </si>
  <si>
    <t>7.7.2</t>
  </si>
  <si>
    <t>7.7.3</t>
  </si>
  <si>
    <t>7.7.4</t>
  </si>
  <si>
    <t>7.8.1</t>
  </si>
  <si>
    <t>7.8.2</t>
  </si>
  <si>
    <t>7.8.3</t>
  </si>
  <si>
    <t>7.8.4</t>
  </si>
  <si>
    <t>7.9.1</t>
  </si>
  <si>
    <t>7.9.2</t>
  </si>
  <si>
    <t>7.9.3</t>
  </si>
  <si>
    <t>7.10.1</t>
  </si>
  <si>
    <t>7.10.2</t>
  </si>
  <si>
    <t>7.10.3</t>
  </si>
  <si>
    <t>7.11.1</t>
  </si>
  <si>
    <t>7.11.2</t>
  </si>
  <si>
    <t>7.11.3</t>
  </si>
  <si>
    <t>7.12.1</t>
  </si>
  <si>
    <t>7.12.2</t>
  </si>
  <si>
    <t>7.13.1</t>
  </si>
  <si>
    <t>7.13.2</t>
  </si>
  <si>
    <t>7.14.1</t>
  </si>
  <si>
    <t>7.14.2</t>
  </si>
  <si>
    <t>7.14.3</t>
  </si>
  <si>
    <t>7.15.1</t>
  </si>
  <si>
    <t>7.15.2</t>
  </si>
  <si>
    <t>7.16.1</t>
  </si>
  <si>
    <t>7.16.2</t>
  </si>
  <si>
    <t>7.17.1</t>
  </si>
  <si>
    <t>7.17.2</t>
  </si>
  <si>
    <t>7.17.3</t>
  </si>
  <si>
    <t>7.18.1</t>
  </si>
  <si>
    <t>7.18.2</t>
  </si>
  <si>
    <t>7.19.1</t>
  </si>
  <si>
    <t>7.19.2</t>
  </si>
  <si>
    <t>7.20.1</t>
  </si>
  <si>
    <t>7.20.2</t>
  </si>
  <si>
    <t>7.21.1</t>
  </si>
  <si>
    <t>7.21.2</t>
  </si>
  <si>
    <t>7.22.1</t>
  </si>
  <si>
    <t>7.22.2</t>
  </si>
  <si>
    <t>7.23.1</t>
  </si>
  <si>
    <t>7.23.2</t>
  </si>
  <si>
    <t>7.24.1</t>
  </si>
  <si>
    <t>7.24.2</t>
  </si>
  <si>
    <t>7.25.1</t>
  </si>
  <si>
    <t>7.25.2</t>
  </si>
  <si>
    <t>7.26.1</t>
  </si>
  <si>
    <t>7.26.1.1</t>
  </si>
  <si>
    <t>7.26.1.2</t>
  </si>
  <si>
    <t>7.26.2</t>
  </si>
  <si>
    <t>7.26.2.1</t>
  </si>
  <si>
    <t>7.26.2.2</t>
  </si>
  <si>
    <t>7.26.3</t>
  </si>
  <si>
    <t>7.26.3.1</t>
  </si>
  <si>
    <t>7.26.3.2</t>
  </si>
  <si>
    <t>7.26.4</t>
  </si>
  <si>
    <t>7.26.4.1</t>
  </si>
  <si>
    <t>7.26.5</t>
  </si>
  <si>
    <t>7.26.5.1</t>
  </si>
  <si>
    <t>7.26.5.2</t>
  </si>
  <si>
    <t>7.26.6</t>
  </si>
  <si>
    <t>7.26.7</t>
  </si>
  <si>
    <t>7.26.8</t>
  </si>
  <si>
    <t>7.26.8.1</t>
  </si>
  <si>
    <t>7.26.9</t>
  </si>
  <si>
    <t>7.26.9.1</t>
  </si>
  <si>
    <t>7.26.10</t>
  </si>
  <si>
    <t>7.26.10.1</t>
  </si>
  <si>
    <t>7.27.1</t>
  </si>
  <si>
    <t>10.3</t>
  </si>
  <si>
    <t>10.4</t>
  </si>
  <si>
    <t>15</t>
  </si>
  <si>
    <t>15.1</t>
  </si>
  <si>
    <t>15.2</t>
  </si>
  <si>
    <t>15.3</t>
  </si>
  <si>
    <t>15.4</t>
  </si>
  <si>
    <t>16.1</t>
  </si>
  <si>
    <t>16.1.1</t>
  </si>
  <si>
    <t>16.1.2</t>
  </si>
  <si>
    <t>16.1.4</t>
  </si>
  <si>
    <t>16.1.5</t>
  </si>
  <si>
    <t>16.1.6</t>
  </si>
  <si>
    <t>16.1.7</t>
  </si>
  <si>
    <t>16.2.1</t>
  </si>
  <si>
    <t>16.2.2</t>
  </si>
  <si>
    <t>16.3</t>
  </si>
  <si>
    <t>16.3.1</t>
  </si>
  <si>
    <t>16.3.2</t>
  </si>
  <si>
    <t>16.4</t>
  </si>
  <si>
    <t>16.5</t>
  </si>
  <si>
    <t>16.4.1</t>
  </si>
  <si>
    <t>16.5.1</t>
  </si>
  <si>
    <t>16.6</t>
  </si>
  <si>
    <t>16.6.1</t>
  </si>
  <si>
    <t>16.7</t>
  </si>
  <si>
    <t>17.1</t>
  </si>
  <si>
    <t>17.2</t>
  </si>
  <si>
    <t>17.3</t>
  </si>
  <si>
    <t>17.4</t>
  </si>
  <si>
    <t>17.5</t>
  </si>
  <si>
    <t>17.6</t>
  </si>
  <si>
    <t>17.7</t>
  </si>
  <si>
    <t>17.8</t>
  </si>
  <si>
    <t>17.9</t>
  </si>
  <si>
    <t>17.10</t>
  </si>
  <si>
    <t>17.11</t>
  </si>
  <si>
    <t>17.12</t>
  </si>
  <si>
    <t>17.13</t>
  </si>
  <si>
    <t>17.14</t>
  </si>
  <si>
    <t>17.15</t>
  </si>
  <si>
    <t>17.16</t>
  </si>
  <si>
    <t>17.17</t>
  </si>
  <si>
    <t>17.18</t>
  </si>
  <si>
    <t>17.19</t>
  </si>
  <si>
    <t>20</t>
  </si>
  <si>
    <t>22</t>
  </si>
  <si>
    <t>Референс-лаборатория по контролю за паразитарными инфекциями</t>
  </si>
  <si>
    <t>7.1.2.</t>
  </si>
  <si>
    <t>7.1.3.</t>
  </si>
  <si>
    <t>7.1.4.</t>
  </si>
  <si>
    <t>7.1.5.</t>
  </si>
  <si>
    <t>7.5.5.</t>
  </si>
  <si>
    <t>7.2.2.</t>
  </si>
  <si>
    <t>7.2.3.</t>
  </si>
  <si>
    <t>7.2.4.</t>
  </si>
  <si>
    <t>7.3.1.</t>
  </si>
  <si>
    <t>7.3.2.</t>
  </si>
  <si>
    <t>7.3.4.</t>
  </si>
  <si>
    <t>7.3.7.</t>
  </si>
  <si>
    <t>7.3.8.</t>
  </si>
  <si>
    <t>7.3.3.</t>
  </si>
  <si>
    <t>7.3.5.</t>
  </si>
  <si>
    <t>7.3.6.</t>
  </si>
  <si>
    <t>7.3.10.</t>
  </si>
  <si>
    <t>7.3.11.</t>
  </si>
  <si>
    <t>7.4.1.</t>
  </si>
  <si>
    <t>7.4.2.</t>
  </si>
  <si>
    <t>7.4.3.</t>
  </si>
  <si>
    <t>7.5.1.</t>
  </si>
  <si>
    <t>7.5.2.</t>
  </si>
  <si>
    <t>7.5.3.</t>
  </si>
  <si>
    <t>7.5.4.</t>
  </si>
  <si>
    <t>7.5.6.</t>
  </si>
  <si>
    <t>7.5.7.</t>
  </si>
  <si>
    <t>7.5.8.</t>
  </si>
  <si>
    <t xml:space="preserve"> 7.6.1.</t>
  </si>
  <si>
    <t>7.6.2.</t>
  </si>
  <si>
    <t>7.6.3.</t>
  </si>
  <si>
    <t>7.7.3.</t>
  </si>
  <si>
    <t>7.8.3.</t>
  </si>
  <si>
    <t>7.6.4.</t>
  </si>
  <si>
    <t>7.7.1.</t>
  </si>
  <si>
    <t>7.7.2.</t>
  </si>
  <si>
    <t>7.7.4.</t>
  </si>
  <si>
    <t>7.8.1.</t>
  </si>
  <si>
    <t>7.8.2.</t>
  </si>
  <si>
    <t>7.8.4.</t>
  </si>
  <si>
    <t>7.9.1.</t>
  </si>
  <si>
    <t>7.9.2.</t>
  </si>
  <si>
    <t>7.9.3.</t>
  </si>
  <si>
    <t>7.10.1.</t>
  </si>
  <si>
    <t>7.10.2.</t>
  </si>
  <si>
    <t>7.10.3.</t>
  </si>
  <si>
    <t>7.11.1.</t>
  </si>
  <si>
    <t>7.11.2.</t>
  </si>
  <si>
    <t>7.11.3.</t>
  </si>
  <si>
    <t>7.12.1.</t>
  </si>
  <si>
    <t>7.12.2.</t>
  </si>
  <si>
    <t>7.13.1.</t>
  </si>
  <si>
    <t>7.13.2.</t>
  </si>
  <si>
    <t>7.14.1.</t>
  </si>
  <si>
    <t>7.14.2.</t>
  </si>
  <si>
    <t>7.14.3.</t>
  </si>
  <si>
    <t>7.15.1.</t>
  </si>
  <si>
    <t>7.15.2.</t>
  </si>
  <si>
    <t>7.25.2.</t>
  </si>
  <si>
    <t>7.16.1.</t>
  </si>
  <si>
    <t>7.16.2.</t>
  </si>
  <si>
    <t>7.17.1.</t>
  </si>
  <si>
    <t>7.17.2.</t>
  </si>
  <si>
    <t>7.17.3.</t>
  </si>
  <si>
    <t>7.18.1.</t>
  </si>
  <si>
    <t>7.18.2.</t>
  </si>
  <si>
    <t>7.19.1.</t>
  </si>
  <si>
    <t>7.19.2.</t>
  </si>
  <si>
    <t>7.20.1.</t>
  </si>
  <si>
    <t>7.20.2.</t>
  </si>
  <si>
    <t>7.21.1.</t>
  </si>
  <si>
    <t>7.21.2.</t>
  </si>
  <si>
    <t>7.22.2.</t>
  </si>
  <si>
    <t>7.22.1.</t>
  </si>
  <si>
    <t>7.23.1.</t>
  </si>
  <si>
    <t>7.23.2.</t>
  </si>
  <si>
    <t>7.24.1.</t>
  </si>
  <si>
    <t>7.24.2.</t>
  </si>
  <si>
    <t>7.25.1.</t>
  </si>
  <si>
    <t>7.26.6.</t>
  </si>
  <si>
    <t>7.26.7.</t>
  </si>
  <si>
    <t>7.26.8.</t>
  </si>
  <si>
    <t>7.26.9.</t>
  </si>
  <si>
    <t>7.26.10.</t>
  </si>
  <si>
    <t>7.27.1.</t>
  </si>
  <si>
    <t>7.28.</t>
  </si>
  <si>
    <t>17.6.1.</t>
  </si>
  <si>
    <t>17.6.2.</t>
  </si>
  <si>
    <t>17.7.1.</t>
  </si>
  <si>
    <t>17.7.2.</t>
  </si>
  <si>
    <t>17.9.1.</t>
  </si>
  <si>
    <t>17.9.2.</t>
  </si>
  <si>
    <t>3.5.8.</t>
  </si>
  <si>
    <t>3.10.1.</t>
  </si>
  <si>
    <t>Расшифровка по статье "Износ основных средств (активов)"</t>
  </si>
  <si>
    <t>4.12.1.</t>
  </si>
  <si>
    <t>7.1.1.</t>
  </si>
  <si>
    <t>7.2.1.</t>
  </si>
  <si>
    <t>7.3.9.</t>
  </si>
  <si>
    <t>7.6.1.</t>
  </si>
  <si>
    <t>7.26.1.</t>
  </si>
  <si>
    <t>7.26.2.</t>
  </si>
  <si>
    <t>7.26.3.</t>
  </si>
  <si>
    <t>7.26.4.</t>
  </si>
  <si>
    <t>7.26.5.</t>
  </si>
  <si>
    <t>17.8.1</t>
  </si>
  <si>
    <t>в т.ч.</t>
  </si>
  <si>
    <t>2 кредита/ 60 часов</t>
  </si>
  <si>
    <t>3 кредита/90 час</t>
  </si>
  <si>
    <t>4 кредита /120 часов</t>
  </si>
  <si>
    <t>5 кредитов/150 час</t>
  </si>
  <si>
    <t>теоретическое занятие</t>
  </si>
  <si>
    <t xml:space="preserve">СО2 термостат </t>
  </si>
  <si>
    <t>Почва, грунты (свинец,кадмии)</t>
  </si>
  <si>
    <t>Пищевая продукция: Крупы, рис (свинец,кадмии)</t>
  </si>
  <si>
    <t>Вино-водочные изделия, спирт этиловый и напитки (свинец,кадмии)</t>
  </si>
  <si>
    <t>Выявления поверхностного антигена HBsAg вируса гепатита В</t>
  </si>
  <si>
    <t>Выявления антител к вирусу  гепатита С</t>
  </si>
  <si>
    <t>Обноружение иммуноглобулинов класса IgM к кори</t>
  </si>
  <si>
    <t>Референс-лаборатория по контролю за особа опасными инфекциями</t>
  </si>
  <si>
    <t>Сыворотка крови человека (исследование на бруцеллез)</t>
  </si>
  <si>
    <t>16.2.</t>
  </si>
  <si>
    <t>16.2.3</t>
  </si>
  <si>
    <t>16.3.3</t>
  </si>
  <si>
    <t>16.3.4</t>
  </si>
  <si>
    <t xml:space="preserve">Определение массовой концентрации железо, кадмий, кобальт, магний, марганец, медь, никель, свинец, хром, цинк   в атмосферном воздухе населенных мест  </t>
  </si>
  <si>
    <t xml:space="preserve"> E.coli.</t>
  </si>
  <si>
    <t>БГКП</t>
  </si>
  <si>
    <t>Должность</t>
  </si>
  <si>
    <t>Город, обл, район</t>
  </si>
  <si>
    <t>Кол-во человек</t>
  </si>
  <si>
    <t>Кол-во дней</t>
  </si>
  <si>
    <t>Цена проезда</t>
  </si>
  <si>
    <t>Сумма проезда (гр.5*гр.8*2)</t>
  </si>
  <si>
    <t>Суточные  (гр.5*гр.6*2 МРП)</t>
  </si>
  <si>
    <t>Проживание  (гр.5*гр.7*гр.11 *МРП)</t>
  </si>
  <si>
    <t>ИТОГО   (гр.8+гр.10+гр.11)</t>
  </si>
  <si>
    <t>Кол-во выездов</t>
  </si>
  <si>
    <t>Всего расходов, тыс. тенге  (гр.12*гр.13)</t>
  </si>
  <si>
    <t>для суточных</t>
  </si>
  <si>
    <t>для проживания</t>
  </si>
  <si>
    <t>размер</t>
  </si>
  <si>
    <t>Кызылординская область</t>
  </si>
  <si>
    <t>Мангистауская область</t>
  </si>
  <si>
    <t>Директор</t>
  </si>
  <si>
    <t>Куатбаева А.</t>
  </si>
  <si>
    <t>Отеулиева К.</t>
  </si>
  <si>
    <t>Телгараева К.</t>
  </si>
  <si>
    <t xml:space="preserve">Расчет расходов  на служебные командировки внутри страны </t>
  </si>
  <si>
    <t>МРП на 2024 год</t>
  </si>
  <si>
    <t>Эксперты, аудитор</t>
  </si>
  <si>
    <t xml:space="preserve">3. СТ РК ISO 15189-2015 Лабораторий медицинские «Требования к качеству и компетентности».                                                             </t>
  </si>
  <si>
    <t xml:space="preserve">2. ГОСТ ISO/IEC 17043-2013 «Основные требования к проведению проверки квалификации»; </t>
  </si>
  <si>
    <t xml:space="preserve">Обучение специалистов, курсы повышение квалификации (стоимость за 1 курсанта), </t>
  </si>
  <si>
    <t xml:space="preserve">1. ГОСТ ISO/IEC 17025-2019 «Общие требования к компетентности испытательных и калибровочных лабораторий»; </t>
  </si>
  <si>
    <t>Консалтинговые услуги</t>
  </si>
  <si>
    <t>22.1</t>
  </si>
  <si>
    <t>22.2</t>
  </si>
  <si>
    <t>22.3</t>
  </si>
  <si>
    <t>22.4</t>
  </si>
  <si>
    <t>22,4</t>
  </si>
  <si>
    <t>Производственный контроль</t>
  </si>
  <si>
    <t>1 раз в квартал</t>
  </si>
  <si>
    <t>КОЕ, золотистый стафилококк, плесневые и дрожжевые грибы</t>
  </si>
  <si>
    <t>Микроклимат</t>
  </si>
  <si>
    <t>температура воздуха, относительная влажность, скорость движения воздуха</t>
  </si>
  <si>
    <t>определение концентрации активного действующего вещества в рабочих растворах, дезсредств и соответствие концентрации</t>
  </si>
  <si>
    <t>Цена услуги</t>
  </si>
  <si>
    <t>Кратность, ( не менее)</t>
  </si>
  <si>
    <t>Бактерии группы кишечной палочки (БГКП), патогенный стафилококк, условно-патогенную и патогенную микрофлору</t>
  </si>
  <si>
    <t>1.1.</t>
  </si>
  <si>
    <t>Оформление отчета по МЛСИ и статестического анализа и расчета</t>
  </si>
  <si>
    <t>скрытая кровь и щелочь</t>
  </si>
  <si>
    <t xml:space="preserve">Обучение специалистов, курсы повышение квалификации (стоимость за 1 курсанта) дистанционно </t>
  </si>
  <si>
    <t>Обучение специалистов, курсы повышение квалификации (стоимость за 1 курсанта)  с учетом материальных затрат</t>
  </si>
  <si>
    <t>Занятия с учетом материальных затрат</t>
  </si>
  <si>
    <t>Определение протея.(классический бактериологический метод)</t>
  </si>
  <si>
    <t>4.2.31</t>
  </si>
  <si>
    <t>приказ №210 п.6.17</t>
  </si>
  <si>
    <t>2 раза в год (теплый и холодный периоды)  (цена одной точки на 1 раз)</t>
  </si>
  <si>
    <t>после предстерилизационной очистки медицинских изделий не менее 1 % медицинских изделий каждого наименования (не менее 3 – 5 единиц) ежедневно (цена одной точки на 1 раз)</t>
  </si>
  <si>
    <t>1 раз в квартал (цена одной точки на 1 раз)</t>
  </si>
  <si>
    <t>1 раз в квартал в отделениях соматического профиля, (цена одной точки на 1 раз)</t>
  </si>
  <si>
    <t>1 раз в месяц в отделениях хирургического профиля (цена одной точки на 1 раз)</t>
  </si>
  <si>
    <t>1 раз в месяц, в отделениях хирургического профиля, организациях охраны материнства и детства 1 раз в неделю (цена одной точки на 1 раз)</t>
  </si>
  <si>
    <t>E.coli.</t>
  </si>
  <si>
    <t>4дня</t>
  </si>
  <si>
    <t>3 дня по старому</t>
  </si>
  <si>
    <t>очно 1 день</t>
  </si>
  <si>
    <t>онлайн 1 день</t>
  </si>
  <si>
    <t>2 кредита</t>
  </si>
  <si>
    <t>3 кредита</t>
  </si>
  <si>
    <t xml:space="preserve">4 кредита </t>
  </si>
  <si>
    <t>5 кредитов</t>
  </si>
  <si>
    <t>НПЦСЭЭМ</t>
  </si>
  <si>
    <t>ВШОЗ</t>
  </si>
  <si>
    <t xml:space="preserve">Стажировка на рабочем месте по лабораторной диагностике </t>
  </si>
  <si>
    <t>Семинары, обучения выездные</t>
  </si>
  <si>
    <t>Семинары</t>
  </si>
  <si>
    <t>Семинары (дистанционно)</t>
  </si>
  <si>
    <t>Определение бария</t>
  </si>
  <si>
    <t>ГСО бария</t>
  </si>
  <si>
    <t>нитрат магния 6  водный</t>
  </si>
  <si>
    <t>газ баллон азота</t>
  </si>
  <si>
    <t>1.1.65</t>
  </si>
  <si>
    <t>Определение висмута</t>
  </si>
  <si>
    <t>Определение ваннадий</t>
  </si>
  <si>
    <t>Определение стронция</t>
  </si>
  <si>
    <t>1.1.66</t>
  </si>
  <si>
    <t>1.1.67</t>
  </si>
  <si>
    <t>1.1.68</t>
  </si>
  <si>
    <t>ГСО висмута</t>
  </si>
  <si>
    <t>ГСО ваннадия</t>
  </si>
  <si>
    <t>ГСО стронция</t>
  </si>
  <si>
    <t>Определение ваннадия</t>
  </si>
  <si>
    <t xml:space="preserve">Обучение специалистов, курсы повышение квалификации </t>
  </si>
  <si>
    <t xml:space="preserve">Обучение специалистов, курсы повышение квалификации, дистанционно </t>
  </si>
  <si>
    <t>Обучение специалистов, курсы повышение квалификации  с учетом материальных затрат</t>
  </si>
  <si>
    <t xml:space="preserve">Сертификационный курс (теоретические дисциплины) 15 кредитов/450 акад.час </t>
  </si>
  <si>
    <t>20.5</t>
  </si>
  <si>
    <t>20.6</t>
  </si>
  <si>
    <t xml:space="preserve">Сертификационный курс (лабораторные дисциплины) 15 кредитов/450 акад.час </t>
  </si>
  <si>
    <t>Специалисты с высшим профессиональным образованием</t>
  </si>
  <si>
    <t>Специалисты со средним профессиональным образованием</t>
  </si>
  <si>
    <t>20.7</t>
  </si>
  <si>
    <t>20.8</t>
  </si>
  <si>
    <t>20.9</t>
  </si>
  <si>
    <t>1.1.69</t>
  </si>
  <si>
    <t>Определение берилия</t>
  </si>
  <si>
    <t>Аманбаева А.М.</t>
  </si>
  <si>
    <t>Дюсенова С.К.</t>
  </si>
  <si>
    <t>Капанова А.М.</t>
  </si>
  <si>
    <t xml:space="preserve">Лаборатория профилактической медицины, гигиены и эпидемиологии </t>
  </si>
  <si>
    <t>24.1</t>
  </si>
  <si>
    <t>24.1.1</t>
  </si>
  <si>
    <t>24.1.2</t>
  </si>
  <si>
    <t>24.1.3</t>
  </si>
  <si>
    <t>24.1.4</t>
  </si>
  <si>
    <t>24.1.5</t>
  </si>
  <si>
    <t>24.1.6</t>
  </si>
  <si>
    <t>24.1.7</t>
  </si>
  <si>
    <t>24.2</t>
  </si>
  <si>
    <t>24.2.1</t>
  </si>
  <si>
    <t>24.2.2</t>
  </si>
  <si>
    <t>24.2.3</t>
  </si>
  <si>
    <t>24.2.4</t>
  </si>
  <si>
    <t>24.2.5</t>
  </si>
  <si>
    <t>24.2.6</t>
  </si>
  <si>
    <t>24.2.7</t>
  </si>
  <si>
    <t>24.2.8</t>
  </si>
  <si>
    <t>24.3</t>
  </si>
  <si>
    <t>24.3.1</t>
  </si>
  <si>
    <t>24.3.2</t>
  </si>
  <si>
    <t>24.3.3</t>
  </si>
  <si>
    <t>24.3.4</t>
  </si>
  <si>
    <t>24.3.5</t>
  </si>
  <si>
    <t>24.3.6</t>
  </si>
  <si>
    <t>24.3.7</t>
  </si>
  <si>
    <t>24.4</t>
  </si>
  <si>
    <t>24.4.1</t>
  </si>
  <si>
    <t>24.4.2</t>
  </si>
  <si>
    <t>24.4.3</t>
  </si>
  <si>
    <t>24.4.4</t>
  </si>
  <si>
    <t>24.4.5</t>
  </si>
  <si>
    <t>25.5</t>
  </si>
  <si>
    <t>25.5.1</t>
  </si>
  <si>
    <t>25.5.2</t>
  </si>
  <si>
    <t>Лаборатория иммунологии и вакцинологии</t>
  </si>
  <si>
    <t>24.5</t>
  </si>
  <si>
    <t>25</t>
  </si>
  <si>
    <t xml:space="preserve">Диагностикум сальмонеллезный Ви-антигенный эритроцитарный жидкий;         </t>
  </si>
  <si>
    <t xml:space="preserve">Диагностикум сальмонеллезный О-антигенный эритроцитарный группы А жидкий;                                                   </t>
  </si>
  <si>
    <t>Диагностикум сальмонеллезный О-антигенный эритроцитарный группы В жидкий;</t>
  </si>
  <si>
    <t xml:space="preserve">Диагностикум сальмонеллезный О-антигенный эритроцитарный группы С₁ жидкий;     </t>
  </si>
  <si>
    <t>Диагностикум сальмонеллезный  О-антигенный эритроцитарный группы С₂ жидкий;</t>
  </si>
  <si>
    <t>Диагностикум сальмонеллезный О-антигенный эритроцитарный группы D жидкий;</t>
  </si>
  <si>
    <t xml:space="preserve">Диагностикум сальмонеллезный О-антигенный эритроцитарный группы Е </t>
  </si>
  <si>
    <t>25.1</t>
  </si>
  <si>
    <t>25.2</t>
  </si>
  <si>
    <t>25.3</t>
  </si>
  <si>
    <t>25.4</t>
  </si>
  <si>
    <t>Приложение 2</t>
  </si>
  <si>
    <t>Набор реагентов для диагностики бруцеллеза по определению клеток с рецепторами к антигенам  Brucella abortus</t>
  </si>
  <si>
    <t xml:space="preserve">Набор реагентов для диагностики бруцеллеза по определению клеток с рецепторами к антигенам Brucella melitensis                                                                         </t>
  </si>
  <si>
    <t>Новая цена продукции с учетом рентабельности (прибыли), тенге</t>
  </si>
  <si>
    <t>Прейскурант цен на товары</t>
  </si>
  <si>
    <t xml:space="preserve">ҚР ДСМ "Қоғамдық денсаулық сақтау ұлттық орталығы" ШЖҚ РМК </t>
  </si>
  <si>
    <t>ақылы қызметтер бағасының прейскуранты</t>
  </si>
  <si>
    <t>1- қосымша</t>
  </si>
  <si>
    <t xml:space="preserve">р/с № </t>
  </si>
  <si>
    <t>Қызмет атауы</t>
  </si>
  <si>
    <t>Өлшем бірлігі</t>
  </si>
  <si>
    <t>Рентабельділікті (пайданы) ескере отырып, қызметтің (өнімнің) жаңа бағасы, теңгемен</t>
  </si>
  <si>
    <t>талдау</t>
  </si>
  <si>
    <t>хаттама</t>
  </si>
  <si>
    <t>қызмет</t>
  </si>
  <si>
    <t>1 адам</t>
  </si>
  <si>
    <t>8 сағат</t>
  </si>
  <si>
    <t>шаршы метр</t>
  </si>
  <si>
    <t>хат</t>
  </si>
  <si>
    <t>адам/сағ.</t>
  </si>
  <si>
    <t>қызмет (1 шығу)</t>
  </si>
  <si>
    <t>өлшем бірлігі</t>
  </si>
  <si>
    <t>сағат</t>
  </si>
  <si>
    <t>дана</t>
  </si>
  <si>
    <t>Атқарушы директор</t>
  </si>
  <si>
    <t>ЭҚД директоры</t>
  </si>
  <si>
    <r>
      <rPr>
        <b/>
        <u/>
        <sz val="11"/>
        <rFont val="Times New Roman"/>
        <family val="1"/>
        <charset val="204"/>
      </rPr>
      <t>Ескертпе</t>
    </r>
    <r>
      <rPr>
        <u/>
        <sz val="11"/>
        <rFont val="Times New Roman"/>
        <family val="1"/>
        <charset val="204"/>
      </rPr>
      <t xml:space="preserve">: </t>
    </r>
  </si>
  <si>
    <t>1.Ақылы медициналық қызмет көрсету басқа қаланың тұрғындары үшін,  қала тұрғындары мен шетел азаматтары үшін тегін медициналық көмектің кепілдік берілген көлемінен тыс қалауы бойынша көзделген.</t>
  </si>
  <si>
    <t>ЭТжЖБ басшысы</t>
  </si>
  <si>
    <t xml:space="preserve">Қоршаған орта объектілеріндегі химиялық заттарды және пестицидтердің қалдық мөлшерін бақылау референс-зертханасы </t>
  </si>
  <si>
    <t>Полимерлер мен басқа да химиялық заттардың токсикологиясы референс-зертханасы</t>
  </si>
  <si>
    <t xml:space="preserve">Радиациялық қауіпсіздік референс-зертханасы </t>
  </si>
  <si>
    <t xml:space="preserve">Бактериялық инфекцияларды және антибиотикке резистенттілікті 
бақылау референс- зертханасы
</t>
  </si>
  <si>
    <t>Паразиттік инфекцияларды бақылау референс-зертханасы</t>
  </si>
  <si>
    <t>Вирустық инфекцияларды бақылау  референс-зертханасы</t>
  </si>
  <si>
    <t>Аса қауіпті инфекцияларды бақылау референс-зертханасы</t>
  </si>
  <si>
    <t>Ақпараттық-аналитикалық орталық</t>
  </si>
  <si>
    <t>Инфекциялық  және паразиттік аурулардың алдын алу басқармасы</t>
  </si>
  <si>
    <t>МАМАНДАРДЫ ОҚЫТУ (жұмыс орнында 1 күн)</t>
  </si>
  <si>
    <t>Өндірістік бақылау</t>
  </si>
  <si>
    <t>Консалтингтік қызметтер</t>
  </si>
  <si>
    <t>Зертханалық жануарлар</t>
  </si>
  <si>
    <t xml:space="preserve"> Коммуналдық гигиена. Орталықтандырылған шаруашылық ауыз сумен жабдықтау көздері. (желіге кірер алдында су құбыры суы, тарату желісі, жер асты және жер үсті көздері, су пайдалану орындарындағы 1-2 санаттағы ашық су айдындары). Орталықтандырылмаған шаруашылық-ауыз сумен жабдықтау ( тарату желісі жоқ ұңғымалар, құдықтар, каптаждар және бұлақтар)</t>
  </si>
  <si>
    <t>Иісті анықтау</t>
  </si>
  <si>
    <t>Дәмді анықтау</t>
  </si>
  <si>
    <t>Түсті анықтау</t>
  </si>
  <si>
    <t>Лайлылықты анықтау (құрғақ қалдық)</t>
  </si>
  <si>
    <t>PH сутек көрсеткішін анықтау</t>
  </si>
  <si>
    <t>Жалпы минералдануды анықтау (құрғақ қалдық)</t>
  </si>
  <si>
    <t>Перманганаттың тотығуын анықтау</t>
  </si>
  <si>
    <t>Қалқымалы заттарды анықтау</t>
  </si>
  <si>
    <t>Өлшенген заттарды анықтау</t>
  </si>
  <si>
    <t>Жалпы сілтілікті анықтау</t>
  </si>
  <si>
    <t>Жалпы қаттылықты анықтау</t>
  </si>
  <si>
    <t>Хлоридтерді анықтау</t>
  </si>
  <si>
    <t>Нитраттарды анықтау</t>
  </si>
  <si>
    <t>Нитриттерді анықтау</t>
  </si>
  <si>
    <t>Аммиак азотын анықтау</t>
  </si>
  <si>
    <t>Сульфаттарды анықтау</t>
  </si>
  <si>
    <t>Фторды анықтау</t>
  </si>
  <si>
    <t>Калий мен натрийді анықтау</t>
  </si>
  <si>
    <t>Кальцийді анықтау</t>
  </si>
  <si>
    <t>Магнийді анықтау</t>
  </si>
  <si>
    <t>Гидрокарбонатты анықтау</t>
  </si>
  <si>
    <t>Белсенді хлорды анықтау</t>
  </si>
  <si>
    <t>Хлорлау кезінде қалдық хлорды анықтау</t>
  </si>
  <si>
    <t>Қалдық бос хлорды анықтау</t>
  </si>
  <si>
    <t>Қалдық байланысқан хлорды анықтау</t>
  </si>
  <si>
    <t>Озондау кезінде қалдық озонды анықтау</t>
  </si>
  <si>
    <t>Еріген оттегіні анықтау</t>
  </si>
  <si>
    <t xml:space="preserve">Оттегінің химиялық тұтынылуын (ОХТ) анықтау </t>
  </si>
  <si>
    <t xml:space="preserve">Оттегінің биохимиялық тұтынуын (ОБТ5) анықтау </t>
  </si>
  <si>
    <t xml:space="preserve">Оттегінің биохимиялық тұтынуын (ОБТ 20) анықтау </t>
  </si>
  <si>
    <t xml:space="preserve">Анионды беттік-белсенді заттар концентрациясының (СПАВ) болуын анықтау </t>
  </si>
  <si>
    <t>Алюминийді анықтау</t>
  </si>
  <si>
    <t>Борды анықтамау</t>
  </si>
  <si>
    <t>Бенз(а)пиренді анықтау</t>
  </si>
  <si>
    <t>Темірді анықтау</t>
  </si>
  <si>
    <t>Хромды анықтау</t>
  </si>
  <si>
    <t>Қорғасынды анықтау (вольтамперометриялық)</t>
  </si>
  <si>
    <t>Қорғасынды анықтау (атомдық-абсорбциялық)</t>
  </si>
  <si>
    <t>Кадмийді анықтамау (вольтамперометриялық)</t>
  </si>
  <si>
    <t>Кадмийді анықтамау (атомдық-абсорбциялық)</t>
  </si>
  <si>
    <t>Мырышты анықтау (вольтамметриялық)</t>
  </si>
  <si>
    <t>Мырышты анықтау (атомдық-абсобциялық)</t>
  </si>
  <si>
    <t>Мысты анықтау (вольтамперометриялық)</t>
  </si>
  <si>
    <t>Мысты анықтау (атомдық-абсорбциялық)</t>
  </si>
  <si>
    <t>Күшәнді анықтау (вольтамперометриялық)</t>
  </si>
  <si>
    <t>Күшәнді анықтау (атомдық-абсорбциялық)</t>
  </si>
  <si>
    <t>Сынапты анықтау (вольтамперометриялық)</t>
  </si>
  <si>
    <t>Сынапты анықтау (атомдық-абсорбциялық)</t>
  </si>
  <si>
    <t>Марганецті анықтау (фотометриялық)</t>
  </si>
  <si>
    <t>Марганецті анықтау (атомдық-абсорбциялық)</t>
  </si>
  <si>
    <t>Кобальтті анықтау</t>
  </si>
  <si>
    <t>Молибденді анықтау</t>
  </si>
  <si>
    <t>Никельді анықтау</t>
  </si>
  <si>
    <t>Фенолды анықтау (флуориметриялық)</t>
  </si>
  <si>
    <t>Фенолды анықтау (газохроматографиялық)</t>
  </si>
  <si>
    <t>Күкіртсутекті анықтау</t>
  </si>
  <si>
    <t>Полифосфаттарды анықтау</t>
  </si>
  <si>
    <t>Селенді анықтау</t>
  </si>
  <si>
    <t>Мұнай өнімдерін анықтау</t>
  </si>
  <si>
    <t>Органикалық көміртекті анықтау</t>
  </si>
  <si>
    <t>Калийді анықтау</t>
  </si>
  <si>
    <t>Натрийді анықтау</t>
  </si>
  <si>
    <t>су сынамаларын алу</t>
  </si>
  <si>
    <t>Меншікті электр өткізгіштігін анықтау</t>
  </si>
  <si>
    <t>Барийді анықтау</t>
  </si>
  <si>
    <t>Висмутты анықтау</t>
  </si>
  <si>
    <t>Ванадийді анықтау</t>
  </si>
  <si>
    <t>Стронцийді анықтау</t>
  </si>
  <si>
    <t>Бериллийді анықтау</t>
  </si>
  <si>
    <t>Ауыз су, ыдыстарға құйылғантабиғи минералды және жасанды-минералданған су</t>
  </si>
  <si>
    <t>Сілтілікті анықтау</t>
  </si>
  <si>
    <t>Қаттылықты анықтау</t>
  </si>
  <si>
    <t>Сульфатты анықтау</t>
  </si>
  <si>
    <t>Фторидті анықтау</t>
  </si>
  <si>
    <t>Бикарбонатты анықтау</t>
  </si>
  <si>
    <t>Оттегіні анықтау</t>
  </si>
  <si>
    <t>Анионды беттік-белсенді заттардың концентрациясын анықтау (СПАВ)</t>
  </si>
  <si>
    <t>Борды анықтау</t>
  </si>
  <si>
    <t>Хромды анықтамау</t>
  </si>
  <si>
    <t>Кадмийді анықтау (вольтамперометриялық)</t>
  </si>
  <si>
    <t>Кадмийді анықтау (атомдық-абсорбциялық)</t>
  </si>
  <si>
    <t>Мырышты анықтау (вольтамперометриялық)</t>
  </si>
  <si>
    <t>Мырышты анықтау (атомдық-абсорбциялық)</t>
  </si>
  <si>
    <t>Йодты анықтау</t>
  </si>
  <si>
    <t>Көмірқышқыл газын анықтау</t>
  </si>
  <si>
    <t>ТОПЫРАҚ</t>
  </si>
  <si>
    <t>Ылғалдылықты анықтау</t>
  </si>
  <si>
    <t>Сутегі көрсеткішін анықтау</t>
  </si>
  <si>
    <t>Тығыз қалдықты анықтау</t>
  </si>
  <si>
    <t>Органикалық заттарды анықтау</t>
  </si>
  <si>
    <t>Алмасу аммонийін анықтау</t>
  </si>
  <si>
    <t>Азотты анықтау</t>
  </si>
  <si>
    <t>Карбонат пен бикарбонатты анықтау</t>
  </si>
  <si>
    <t>Кальций мен магнийді анықтау</t>
  </si>
  <si>
    <t>Хлоридті анықтау</t>
  </si>
  <si>
    <t>Фосфорды анықтау</t>
  </si>
  <si>
    <t>Марганец, никель, кобальт, темір, селен, сынап, мышьякты анықтау</t>
  </si>
  <si>
    <t>Қорғасын, кадмий, мырыш және мысты анықтау (вольтамперометриялық)</t>
  </si>
  <si>
    <t>Қорғасын, кадмий, мырыш және мысты анықтау (атомдық-абсорбциялық)</t>
  </si>
  <si>
    <t>топырақтағы мырыш, кадмий, қорғасын, мыс, марганец, никель, кобальт, темір, күшән, селен, сынаптың жалпы құрамын анықтау үшін сорғышты дайындау</t>
  </si>
  <si>
    <t>топырақтан тұзды сорғышты дайындау</t>
  </si>
  <si>
    <t>топырақ сынамаларын алу (шығу)</t>
  </si>
  <si>
    <t>4. Дезинфекциялау құралдары. (Құрамында хлор бар, спирті бар, таблетка, ұнтақ тәрізді, түйіршіктелген, сұйық, гельдер, желе тәрізді, суспензиялар, пасталар; дайын формалар – хлор негізіндегі дезинфекциялық ерітіндіге малынған майлықтар, тері антисептиктері, спирттерге малынған майлықтар.)</t>
  </si>
  <si>
    <t>Сыртқы түрін анықтау</t>
  </si>
  <si>
    <t>Сутегі иондарының белсенділік көрсеткішін (РН)анықтау</t>
  </si>
  <si>
    <t>Тығыздықты анықтау</t>
  </si>
  <si>
    <t>Сынуды анықтау</t>
  </si>
  <si>
    <t>Таблеткалардың орташа салмағын анықтау</t>
  </si>
  <si>
    <t>Майлықтарды сіңдіру коэффициентін анықтау</t>
  </si>
  <si>
    <t>Белсенді хлордың (құрамында трихлоризо-цианур немесе дихлоризоцианур қышқылдары және олардың тұздары бар) ДХЦК, ТХЦК массалық үлесін анықтау</t>
  </si>
  <si>
    <t>Белсенді хлордың массалық үлесін анықтау (таблеткалар, түйіршіктер, кальций гипохлориті, хлорлы әк)</t>
  </si>
  <si>
    <t>Белсенді хлордың массалық үлесін анықтау (Натрий гипохлориті, сулы ерітінділер, жұмыс ерітінділері)</t>
  </si>
  <si>
    <t>Сутегі асқын тотығының массалық үлесін анықтау</t>
  </si>
  <si>
    <t>Сірке қышқылының массалық үлесін анықтау</t>
  </si>
  <si>
    <t>Глутарлы альдегидтің массалық үлесін анықтау</t>
  </si>
  <si>
    <t>Глиоксалдың массалық үлесін анықтау</t>
  </si>
  <si>
    <t>Ортофтальды альдигидтің массалық үлесін анықтау</t>
  </si>
  <si>
    <t>Натрий гидроксидінің (NaOH) массалық үлесін анықтау</t>
  </si>
  <si>
    <t>Төрттік аммоний қосылысының массалық үлесін анықтау (САҒ)</t>
  </si>
  <si>
    <t>Алкилдиметил-бензиламмоний хлоридінің массалық үлесін анықтау</t>
  </si>
  <si>
    <t>Полигексаметиленгуанидин гидрохлоридінің (ПГМГ)массалық үлесін анықтау</t>
  </si>
  <si>
    <t>Додециламиннің N,N-бис (3-аминопропил) массалық үлесін анықтау</t>
  </si>
  <si>
    <t>Этил спиртінің массалық үлесін анықтау (хроматографиялық әдіспен)</t>
  </si>
  <si>
    <t>Пропанол-1, пропанол-2 изопропил спиртінің массалық үлесін анықтау (хроматографиялық әдіспен)</t>
  </si>
  <si>
    <t>Н-пропил спиртінің массалық үлесін анықтау (хроматографиялық әдіспен)</t>
  </si>
  <si>
    <t>2-феноксиэтанолдың массалық үлесін анықтау (хроматографиялық әдіспен)</t>
  </si>
  <si>
    <t>Феноксипропанолдың массалық үлесін анықтау (хроматографиялық әдіспен)</t>
  </si>
  <si>
    <t>Дезинфекциялау құралындағы белсенді әсер ететін заттың массалық үлесін анықтау (ӘЗ химиялық әдіспен)</t>
  </si>
  <si>
    <t>Дезинфекциялау құралындағы белсенді әсер ететін заттың массалық үлесін анықтау (ӘЗ газохроматографиялық және тиімділігі жоғары сұйық хроматографиялық әдіспен)</t>
  </si>
  <si>
    <t>Дезинфекциялау құралының сынамаларын алу (1 сынама, зертхана маманының кетуі)</t>
  </si>
  <si>
    <t>Санитариялық-химиялық көрсеткіштер бойынша (ILAC белгісімен) сынақ хаттамасын ресімдеу және беру</t>
  </si>
  <si>
    <t>Ет және ет өнімдері: құс еті, жұмыртқа және оларды қайта өңдеу өнімдері, ет пен құс етінен консервілер</t>
  </si>
  <si>
    <t>Органолептикалық көрсеткіштерді анықтау</t>
  </si>
  <si>
    <t>Бөгде қоспаларды анықтау</t>
  </si>
  <si>
    <t>Арбитраж әдісімен ылғалды анықтау</t>
  </si>
  <si>
    <t>Ас тұзын анықтау</t>
  </si>
  <si>
    <t>Натрий нитритін анықтау</t>
  </si>
  <si>
    <t>Крахмалды анықтау (қолданған кезде)</t>
  </si>
  <si>
    <t>Тағамдағы ақуызды анықтау</t>
  </si>
  <si>
    <t>Күл заттарын анықтау</t>
  </si>
  <si>
    <t>Майдың массалық үлесін анықтау (Гербер бойынша)</t>
  </si>
  <si>
    <t>Майдың массалық үлесін анықтау (Сокслет бойынша)</t>
  </si>
  <si>
    <t>Жалпы фосфорды анықтау ( көрсеткіштер бойынша)</t>
  </si>
  <si>
    <t>Қышқыл фосфатазаның қалдық белсенділігін анықтау (көрсеткіштер бойынша)</t>
  </si>
  <si>
    <t>Құс етіндегі қышқыл санын анықтау</t>
  </si>
  <si>
    <t>Құс етіндегі пероксид санын анықтау</t>
  </si>
  <si>
    <t>ААС қорғасынды анықтау</t>
  </si>
  <si>
    <t>Қорғасынды ИВ әдісімен анықтау</t>
  </si>
  <si>
    <t>ААС кадмийді анықтау</t>
  </si>
  <si>
    <t>Кадмийді ИВ әдісімен анықтау</t>
  </si>
  <si>
    <t>ААС мысты анықтау (консервілер үшін)</t>
  </si>
  <si>
    <t>ИВ әдісімен мысты (консервілер үшін) анықтау</t>
  </si>
  <si>
    <t xml:space="preserve">ААС мырышты анықтау (консервілер үшін) </t>
  </si>
  <si>
    <t>ИВ әдісімен мырышты (консервілер үшін) анықтау</t>
  </si>
  <si>
    <t>ААС күшәнді анықтау</t>
  </si>
  <si>
    <t>ИВ әдісімен күшәнді анықтау</t>
  </si>
  <si>
    <t>ААС сынапты анықтау ( көрсеткіштер бойынша)</t>
  </si>
  <si>
    <t>Сынапты (көрсеткіштер бойынша) ИВ әдісімен анықтау</t>
  </si>
  <si>
    <t>Қалайыны анықтау (құрама қаңылтыр ыдыстағы консервілер үшін)</t>
  </si>
  <si>
    <t>Хромды анықтау (құрама хромды ыдыстағы консервілер үшін)</t>
  </si>
  <si>
    <t>Натрий нитраты қосылған ысталған тағамдар мен консервілерге арналған нитрозаминдерді анықтау</t>
  </si>
  <si>
    <t>Ысталған өнімдерге арналған бенз(а)пиринді анықтау</t>
  </si>
  <si>
    <t>Левомецетин тобын анықтау</t>
  </si>
  <si>
    <t>Тетрациклин тобын анықтау</t>
  </si>
  <si>
    <t>Нанның массалық үлесін анықтау</t>
  </si>
  <si>
    <t>Сүт және сүт өнімдері, сүт консервілері</t>
  </si>
  <si>
    <t>Пастерлеуді анықтау</t>
  </si>
  <si>
    <t>Қышқылдықты анықтау</t>
  </si>
  <si>
    <t>Тығыздықты анықтау (Ареометр):</t>
  </si>
  <si>
    <t>Рефрактометрдегі тығыздықты анықтау</t>
  </si>
  <si>
    <t>Фурозинді анықтау</t>
  </si>
  <si>
    <t>Соданы анықтау</t>
  </si>
  <si>
    <t>Аммиакты анықтау</t>
  </si>
  <si>
    <t>Нитраттар мен нитриттерді анықтау</t>
  </si>
  <si>
    <t>Ылғалды анықтау</t>
  </si>
  <si>
    <t>Арбитраж әдісімен ылғалды анықтау, СОМО .</t>
  </si>
  <si>
    <t>Қантты анықтау (фотометриялық әдіс)</t>
  </si>
  <si>
    <t>Қантты анықтау (титрометриялық әдіс)</t>
  </si>
  <si>
    <t>Сутегі асқын тотығын анықтау</t>
  </si>
  <si>
    <t>Майды анықтау (Гербер бойынша)</t>
  </si>
  <si>
    <t>Майды анықтау (Сокслет бойынша)</t>
  </si>
  <si>
    <t>Майдың қышқыл санын анықтау</t>
  </si>
  <si>
    <t>Фосфатаза белсенділігін анықтау</t>
  </si>
  <si>
    <t>Сахарозаның массалық үлесін анықтау</t>
  </si>
  <si>
    <t>Қатты заттарды анықтау</t>
  </si>
  <si>
    <t>Кадмийді (ИВ)анықтау</t>
  </si>
  <si>
    <t>Кадмийді (ААС) анықтау</t>
  </si>
  <si>
    <t>Қорғасынды (ААС) анықтау</t>
  </si>
  <si>
    <t>Қорғасынды (ИВ)анықтау</t>
  </si>
  <si>
    <t>Қалайыны анықтау (жиналмалы қаңылтыр ыдыстағы консервілер үшін)</t>
  </si>
  <si>
    <t>Хромды анықтау (жиналмалы хромды ыдыстағы консервілер үшін)</t>
  </si>
  <si>
    <t>Күшәнді (ААС) анықтау</t>
  </si>
  <si>
    <t>Күшәнді (ИВ) анықтау</t>
  </si>
  <si>
    <t>Сынапты (ААС) анықтау</t>
  </si>
  <si>
    <t>Сынапты (ИВ) анықтау</t>
  </si>
  <si>
    <t>Микотоксинді анықтау (афлатоксин М1)</t>
  </si>
  <si>
    <t>ВЭЖХ әдісімен тамақ өнімдеріндегі антибиотиктерді анықтау</t>
  </si>
  <si>
    <t>ВЭЖХ әдісімен тамақ өнімдеріндегі дәрумендерді анықтау.</t>
  </si>
  <si>
    <t>Азық-түлік құрамындағы дәрумендерді колориметриялық әдіспен анықтау.</t>
  </si>
  <si>
    <t>Май қышқылының құрамы</t>
  </si>
  <si>
    <t>Тазалық дәрежесі</t>
  </si>
  <si>
    <t xml:space="preserve">Стериндер </t>
  </si>
  <si>
    <t>Йод (йодтау кезінде)</t>
  </si>
  <si>
    <t>Хлорлы натрий</t>
  </si>
  <si>
    <t>Балық, балық емес балық аулау объектілері және олардан өндірілетін өнімдер,  балық консервілері мен пресервілері</t>
  </si>
  <si>
    <t>Ылғалды жеделдетілген әдіспен анықтау</t>
  </si>
  <si>
    <t>Қышқылдықты анықтау (алма қышқылына қайта есептегенде)</t>
  </si>
  <si>
    <t>Қорғасынды (ИВ) анықтау</t>
  </si>
  <si>
    <t>Кадмийді (ААС)  анықтау</t>
  </si>
  <si>
    <t>Кадмийді (ИВ) анықтау</t>
  </si>
  <si>
    <t>Құрғақ заттарды анықтау</t>
  </si>
  <si>
    <t>Күшәнді (ИВ)анықтау</t>
  </si>
  <si>
    <t xml:space="preserve">Сынапты (ААС) анықтау </t>
  </si>
  <si>
    <t>Сынапты (СТА) анықтау</t>
  </si>
  <si>
    <t>Гистаминді анықтау (скумбрия, тунец, майшабақ, лосось)</t>
  </si>
  <si>
    <t>Нитрозаминдерді анықтау</t>
  </si>
  <si>
    <t>Натрий бензой қышқылын анықтау (көрсеткіш бойынша)</t>
  </si>
  <si>
    <t>Домой қышқылын анықту</t>
  </si>
  <si>
    <t>Құрамдас бөліктерді анықтау</t>
  </si>
  <si>
    <t>Балық массасына тұндыруды анықтау</t>
  </si>
  <si>
    <t>Ақуыз заттарын анықтау (шикі протеин)</t>
  </si>
  <si>
    <t>Дән (тұқымдар) ұн-жарма және нан-тоқаш өнімдері</t>
  </si>
  <si>
    <t>Металломагниттік және минералды қоспаларды анықтау</t>
  </si>
  <si>
    <t>Кеуектілікті анықтау</t>
  </si>
  <si>
    <t>Қанттың массалық үлесін анықтау (фотометриялық әдіспен)</t>
  </si>
  <si>
    <t>Қанттың массалық үлесін анықтау (титриметриялық әдіспен)</t>
  </si>
  <si>
    <t>Кадмийді анықтау</t>
  </si>
  <si>
    <t>Қорғасынды анықтау</t>
  </si>
  <si>
    <t>Күшәнді анықтау</t>
  </si>
  <si>
    <t>Сынапты анықтау</t>
  </si>
  <si>
    <t>Микотоксиндерді анықтау афлатоксин В1</t>
  </si>
  <si>
    <t>Дезоксиниваленолды анықтау</t>
  </si>
  <si>
    <t>Т-2 токсинін анықтау</t>
  </si>
  <si>
    <t>Зеараленонды анықтау</t>
  </si>
  <si>
    <t>Нитрозаминді анықтау</t>
  </si>
  <si>
    <t xml:space="preserve">қайнағыштық </t>
  </si>
  <si>
    <t>күлдік</t>
  </si>
  <si>
    <t>Фумонизиндер B1, B2</t>
  </si>
  <si>
    <t>йод (йодтау кезінде)</t>
  </si>
  <si>
    <t>арамшөптер қоспасы</t>
  </si>
  <si>
    <t>нан қорының зиянкестерімен зақымдану</t>
  </si>
  <si>
    <t>бенз(а)пирен</t>
  </si>
  <si>
    <t>олигоқант</t>
  </si>
  <si>
    <t>глютенді анықтау</t>
  </si>
  <si>
    <t>Қант және кондитерлік өнімдер</t>
  </si>
  <si>
    <t>Титрометриялық әдіспен қышқылдық пен сілтілікті анықтау:</t>
  </si>
  <si>
    <t>Сахарозаны анықтау</t>
  </si>
  <si>
    <t>Күлді анықтау</t>
  </si>
  <si>
    <t>Редуцирлеуші заттарды анықтау</t>
  </si>
  <si>
    <t>Күкірт қышқылының массалық үлесін анықтау</t>
  </si>
  <si>
    <t>В1 афлатоксинін анықтау-құрамында жаңғақтар бар өнімдер үшін</t>
  </si>
  <si>
    <t>сорбин қышқылы</t>
  </si>
  <si>
    <t>суланғыштық</t>
  </si>
  <si>
    <t>Қант пен сахарозаны азайтатын заттардың массалық үлесін анықтау</t>
  </si>
  <si>
    <t>Диастаз санын анықтау</t>
  </si>
  <si>
    <t>Механикалық қоспаларды анықтау</t>
  </si>
  <si>
    <t>Жалпы қышқылдықты анықтау</t>
  </si>
  <si>
    <t>Оксиметилфурфуролды анықтау</t>
  </si>
  <si>
    <t>Органолептикалық көрсеткіштер</t>
  </si>
  <si>
    <t>Ашыту белгілері</t>
  </si>
  <si>
    <t>Тозаң дәндерінің болуы</t>
  </si>
  <si>
    <t>Судың массалық үлесін анықтау</t>
  </si>
  <si>
    <t>Жеміс-көкөніс өнімдері, Көкөніс, жеміс, жидек және саңырауқұлақ консервілері</t>
  </si>
  <si>
    <t>Титрленетін қышқылдықты анықтау</t>
  </si>
  <si>
    <t>Хлоридтердің массалық үлесін анықтау</t>
  </si>
  <si>
    <t>Патулинді анықтау</t>
  </si>
  <si>
    <t>сорбин және бензой қышқылдары</t>
  </si>
  <si>
    <t>күкірт диоксиді</t>
  </si>
  <si>
    <t xml:space="preserve">Майлы шикізат май өнімдері, майонездер </t>
  </si>
  <si>
    <t>Құрамында фосфор бар заттардың массалық үлесін анықтау</t>
  </si>
  <si>
    <t>Қышқыл санын анықтау</t>
  </si>
  <si>
    <t>Түсті санды анықтау ( көрсеткіштер бойынша)</t>
  </si>
  <si>
    <t>Ас тұзының массалық үлесін анықтау</t>
  </si>
  <si>
    <t>Йод санын анықтау (көрсеткіштер бойынша)</t>
  </si>
  <si>
    <t>Асқын тотығы санын анықтау</t>
  </si>
  <si>
    <t>Мысты анықтау ( сақтауға берілгендер үшін)</t>
  </si>
  <si>
    <t>Афлатоксин В1 анықтау</t>
  </si>
  <si>
    <t>Сыну көрсеткіші</t>
  </si>
  <si>
    <t>Тұнба</t>
  </si>
  <si>
    <t>Күл</t>
  </si>
  <si>
    <t>Мөлдірлік</t>
  </si>
  <si>
    <t>Сусындар, алкогольді және алкогольсіз өнімдер</t>
  </si>
  <si>
    <t>Фотометриялық әдіспен қантты анықтау</t>
  </si>
  <si>
    <t>Титрометриялық әдіспен қантты анықтау</t>
  </si>
  <si>
    <t>Метил спиртін анықтау</t>
  </si>
  <si>
    <t>Бос және жалпы күкірт қышқылын анықтау</t>
  </si>
  <si>
    <t>Салыстырмалы тығыздықты анықтау</t>
  </si>
  <si>
    <t>Күрделі эфирлерді анықтау</t>
  </si>
  <si>
    <t>Ұшпа қышқылдарды анықтау</t>
  </si>
  <si>
    <t>Бекіністі анықтау</t>
  </si>
  <si>
    <t>Тотығуды анықтау</t>
  </si>
  <si>
    <t>Сивуха майларын анықтау</t>
  </si>
  <si>
    <t>Жалпы сығындының массалық концентрациясын анықтау</t>
  </si>
  <si>
    <t>Фурфуролды анықтау</t>
  </si>
  <si>
    <t>Альдегидтерді анықтау</t>
  </si>
  <si>
    <t>Мысты анықтау</t>
  </si>
  <si>
    <t>Нитрозаминдерді анықтау (сыра)</t>
  </si>
  <si>
    <t>Кофеинді анықтау (көрсеткіштер бойынша)</t>
  </si>
  <si>
    <t>Тығынның тығыздығын анықтау</t>
  </si>
  <si>
    <t>Спиртті анықтау</t>
  </si>
  <si>
    <t>көміртек қос тотығын анықтау</t>
  </si>
  <si>
    <t>Жалпы сығындыны анықтау</t>
  </si>
  <si>
    <t>Сырадағы алкогольді анықтау</t>
  </si>
  <si>
    <t>Сусладағы құрғақ заттарды анықтау</t>
  </si>
  <si>
    <t>Азық-түліктегі қорғасынды (РБ) анықтау</t>
  </si>
  <si>
    <t>Тамақ өнімдеріндегі SN қалайыны анықтау</t>
  </si>
  <si>
    <t>Сусындардағы хромды (Cr) анықтау</t>
  </si>
  <si>
    <t>Хининді анықтау</t>
  </si>
  <si>
    <t>Ас тұзы</t>
  </si>
  <si>
    <t>Органолептикалық көрсеткіштерді анықтау, гранулометриялық құрамы</t>
  </si>
  <si>
    <t>Кальций иондарын анықтау</t>
  </si>
  <si>
    <t>Суда ерімейтін қалдықты анықтау</t>
  </si>
  <si>
    <t>Магний ионын анықтау</t>
  </si>
  <si>
    <t>Сульфат ионын анықтау</t>
  </si>
  <si>
    <t>Тұздағы калий йодидін анықтау</t>
  </si>
  <si>
    <t>Темір оксидін анықтау</t>
  </si>
  <si>
    <t>Хлор ионын анықтау</t>
  </si>
  <si>
    <t>натрий хлоридінің массалық үлесі</t>
  </si>
  <si>
    <t xml:space="preserve">Қара, көк шай </t>
  </si>
  <si>
    <t>Танинді анықтау</t>
  </si>
  <si>
    <t>Кофеинді анықтау</t>
  </si>
  <si>
    <t>Ұсақ заттар мен металломагниттік қоспалардың массалық үлесін анықтау</t>
  </si>
  <si>
    <t>Суда еритін заттардың массалық үлесін анықтау</t>
  </si>
  <si>
    <t>Шикі талшықты анықтау</t>
  </si>
  <si>
    <t>Экстрактивті заттарды анықтау</t>
  </si>
  <si>
    <t>Күшәнді  анықтау</t>
  </si>
  <si>
    <t>Афлатоксинді анықтау</t>
  </si>
  <si>
    <t>Бөгде қоспалар</t>
  </si>
  <si>
    <t>Дисперсиялық</t>
  </si>
  <si>
    <t>Май</t>
  </si>
  <si>
    <t>Металломагниттік қоспалардың массалық үлесін анықтау</t>
  </si>
  <si>
    <t>Толық ерігіштігін анықтау</t>
  </si>
  <si>
    <t>Микотоксиндер</t>
  </si>
  <si>
    <t xml:space="preserve"> Какао,какао ұнтақ</t>
  </si>
  <si>
    <t>Дәмдеуіштер мен қоспалар ( соның ішінде ашытқы)</t>
  </si>
  <si>
    <t>МДБМ, мектептер, арнайы техникалық оқу орындары, аурухана ұйымдары, ана мен баланы қорғау ұйымы, қоғамдық тамақтандыру кәсіпорындары</t>
  </si>
  <si>
    <t>Сапаны анықтау. термиялық өңдеу (пісіру, қуыру, ет және балық тағамдары)</t>
  </si>
  <si>
    <t>С витаминін анықтау, лимон қышқылы</t>
  </si>
  <si>
    <t>Фритюр майларын анықтау</t>
  </si>
  <si>
    <t>Дайын тағамдардың құнарлылығын анықтау</t>
  </si>
  <si>
    <t>(көрсеткіштер бойынша ) Темекі және темекі өнімдері, сигареттер</t>
  </si>
  <si>
    <t>Алкалоидтарды анықтау</t>
  </si>
  <si>
    <t>Шаңды анықтау</t>
  </si>
  <si>
    <t>Никотинді анықтау</t>
  </si>
  <si>
    <t>ББҚ</t>
  </si>
  <si>
    <t>ИВ әдісімен СТМ анықтау</t>
  </si>
  <si>
    <t>ААС әдісімен СТМ анықтау</t>
  </si>
  <si>
    <t>ВЭЖХ әдісімен тағамдағы дәрумендерді анықтау.</t>
  </si>
  <si>
    <t>Ақуыз</t>
  </si>
  <si>
    <t>Сокслет бойынша май</t>
  </si>
  <si>
    <t>Афлатоксин</t>
  </si>
  <si>
    <t>Дезоксиниваленол</t>
  </si>
  <si>
    <t>Еңбек гигиенасы. Жұмыс аймағындағы ауа</t>
  </si>
  <si>
    <t>Микроклимат параметрлерін өлшеу (температура, ылғалдылық, ауа қозғалысының жылдамдығы, атмосфералық қысым)</t>
  </si>
  <si>
    <t>Жарықты өлшеу ( табиғи, жасанды)</t>
  </si>
  <si>
    <t>Бос кремний диоксидін анықтау</t>
  </si>
  <si>
    <t>Марганец қосылысын анықтау</t>
  </si>
  <si>
    <t>Мырыш пен оның қосылысын анықтау (мырыш оксиді, пентахлортиофенол - ренацит-4 мырыш тұзы)</t>
  </si>
  <si>
    <t>Азот қос тотығын анықтау</t>
  </si>
  <si>
    <t>Озонды анықтау</t>
  </si>
  <si>
    <t>Күкірт қышқылы аэрозолін анықтау</t>
  </si>
  <si>
    <t>Күкірт ангидридін анықтау</t>
  </si>
  <si>
    <t>Хлорды анықтау</t>
  </si>
  <si>
    <t>Сутегі хлоридін анықтау</t>
  </si>
  <si>
    <t>Ацетонды анықтау</t>
  </si>
  <si>
    <t>Ксилолдың бензолын, толуолын және изомерін (мета, орто, пара) анықтау</t>
  </si>
  <si>
    <t>Күкіртті көміртекті анықтау</t>
  </si>
  <si>
    <t>Күйдіргіш сілтіні және натрий карбонатын анықтау</t>
  </si>
  <si>
    <t>Формальдегидті анықтау</t>
  </si>
  <si>
    <t>Фторлы сутекті анықтау</t>
  </si>
  <si>
    <t>Ацетальдегидті анықтау</t>
  </si>
  <si>
    <t>Фосфор ангидридін анықтау</t>
  </si>
  <si>
    <t>Алюминийді, тотықты және алюминий никель катализаторын анықтау</t>
  </si>
  <si>
    <t>Ванадий мен оның қосылыстарын анықтау</t>
  </si>
  <si>
    <t>Күшән сутегін анықтау</t>
  </si>
  <si>
    <t>Цианист сутегін анықтау</t>
  </si>
  <si>
    <t>Гидразинді анықтау</t>
  </si>
  <si>
    <t>Май ангидридін анықтау</t>
  </si>
  <si>
    <t>Этилен тотығын анықтау</t>
  </si>
  <si>
    <t>Скипидарды анықтау</t>
  </si>
  <si>
    <t>Күшән ангидридін және басқа үш валентті күшән  қосылыстарын анықтау</t>
  </si>
  <si>
    <t>Жабық үй-жайлардың ауасы (аурухана ұйымдары, ана мен баланы қорғау ұйымдары )</t>
  </si>
  <si>
    <t>Көрсеткіштер бойынша қышқыл сілтілік органикалық еріткіштерді анықтау</t>
  </si>
  <si>
    <t>Ампициллинді анықтау</t>
  </si>
  <si>
    <t>Атмосфералық ауа</t>
  </si>
  <si>
    <t>Атмосфералық ауадағы зиянды затты экспресс әдіспен (газ анализаторы) анықтау (бір зерттеу)</t>
  </si>
  <si>
    <t>Алты валентті хромды анықтау</t>
  </si>
  <si>
    <t>Елді мекендердің атмосфералық ауасындағы күкірт диоксидінің массалық концентрациясын анықтау</t>
  </si>
  <si>
    <t>Елді мекендердің атмосфералық ауасындағы қатты фторидтердің массалық концентрациясын анықтау</t>
  </si>
  <si>
    <t>Елді мекендердің атмосфералық ауасындағы сутегі фторидінің массалық концентрациясын анықтау</t>
  </si>
  <si>
    <t>Елді мекендердің атмосфералық ауасындағы күкіртті сутегінің массалық концентрациясын анықтау</t>
  </si>
  <si>
    <t>Елді мекендердің атмосфералық ауасындағы фенолдың массалық концентрациясын анықтау</t>
  </si>
  <si>
    <t>Елді мекендердің атмосфералық ауасындағы формальдегидтің массалық концентрациясын анықтау</t>
  </si>
  <si>
    <t>Атмосфералық ауадағы күкірт қышқылын анықтау</t>
  </si>
  <si>
    <t>Атмосфералық ауадағы хлорды анықтау</t>
  </si>
  <si>
    <t>Атмосфералық ауадағы толуолды анықтау</t>
  </si>
  <si>
    <t>Елді мекендердің атмосфералық ауасындағы темір, кадмий, кобальт, магний, марганец, мыс, никель, қорғасын, хром, мырыштың массалық концентрациясын анықтау</t>
  </si>
  <si>
    <t>Атмосфералық ауадағы қорғасынның массалық концентрациясын анықтау</t>
  </si>
  <si>
    <t>Атмосфералық ауадағы цианидті анықтау</t>
  </si>
  <si>
    <t>Елді мекендердің атмосфералық ауасындағы алюминийдің массалық концентрациясын анықтау</t>
  </si>
  <si>
    <t>Жабық үй-жайлардың ауасындағы зиянды затты  экспресс әдіспен анықтау (1 зерттеу)</t>
  </si>
  <si>
    <t>Жұмыс аймағының ауасындағы зиянды затты экспресс әдіспен анықтау (1 зерттеу)</t>
  </si>
  <si>
    <t>Пестицидтер. Орталықтандырылған, орталықтандырылмаған шаруашылық-ауыз сумен жабдықтау көздерінен алынған су, су айдындары, жерасты және жер үсті көздері, ұңғымалар, құдықтар, бұлақтар мен каптаждар</t>
  </si>
  <si>
    <t>Хлорорганикалық пестицидтерді анықтау</t>
  </si>
  <si>
    <t>Полихлорбифенилдерді (ПХБ) анықтау</t>
  </si>
  <si>
    <t>Фосфорорганикалық пестицидтерді анықтау</t>
  </si>
  <si>
    <t>2,4-Д тобын анықтау</t>
  </si>
  <si>
    <t>Карбаматтар мен туынды карбаминдерді, тио-дитиокарбамин қышқылдарын анықтау</t>
  </si>
  <si>
    <t>Пиретроидтар тобын анықтау</t>
  </si>
  <si>
    <t>Несепнәр, тионесеп қышқылы, сульфонилнесепнәр, ИСХ және т. б. анықтау</t>
  </si>
  <si>
    <t>Гетероциклді қосылыстарды анықтау (бес мүшелі, алты мүшелі, триазолдар, триазиндер, триазолпиримидиндер)</t>
  </si>
  <si>
    <t>ВЭЖХ әдісімен туынды карбамин қышқылдарын анықтау</t>
  </si>
  <si>
    <t xml:space="preserve">Ауыз су, ыдыстарға құйылған табиғи минералды және жасанды-минералданған сулар </t>
  </si>
  <si>
    <t>Жоғары тиімді сұйық хроматография (ВЭЖХ) әдісімен 2,4-D тобын анықтау</t>
  </si>
  <si>
    <t>ВЭЖХ әдісімен симм-триазиндер тобын анықтау</t>
  </si>
  <si>
    <t xml:space="preserve">Ет және ет өнімдері: құс еті, жұмыртқа және оларды қайта өңдеу өнімдері, ет пен құс етінен консервілер </t>
  </si>
  <si>
    <t>Полихлорбифенилдерді (ПХБ) газ-сұйық хроматография (ГЖХ) әдісімен анықтау</t>
  </si>
  <si>
    <t xml:space="preserve"> Сүт және сүт өнімдері, сүт консервілері</t>
  </si>
  <si>
    <t>Хлорорганикалық пестицидтерді газ-сұйық хроматография (ГЖХ) әдісімен анықтау</t>
  </si>
  <si>
    <t>Хроматомасспектрометрия әдісімен полихлорбифенилдерді (ПХБ) анықтау</t>
  </si>
  <si>
    <t xml:space="preserve"> Балық, балық емес балық аулау объектілері және олардан өндірілетін өнімдер,  балық консервілері мен пресерлері</t>
  </si>
  <si>
    <t xml:space="preserve"> Дән (тұқым) ұн-жарма және нан-тоқаш өнімдері</t>
  </si>
  <si>
    <t xml:space="preserve"> Жеміс-көкөніс өнімдері, Көкөніс, жеміс, жидек және саңырауқұлақ консервілері</t>
  </si>
  <si>
    <t>Сынап органикалық пестицидтерін анықтау</t>
  </si>
  <si>
    <t>Неоникотиноидтар, фенилпиразолдар, стробилуриндер, циклогександиондар, басқа заттар топтарын анықтау</t>
  </si>
  <si>
    <t>Туынды карбон қышқылдарын анықтау</t>
  </si>
  <si>
    <t>Несепнәр, тионесеп қышқылы, сульфонилнесепнәр, ИСХ және т. б. анықтау.</t>
  </si>
  <si>
    <t xml:space="preserve"> Қант және кондитерлік өнімдер</t>
  </si>
  <si>
    <t>Табиғи бал</t>
  </si>
  <si>
    <t>Табиғи БАЛ</t>
  </si>
  <si>
    <t>Өсімдік материалындағы нитраттарды анықтау</t>
  </si>
  <si>
    <t>Пиретроидтарды анықтау</t>
  </si>
  <si>
    <t>Майлы шикізат, май өнімдері, майонез</t>
  </si>
  <si>
    <t>Туынды карбамин қышқылдарын анықтау</t>
  </si>
  <si>
    <t>Қара, көк шай</t>
  </si>
  <si>
    <t>Гетероциклді қосылыстарды анықтау</t>
  </si>
  <si>
    <t xml:space="preserve"> Дәмдеуіштер мен қоспалар</t>
  </si>
  <si>
    <t xml:space="preserve"> Темекі және темекі өнімдері,  сигареттер</t>
  </si>
  <si>
    <t>Топырақ, жер, лай</t>
  </si>
  <si>
    <t>Полихлорбифенилдерді (ПХБ)анықтау</t>
  </si>
  <si>
    <t>Пестицидтердің (препараттық нысандар), дезинфекциялау құралдарының әсер етуші заттарының құрамы</t>
  </si>
  <si>
    <t>Пестицидтердің әсер етуші заттарының құрамы (препараттық нысандар) органолептика</t>
  </si>
  <si>
    <t>Пестицидтердің әсер етуші заттарының құрамы (препараттық нысандар) рН</t>
  </si>
  <si>
    <t>Пестицидтердің әсер етуші заттарының құрамы (препараттық нысандар) әсер етуші зат (ӘЗ)</t>
  </si>
  <si>
    <t>Дәрілік өсімдік шикізаты</t>
  </si>
  <si>
    <t>Симм-триазиндер тобын анықтау</t>
  </si>
  <si>
    <t>Синтетикалық пиретроидтарды анықтау</t>
  </si>
  <si>
    <t>Биологиялық орталар (зәр, қан, май тіндері, емшек сүті)</t>
  </si>
  <si>
    <t>Тері жабындысынан, жұмыс киімінен шайындылар антранил қышқылы диамидтерінің класы (мысалы циантранилипрол)</t>
  </si>
  <si>
    <t>Антранил қышқылының диамидтерін анықтау (мысалы циантранилипрол)</t>
  </si>
  <si>
    <t xml:space="preserve">Тағамдық концентраттар, изоляттар </t>
  </si>
  <si>
    <t>Тамақ өнімдері, оның ішінде өсімдік және жануарлардан алынатын өнімдер</t>
  </si>
  <si>
    <t xml:space="preserve">Тағамға биологиялық белсенді қоспалар (ББҚ) </t>
  </si>
  <si>
    <t>Жүкті және бала емізетін әйелдердің тағамдары, балалар мен диеталық тағамдардың өнімдері мен консервілері</t>
  </si>
  <si>
    <t>Минералды тыңайтқыштар</t>
  </si>
  <si>
    <t>Ылғалдың массалық үлесін анықтау</t>
  </si>
  <si>
    <t>РН массалық үлесін анықтау</t>
  </si>
  <si>
    <t>Органикалық заттардың массалық үлесін анықтау</t>
  </si>
  <si>
    <t>Гумин қышқылдарының массалық үлесін анықтау</t>
  </si>
  <si>
    <t>Суда ерігіштіктің массалық үлесін анықтау</t>
  </si>
  <si>
    <t>Н3РО4 қайта есептегенде бос қышқылдың массалық үлесін анықтау</t>
  </si>
  <si>
    <t>Массалық үлесті анықтау құрғақ затқа қайта есептегенде натрий азот қышқылының (NаNО3) мөлшері</t>
  </si>
  <si>
    <t>Жалпы азоттың массалық үлесін анықтау</t>
  </si>
  <si>
    <t>Фосфордың массалық үлесін анықтау</t>
  </si>
  <si>
    <t>Калий оксидінің массалық үлесін анықтау</t>
  </si>
  <si>
    <t>Жылжымалы қосылыстарды анықтау</t>
  </si>
  <si>
    <t>Кальцийдің массалық үлесін анықтау</t>
  </si>
  <si>
    <t>Магнийдің массалық үлесін анықтау</t>
  </si>
  <si>
    <t>Темірдің массалық үлесін анықтау</t>
  </si>
  <si>
    <t>Мыс массасының үлесін анықтау</t>
  </si>
  <si>
    <t>Марганецтің массалық үлесін анықтау</t>
  </si>
  <si>
    <t>Мырыштың массалық үлесін анықтау</t>
  </si>
  <si>
    <t>Тығыздықтың массалық үлесін анықтау</t>
  </si>
  <si>
    <t>Құрғақ заттың массалық үлесін анықтау</t>
  </si>
  <si>
    <t>Аммоний мен нитрат азотының массалық үлесін анықтау</t>
  </si>
  <si>
    <t>Бордың массалық үлесін анықтау</t>
  </si>
  <si>
    <t>Кобальттың массалық үлесін анықтау</t>
  </si>
  <si>
    <t>Молибденнің массалық үлесін анықтау</t>
  </si>
  <si>
    <t>Кадмийдің массалық үлесін анықтау</t>
  </si>
  <si>
    <t>Қорғасынның массалық үлесін анықтау</t>
  </si>
  <si>
    <t>Мышьяктың массалық үлесін анықтау</t>
  </si>
  <si>
    <t>Никельдің массалық үлесін анықтау</t>
  </si>
  <si>
    <t>Хромның массалық үлесін анықтау</t>
  </si>
  <si>
    <t>Күкірттің массалық үлесін анықтау</t>
  </si>
  <si>
    <t>Гранулометриялық құрамды анықтау</t>
  </si>
  <si>
    <t>Ұнтақтықты анықтау</t>
  </si>
  <si>
    <t>Биуреттің массалық үлесін анықтау</t>
  </si>
  <si>
    <t>Бос аммиактың массалық үлесін анықтау</t>
  </si>
  <si>
    <t>Құрғақ заттағы азотқа қайта есептегенде қоректік заттар сомасының массалық үлесін анықтау</t>
  </si>
  <si>
    <t>Құрғақ затқа қайта есептегенде қоспалардың массалық үлесін анықтау</t>
  </si>
  <si>
    <t>Бос күкірт қышқылының массалық үлесін анықтау</t>
  </si>
  <si>
    <t>Массалық үлесті анықтау металломагниттік қоспа</t>
  </si>
  <si>
    <t>Үйінді тығыздығын анықтау</t>
  </si>
  <si>
    <t>MgO-ға қайта есептегенде кальций мен магний нитраттарының массалық үлесін анықтау</t>
  </si>
  <si>
    <t>Хлордың массалық үлесін анықтау</t>
  </si>
  <si>
    <t>Пестицидтің қалдық мөлшерін анықтау әдісін бейімдеу</t>
  </si>
  <si>
    <t>Физикалық факторлар зертханасы</t>
  </si>
  <si>
    <t>300 МГц-тен 300 ГГц-ке дейінгі өте жоғары жиілікті (СВЧ) диапазондағы электромагниттік энергия ағынының тығыздығы</t>
  </si>
  <si>
    <t>электромагниттік өрістің кернеулігі 30 кГц тен 300 МГц ке дейін</t>
  </si>
  <si>
    <t xml:space="preserve">өнеркәсіптік 50 Гц жиіліктегі электр және магнит өрісінің кернеулігі </t>
  </si>
  <si>
    <t>электр өрісінің кернеулігі және магнит ағынының тығыздығы</t>
  </si>
  <si>
    <t>электростатикалық өрістің кернеулігі</t>
  </si>
  <si>
    <t>ультракүлгін сәулеленудің қарқындылығы</t>
  </si>
  <si>
    <t>инфрақызыл (жылу) сәулеленудің қарқындылығы</t>
  </si>
  <si>
    <t>лазерлік сәулелену қарқындылығы</t>
  </si>
  <si>
    <t>Дыбыс деңгейіне баламалы шу деңгейін анықтау</t>
  </si>
  <si>
    <t>Дыбыстық қысым деңгейін анықтау (спектрлік сипаттама)</t>
  </si>
  <si>
    <t>Инфрақызыл деңгейді анықтау</t>
  </si>
  <si>
    <t>Шу сипаттамасын шығару</t>
  </si>
  <si>
    <t>ультрадыбыс деңгейі</t>
  </si>
  <si>
    <t>Жалпы діріл деңгейі</t>
  </si>
  <si>
    <t>Жергілікті діріл деңгейі</t>
  </si>
  <si>
    <t>Діріл сипаттамасын шығару</t>
  </si>
  <si>
    <t>Аэроион концентрациясын анықтау</t>
  </si>
  <si>
    <t>Шу, діріл және ЭМӨ (барлық диапазондар)деңгейлерінің хаттамаларын есептеу және ресімдеу</t>
  </si>
  <si>
    <t>Тамақ өнімдерімен және сумен жанасатын полимерлік және басқа материалдардан жасалған материалдар мен бұйымдар, баспа өнімдері.</t>
  </si>
  <si>
    <t>Қышқылға төзімділікті анықтау</t>
  </si>
  <si>
    <t>Бояуларды бекіту беріктігін анықтау</t>
  </si>
  <si>
    <t>Химиялық тұрақтылықты анықтау</t>
  </si>
  <si>
    <t>Тұтқаларды бекіту беріктігін анықтау</t>
  </si>
  <si>
    <t>Ыстық суға төзімділікті анықтау</t>
  </si>
  <si>
    <t>Су сорғышының тотығуын анықтау</t>
  </si>
  <si>
    <t>Ауыр металл тұздарын анықтау (қорғасын)</t>
  </si>
  <si>
    <t>Ауыр металл тұздарын анықтау (мыс)</t>
  </si>
  <si>
    <t>Ауыр металл тұздарын анықтау (мырыш)</t>
  </si>
  <si>
    <t>Ауыр металл тұздарын анықтау (кадмий)</t>
  </si>
  <si>
    <t>Ауыр металл тұздарын анықтау (хром)</t>
  </si>
  <si>
    <t>Марганецті анықтау</t>
  </si>
  <si>
    <t>Акрилонитрилді анықтау</t>
  </si>
  <si>
    <t>Бензолды анықтау</t>
  </si>
  <si>
    <t>Бутилакрилатты анықтау</t>
  </si>
  <si>
    <t>Винилацетатты анықтау</t>
  </si>
  <si>
    <t>Гексаметилендиаминді анықтау</t>
  </si>
  <si>
    <t>Ксилолды анықтау</t>
  </si>
  <si>
    <t>Метилакрилатты анықтау</t>
  </si>
  <si>
    <t>Бутанолды анықтау</t>
  </si>
  <si>
    <t>Пропанолды анықтау</t>
  </si>
  <si>
    <t>Изопропанолды анықтау</t>
  </si>
  <si>
    <t>Изобутанолды анықтау</t>
  </si>
  <si>
    <t>Метанолды анықтау</t>
  </si>
  <si>
    <t>Метилацетатты анықтау</t>
  </si>
  <si>
    <t>Бутилацетатты анықтау</t>
  </si>
  <si>
    <t>Толуолды анықтау</t>
  </si>
  <si>
    <t>Хлорлы винилді анықтау</t>
  </si>
  <si>
    <t>Этилацетатты анықтау</t>
  </si>
  <si>
    <t>Эпихлоргидринді анықтау</t>
  </si>
  <si>
    <t>Дифенилопропанды анықтау</t>
  </si>
  <si>
    <t>Диметилтерефталатты анықтау</t>
  </si>
  <si>
    <t>Капролактамды анықтау</t>
  </si>
  <si>
    <t>Каптаксты анықтау</t>
  </si>
  <si>
    <t>Метилметакрилатты анықтау</t>
  </si>
  <si>
    <t>Стиролды анықтау</t>
  </si>
  <si>
    <t>Фенолды анықтау</t>
  </si>
  <si>
    <t>Этиленгликольді анықтау</t>
  </si>
  <si>
    <t>ГЖХ әдісімен диоктил - және дибутил фталаттарын анықтау</t>
  </si>
  <si>
    <t>Органикалық еріткіштер</t>
  </si>
  <si>
    <t>ААС әдісімен металдар</t>
  </si>
  <si>
    <t>Уыттылық индексі</t>
  </si>
  <si>
    <t>Балалар ойындары мен ойыншықтары, балалар ассортиментіндегі тауарлар</t>
  </si>
  <si>
    <t>Қорғаныш-сәндік жабынның сілекей, тер және ылғалды өңдеуге төзімділігін анықтау</t>
  </si>
  <si>
    <t>ГЖХ әдісімен органикалық еріткіштер</t>
  </si>
  <si>
    <t>Этилацитатты анықтау</t>
  </si>
  <si>
    <t>Дифенилгуанидинді анықтау</t>
  </si>
  <si>
    <t>Фтал ангидридін анықтау</t>
  </si>
  <si>
    <t>Сірке қышқылын анықтау</t>
  </si>
  <si>
    <t xml:space="preserve">Органикалық еріткіштерді анықтау </t>
  </si>
  <si>
    <t>ААС әдісімен металдарды анықтау</t>
  </si>
  <si>
    <t>Ууыттылық индексін анықтау</t>
  </si>
  <si>
    <t>терінің тітіркендіргіш әсерін анықтау</t>
  </si>
  <si>
    <t>тері-резорбтивті әсерді анықтау</t>
  </si>
  <si>
    <t>Шырышты қабыққа тітіркендіргіш әсерді анықтау</t>
  </si>
  <si>
    <t>Суды тазарту және су дайындау үшін пайдаланылатын материалдар, реагенттер, жабдықтар, электр тұрмыстық жабдықтар</t>
  </si>
  <si>
    <t>Пропил спиртін анықтау</t>
  </si>
  <si>
    <t>Изопропил спиртін анықтау</t>
  </si>
  <si>
    <t>Биотестілеу. "Биотокс"аспабындағы бактериялардың биолюминесценциясы бойынша полимерлік материалдар мен бұйымдардан су сорғыштарының уыттылық индексін анықтау.</t>
  </si>
  <si>
    <t>Органикалық еріткіштерді анықтау</t>
  </si>
  <si>
    <t>ААС әдісімен металлды анықтау</t>
  </si>
  <si>
    <t>Үлгінің органолептикалық көрсеткіштері және одан алынған сығындылар</t>
  </si>
  <si>
    <t>Үлгіні органолептикалық зерттеу және одан алынған сығындылар</t>
  </si>
  <si>
    <t>Парфюмерлік-косметикалық өнімдер және ауыз қуысының гигиенасы құралдары, тұрмыстық химия тауарлары</t>
  </si>
  <si>
    <t>Парфюмерлік бұйымдардың иісіне төзімділікті анықтау</t>
  </si>
  <si>
    <t>Тіс пастасындағы ауыр металдар сомасының массалық үлесін анықтау</t>
  </si>
  <si>
    <t>Парфюмерлік-косметикалық өнімдердегі ауыр металдардың мөлшерін анықтау</t>
  </si>
  <si>
    <t>Фосфор қышқылы тұздарының массалық үлесі</t>
  </si>
  <si>
    <t>Жедел (бір реттік) тәжірибеде қояндарға заттың теріні тітіркендіретін әсерін анықтау</t>
  </si>
  <si>
    <t>Фторидтің массалық үлесін анықтау</t>
  </si>
  <si>
    <t>Сабындағы май қышқылдарының массалық үлесін анықтау</t>
  </si>
  <si>
    <t>Адам терісіндегі ПАВ қалдық мөлшерін анықтау</t>
  </si>
  <si>
    <t>Тіндердегі катиондық ПАВ қалдық мөлшерін анықтау</t>
  </si>
  <si>
    <t>Ыдыс-аяқтан ПАВ шаю дәрежесін анықтау</t>
  </si>
  <si>
    <t>Организмдегі сенсибилизацияны - аллергенді әсер ету шегін белгілеу арқылы кеңейтілген әдіспен анықтау</t>
  </si>
  <si>
    <t>Уыттылық индексін анықтау</t>
  </si>
  <si>
    <t>Организмдегі сансибилизацияны экспресс әдіспен  анықтау</t>
  </si>
  <si>
    <t>Терінің тітіркендіргіш әсерін анықтау</t>
  </si>
  <si>
    <t>Статикалық улау кезінде ақ тышқандарда ингаляциялық улау кезінде ингаляциялық қауіпті анықтау</t>
  </si>
  <si>
    <t>Кір сабындағы күйдіргіш сілтінің массалық үлесін анықтау (сода өнімдері)</t>
  </si>
  <si>
    <t>Полимерлік, құрылыс, құрылымдық материалдар, бояу және жиһаз өнімдері.</t>
  </si>
  <si>
    <t>Бутилметакрилатты анықтау</t>
  </si>
  <si>
    <t>Диметилформамидті анықтау</t>
  </si>
  <si>
    <t>Көміртегі хлоридін анықтау</t>
  </si>
  <si>
    <t>Толуилендиизоцианатты анықтау</t>
  </si>
  <si>
    <t>Этилацитті анықтау</t>
  </si>
  <si>
    <t>Этилен оксидін анықтау</t>
  </si>
  <si>
    <t>Құрылыс материалдарындағы асбестті анықтау</t>
  </si>
  <si>
    <t>Бояу материалдарындағы цианид сутегін анықтау</t>
  </si>
  <si>
    <t>Органикалық  еріткіштерді анықтау</t>
  </si>
  <si>
    <t>Тері-резорбтивті әсерін анықтау</t>
  </si>
  <si>
    <t>Жеңіл және тоқыма өнеркәсібінің өнімдері, жеке қорғаныш құралдары (ЖҚҚ)</t>
  </si>
  <si>
    <t>Е-капролактамды анықтау</t>
  </si>
  <si>
    <t>Акрил қышқылын анықтау</t>
  </si>
  <si>
    <t>Экспресс әдіспен организмдегі сенсибилизацияны анықтау</t>
  </si>
  <si>
    <t>Шырышты қабыққа теріні тітіркендіретін әсерді анықтау</t>
  </si>
  <si>
    <t>Тері-резорбциялық әсерді анықтау</t>
  </si>
  <si>
    <t>Жарылғыш машинада физика-механикалық көрсеткіштерді анықтау</t>
  </si>
  <si>
    <t>Медициналық мақсаттағы бұйымдар және медициналық техника, санитариялық-гигиеналық мақсаттағы құралдар</t>
  </si>
  <si>
    <t>Ауыр металл тұздарын анықтау</t>
  </si>
  <si>
    <t>Теріні тітіркендіретін әсерді анықтау</t>
  </si>
  <si>
    <t>Химиялық заттар және олардың құрылымы, пестицидтер, агрохимикаттар, дезинфекциялық, дезинсекциялық және дератизациялық құралдар, тыңайтқыштар мен қалдықтар</t>
  </si>
  <si>
    <t>Қайталанатын (2 апта) тәжірибеде қояндарға заттың теріні тітіркендіретін әсерін анықтау</t>
  </si>
  <si>
    <t>Заттың қоян көзінің шырышты қабығына әсері бір реттік тәжірибеде</t>
  </si>
  <si>
    <t>Заттың қоян көзінің шырышты қабығына әсері қайталама (2 апта) тәжірибеде</t>
  </si>
  <si>
    <t>Ақ тышқандарға заттың тері-резорбциялық әсерін (құйрық сынамасы) жедел бір реттік тәжірибеде анықтау</t>
  </si>
  <si>
    <t>Ақ тышқандарға заттың тері-резорбциялық әсерін (құйрық сынамасы) қайталама (2 апта) тәжірибеде анықтау</t>
  </si>
  <si>
    <t>Ақ тышқандарда заттың орташа өлім дозасын (LD50) кеңейтілген тәсілмен анықтау</t>
  </si>
  <si>
    <t>Ақ тышқандарда заттың кумулятивті қасиеттерін Лима әдісімен анықтау</t>
  </si>
  <si>
    <t>Дәрілік заттар</t>
  </si>
  <si>
    <t>Қояндарға тамырішілік енгізу кезінде қан алмастырғыштардың және басқа заттардың пирогенділігін анықтау</t>
  </si>
  <si>
    <t>Затты бір рет тамырішілік  енгізе отырып, ақ тышқандарға биологиялық сынама жүргізу (уыттылық)</t>
  </si>
  <si>
    <t>тұрғын үй құрылысы аумағында, жер учаскелерін құрылысқа бөлу кезінде, тұрғын және қоғамдық ғимараттарда</t>
  </si>
  <si>
    <t>Гамма сәулелену дозасының қуатын анықтау</t>
  </si>
  <si>
    <t>Радон мен ЕЫӨ ағынының тығыздығын анықтау</t>
  </si>
  <si>
    <t>Рентген кабинеттері, сәулелік диагностика және терапия кабинеттері, ашық ИСК пайдаланатын ұйымдар, жұмыс орындары</t>
  </si>
  <si>
    <t>жұмыс орындарында гамма рентгендік сәулелену дозасының қуатын анықтау</t>
  </si>
  <si>
    <t>Рентген аппаратының шығысындағы рентген сәулесінің ауданына сіңірілген дозаның көбейтіндісін өлшеу тиімді дозаны есептік жолмен айқындау</t>
  </si>
  <si>
    <t>Өнеркәсіптік кәсіпорындардың ауасы, жұмыс аймағының ауасы</t>
  </si>
  <si>
    <t>Радон концентрациясының, торонның ЕЫӨ деңгейін өлшеу</t>
  </si>
  <si>
    <t>Жалпы альфа-бета белсенділігін анықтау</t>
  </si>
  <si>
    <t>Атмосфералық ауа, жауын-шашын, шөгінді шаң, тамақ өнімдері (радиохимиялық әдіс)</t>
  </si>
  <si>
    <t>Цезий - 137 анықтау</t>
  </si>
  <si>
    <t>Стронций -90 анықтау</t>
  </si>
  <si>
    <t>Қорғасын -210 анықтау</t>
  </si>
  <si>
    <t>Радий -226 анықтау</t>
  </si>
  <si>
    <t xml:space="preserve"> Тау-кен өндіру, уран өндіру кәсіпорындары, ИСК, металл сынықтарын , металл бұйымдарын, қара және түсті металл қалдықтарын пайдаланатын ұйымдар</t>
  </si>
  <si>
    <t>Аэрозольдердің массалық концентрациясын өлшеу</t>
  </si>
  <si>
    <t>Альфа - сәулеленуді өлшеу</t>
  </si>
  <si>
    <t>Гамма-сәулеленуді өлшеу</t>
  </si>
  <si>
    <t>Бета - сәулеленуді өлшеу</t>
  </si>
  <si>
    <t>Нейтрондық сәулеленуді өлшеу</t>
  </si>
  <si>
    <t>Рентген сәулелерін өлшеу</t>
  </si>
  <si>
    <t>Жалпы альфа-бета белсенділігін анықтау (жағынды әдісімен)</t>
  </si>
  <si>
    <t>Ластану түріне байланысты жеке радионуклидтерді анықтау-гамма спектрометрия</t>
  </si>
  <si>
    <t>Ластану түріне байланысты жеке радионуклидтерді анықтау - бета спектрометрия</t>
  </si>
  <si>
    <t>Отын шикізаты; мұнай оны қайта өңдеу өнімдері және өнеркәсіптік қалдықтар; шикізат, материалдар мен бұйымдар; Минералды тыңайтқыштар; Құрылыс материалдары; Зергерлік бұйымдар</t>
  </si>
  <si>
    <t>Радионуклидтердің меншікті белсенділігін анықтау</t>
  </si>
  <si>
    <t>Тамақ өнімдері, дәрілік өсімдіктер (құрғақ, сұйық, бальзамдар, тұнбалар), ағаш шикізаты, темекі және темекі өнімдері (спектрометриялық әдіспен)</t>
  </si>
  <si>
    <t>Цезий-137 анықтау</t>
  </si>
  <si>
    <t>Сстронций-90 анықтау</t>
  </si>
  <si>
    <t>Топырақ</t>
  </si>
  <si>
    <t>Суды зерттеу (ашық көздердің,су айдындарының, жер асты суларының суы, ұңғымалардың суы, ауыз су)</t>
  </si>
  <si>
    <t>Радионуклидтердің жиынтық альфа және бета белсенділігін анықтау:</t>
  </si>
  <si>
    <t>Торий - 232 анықтау, фотоколориметриялық әдіспен</t>
  </si>
  <si>
    <t>Радийді анықтау (226)</t>
  </si>
  <si>
    <t>Радийді анықтау (228)</t>
  </si>
  <si>
    <t>Құрамын анықтау: уран (фотоколориметриялық әдіспен )</t>
  </si>
  <si>
    <t>Радионуклидтердің меншік белсенділігін анықтау (цезий -137, калий -40, торий -232, радий -226)</t>
  </si>
  <si>
    <t>Полоний-210 меншік белсенділігін анықтау</t>
  </si>
  <si>
    <t xml:space="preserve">Қорғасын -210 меншік белсенділігін анықтау </t>
  </si>
  <si>
    <t>радонды өлшеу</t>
  </si>
  <si>
    <t>Персоналдың сәулелену дозаларын анықтау</t>
  </si>
  <si>
    <t>Персоналдың жеке сәулелену дозасын өлшеу</t>
  </si>
  <si>
    <t>Тамақ өнімдері</t>
  </si>
  <si>
    <t>тамақ өнімдерінің сәулелену фактісін анықтау</t>
  </si>
  <si>
    <t>Су</t>
  </si>
  <si>
    <t>Микроорганизмдердің жалпы санын анықтау (ашыту әдісі)</t>
  </si>
  <si>
    <t>Микроорганизмдердің жалпы санын анықтау (мембраналық сүзу әдісі)</t>
  </si>
  <si>
    <t>Жалпы колиформды бактерияларды анықтау ашыту әдісі</t>
  </si>
  <si>
    <t>Жалпы колиформды бактерияларды анықтау (мембраналық сүзу әдісі)</t>
  </si>
  <si>
    <t>Жалпы  колифагтарды анықтау (Тікелей әдіс, жинақтау әдісі)</t>
  </si>
  <si>
    <t>Термотолерантты колиформды бактерияларды анықтау ашыту әдісі</t>
  </si>
  <si>
    <t>Термотолерантты колиформды бактерияларды анықтау (мембраналық сүзу әдісі)</t>
  </si>
  <si>
    <t>Сульфитредуктивті клостридияларды анықтау.(тікелей себу әдісі)</t>
  </si>
  <si>
    <t>Сульфитредуктивті клостридияларды анықтау.(мембраналық сүзу әдісі)</t>
  </si>
  <si>
    <t>Патогенді  энтеробактерияларды анықтау.(классикалық бактериолог. әдіс)</t>
  </si>
  <si>
    <t>Патогенді энтеробактерияларды анықтау. (мембраналық сүзу әдісі)</t>
  </si>
  <si>
    <t>Колифагты анықтау.(Тікелей әдіс, жинақтау әдісі)</t>
  </si>
  <si>
    <t>S. aureus анықтау.(классикалық бактериологиялық әдіс)</t>
  </si>
  <si>
    <t>S. aureus анықтау.(классикалық мембраналық сүзу әдісі)</t>
  </si>
  <si>
    <t>PS анықтау.aeruginosa.(классикалық бактериологиялық әдіс)</t>
  </si>
  <si>
    <t>PS анықтау.aeruginosa.(классикалық мембраналық сүзу әдісі)</t>
  </si>
  <si>
    <t>E. coli индексін анықтау.(ашыту әдісі)</t>
  </si>
  <si>
    <t>E. coli индексін анықтау.(мембраналық сүзу әдісі)</t>
  </si>
  <si>
    <t>Лактозаоң ішек таяқшаларының индексін анықтау.(ашыту әдісі)</t>
  </si>
  <si>
    <t>Лактозаоң ішек таяқшаларының индексін анықтау. (мембраналық сүзу әдісі)</t>
  </si>
  <si>
    <t>Мезофильді аэробты және факультативті-анаэробты микроорганизмдердің санын анықтау (классикалық бактериологиялық әдіс)</t>
  </si>
  <si>
    <t>Мезофильді аэробты және факультативті-анаэробты микроорганизмдердің санын анықтау (мембраналық сүзу әдісі)</t>
  </si>
  <si>
    <t>ішек таяқшасы тобының бактериялары (классикалық бактериологиялық әдіс)</t>
  </si>
  <si>
    <t>ішек таяқшасы тобының бактериясын анықтау (мембраналық сүзу әдісі)</t>
  </si>
  <si>
    <t>E. coli анықтау.(классикалық бактериологиялық әдіс)</t>
  </si>
  <si>
    <t>E. coli анықтау.(классикалық мембраналық сүзу әдісі)</t>
  </si>
  <si>
    <t>PS .aeruginosa анықтау</t>
  </si>
  <si>
    <t>PS .aeruginosa анықтау.(мембраналық сүзу әдісі)</t>
  </si>
  <si>
    <t>Сульфитредуцирлеуші клостридияларды анықтау.классикалық бактериологиялық әдіс</t>
  </si>
  <si>
    <t>Патогенді  энтеробактерияларды анықтау  (классикалық бактериологиялық әдіс)</t>
  </si>
  <si>
    <t>Патогенді  энтеробактерияларды  анықтау (мембраналық сүзу әдісі)</t>
  </si>
  <si>
    <t>L.monocytogenes.классикалық бактериологиялық әдіс</t>
  </si>
  <si>
    <t>V. parahaemolyticus анықтау.(классикалық бактериологиялық әдіс)</t>
  </si>
  <si>
    <t>Enterococcus анықтау. (классикалық бактериологиялық әдіс)</t>
  </si>
  <si>
    <t>B. subtilis анықтау.(классикалық бактериологиялық әдіс)</t>
  </si>
  <si>
    <t>B. сereus анықтау.(классикалық бактериологиялық әдіс)</t>
  </si>
  <si>
    <t>Өнеркәсіптік стерильділікті зерттеу</t>
  </si>
  <si>
    <t>Сүт қышқыл  микроорганизмдерді анықтау (классикалық бактериологиялық әдіс)</t>
  </si>
  <si>
    <t>Лейконосток. анықтау (классикалық бактериологиялық әдіс)</t>
  </si>
  <si>
    <t>Бифидобактерияларды анықтау (классикалық. бактериологиялық әдіс)</t>
  </si>
  <si>
    <t>Ингибиторлық заттарды анықтау (микробиологиялық әдіс)</t>
  </si>
  <si>
    <t>C. botulinum анықтау (классикалық бактериологиялық әдіс)</t>
  </si>
  <si>
    <t>Мал шаруашылығы өнімдеріндегі антибиотиктердің қалдық мөлшерін анықтау.(бактериологиялық әдіс)</t>
  </si>
  <si>
    <t>Генетикалық түрлендірілген зерттеулерді анықтау (сапалы әдіс полимеразды-тізбекті реакция)</t>
  </si>
  <si>
    <t>Генетикалық түрлендірілген зерттеулер сандық әдіс полимеразды тізбекті реакция</t>
  </si>
  <si>
    <t>Протейді анықтау.(классикалық бактериологиялық әдіс)</t>
  </si>
  <si>
    <t>Анаэробты және аэробты микроорганизмдерді анықтау (классикалық бактериологиялық әдіс)</t>
  </si>
  <si>
    <t>Анаэробты және аэробты микроорганизмдерді анықтау (мембраналық сүзу)</t>
  </si>
  <si>
    <t>Зең саңырауқұлақтары мен ашытқыларын анықтау (классикалық бактериологиялық әдіс)</t>
  </si>
  <si>
    <t>Зең саңырауқұлақтары мен ашытқыны анықтау (мембраналық сүзу әдісі)</t>
  </si>
  <si>
    <t>Колиформды мезофильді-анаэробты, факультативті анаэробты микроорганизмдерді анықтау (классикалық бактериологиялық әдіс)</t>
  </si>
  <si>
    <t>Колиформды мезофильді-анаэробты, факультативті анаэробты микроорганизмдерді анықтау (мембраналық сүзу әдісі)</t>
  </si>
  <si>
    <t>Enterobacteriaceae анықтау (классикалық бактериологиялық әдіс)</t>
  </si>
  <si>
    <t>Enterobacteriaceae анықтау (мембраналық сүзу әдісі)</t>
  </si>
  <si>
    <t>Salmonella анықтау (классикалық бактериологиялық әдіс)</t>
  </si>
  <si>
    <t>Salmonella мембраналық сүзу әдісі</t>
  </si>
  <si>
    <t>E. coli анықтау (классикалық бактериологиялық әдіс)</t>
  </si>
  <si>
    <t>E. coli мембраналық сүзу әдісі</t>
  </si>
  <si>
    <t>PS .aeruginosa анықтау (классикалық бактериологиялық әдіс)</t>
  </si>
  <si>
    <t>PS.aeruginosa анықтау (мембраналық сүзу әдісі)</t>
  </si>
  <si>
    <t>S. aureus анықтау (классикалық бактериологиялық әдіс)</t>
  </si>
  <si>
    <t>S. aureus анықтау (мембраналық сүзу әдісі)</t>
  </si>
  <si>
    <t>зең саңырауқұлақтары мен ашытқылар классикалық бактериологиялық әдіс</t>
  </si>
  <si>
    <t>Қоршаған орта объектілерінің шайындылары</t>
  </si>
  <si>
    <t>Зең саңырауқұлақтары мен ашытқыны анықтау (классикалық бактериологиялық әдіс)</t>
  </si>
  <si>
    <t>Зең саңырауқұлақтары мен ашытқыны анықтау.(мембраналық сүзу әдісі)</t>
  </si>
  <si>
    <t>Ішек таяқшасы тобының бактериясын анықтау (классикалық бактериологиялық әдіс)</t>
  </si>
  <si>
    <t>Патогенді энтеробактерияларды анықтау (классикалық бактериологиялық әдіс)</t>
  </si>
  <si>
    <t>Шартты-патогенді энтеробактерияларды анықтау (классикалық бактериологиялық әдіс)</t>
  </si>
  <si>
    <t>Жабық үй-жайлардағы ауа</t>
  </si>
  <si>
    <t>Жалпы микробтық санды анықтау (тұндыру әдісі)</t>
  </si>
  <si>
    <t>Жалпы микробтық санды анықтау (аспирациялық әдіс)</t>
  </si>
  <si>
    <t>S. aureus анықтау (тұндыру әдісі)</t>
  </si>
  <si>
    <t>S. aureus анықтау (аспирациялық әдіс)</t>
  </si>
  <si>
    <t>Зең саңырауқұлақтары мен ашытқыны анықтау (тұндыру әдісі)</t>
  </si>
  <si>
    <t>Зең саңырауқұлақтары мен ашытқыны анықтау (аспирациялық әдіс)</t>
  </si>
  <si>
    <t>Парфюмерлік-косметикалық өнім</t>
  </si>
  <si>
    <t>Колиформды мезофильді-аэробты, факультативті анаэробты микроорганизмдерді анықтау (классикалық бактериологиялық әдіс)</t>
  </si>
  <si>
    <t>Candida тұқымдас ашытқы тәрізді саңырауқұлақтар мен зең саңырауқұлақтарын анықтау (классикалық бактериологиялық әдіс)</t>
  </si>
  <si>
    <t>Топырақ және емдік балшық</t>
  </si>
  <si>
    <t>Жалпы микробтық санды анықтау (классикалық бактериологиялық әдіс)</t>
  </si>
  <si>
    <t>Коли-титрді анықтау (классикалық бактериологиялық әдіс)</t>
  </si>
  <si>
    <t>E. coli титрді анықтау (классикалық бактериологиялық әдіс)</t>
  </si>
  <si>
    <t>Термофилдерді анықтау (классикалық бактериологиялық әдіс)</t>
  </si>
  <si>
    <t>Cl .perfringens титрін, Сl.tetani титрін анықтау (классикалық бактериологиялық әдіс)</t>
  </si>
  <si>
    <t>Дезқұралдар</t>
  </si>
  <si>
    <t>Микробқа қарсы белсенділікті анықтау (классикалық бактериологиялық әдіс)</t>
  </si>
  <si>
    <t>Candida(Candida albicans) тұқымдас саңырауқұлақтарды анықтау (классикалық бактериологиялық әдіс)</t>
  </si>
  <si>
    <t>Зарарсыздандыру белсенділігін анықтау (классикалық бактериологиялық әдіс)</t>
  </si>
  <si>
    <t>B. subtilis анықтау (классикалық бактериологиялық әдіс)</t>
  </si>
  <si>
    <t>B. Cereus анықтау (классикалық бактериологиялық әдіс)</t>
  </si>
  <si>
    <t>Медициналық мақсаттағы бұйымдарды зарарсыздандыру алдындағы тазалау сапасын бақылау</t>
  </si>
  <si>
    <t>Адамдардан алынған материал - биосубстраттар (оның ішінде науқастардан, байланыста болғандардан және профилактикалық мақсатта зерттелетін адамдардан) - микроорганизмдерді бактериологиялық бөлу және сәйкестендіру (патогенді және шартты-патогенді микрофлора тұқым мен түрге дейін)</t>
  </si>
  <si>
    <t>Қан сарысуы (серологиялық зерттеу)</t>
  </si>
  <si>
    <t>Микроорганизмдердің өсірінділері</t>
  </si>
  <si>
    <t>Шартты патогенді энтеробактерияларды, ферменттелмейтін  грамтеріс бактерияларды анықтау (классикалық бактериологиялық әдіс)</t>
  </si>
  <si>
    <t>Шартты-патогенді энтеробактерияларды, ферменттелмейтін  грамтеріс бактерияларды анықтау (Голд әдісімен)</t>
  </si>
  <si>
    <t>Коринебактерияларға ауа-тамшы инфекцияларының қоздырғыштарын анықтау (классикалық бактериологиялық әдіс)</t>
  </si>
  <si>
    <t>Менингококкқа ауа-тамшы инфекцияларының қоздырғыштарын анықтау (классикалық бактериологиялық әдіс)</t>
  </si>
  <si>
    <t>Бордетеллаға  ауа-тамшы инфекцияларының қоздырғыштарын анықтау (классикалық бактериологиялық әдіс)</t>
  </si>
  <si>
    <t>Шартты-патогенді  энтеробактерияларды, ферменттелмейтін грамтеріс бактерияларды  анықтау (Голд әдісімен)</t>
  </si>
  <si>
    <t>Стафилококкқа кокк флорасын анықтау (классикалық бактериологиялық әдіс)</t>
  </si>
  <si>
    <t>Стрептококкқа кокк флорасын анықтау (классикалық бактериологиялық әдіс)</t>
  </si>
  <si>
    <t>Кампилобактерияларды анықтау классикалық бактериологиялық әдіс</t>
  </si>
  <si>
    <t>Кандида тұқымдас саңырауқұлақтарды анықтау (классикалық бактериологиялық әдіс)</t>
  </si>
  <si>
    <t>Дисбактериозды анықтау (классикалық бактериологиялық әдіс)</t>
  </si>
  <si>
    <t>Бөлінген микроорганизмдердің антибиотикке төзімділігін анықтау жартылай сандық әдіс</t>
  </si>
  <si>
    <t>Патогенді микроорганизмдердің дезоксирибонукклеин қышқылының болуына биоматериалды зерттеу  сапалық әдіс классикалық полимеразды-тізбекті реакция</t>
  </si>
  <si>
    <t>Іш сүзегі пассивті гемагглютинация реакциясы (VI-антиген)</t>
  </si>
  <si>
    <t>Сальмонеллезге пассивті гемагглютинация реакциясы</t>
  </si>
  <si>
    <t>Дифтерияға, сіреспеге пассивті гемагглютинация реакциясы</t>
  </si>
  <si>
    <t>Әртүрлі микроорганизмдерге иммуноферменттік талдау</t>
  </si>
  <si>
    <t>бөлінген микроорганизмдерді фаготиптеу (оның ішінде іш сүзегі мен паратифтердің, алтын түстес стафилококктың қоздырғыштары) классикалық бактериологиялық әдіс</t>
  </si>
  <si>
    <t>tox + генін анықтау ПТР әдісі</t>
  </si>
  <si>
    <t>Қоректік орталар</t>
  </si>
  <si>
    <t>Өсу, дифференцирлеуші және тежеу қасиеттерін анықтау                                                                 классикалық бактериологиялық әдіс</t>
  </si>
  <si>
    <t>Қосымша прейскурант</t>
  </si>
  <si>
    <t>Бөлінген микроорганизмдердің антибиотикке төзімділігін анықтау диско-диффузиялық әдіс,
сериялық сұйылту әдісі</t>
  </si>
  <si>
    <t>Анализаторда бөлінген микроорганизмдердің антибиотикке сезімталдығын анықтау</t>
  </si>
  <si>
    <t>Бөлінген микроорганизмдердің антибиотикке сезімталдығын анықтау, сериялық сұйылту әдісі</t>
  </si>
  <si>
    <t>ССБ (құзыреттілікті бағалау, қайта тестілеу), классикалық бактериологиялық әдіс.</t>
  </si>
  <si>
    <t>ССБ (құзыреттілікті бағалау, қайта тестілеу), нақты уақыт режимінде полимеразды тізбекті реакция әдісі.</t>
  </si>
  <si>
    <t>ССБ (құзыреттілікті бағалау, қайта тестілеу), автоматты анализаторда.</t>
  </si>
  <si>
    <t>Нақты уақыт режимінде полимеразды-тізбекті реакция әдісімен патогенді микроорганизмдердің дезоксирибонуклеин қышқылының болуына биоматериалды зерттеу (скринингтік тест)</t>
  </si>
  <si>
    <t>Нақты уақыт режимінде полимеразды-тізбекті реакция әдісімен патогенді микроорганизмнің дезоксирибонуклеин қышқылының болуына биоматериалды зерттеу.</t>
  </si>
  <si>
    <t>Масс-спектрометрия әдісімен бөлінген таза өсіріндіні анықтау</t>
  </si>
  <si>
    <t>Анализатордағы микроорганизмдерді анықтау</t>
  </si>
  <si>
    <t>Автоклавты бактериологиялық әдіспен зарарсыздандыруды бақылау</t>
  </si>
  <si>
    <t>Молекулярлық-генетикалық әдіспен төзімділік гендерін анықтау</t>
  </si>
  <si>
    <t>Нативті жағынды әдісімен гельминт жұмыртқаларын анықтау</t>
  </si>
  <si>
    <t>Като әдісі</t>
  </si>
  <si>
    <t>Калантариан әдісі</t>
  </si>
  <si>
    <t>Формалин-эфирлік тұндырудың модернизацияланған әдісі</t>
  </si>
  <si>
    <t>Берман әдісі</t>
  </si>
  <si>
    <t>Харада-Мори әдісі</t>
  </si>
  <si>
    <t>Люголь ерітіндісімен нативті жағынды әдісімен ішектің патогенді қарапайымдыларының гельминттері мен цисталарының жұмыртқаларын анықтау</t>
  </si>
  <si>
    <t>Микропрепараттардағы патогенді қарапайымдылардың гельминттері мен цисталарының жұмыртқаларын растау</t>
  </si>
  <si>
    <t>Макропрепараттардағы гельминттердің дернәсілдік сатыларын растау</t>
  </si>
  <si>
    <t>Макроскопиялық зерттеу әдісі</t>
  </si>
  <si>
    <t>Фюллеборн әдісі</t>
  </si>
  <si>
    <t>Токсоплазмаға Ig М анықтау</t>
  </si>
  <si>
    <t>Токсоплазмаға Ig G анықтау</t>
  </si>
  <si>
    <t>Лямблия антигендеріне Ig A,M, G анықтау</t>
  </si>
  <si>
    <t>Лямблия антигендеріне Ig М анықтау</t>
  </si>
  <si>
    <t>Бір камералы эхинококк антигендеріне Ig G анықтау</t>
  </si>
  <si>
    <t>Описторхис антигендеріне Ig М анықтау</t>
  </si>
  <si>
    <t>Описторхис антигендеріне Ig G анықтау</t>
  </si>
  <si>
    <t>Трихинелла антигендеріне Ig M K анықтау</t>
  </si>
  <si>
    <t>Трихинелла антигендеріне Ig G анықтау</t>
  </si>
  <si>
    <t>Токсокар антигендеріне Ig G анықтау</t>
  </si>
  <si>
    <t>Ішек құрт антигендеріне Ig G анықтау</t>
  </si>
  <si>
    <t>Гельминт антигендеріне Ig G анықтау</t>
  </si>
  <si>
    <t>Робинович бойынша перианальды-ректалды қырындыны зерттеу</t>
  </si>
  <si>
    <t>Перианальды-ректалды қырындыны зерттеу</t>
  </si>
  <si>
    <t>Грэхэм бойынша перианальды-ректалды қырындыны зерттеу</t>
  </si>
  <si>
    <t>Микроскопиялық әдіспен дуоденальды ішіндегі мен өтті зерттеу</t>
  </si>
  <si>
    <t>Зәрді микроскопиялық әдіспен зерттеу</t>
  </si>
  <si>
    <t>Жұлын-ми сұйықтығын микроскопиялық әдіспен зерттеу</t>
  </si>
  <si>
    <t>Романенко әдісімен ағынды суларды зерттеу</t>
  </si>
  <si>
    <t>Падченко әдісімен ағынды суларды зерттеу</t>
  </si>
  <si>
    <t>Василькова әдісімен олардың ашық су айдындарының суын зерттеу</t>
  </si>
  <si>
    <t>Ауыз суды мембраналық сүзу әдісімен зерттеу</t>
  </si>
  <si>
    <t>Жүзу бассейндерінің суын мембраналық сүзу әдісімен зерттеу</t>
  </si>
  <si>
    <t>Романенко әдісімен көкөністерді, жемістерді , жидектерді, аскөкті зерттеу</t>
  </si>
  <si>
    <t>Романенко әдісімен шайындыны зерттеу</t>
  </si>
  <si>
    <t>Романенко әдісімен топырақты зерттеу</t>
  </si>
  <si>
    <t>Падченко әдісімен топырақты зерттеу</t>
  </si>
  <si>
    <t>Балықты компрессорлық әдіспен зерттеу</t>
  </si>
  <si>
    <t>Балықты ас қорыту әдісімен зерттеу</t>
  </si>
  <si>
    <t>Етті компрессорлық әдіспен зерттеу</t>
  </si>
  <si>
    <t>Етті ас қорыту әдісімен зерттеу</t>
  </si>
  <si>
    <t>Калледин мен Романенко әдісі бойынша үй шаңындағы гельминт жұмыртқаларын анықтау</t>
  </si>
  <si>
    <t>Үй шаңы кенелерін анықтауға арналған акарологиялық әдіс</t>
  </si>
  <si>
    <t>Безгек қоздырғыштарының болуына гемопрепараттарды зерттеу</t>
  </si>
  <si>
    <t>Микрофилярий қоздырғыштарының болуына гемопрепараттарды зерттеу</t>
  </si>
  <si>
    <t>Лейшманиоз қоздырғыштарының жағындыларын зерттеу</t>
  </si>
  <si>
    <t>Микрофилярий болуына knott  қалың тамшысын зерттеу</t>
  </si>
  <si>
    <t>ПТР әдісімен А/В тұмауына зерттеу</t>
  </si>
  <si>
    <t>Тұмауға зерттеу. Тұмауға қарсы антиденелерді анықтау</t>
  </si>
  <si>
    <t>Тұмау және басқа ЖРВИ. Тұмау вирусын жұтқыншақ пен мұрын жағындыларында, секциялық материалда оқшаулау</t>
  </si>
  <si>
    <t>ЖРВИ -Скрин. Жұтқыншақ пен мұрын жағындыларында, секциялық материалда вирустың РНҚ-сын анықтау</t>
  </si>
  <si>
    <t>Энтеровирустық инфекцияларға зерттеу. Вирусологиялық әдіспен қоздырғышты анықтау</t>
  </si>
  <si>
    <t>ПТР әдісімен энтеровирустарға зерттеу</t>
  </si>
  <si>
    <t>Энтеровирустық инфекциялар. қоршаған орта сынамаларындағы вирусты оқшаулау (ағынды су, ауыз су, ашық су айдындары, жүзу бассейндері)</t>
  </si>
  <si>
    <t>Полиомиелит. Вирусты нәжісте, ликворда, секциялық материалда оқшаулау</t>
  </si>
  <si>
    <t>ИФТ әдісімен А гепатиті вирусына М класты иммуноглобулиндерді анықтау</t>
  </si>
  <si>
    <t>нәжісте, қоршаған орта сынамаларында (ағынды су, ауыз су) А гепатиті вирусының антигенін анықтау,</t>
  </si>
  <si>
    <t>ИФТ әдісімен В гепатиті вирусына антиденелер мен антигендерді анықтау</t>
  </si>
  <si>
    <t>HBsAg анықтау</t>
  </si>
  <si>
    <t>Растаумен HBsAg анықтау;</t>
  </si>
  <si>
    <t>Hbeag анықтау,</t>
  </si>
  <si>
    <t>НВcor total анықтау,</t>
  </si>
  <si>
    <t>НВcor IgM анықтау,</t>
  </si>
  <si>
    <t>НВs-total анықтау,</t>
  </si>
  <si>
    <t>AHBeIgG анықтау</t>
  </si>
  <si>
    <t>Вирустық гепатиттерге зерттеу ПТР әдісімен В гепатитінің қоздырғышын анықтау (сапалық талдау)</t>
  </si>
  <si>
    <t>Вирустық гепатиттерге зерттеу ПТР әдісімен В гепатитінің қоздырғышын анықтау (сандық талдау)</t>
  </si>
  <si>
    <t>ПТР әдісімен В гепатиті вирусының A, B, C және D генотиптерін анықтау</t>
  </si>
  <si>
    <t>ВВГ дәрілік заттарына дәрілік төзімділікті анықтау. ПТР әдісімен</t>
  </si>
  <si>
    <t>Дельта гепатиті вирусына антиденелерді анықтау</t>
  </si>
  <si>
    <t>ПТР әдісімен Д гепатиті вирусының РНҚ анықтау (сапалық талдау)</t>
  </si>
  <si>
    <t>ПТР әдісімен Д гепатиті вирусының РНҚ анықтау (сандық талдау)</t>
  </si>
  <si>
    <t>С гепатиті вирусына антиденелерді ИФТ әдісімен анықтау</t>
  </si>
  <si>
    <t>С гепатиті вирусына антиденелерді растау</t>
  </si>
  <si>
    <t>Вирустық гепатиттерге зерттеулер ПТР әдісімен С гепатитінің қоздырғышын анықтау (сапалық талдау)</t>
  </si>
  <si>
    <t>Вирустық гепатиттерге зерттеулер ПТР әдісімен С гепатитінің қоздырғышын анықтау (сандық талдау)</t>
  </si>
  <si>
    <t>С гепатиті вирусының генотипін анықтау (1a, 1b, 2, 3a, 4)</t>
  </si>
  <si>
    <t>ИФТ әдісімен ротовирустардың антигенін анықтау</t>
  </si>
  <si>
    <t>Ротавирустық, астро / нора вирустық инфекциялар. ПТР әдісімен</t>
  </si>
  <si>
    <t>ИФТ әдісімен қызылша вирусына М класты иммуноглобулиндерді анықтау</t>
  </si>
  <si>
    <t>ИФТ әдісімен қызылша вирусына G класты иммуноглобулиндерді анықтау</t>
  </si>
  <si>
    <t>ИФТ әдісімен қызамық вирусына М класты иммуноглобулиндерді анықтау</t>
  </si>
  <si>
    <t>Қызамық вирусына G класты иммуноглобулиндерді ИФТ әдісімен анықтау</t>
  </si>
  <si>
    <t>ИФТ әдісімен қызамық вирусына G класты иммуноглобулиндердің авидтілік индексін анықтау</t>
  </si>
  <si>
    <t>ПТР әдісімен қызамықты анықтау (сапалық талдау)</t>
  </si>
  <si>
    <t>Жатырдың тіндік өсіріндісінің 1-ші матрацын өсіру</t>
  </si>
  <si>
    <t>Вирусологиялық белсенділікке дезинфекциялау құралдарын зерттеу (сүрту/суару)</t>
  </si>
  <si>
    <t>Вирусологиялық белсенділікке дезинфекциялау құралдарын зерттеу (ақуызды ақуызсыз жүктемеден батыру))</t>
  </si>
  <si>
    <t>Коронавирустық инфекцияға молекулалық генетикалық зерттеу (ПТР)</t>
  </si>
  <si>
    <t>Иммуноферменттік талдау арқылы SARS-CoV-2 (COVID19) коронавирусына М класты антиденелерді (IgM) анықтау</t>
  </si>
  <si>
    <t>SARS-CoV-2 (COVID19) коронавирусына G класындағы (IgG) антиденелерді иммуноферменттік талдау арқылы анықтау</t>
  </si>
  <si>
    <t>Вирусты жинау және жинақтау қызметі</t>
  </si>
  <si>
    <t>Тест-жиынтықтарды верификациялау бойынша қызмет (ИФТ)</t>
  </si>
  <si>
    <t>Тест-жинақтарды верификациялау жөніндегі қызмет (ПТР)</t>
  </si>
  <si>
    <t>Арбитраждық зерттеу (ИФТ)</t>
  </si>
  <si>
    <t>Арбитраждық зерттеу (ПТР)</t>
  </si>
  <si>
    <t>Тырысқақ</t>
  </si>
  <si>
    <t>Тырысқаққа материал зерттеу (бактериологиялық әдіс)</t>
  </si>
  <si>
    <t>Тырысқақ өсірінділерін сәйкестендіру</t>
  </si>
  <si>
    <t>Тырысқаққа материал зерттеу (МФА)</t>
  </si>
  <si>
    <t>Тырысқаққа материал зерттеу (серологиялық әдіс (РПГА)</t>
  </si>
  <si>
    <t>Тырысқаққа материал зерттеу (полимеразды тізбекті реакция әдісі)</t>
  </si>
  <si>
    <t>Сібір жарасына  материал зерттеу (бактериологиялық әдіс)</t>
  </si>
  <si>
    <t>Сібір жарасына материал зерттеу (серологиялық әдіс (РПГA)</t>
  </si>
  <si>
    <t>Сібір жарасына  материал зерттеу (биологиялық әдіс)</t>
  </si>
  <si>
    <t>Сібір жарасына  материал зерттеу (полимеразды тізбекті реакция әдісі)</t>
  </si>
  <si>
    <t>Сібір жарасы</t>
  </si>
  <si>
    <t>Бруцеллезге материал зерттеу (бактериологиялық әдіс)</t>
  </si>
  <si>
    <t>Бруцеллезге  материал зерттеу (серологиялық әдіс (р. Хеддлсон, Р. Райт)</t>
  </si>
  <si>
    <t>Серологиялық әдіспен бруцеллезге материал зерттеу (р. Хедделсон)</t>
  </si>
  <si>
    <t>Р. Райт серологиялық әдісімен бруцеллезге  материал зерттеу)</t>
  </si>
  <si>
    <t>Бруцеллезге  материал зерттеу (полимеразды тізбекті реакция әдісі)</t>
  </si>
  <si>
    <t>Бруцеллезге материал зерттеу (серологиялық әдіс (РПГA)</t>
  </si>
  <si>
    <t>Бруцеллезге  материал зерттеу (сақина сынамасы)</t>
  </si>
  <si>
    <t>Бруцеллезге материал зерттеу (Роз-Бенгал)</t>
  </si>
  <si>
    <t>ИФТ әдісімен бруцеллезге зерттеу (Ig A, Ig G)</t>
  </si>
  <si>
    <t>ИФТ әдісімен бруцеллезге зерттеу (Ig M, Ig G)</t>
  </si>
  <si>
    <t>Бруцеллезге  материалды полимеразды тізбекті реакция әдісімен зерттеу (түрлік құрамын анықтау)</t>
  </si>
  <si>
    <t>Пастереллезге  материал зерттеу (бактериологиялық әдіс)</t>
  </si>
  <si>
    <t>Пастереллезге  материал зерттеу (биологиялық әдіс)</t>
  </si>
  <si>
    <t>Пастереллезге  материал зерттеу (серологиялық әдіс)</t>
  </si>
  <si>
    <t>Туляремияға материал зерттеу (бактериологиялық әдіс)</t>
  </si>
  <si>
    <t>Туляремияға  материал зерттеу (биологиялық әдіс)</t>
  </si>
  <si>
    <t>Туляремияға  материал зерттеу (серологиялық әдіс (РПГa)</t>
  </si>
  <si>
    <t>Туляремияға  материал зерттеу (серологиялық әдіс (РА)</t>
  </si>
  <si>
    <t>Туляремияға  материал зерттеу (ИФТ әдісі)</t>
  </si>
  <si>
    <t>Туляремияға  материал зерттеу (полимеразды тізбекті реакция әдісі)</t>
  </si>
  <si>
    <t>Туляремияға материал зерттеу (флуоресцентті микроскопия)</t>
  </si>
  <si>
    <t>Полимеразды тізбекті реакция әдісімен туляремияға  материал зерттеу (түрлік құрамын анықтау)</t>
  </si>
  <si>
    <t>Материалды иерсиниозға зерттеу (бактериологиялық әдіс)</t>
  </si>
  <si>
    <t xml:space="preserve">Иерсиниозға, жалғантуберкулезге материал зерттеу (серологиялық әдіс, РПГА) </t>
  </si>
  <si>
    <t>Материалды иерсиниозға, жалғантуберкулезге зерттеу (полимеразды тізбекті реакция әдісі)</t>
  </si>
  <si>
    <t>Иерсиниозға  материал зерттеу (ИФТ әдісі)</t>
  </si>
  <si>
    <t>Листериозға  материал зерттеу (бактериологиялық әдіс)</t>
  </si>
  <si>
    <t>Листериозға  материал зерттеу (серологиялық әдіс (RPGA)</t>
  </si>
  <si>
    <t>Листериозға  материал зерттеу (полимеразды тізбекті реакция әдісі)</t>
  </si>
  <si>
    <t>Листериозға  материал зерттеу (ИФТ әдісі)</t>
  </si>
  <si>
    <t>Лептоспирозға  материал зерттеу (бактериологиялық әдіс)</t>
  </si>
  <si>
    <t>Лептоспирозға  материал зерттеу (серологиялық әдіс (rpga)</t>
  </si>
  <si>
    <t>Лептоспирозға  материал зерттеу (ИФТ әдісі)</t>
  </si>
  <si>
    <t>Лептоспирозға  материал зерттеу (полимеразды тізбекті реакция әдісі)</t>
  </si>
  <si>
    <t>Эпидемиялық бөртпе сүзегі (Брилль ауруы)</t>
  </si>
  <si>
    <t>Бөртпе сүзегіне материал зерттеу (серологиялық әдіс (РСК)</t>
  </si>
  <si>
    <t>Бөртпе сүзегіне материал зерттеу ( ИФТ әдісі)</t>
  </si>
  <si>
    <t>Бөртпе сүзегіне материал зерттеу (полимеразды тізбекті реакция әдісі)</t>
  </si>
  <si>
    <t>Егеуқұйрық бөртпе сүзегі</t>
  </si>
  <si>
    <t>Егеуқұйрық бөртпе сүзегіне  материал зерттеу (серологиялық әдіс (РСК)</t>
  </si>
  <si>
    <t>Егеуқұйрық бөртпе сүзегіне  материал зерттеу (ИФТ әдісі)</t>
  </si>
  <si>
    <t>Егеуқұйрық бөртпе сүзегіне материал зерттеу (полимеразды тізбекті реакция әдісі)</t>
  </si>
  <si>
    <t>Кене бөртпе  сүзегіне  материал зерттеу (серологиялық әдіс (РСК)</t>
  </si>
  <si>
    <t>Кене бөртпе сүзегіне материал зерттеу (ИФТ әдісі)</t>
  </si>
  <si>
    <t>Кене бөртпе сүзегіне материал зерттеу (полимеразды тізбекті реакция әдісі)</t>
  </si>
  <si>
    <t>Кене бөртпе сүзегі</t>
  </si>
  <si>
    <t>Ку-қызбасы</t>
  </si>
  <si>
    <t>Ку-қызбасына  материал зерттеу (серологиялық әдіс (РСК)</t>
  </si>
  <si>
    <t>Ку -қызбасына  материал зерттеу (полимеразды тізбекті реакция әдісі)</t>
  </si>
  <si>
    <t>Боррелиозға  материал зерттеу (полимеразды тізбекті реакция әдісі)</t>
  </si>
  <si>
    <t>Бореллиозға  материал зерттеу (ИФТ әдісі)</t>
  </si>
  <si>
    <t>Басқа риккетсиоздар</t>
  </si>
  <si>
    <t>Материалды басқа риккетсиоздарға зерттеу (серологиялық әдіс)</t>
  </si>
  <si>
    <t>Материалды басқа риккетсиоздарға зерттеу (полимеразды тізбекті реакциялар әдісі)</t>
  </si>
  <si>
    <t>Материалды басқа риккетсиоздарға зерттеу (ИФТ әдісі)</t>
  </si>
  <si>
    <t>Легионеллезге  материал зерттеу (бактериологиялық әдіс)</t>
  </si>
  <si>
    <t>Легионеллезге материал зерттеу (полимеразды тізбекті реакция әдісі)</t>
  </si>
  <si>
    <t>Қырым-Конго геморрагиялық қызбасы (ҚКГҚ)</t>
  </si>
  <si>
    <t>ҚКГҚ-ға материал зерттеу (полимеразды тізбекті реакция әдісі)</t>
  </si>
  <si>
    <t>ҚКГҚ-ға материал зерттеу (ИФТ)</t>
  </si>
  <si>
    <t>Бүйрек синдромды геморрагиялық қызба (БСГҚ)</t>
  </si>
  <si>
    <t>БСГҚ-ға материал зерттеу (полимеразды тізбекті реакция әдісі)</t>
  </si>
  <si>
    <t>БСГҚ-ға материал зерттеу (ИФТ әдісі)</t>
  </si>
  <si>
    <t>БСГҚ-ға материал зерттеу (MФТ әдісі)</t>
  </si>
  <si>
    <t>Этиологиясы белгісіз қызба (ЭБҚ)</t>
  </si>
  <si>
    <t>ЭБҚ-ға материал зерттеу (полимеразды тізбекті реакция әдісі)</t>
  </si>
  <si>
    <t>Денге қызбасы (ДҚ)</t>
  </si>
  <si>
    <t>ДҚ-ға материал зерттеу (полимеразды тізбекті реакция әдісі)</t>
  </si>
  <si>
    <t>ДҚ-ға материал зерттеу (ИФТ әдісі)</t>
  </si>
  <si>
    <t>ЭБҚ-ға материал зерттеу (ИФТ әдісі)</t>
  </si>
  <si>
    <t>Батыс Ніл қызбасы (БН)</t>
  </si>
  <si>
    <t>БН-ге материал зерттеу (полимеразды тізбекті реакция әдісі)</t>
  </si>
  <si>
    <t xml:space="preserve">ЧҚ-ға материал зерттеу (полимеразды тізбекті реакция әдісі) </t>
  </si>
  <si>
    <t>Хламидиозға материал зерттеу (полимеразды тізбекті реакция әдісі)</t>
  </si>
  <si>
    <t>КЭ-ге материал зерттеу (полимеразды тізбекті реакция әдісі)</t>
  </si>
  <si>
    <t>Чукугунья қызбасы (ЧҚ)</t>
  </si>
  <si>
    <t>Зика қызбасы (ЗҚ)</t>
  </si>
  <si>
    <t>ЗҚ-ға материал зерттеу (полимеразды тізбекті реакция әдісі)</t>
  </si>
  <si>
    <t>БН-ге материал зерттеу (ИФТ әдісі)</t>
  </si>
  <si>
    <t xml:space="preserve">ЗҚ-ға материал зерттеу (ИФТ әдісі) </t>
  </si>
  <si>
    <t xml:space="preserve">ЧҚ-ға материал зерттеу (ИФТ әдісі) </t>
  </si>
  <si>
    <t>Хламидиозға материал зерттеу (ИФТ әдісі)</t>
  </si>
  <si>
    <t>КЭ-ге материал зерттеу (ИФТ әдісі)</t>
  </si>
  <si>
    <t>Кене энцефалиті (КЭ)</t>
  </si>
  <si>
    <t>Кене инфекциялары</t>
  </si>
  <si>
    <t>ПТР әдісімен кене инфекцияларына материал зерттеу (мутиплексті реакция )</t>
  </si>
  <si>
    <t>Кенелердің тектік, түрлік тиесілігін анықтау</t>
  </si>
  <si>
    <t>Дезинфекциялау құралдары</t>
  </si>
  <si>
    <t>АҚИ қоздырғыштарына дез.құралдардың белсенділігін зерттеу (Бруцеллез)</t>
  </si>
  <si>
    <t>АҚИ қоздырғыштарына жеке қорғаныш құралдарын зерттеу (Бруцеллез)</t>
  </si>
  <si>
    <t>АҚИ қоздырғыштарына дәрілік препараттардың микробқа қарсы белсенділігін зерттеу (Бруцеллез)</t>
  </si>
  <si>
    <t>АҚИ қоздырғыштарына дезқұралдардың белсенділігін зерттеу (Сібір жарасы)</t>
  </si>
  <si>
    <t>АҚИ қоздырғыштарына жеке қорғаныш құралдарын зерттеу (Сібір жарасы)</t>
  </si>
  <si>
    <t>АҚИ қоздырғыштарына дәрілік препараттардың микробқа қарсы белсенділігін зерттеу (Сібір жарасы)</t>
  </si>
  <si>
    <t>АҚИ қоздырғыштарына дезқұралдардың белсенділігін зерттеу (тырысқақ)</t>
  </si>
  <si>
    <t>АҚИ қоздырғыштарына жеке қорғаныш құралдарын зерттеу (тырысқақ)</t>
  </si>
  <si>
    <t>АҚИ қоздырғыштарына дәрілік препараттардың микробқа қарсы белсенділігін зерттеу (тырысқақ)</t>
  </si>
  <si>
    <t>АҚИ қоздырғыштарына дезқұралдардың белсенділігін зерттеу (Туляремия)</t>
  </si>
  <si>
    <t>АҚИ қоздырғыштарына дәрілік заттардың микробқа қарсы белсенділігін зерттеу (Туляремия)</t>
  </si>
  <si>
    <t>АҚИ қоздырғыштарына дезқұралдардың белсенділігін зерттеу (Туберкулез)</t>
  </si>
  <si>
    <t>АҚИ қоздырғыштарына жеке қорғаныш құралдарын зерттеу (Туберкулез)</t>
  </si>
  <si>
    <t>АҚИ қоздырғыштарына дәрілік препараттардың микробқа қарсы белсенділігін зерттеу (Туберкулез)</t>
  </si>
  <si>
    <t>АҚИ қоздырғыштарына дезқұралдардың белсенділігін зерттеу (Пастереллез)</t>
  </si>
  <si>
    <t>АҚИ (Легионеллез)қоздырғыштарына дезқұралдардың белсенділігін зерттеу</t>
  </si>
  <si>
    <t>Зоонозды инфекциялардың қоздырғыштарына дезқұралдардың белсенділігін зерттеу (ішек иерсиниозы)</t>
  </si>
  <si>
    <t>АҚИ қоздырғыштарына дәрілік препараттардың микробқа қарсы белсенділігін зерттеу (ішек иерсиниозы)</t>
  </si>
  <si>
    <t>Зоонозды инфекциялардың қоздырғыштарына дезқұралдардың белсенділігін зерттеу (жалғантуберкулез)</t>
  </si>
  <si>
    <t>АҚИ  қоздырғыштарына дәрілік препараттардың микробқа қарсы белсенділігін зерттеу (жалғантуберкулез)</t>
  </si>
  <si>
    <t>Зоонозды инфекциялардың қоздырғыштарына дезқұралдардың белсенділігін зерттеу (листериоз)</t>
  </si>
  <si>
    <t>АҚИ қоздырғыштарына дәрілік препараттардың микробқа қарсы белсенділігін зерттеу (листериоз)</t>
  </si>
  <si>
    <t>Өсу, дифференцирлеуші және тежеу қасиеттерін анықтау (бактериологиялық әдіс)</t>
  </si>
  <si>
    <t>Микрофлораның антибиотикке сезімталдығын анықтау</t>
  </si>
  <si>
    <t>Көлік ортасы</t>
  </si>
  <si>
    <t>Аса қауіпті және зооноздық инфекцияларға жүргізілген зертханалық сынақтардың қорытындылары бойынша қорытынды беру</t>
  </si>
  <si>
    <t>Аса қауіпті және зооноздық инфекцияларға ғылыми зерттеулер қорытындылары бойынша ғылыми есеп</t>
  </si>
  <si>
    <t>Дискілер әдісімен (инфекцияның бір түріне) аса қауіпті инфекциялар қоздырғыштарының микробқа қарсы препараттарға төзімділігін анықтау</t>
  </si>
  <si>
    <t>Зооноздық инфекциялардағы қоздырғыштардың микробқа қарсы препараттарға төзімділігін дискілер әдісімен анықтау (инфекцияның бір түріне)</t>
  </si>
  <si>
    <t>Аса қауіпті инфекциялар қоздырғыштарының сериялық сұйылту әдісімен микробқа қарсы препараттарға төзімділігін анықтау (инфекцияның бір түріне)</t>
  </si>
  <si>
    <t>Сериялық сұйылту әдісімен зооноздық инфекциялардағы қоздырғыштардың микробқа қарсы препараттарға төзімділігін анықтау (инфекцияның бір түріне)</t>
  </si>
  <si>
    <t>Инфекциялық сырқаттанушылық және сыртқы ортаның қауіпті факторлары бойынша архивтік деректерді ұсыну</t>
  </si>
  <si>
    <t>Сан эпид мониторинг және қадағалау бағдарламаларын жүргізу бойынша курстар</t>
  </si>
  <si>
    <t>Клиникалық, эпидемиологиялық зерттеулер жүргізу үшін зерттеу хаттамасын және сауалнаманы әзірлеу жөніндегі қызметтер</t>
  </si>
  <si>
    <t>Клиникалық, эпидемиологиялық зерттеулер бойынша деректер базасына талдау жасауды ұйымдастыру және жүргізу</t>
  </si>
  <si>
    <t>ДЕЗИНФЕКЦИЯЛЫҚ ЖӘНЕ ДЕЗИНСЕКЦИЯЛЫҚ ІС-ШАРАЛАР ЖҮРГІЗУ</t>
  </si>
  <si>
    <t>Үй-жайларды профилактикалық дезинфекциялау</t>
  </si>
  <si>
    <t>Іргелес аумақтарды дератизациялау</t>
  </si>
  <si>
    <t>Үй-жайды дезинсекциялау</t>
  </si>
  <si>
    <t>Іргелес аумақтарды дезинсекциялау</t>
  </si>
  <si>
    <t>Бақылаудағы өнімді мемлекеттік тіркеу қажеттілігі туралы растау хатын ұсыну (жобалау және жобалау алдындағы құжаттарды сараптау)</t>
  </si>
  <si>
    <t>Жобалау, жобалау алдындағы құжаттарды сараптау</t>
  </si>
  <si>
    <t>Маманның объектіге шығуы</t>
  </si>
  <si>
    <t>Зерттеу хаттамасын ресімдеу</t>
  </si>
  <si>
    <t>МЕМЛЕКЕТТІК және МЕМЛЕКЕТТІК ЕМЕС ТІРКЕУ</t>
  </si>
  <si>
    <t>Қызмет бағасы, теңгемен</t>
  </si>
  <si>
    <t>Мемлекеттік тіркеуге жататын өнімдерге құжаттарды сараптау, сараптамалық қорытындымен ғылыми есепті ресімдеу.</t>
  </si>
  <si>
    <t>Есепті ресімдеу (ғылыми, зерттеу, ғылыми-зерттеу және т.б.).)</t>
  </si>
  <si>
    <t>Қорытындыны ресімдеу (сараптамалық, зерттеу және т.б.)</t>
  </si>
  <si>
    <t>Зертханалық-аспаптық зерттеулердің нәтижелері бойынша қорытынды (су, тамақ өнімдері, топырақ, атмосфералық ауа, жұмыс аймағының ауасы, шу, діріл, электромагниттік өрістер, микроклимат, жарықтандыру және т.б.)</t>
  </si>
  <si>
    <t>ЗЕРТХАНААРАЛЫҚ САЛЫСТЫРМАЛЫ ЗЕРТТЕУЛЕР (ЗАСЗ), КОНСУЛЬТАТИВТІК КӨМЕК, АУДИТ</t>
  </si>
  <si>
    <t>Ауыз су</t>
  </si>
  <si>
    <t>22С және 37с температурада ЖМС анықтау</t>
  </si>
  <si>
    <t>Энтерококктар</t>
  </si>
  <si>
    <t>Сульфитредуктивті клостридия споралары</t>
  </si>
  <si>
    <t>Ішек таяқшасы тобының бактериялары (ІТТБ)</t>
  </si>
  <si>
    <t>R. aeruginosa</t>
  </si>
  <si>
    <t>Топырақ, жер (қорғасын, кадмий)</t>
  </si>
  <si>
    <t>Тамақ өнімдері: жарма, күріш (қорғасын, кадмий)</t>
  </si>
  <si>
    <t>Шарап-арақ өнімдері, этил спирті және сусындар (қорғасын, кадмий)</t>
  </si>
  <si>
    <t>Қан сарысуы</t>
  </si>
  <si>
    <t>В гепатиті вирусының HBsAg беткі антигенін анықтау</t>
  </si>
  <si>
    <t>С гепатиті вирусына антиденелерді анықтау</t>
  </si>
  <si>
    <t>Қызылшаға IgM класындағы иммуноглобулиндерді анықтау</t>
  </si>
  <si>
    <t>Радиациялық қауіпсіздік референс-зертханасы</t>
  </si>
  <si>
    <t>Құрылыс материалы Цемент</t>
  </si>
  <si>
    <t>Радионуклидтердің меншікті тиімді белсенділігін анықтау</t>
  </si>
  <si>
    <t>Безгекке  гемоскопиялық қан препараттары (қалың тамшы, жұқа жағынды)</t>
  </si>
  <si>
    <t>Адамның қан сарысуы (бруцеллезге зерттеу)</t>
  </si>
  <si>
    <t>ЗАСЗ бойынша есепті және статистикалық талдау мен есептеуді рәсімдеу</t>
  </si>
  <si>
    <t>Пән атауы</t>
  </si>
  <si>
    <t>1 курсантқа бір күндік оқу құны (теңге)</t>
  </si>
  <si>
    <t>1 курсантқа 2 сағатқа оқу құны (теңге)</t>
  </si>
  <si>
    <t>Құны  сағ. (теңге)</t>
  </si>
  <si>
    <t>Зертханалық диагностика бойынша жұмыс орнындағы тағылымдама</t>
  </si>
  <si>
    <t>Семинарлар, көшпелі оқыту</t>
  </si>
  <si>
    <t>Семинарлар</t>
  </si>
  <si>
    <t>Семинарлар (қашықтықтан)</t>
  </si>
  <si>
    <t xml:space="preserve">Эпидемияға қарсы іс-шараларды ұйымдастыру, жұқпалы және паразиттік аурулардың алдын алудың өзекті мәселелері бойынша және т. б. бұрқ етпе кезінде қауіп-қатер коммуникациясы мәселелері бойынша көшпелі тренингтер мен семинарлар өткізу.
</t>
  </si>
  <si>
    <t xml:space="preserve">Кәсіпорындардың, ұйымдардың халықтың декреттелген топтарын гигиеналық оқыту (Санитариялық минимум)
</t>
  </si>
  <si>
    <t>ЖОО және колледж студенттерінің өндірістік практикасы</t>
  </si>
  <si>
    <t>Қызмет (пән) атауы</t>
  </si>
  <si>
    <t>Жоғары оқу орнының, колледждің 1 студентіне арналған оқу-өндірістік практика</t>
  </si>
  <si>
    <t>Мамандарды оқыту, біліктілікті арттыру курстары, сертификаттау курстары (1 курсантқа төленетін баға)</t>
  </si>
  <si>
    <t>Жоғары кәсіптік білімі бар мамандар</t>
  </si>
  <si>
    <t xml:space="preserve">Мамандарды оқыту, біліктілікті арттыру курстары </t>
  </si>
  <si>
    <t>оның ішінде</t>
  </si>
  <si>
    <t>2 кредит / 60 сағат</t>
  </si>
  <si>
    <t>3 кредит / 90 сағат</t>
  </si>
  <si>
    <t>4 несие /120 сағат</t>
  </si>
  <si>
    <t>5 кредит / 150 сағат</t>
  </si>
  <si>
    <t xml:space="preserve">Мамандарды оқыту, біліктілікті арттыру курстары, қашықтықтан </t>
  </si>
  <si>
    <t>Мамандарды оқыту, материалдық шығындарды ескере отырып, біліктілікті арттыру курстары</t>
  </si>
  <si>
    <t>Орта кәсіптік білімі бар мамандар</t>
  </si>
  <si>
    <t xml:space="preserve">Сертификаттау курсы (теориялық пәндер) 15 кредит / 450 акад.сағат </t>
  </si>
  <si>
    <t xml:space="preserve">Сертификаттау курсы (зертханалық пәндер) 15 кредит/450 акад.сағат </t>
  </si>
  <si>
    <t>Радиациялық қауіпсіздікті қамтамасыз ету (30 сағат)</t>
  </si>
  <si>
    <t>Атауы</t>
  </si>
  <si>
    <t>Зертханалық егеуқұйрық</t>
  </si>
  <si>
    <t>Теңіз шошқасы</t>
  </si>
  <si>
    <t>Қоян</t>
  </si>
  <si>
    <t>Ақ тышқан</t>
  </si>
  <si>
    <t>1. ГОСТ ISO / IEC 17025-2019 "Сынақ және калибрлеу зертханаларының құзыреттілігіне қойылатын жалпы талаптар";</t>
  </si>
  <si>
    <t>2. ГОСТ ISO / IEC 17043-2013 "Біліктілікті тексеруге қойылатын негізгі талаптар";</t>
  </si>
  <si>
    <t>3. ҚР СТ ISO 15189-2015 зертханалар медициналық "Сапа мен құзыреттілікке қойылатын талаптар".</t>
  </si>
  <si>
    <t>Шаруашылық құжаттамасын дайындауды сүйемелдеу бойынша сараптамалық консалтингтік қызметтер көрсету. санэпид саламаттылығы саласындағы мәселелер бойынша мемлекеттік тіркеу, лицензиялау, сондай-ақ учаскені таңдау, жобалау және құрылыс (реконструкциялар) және т. б. үшін субъектілер</t>
  </si>
  <si>
    <t>Зертету атауы</t>
  </si>
  <si>
    <t>Анықталатын көрсеткіштер</t>
  </si>
  <si>
    <t>Өлшеу, сынама алу орны</t>
  </si>
  <si>
    <t>Наркологиялық ауруханалардың (диспансерлерді), психиатриялық ауруханаларды (диспансерлерді) қоспағанда, стационарлық көмек көрсететін денсаулық сақтау ұйымдары</t>
  </si>
  <si>
    <t>Санитариялық-бактериологиялық бақылау</t>
  </si>
  <si>
    <t>Ауаның бактериялық тұқымдануы</t>
  </si>
  <si>
    <t>Эпидемиологиялық маңызы бар объектілердің қолда бар тізбесіне сәйкес сыртқы ортадан шайындыларды бактериологиялық зерттеу</t>
  </si>
  <si>
    <t>Құрал-саймандардың, таңғыш материалдың, операциялық іш киімнің, хирургтардың қолының, операциялық өрістің терісінің стерильділігіне (шайынды, материал) зерттеу</t>
  </si>
  <si>
    <t>Дезинфекциялық-стерилизациялық жабдықты бактериологиялық бақылау</t>
  </si>
  <si>
    <t>Санитариялық-химиялық бақылау</t>
  </si>
  <si>
    <t>стерилділік</t>
  </si>
  <si>
    <t>бактериологиялық бақылау (тест-өсіріндіні пайдалану)</t>
  </si>
  <si>
    <t>Стерильдеу алдындағы тазарту сапасын бақылау (азопирамдық, фенолфталеиндік сынамалар)</t>
  </si>
  <si>
    <t>Дезинфекциялау құралдарында, ерітінділерде белсенді әсер ететін заттардың концентрациясын анықтау</t>
  </si>
  <si>
    <t>Ауа алмасу жиілігі</t>
  </si>
  <si>
    <t>Жарықтандыру</t>
  </si>
  <si>
    <t>Жұмыс істеп тұрған жабдықтың, оның ішінде желдеткіш жабдықтың шуы</t>
  </si>
  <si>
    <t>Иондамайтын сәулелену көздерін, электромагниттік сәулеленуді бақылау</t>
  </si>
  <si>
    <t>Жабық үй-жайлардың ауасы</t>
  </si>
  <si>
    <t>Суды зерттеу</t>
  </si>
  <si>
    <t>Бактериологиялық және санитарлық-химиялық көрсеткіштерге су</t>
  </si>
  <si>
    <t>Радиациялық бақылау</t>
  </si>
  <si>
    <t>А тобы персоналын жеке дозиметриялық бақылау</t>
  </si>
  <si>
    <t>Персоналдың жұмыс орындарында, емшара жасау бөлмелерімен іргелес үй-жайларда және аумақта рентгендік сәулелену дозасының қуатын бақылау</t>
  </si>
  <si>
    <t>жасанды қозғайтын жабдықтау-сору желдеткіші, табиғи желдету</t>
  </si>
  <si>
    <t>жасанды жарық деңгейлері</t>
  </si>
  <si>
    <t>дыбыс деңгейлері, октавалық жолақтардағы дыбыстық қысым және басқа нормаланған көрсеткіштер</t>
  </si>
  <si>
    <t>ЭП 50 Гц, УВЧ, СВЧ, УК, магнит өрісі</t>
  </si>
  <si>
    <t>сынап, көміртегі тотығы, озон, азот оксидтері, қорғасын, аммиак, күкіртсутек буы</t>
  </si>
  <si>
    <t>органолептикалық, физика-химиялық және бактериологиялық көрсеткіштер бойынша ауыз судың сапасы</t>
  </si>
  <si>
    <t>радиация деңгейі</t>
  </si>
  <si>
    <t xml:space="preserve">1) жергілікті сору және жергілікті шығару желдеткіш жүйелері – жылына 1 рет; (бір нүктенің бағасы 1 есе)
2) жалпы алмасу механикалық және табиғи желдету жүйелері-3 жылда 1 рет (бір нүктенің бағасы 1 есе)
</t>
  </si>
  <si>
    <t>Жылына 1 рет (бір нүктенің бағасы 1 есе)</t>
  </si>
  <si>
    <t>пайдалану басталғанға дейін, ішкі су құбыры желісіне жөндеу жүргізілгеннен кейін, авариялық жағдайлардан кейін</t>
  </si>
  <si>
    <t>Тоқсанына 1 рет жеке дозиметрлерді бақылау (бір нүктенің бағасы 1 есе)</t>
  </si>
  <si>
    <t>2 жылда 1 реттен сиретпей (бір нүктенің бағасы 1 рет)</t>
  </si>
  <si>
    <t>Атмосфералық ауаның сапасы мен халықтың денсаулық жағдайы арасындағы себеп-салдарлық байланыстарды белгілеу:</t>
  </si>
  <si>
    <t>Атмосфералық ауа. Атмосфералық ауаның ластануы бойынша деректерді жинау, статистикалық өңдеу және талдау</t>
  </si>
  <si>
    <t>Канцерогенді және канцерогенді емес әсерлер қаупінің сипаттамасы</t>
  </si>
  <si>
    <t>Сырқаттанушылық. Аурудың жас топтары мен кластары бойынша халықтың бастапқы сырқаттануы туралы деректерді статистикалық өңдеу және талдау</t>
  </si>
  <si>
    <t>Корреляциялық талдау жүргізу</t>
  </si>
  <si>
    <t>Регрессиялық талдау жүргізу</t>
  </si>
  <si>
    <t>Трендтік болжамды бағалау жүргізу</t>
  </si>
  <si>
    <t>Есепті ресімдеу</t>
  </si>
  <si>
    <t>Атмосфералық ауаның химиялық факторларының әсерінен халықтың денсаулығы үшін қауіпті бағалау</t>
  </si>
  <si>
    <t>Атмосфералық ауаның ластануынан қауіпті идентификациялау - 10 ингредиентке дейін</t>
  </si>
  <si>
    <t>Атмосфералық ауаның ластануынан болатын қауіпті идентификациялау - 10-нан астам ингредиент</t>
  </si>
  <si>
    <t>Зиянды заттардың ингаляциялық әсерінен экспозицияны бағалау</t>
  </si>
  <si>
    <t xml:space="preserve">Концентрация "тәуелділігін бағалау" - жедел әсер ету кезінде "атмосфералық ауаның ластануының әсері" </t>
  </si>
  <si>
    <t xml:space="preserve">Доза/концентрация "тәуелділігін бағалау" - созылмалы әсер ету кезінде "атмосфералық ауаның ластануының әсері" </t>
  </si>
  <si>
    <t>Канцерогенді емес қауіптің сипаттамасы</t>
  </si>
  <si>
    <t>Ауыз судың ластануынан халықтың денсаулығы үшін қауіпті бағалау</t>
  </si>
  <si>
    <t>Ауыз сумен ластаушы заттардың ауыздан түсуі кезіндегі қауіпті идентификациялау</t>
  </si>
  <si>
    <t>Ауыз сумен ластаушы заттардың ауыздан түсуі кезіндегі экспозицияны бағалау</t>
  </si>
  <si>
    <t>Доза - эффект тәуелділігін бағалау ауыз сумен ластаушы заттарды ауыздан қабылдау кезінде</t>
  </si>
  <si>
    <t>Қауіптілігі 1 және 2-сыныптағы өнеркәсіптік кәсіпорындар үшін санитариялық-қорғау аймағы (СҚА) жобасында ұсынылатын денсаулыққа төнетін қауіптерді бағалау материалдарына ғылыми сараптама жүргізу</t>
  </si>
  <si>
    <t>Канцерогенді қауіптің сипаттамасы</t>
  </si>
  <si>
    <t>ҚР өнеркәсіптік өңірлеріндегі халық денсаулығының жай-күйін талдау</t>
  </si>
  <si>
    <t>Зерттелетін аймақтағы медициналық-демографиялық жағдай туралы деректерді жинау, статистикалық өңдеу және талдау</t>
  </si>
  <si>
    <t>Зерттелетін аймақтағы халықтың бастапқы сырқаттанушылығы туралы деректерді жинау, статистикалық өңдеу және талдау</t>
  </si>
  <si>
    <t>Зерттелетін аймақтағы денсаулық жағдайын талдау</t>
  </si>
  <si>
    <t>Зерттелетін аймақтағы аймақтағы санитариялық-эпидемиологиялық жағдайды бағалау</t>
  </si>
  <si>
    <t>Сараптама</t>
  </si>
  <si>
    <t>Қауіптілігі I және II сыныптағы объектілердің санитариялық-қорғау аймағының мөлшерлерін негіздеу жобасының сараптамасы</t>
  </si>
  <si>
    <t>Сараптама анықтамасын дайындау</t>
  </si>
  <si>
    <t>Иммунология және вакцинология зертханасы</t>
  </si>
  <si>
    <t>КСА бруцеллезді ерекшелігін анықтау (Brucella melitensis)</t>
  </si>
  <si>
    <t>КСА бруцеллезді ерекшелігін анықтау (Brucella abortus)</t>
  </si>
  <si>
    <t>Іш сүзегіне декреттелген контингентті тексеру (РПГА ви-гемагглютинациясы)</t>
  </si>
  <si>
    <t>А паратифіне декреттелген контингентті тексеру (РПГА)</t>
  </si>
  <si>
    <t>В паратифіне декреттелген контингентті тексеру (РПГА)</t>
  </si>
  <si>
    <t>2. Ақылы қызметтер көрсету үшін Алматы қаласынан тыс жерлерге шығатын мамандардың іссапар шығыстарын өтеу қызметтердің құнына кірмейді және "Бюджет қаражаты есебінен қызметтік іссапарларға, оның ішінде шет мемлекеттерге қызметтік іссапарларға арналған шығыстарды өтеу қағидаларын бекіту туралы" Қазақстан Республикасы Үкіметінің 2018 жылғы 11 мамырдағы № 256 қаулысына сәйкес шақырушы тараптың есебінен төленеді.</t>
  </si>
  <si>
    <t>3.  Шұғыл шаруа үшін қосымша ақы көзделген. Құны қызметтердің жалпы құнының 30% құрайды.</t>
  </si>
  <si>
    <t>4. Заңды тұлғалар үшін көзделген жеңілдіктер олардың өтініші (хаты) бойынша Филиал әкімшілігінің қарауына 5-тен 20% - ға дейін қаралуы мүмкін.</t>
  </si>
  <si>
    <t>5.50% жеңілдікті жоғары оқу орындарының және күндізгі бөлімнің колледждерінің студенттері, жалғызбасты аналар, жасына байланысты зейнеткерлер, еңбек ардагерлері, "ҚДСҰО" ШЖҚ РМК қызметкерлері пайдалана алады.</t>
  </si>
  <si>
    <t>6. ҰОС қатысушыларына теңестірілген адамдар, ата - анасының қамқорлығынсыз қалған, сәбилер үйлерінде және балалар үйлерінде, балалар-жасөспірімдер ауылдарында тұратын жетім балалар, көп балалы аналар, 2 жасқа дейінгі балалар (бактериозға зерттеу), еңбек мүгедектері, ауруға шалдыққан мүгедектер, ауыр науқас балалар (лейкоз, онкология және т.б.), Кәсіпорынның онконауқаст (стационарға ресімдеу кезінде, қарттар үйіне ресімдеу кезінде) жұмыскерлері,  ЧАЭС -тегі аварияларды жоюға қатысушылар, ССЯП-тан зардап шегушілер тегін пайдалана алады.</t>
  </si>
</sst>
</file>

<file path=xl/styles.xml><?xml version="1.0" encoding="utf-8"?>
<styleSheet xmlns="http://schemas.openxmlformats.org/spreadsheetml/2006/main" xmlns:mc="http://schemas.openxmlformats.org/markup-compatibility/2006" xmlns:x14ac="http://schemas.microsoft.com/office/spreadsheetml/2009/9/ac" mc:Ignorable="x14ac">
  <numFmts count="37">
    <numFmt numFmtId="164" formatCode="_-* #,##0.00\ _₽_-;\-* #,##0.00\ _₽_-;_-* &quot;-&quot;??\ _₽_-;_-@_-"/>
    <numFmt numFmtId="165" formatCode="0.000"/>
    <numFmt numFmtId="166" formatCode="0.0"/>
    <numFmt numFmtId="167" formatCode="0.0000"/>
    <numFmt numFmtId="168" formatCode="#,##0.0"/>
    <numFmt numFmtId="169" formatCode="_-* #,##0_р_._-;\-* #,##0_р_._-;_-* &quot;-&quot;??_р_._-;_-@_-"/>
    <numFmt numFmtId="170" formatCode="0.0%"/>
    <numFmt numFmtId="171" formatCode="_-* #,##0&quot;р.&quot;_-;\-* #,##0&quot;р.&quot;_-;_-* &quot;-&quot;&quot;р.&quot;_-;_-@_-"/>
    <numFmt numFmtId="172" formatCode="_-* #,##0.00&quot;р.&quot;_-;\-* #,##0.00&quot;р.&quot;_-;_-* &quot;-&quot;??&quot;р.&quot;_-;_-@_-"/>
    <numFmt numFmtId="173" formatCode="_-* #,##0.00_р_._-;\-* #,##0.00_р_._-;_-* &quot;-&quot;??_р_._-;_-@_-"/>
    <numFmt numFmtId="174" formatCode="0&quot;.&quot;000"/>
    <numFmt numFmtId="175" formatCode="_-* #,##0_?_._-;\-* #,##0_?_._-;_-* &quot;-&quot;_?_._-;_-@_-"/>
    <numFmt numFmtId="176" formatCode="_-* ###,0&quot;.&quot;00_?_._-;\-* ###,0&quot;.&quot;00_?_._-;_-* &quot;-&quot;??_?_._-;_-@_-"/>
    <numFmt numFmtId="177" formatCode="_(* ##,#0&quot;.&quot;0_);_(* \(###,0&quot;.&quot;00\);_(* &quot;-&quot;??_);_(@_)"/>
    <numFmt numFmtId="178" formatCode="General_)"/>
    <numFmt numFmtId="179" formatCode="&quot;fl&quot;#,##0_);\(&quot;fl&quot;#,##0\)"/>
    <numFmt numFmtId="180" formatCode="&quot;fl&quot;#,##0_);[Red]\(&quot;fl&quot;#,##0\)"/>
    <numFmt numFmtId="181" formatCode="&quot;fl&quot;###,0&quot;.&quot;00_);\(&quot;fl&quot;###,0&quot;.&quot;00\)"/>
    <numFmt numFmtId="182" formatCode="&quot;fl&quot;###,0&quot;.&quot;00_);[Red]\(&quot;fl&quot;###,0&quot;.&quot;00\)"/>
    <numFmt numFmtId="183" formatCode="_(&quot;fl&quot;* #,##0_);_(&quot;fl&quot;* \(#,##0\);_(&quot;fl&quot;* &quot;-&quot;_);_(@_)"/>
    <numFmt numFmtId="184" formatCode="#,##0&quot;.&quot;;[Red]\-#,##0&quot;.&quot;"/>
    <numFmt numFmtId="185" formatCode="#,##0.00&quot;.&quot;;[Red]\-#,##0.00&quot;.&quot;"/>
    <numFmt numFmtId="186" formatCode="_-* ###,0&quot;.&quot;00&quot;$&quot;_-;\-* ###,0&quot;.&quot;00&quot;$&quot;_-;_-* &quot;-&quot;??&quot;$&quot;_-;_-@_-"/>
    <numFmt numFmtId="187" formatCode="#,##0;[Red]#,##0"/>
    <numFmt numFmtId="188" formatCode="&quot;fl&quot;###,0\.00_);&quot;(fl&quot;###,0\.00\)"/>
    <numFmt numFmtId="189" formatCode="_-* #,##0.00_р_._-;\-* #,##0.00_р_._-;_-* \-??_р_._-;_-@_-"/>
    <numFmt numFmtId="190" formatCode="0.00000"/>
    <numFmt numFmtId="191" formatCode="_(* #,##0_);_(* \(#,##0\);_(* &quot;-&quot;??_);_(@_)"/>
    <numFmt numFmtId="192" formatCode="_-* #,##0.0_р_._-;\-* #,##0.0_р_._-;_-* &quot;-&quot;??_р_._-;_-@_-"/>
    <numFmt numFmtId="193" formatCode="#,##0.000"/>
    <numFmt numFmtId="194" formatCode="#,##0.0000000"/>
    <numFmt numFmtId="195" formatCode="#,##0.0000"/>
    <numFmt numFmtId="196" formatCode="#,##0.00000"/>
    <numFmt numFmtId="197" formatCode="#,##0_ ;\-#,##0\ "/>
    <numFmt numFmtId="198" formatCode="_(* #,##0.00_);_(* \(#,##0.00\);_(* &quot;-&quot;??_);_(@_)"/>
    <numFmt numFmtId="199" formatCode="_(* #,##0.0_);_(* \(#,##0.0\);_(* &quot;-&quot;??_);_(@_)"/>
    <numFmt numFmtId="200" formatCode="0.000000"/>
  </numFmts>
  <fonts count="90">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0"/>
      <name val="Arial Cyr"/>
      <charset val="204"/>
    </font>
    <font>
      <sz val="11"/>
      <name val="Times New Roman"/>
      <family val="1"/>
      <charset val="204"/>
    </font>
    <font>
      <sz val="11"/>
      <color theme="1"/>
      <name val="Times New Roman"/>
      <family val="1"/>
      <charset val="204"/>
    </font>
    <font>
      <sz val="10"/>
      <name val="Arial"/>
      <family val="2"/>
      <charset val="204"/>
    </font>
    <font>
      <b/>
      <sz val="11"/>
      <name val="Times New Roman"/>
      <family val="1"/>
      <charset val="204"/>
    </font>
    <font>
      <b/>
      <sz val="11"/>
      <color indexed="8"/>
      <name val="Times New Roman"/>
      <family val="1"/>
      <charset val="204"/>
    </font>
    <font>
      <b/>
      <sz val="11"/>
      <color theme="1"/>
      <name val="Times New Roman"/>
      <family val="1"/>
      <charset val="204"/>
    </font>
    <font>
      <b/>
      <sz val="10"/>
      <name val="Arial"/>
      <family val="2"/>
      <charset val="204"/>
    </font>
    <font>
      <sz val="11"/>
      <name val="Arial"/>
      <family val="2"/>
      <charset val="204"/>
    </font>
    <font>
      <b/>
      <sz val="11"/>
      <name val="Arial"/>
      <family val="2"/>
      <charset val="204"/>
    </font>
    <font>
      <b/>
      <sz val="12"/>
      <name val="Arial"/>
      <family val="2"/>
      <charset val="204"/>
    </font>
    <font>
      <sz val="10"/>
      <name val="Arial Cyr"/>
      <family val="2"/>
      <charset val="204"/>
    </font>
    <font>
      <sz val="11"/>
      <color indexed="8"/>
      <name val="Calibri"/>
      <family val="2"/>
      <charset val="204"/>
    </font>
    <font>
      <b/>
      <sz val="14"/>
      <name val="Arial"/>
      <family val="2"/>
      <charset val="204"/>
    </font>
    <font>
      <sz val="12"/>
      <name val="Arial"/>
      <family val="2"/>
      <charset val="204"/>
    </font>
    <font>
      <sz val="10"/>
      <name val="Helv"/>
      <charset val="204"/>
    </font>
    <font>
      <sz val="9"/>
      <name val="Times New Roman"/>
      <family val="1"/>
    </font>
    <font>
      <sz val="10"/>
      <name val="Arial"/>
      <family val="2"/>
    </font>
    <font>
      <sz val="10"/>
      <color indexed="8"/>
      <name val="Arial"/>
      <family val="2"/>
    </font>
    <font>
      <sz val="10"/>
      <name val="MS Sans Serif"/>
      <family val="2"/>
      <charset val="204"/>
    </font>
    <font>
      <b/>
      <sz val="12"/>
      <name val="Arial"/>
      <family val="2"/>
    </font>
    <font>
      <i/>
      <sz val="12"/>
      <name val="Arial"/>
      <family val="2"/>
      <charset val="204"/>
    </font>
    <font>
      <i/>
      <sz val="10"/>
      <name val="Arial"/>
      <family val="2"/>
      <charset val="204"/>
    </font>
    <font>
      <u/>
      <sz val="8"/>
      <color indexed="12"/>
      <name val="Times New Roman"/>
      <family val="1"/>
      <charset val="204"/>
    </font>
    <font>
      <b/>
      <i/>
      <sz val="10"/>
      <name val="Arial"/>
      <family val="2"/>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i/>
      <sz val="10"/>
      <name val="Sylfaen"/>
      <family val="1"/>
      <charset val="204"/>
    </font>
    <font>
      <sz val="10"/>
      <name val="Helv"/>
    </font>
    <font>
      <u/>
      <sz val="10"/>
      <color indexed="12"/>
      <name val="Arial"/>
      <family val="2"/>
      <charset val="204"/>
    </font>
    <font>
      <sz val="11"/>
      <color indexed="8"/>
      <name val="Times New Roman"/>
      <family val="1"/>
      <charset val="204"/>
    </font>
    <font>
      <i/>
      <sz val="11"/>
      <name val="Times New Roman"/>
      <family val="1"/>
      <charset val="204"/>
    </font>
    <font>
      <b/>
      <sz val="11"/>
      <color indexed="10"/>
      <name val="Times New Roman"/>
      <family val="1"/>
      <charset val="204"/>
    </font>
    <font>
      <sz val="11"/>
      <color indexed="10"/>
      <name val="Times New Roman"/>
      <family val="1"/>
      <charset val="204"/>
    </font>
    <font>
      <sz val="11"/>
      <color rgb="FFFF0000"/>
      <name val="Times New Roman"/>
      <family val="1"/>
      <charset val="204"/>
    </font>
    <font>
      <sz val="11"/>
      <color rgb="FF00B050"/>
      <name val="Times New Roman"/>
      <family val="1"/>
      <charset val="204"/>
    </font>
    <font>
      <sz val="11"/>
      <color rgb="FF000000"/>
      <name val="Times New Roman"/>
      <family val="1"/>
      <charset val="204"/>
    </font>
    <font>
      <sz val="14"/>
      <name val="Times New Roman"/>
      <family val="1"/>
      <charset val="204"/>
    </font>
    <font>
      <b/>
      <sz val="14"/>
      <name val="Times New Roman"/>
      <family val="1"/>
      <charset val="204"/>
    </font>
    <font>
      <sz val="14"/>
      <color theme="1"/>
      <name val="Times New Roman"/>
      <family val="1"/>
      <charset val="204"/>
    </font>
    <font>
      <b/>
      <sz val="10"/>
      <color theme="1"/>
      <name val="Times New Roman"/>
      <family val="1"/>
      <charset val="204"/>
    </font>
    <font>
      <b/>
      <sz val="14"/>
      <color theme="1"/>
      <name val="Times New Roman"/>
      <family val="1"/>
      <charset val="204"/>
    </font>
    <font>
      <sz val="10"/>
      <color theme="1"/>
      <name val="Times New Roman"/>
      <family val="1"/>
      <charset val="204"/>
    </font>
    <font>
      <sz val="11"/>
      <color indexed="63"/>
      <name val="Times New Roman"/>
      <family val="1"/>
      <charset val="204"/>
    </font>
    <font>
      <sz val="8"/>
      <name val="Helv"/>
      <charset val="204"/>
    </font>
    <font>
      <vertAlign val="subscript"/>
      <sz val="11"/>
      <name val="Times New Roman"/>
      <family val="1"/>
      <charset val="204"/>
    </font>
    <font>
      <sz val="11"/>
      <color rgb="FF444444"/>
      <name val="Times New Roman"/>
      <family val="1"/>
      <charset val="204"/>
    </font>
    <font>
      <sz val="10"/>
      <name val="Baltica"/>
      <charset val="204"/>
    </font>
    <font>
      <sz val="11"/>
      <color theme="3" tint="0.79998168889431442"/>
      <name val="Times New Roman"/>
      <family val="1"/>
      <charset val="204"/>
    </font>
    <font>
      <sz val="10"/>
      <name val="Times New Roman"/>
      <family val="1"/>
      <charset val="204"/>
    </font>
    <font>
      <sz val="12"/>
      <name val="Times New Roman"/>
      <family val="1"/>
      <charset val="204"/>
    </font>
    <font>
      <b/>
      <sz val="9"/>
      <color indexed="81"/>
      <name val="Tahoma"/>
      <family val="2"/>
      <charset val="204"/>
    </font>
    <font>
      <b/>
      <sz val="12"/>
      <name val="Times New Roman"/>
      <family val="1"/>
      <charset val="204"/>
    </font>
    <font>
      <b/>
      <sz val="12"/>
      <color rgb="FFFF0000"/>
      <name val="Times New Roman"/>
      <family val="1"/>
      <charset val="204"/>
    </font>
    <font>
      <b/>
      <sz val="10"/>
      <name val="Times New Roman"/>
      <family val="1"/>
      <charset val="204"/>
    </font>
    <font>
      <b/>
      <sz val="11"/>
      <color rgb="FFFF0000"/>
      <name val="Times New Roman"/>
      <family val="1"/>
      <charset val="204"/>
    </font>
    <font>
      <i/>
      <sz val="12"/>
      <name val="Times New Roman"/>
      <family val="1"/>
      <charset val="204"/>
    </font>
    <font>
      <b/>
      <i/>
      <sz val="12"/>
      <name val="Times New Roman"/>
      <family val="1"/>
      <charset val="204"/>
    </font>
    <font>
      <b/>
      <i/>
      <sz val="11"/>
      <name val="Times New Roman"/>
      <family val="1"/>
      <charset val="204"/>
    </font>
    <font>
      <b/>
      <i/>
      <sz val="11"/>
      <color theme="1"/>
      <name val="Times New Roman"/>
      <family val="1"/>
      <charset val="204"/>
    </font>
    <font>
      <sz val="12"/>
      <color rgb="FFFF0000"/>
      <name val="Times New Roman"/>
      <family val="1"/>
      <charset val="204"/>
    </font>
    <font>
      <sz val="12"/>
      <color indexed="8"/>
      <name val="Times New Roman"/>
      <family val="1"/>
      <charset val="204"/>
    </font>
    <font>
      <sz val="10"/>
      <name val="Calibri"/>
      <family val="2"/>
      <charset val="204"/>
    </font>
    <font>
      <b/>
      <sz val="11"/>
      <color rgb="FF000000"/>
      <name val="Times New Roman"/>
      <family val="1"/>
      <charset val="204"/>
    </font>
    <font>
      <b/>
      <i/>
      <sz val="11"/>
      <color rgb="FF000000"/>
      <name val="Times New Roman"/>
      <family val="1"/>
      <charset val="204"/>
    </font>
    <font>
      <u/>
      <sz val="11"/>
      <name val="Times New Roman"/>
      <family val="1"/>
      <charset val="204"/>
    </font>
    <font>
      <b/>
      <u/>
      <sz val="11"/>
      <name val="Times New Roman"/>
      <family val="1"/>
      <charset val="204"/>
    </font>
    <font>
      <i/>
      <sz val="11"/>
      <color theme="1"/>
      <name val="Times New Roman"/>
      <family val="1"/>
      <charset val="204"/>
    </font>
    <font>
      <b/>
      <sz val="11"/>
      <color theme="1"/>
      <name val="Calibri"/>
      <family val="2"/>
      <charset val="204"/>
      <scheme val="minor"/>
    </font>
  </fonts>
  <fills count="3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92D05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9" tint="0.39997558519241921"/>
        <bgColor indexed="64"/>
      </patternFill>
    </fill>
    <fill>
      <patternFill patternType="solid">
        <fgColor rgb="FFFFFF00"/>
        <bgColor indexed="26"/>
      </patternFill>
    </fill>
    <fill>
      <patternFill patternType="solid">
        <fgColor theme="7" tint="0.59999389629810485"/>
        <bgColor indexed="64"/>
      </patternFill>
    </fill>
    <fill>
      <patternFill patternType="solid">
        <fgColor theme="4" tint="0.39997558519241921"/>
        <bgColor indexed="64"/>
      </patternFill>
    </fill>
    <fill>
      <patternFill patternType="solid">
        <fgColor theme="3" tint="0.59999389629810485"/>
        <bgColor indexed="64"/>
      </patternFill>
    </fill>
    <fill>
      <patternFill patternType="solid">
        <fgColor theme="6" tint="0.39997558519241921"/>
        <bgColor indexed="64"/>
      </patternFill>
    </fill>
    <fill>
      <patternFill patternType="solid">
        <fgColor theme="9" tint="0.59999389629810485"/>
        <bgColor indexed="64"/>
      </patternFill>
    </fill>
  </fills>
  <borders count="2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style="double">
        <color indexed="64"/>
      </top>
      <bottom style="double">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4"/>
      </left>
      <right style="thin">
        <color indexed="24"/>
      </right>
      <top style="thin">
        <color indexed="24"/>
      </top>
      <bottom style="thin">
        <color indexed="24"/>
      </bottom>
      <diagonal/>
    </border>
    <border>
      <left/>
      <right style="thin">
        <color indexed="64"/>
      </right>
      <top style="thin">
        <color indexed="64"/>
      </top>
      <bottom/>
      <diagonal/>
    </border>
    <border>
      <left/>
      <right style="thin">
        <color indexed="64"/>
      </right>
      <top/>
      <bottom style="thin">
        <color indexed="64"/>
      </bottom>
      <diagonal/>
    </border>
    <border>
      <left style="thin">
        <color rgb="FFCCC085"/>
      </left>
      <right style="thin">
        <color rgb="FFCCC085"/>
      </right>
      <top style="thin">
        <color rgb="FFCCC085"/>
      </top>
      <bottom style="thin">
        <color rgb="FFCCC085"/>
      </bottom>
      <diagonal/>
    </border>
    <border>
      <left style="thin">
        <color indexed="64"/>
      </left>
      <right/>
      <top/>
      <bottom/>
      <diagonal/>
    </border>
  </borders>
  <cellStyleXfs count="304">
    <xf numFmtId="0" fontId="0" fillId="0" borderId="0"/>
    <xf numFmtId="164" fontId="6" fillId="0" borderId="0" applyFont="0" applyFill="0" applyBorder="0" applyAlignment="0" applyProtection="0"/>
    <xf numFmtId="0" fontId="7" fillId="0" borderId="0"/>
    <xf numFmtId="0" fontId="7" fillId="0" borderId="0"/>
    <xf numFmtId="0" fontId="10" fillId="0" borderId="0"/>
    <xf numFmtId="0" fontId="7" fillId="0" borderId="0"/>
    <xf numFmtId="0" fontId="6" fillId="0" borderId="0"/>
    <xf numFmtId="0" fontId="10" fillId="0" borderId="0"/>
    <xf numFmtId="0" fontId="10" fillId="0" borderId="0"/>
    <xf numFmtId="0" fontId="18" fillId="0" borderId="0"/>
    <xf numFmtId="0" fontId="10" fillId="0" borderId="0"/>
    <xf numFmtId="0" fontId="10" fillId="0" borderId="0"/>
    <xf numFmtId="0" fontId="7" fillId="0" borderId="0"/>
    <xf numFmtId="0" fontId="10" fillId="0" borderId="0"/>
    <xf numFmtId="0" fontId="18" fillId="0" borderId="0"/>
    <xf numFmtId="0" fontId="49" fillId="0" borderId="0"/>
    <xf numFmtId="0" fontId="49" fillId="0" borderId="0"/>
    <xf numFmtId="0" fontId="10" fillId="0" borderId="0"/>
    <xf numFmtId="0" fontId="7" fillId="0" borderId="0"/>
    <xf numFmtId="0" fontId="10" fillId="0" borderId="0"/>
    <xf numFmtId="0" fontId="10" fillId="0" borderId="0"/>
    <xf numFmtId="0" fontId="10" fillId="0" borderId="0"/>
    <xf numFmtId="0" fontId="7" fillId="0" borderId="0"/>
    <xf numFmtId="0" fontId="10" fillId="0" borderId="0"/>
    <xf numFmtId="0" fontId="10" fillId="0" borderId="0"/>
    <xf numFmtId="0" fontId="10" fillId="0" borderId="0"/>
    <xf numFmtId="0" fontId="10" fillId="0" borderId="0"/>
    <xf numFmtId="0" fontId="7" fillId="0" borderId="0"/>
    <xf numFmtId="0" fontId="49" fillId="0" borderId="0"/>
    <xf numFmtId="0" fontId="10" fillId="0" borderId="0"/>
    <xf numFmtId="0" fontId="10" fillId="0" borderId="0"/>
    <xf numFmtId="0" fontId="10" fillId="0" borderId="0"/>
    <xf numFmtId="0" fontId="10" fillId="0" borderId="0"/>
    <xf numFmtId="0" fontId="10" fillId="0" borderId="0"/>
    <xf numFmtId="0" fontId="10" fillId="0" borderId="0"/>
    <xf numFmtId="0" fontId="7" fillId="0" borderId="0">
      <alignment horizontal="center"/>
    </xf>
    <xf numFmtId="0" fontId="7" fillId="0" borderId="0">
      <alignment horizontal="center"/>
    </xf>
    <xf numFmtId="0" fontId="22" fillId="0" borderId="0"/>
    <xf numFmtId="0" fontId="7" fillId="0" borderId="0"/>
    <xf numFmtId="0" fontId="49" fillId="0" borderId="0"/>
    <xf numFmtId="0" fontId="7" fillId="0" borderId="0"/>
    <xf numFmtId="0" fontId="22" fillId="0" borderId="0"/>
    <xf numFmtId="0" fontId="7" fillId="0" borderId="0"/>
    <xf numFmtId="0" fontId="10" fillId="0" borderId="0"/>
    <xf numFmtId="0" fontId="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 fillId="0" borderId="0"/>
    <xf numFmtId="0" fontId="22" fillId="0" borderId="0"/>
    <xf numFmtId="0" fontId="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5"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1" borderId="0" applyNumberFormat="0" applyBorder="0" applyAlignment="0" applyProtection="0"/>
    <xf numFmtId="0" fontId="19" fillId="14" borderId="0" applyNumberFormat="0" applyBorder="0" applyAlignment="0" applyProtection="0"/>
    <xf numFmtId="0" fontId="32" fillId="15"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32" fillId="18" borderId="0" applyNumberFormat="0" applyBorder="0" applyAlignment="0" applyProtection="0"/>
    <xf numFmtId="186" fontId="10" fillId="0" borderId="0" applyFont="0" applyFill="0" applyBorder="0" applyAlignment="0" applyProtection="0"/>
    <xf numFmtId="177" fontId="23" fillId="0" borderId="0" applyFill="0" applyBorder="0" applyAlignment="0"/>
    <xf numFmtId="178" fontId="23" fillId="0" borderId="0" applyFill="0" applyBorder="0" applyAlignment="0"/>
    <xf numFmtId="174" fontId="23" fillId="0" borderId="0" applyFill="0" applyBorder="0" applyAlignment="0"/>
    <xf numFmtId="179" fontId="23" fillId="0" borderId="0" applyFill="0" applyBorder="0" applyAlignment="0"/>
    <xf numFmtId="180" fontId="23" fillId="0" borderId="0" applyFill="0" applyBorder="0" applyAlignment="0"/>
    <xf numFmtId="177" fontId="23" fillId="0" borderId="0" applyFill="0" applyBorder="0" applyAlignment="0"/>
    <xf numFmtId="181" fontId="23" fillId="0" borderId="0" applyFill="0" applyBorder="0" applyAlignment="0"/>
    <xf numFmtId="178" fontId="23" fillId="0" borderId="0" applyFill="0" applyBorder="0" applyAlignment="0"/>
    <xf numFmtId="0" fontId="24" fillId="0" borderId="0" applyFont="0" applyFill="0" applyBorder="0" applyAlignment="0" applyProtection="0"/>
    <xf numFmtId="177" fontId="23" fillId="0" borderId="0" applyFont="0" applyFill="0" applyBorder="0" applyAlignment="0" applyProtection="0"/>
    <xf numFmtId="0" fontId="23" fillId="0" borderId="0" applyFont="0" applyFill="0" applyBorder="0" applyAlignment="0" applyProtection="0"/>
    <xf numFmtId="0" fontId="24" fillId="0" borderId="0" applyFont="0" applyFill="0" applyBorder="0" applyAlignment="0" applyProtection="0"/>
    <xf numFmtId="178" fontId="23" fillId="0" borderId="0" applyFont="0" applyFill="0" applyBorder="0" applyAlignment="0" applyProtection="0"/>
    <xf numFmtId="181" fontId="23" fillId="0" borderId="0" applyFont="0" applyFill="0" applyBorder="0" applyAlignment="0" applyProtection="0"/>
    <xf numFmtId="14" fontId="25" fillId="0" borderId="0" applyFill="0" applyBorder="0" applyAlignment="0"/>
    <xf numFmtId="38" fontId="26" fillId="0" borderId="11">
      <alignment vertical="center"/>
    </xf>
    <xf numFmtId="177" fontId="23" fillId="0" borderId="0" applyFill="0" applyBorder="0" applyAlignment="0"/>
    <xf numFmtId="178" fontId="23" fillId="0" borderId="0" applyFill="0" applyBorder="0" applyAlignment="0"/>
    <xf numFmtId="177" fontId="23" fillId="0" borderId="0" applyFill="0" applyBorder="0" applyAlignment="0"/>
    <xf numFmtId="181" fontId="23" fillId="0" borderId="0" applyFill="0" applyBorder="0" applyAlignment="0"/>
    <xf numFmtId="178" fontId="23" fillId="0" borderId="0" applyFill="0" applyBorder="0" applyAlignment="0"/>
    <xf numFmtId="0" fontId="24" fillId="0" borderId="0">
      <alignment horizontal="center"/>
    </xf>
    <xf numFmtId="0" fontId="10" fillId="0" borderId="0"/>
    <xf numFmtId="0" fontId="27" fillId="0" borderId="12" applyNumberFormat="0" applyAlignment="0" applyProtection="0">
      <alignment horizontal="left" vertical="center"/>
    </xf>
    <xf numFmtId="0" fontId="27" fillId="0" borderId="4">
      <alignment horizontal="left" vertical="center"/>
    </xf>
    <xf numFmtId="0" fontId="20" fillId="0" borderId="0"/>
    <xf numFmtId="0" fontId="17" fillId="0" borderId="0"/>
    <xf numFmtId="0" fontId="28" fillId="0" borderId="0"/>
    <xf numFmtId="0" fontId="21" fillId="0" borderId="0"/>
    <xf numFmtId="0" fontId="14" fillId="0" borderId="0"/>
    <xf numFmtId="0" fontId="29" fillId="0" borderId="0"/>
    <xf numFmtId="0" fontId="10" fillId="0" borderId="0">
      <alignment horizontal="center"/>
    </xf>
    <xf numFmtId="0" fontId="30" fillId="0" borderId="0" applyNumberFormat="0" applyFill="0" applyBorder="0" applyAlignment="0" applyProtection="0">
      <alignment vertical="top"/>
      <protection locked="0"/>
    </xf>
    <xf numFmtId="0" fontId="7" fillId="0" borderId="0"/>
    <xf numFmtId="177" fontId="23" fillId="0" borderId="0" applyFill="0" applyBorder="0" applyAlignment="0"/>
    <xf numFmtId="178" fontId="23" fillId="0" borderId="0" applyFill="0" applyBorder="0" applyAlignment="0"/>
    <xf numFmtId="177" fontId="23" fillId="0" borderId="0" applyFill="0" applyBorder="0" applyAlignment="0"/>
    <xf numFmtId="181" fontId="23" fillId="0" borderId="0" applyFill="0" applyBorder="0" applyAlignment="0"/>
    <xf numFmtId="178" fontId="23" fillId="0" borderId="0" applyFill="0" applyBorder="0" applyAlignment="0"/>
    <xf numFmtId="0" fontId="10" fillId="0" borderId="0">
      <alignment horizontal="center"/>
    </xf>
    <xf numFmtId="0" fontId="10" fillId="0" borderId="0"/>
    <xf numFmtId="0" fontId="10" fillId="0" borderId="0"/>
    <xf numFmtId="175" fontId="10" fillId="0" borderId="0" applyFont="0" applyFill="0" applyBorder="0" applyAlignment="0" applyProtection="0"/>
    <xf numFmtId="176" fontId="10" fillId="0" borderId="0" applyFont="0" applyFill="0" applyBorder="0" applyAlignment="0" applyProtection="0"/>
    <xf numFmtId="0" fontId="10" fillId="0" borderId="0"/>
    <xf numFmtId="0" fontId="31" fillId="0" borderId="0"/>
    <xf numFmtId="180" fontId="23" fillId="0" borderId="0" applyFont="0" applyFill="0" applyBorder="0" applyAlignment="0" applyProtection="0"/>
    <xf numFmtId="0" fontId="23" fillId="0" borderId="0" applyFont="0" applyFill="0" applyBorder="0" applyAlignment="0" applyProtection="0"/>
    <xf numFmtId="182" fontId="23" fillId="0" borderId="0" applyFont="0" applyFill="0" applyBorder="0" applyAlignment="0" applyProtection="0"/>
    <xf numFmtId="177" fontId="23" fillId="0" borderId="0" applyFill="0" applyBorder="0" applyAlignment="0"/>
    <xf numFmtId="178" fontId="23" fillId="0" borderId="0" applyFill="0" applyBorder="0" applyAlignment="0"/>
    <xf numFmtId="177" fontId="23" fillId="0" borderId="0" applyFill="0" applyBorder="0" applyAlignment="0"/>
    <xf numFmtId="181" fontId="23" fillId="0" borderId="0" applyFill="0" applyBorder="0" applyAlignment="0"/>
    <xf numFmtId="178" fontId="23" fillId="0" borderId="0" applyFill="0" applyBorder="0" applyAlignment="0"/>
    <xf numFmtId="0" fontId="10" fillId="0" borderId="0"/>
    <xf numFmtId="49" fontId="25" fillId="0" borderId="0" applyFill="0" applyBorder="0" applyAlignment="0"/>
    <xf numFmtId="182" fontId="23" fillId="0" borderId="0" applyFill="0" applyBorder="0" applyAlignment="0"/>
    <xf numFmtId="183" fontId="23" fillId="0" borderId="0" applyFill="0" applyBorder="0" applyAlignment="0"/>
    <xf numFmtId="0" fontId="10" fillId="0" borderId="0"/>
    <xf numFmtId="0" fontId="10" fillId="0" borderId="0">
      <alignment horizontal="center" textRotation="90"/>
    </xf>
    <xf numFmtId="0" fontId="32"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32" fillId="22" borderId="0" applyNumberFormat="0" applyBorder="0" applyAlignment="0" applyProtection="0"/>
    <xf numFmtId="0" fontId="33" fillId="10" borderId="13" applyNumberFormat="0" applyAlignment="0" applyProtection="0"/>
    <xf numFmtId="0" fontId="34" fillId="23" borderId="14" applyNumberFormat="0" applyAlignment="0" applyProtection="0"/>
    <xf numFmtId="0" fontId="35" fillId="23" borderId="13" applyNumberFormat="0" applyAlignment="0" applyProtection="0"/>
    <xf numFmtId="0" fontId="50" fillId="0" borderId="0" applyNumberFormat="0" applyFill="0" applyBorder="0" applyAlignment="0" applyProtection="0">
      <alignment vertical="top"/>
      <protection locked="0"/>
    </xf>
    <xf numFmtId="171"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0" fontId="36" fillId="0" borderId="15" applyNumberFormat="0" applyFill="0" applyAlignment="0" applyProtection="0"/>
    <xf numFmtId="0" fontId="37" fillId="0" borderId="16" applyNumberFormat="0" applyFill="0" applyAlignment="0" applyProtection="0"/>
    <xf numFmtId="0" fontId="38" fillId="0" borderId="17" applyNumberFormat="0" applyFill="0" applyAlignment="0" applyProtection="0"/>
    <xf numFmtId="0" fontId="38" fillId="0" borderId="0" applyNumberFormat="0" applyFill="0" applyBorder="0" applyAlignment="0" applyProtection="0"/>
    <xf numFmtId="0" fontId="39" fillId="0" borderId="18" applyNumberFormat="0" applyFill="0" applyAlignment="0" applyProtection="0"/>
    <xf numFmtId="0" fontId="10" fillId="0" borderId="0"/>
    <xf numFmtId="0" fontId="40" fillId="24" borderId="19" applyNumberFormat="0" applyAlignment="0" applyProtection="0"/>
    <xf numFmtId="0" fontId="41" fillId="0" borderId="0" applyNumberFormat="0" applyFill="0" applyBorder="0" applyAlignment="0" applyProtection="0"/>
    <xf numFmtId="0" fontId="42" fillId="25" borderId="0" applyNumberFormat="0" applyBorder="0" applyAlignment="0" applyProtection="0"/>
    <xf numFmtId="0" fontId="5" fillId="0" borderId="0"/>
    <xf numFmtId="0" fontId="5" fillId="0" borderId="0"/>
    <xf numFmtId="0" fontId="5" fillId="0" borderId="0"/>
    <xf numFmtId="0" fontId="5" fillId="0" borderId="0"/>
    <xf numFmtId="0" fontId="48" fillId="0" borderId="0"/>
    <xf numFmtId="0" fontId="6" fillId="0" borderId="0"/>
    <xf numFmtId="0" fontId="5" fillId="0" borderId="0"/>
    <xf numFmtId="0" fontId="5" fillId="0" borderId="0"/>
    <xf numFmtId="0" fontId="10" fillId="0" borderId="0"/>
    <xf numFmtId="0" fontId="5" fillId="0" borderId="0"/>
    <xf numFmtId="0" fontId="5" fillId="0" borderId="0"/>
    <xf numFmtId="0" fontId="18"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18" fillId="0" borderId="0"/>
    <xf numFmtId="0" fontId="18"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alignment horizontal="center"/>
    </xf>
    <xf numFmtId="0" fontId="7" fillId="0" borderId="0">
      <alignment horizontal="center"/>
    </xf>
    <xf numFmtId="0" fontId="6" fillId="0" borderId="0"/>
    <xf numFmtId="0" fontId="5" fillId="0" borderId="0"/>
    <xf numFmtId="0" fontId="5" fillId="0" borderId="0"/>
    <xf numFmtId="0" fontId="18"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3" fillId="6" borderId="0" applyNumberFormat="0" applyBorder="0" applyAlignment="0" applyProtection="0"/>
    <xf numFmtId="0" fontId="44" fillId="0" borderId="0" applyNumberFormat="0" applyFill="0" applyBorder="0" applyAlignment="0" applyProtection="0"/>
    <xf numFmtId="0" fontId="7" fillId="26" borderId="20"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0" fontId="45" fillId="0" borderId="21" applyNumberFormat="0" applyFill="0" applyAlignment="0" applyProtection="0"/>
    <xf numFmtId="0" fontId="10" fillId="0" borderId="0"/>
    <xf numFmtId="0" fontId="10" fillId="0" borderId="0"/>
    <xf numFmtId="0" fontId="49" fillId="0" borderId="0"/>
    <xf numFmtId="0" fontId="46" fillId="0" borderId="0" applyNumberFormat="0" applyFill="0" applyBorder="0" applyAlignment="0" applyProtection="0"/>
    <xf numFmtId="184" fontId="7" fillId="0" borderId="0" applyFont="0" applyFill="0" applyBorder="0" applyAlignment="0" applyProtection="0"/>
    <xf numFmtId="185" fontId="7" fillId="0" borderId="0" applyFont="0" applyFill="0" applyBorder="0" applyAlignment="0" applyProtection="0"/>
    <xf numFmtId="164" fontId="10"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87" fontId="10" fillId="0" borderId="0" applyFont="0" applyFill="0" applyBorder="0" applyAlignment="0" applyProtection="0"/>
    <xf numFmtId="182" fontId="10" fillId="0" borderId="0" applyFont="0" applyFill="0" applyBorder="0" applyAlignment="0" applyProtection="0"/>
    <xf numFmtId="181" fontId="10" fillId="0" borderId="0" applyFont="0" applyFill="0" applyBorder="0" applyAlignment="0" applyProtection="0"/>
    <xf numFmtId="188" fontId="18" fillId="0" borderId="0" applyFill="0" applyBorder="0" applyAlignment="0" applyProtection="0"/>
    <xf numFmtId="189" fontId="18" fillId="0" borderId="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0" fontId="18" fillId="0" borderId="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64" fontId="10" fillId="0" borderId="0" applyFont="0" applyFill="0" applyBorder="0" applyAlignment="0" applyProtection="0"/>
    <xf numFmtId="0" fontId="18" fillId="0" borderId="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0" fontId="47" fillId="7" borderId="0" applyNumberFormat="0" applyBorder="0" applyAlignment="0" applyProtection="0"/>
    <xf numFmtId="0" fontId="7" fillId="0" borderId="0"/>
    <xf numFmtId="0" fontId="4" fillId="0" borderId="0"/>
    <xf numFmtId="0" fontId="4" fillId="0" borderId="0"/>
    <xf numFmtId="173" fontId="4" fillId="0" borderId="0" applyFont="0" applyFill="0" applyBorder="0" applyAlignment="0" applyProtection="0"/>
    <xf numFmtId="0" fontId="4" fillId="0" borderId="0"/>
    <xf numFmtId="173" fontId="4" fillId="0" borderId="0" applyFont="0" applyFill="0" applyBorder="0" applyAlignment="0" applyProtection="0"/>
    <xf numFmtId="0" fontId="7" fillId="0" borderId="0"/>
    <xf numFmtId="173" fontId="4" fillId="0" borderId="0" applyFont="0" applyFill="0" applyBorder="0" applyAlignment="0" applyProtection="0"/>
    <xf numFmtId="0" fontId="7" fillId="0" borderId="0"/>
    <xf numFmtId="0" fontId="10" fillId="0" borderId="0"/>
    <xf numFmtId="0" fontId="65" fillId="0" borderId="0"/>
    <xf numFmtId="0" fontId="19" fillId="0" borderId="0"/>
    <xf numFmtId="0" fontId="68" fillId="0" borderId="0"/>
    <xf numFmtId="0" fontId="7" fillId="0" borderId="0"/>
    <xf numFmtId="173" fontId="3" fillId="0" borderId="0" applyFont="0" applyFill="0" applyBorder="0" applyAlignment="0" applyProtection="0"/>
    <xf numFmtId="0" fontId="6" fillId="0" borderId="0"/>
    <xf numFmtId="0" fontId="18" fillId="0" borderId="0"/>
    <xf numFmtId="0" fontId="18" fillId="0" borderId="0"/>
    <xf numFmtId="0" fontId="7" fillId="0" borderId="0"/>
    <xf numFmtId="0" fontId="2" fillId="0" borderId="0"/>
    <xf numFmtId="0" fontId="7" fillId="0" borderId="0"/>
    <xf numFmtId="0" fontId="48" fillId="0" borderId="0"/>
    <xf numFmtId="164" fontId="6" fillId="0" borderId="0" applyFont="0" applyFill="0" applyBorder="0" applyAlignment="0" applyProtection="0"/>
    <xf numFmtId="0" fontId="1" fillId="0" borderId="0"/>
  </cellStyleXfs>
  <cellXfs count="2190">
    <xf numFmtId="0" fontId="0" fillId="0" borderId="0" xfId="0"/>
    <xf numFmtId="49" fontId="11" fillId="3" borderId="1" xfId="0" applyNumberFormat="1" applyFont="1" applyFill="1" applyBorder="1" applyAlignment="1">
      <alignment horizontal="center" vertical="top" wrapText="1"/>
    </xf>
    <xf numFmtId="0" fontId="8" fillId="3" borderId="1" xfId="0" applyFont="1" applyFill="1" applyBorder="1" applyAlignment="1">
      <alignment horizontal="center" vertical="top" wrapText="1"/>
    </xf>
    <xf numFmtId="2" fontId="8" fillId="2" borderId="1" xfId="0" applyNumberFormat="1" applyFont="1" applyFill="1" applyBorder="1" applyAlignment="1">
      <alignment horizontal="center" vertical="top" wrapText="1"/>
    </xf>
    <xf numFmtId="0" fontId="8" fillId="2" borderId="0" xfId="2" applyFont="1" applyFill="1" applyAlignment="1">
      <alignment horizontal="center" vertical="top" wrapText="1"/>
    </xf>
    <xf numFmtId="49" fontId="11" fillId="2" borderId="0" xfId="0" applyNumberFormat="1" applyFont="1" applyFill="1" applyBorder="1" applyAlignment="1">
      <alignment horizontal="center" vertical="center" wrapText="1"/>
    </xf>
    <xf numFmtId="0" fontId="8" fillId="2" borderId="0" xfId="0" applyFont="1" applyFill="1" applyAlignment="1">
      <alignment horizontal="center" vertical="top" wrapText="1"/>
    </xf>
    <xf numFmtId="1" fontId="8" fillId="2" borderId="0" xfId="2" applyNumberFormat="1" applyFont="1" applyFill="1" applyBorder="1" applyAlignment="1">
      <alignment horizontal="center" vertical="top" wrapText="1"/>
    </xf>
    <xf numFmtId="1" fontId="11" fillId="2" borderId="1" xfId="2" applyNumberFormat="1" applyFont="1" applyFill="1" applyBorder="1" applyAlignment="1">
      <alignment horizontal="center" vertical="top" wrapText="1"/>
    </xf>
    <xf numFmtId="0" fontId="11" fillId="2" borderId="1" xfId="3" applyFont="1" applyFill="1" applyBorder="1" applyAlignment="1">
      <alignment horizontal="center" vertical="top" wrapText="1"/>
    </xf>
    <xf numFmtId="3" fontId="11" fillId="2" borderId="1" xfId="3" applyNumberFormat="1" applyFont="1" applyFill="1" applyBorder="1" applyAlignment="1">
      <alignment horizontal="center" vertical="top" wrapText="1"/>
    </xf>
    <xf numFmtId="49" fontId="8" fillId="2" borderId="1" xfId="0" applyNumberFormat="1" applyFont="1" applyFill="1" applyBorder="1" applyAlignment="1">
      <alignment horizontal="center" vertical="top" wrapText="1"/>
    </xf>
    <xf numFmtId="1" fontId="8" fillId="2" borderId="1" xfId="0" applyNumberFormat="1" applyFont="1" applyFill="1" applyBorder="1" applyAlignment="1">
      <alignment horizontal="left" vertical="top" wrapText="1"/>
    </xf>
    <xf numFmtId="168" fontId="8" fillId="2" borderId="1" xfId="0" applyNumberFormat="1" applyFont="1" applyFill="1" applyBorder="1" applyAlignment="1">
      <alignment horizontal="center" vertical="top" wrapText="1"/>
    </xf>
    <xf numFmtId="1" fontId="11" fillId="3" borderId="1" xfId="0" applyNumberFormat="1" applyFont="1" applyFill="1" applyBorder="1" applyAlignment="1">
      <alignment horizontal="left" vertical="top" wrapText="1"/>
    </xf>
    <xf numFmtId="0" fontId="11" fillId="3" borderId="1" xfId="0" applyFont="1" applyFill="1" applyBorder="1" applyAlignment="1">
      <alignment horizontal="center" vertical="top" wrapText="1"/>
    </xf>
    <xf numFmtId="1" fontId="11" fillId="2" borderId="1" xfId="0" applyNumberFormat="1" applyFont="1" applyFill="1" applyBorder="1" applyAlignment="1">
      <alignment horizontal="left" vertical="top" wrapText="1"/>
    </xf>
    <xf numFmtId="0" fontId="11" fillId="2" borderId="1" xfId="0" applyFont="1" applyFill="1" applyBorder="1" applyAlignment="1">
      <alignment horizontal="center" vertical="top" wrapText="1"/>
    </xf>
    <xf numFmtId="49" fontId="11" fillId="2" borderId="0" xfId="0" applyNumberFormat="1" applyFont="1" applyFill="1" applyBorder="1" applyAlignment="1">
      <alignment horizontal="center" vertical="top" wrapText="1"/>
    </xf>
    <xf numFmtId="0" fontId="11" fillId="2" borderId="0" xfId="0" applyFont="1" applyFill="1" applyAlignment="1">
      <alignment horizontal="center" vertical="top" wrapText="1"/>
    </xf>
    <xf numFmtId="49" fontId="8" fillId="2" borderId="0" xfId="0" applyNumberFormat="1" applyFont="1" applyFill="1" applyBorder="1" applyAlignment="1">
      <alignment horizontal="center" vertical="top" wrapText="1"/>
    </xf>
    <xf numFmtId="2" fontId="8" fillId="2" borderId="0" xfId="0" applyNumberFormat="1" applyFont="1" applyFill="1" applyBorder="1" applyAlignment="1">
      <alignment horizontal="right" vertical="top" wrapText="1"/>
    </xf>
    <xf numFmtId="0" fontId="9" fillId="0" borderId="1" xfId="6" applyFont="1" applyFill="1" applyBorder="1" applyAlignment="1">
      <alignment wrapText="1"/>
    </xf>
    <xf numFmtId="0" fontId="8" fillId="0" borderId="0" xfId="0" applyFont="1" applyFill="1" applyAlignment="1">
      <alignment vertical="center"/>
    </xf>
    <xf numFmtId="168" fontId="8" fillId="0" borderId="1" xfId="0" applyNumberFormat="1" applyFont="1" applyFill="1" applyBorder="1" applyAlignment="1">
      <alignment horizontal="center" vertical="top" wrapText="1"/>
    </xf>
    <xf numFmtId="0" fontId="8" fillId="2" borderId="1" xfId="0" applyFont="1" applyFill="1" applyBorder="1" applyAlignment="1">
      <alignment vertical="top" wrapText="1"/>
    </xf>
    <xf numFmtId="0" fontId="8" fillId="2" borderId="1" xfId="0" applyFont="1" applyFill="1" applyBorder="1" applyAlignment="1">
      <alignment horizontal="right" vertical="top" wrapText="1"/>
    </xf>
    <xf numFmtId="2" fontId="8" fillId="2" borderId="1" xfId="0" applyNumberFormat="1" applyFont="1" applyFill="1" applyBorder="1" applyAlignment="1">
      <alignment horizontal="right" vertical="top" wrapText="1"/>
    </xf>
    <xf numFmtId="0" fontId="11" fillId="3" borderId="1" xfId="0" applyFont="1" applyFill="1" applyBorder="1" applyAlignment="1">
      <alignment horizontal="left" vertical="top" wrapText="1"/>
    </xf>
    <xf numFmtId="2" fontId="11" fillId="3" borderId="1" xfId="0" applyNumberFormat="1" applyFont="1" applyFill="1" applyBorder="1" applyAlignment="1">
      <alignment horizontal="left" vertical="top" wrapText="1"/>
    </xf>
    <xf numFmtId="2" fontId="8" fillId="2" borderId="1" xfId="0" applyNumberFormat="1" applyFont="1" applyFill="1" applyBorder="1" applyAlignment="1">
      <alignment vertical="center" wrapText="1"/>
    </xf>
    <xf numFmtId="2" fontId="11" fillId="2" borderId="1" xfId="0" applyNumberFormat="1" applyFont="1" applyFill="1" applyBorder="1" applyAlignment="1">
      <alignment horizontal="left" vertical="top" wrapText="1"/>
    </xf>
    <xf numFmtId="2" fontId="8" fillId="2" borderId="1" xfId="0" applyNumberFormat="1" applyFont="1" applyFill="1" applyBorder="1" applyAlignment="1">
      <alignment horizontal="left" vertical="top" wrapText="1"/>
    </xf>
    <xf numFmtId="1" fontId="8" fillId="2" borderId="1" xfId="0" applyNumberFormat="1" applyFont="1" applyFill="1" applyBorder="1" applyAlignment="1">
      <alignment vertical="center" wrapText="1"/>
    </xf>
    <xf numFmtId="2" fontId="11" fillId="2" borderId="1" xfId="0" applyNumberFormat="1" applyFont="1" applyFill="1" applyBorder="1" applyAlignment="1">
      <alignment vertical="center" wrapText="1"/>
    </xf>
    <xf numFmtId="49" fontId="11" fillId="3" borderId="0" xfId="0" applyNumberFormat="1" applyFont="1" applyFill="1" applyBorder="1" applyAlignment="1">
      <alignment horizontal="center" vertical="top" wrapText="1"/>
    </xf>
    <xf numFmtId="49" fontId="11" fillId="2" borderId="1" xfId="0" applyNumberFormat="1" applyFont="1" applyFill="1" applyBorder="1" applyAlignment="1">
      <alignment horizontal="center" vertical="top" wrapText="1"/>
    </xf>
    <xf numFmtId="0" fontId="11" fillId="4" borderId="1" xfId="0" applyFont="1" applyFill="1" applyBorder="1" applyAlignment="1">
      <alignment horizontal="left" vertical="top" wrapText="1"/>
    </xf>
    <xf numFmtId="0" fontId="8" fillId="2" borderId="1" xfId="0" applyFont="1" applyFill="1" applyBorder="1" applyAlignment="1">
      <alignment horizontal="left" vertical="top" wrapText="1"/>
    </xf>
    <xf numFmtId="49" fontId="11" fillId="4" borderId="1" xfId="0" applyNumberFormat="1" applyFont="1" applyFill="1" applyBorder="1" applyAlignment="1">
      <alignment horizontal="left" vertical="top" wrapText="1"/>
    </xf>
    <xf numFmtId="49" fontId="11" fillId="4" borderId="1" xfId="0" applyNumberFormat="1" applyFont="1" applyFill="1" applyBorder="1" applyAlignment="1">
      <alignment vertical="top" wrapText="1"/>
    </xf>
    <xf numFmtId="1" fontId="11" fillId="4" borderId="1" xfId="0" applyNumberFormat="1" applyFont="1" applyFill="1" applyBorder="1" applyAlignment="1">
      <alignment horizontal="left" vertical="top" wrapText="1"/>
    </xf>
    <xf numFmtId="1" fontId="8" fillId="0" borderId="1" xfId="0" applyNumberFormat="1" applyFont="1" applyFill="1" applyBorder="1" applyAlignment="1">
      <alignment horizontal="left" vertical="top" wrapText="1"/>
    </xf>
    <xf numFmtId="49" fontId="11" fillId="4" borderId="1" xfId="0" applyNumberFormat="1" applyFont="1" applyFill="1" applyBorder="1" applyAlignment="1">
      <alignment horizontal="center" vertical="top" wrapText="1"/>
    </xf>
    <xf numFmtId="0" fontId="8" fillId="4" borderId="1" xfId="0" applyFont="1" applyFill="1" applyBorder="1" applyAlignment="1">
      <alignment horizontal="center" vertical="top" wrapText="1"/>
    </xf>
    <xf numFmtId="0" fontId="11" fillId="4" borderId="1" xfId="0" applyFont="1" applyFill="1" applyBorder="1" applyAlignment="1">
      <alignment horizontal="center" vertical="top" wrapText="1"/>
    </xf>
    <xf numFmtId="0" fontId="11" fillId="3" borderId="1" xfId="0" applyFont="1" applyFill="1" applyBorder="1" applyAlignment="1">
      <alignment horizontal="left" vertical="center" wrapText="1"/>
    </xf>
    <xf numFmtId="49" fontId="13" fillId="4" borderId="1" xfId="6" applyNumberFormat="1" applyFont="1" applyFill="1" applyBorder="1" applyAlignment="1">
      <alignment horizontal="center"/>
    </xf>
    <xf numFmtId="0" fontId="13" fillId="4" borderId="1" xfId="6" applyFont="1" applyFill="1" applyBorder="1" applyAlignment="1">
      <alignment wrapText="1"/>
    </xf>
    <xf numFmtId="49" fontId="11" fillId="0" borderId="1" xfId="0" applyNumberFormat="1" applyFont="1" applyFill="1" applyBorder="1" applyAlignment="1">
      <alignment horizontal="center" vertical="top" wrapText="1"/>
    </xf>
    <xf numFmtId="0" fontId="11" fillId="0" borderId="1" xfId="0" applyFont="1" applyFill="1" applyBorder="1" applyAlignment="1">
      <alignment horizontal="left" vertical="top" wrapText="1"/>
    </xf>
    <xf numFmtId="0" fontId="8" fillId="0" borderId="0" xfId="0" applyFont="1" applyFill="1" applyAlignment="1">
      <alignment horizontal="center" vertical="top" wrapText="1"/>
    </xf>
    <xf numFmtId="0" fontId="12" fillId="0" borderId="1" xfId="0" applyFont="1" applyFill="1" applyBorder="1" applyAlignment="1">
      <alignment horizontal="left" vertical="top" wrapText="1"/>
    </xf>
    <xf numFmtId="0" fontId="8" fillId="0" borderId="1" xfId="0" applyFont="1" applyFill="1" applyBorder="1" applyAlignment="1">
      <alignment horizontal="left" vertical="top" wrapText="1"/>
    </xf>
    <xf numFmtId="0" fontId="51" fillId="0" borderId="1" xfId="0" applyFont="1" applyFill="1" applyBorder="1" applyAlignment="1">
      <alignment horizontal="left" vertical="top" wrapText="1"/>
    </xf>
    <xf numFmtId="49" fontId="8" fillId="0" borderId="1" xfId="0" applyNumberFormat="1" applyFont="1" applyFill="1" applyBorder="1" applyAlignment="1">
      <alignment horizontal="left" vertical="top" wrapText="1"/>
    </xf>
    <xf numFmtId="0" fontId="8" fillId="0" borderId="1" xfId="3" applyFont="1" applyFill="1" applyBorder="1" applyAlignment="1">
      <alignment vertical="top" wrapText="1"/>
    </xf>
    <xf numFmtId="0" fontId="11" fillId="2" borderId="1" xfId="0" applyFont="1" applyFill="1" applyBorder="1" applyAlignment="1">
      <alignment vertical="top" wrapText="1"/>
    </xf>
    <xf numFmtId="0" fontId="8" fillId="2" borderId="0" xfId="0" applyFont="1" applyFill="1" applyAlignment="1">
      <alignment vertical="top" wrapText="1"/>
    </xf>
    <xf numFmtId="49" fontId="8" fillId="2" borderId="0" xfId="0" applyNumberFormat="1" applyFont="1" applyFill="1" applyAlignment="1">
      <alignment horizontal="center" vertical="top" wrapText="1"/>
    </xf>
    <xf numFmtId="1" fontId="8" fillId="2" borderId="0" xfId="0" applyNumberFormat="1" applyFont="1" applyFill="1" applyAlignment="1">
      <alignment horizontal="center" vertical="top" wrapText="1"/>
    </xf>
    <xf numFmtId="0" fontId="8" fillId="3" borderId="2" xfId="0" applyFont="1" applyFill="1" applyBorder="1" applyAlignment="1">
      <alignment horizontal="center" vertical="top" wrapText="1"/>
    </xf>
    <xf numFmtId="0" fontId="8" fillId="2" borderId="0" xfId="0" applyFont="1" applyFill="1" applyAlignment="1">
      <alignment wrapText="1"/>
    </xf>
    <xf numFmtId="1" fontId="11" fillId="4" borderId="1" xfId="0" applyNumberFormat="1" applyFont="1" applyFill="1" applyBorder="1" applyAlignment="1">
      <alignment vertical="center" wrapText="1"/>
    </xf>
    <xf numFmtId="0" fontId="8" fillId="2" borderId="0" xfId="0" applyFont="1" applyFill="1" applyAlignment="1">
      <alignment vertical="center" wrapText="1"/>
    </xf>
    <xf numFmtId="49" fontId="8" fillId="0" borderId="1" xfId="0" applyNumberFormat="1" applyFont="1" applyFill="1" applyBorder="1" applyAlignment="1">
      <alignment horizontal="center" vertical="top" wrapText="1"/>
    </xf>
    <xf numFmtId="49" fontId="11" fillId="4" borderId="1" xfId="0" applyNumberFormat="1" applyFont="1" applyFill="1" applyBorder="1" applyAlignment="1">
      <alignment horizontal="center" vertical="center" wrapText="1"/>
    </xf>
    <xf numFmtId="1" fontId="8" fillId="3" borderId="1" xfId="0" applyNumberFormat="1" applyFont="1" applyFill="1" applyBorder="1" applyAlignment="1">
      <alignment horizontal="right" vertical="top" wrapText="1"/>
    </xf>
    <xf numFmtId="166" fontId="8" fillId="0" borderId="0" xfId="0" applyNumberFormat="1" applyFont="1" applyFill="1" applyBorder="1" applyAlignment="1">
      <alignment horizontal="center" vertical="center" wrapText="1"/>
    </xf>
    <xf numFmtId="170" fontId="8" fillId="0" borderId="0" xfId="0" applyNumberFormat="1" applyFont="1" applyFill="1" applyBorder="1" applyAlignment="1">
      <alignment horizontal="center" vertical="center" wrapText="1"/>
    </xf>
    <xf numFmtId="9" fontId="8" fillId="0" borderId="0" xfId="0" applyNumberFormat="1" applyFont="1" applyFill="1" applyBorder="1" applyAlignment="1">
      <alignment horizontal="center" vertical="center" wrapText="1"/>
    </xf>
    <xf numFmtId="1" fontId="8" fillId="0" borderId="0" xfId="0" applyNumberFormat="1" applyFont="1" applyFill="1" applyBorder="1" applyAlignment="1">
      <alignment horizontal="center" vertical="center" wrapText="1"/>
    </xf>
    <xf numFmtId="166" fontId="8" fillId="0" borderId="0" xfId="0" applyNumberFormat="1" applyFont="1" applyFill="1" applyAlignment="1">
      <alignment horizontal="center" vertical="center" wrapText="1"/>
    </xf>
    <xf numFmtId="9" fontId="8" fillId="0" borderId="0" xfId="0" applyNumberFormat="1" applyFont="1" applyFill="1" applyAlignment="1">
      <alignment horizontal="center" vertical="center" wrapText="1"/>
    </xf>
    <xf numFmtId="1" fontId="8" fillId="0" borderId="0" xfId="0" applyNumberFormat="1" applyFont="1" applyFill="1" applyAlignment="1">
      <alignment horizontal="center" vertical="center" wrapText="1"/>
    </xf>
    <xf numFmtId="166" fontId="52" fillId="0" borderId="0" xfId="0" applyNumberFormat="1" applyFont="1" applyFill="1" applyAlignment="1">
      <alignment horizontal="center" vertical="center" wrapText="1"/>
    </xf>
    <xf numFmtId="0" fontId="8" fillId="0" borderId="0" xfId="2" applyFont="1" applyFill="1" applyAlignment="1">
      <alignment horizontal="center" vertical="center" wrapText="1"/>
    </xf>
    <xf numFmtId="170" fontId="8" fillId="0" borderId="1" xfId="2" applyNumberFormat="1" applyFont="1" applyFill="1" applyBorder="1" applyAlignment="1">
      <alignment horizontal="center" vertical="center" wrapText="1"/>
    </xf>
    <xf numFmtId="1" fontId="8" fillId="3" borderId="2" xfId="2" applyNumberFormat="1" applyFont="1" applyFill="1" applyBorder="1" applyAlignment="1">
      <alignment horizontal="center" vertical="center" wrapText="1"/>
    </xf>
    <xf numFmtId="49" fontId="8" fillId="3" borderId="2" xfId="2" applyNumberFormat="1" applyFont="1" applyFill="1" applyBorder="1" applyAlignment="1">
      <alignment horizontal="center" vertical="center" wrapText="1"/>
    </xf>
    <xf numFmtId="166" fontId="8" fillId="3" borderId="2" xfId="2" applyNumberFormat="1" applyFont="1" applyFill="1" applyBorder="1" applyAlignment="1">
      <alignment horizontal="center" vertical="center" wrapText="1"/>
    </xf>
    <xf numFmtId="1" fontId="8" fillId="4" borderId="2" xfId="2" applyNumberFormat="1" applyFont="1" applyFill="1" applyBorder="1" applyAlignment="1">
      <alignment horizontal="center" vertical="center" wrapText="1"/>
    </xf>
    <xf numFmtId="49" fontId="8" fillId="4" borderId="2" xfId="2" applyNumberFormat="1" applyFont="1" applyFill="1" applyBorder="1" applyAlignment="1">
      <alignment horizontal="center" vertical="center" wrapText="1"/>
    </xf>
    <xf numFmtId="166" fontId="8" fillId="4" borderId="2" xfId="2" applyNumberFormat="1" applyFont="1" applyFill="1" applyBorder="1" applyAlignment="1">
      <alignment horizontal="center" vertical="center" wrapText="1"/>
    </xf>
    <xf numFmtId="1" fontId="8" fillId="0" borderId="1" xfId="2" applyNumberFormat="1" applyFont="1" applyFill="1" applyBorder="1" applyAlignment="1">
      <alignment horizontal="center" vertical="top" wrapText="1"/>
    </xf>
    <xf numFmtId="49" fontId="8" fillId="2" borderId="0" xfId="2" applyNumberFormat="1" applyFont="1" applyFill="1" applyBorder="1" applyAlignment="1">
      <alignment horizontal="left" vertical="top" wrapText="1"/>
    </xf>
    <xf numFmtId="2" fontId="11" fillId="3" borderId="1" xfId="0" applyNumberFormat="1" applyFont="1" applyFill="1" applyBorder="1" applyAlignment="1">
      <alignment vertical="top" wrapText="1"/>
    </xf>
    <xf numFmtId="0" fontId="11" fillId="2" borderId="1" xfId="0" applyFont="1" applyFill="1" applyBorder="1" applyAlignment="1">
      <alignment horizontal="left" vertical="top" wrapText="1"/>
    </xf>
    <xf numFmtId="49" fontId="11" fillId="2" borderId="1" xfId="0" applyNumberFormat="1" applyFont="1" applyFill="1" applyBorder="1" applyAlignment="1">
      <alignment horizontal="left" vertical="top" wrapText="1"/>
    </xf>
    <xf numFmtId="49" fontId="8" fillId="2" borderId="1" xfId="0" applyNumberFormat="1" applyFont="1" applyFill="1" applyBorder="1" applyAlignment="1">
      <alignment horizontal="left" vertical="top" wrapText="1"/>
    </xf>
    <xf numFmtId="0" fontId="11" fillId="4" borderId="1" xfId="0" applyFont="1" applyFill="1" applyBorder="1" applyAlignment="1">
      <alignment vertical="top" wrapText="1"/>
    </xf>
    <xf numFmtId="1" fontId="11" fillId="4" borderId="1" xfId="0" applyNumberFormat="1" applyFont="1" applyFill="1" applyBorder="1" applyAlignment="1">
      <alignment vertical="top" wrapText="1"/>
    </xf>
    <xf numFmtId="1" fontId="11" fillId="4" borderId="1" xfId="0" applyNumberFormat="1" applyFont="1" applyFill="1" applyBorder="1" applyAlignment="1">
      <alignment horizontal="center" vertical="top" wrapText="1"/>
    </xf>
    <xf numFmtId="49" fontId="11" fillId="3" borderId="1" xfId="0" applyNumberFormat="1" applyFont="1" applyFill="1" applyBorder="1" applyAlignment="1">
      <alignment horizontal="left" vertical="top" wrapText="1"/>
    </xf>
    <xf numFmtId="49" fontId="11" fillId="3" borderId="1" xfId="0" applyNumberFormat="1" applyFont="1" applyFill="1" applyBorder="1" applyAlignment="1">
      <alignment vertical="top" wrapText="1"/>
    </xf>
    <xf numFmtId="49" fontId="11" fillId="4" borderId="1" xfId="0" applyNumberFormat="1" applyFont="1" applyFill="1" applyBorder="1" applyAlignment="1">
      <alignment horizontal="right" vertical="top" wrapText="1"/>
    </xf>
    <xf numFmtId="2" fontId="11" fillId="2" borderId="1" xfId="0" applyNumberFormat="1" applyFont="1" applyFill="1" applyBorder="1" applyAlignment="1">
      <alignment horizontal="right" vertical="top" wrapText="1"/>
    </xf>
    <xf numFmtId="1" fontId="11" fillId="2" borderId="1" xfId="0" applyNumberFormat="1" applyFont="1" applyFill="1" applyBorder="1" applyAlignment="1">
      <alignment horizontal="center" vertical="top" wrapText="1"/>
    </xf>
    <xf numFmtId="0" fontId="11" fillId="2" borderId="1" xfId="0" applyFont="1" applyFill="1" applyBorder="1" applyAlignment="1">
      <alignment horizontal="right" vertical="top" wrapText="1"/>
    </xf>
    <xf numFmtId="0" fontId="8" fillId="2" borderId="1" xfId="3" applyFont="1" applyFill="1" applyBorder="1" applyAlignment="1">
      <alignment vertical="top" wrapText="1"/>
    </xf>
    <xf numFmtId="0" fontId="8" fillId="2" borderId="1" xfId="3" applyFont="1" applyFill="1" applyBorder="1" applyAlignment="1">
      <alignment horizontal="right" vertical="top" wrapText="1"/>
    </xf>
    <xf numFmtId="1" fontId="8" fillId="2" borderId="1" xfId="0" applyNumberFormat="1" applyFont="1" applyFill="1" applyBorder="1" applyAlignment="1">
      <alignment horizontal="right" vertical="top" wrapText="1"/>
    </xf>
    <xf numFmtId="166" fontId="11" fillId="2" borderId="1" xfId="0" applyNumberFormat="1" applyFont="1" applyFill="1" applyBorder="1" applyAlignment="1">
      <alignment horizontal="right" vertical="top" wrapText="1"/>
    </xf>
    <xf numFmtId="0" fontId="11" fillId="2" borderId="1" xfId="0" applyFont="1" applyFill="1" applyBorder="1" applyAlignment="1">
      <alignment horizontal="center" vertical="center" wrapText="1"/>
    </xf>
    <xf numFmtId="0" fontId="8" fillId="2" borderId="1" xfId="3" applyFont="1" applyFill="1" applyBorder="1" applyAlignment="1">
      <alignment horizontal="center" vertical="top" wrapText="1"/>
    </xf>
    <xf numFmtId="0" fontId="11" fillId="2" borderId="1" xfId="3" applyFont="1" applyFill="1" applyBorder="1" applyAlignment="1">
      <alignment horizontal="right" vertical="top" wrapText="1"/>
    </xf>
    <xf numFmtId="1" fontId="11" fillId="2" borderId="1" xfId="0" applyNumberFormat="1" applyFont="1" applyFill="1" applyBorder="1" applyAlignment="1">
      <alignment horizontal="right" vertical="top" wrapText="1"/>
    </xf>
    <xf numFmtId="1" fontId="8" fillId="2" borderId="1" xfId="0" applyNumberFormat="1" applyFont="1" applyFill="1" applyBorder="1" applyAlignment="1">
      <alignment vertical="top" wrapText="1"/>
    </xf>
    <xf numFmtId="2" fontId="8" fillId="4" borderId="1" xfId="0" applyNumberFormat="1" applyFont="1" applyFill="1" applyBorder="1" applyAlignment="1">
      <alignment horizontal="right" vertical="top" wrapText="1"/>
    </xf>
    <xf numFmtId="2" fontId="11" fillId="4" borderId="1" xfId="0" applyNumberFormat="1" applyFont="1" applyFill="1" applyBorder="1" applyAlignment="1">
      <alignment horizontal="right" vertical="top" wrapText="1"/>
    </xf>
    <xf numFmtId="1" fontId="8" fillId="2" borderId="1" xfId="3" applyNumberFormat="1" applyFont="1" applyFill="1" applyBorder="1" applyAlignment="1">
      <alignment horizontal="left" vertical="top" wrapText="1"/>
    </xf>
    <xf numFmtId="49" fontId="11" fillId="3" borderId="1" xfId="2" applyNumberFormat="1" applyFont="1" applyFill="1" applyBorder="1" applyAlignment="1">
      <alignment horizontal="left" vertical="top" wrapText="1"/>
    </xf>
    <xf numFmtId="0" fontId="8" fillId="0" borderId="1" xfId="3" applyFont="1" applyFill="1" applyBorder="1" applyAlignment="1">
      <alignment horizontal="left" vertical="top" wrapText="1"/>
    </xf>
    <xf numFmtId="49" fontId="11" fillId="0" borderId="1" xfId="0" applyNumberFormat="1" applyFont="1" applyFill="1" applyBorder="1" applyAlignment="1">
      <alignment horizontal="left" vertical="top" wrapText="1"/>
    </xf>
    <xf numFmtId="0" fontId="8" fillId="0" borderId="1" xfId="0" applyFont="1" applyFill="1" applyBorder="1" applyAlignment="1">
      <alignment horizontal="center" vertical="top"/>
    </xf>
    <xf numFmtId="1" fontId="11" fillId="0" borderId="1" xfId="0" applyNumberFormat="1" applyFont="1" applyFill="1" applyBorder="1" applyAlignment="1">
      <alignment horizontal="left" vertical="top" wrapText="1"/>
    </xf>
    <xf numFmtId="0" fontId="11" fillId="0" borderId="1" xfId="0" applyFont="1" applyFill="1" applyBorder="1" applyAlignment="1">
      <alignment horizontal="center" vertical="top" wrapText="1"/>
    </xf>
    <xf numFmtId="49" fontId="11" fillId="2" borderId="0" xfId="2" applyNumberFormat="1" applyFont="1" applyFill="1" applyBorder="1" applyAlignment="1">
      <alignment horizontal="center" vertical="top" wrapText="1"/>
    </xf>
    <xf numFmtId="1" fontId="8" fillId="2" borderId="0" xfId="2" applyNumberFormat="1" applyFont="1" applyFill="1" applyBorder="1" applyAlignment="1">
      <alignment horizontal="right" vertical="top" wrapText="1"/>
    </xf>
    <xf numFmtId="9" fontId="8" fillId="2" borderId="0" xfId="2" applyNumberFormat="1" applyFont="1" applyFill="1" applyBorder="1" applyAlignment="1">
      <alignment horizontal="right" vertical="top" wrapText="1"/>
    </xf>
    <xf numFmtId="2" fontId="8" fillId="2" borderId="0" xfId="2" applyNumberFormat="1" applyFont="1" applyFill="1" applyBorder="1" applyAlignment="1">
      <alignment horizontal="right" vertical="top" wrapText="1"/>
    </xf>
    <xf numFmtId="49" fontId="8" fillId="2" borderId="1" xfId="2" applyNumberFormat="1" applyFont="1" applyFill="1" applyBorder="1" applyAlignment="1">
      <alignment horizontal="left" vertical="top" wrapText="1"/>
    </xf>
    <xf numFmtId="9" fontId="8" fillId="2" borderId="1" xfId="0" applyNumberFormat="1" applyFont="1" applyFill="1" applyBorder="1" applyAlignment="1">
      <alignment horizontal="center" vertical="top" wrapText="1"/>
    </xf>
    <xf numFmtId="2" fontId="11" fillId="3" borderId="0" xfId="0" applyNumberFormat="1" applyFont="1" applyFill="1" applyBorder="1" applyAlignment="1">
      <alignment horizontal="left" vertical="top" wrapText="1"/>
    </xf>
    <xf numFmtId="0" fontId="11" fillId="3" borderId="6" xfId="0" applyFont="1" applyFill="1" applyBorder="1" applyAlignment="1">
      <alignment horizontal="center" vertical="top" wrapText="1"/>
    </xf>
    <xf numFmtId="0" fontId="11" fillId="3" borderId="6" xfId="0" applyFont="1" applyFill="1" applyBorder="1" applyAlignment="1">
      <alignment horizontal="right" vertical="top" wrapText="1"/>
    </xf>
    <xf numFmtId="0" fontId="11" fillId="3" borderId="10" xfId="0" applyFont="1" applyFill="1" applyBorder="1" applyAlignment="1">
      <alignment horizontal="center" vertical="top" wrapText="1"/>
    </xf>
    <xf numFmtId="2" fontId="11" fillId="4" borderId="1" xfId="0" applyNumberFormat="1" applyFont="1" applyFill="1" applyBorder="1" applyAlignment="1">
      <alignment horizontal="left" vertical="top" wrapText="1"/>
    </xf>
    <xf numFmtId="1" fontId="11" fillId="4" borderId="1" xfId="0" applyNumberFormat="1" applyFont="1" applyFill="1" applyBorder="1" applyAlignment="1">
      <alignment horizontal="center" vertical="center" wrapText="1"/>
    </xf>
    <xf numFmtId="9" fontId="11" fillId="4" borderId="1" xfId="0" applyNumberFormat="1" applyFont="1" applyFill="1" applyBorder="1" applyAlignment="1">
      <alignment vertical="center" wrapText="1"/>
    </xf>
    <xf numFmtId="2" fontId="11" fillId="4" borderId="1" xfId="0" applyNumberFormat="1" applyFont="1" applyFill="1" applyBorder="1" applyAlignment="1">
      <alignment vertical="center" wrapText="1"/>
    </xf>
    <xf numFmtId="1" fontId="8" fillId="2" borderId="1" xfId="0" applyNumberFormat="1" applyFont="1" applyFill="1" applyBorder="1" applyAlignment="1">
      <alignment horizontal="center" vertical="center" wrapText="1"/>
    </xf>
    <xf numFmtId="1" fontId="8" fillId="2" borderId="3" xfId="0" applyNumberFormat="1" applyFont="1" applyFill="1" applyBorder="1" applyAlignment="1">
      <alignment horizontal="center" vertical="top" wrapText="1"/>
    </xf>
    <xf numFmtId="9" fontId="8" fillId="2" borderId="1" xfId="0" applyNumberFormat="1" applyFont="1" applyFill="1" applyBorder="1" applyAlignment="1">
      <alignment vertical="center" wrapText="1"/>
    </xf>
    <xf numFmtId="1" fontId="51" fillId="2" borderId="1" xfId="0" applyNumberFormat="1" applyFont="1" applyFill="1" applyBorder="1"/>
    <xf numFmtId="0" fontId="11" fillId="4" borderId="3" xfId="0" applyFont="1" applyFill="1" applyBorder="1" applyAlignment="1">
      <alignment horizontal="center" vertical="top" wrapText="1"/>
    </xf>
    <xf numFmtId="0" fontId="12" fillId="4" borderId="1" xfId="0" applyFont="1" applyFill="1" applyBorder="1"/>
    <xf numFmtId="0" fontId="8" fillId="2" borderId="3" xfId="0" applyFont="1" applyFill="1" applyBorder="1" applyAlignment="1">
      <alignment horizontal="center" vertical="top" wrapText="1"/>
    </xf>
    <xf numFmtId="0" fontId="51" fillId="2" borderId="1" xfId="0" applyFont="1" applyFill="1" applyBorder="1"/>
    <xf numFmtId="1" fontId="11" fillId="4" borderId="3" xfId="0" applyNumberFormat="1" applyFont="1" applyFill="1" applyBorder="1" applyAlignment="1">
      <alignment horizontal="center" vertical="top" wrapText="1"/>
    </xf>
    <xf numFmtId="0" fontId="8" fillId="2" borderId="1" xfId="0" applyNumberFormat="1" applyFont="1" applyFill="1" applyBorder="1" applyAlignment="1">
      <alignment horizontal="center" vertical="top" wrapText="1"/>
    </xf>
    <xf numFmtId="49" fontId="8" fillId="2" borderId="3" xfId="0" applyNumberFormat="1" applyFont="1" applyFill="1" applyBorder="1" applyAlignment="1">
      <alignment horizontal="center" vertical="top" wrapText="1"/>
    </xf>
    <xf numFmtId="49" fontId="11" fillId="4" borderId="3" xfId="0" applyNumberFormat="1" applyFont="1" applyFill="1" applyBorder="1" applyAlignment="1">
      <alignment horizontal="center" vertical="top" wrapText="1"/>
    </xf>
    <xf numFmtId="49" fontId="11" fillId="3" borderId="2" xfId="0" applyNumberFormat="1" applyFont="1" applyFill="1" applyBorder="1" applyAlignment="1">
      <alignment vertical="top" wrapText="1"/>
    </xf>
    <xf numFmtId="49" fontId="11" fillId="3" borderId="2" xfId="0" applyNumberFormat="1" applyFont="1" applyFill="1" applyBorder="1" applyAlignment="1">
      <alignment horizontal="left" vertical="top" wrapText="1"/>
    </xf>
    <xf numFmtId="49" fontId="11" fillId="3" borderId="2" xfId="0" applyNumberFormat="1" applyFont="1" applyFill="1" applyBorder="1" applyAlignment="1">
      <alignment horizontal="right" vertical="top" wrapText="1"/>
    </xf>
    <xf numFmtId="9" fontId="8" fillId="2" borderId="1" xfId="0" applyNumberFormat="1" applyFont="1" applyFill="1" applyBorder="1" applyAlignment="1">
      <alignment horizontal="right" vertical="top" wrapText="1"/>
    </xf>
    <xf numFmtId="9" fontId="11" fillId="2" borderId="1" xfId="0" applyNumberFormat="1" applyFont="1" applyFill="1" applyBorder="1" applyAlignment="1">
      <alignment horizontal="right" vertical="top" wrapText="1"/>
    </xf>
    <xf numFmtId="0" fontId="8" fillId="2" borderId="1" xfId="3" applyFont="1" applyFill="1" applyBorder="1" applyAlignment="1">
      <alignment horizontal="left" vertical="top" wrapText="1"/>
    </xf>
    <xf numFmtId="49" fontId="11" fillId="2" borderId="1" xfId="0" applyNumberFormat="1" applyFont="1" applyFill="1" applyBorder="1" applyAlignment="1">
      <alignment vertical="top" wrapText="1"/>
    </xf>
    <xf numFmtId="49" fontId="11" fillId="4" borderId="1" xfId="0" applyNumberFormat="1" applyFont="1" applyFill="1" applyBorder="1" applyAlignment="1">
      <alignment horizontal="left" vertical="center" wrapText="1"/>
    </xf>
    <xf numFmtId="49" fontId="8" fillId="4" borderId="1" xfId="0" applyNumberFormat="1" applyFont="1" applyFill="1" applyBorder="1" applyAlignment="1">
      <alignment horizontal="left" vertical="center" wrapText="1"/>
    </xf>
    <xf numFmtId="49" fontId="8" fillId="4" borderId="1" xfId="0" applyNumberFormat="1" applyFont="1" applyFill="1" applyBorder="1" applyAlignment="1">
      <alignment horizontal="center" vertical="center" wrapText="1"/>
    </xf>
    <xf numFmtId="49" fontId="8" fillId="4" borderId="1" xfId="0" applyNumberFormat="1" applyFont="1" applyFill="1" applyBorder="1" applyAlignment="1">
      <alignment horizontal="right" vertical="center" wrapText="1"/>
    </xf>
    <xf numFmtId="0" fontId="8" fillId="4" borderId="1" xfId="0" applyFont="1" applyFill="1" applyBorder="1" applyAlignment="1">
      <alignment horizontal="left" vertical="top" wrapText="1"/>
    </xf>
    <xf numFmtId="1" fontId="8" fillId="4" borderId="1" xfId="0" applyNumberFormat="1" applyFont="1" applyFill="1" applyBorder="1" applyAlignment="1">
      <alignment horizontal="center" vertical="center" wrapText="1"/>
    </xf>
    <xf numFmtId="0" fontId="8" fillId="4" borderId="1" xfId="0" applyFont="1" applyFill="1" applyBorder="1" applyAlignment="1">
      <alignment horizontal="right" vertical="top" wrapText="1"/>
    </xf>
    <xf numFmtId="0" fontId="11" fillId="4" borderId="1" xfId="0" applyFont="1" applyFill="1" applyBorder="1" applyAlignment="1">
      <alignment horizontal="right" vertical="top" wrapText="1"/>
    </xf>
    <xf numFmtId="9" fontId="11" fillId="4" borderId="1" xfId="0" applyNumberFormat="1" applyFont="1" applyFill="1" applyBorder="1" applyAlignment="1">
      <alignment horizontal="right" vertical="top" wrapText="1"/>
    </xf>
    <xf numFmtId="1" fontId="11" fillId="4" borderId="1" xfId="0" applyNumberFormat="1" applyFont="1" applyFill="1" applyBorder="1" applyAlignment="1">
      <alignment horizontal="right" vertical="top" wrapText="1"/>
    </xf>
    <xf numFmtId="49" fontId="11" fillId="3" borderId="1" xfId="0" applyNumberFormat="1" applyFont="1" applyFill="1" applyBorder="1" applyAlignment="1">
      <alignment horizontal="center" vertical="center" wrapText="1"/>
    </xf>
    <xf numFmtId="49" fontId="11" fillId="3" borderId="2" xfId="2" applyNumberFormat="1" applyFont="1" applyFill="1" applyBorder="1" applyAlignment="1">
      <alignment horizontal="left" vertical="top" wrapText="1"/>
    </xf>
    <xf numFmtId="49" fontId="11" fillId="3" borderId="2" xfId="2" applyNumberFormat="1" applyFont="1" applyFill="1" applyBorder="1" applyAlignment="1">
      <alignment vertical="top" wrapText="1"/>
    </xf>
    <xf numFmtId="49" fontId="11" fillId="3" borderId="2" xfId="2" applyNumberFormat="1" applyFont="1" applyFill="1" applyBorder="1" applyAlignment="1">
      <alignment horizontal="right" vertical="top" wrapText="1"/>
    </xf>
    <xf numFmtId="49" fontId="8" fillId="0" borderId="1" xfId="0" applyNumberFormat="1" applyFont="1" applyFill="1" applyBorder="1" applyAlignment="1">
      <alignment horizontal="center" vertical="center" wrapText="1"/>
    </xf>
    <xf numFmtId="2" fontId="8" fillId="0" borderId="1" xfId="0" applyNumberFormat="1" applyFont="1" applyFill="1" applyBorder="1" applyAlignment="1">
      <alignment horizontal="left" vertical="top" wrapText="1"/>
    </xf>
    <xf numFmtId="1" fontId="8" fillId="0" borderId="1" xfId="0" applyNumberFormat="1" applyFont="1" applyFill="1" applyBorder="1" applyAlignment="1">
      <alignment horizontal="center" vertical="center" wrapText="1"/>
    </xf>
    <xf numFmtId="1" fontId="8" fillId="0" borderId="1" xfId="0" applyNumberFormat="1" applyFont="1" applyFill="1" applyBorder="1" applyAlignment="1">
      <alignment vertical="center" wrapText="1"/>
    </xf>
    <xf numFmtId="9" fontId="8" fillId="0" borderId="1" xfId="0" applyNumberFormat="1" applyFont="1" applyFill="1" applyBorder="1" applyAlignment="1">
      <alignment vertical="center" wrapText="1"/>
    </xf>
    <xf numFmtId="2" fontId="8" fillId="0" borderId="1" xfId="0" applyNumberFormat="1" applyFont="1" applyFill="1" applyBorder="1" applyAlignment="1">
      <alignment vertical="center" wrapText="1"/>
    </xf>
    <xf numFmtId="2" fontId="11" fillId="0" borderId="1" xfId="0" applyNumberFormat="1" applyFont="1" applyFill="1" applyBorder="1" applyAlignment="1">
      <alignment vertical="center" wrapText="1"/>
    </xf>
    <xf numFmtId="49" fontId="8" fillId="0" borderId="1" xfId="0" applyNumberFormat="1" applyFont="1" applyFill="1" applyBorder="1" applyAlignment="1">
      <alignment vertical="top" wrapText="1"/>
    </xf>
    <xf numFmtId="1" fontId="11" fillId="0" borderId="1" xfId="0" applyNumberFormat="1" applyFont="1" applyFill="1" applyBorder="1" applyAlignment="1">
      <alignment vertical="center" wrapText="1"/>
    </xf>
    <xf numFmtId="0" fontId="8" fillId="0" borderId="1" xfId="0" applyFont="1" applyFill="1" applyBorder="1" applyAlignment="1">
      <alignment horizontal="left" vertical="top"/>
    </xf>
    <xf numFmtId="1" fontId="8" fillId="0" borderId="1" xfId="0" applyNumberFormat="1" applyFont="1" applyFill="1" applyBorder="1" applyAlignment="1">
      <alignment horizontal="right" vertical="top" wrapText="1"/>
    </xf>
    <xf numFmtId="49" fontId="8" fillId="0" borderId="0" xfId="0" applyNumberFormat="1" applyFont="1" applyFill="1" applyBorder="1" applyAlignment="1">
      <alignment horizontal="center" vertical="top" wrapText="1"/>
    </xf>
    <xf numFmtId="1" fontId="8" fillId="2" borderId="0" xfId="0" applyNumberFormat="1" applyFont="1" applyFill="1" applyBorder="1" applyAlignment="1">
      <alignment horizontal="right" vertical="top" wrapText="1"/>
    </xf>
    <xf numFmtId="9" fontId="8" fillId="2" borderId="0" xfId="0" applyNumberFormat="1" applyFont="1" applyFill="1" applyBorder="1" applyAlignment="1">
      <alignment horizontal="right" vertical="top" wrapText="1"/>
    </xf>
    <xf numFmtId="2" fontId="8" fillId="2" borderId="0" xfId="0" applyNumberFormat="1" applyFont="1" applyFill="1" applyBorder="1" applyAlignment="1">
      <alignment horizontal="left" vertical="top" wrapText="1"/>
    </xf>
    <xf numFmtId="1" fontId="8" fillId="2" borderId="0" xfId="0" applyNumberFormat="1" applyFont="1" applyFill="1" applyBorder="1" applyAlignment="1">
      <alignment horizontal="center" vertical="top" wrapText="1"/>
    </xf>
    <xf numFmtId="49" fontId="11" fillId="0" borderId="0" xfId="2" applyNumberFormat="1" applyFont="1" applyFill="1" applyBorder="1" applyAlignment="1">
      <alignment horizontal="center" vertical="top" wrapText="1"/>
    </xf>
    <xf numFmtId="1" fontId="11" fillId="0" borderId="0" xfId="2" applyNumberFormat="1" applyFont="1" applyFill="1" applyBorder="1" applyAlignment="1">
      <alignment horizontal="left" vertical="top" wrapText="1"/>
    </xf>
    <xf numFmtId="49" fontId="11" fillId="0" borderId="0" xfId="2" applyNumberFormat="1" applyFont="1" applyFill="1" applyBorder="1" applyAlignment="1">
      <alignment vertical="top" wrapText="1"/>
    </xf>
    <xf numFmtId="1" fontId="8" fillId="0" borderId="0" xfId="2" applyNumberFormat="1" applyFont="1" applyFill="1" applyBorder="1" applyAlignment="1">
      <alignment horizontal="left" vertical="top" wrapText="1"/>
    </xf>
    <xf numFmtId="0" fontId="8" fillId="0" borderId="0" xfId="2" applyFont="1" applyFill="1" applyBorder="1" applyAlignment="1">
      <alignment horizontal="center" vertical="top" wrapText="1"/>
    </xf>
    <xf numFmtId="0" fontId="8" fillId="0" borderId="0" xfId="2" applyFont="1" applyFill="1" applyAlignment="1">
      <alignment horizontal="center" vertical="top" wrapText="1"/>
    </xf>
    <xf numFmtId="0" fontId="11" fillId="0" borderId="1" xfId="0" applyFont="1" applyFill="1" applyBorder="1" applyAlignment="1">
      <alignment horizontal="center" vertical="center" wrapText="1"/>
    </xf>
    <xf numFmtId="49" fontId="8" fillId="0" borderId="1" xfId="2" applyNumberFormat="1" applyFont="1" applyFill="1" applyBorder="1" applyAlignment="1">
      <alignment horizontal="center" vertical="top" wrapText="1"/>
    </xf>
    <xf numFmtId="1" fontId="11" fillId="3" borderId="1" xfId="0" applyNumberFormat="1" applyFont="1" applyFill="1" applyBorder="1" applyAlignment="1">
      <alignment horizontal="right" vertical="top" wrapText="1"/>
    </xf>
    <xf numFmtId="1" fontId="8" fillId="4" borderId="1" xfId="0" applyNumberFormat="1" applyFont="1" applyFill="1" applyBorder="1" applyAlignment="1">
      <alignment horizontal="right" vertical="top" wrapText="1"/>
    </xf>
    <xf numFmtId="1" fontId="11" fillId="3" borderId="1" xfId="0" applyNumberFormat="1" applyFont="1" applyFill="1" applyBorder="1" applyAlignment="1">
      <alignment vertical="top" wrapText="1"/>
    </xf>
    <xf numFmtId="1" fontId="11" fillId="2" borderId="0" xfId="0" applyNumberFormat="1" applyFont="1" applyFill="1" applyBorder="1" applyAlignment="1">
      <alignment horizontal="right" vertical="top" wrapText="1"/>
    </xf>
    <xf numFmtId="49" fontId="11" fillId="0" borderId="0" xfId="0" applyNumberFormat="1" applyFont="1" applyFill="1" applyAlignment="1">
      <alignment horizontal="center" vertical="top" wrapText="1"/>
    </xf>
    <xf numFmtId="1" fontId="8" fillId="0" borderId="0" xfId="0" applyNumberFormat="1" applyFont="1" applyFill="1" applyAlignment="1">
      <alignment horizontal="left" vertical="top" wrapText="1"/>
    </xf>
    <xf numFmtId="49" fontId="11" fillId="0" borderId="0" xfId="0" applyNumberFormat="1" applyFont="1" applyFill="1" applyBorder="1" applyAlignment="1">
      <alignment horizontal="center" vertical="top" wrapText="1"/>
    </xf>
    <xf numFmtId="1" fontId="11" fillId="0" borderId="0" xfId="0" applyNumberFormat="1" applyFont="1" applyFill="1" applyBorder="1" applyAlignment="1">
      <alignment horizontal="left" vertical="top" wrapText="1"/>
    </xf>
    <xf numFmtId="0" fontId="8" fillId="0" borderId="0" xfId="0" applyFont="1" applyFill="1" applyAlignment="1">
      <alignment horizontal="center" vertical="center" wrapText="1"/>
    </xf>
    <xf numFmtId="0" fontId="8" fillId="2" borderId="0" xfId="0" applyFont="1" applyFill="1" applyAlignment="1">
      <alignment horizontal="center" vertical="center" wrapText="1"/>
    </xf>
    <xf numFmtId="0" fontId="52" fillId="2" borderId="0" xfId="0" applyFont="1" applyFill="1" applyAlignment="1">
      <alignment horizontal="center" vertical="top" wrapText="1"/>
    </xf>
    <xf numFmtId="3" fontId="8" fillId="2" borderId="1" xfId="0" applyNumberFormat="1" applyFont="1" applyFill="1" applyBorder="1" applyAlignment="1">
      <alignment horizontal="center" vertical="top" wrapText="1"/>
    </xf>
    <xf numFmtId="3" fontId="8" fillId="4" borderId="2" xfId="0" applyNumberFormat="1" applyFont="1" applyFill="1" applyBorder="1" applyAlignment="1">
      <alignment horizontal="center" vertical="top" wrapText="1"/>
    </xf>
    <xf numFmtId="3" fontId="8" fillId="2" borderId="2" xfId="0" applyNumberFormat="1" applyFont="1" applyFill="1" applyBorder="1" applyAlignment="1">
      <alignment horizontal="center" vertical="top" wrapText="1"/>
    </xf>
    <xf numFmtId="3" fontId="8" fillId="4" borderId="1" xfId="0" applyNumberFormat="1" applyFont="1" applyFill="1" applyBorder="1" applyAlignment="1">
      <alignment horizontal="center" wrapText="1"/>
    </xf>
    <xf numFmtId="3" fontId="8" fillId="2" borderId="1" xfId="0" applyNumberFormat="1" applyFont="1" applyFill="1" applyBorder="1" applyAlignment="1">
      <alignment horizontal="center" wrapText="1"/>
    </xf>
    <xf numFmtId="3" fontId="8" fillId="2" borderId="1" xfId="0" applyNumberFormat="1" applyFont="1" applyFill="1" applyBorder="1" applyAlignment="1">
      <alignment horizontal="center" vertical="center" wrapText="1"/>
    </xf>
    <xf numFmtId="3" fontId="8" fillId="3" borderId="1" xfId="0" applyNumberFormat="1" applyFont="1" applyFill="1" applyBorder="1" applyAlignment="1">
      <alignment horizontal="center" vertical="top" wrapText="1"/>
    </xf>
    <xf numFmtId="3" fontId="8" fillId="0" borderId="2" xfId="2" applyNumberFormat="1" applyFont="1" applyFill="1" applyBorder="1" applyAlignment="1">
      <alignment horizontal="center" vertical="center" wrapText="1"/>
    </xf>
    <xf numFmtId="3" fontId="8" fillId="4" borderId="2" xfId="2" applyNumberFormat="1" applyFont="1" applyFill="1" applyBorder="1" applyAlignment="1">
      <alignment horizontal="center" vertical="center" wrapText="1"/>
    </xf>
    <xf numFmtId="3" fontId="8" fillId="0" borderId="1" xfId="0" applyNumberFormat="1" applyFont="1" applyFill="1" applyBorder="1" applyAlignment="1">
      <alignment horizontal="center" vertical="center" wrapText="1"/>
    </xf>
    <xf numFmtId="49" fontId="8" fillId="4" borderId="1" xfId="0" applyNumberFormat="1" applyFont="1" applyFill="1" applyBorder="1" applyAlignment="1">
      <alignment horizontal="left" vertical="top" wrapText="1"/>
    </xf>
    <xf numFmtId="0" fontId="13" fillId="2" borderId="1" xfId="281" applyFont="1" applyFill="1" applyBorder="1" applyAlignment="1">
      <alignment wrapText="1"/>
    </xf>
    <xf numFmtId="0" fontId="9" fillId="0" borderId="1" xfId="284" applyFont="1" applyBorder="1" applyAlignment="1">
      <alignment horizontal="left" vertical="center"/>
    </xf>
    <xf numFmtId="0" fontId="9" fillId="0" borderId="1" xfId="284" applyFont="1" applyBorder="1" applyAlignment="1">
      <alignment horizontal="center" vertical="center"/>
    </xf>
    <xf numFmtId="0" fontId="8" fillId="0" borderId="1" xfId="0" applyFont="1" applyFill="1" applyBorder="1" applyAlignment="1">
      <alignment horizontal="right" vertical="top" wrapText="1"/>
    </xf>
    <xf numFmtId="9" fontId="8" fillId="0" borderId="1" xfId="0" applyNumberFormat="1" applyFont="1" applyFill="1" applyBorder="1" applyAlignment="1">
      <alignment horizontal="right" vertical="top" wrapText="1"/>
    </xf>
    <xf numFmtId="0" fontId="51" fillId="0" borderId="1" xfId="282" applyFont="1" applyBorder="1" applyAlignment="1">
      <alignment horizontal="left" vertical="center" wrapText="1"/>
    </xf>
    <xf numFmtId="0" fontId="51" fillId="0" borderId="6" xfId="282" applyFont="1" applyBorder="1" applyAlignment="1">
      <alignment horizontal="center" vertical="center"/>
    </xf>
    <xf numFmtId="192" fontId="51" fillId="0" borderId="6" xfId="283" applyNumberFormat="1" applyFont="1" applyBorder="1" applyAlignment="1">
      <alignment horizontal="center" vertical="center"/>
    </xf>
    <xf numFmtId="9" fontId="51" fillId="0" borderId="6" xfId="282" applyNumberFormat="1" applyFont="1" applyBorder="1" applyAlignment="1">
      <alignment horizontal="center" vertical="center"/>
    </xf>
    <xf numFmtId="192" fontId="51" fillId="0" borderId="1" xfId="283" applyNumberFormat="1" applyFont="1" applyBorder="1" applyAlignment="1">
      <alignment horizontal="center" vertical="center"/>
    </xf>
    <xf numFmtId="49" fontId="56" fillId="2" borderId="1" xfId="0" applyNumberFormat="1" applyFont="1" applyFill="1" applyBorder="1" applyAlignment="1">
      <alignment horizontal="left" vertical="top" wrapText="1"/>
    </xf>
    <xf numFmtId="9" fontId="8" fillId="4" borderId="1" xfId="0" applyNumberFormat="1" applyFont="1" applyFill="1" applyBorder="1" applyAlignment="1">
      <alignment horizontal="right" vertical="top" wrapText="1"/>
    </xf>
    <xf numFmtId="0" fontId="51" fillId="0" borderId="1" xfId="284" applyFont="1" applyBorder="1" applyAlignment="1">
      <alignment horizontal="left" vertical="center" wrapText="1"/>
    </xf>
    <xf numFmtId="0" fontId="51" fillId="0" borderId="6" xfId="284" applyFont="1" applyBorder="1" applyAlignment="1">
      <alignment horizontal="center" vertical="center"/>
    </xf>
    <xf numFmtId="192" fontId="51" fillId="0" borderId="6" xfId="285" applyNumberFormat="1" applyFont="1" applyBorder="1" applyAlignment="1">
      <alignment horizontal="center" vertical="center"/>
    </xf>
    <xf numFmtId="9" fontId="51" fillId="0" borderId="6" xfId="284" applyNumberFormat="1" applyFont="1" applyBorder="1" applyAlignment="1">
      <alignment horizontal="center" vertical="center"/>
    </xf>
    <xf numFmtId="192" fontId="51" fillId="0" borderId="1" xfId="285" applyNumberFormat="1" applyFont="1" applyBorder="1" applyAlignment="1">
      <alignment horizontal="center" vertical="center"/>
    </xf>
    <xf numFmtId="49" fontId="55" fillId="2" borderId="1" xfId="2" applyNumberFormat="1" applyFont="1" applyFill="1" applyBorder="1" applyAlignment="1">
      <alignment horizontal="center" vertical="top" wrapText="1"/>
    </xf>
    <xf numFmtId="0" fontId="51" fillId="0" borderId="1" xfId="284" applyFont="1" applyBorder="1" applyAlignment="1">
      <alignment horizontal="center" vertical="center"/>
    </xf>
    <xf numFmtId="9" fontId="51" fillId="0" borderId="1" xfId="284" applyNumberFormat="1" applyFont="1" applyBorder="1" applyAlignment="1">
      <alignment horizontal="center" vertical="center"/>
    </xf>
    <xf numFmtId="0" fontId="51" fillId="0" borderId="1" xfId="0" applyFont="1" applyBorder="1" applyAlignment="1">
      <alignment horizontal="center" vertical="center" wrapText="1"/>
    </xf>
    <xf numFmtId="0" fontId="51" fillId="0" borderId="6" xfId="0" applyFont="1" applyBorder="1" applyAlignment="1">
      <alignment horizontal="center" vertical="center"/>
    </xf>
    <xf numFmtId="192" fontId="51" fillId="0" borderId="6" xfId="1" applyNumberFormat="1" applyFont="1" applyBorder="1" applyAlignment="1">
      <alignment horizontal="center" vertical="center"/>
    </xf>
    <xf numFmtId="9" fontId="51" fillId="0" borderId="6" xfId="0" applyNumberFormat="1" applyFont="1" applyBorder="1" applyAlignment="1">
      <alignment horizontal="center" vertical="center"/>
    </xf>
    <xf numFmtId="192" fontId="51" fillId="0" borderId="1" xfId="1" applyNumberFormat="1" applyFont="1" applyBorder="1" applyAlignment="1">
      <alignment horizontal="center" vertical="center"/>
    </xf>
    <xf numFmtId="0" fontId="12" fillId="0" borderId="1" xfId="0" applyFont="1" applyBorder="1" applyAlignment="1">
      <alignment horizontal="center" vertical="center"/>
    </xf>
    <xf numFmtId="0" fontId="51" fillId="0" borderId="1" xfId="0" applyFont="1" applyBorder="1" applyAlignment="1">
      <alignment horizontal="center" vertical="center"/>
    </xf>
    <xf numFmtId="192" fontId="12" fillId="0" borderId="1" xfId="1" applyNumberFormat="1" applyFont="1" applyBorder="1" applyAlignment="1">
      <alignment horizontal="center" vertical="center"/>
    </xf>
    <xf numFmtId="2" fontId="8" fillId="4" borderId="1" xfId="0" applyNumberFormat="1" applyFont="1" applyFill="1" applyBorder="1" applyAlignment="1">
      <alignment horizontal="left" vertical="top" wrapText="1"/>
    </xf>
    <xf numFmtId="1" fontId="8" fillId="4" borderId="1" xfId="0" applyNumberFormat="1" applyFont="1" applyFill="1" applyBorder="1" applyAlignment="1">
      <alignment horizontal="center" vertical="top" wrapText="1"/>
    </xf>
    <xf numFmtId="0" fontId="57" fillId="2" borderId="1" xfId="281" applyFont="1" applyFill="1" applyBorder="1" applyAlignment="1">
      <alignment wrapText="1"/>
    </xf>
    <xf numFmtId="0" fontId="9" fillId="4" borderId="1" xfId="6" applyFont="1" applyFill="1" applyBorder="1" applyAlignment="1">
      <alignment horizontal="center" vertical="center"/>
    </xf>
    <xf numFmtId="191" fontId="9" fillId="4" borderId="1" xfId="1" applyNumberFormat="1" applyFont="1" applyFill="1" applyBorder="1"/>
    <xf numFmtId="0" fontId="8" fillId="0" borderId="1" xfId="3" applyFont="1" applyFill="1" applyBorder="1" applyAlignment="1">
      <alignment horizontal="right" vertical="top" wrapText="1"/>
    </xf>
    <xf numFmtId="0" fontId="8" fillId="2" borderId="6" xfId="0" applyFont="1" applyFill="1" applyBorder="1" applyAlignment="1">
      <alignment horizontal="right" vertical="top" wrapText="1"/>
    </xf>
    <xf numFmtId="9" fontId="8" fillId="2" borderId="6" xfId="0" applyNumberFormat="1" applyFont="1" applyFill="1" applyBorder="1" applyAlignment="1">
      <alignment horizontal="right" vertical="top" wrapText="1"/>
    </xf>
    <xf numFmtId="192" fontId="13" fillId="0" borderId="1" xfId="285" applyNumberFormat="1" applyFont="1" applyBorder="1" applyAlignment="1">
      <alignment horizontal="center" vertical="center"/>
    </xf>
    <xf numFmtId="0" fontId="13" fillId="2" borderId="6" xfId="281" applyFont="1" applyFill="1" applyBorder="1" applyAlignment="1">
      <alignment wrapText="1"/>
    </xf>
    <xf numFmtId="1" fontId="11" fillId="2" borderId="6" xfId="286" applyNumberFormat="1" applyFont="1" applyFill="1" applyBorder="1" applyAlignment="1">
      <alignment horizontal="left" vertical="center" wrapText="1"/>
    </xf>
    <xf numFmtId="192" fontId="13" fillId="0" borderId="1" xfId="1" applyNumberFormat="1" applyFont="1" applyFill="1" applyBorder="1" applyAlignment="1">
      <alignment horizontal="center" vertical="center"/>
    </xf>
    <xf numFmtId="0" fontId="51" fillId="2" borderId="1" xfId="281" applyFont="1" applyFill="1" applyBorder="1" applyAlignment="1">
      <alignment horizontal="center" vertical="center"/>
    </xf>
    <xf numFmtId="0" fontId="51" fillId="2" borderId="1" xfId="0" applyFont="1" applyFill="1" applyBorder="1" applyAlignment="1">
      <alignment horizontal="center" vertical="center"/>
    </xf>
    <xf numFmtId="1" fontId="8" fillId="2" borderId="1" xfId="6" applyNumberFormat="1" applyFont="1" applyFill="1" applyBorder="1" applyAlignment="1">
      <alignment vertical="top" wrapText="1"/>
    </xf>
    <xf numFmtId="0" fontId="57" fillId="2" borderId="1" xfId="0" applyFont="1" applyFill="1" applyBorder="1" applyAlignment="1">
      <alignment horizontal="left" vertical="center" wrapText="1"/>
    </xf>
    <xf numFmtId="0" fontId="11" fillId="2" borderId="1" xfId="286" applyFont="1" applyFill="1" applyBorder="1" applyAlignment="1">
      <alignment horizontal="center" vertical="center" wrapText="1"/>
    </xf>
    <xf numFmtId="0" fontId="8" fillId="2" borderId="1" xfId="286" applyFont="1" applyFill="1" applyBorder="1" applyAlignment="1">
      <alignment horizontal="center" vertical="center" wrapText="1"/>
    </xf>
    <xf numFmtId="0" fontId="9" fillId="2" borderId="1" xfId="281" applyFont="1" applyFill="1" applyBorder="1" applyAlignment="1">
      <alignment wrapText="1"/>
    </xf>
    <xf numFmtId="2" fontId="8" fillId="2" borderId="1" xfId="0" applyNumberFormat="1" applyFont="1" applyFill="1" applyBorder="1" applyAlignment="1">
      <alignment horizontal="right" vertical="center" wrapText="1"/>
    </xf>
    <xf numFmtId="0" fontId="8" fillId="2" borderId="1" xfId="0" applyFont="1" applyFill="1" applyBorder="1" applyAlignment="1">
      <alignment horizontal="right" vertical="center" wrapText="1"/>
    </xf>
    <xf numFmtId="1" fontId="8" fillId="2" borderId="1" xfId="0" applyNumberFormat="1" applyFont="1" applyFill="1" applyBorder="1" applyAlignment="1">
      <alignment horizontal="right" vertical="center" wrapText="1"/>
    </xf>
    <xf numFmtId="0" fontId="11" fillId="2" borderId="1" xfId="0" applyFont="1" applyFill="1" applyBorder="1" applyAlignment="1">
      <alignment horizontal="right" vertical="center" wrapText="1"/>
    </xf>
    <xf numFmtId="2" fontId="11" fillId="4" borderId="1" xfId="0" applyNumberFormat="1" applyFont="1" applyFill="1" applyBorder="1" applyAlignment="1">
      <alignment horizontal="right" vertical="center" wrapText="1"/>
    </xf>
    <xf numFmtId="1" fontId="8" fillId="0" borderId="1" xfId="0" applyNumberFormat="1" applyFont="1" applyFill="1" applyBorder="1" applyAlignment="1">
      <alignment horizontal="right" vertical="center" wrapText="1"/>
    </xf>
    <xf numFmtId="166" fontId="8" fillId="2" borderId="1" xfId="0" applyNumberFormat="1" applyFont="1" applyFill="1" applyBorder="1" applyAlignment="1">
      <alignment horizontal="right" vertical="top" wrapText="1"/>
    </xf>
    <xf numFmtId="49" fontId="8" fillId="2" borderId="1" xfId="281" applyNumberFormat="1" applyFont="1" applyFill="1" applyBorder="1" applyAlignment="1">
      <alignment horizontal="left" vertical="top" wrapText="1"/>
    </xf>
    <xf numFmtId="0" fontId="9" fillId="2" borderId="1" xfId="281" applyFont="1" applyFill="1" applyBorder="1" applyAlignment="1">
      <alignment horizontal="left" wrapText="1"/>
    </xf>
    <xf numFmtId="0" fontId="13" fillId="4" borderId="1" xfId="6" applyFont="1" applyFill="1" applyBorder="1"/>
    <xf numFmtId="1" fontId="8" fillId="0" borderId="1" xfId="0" applyNumberFormat="1" applyFont="1" applyFill="1" applyBorder="1" applyAlignment="1">
      <alignment horizontal="center" vertical="top" wrapText="1"/>
    </xf>
    <xf numFmtId="1" fontId="8" fillId="2" borderId="6" xfId="286" applyNumberFormat="1" applyFont="1" applyFill="1" applyBorder="1" applyAlignment="1">
      <alignment horizontal="center" vertical="center" wrapText="1"/>
    </xf>
    <xf numFmtId="2" fontId="8" fillId="0" borderId="1" xfId="0" applyNumberFormat="1" applyFont="1" applyFill="1" applyBorder="1" applyAlignment="1">
      <alignment horizontal="right" vertical="top" wrapText="1"/>
    </xf>
    <xf numFmtId="0" fontId="11" fillId="0" borderId="1" xfId="0" applyFont="1" applyFill="1" applyBorder="1" applyAlignment="1">
      <alignment horizontal="right" vertical="top" wrapText="1"/>
    </xf>
    <xf numFmtId="2" fontId="11" fillId="0" borderId="1" xfId="0" applyNumberFormat="1" applyFont="1" applyFill="1" applyBorder="1" applyAlignment="1">
      <alignment horizontal="right" vertical="top" wrapText="1"/>
    </xf>
    <xf numFmtId="9" fontId="11" fillId="0" borderId="1" xfId="0" applyNumberFormat="1" applyFont="1" applyFill="1" applyBorder="1" applyAlignment="1">
      <alignment horizontal="right" vertical="top" wrapText="1"/>
    </xf>
    <xf numFmtId="3" fontId="8" fillId="4" borderId="1" xfId="0" applyNumberFormat="1" applyFont="1" applyFill="1" applyBorder="1" applyAlignment="1">
      <alignment horizontal="center" vertical="top" wrapText="1"/>
    </xf>
    <xf numFmtId="3" fontId="8" fillId="2" borderId="2" xfId="0" applyNumberFormat="1" applyFont="1" applyFill="1" applyBorder="1" applyAlignment="1">
      <alignment horizontal="center" vertical="center" wrapText="1"/>
    </xf>
    <xf numFmtId="3" fontId="8" fillId="0" borderId="1" xfId="0" applyNumberFormat="1" applyFont="1" applyFill="1" applyBorder="1" applyAlignment="1">
      <alignment horizontal="center" wrapText="1"/>
    </xf>
    <xf numFmtId="3" fontId="11" fillId="0" borderId="1" xfId="0" applyNumberFormat="1" applyFont="1" applyFill="1" applyBorder="1" applyAlignment="1">
      <alignment horizontal="center" vertical="center" wrapText="1"/>
    </xf>
    <xf numFmtId="3" fontId="11" fillId="0" borderId="1" xfId="0" applyNumberFormat="1" applyFont="1" applyFill="1" applyBorder="1" applyAlignment="1">
      <alignment horizontal="center" wrapText="1"/>
    </xf>
    <xf numFmtId="3" fontId="8" fillId="4" borderId="1" xfId="0" applyNumberFormat="1" applyFont="1" applyFill="1" applyBorder="1" applyAlignment="1">
      <alignment horizontal="center" vertical="center" wrapText="1"/>
    </xf>
    <xf numFmtId="3" fontId="8" fillId="4" borderId="2" xfId="0" applyNumberFormat="1" applyFont="1" applyFill="1" applyBorder="1" applyAlignment="1">
      <alignment horizontal="center" vertical="center" wrapText="1"/>
    </xf>
    <xf numFmtId="3" fontId="8" fillId="3" borderId="2" xfId="0" applyNumberFormat="1" applyFont="1" applyFill="1" applyBorder="1" applyAlignment="1">
      <alignment horizontal="center" vertical="top" wrapText="1"/>
    </xf>
    <xf numFmtId="0" fontId="8" fillId="2" borderId="1" xfId="280" applyFont="1" applyFill="1" applyBorder="1" applyAlignment="1" applyProtection="1">
      <alignment vertical="center" wrapText="1"/>
      <protection locked="0"/>
    </xf>
    <xf numFmtId="0" fontId="8" fillId="2" borderId="1" xfId="0" applyFont="1" applyFill="1" applyBorder="1" applyAlignment="1" applyProtection="1">
      <alignment horizontal="left" vertical="center" wrapText="1"/>
      <protection locked="0"/>
    </xf>
    <xf numFmtId="0" fontId="8" fillId="2" borderId="1" xfId="280" applyFont="1" applyFill="1" applyBorder="1" applyAlignment="1">
      <alignment horizontal="left" vertical="center" wrapText="1"/>
    </xf>
    <xf numFmtId="1" fontId="11" fillId="4" borderId="1" xfId="0" applyNumberFormat="1" applyFont="1" applyFill="1" applyBorder="1" applyAlignment="1">
      <alignment horizontal="left" vertical="center" wrapText="1"/>
    </xf>
    <xf numFmtId="0" fontId="11" fillId="4" borderId="1" xfId="0" applyFont="1" applyFill="1" applyBorder="1" applyAlignment="1">
      <alignment horizontal="center" vertical="center" wrapText="1"/>
    </xf>
    <xf numFmtId="2" fontId="11" fillId="4" borderId="1" xfId="0" applyNumberFormat="1" applyFont="1" applyFill="1" applyBorder="1" applyAlignment="1">
      <alignment horizontal="center" vertical="center" wrapText="1"/>
    </xf>
    <xf numFmtId="0" fontId="8" fillId="2" borderId="0" xfId="0" applyFont="1" applyFill="1" applyBorder="1" applyAlignment="1">
      <alignment horizontal="center" vertical="center" wrapText="1"/>
    </xf>
    <xf numFmtId="1" fontId="8" fillId="2" borderId="1" xfId="0" applyNumberFormat="1" applyFont="1" applyFill="1" applyBorder="1" applyAlignment="1">
      <alignment horizontal="left" vertical="center" wrapText="1"/>
    </xf>
    <xf numFmtId="2" fontId="8" fillId="2" borderId="1" xfId="0" applyNumberFormat="1" applyFont="1" applyFill="1" applyBorder="1" applyAlignment="1">
      <alignment horizontal="center" vertical="center" wrapText="1"/>
    </xf>
    <xf numFmtId="1" fontId="11" fillId="2" borderId="1" xfId="0" applyNumberFormat="1" applyFont="1" applyFill="1" applyBorder="1" applyAlignment="1">
      <alignment vertical="top" wrapText="1"/>
    </xf>
    <xf numFmtId="0" fontId="8" fillId="0" borderId="1" xfId="0" applyFont="1" applyFill="1" applyBorder="1" applyAlignment="1">
      <alignment horizontal="left" vertical="center" wrapText="1"/>
    </xf>
    <xf numFmtId="0" fontId="8" fillId="0" borderId="1" xfId="280" applyFont="1" applyFill="1" applyBorder="1" applyAlignment="1">
      <alignment horizontal="center" vertical="center" wrapText="1"/>
    </xf>
    <xf numFmtId="0" fontId="8" fillId="0" borderId="1" xfId="0" applyFont="1" applyFill="1" applyBorder="1" applyAlignment="1" applyProtection="1">
      <alignment horizontal="left" vertical="center" wrapText="1"/>
      <protection locked="0"/>
    </xf>
    <xf numFmtId="0" fontId="8" fillId="0" borderId="1" xfId="288" applyFont="1" applyFill="1" applyBorder="1" applyAlignment="1">
      <alignment horizontal="left" vertical="center" wrapText="1"/>
    </xf>
    <xf numFmtId="0" fontId="8" fillId="0" borderId="1" xfId="280" applyFont="1" applyFill="1" applyBorder="1" applyAlignment="1">
      <alignment horizontal="center" vertical="center"/>
    </xf>
    <xf numFmtId="0" fontId="8" fillId="0" borderId="1" xfId="280" applyFont="1" applyFill="1" applyBorder="1" applyAlignment="1">
      <alignment horizontal="left" vertical="center" wrapText="1"/>
    </xf>
    <xf numFmtId="0" fontId="8" fillId="0" borderId="5" xfId="280" applyFont="1" applyFill="1" applyBorder="1" applyAlignment="1">
      <alignment horizontal="center" vertical="center" wrapText="1"/>
    </xf>
    <xf numFmtId="0" fontId="8" fillId="0" borderId="2" xfId="0" applyFont="1" applyFill="1" applyBorder="1" applyAlignment="1">
      <alignment horizontal="center" vertical="center" wrapText="1"/>
    </xf>
    <xf numFmtId="0" fontId="8" fillId="0" borderId="6" xfId="0" applyFont="1" applyFill="1" applyBorder="1" applyAlignment="1">
      <alignment horizontal="left" vertical="center" wrapText="1"/>
    </xf>
    <xf numFmtId="0" fontId="8" fillId="0" borderId="3" xfId="0" applyFont="1" applyFill="1" applyBorder="1" applyAlignment="1">
      <alignment horizontal="left" vertical="top" wrapText="1"/>
    </xf>
    <xf numFmtId="0" fontId="11" fillId="2" borderId="1" xfId="0" applyFont="1" applyFill="1" applyBorder="1" applyAlignment="1" applyProtection="1">
      <alignment horizontal="left" vertical="center" wrapText="1"/>
      <protection locked="0"/>
    </xf>
    <xf numFmtId="0" fontId="8" fillId="0" borderId="1" xfId="0" applyFont="1" applyFill="1" applyBorder="1" applyAlignment="1">
      <alignment horizontal="center" vertical="center"/>
    </xf>
    <xf numFmtId="0" fontId="8" fillId="2" borderId="1" xfId="0" applyFont="1" applyFill="1" applyBorder="1" applyAlignment="1">
      <alignment horizontal="left" vertical="center" wrapText="1"/>
    </xf>
    <xf numFmtId="0" fontId="8" fillId="2" borderId="1" xfId="280" applyFont="1" applyFill="1" applyBorder="1" applyAlignment="1">
      <alignment horizontal="center" vertical="center"/>
    </xf>
    <xf numFmtId="0" fontId="8" fillId="0" borderId="2" xfId="0" applyFont="1" applyFill="1" applyBorder="1" applyAlignment="1">
      <alignment horizontal="left" vertical="center" wrapText="1"/>
    </xf>
    <xf numFmtId="1" fontId="8" fillId="0" borderId="2" xfId="2" applyNumberFormat="1" applyFont="1" applyFill="1" applyBorder="1" applyAlignment="1">
      <alignment horizontal="center" vertical="center" wrapText="1"/>
    </xf>
    <xf numFmtId="0" fontId="8" fillId="2" borderId="2" xfId="0" applyFont="1" applyFill="1" applyBorder="1" applyAlignment="1">
      <alignment horizontal="center" vertical="top" wrapText="1"/>
    </xf>
    <xf numFmtId="1" fontId="11" fillId="2" borderId="1" xfId="0" applyNumberFormat="1" applyFont="1" applyFill="1" applyBorder="1" applyAlignment="1">
      <alignment horizontal="center" vertical="center" wrapText="1"/>
    </xf>
    <xf numFmtId="1" fontId="11" fillId="2" borderId="1" xfId="0" applyNumberFormat="1" applyFont="1" applyFill="1" applyBorder="1" applyAlignment="1">
      <alignment vertical="center" wrapText="1"/>
    </xf>
    <xf numFmtId="9" fontId="11" fillId="2" borderId="1" xfId="0" applyNumberFormat="1" applyFont="1" applyFill="1" applyBorder="1" applyAlignment="1">
      <alignment vertical="center" wrapText="1"/>
    </xf>
    <xf numFmtId="168" fontId="8" fillId="2" borderId="1" xfId="0" applyNumberFormat="1" applyFont="1" applyFill="1" applyBorder="1" applyAlignment="1">
      <alignment vertical="center" wrapText="1"/>
    </xf>
    <xf numFmtId="49" fontId="11" fillId="4" borderId="1" xfId="2" applyNumberFormat="1" applyFont="1" applyFill="1" applyBorder="1" applyAlignment="1">
      <alignment horizontal="left" vertical="top" wrapText="1"/>
    </xf>
    <xf numFmtId="49" fontId="11" fillId="4" borderId="1" xfId="2" applyNumberFormat="1" applyFont="1" applyFill="1" applyBorder="1" applyAlignment="1">
      <alignment horizontal="center" vertical="center" wrapText="1"/>
    </xf>
    <xf numFmtId="49" fontId="11" fillId="4" borderId="1" xfId="2" applyNumberFormat="1" applyFont="1" applyFill="1" applyBorder="1" applyAlignment="1">
      <alignment vertical="center" wrapText="1"/>
    </xf>
    <xf numFmtId="0" fontId="11" fillId="2" borderId="1" xfId="3" applyFont="1" applyFill="1" applyBorder="1" applyAlignment="1">
      <alignment horizontal="left" vertical="top" wrapText="1"/>
    </xf>
    <xf numFmtId="0" fontId="8" fillId="4" borderId="2" xfId="0" applyFont="1" applyFill="1" applyBorder="1" applyAlignment="1">
      <alignment horizontal="center" vertical="top" wrapText="1"/>
    </xf>
    <xf numFmtId="0" fontId="58" fillId="0" borderId="0" xfId="289" applyFont="1" applyAlignment="1">
      <alignment vertical="top" wrapText="1"/>
    </xf>
    <xf numFmtId="0" fontId="58" fillId="0" borderId="0" xfId="289" applyFont="1" applyAlignment="1">
      <alignment horizontal="right" vertical="top" wrapText="1"/>
    </xf>
    <xf numFmtId="0" fontId="59" fillId="0" borderId="0" xfId="289" applyFont="1" applyAlignment="1">
      <alignment vertical="top" wrapText="1"/>
    </xf>
    <xf numFmtId="0" fontId="59" fillId="0" borderId="1" xfId="289" applyFont="1" applyBorder="1" applyAlignment="1">
      <alignment horizontal="center" vertical="top" wrapText="1"/>
    </xf>
    <xf numFmtId="0" fontId="58" fillId="0" borderId="1" xfId="0" applyFont="1" applyFill="1" applyBorder="1" applyAlignment="1">
      <alignment horizontal="center"/>
    </xf>
    <xf numFmtId="0" fontId="58" fillId="0" borderId="1" xfId="0" applyFont="1" applyFill="1" applyBorder="1"/>
    <xf numFmtId="168" fontId="58" fillId="0" borderId="1" xfId="0" applyNumberFormat="1" applyFont="1" applyBorder="1" applyAlignment="1">
      <alignment horizontal="right" vertical="center" wrapText="1"/>
    </xf>
    <xf numFmtId="164" fontId="58" fillId="0" borderId="1" xfId="1" applyFont="1" applyBorder="1" applyAlignment="1">
      <alignment horizontal="right" vertical="top" wrapText="1"/>
    </xf>
    <xf numFmtId="0" fontId="58" fillId="0" borderId="0" xfId="0" applyFont="1"/>
    <xf numFmtId="0" fontId="60" fillId="0" borderId="0" xfId="0" applyFont="1"/>
    <xf numFmtId="0" fontId="58" fillId="0" borderId="1" xfId="0" applyFont="1" applyBorder="1"/>
    <xf numFmtId="0" fontId="59" fillId="0" borderId="1" xfId="0" applyFont="1" applyBorder="1"/>
    <xf numFmtId="168" fontId="59" fillId="0" borderId="1" xfId="0" applyNumberFormat="1" applyFont="1" applyBorder="1" applyAlignment="1">
      <alignment horizontal="right"/>
    </xf>
    <xf numFmtId="170" fontId="59" fillId="3" borderId="0" xfId="289" applyNumberFormat="1" applyFont="1" applyFill="1" applyAlignment="1">
      <alignment horizontal="center" vertical="center" wrapText="1"/>
    </xf>
    <xf numFmtId="168" fontId="58" fillId="0" borderId="0" xfId="289" applyNumberFormat="1" applyFont="1" applyAlignment="1">
      <alignment horizontal="center" vertical="center" wrapText="1"/>
    </xf>
    <xf numFmtId="0" fontId="61" fillId="0" borderId="0" xfId="0" applyFont="1"/>
    <xf numFmtId="0" fontId="62" fillId="0" borderId="0" xfId="0" applyFont="1" applyAlignment="1">
      <alignment vertical="top"/>
    </xf>
    <xf numFmtId="0" fontId="62" fillId="0" borderId="0" xfId="0" applyFont="1" applyAlignment="1">
      <alignment horizontal="left"/>
    </xf>
    <xf numFmtId="0" fontId="62" fillId="0" borderId="0" xfId="0" applyFont="1"/>
    <xf numFmtId="0" fontId="63" fillId="2" borderId="0" xfId="0" applyFont="1" applyFill="1" applyAlignment="1">
      <alignment horizontal="center" vertical="center"/>
    </xf>
    <xf numFmtId="0" fontId="60" fillId="2" borderId="0" xfId="0" applyFont="1" applyFill="1"/>
    <xf numFmtId="0" fontId="60" fillId="2" borderId="0" xfId="0" applyFont="1" applyFill="1" applyAlignment="1">
      <alignment horizontal="left" wrapText="1"/>
    </xf>
    <xf numFmtId="0" fontId="63" fillId="2" borderId="0" xfId="0" applyFont="1" applyFill="1"/>
    <xf numFmtId="49" fontId="8" fillId="2" borderId="0" xfId="0" applyNumberFormat="1" applyFont="1" applyFill="1" applyBorder="1" applyAlignment="1">
      <alignment horizontal="left" vertical="top" wrapText="1"/>
    </xf>
    <xf numFmtId="49" fontId="11" fillId="28" borderId="1" xfId="0" applyNumberFormat="1" applyFont="1" applyFill="1" applyBorder="1" applyAlignment="1">
      <alignment horizontal="center" vertical="top" wrapText="1"/>
    </xf>
    <xf numFmtId="1" fontId="11" fillId="28" borderId="1" xfId="0" applyNumberFormat="1" applyFont="1" applyFill="1" applyBorder="1" applyAlignment="1">
      <alignment horizontal="left" vertical="top" wrapText="1"/>
    </xf>
    <xf numFmtId="0" fontId="8" fillId="28" borderId="0" xfId="0" applyFont="1" applyFill="1" applyAlignment="1">
      <alignment horizontal="center" vertical="top" wrapText="1"/>
    </xf>
    <xf numFmtId="49" fontId="51" fillId="0" borderId="1" xfId="6" applyNumberFormat="1" applyFont="1" applyFill="1" applyBorder="1" applyAlignment="1">
      <alignment horizontal="center" vertical="justify" wrapText="1"/>
    </xf>
    <xf numFmtId="0" fontId="51" fillId="0" borderId="1" xfId="6" applyFont="1" applyFill="1" applyBorder="1" applyAlignment="1">
      <alignment vertical="justify" wrapText="1"/>
    </xf>
    <xf numFmtId="0" fontId="64" fillId="0" borderId="0" xfId="0" applyFont="1" applyAlignment="1">
      <alignment wrapText="1"/>
    </xf>
    <xf numFmtId="0" fontId="12" fillId="4" borderId="1" xfId="6" applyFont="1" applyFill="1" applyBorder="1" applyAlignment="1">
      <alignment vertical="justify" wrapText="1"/>
    </xf>
    <xf numFmtId="0" fontId="51" fillId="0" borderId="1" xfId="6" applyFont="1" applyFill="1" applyBorder="1" applyAlignment="1">
      <alignment wrapText="1"/>
    </xf>
    <xf numFmtId="0" fontId="51" fillId="0" borderId="1" xfId="6" applyFont="1" applyFill="1" applyBorder="1" applyAlignment="1">
      <alignment vertical="top" wrapText="1"/>
    </xf>
    <xf numFmtId="1" fontId="8" fillId="27" borderId="1" xfId="0" applyNumberFormat="1" applyFont="1" applyFill="1" applyBorder="1" applyAlignment="1">
      <alignment horizontal="center" vertical="top" wrapText="1"/>
    </xf>
    <xf numFmtId="0" fontId="8" fillId="27" borderId="0" xfId="0" applyFont="1" applyFill="1" applyAlignment="1">
      <alignment horizontal="center" vertical="top" wrapText="1"/>
    </xf>
    <xf numFmtId="49" fontId="8" fillId="27" borderId="1" xfId="0" applyNumberFormat="1" applyFont="1" applyFill="1" applyBorder="1" applyAlignment="1">
      <alignment horizontal="center" vertical="top" wrapText="1"/>
    </xf>
    <xf numFmtId="0" fontId="8" fillId="27" borderId="1" xfId="0" applyFont="1" applyFill="1" applyBorder="1" applyAlignment="1">
      <alignment horizontal="center" vertical="top" wrapText="1"/>
    </xf>
    <xf numFmtId="0" fontId="8" fillId="27" borderId="1" xfId="0" applyFont="1" applyFill="1" applyBorder="1" applyAlignment="1" applyProtection="1">
      <alignment horizontal="left" vertical="center" wrapText="1"/>
      <protection locked="0"/>
    </xf>
    <xf numFmtId="0" fontId="51" fillId="27" borderId="1" xfId="0" applyFont="1" applyFill="1" applyBorder="1" applyAlignment="1">
      <alignment horizontal="center" vertical="center" wrapText="1"/>
    </xf>
    <xf numFmtId="0" fontId="8" fillId="27" borderId="1" xfId="0" applyFont="1" applyFill="1" applyBorder="1" applyAlignment="1">
      <alignment horizontal="center" vertical="center" wrapText="1"/>
    </xf>
    <xf numFmtId="2" fontId="11" fillId="27" borderId="1" xfId="0" applyNumberFormat="1" applyFont="1" applyFill="1" applyBorder="1" applyAlignment="1">
      <alignment horizontal="right" vertical="top" wrapText="1"/>
    </xf>
    <xf numFmtId="0" fontId="51" fillId="0"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51" fillId="2" borderId="1" xfId="0" applyFont="1" applyFill="1" applyBorder="1" applyAlignment="1">
      <alignment horizontal="center" vertical="center" wrapText="1"/>
    </xf>
    <xf numFmtId="0" fontId="51" fillId="2" borderId="1" xfId="0" applyFont="1" applyFill="1" applyBorder="1" applyAlignment="1">
      <alignment vertical="center" wrapText="1"/>
    </xf>
    <xf numFmtId="0" fontId="8" fillId="27" borderId="1" xfId="3" applyFont="1" applyFill="1" applyBorder="1" applyAlignment="1">
      <alignment vertical="top" wrapText="1"/>
    </xf>
    <xf numFmtId="49" fontId="51" fillId="2" borderId="1" xfId="6" applyNumberFormat="1" applyFont="1" applyFill="1" applyBorder="1" applyAlignment="1">
      <alignment horizontal="center"/>
    </xf>
    <xf numFmtId="2" fontId="8" fillId="27" borderId="1" xfId="0" applyNumberFormat="1" applyFont="1" applyFill="1" applyBorder="1" applyAlignment="1">
      <alignment horizontal="left" vertical="top" wrapText="1"/>
    </xf>
    <xf numFmtId="166" fontId="51" fillId="27" borderId="1" xfId="0" applyNumberFormat="1" applyFont="1" applyFill="1" applyBorder="1" applyAlignment="1">
      <alignment horizontal="center" vertical="center"/>
    </xf>
    <xf numFmtId="9" fontId="8" fillId="27" borderId="1" xfId="0" applyNumberFormat="1" applyFont="1" applyFill="1" applyBorder="1" applyAlignment="1">
      <alignment horizontal="right" vertical="top" wrapText="1"/>
    </xf>
    <xf numFmtId="1" fontId="8" fillId="27" borderId="1" xfId="0" applyNumberFormat="1" applyFont="1" applyFill="1" applyBorder="1" applyAlignment="1">
      <alignment horizontal="right" vertical="top" wrapText="1"/>
    </xf>
    <xf numFmtId="0" fontId="8" fillId="2" borderId="1" xfId="0" applyFont="1" applyFill="1" applyBorder="1" applyAlignment="1">
      <alignment wrapText="1"/>
    </xf>
    <xf numFmtId="166" fontId="51" fillId="2" borderId="1" xfId="0" applyNumberFormat="1" applyFont="1" applyFill="1" applyBorder="1" applyAlignment="1">
      <alignment horizontal="center" vertical="center"/>
    </xf>
    <xf numFmtId="0" fontId="8" fillId="2" borderId="1" xfId="0" applyFont="1" applyFill="1" applyBorder="1" applyAlignment="1">
      <alignment vertical="justify" wrapText="1"/>
    </xf>
    <xf numFmtId="0" fontId="8" fillId="2" borderId="1" xfId="0" applyFont="1" applyFill="1" applyBorder="1"/>
    <xf numFmtId="49" fontId="12" fillId="2" borderId="1" xfId="6" applyNumberFormat="1" applyFont="1" applyFill="1" applyBorder="1" applyAlignment="1">
      <alignment horizontal="center"/>
    </xf>
    <xf numFmtId="0" fontId="12" fillId="2" borderId="1" xfId="6" applyFont="1" applyFill="1" applyBorder="1" applyAlignment="1">
      <alignment wrapText="1"/>
    </xf>
    <xf numFmtId="0" fontId="8" fillId="2" borderId="0" xfId="0" applyFont="1" applyFill="1" applyAlignment="1">
      <alignment horizontal="center" vertical="justify" wrapText="1"/>
    </xf>
    <xf numFmtId="0" fontId="51" fillId="2" borderId="1" xfId="6" applyFont="1" applyFill="1" applyBorder="1" applyAlignment="1">
      <alignment wrapText="1"/>
    </xf>
    <xf numFmtId="49" fontId="8" fillId="2" borderId="5" xfId="0" applyNumberFormat="1" applyFont="1" applyFill="1" applyBorder="1" applyAlignment="1">
      <alignment horizontal="center" vertical="top" wrapText="1"/>
    </xf>
    <xf numFmtId="0" fontId="8" fillId="2" borderId="0" xfId="0" applyFont="1" applyFill="1" applyAlignment="1">
      <alignment vertical="justify" wrapText="1"/>
    </xf>
    <xf numFmtId="0" fontId="51" fillId="2" borderId="1" xfId="6" applyFont="1" applyFill="1" applyBorder="1" applyAlignment="1">
      <alignment vertical="top" wrapText="1"/>
    </xf>
    <xf numFmtId="49" fontId="51" fillId="2" borderId="1" xfId="6" applyNumberFormat="1" applyFont="1" applyFill="1" applyBorder="1" applyAlignment="1">
      <alignment horizontal="center" vertical="justify" wrapText="1"/>
    </xf>
    <xf numFmtId="1" fontId="8" fillId="2" borderId="2" xfId="2" applyNumberFormat="1" applyFont="1" applyFill="1" applyBorder="1" applyAlignment="1">
      <alignment horizontal="center" vertical="center" wrapText="1"/>
    </xf>
    <xf numFmtId="0" fontId="8" fillId="2" borderId="0" xfId="2" applyFont="1" applyFill="1" applyAlignment="1">
      <alignment horizontal="center" vertical="center" wrapText="1"/>
    </xf>
    <xf numFmtId="0" fontId="51" fillId="2" borderId="1" xfId="6" applyFont="1" applyFill="1" applyBorder="1" applyAlignment="1">
      <alignment vertical="justify" wrapText="1"/>
    </xf>
    <xf numFmtId="0" fontId="13" fillId="4" borderId="0" xfId="6" applyFont="1" applyFill="1" applyAlignment="1">
      <alignment vertical="top" wrapText="1"/>
    </xf>
    <xf numFmtId="0" fontId="8" fillId="0" borderId="0" xfId="0" applyFont="1" applyFill="1" applyAlignment="1">
      <alignment vertical="justify" wrapText="1"/>
    </xf>
    <xf numFmtId="1" fontId="8" fillId="4" borderId="2" xfId="0" applyNumberFormat="1" applyFont="1" applyFill="1" applyBorder="1" applyAlignment="1">
      <alignment horizontal="center" vertical="top" wrapText="1"/>
    </xf>
    <xf numFmtId="0" fontId="9" fillId="2" borderId="1" xfId="0" applyFont="1" applyFill="1" applyBorder="1" applyAlignment="1">
      <alignment vertical="center" wrapText="1"/>
    </xf>
    <xf numFmtId="49" fontId="11" fillId="3" borderId="1" xfId="2" applyNumberFormat="1" applyFont="1" applyFill="1" applyBorder="1" applyAlignment="1">
      <alignment horizontal="center" vertical="top" wrapText="1"/>
    </xf>
    <xf numFmtId="1" fontId="11" fillId="3" borderId="1" xfId="0" applyNumberFormat="1" applyFont="1" applyFill="1" applyBorder="1" applyAlignment="1">
      <alignment horizontal="center" vertical="center" wrapText="1"/>
    </xf>
    <xf numFmtId="2" fontId="11" fillId="3" borderId="1" xfId="0" applyNumberFormat="1" applyFont="1" applyFill="1" applyBorder="1" applyAlignment="1">
      <alignment horizontal="right" vertical="top" wrapText="1"/>
    </xf>
    <xf numFmtId="49" fontId="11" fillId="2" borderId="1" xfId="2" applyNumberFormat="1" applyFont="1" applyFill="1" applyBorder="1" applyAlignment="1">
      <alignment horizontal="left" vertical="top" wrapText="1"/>
    </xf>
    <xf numFmtId="2" fontId="11" fillId="2" borderId="1" xfId="2" applyNumberFormat="1" applyFont="1" applyFill="1" applyBorder="1" applyAlignment="1">
      <alignment horizontal="left" vertical="top" wrapText="1"/>
    </xf>
    <xf numFmtId="1" fontId="11" fillId="2" borderId="1" xfId="2" applyNumberFormat="1" applyFont="1" applyFill="1" applyBorder="1" applyAlignment="1">
      <alignment horizontal="right" vertical="top" wrapText="1"/>
    </xf>
    <xf numFmtId="9" fontId="11" fillId="2" borderId="1" xfId="2" applyNumberFormat="1" applyFont="1" applyFill="1" applyBorder="1" applyAlignment="1">
      <alignment horizontal="right" vertical="top" wrapText="1"/>
    </xf>
    <xf numFmtId="2" fontId="11" fillId="2" borderId="1" xfId="2" applyNumberFormat="1" applyFont="1" applyFill="1" applyBorder="1" applyAlignment="1">
      <alignment horizontal="right" vertical="top" wrapText="1"/>
    </xf>
    <xf numFmtId="3" fontId="8" fillId="3" borderId="1" xfId="0" applyNumberFormat="1" applyFont="1" applyFill="1" applyBorder="1" applyAlignment="1">
      <alignment horizontal="center" wrapText="1"/>
    </xf>
    <xf numFmtId="3" fontId="8" fillId="3" borderId="1" xfId="0" applyNumberFormat="1" applyFont="1" applyFill="1" applyBorder="1" applyAlignment="1">
      <alignment horizontal="center" vertical="center" wrapText="1"/>
    </xf>
    <xf numFmtId="3" fontId="8" fillId="3" borderId="2" xfId="0" applyNumberFormat="1" applyFont="1" applyFill="1" applyBorder="1" applyAlignment="1">
      <alignment horizontal="center" vertical="center" wrapText="1"/>
    </xf>
    <xf numFmtId="0" fontId="12" fillId="29" borderId="1" xfId="0" applyFont="1" applyFill="1" applyBorder="1" applyAlignment="1">
      <alignment horizontal="left" vertical="center" wrapText="1"/>
    </xf>
    <xf numFmtId="49" fontId="11" fillId="4" borderId="0" xfId="0" applyNumberFormat="1" applyFont="1" applyFill="1" applyAlignment="1">
      <alignment horizontal="center" vertical="top" wrapText="1"/>
    </xf>
    <xf numFmtId="0" fontId="11" fillId="4" borderId="1" xfId="0" applyFont="1" applyFill="1" applyBorder="1" applyAlignment="1">
      <alignment horizontal="left" vertical="center" wrapText="1"/>
    </xf>
    <xf numFmtId="0" fontId="11" fillId="4" borderId="0" xfId="0" applyFont="1" applyFill="1"/>
    <xf numFmtId="1" fontId="8" fillId="2" borderId="5" xfId="0" applyNumberFormat="1" applyFont="1" applyFill="1" applyBorder="1" applyAlignment="1">
      <alignment horizontal="left" vertical="top" wrapText="1"/>
    </xf>
    <xf numFmtId="49" fontId="8" fillId="2" borderId="5" xfId="0" applyNumberFormat="1" applyFont="1" applyFill="1" applyBorder="1" applyAlignment="1">
      <alignment horizontal="left" vertical="top" wrapText="1"/>
    </xf>
    <xf numFmtId="0" fontId="8" fillId="2" borderId="5" xfId="0" applyFont="1" applyFill="1" applyBorder="1" applyAlignment="1">
      <alignment horizontal="left" vertical="top" wrapText="1"/>
    </xf>
    <xf numFmtId="0" fontId="11" fillId="4" borderId="0" xfId="0" applyFont="1" applyFill="1" applyAlignment="1">
      <alignment horizontal="left" vertical="center" wrapText="1"/>
    </xf>
    <xf numFmtId="49" fontId="8" fillId="2" borderId="23" xfId="0" applyNumberFormat="1" applyFont="1" applyFill="1" applyBorder="1" applyAlignment="1">
      <alignment horizontal="left" vertical="top" wrapText="1"/>
    </xf>
    <xf numFmtId="0" fontId="11" fillId="4" borderId="1" xfId="0" applyFont="1" applyFill="1" applyBorder="1" applyAlignment="1">
      <alignment horizontal="justify" vertical="center" wrapText="1"/>
    </xf>
    <xf numFmtId="1" fontId="8" fillId="2" borderId="24" xfId="0" applyNumberFormat="1" applyFont="1" applyFill="1" applyBorder="1" applyAlignment="1">
      <alignment horizontal="left" vertical="top" wrapText="1"/>
    </xf>
    <xf numFmtId="0" fontId="11" fillId="3" borderId="1" xfId="0" applyFont="1" applyFill="1" applyBorder="1" applyAlignment="1">
      <alignment horizontal="right" vertical="top" wrapText="1"/>
    </xf>
    <xf numFmtId="49" fontId="8" fillId="2" borderId="1" xfId="0" applyNumberFormat="1" applyFont="1" applyFill="1" applyBorder="1" applyAlignment="1">
      <alignment vertical="top" wrapText="1"/>
    </xf>
    <xf numFmtId="2" fontId="8" fillId="2" borderId="1" xfId="2" applyNumberFormat="1" applyFont="1" applyFill="1" applyBorder="1" applyAlignment="1">
      <alignment horizontal="left" vertical="top" wrapText="1"/>
    </xf>
    <xf numFmtId="1" fontId="8" fillId="4" borderId="1" xfId="0" applyNumberFormat="1" applyFont="1" applyFill="1" applyBorder="1" applyAlignment="1">
      <alignment vertical="center" wrapText="1"/>
    </xf>
    <xf numFmtId="9" fontId="8" fillId="4" borderId="1" xfId="0" applyNumberFormat="1" applyFont="1" applyFill="1" applyBorder="1" applyAlignment="1">
      <alignment vertical="center" wrapText="1"/>
    </xf>
    <xf numFmtId="1" fontId="11" fillId="2" borderId="0" xfId="0" applyNumberFormat="1" applyFont="1" applyFill="1" applyBorder="1" applyAlignment="1">
      <alignment horizontal="left" vertical="top" wrapText="1"/>
    </xf>
    <xf numFmtId="0" fontId="8" fillId="2" borderId="1" xfId="7" applyFont="1" applyFill="1" applyBorder="1" applyAlignment="1">
      <alignment horizontal="left" vertical="top" wrapText="1"/>
    </xf>
    <xf numFmtId="0" fontId="8" fillId="2" borderId="0" xfId="3" applyFont="1" applyFill="1" applyAlignment="1">
      <alignment vertical="top" wrapText="1"/>
    </xf>
    <xf numFmtId="9" fontId="11" fillId="3" borderId="1" xfId="0" applyNumberFormat="1" applyFont="1" applyFill="1" applyBorder="1" applyAlignment="1">
      <alignment horizontal="right" vertical="top" wrapText="1"/>
    </xf>
    <xf numFmtId="169" fontId="8" fillId="2" borderId="1" xfId="1" applyNumberFormat="1" applyFont="1" applyFill="1" applyBorder="1" applyAlignment="1">
      <alignment vertical="center" wrapText="1"/>
    </xf>
    <xf numFmtId="197" fontId="8" fillId="2" borderId="1" xfId="0" applyNumberFormat="1" applyFont="1" applyFill="1" applyBorder="1" applyAlignment="1">
      <alignment horizontal="center" vertical="center" wrapText="1"/>
    </xf>
    <xf numFmtId="3" fontId="8" fillId="2" borderId="1" xfId="7" applyNumberFormat="1" applyFont="1" applyFill="1" applyBorder="1" applyAlignment="1">
      <alignment horizontal="center" vertical="center" wrapText="1"/>
    </xf>
    <xf numFmtId="168" fontId="8" fillId="2" borderId="1" xfId="7" applyNumberFormat="1" applyFont="1" applyFill="1" applyBorder="1" applyAlignment="1">
      <alignment vertical="center" wrapText="1"/>
    </xf>
    <xf numFmtId="0" fontId="8" fillId="2" borderId="1" xfId="280" applyFont="1" applyFill="1" applyBorder="1" applyAlignment="1">
      <alignment horizontal="center" vertical="center" wrapText="1"/>
    </xf>
    <xf numFmtId="0" fontId="8" fillId="2" borderId="1" xfId="280" applyFont="1" applyFill="1" applyBorder="1" applyAlignment="1">
      <alignment horizontal="right" vertical="center" wrapText="1"/>
    </xf>
    <xf numFmtId="2" fontId="8" fillId="2" borderId="1" xfId="280" applyNumberFormat="1" applyFont="1" applyFill="1" applyBorder="1" applyAlignment="1">
      <alignment horizontal="right" vertical="center" wrapText="1"/>
    </xf>
    <xf numFmtId="0" fontId="8" fillId="2" borderId="1" xfId="0" applyFont="1" applyFill="1" applyBorder="1" applyAlignment="1">
      <alignment vertical="center" wrapText="1"/>
    </xf>
    <xf numFmtId="0" fontId="8" fillId="2" borderId="1" xfId="0" applyFont="1" applyFill="1" applyBorder="1" applyAlignment="1">
      <alignment horizontal="center" vertical="center"/>
    </xf>
    <xf numFmtId="1" fontId="11" fillId="4" borderId="1" xfId="0" applyNumberFormat="1" applyFont="1" applyFill="1" applyBorder="1" applyAlignment="1">
      <alignment horizontal="right" vertical="center" wrapText="1"/>
    </xf>
    <xf numFmtId="9" fontId="8" fillId="2" borderId="1" xfId="0" applyNumberFormat="1" applyFont="1" applyFill="1" applyBorder="1" applyAlignment="1">
      <alignment horizontal="center" vertical="center" wrapText="1"/>
    </xf>
    <xf numFmtId="3" fontId="11" fillId="2" borderId="1" xfId="0" applyNumberFormat="1" applyFont="1" applyFill="1" applyBorder="1" applyAlignment="1">
      <alignment horizontal="center" vertical="center" wrapText="1"/>
    </xf>
    <xf numFmtId="1" fontId="11" fillId="2" borderId="1" xfId="0" applyNumberFormat="1" applyFont="1" applyFill="1" applyBorder="1" applyAlignment="1">
      <alignment horizontal="right" vertical="center" wrapText="1"/>
    </xf>
    <xf numFmtId="0" fontId="8" fillId="2" borderId="2" xfId="0" applyFont="1" applyFill="1" applyBorder="1" applyAlignment="1">
      <alignment horizontal="left" vertical="top" wrapText="1"/>
    </xf>
    <xf numFmtId="168" fontId="8" fillId="2" borderId="2" xfId="0" applyNumberFormat="1" applyFont="1" applyFill="1" applyBorder="1" applyAlignment="1">
      <alignment horizontal="right" vertical="center" wrapText="1"/>
    </xf>
    <xf numFmtId="168" fontId="8" fillId="2" borderId="1" xfId="0" applyNumberFormat="1" applyFont="1" applyFill="1" applyBorder="1" applyAlignment="1">
      <alignment horizontal="right" vertical="center" wrapText="1"/>
    </xf>
    <xf numFmtId="168" fontId="11" fillId="2" borderId="1" xfId="0" applyNumberFormat="1" applyFont="1" applyFill="1" applyBorder="1" applyAlignment="1">
      <alignment vertical="center" wrapText="1"/>
    </xf>
    <xf numFmtId="1" fontId="11" fillId="2" borderId="0" xfId="0" applyNumberFormat="1" applyFont="1" applyFill="1" applyBorder="1" applyAlignment="1">
      <alignment vertical="center" wrapText="1"/>
    </xf>
    <xf numFmtId="3" fontId="8" fillId="2" borderId="6" xfId="0" applyNumberFormat="1" applyFont="1" applyFill="1" applyBorder="1" applyAlignment="1">
      <alignment horizontal="center" vertical="center" wrapText="1"/>
    </xf>
    <xf numFmtId="168" fontId="8" fillId="2" borderId="6" xfId="0" applyNumberFormat="1" applyFont="1" applyFill="1" applyBorder="1" applyAlignment="1">
      <alignment horizontal="right" vertical="center" wrapText="1"/>
    </xf>
    <xf numFmtId="9" fontId="8" fillId="2" borderId="6" xfId="0" applyNumberFormat="1" applyFont="1" applyFill="1" applyBorder="1" applyAlignment="1">
      <alignment horizontal="center" vertical="center" wrapText="1"/>
    </xf>
    <xf numFmtId="1" fontId="8" fillId="2" borderId="6" xfId="0" applyNumberFormat="1" applyFont="1" applyFill="1" applyBorder="1" applyAlignment="1">
      <alignment vertical="center" wrapText="1"/>
    </xf>
    <xf numFmtId="3" fontId="11" fillId="4" borderId="1" xfId="0" applyNumberFormat="1" applyFont="1" applyFill="1" applyBorder="1" applyAlignment="1">
      <alignment horizontal="center" vertical="center" wrapText="1"/>
    </xf>
    <xf numFmtId="168" fontId="11" fillId="4" borderId="1" xfId="0" applyNumberFormat="1" applyFont="1" applyFill="1" applyBorder="1" applyAlignment="1">
      <alignment horizontal="right" vertical="center" wrapText="1"/>
    </xf>
    <xf numFmtId="9" fontId="11" fillId="4" borderId="1" xfId="0" applyNumberFormat="1" applyFont="1" applyFill="1" applyBorder="1" applyAlignment="1">
      <alignment horizontal="center" vertical="center" wrapText="1"/>
    </xf>
    <xf numFmtId="168" fontId="11" fillId="4" borderId="1" xfId="0" applyNumberFormat="1" applyFont="1" applyFill="1" applyBorder="1" applyAlignment="1">
      <alignment vertical="center" wrapText="1"/>
    </xf>
    <xf numFmtId="0" fontId="8" fillId="2" borderId="3" xfId="0" applyFont="1" applyFill="1" applyBorder="1" applyAlignment="1">
      <alignment horizontal="left" vertical="top" wrapText="1"/>
    </xf>
    <xf numFmtId="168" fontId="8" fillId="2" borderId="4" xfId="0" applyNumberFormat="1" applyFont="1" applyFill="1" applyBorder="1" applyAlignment="1">
      <alignment horizontal="right" vertical="center" wrapText="1"/>
    </xf>
    <xf numFmtId="1" fontId="11" fillId="4" borderId="6" xfId="0" applyNumberFormat="1" applyFont="1" applyFill="1" applyBorder="1" applyAlignment="1">
      <alignment horizontal="left" vertical="top" wrapText="1"/>
    </xf>
    <xf numFmtId="0" fontId="11" fillId="4" borderId="6" xfId="0" applyFont="1" applyFill="1" applyBorder="1" applyAlignment="1">
      <alignment horizontal="left" vertical="top" wrapText="1"/>
    </xf>
    <xf numFmtId="3" fontId="11" fillId="4" borderId="6" xfId="0" applyNumberFormat="1" applyFont="1" applyFill="1" applyBorder="1" applyAlignment="1">
      <alignment horizontal="center" vertical="center" wrapText="1"/>
    </xf>
    <xf numFmtId="168" fontId="11" fillId="4" borderId="6" xfId="0" applyNumberFormat="1" applyFont="1" applyFill="1" applyBorder="1" applyAlignment="1">
      <alignment horizontal="right" vertical="center" wrapText="1"/>
    </xf>
    <xf numFmtId="9" fontId="11" fillId="4" borderId="6" xfId="0" applyNumberFormat="1" applyFont="1" applyFill="1" applyBorder="1" applyAlignment="1">
      <alignment horizontal="center" vertical="center" wrapText="1"/>
    </xf>
    <xf numFmtId="1" fontId="11" fillId="4" borderId="6" xfId="0" applyNumberFormat="1" applyFont="1" applyFill="1" applyBorder="1" applyAlignment="1">
      <alignment vertical="center" wrapText="1"/>
    </xf>
    <xf numFmtId="168" fontId="11" fillId="4" borderId="6" xfId="0" applyNumberFormat="1" applyFont="1" applyFill="1" applyBorder="1" applyAlignment="1">
      <alignment vertical="center" wrapText="1"/>
    </xf>
    <xf numFmtId="2" fontId="11" fillId="4" borderId="6" xfId="0" applyNumberFormat="1" applyFont="1" applyFill="1" applyBorder="1" applyAlignment="1">
      <alignment vertical="center" wrapText="1"/>
    </xf>
    <xf numFmtId="3" fontId="8" fillId="2" borderId="3" xfId="0" applyNumberFormat="1" applyFont="1" applyFill="1" applyBorder="1" applyAlignment="1">
      <alignment horizontal="center" vertical="center" wrapText="1"/>
    </xf>
    <xf numFmtId="168" fontId="8" fillId="2" borderId="5" xfId="0" applyNumberFormat="1" applyFont="1" applyFill="1" applyBorder="1" applyAlignment="1">
      <alignment horizontal="right" vertical="center" wrapText="1"/>
    </xf>
    <xf numFmtId="168" fontId="8" fillId="2" borderId="1" xfId="0" applyNumberFormat="1" applyFont="1" applyFill="1" applyBorder="1" applyAlignment="1">
      <alignment horizontal="right" vertical="top" wrapText="1"/>
    </xf>
    <xf numFmtId="3" fontId="8" fillId="2" borderId="0" xfId="0" applyNumberFormat="1" applyFont="1" applyFill="1" applyAlignment="1">
      <alignment horizontal="center" vertical="center" wrapText="1"/>
    </xf>
    <xf numFmtId="1" fontId="8" fillId="2" borderId="5" xfId="0" applyNumberFormat="1" applyFont="1" applyFill="1" applyBorder="1" applyAlignment="1">
      <alignment horizontal="right" vertical="center" wrapText="1"/>
    </xf>
    <xf numFmtId="0" fontId="8" fillId="0" borderId="1" xfId="0" applyFont="1" applyFill="1" applyBorder="1" applyAlignment="1" applyProtection="1">
      <alignment horizontal="left" vertical="justify" wrapText="1"/>
      <protection locked="0"/>
    </xf>
    <xf numFmtId="49" fontId="11" fillId="27" borderId="1" xfId="0" applyNumberFormat="1" applyFont="1" applyFill="1" applyBorder="1" applyAlignment="1">
      <alignment horizontal="center" vertical="top" wrapText="1"/>
    </xf>
    <xf numFmtId="0" fontId="8" fillId="0" borderId="1" xfId="0" applyFont="1" applyFill="1" applyBorder="1" applyAlignment="1" applyProtection="1">
      <alignment horizontal="left" vertical="top" wrapText="1"/>
      <protection locked="0"/>
    </xf>
    <xf numFmtId="0" fontId="8" fillId="27" borderId="1" xfId="0" applyFont="1" applyFill="1" applyBorder="1" applyAlignment="1">
      <alignment horizontal="left" vertical="top" wrapText="1"/>
    </xf>
    <xf numFmtId="49" fontId="11" fillId="3" borderId="1" xfId="2" applyNumberFormat="1" applyFont="1" applyFill="1" applyBorder="1" applyAlignment="1">
      <alignment vertical="top" wrapText="1"/>
    </xf>
    <xf numFmtId="49" fontId="11" fillId="3" borderId="1" xfId="2" applyNumberFormat="1" applyFont="1" applyFill="1" applyBorder="1" applyAlignment="1">
      <alignment horizontal="right" vertical="top" wrapText="1"/>
    </xf>
    <xf numFmtId="0" fontId="51" fillId="2" borderId="1" xfId="0" applyFont="1" applyFill="1" applyBorder="1" applyAlignment="1">
      <alignment vertical="center"/>
    </xf>
    <xf numFmtId="0" fontId="8" fillId="2" borderId="1" xfId="0" applyFont="1" applyFill="1" applyBorder="1" applyAlignment="1" applyProtection="1">
      <alignment horizontal="left" vertical="justify" wrapText="1"/>
      <protection locked="0"/>
    </xf>
    <xf numFmtId="49" fontId="51" fillId="2" borderId="1" xfId="0" applyNumberFormat="1" applyFont="1" applyFill="1" applyBorder="1" applyAlignment="1">
      <alignment vertical="center" wrapText="1"/>
    </xf>
    <xf numFmtId="49" fontId="51" fillId="2" borderId="1" xfId="0" applyNumberFormat="1" applyFont="1" applyFill="1" applyBorder="1" applyAlignment="1">
      <alignment horizontal="center" vertical="center" wrapText="1"/>
    </xf>
    <xf numFmtId="1" fontId="11" fillId="3" borderId="1" xfId="2" applyNumberFormat="1" applyFont="1" applyFill="1" applyBorder="1" applyAlignment="1">
      <alignment horizontal="left" vertical="top" wrapText="1"/>
    </xf>
    <xf numFmtId="49" fontId="11" fillId="4" borderId="1" xfId="2" applyNumberFormat="1" applyFont="1" applyFill="1" applyBorder="1" applyAlignment="1">
      <alignment horizontal="center" vertical="top" wrapText="1"/>
    </xf>
    <xf numFmtId="49" fontId="11" fillId="4" borderId="1" xfId="2" applyNumberFormat="1" applyFont="1" applyFill="1" applyBorder="1" applyAlignment="1">
      <alignment vertical="top" wrapText="1"/>
    </xf>
    <xf numFmtId="49" fontId="11" fillId="4" borderId="1" xfId="2" applyNumberFormat="1" applyFont="1" applyFill="1" applyBorder="1" applyAlignment="1">
      <alignment horizontal="right" vertical="top" wrapText="1"/>
    </xf>
    <xf numFmtId="1" fontId="8" fillId="3" borderId="2" xfId="0" applyNumberFormat="1" applyFont="1" applyFill="1" applyBorder="1" applyAlignment="1">
      <alignment horizontal="center" vertical="top" wrapText="1"/>
    </xf>
    <xf numFmtId="49" fontId="11" fillId="4" borderId="1" xfId="0" applyNumberFormat="1" applyFont="1" applyFill="1" applyBorder="1" applyAlignment="1">
      <alignment vertical="center" wrapText="1"/>
    </xf>
    <xf numFmtId="49" fontId="11" fillId="2" borderId="1" xfId="0" applyNumberFormat="1" applyFont="1" applyFill="1" applyBorder="1" applyAlignment="1">
      <alignment vertical="center" wrapText="1"/>
    </xf>
    <xf numFmtId="1" fontId="11" fillId="4" borderId="3" xfId="0" applyNumberFormat="1" applyFont="1" applyFill="1" applyBorder="1" applyAlignment="1">
      <alignment vertical="top" wrapText="1"/>
    </xf>
    <xf numFmtId="0" fontId="11" fillId="4" borderId="3" xfId="0" applyFont="1" applyFill="1" applyBorder="1" applyAlignment="1">
      <alignment horizontal="left" vertical="top" wrapText="1"/>
    </xf>
    <xf numFmtId="198" fontId="8" fillId="2" borderId="1" xfId="1" applyNumberFormat="1" applyFont="1" applyFill="1" applyBorder="1" applyAlignment="1">
      <alignment horizontal="left" vertical="top" wrapText="1"/>
    </xf>
    <xf numFmtId="0" fontId="51" fillId="2" borderId="3" xfId="0" applyFont="1" applyFill="1" applyBorder="1" applyAlignment="1">
      <alignment horizontal="left" vertical="top" wrapText="1"/>
    </xf>
    <xf numFmtId="0" fontId="12" fillId="29" borderId="1" xfId="9" applyFont="1" applyFill="1" applyBorder="1" applyAlignment="1">
      <alignment horizontal="left" vertical="center" wrapText="1"/>
    </xf>
    <xf numFmtId="0" fontId="12" fillId="4" borderId="1" xfId="0" applyFont="1" applyFill="1" applyBorder="1" applyAlignment="1">
      <alignment horizontal="left" vertical="top" wrapText="1"/>
    </xf>
    <xf numFmtId="0" fontId="11" fillId="4" borderId="1" xfId="0" applyFont="1" applyFill="1" applyBorder="1" applyAlignment="1">
      <alignment vertical="center" wrapText="1"/>
    </xf>
    <xf numFmtId="0" fontId="8" fillId="2" borderId="0" xfId="0" applyFont="1" applyFill="1" applyBorder="1" applyAlignment="1">
      <alignment vertical="center" wrapText="1"/>
    </xf>
    <xf numFmtId="49" fontId="11" fillId="3" borderId="1" xfId="0" applyNumberFormat="1" applyFont="1" applyFill="1" applyBorder="1" applyAlignment="1">
      <alignment horizontal="right" vertical="top" wrapText="1"/>
    </xf>
    <xf numFmtId="2" fontId="54" fillId="2" borderId="1" xfId="0" applyNumberFormat="1" applyFont="1" applyFill="1" applyBorder="1" applyAlignment="1">
      <alignment horizontal="left" vertical="top" wrapText="1"/>
    </xf>
    <xf numFmtId="2" fontId="11" fillId="4" borderId="1" xfId="0" applyNumberFormat="1" applyFont="1" applyFill="1" applyBorder="1" applyAlignment="1">
      <alignment horizontal="left" vertical="center" wrapText="1"/>
    </xf>
    <xf numFmtId="9" fontId="11" fillId="4" borderId="1" xfId="0" applyNumberFormat="1" applyFont="1" applyFill="1" applyBorder="1" applyAlignment="1">
      <alignment horizontal="right" vertical="center" wrapText="1"/>
    </xf>
    <xf numFmtId="1" fontId="53" fillId="2" borderId="1" xfId="0" applyNumberFormat="1" applyFont="1" applyFill="1" applyBorder="1" applyAlignment="1">
      <alignment horizontal="center" vertical="top" wrapText="1"/>
    </xf>
    <xf numFmtId="49" fontId="11" fillId="4" borderId="1" xfId="0" applyNumberFormat="1" applyFont="1" applyFill="1" applyBorder="1" applyAlignment="1">
      <alignment horizontal="right" vertical="center" wrapText="1"/>
    </xf>
    <xf numFmtId="49" fontId="11" fillId="4" borderId="1" xfId="3" applyNumberFormat="1" applyFont="1" applyFill="1" applyBorder="1" applyAlignment="1">
      <alignment horizontal="center" vertical="center" wrapText="1"/>
    </xf>
    <xf numFmtId="49" fontId="11" fillId="4" borderId="1" xfId="3" applyNumberFormat="1" applyFont="1" applyFill="1" applyBorder="1" applyAlignment="1">
      <alignment horizontal="left" vertical="center" wrapText="1"/>
    </xf>
    <xf numFmtId="2" fontId="8" fillId="2" borderId="1" xfId="0" applyNumberFormat="1" applyFont="1" applyFill="1" applyBorder="1" applyAlignment="1">
      <alignment horizontal="left" vertical="center" wrapText="1"/>
    </xf>
    <xf numFmtId="9" fontId="8" fillId="2" borderId="1" xfId="0" applyNumberFormat="1" applyFont="1" applyFill="1" applyBorder="1" applyAlignment="1">
      <alignment horizontal="right" vertical="center" wrapText="1"/>
    </xf>
    <xf numFmtId="2" fontId="11" fillId="2" borderId="1" xfId="0" applyNumberFormat="1" applyFont="1" applyFill="1" applyBorder="1" applyAlignment="1">
      <alignment horizontal="right" vertical="center" wrapText="1"/>
    </xf>
    <xf numFmtId="0" fontId="11" fillId="4" borderId="1" xfId="3" applyFont="1" applyFill="1" applyBorder="1" applyAlignment="1">
      <alignment horizontal="left" vertical="center" wrapText="1"/>
    </xf>
    <xf numFmtId="166" fontId="8" fillId="0" borderId="1" xfId="0" applyNumberFormat="1" applyFont="1" applyFill="1" applyBorder="1" applyAlignment="1">
      <alignment horizontal="center" vertical="center" wrapText="1"/>
    </xf>
    <xf numFmtId="166" fontId="8" fillId="3" borderId="1" xfId="0" applyNumberFormat="1" applyFont="1" applyFill="1" applyBorder="1" applyAlignment="1">
      <alignment horizontal="center" vertical="center" wrapText="1"/>
    </xf>
    <xf numFmtId="170" fontId="8" fillId="3" borderId="1" xfId="0" applyNumberFormat="1" applyFont="1" applyFill="1" applyBorder="1" applyAlignment="1">
      <alignment horizontal="center" vertical="center" wrapText="1"/>
    </xf>
    <xf numFmtId="9" fontId="8" fillId="3" borderId="1" xfId="0" applyNumberFormat="1" applyFont="1" applyFill="1" applyBorder="1" applyAlignment="1">
      <alignment horizontal="center" vertical="center" wrapText="1"/>
    </xf>
    <xf numFmtId="1" fontId="8" fillId="3" borderId="1" xfId="0" applyNumberFormat="1" applyFont="1" applyFill="1" applyBorder="1" applyAlignment="1">
      <alignment horizontal="center" vertical="center" wrapText="1"/>
    </xf>
    <xf numFmtId="166" fontId="8" fillId="4" borderId="1" xfId="0" applyNumberFormat="1" applyFont="1" applyFill="1" applyBorder="1" applyAlignment="1">
      <alignment horizontal="center" vertical="center" wrapText="1"/>
    </xf>
    <xf numFmtId="170" fontId="8" fillId="4" borderId="1" xfId="0" applyNumberFormat="1" applyFont="1" applyFill="1" applyBorder="1" applyAlignment="1">
      <alignment horizontal="center" vertical="center" wrapText="1"/>
    </xf>
    <xf numFmtId="9" fontId="8" fillId="4" borderId="1" xfId="0" applyNumberFormat="1" applyFont="1" applyFill="1" applyBorder="1" applyAlignment="1">
      <alignment horizontal="center" vertical="center" wrapText="1"/>
    </xf>
    <xf numFmtId="0" fontId="8" fillId="0" borderId="1" xfId="6" applyFont="1" applyFill="1" applyBorder="1" applyAlignment="1">
      <alignment wrapText="1"/>
    </xf>
    <xf numFmtId="0" fontId="8" fillId="2" borderId="0" xfId="0" applyFont="1" applyFill="1" applyBorder="1" applyAlignment="1">
      <alignment horizontal="left" vertical="top" wrapText="1"/>
    </xf>
    <xf numFmtId="0" fontId="11" fillId="28" borderId="1" xfId="0" applyFont="1" applyFill="1" applyBorder="1" applyAlignment="1">
      <alignment horizontal="left" vertical="top" wrapText="1"/>
    </xf>
    <xf numFmtId="0" fontId="8" fillId="0" borderId="0" xfId="0" applyFont="1" applyFill="1" applyBorder="1" applyAlignment="1">
      <alignment horizontal="center" vertical="center" wrapText="1"/>
    </xf>
    <xf numFmtId="0" fontId="8" fillId="0" borderId="0" xfId="0" applyFont="1" applyFill="1" applyBorder="1" applyAlignment="1">
      <alignment vertical="center" wrapText="1"/>
    </xf>
    <xf numFmtId="1" fontId="11" fillId="3" borderId="1" xfId="0" applyNumberFormat="1" applyFont="1" applyFill="1" applyBorder="1" applyAlignment="1">
      <alignment horizontal="left" vertical="center" wrapText="1"/>
    </xf>
    <xf numFmtId="0" fontId="8" fillId="2" borderId="6" xfId="0" applyFont="1" applyFill="1" applyBorder="1" applyAlignment="1">
      <alignment horizontal="left" vertical="top" wrapText="1"/>
    </xf>
    <xf numFmtId="2" fontId="11" fillId="3" borderId="1" xfId="0" applyNumberFormat="1" applyFont="1" applyFill="1" applyBorder="1" applyAlignment="1">
      <alignment horizontal="left" vertical="center" wrapText="1"/>
    </xf>
    <xf numFmtId="1" fontId="11" fillId="3" borderId="1" xfId="0" applyNumberFormat="1" applyFont="1" applyFill="1" applyBorder="1" applyAlignment="1">
      <alignment horizontal="right" vertical="center" wrapText="1"/>
    </xf>
    <xf numFmtId="2" fontId="11" fillId="2" borderId="1" xfId="0" applyNumberFormat="1" applyFont="1" applyFill="1" applyBorder="1" applyAlignment="1">
      <alignment horizontal="center" vertical="center" wrapText="1"/>
    </xf>
    <xf numFmtId="1" fontId="8" fillId="3" borderId="1" xfId="0" applyNumberFormat="1" applyFont="1" applyFill="1" applyBorder="1" applyAlignment="1">
      <alignment horizontal="center" vertical="top" wrapText="1"/>
    </xf>
    <xf numFmtId="0" fontId="9" fillId="0" borderId="1" xfId="6" applyFont="1" applyFill="1" applyBorder="1" applyAlignment="1">
      <alignment horizontal="center" vertical="center"/>
    </xf>
    <xf numFmtId="0" fontId="9" fillId="0" borderId="0" xfId="6" applyFont="1" applyFill="1" applyAlignment="1">
      <alignment vertical="center"/>
    </xf>
    <xf numFmtId="0" fontId="9" fillId="0" borderId="1" xfId="6" applyFont="1" applyFill="1" applyBorder="1" applyAlignment="1">
      <alignment horizontal="center" vertical="center" wrapText="1"/>
    </xf>
    <xf numFmtId="0" fontId="13" fillId="0" borderId="1" xfId="6" applyFont="1" applyFill="1" applyBorder="1" applyAlignment="1">
      <alignment horizontal="center" vertical="center"/>
    </xf>
    <xf numFmtId="49" fontId="12" fillId="0" borderId="1" xfId="6" applyNumberFormat="1" applyFont="1" applyFill="1" applyBorder="1" applyAlignment="1">
      <alignment horizontal="center" vertical="justify" wrapText="1"/>
    </xf>
    <xf numFmtId="49" fontId="13" fillId="3" borderId="1" xfId="6" applyNumberFormat="1" applyFont="1" applyFill="1" applyBorder="1" applyAlignment="1">
      <alignment horizontal="center" vertical="center"/>
    </xf>
    <xf numFmtId="0" fontId="13" fillId="3" borderId="1" xfId="6" applyFont="1" applyFill="1" applyBorder="1" applyAlignment="1">
      <alignment vertical="center" wrapText="1"/>
    </xf>
    <xf numFmtId="0" fontId="13" fillId="3" borderId="1" xfId="6" applyFont="1" applyFill="1" applyBorder="1" applyAlignment="1">
      <alignment horizontal="center" vertical="center"/>
    </xf>
    <xf numFmtId="0" fontId="9" fillId="3" borderId="1" xfId="6" applyFont="1" applyFill="1" applyBorder="1" applyAlignment="1">
      <alignment horizontal="center" vertical="center"/>
    </xf>
    <xf numFmtId="2" fontId="8" fillId="2" borderId="0" xfId="0" applyNumberFormat="1" applyFont="1" applyFill="1" applyAlignment="1">
      <alignment horizontal="center" vertical="top" wrapText="1"/>
    </xf>
    <xf numFmtId="49" fontId="8" fillId="2" borderId="1" xfId="0" applyNumberFormat="1" applyFont="1" applyFill="1" applyBorder="1" applyAlignment="1">
      <alignment vertical="center" wrapText="1"/>
    </xf>
    <xf numFmtId="2" fontId="11" fillId="2" borderId="1" xfId="6" applyNumberFormat="1" applyFont="1" applyFill="1" applyBorder="1" applyAlignment="1">
      <alignment horizontal="left" vertical="top" wrapText="1"/>
    </xf>
    <xf numFmtId="1" fontId="11" fillId="4" borderId="4" xfId="0" applyNumberFormat="1" applyFont="1" applyFill="1" applyBorder="1" applyAlignment="1">
      <alignment vertical="top" wrapText="1"/>
    </xf>
    <xf numFmtId="49" fontId="11" fillId="4" borderId="4" xfId="0" applyNumberFormat="1" applyFont="1" applyFill="1" applyBorder="1" applyAlignment="1">
      <alignment vertical="center" wrapText="1"/>
    </xf>
    <xf numFmtId="49" fontId="11" fillId="4" borderId="4" xfId="0" applyNumberFormat="1" applyFont="1" applyFill="1" applyBorder="1" applyAlignment="1">
      <alignment vertical="top" wrapText="1"/>
    </xf>
    <xf numFmtId="0" fontId="9" fillId="0" borderId="1" xfId="0" applyFont="1" applyFill="1" applyBorder="1" applyAlignment="1">
      <alignment horizontal="center" vertical="center"/>
    </xf>
    <xf numFmtId="0" fontId="8" fillId="2" borderId="2" xfId="3" applyFont="1" applyFill="1" applyBorder="1" applyAlignment="1">
      <alignment horizontal="left" vertical="top" wrapText="1"/>
    </xf>
    <xf numFmtId="1" fontId="8" fillId="2" borderId="6" xfId="0" applyNumberFormat="1" applyFont="1" applyFill="1" applyBorder="1" applyAlignment="1">
      <alignment horizontal="center" vertical="top" wrapText="1"/>
    </xf>
    <xf numFmtId="1" fontId="11" fillId="2" borderId="6" xfId="0" applyNumberFormat="1" applyFont="1" applyFill="1" applyBorder="1" applyAlignment="1">
      <alignment vertical="top" wrapText="1"/>
    </xf>
    <xf numFmtId="1" fontId="11" fillId="2" borderId="6" xfId="0" applyNumberFormat="1" applyFont="1" applyFill="1" applyBorder="1" applyAlignment="1">
      <alignment horizontal="right" vertical="top" wrapText="1"/>
    </xf>
    <xf numFmtId="9" fontId="11" fillId="2" borderId="6" xfId="0" applyNumberFormat="1" applyFont="1" applyFill="1" applyBorder="1" applyAlignment="1">
      <alignment horizontal="right" vertical="top" wrapText="1"/>
    </xf>
    <xf numFmtId="2" fontId="11" fillId="2" borderId="6" xfId="0" applyNumberFormat="1" applyFont="1" applyFill="1" applyBorder="1" applyAlignment="1">
      <alignment horizontal="right" vertical="top" wrapText="1"/>
    </xf>
    <xf numFmtId="198" fontId="8" fillId="2" borderId="6" xfId="1" applyNumberFormat="1" applyFont="1" applyFill="1" applyBorder="1" applyAlignment="1">
      <alignment horizontal="left" vertical="top" wrapText="1"/>
    </xf>
    <xf numFmtId="0" fontId="11" fillId="2" borderId="6" xfId="0" applyFont="1" applyFill="1" applyBorder="1" applyAlignment="1">
      <alignment horizontal="right" vertical="top" wrapText="1"/>
    </xf>
    <xf numFmtId="0" fontId="8" fillId="4" borderId="1" xfId="3" applyFont="1" applyFill="1" applyBorder="1" applyAlignment="1">
      <alignment horizontal="left" vertical="top" wrapText="1"/>
    </xf>
    <xf numFmtId="166" fontId="11" fillId="4" borderId="1" xfId="0" applyNumberFormat="1" applyFont="1" applyFill="1" applyBorder="1" applyAlignment="1">
      <alignment horizontal="center" vertical="center" wrapText="1"/>
    </xf>
    <xf numFmtId="0" fontId="8" fillId="2" borderId="1" xfId="0" applyFont="1" applyFill="1" applyBorder="1" applyAlignment="1">
      <alignment horizontal="center" vertical="top" wrapText="1"/>
    </xf>
    <xf numFmtId="1" fontId="8" fillId="2" borderId="1" xfId="0" applyNumberFormat="1" applyFont="1" applyFill="1" applyBorder="1" applyAlignment="1">
      <alignment horizontal="center" vertical="top" wrapText="1"/>
    </xf>
    <xf numFmtId="0" fontId="8" fillId="2" borderId="0" xfId="2" applyFont="1" applyFill="1" applyBorder="1" applyAlignment="1">
      <alignment horizontal="center" vertical="top" wrapText="1"/>
    </xf>
    <xf numFmtId="49" fontId="8" fillId="2" borderId="1" xfId="2" applyNumberFormat="1" applyFont="1" applyFill="1" applyBorder="1" applyAlignment="1">
      <alignment horizontal="center" vertical="top" wrapText="1"/>
    </xf>
    <xf numFmtId="1" fontId="11" fillId="4" borderId="5" xfId="0" applyNumberFormat="1" applyFont="1" applyFill="1" applyBorder="1" applyAlignment="1">
      <alignment horizontal="left" vertical="top" wrapText="1"/>
    </xf>
    <xf numFmtId="1" fontId="11" fillId="2" borderId="6" xfId="0" applyNumberFormat="1" applyFont="1" applyFill="1" applyBorder="1" applyAlignment="1">
      <alignment horizontal="center" vertical="top" wrapText="1"/>
    </xf>
    <xf numFmtId="166" fontId="8" fillId="0" borderId="1" xfId="0" applyNumberFormat="1" applyFont="1" applyFill="1" applyBorder="1" applyAlignment="1">
      <alignment horizontal="right" vertical="top" wrapText="1"/>
    </xf>
    <xf numFmtId="0" fontId="8" fillId="0" borderId="0" xfId="0" applyFont="1" applyAlignment="1">
      <alignment vertical="justify" wrapText="1"/>
    </xf>
    <xf numFmtId="1" fontId="8" fillId="0" borderId="1" xfId="0" applyNumberFormat="1" applyFont="1" applyFill="1" applyBorder="1" applyAlignment="1">
      <alignment horizontal="center" wrapText="1"/>
    </xf>
    <xf numFmtId="9" fontId="8" fillId="0" borderId="1" xfId="0" applyNumberFormat="1" applyFont="1" applyFill="1" applyBorder="1" applyAlignment="1">
      <alignment wrapText="1"/>
    </xf>
    <xf numFmtId="1" fontId="8" fillId="2" borderId="1" xfId="0" applyNumberFormat="1" applyFont="1" applyFill="1" applyBorder="1" applyAlignment="1">
      <alignment wrapText="1"/>
    </xf>
    <xf numFmtId="49" fontId="8" fillId="31" borderId="1" xfId="0" applyNumberFormat="1" applyFont="1" applyFill="1" applyBorder="1" applyAlignment="1">
      <alignment horizontal="left" vertical="top" wrapText="1"/>
    </xf>
    <xf numFmtId="0" fontId="8" fillId="31" borderId="1" xfId="0" applyFont="1" applyFill="1" applyBorder="1" applyAlignment="1">
      <alignment horizontal="left" vertical="top" wrapText="1"/>
    </xf>
    <xf numFmtId="1" fontId="8" fillId="31" borderId="1" xfId="0" applyNumberFormat="1" applyFont="1" applyFill="1" applyBorder="1" applyAlignment="1">
      <alignment horizontal="left" vertical="top" wrapText="1"/>
    </xf>
    <xf numFmtId="0" fontId="8" fillId="32" borderId="1" xfId="0" applyFont="1" applyFill="1" applyBorder="1" applyAlignment="1">
      <alignment horizontal="left" vertical="top" wrapText="1"/>
    </xf>
    <xf numFmtId="0" fontId="8" fillId="32" borderId="0" xfId="2" applyFont="1" applyFill="1" applyAlignment="1">
      <alignment horizontal="center" vertical="center" wrapText="1"/>
    </xf>
    <xf numFmtId="3" fontId="8" fillId="32" borderId="2" xfId="0" applyNumberFormat="1" applyFont="1" applyFill="1" applyBorder="1" applyAlignment="1">
      <alignment horizontal="center" vertical="top" wrapText="1"/>
    </xf>
    <xf numFmtId="0" fontId="8" fillId="32" borderId="0" xfId="0" applyFont="1" applyFill="1" applyAlignment="1">
      <alignment vertical="top" wrapText="1"/>
    </xf>
    <xf numFmtId="0" fontId="58" fillId="0" borderId="0" xfId="289" applyFont="1" applyAlignment="1">
      <alignment horizontal="left" vertical="top" wrapText="1"/>
    </xf>
    <xf numFmtId="0" fontId="58" fillId="0" borderId="0" xfId="289" applyFont="1" applyAlignment="1">
      <alignment vertical="top" wrapText="1"/>
    </xf>
    <xf numFmtId="168" fontId="59" fillId="0" borderId="1" xfId="0" applyNumberFormat="1" applyFont="1" applyBorder="1" applyAlignment="1">
      <alignment horizontal="center"/>
    </xf>
    <xf numFmtId="0" fontId="8" fillId="0" borderId="1" xfId="0" applyFont="1" applyFill="1" applyBorder="1" applyAlignment="1">
      <alignment horizontal="center" vertical="top" wrapText="1"/>
    </xf>
    <xf numFmtId="0" fontId="8" fillId="30" borderId="1" xfId="0" applyFont="1" applyFill="1" applyBorder="1" applyAlignment="1">
      <alignment horizontal="center" vertical="center" wrapText="1"/>
    </xf>
    <xf numFmtId="0" fontId="8" fillId="2" borderId="2" xfId="0" applyFont="1" applyFill="1" applyBorder="1" applyAlignment="1">
      <alignment horizontal="center" vertical="center" wrapText="1"/>
    </xf>
    <xf numFmtId="0" fontId="8" fillId="2" borderId="7" xfId="0" applyFont="1" applyFill="1" applyBorder="1" applyAlignment="1">
      <alignment horizontal="center" vertical="center" wrapText="1"/>
    </xf>
    <xf numFmtId="0" fontId="8" fillId="2" borderId="6" xfId="0" applyFont="1" applyFill="1" applyBorder="1" applyAlignment="1">
      <alignment horizontal="center" vertical="center" wrapText="1"/>
    </xf>
    <xf numFmtId="0" fontId="8" fillId="2" borderId="2" xfId="0" applyFont="1" applyFill="1" applyBorder="1" applyAlignment="1">
      <alignment vertical="center" wrapText="1"/>
    </xf>
    <xf numFmtId="0" fontId="8" fillId="2" borderId="7" xfId="0" applyFont="1" applyFill="1" applyBorder="1" applyAlignment="1">
      <alignment vertical="center" wrapText="1"/>
    </xf>
    <xf numFmtId="0" fontId="8" fillId="2" borderId="6" xfId="0" applyFont="1" applyFill="1" applyBorder="1" applyAlignment="1">
      <alignment vertical="center" wrapText="1"/>
    </xf>
    <xf numFmtId="193" fontId="8" fillId="2" borderId="1" xfId="280" applyNumberFormat="1" applyFont="1" applyFill="1" applyBorder="1" applyAlignment="1">
      <alignment horizontal="center" vertical="center" wrapText="1"/>
    </xf>
    <xf numFmtId="4" fontId="8" fillId="2" borderId="1" xfId="280" applyNumberFormat="1" applyFont="1" applyFill="1" applyBorder="1" applyAlignment="1">
      <alignment horizontal="center" vertical="center" wrapText="1"/>
    </xf>
    <xf numFmtId="193" fontId="8" fillId="0" borderId="1" xfId="280" applyNumberFormat="1" applyFont="1" applyFill="1" applyBorder="1" applyAlignment="1">
      <alignment horizontal="center" vertical="center" wrapText="1"/>
    </xf>
    <xf numFmtId="4" fontId="8" fillId="0" borderId="1" xfId="0" applyNumberFormat="1" applyFont="1" applyFill="1" applyBorder="1" applyAlignment="1">
      <alignment horizontal="center" vertical="center" wrapText="1"/>
    </xf>
    <xf numFmtId="4" fontId="8" fillId="0" borderId="1" xfId="280" applyNumberFormat="1" applyFont="1" applyFill="1" applyBorder="1" applyAlignment="1">
      <alignment horizontal="center" vertical="center" wrapText="1"/>
    </xf>
    <xf numFmtId="168" fontId="8" fillId="0" borderId="1" xfId="280" applyNumberFormat="1" applyFont="1" applyFill="1" applyBorder="1" applyAlignment="1">
      <alignment horizontal="center" vertical="center" wrapText="1"/>
    </xf>
    <xf numFmtId="2" fontId="8" fillId="0" borderId="1" xfId="280" applyNumberFormat="1" applyFont="1" applyFill="1" applyBorder="1" applyAlignment="1">
      <alignment horizontal="center" vertical="center" wrapText="1"/>
    </xf>
    <xf numFmtId="195" fontId="8" fillId="0" borderId="1" xfId="280" applyNumberFormat="1" applyFont="1" applyFill="1" applyBorder="1" applyAlignment="1">
      <alignment horizontal="center" vertical="center" wrapText="1"/>
    </xf>
    <xf numFmtId="193" fontId="8" fillId="0" borderId="5" xfId="288" applyNumberFormat="1" applyFont="1" applyFill="1" applyBorder="1" applyAlignment="1">
      <alignment horizontal="center" vertical="center" wrapText="1"/>
    </xf>
    <xf numFmtId="4" fontId="8" fillId="0" borderId="5" xfId="288" applyNumberFormat="1" applyFont="1" applyFill="1" applyBorder="1" applyAlignment="1">
      <alignment horizontal="center" vertical="center" wrapText="1"/>
    </xf>
    <xf numFmtId="196" fontId="8" fillId="0" borderId="1" xfId="280" applyNumberFormat="1" applyFont="1" applyFill="1" applyBorder="1" applyAlignment="1">
      <alignment horizontal="center" vertical="center" wrapText="1"/>
    </xf>
    <xf numFmtId="193" fontId="8" fillId="0" borderId="1" xfId="0" applyNumberFormat="1" applyFont="1" applyFill="1" applyBorder="1" applyAlignment="1">
      <alignment horizontal="center" vertical="center" wrapText="1"/>
    </xf>
    <xf numFmtId="193" fontId="8" fillId="0" borderId="1" xfId="280" applyNumberFormat="1" applyFont="1" applyFill="1" applyBorder="1" applyAlignment="1">
      <alignment horizontal="center" vertical="center"/>
    </xf>
    <xf numFmtId="194" fontId="8" fillId="0" borderId="1" xfId="280" applyNumberFormat="1" applyFont="1" applyFill="1" applyBorder="1" applyAlignment="1">
      <alignment horizontal="center" vertical="center" wrapText="1"/>
    </xf>
    <xf numFmtId="195" fontId="8" fillId="0" borderId="5" xfId="288" applyNumberFormat="1" applyFont="1" applyFill="1" applyBorder="1" applyAlignment="1">
      <alignment horizontal="center" vertical="center" wrapText="1"/>
    </xf>
    <xf numFmtId="195" fontId="8" fillId="0" borderId="1" xfId="0" applyNumberFormat="1" applyFont="1" applyFill="1" applyBorder="1" applyAlignment="1">
      <alignment horizontal="center" vertical="center" wrapText="1"/>
    </xf>
    <xf numFmtId="195" fontId="8" fillId="0" borderId="6" xfId="0" applyNumberFormat="1" applyFont="1" applyFill="1" applyBorder="1" applyAlignment="1">
      <alignment horizontal="center" vertical="center" wrapText="1"/>
    </xf>
    <xf numFmtId="195" fontId="8" fillId="0" borderId="2" xfId="0" applyNumberFormat="1" applyFont="1" applyFill="1" applyBorder="1" applyAlignment="1">
      <alignment horizontal="center" vertical="center" wrapText="1"/>
    </xf>
    <xf numFmtId="168" fontId="8" fillId="0" borderId="5" xfId="288" applyNumberFormat="1" applyFont="1" applyFill="1" applyBorder="1" applyAlignment="1">
      <alignment horizontal="center" vertical="center" wrapText="1"/>
    </xf>
    <xf numFmtId="3" fontId="8" fillId="0" borderId="1" xfId="280" applyNumberFormat="1" applyFont="1" applyFill="1" applyBorder="1" applyAlignment="1">
      <alignment horizontal="center" vertical="center" wrapText="1"/>
    </xf>
    <xf numFmtId="193" fontId="8" fillId="0" borderId="1" xfId="0" applyNumberFormat="1" applyFont="1" applyFill="1" applyBorder="1" applyAlignment="1">
      <alignment horizontal="center" vertical="center"/>
    </xf>
    <xf numFmtId="195" fontId="8" fillId="2" borderId="1" xfId="280" applyNumberFormat="1" applyFont="1" applyFill="1" applyBorder="1" applyAlignment="1">
      <alignment horizontal="center" vertical="center"/>
    </xf>
    <xf numFmtId="167" fontId="11" fillId="4" borderId="1" xfId="0" applyNumberFormat="1" applyFont="1" applyFill="1" applyBorder="1" applyAlignment="1">
      <alignment horizontal="center" vertical="center" wrapText="1"/>
    </xf>
    <xf numFmtId="168" fontId="8" fillId="0" borderId="1" xfId="3" applyNumberFormat="1" applyFont="1" applyFill="1" applyBorder="1" applyAlignment="1">
      <alignment horizontal="center" vertical="center" wrapText="1"/>
    </xf>
    <xf numFmtId="193" fontId="8" fillId="0" borderId="2" xfId="0" applyNumberFormat="1" applyFont="1" applyFill="1" applyBorder="1" applyAlignment="1">
      <alignment horizontal="center" vertical="center" wrapText="1"/>
    </xf>
    <xf numFmtId="194" fontId="8" fillId="2" borderId="1" xfId="280" applyNumberFormat="1" applyFont="1" applyFill="1" applyBorder="1" applyAlignment="1">
      <alignment horizontal="center" vertical="center" wrapText="1"/>
    </xf>
    <xf numFmtId="195" fontId="8" fillId="2" borderId="1" xfId="280" applyNumberFormat="1" applyFont="1" applyFill="1" applyBorder="1" applyAlignment="1">
      <alignment horizontal="center" vertical="center" wrapText="1"/>
    </xf>
    <xf numFmtId="195" fontId="8" fillId="2" borderId="1" xfId="0" applyNumberFormat="1" applyFont="1" applyFill="1" applyBorder="1" applyAlignment="1">
      <alignment horizontal="center" vertical="center" wrapText="1"/>
    </xf>
    <xf numFmtId="193" fontId="8" fillId="2" borderId="1" xfId="0" applyNumberFormat="1" applyFont="1" applyFill="1" applyBorder="1" applyAlignment="1">
      <alignment horizontal="center" vertical="center" wrapText="1"/>
    </xf>
    <xf numFmtId="194" fontId="8" fillId="2" borderId="1" xfId="0" applyNumberFormat="1" applyFont="1" applyFill="1" applyBorder="1" applyAlignment="1">
      <alignment horizontal="center" vertical="center" wrapText="1"/>
    </xf>
    <xf numFmtId="193" fontId="8" fillId="2" borderId="1" xfId="280" applyNumberFormat="1" applyFont="1" applyFill="1" applyBorder="1" applyAlignment="1">
      <alignment horizontal="center" vertical="center"/>
    </xf>
    <xf numFmtId="193" fontId="8" fillId="2" borderId="1" xfId="0" applyNumberFormat="1" applyFont="1" applyFill="1" applyBorder="1" applyAlignment="1">
      <alignment horizontal="center" vertical="center"/>
    </xf>
    <xf numFmtId="4" fontId="8" fillId="2" borderId="1" xfId="280" applyNumberFormat="1" applyFont="1" applyFill="1" applyBorder="1" applyAlignment="1">
      <alignment horizontal="center" vertical="center"/>
    </xf>
    <xf numFmtId="194" fontId="8" fillId="2" borderId="1" xfId="0" applyNumberFormat="1" applyFont="1" applyFill="1" applyBorder="1" applyAlignment="1">
      <alignment horizontal="center" vertical="center"/>
    </xf>
    <xf numFmtId="195" fontId="8" fillId="2" borderId="1" xfId="0" applyNumberFormat="1" applyFont="1" applyFill="1" applyBorder="1" applyAlignment="1">
      <alignment horizontal="center" vertical="center"/>
    </xf>
    <xf numFmtId="2" fontId="8" fillId="0" borderId="1" xfId="0" applyNumberFormat="1" applyFont="1" applyFill="1" applyBorder="1" applyAlignment="1">
      <alignment horizontal="center" vertical="center" wrapText="1"/>
    </xf>
    <xf numFmtId="165" fontId="8" fillId="0" borderId="1" xfId="0" applyNumberFormat="1" applyFont="1" applyFill="1" applyBorder="1" applyAlignment="1">
      <alignment horizontal="center" vertical="center" wrapText="1"/>
    </xf>
    <xf numFmtId="165" fontId="8" fillId="2" borderId="1" xfId="0" applyNumberFormat="1" applyFont="1" applyFill="1" applyBorder="1" applyAlignment="1">
      <alignment horizontal="center" vertical="center" wrapText="1"/>
    </xf>
    <xf numFmtId="167" fontId="11" fillId="2" borderId="1" xfId="0" applyNumberFormat="1" applyFont="1" applyFill="1" applyBorder="1" applyAlignment="1">
      <alignment horizontal="center" vertical="center" wrapText="1"/>
    </xf>
    <xf numFmtId="0" fontId="8" fillId="2" borderId="1" xfId="3" applyFont="1" applyFill="1" applyBorder="1" applyAlignment="1">
      <alignment horizontal="center" vertical="center" wrapText="1"/>
    </xf>
    <xf numFmtId="166" fontId="8" fillId="2" borderId="1" xfId="0" applyNumberFormat="1" applyFont="1" applyFill="1" applyBorder="1" applyAlignment="1">
      <alignment horizontal="center" vertical="center" wrapText="1"/>
    </xf>
    <xf numFmtId="2" fontId="11" fillId="2" borderId="1" xfId="3" applyNumberFormat="1" applyFont="1" applyFill="1" applyBorder="1" applyAlignment="1">
      <alignment horizontal="center" vertical="center" wrapText="1"/>
    </xf>
    <xf numFmtId="167" fontId="8" fillId="2" borderId="1" xfId="0" applyNumberFormat="1" applyFont="1" applyFill="1" applyBorder="1" applyAlignment="1">
      <alignment horizontal="center" vertical="center" wrapText="1"/>
    </xf>
    <xf numFmtId="167" fontId="8" fillId="4" borderId="1" xfId="0" applyNumberFormat="1" applyFont="1" applyFill="1" applyBorder="1" applyAlignment="1">
      <alignment horizontal="center" vertical="center" wrapText="1"/>
    </xf>
    <xf numFmtId="167" fontId="8" fillId="0" borderId="1" xfId="0" applyNumberFormat="1" applyFont="1" applyFill="1" applyBorder="1" applyAlignment="1">
      <alignment horizontal="center" vertical="center" wrapText="1"/>
    </xf>
    <xf numFmtId="167" fontId="11" fillId="0" borderId="1" xfId="0" applyNumberFormat="1" applyFont="1" applyFill="1" applyBorder="1" applyAlignment="1">
      <alignment horizontal="center" vertical="center" wrapText="1"/>
    </xf>
    <xf numFmtId="2" fontId="8" fillId="4" borderId="1" xfId="0" applyNumberFormat="1" applyFont="1" applyFill="1" applyBorder="1" applyAlignment="1">
      <alignment horizontal="center" vertical="center" wrapText="1"/>
    </xf>
    <xf numFmtId="0" fontId="9" fillId="2" borderId="1" xfId="281" applyFont="1" applyFill="1" applyBorder="1" applyAlignment="1">
      <alignment horizontal="center" vertical="center"/>
    </xf>
    <xf numFmtId="3" fontId="51" fillId="2" borderId="1" xfId="0" applyNumberFormat="1" applyFont="1" applyFill="1" applyBorder="1" applyAlignment="1">
      <alignment horizontal="center" vertical="center" wrapText="1"/>
    </xf>
    <xf numFmtId="3" fontId="51" fillId="2" borderId="1" xfId="3" applyNumberFormat="1" applyFont="1" applyFill="1" applyBorder="1" applyAlignment="1">
      <alignment horizontal="center" vertical="center" wrapText="1"/>
    </xf>
    <xf numFmtId="3" fontId="51" fillId="0" borderId="1" xfId="0" applyNumberFormat="1" applyFont="1" applyFill="1" applyBorder="1" applyAlignment="1">
      <alignment horizontal="center" vertical="center" wrapText="1"/>
    </xf>
    <xf numFmtId="3" fontId="51" fillId="0" borderId="1" xfId="3" applyNumberFormat="1" applyFont="1" applyFill="1" applyBorder="1" applyAlignment="1">
      <alignment horizontal="center" vertical="center" wrapText="1"/>
    </xf>
    <xf numFmtId="3" fontId="8" fillId="2" borderId="1" xfId="280" applyNumberFormat="1" applyFont="1" applyFill="1" applyBorder="1" applyAlignment="1">
      <alignment horizontal="center" vertical="center" wrapText="1"/>
    </xf>
    <xf numFmtId="3" fontId="8" fillId="2" borderId="1" xfId="280" applyNumberFormat="1" applyFont="1" applyFill="1" applyBorder="1" applyAlignment="1">
      <alignment horizontal="center" vertical="center"/>
    </xf>
    <xf numFmtId="3" fontId="8" fillId="27" borderId="1" xfId="3" applyNumberFormat="1" applyFont="1" applyFill="1" applyBorder="1" applyAlignment="1">
      <alignment horizontal="center" vertical="center" wrapText="1"/>
    </xf>
    <xf numFmtId="3" fontId="51" fillId="27" borderId="1" xfId="3" applyNumberFormat="1" applyFont="1" applyFill="1" applyBorder="1" applyAlignment="1">
      <alignment horizontal="center" vertical="center" wrapText="1"/>
    </xf>
    <xf numFmtId="3" fontId="51" fillId="27" borderId="1" xfId="0" applyNumberFormat="1" applyFont="1" applyFill="1" applyBorder="1" applyAlignment="1">
      <alignment horizontal="center" vertical="center" wrapText="1"/>
    </xf>
    <xf numFmtId="0" fontId="51" fillId="2" borderId="1" xfId="3" applyFont="1" applyFill="1" applyBorder="1" applyAlignment="1">
      <alignment horizontal="center" vertical="center" wrapText="1"/>
    </xf>
    <xf numFmtId="3" fontId="8" fillId="0" borderId="1" xfId="0" applyNumberFormat="1" applyFont="1" applyFill="1" applyBorder="1" applyAlignment="1">
      <alignment horizontal="center" vertical="center"/>
    </xf>
    <xf numFmtId="3" fontId="8" fillId="0" borderId="1" xfId="3" applyNumberFormat="1" applyFont="1" applyFill="1" applyBorder="1" applyAlignment="1">
      <alignment horizontal="center" vertical="center" wrapText="1"/>
    </xf>
    <xf numFmtId="3" fontId="8" fillId="0" borderId="1" xfId="280" applyNumberFormat="1" applyFont="1" applyFill="1" applyBorder="1" applyAlignment="1">
      <alignment horizontal="center" vertical="center"/>
    </xf>
    <xf numFmtId="3" fontId="8" fillId="0" borderId="6" xfId="0" applyNumberFormat="1" applyFont="1" applyFill="1" applyBorder="1" applyAlignment="1">
      <alignment horizontal="center" vertical="center" wrapText="1"/>
    </xf>
    <xf numFmtId="3" fontId="8" fillId="2" borderId="1" xfId="0" applyNumberFormat="1" applyFont="1" applyFill="1" applyBorder="1" applyAlignment="1">
      <alignment horizontal="center" vertical="center"/>
    </xf>
    <xf numFmtId="3" fontId="11" fillId="2" borderId="1" xfId="3" applyNumberFormat="1" applyFont="1" applyFill="1" applyBorder="1" applyAlignment="1">
      <alignment horizontal="center" vertical="center" wrapText="1"/>
    </xf>
    <xf numFmtId="3" fontId="8" fillId="0" borderId="2" xfId="0" applyNumberFormat="1" applyFont="1" applyFill="1" applyBorder="1" applyAlignment="1">
      <alignment horizontal="center" vertical="center" wrapText="1"/>
    </xf>
    <xf numFmtId="0" fontId="8" fillId="0" borderId="1" xfId="3" applyFont="1" applyFill="1" applyBorder="1" applyAlignment="1">
      <alignment horizontal="center" vertical="center" wrapText="1"/>
    </xf>
    <xf numFmtId="3" fontId="51" fillId="0" borderId="3" xfId="5" applyNumberFormat="1" applyFont="1" applyFill="1" applyBorder="1" applyAlignment="1">
      <alignment horizontal="center" vertical="center" wrapText="1"/>
    </xf>
    <xf numFmtId="3" fontId="51" fillId="2" borderId="3" xfId="5" applyNumberFormat="1" applyFont="1" applyFill="1" applyBorder="1" applyAlignment="1">
      <alignment horizontal="center" vertical="center" wrapText="1"/>
    </xf>
    <xf numFmtId="3" fontId="12" fillId="0" borderId="3" xfId="5" applyNumberFormat="1" applyFont="1" applyFill="1" applyBorder="1" applyAlignment="1">
      <alignment horizontal="center" vertical="center" wrapText="1"/>
    </xf>
    <xf numFmtId="3" fontId="51" fillId="2" borderId="1" xfId="5" applyNumberFormat="1" applyFont="1" applyFill="1" applyBorder="1" applyAlignment="1">
      <alignment horizontal="center" vertical="center" wrapText="1"/>
    </xf>
    <xf numFmtId="3" fontId="51" fillId="2" borderId="3" xfId="0" applyNumberFormat="1" applyFont="1" applyFill="1" applyBorder="1" applyAlignment="1">
      <alignment horizontal="center" vertical="center" wrapText="1"/>
    </xf>
    <xf numFmtId="3" fontId="51" fillId="0" borderId="3" xfId="0" applyNumberFormat="1" applyFont="1" applyFill="1" applyBorder="1" applyAlignment="1">
      <alignment horizontal="center" vertical="center" wrapText="1"/>
    </xf>
    <xf numFmtId="3" fontId="12" fillId="2" borderId="3" xfId="5" applyNumberFormat="1" applyFont="1" applyFill="1" applyBorder="1" applyAlignment="1">
      <alignment horizontal="center" vertical="center" wrapText="1"/>
    </xf>
    <xf numFmtId="3" fontId="8" fillId="2" borderId="1" xfId="3" applyNumberFormat="1" applyFont="1" applyFill="1" applyBorder="1" applyAlignment="1">
      <alignment horizontal="center" vertical="center" wrapText="1"/>
    </xf>
    <xf numFmtId="3" fontId="12" fillId="2" borderId="1" xfId="0" applyNumberFormat="1" applyFont="1" applyFill="1" applyBorder="1" applyAlignment="1">
      <alignment horizontal="center" vertical="center" wrapText="1"/>
    </xf>
    <xf numFmtId="3" fontId="9" fillId="2" borderId="1" xfId="287" applyNumberFormat="1" applyFont="1" applyFill="1" applyBorder="1" applyAlignment="1">
      <alignment horizontal="center" vertical="center"/>
    </xf>
    <xf numFmtId="3" fontId="8" fillId="2" borderId="1" xfId="1" applyNumberFormat="1" applyFont="1" applyFill="1" applyBorder="1" applyAlignment="1">
      <alignment horizontal="center" vertical="center" wrapText="1"/>
    </xf>
    <xf numFmtId="3" fontId="51" fillId="2" borderId="1" xfId="0" applyNumberFormat="1" applyFont="1" applyFill="1" applyBorder="1" applyAlignment="1">
      <alignment horizontal="right" vertical="center" wrapText="1"/>
    </xf>
    <xf numFmtId="3" fontId="51" fillId="2" borderId="1" xfId="3" applyNumberFormat="1" applyFont="1" applyFill="1" applyBorder="1" applyAlignment="1">
      <alignment horizontal="right" vertical="center" wrapText="1"/>
    </xf>
    <xf numFmtId="3" fontId="8" fillId="2" borderId="1" xfId="0" applyNumberFormat="1" applyFont="1" applyFill="1" applyBorder="1" applyAlignment="1">
      <alignment horizontal="right" vertical="center" wrapText="1"/>
    </xf>
    <xf numFmtId="49" fontId="51" fillId="2" borderId="1" xfId="3" applyNumberFormat="1" applyFont="1" applyFill="1" applyBorder="1" applyAlignment="1">
      <alignment horizontal="right" vertical="center" wrapText="1"/>
    </xf>
    <xf numFmtId="49" fontId="8" fillId="2" borderId="1" xfId="0" applyNumberFormat="1" applyFont="1" applyFill="1" applyBorder="1" applyAlignment="1" applyProtection="1">
      <alignment horizontal="left" vertical="center" wrapText="1"/>
      <protection locked="0"/>
    </xf>
    <xf numFmtId="49" fontId="51" fillId="2" borderId="1" xfId="0" applyNumberFormat="1" applyFont="1" applyFill="1" applyBorder="1" applyAlignment="1">
      <alignment horizontal="center" vertical="center"/>
    </xf>
    <xf numFmtId="49" fontId="51" fillId="2" borderId="1" xfId="0" applyNumberFormat="1" applyFont="1" applyFill="1" applyBorder="1" applyAlignment="1">
      <alignment vertical="center"/>
    </xf>
    <xf numFmtId="49" fontId="51" fillId="2" borderId="1" xfId="0" applyNumberFormat="1" applyFont="1" applyFill="1" applyBorder="1" applyAlignment="1">
      <alignment horizontal="right" vertical="center" wrapText="1"/>
    </xf>
    <xf numFmtId="49" fontId="8" fillId="2" borderId="1" xfId="280" applyNumberFormat="1" applyFont="1" applyFill="1" applyBorder="1" applyAlignment="1">
      <alignment horizontal="right" vertical="center" wrapText="1"/>
    </xf>
    <xf numFmtId="49" fontId="8" fillId="2" borderId="1" xfId="3" applyNumberFormat="1" applyFont="1" applyFill="1" applyBorder="1" applyAlignment="1">
      <alignment horizontal="right" vertical="center" wrapText="1"/>
    </xf>
    <xf numFmtId="49" fontId="8" fillId="2" borderId="1" xfId="280" applyNumberFormat="1" applyFont="1" applyFill="1" applyBorder="1" applyAlignment="1">
      <alignment horizontal="center" vertical="center" wrapText="1"/>
    </xf>
    <xf numFmtId="49" fontId="8" fillId="2" borderId="1" xfId="280" applyNumberFormat="1" applyFont="1" applyFill="1" applyBorder="1" applyAlignment="1">
      <alignment vertical="center" wrapText="1"/>
    </xf>
    <xf numFmtId="49" fontId="51" fillId="2" borderId="1" xfId="0" applyNumberFormat="1" applyFont="1" applyFill="1" applyBorder="1" applyAlignment="1">
      <alignment horizontal="right" vertical="center"/>
    </xf>
    <xf numFmtId="49" fontId="8" fillId="2" borderId="1" xfId="280" applyNumberFormat="1" applyFont="1" applyFill="1" applyBorder="1" applyAlignment="1">
      <alignment horizontal="left" vertical="center" wrapText="1"/>
    </xf>
    <xf numFmtId="49" fontId="8" fillId="2" borderId="1" xfId="280" applyNumberFormat="1" applyFont="1" applyFill="1" applyBorder="1" applyAlignment="1">
      <alignment horizontal="center" vertical="center"/>
    </xf>
    <xf numFmtId="49" fontId="8" fillId="2" borderId="1" xfId="280" applyNumberFormat="1" applyFont="1" applyFill="1" applyBorder="1" applyAlignment="1">
      <alignment vertical="center"/>
    </xf>
    <xf numFmtId="49" fontId="8" fillId="2" borderId="1" xfId="280" applyNumberFormat="1" applyFont="1" applyFill="1" applyBorder="1" applyAlignment="1">
      <alignment horizontal="right" vertical="center"/>
    </xf>
    <xf numFmtId="49" fontId="8" fillId="2" borderId="1" xfId="0" applyNumberFormat="1" applyFont="1" applyFill="1" applyBorder="1" applyAlignment="1">
      <alignment horizontal="right" vertical="center" wrapText="1"/>
    </xf>
    <xf numFmtId="3" fontId="51" fillId="27" borderId="1" xfId="3" applyNumberFormat="1" applyFont="1" applyFill="1" applyBorder="1" applyAlignment="1">
      <alignment horizontal="right" vertical="center" wrapText="1"/>
    </xf>
    <xf numFmtId="3" fontId="51" fillId="0" borderId="1" xfId="3" applyNumberFormat="1" applyFont="1" applyFill="1" applyBorder="1" applyAlignment="1">
      <alignment horizontal="right" vertical="center" wrapText="1"/>
    </xf>
    <xf numFmtId="3" fontId="8" fillId="30" borderId="1" xfId="0" applyNumberFormat="1" applyFont="1" applyFill="1" applyBorder="1" applyAlignment="1">
      <alignment horizontal="right" vertical="center" wrapText="1"/>
    </xf>
    <xf numFmtId="3" fontId="8" fillId="0" borderId="1" xfId="0" applyNumberFormat="1" applyFont="1" applyFill="1" applyBorder="1" applyAlignment="1">
      <alignment horizontal="right" vertical="center" wrapText="1"/>
    </xf>
    <xf numFmtId="3" fontId="11" fillId="4" borderId="1" xfId="0" applyNumberFormat="1" applyFont="1" applyFill="1" applyBorder="1" applyAlignment="1">
      <alignment horizontal="right" vertical="center" wrapText="1"/>
    </xf>
    <xf numFmtId="3" fontId="11" fillId="2" borderId="1" xfId="0" applyNumberFormat="1" applyFont="1" applyFill="1" applyBorder="1" applyAlignment="1">
      <alignment horizontal="right" vertical="center" wrapText="1"/>
    </xf>
    <xf numFmtId="3" fontId="8" fillId="2" borderId="1" xfId="3" applyNumberFormat="1" applyFont="1" applyFill="1" applyBorder="1" applyAlignment="1">
      <alignment horizontal="right" vertical="center" wrapText="1"/>
    </xf>
    <xf numFmtId="3" fontId="8" fillId="4" borderId="1" xfId="0" applyNumberFormat="1" applyFont="1" applyFill="1" applyBorder="1" applyAlignment="1">
      <alignment horizontal="right" vertical="center" wrapText="1"/>
    </xf>
    <xf numFmtId="3" fontId="11" fillId="0" borderId="1" xfId="0" applyNumberFormat="1" applyFont="1" applyFill="1" applyBorder="1" applyAlignment="1">
      <alignment horizontal="right" vertical="center" wrapText="1"/>
    </xf>
    <xf numFmtId="3" fontId="12" fillId="2" borderId="1" xfId="0" applyNumberFormat="1" applyFont="1" applyFill="1" applyBorder="1" applyAlignment="1">
      <alignment horizontal="right" vertical="center" wrapText="1"/>
    </xf>
    <xf numFmtId="3" fontId="51" fillId="0" borderId="1" xfId="0" applyNumberFormat="1" applyFont="1" applyFill="1" applyBorder="1" applyAlignment="1">
      <alignment horizontal="right" vertical="center" wrapText="1"/>
    </xf>
    <xf numFmtId="49" fontId="8" fillId="2" borderId="1" xfId="0" applyNumberFormat="1" applyFont="1" applyFill="1" applyBorder="1" applyAlignment="1">
      <alignment horizontal="center" vertical="center" wrapText="1"/>
    </xf>
    <xf numFmtId="49" fontId="8" fillId="2" borderId="1" xfId="0" applyNumberFormat="1" applyFont="1" applyFill="1" applyBorder="1" applyAlignment="1">
      <alignment horizontal="left" vertical="center" wrapText="1"/>
    </xf>
    <xf numFmtId="0" fontId="8" fillId="2" borderId="1" xfId="0" applyFont="1" applyFill="1" applyBorder="1" applyAlignment="1">
      <alignment horizontal="center" vertical="center" wrapText="1"/>
    </xf>
    <xf numFmtId="49" fontId="8" fillId="2" borderId="1" xfId="0" applyNumberFormat="1" applyFont="1" applyFill="1" applyBorder="1" applyAlignment="1">
      <alignment horizontal="center" vertical="center" wrapText="1"/>
    </xf>
    <xf numFmtId="49" fontId="8" fillId="2" borderId="1" xfId="0" applyNumberFormat="1" applyFont="1" applyFill="1" applyBorder="1" applyAlignment="1">
      <alignment horizontal="left" vertical="center" wrapText="1"/>
    </xf>
    <xf numFmtId="49" fontId="8" fillId="2" borderId="0" xfId="0" applyNumberFormat="1" applyFont="1" applyFill="1" applyBorder="1" applyAlignment="1">
      <alignment horizontal="center" vertical="center" wrapText="1"/>
    </xf>
    <xf numFmtId="49" fontId="8" fillId="2" borderId="0" xfId="0" applyNumberFormat="1" applyFont="1" applyFill="1" applyBorder="1" applyAlignment="1">
      <alignment horizontal="left" vertical="center" wrapText="1"/>
    </xf>
    <xf numFmtId="2" fontId="8" fillId="2" borderId="0" xfId="0" applyNumberFormat="1" applyFont="1" applyFill="1" applyBorder="1" applyAlignment="1">
      <alignment horizontal="center" vertical="center" wrapText="1"/>
    </xf>
    <xf numFmtId="2" fontId="8" fillId="2" borderId="0" xfId="0" applyNumberFormat="1" applyFont="1" applyFill="1" applyBorder="1" applyAlignment="1">
      <alignment horizontal="right" vertical="center" wrapText="1"/>
    </xf>
    <xf numFmtId="2" fontId="8" fillId="2" borderId="0" xfId="0" applyNumberFormat="1" applyFont="1" applyFill="1" applyBorder="1" applyAlignment="1">
      <alignment vertical="center" wrapText="1"/>
    </xf>
    <xf numFmtId="49" fontId="8" fillId="2" borderId="0" xfId="2" applyNumberFormat="1" applyFont="1" applyFill="1" applyBorder="1" applyAlignment="1">
      <alignment horizontal="center" vertical="center" wrapText="1"/>
    </xf>
    <xf numFmtId="49" fontId="8" fillId="2" borderId="0" xfId="2" applyNumberFormat="1" applyFont="1" applyFill="1" applyBorder="1" applyAlignment="1">
      <alignment horizontal="left" vertical="center" wrapText="1"/>
    </xf>
    <xf numFmtId="0" fontId="8" fillId="2" borderId="0" xfId="2" applyFont="1" applyFill="1" applyBorder="1" applyAlignment="1">
      <alignment vertical="center" wrapText="1"/>
    </xf>
    <xf numFmtId="0" fontId="8" fillId="2" borderId="0" xfId="2" applyFont="1" applyFill="1" applyBorder="1" applyAlignment="1">
      <alignment horizontal="center" vertical="center" wrapText="1"/>
    </xf>
    <xf numFmtId="0" fontId="8" fillId="2" borderId="1" xfId="2" applyFont="1" applyFill="1" applyBorder="1" applyAlignment="1">
      <alignment horizontal="center" vertical="center" wrapText="1"/>
    </xf>
    <xf numFmtId="49" fontId="8" fillId="2" borderId="1" xfId="2" applyNumberFormat="1" applyFont="1" applyFill="1" applyBorder="1" applyAlignment="1">
      <alignment horizontal="center" vertical="center" wrapText="1"/>
    </xf>
    <xf numFmtId="49" fontId="8" fillId="3" borderId="1" xfId="2" applyNumberFormat="1" applyFont="1" applyFill="1" applyBorder="1" applyAlignment="1">
      <alignment horizontal="center" vertical="center" wrapText="1"/>
    </xf>
    <xf numFmtId="49" fontId="11" fillId="3" borderId="1" xfId="2" applyNumberFormat="1" applyFont="1" applyFill="1" applyBorder="1" applyAlignment="1">
      <alignment horizontal="center" vertical="center" wrapText="1"/>
    </xf>
    <xf numFmtId="49" fontId="11" fillId="3" borderId="1" xfId="2" applyNumberFormat="1" applyFont="1" applyFill="1" applyBorder="1" applyAlignment="1">
      <alignment vertical="center" wrapText="1"/>
    </xf>
    <xf numFmtId="0" fontId="8" fillId="4" borderId="1" xfId="0" applyFont="1" applyFill="1" applyBorder="1" applyAlignment="1">
      <alignment horizontal="center" vertical="center" wrapText="1"/>
    </xf>
    <xf numFmtId="0" fontId="8" fillId="4" borderId="1" xfId="0" applyFont="1" applyFill="1" applyBorder="1" applyAlignment="1">
      <alignment horizontal="right" vertical="center" wrapText="1"/>
    </xf>
    <xf numFmtId="0" fontId="8" fillId="4" borderId="1" xfId="0" applyFont="1" applyFill="1" applyBorder="1" applyAlignment="1">
      <alignment vertical="center" wrapText="1"/>
    </xf>
    <xf numFmtId="0" fontId="51" fillId="2" borderId="1" xfId="0" applyFont="1" applyFill="1" applyBorder="1" applyAlignment="1">
      <alignment horizontal="left" vertical="center" wrapText="1"/>
    </xf>
    <xf numFmtId="49" fontId="11" fillId="2" borderId="1" xfId="0" applyNumberFormat="1" applyFont="1" applyFill="1" applyBorder="1" applyAlignment="1">
      <alignment horizontal="left" vertical="center" wrapText="1"/>
    </xf>
    <xf numFmtId="0" fontId="11" fillId="2" borderId="1" xfId="0" applyFont="1" applyFill="1" applyBorder="1" applyAlignment="1">
      <alignment vertical="center" wrapText="1"/>
    </xf>
    <xf numFmtId="3" fontId="8" fillId="2" borderId="1" xfId="0" applyNumberFormat="1" applyFont="1" applyFill="1" applyBorder="1" applyAlignment="1">
      <alignment vertical="center" wrapText="1"/>
    </xf>
    <xf numFmtId="167" fontId="8" fillId="2" borderId="1" xfId="0" applyNumberFormat="1" applyFont="1" applyFill="1" applyBorder="1" applyAlignment="1">
      <alignment vertical="center" wrapText="1"/>
    </xf>
    <xf numFmtId="0" fontId="11" fillId="2" borderId="1" xfId="2" applyFont="1" applyFill="1" applyBorder="1" applyAlignment="1">
      <alignment horizontal="center" vertical="center" wrapText="1"/>
    </xf>
    <xf numFmtId="0" fontId="51" fillId="2" borderId="1" xfId="12" applyFont="1" applyFill="1" applyBorder="1" applyAlignment="1">
      <alignment horizontal="left" vertical="center" wrapText="1"/>
    </xf>
    <xf numFmtId="3" fontId="8" fillId="2" borderId="25" xfId="0" applyNumberFormat="1" applyFont="1" applyFill="1" applyBorder="1" applyAlignment="1">
      <alignment horizontal="right" vertical="center" wrapText="1"/>
    </xf>
    <xf numFmtId="166" fontId="8" fillId="2" borderId="1" xfId="0" applyNumberFormat="1" applyFont="1" applyFill="1" applyBorder="1" applyAlignment="1">
      <alignment vertical="center" wrapText="1"/>
    </xf>
    <xf numFmtId="49" fontId="51" fillId="2" borderId="1" xfId="0" applyNumberFormat="1" applyFont="1" applyFill="1" applyBorder="1" applyAlignment="1">
      <alignment horizontal="left" vertical="center" wrapText="1"/>
    </xf>
    <xf numFmtId="49" fontId="11" fillId="2" borderId="1" xfId="0" applyNumberFormat="1" applyFont="1" applyFill="1" applyBorder="1" applyAlignment="1">
      <alignment horizontal="right" vertical="center" wrapText="1"/>
    </xf>
    <xf numFmtId="49" fontId="8" fillId="2" borderId="25" xfId="0" applyNumberFormat="1" applyFont="1" applyFill="1" applyBorder="1" applyAlignment="1">
      <alignment horizontal="right" vertical="center" wrapText="1"/>
    </xf>
    <xf numFmtId="49" fontId="55" fillId="2" borderId="1" xfId="0" applyNumberFormat="1" applyFont="1" applyFill="1" applyBorder="1" applyAlignment="1">
      <alignment horizontal="left" vertical="center" wrapText="1"/>
    </xf>
    <xf numFmtId="49" fontId="11" fillId="2" borderId="1" xfId="0" applyNumberFormat="1" applyFont="1" applyFill="1" applyBorder="1" applyAlignment="1">
      <alignment horizontal="center" vertical="center" wrapText="1"/>
    </xf>
    <xf numFmtId="49" fontId="51" fillId="2" borderId="1" xfId="12" applyNumberFormat="1" applyFont="1" applyFill="1" applyBorder="1" applyAlignment="1">
      <alignment horizontal="left" vertical="center" wrapText="1"/>
    </xf>
    <xf numFmtId="49" fontId="8" fillId="2" borderId="1" xfId="3" applyNumberFormat="1" applyFont="1" applyFill="1" applyBorder="1" applyAlignment="1">
      <alignment vertical="center" wrapText="1"/>
    </xf>
    <xf numFmtId="49" fontId="51" fillId="2" borderId="1" xfId="3" applyNumberFormat="1" applyFont="1" applyFill="1" applyBorder="1" applyAlignment="1">
      <alignment vertical="center" wrapText="1"/>
    </xf>
    <xf numFmtId="49" fontId="0" fillId="2" borderId="0" xfId="0" applyNumberFormat="1" applyFill="1" applyAlignment="1">
      <alignment vertical="center"/>
    </xf>
    <xf numFmtId="49" fontId="8" fillId="2" borderId="1" xfId="291" applyNumberFormat="1" applyFont="1" applyFill="1" applyBorder="1" applyAlignment="1">
      <alignment horizontal="left" vertical="center" wrapText="1"/>
    </xf>
    <xf numFmtId="0" fontId="11" fillId="2" borderId="0" xfId="0" applyFont="1" applyFill="1" applyAlignment="1">
      <alignment horizontal="center" vertical="center" wrapText="1"/>
    </xf>
    <xf numFmtId="49" fontId="8" fillId="2" borderId="1" xfId="3" applyNumberFormat="1" applyFont="1" applyFill="1" applyBorder="1" applyAlignment="1">
      <alignment horizontal="center" vertical="center" wrapText="1"/>
    </xf>
    <xf numFmtId="49" fontId="67" fillId="2" borderId="0" xfId="0" applyNumberFormat="1" applyFont="1" applyFill="1" applyAlignment="1">
      <alignment vertical="center" wrapText="1"/>
    </xf>
    <xf numFmtId="49" fontId="67" fillId="2" borderId="0" xfId="0" applyNumberFormat="1" applyFont="1" applyFill="1" applyAlignment="1">
      <alignment vertical="center"/>
    </xf>
    <xf numFmtId="49" fontId="11" fillId="28" borderId="1" xfId="0" applyNumberFormat="1" applyFont="1" applyFill="1" applyBorder="1" applyAlignment="1">
      <alignment horizontal="center" vertical="center" wrapText="1"/>
    </xf>
    <xf numFmtId="0" fontId="12" fillId="28" borderId="1" xfId="6" applyFont="1" applyFill="1" applyBorder="1" applyAlignment="1">
      <alignment vertical="center" wrapText="1"/>
    </xf>
    <xf numFmtId="0" fontId="16" fillId="28" borderId="1" xfId="0" applyFont="1" applyFill="1" applyBorder="1" applyAlignment="1">
      <alignment vertical="center" wrapText="1"/>
    </xf>
    <xf numFmtId="0" fontId="16" fillId="28" borderId="1" xfId="0" applyFont="1" applyFill="1" applyBorder="1" applyAlignment="1">
      <alignment horizontal="center" vertical="center" wrapText="1"/>
    </xf>
    <xf numFmtId="0" fontId="8" fillId="27" borderId="0" xfId="0" applyFont="1" applyFill="1" applyAlignment="1">
      <alignment horizontal="center" vertical="center" wrapText="1"/>
    </xf>
    <xf numFmtId="49" fontId="8" fillId="27" borderId="1" xfId="0" applyNumberFormat="1" applyFont="1" applyFill="1" applyBorder="1" applyAlignment="1">
      <alignment horizontal="center" vertical="center" wrapText="1"/>
    </xf>
    <xf numFmtId="0" fontId="51" fillId="27" borderId="1" xfId="0" applyFont="1" applyFill="1" applyBorder="1" applyAlignment="1">
      <alignment horizontal="left" vertical="center" wrapText="1"/>
    </xf>
    <xf numFmtId="49" fontId="8" fillId="27" borderId="1" xfId="0" applyNumberFormat="1" applyFont="1" applyFill="1" applyBorder="1" applyAlignment="1">
      <alignment horizontal="left" vertical="center" wrapText="1"/>
    </xf>
    <xf numFmtId="0" fontId="8" fillId="27" borderId="1" xfId="0" applyFont="1" applyFill="1" applyBorder="1" applyAlignment="1">
      <alignment horizontal="left" vertical="center" wrapText="1"/>
    </xf>
    <xf numFmtId="0" fontId="51" fillId="27" borderId="1" xfId="0" applyFont="1" applyFill="1" applyBorder="1" applyAlignment="1">
      <alignment vertical="center" wrapText="1"/>
    </xf>
    <xf numFmtId="0" fontId="8" fillId="27" borderId="1" xfId="0" applyFont="1" applyFill="1" applyBorder="1" applyAlignment="1">
      <alignment vertical="center" wrapText="1"/>
    </xf>
    <xf numFmtId="49" fontId="11" fillId="27" borderId="1" xfId="0" applyNumberFormat="1" applyFont="1" applyFill="1" applyBorder="1" applyAlignment="1">
      <alignment horizontal="left" vertical="center" wrapText="1"/>
    </xf>
    <xf numFmtId="0" fontId="11" fillId="27" borderId="1" xfId="0" applyFont="1" applyFill="1" applyBorder="1" applyAlignment="1">
      <alignment horizontal="center" vertical="center" wrapText="1"/>
    </xf>
    <xf numFmtId="167" fontId="11" fillId="27" borderId="1" xfId="0" applyNumberFormat="1" applyFont="1" applyFill="1" applyBorder="1" applyAlignment="1">
      <alignment horizontal="center" vertical="center" wrapText="1"/>
    </xf>
    <xf numFmtId="3" fontId="11" fillId="27" borderId="1" xfId="0" applyNumberFormat="1" applyFont="1" applyFill="1" applyBorder="1" applyAlignment="1">
      <alignment horizontal="center" vertical="center" wrapText="1"/>
    </xf>
    <xf numFmtId="1" fontId="11" fillId="27" borderId="1" xfId="0" applyNumberFormat="1" applyFont="1" applyFill="1" applyBorder="1" applyAlignment="1">
      <alignment horizontal="center" vertical="center" wrapText="1"/>
    </xf>
    <xf numFmtId="1" fontId="8" fillId="27" borderId="1" xfId="0" applyNumberFormat="1" applyFont="1" applyFill="1" applyBorder="1" applyAlignment="1">
      <alignment horizontal="left" vertical="center" wrapText="1"/>
    </xf>
    <xf numFmtId="0" fontId="51" fillId="30" borderId="1" xfId="0" applyFont="1" applyFill="1" applyBorder="1" applyAlignment="1">
      <alignment horizontal="left" vertical="center" wrapText="1"/>
    </xf>
    <xf numFmtId="0" fontId="51" fillId="0" borderId="1" xfId="6" applyFont="1" applyFill="1" applyBorder="1" applyAlignment="1">
      <alignment vertical="center" wrapText="1"/>
    </xf>
    <xf numFmtId="49" fontId="8" fillId="0" borderId="1" xfId="0" applyNumberFormat="1" applyFont="1" applyFill="1" applyBorder="1" applyAlignment="1">
      <alignment horizontal="left" vertical="center" wrapText="1"/>
    </xf>
    <xf numFmtId="49" fontId="11" fillId="0" borderId="1" xfId="0" applyNumberFormat="1" applyFont="1" applyFill="1" applyBorder="1" applyAlignment="1">
      <alignment horizontal="left" vertical="center" wrapText="1"/>
    </xf>
    <xf numFmtId="0" fontId="8" fillId="0" borderId="1" xfId="0" applyFont="1" applyFill="1" applyBorder="1" applyAlignment="1">
      <alignment vertical="center" wrapText="1"/>
    </xf>
    <xf numFmtId="49" fontId="8" fillId="0" borderId="0" xfId="0" applyNumberFormat="1" applyFont="1" applyFill="1" applyBorder="1" applyAlignment="1">
      <alignment horizontal="center" vertical="center" wrapText="1"/>
    </xf>
    <xf numFmtId="0" fontId="11" fillId="0" borderId="1" xfId="0" applyFont="1" applyFill="1" applyBorder="1" applyAlignment="1">
      <alignment vertical="center" wrapText="1"/>
    </xf>
    <xf numFmtId="1" fontId="8" fillId="0" borderId="1" xfId="0" applyNumberFormat="1" applyFont="1" applyFill="1" applyBorder="1" applyAlignment="1">
      <alignment horizontal="left" vertical="center" wrapText="1"/>
    </xf>
    <xf numFmtId="2" fontId="11" fillId="0" borderId="1" xfId="0" applyNumberFormat="1" applyFont="1" applyFill="1" applyBorder="1" applyAlignment="1">
      <alignment horizontal="center" vertical="center" wrapText="1"/>
    </xf>
    <xf numFmtId="1" fontId="11" fillId="0" borderId="1" xfId="0" applyNumberFormat="1" applyFont="1" applyFill="1" applyBorder="1" applyAlignment="1">
      <alignment horizontal="center" vertical="center" wrapText="1"/>
    </xf>
    <xf numFmtId="3" fontId="51" fillId="0" borderId="1" xfId="0" applyNumberFormat="1" applyFont="1" applyFill="1" applyBorder="1" applyAlignment="1">
      <alignment horizontal="center" vertical="center"/>
    </xf>
    <xf numFmtId="0" fontId="8" fillId="0" borderId="1" xfId="3" applyFont="1" applyFill="1" applyBorder="1" applyAlignment="1">
      <alignment vertical="center" wrapText="1"/>
    </xf>
    <xf numFmtId="49" fontId="11" fillId="0" borderId="1" xfId="0" applyNumberFormat="1" applyFont="1" applyFill="1" applyBorder="1" applyAlignment="1">
      <alignment horizontal="center" vertical="center" wrapText="1"/>
    </xf>
    <xf numFmtId="193" fontId="11" fillId="0" borderId="1" xfId="0" applyNumberFormat="1" applyFont="1" applyFill="1" applyBorder="1" applyAlignment="1">
      <alignment horizontal="center" vertical="center" wrapText="1"/>
    </xf>
    <xf numFmtId="194" fontId="8" fillId="0" borderId="1" xfId="3" applyNumberFormat="1" applyFont="1" applyFill="1" applyBorder="1" applyAlignment="1">
      <alignment horizontal="center" vertical="center" wrapText="1"/>
    </xf>
    <xf numFmtId="49" fontId="8" fillId="0" borderId="0" xfId="0" applyNumberFormat="1" applyFont="1" applyFill="1" applyAlignment="1">
      <alignment horizontal="center" vertical="center" wrapText="1"/>
    </xf>
    <xf numFmtId="0" fontId="8" fillId="2" borderId="1" xfId="3" applyFont="1" applyFill="1" applyBorder="1" applyAlignment="1">
      <alignment vertical="center" wrapText="1"/>
    </xf>
    <xf numFmtId="193" fontId="8" fillId="0" borderId="1" xfId="3" applyNumberFormat="1" applyFont="1" applyFill="1" applyBorder="1" applyAlignment="1">
      <alignment horizontal="center" vertical="center" wrapText="1"/>
    </xf>
    <xf numFmtId="195" fontId="8" fillId="0" borderId="1" xfId="3" applyNumberFormat="1" applyFont="1" applyFill="1" applyBorder="1" applyAlignment="1">
      <alignment horizontal="center" vertical="center" wrapText="1"/>
    </xf>
    <xf numFmtId="0" fontId="8" fillId="0" borderId="5" xfId="0" applyFont="1" applyFill="1" applyBorder="1" applyAlignment="1">
      <alignment horizontal="left" vertical="center" wrapText="1"/>
    </xf>
    <xf numFmtId="4" fontId="8" fillId="0" borderId="1" xfId="3" applyNumberFormat="1" applyFont="1" applyFill="1" applyBorder="1" applyAlignment="1">
      <alignment horizontal="center" vertical="center" wrapText="1"/>
    </xf>
    <xf numFmtId="165" fontId="11" fillId="0" borderId="1" xfId="0" applyNumberFormat="1" applyFont="1" applyFill="1" applyBorder="1" applyAlignment="1">
      <alignment horizontal="center" vertical="center" wrapText="1"/>
    </xf>
    <xf numFmtId="3" fontId="8" fillId="0" borderId="1" xfId="3" applyNumberFormat="1" applyFont="1" applyFill="1" applyBorder="1" applyAlignment="1">
      <alignment horizontal="right" vertical="center" wrapText="1"/>
    </xf>
    <xf numFmtId="49" fontId="11" fillId="3" borderId="1" xfId="0" applyNumberFormat="1" applyFont="1" applyFill="1" applyBorder="1" applyAlignment="1">
      <alignment horizontal="left" vertical="center" wrapText="1"/>
    </xf>
    <xf numFmtId="3" fontId="8" fillId="0" borderId="1" xfId="1" applyNumberFormat="1" applyFont="1" applyFill="1" applyBorder="1" applyAlignment="1">
      <alignment horizontal="center" vertical="center" wrapText="1"/>
    </xf>
    <xf numFmtId="1" fontId="11" fillId="0" borderId="1" xfId="0" applyNumberFormat="1" applyFont="1" applyFill="1" applyBorder="1" applyAlignment="1">
      <alignment horizontal="left" vertical="center" wrapText="1"/>
    </xf>
    <xf numFmtId="49" fontId="8" fillId="0" borderId="5" xfId="0" applyNumberFormat="1" applyFont="1" applyFill="1" applyBorder="1" applyAlignment="1">
      <alignment horizontal="center" vertical="center" wrapText="1"/>
    </xf>
    <xf numFmtId="0" fontId="8" fillId="0" borderId="2" xfId="3" applyFont="1" applyFill="1" applyBorder="1" applyAlignment="1">
      <alignment vertical="center" wrapText="1"/>
    </xf>
    <xf numFmtId="3" fontId="8" fillId="0" borderId="2" xfId="3" applyNumberFormat="1" applyFont="1" applyFill="1" applyBorder="1" applyAlignment="1">
      <alignment horizontal="center" vertical="center" wrapText="1"/>
    </xf>
    <xf numFmtId="168" fontId="11" fillId="0" borderId="1" xfId="0" applyNumberFormat="1" applyFont="1" applyFill="1" applyBorder="1" applyAlignment="1">
      <alignment horizontal="center" vertical="center" wrapText="1"/>
    </xf>
    <xf numFmtId="0" fontId="11" fillId="0" borderId="1" xfId="0" applyFont="1" applyFill="1" applyBorder="1" applyAlignment="1">
      <alignment horizontal="left" vertical="center" wrapText="1"/>
    </xf>
    <xf numFmtId="0" fontId="8" fillId="0" borderId="3" xfId="0" applyFont="1" applyFill="1" applyBorder="1" applyAlignment="1">
      <alignment horizontal="left" vertical="center" wrapText="1"/>
    </xf>
    <xf numFmtId="0" fontId="11" fillId="0" borderId="3" xfId="0" applyFont="1" applyFill="1" applyBorder="1" applyAlignment="1">
      <alignment horizontal="left" vertical="center" wrapText="1"/>
    </xf>
    <xf numFmtId="0" fontId="8" fillId="4" borderId="0" xfId="0" applyFont="1" applyFill="1" applyBorder="1" applyAlignment="1">
      <alignment vertical="center" wrapText="1"/>
    </xf>
    <xf numFmtId="194" fontId="8" fillId="4" borderId="1" xfId="3" applyNumberFormat="1" applyFont="1" applyFill="1" applyBorder="1" applyAlignment="1">
      <alignment horizontal="center" vertical="center" wrapText="1"/>
    </xf>
    <xf numFmtId="3" fontId="8" fillId="4" borderId="1" xfId="3" applyNumberFormat="1" applyFont="1" applyFill="1" applyBorder="1" applyAlignment="1">
      <alignment horizontal="center" vertical="center" wrapText="1"/>
    </xf>
    <xf numFmtId="1" fontId="8" fillId="0" borderId="1" xfId="3" applyNumberFormat="1" applyFont="1" applyFill="1" applyBorder="1" applyAlignment="1">
      <alignment horizontal="left" vertical="center" wrapText="1"/>
    </xf>
    <xf numFmtId="0" fontId="9" fillId="0" borderId="1" xfId="6" applyFont="1" applyFill="1" applyBorder="1" applyAlignment="1">
      <alignment vertical="center" wrapText="1"/>
    </xf>
    <xf numFmtId="0" fontId="8" fillId="0" borderId="1" xfId="3" applyFont="1" applyFill="1" applyBorder="1" applyAlignment="1">
      <alignment horizontal="left" vertical="center" wrapText="1"/>
    </xf>
    <xf numFmtId="3" fontId="11" fillId="0" borderId="1" xfId="3" applyNumberFormat="1" applyFont="1" applyFill="1" applyBorder="1" applyAlignment="1">
      <alignment horizontal="center" vertical="center" wrapText="1"/>
    </xf>
    <xf numFmtId="0" fontId="8" fillId="2" borderId="1" xfId="3" applyFont="1" applyFill="1" applyBorder="1" applyAlignment="1">
      <alignment horizontal="left" vertical="center" wrapText="1"/>
    </xf>
    <xf numFmtId="166" fontId="11" fillId="2" borderId="1" xfId="0" applyNumberFormat="1" applyFont="1" applyFill="1" applyBorder="1" applyAlignment="1">
      <alignment horizontal="center" vertical="center" wrapText="1"/>
    </xf>
    <xf numFmtId="168" fontId="8" fillId="0" borderId="1" xfId="0" applyNumberFormat="1" applyFont="1" applyFill="1" applyBorder="1" applyAlignment="1">
      <alignment horizontal="center" vertical="center" wrapText="1"/>
    </xf>
    <xf numFmtId="193" fontId="11" fillId="2" borderId="1" xfId="0" applyNumberFormat="1" applyFont="1" applyFill="1" applyBorder="1" applyAlignment="1">
      <alignment horizontal="center" vertical="center" wrapText="1"/>
    </xf>
    <xf numFmtId="0" fontId="11" fillId="0" borderId="0" xfId="0" applyFont="1" applyFill="1" applyAlignment="1">
      <alignment horizontal="center" vertical="center" wrapText="1"/>
    </xf>
    <xf numFmtId="4" fontId="8" fillId="2" borderId="1" xfId="3" applyNumberFormat="1" applyFont="1" applyFill="1" applyBorder="1" applyAlignment="1">
      <alignment horizontal="center" vertical="center" wrapText="1"/>
    </xf>
    <xf numFmtId="3" fontId="11" fillId="2" borderId="1" xfId="3" applyNumberFormat="1" applyFont="1" applyFill="1" applyBorder="1" applyAlignment="1">
      <alignment horizontal="right" vertical="center" wrapText="1"/>
    </xf>
    <xf numFmtId="193" fontId="8" fillId="2" borderId="1" xfId="3" applyNumberFormat="1" applyFont="1" applyFill="1" applyBorder="1" applyAlignment="1">
      <alignment horizontal="center" vertical="center" wrapText="1"/>
    </xf>
    <xf numFmtId="194" fontId="8" fillId="2" borderId="1" xfId="3" applyNumberFormat="1" applyFont="1" applyFill="1" applyBorder="1" applyAlignment="1">
      <alignment horizontal="center" vertical="center" wrapText="1"/>
    </xf>
    <xf numFmtId="195" fontId="8" fillId="2" borderId="1" xfId="3" applyNumberFormat="1" applyFont="1" applyFill="1" applyBorder="1" applyAlignment="1">
      <alignment horizontal="center" vertical="center" wrapText="1"/>
    </xf>
    <xf numFmtId="195" fontId="11" fillId="2" borderId="1" xfId="0" applyNumberFormat="1" applyFont="1" applyFill="1" applyBorder="1" applyAlignment="1">
      <alignment horizontal="center" vertical="center" wrapText="1"/>
    </xf>
    <xf numFmtId="0" fontId="8" fillId="2" borderId="1" xfId="3" applyFont="1" applyFill="1" applyBorder="1" applyAlignment="1">
      <alignment horizontal="right" vertical="center" wrapText="1"/>
    </xf>
    <xf numFmtId="2" fontId="8" fillId="2" borderId="1" xfId="290" applyNumberFormat="1" applyFont="1" applyFill="1" applyBorder="1" applyAlignment="1" applyProtection="1">
      <alignment vertical="center" wrapText="1"/>
      <protection locked="0"/>
    </xf>
    <xf numFmtId="193" fontId="51" fillId="2" borderId="1" xfId="0" applyNumberFormat="1" applyFont="1" applyFill="1" applyBorder="1" applyAlignment="1">
      <alignment horizontal="center" vertical="center" wrapText="1"/>
    </xf>
    <xf numFmtId="4" fontId="8" fillId="2" borderId="1" xfId="0" applyNumberFormat="1" applyFont="1" applyFill="1" applyBorder="1" applyAlignment="1">
      <alignment horizontal="center" vertical="center" wrapText="1"/>
    </xf>
    <xf numFmtId="195" fontId="8" fillId="4" borderId="1" xfId="0" applyNumberFormat="1" applyFont="1" applyFill="1" applyBorder="1" applyAlignment="1">
      <alignment horizontal="center" vertical="center" wrapText="1"/>
    </xf>
    <xf numFmtId="0" fontId="11" fillId="4" borderId="1" xfId="2" applyFont="1" applyFill="1" applyBorder="1" applyAlignment="1">
      <alignment horizontal="left" vertical="center" wrapText="1"/>
    </xf>
    <xf numFmtId="0" fontId="8" fillId="2" borderId="1" xfId="2" applyFont="1" applyFill="1" applyBorder="1" applyAlignment="1">
      <alignment horizontal="left" vertical="center" wrapText="1"/>
    </xf>
    <xf numFmtId="0" fontId="51" fillId="0" borderId="1" xfId="0" applyFont="1" applyFill="1" applyBorder="1" applyAlignment="1">
      <alignment horizontal="left" vertical="center" wrapText="1"/>
    </xf>
    <xf numFmtId="0" fontId="8" fillId="2" borderId="5" xfId="0" applyFont="1" applyFill="1" applyBorder="1" applyAlignment="1">
      <alignment vertical="center" wrapText="1"/>
    </xf>
    <xf numFmtId="0" fontId="11" fillId="2" borderId="1" xfId="0" applyFont="1" applyFill="1" applyBorder="1" applyAlignment="1">
      <alignment horizontal="left" vertical="center" wrapText="1"/>
    </xf>
    <xf numFmtId="0" fontId="11" fillId="2" borderId="1" xfId="3" applyFont="1" applyFill="1" applyBorder="1" applyAlignment="1">
      <alignment vertical="center" wrapText="1"/>
    </xf>
    <xf numFmtId="0" fontId="11" fillId="2" borderId="1" xfId="3" applyFont="1" applyFill="1" applyBorder="1" applyAlignment="1">
      <alignment horizontal="center" vertical="center" wrapText="1"/>
    </xf>
    <xf numFmtId="0" fontId="11" fillId="2" borderId="1" xfId="2" applyFont="1" applyFill="1" applyBorder="1" applyAlignment="1">
      <alignment horizontal="left" vertical="center" wrapText="1"/>
    </xf>
    <xf numFmtId="0" fontId="51" fillId="0" borderId="1" xfId="0" applyFont="1" applyFill="1" applyBorder="1" applyAlignment="1">
      <alignment vertical="center" wrapText="1"/>
    </xf>
    <xf numFmtId="1" fontId="9" fillId="0" borderId="1" xfId="6" applyNumberFormat="1" applyFont="1" applyFill="1" applyBorder="1" applyAlignment="1">
      <alignment horizontal="left" vertical="center"/>
    </xf>
    <xf numFmtId="0" fontId="8" fillId="0" borderId="1" xfId="2" applyFont="1" applyFill="1" applyBorder="1" applyAlignment="1">
      <alignment horizontal="left" vertical="center" wrapText="1"/>
    </xf>
    <xf numFmtId="0" fontId="8" fillId="4" borderId="1" xfId="0" applyFont="1" applyFill="1" applyBorder="1" applyAlignment="1">
      <alignment horizontal="left" vertical="center" wrapText="1"/>
    </xf>
    <xf numFmtId="2" fontId="8" fillId="0" borderId="1" xfId="0" applyNumberFormat="1" applyFont="1" applyFill="1" applyBorder="1" applyAlignment="1">
      <alignment horizontal="right" vertical="center" wrapText="1"/>
    </xf>
    <xf numFmtId="0" fontId="8" fillId="0" borderId="1" xfId="6" applyFont="1" applyFill="1" applyBorder="1" applyAlignment="1">
      <alignment vertical="center" wrapText="1"/>
    </xf>
    <xf numFmtId="0" fontId="55" fillId="2" borderId="1" xfId="0" applyFont="1" applyFill="1" applyBorder="1" applyAlignment="1">
      <alignment horizontal="left" vertical="center" wrapText="1"/>
    </xf>
    <xf numFmtId="0" fontId="8" fillId="0" borderId="1" xfId="0" applyFont="1" applyBorder="1" applyAlignment="1">
      <alignment horizontal="left" vertical="center"/>
    </xf>
    <xf numFmtId="0" fontId="8" fillId="3" borderId="1" xfId="0" applyFont="1" applyFill="1" applyBorder="1" applyAlignment="1">
      <alignment vertical="center" wrapText="1"/>
    </xf>
    <xf numFmtId="2" fontId="11" fillId="2" borderId="1" xfId="3" applyNumberFormat="1" applyFont="1" applyFill="1" applyBorder="1" applyAlignment="1">
      <alignment horizontal="left" vertical="center" wrapText="1"/>
    </xf>
    <xf numFmtId="190" fontId="8" fillId="2" borderId="1" xfId="0" applyNumberFormat="1" applyFont="1" applyFill="1" applyBorder="1" applyAlignment="1">
      <alignment horizontal="center" vertical="center" wrapText="1"/>
    </xf>
    <xf numFmtId="0" fontId="11" fillId="3" borderId="1" xfId="0" applyFont="1" applyFill="1" applyBorder="1" applyAlignment="1">
      <alignment vertical="center" wrapText="1"/>
    </xf>
    <xf numFmtId="0" fontId="11" fillId="3" borderId="1" xfId="0" applyFont="1" applyFill="1" applyBorder="1" applyAlignment="1">
      <alignment horizontal="center" vertical="center" wrapText="1"/>
    </xf>
    <xf numFmtId="3" fontId="11" fillId="3" borderId="1" xfId="0" applyNumberFormat="1" applyFont="1" applyFill="1" applyBorder="1" applyAlignment="1">
      <alignment horizontal="center" vertical="center" wrapText="1"/>
    </xf>
    <xf numFmtId="49" fontId="8" fillId="0" borderId="1" xfId="0" applyNumberFormat="1" applyFont="1" applyFill="1" applyBorder="1" applyAlignment="1">
      <alignment vertical="center" wrapText="1"/>
    </xf>
    <xf numFmtId="49" fontId="11" fillId="0" borderId="1" xfId="0" applyNumberFormat="1" applyFont="1" applyFill="1" applyBorder="1" applyAlignment="1">
      <alignment vertical="center" wrapText="1"/>
    </xf>
    <xf numFmtId="49" fontId="8" fillId="31" borderId="1" xfId="0" applyNumberFormat="1" applyFont="1" applyFill="1" applyBorder="1" applyAlignment="1">
      <alignment horizontal="left" vertical="center" wrapText="1"/>
    </xf>
    <xf numFmtId="49" fontId="8" fillId="2" borderId="0" xfId="0" applyNumberFormat="1" applyFont="1" applyFill="1" applyAlignment="1">
      <alignment horizontal="center" vertical="center" wrapText="1"/>
    </xf>
    <xf numFmtId="3" fontId="51" fillId="2" borderId="0" xfId="0" applyNumberFormat="1" applyFont="1" applyFill="1" applyAlignment="1">
      <alignment horizontal="center" vertical="center" wrapText="1"/>
    </xf>
    <xf numFmtId="0" fontId="8" fillId="3" borderId="1" xfId="0" applyFont="1" applyFill="1" applyBorder="1" applyAlignment="1">
      <alignment horizontal="center" vertical="center" wrapText="1"/>
    </xf>
    <xf numFmtId="0" fontId="11" fillId="0" borderId="1" xfId="3" applyFont="1" applyFill="1" applyBorder="1" applyAlignment="1">
      <alignment horizontal="center" vertical="center" wrapText="1"/>
    </xf>
    <xf numFmtId="3" fontId="51" fillId="2" borderId="0" xfId="0" applyNumberFormat="1" applyFont="1" applyFill="1" applyAlignment="1">
      <alignment horizontal="center" vertical="center"/>
    </xf>
    <xf numFmtId="3" fontId="51" fillId="0" borderId="0" xfId="0" applyNumberFormat="1" applyFont="1" applyFill="1" applyBorder="1" applyAlignment="1">
      <alignment horizontal="center" vertical="center" wrapText="1"/>
    </xf>
    <xf numFmtId="3" fontId="11" fillId="2" borderId="3" xfId="0" applyNumberFormat="1" applyFont="1" applyFill="1" applyBorder="1" applyAlignment="1">
      <alignment horizontal="center" vertical="center" wrapText="1"/>
    </xf>
    <xf numFmtId="2" fontId="8" fillId="3" borderId="1" xfId="0" applyNumberFormat="1" applyFont="1" applyFill="1" applyBorder="1" applyAlignment="1">
      <alignment vertical="center" wrapText="1"/>
    </xf>
    <xf numFmtId="2" fontId="8" fillId="3" borderId="1" xfId="0" applyNumberFormat="1" applyFont="1" applyFill="1" applyBorder="1" applyAlignment="1">
      <alignment horizontal="center" vertical="center" wrapText="1"/>
    </xf>
    <xf numFmtId="166" fontId="8" fillId="2" borderId="1" xfId="3" applyNumberFormat="1" applyFont="1" applyFill="1" applyBorder="1" applyAlignment="1">
      <alignment horizontal="center" vertical="center" wrapText="1"/>
    </xf>
    <xf numFmtId="0" fontId="8" fillId="2" borderId="1" xfId="7" applyFont="1" applyFill="1" applyBorder="1" applyAlignment="1">
      <alignment horizontal="left" vertical="center" wrapText="1"/>
    </xf>
    <xf numFmtId="0" fontId="8" fillId="2" borderId="0" xfId="3" applyFont="1" applyFill="1" applyAlignment="1">
      <alignment vertical="center" wrapText="1"/>
    </xf>
    <xf numFmtId="1" fontId="8" fillId="2" borderId="1" xfId="3" applyNumberFormat="1" applyFont="1" applyFill="1" applyBorder="1" applyAlignment="1">
      <alignment horizontal="left" vertical="center" wrapText="1"/>
    </xf>
    <xf numFmtId="2" fontId="11" fillId="3" borderId="1" xfId="0" applyNumberFormat="1" applyFont="1" applyFill="1" applyBorder="1" applyAlignment="1">
      <alignment horizontal="center" vertical="center" wrapText="1"/>
    </xf>
    <xf numFmtId="3" fontId="12" fillId="4" borderId="1" xfId="0" applyNumberFormat="1" applyFont="1" applyFill="1" applyBorder="1" applyAlignment="1">
      <alignment horizontal="center" vertical="center" wrapText="1"/>
    </xf>
    <xf numFmtId="0" fontId="11" fillId="4" borderId="1" xfId="2" applyFont="1" applyFill="1" applyBorder="1" applyAlignment="1">
      <alignment horizontal="center" vertical="center" wrapText="1"/>
    </xf>
    <xf numFmtId="49" fontId="11" fillId="3" borderId="1" xfId="0" applyNumberFormat="1" applyFont="1" applyFill="1" applyBorder="1" applyAlignment="1">
      <alignment vertical="center" wrapText="1"/>
    </xf>
    <xf numFmtId="0" fontId="9" fillId="2" borderId="1" xfId="6" applyFont="1" applyFill="1" applyBorder="1" applyAlignment="1">
      <alignment vertical="center" wrapText="1"/>
    </xf>
    <xf numFmtId="49" fontId="9" fillId="2" borderId="1" xfId="6" applyNumberFormat="1" applyFont="1" applyFill="1" applyBorder="1" applyAlignment="1">
      <alignment vertical="center"/>
    </xf>
    <xf numFmtId="49" fontId="9" fillId="0" borderId="1" xfId="6" applyNumberFormat="1" applyFont="1" applyFill="1" applyBorder="1" applyAlignment="1">
      <alignment vertical="center"/>
    </xf>
    <xf numFmtId="1" fontId="11" fillId="2" borderId="1" xfId="0" applyNumberFormat="1" applyFont="1" applyFill="1" applyBorder="1" applyAlignment="1">
      <alignment horizontal="left" vertical="center" wrapText="1"/>
    </xf>
    <xf numFmtId="49" fontId="12" fillId="2" borderId="1" xfId="0" applyNumberFormat="1" applyFont="1" applyFill="1" applyBorder="1" applyAlignment="1">
      <alignment horizontal="left" vertical="center" wrapText="1"/>
    </xf>
    <xf numFmtId="1" fontId="51" fillId="2" borderId="1" xfId="0" applyNumberFormat="1" applyFont="1" applyFill="1" applyBorder="1" applyAlignment="1">
      <alignment horizontal="left" vertical="center" wrapText="1"/>
    </xf>
    <xf numFmtId="49" fontId="51" fillId="0" borderId="1" xfId="0" applyNumberFormat="1" applyFont="1" applyFill="1" applyBorder="1" applyAlignment="1">
      <alignment horizontal="left" vertical="center" wrapText="1"/>
    </xf>
    <xf numFmtId="49" fontId="8" fillId="2" borderId="1" xfId="281" applyNumberFormat="1" applyFont="1" applyFill="1" applyBorder="1" applyAlignment="1">
      <alignment horizontal="left" vertical="center" wrapText="1"/>
    </xf>
    <xf numFmtId="0" fontId="9" fillId="0" borderId="1" xfId="281" applyFont="1" applyFill="1" applyBorder="1" applyAlignment="1">
      <alignment vertical="center"/>
    </xf>
    <xf numFmtId="0" fontId="9" fillId="2" borderId="1" xfId="281" applyFont="1" applyFill="1" applyBorder="1" applyAlignment="1">
      <alignment horizontal="left" vertical="center" wrapText="1"/>
    </xf>
    <xf numFmtId="0" fontId="9" fillId="2" borderId="1" xfId="281" applyFont="1" applyFill="1" applyBorder="1" applyAlignment="1">
      <alignment vertical="center"/>
    </xf>
    <xf numFmtId="0" fontId="9" fillId="2" borderId="1" xfId="281" applyFont="1" applyFill="1" applyBorder="1" applyAlignment="1">
      <alignment vertical="center" wrapText="1"/>
    </xf>
    <xf numFmtId="0" fontId="13" fillId="2" borderId="1" xfId="281" applyFont="1" applyFill="1" applyBorder="1" applyAlignment="1">
      <alignment vertical="center"/>
    </xf>
    <xf numFmtId="1" fontId="8" fillId="2" borderId="1" xfId="6" applyNumberFormat="1" applyFont="1" applyFill="1" applyBorder="1" applyAlignment="1">
      <alignment vertical="center" wrapText="1"/>
    </xf>
    <xf numFmtId="0" fontId="9" fillId="2" borderId="1" xfId="0" applyFont="1" applyFill="1" applyBorder="1" applyAlignment="1">
      <alignment vertical="center"/>
    </xf>
    <xf numFmtId="0" fontId="8" fillId="0" borderId="1" xfId="286" applyFont="1" applyFill="1" applyBorder="1" applyAlignment="1">
      <alignment horizontal="left" vertical="center" wrapText="1"/>
    </xf>
    <xf numFmtId="49" fontId="9" fillId="2" borderId="1" xfId="6" applyNumberFormat="1" applyFont="1" applyFill="1" applyBorder="1" applyAlignment="1">
      <alignment horizontal="left" vertical="center" wrapText="1"/>
    </xf>
    <xf numFmtId="0" fontId="9" fillId="0" borderId="1" xfId="0" applyFont="1" applyFill="1" applyBorder="1" applyAlignment="1">
      <alignment vertical="center" wrapText="1"/>
    </xf>
    <xf numFmtId="0" fontId="9" fillId="2" borderId="1" xfId="0" applyFont="1" applyFill="1" applyBorder="1" applyAlignment="1">
      <alignment horizontal="center" vertical="center" wrapText="1"/>
    </xf>
    <xf numFmtId="3" fontId="9" fillId="2" borderId="1" xfId="0" applyNumberFormat="1" applyFont="1" applyFill="1" applyBorder="1" applyAlignment="1">
      <alignment horizontal="center" vertical="center" wrapText="1"/>
    </xf>
    <xf numFmtId="3" fontId="9" fillId="2" borderId="1" xfId="0" applyNumberFormat="1" applyFont="1" applyFill="1" applyBorder="1" applyAlignment="1">
      <alignment horizontal="right" vertical="center" wrapText="1"/>
    </xf>
    <xf numFmtId="0" fontId="55" fillId="2" borderId="1" xfId="0" applyFont="1" applyFill="1" applyBorder="1" applyAlignment="1">
      <alignment horizontal="center" vertical="center" wrapText="1"/>
    </xf>
    <xf numFmtId="193" fontId="9" fillId="2" borderId="1" xfId="0" applyNumberFormat="1" applyFont="1" applyFill="1" applyBorder="1" applyAlignment="1">
      <alignment horizontal="center" vertical="center" wrapText="1"/>
    </xf>
    <xf numFmtId="0" fontId="11" fillId="2" borderId="6" xfId="0" applyFont="1" applyFill="1" applyBorder="1" applyAlignment="1">
      <alignment horizontal="center" vertical="center" wrapText="1"/>
    </xf>
    <xf numFmtId="3" fontId="11" fillId="2" borderId="6" xfId="0" applyNumberFormat="1" applyFont="1" applyFill="1" applyBorder="1" applyAlignment="1">
      <alignment horizontal="center" vertical="center" wrapText="1"/>
    </xf>
    <xf numFmtId="0" fontId="51" fillId="0" borderId="1" xfId="0" applyFont="1" applyFill="1" applyBorder="1" applyAlignment="1">
      <alignment horizontal="center" vertical="center"/>
    </xf>
    <xf numFmtId="0" fontId="11" fillId="0" borderId="1" xfId="3" applyFont="1" applyFill="1" applyBorder="1" applyAlignment="1">
      <alignment horizontal="left" vertical="center" wrapText="1"/>
    </xf>
    <xf numFmtId="0" fontId="11" fillId="0" borderId="1" xfId="280" applyFont="1" applyFill="1" applyBorder="1" applyAlignment="1">
      <alignment horizontal="left" vertical="center" wrapText="1"/>
    </xf>
    <xf numFmtId="0" fontId="12" fillId="0" borderId="1" xfId="0" applyFont="1" applyFill="1" applyBorder="1" applyAlignment="1">
      <alignment horizontal="center" vertical="center"/>
    </xf>
    <xf numFmtId="0" fontId="11" fillId="0" borderId="1" xfId="280" applyFont="1" applyFill="1" applyBorder="1" applyAlignment="1">
      <alignment horizontal="center" vertical="center" wrapText="1"/>
    </xf>
    <xf numFmtId="0" fontId="12" fillId="0" borderId="1" xfId="0" applyFont="1" applyFill="1" applyBorder="1" applyAlignment="1">
      <alignment horizontal="left" vertical="center" wrapText="1"/>
    </xf>
    <xf numFmtId="0" fontId="12" fillId="0" borderId="1" xfId="0" applyFont="1" applyFill="1" applyBorder="1" applyAlignment="1">
      <alignment horizontal="center" vertical="center" wrapText="1"/>
    </xf>
    <xf numFmtId="0" fontId="51" fillId="0" borderId="1" xfId="0" applyNumberFormat="1" applyFont="1" applyFill="1" applyBorder="1" applyAlignment="1">
      <alignment horizontal="left" vertical="center" wrapText="1"/>
    </xf>
    <xf numFmtId="0" fontId="11" fillId="3" borderId="1" xfId="0" applyFont="1" applyFill="1" applyBorder="1" applyAlignment="1">
      <alignment horizontal="right" vertical="center" wrapText="1"/>
    </xf>
    <xf numFmtId="0" fontId="11" fillId="4" borderId="1" xfId="0" applyFont="1" applyFill="1" applyBorder="1" applyAlignment="1">
      <alignment horizontal="right" vertical="center" wrapText="1"/>
    </xf>
    <xf numFmtId="3" fontId="9" fillId="0" borderId="1" xfId="0" applyNumberFormat="1" applyFont="1" applyFill="1" applyBorder="1" applyAlignment="1">
      <alignment horizontal="right" vertical="center" wrapText="1"/>
    </xf>
    <xf numFmtId="0" fontId="8" fillId="0" borderId="1" xfId="282" applyFont="1" applyFill="1" applyBorder="1" applyAlignment="1">
      <alignment vertical="center" wrapText="1"/>
    </xf>
    <xf numFmtId="0" fontId="8" fillId="0" borderId="1" xfId="282" applyFont="1" applyFill="1" applyBorder="1" applyAlignment="1">
      <alignment horizontal="center" vertical="center" wrapText="1"/>
    </xf>
    <xf numFmtId="3" fontId="8" fillId="0" borderId="1" xfId="282" applyNumberFormat="1" applyFont="1" applyFill="1" applyBorder="1" applyAlignment="1">
      <alignment horizontal="right" vertical="center" wrapText="1"/>
    </xf>
    <xf numFmtId="0" fontId="9" fillId="0" borderId="1" xfId="0" applyFont="1" applyFill="1" applyBorder="1" applyAlignment="1">
      <alignment vertical="center"/>
    </xf>
    <xf numFmtId="3" fontId="9" fillId="0" borderId="1" xfId="294" applyNumberFormat="1" applyFont="1" applyFill="1" applyBorder="1" applyAlignment="1">
      <alignment horizontal="center" vertical="center"/>
    </xf>
    <xf numFmtId="0" fontId="8" fillId="0" borderId="1" xfId="0" applyFont="1" applyFill="1" applyBorder="1" applyAlignment="1">
      <alignment horizontal="right" vertical="center" wrapText="1"/>
    </xf>
    <xf numFmtId="0" fontId="8" fillId="0" borderId="1" xfId="2" applyFont="1" applyFill="1" applyBorder="1" applyAlignment="1">
      <alignment horizontal="center" vertical="center" wrapText="1"/>
    </xf>
    <xf numFmtId="0" fontId="70" fillId="0" borderId="1" xfId="0" applyFont="1" applyFill="1" applyBorder="1" applyAlignment="1">
      <alignment horizontal="center" vertical="center" wrapText="1"/>
    </xf>
    <xf numFmtId="3" fontId="8" fillId="0" borderId="1" xfId="0" applyNumberFormat="1" applyFont="1" applyFill="1" applyBorder="1" applyAlignment="1">
      <alignment vertical="center" wrapText="1"/>
    </xf>
    <xf numFmtId="0" fontId="8" fillId="3" borderId="1" xfId="0" applyFont="1" applyFill="1" applyBorder="1" applyAlignment="1">
      <alignment horizontal="right" vertical="center" wrapText="1"/>
    </xf>
    <xf numFmtId="49" fontId="11" fillId="4" borderId="1" xfId="3" applyNumberFormat="1" applyFont="1" applyFill="1" applyBorder="1" applyAlignment="1">
      <alignment vertical="center" wrapText="1"/>
    </xf>
    <xf numFmtId="49" fontId="11" fillId="0" borderId="1" xfId="3" applyNumberFormat="1" applyFont="1" applyFill="1" applyBorder="1" applyAlignment="1">
      <alignment vertical="center" wrapText="1"/>
    </xf>
    <xf numFmtId="0" fontId="9" fillId="0" borderId="1" xfId="3" applyFont="1" applyFill="1" applyBorder="1" applyAlignment="1">
      <alignment vertical="center" wrapText="1"/>
    </xf>
    <xf numFmtId="0" fontId="9" fillId="0" borderId="1" xfId="3" applyFont="1" applyFill="1" applyBorder="1" applyAlignment="1">
      <alignment horizontal="left" vertical="center" wrapText="1"/>
    </xf>
    <xf numFmtId="0" fontId="9" fillId="0" borderId="1" xfId="0" applyFont="1" applyFill="1" applyBorder="1" applyAlignment="1">
      <alignment horizontal="center" vertical="center" wrapText="1"/>
    </xf>
    <xf numFmtId="0" fontId="69" fillId="0" borderId="1" xfId="0" applyFont="1" applyFill="1" applyBorder="1" applyAlignment="1">
      <alignment horizontal="center" vertical="center" wrapText="1"/>
    </xf>
    <xf numFmtId="0" fontId="69" fillId="0" borderId="0" xfId="0" applyFont="1" applyFill="1" applyAlignment="1">
      <alignment horizontal="center" vertical="center" wrapText="1"/>
    </xf>
    <xf numFmtId="3" fontId="11" fillId="0" borderId="1" xfId="0" applyNumberFormat="1" applyFont="1" applyFill="1" applyBorder="1" applyAlignment="1">
      <alignment vertical="center" wrapText="1"/>
    </xf>
    <xf numFmtId="3" fontId="0" fillId="0" borderId="0" xfId="0" applyNumberFormat="1" applyAlignment="1">
      <alignment vertical="center"/>
    </xf>
    <xf numFmtId="3" fontId="11" fillId="4" borderId="1" xfId="0" applyNumberFormat="1" applyFont="1" applyFill="1" applyBorder="1" applyAlignment="1">
      <alignment vertical="center" wrapText="1"/>
    </xf>
    <xf numFmtId="198" fontId="8" fillId="0" borderId="1" xfId="1" applyNumberFormat="1" applyFont="1" applyFill="1" applyBorder="1" applyAlignment="1">
      <alignment horizontal="left" vertical="center" wrapText="1"/>
    </xf>
    <xf numFmtId="166" fontId="8" fillId="0" borderId="1" xfId="0" applyNumberFormat="1" applyFont="1" applyFill="1" applyBorder="1" applyAlignment="1">
      <alignment vertical="center" wrapText="1"/>
    </xf>
    <xf numFmtId="167" fontId="11" fillId="0" borderId="1" xfId="0" applyNumberFormat="1" applyFont="1" applyFill="1" applyBorder="1" applyAlignment="1">
      <alignment vertical="center" wrapText="1"/>
    </xf>
    <xf numFmtId="0" fontId="12" fillId="4" borderId="1" xfId="0" applyFont="1" applyFill="1" applyBorder="1" applyAlignment="1">
      <alignment horizontal="left" vertical="center" wrapText="1"/>
    </xf>
    <xf numFmtId="49" fontId="8" fillId="0" borderId="1" xfId="3" applyNumberFormat="1" applyFont="1" applyFill="1" applyBorder="1" applyAlignment="1">
      <alignment vertical="center" wrapText="1"/>
    </xf>
    <xf numFmtId="3" fontId="9" fillId="0" borderId="1" xfId="6" applyNumberFormat="1" applyFont="1" applyFill="1" applyBorder="1" applyAlignment="1">
      <alignment horizontal="center" vertical="center"/>
    </xf>
    <xf numFmtId="3" fontId="8" fillId="0" borderId="1" xfId="2" applyNumberFormat="1" applyFont="1" applyFill="1" applyBorder="1" applyAlignment="1">
      <alignment horizontal="center" vertical="center" wrapText="1"/>
    </xf>
    <xf numFmtId="49" fontId="51" fillId="2" borderId="1" xfId="3" applyNumberFormat="1" applyFont="1" applyFill="1" applyBorder="1" applyAlignment="1">
      <alignment horizontal="left" vertical="center" wrapText="1"/>
    </xf>
    <xf numFmtId="0" fontId="9" fillId="0" borderId="1" xfId="6" applyFont="1" applyFill="1" applyBorder="1" applyAlignment="1">
      <alignment horizontal="center" vertical="top"/>
    </xf>
    <xf numFmtId="0" fontId="51" fillId="2" borderId="1" xfId="0" applyNumberFormat="1" applyFont="1" applyFill="1" applyBorder="1" applyAlignment="1">
      <alignment horizontal="left" vertical="center" wrapText="1"/>
    </xf>
    <xf numFmtId="4" fontId="51" fillId="2" borderId="1" xfId="0" applyNumberFormat="1" applyFont="1" applyFill="1" applyBorder="1" applyAlignment="1">
      <alignment vertical="center" wrapText="1"/>
    </xf>
    <xf numFmtId="4" fontId="51" fillId="2" borderId="1" xfId="0" applyNumberFormat="1" applyFont="1" applyFill="1" applyBorder="1" applyAlignment="1">
      <alignment horizontal="left" vertical="center" wrapText="1"/>
    </xf>
    <xf numFmtId="193" fontId="11" fillId="2" borderId="1" xfId="0" applyNumberFormat="1" applyFont="1" applyFill="1" applyBorder="1" applyAlignment="1">
      <alignment horizontal="left" vertical="center" wrapText="1"/>
    </xf>
    <xf numFmtId="4" fontId="8" fillId="2" borderId="1" xfId="0" applyNumberFormat="1" applyFont="1" applyFill="1" applyBorder="1" applyAlignment="1">
      <alignment horizontal="left" vertical="center" wrapText="1"/>
    </xf>
    <xf numFmtId="168" fontId="8" fillId="2" borderId="1" xfId="0" applyNumberFormat="1" applyFont="1" applyFill="1" applyBorder="1" applyAlignment="1">
      <alignment horizontal="left" vertical="center" wrapText="1"/>
    </xf>
    <xf numFmtId="168" fontId="51" fillId="2" borderId="1" xfId="0" applyNumberFormat="1" applyFont="1" applyFill="1" applyBorder="1" applyAlignment="1">
      <alignment horizontal="left" vertical="center" wrapText="1"/>
    </xf>
    <xf numFmtId="0" fontId="9" fillId="2" borderId="0" xfId="6" applyFont="1" applyFill="1" applyAlignment="1">
      <alignment vertical="center"/>
    </xf>
    <xf numFmtId="165" fontId="8" fillId="0" borderId="1" xfId="280" applyNumberFormat="1" applyFont="1" applyFill="1" applyBorder="1" applyAlignment="1">
      <alignment horizontal="center" vertical="center" wrapText="1"/>
    </xf>
    <xf numFmtId="0" fontId="8" fillId="2" borderId="1" xfId="0" applyFont="1" applyFill="1" applyBorder="1" applyAlignment="1">
      <alignment horizontal="center" vertical="center" wrapText="1"/>
    </xf>
    <xf numFmtId="191" fontId="9" fillId="0" borderId="1" xfId="1" applyNumberFormat="1" applyFont="1" applyFill="1" applyBorder="1" applyAlignment="1">
      <alignment vertical="top"/>
    </xf>
    <xf numFmtId="0" fontId="8" fillId="2" borderId="1" xfId="0" applyFont="1" applyFill="1" applyBorder="1" applyAlignment="1">
      <alignment horizontal="center" vertical="center" wrapText="1"/>
    </xf>
    <xf numFmtId="49" fontId="8" fillId="2" borderId="1" xfId="0" applyNumberFormat="1" applyFont="1" applyFill="1" applyBorder="1" applyAlignment="1">
      <alignment horizontal="center" vertical="center" wrapText="1"/>
    </xf>
    <xf numFmtId="49" fontId="8" fillId="2" borderId="1" xfId="0" applyNumberFormat="1" applyFont="1" applyFill="1" applyBorder="1" applyAlignment="1">
      <alignment horizontal="left" vertical="center" wrapText="1"/>
    </xf>
    <xf numFmtId="0" fontId="11" fillId="0" borderId="0" xfId="0" applyFont="1" applyFill="1" applyAlignment="1">
      <alignment horizontal="left" vertical="top" wrapText="1"/>
    </xf>
    <xf numFmtId="0" fontId="8" fillId="2" borderId="1" xfId="0" applyFont="1" applyFill="1" applyBorder="1" applyAlignment="1">
      <alignment horizontal="center" vertical="top" wrapText="1"/>
    </xf>
    <xf numFmtId="49" fontId="8" fillId="2" borderId="1" xfId="0" applyNumberFormat="1" applyFont="1" applyFill="1" applyBorder="1" applyAlignment="1">
      <alignment horizontal="center" vertical="center" wrapText="1"/>
    </xf>
    <xf numFmtId="1" fontId="8" fillId="2" borderId="6" xfId="0" applyNumberFormat="1" applyFont="1" applyFill="1" applyBorder="1" applyAlignment="1">
      <alignment horizontal="right" vertical="center" wrapText="1"/>
    </xf>
    <xf numFmtId="0" fontId="55" fillId="2" borderId="1" xfId="280" applyFont="1" applyFill="1" applyBorder="1" applyAlignment="1">
      <alignment horizontal="left" vertical="center" wrapText="1"/>
    </xf>
    <xf numFmtId="49" fontId="11" fillId="0" borderId="0" xfId="0" applyNumberFormat="1" applyFont="1" applyFill="1" applyBorder="1" applyAlignment="1">
      <alignment horizontal="center" vertical="center" wrapText="1"/>
    </xf>
    <xf numFmtId="0" fontId="11" fillId="0" borderId="0" xfId="0" applyFont="1" applyFill="1" applyAlignment="1">
      <alignment vertical="center"/>
    </xf>
    <xf numFmtId="49" fontId="9" fillId="0" borderId="1" xfId="6" applyNumberFormat="1" applyFont="1" applyFill="1" applyBorder="1" applyAlignment="1">
      <alignment horizontal="center" vertical="center"/>
    </xf>
    <xf numFmtId="3" fontId="8" fillId="4" borderId="1" xfId="2" applyNumberFormat="1" applyFont="1" applyFill="1" applyBorder="1" applyAlignment="1">
      <alignment horizontal="center" vertical="center" wrapText="1"/>
    </xf>
    <xf numFmtId="170" fontId="8" fillId="4" borderId="1" xfId="2" applyNumberFormat="1" applyFont="1" applyFill="1" applyBorder="1" applyAlignment="1">
      <alignment horizontal="center" vertical="center" wrapText="1"/>
    </xf>
    <xf numFmtId="49" fontId="11" fillId="27" borderId="1" xfId="0" applyNumberFormat="1" applyFont="1" applyFill="1" applyBorder="1" applyAlignment="1">
      <alignment horizontal="center" vertical="center" wrapText="1"/>
    </xf>
    <xf numFmtId="0" fontId="8" fillId="27" borderId="1" xfId="3" applyFont="1" applyFill="1" applyBorder="1" applyAlignment="1">
      <alignment vertical="center" wrapText="1"/>
    </xf>
    <xf numFmtId="49" fontId="11" fillId="4" borderId="6" xfId="0" applyNumberFormat="1" applyFont="1" applyFill="1" applyBorder="1" applyAlignment="1">
      <alignment horizontal="center" vertical="center" wrapText="1"/>
    </xf>
    <xf numFmtId="0" fontId="13" fillId="4" borderId="0" xfId="6" applyFont="1" applyFill="1" applyAlignment="1">
      <alignment vertical="center" wrapText="1"/>
    </xf>
    <xf numFmtId="49" fontId="51" fillId="0" borderId="1" xfId="6" applyNumberFormat="1" applyFont="1" applyFill="1" applyBorder="1" applyAlignment="1">
      <alignment horizontal="center" vertical="center" wrapText="1"/>
    </xf>
    <xf numFmtId="0" fontId="64" fillId="0" borderId="0" xfId="0" applyFont="1" applyAlignment="1">
      <alignment vertical="center" wrapText="1"/>
    </xf>
    <xf numFmtId="49" fontId="51" fillId="2" borderId="1" xfId="6" applyNumberFormat="1" applyFont="1" applyFill="1" applyBorder="1" applyAlignment="1">
      <alignment horizontal="center" vertical="center" wrapText="1"/>
    </xf>
    <xf numFmtId="0" fontId="51" fillId="2" borderId="1" xfId="6" applyFont="1" applyFill="1" applyBorder="1" applyAlignment="1">
      <alignment vertical="center" wrapText="1"/>
    </xf>
    <xf numFmtId="49" fontId="12" fillId="0" borderId="1" xfId="6" applyNumberFormat="1" applyFont="1" applyFill="1" applyBorder="1" applyAlignment="1">
      <alignment horizontal="center" vertical="center" wrapText="1"/>
    </xf>
    <xf numFmtId="170" fontId="8" fillId="4" borderId="2" xfId="2" applyNumberFormat="1" applyFont="1" applyFill="1" applyBorder="1" applyAlignment="1">
      <alignment horizontal="center" vertical="center" wrapText="1"/>
    </xf>
    <xf numFmtId="3" fontId="8" fillId="3" borderId="2" xfId="2" applyNumberFormat="1" applyFont="1" applyFill="1" applyBorder="1" applyAlignment="1">
      <alignment horizontal="center" vertical="center" wrapText="1"/>
    </xf>
    <xf numFmtId="170" fontId="8" fillId="3" borderId="2" xfId="2" applyNumberFormat="1" applyFont="1" applyFill="1" applyBorder="1" applyAlignment="1">
      <alignment horizontal="center" vertical="center" wrapText="1"/>
    </xf>
    <xf numFmtId="49" fontId="11" fillId="4" borderId="0" xfId="0" applyNumberFormat="1" applyFont="1" applyFill="1" applyAlignment="1">
      <alignment horizontal="center" vertical="center" wrapText="1"/>
    </xf>
    <xf numFmtId="0" fontId="11" fillId="4" borderId="0" xfId="0" applyFont="1" applyFill="1" applyAlignment="1">
      <alignment vertical="center"/>
    </xf>
    <xf numFmtId="1" fontId="8" fillId="2" borderId="5" xfId="0" applyNumberFormat="1" applyFont="1" applyFill="1" applyBorder="1" applyAlignment="1">
      <alignment horizontal="left" vertical="center" wrapText="1"/>
    </xf>
    <xf numFmtId="49" fontId="8" fillId="2" borderId="5" xfId="0" applyNumberFormat="1" applyFont="1" applyFill="1" applyBorder="1" applyAlignment="1">
      <alignment horizontal="left" vertical="center" wrapText="1"/>
    </xf>
    <xf numFmtId="0" fontId="8" fillId="2" borderId="5" xfId="0" applyFont="1" applyFill="1" applyBorder="1" applyAlignment="1">
      <alignment horizontal="left" vertical="center" wrapText="1"/>
    </xf>
    <xf numFmtId="49" fontId="8" fillId="2" borderId="23" xfId="0" applyNumberFormat="1" applyFont="1" applyFill="1" applyBorder="1" applyAlignment="1">
      <alignment horizontal="left" vertical="center" wrapText="1"/>
    </xf>
    <xf numFmtId="1" fontId="8" fillId="2" borderId="24" xfId="0" applyNumberFormat="1" applyFont="1" applyFill="1" applyBorder="1" applyAlignment="1">
      <alignment horizontal="left" vertical="center" wrapText="1"/>
    </xf>
    <xf numFmtId="49" fontId="11" fillId="4" borderId="0" xfId="0" applyNumberFormat="1" applyFont="1" applyFill="1" applyBorder="1" applyAlignment="1">
      <alignment horizontal="center" vertical="center" wrapText="1"/>
    </xf>
    <xf numFmtId="49" fontId="11" fillId="32" borderId="1" xfId="0" applyNumberFormat="1" applyFont="1" applyFill="1" applyBorder="1" applyAlignment="1">
      <alignment horizontal="center" vertical="center" wrapText="1"/>
    </xf>
    <xf numFmtId="3" fontId="11" fillId="4" borderId="1" xfId="2" applyNumberFormat="1" applyFont="1" applyFill="1" applyBorder="1" applyAlignment="1">
      <alignment horizontal="center" vertical="center" wrapText="1"/>
    </xf>
    <xf numFmtId="170" fontId="11" fillId="4" borderId="1" xfId="2" applyNumberFormat="1" applyFont="1" applyFill="1" applyBorder="1" applyAlignment="1">
      <alignment horizontal="center" vertical="center" wrapText="1"/>
    </xf>
    <xf numFmtId="0" fontId="13" fillId="4" borderId="1" xfId="6" applyFont="1" applyFill="1" applyBorder="1" applyAlignment="1">
      <alignment vertical="center"/>
    </xf>
    <xf numFmtId="49" fontId="11" fillId="3" borderId="0" xfId="0" applyNumberFormat="1" applyFont="1" applyFill="1" applyAlignment="1">
      <alignment horizontal="center" vertical="center" wrapText="1"/>
    </xf>
    <xf numFmtId="3" fontId="8" fillId="3" borderId="1" xfId="2" applyNumberFormat="1" applyFont="1" applyFill="1" applyBorder="1" applyAlignment="1">
      <alignment horizontal="center" vertical="center" wrapText="1"/>
    </xf>
    <xf numFmtId="170" fontId="8" fillId="3" borderId="1" xfId="2" applyNumberFormat="1" applyFont="1" applyFill="1" applyBorder="1" applyAlignment="1">
      <alignment horizontal="center" vertical="center" wrapText="1"/>
    </xf>
    <xf numFmtId="1" fontId="11" fillId="4" borderId="3" xfId="0" applyNumberFormat="1" applyFont="1" applyFill="1" applyBorder="1" applyAlignment="1">
      <alignment vertical="center" wrapText="1"/>
    </xf>
    <xf numFmtId="1" fontId="11" fillId="4" borderId="4" xfId="0" applyNumberFormat="1" applyFont="1" applyFill="1" applyBorder="1" applyAlignment="1">
      <alignment vertical="center" wrapText="1"/>
    </xf>
    <xf numFmtId="0" fontId="11" fillId="4" borderId="3" xfId="0" applyFont="1" applyFill="1" applyBorder="1" applyAlignment="1">
      <alignment horizontal="left" vertical="center" wrapText="1"/>
    </xf>
    <xf numFmtId="198" fontId="8" fillId="2" borderId="1" xfId="1" applyNumberFormat="1" applyFont="1" applyFill="1" applyBorder="1" applyAlignment="1">
      <alignment horizontal="left" vertical="center" wrapText="1"/>
    </xf>
    <xf numFmtId="0" fontId="12" fillId="4" borderId="3" xfId="0" applyFont="1" applyFill="1" applyBorder="1" applyAlignment="1">
      <alignment horizontal="left" vertical="center" wrapText="1"/>
    </xf>
    <xf numFmtId="0" fontId="8" fillId="2" borderId="6" xfId="0" applyFont="1" applyFill="1" applyBorder="1" applyAlignment="1">
      <alignment horizontal="left" vertical="center" wrapText="1"/>
    </xf>
    <xf numFmtId="49" fontId="51" fillId="0" borderId="1" xfId="6" applyNumberFormat="1" applyFont="1" applyFill="1" applyBorder="1" applyAlignment="1">
      <alignment horizontal="center" vertical="top" wrapText="1"/>
    </xf>
    <xf numFmtId="0" fontId="64" fillId="0" borderId="0" xfId="0" applyFont="1" applyBorder="1" applyAlignment="1">
      <alignment vertical="top" wrapText="1"/>
    </xf>
    <xf numFmtId="0" fontId="9" fillId="0" borderId="1" xfId="6" applyFont="1" applyFill="1" applyBorder="1" applyAlignment="1">
      <alignment vertical="top" wrapText="1"/>
    </xf>
    <xf numFmtId="0" fontId="8" fillId="2" borderId="1" xfId="280" applyFont="1" applyFill="1" applyBorder="1" applyAlignment="1" applyProtection="1">
      <alignment vertical="top" wrapText="1"/>
      <protection locked="0"/>
    </xf>
    <xf numFmtId="0" fontId="8" fillId="2" borderId="1" xfId="0" applyFont="1" applyFill="1" applyBorder="1" applyAlignment="1" applyProtection="1">
      <alignment horizontal="left" vertical="top" wrapText="1"/>
      <protection locked="0"/>
    </xf>
    <xf numFmtId="0" fontId="8" fillId="2" borderId="1" xfId="280" applyFont="1" applyFill="1" applyBorder="1" applyAlignment="1">
      <alignment horizontal="left" vertical="top" wrapText="1"/>
    </xf>
    <xf numFmtId="0" fontId="8" fillId="0" borderId="1" xfId="6" applyFont="1" applyFill="1" applyBorder="1" applyAlignment="1">
      <alignment vertical="top" wrapText="1"/>
    </xf>
    <xf numFmtId="0" fontId="12" fillId="29" borderId="1" xfId="0" applyFont="1" applyFill="1" applyBorder="1" applyAlignment="1">
      <alignment horizontal="left" vertical="top" wrapText="1"/>
    </xf>
    <xf numFmtId="0" fontId="11" fillId="4" borderId="1" xfId="0" applyFont="1" applyFill="1" applyBorder="1" applyAlignment="1">
      <alignment vertical="top"/>
    </xf>
    <xf numFmtId="0" fontId="11" fillId="4" borderId="1" xfId="0" applyFont="1" applyFill="1" applyBorder="1" applyAlignment="1">
      <alignment horizontal="justify" vertical="top" wrapText="1"/>
    </xf>
    <xf numFmtId="0" fontId="13" fillId="4" borderId="1" xfId="6" applyFont="1" applyFill="1" applyBorder="1" applyAlignment="1">
      <alignment vertical="top"/>
    </xf>
    <xf numFmtId="0" fontId="9" fillId="2" borderId="1" xfId="281" applyFont="1" applyFill="1" applyBorder="1" applyAlignment="1">
      <alignment horizontal="left" vertical="top" wrapText="1"/>
    </xf>
    <xf numFmtId="0" fontId="9" fillId="2" borderId="1" xfId="281" applyFont="1" applyFill="1" applyBorder="1" applyAlignment="1">
      <alignment vertical="top" wrapText="1"/>
    </xf>
    <xf numFmtId="0" fontId="57" fillId="2" borderId="1" xfId="0" applyFont="1" applyFill="1" applyBorder="1" applyAlignment="1">
      <alignment horizontal="left" vertical="top" wrapText="1"/>
    </xf>
    <xf numFmtId="0" fontId="9" fillId="2" borderId="1" xfId="0" applyFont="1" applyFill="1" applyBorder="1" applyAlignment="1">
      <alignment vertical="top" wrapText="1"/>
    </xf>
    <xf numFmtId="0" fontId="51" fillId="3" borderId="1" xfId="6" applyFont="1" applyFill="1" applyBorder="1" applyAlignment="1">
      <alignment vertical="top" wrapText="1"/>
    </xf>
    <xf numFmtId="0" fontId="8" fillId="2" borderId="1" xfId="0" applyFont="1" applyFill="1" applyBorder="1" applyAlignment="1">
      <alignment horizontal="center" vertical="top" wrapText="1"/>
    </xf>
    <xf numFmtId="49" fontId="8" fillId="2" borderId="1" xfId="0" applyNumberFormat="1" applyFont="1" applyFill="1" applyBorder="1" applyAlignment="1">
      <alignment horizontal="center" vertical="center" wrapText="1"/>
    </xf>
    <xf numFmtId="49" fontId="8" fillId="2" borderId="1" xfId="0" applyNumberFormat="1" applyFont="1" applyFill="1" applyBorder="1" applyAlignment="1">
      <alignment horizontal="left" vertical="center" wrapText="1"/>
    </xf>
    <xf numFmtId="0" fontId="8" fillId="2" borderId="1" xfId="0" applyFont="1" applyFill="1" applyBorder="1" applyAlignment="1">
      <alignment horizontal="center" vertical="center" wrapText="1"/>
    </xf>
    <xf numFmtId="0" fontId="8" fillId="2" borderId="1" xfId="0" applyFont="1" applyFill="1" applyBorder="1" applyAlignment="1">
      <alignment horizontal="center" vertical="center" wrapText="1"/>
    </xf>
    <xf numFmtId="3" fontId="8" fillId="0" borderId="1" xfId="0" applyNumberFormat="1" applyFont="1" applyFill="1" applyBorder="1" applyAlignment="1">
      <alignment horizontal="right" vertical="top" wrapText="1"/>
    </xf>
    <xf numFmtId="0" fontId="51" fillId="0" borderId="1" xfId="0" applyFont="1" applyFill="1" applyBorder="1" applyAlignment="1">
      <alignment horizontal="left" wrapText="1"/>
    </xf>
    <xf numFmtId="0" fontId="8" fillId="0" borderId="1" xfId="0" applyFont="1" applyFill="1" applyBorder="1" applyAlignment="1">
      <alignment vertical="top" wrapText="1"/>
    </xf>
    <xf numFmtId="0" fontId="8" fillId="2" borderId="5" xfId="0" applyFont="1" applyFill="1" applyBorder="1" applyAlignment="1">
      <alignment vertical="top" wrapText="1"/>
    </xf>
    <xf numFmtId="3" fontId="8" fillId="2" borderId="1" xfId="0" applyNumberFormat="1" applyFont="1" applyFill="1" applyBorder="1" applyAlignment="1">
      <alignment horizontal="right" vertical="top" wrapText="1"/>
    </xf>
    <xf numFmtId="165" fontId="8" fillId="0" borderId="1" xfId="0" applyNumberFormat="1" applyFont="1" applyFill="1" applyBorder="1" applyAlignment="1">
      <alignment vertical="center" wrapText="1"/>
    </xf>
    <xf numFmtId="0" fontId="51" fillId="0" borderId="1" xfId="0" applyFont="1" applyFill="1" applyBorder="1" applyAlignment="1">
      <alignment wrapText="1"/>
    </xf>
    <xf numFmtId="3" fontId="8" fillId="2" borderId="1" xfId="3" applyNumberFormat="1" applyFont="1" applyFill="1" applyBorder="1" applyAlignment="1">
      <alignment horizontal="right" vertical="top" wrapText="1"/>
    </xf>
    <xf numFmtId="0" fontId="8" fillId="0" borderId="5" xfId="0" applyFont="1" applyFill="1" applyBorder="1" applyAlignment="1">
      <alignment vertical="top" wrapText="1"/>
    </xf>
    <xf numFmtId="0" fontId="8" fillId="2" borderId="1" xfId="0" applyFont="1" applyFill="1" applyBorder="1" applyAlignment="1">
      <alignment horizontal="center" wrapText="1"/>
    </xf>
    <xf numFmtId="0" fontId="8" fillId="0" borderId="1" xfId="0" applyFont="1" applyFill="1" applyBorder="1" applyAlignment="1">
      <alignment horizontal="left" wrapText="1"/>
    </xf>
    <xf numFmtId="0" fontId="8" fillId="0" borderId="1" xfId="0" applyFont="1" applyFill="1" applyBorder="1" applyAlignment="1">
      <alignment wrapText="1"/>
    </xf>
    <xf numFmtId="167" fontId="8" fillId="2" borderId="1" xfId="0" applyNumberFormat="1" applyFont="1" applyFill="1" applyBorder="1" applyAlignment="1">
      <alignment vertical="top" wrapText="1"/>
    </xf>
    <xf numFmtId="3" fontId="8" fillId="0" borderId="1" xfId="3" applyNumberFormat="1" applyFont="1" applyFill="1" applyBorder="1" applyAlignment="1">
      <alignment horizontal="right" vertical="top" wrapText="1"/>
    </xf>
    <xf numFmtId="0" fontId="8" fillId="33" borderId="1" xfId="0" applyFont="1" applyFill="1" applyBorder="1" applyAlignment="1">
      <alignment horizontal="right" vertical="top" wrapText="1"/>
    </xf>
    <xf numFmtId="0" fontId="8" fillId="4" borderId="1" xfId="0" applyFont="1" applyFill="1" applyBorder="1" applyAlignment="1">
      <alignment vertical="top" wrapText="1"/>
    </xf>
    <xf numFmtId="3" fontId="8" fillId="4" borderId="1" xfId="0" applyNumberFormat="1" applyFont="1" applyFill="1" applyBorder="1" applyAlignment="1">
      <alignment horizontal="right" vertical="top" wrapText="1"/>
    </xf>
    <xf numFmtId="3" fontId="8" fillId="2" borderId="1" xfId="0" applyNumberFormat="1" applyFont="1" applyFill="1" applyBorder="1" applyAlignment="1">
      <alignment vertical="top" wrapText="1"/>
    </xf>
    <xf numFmtId="0" fontId="51" fillId="27" borderId="1" xfId="0" applyFont="1" applyFill="1" applyBorder="1" applyAlignment="1">
      <alignment horizontal="left" vertical="top" wrapText="1"/>
    </xf>
    <xf numFmtId="167" fontId="8" fillId="27" borderId="1" xfId="0" applyNumberFormat="1" applyFont="1" applyFill="1" applyBorder="1" applyAlignment="1">
      <alignment vertical="top" wrapText="1"/>
    </xf>
    <xf numFmtId="0" fontId="51" fillId="27" borderId="1" xfId="0" applyFont="1" applyFill="1" applyBorder="1" applyAlignment="1">
      <alignment vertical="top" wrapText="1"/>
    </xf>
    <xf numFmtId="0" fontId="51" fillId="27" borderId="1" xfId="0" applyFont="1" applyFill="1" applyBorder="1" applyAlignment="1">
      <alignment vertical="center"/>
    </xf>
    <xf numFmtId="3" fontId="11" fillId="2" borderId="1" xfId="3" applyNumberFormat="1" applyFont="1" applyFill="1" applyBorder="1" applyAlignment="1">
      <alignment vertical="top" wrapText="1"/>
    </xf>
    <xf numFmtId="3" fontId="8" fillId="0" borderId="1" xfId="0" applyNumberFormat="1" applyFont="1" applyFill="1" applyBorder="1" applyAlignment="1">
      <alignment vertical="top" wrapText="1"/>
    </xf>
    <xf numFmtId="168" fontId="8" fillId="0" borderId="1" xfId="0" applyNumberFormat="1" applyFont="1" applyFill="1" applyBorder="1" applyAlignment="1">
      <alignment vertical="top" wrapText="1"/>
    </xf>
    <xf numFmtId="2" fontId="8" fillId="2" borderId="1" xfId="0" applyNumberFormat="1" applyFont="1" applyFill="1" applyBorder="1" applyAlignment="1">
      <alignment vertical="top" wrapText="1"/>
    </xf>
    <xf numFmtId="165" fontId="8" fillId="2" borderId="1" xfId="0" applyNumberFormat="1" applyFont="1" applyFill="1" applyBorder="1" applyAlignment="1">
      <alignment vertical="center" wrapText="1"/>
    </xf>
    <xf numFmtId="3" fontId="11" fillId="4" borderId="1" xfId="0" applyNumberFormat="1" applyFont="1" applyFill="1" applyBorder="1" applyAlignment="1">
      <alignment horizontal="right" vertical="top" wrapText="1"/>
    </xf>
    <xf numFmtId="0" fontId="9" fillId="0" borderId="1" xfId="6" applyFont="1" applyFill="1" applyBorder="1" applyAlignment="1">
      <alignment horizontal="left" vertical="center" wrapText="1"/>
    </xf>
    <xf numFmtId="0" fontId="9" fillId="0" borderId="1" xfId="6" applyFont="1" applyFill="1" applyBorder="1" applyAlignment="1">
      <alignment horizontal="left" vertical="center"/>
    </xf>
    <xf numFmtId="3" fontId="12" fillId="2" borderId="2" xfId="3" applyNumberFormat="1" applyFont="1" applyFill="1" applyBorder="1" applyAlignment="1">
      <alignment vertical="center" wrapText="1"/>
    </xf>
    <xf numFmtId="165" fontId="8" fillId="2" borderId="1" xfId="0" applyNumberFormat="1" applyFont="1" applyFill="1" applyBorder="1" applyAlignment="1">
      <alignment vertical="top" wrapText="1"/>
    </xf>
    <xf numFmtId="49" fontId="8" fillId="2" borderId="1" xfId="0" applyNumberFormat="1" applyFont="1" applyFill="1" applyBorder="1" applyAlignment="1">
      <alignment horizontal="center" vertical="center" wrapText="1"/>
    </xf>
    <xf numFmtId="49" fontId="8" fillId="2" borderId="1" xfId="0" applyNumberFormat="1" applyFont="1" applyFill="1" applyBorder="1" applyAlignment="1">
      <alignment horizontal="left" vertical="center" wrapText="1"/>
    </xf>
    <xf numFmtId="0" fontId="8" fillId="2" borderId="1" xfId="0" applyFont="1" applyFill="1" applyBorder="1" applyAlignment="1">
      <alignment horizontal="center" vertical="center" wrapText="1"/>
    </xf>
    <xf numFmtId="49" fontId="8" fillId="2" borderId="1" xfId="0" applyNumberFormat="1" applyFont="1" applyFill="1" applyBorder="1" applyAlignment="1">
      <alignment horizontal="center" vertical="center" wrapText="1"/>
    </xf>
    <xf numFmtId="2" fontId="8" fillId="0" borderId="1" xfId="0" applyNumberFormat="1" applyFont="1" applyFill="1" applyBorder="1" applyAlignment="1">
      <alignment horizontal="left" vertical="center" wrapText="1"/>
    </xf>
    <xf numFmtId="4" fontId="51" fillId="2" borderId="1" xfId="3" applyNumberFormat="1" applyFont="1" applyFill="1" applyBorder="1" applyAlignment="1">
      <alignment horizontal="right" vertical="center" wrapText="1"/>
    </xf>
    <xf numFmtId="4" fontId="8" fillId="2" borderId="1" xfId="0" applyNumberFormat="1" applyFont="1" applyFill="1" applyBorder="1" applyAlignment="1">
      <alignment vertical="center" wrapText="1"/>
    </xf>
    <xf numFmtId="4" fontId="8" fillId="2" borderId="1" xfId="0" applyNumberFormat="1" applyFont="1" applyFill="1" applyBorder="1" applyAlignment="1">
      <alignment horizontal="right" vertical="center" wrapText="1"/>
    </xf>
    <xf numFmtId="4" fontId="51" fillId="2" borderId="1" xfId="0" applyNumberFormat="1" applyFont="1" applyFill="1" applyBorder="1" applyAlignment="1">
      <alignment vertical="center"/>
    </xf>
    <xf numFmtId="4" fontId="51" fillId="2" borderId="1" xfId="0" applyNumberFormat="1" applyFont="1" applyFill="1" applyBorder="1" applyAlignment="1">
      <alignment horizontal="right" vertical="center" wrapText="1"/>
    </xf>
    <xf numFmtId="4" fontId="11" fillId="2" borderId="1" xfId="0" applyNumberFormat="1" applyFont="1" applyFill="1" applyBorder="1" applyAlignment="1">
      <alignment vertical="center" wrapText="1"/>
    </xf>
    <xf numFmtId="4" fontId="11" fillId="2" borderId="1" xfId="0" applyNumberFormat="1" applyFont="1" applyFill="1" applyBorder="1" applyAlignment="1">
      <alignment horizontal="right" vertical="center" wrapText="1"/>
    </xf>
    <xf numFmtId="49" fontId="8" fillId="2" borderId="2" xfId="0" applyNumberFormat="1" applyFont="1" applyFill="1" applyBorder="1" applyAlignment="1">
      <alignment vertical="top" wrapText="1"/>
    </xf>
    <xf numFmtId="168" fontId="8" fillId="0" borderId="1" xfId="0" applyNumberFormat="1" applyFont="1" applyFill="1" applyBorder="1" applyAlignment="1">
      <alignment vertical="center" wrapText="1"/>
    </xf>
    <xf numFmtId="0" fontId="8" fillId="2" borderId="1" xfId="0" applyFont="1" applyFill="1" applyBorder="1" applyAlignment="1">
      <alignment horizontal="center" vertical="top" wrapText="1"/>
    </xf>
    <xf numFmtId="0" fontId="8" fillId="2" borderId="7" xfId="3" applyFont="1" applyFill="1" applyBorder="1" applyAlignment="1">
      <alignment horizontal="center" vertical="top" wrapText="1"/>
    </xf>
    <xf numFmtId="0" fontId="8" fillId="2" borderId="1" xfId="0" applyFont="1" applyFill="1" applyBorder="1" applyAlignment="1">
      <alignment horizontal="center" vertical="top" wrapText="1"/>
    </xf>
    <xf numFmtId="1" fontId="8" fillId="2" borderId="1" xfId="0" applyNumberFormat="1" applyFont="1" applyFill="1" applyBorder="1" applyAlignment="1">
      <alignment horizontal="center" vertical="top" wrapText="1"/>
    </xf>
    <xf numFmtId="0" fontId="8" fillId="2" borderId="1" xfId="0" applyFont="1" applyFill="1" applyBorder="1" applyAlignment="1">
      <alignment horizontal="center" vertical="center" wrapText="1"/>
    </xf>
    <xf numFmtId="3" fontId="8" fillId="2" borderId="1" xfId="3" applyNumberFormat="1" applyFont="1" applyFill="1" applyBorder="1" applyAlignment="1">
      <alignment horizontal="center" vertical="top" wrapText="1"/>
    </xf>
    <xf numFmtId="0" fontId="51" fillId="2" borderId="1" xfId="0" applyFont="1" applyFill="1" applyBorder="1" applyAlignment="1">
      <alignment horizontal="left" vertical="top" wrapText="1"/>
    </xf>
    <xf numFmtId="0" fontId="51" fillId="2" borderId="1" xfId="0" applyFont="1" applyFill="1" applyBorder="1" applyAlignment="1">
      <alignment horizontal="center" vertical="top"/>
    </xf>
    <xf numFmtId="0" fontId="51" fillId="2" borderId="1" xfId="0" applyFont="1" applyFill="1" applyBorder="1" applyAlignment="1">
      <alignment horizontal="center" vertical="top" wrapText="1"/>
    </xf>
    <xf numFmtId="3" fontId="8" fillId="2" borderId="1" xfId="4" applyNumberFormat="1" applyFont="1" applyFill="1" applyBorder="1" applyAlignment="1">
      <alignment horizontal="center" vertical="top" wrapText="1"/>
    </xf>
    <xf numFmtId="0" fontId="8" fillId="2" borderId="1" xfId="280" applyFont="1" applyFill="1" applyBorder="1" applyAlignment="1">
      <alignment horizontal="center" vertical="top" wrapText="1"/>
    </xf>
    <xf numFmtId="0" fontId="11" fillId="2" borderId="1" xfId="0" applyFont="1" applyFill="1" applyBorder="1" applyAlignment="1">
      <alignment horizontal="center" vertical="top"/>
    </xf>
    <xf numFmtId="0" fontId="11" fillId="2" borderId="1" xfId="280" applyFont="1" applyFill="1" applyBorder="1" applyAlignment="1">
      <alignment horizontal="left" vertical="top" wrapText="1"/>
    </xf>
    <xf numFmtId="0" fontId="12" fillId="2" borderId="1" xfId="0" applyFont="1" applyFill="1" applyBorder="1" applyAlignment="1">
      <alignment horizontal="center" vertical="top"/>
    </xf>
    <xf numFmtId="0" fontId="11" fillId="2" borderId="1" xfId="280" applyFont="1" applyFill="1" applyBorder="1" applyAlignment="1">
      <alignment horizontal="center" vertical="top" wrapText="1"/>
    </xf>
    <xf numFmtId="0" fontId="8" fillId="2" borderId="3" xfId="3" applyFont="1" applyFill="1" applyBorder="1" applyAlignment="1">
      <alignment horizontal="left" vertical="top" wrapText="1"/>
    </xf>
    <xf numFmtId="0" fontId="12" fillId="2" borderId="1" xfId="0" applyFont="1" applyFill="1" applyBorder="1" applyAlignment="1">
      <alignment horizontal="left" vertical="top" wrapText="1"/>
    </xf>
    <xf numFmtId="0" fontId="12" fillId="2" borderId="1" xfId="0" applyFont="1" applyFill="1" applyBorder="1" applyAlignment="1">
      <alignment horizontal="center" vertical="top" wrapText="1"/>
    </xf>
    <xf numFmtId="3" fontId="51" fillId="2" borderId="1" xfId="1" applyNumberFormat="1" applyFont="1" applyFill="1" applyBorder="1" applyAlignment="1">
      <alignment horizontal="center" vertical="top" wrapText="1"/>
    </xf>
    <xf numFmtId="0" fontId="8" fillId="2" borderId="1" xfId="295" applyFont="1" applyFill="1" applyBorder="1" applyAlignment="1">
      <alignment horizontal="left" vertical="center" wrapText="1"/>
    </xf>
    <xf numFmtId="0" fontId="8" fillId="2" borderId="6" xfId="3" applyFont="1" applyFill="1" applyBorder="1" applyAlignment="1">
      <alignment vertical="top" wrapText="1"/>
    </xf>
    <xf numFmtId="0" fontId="8" fillId="2" borderId="10" xfId="3" applyFont="1" applyFill="1" applyBorder="1" applyAlignment="1">
      <alignment horizontal="center" vertical="top" wrapText="1"/>
    </xf>
    <xf numFmtId="49" fontId="9" fillId="2" borderId="1" xfId="6" applyNumberFormat="1" applyFont="1" applyFill="1" applyBorder="1" applyAlignment="1">
      <alignment horizontal="center" vertical="top"/>
    </xf>
    <xf numFmtId="1" fontId="9" fillId="2" borderId="1" xfId="6" applyNumberFormat="1" applyFont="1" applyFill="1" applyBorder="1" applyAlignment="1">
      <alignment vertical="top" wrapText="1"/>
    </xf>
    <xf numFmtId="0" fontId="9" fillId="2" borderId="0" xfId="0" applyFont="1" applyFill="1" applyAlignment="1">
      <alignment vertical="top" wrapText="1"/>
    </xf>
    <xf numFmtId="0" fontId="71" fillId="2" borderId="1" xfId="295" applyFont="1" applyFill="1" applyBorder="1" applyAlignment="1">
      <alignment horizontal="left" vertical="top" wrapText="1"/>
    </xf>
    <xf numFmtId="1" fontId="8" fillId="2" borderId="1" xfId="286" applyNumberFormat="1" applyFont="1" applyFill="1" applyBorder="1" applyAlignment="1">
      <alignment vertical="center" wrapText="1"/>
    </xf>
    <xf numFmtId="1" fontId="8" fillId="2" borderId="1" xfId="286" applyNumberFormat="1" applyFont="1" applyFill="1" applyBorder="1" applyAlignment="1">
      <alignment horizontal="left" vertical="top" wrapText="1"/>
    </xf>
    <xf numFmtId="0" fontId="8" fillId="2" borderId="1" xfId="0" applyFont="1" applyFill="1" applyBorder="1" applyAlignment="1">
      <alignment horizontal="center" vertical="center" wrapText="1"/>
    </xf>
    <xf numFmtId="49" fontId="8" fillId="2" borderId="1" xfId="0" applyNumberFormat="1" applyFont="1" applyFill="1" applyBorder="1" applyAlignment="1">
      <alignment horizontal="center" vertical="center" wrapText="1"/>
    </xf>
    <xf numFmtId="49" fontId="8" fillId="2" borderId="1" xfId="0" applyNumberFormat="1" applyFont="1" applyFill="1" applyBorder="1" applyAlignment="1">
      <alignment horizontal="left" vertical="center" wrapText="1"/>
    </xf>
    <xf numFmtId="0" fontId="8" fillId="2" borderId="1" xfId="2" applyFont="1" applyFill="1" applyBorder="1" applyAlignment="1">
      <alignment horizontal="center" vertical="center" wrapText="1"/>
    </xf>
    <xf numFmtId="168" fontId="8" fillId="2" borderId="1" xfId="3" applyNumberFormat="1" applyFont="1" applyFill="1" applyBorder="1" applyAlignment="1">
      <alignment horizontal="right" vertical="center" wrapText="1"/>
    </xf>
    <xf numFmtId="165" fontId="8" fillId="2" borderId="1" xfId="0" applyNumberFormat="1" applyFont="1" applyFill="1" applyBorder="1" applyAlignment="1">
      <alignment horizontal="right" vertical="center" wrapText="1"/>
    </xf>
    <xf numFmtId="166" fontId="8" fillId="2" borderId="1" xfId="0" applyNumberFormat="1" applyFont="1" applyFill="1" applyBorder="1" applyAlignment="1">
      <alignment horizontal="right" vertical="center" wrapText="1"/>
    </xf>
    <xf numFmtId="2" fontId="8" fillId="2" borderId="1" xfId="3" applyNumberFormat="1" applyFont="1" applyFill="1" applyBorder="1" applyAlignment="1">
      <alignment horizontal="right" vertical="center" wrapText="1"/>
    </xf>
    <xf numFmtId="0" fontId="11" fillId="0" borderId="1" xfId="0" applyFont="1" applyFill="1" applyBorder="1" applyAlignment="1">
      <alignment vertical="top" wrapText="1"/>
    </xf>
    <xf numFmtId="167" fontId="8" fillId="2" borderId="1" xfId="0" applyNumberFormat="1" applyFont="1" applyFill="1" applyBorder="1" applyAlignment="1">
      <alignment horizontal="right" vertical="center" wrapText="1"/>
    </xf>
    <xf numFmtId="167" fontId="11" fillId="2" borderId="1" xfId="0" applyNumberFormat="1" applyFont="1" applyFill="1" applyBorder="1" applyAlignment="1">
      <alignment horizontal="right" vertical="center" wrapText="1"/>
    </xf>
    <xf numFmtId="165" fontId="8" fillId="2" borderId="1" xfId="3" applyNumberFormat="1" applyFont="1" applyFill="1" applyBorder="1" applyAlignment="1">
      <alignment horizontal="right" vertical="center" wrapText="1"/>
    </xf>
    <xf numFmtId="1" fontId="8" fillId="0" borderId="1" xfId="0" applyNumberFormat="1" applyFont="1" applyFill="1" applyBorder="1" applyAlignment="1">
      <alignment vertical="top" wrapText="1"/>
    </xf>
    <xf numFmtId="0" fontId="8" fillId="2" borderId="1" xfId="0" applyNumberFormat="1" applyFont="1" applyFill="1" applyBorder="1" applyAlignment="1">
      <alignment horizontal="right" vertical="center" wrapText="1"/>
    </xf>
    <xf numFmtId="1" fontId="8" fillId="2" borderId="1" xfId="3" applyNumberFormat="1" applyFont="1" applyFill="1" applyBorder="1" applyAlignment="1">
      <alignment horizontal="right" vertical="center" wrapText="1"/>
    </xf>
    <xf numFmtId="0" fontId="51" fillId="0" borderId="1" xfId="0" applyFont="1" applyFill="1" applyBorder="1" applyAlignment="1">
      <alignment vertical="top" wrapText="1"/>
    </xf>
    <xf numFmtId="2" fontId="51" fillId="2" borderId="1" xfId="0" applyNumberFormat="1" applyFont="1" applyFill="1" applyBorder="1" applyAlignment="1">
      <alignment horizontal="right" vertical="center" wrapText="1"/>
    </xf>
    <xf numFmtId="0" fontId="12" fillId="0" borderId="1" xfId="0" applyFont="1" applyFill="1" applyBorder="1" applyAlignment="1">
      <alignment vertical="top" wrapText="1"/>
    </xf>
    <xf numFmtId="167" fontId="12" fillId="2" borderId="1" xfId="0" applyNumberFormat="1" applyFont="1" applyFill="1" applyBorder="1" applyAlignment="1">
      <alignment horizontal="right" vertical="center" wrapText="1"/>
    </xf>
    <xf numFmtId="1" fontId="51" fillId="0" borderId="1" xfId="0" applyNumberFormat="1" applyFont="1" applyFill="1" applyBorder="1" applyAlignment="1">
      <alignment vertical="top" wrapText="1"/>
    </xf>
    <xf numFmtId="1" fontId="51" fillId="2" borderId="1" xfId="0" applyNumberFormat="1" applyFont="1" applyFill="1" applyBorder="1" applyAlignment="1">
      <alignment horizontal="center" vertical="top" wrapText="1"/>
    </xf>
    <xf numFmtId="0" fontId="51" fillId="0" borderId="1" xfId="0" applyFont="1" applyFill="1" applyBorder="1" applyAlignment="1">
      <alignment horizontal="center" vertical="top" wrapText="1"/>
    </xf>
    <xf numFmtId="2" fontId="51" fillId="0" borderId="1" xfId="0" applyNumberFormat="1" applyFont="1" applyFill="1" applyBorder="1" applyAlignment="1">
      <alignment horizontal="right" vertical="center" wrapText="1"/>
    </xf>
    <xf numFmtId="0" fontId="51" fillId="0" borderId="1" xfId="281" applyFont="1" applyFill="1" applyBorder="1" applyAlignment="1">
      <alignment wrapText="1"/>
    </xf>
    <xf numFmtId="0" fontId="51" fillId="2" borderId="1" xfId="281" applyFont="1" applyFill="1" applyBorder="1" applyAlignment="1">
      <alignment horizontal="right" vertical="center"/>
    </xf>
    <xf numFmtId="3" fontId="51" fillId="2" borderId="1" xfId="287" applyNumberFormat="1" applyFont="1" applyFill="1" applyBorder="1" applyAlignment="1">
      <alignment horizontal="right" vertical="center"/>
    </xf>
    <xf numFmtId="0" fontId="51" fillId="0" borderId="1" xfId="281" applyFont="1" applyFill="1" applyBorder="1" applyAlignment="1">
      <alignment vertical="top" wrapText="1"/>
    </xf>
    <xf numFmtId="0" fontId="8" fillId="0" borderId="1" xfId="281" applyFont="1" applyFill="1" applyBorder="1" applyAlignment="1">
      <alignment vertical="top" wrapText="1"/>
    </xf>
    <xf numFmtId="0" fontId="8" fillId="2" borderId="1" xfId="281" applyFont="1" applyFill="1" applyBorder="1" applyAlignment="1">
      <alignment horizontal="center" vertical="top" wrapText="1"/>
    </xf>
    <xf numFmtId="0" fontId="8" fillId="2" borderId="1" xfId="281" applyFont="1" applyFill="1" applyBorder="1" applyAlignment="1">
      <alignment horizontal="right" vertical="center" wrapText="1"/>
    </xf>
    <xf numFmtId="3" fontId="8" fillId="2" borderId="1" xfId="281" applyNumberFormat="1" applyFont="1" applyFill="1" applyBorder="1" applyAlignment="1">
      <alignment horizontal="right" vertical="center" wrapText="1"/>
    </xf>
    <xf numFmtId="3" fontId="8" fillId="0" borderId="1" xfId="281" applyNumberFormat="1" applyFont="1" applyFill="1" applyBorder="1" applyAlignment="1">
      <alignment horizontal="right" vertical="center" wrapText="1"/>
    </xf>
    <xf numFmtId="4" fontId="8" fillId="0" borderId="1" xfId="243" applyNumberFormat="1" applyFont="1" applyFill="1" applyBorder="1" applyAlignment="1">
      <alignment horizontal="left" vertical="top" wrapText="1"/>
    </xf>
    <xf numFmtId="0" fontId="8" fillId="0" borderId="1" xfId="281" applyFont="1" applyFill="1" applyBorder="1" applyAlignment="1">
      <alignment horizontal="left" vertical="top" wrapText="1"/>
    </xf>
    <xf numFmtId="0" fontId="9" fillId="0" borderId="1" xfId="281" applyFont="1" applyFill="1" applyBorder="1"/>
    <xf numFmtId="0" fontId="9" fillId="2" borderId="1" xfId="281" applyFont="1" applyFill="1" applyBorder="1" applyAlignment="1">
      <alignment horizontal="center"/>
    </xf>
    <xf numFmtId="0" fontId="9" fillId="2" borderId="1" xfId="281" applyFont="1" applyFill="1" applyBorder="1" applyAlignment="1">
      <alignment horizontal="right" vertical="center"/>
    </xf>
    <xf numFmtId="3" fontId="9" fillId="2" borderId="1" xfId="287" applyNumberFormat="1" applyFont="1" applyFill="1" applyBorder="1" applyAlignment="1">
      <alignment horizontal="right" vertical="center"/>
    </xf>
    <xf numFmtId="0" fontId="8" fillId="0" borderId="1" xfId="281" applyFont="1" applyFill="1" applyBorder="1" applyAlignment="1">
      <alignment wrapText="1"/>
    </xf>
    <xf numFmtId="0" fontId="9" fillId="0" borderId="1" xfId="281" applyFont="1" applyFill="1" applyBorder="1" applyAlignment="1">
      <alignment wrapText="1"/>
    </xf>
    <xf numFmtId="0" fontId="9" fillId="2" borderId="1" xfId="281" applyFont="1" applyFill="1" applyBorder="1" applyAlignment="1">
      <alignment horizontal="center" wrapText="1"/>
    </xf>
    <xf numFmtId="0" fontId="51" fillId="2" borderId="1" xfId="0" applyFont="1" applyFill="1" applyBorder="1" applyAlignment="1">
      <alignment horizontal="right" vertical="center"/>
    </xf>
    <xf numFmtId="3" fontId="51" fillId="2" borderId="1" xfId="1" applyNumberFormat="1" applyFont="1" applyFill="1" applyBorder="1" applyAlignment="1">
      <alignment horizontal="right" vertical="center"/>
    </xf>
    <xf numFmtId="0" fontId="8" fillId="0" borderId="1" xfId="286" applyFont="1" applyFill="1" applyBorder="1" applyAlignment="1">
      <alignment horizontal="left" vertical="top" wrapText="1"/>
    </xf>
    <xf numFmtId="0" fontId="8" fillId="2" borderId="1" xfId="286" applyFont="1" applyFill="1" applyBorder="1" applyAlignment="1">
      <alignment horizontal="right" vertical="center" wrapText="1"/>
    </xf>
    <xf numFmtId="3" fontId="8" fillId="2" borderId="1" xfId="1" applyNumberFormat="1" applyFont="1" applyFill="1" applyBorder="1" applyAlignment="1">
      <alignment horizontal="right" vertical="center" wrapText="1"/>
    </xf>
    <xf numFmtId="0" fontId="9" fillId="0" borderId="1" xfId="0" applyFont="1" applyFill="1" applyBorder="1" applyAlignment="1">
      <alignment wrapText="1"/>
    </xf>
    <xf numFmtId="0" fontId="9" fillId="2" borderId="1" xfId="0" applyFont="1" applyFill="1" applyBorder="1" applyAlignment="1">
      <alignment horizontal="center"/>
    </xf>
    <xf numFmtId="0" fontId="9" fillId="2" borderId="1" xfId="0" applyFont="1" applyFill="1" applyBorder="1" applyAlignment="1">
      <alignment horizontal="right" vertical="center"/>
    </xf>
    <xf numFmtId="3" fontId="9" fillId="2" borderId="1" xfId="1" applyNumberFormat="1" applyFont="1" applyFill="1" applyBorder="1" applyAlignment="1">
      <alignment horizontal="right" vertical="center"/>
    </xf>
    <xf numFmtId="0" fontId="13" fillId="0" borderId="1" xfId="6" applyFont="1" applyFill="1" applyBorder="1" applyAlignment="1">
      <alignment vertical="center"/>
    </xf>
    <xf numFmtId="0" fontId="8" fillId="2" borderId="1" xfId="0" applyFont="1" applyFill="1" applyBorder="1" applyAlignment="1">
      <alignment horizontal="center" vertical="top" wrapText="1"/>
    </xf>
    <xf numFmtId="0" fontId="8" fillId="2" borderId="1" xfId="0" applyFont="1" applyFill="1" applyBorder="1" applyAlignment="1">
      <alignment horizontal="center" vertical="center" wrapText="1"/>
    </xf>
    <xf numFmtId="49" fontId="8" fillId="2" borderId="1" xfId="0" applyNumberFormat="1" applyFont="1" applyFill="1" applyBorder="1" applyAlignment="1">
      <alignment horizontal="center" vertical="center" wrapText="1"/>
    </xf>
    <xf numFmtId="49" fontId="8" fillId="2" borderId="1" xfId="0" applyNumberFormat="1" applyFont="1" applyFill="1" applyBorder="1" applyAlignment="1">
      <alignment horizontal="left" vertical="center" wrapText="1"/>
    </xf>
    <xf numFmtId="0" fontId="13" fillId="0" borderId="1" xfId="6" applyFont="1" applyFill="1" applyBorder="1" applyAlignment="1">
      <alignment vertical="top" wrapText="1"/>
    </xf>
    <xf numFmtId="0" fontId="9" fillId="0" borderId="0" xfId="6" applyFont="1" applyFill="1" applyAlignment="1">
      <alignment vertical="top"/>
    </xf>
    <xf numFmtId="49" fontId="13" fillId="3" borderId="1" xfId="6" applyNumberFormat="1" applyFont="1" applyFill="1" applyBorder="1" applyAlignment="1">
      <alignment horizontal="center" vertical="top"/>
    </xf>
    <xf numFmtId="0" fontId="13" fillId="3" borderId="1" xfId="6" applyFont="1" applyFill="1" applyBorder="1" applyAlignment="1">
      <alignment vertical="top" wrapText="1"/>
    </xf>
    <xf numFmtId="191" fontId="13" fillId="3" borderId="1" xfId="1" applyNumberFormat="1" applyFont="1" applyFill="1" applyBorder="1" applyAlignment="1">
      <alignment vertical="top"/>
    </xf>
    <xf numFmtId="0" fontId="13" fillId="2" borderId="1" xfId="6" applyFont="1" applyFill="1" applyBorder="1" applyAlignment="1">
      <alignment horizontal="center" vertical="top"/>
    </xf>
    <xf numFmtId="0" fontId="13" fillId="2" borderId="1" xfId="6" applyFont="1" applyFill="1" applyBorder="1" applyAlignment="1">
      <alignment vertical="top" wrapText="1"/>
    </xf>
    <xf numFmtId="0" fontId="13" fillId="2" borderId="1" xfId="6" applyFont="1" applyFill="1" applyBorder="1" applyAlignment="1">
      <alignment horizontal="center" vertical="top" wrapText="1"/>
    </xf>
    <xf numFmtId="49" fontId="13" fillId="3" borderId="0" xfId="6" applyNumberFormat="1" applyFont="1" applyFill="1" applyAlignment="1">
      <alignment horizontal="center" vertical="top"/>
    </xf>
    <xf numFmtId="0" fontId="9" fillId="2" borderId="0" xfId="6" applyFont="1" applyFill="1" applyAlignment="1">
      <alignment vertical="top"/>
    </xf>
    <xf numFmtId="49" fontId="71" fillId="2" borderId="1" xfId="6" applyNumberFormat="1" applyFont="1" applyFill="1" applyBorder="1" applyAlignment="1">
      <alignment horizontal="center" vertical="top" wrapText="1"/>
    </xf>
    <xf numFmtId="2" fontId="71" fillId="2" borderId="1" xfId="6" applyNumberFormat="1" applyFont="1" applyFill="1" applyBorder="1" applyAlignment="1">
      <alignment horizontal="left" vertical="top" wrapText="1"/>
    </xf>
    <xf numFmtId="1" fontId="9" fillId="2" borderId="1" xfId="6" applyNumberFormat="1" applyFont="1" applyFill="1" applyBorder="1" applyAlignment="1">
      <alignment horizontal="center" vertical="top"/>
    </xf>
    <xf numFmtId="2" fontId="73" fillId="3" borderId="1" xfId="6" applyNumberFormat="1" applyFont="1" applyFill="1" applyBorder="1" applyAlignment="1">
      <alignment horizontal="center" vertical="top" wrapText="1"/>
    </xf>
    <xf numFmtId="1" fontId="9" fillId="3" borderId="1" xfId="6" applyNumberFormat="1" applyFont="1" applyFill="1" applyBorder="1" applyAlignment="1">
      <alignment horizontal="center" vertical="top"/>
    </xf>
    <xf numFmtId="191" fontId="9" fillId="3" borderId="1" xfId="1" applyNumberFormat="1" applyFont="1" applyFill="1" applyBorder="1" applyAlignment="1">
      <alignment vertical="top"/>
    </xf>
    <xf numFmtId="2" fontId="73" fillId="3" borderId="1" xfId="6" applyNumberFormat="1" applyFont="1" applyFill="1" applyBorder="1" applyAlignment="1">
      <alignment horizontal="left" vertical="top" wrapText="1"/>
    </xf>
    <xf numFmtId="1" fontId="13" fillId="3" borderId="1" xfId="6" applyNumberFormat="1" applyFont="1" applyFill="1" applyBorder="1" applyAlignment="1">
      <alignment horizontal="center" vertical="top"/>
    </xf>
    <xf numFmtId="191" fontId="9" fillId="2" borderId="1" xfId="1" applyNumberFormat="1" applyFont="1" applyFill="1" applyBorder="1" applyAlignment="1">
      <alignment vertical="top"/>
    </xf>
    <xf numFmtId="2" fontId="73" fillId="0" borderId="1" xfId="6" applyNumberFormat="1" applyFont="1" applyFill="1" applyBorder="1" applyAlignment="1">
      <alignment horizontal="left" vertical="top" wrapText="1"/>
    </xf>
    <xf numFmtId="1" fontId="9" fillId="0" borderId="1" xfId="6" applyNumberFormat="1" applyFont="1" applyFill="1" applyBorder="1" applyAlignment="1">
      <alignment horizontal="center" vertical="top"/>
    </xf>
    <xf numFmtId="2" fontId="71" fillId="0" borderId="1" xfId="6" applyNumberFormat="1" applyFont="1" applyFill="1" applyBorder="1" applyAlignment="1">
      <alignment horizontal="left" vertical="top" wrapText="1"/>
    </xf>
    <xf numFmtId="0" fontId="13" fillId="3" borderId="0" xfId="6" applyFont="1" applyFill="1" applyAlignment="1">
      <alignment vertical="top"/>
    </xf>
    <xf numFmtId="0" fontId="13" fillId="0" borderId="1" xfId="6" applyFont="1" applyFill="1" applyBorder="1" applyAlignment="1">
      <alignment horizontal="center" vertical="top" wrapText="1"/>
    </xf>
    <xf numFmtId="0" fontId="9" fillId="2" borderId="1" xfId="6" applyFont="1" applyFill="1" applyBorder="1" applyAlignment="1">
      <alignment vertical="top" wrapText="1"/>
    </xf>
    <xf numFmtId="0" fontId="13" fillId="3" borderId="0" xfId="6" applyFont="1" applyFill="1" applyAlignment="1">
      <alignment horizontal="center" vertical="top"/>
    </xf>
    <xf numFmtId="0" fontId="13" fillId="0" borderId="1" xfId="6" applyFont="1" applyFill="1" applyBorder="1" applyAlignment="1">
      <alignment vertical="top"/>
    </xf>
    <xf numFmtId="0" fontId="9" fillId="0" borderId="1" xfId="6" applyFont="1" applyFill="1" applyBorder="1" applyAlignment="1">
      <alignment horizontal="center" vertical="top" wrapText="1"/>
    </xf>
    <xf numFmtId="0" fontId="9" fillId="0" borderId="1" xfId="6" applyFont="1" applyFill="1" applyBorder="1" applyAlignment="1">
      <alignment vertical="top"/>
    </xf>
    <xf numFmtId="3" fontId="8" fillId="2" borderId="1" xfId="2" applyNumberFormat="1" applyFont="1" applyFill="1" applyBorder="1" applyAlignment="1">
      <alignment horizontal="center" vertical="center" wrapText="1"/>
    </xf>
    <xf numFmtId="170" fontId="8" fillId="2" borderId="1" xfId="2" applyNumberFormat="1" applyFont="1" applyFill="1" applyBorder="1" applyAlignment="1">
      <alignment horizontal="center" vertical="center" wrapText="1"/>
    </xf>
    <xf numFmtId="2" fontId="73" fillId="2" borderId="1" xfId="6" applyNumberFormat="1" applyFont="1" applyFill="1" applyBorder="1" applyAlignment="1">
      <alignment horizontal="left" vertical="top" wrapText="1"/>
    </xf>
    <xf numFmtId="49" fontId="13" fillId="3" borderId="3" xfId="6" applyNumberFormat="1" applyFont="1" applyFill="1" applyBorder="1" applyAlignment="1">
      <alignment horizontal="center" vertical="top"/>
    </xf>
    <xf numFmtId="49" fontId="9" fillId="0" borderId="3" xfId="6" applyNumberFormat="1" applyFont="1" applyFill="1" applyBorder="1" applyAlignment="1">
      <alignment horizontal="center" vertical="top"/>
    </xf>
    <xf numFmtId="0" fontId="13" fillId="2" borderId="3" xfId="6" applyFont="1" applyFill="1" applyBorder="1" applyAlignment="1">
      <alignment horizontal="center" vertical="top"/>
    </xf>
    <xf numFmtId="49" fontId="71" fillId="2" borderId="3" xfId="6" applyNumberFormat="1" applyFont="1" applyFill="1" applyBorder="1" applyAlignment="1">
      <alignment horizontal="center" vertical="top" wrapText="1"/>
    </xf>
    <xf numFmtId="49" fontId="73" fillId="3" borderId="3" xfId="6" applyNumberFormat="1" applyFont="1" applyFill="1" applyBorder="1" applyAlignment="1">
      <alignment horizontal="center" vertical="top" wrapText="1"/>
    </xf>
    <xf numFmtId="49" fontId="73" fillId="3" borderId="10" xfId="6" applyNumberFormat="1" applyFont="1" applyFill="1" applyBorder="1" applyAlignment="1">
      <alignment horizontal="center" vertical="top" wrapText="1"/>
    </xf>
    <xf numFmtId="49" fontId="73" fillId="0" borderId="10" xfId="6" applyNumberFormat="1" applyFont="1" applyFill="1" applyBorder="1" applyAlignment="1">
      <alignment horizontal="center" vertical="top" wrapText="1"/>
    </xf>
    <xf numFmtId="49" fontId="71" fillId="0" borderId="10" xfId="6" applyNumberFormat="1" applyFont="1" applyFill="1" applyBorder="1" applyAlignment="1">
      <alignment horizontal="center" vertical="top" wrapText="1"/>
    </xf>
    <xf numFmtId="49" fontId="71" fillId="0" borderId="3" xfId="6" applyNumberFormat="1" applyFont="1" applyFill="1" applyBorder="1" applyAlignment="1">
      <alignment horizontal="center" vertical="top" wrapText="1"/>
    </xf>
    <xf numFmtId="0" fontId="13" fillId="3" borderId="10" xfId="6" applyFont="1" applyFill="1" applyBorder="1" applyAlignment="1">
      <alignment horizontal="center" vertical="top"/>
    </xf>
    <xf numFmtId="0" fontId="13" fillId="0" borderId="3" xfId="6" applyFont="1" applyFill="1" applyBorder="1" applyAlignment="1">
      <alignment horizontal="center" vertical="top"/>
    </xf>
    <xf numFmtId="0" fontId="13" fillId="3" borderId="3" xfId="6" applyFont="1" applyFill="1" applyBorder="1" applyAlignment="1">
      <alignment horizontal="center" vertical="top"/>
    </xf>
    <xf numFmtId="0" fontId="9" fillId="0" borderId="3" xfId="6" applyFont="1" applyFill="1" applyBorder="1" applyAlignment="1">
      <alignment horizontal="center" vertical="top"/>
    </xf>
    <xf numFmtId="0" fontId="13" fillId="0" borderId="3" xfId="6" applyFont="1" applyFill="1" applyBorder="1" applyAlignment="1">
      <alignment horizontal="center" vertical="top" wrapText="1"/>
    </xf>
    <xf numFmtId="0" fontId="9" fillId="2" borderId="1" xfId="6" applyFont="1" applyFill="1" applyBorder="1" applyAlignment="1">
      <alignment vertical="top"/>
    </xf>
    <xf numFmtId="2" fontId="9" fillId="2" borderId="1" xfId="6" applyNumberFormat="1" applyFont="1" applyFill="1" applyBorder="1" applyAlignment="1">
      <alignment vertical="top"/>
    </xf>
    <xf numFmtId="2" fontId="13" fillId="3" borderId="1" xfId="6" applyNumberFormat="1" applyFont="1" applyFill="1" applyBorder="1" applyAlignment="1">
      <alignment vertical="top"/>
    </xf>
    <xf numFmtId="1" fontId="9" fillId="0" borderId="1" xfId="6" applyNumberFormat="1" applyFont="1" applyFill="1" applyBorder="1" applyAlignment="1">
      <alignment vertical="top"/>
    </xf>
    <xf numFmtId="0" fontId="9" fillId="3" borderId="1" xfId="6" applyFont="1" applyFill="1" applyBorder="1" applyAlignment="1">
      <alignment vertical="top"/>
    </xf>
    <xf numFmtId="1" fontId="9" fillId="2" borderId="1" xfId="6" applyNumberFormat="1" applyFont="1" applyFill="1" applyBorder="1" applyAlignment="1">
      <alignment vertical="top"/>
    </xf>
    <xf numFmtId="0" fontId="8" fillId="2" borderId="1" xfId="0" applyFont="1" applyFill="1" applyBorder="1" applyAlignment="1">
      <alignment horizontal="center" vertical="center" wrapText="1"/>
    </xf>
    <xf numFmtId="49" fontId="8" fillId="2" borderId="1" xfId="0" applyNumberFormat="1" applyFont="1" applyFill="1" applyBorder="1" applyAlignment="1">
      <alignment horizontal="left" vertical="center" wrapText="1"/>
    </xf>
    <xf numFmtId="0" fontId="8" fillId="2" borderId="1" xfId="2" applyFont="1" applyFill="1" applyBorder="1" applyAlignment="1">
      <alignment horizontal="center" vertical="center" wrapText="1"/>
    </xf>
    <xf numFmtId="49" fontId="8" fillId="0" borderId="1" xfId="6" applyNumberFormat="1" applyFont="1" applyFill="1" applyBorder="1" applyAlignment="1">
      <alignment horizontal="center" vertical="top"/>
    </xf>
    <xf numFmtId="1" fontId="8" fillId="0" borderId="1" xfId="6" applyNumberFormat="1" applyFont="1" applyFill="1" applyBorder="1" applyAlignment="1">
      <alignment vertical="top" wrapText="1"/>
    </xf>
    <xf numFmtId="1" fontId="8" fillId="2" borderId="1" xfId="286" applyNumberFormat="1" applyFont="1" applyFill="1" applyBorder="1" applyAlignment="1">
      <alignment horizontal="left" vertical="center" wrapText="1"/>
    </xf>
    <xf numFmtId="49" fontId="8" fillId="2" borderId="1" xfId="0" applyNumberFormat="1" applyFont="1" applyFill="1" applyBorder="1" applyAlignment="1">
      <alignment horizontal="left" vertical="center" wrapText="1"/>
    </xf>
    <xf numFmtId="0" fontId="8" fillId="2" borderId="1" xfId="0" applyFont="1" applyFill="1" applyBorder="1" applyAlignment="1">
      <alignment horizontal="center" vertical="center" wrapText="1"/>
    </xf>
    <xf numFmtId="49" fontId="8" fillId="2" borderId="1" xfId="0" applyNumberFormat="1" applyFont="1" applyFill="1" applyBorder="1" applyAlignment="1">
      <alignment horizontal="left" vertical="center" wrapText="1"/>
    </xf>
    <xf numFmtId="0" fontId="8" fillId="2" borderId="2" xfId="0" applyFont="1" applyFill="1" applyBorder="1" applyAlignment="1">
      <alignment horizontal="center" vertical="top" wrapText="1"/>
    </xf>
    <xf numFmtId="0" fontId="8" fillId="2" borderId="1" xfId="0" applyFont="1" applyFill="1" applyBorder="1" applyAlignment="1">
      <alignment horizontal="center" vertical="center" wrapText="1"/>
    </xf>
    <xf numFmtId="49" fontId="8" fillId="2" borderId="1" xfId="0" applyNumberFormat="1" applyFont="1" applyFill="1" applyBorder="1" applyAlignment="1">
      <alignment horizontal="center" vertical="center" wrapText="1"/>
    </xf>
    <xf numFmtId="49" fontId="8" fillId="2" borderId="1" xfId="0" applyNumberFormat="1" applyFont="1" applyFill="1" applyBorder="1" applyAlignment="1">
      <alignment horizontal="left" vertical="center" wrapText="1"/>
    </xf>
    <xf numFmtId="49" fontId="11" fillId="4" borderId="3" xfId="0" applyNumberFormat="1" applyFont="1" applyFill="1" applyBorder="1" applyAlignment="1">
      <alignment horizontal="center" vertical="center" wrapText="1"/>
    </xf>
    <xf numFmtId="49" fontId="11" fillId="4" borderId="4" xfId="0" applyNumberFormat="1" applyFont="1" applyFill="1" applyBorder="1" applyAlignment="1">
      <alignment horizontal="center" vertical="center" wrapText="1"/>
    </xf>
    <xf numFmtId="49" fontId="11" fillId="2" borderId="3" xfId="0" applyNumberFormat="1" applyFont="1" applyFill="1" applyBorder="1" applyAlignment="1">
      <alignment horizontal="center" vertical="center" wrapText="1"/>
    </xf>
    <xf numFmtId="193" fontId="11" fillId="2" borderId="1" xfId="0" applyNumberFormat="1" applyFont="1" applyFill="1" applyBorder="1" applyAlignment="1">
      <alignment vertical="center" wrapText="1"/>
    </xf>
    <xf numFmtId="0" fontId="8" fillId="2" borderId="1" xfId="0" applyFont="1" applyFill="1" applyBorder="1" applyAlignment="1">
      <alignment horizontal="center" vertical="top" wrapText="1"/>
    </xf>
    <xf numFmtId="49" fontId="8" fillId="0" borderId="1" xfId="2" applyNumberFormat="1" applyFont="1" applyFill="1" applyBorder="1" applyAlignment="1">
      <alignment horizontal="center" vertical="center" wrapText="1"/>
    </xf>
    <xf numFmtId="49" fontId="8" fillId="2" borderId="1" xfId="0" applyNumberFormat="1" applyFont="1" applyFill="1" applyBorder="1" applyAlignment="1">
      <alignment horizontal="center" vertical="center" wrapText="1"/>
    </xf>
    <xf numFmtId="49" fontId="8" fillId="2" borderId="1" xfId="0" applyNumberFormat="1" applyFont="1" applyFill="1" applyBorder="1" applyAlignment="1">
      <alignment horizontal="left" vertical="center" wrapText="1"/>
    </xf>
    <xf numFmtId="1" fontId="11" fillId="4" borderId="5" xfId="0" applyNumberFormat="1" applyFont="1" applyFill="1" applyBorder="1" applyAlignment="1">
      <alignment horizontal="left" vertical="center" wrapText="1"/>
    </xf>
    <xf numFmtId="49" fontId="8" fillId="2" borderId="6" xfId="0" applyNumberFormat="1" applyFont="1" applyFill="1" applyBorder="1" applyAlignment="1">
      <alignment horizontal="center" vertical="center" wrapText="1"/>
    </xf>
    <xf numFmtId="49" fontId="70" fillId="2" borderId="1" xfId="0" applyNumberFormat="1" applyFont="1" applyFill="1" applyBorder="1" applyAlignment="1">
      <alignment horizontal="center" vertical="center" wrapText="1"/>
    </xf>
    <xf numFmtId="0" fontId="70" fillId="2" borderId="1" xfId="0" applyFont="1" applyFill="1" applyBorder="1" applyAlignment="1">
      <alignment vertical="top" wrapText="1"/>
    </xf>
    <xf numFmtId="0" fontId="70" fillId="2" borderId="1" xfId="0" applyFont="1" applyFill="1" applyBorder="1" applyAlignment="1">
      <alignment horizontal="center" vertical="top" wrapText="1"/>
    </xf>
    <xf numFmtId="167" fontId="70" fillId="2" borderId="1" xfId="0" applyNumberFormat="1" applyFont="1" applyFill="1" applyBorder="1" applyAlignment="1">
      <alignment vertical="top" wrapText="1"/>
    </xf>
    <xf numFmtId="166" fontId="70" fillId="2" borderId="1" xfId="0" applyNumberFormat="1" applyFont="1" applyFill="1" applyBorder="1" applyAlignment="1">
      <alignment horizontal="right" vertical="top" wrapText="1"/>
    </xf>
    <xf numFmtId="2" fontId="70" fillId="2" borderId="1" xfId="0" applyNumberFormat="1" applyFont="1" applyFill="1" applyBorder="1" applyAlignment="1">
      <alignment vertical="top" wrapText="1"/>
    </xf>
    <xf numFmtId="49" fontId="75" fillId="2" borderId="1" xfId="0" applyNumberFormat="1" applyFont="1" applyFill="1" applyBorder="1" applyAlignment="1">
      <alignment horizontal="center" vertical="center" wrapText="1"/>
    </xf>
    <xf numFmtId="0" fontId="70" fillId="2" borderId="1" xfId="0" applyFont="1" applyFill="1" applyBorder="1" applyAlignment="1">
      <alignment horizontal="left" vertical="top" wrapText="1"/>
    </xf>
    <xf numFmtId="49" fontId="75" fillId="2" borderId="1" xfId="0" applyNumberFormat="1" applyFont="1" applyFill="1" applyBorder="1" applyAlignment="1">
      <alignment horizontal="left" vertical="top" wrapText="1"/>
    </xf>
    <xf numFmtId="165" fontId="70" fillId="2" borderId="1" xfId="0" applyNumberFormat="1" applyFont="1" applyFill="1" applyBorder="1" applyAlignment="1">
      <alignment vertical="top" wrapText="1"/>
    </xf>
    <xf numFmtId="190" fontId="70" fillId="2" borderId="1" xfId="0" applyNumberFormat="1" applyFont="1" applyFill="1" applyBorder="1" applyAlignment="1">
      <alignment vertical="top" wrapText="1"/>
    </xf>
    <xf numFmtId="0" fontId="75" fillId="2" borderId="1" xfId="0" applyFont="1" applyFill="1" applyBorder="1" applyAlignment="1">
      <alignment vertical="top" wrapText="1"/>
    </xf>
    <xf numFmtId="0" fontId="75" fillId="2" borderId="1" xfId="0" applyFont="1" applyFill="1" applyBorder="1" applyAlignment="1">
      <alignment horizontal="center" vertical="top" wrapText="1"/>
    </xf>
    <xf numFmtId="165" fontId="75" fillId="2" borderId="1" xfId="0" applyNumberFormat="1" applyFont="1" applyFill="1" applyBorder="1" applyAlignment="1">
      <alignment vertical="top" wrapText="1"/>
    </xf>
    <xf numFmtId="166" fontId="75" fillId="2" borderId="1" xfId="0" applyNumberFormat="1" applyFont="1" applyFill="1" applyBorder="1" applyAlignment="1">
      <alignment horizontal="right" vertical="top" wrapText="1"/>
    </xf>
    <xf numFmtId="2" fontId="75" fillId="2" borderId="1" xfId="0" applyNumberFormat="1" applyFont="1" applyFill="1" applyBorder="1" applyAlignment="1">
      <alignment vertical="top" wrapText="1"/>
    </xf>
    <xf numFmtId="49" fontId="70" fillId="2" borderId="1" xfId="0" applyNumberFormat="1" applyFont="1" applyFill="1" applyBorder="1" applyAlignment="1">
      <alignment horizontal="left" vertical="top" wrapText="1"/>
    </xf>
    <xf numFmtId="1" fontId="70" fillId="2" borderId="1" xfId="0" applyNumberFormat="1" applyFont="1" applyFill="1" applyBorder="1" applyAlignment="1">
      <alignment horizontal="right" vertical="top" wrapText="1"/>
    </xf>
    <xf numFmtId="0" fontId="75" fillId="2" borderId="1" xfId="2" applyFont="1" applyFill="1" applyBorder="1" applyAlignment="1">
      <alignment horizontal="center" vertical="top" wrapText="1"/>
    </xf>
    <xf numFmtId="0" fontId="70" fillId="2" borderId="1" xfId="0" applyFont="1" applyFill="1" applyBorder="1" applyAlignment="1">
      <alignment horizontal="right" vertical="top" wrapText="1"/>
    </xf>
    <xf numFmtId="191" fontId="55" fillId="0" borderId="1" xfId="1" applyNumberFormat="1" applyFont="1" applyFill="1" applyBorder="1" applyAlignment="1">
      <alignment vertical="top"/>
    </xf>
    <xf numFmtId="191" fontId="76" fillId="3" borderId="1" xfId="1" applyNumberFormat="1" applyFont="1" applyFill="1" applyBorder="1" applyAlignment="1">
      <alignment vertical="top"/>
    </xf>
    <xf numFmtId="49" fontId="8" fillId="0" borderId="3" xfId="0" applyNumberFormat="1" applyFont="1" applyFill="1" applyBorder="1" applyAlignment="1">
      <alignment horizontal="center" vertical="center" wrapText="1"/>
    </xf>
    <xf numFmtId="49" fontId="8" fillId="2" borderId="3" xfId="0" applyNumberFormat="1" applyFont="1" applyFill="1" applyBorder="1" applyAlignment="1">
      <alignment horizontal="left" vertical="top" wrapText="1"/>
    </xf>
    <xf numFmtId="2" fontId="9" fillId="0" borderId="1" xfId="6" applyNumberFormat="1" applyFont="1" applyFill="1" applyBorder="1" applyAlignment="1">
      <alignment vertical="top" wrapText="1"/>
    </xf>
    <xf numFmtId="0" fontId="73" fillId="3" borderId="1" xfId="280" applyFont="1" applyFill="1" applyBorder="1" applyAlignment="1">
      <alignment vertical="top"/>
    </xf>
    <xf numFmtId="0" fontId="73" fillId="3" borderId="1" xfId="280" applyFont="1" applyFill="1" applyBorder="1" applyAlignment="1">
      <alignment horizontal="left" vertical="top" wrapText="1"/>
    </xf>
    <xf numFmtId="0" fontId="73" fillId="3" borderId="1" xfId="280" applyFont="1" applyFill="1" applyBorder="1" applyAlignment="1">
      <alignment vertical="top" wrapText="1"/>
    </xf>
    <xf numFmtId="0" fontId="11" fillId="3" borderId="1" xfId="280" applyFont="1" applyFill="1" applyBorder="1" applyAlignment="1">
      <alignment horizontal="left" vertical="top" wrapText="1"/>
    </xf>
    <xf numFmtId="2" fontId="8" fillId="2" borderId="1" xfId="6" applyNumberFormat="1" applyFont="1" applyFill="1" applyBorder="1" applyAlignment="1">
      <alignment horizontal="left" vertical="top" wrapText="1"/>
    </xf>
    <xf numFmtId="0" fontId="8" fillId="0" borderId="0" xfId="0" applyFont="1" applyFill="1" applyBorder="1" applyAlignment="1">
      <alignment vertical="top"/>
    </xf>
    <xf numFmtId="0" fontId="8" fillId="0" borderId="0" xfId="0" applyFont="1" applyFill="1" applyAlignment="1">
      <alignment horizontal="center" vertical="top"/>
    </xf>
    <xf numFmtId="0" fontId="9" fillId="0" borderId="0" xfId="6" applyFont="1" applyFill="1" applyAlignment="1">
      <alignment horizontal="left" vertical="top"/>
    </xf>
    <xf numFmtId="0" fontId="9" fillId="0" borderId="0" xfId="6" applyFont="1" applyFill="1" applyAlignment="1">
      <alignment horizontal="center" vertical="top"/>
    </xf>
    <xf numFmtId="0" fontId="13" fillId="3" borderId="1" xfId="6" applyFont="1" applyFill="1" applyBorder="1" applyAlignment="1">
      <alignment horizontal="center" vertical="top"/>
    </xf>
    <xf numFmtId="49" fontId="8" fillId="2" borderId="1" xfId="0" applyNumberFormat="1" applyFont="1" applyFill="1" applyBorder="1" applyAlignment="1">
      <alignment horizontal="center" vertical="center" wrapText="1"/>
    </xf>
    <xf numFmtId="1" fontId="73" fillId="34" borderId="2" xfId="2" applyNumberFormat="1" applyFont="1" applyFill="1" applyBorder="1" applyAlignment="1">
      <alignment horizontal="left" vertical="top" wrapText="1"/>
    </xf>
    <xf numFmtId="1" fontId="73" fillId="2" borderId="1" xfId="2" applyNumberFormat="1" applyFont="1" applyFill="1" applyBorder="1" applyAlignment="1">
      <alignment vertical="center" wrapText="1"/>
    </xf>
    <xf numFmtId="1" fontId="71" fillId="34" borderId="1" xfId="2" applyNumberFormat="1" applyFont="1" applyFill="1" applyBorder="1" applyAlignment="1">
      <alignment horizontal="center" vertical="center" wrapText="1"/>
    </xf>
    <xf numFmtId="1" fontId="71" fillId="2" borderId="1" xfId="2" applyNumberFormat="1" applyFont="1" applyFill="1" applyBorder="1" applyAlignment="1">
      <alignment horizontal="center" vertical="center" wrapText="1"/>
    </xf>
    <xf numFmtId="1" fontId="73" fillId="34" borderId="2" xfId="2" applyNumberFormat="1" applyFont="1" applyFill="1" applyBorder="1" applyAlignment="1">
      <alignment vertical="top" wrapText="1"/>
    </xf>
    <xf numFmtId="2" fontId="77" fillId="2" borderId="1" xfId="0" applyNumberFormat="1" applyFont="1" applyFill="1" applyBorder="1" applyAlignment="1">
      <alignment horizontal="left" vertical="top" wrapText="1"/>
    </xf>
    <xf numFmtId="2" fontId="77" fillId="2" borderId="2" xfId="0" applyNumberFormat="1" applyFont="1" applyFill="1" applyBorder="1" applyAlignment="1">
      <alignment horizontal="left" vertical="top" wrapText="1"/>
    </xf>
    <xf numFmtId="1" fontId="77" fillId="2" borderId="1" xfId="2" applyNumberFormat="1" applyFont="1" applyFill="1" applyBorder="1" applyAlignment="1">
      <alignment horizontal="center" vertical="center" wrapText="1"/>
    </xf>
    <xf numFmtId="49" fontId="73" fillId="2" borderId="2" xfId="2" applyNumberFormat="1" applyFont="1" applyFill="1" applyBorder="1" applyAlignment="1">
      <alignment horizontal="center" vertical="center" wrapText="1"/>
    </xf>
    <xf numFmtId="49" fontId="71" fillId="2" borderId="2" xfId="2" applyNumberFormat="1" applyFont="1" applyFill="1" applyBorder="1" applyAlignment="1">
      <alignment horizontal="center" vertical="center" wrapText="1"/>
    </xf>
    <xf numFmtId="2" fontId="71" fillId="2" borderId="2" xfId="0" applyNumberFormat="1" applyFont="1" applyFill="1" applyBorder="1" applyAlignment="1">
      <alignment horizontal="left" vertical="top" wrapText="1"/>
    </xf>
    <xf numFmtId="2" fontId="73" fillId="2" borderId="2" xfId="0" applyNumberFormat="1" applyFont="1" applyFill="1" applyBorder="1" applyAlignment="1">
      <alignment horizontal="left" vertical="top" wrapText="1"/>
    </xf>
    <xf numFmtId="2" fontId="73" fillId="34" borderId="1" xfId="0" applyNumberFormat="1" applyFont="1" applyFill="1" applyBorder="1" applyAlignment="1">
      <alignment horizontal="left" vertical="top" wrapText="1"/>
    </xf>
    <xf numFmtId="2" fontId="71" fillId="2" borderId="1" xfId="0" applyNumberFormat="1" applyFont="1" applyFill="1" applyBorder="1" applyAlignment="1">
      <alignment horizontal="left" vertical="top" wrapText="1"/>
    </xf>
    <xf numFmtId="49" fontId="73" fillId="34" borderId="1" xfId="2" applyNumberFormat="1" applyFont="1" applyFill="1" applyBorder="1" applyAlignment="1">
      <alignment horizontal="center" vertical="center" wrapText="1"/>
    </xf>
    <xf numFmtId="49" fontId="71" fillId="2" borderId="1" xfId="2" applyNumberFormat="1" applyFont="1" applyFill="1" applyBorder="1" applyAlignment="1">
      <alignment horizontal="center" vertical="center" wrapText="1"/>
    </xf>
    <xf numFmtId="2" fontId="52" fillId="34" borderId="1" xfId="0" applyNumberFormat="1" applyFont="1" applyFill="1" applyBorder="1" applyAlignment="1">
      <alignment horizontal="left" vertical="top" wrapText="1"/>
    </xf>
    <xf numFmtId="1" fontId="73" fillId="2" borderId="1" xfId="0" applyNumberFormat="1" applyFont="1" applyFill="1" applyBorder="1" applyAlignment="1">
      <alignment horizontal="center" vertical="center" wrapText="1"/>
    </xf>
    <xf numFmtId="0" fontId="73" fillId="27" borderId="1" xfId="0" applyFont="1" applyFill="1" applyBorder="1" applyAlignment="1">
      <alignment horizontal="right" vertical="top" wrapText="1"/>
    </xf>
    <xf numFmtId="1" fontId="73" fillId="34" borderId="1" xfId="0" applyNumberFormat="1" applyFont="1" applyFill="1" applyBorder="1" applyAlignment="1">
      <alignment horizontal="center" vertical="center" wrapText="1"/>
    </xf>
    <xf numFmtId="0" fontId="73" fillId="0" borderId="0" xfId="0" applyFont="1" applyFill="1" applyAlignment="1">
      <alignment vertical="top" wrapText="1"/>
    </xf>
    <xf numFmtId="1" fontId="71" fillId="2" borderId="1" xfId="0" applyNumberFormat="1" applyFont="1" applyFill="1" applyBorder="1" applyAlignment="1">
      <alignment horizontal="left" vertical="top" wrapText="1"/>
    </xf>
    <xf numFmtId="0" fontId="73" fillId="2" borderId="1" xfId="0" applyFont="1" applyFill="1" applyBorder="1" applyAlignment="1">
      <alignment horizontal="center" vertical="top" wrapText="1"/>
    </xf>
    <xf numFmtId="0" fontId="73" fillId="2" borderId="1" xfId="0" applyFont="1" applyFill="1" applyBorder="1" applyAlignment="1">
      <alignment vertical="center" wrapText="1"/>
    </xf>
    <xf numFmtId="1" fontId="78" fillId="2" borderId="1" xfId="2" applyNumberFormat="1" applyFont="1" applyFill="1" applyBorder="1" applyAlignment="1">
      <alignment horizontal="center" vertical="top" wrapText="1"/>
    </xf>
    <xf numFmtId="1" fontId="11" fillId="3" borderId="1" xfId="2" applyNumberFormat="1" applyFont="1" applyFill="1" applyBorder="1" applyAlignment="1">
      <alignment vertical="center" wrapText="1"/>
    </xf>
    <xf numFmtId="3" fontId="11" fillId="3" borderId="1" xfId="2" applyNumberFormat="1" applyFont="1" applyFill="1" applyBorder="1" applyAlignment="1">
      <alignment horizontal="right" vertical="center" wrapText="1"/>
    </xf>
    <xf numFmtId="168" fontId="8" fillId="4" borderId="1" xfId="0" applyNumberFormat="1" applyFont="1" applyFill="1" applyBorder="1" applyAlignment="1">
      <alignment horizontal="right" vertical="center" wrapText="1"/>
    </xf>
    <xf numFmtId="168" fontId="11" fillId="3" borderId="1" xfId="0" applyNumberFormat="1" applyFont="1" applyFill="1" applyBorder="1" applyAlignment="1">
      <alignment horizontal="right" vertical="center" wrapText="1"/>
    </xf>
    <xf numFmtId="2" fontId="11" fillId="3" borderId="1" xfId="0" applyNumberFormat="1" applyFont="1" applyFill="1" applyBorder="1" applyAlignment="1">
      <alignment horizontal="right" vertical="center" wrapText="1"/>
    </xf>
    <xf numFmtId="49" fontId="11" fillId="34" borderId="6" xfId="2" applyNumberFormat="1" applyFont="1" applyFill="1" applyBorder="1" applyAlignment="1">
      <alignment horizontal="center" vertical="center" wrapText="1"/>
    </xf>
    <xf numFmtId="2" fontId="11" fillId="34" borderId="6" xfId="2" applyNumberFormat="1" applyFont="1" applyFill="1" applyBorder="1" applyAlignment="1">
      <alignment horizontal="left" vertical="top" wrapText="1"/>
    </xf>
    <xf numFmtId="0" fontId="11" fillId="34" borderId="6" xfId="2" applyFont="1" applyFill="1" applyBorder="1" applyAlignment="1">
      <alignment horizontal="center" vertical="center" wrapText="1"/>
    </xf>
    <xf numFmtId="0" fontId="71" fillId="0" borderId="0" xfId="0" applyFont="1" applyFill="1" applyAlignment="1">
      <alignment horizontal="center" vertical="center" wrapText="1"/>
    </xf>
    <xf numFmtId="0" fontId="71" fillId="0" borderId="0" xfId="2" applyFont="1" applyFill="1" applyAlignment="1">
      <alignment horizontal="center" vertical="center" wrapText="1"/>
    </xf>
    <xf numFmtId="49" fontId="8" fillId="27" borderId="6" xfId="2" applyNumberFormat="1" applyFont="1" applyFill="1" applyBorder="1" applyAlignment="1">
      <alignment horizontal="center" vertical="center" wrapText="1"/>
    </xf>
    <xf numFmtId="2" fontId="8" fillId="2" borderId="6" xfId="2" applyNumberFormat="1" applyFont="1" applyFill="1" applyBorder="1" applyAlignment="1">
      <alignment horizontal="left" vertical="top" wrapText="1"/>
    </xf>
    <xf numFmtId="2" fontId="11" fillId="3" borderId="1" xfId="0" applyNumberFormat="1" applyFont="1" applyFill="1" applyBorder="1" applyAlignment="1">
      <alignment vertical="center" wrapText="1"/>
    </xf>
    <xf numFmtId="0" fontId="71" fillId="2" borderId="1" xfId="0" applyFont="1" applyFill="1" applyBorder="1" applyAlignment="1">
      <alignment vertical="center" wrapText="1"/>
    </xf>
    <xf numFmtId="0" fontId="8" fillId="27" borderId="6" xfId="2" applyFont="1" applyFill="1" applyBorder="1" applyAlignment="1">
      <alignment horizontal="center" vertical="center" wrapText="1"/>
    </xf>
    <xf numFmtId="0" fontId="71" fillId="0" borderId="1" xfId="2" applyFont="1" applyFill="1" applyBorder="1" applyAlignment="1">
      <alignment vertical="center" wrapText="1"/>
    </xf>
    <xf numFmtId="2" fontId="11" fillId="2" borderId="6" xfId="2" applyNumberFormat="1" applyFont="1" applyFill="1" applyBorder="1" applyAlignment="1">
      <alignment horizontal="left" vertical="top" wrapText="1"/>
    </xf>
    <xf numFmtId="0" fontId="71" fillId="0" borderId="1" xfId="0" applyFont="1" applyFill="1" applyBorder="1" applyAlignment="1">
      <alignment vertical="center" wrapText="1"/>
    </xf>
    <xf numFmtId="200" fontId="8" fillId="2" borderId="1" xfId="0" applyNumberFormat="1" applyFont="1" applyFill="1" applyBorder="1" applyAlignment="1">
      <alignment vertical="center" wrapText="1"/>
    </xf>
    <xf numFmtId="190" fontId="8" fillId="2" borderId="1" xfId="0" applyNumberFormat="1" applyFont="1" applyFill="1" applyBorder="1" applyAlignment="1">
      <alignment vertical="center" wrapText="1"/>
    </xf>
    <xf numFmtId="2" fontId="11" fillId="27" borderId="6" xfId="2" applyNumberFormat="1" applyFont="1" applyFill="1" applyBorder="1" applyAlignment="1">
      <alignment horizontal="left" vertical="top" wrapText="1"/>
    </xf>
    <xf numFmtId="2" fontId="8" fillId="34" borderId="1" xfId="0" applyNumberFormat="1" applyFont="1" applyFill="1" applyBorder="1" applyAlignment="1">
      <alignment horizontal="left" vertical="top" wrapText="1"/>
    </xf>
    <xf numFmtId="2" fontId="8" fillId="34" borderId="1" xfId="0" applyNumberFormat="1" applyFont="1" applyFill="1" applyBorder="1" applyAlignment="1">
      <alignment horizontal="center" vertical="top" wrapText="1"/>
    </xf>
    <xf numFmtId="166" fontId="8" fillId="34" borderId="1" xfId="0" applyNumberFormat="1" applyFont="1" applyFill="1" applyBorder="1" applyAlignment="1">
      <alignment vertical="center" wrapText="1"/>
    </xf>
    <xf numFmtId="1" fontId="8" fillId="34" borderId="1" xfId="0" applyNumberFormat="1" applyFont="1" applyFill="1" applyBorder="1" applyAlignment="1">
      <alignment vertical="center" wrapText="1"/>
    </xf>
    <xf numFmtId="2" fontId="8" fillId="34" borderId="1" xfId="0" applyNumberFormat="1" applyFont="1" applyFill="1" applyBorder="1" applyAlignment="1">
      <alignment vertical="center" wrapText="1"/>
    </xf>
    <xf numFmtId="49" fontId="11" fillId="2" borderId="6" xfId="2" applyNumberFormat="1" applyFont="1" applyFill="1" applyBorder="1" applyAlignment="1">
      <alignment horizontal="center" vertical="center" wrapText="1"/>
    </xf>
    <xf numFmtId="49" fontId="8" fillId="2" borderId="6" xfId="2" applyNumberFormat="1" applyFont="1" applyFill="1" applyBorder="1" applyAlignment="1">
      <alignment horizontal="center" vertical="center" wrapText="1"/>
    </xf>
    <xf numFmtId="2" fontId="8" fillId="2" borderId="1" xfId="3" applyNumberFormat="1" applyFont="1" applyFill="1" applyBorder="1" applyAlignment="1">
      <alignment horizontal="left" vertical="top" wrapText="1"/>
    </xf>
    <xf numFmtId="49" fontId="11" fillId="2" borderId="1" xfId="2" applyNumberFormat="1" applyFont="1" applyFill="1" applyBorder="1" applyAlignment="1">
      <alignment horizontal="center" vertical="center" wrapText="1"/>
    </xf>
    <xf numFmtId="0" fontId="71" fillId="2" borderId="1" xfId="0" applyFont="1" applyFill="1" applyBorder="1" applyAlignment="1">
      <alignment vertical="top" wrapText="1"/>
    </xf>
    <xf numFmtId="0" fontId="71" fillId="0" borderId="0" xfId="0" applyFont="1" applyFill="1" applyAlignment="1">
      <alignment vertical="top" wrapText="1"/>
    </xf>
    <xf numFmtId="0" fontId="71" fillId="0" borderId="0" xfId="0" applyFont="1" applyFill="1" applyAlignment="1">
      <alignment horizontal="center" vertical="top" wrapText="1"/>
    </xf>
    <xf numFmtId="0" fontId="71" fillId="0" borderId="1" xfId="0" applyFont="1" applyFill="1" applyBorder="1" applyAlignment="1">
      <alignment horizontal="center" vertical="top" wrapText="1"/>
    </xf>
    <xf numFmtId="0" fontId="73" fillId="27" borderId="1" xfId="0" applyFont="1" applyFill="1" applyBorder="1" applyAlignment="1">
      <alignment horizontal="center" vertical="top" wrapText="1"/>
    </xf>
    <xf numFmtId="49" fontId="73" fillId="0" borderId="1" xfId="0" applyNumberFormat="1" applyFont="1" applyFill="1" applyBorder="1" applyAlignment="1">
      <alignment horizontal="left" vertical="top" wrapText="1"/>
    </xf>
    <xf numFmtId="49" fontId="73" fillId="0" borderId="1" xfId="0" applyNumberFormat="1" applyFont="1" applyFill="1" applyBorder="1" applyAlignment="1">
      <alignment vertical="top" wrapText="1"/>
    </xf>
    <xf numFmtId="2" fontId="11" fillId="3" borderId="1" xfId="6" applyNumberFormat="1" applyFont="1" applyFill="1" applyBorder="1" applyAlignment="1">
      <alignment horizontal="left" vertical="top" wrapText="1"/>
    </xf>
    <xf numFmtId="0" fontId="9" fillId="2" borderId="1" xfId="6" applyFont="1" applyFill="1" applyBorder="1" applyAlignment="1">
      <alignment horizontal="left" vertical="top" wrapText="1"/>
    </xf>
    <xf numFmtId="3" fontId="9" fillId="2" borderId="1" xfId="6" applyNumberFormat="1" applyFont="1" applyFill="1" applyBorder="1" applyAlignment="1">
      <alignment horizontal="center" vertical="top" wrapText="1"/>
    </xf>
    <xf numFmtId="1" fontId="9" fillId="2" borderId="1" xfId="6" applyNumberFormat="1" applyFont="1" applyFill="1" applyBorder="1" applyAlignment="1">
      <alignment horizontal="center" vertical="top" wrapText="1"/>
    </xf>
    <xf numFmtId="49" fontId="73" fillId="34" borderId="2" xfId="2" applyNumberFormat="1" applyFont="1" applyFill="1" applyBorder="1" applyAlignment="1">
      <alignment horizontal="center" vertical="center" wrapText="1"/>
    </xf>
    <xf numFmtId="49" fontId="73" fillId="2" borderId="1" xfId="2" applyNumberFormat="1" applyFont="1" applyFill="1" applyBorder="1" applyAlignment="1">
      <alignment vertical="center" wrapText="1"/>
    </xf>
    <xf numFmtId="49" fontId="9" fillId="0" borderId="1" xfId="6" applyNumberFormat="1" applyFont="1" applyFill="1" applyBorder="1" applyAlignment="1">
      <alignment horizontal="center" vertical="top"/>
    </xf>
    <xf numFmtId="49" fontId="11" fillId="3" borderId="0" xfId="0" applyNumberFormat="1" applyFont="1" applyFill="1" applyAlignment="1">
      <alignment horizontal="left" vertical="center" wrapText="1"/>
    </xf>
    <xf numFmtId="49" fontId="11" fillId="0" borderId="1" xfId="3" applyNumberFormat="1" applyFont="1" applyFill="1" applyBorder="1" applyAlignment="1">
      <alignment horizontal="center" vertical="center" wrapText="1"/>
    </xf>
    <xf numFmtId="0" fontId="8" fillId="0" borderId="10" xfId="0" applyFont="1" applyFill="1" applyBorder="1" applyAlignment="1">
      <alignment horizontal="center" vertical="center" wrapText="1"/>
    </xf>
    <xf numFmtId="3" fontId="11" fillId="0" borderId="10" xfId="0" applyNumberFormat="1" applyFont="1" applyFill="1" applyBorder="1" applyAlignment="1">
      <alignment vertical="center" wrapText="1"/>
    </xf>
    <xf numFmtId="49" fontId="11" fillId="2" borderId="6" xfId="0" applyNumberFormat="1" applyFont="1" applyFill="1" applyBorder="1" applyAlignment="1">
      <alignment horizontal="center" vertical="top" wrapText="1"/>
    </xf>
    <xf numFmtId="2" fontId="13" fillId="3" borderId="1" xfId="6" applyNumberFormat="1" applyFont="1" applyFill="1" applyBorder="1" applyAlignment="1">
      <alignment vertical="top" wrapText="1"/>
    </xf>
    <xf numFmtId="49" fontId="13" fillId="2" borderId="3" xfId="6" applyNumberFormat="1" applyFont="1" applyFill="1" applyBorder="1" applyAlignment="1">
      <alignment horizontal="center" vertical="top"/>
    </xf>
    <xf numFmtId="2" fontId="13" fillId="2" borderId="1" xfId="6" applyNumberFormat="1" applyFont="1" applyFill="1" applyBorder="1" applyAlignment="1">
      <alignment vertical="top" wrapText="1"/>
    </xf>
    <xf numFmtId="0" fontId="13" fillId="3" borderId="1" xfId="6" applyFont="1" applyFill="1" applyBorder="1" applyAlignment="1">
      <alignment horizontal="center" vertical="top" wrapText="1"/>
    </xf>
    <xf numFmtId="0" fontId="8" fillId="2" borderId="1" xfId="0" applyFont="1" applyFill="1" applyBorder="1" applyAlignment="1">
      <alignment horizontal="center" vertical="top" wrapText="1"/>
    </xf>
    <xf numFmtId="1" fontId="8" fillId="2" borderId="1" xfId="0" applyNumberFormat="1" applyFont="1" applyFill="1" applyBorder="1" applyAlignment="1">
      <alignment horizontal="center" vertical="top" wrapText="1"/>
    </xf>
    <xf numFmtId="1" fontId="8" fillId="0" borderId="1" xfId="2" applyNumberFormat="1" applyFont="1" applyFill="1" applyBorder="1" applyAlignment="1">
      <alignment horizontal="center" vertical="center" wrapText="1"/>
    </xf>
    <xf numFmtId="166" fontId="8" fillId="0" borderId="1" xfId="2" applyNumberFormat="1" applyFont="1" applyFill="1" applyBorder="1" applyAlignment="1">
      <alignment horizontal="center" vertical="center" wrapText="1"/>
    </xf>
    <xf numFmtId="49" fontId="8" fillId="0" borderId="1" xfId="2" applyNumberFormat="1" applyFont="1" applyFill="1" applyBorder="1" applyAlignment="1">
      <alignment horizontal="center" vertical="center" wrapText="1"/>
    </xf>
    <xf numFmtId="49" fontId="8" fillId="2" borderId="1" xfId="0" applyNumberFormat="1" applyFont="1" applyFill="1" applyBorder="1" applyAlignment="1">
      <alignment horizontal="center" vertical="center" wrapText="1"/>
    </xf>
    <xf numFmtId="49" fontId="8" fillId="2" borderId="2" xfId="0" applyNumberFormat="1" applyFont="1" applyFill="1" applyBorder="1" applyAlignment="1">
      <alignment horizontal="center" vertical="center" wrapText="1"/>
    </xf>
    <xf numFmtId="0" fontId="8" fillId="2" borderId="1" xfId="0" applyFont="1" applyFill="1" applyBorder="1" applyAlignment="1">
      <alignment horizontal="center" vertical="center" wrapText="1"/>
    </xf>
    <xf numFmtId="0" fontId="8" fillId="2" borderId="2" xfId="3" applyFont="1" applyFill="1" applyBorder="1" applyAlignment="1">
      <alignment horizontal="center" vertical="top" wrapText="1"/>
    </xf>
    <xf numFmtId="0" fontId="8" fillId="2" borderId="2" xfId="0" applyFont="1" applyFill="1" applyBorder="1" applyAlignment="1">
      <alignment horizontal="center" vertical="top" wrapText="1"/>
    </xf>
    <xf numFmtId="0" fontId="8" fillId="2" borderId="6" xfId="0" applyFont="1" applyFill="1" applyBorder="1" applyAlignment="1">
      <alignment horizontal="center" vertical="top" wrapText="1"/>
    </xf>
    <xf numFmtId="0" fontId="8" fillId="2" borderId="6" xfId="0" applyFont="1" applyFill="1" applyBorder="1" applyAlignment="1">
      <alignment horizontal="center" vertical="center" wrapText="1"/>
    </xf>
    <xf numFmtId="0" fontId="13" fillId="2" borderId="1" xfId="6" applyFont="1" applyFill="1" applyBorder="1" applyAlignment="1">
      <alignment horizontal="left" vertical="top" wrapText="1"/>
    </xf>
    <xf numFmtId="2" fontId="8" fillId="2" borderId="0" xfId="2" applyNumberFormat="1" applyFont="1" applyFill="1" applyBorder="1" applyAlignment="1">
      <alignment horizontal="left" vertical="top" wrapText="1"/>
    </xf>
    <xf numFmtId="49" fontId="55" fillId="2" borderId="1" xfId="0" applyNumberFormat="1" applyFont="1" applyFill="1" applyBorder="1" applyAlignment="1">
      <alignment horizontal="left" vertical="top" wrapText="1"/>
    </xf>
    <xf numFmtId="49" fontId="8" fillId="2" borderId="1" xfId="0" applyNumberFormat="1" applyFont="1" applyFill="1" applyBorder="1" applyAlignment="1">
      <alignment horizontal="center" vertical="top" wrapText="1"/>
    </xf>
    <xf numFmtId="0" fontId="8" fillId="2" borderId="1" xfId="0" applyFont="1" applyFill="1" applyBorder="1" applyAlignment="1">
      <alignment horizontal="center" vertical="top" wrapText="1"/>
    </xf>
    <xf numFmtId="49" fontId="8" fillId="2" borderId="1" xfId="0" applyNumberFormat="1" applyFont="1" applyFill="1" applyBorder="1" applyAlignment="1">
      <alignment horizontal="center" vertical="center" wrapText="1"/>
    </xf>
    <xf numFmtId="49" fontId="8" fillId="2" borderId="1" xfId="0" applyNumberFormat="1" applyFont="1" applyFill="1" applyBorder="1" applyAlignment="1">
      <alignment horizontal="left" vertical="center" wrapText="1"/>
    </xf>
    <xf numFmtId="1" fontId="11" fillId="4" borderId="3" xfId="0" applyNumberFormat="1" applyFont="1" applyFill="1" applyBorder="1" applyAlignment="1">
      <alignment horizontal="left" vertical="center" wrapText="1"/>
    </xf>
    <xf numFmtId="0" fontId="11" fillId="2" borderId="0" xfId="0" applyFont="1" applyFill="1" applyBorder="1" applyAlignment="1">
      <alignment horizontal="center" vertical="center" wrapText="1"/>
    </xf>
    <xf numFmtId="0" fontId="8" fillId="2" borderId="0" xfId="2" applyFont="1" applyFill="1" applyBorder="1" applyAlignment="1">
      <alignment horizontal="center" vertical="center" wrapText="1"/>
    </xf>
    <xf numFmtId="49" fontId="8" fillId="2" borderId="1" xfId="2" applyNumberFormat="1" applyFont="1" applyFill="1" applyBorder="1" applyAlignment="1">
      <alignment horizontal="center" vertical="center" wrapText="1"/>
    </xf>
    <xf numFmtId="0" fontId="8" fillId="2" borderId="1" xfId="2" applyFont="1" applyFill="1" applyBorder="1" applyAlignment="1">
      <alignment horizontal="center" vertical="center" wrapText="1"/>
    </xf>
    <xf numFmtId="0" fontId="8" fillId="2" borderId="1" xfId="0" applyFont="1" applyFill="1" applyBorder="1" applyAlignment="1">
      <alignment horizontal="center" vertical="center" wrapText="1"/>
    </xf>
    <xf numFmtId="3" fontId="8" fillId="2" borderId="0" xfId="0" applyNumberFormat="1" applyFont="1" applyFill="1" applyBorder="1" applyAlignment="1">
      <alignment vertical="center" wrapText="1"/>
    </xf>
    <xf numFmtId="0" fontId="13" fillId="3" borderId="1" xfId="6" applyFont="1" applyFill="1" applyBorder="1" applyAlignment="1">
      <alignment vertical="top"/>
    </xf>
    <xf numFmtId="49" fontId="73" fillId="2" borderId="10" xfId="6" applyNumberFormat="1" applyFont="1" applyFill="1" applyBorder="1" applyAlignment="1">
      <alignment horizontal="center" vertical="top" wrapText="1"/>
    </xf>
    <xf numFmtId="2" fontId="9" fillId="3" borderId="1" xfId="6" applyNumberFormat="1" applyFont="1" applyFill="1" applyBorder="1" applyAlignment="1">
      <alignment vertical="top"/>
    </xf>
    <xf numFmtId="49" fontId="73" fillId="34" borderId="1" xfId="0" applyNumberFormat="1" applyFont="1" applyFill="1" applyBorder="1" applyAlignment="1">
      <alignment horizontal="left" vertical="top" wrapText="1"/>
    </xf>
    <xf numFmtId="0" fontId="13" fillId="3" borderId="10" xfId="6" applyFont="1" applyFill="1" applyBorder="1" applyAlignment="1">
      <alignment horizontal="left" vertical="top"/>
    </xf>
    <xf numFmtId="2" fontId="11" fillId="34" borderId="1" xfId="2" applyNumberFormat="1" applyFont="1" applyFill="1" applyBorder="1" applyAlignment="1">
      <alignment horizontal="left" vertical="top" wrapText="1"/>
    </xf>
    <xf numFmtId="0" fontId="11" fillId="34" borderId="1" xfId="2" applyFont="1" applyFill="1" applyBorder="1" applyAlignment="1">
      <alignment horizontal="center" vertical="center" wrapText="1"/>
    </xf>
    <xf numFmtId="2" fontId="73" fillId="3" borderId="1" xfId="6" applyNumberFormat="1" applyFont="1" applyFill="1" applyBorder="1" applyAlignment="1">
      <alignment vertical="top" wrapText="1"/>
    </xf>
    <xf numFmtId="0" fontId="71" fillId="2" borderId="0" xfId="0" applyFont="1" applyFill="1" applyAlignment="1">
      <alignment horizontal="left" vertical="top" wrapText="1"/>
    </xf>
    <xf numFmtId="1" fontId="9" fillId="0" borderId="1" xfId="6" applyNumberFormat="1" applyFont="1" applyFill="1" applyBorder="1" applyAlignment="1">
      <alignment horizontal="center" vertical="center"/>
    </xf>
    <xf numFmtId="3" fontId="9" fillId="2" borderId="1" xfId="6" applyNumberFormat="1" applyFont="1" applyFill="1" applyBorder="1" applyAlignment="1">
      <alignment vertical="top"/>
    </xf>
    <xf numFmtId="191" fontId="9" fillId="2" borderId="1" xfId="6" applyNumberFormat="1" applyFont="1" applyFill="1" applyBorder="1" applyAlignment="1">
      <alignment vertical="top"/>
    </xf>
    <xf numFmtId="2" fontId="11" fillId="3" borderId="1" xfId="6" applyNumberFormat="1" applyFont="1" applyFill="1" applyBorder="1" applyAlignment="1">
      <alignment horizontal="center" vertical="top" wrapText="1"/>
    </xf>
    <xf numFmtId="49" fontId="71" fillId="27" borderId="1" xfId="0" applyNumberFormat="1" applyFont="1" applyFill="1" applyBorder="1" applyAlignment="1">
      <alignment horizontal="center" vertical="top" wrapText="1"/>
    </xf>
    <xf numFmtId="2" fontId="71" fillId="27" borderId="1" xfId="2" applyNumberFormat="1" applyFont="1" applyFill="1" applyBorder="1" applyAlignment="1">
      <alignment horizontal="left" vertical="top" wrapText="1"/>
    </xf>
    <xf numFmtId="2" fontId="8" fillId="27" borderId="1" xfId="2" applyNumberFormat="1" applyFont="1" applyFill="1" applyBorder="1" applyAlignment="1">
      <alignment horizontal="left" vertical="top" wrapText="1"/>
    </xf>
    <xf numFmtId="0" fontId="58" fillId="2" borderId="1" xfId="0" applyFont="1" applyFill="1" applyBorder="1" applyAlignment="1">
      <alignment horizontal="center" vertical="center" wrapText="1"/>
    </xf>
    <xf numFmtId="1" fontId="8" fillId="2" borderId="1" xfId="2" applyNumberFormat="1" applyFont="1" applyFill="1" applyBorder="1" applyAlignment="1">
      <alignment horizontal="center" vertical="top" wrapText="1"/>
    </xf>
    <xf numFmtId="2" fontId="58" fillId="27" borderId="1" xfId="2" applyNumberFormat="1" applyFont="1" applyFill="1" applyBorder="1" applyAlignment="1">
      <alignment horizontal="left" vertical="top" wrapText="1"/>
    </xf>
    <xf numFmtId="2" fontId="71" fillId="3" borderId="1" xfId="6" applyNumberFormat="1" applyFont="1" applyFill="1" applyBorder="1" applyAlignment="1">
      <alignment horizontal="left" vertical="top" wrapText="1"/>
    </xf>
    <xf numFmtId="1" fontId="9" fillId="3" borderId="1" xfId="6" applyNumberFormat="1" applyFont="1" applyFill="1" applyBorder="1" applyAlignment="1">
      <alignment horizontal="center" vertical="center"/>
    </xf>
    <xf numFmtId="1" fontId="9" fillId="2" borderId="1" xfId="6" applyNumberFormat="1" applyFont="1" applyFill="1" applyBorder="1" applyAlignment="1">
      <alignment horizontal="center" vertical="center"/>
    </xf>
    <xf numFmtId="0" fontId="73" fillId="2" borderId="1" xfId="0" applyFont="1" applyFill="1" applyBorder="1" applyAlignment="1">
      <alignment vertical="top" wrapText="1"/>
    </xf>
    <xf numFmtId="0" fontId="8" fillId="0" borderId="0" xfId="2" applyFont="1" applyFill="1" applyBorder="1" applyAlignment="1">
      <alignment horizontal="center" vertical="center" wrapText="1"/>
    </xf>
    <xf numFmtId="0" fontId="11" fillId="0" borderId="1" xfId="5" applyFont="1" applyBorder="1" applyAlignment="1">
      <alignment horizontal="center" vertical="center" wrapText="1"/>
    </xf>
    <xf numFmtId="0" fontId="8" fillId="28" borderId="1" xfId="0" applyFont="1" applyFill="1" applyBorder="1" applyAlignment="1">
      <alignment horizontal="center" vertical="center" wrapText="1"/>
    </xf>
    <xf numFmtId="1" fontId="8" fillId="27" borderId="1" xfId="0" applyNumberFormat="1" applyFont="1" applyFill="1" applyBorder="1" applyAlignment="1">
      <alignment horizontal="center" vertical="center" wrapText="1"/>
    </xf>
    <xf numFmtId="0" fontId="8" fillId="27" borderId="1" xfId="3" applyFont="1" applyFill="1" applyBorder="1" applyAlignment="1">
      <alignment horizontal="center" vertical="center" wrapText="1"/>
    </xf>
    <xf numFmtId="0" fontId="8" fillId="0" borderId="6" xfId="0" applyFont="1" applyFill="1" applyBorder="1" applyAlignment="1">
      <alignment horizontal="center" vertical="center" wrapText="1"/>
    </xf>
    <xf numFmtId="0" fontId="8" fillId="2" borderId="3" xfId="0" applyFont="1" applyFill="1" applyBorder="1" applyAlignment="1">
      <alignment horizontal="center" vertical="center" wrapText="1"/>
    </xf>
    <xf numFmtId="1" fontId="8" fillId="3" borderId="0" xfId="0" applyNumberFormat="1" applyFont="1" applyFill="1" applyAlignment="1">
      <alignment horizontal="center" vertical="center" wrapText="1"/>
    </xf>
    <xf numFmtId="0" fontId="8" fillId="3" borderId="2" xfId="0" applyFont="1" applyFill="1" applyBorder="1" applyAlignment="1">
      <alignment horizontal="center" vertical="center" wrapText="1"/>
    </xf>
    <xf numFmtId="0" fontId="13" fillId="3" borderId="0" xfId="6" applyFont="1" applyFill="1" applyAlignment="1">
      <alignment horizontal="center" vertical="center"/>
    </xf>
    <xf numFmtId="1" fontId="71" fillId="27" borderId="1" xfId="2" applyNumberFormat="1" applyFont="1" applyFill="1" applyBorder="1" applyAlignment="1">
      <alignment horizontal="center" vertical="center" wrapText="1"/>
    </xf>
    <xf numFmtId="0" fontId="52" fillId="2" borderId="0" xfId="0" applyFont="1" applyFill="1" applyAlignment="1">
      <alignment horizontal="center" vertical="center" wrapText="1"/>
    </xf>
    <xf numFmtId="1" fontId="8" fillId="0" borderId="0" xfId="2" applyNumberFormat="1" applyFont="1" applyFill="1" applyBorder="1" applyAlignment="1">
      <alignment horizontal="center" vertical="center" wrapText="1"/>
    </xf>
    <xf numFmtId="0" fontId="8" fillId="0" borderId="0" xfId="5" applyFont="1" applyAlignment="1">
      <alignment horizontal="center" vertical="center" wrapText="1"/>
    </xf>
    <xf numFmtId="1" fontId="11" fillId="0" borderId="0" xfId="2" applyNumberFormat="1" applyFont="1" applyFill="1" applyBorder="1" applyAlignment="1">
      <alignment horizontal="center" vertical="center" wrapText="1"/>
    </xf>
    <xf numFmtId="1" fontId="8" fillId="0" borderId="0" xfId="2" applyNumberFormat="1" applyFont="1" applyFill="1" applyAlignment="1">
      <alignment horizontal="center" vertical="center" wrapText="1"/>
    </xf>
    <xf numFmtId="0" fontId="6" fillId="0" borderId="0" xfId="0" applyFont="1" applyBorder="1" applyAlignment="1">
      <alignment horizontal="center" vertical="center" wrapText="1"/>
    </xf>
    <xf numFmtId="0" fontId="6" fillId="0" borderId="1" xfId="0" applyFont="1" applyBorder="1" applyAlignment="1">
      <alignment horizontal="center" vertical="center" wrapText="1"/>
    </xf>
    <xf numFmtId="1" fontId="11" fillId="3" borderId="1" xfId="2" applyNumberFormat="1" applyFont="1" applyFill="1" applyBorder="1" applyAlignment="1">
      <alignment horizontal="center" vertical="center" wrapText="1"/>
    </xf>
    <xf numFmtId="1" fontId="11" fillId="28" borderId="1" xfId="0" applyNumberFormat="1" applyFont="1" applyFill="1" applyBorder="1" applyAlignment="1">
      <alignment horizontal="center" vertical="center" wrapText="1"/>
    </xf>
    <xf numFmtId="1" fontId="8" fillId="28" borderId="1" xfId="0" applyNumberFormat="1" applyFont="1" applyFill="1" applyBorder="1" applyAlignment="1">
      <alignment horizontal="center" vertical="center" wrapText="1"/>
    </xf>
    <xf numFmtId="1" fontId="8" fillId="2" borderId="0" xfId="0" applyNumberFormat="1" applyFont="1" applyFill="1" applyBorder="1" applyAlignment="1">
      <alignment horizontal="center" vertical="center" wrapText="1"/>
    </xf>
    <xf numFmtId="1" fontId="8" fillId="2" borderId="2" xfId="0" applyNumberFormat="1" applyFont="1" applyFill="1" applyBorder="1" applyAlignment="1">
      <alignment horizontal="center" vertical="center" wrapText="1"/>
    </xf>
    <xf numFmtId="1" fontId="8" fillId="2" borderId="6" xfId="0" applyNumberFormat="1" applyFont="1" applyFill="1" applyBorder="1" applyAlignment="1">
      <alignment horizontal="center" vertical="center" wrapText="1"/>
    </xf>
    <xf numFmtId="0" fontId="11" fillId="28" borderId="1" xfId="0" applyFont="1" applyFill="1" applyBorder="1" applyAlignment="1">
      <alignment horizontal="center" vertical="center" wrapText="1"/>
    </xf>
    <xf numFmtId="1" fontId="8" fillId="0" borderId="6" xfId="0" applyNumberFormat="1" applyFont="1" applyFill="1" applyBorder="1" applyAlignment="1">
      <alignment horizontal="center" vertical="center" wrapText="1"/>
    </xf>
    <xf numFmtId="1" fontId="8" fillId="0" borderId="2" xfId="0" applyNumberFormat="1" applyFont="1" applyFill="1" applyBorder="1" applyAlignment="1">
      <alignment horizontal="center" vertical="center" wrapText="1"/>
    </xf>
    <xf numFmtId="1" fontId="8" fillId="0" borderId="7" xfId="0" applyNumberFormat="1" applyFont="1" applyFill="1" applyBorder="1" applyAlignment="1">
      <alignment horizontal="center" vertical="center" wrapText="1"/>
    </xf>
    <xf numFmtId="1" fontId="8" fillId="28" borderId="6" xfId="0" applyNumberFormat="1" applyFont="1" applyFill="1" applyBorder="1" applyAlignment="1">
      <alignment horizontal="center" vertical="center" wrapText="1"/>
    </xf>
    <xf numFmtId="0" fontId="11" fillId="3" borderId="1" xfId="3" applyFont="1" applyFill="1" applyBorder="1" applyAlignment="1">
      <alignment horizontal="center" vertical="center" wrapText="1"/>
    </xf>
    <xf numFmtId="1" fontId="11" fillId="3" borderId="2" xfId="0" applyNumberFormat="1" applyFont="1" applyFill="1" applyBorder="1" applyAlignment="1">
      <alignment horizontal="center" vertical="center" wrapText="1"/>
    </xf>
    <xf numFmtId="1" fontId="54" fillId="4" borderId="1" xfId="0" applyNumberFormat="1" applyFont="1" applyFill="1" applyBorder="1" applyAlignment="1">
      <alignment horizontal="center" vertical="center" wrapText="1"/>
    </xf>
    <xf numFmtId="1" fontId="8" fillId="2" borderId="3" xfId="0" applyNumberFormat="1" applyFont="1" applyFill="1" applyBorder="1" applyAlignment="1">
      <alignment horizontal="center" vertical="center" wrapText="1"/>
    </xf>
    <xf numFmtId="1" fontId="8" fillId="0" borderId="3" xfId="0" applyNumberFormat="1" applyFont="1" applyFill="1" applyBorder="1" applyAlignment="1">
      <alignment horizontal="center" vertical="center" wrapText="1"/>
    </xf>
    <xf numFmtId="1" fontId="8" fillId="3" borderId="3" xfId="0" applyNumberFormat="1" applyFont="1" applyFill="1" applyBorder="1" applyAlignment="1">
      <alignment horizontal="center" vertical="center" wrapText="1"/>
    </xf>
    <xf numFmtId="1" fontId="11" fillId="4" borderId="4" xfId="0" applyNumberFormat="1" applyFont="1" applyFill="1" applyBorder="1" applyAlignment="1">
      <alignment horizontal="center" vertical="center" wrapText="1"/>
    </xf>
    <xf numFmtId="1" fontId="8" fillId="4" borderId="4" xfId="0" applyNumberFormat="1" applyFont="1" applyFill="1" applyBorder="1" applyAlignment="1">
      <alignment horizontal="center" vertical="center" wrapText="1"/>
    </xf>
    <xf numFmtId="49" fontId="16" fillId="4" borderId="4" xfId="0" applyNumberFormat="1" applyFont="1" applyFill="1" applyBorder="1" applyAlignment="1">
      <alignment horizontal="center" vertical="center" wrapText="1"/>
    </xf>
    <xf numFmtId="1" fontId="15" fillId="2" borderId="1" xfId="0" applyNumberFormat="1" applyFont="1" applyFill="1" applyBorder="1" applyAlignment="1">
      <alignment horizontal="center" vertical="center" wrapText="1"/>
    </xf>
    <xf numFmtId="1" fontId="16" fillId="2" borderId="1" xfId="0" applyNumberFormat="1" applyFont="1" applyFill="1" applyBorder="1" applyAlignment="1">
      <alignment horizontal="center" vertical="center" wrapText="1"/>
    </xf>
    <xf numFmtId="1" fontId="15" fillId="2" borderId="3" xfId="0" applyNumberFormat="1" applyFont="1" applyFill="1" applyBorder="1" applyAlignment="1">
      <alignment horizontal="center" vertical="center" wrapText="1"/>
    </xf>
    <xf numFmtId="49" fontId="16" fillId="2" borderId="1" xfId="0" applyNumberFormat="1" applyFont="1" applyFill="1" applyBorder="1" applyAlignment="1">
      <alignment horizontal="center" vertical="center" wrapText="1"/>
    </xf>
    <xf numFmtId="1" fontId="16" fillId="4" borderId="4" xfId="0" applyNumberFormat="1" applyFont="1" applyFill="1" applyBorder="1" applyAlignment="1">
      <alignment horizontal="center" vertical="center" wrapText="1"/>
    </xf>
    <xf numFmtId="1" fontId="8" fillId="4" borderId="3" xfId="0" applyNumberFormat="1" applyFont="1" applyFill="1" applyBorder="1" applyAlignment="1">
      <alignment horizontal="center" vertical="center" wrapText="1"/>
    </xf>
    <xf numFmtId="0" fontId="13" fillId="3" borderId="1" xfId="6" applyFont="1" applyFill="1" applyBorder="1" applyAlignment="1">
      <alignment horizontal="center" vertical="center" wrapText="1"/>
    </xf>
    <xf numFmtId="1" fontId="58" fillId="2" borderId="1" xfId="0" applyNumberFormat="1" applyFont="1" applyFill="1" applyBorder="1" applyAlignment="1">
      <alignment horizontal="center" vertical="center" wrapText="1"/>
    </xf>
    <xf numFmtId="0" fontId="73" fillId="3" borderId="1" xfId="280" applyFont="1" applyFill="1" applyBorder="1" applyAlignment="1">
      <alignment horizontal="center" vertical="center"/>
    </xf>
    <xf numFmtId="191" fontId="9" fillId="3" borderId="1" xfId="1" applyNumberFormat="1" applyFont="1" applyFill="1" applyBorder="1" applyAlignment="1">
      <alignment horizontal="center" vertical="center"/>
    </xf>
    <xf numFmtId="0" fontId="9" fillId="2" borderId="1" xfId="6" applyFont="1" applyFill="1" applyBorder="1" applyAlignment="1">
      <alignment horizontal="center" vertical="center"/>
    </xf>
    <xf numFmtId="1" fontId="58" fillId="0" borderId="1" xfId="0" applyNumberFormat="1" applyFont="1" applyFill="1" applyBorder="1" applyAlignment="1">
      <alignment horizontal="center" vertical="center" wrapText="1"/>
    </xf>
    <xf numFmtId="191" fontId="9" fillId="0" borderId="1" xfId="1" applyNumberFormat="1" applyFont="1" applyFill="1" applyBorder="1" applyAlignment="1">
      <alignment horizontal="center" vertical="center"/>
    </xf>
    <xf numFmtId="1" fontId="73" fillId="34" borderId="1" xfId="2" applyNumberFormat="1" applyFont="1" applyFill="1" applyBorder="1" applyAlignment="1">
      <alignment horizontal="center" vertical="center" wrapText="1"/>
    </xf>
    <xf numFmtId="1" fontId="77" fillId="2" borderId="1" xfId="0" applyNumberFormat="1" applyFont="1" applyFill="1" applyBorder="1" applyAlignment="1">
      <alignment horizontal="center" vertical="center" wrapText="1"/>
    </xf>
    <xf numFmtId="2" fontId="77" fillId="2" borderId="1" xfId="0" applyNumberFormat="1" applyFont="1" applyFill="1" applyBorder="1" applyAlignment="1">
      <alignment horizontal="center" vertical="center" wrapText="1"/>
    </xf>
    <xf numFmtId="0" fontId="73" fillId="34" borderId="1" xfId="0" applyFont="1" applyFill="1" applyBorder="1" applyAlignment="1">
      <alignment horizontal="center" vertical="center" wrapText="1"/>
    </xf>
    <xf numFmtId="0" fontId="77" fillId="2" borderId="1" xfId="0" applyFont="1" applyFill="1" applyBorder="1" applyAlignment="1">
      <alignment horizontal="center" vertical="center" wrapText="1"/>
    </xf>
    <xf numFmtId="1" fontId="73" fillId="34" borderId="2" xfId="2" applyNumberFormat="1" applyFont="1" applyFill="1" applyBorder="1" applyAlignment="1">
      <alignment horizontal="center" vertical="center" wrapText="1"/>
    </xf>
    <xf numFmtId="2" fontId="73" fillId="34" borderId="1" xfId="0" applyNumberFormat="1" applyFont="1" applyFill="1" applyBorder="1" applyAlignment="1">
      <alignment horizontal="center" vertical="center" wrapText="1"/>
    </xf>
    <xf numFmtId="2" fontId="71" fillId="2" borderId="1" xfId="0" applyNumberFormat="1" applyFont="1" applyFill="1" applyBorder="1" applyAlignment="1">
      <alignment horizontal="center" vertical="center" wrapText="1"/>
    </xf>
    <xf numFmtId="0" fontId="73" fillId="0" borderId="1" xfId="0" applyFont="1" applyFill="1" applyBorder="1" applyAlignment="1">
      <alignment horizontal="center" vertical="center" wrapText="1"/>
    </xf>
    <xf numFmtId="2" fontId="8" fillId="0" borderId="0" xfId="0" applyNumberFormat="1" applyFont="1" applyFill="1" applyAlignment="1">
      <alignment horizontal="center" vertical="center" wrapText="1"/>
    </xf>
    <xf numFmtId="49" fontId="11" fillId="3" borderId="3" xfId="6" applyNumberFormat="1" applyFont="1" applyFill="1" applyBorder="1" applyAlignment="1">
      <alignment horizontal="center" vertical="top" wrapText="1"/>
    </xf>
    <xf numFmtId="49" fontId="11" fillId="3" borderId="10" xfId="6" applyNumberFormat="1" applyFont="1" applyFill="1" applyBorder="1" applyAlignment="1">
      <alignment horizontal="center" vertical="top" wrapText="1"/>
    </xf>
    <xf numFmtId="2" fontId="8" fillId="0" borderId="1" xfId="6" applyNumberFormat="1" applyFont="1" applyFill="1" applyBorder="1" applyAlignment="1">
      <alignment horizontal="left" vertical="top" wrapText="1"/>
    </xf>
    <xf numFmtId="49" fontId="8" fillId="0" borderId="3" xfId="6" applyNumberFormat="1" applyFont="1" applyFill="1" applyBorder="1" applyAlignment="1">
      <alignment horizontal="center" vertical="top" wrapText="1"/>
    </xf>
    <xf numFmtId="1" fontId="8" fillId="2" borderId="1" xfId="2" applyNumberFormat="1" applyFont="1" applyFill="1" applyBorder="1" applyAlignment="1">
      <alignment vertical="center" wrapText="1"/>
    </xf>
    <xf numFmtId="2" fontId="11" fillId="2" borderId="0" xfId="0" applyNumberFormat="1" applyFont="1" applyFill="1" applyBorder="1" applyAlignment="1">
      <alignment horizontal="right" vertical="top" wrapText="1"/>
    </xf>
    <xf numFmtId="2" fontId="8" fillId="3" borderId="1" xfId="0" applyNumberFormat="1" applyFont="1" applyFill="1" applyBorder="1" applyAlignment="1">
      <alignment horizontal="left" vertical="top" wrapText="1"/>
    </xf>
    <xf numFmtId="2" fontId="8" fillId="3" borderId="1" xfId="0" applyNumberFormat="1" applyFont="1" applyFill="1" applyBorder="1" applyAlignment="1">
      <alignment horizontal="center" vertical="top" wrapText="1"/>
    </xf>
    <xf numFmtId="1" fontId="8" fillId="3" borderId="3" xfId="0" applyNumberFormat="1" applyFont="1" applyFill="1" applyBorder="1" applyAlignment="1">
      <alignment horizontal="center" vertical="top" wrapText="1"/>
    </xf>
    <xf numFmtId="166" fontId="11" fillId="3" borderId="1" xfId="0" applyNumberFormat="1" applyFont="1" applyFill="1" applyBorder="1" applyAlignment="1">
      <alignment horizontal="right" vertical="top" wrapText="1"/>
    </xf>
    <xf numFmtId="49" fontId="11" fillId="34" borderId="1" xfId="2" applyNumberFormat="1" applyFont="1" applyFill="1" applyBorder="1" applyAlignment="1">
      <alignment horizontal="center" vertical="center" wrapText="1"/>
    </xf>
    <xf numFmtId="1" fontId="11" fillId="34" borderId="1" xfId="2" applyNumberFormat="1" applyFont="1" applyFill="1" applyBorder="1" applyAlignment="1">
      <alignment vertical="center" wrapText="1"/>
    </xf>
    <xf numFmtId="1" fontId="8" fillId="34" borderId="1" xfId="0" applyNumberFormat="1" applyFont="1" applyFill="1" applyBorder="1" applyAlignment="1">
      <alignment horizontal="center" vertical="top" wrapText="1"/>
    </xf>
    <xf numFmtId="1" fontId="8" fillId="34" borderId="1" xfId="2" applyNumberFormat="1" applyFont="1" applyFill="1" applyBorder="1" applyAlignment="1">
      <alignment horizontal="center" vertical="top" wrapText="1"/>
    </xf>
    <xf numFmtId="1" fontId="11" fillId="34" borderId="1" xfId="0" applyNumberFormat="1" applyFont="1" applyFill="1" applyBorder="1" applyAlignment="1">
      <alignment horizontal="center" vertical="center" wrapText="1"/>
    </xf>
    <xf numFmtId="0" fontId="8" fillId="2" borderId="0" xfId="2" applyFont="1" applyFill="1" applyAlignment="1">
      <alignment vertical="top" wrapText="1"/>
    </xf>
    <xf numFmtId="1" fontId="11" fillId="2" borderId="1" xfId="2" applyNumberFormat="1" applyFont="1" applyFill="1" applyBorder="1" applyAlignment="1">
      <alignment vertical="center" wrapText="1"/>
    </xf>
    <xf numFmtId="49" fontId="79" fillId="2" borderId="1" xfId="2" applyNumberFormat="1" applyFont="1" applyFill="1" applyBorder="1" applyAlignment="1">
      <alignment horizontal="center" vertical="top" wrapText="1"/>
    </xf>
    <xf numFmtId="1" fontId="51" fillId="2" borderId="1" xfId="0" applyNumberFormat="1" applyFont="1" applyFill="1" applyBorder="1" applyAlignment="1">
      <alignment horizontal="left" vertical="top" wrapText="1"/>
    </xf>
    <xf numFmtId="1" fontId="51" fillId="2" borderId="1" xfId="0" applyNumberFormat="1" applyFont="1" applyFill="1" applyBorder="1" applyAlignment="1">
      <alignment vertical="center" wrapText="1"/>
    </xf>
    <xf numFmtId="1" fontId="8" fillId="34" borderId="3" xfId="2" applyNumberFormat="1" applyFont="1" applyFill="1" applyBorder="1" applyAlignment="1">
      <alignment horizontal="center" vertical="top" wrapText="1"/>
    </xf>
    <xf numFmtId="1" fontId="8" fillId="2" borderId="3" xfId="2" applyNumberFormat="1" applyFont="1" applyFill="1" applyBorder="1" applyAlignment="1">
      <alignment horizontal="center" vertical="top" wrapText="1"/>
    </xf>
    <xf numFmtId="0" fontId="8" fillId="2" borderId="1" xfId="0" applyNumberFormat="1" applyFont="1" applyFill="1" applyBorder="1" applyAlignment="1">
      <alignment horizontal="left" vertical="top" wrapText="1"/>
    </xf>
    <xf numFmtId="0" fontId="11" fillId="2" borderId="0" xfId="0" applyFont="1" applyFill="1" applyAlignment="1">
      <alignment vertical="top" wrapText="1"/>
    </xf>
    <xf numFmtId="49" fontId="11" fillId="2" borderId="1" xfId="2" applyNumberFormat="1" applyFont="1" applyFill="1" applyBorder="1" applyAlignment="1">
      <alignment vertical="center" wrapText="1"/>
    </xf>
    <xf numFmtId="2" fontId="11" fillId="34" borderId="1" xfId="0" applyNumberFormat="1" applyFont="1" applyFill="1" applyBorder="1" applyAlignment="1">
      <alignment horizontal="right" vertical="center" wrapText="1"/>
    </xf>
    <xf numFmtId="1" fontId="11" fillId="2" borderId="1" xfId="2" applyNumberFormat="1" applyFont="1" applyFill="1" applyBorder="1" applyAlignment="1">
      <alignment horizontal="center" vertical="center" wrapText="1"/>
    </xf>
    <xf numFmtId="0" fontId="8" fillId="2" borderId="0" xfId="2" applyFont="1" applyFill="1" applyBorder="1" applyAlignment="1">
      <alignment vertical="top" wrapText="1"/>
    </xf>
    <xf numFmtId="4" fontId="8" fillId="0" borderId="22" xfId="0" applyNumberFormat="1" applyFont="1" applyBorder="1" applyAlignment="1">
      <alignment horizontal="right" vertical="top"/>
    </xf>
    <xf numFmtId="0" fontId="11" fillId="3" borderId="1" xfId="0" applyFont="1" applyFill="1" applyBorder="1" applyAlignment="1">
      <alignment wrapText="1"/>
    </xf>
    <xf numFmtId="2" fontId="11" fillId="3" borderId="1" xfId="6" applyNumberFormat="1" applyFont="1" applyFill="1" applyBorder="1" applyAlignment="1">
      <alignment horizontal="center" vertical="center" wrapText="1"/>
    </xf>
    <xf numFmtId="164" fontId="9" fillId="2" borderId="1" xfId="6" applyNumberFormat="1" applyFont="1" applyFill="1" applyBorder="1" applyAlignment="1">
      <alignment vertical="top"/>
    </xf>
    <xf numFmtId="49" fontId="11" fillId="2" borderId="1" xfId="6" applyNumberFormat="1" applyFont="1" applyFill="1" applyBorder="1" applyAlignment="1">
      <alignment horizontal="center" vertical="top" wrapText="1"/>
    </xf>
    <xf numFmtId="191" fontId="9" fillId="2" borderId="1" xfId="249" applyNumberFormat="1" applyFont="1" applyFill="1" applyBorder="1" applyAlignment="1">
      <alignment horizontal="center" vertical="center"/>
    </xf>
    <xf numFmtId="191" fontId="9" fillId="2" borderId="1" xfId="249" applyNumberFormat="1" applyFont="1" applyFill="1" applyBorder="1" applyAlignment="1">
      <alignment horizontal="right" vertical="center"/>
    </xf>
    <xf numFmtId="49" fontId="8" fillId="2" borderId="1" xfId="6" applyNumberFormat="1" applyFont="1" applyFill="1" applyBorder="1" applyAlignment="1">
      <alignment horizontal="center" vertical="top" wrapText="1"/>
    </xf>
    <xf numFmtId="191" fontId="9" fillId="2" borderId="1" xfId="249" applyNumberFormat="1" applyFont="1" applyFill="1" applyBorder="1" applyAlignment="1">
      <alignment horizontal="center" vertical="center" wrapText="1"/>
    </xf>
    <xf numFmtId="191" fontId="9" fillId="2" borderId="1" xfId="249" applyNumberFormat="1" applyFont="1" applyFill="1" applyBorder="1" applyAlignment="1">
      <alignment horizontal="right" vertical="center" wrapText="1"/>
    </xf>
    <xf numFmtId="49" fontId="13" fillId="0" borderId="1" xfId="0" applyNumberFormat="1" applyFont="1" applyBorder="1" applyAlignment="1">
      <alignment horizontal="center" vertical="center"/>
    </xf>
    <xf numFmtId="0" fontId="11" fillId="2" borderId="8" xfId="0" applyFont="1" applyFill="1" applyBorder="1" applyAlignment="1">
      <alignment horizontal="right" vertical="center" wrapText="1"/>
    </xf>
    <xf numFmtId="0" fontId="11" fillId="2" borderId="0" xfId="0" applyFont="1" applyFill="1" applyBorder="1" applyAlignment="1">
      <alignment horizontal="right" vertical="center" wrapText="1"/>
    </xf>
    <xf numFmtId="0" fontId="8" fillId="2" borderId="0" xfId="0" applyFont="1" applyFill="1" applyAlignment="1">
      <alignment horizontal="right" vertical="center" wrapText="1"/>
    </xf>
    <xf numFmtId="3" fontId="11" fillId="2" borderId="1" xfId="2" applyNumberFormat="1" applyFont="1" applyFill="1" applyBorder="1" applyAlignment="1">
      <alignment horizontal="right" vertical="center" wrapText="1"/>
    </xf>
    <xf numFmtId="1" fontId="11" fillId="3" borderId="1" xfId="2" applyNumberFormat="1" applyFont="1" applyFill="1" applyBorder="1" applyAlignment="1">
      <alignment horizontal="right" vertical="center" wrapText="1"/>
    </xf>
    <xf numFmtId="1" fontId="8" fillId="4" borderId="1" xfId="0" applyNumberFormat="1" applyFont="1" applyFill="1" applyBorder="1" applyAlignment="1">
      <alignment horizontal="right" vertical="center" wrapText="1"/>
    </xf>
    <xf numFmtId="168" fontId="8" fillId="27" borderId="1" xfId="0" applyNumberFormat="1" applyFont="1" applyFill="1" applyBorder="1" applyAlignment="1">
      <alignment horizontal="right" vertical="center" wrapText="1"/>
    </xf>
    <xf numFmtId="2" fontId="8" fillId="27" borderId="1" xfId="0" applyNumberFormat="1" applyFont="1" applyFill="1" applyBorder="1" applyAlignment="1">
      <alignment horizontal="right" vertical="center" wrapText="1"/>
    </xf>
    <xf numFmtId="1" fontId="8" fillId="27" borderId="1" xfId="0" applyNumberFormat="1" applyFont="1" applyFill="1" applyBorder="1" applyAlignment="1">
      <alignment horizontal="right" vertical="center" wrapText="1"/>
    </xf>
    <xf numFmtId="2" fontId="8" fillId="4" borderId="1" xfId="0" applyNumberFormat="1" applyFont="1" applyFill="1" applyBorder="1" applyAlignment="1">
      <alignment horizontal="right" vertical="center" wrapText="1"/>
    </xf>
    <xf numFmtId="168" fontId="8" fillId="32" borderId="1" xfId="0" applyNumberFormat="1" applyFont="1" applyFill="1" applyBorder="1" applyAlignment="1">
      <alignment horizontal="right" vertical="center" wrapText="1"/>
    </xf>
    <xf numFmtId="2" fontId="8" fillId="32" borderId="1" xfId="0" applyNumberFormat="1" applyFont="1" applyFill="1" applyBorder="1" applyAlignment="1">
      <alignment horizontal="right" vertical="center" wrapText="1"/>
    </xf>
    <xf numFmtId="1" fontId="8" fillId="32" borderId="1" xfId="0" applyNumberFormat="1" applyFont="1" applyFill="1" applyBorder="1" applyAlignment="1">
      <alignment horizontal="right" vertical="center" wrapText="1"/>
    </xf>
    <xf numFmtId="168" fontId="8" fillId="0" borderId="1" xfId="0" applyNumberFormat="1" applyFont="1" applyFill="1" applyBorder="1" applyAlignment="1">
      <alignment horizontal="right" vertical="center" wrapText="1"/>
    </xf>
    <xf numFmtId="0" fontId="13" fillId="3" borderId="1" xfId="6" applyFont="1" applyFill="1" applyBorder="1" applyAlignment="1">
      <alignment horizontal="right" vertical="center" wrapText="1"/>
    </xf>
    <xf numFmtId="1" fontId="13" fillId="3" borderId="1" xfId="6" applyNumberFormat="1" applyFont="1" applyFill="1" applyBorder="1" applyAlignment="1">
      <alignment horizontal="right" vertical="center" wrapText="1"/>
    </xf>
    <xf numFmtId="168" fontId="11" fillId="2" borderId="1" xfId="0" applyNumberFormat="1" applyFont="1" applyFill="1" applyBorder="1" applyAlignment="1">
      <alignment horizontal="right" vertical="center" wrapText="1"/>
    </xf>
    <xf numFmtId="168" fontId="8" fillId="0" borderId="0" xfId="0" applyNumberFormat="1" applyFont="1" applyFill="1" applyBorder="1" applyAlignment="1">
      <alignment horizontal="right" vertical="center" wrapText="1"/>
    </xf>
    <xf numFmtId="2" fontId="8" fillId="0" borderId="0" xfId="0" applyNumberFormat="1" applyFont="1" applyFill="1" applyBorder="1" applyAlignment="1">
      <alignment horizontal="right" vertical="center" wrapText="1"/>
    </xf>
    <xf numFmtId="0" fontId="8" fillId="2" borderId="1" xfId="0" applyFont="1" applyFill="1" applyBorder="1" applyAlignment="1">
      <alignment horizontal="right" vertical="center"/>
    </xf>
    <xf numFmtId="0" fontId="8" fillId="2" borderId="0" xfId="0" applyFont="1" applyFill="1" applyAlignment="1">
      <alignment horizontal="right" vertical="center"/>
    </xf>
    <xf numFmtId="0" fontId="11" fillId="3" borderId="1" xfId="280" applyFont="1" applyFill="1" applyBorder="1" applyAlignment="1">
      <alignment horizontal="center" vertical="top" wrapText="1"/>
    </xf>
    <xf numFmtId="49" fontId="11" fillId="3" borderId="1" xfId="6" applyNumberFormat="1" applyFont="1" applyFill="1" applyBorder="1" applyAlignment="1">
      <alignment horizontal="right" vertical="center" wrapText="1"/>
    </xf>
    <xf numFmtId="2" fontId="11" fillId="3" borderId="1" xfId="6" applyNumberFormat="1" applyFont="1" applyFill="1" applyBorder="1" applyAlignment="1">
      <alignment horizontal="right" vertical="center" wrapText="1"/>
    </xf>
    <xf numFmtId="1" fontId="11" fillId="3" borderId="1" xfId="6" applyNumberFormat="1" applyFont="1" applyFill="1" applyBorder="1" applyAlignment="1">
      <alignment horizontal="right" vertical="center" wrapText="1"/>
    </xf>
    <xf numFmtId="1" fontId="8" fillId="2" borderId="0" xfId="2" applyNumberFormat="1" applyFont="1" applyFill="1" applyBorder="1" applyAlignment="1">
      <alignment horizontal="center" vertical="center" wrapText="1"/>
    </xf>
    <xf numFmtId="1" fontId="8" fillId="2" borderId="0" xfId="2" applyNumberFormat="1" applyFont="1" applyFill="1" applyAlignment="1">
      <alignment horizontal="center" vertical="center" wrapText="1"/>
    </xf>
    <xf numFmtId="0" fontId="11" fillId="2" borderId="1" xfId="3" applyFont="1" applyFill="1" applyBorder="1" applyAlignment="1">
      <alignment horizontal="right" vertical="center" wrapText="1"/>
    </xf>
    <xf numFmtId="1" fontId="11" fillId="4" borderId="5" xfId="0" applyNumberFormat="1" applyFont="1" applyFill="1" applyBorder="1" applyAlignment="1">
      <alignment horizontal="right" vertical="center" wrapText="1"/>
    </xf>
    <xf numFmtId="2" fontId="8" fillId="2" borderId="0" xfId="2" applyNumberFormat="1" applyFont="1" applyFill="1" applyBorder="1" applyAlignment="1">
      <alignment horizontal="center" vertical="center" wrapText="1"/>
    </xf>
    <xf numFmtId="0" fontId="55" fillId="2" borderId="1" xfId="0" applyFont="1" applyFill="1" applyBorder="1" applyAlignment="1">
      <alignment horizontal="right" vertical="center" wrapText="1"/>
    </xf>
    <xf numFmtId="0" fontId="12" fillId="4" borderId="1" xfId="6" applyFont="1" applyFill="1" applyBorder="1" applyAlignment="1">
      <alignment vertical="center" wrapText="1"/>
    </xf>
    <xf numFmtId="0" fontId="8" fillId="27" borderId="0" xfId="0" applyFont="1" applyFill="1" applyBorder="1" applyAlignment="1">
      <alignment horizontal="center" vertical="center" wrapText="1"/>
    </xf>
    <xf numFmtId="0" fontId="8" fillId="27" borderId="1" xfId="0" applyFont="1" applyFill="1" applyBorder="1" applyAlignment="1">
      <alignment horizontal="right" vertical="center" wrapText="1"/>
    </xf>
    <xf numFmtId="0" fontId="8" fillId="32" borderId="1" xfId="0" applyFont="1" applyFill="1" applyBorder="1" applyAlignment="1">
      <alignment horizontal="right" vertical="center" wrapText="1"/>
    </xf>
    <xf numFmtId="1" fontId="8" fillId="32" borderId="1" xfId="0" applyNumberFormat="1" applyFont="1" applyFill="1" applyBorder="1" applyAlignment="1">
      <alignment horizontal="left" vertical="center" wrapText="1"/>
    </xf>
    <xf numFmtId="0" fontId="8" fillId="32" borderId="0" xfId="0" applyFont="1" applyFill="1" applyBorder="1" applyAlignment="1">
      <alignment horizontal="center" vertical="center" wrapText="1"/>
    </xf>
    <xf numFmtId="0" fontId="8" fillId="32" borderId="0" xfId="0" applyFont="1" applyFill="1" applyAlignment="1">
      <alignment horizontal="center" vertical="center" wrapText="1"/>
    </xf>
    <xf numFmtId="1" fontId="8" fillId="0" borderId="1" xfId="6" applyNumberFormat="1" applyFont="1" applyFill="1" applyBorder="1" applyAlignment="1">
      <alignment vertical="center" wrapText="1"/>
    </xf>
    <xf numFmtId="0" fontId="51" fillId="2" borderId="3" xfId="0" applyFont="1" applyFill="1" applyBorder="1" applyAlignment="1">
      <alignment horizontal="left" vertical="center" wrapText="1"/>
    </xf>
    <xf numFmtId="49" fontId="13" fillId="3" borderId="3" xfId="6" applyNumberFormat="1" applyFont="1" applyFill="1" applyBorder="1" applyAlignment="1">
      <alignment horizontal="center" vertical="center"/>
    </xf>
    <xf numFmtId="49" fontId="9" fillId="0" borderId="3" xfId="6" applyNumberFormat="1" applyFont="1" applyFill="1" applyBorder="1" applyAlignment="1">
      <alignment horizontal="center" vertical="center"/>
    </xf>
    <xf numFmtId="199" fontId="8" fillId="2" borderId="1" xfId="1" applyNumberFormat="1" applyFont="1" applyFill="1" applyBorder="1" applyAlignment="1">
      <alignment horizontal="right" vertical="center" wrapText="1"/>
    </xf>
    <xf numFmtId="0" fontId="11" fillId="3" borderId="1" xfId="280" applyFont="1" applyFill="1" applyBorder="1" applyAlignment="1">
      <alignment horizontal="center" vertical="center" wrapText="1"/>
    </xf>
    <xf numFmtId="0" fontId="11" fillId="3" borderId="1" xfId="280" applyFont="1" applyFill="1" applyBorder="1" applyAlignment="1">
      <alignment horizontal="left" vertical="center" wrapText="1"/>
    </xf>
    <xf numFmtId="0" fontId="11" fillId="3" borderId="1" xfId="280" applyFont="1" applyFill="1" applyBorder="1" applyAlignment="1">
      <alignment horizontal="right" vertical="center" wrapText="1"/>
    </xf>
    <xf numFmtId="49" fontId="8" fillId="2" borderId="3" xfId="6" applyNumberFormat="1" applyFont="1" applyFill="1" applyBorder="1" applyAlignment="1">
      <alignment horizontal="center" vertical="center" wrapText="1"/>
    </xf>
    <xf numFmtId="2" fontId="8" fillId="2" borderId="1" xfId="6" applyNumberFormat="1" applyFont="1" applyFill="1" applyBorder="1" applyAlignment="1">
      <alignment horizontal="left" vertical="center" wrapText="1"/>
    </xf>
    <xf numFmtId="49" fontId="11" fillId="3" borderId="3" xfId="6" applyNumberFormat="1" applyFont="1" applyFill="1" applyBorder="1" applyAlignment="1">
      <alignment horizontal="center" vertical="center" wrapText="1"/>
    </xf>
    <xf numFmtId="2" fontId="11" fillId="3" borderId="1" xfId="6" applyNumberFormat="1" applyFont="1" applyFill="1" applyBorder="1" applyAlignment="1">
      <alignment horizontal="left" vertical="center" wrapText="1"/>
    </xf>
    <xf numFmtId="2" fontId="8" fillId="0" borderId="1" xfId="6" applyNumberFormat="1" applyFont="1" applyFill="1" applyBorder="1" applyAlignment="1">
      <alignment horizontal="left" vertical="center" wrapText="1"/>
    </xf>
    <xf numFmtId="49" fontId="8" fillId="0" borderId="3" xfId="6" applyNumberFormat="1" applyFont="1" applyFill="1" applyBorder="1" applyAlignment="1">
      <alignment horizontal="center" vertical="center" wrapText="1"/>
    </xf>
    <xf numFmtId="199" fontId="8" fillId="0" borderId="1" xfId="1" applyNumberFormat="1" applyFont="1" applyFill="1" applyBorder="1" applyAlignment="1">
      <alignment horizontal="right" vertical="center" wrapText="1"/>
    </xf>
    <xf numFmtId="49" fontId="11" fillId="3" borderId="1" xfId="6" applyNumberFormat="1" applyFont="1" applyFill="1" applyBorder="1" applyAlignment="1">
      <alignment horizontal="center" vertical="center" wrapText="1"/>
    </xf>
    <xf numFmtId="1" fontId="8" fillId="2" borderId="1" xfId="2" applyNumberFormat="1" applyFont="1" applyFill="1" applyBorder="1" applyAlignment="1">
      <alignment horizontal="left" vertical="center" wrapText="1"/>
    </xf>
    <xf numFmtId="0" fontId="13" fillId="3" borderId="3" xfId="6" applyFont="1" applyFill="1" applyBorder="1" applyAlignment="1">
      <alignment horizontal="center" vertical="center"/>
    </xf>
    <xf numFmtId="49" fontId="13" fillId="3" borderId="1" xfId="6" applyNumberFormat="1" applyFont="1" applyFill="1" applyBorder="1" applyAlignment="1">
      <alignment horizontal="right" vertical="center"/>
    </xf>
    <xf numFmtId="2" fontId="8" fillId="27" borderId="1" xfId="2" applyNumberFormat="1" applyFont="1" applyFill="1" applyBorder="1" applyAlignment="1">
      <alignment horizontal="left" vertical="center" wrapText="1"/>
    </xf>
    <xf numFmtId="3" fontId="8" fillId="2" borderId="1" xfId="2" applyNumberFormat="1" applyFont="1" applyFill="1" applyBorder="1" applyAlignment="1">
      <alignment horizontal="right" vertical="center" wrapText="1"/>
    </xf>
    <xf numFmtId="1" fontId="8" fillId="2" borderId="0" xfId="0" applyNumberFormat="1" applyFont="1" applyFill="1" applyBorder="1" applyAlignment="1">
      <alignment horizontal="left" vertical="center" wrapText="1"/>
    </xf>
    <xf numFmtId="0" fontId="8" fillId="2" borderId="0" xfId="0" applyFont="1" applyFill="1" applyBorder="1" applyAlignment="1">
      <alignment horizontal="right" vertical="center" wrapText="1"/>
    </xf>
    <xf numFmtId="0" fontId="8" fillId="2" borderId="0" xfId="0" applyFont="1" applyFill="1" applyBorder="1" applyAlignment="1">
      <alignment horizontal="left" vertical="center" wrapText="1"/>
    </xf>
    <xf numFmtId="1" fontId="9" fillId="3" borderId="1" xfId="6" applyNumberFormat="1" applyFont="1" applyFill="1" applyBorder="1" applyAlignment="1">
      <alignment horizontal="center" vertical="top" wrapText="1"/>
    </xf>
    <xf numFmtId="0" fontId="73" fillId="3" borderId="1" xfId="280" applyFont="1" applyFill="1" applyBorder="1" applyAlignment="1">
      <alignment horizontal="center" vertical="center" wrapText="1"/>
    </xf>
    <xf numFmtId="0" fontId="77" fillId="2" borderId="1" xfId="0" applyFont="1" applyFill="1" applyBorder="1" applyAlignment="1">
      <alignment horizontal="left" vertical="center" wrapText="1"/>
    </xf>
    <xf numFmtId="49" fontId="73" fillId="2" borderId="1" xfId="2" applyNumberFormat="1" applyFont="1" applyFill="1" applyBorder="1" applyAlignment="1">
      <alignment horizontal="center" vertical="center" wrapText="1"/>
    </xf>
    <xf numFmtId="2" fontId="52" fillId="2" borderId="1" xfId="0" applyNumberFormat="1" applyFont="1" applyFill="1" applyBorder="1" applyAlignment="1">
      <alignment horizontal="left" vertical="top" wrapText="1"/>
    </xf>
    <xf numFmtId="49" fontId="78" fillId="2" borderId="1" xfId="2" applyNumberFormat="1" applyFont="1" applyFill="1" applyBorder="1" applyAlignment="1">
      <alignment horizontal="center" vertical="center" wrapText="1"/>
    </xf>
    <xf numFmtId="0" fontId="78" fillId="2" borderId="1" xfId="0" applyFont="1" applyFill="1" applyBorder="1" applyAlignment="1">
      <alignment horizontal="center" vertical="center" wrapText="1"/>
    </xf>
    <xf numFmtId="2" fontId="78" fillId="2" borderId="1" xfId="0" applyNumberFormat="1" applyFont="1" applyFill="1" applyBorder="1" applyAlignment="1">
      <alignment horizontal="left" vertical="top" wrapText="1"/>
    </xf>
    <xf numFmtId="2" fontId="73" fillId="34" borderId="1" xfId="0" applyNumberFormat="1" applyFont="1" applyFill="1" applyBorder="1" applyAlignment="1">
      <alignment horizontal="center" vertical="top" wrapText="1"/>
    </xf>
    <xf numFmtId="49" fontId="78" fillId="2" borderId="1" xfId="0" applyNumberFormat="1" applyFont="1" applyFill="1" applyBorder="1" applyAlignment="1">
      <alignment horizontal="center" vertical="center" wrapText="1"/>
    </xf>
    <xf numFmtId="0" fontId="80" fillId="2" borderId="1" xfId="6" applyFont="1" applyFill="1" applyBorder="1" applyAlignment="1">
      <alignment vertical="top" wrapText="1"/>
    </xf>
    <xf numFmtId="1" fontId="52" fillId="2" borderId="1" xfId="0" applyNumberFormat="1" applyFont="1" applyFill="1" applyBorder="1" applyAlignment="1">
      <alignment horizontal="center" vertical="center" wrapText="1"/>
    </xf>
    <xf numFmtId="1" fontId="52" fillId="2" borderId="3" xfId="0" applyNumberFormat="1" applyFont="1" applyFill="1" applyBorder="1" applyAlignment="1">
      <alignment horizontal="center" vertical="center" wrapText="1"/>
    </xf>
    <xf numFmtId="0" fontId="52" fillId="2" borderId="1" xfId="0" applyFont="1" applyFill="1" applyBorder="1" applyAlignment="1">
      <alignment horizontal="center" vertical="center" wrapText="1"/>
    </xf>
    <xf numFmtId="1" fontId="13" fillId="2" borderId="1" xfId="6" applyNumberFormat="1" applyFont="1" applyFill="1" applyBorder="1" applyAlignment="1">
      <alignment horizontal="center" vertical="top"/>
    </xf>
    <xf numFmtId="0" fontId="9" fillId="2" borderId="0" xfId="0" applyFont="1" applyFill="1" applyAlignment="1">
      <alignment vertical="center" wrapText="1"/>
    </xf>
    <xf numFmtId="49" fontId="51" fillId="2" borderId="1" xfId="6" applyNumberFormat="1" applyFont="1" applyFill="1" applyBorder="1" applyAlignment="1">
      <alignment horizontal="center" vertical="center"/>
    </xf>
    <xf numFmtId="3" fontId="9" fillId="2" borderId="0" xfId="0" applyNumberFormat="1" applyFont="1" applyFill="1" applyAlignment="1">
      <alignment horizontal="center" vertical="center"/>
    </xf>
    <xf numFmtId="0" fontId="8" fillId="2" borderId="1" xfId="0" applyNumberFormat="1" applyFont="1" applyFill="1" applyBorder="1" applyAlignment="1">
      <alignment horizontal="center" vertical="center" wrapText="1"/>
    </xf>
    <xf numFmtId="0" fontId="55" fillId="2" borderId="1" xfId="6" applyFont="1" applyFill="1" applyBorder="1" applyAlignment="1">
      <alignment vertical="center" wrapText="1"/>
    </xf>
    <xf numFmtId="0" fontId="51" fillId="2" borderId="1" xfId="0" applyFont="1" applyFill="1" applyBorder="1" applyAlignment="1">
      <alignment horizontal="left" wrapText="1"/>
    </xf>
    <xf numFmtId="2" fontId="8" fillId="2" borderId="0" xfId="2" applyNumberFormat="1" applyFont="1" applyFill="1" applyBorder="1" applyAlignment="1">
      <alignment vertical="center" wrapText="1"/>
    </xf>
    <xf numFmtId="0" fontId="8" fillId="2" borderId="1" xfId="2" applyFont="1" applyFill="1" applyBorder="1" applyAlignment="1">
      <alignment vertical="center" wrapText="1"/>
    </xf>
    <xf numFmtId="49" fontId="8" fillId="2" borderId="1" xfId="2" applyNumberFormat="1" applyFont="1" applyFill="1" applyBorder="1" applyAlignment="1">
      <alignment vertical="center" wrapText="1"/>
    </xf>
    <xf numFmtId="3" fontId="51" fillId="2" borderId="1" xfId="3" applyNumberFormat="1" applyFont="1" applyFill="1" applyBorder="1" applyAlignment="1">
      <alignment vertical="center" wrapText="1"/>
    </xf>
    <xf numFmtId="3" fontId="11" fillId="2" borderId="1" xfId="0" applyNumberFormat="1" applyFont="1" applyFill="1" applyBorder="1" applyAlignment="1">
      <alignment vertical="center" wrapText="1"/>
    </xf>
    <xf numFmtId="3" fontId="12" fillId="2" borderId="1" xfId="3" applyNumberFormat="1" applyFont="1" applyFill="1" applyBorder="1" applyAlignment="1">
      <alignment vertical="center" wrapText="1"/>
    </xf>
    <xf numFmtId="3" fontId="11" fillId="2" borderId="1" xfId="0" applyNumberFormat="1" applyFont="1" applyFill="1" applyBorder="1" applyAlignment="1" applyProtection="1">
      <alignment vertical="center" wrapText="1"/>
      <protection locked="0"/>
    </xf>
    <xf numFmtId="49" fontId="12" fillId="2" borderId="1" xfId="3" applyNumberFormat="1" applyFont="1" applyFill="1" applyBorder="1" applyAlignment="1">
      <alignment vertical="center" wrapText="1"/>
    </xf>
    <xf numFmtId="49" fontId="8" fillId="2" borderId="1" xfId="292" applyNumberFormat="1" applyFont="1" applyFill="1" applyBorder="1" applyAlignment="1">
      <alignment vertical="center" wrapText="1"/>
    </xf>
    <xf numFmtId="4" fontId="51" fillId="2" borderId="1" xfId="3" applyNumberFormat="1" applyFont="1" applyFill="1" applyBorder="1" applyAlignment="1">
      <alignment vertical="center" wrapText="1"/>
    </xf>
    <xf numFmtId="3" fontId="51" fillId="27" borderId="1" xfId="3" applyNumberFormat="1" applyFont="1" applyFill="1" applyBorder="1" applyAlignment="1">
      <alignment vertical="center" wrapText="1"/>
    </xf>
    <xf numFmtId="3" fontId="11" fillId="27" borderId="1" xfId="0" applyNumberFormat="1" applyFont="1" applyFill="1" applyBorder="1" applyAlignment="1">
      <alignment vertical="center" wrapText="1"/>
    </xf>
    <xf numFmtId="3" fontId="8" fillId="4" borderId="1" xfId="0" applyNumberFormat="1" applyFont="1" applyFill="1" applyBorder="1" applyAlignment="1">
      <alignment vertical="center" wrapText="1"/>
    </xf>
    <xf numFmtId="3" fontId="8" fillId="0" borderId="1" xfId="280" applyNumberFormat="1" applyFont="1" applyFill="1" applyBorder="1" applyAlignment="1">
      <alignment vertical="center" wrapText="1"/>
    </xf>
    <xf numFmtId="3" fontId="11" fillId="0" borderId="6" xfId="288" applyNumberFormat="1" applyFont="1" applyFill="1" applyBorder="1" applyAlignment="1">
      <alignment vertical="center" wrapText="1"/>
    </xf>
    <xf numFmtId="3" fontId="11" fillId="0" borderId="1" xfId="3" applyNumberFormat="1" applyFont="1" applyFill="1" applyBorder="1" applyAlignment="1">
      <alignment vertical="center" wrapText="1"/>
    </xf>
    <xf numFmtId="3" fontId="11" fillId="0" borderId="1" xfId="280" applyNumberFormat="1" applyFont="1" applyFill="1" applyBorder="1" applyAlignment="1">
      <alignment vertical="center" wrapText="1"/>
    </xf>
    <xf numFmtId="3" fontId="8" fillId="0" borderId="6" xfId="288" applyNumberFormat="1" applyFont="1" applyFill="1" applyBorder="1" applyAlignment="1">
      <alignment vertical="center" wrapText="1"/>
    </xf>
    <xf numFmtId="3" fontId="11" fillId="0" borderId="6" xfId="280" applyNumberFormat="1" applyFont="1" applyFill="1" applyBorder="1" applyAlignment="1">
      <alignment vertical="center" wrapText="1"/>
    </xf>
    <xf numFmtId="3" fontId="8" fillId="0" borderId="1" xfId="3" applyNumberFormat="1" applyFont="1" applyFill="1" applyBorder="1" applyAlignment="1">
      <alignment vertical="center" wrapText="1"/>
    </xf>
    <xf numFmtId="3" fontId="11" fillId="0" borderId="1" xfId="1" applyNumberFormat="1" applyFont="1" applyFill="1" applyBorder="1" applyAlignment="1">
      <alignment vertical="center" wrapText="1"/>
    </xf>
    <xf numFmtId="3" fontId="8" fillId="0" borderId="1" xfId="1" applyNumberFormat="1" applyFont="1" applyFill="1" applyBorder="1" applyAlignment="1">
      <alignment vertical="center" wrapText="1"/>
    </xf>
    <xf numFmtId="3" fontId="8" fillId="0" borderId="1" xfId="0" applyNumberFormat="1" applyFont="1" applyFill="1" applyBorder="1" applyAlignment="1">
      <alignment vertical="center"/>
    </xf>
    <xf numFmtId="3" fontId="8" fillId="0" borderId="6" xfId="0" applyNumberFormat="1" applyFont="1" applyFill="1" applyBorder="1" applyAlignment="1">
      <alignment vertical="center" wrapText="1"/>
    </xf>
    <xf numFmtId="3" fontId="8" fillId="0" borderId="2" xfId="3" applyNumberFormat="1" applyFont="1" applyFill="1" applyBorder="1" applyAlignment="1">
      <alignment vertical="center" wrapText="1"/>
    </xf>
    <xf numFmtId="3" fontId="8" fillId="0" borderId="10" xfId="0" applyNumberFormat="1" applyFont="1" applyFill="1" applyBorder="1" applyAlignment="1">
      <alignment vertical="center" wrapText="1"/>
    </xf>
    <xf numFmtId="3" fontId="8" fillId="4" borderId="1" xfId="3" applyNumberFormat="1" applyFont="1" applyFill="1" applyBorder="1" applyAlignment="1">
      <alignment vertical="center" wrapText="1"/>
    </xf>
    <xf numFmtId="3" fontId="8" fillId="2" borderId="1" xfId="280" applyNumberFormat="1" applyFont="1" applyFill="1" applyBorder="1" applyAlignment="1">
      <alignment vertical="center" wrapText="1"/>
    </xf>
    <xf numFmtId="3" fontId="8" fillId="2" borderId="1" xfId="0" applyNumberFormat="1" applyFont="1" applyFill="1" applyBorder="1" applyAlignment="1">
      <alignment vertical="center"/>
    </xf>
    <xf numFmtId="3" fontId="11" fillId="2" borderId="6" xfId="288" applyNumberFormat="1" applyFont="1" applyFill="1" applyBorder="1" applyAlignment="1">
      <alignment vertical="center" wrapText="1"/>
    </xf>
    <xf numFmtId="3" fontId="11" fillId="2" borderId="1" xfId="3" applyNumberFormat="1" applyFont="1" applyFill="1" applyBorder="1" applyAlignment="1">
      <alignment vertical="center" wrapText="1"/>
    </xf>
    <xf numFmtId="3" fontId="11" fillId="2" borderId="1" xfId="280" applyNumberFormat="1" applyFont="1" applyFill="1" applyBorder="1" applyAlignment="1">
      <alignment vertical="center" wrapText="1"/>
    </xf>
    <xf numFmtId="3" fontId="11" fillId="2" borderId="1" xfId="0" applyNumberFormat="1" applyFont="1" applyFill="1" applyBorder="1" applyAlignment="1">
      <alignment vertical="center"/>
    </xf>
    <xf numFmtId="3" fontId="8" fillId="2" borderId="1" xfId="3" applyNumberFormat="1" applyFont="1" applyFill="1" applyBorder="1" applyAlignment="1">
      <alignment vertical="center" wrapText="1"/>
    </xf>
    <xf numFmtId="3" fontId="11" fillId="3" borderId="1" xfId="0" applyNumberFormat="1" applyFont="1" applyFill="1" applyBorder="1" applyAlignment="1">
      <alignment vertical="center" wrapText="1"/>
    </xf>
    <xf numFmtId="3" fontId="8" fillId="0" borderId="3" xfId="0" applyNumberFormat="1" applyFont="1" applyFill="1" applyBorder="1" applyAlignment="1">
      <alignment vertical="center" wrapText="1"/>
    </xf>
    <xf numFmtId="3" fontId="11" fillId="0" borderId="3" xfId="0" applyNumberFormat="1" applyFont="1" applyFill="1" applyBorder="1" applyAlignment="1">
      <alignment vertical="center" wrapText="1"/>
    </xf>
    <xf numFmtId="3" fontId="11" fillId="2" borderId="3" xfId="0" applyNumberFormat="1" applyFont="1" applyFill="1" applyBorder="1" applyAlignment="1">
      <alignment vertical="center" wrapText="1"/>
    </xf>
    <xf numFmtId="3" fontId="8" fillId="2" borderId="3" xfId="0" applyNumberFormat="1" applyFont="1" applyFill="1" applyBorder="1" applyAlignment="1">
      <alignment vertical="center" wrapText="1"/>
    </xf>
    <xf numFmtId="3" fontId="12" fillId="2" borderId="1" xfId="0" applyNumberFormat="1" applyFont="1" applyFill="1" applyBorder="1" applyAlignment="1">
      <alignment vertical="center" wrapText="1"/>
    </xf>
    <xf numFmtId="3" fontId="51" fillId="2" borderId="1" xfId="0" applyNumberFormat="1" applyFont="1" applyFill="1" applyBorder="1" applyAlignment="1">
      <alignment vertical="center" wrapText="1"/>
    </xf>
    <xf numFmtId="3" fontId="12" fillId="4" borderId="1" xfId="0" applyNumberFormat="1" applyFont="1" applyFill="1" applyBorder="1" applyAlignment="1">
      <alignment vertical="center" wrapText="1"/>
    </xf>
    <xf numFmtId="3" fontId="51" fillId="0" borderId="1" xfId="0" applyNumberFormat="1" applyFont="1" applyFill="1" applyBorder="1" applyAlignment="1">
      <alignment vertical="center" wrapText="1"/>
    </xf>
    <xf numFmtId="3" fontId="12" fillId="0" borderId="1" xfId="0" applyNumberFormat="1" applyFont="1" applyFill="1" applyBorder="1" applyAlignment="1">
      <alignment vertical="center" wrapText="1"/>
    </xf>
    <xf numFmtId="3" fontId="11" fillId="0" borderId="3" xfId="287" applyNumberFormat="1" applyFont="1" applyFill="1" applyBorder="1" applyAlignment="1">
      <alignment vertical="center" wrapText="1"/>
    </xf>
    <xf numFmtId="3" fontId="8" fillId="4" borderId="3" xfId="0" applyNumberFormat="1" applyFont="1" applyFill="1" applyBorder="1" applyAlignment="1">
      <alignment vertical="center" wrapText="1"/>
    </xf>
    <xf numFmtId="3" fontId="11" fillId="2" borderId="3" xfId="287" applyNumberFormat="1" applyFont="1" applyFill="1" applyBorder="1" applyAlignment="1">
      <alignment vertical="center" wrapText="1"/>
    </xf>
    <xf numFmtId="3" fontId="13" fillId="2" borderId="3" xfId="281" applyNumberFormat="1" applyFont="1" applyFill="1" applyBorder="1" applyAlignment="1">
      <alignment vertical="center"/>
    </xf>
    <xf numFmtId="3" fontId="13" fillId="0" borderId="3" xfId="281" applyNumberFormat="1" applyFont="1" applyFill="1" applyBorder="1" applyAlignment="1">
      <alignment vertical="center"/>
    </xf>
    <xf numFmtId="3" fontId="11" fillId="2" borderId="1" xfId="1" applyNumberFormat="1" applyFont="1" applyFill="1" applyBorder="1" applyAlignment="1">
      <alignment vertical="center" wrapText="1"/>
    </xf>
    <xf numFmtId="3" fontId="13" fillId="0" borderId="1" xfId="0" applyNumberFormat="1" applyFont="1" applyFill="1" applyBorder="1" applyAlignment="1">
      <alignment vertical="center"/>
    </xf>
    <xf numFmtId="49" fontId="11" fillId="3" borderId="0" xfId="0" applyNumberFormat="1" applyFont="1" applyFill="1" applyAlignment="1">
      <alignment vertical="center" wrapText="1"/>
    </xf>
    <xf numFmtId="3" fontId="9" fillId="2" borderId="1" xfId="0" applyNumberFormat="1" applyFont="1" applyFill="1" applyBorder="1" applyAlignment="1">
      <alignment vertical="center" wrapText="1"/>
    </xf>
    <xf numFmtId="3" fontId="11" fillId="2" borderId="6" xfId="0" applyNumberFormat="1" applyFont="1" applyFill="1" applyBorder="1" applyAlignment="1">
      <alignment vertical="center" wrapText="1"/>
    </xf>
    <xf numFmtId="3" fontId="8" fillId="2" borderId="1" xfId="3" applyNumberFormat="1" applyFont="1" applyFill="1" applyBorder="1" applyAlignment="1">
      <alignment vertical="top" wrapText="1"/>
    </xf>
    <xf numFmtId="3" fontId="11" fillId="2" borderId="1" xfId="0" applyNumberFormat="1" applyFont="1" applyFill="1" applyBorder="1" applyAlignment="1">
      <alignment vertical="top" wrapText="1"/>
    </xf>
    <xf numFmtId="1" fontId="11" fillId="34" borderId="6" xfId="2" applyNumberFormat="1" applyFont="1" applyFill="1" applyBorder="1" applyAlignment="1">
      <alignment vertical="center" wrapText="1"/>
    </xf>
    <xf numFmtId="1" fontId="8" fillId="27" borderId="6" xfId="2" applyNumberFormat="1" applyFont="1" applyFill="1" applyBorder="1" applyAlignment="1">
      <alignment vertical="center" wrapText="1"/>
    </xf>
    <xf numFmtId="166" fontId="73" fillId="27" borderId="1" xfId="0" applyNumberFormat="1" applyFont="1" applyFill="1" applyBorder="1" applyAlignment="1">
      <alignment vertical="top" wrapText="1"/>
    </xf>
    <xf numFmtId="0" fontId="70" fillId="2" borderId="1" xfId="0" applyFont="1" applyFill="1" applyBorder="1" applyAlignment="1">
      <alignment horizontal="center" vertical="center" wrapText="1"/>
    </xf>
    <xf numFmtId="0" fontId="9" fillId="2" borderId="1" xfId="0" applyFont="1" applyFill="1" applyBorder="1" applyAlignment="1">
      <alignment horizontal="center" vertical="center"/>
    </xf>
    <xf numFmtId="3" fontId="9" fillId="2" borderId="1" xfId="294" applyNumberFormat="1" applyFont="1" applyFill="1" applyBorder="1" applyAlignment="1">
      <alignment horizontal="center" vertical="center"/>
    </xf>
    <xf numFmtId="0" fontId="8" fillId="2" borderId="1" xfId="282" applyFont="1" applyFill="1" applyBorder="1" applyAlignment="1">
      <alignment vertical="center" wrapText="1"/>
    </xf>
    <xf numFmtId="0" fontId="8" fillId="2" borderId="1" xfId="282" applyFont="1" applyFill="1" applyBorder="1" applyAlignment="1">
      <alignment horizontal="center" vertical="center" wrapText="1"/>
    </xf>
    <xf numFmtId="3" fontId="8" fillId="2" borderId="1" xfId="282" applyNumberFormat="1" applyFont="1" applyFill="1" applyBorder="1" applyAlignment="1">
      <alignment horizontal="right" vertical="center" wrapText="1"/>
    </xf>
    <xf numFmtId="3" fontId="8" fillId="2" borderId="1" xfId="282" applyNumberFormat="1" applyFont="1" applyFill="1" applyBorder="1" applyAlignment="1">
      <alignment vertical="center" wrapText="1"/>
    </xf>
    <xf numFmtId="3" fontId="13" fillId="2" borderId="1" xfId="0" applyNumberFormat="1" applyFont="1" applyFill="1" applyBorder="1" applyAlignment="1">
      <alignment vertical="center" wrapText="1"/>
    </xf>
    <xf numFmtId="0" fontId="9" fillId="2" borderId="1" xfId="0" applyFont="1" applyFill="1" applyBorder="1" applyAlignment="1">
      <alignment horizontal="right" vertical="center" wrapText="1"/>
    </xf>
    <xf numFmtId="1" fontId="8" fillId="2" borderId="6" xfId="2" applyNumberFormat="1" applyFont="1" applyFill="1" applyBorder="1" applyAlignment="1">
      <alignment vertical="center" wrapText="1"/>
    </xf>
    <xf numFmtId="1" fontId="8" fillId="4" borderId="1" xfId="2" applyNumberFormat="1" applyFont="1" applyFill="1" applyBorder="1" applyAlignment="1">
      <alignment horizontal="center" vertical="center" wrapText="1"/>
    </xf>
    <xf numFmtId="0" fontId="8" fillId="32" borderId="1" xfId="2" applyFont="1" applyFill="1" applyBorder="1" applyAlignment="1">
      <alignment horizontal="left" vertical="center" wrapText="1"/>
    </xf>
    <xf numFmtId="0" fontId="8" fillId="32" borderId="1" xfId="2" applyFont="1" applyFill="1" applyBorder="1" applyAlignment="1">
      <alignment horizontal="center" vertical="center" wrapText="1"/>
    </xf>
    <xf numFmtId="3" fontId="11" fillId="3" borderId="1" xfId="2" applyNumberFormat="1" applyFont="1" applyFill="1" applyBorder="1" applyAlignment="1">
      <alignment horizontal="center" vertical="center" wrapText="1"/>
    </xf>
    <xf numFmtId="170" fontId="11" fillId="3" borderId="1" xfId="2" applyNumberFormat="1" applyFont="1" applyFill="1" applyBorder="1" applyAlignment="1">
      <alignment horizontal="center" vertical="center" wrapText="1"/>
    </xf>
    <xf numFmtId="49" fontId="8" fillId="2" borderId="1" xfId="6" applyNumberFormat="1" applyFont="1" applyFill="1" applyBorder="1" applyAlignment="1">
      <alignment horizontal="center" vertical="center" wrapText="1"/>
    </xf>
    <xf numFmtId="0" fontId="9" fillId="0" borderId="1" xfId="0" applyFont="1" applyBorder="1" applyAlignment="1">
      <alignment vertical="center"/>
    </xf>
    <xf numFmtId="170" fontId="8" fillId="0" borderId="1" xfId="2" applyNumberFormat="1" applyFont="1" applyFill="1" applyBorder="1" applyAlignment="1">
      <alignment horizontal="center" vertical="center" wrapText="1"/>
    </xf>
    <xf numFmtId="3" fontId="8" fillId="0" borderId="1" xfId="2" applyNumberFormat="1" applyFont="1" applyFill="1" applyBorder="1" applyAlignment="1">
      <alignment horizontal="center" vertical="center" wrapText="1"/>
    </xf>
    <xf numFmtId="166" fontId="8" fillId="0" borderId="1" xfId="0" applyNumberFormat="1" applyFont="1" applyFill="1" applyBorder="1" applyAlignment="1">
      <alignment horizontal="center" vertical="center" wrapText="1"/>
    </xf>
    <xf numFmtId="2" fontId="73" fillId="3" borderId="1" xfId="6" applyNumberFormat="1" applyFont="1" applyFill="1" applyBorder="1" applyAlignment="1">
      <alignment horizontal="left" vertical="top" wrapText="1"/>
    </xf>
    <xf numFmtId="0" fontId="8" fillId="2" borderId="1" xfId="0" applyFont="1" applyFill="1" applyBorder="1" applyAlignment="1">
      <alignment horizontal="center" vertical="center" wrapText="1"/>
    </xf>
    <xf numFmtId="1" fontId="73" fillId="2" borderId="0" xfId="296" applyNumberFormat="1" applyFont="1" applyFill="1" applyAlignment="1">
      <alignment vertical="top" wrapText="1"/>
    </xf>
    <xf numFmtId="0" fontId="71" fillId="2" borderId="0" xfId="297" applyFont="1" applyFill="1" applyAlignment="1">
      <alignment vertical="top" wrapText="1"/>
    </xf>
    <xf numFmtId="0" fontId="71" fillId="2" borderId="0" xfId="297" applyFont="1" applyFill="1" applyAlignment="1">
      <alignment horizontal="center" vertical="top" wrapText="1"/>
    </xf>
    <xf numFmtId="0" fontId="73" fillId="0" borderId="0" xfId="297" applyFont="1" applyFill="1" applyAlignment="1">
      <alignment horizontal="left" vertical="top" wrapText="1"/>
    </xf>
    <xf numFmtId="0" fontId="73" fillId="2" borderId="0" xfId="297" applyFont="1" applyFill="1" applyAlignment="1">
      <alignment horizontal="right" vertical="top" wrapText="1"/>
    </xf>
    <xf numFmtId="168" fontId="71" fillId="2" borderId="0" xfId="297" applyNumberFormat="1" applyFont="1" applyFill="1" applyAlignment="1">
      <alignment vertical="top" wrapText="1"/>
    </xf>
    <xf numFmtId="0" fontId="81" fillId="2" borderId="0" xfId="297" applyFont="1" applyFill="1" applyAlignment="1">
      <alignment vertical="top" wrapText="1"/>
    </xf>
    <xf numFmtId="1" fontId="71" fillId="2" borderId="0" xfId="297" applyNumberFormat="1" applyFont="1" applyFill="1" applyAlignment="1">
      <alignment vertical="top" wrapText="1"/>
    </xf>
    <xf numFmtId="4" fontId="73" fillId="2" borderId="0" xfId="297" applyNumberFormat="1" applyFont="1" applyFill="1" applyAlignment="1">
      <alignment horizontal="right" vertical="top" wrapText="1"/>
    </xf>
    <xf numFmtId="0" fontId="71" fillId="2" borderId="1" xfId="297" applyFont="1" applyFill="1" applyBorder="1" applyAlignment="1">
      <alignment horizontal="center" vertical="top" wrapText="1"/>
    </xf>
    <xf numFmtId="168" fontId="71" fillId="2" borderId="1" xfId="297" applyNumberFormat="1" applyFont="1" applyFill="1" applyBorder="1" applyAlignment="1">
      <alignment horizontal="center" vertical="top" wrapText="1"/>
    </xf>
    <xf numFmtId="0" fontId="71" fillId="0" borderId="1" xfId="297" applyFont="1" applyFill="1" applyBorder="1" applyAlignment="1">
      <alignment horizontal="center" vertical="top" wrapText="1"/>
    </xf>
    <xf numFmtId="3" fontId="71" fillId="2" borderId="1" xfId="297" applyNumberFormat="1" applyFont="1" applyFill="1" applyBorder="1" applyAlignment="1">
      <alignment horizontal="center" vertical="top" wrapText="1"/>
    </xf>
    <xf numFmtId="0" fontId="73" fillId="2" borderId="1" xfId="297" applyFont="1" applyFill="1" applyBorder="1" applyAlignment="1">
      <alignment vertical="top" wrapText="1"/>
    </xf>
    <xf numFmtId="0" fontId="71" fillId="0" borderId="1" xfId="297" applyFont="1" applyFill="1" applyBorder="1" applyAlignment="1">
      <alignment horizontal="left" vertical="top" wrapText="1"/>
    </xf>
    <xf numFmtId="1" fontId="73" fillId="2" borderId="1" xfId="297" applyNumberFormat="1" applyFont="1" applyFill="1" applyBorder="1" applyAlignment="1">
      <alignment horizontal="center" vertical="top" wrapText="1"/>
    </xf>
    <xf numFmtId="0" fontId="71" fillId="2" borderId="1" xfId="297" applyFont="1" applyFill="1" applyBorder="1" applyAlignment="1">
      <alignment vertical="top" wrapText="1"/>
    </xf>
    <xf numFmtId="168" fontId="73" fillId="2" borderId="1" xfId="297" applyNumberFormat="1" applyFont="1" applyFill="1" applyBorder="1" applyAlignment="1">
      <alignment horizontal="center" vertical="top" wrapText="1"/>
    </xf>
    <xf numFmtId="2" fontId="74" fillId="2" borderId="1" xfId="297" applyNumberFormat="1" applyFont="1" applyFill="1" applyBorder="1" applyAlignment="1">
      <alignment vertical="top" wrapText="1"/>
    </xf>
    <xf numFmtId="4" fontId="71" fillId="2" borderId="1" xfId="297" applyNumberFormat="1" applyFont="1" applyFill="1" applyBorder="1" applyAlignment="1">
      <alignment horizontal="center" vertical="top"/>
    </xf>
    <xf numFmtId="4" fontId="71" fillId="2" borderId="1" xfId="297" applyNumberFormat="1" applyFont="1" applyFill="1" applyBorder="1" applyAlignment="1">
      <alignment horizontal="center" vertical="top" wrapText="1"/>
    </xf>
    <xf numFmtId="4" fontId="71" fillId="2" borderId="1" xfId="296" applyNumberFormat="1" applyFont="1" applyFill="1" applyBorder="1" applyAlignment="1">
      <alignment horizontal="center" vertical="top" wrapText="1"/>
    </xf>
    <xf numFmtId="0" fontId="71" fillId="2" borderId="1" xfId="297" applyFont="1" applyFill="1" applyBorder="1" applyAlignment="1">
      <alignment horizontal="center" vertical="top"/>
    </xf>
    <xf numFmtId="4" fontId="71" fillId="2" borderId="1" xfId="297" applyNumberFormat="1" applyFont="1" applyFill="1" applyBorder="1" applyAlignment="1">
      <alignment horizontal="right" vertical="top" wrapText="1"/>
    </xf>
    <xf numFmtId="0" fontId="71" fillId="0" borderId="1" xfId="297" applyFont="1" applyFill="1" applyBorder="1" applyAlignment="1">
      <alignment horizontal="left" vertical="top"/>
    </xf>
    <xf numFmtId="0" fontId="71" fillId="0" borderId="0" xfId="297" applyFont="1" applyFill="1" applyAlignment="1">
      <alignment horizontal="left" vertical="top" wrapText="1"/>
    </xf>
    <xf numFmtId="0" fontId="71" fillId="2" borderId="0" xfId="297" applyFont="1" applyFill="1" applyAlignment="1">
      <alignment horizontal="center" vertical="top"/>
    </xf>
    <xf numFmtId="4" fontId="71" fillId="2" borderId="0" xfId="297" applyNumberFormat="1" applyFont="1" applyFill="1" applyAlignment="1">
      <alignment horizontal="center" vertical="top"/>
    </xf>
    <xf numFmtId="168" fontId="71" fillId="2" borderId="0" xfId="297" applyNumberFormat="1" applyFont="1" applyFill="1" applyAlignment="1">
      <alignment horizontal="center" vertical="top" wrapText="1"/>
    </xf>
    <xf numFmtId="4" fontId="71" fillId="2" borderId="0" xfId="296" applyNumberFormat="1" applyFont="1" applyFill="1" applyAlignment="1">
      <alignment horizontal="center" vertical="top" wrapText="1"/>
    </xf>
    <xf numFmtId="4" fontId="71" fillId="2" borderId="0" xfId="297" applyNumberFormat="1" applyFont="1" applyFill="1" applyAlignment="1">
      <alignment horizontal="center" vertical="top" wrapText="1"/>
    </xf>
    <xf numFmtId="4" fontId="71" fillId="2" borderId="0" xfId="297" applyNumberFormat="1" applyFont="1" applyFill="1" applyAlignment="1">
      <alignment horizontal="right" vertical="top" wrapText="1"/>
    </xf>
    <xf numFmtId="0" fontId="73" fillId="0" borderId="0" xfId="13" applyFont="1" applyAlignment="1">
      <alignment horizontal="left" vertical="top" wrapText="1"/>
    </xf>
    <xf numFmtId="0" fontId="75" fillId="0" borderId="0" xfId="298" applyFont="1" applyFill="1" applyBorder="1" applyAlignment="1">
      <alignment vertical="top" wrapText="1"/>
    </xf>
    <xf numFmtId="0" fontId="71" fillId="0" borderId="0" xfId="13" applyFont="1" applyAlignment="1">
      <alignment horizontal="left" vertical="top" wrapText="1"/>
    </xf>
    <xf numFmtId="0" fontId="82" fillId="0" borderId="0" xfId="299" applyFont="1" applyAlignment="1">
      <alignment horizontal="center" vertical="top"/>
    </xf>
    <xf numFmtId="3" fontId="71" fillId="0" borderId="0" xfId="49" applyNumberFormat="1" applyFont="1" applyAlignment="1">
      <alignment horizontal="center" vertical="top" wrapText="1"/>
    </xf>
    <xf numFmtId="0" fontId="73" fillId="0" borderId="0" xfId="298" applyFont="1" applyFill="1" applyBorder="1" applyAlignment="1">
      <alignment vertical="top" wrapText="1"/>
    </xf>
    <xf numFmtId="0" fontId="73" fillId="2" borderId="0" xfId="297" applyFont="1" applyFill="1" applyAlignment="1">
      <alignment vertical="top" wrapText="1"/>
    </xf>
    <xf numFmtId="0" fontId="75" fillId="0" borderId="0" xfId="298" applyFont="1" applyFill="1" applyBorder="1" applyAlignment="1">
      <alignment horizontal="left" vertical="top" wrapText="1"/>
    </xf>
    <xf numFmtId="0" fontId="71" fillId="0" borderId="0" xfId="49" applyFont="1" applyAlignment="1">
      <alignment vertical="top" wrapText="1"/>
    </xf>
    <xf numFmtId="4" fontId="73" fillId="2" borderId="0" xfId="297" applyNumberFormat="1" applyFont="1" applyFill="1" applyAlignment="1">
      <alignment vertical="top" wrapText="1"/>
    </xf>
    <xf numFmtId="4" fontId="71" fillId="2" borderId="0" xfId="297" applyNumberFormat="1" applyFont="1" applyFill="1" applyAlignment="1">
      <alignment horizontal="left" vertical="top" wrapText="1"/>
    </xf>
    <xf numFmtId="0" fontId="73" fillId="0" borderId="0" xfId="300" applyFont="1" applyAlignment="1"/>
    <xf numFmtId="0" fontId="77" fillId="0" borderId="0" xfId="301" applyFont="1" applyAlignment="1">
      <alignment vertical="top" wrapText="1"/>
    </xf>
    <xf numFmtId="0" fontId="73" fillId="0" borderId="0" xfId="300" applyFont="1"/>
    <xf numFmtId="0" fontId="77" fillId="2" borderId="0" xfId="301" applyFont="1" applyFill="1" applyAlignment="1">
      <alignment vertical="top" wrapText="1"/>
    </xf>
    <xf numFmtId="0" fontId="73" fillId="0" borderId="0" xfId="300" applyFont="1" applyAlignment="1">
      <alignment vertical="center"/>
    </xf>
    <xf numFmtId="0" fontId="77" fillId="0" borderId="0" xfId="301" applyFont="1" applyFill="1" applyAlignment="1">
      <alignment vertical="top" wrapText="1"/>
    </xf>
    <xf numFmtId="0" fontId="71" fillId="0" borderId="0" xfId="176" applyFont="1" applyAlignment="1">
      <alignment vertical="top" wrapText="1"/>
    </xf>
    <xf numFmtId="0" fontId="73" fillId="0" borderId="0" xfId="176" applyFont="1" applyAlignment="1">
      <alignment vertical="top" wrapText="1"/>
    </xf>
    <xf numFmtId="0" fontId="73" fillId="0" borderId="0" xfId="176" applyFont="1" applyAlignment="1">
      <alignment horizontal="left" vertical="top" wrapText="1"/>
    </xf>
    <xf numFmtId="0" fontId="73" fillId="2" borderId="0" xfId="296" applyFont="1" applyFill="1" applyAlignment="1">
      <alignment vertical="top" wrapText="1"/>
    </xf>
    <xf numFmtId="0" fontId="71" fillId="2" borderId="0" xfId="296" applyFont="1" applyFill="1" applyAlignment="1">
      <alignment horizontal="left" vertical="top" wrapText="1"/>
    </xf>
    <xf numFmtId="0" fontId="71" fillId="2" borderId="0" xfId="296" applyFont="1" applyFill="1" applyAlignment="1">
      <alignment vertical="top"/>
    </xf>
    <xf numFmtId="0" fontId="71" fillId="2" borderId="0" xfId="296" applyFont="1" applyFill="1" applyAlignment="1">
      <alignment vertical="top" wrapText="1"/>
    </xf>
    <xf numFmtId="0" fontId="73" fillId="2" borderId="0" xfId="296" applyFont="1" applyFill="1" applyAlignment="1">
      <alignment vertical="top"/>
    </xf>
    <xf numFmtId="0" fontId="73" fillId="2" borderId="0" xfId="297" applyFont="1" applyFill="1" applyAlignment="1">
      <alignment horizontal="left" vertical="top" wrapText="1"/>
    </xf>
    <xf numFmtId="4" fontId="8" fillId="2" borderId="1" xfId="2" applyNumberFormat="1" applyFont="1" applyFill="1" applyBorder="1" applyAlignment="1">
      <alignment horizontal="right" vertical="center" wrapText="1"/>
    </xf>
    <xf numFmtId="49" fontId="73" fillId="0" borderId="3" xfId="6" applyNumberFormat="1" applyFont="1" applyFill="1" applyBorder="1" applyAlignment="1">
      <alignment horizontal="center" vertical="top" wrapText="1"/>
    </xf>
    <xf numFmtId="191" fontId="9" fillId="0" borderId="1" xfId="1" applyNumberFormat="1" applyFont="1" applyFill="1" applyBorder="1" applyAlignment="1">
      <alignment vertical="center"/>
    </xf>
    <xf numFmtId="2" fontId="9" fillId="2" borderId="1" xfId="6" applyNumberFormat="1" applyFont="1" applyFill="1" applyBorder="1" applyAlignment="1">
      <alignment vertical="center"/>
    </xf>
    <xf numFmtId="0" fontId="9" fillId="2" borderId="1" xfId="0" applyFont="1" applyFill="1" applyBorder="1"/>
    <xf numFmtId="1" fontId="9" fillId="2" borderId="1" xfId="0" applyNumberFormat="1" applyFont="1" applyFill="1" applyBorder="1"/>
    <xf numFmtId="3" fontId="9" fillId="2" borderId="1" xfId="0" applyNumberFormat="1" applyFont="1" applyFill="1" applyBorder="1" applyAlignment="1">
      <alignment horizontal="right" vertical="center"/>
    </xf>
    <xf numFmtId="0" fontId="9" fillId="0" borderId="1" xfId="6" applyFont="1" applyFill="1" applyBorder="1" applyAlignment="1">
      <alignment horizontal="left" vertical="top" wrapText="1"/>
    </xf>
    <xf numFmtId="49" fontId="71" fillId="3" borderId="3" xfId="6" applyNumberFormat="1" applyFont="1" applyFill="1" applyBorder="1" applyAlignment="1">
      <alignment horizontal="center" vertical="top" wrapText="1"/>
    </xf>
    <xf numFmtId="1" fontId="8" fillId="3" borderId="1" xfId="0" applyNumberFormat="1" applyFont="1" applyFill="1" applyBorder="1" applyAlignment="1">
      <alignment vertical="top" wrapText="1"/>
    </xf>
    <xf numFmtId="1" fontId="8" fillId="3" borderId="1" xfId="2" applyNumberFormat="1" applyFont="1" applyFill="1" applyBorder="1" applyAlignment="1">
      <alignment vertical="center" wrapText="1"/>
    </xf>
    <xf numFmtId="1" fontId="8" fillId="3" borderId="1" xfId="0" applyNumberFormat="1" applyFont="1" applyFill="1" applyBorder="1" applyAlignment="1">
      <alignment horizontal="left" vertical="top" wrapText="1"/>
    </xf>
    <xf numFmtId="1" fontId="8" fillId="3" borderId="1" xfId="0" applyNumberFormat="1" applyFont="1" applyFill="1" applyBorder="1" applyAlignment="1">
      <alignment vertical="center" wrapText="1"/>
    </xf>
    <xf numFmtId="9" fontId="8" fillId="3" borderId="1" xfId="0" applyNumberFormat="1" applyFont="1" applyFill="1" applyBorder="1" applyAlignment="1">
      <alignment vertical="center" wrapText="1"/>
    </xf>
    <xf numFmtId="0" fontId="8" fillId="3" borderId="1" xfId="2" applyFont="1" applyFill="1" applyBorder="1" applyAlignment="1">
      <alignment vertical="top" wrapText="1"/>
    </xf>
    <xf numFmtId="49" fontId="11" fillId="2" borderId="10" xfId="6" applyNumberFormat="1" applyFont="1" applyFill="1" applyBorder="1" applyAlignment="1">
      <alignment horizontal="center" vertical="top" wrapText="1"/>
    </xf>
    <xf numFmtId="1" fontId="58" fillId="3" borderId="1" xfId="0" applyNumberFormat="1" applyFont="1" applyFill="1" applyBorder="1" applyAlignment="1">
      <alignment horizontal="center" vertical="center" wrapText="1"/>
    </xf>
    <xf numFmtId="166" fontId="8" fillId="2" borderId="1" xfId="0" applyNumberFormat="1" applyFont="1" applyFill="1" applyBorder="1" applyAlignment="1">
      <alignment horizontal="right" vertical="center"/>
    </xf>
    <xf numFmtId="3" fontId="9" fillId="3" borderId="1" xfId="6" applyNumberFormat="1" applyFont="1" applyFill="1" applyBorder="1" applyAlignment="1">
      <alignment vertical="top"/>
    </xf>
    <xf numFmtId="191" fontId="9" fillId="3" borderId="1" xfId="6" applyNumberFormat="1" applyFont="1" applyFill="1" applyBorder="1" applyAlignment="1">
      <alignment vertical="top"/>
    </xf>
    <xf numFmtId="1" fontId="8" fillId="3" borderId="3" xfId="0" applyNumberFormat="1" applyFont="1" applyFill="1" applyBorder="1" applyAlignment="1">
      <alignment horizontal="right" vertical="center" wrapText="1"/>
    </xf>
    <xf numFmtId="2" fontId="8" fillId="3" borderId="1" xfId="0" applyNumberFormat="1" applyFont="1" applyFill="1" applyBorder="1" applyAlignment="1">
      <alignment horizontal="right" vertical="center" wrapText="1"/>
    </xf>
    <xf numFmtId="2" fontId="13" fillId="2" borderId="1" xfId="6" applyNumberFormat="1" applyFont="1" applyFill="1" applyBorder="1" applyAlignment="1">
      <alignment vertical="top"/>
    </xf>
    <xf numFmtId="1" fontId="13" fillId="2" borderId="1" xfId="6" applyNumberFormat="1" applyFont="1" applyFill="1" applyBorder="1" applyAlignment="1">
      <alignment horizontal="center" vertical="top" wrapText="1"/>
    </xf>
    <xf numFmtId="49" fontId="59" fillId="2" borderId="1" xfId="0" applyNumberFormat="1" applyFont="1" applyFill="1" applyBorder="1" applyAlignment="1">
      <alignment horizontal="center" vertical="center" wrapText="1"/>
    </xf>
    <xf numFmtId="0" fontId="59" fillId="2" borderId="3" xfId="280" applyFont="1" applyFill="1" applyBorder="1" applyAlignment="1">
      <alignment vertical="center"/>
    </xf>
    <xf numFmtId="1" fontId="58" fillId="2" borderId="1" xfId="0" applyNumberFormat="1" applyFont="1" applyFill="1" applyBorder="1" applyAlignment="1">
      <alignment horizontal="right" vertical="top" wrapText="1"/>
    </xf>
    <xf numFmtId="1" fontId="58" fillId="2" borderId="1" xfId="0" applyNumberFormat="1" applyFont="1" applyFill="1" applyBorder="1" applyAlignment="1">
      <alignment horizontal="center" vertical="top" wrapText="1"/>
    </xf>
    <xf numFmtId="1" fontId="79" fillId="2" borderId="1" xfId="0" applyNumberFormat="1" applyFont="1" applyFill="1" applyBorder="1" applyAlignment="1">
      <alignment horizontal="left" vertical="center" wrapText="1"/>
    </xf>
    <xf numFmtId="1" fontId="75" fillId="2" borderId="1" xfId="0" applyNumberFormat="1" applyFont="1" applyFill="1" applyBorder="1" applyAlignment="1">
      <alignment horizontal="center" vertical="top" wrapText="1"/>
    </xf>
    <xf numFmtId="168" fontId="75" fillId="2" borderId="1" xfId="0" applyNumberFormat="1" applyFont="1" applyFill="1" applyBorder="1" applyAlignment="1">
      <alignment horizontal="center" vertical="top" wrapText="1"/>
    </xf>
    <xf numFmtId="2" fontId="75" fillId="2" borderId="1" xfId="0" applyNumberFormat="1" applyFont="1" applyFill="1" applyBorder="1" applyAlignment="1">
      <alignment horizontal="center" vertical="top" wrapText="1"/>
    </xf>
    <xf numFmtId="2" fontId="70" fillId="2" borderId="1" xfId="0" applyNumberFormat="1" applyFont="1" applyFill="1" applyBorder="1" applyAlignment="1">
      <alignment horizontal="center" vertical="top" wrapText="1"/>
    </xf>
    <xf numFmtId="0" fontId="71" fillId="2" borderId="0" xfId="0" applyFont="1" applyFill="1" applyAlignment="1">
      <alignment horizontal="center" vertical="top" wrapText="1"/>
    </xf>
    <xf numFmtId="49" fontId="75" fillId="2" borderId="1" xfId="0" applyNumberFormat="1" applyFont="1" applyFill="1" applyBorder="1" applyAlignment="1">
      <alignment horizontal="center" vertical="top" wrapText="1"/>
    </xf>
    <xf numFmtId="49" fontId="70" fillId="2" borderId="1" xfId="0" applyNumberFormat="1" applyFont="1" applyFill="1" applyBorder="1" applyAlignment="1">
      <alignment horizontal="center" vertical="top" wrapText="1"/>
    </xf>
    <xf numFmtId="0" fontId="83" fillId="2" borderId="1" xfId="0" applyFont="1" applyFill="1" applyBorder="1" applyAlignment="1">
      <alignment horizontal="center" vertical="top" wrapText="1"/>
    </xf>
    <xf numFmtId="2" fontId="8" fillId="2" borderId="1" xfId="6" applyNumberFormat="1" applyFont="1" applyFill="1" applyBorder="1" applyAlignment="1">
      <alignment horizontal="center" vertical="center" wrapText="1"/>
    </xf>
    <xf numFmtId="0" fontId="13" fillId="3" borderId="1" xfId="6" applyFont="1" applyFill="1" applyBorder="1" applyAlignment="1">
      <alignment horizontal="center" vertical="center" wrapText="1"/>
    </xf>
    <xf numFmtId="0" fontId="8" fillId="2" borderId="1" xfId="0" applyFont="1" applyFill="1" applyBorder="1" applyAlignment="1">
      <alignment horizontal="center" vertical="center" wrapText="1"/>
    </xf>
    <xf numFmtId="0" fontId="8" fillId="2" borderId="1" xfId="0" applyFont="1" applyFill="1" applyBorder="1" applyAlignment="1">
      <alignment horizontal="center" vertical="top" wrapText="1"/>
    </xf>
    <xf numFmtId="1" fontId="73" fillId="3" borderId="1" xfId="2" applyNumberFormat="1" applyFont="1" applyFill="1" applyBorder="1" applyAlignment="1">
      <alignment horizontal="center" vertical="center" wrapText="1"/>
    </xf>
    <xf numFmtId="0" fontId="8" fillId="2" borderId="1" xfId="0" applyFont="1" applyFill="1" applyBorder="1" applyAlignment="1">
      <alignment horizontal="center" vertical="top" wrapText="1"/>
    </xf>
    <xf numFmtId="3" fontId="8" fillId="3" borderId="1" xfId="0" applyNumberFormat="1" applyFont="1" applyFill="1" applyBorder="1" applyAlignment="1">
      <alignment horizontal="right" vertical="center" wrapText="1"/>
    </xf>
    <xf numFmtId="0" fontId="8" fillId="2" borderId="0" xfId="0" applyFont="1" applyFill="1" applyBorder="1" applyAlignment="1">
      <alignment horizontal="center" vertical="top" wrapText="1"/>
    </xf>
    <xf numFmtId="1" fontId="8" fillId="0" borderId="3" xfId="0" applyNumberFormat="1" applyFont="1" applyFill="1" applyBorder="1" applyAlignment="1">
      <alignment horizontal="center" vertical="top" wrapText="1"/>
    </xf>
    <xf numFmtId="3" fontId="9" fillId="2" borderId="1" xfId="6" applyNumberFormat="1" applyFont="1" applyFill="1" applyBorder="1" applyAlignment="1">
      <alignment horizontal="center" vertical="top"/>
    </xf>
    <xf numFmtId="0" fontId="8" fillId="2" borderId="1" xfId="0" applyFont="1" applyFill="1" applyBorder="1" applyAlignment="1">
      <alignment horizontal="center" vertical="top" wrapText="1"/>
    </xf>
    <xf numFmtId="0" fontId="13" fillId="3" borderId="1" xfId="6" applyFont="1" applyFill="1" applyBorder="1" applyAlignment="1">
      <alignment horizontal="center" vertical="center" wrapText="1"/>
    </xf>
    <xf numFmtId="0" fontId="13" fillId="3" borderId="1" xfId="6" applyFont="1" applyFill="1" applyBorder="1" applyAlignment="1">
      <alignment horizontal="right" vertical="center" wrapText="1"/>
    </xf>
    <xf numFmtId="0" fontId="13" fillId="2" borderId="1" xfId="6" applyFont="1" applyFill="1" applyBorder="1" applyAlignment="1">
      <alignment horizontal="center" vertical="center" wrapText="1"/>
    </xf>
    <xf numFmtId="191" fontId="9" fillId="2" borderId="1" xfId="1" applyNumberFormat="1" applyFont="1" applyFill="1" applyBorder="1" applyAlignment="1">
      <alignment horizontal="right" vertical="top"/>
    </xf>
    <xf numFmtId="1" fontId="9" fillId="2" borderId="1" xfId="6" applyNumberFormat="1" applyFont="1" applyFill="1" applyBorder="1" applyAlignment="1">
      <alignment horizontal="right" vertical="top"/>
    </xf>
    <xf numFmtId="191" fontId="9" fillId="0" borderId="1" xfId="1" applyNumberFormat="1" applyFont="1" applyFill="1" applyBorder="1" applyAlignment="1">
      <alignment horizontal="right" vertical="top"/>
    </xf>
    <xf numFmtId="3" fontId="9" fillId="2" borderId="1" xfId="6" applyNumberFormat="1" applyFont="1" applyFill="1" applyBorder="1" applyAlignment="1">
      <alignment horizontal="right" vertical="top"/>
    </xf>
    <xf numFmtId="191" fontId="13" fillId="3" borderId="1" xfId="1" applyNumberFormat="1" applyFont="1" applyFill="1" applyBorder="1" applyAlignment="1">
      <alignment horizontal="right" vertical="top"/>
    </xf>
    <xf numFmtId="191" fontId="13" fillId="2" borderId="1" xfId="1" applyNumberFormat="1" applyFont="1" applyFill="1" applyBorder="1" applyAlignment="1">
      <alignment horizontal="right" vertical="top"/>
    </xf>
    <xf numFmtId="191" fontId="9" fillId="3" borderId="1" xfId="1" applyNumberFormat="1" applyFont="1" applyFill="1" applyBorder="1" applyAlignment="1">
      <alignment horizontal="right" vertical="top"/>
    </xf>
    <xf numFmtId="0" fontId="9" fillId="2" borderId="1" xfId="6" applyFont="1" applyFill="1" applyBorder="1" applyAlignment="1">
      <alignment horizontal="right" vertical="top"/>
    </xf>
    <xf numFmtId="3" fontId="9" fillId="2" borderId="1" xfId="1" applyNumberFormat="1" applyFont="1" applyFill="1" applyBorder="1" applyAlignment="1">
      <alignment horizontal="right" vertical="top"/>
    </xf>
    <xf numFmtId="191" fontId="13" fillId="0" borderId="1" xfId="1" applyNumberFormat="1" applyFont="1" applyFill="1" applyBorder="1" applyAlignment="1">
      <alignment horizontal="right" vertical="top" wrapText="1"/>
    </xf>
    <xf numFmtId="0" fontId="13" fillId="0" borderId="1" xfId="6" applyFont="1" applyFill="1" applyBorder="1" applyAlignment="1">
      <alignment horizontal="right" vertical="top" wrapText="1"/>
    </xf>
    <xf numFmtId="0" fontId="9" fillId="3" borderId="1" xfId="6" applyFont="1" applyFill="1" applyBorder="1" applyAlignment="1">
      <alignment horizontal="right" vertical="top"/>
    </xf>
    <xf numFmtId="191" fontId="13" fillId="2" borderId="1" xfId="1" applyNumberFormat="1" applyFont="1" applyFill="1" applyBorder="1" applyAlignment="1">
      <alignment horizontal="right" vertical="top" wrapText="1"/>
    </xf>
    <xf numFmtId="0" fontId="9" fillId="0" borderId="0" xfId="6" applyFont="1" applyFill="1" applyAlignment="1">
      <alignment horizontal="right" vertical="top"/>
    </xf>
    <xf numFmtId="0" fontId="9" fillId="30" borderId="1" xfId="6" applyFont="1" applyFill="1" applyBorder="1" applyAlignment="1">
      <alignment horizontal="center" vertical="top" wrapText="1"/>
    </xf>
    <xf numFmtId="0" fontId="9" fillId="4" borderId="1" xfId="6" applyFont="1" applyFill="1" applyBorder="1" applyAlignment="1">
      <alignment horizontal="right" vertical="top"/>
    </xf>
    <xf numFmtId="3" fontId="9" fillId="0" borderId="1" xfId="6" applyNumberFormat="1" applyFont="1" applyFill="1" applyBorder="1" applyAlignment="1">
      <alignment horizontal="right" vertical="top" wrapText="1"/>
    </xf>
    <xf numFmtId="3" fontId="8" fillId="2" borderId="1" xfId="6" applyNumberFormat="1" applyFont="1" applyFill="1" applyBorder="1" applyAlignment="1">
      <alignment horizontal="right" vertical="top"/>
    </xf>
    <xf numFmtId="3" fontId="9" fillId="4" borderId="1" xfId="6" applyNumberFormat="1" applyFont="1" applyFill="1" applyBorder="1" applyAlignment="1">
      <alignment horizontal="right" vertical="top"/>
    </xf>
    <xf numFmtId="1" fontId="8" fillId="0" borderId="1" xfId="3" applyNumberFormat="1" applyFont="1" applyFill="1" applyBorder="1" applyAlignment="1">
      <alignment horizontal="right" vertical="top" wrapText="1"/>
    </xf>
    <xf numFmtId="3" fontId="9" fillId="3" borderId="1" xfId="6" applyNumberFormat="1" applyFont="1" applyFill="1" applyBorder="1" applyAlignment="1">
      <alignment horizontal="right" vertical="top"/>
    </xf>
    <xf numFmtId="3" fontId="8" fillId="0" borderId="1" xfId="6" applyNumberFormat="1" applyFont="1" applyFill="1" applyBorder="1" applyAlignment="1">
      <alignment horizontal="right" vertical="top"/>
    </xf>
    <xf numFmtId="191" fontId="9" fillId="0" borderId="3" xfId="1" applyNumberFormat="1" applyFont="1" applyFill="1" applyBorder="1" applyAlignment="1">
      <alignment horizontal="right" vertical="top"/>
    </xf>
    <xf numFmtId="3" fontId="8" fillId="0" borderId="1" xfId="0" applyNumberFormat="1" applyFont="1" applyFill="1" applyBorder="1" applyAlignment="1">
      <alignment horizontal="right" vertical="top"/>
    </xf>
    <xf numFmtId="3" fontId="8" fillId="0" borderId="1" xfId="2" applyNumberFormat="1" applyFont="1" applyFill="1" applyBorder="1" applyAlignment="1">
      <alignment horizontal="right" vertical="top" wrapText="1"/>
    </xf>
    <xf numFmtId="191" fontId="9" fillId="2" borderId="1" xfId="249" applyNumberFormat="1" applyFont="1" applyFill="1" applyBorder="1" applyAlignment="1">
      <alignment horizontal="right" vertical="top"/>
    </xf>
    <xf numFmtId="0" fontId="9" fillId="0" borderId="1" xfId="0" applyFont="1" applyBorder="1" applyAlignment="1">
      <alignment horizontal="right" vertical="top"/>
    </xf>
    <xf numFmtId="1" fontId="9" fillId="0" borderId="1" xfId="0" applyNumberFormat="1" applyFont="1" applyBorder="1" applyAlignment="1">
      <alignment horizontal="right" vertical="top"/>
    </xf>
    <xf numFmtId="191" fontId="9" fillId="2" borderId="1" xfId="249" applyNumberFormat="1" applyFont="1" applyFill="1" applyBorder="1" applyAlignment="1">
      <alignment horizontal="right" vertical="top" wrapText="1"/>
    </xf>
    <xf numFmtId="1" fontId="13" fillId="0" borderId="1" xfId="6" applyNumberFormat="1" applyFont="1" applyFill="1" applyBorder="1" applyAlignment="1">
      <alignment horizontal="right" vertical="top" wrapText="1"/>
    </xf>
    <xf numFmtId="3" fontId="9" fillId="0" borderId="6" xfId="6" applyNumberFormat="1" applyFont="1" applyFill="1" applyBorder="1" applyAlignment="1">
      <alignment horizontal="right" vertical="top"/>
    </xf>
    <xf numFmtId="0" fontId="9" fillId="0" borderId="6" xfId="6" applyFont="1" applyFill="1" applyBorder="1" applyAlignment="1">
      <alignment horizontal="right" vertical="top"/>
    </xf>
    <xf numFmtId="3" fontId="9" fillId="0" borderId="7" xfId="6" applyNumberFormat="1" applyFont="1" applyFill="1" applyBorder="1" applyAlignment="1">
      <alignment horizontal="right" vertical="top"/>
    </xf>
    <xf numFmtId="3" fontId="9" fillId="0" borderId="0" xfId="6" applyNumberFormat="1" applyFont="1" applyFill="1" applyAlignment="1">
      <alignment horizontal="right" vertical="top"/>
    </xf>
    <xf numFmtId="0" fontId="9" fillId="0" borderId="2" xfId="6" applyFont="1" applyFill="1" applyBorder="1" applyAlignment="1">
      <alignment horizontal="right" vertical="top"/>
    </xf>
    <xf numFmtId="0" fontId="13" fillId="0" borderId="0" xfId="6" applyFont="1" applyFill="1" applyAlignment="1">
      <alignment horizontal="right" vertical="top"/>
    </xf>
    <xf numFmtId="191" fontId="8" fillId="0" borderId="1" xfId="1" applyNumberFormat="1" applyFont="1" applyFill="1" applyBorder="1" applyAlignment="1">
      <alignment horizontal="right" vertical="top"/>
    </xf>
    <xf numFmtId="191" fontId="11" fillId="3" borderId="1" xfId="1" applyNumberFormat="1" applyFont="1" applyFill="1" applyBorder="1" applyAlignment="1">
      <alignment horizontal="right" vertical="top"/>
    </xf>
    <xf numFmtId="0" fontId="9" fillId="4" borderId="1" xfId="6" applyFont="1" applyFill="1" applyBorder="1" applyAlignment="1">
      <alignment vertical="top"/>
    </xf>
    <xf numFmtId="3" fontId="9" fillId="0" borderId="1" xfId="6" applyNumberFormat="1" applyFont="1" applyFill="1" applyBorder="1" applyAlignment="1">
      <alignment horizontal="center" vertical="top"/>
    </xf>
    <xf numFmtId="3" fontId="9" fillId="4" borderId="1" xfId="6" applyNumberFormat="1" applyFont="1" applyFill="1" applyBorder="1" applyAlignment="1">
      <alignment horizontal="center" vertical="top"/>
    </xf>
    <xf numFmtId="3" fontId="9" fillId="0" borderId="3" xfId="6" applyNumberFormat="1" applyFont="1" applyFill="1" applyBorder="1" applyAlignment="1">
      <alignment horizontal="center" vertical="top"/>
    </xf>
    <xf numFmtId="0" fontId="8" fillId="0" borderId="1" xfId="3" applyFont="1" applyFill="1" applyBorder="1" applyAlignment="1">
      <alignment horizontal="center" vertical="top" wrapText="1"/>
    </xf>
    <xf numFmtId="3" fontId="9" fillId="4" borderId="3" xfId="6" applyNumberFormat="1" applyFont="1" applyFill="1" applyBorder="1" applyAlignment="1">
      <alignment horizontal="center" vertical="top"/>
    </xf>
    <xf numFmtId="3" fontId="9" fillId="2" borderId="3" xfId="6" applyNumberFormat="1" applyFont="1" applyFill="1" applyBorder="1" applyAlignment="1">
      <alignment horizontal="center" vertical="top"/>
    </xf>
    <xf numFmtId="0" fontId="9" fillId="0" borderId="3" xfId="6" applyFont="1" applyFill="1" applyBorder="1" applyAlignment="1">
      <alignment vertical="top"/>
    </xf>
    <xf numFmtId="3" fontId="9" fillId="3" borderId="1" xfId="6" applyNumberFormat="1" applyFont="1" applyFill="1" applyBorder="1" applyAlignment="1">
      <alignment horizontal="center" vertical="top"/>
    </xf>
    <xf numFmtId="3" fontId="8" fillId="0" borderId="1" xfId="6" applyNumberFormat="1" applyFont="1" applyFill="1" applyBorder="1" applyAlignment="1">
      <alignment horizontal="center" vertical="top"/>
    </xf>
    <xf numFmtId="3" fontId="8" fillId="0" borderId="1" xfId="0" applyNumberFormat="1" applyFont="1" applyFill="1" applyBorder="1" applyAlignment="1">
      <alignment horizontal="center" vertical="top"/>
    </xf>
    <xf numFmtId="3" fontId="8" fillId="0" borderId="1" xfId="2" applyNumberFormat="1" applyFont="1" applyFill="1" applyBorder="1" applyAlignment="1">
      <alignment horizontal="center" vertical="top" wrapText="1"/>
    </xf>
    <xf numFmtId="0" fontId="9" fillId="0" borderId="1" xfId="0" applyFont="1" applyBorder="1" applyAlignment="1">
      <alignment vertical="top"/>
    </xf>
    <xf numFmtId="0" fontId="9" fillId="0" borderId="6" xfId="6" applyFont="1" applyFill="1" applyBorder="1" applyAlignment="1">
      <alignment horizontal="center" vertical="top"/>
    </xf>
    <xf numFmtId="0" fontId="9" fillId="0" borderId="7" xfId="6" applyFont="1" applyFill="1" applyBorder="1" applyAlignment="1">
      <alignment horizontal="center" vertical="top"/>
    </xf>
    <xf numFmtId="0" fontId="9" fillId="0" borderId="6" xfId="6" applyFont="1" applyFill="1" applyBorder="1" applyAlignment="1">
      <alignment vertical="top"/>
    </xf>
    <xf numFmtId="0" fontId="9" fillId="0" borderId="6" xfId="6" applyFont="1" applyFill="1" applyBorder="1" applyAlignment="1">
      <alignment vertical="top" wrapText="1"/>
    </xf>
    <xf numFmtId="0" fontId="9" fillId="0" borderId="2" xfId="6" applyFont="1" applyFill="1" applyBorder="1" applyAlignment="1">
      <alignment vertical="top"/>
    </xf>
    <xf numFmtId="0" fontId="9" fillId="2" borderId="1" xfId="6" applyFont="1" applyFill="1" applyBorder="1" applyAlignment="1">
      <alignment horizontal="center" vertical="top" wrapText="1"/>
    </xf>
    <xf numFmtId="1" fontId="75" fillId="2" borderId="1" xfId="0" applyNumberFormat="1" applyFont="1" applyFill="1" applyBorder="1" applyAlignment="1">
      <alignment horizontal="left" vertical="top" wrapText="1"/>
    </xf>
    <xf numFmtId="0" fontId="8" fillId="2" borderId="2" xfId="0" applyFont="1" applyFill="1" applyBorder="1" applyAlignment="1">
      <alignment horizontal="center" vertical="top" wrapText="1"/>
    </xf>
    <xf numFmtId="49" fontId="8" fillId="2" borderId="1" xfId="0" applyNumberFormat="1" applyFont="1" applyFill="1" applyBorder="1" applyAlignment="1">
      <alignment horizontal="center" vertical="center" wrapText="1"/>
    </xf>
    <xf numFmtId="49" fontId="8" fillId="2" borderId="1" xfId="0" applyNumberFormat="1" applyFont="1" applyFill="1" applyBorder="1" applyAlignment="1">
      <alignment horizontal="left" vertical="center" wrapText="1"/>
    </xf>
    <xf numFmtId="1" fontId="8" fillId="0" borderId="2" xfId="2" applyNumberFormat="1" applyFont="1" applyFill="1" applyBorder="1" applyAlignment="1">
      <alignment horizontal="center" vertical="center" wrapText="1"/>
    </xf>
    <xf numFmtId="191" fontId="9" fillId="0" borderId="0" xfId="6" applyNumberFormat="1" applyFont="1" applyFill="1" applyAlignment="1">
      <alignment vertical="top"/>
    </xf>
    <xf numFmtId="0" fontId="9" fillId="0" borderId="0" xfId="6" applyFont="1" applyFill="1" applyAlignment="1">
      <alignment vertical="top" wrapText="1"/>
    </xf>
    <xf numFmtId="49" fontId="71" fillId="27" borderId="3" xfId="0" applyNumberFormat="1" applyFont="1" applyFill="1" applyBorder="1" applyAlignment="1">
      <alignment horizontal="center" vertical="top" wrapText="1"/>
    </xf>
    <xf numFmtId="1" fontId="9" fillId="0" borderId="0" xfId="6" applyNumberFormat="1" applyFont="1" applyFill="1" applyAlignment="1">
      <alignment horizontal="center" vertical="top"/>
    </xf>
    <xf numFmtId="170" fontId="8" fillId="0" borderId="1" xfId="0" applyNumberFormat="1" applyFont="1" applyFill="1" applyBorder="1" applyAlignment="1">
      <alignment horizontal="center" vertical="center" wrapText="1"/>
    </xf>
    <xf numFmtId="9" fontId="8" fillId="0" borderId="1" xfId="0" applyNumberFormat="1" applyFont="1" applyFill="1" applyBorder="1" applyAlignment="1">
      <alignment horizontal="center" vertical="center" wrapText="1"/>
    </xf>
    <xf numFmtId="0" fontId="13" fillId="2" borderId="26" xfId="6" applyFont="1" applyFill="1" applyBorder="1" applyAlignment="1">
      <alignment horizontal="center" vertical="top"/>
    </xf>
    <xf numFmtId="0" fontId="13" fillId="2" borderId="2" xfId="6" applyFont="1" applyFill="1" applyBorder="1" applyAlignment="1">
      <alignment horizontal="center" vertical="top" wrapText="1"/>
    </xf>
    <xf numFmtId="1" fontId="73" fillId="2" borderId="1" xfId="2" applyNumberFormat="1" applyFont="1" applyFill="1" applyBorder="1" applyAlignment="1">
      <alignment horizontal="center" vertical="center" wrapText="1"/>
    </xf>
    <xf numFmtId="0" fontId="9" fillId="2" borderId="2" xfId="6" applyFont="1" applyFill="1" applyBorder="1" applyAlignment="1">
      <alignment horizontal="left" vertical="top" wrapText="1"/>
    </xf>
    <xf numFmtId="49" fontId="11" fillId="2" borderId="3" xfId="6" applyNumberFormat="1" applyFont="1" applyFill="1" applyBorder="1" applyAlignment="1">
      <alignment horizontal="center" vertical="center" wrapText="1"/>
    </xf>
    <xf numFmtId="2" fontId="11" fillId="2" borderId="1" xfId="6" applyNumberFormat="1" applyFont="1" applyFill="1" applyBorder="1" applyAlignment="1">
      <alignment horizontal="center" vertical="center" wrapText="1"/>
    </xf>
    <xf numFmtId="0" fontId="9" fillId="3" borderId="1" xfId="6" applyFont="1" applyFill="1" applyBorder="1" applyAlignment="1">
      <alignment horizontal="center" vertical="top"/>
    </xf>
    <xf numFmtId="0" fontId="9" fillId="2" borderId="1" xfId="6" applyFont="1" applyFill="1" applyBorder="1" applyAlignment="1">
      <alignment horizontal="center" vertical="top"/>
    </xf>
    <xf numFmtId="0" fontId="13" fillId="2" borderId="0" xfId="6" applyFont="1" applyFill="1" applyAlignment="1">
      <alignment horizontal="center" vertical="top"/>
    </xf>
    <xf numFmtId="191" fontId="9" fillId="2" borderId="1" xfId="1" applyNumberFormat="1" applyFont="1" applyFill="1" applyBorder="1" applyAlignment="1">
      <alignment horizontal="center" vertical="center"/>
    </xf>
    <xf numFmtId="0" fontId="9" fillId="2" borderId="3" xfId="6" applyFont="1" applyFill="1" applyBorder="1" applyAlignment="1">
      <alignment horizontal="center" vertical="center"/>
    </xf>
    <xf numFmtId="0" fontId="13" fillId="2" borderId="1" xfId="6" applyFont="1" applyFill="1" applyBorder="1" applyAlignment="1">
      <alignment horizontal="center" vertical="center"/>
    </xf>
    <xf numFmtId="0" fontId="13" fillId="3" borderId="1" xfId="6" applyFont="1" applyFill="1" applyBorder="1" applyAlignment="1">
      <alignment horizontal="right" vertical="center"/>
    </xf>
    <xf numFmtId="1" fontId="13" fillId="3" borderId="1" xfId="6" applyNumberFormat="1" applyFont="1" applyFill="1" applyBorder="1" applyAlignment="1">
      <alignment horizontal="right" vertical="center"/>
    </xf>
    <xf numFmtId="0" fontId="9" fillId="2" borderId="1" xfId="6" applyFont="1" applyFill="1" applyBorder="1" applyAlignment="1">
      <alignment horizontal="right" vertical="center"/>
    </xf>
    <xf numFmtId="0" fontId="9" fillId="2" borderId="1" xfId="6" applyFont="1" applyFill="1" applyBorder="1" applyAlignment="1">
      <alignment horizontal="right" vertical="center" wrapText="1"/>
    </xf>
    <xf numFmtId="0" fontId="13" fillId="2" borderId="1" xfId="6" applyFont="1" applyFill="1" applyBorder="1" applyAlignment="1">
      <alignment vertical="top"/>
    </xf>
    <xf numFmtId="0" fontId="71" fillId="2" borderId="0" xfId="0" applyFont="1" applyFill="1" applyAlignment="1">
      <alignment vertical="top" wrapText="1"/>
    </xf>
    <xf numFmtId="0" fontId="9" fillId="2" borderId="0" xfId="6" applyFont="1" applyFill="1" applyAlignment="1">
      <alignment horizontal="center" vertical="center"/>
    </xf>
    <xf numFmtId="2" fontId="9" fillId="2" borderId="6" xfId="6" applyNumberFormat="1" applyFont="1" applyFill="1" applyBorder="1" applyAlignment="1">
      <alignment horizontal="center" vertical="center" wrapText="1"/>
    </xf>
    <xf numFmtId="0" fontId="9" fillId="2" borderId="6" xfId="6" applyFont="1" applyFill="1" applyBorder="1" applyAlignment="1">
      <alignment horizontal="center" vertical="center" wrapText="1"/>
    </xf>
    <xf numFmtId="191" fontId="9" fillId="0" borderId="1" xfId="1" applyNumberFormat="1" applyFont="1" applyFill="1" applyBorder="1" applyAlignment="1">
      <alignment horizontal="right" vertical="top" wrapText="1"/>
    </xf>
    <xf numFmtId="49" fontId="9" fillId="2" borderId="3" xfId="6" applyNumberFormat="1" applyFont="1" applyFill="1" applyBorder="1" applyAlignment="1">
      <alignment horizontal="center" vertical="top"/>
    </xf>
    <xf numFmtId="0" fontId="70" fillId="2" borderId="1" xfId="0" applyFont="1" applyFill="1" applyBorder="1" applyAlignment="1" applyProtection="1">
      <alignment horizontal="left" vertical="center" wrapText="1"/>
      <protection locked="0"/>
    </xf>
    <xf numFmtId="1" fontId="70" fillId="2" borderId="1" xfId="0" applyNumberFormat="1" applyFont="1" applyFill="1" applyBorder="1" applyAlignment="1">
      <alignment horizontal="left" vertical="top" wrapText="1"/>
    </xf>
    <xf numFmtId="2" fontId="75" fillId="2" borderId="1" xfId="0" applyNumberFormat="1" applyFont="1" applyFill="1" applyBorder="1" applyAlignment="1">
      <alignment horizontal="right" vertical="top" wrapText="1"/>
    </xf>
    <xf numFmtId="1" fontId="58" fillId="27" borderId="1" xfId="0" applyNumberFormat="1" applyFont="1" applyFill="1" applyBorder="1" applyAlignment="1">
      <alignment horizontal="center" vertical="top" wrapText="1"/>
    </xf>
    <xf numFmtId="2" fontId="70" fillId="2" borderId="1" xfId="0" applyNumberFormat="1" applyFont="1" applyFill="1" applyBorder="1" applyAlignment="1">
      <alignment horizontal="left" vertical="top" wrapText="1"/>
    </xf>
    <xf numFmtId="1" fontId="70" fillId="2" borderId="1" xfId="0" applyNumberFormat="1" applyFont="1" applyFill="1" applyBorder="1" applyAlignment="1">
      <alignment horizontal="center" vertical="top" wrapText="1"/>
    </xf>
    <xf numFmtId="9" fontId="70" fillId="2" borderId="1" xfId="0" applyNumberFormat="1" applyFont="1" applyFill="1" applyBorder="1" applyAlignment="1">
      <alignment horizontal="right" vertical="top" wrapText="1"/>
    </xf>
    <xf numFmtId="2" fontId="70" fillId="2" borderId="1" xfId="0" applyNumberFormat="1" applyFont="1" applyFill="1" applyBorder="1" applyAlignment="1">
      <alignment horizontal="right" vertical="top" wrapText="1"/>
    </xf>
    <xf numFmtId="0" fontId="70" fillId="2" borderId="0" xfId="0" applyFont="1" applyFill="1" applyAlignment="1">
      <alignment horizontal="center" vertical="top" wrapText="1"/>
    </xf>
    <xf numFmtId="49" fontId="70" fillId="2" borderId="0" xfId="0" applyNumberFormat="1" applyFont="1" applyFill="1" applyBorder="1" applyAlignment="1">
      <alignment horizontal="center" vertical="top" wrapText="1"/>
    </xf>
    <xf numFmtId="168" fontId="70" fillId="2" borderId="1" xfId="0" applyNumberFormat="1" applyFont="1" applyFill="1" applyBorder="1" applyAlignment="1">
      <alignment horizontal="center" vertical="top" wrapText="1"/>
    </xf>
    <xf numFmtId="2" fontId="75" fillId="2" borderId="1" xfId="0" applyNumberFormat="1" applyFont="1" applyFill="1" applyBorder="1" applyAlignment="1">
      <alignment horizontal="left" vertical="top" wrapText="1"/>
    </xf>
    <xf numFmtId="9" fontId="75" fillId="2" borderId="1" xfId="0" applyNumberFormat="1" applyFont="1" applyFill="1" applyBorder="1" applyAlignment="1">
      <alignment horizontal="right" vertical="top" wrapText="1"/>
    </xf>
    <xf numFmtId="1" fontId="75" fillId="2" borderId="1" xfId="0" applyNumberFormat="1" applyFont="1" applyFill="1" applyBorder="1" applyAlignment="1">
      <alignment horizontal="right" vertical="top" wrapText="1"/>
    </xf>
    <xf numFmtId="0" fontId="70" fillId="2" borderId="1" xfId="3" applyFont="1" applyFill="1" applyBorder="1" applyAlignment="1">
      <alignment vertical="top" wrapText="1"/>
    </xf>
    <xf numFmtId="49" fontId="8" fillId="2" borderId="1" xfId="0" applyNumberFormat="1" applyFont="1" applyFill="1" applyBorder="1" applyAlignment="1">
      <alignment horizontal="right" vertical="center"/>
    </xf>
    <xf numFmtId="0" fontId="8" fillId="2" borderId="1" xfId="0" applyFont="1" applyFill="1" applyBorder="1" applyAlignment="1">
      <alignment horizontal="center" vertical="top" wrapText="1"/>
    </xf>
    <xf numFmtId="0" fontId="8" fillId="2" borderId="1" xfId="0" applyFont="1" applyFill="1" applyBorder="1" applyAlignment="1">
      <alignment horizontal="center" vertical="center" wrapText="1"/>
    </xf>
    <xf numFmtId="49" fontId="8" fillId="2" borderId="1" xfId="0" applyNumberFormat="1" applyFont="1" applyFill="1" applyBorder="1" applyAlignment="1">
      <alignment horizontal="center" vertical="center" wrapText="1"/>
    </xf>
    <xf numFmtId="49" fontId="8" fillId="2" borderId="1" xfId="0" applyNumberFormat="1" applyFont="1" applyFill="1" applyBorder="1" applyAlignment="1">
      <alignment horizontal="left" vertical="center" wrapText="1"/>
    </xf>
    <xf numFmtId="0" fontId="8" fillId="2" borderId="1" xfId="2" applyFont="1" applyFill="1" applyBorder="1" applyAlignment="1">
      <alignment horizontal="center" vertical="center" wrapText="1"/>
    </xf>
    <xf numFmtId="0" fontId="13" fillId="2" borderId="1" xfId="6" applyFont="1" applyFill="1" applyBorder="1" applyAlignment="1">
      <alignment horizontal="center" vertical="center" wrapText="1"/>
    </xf>
    <xf numFmtId="0" fontId="8" fillId="0" borderId="6" xfId="0" applyFont="1" applyFill="1" applyBorder="1" applyAlignment="1">
      <alignment horizontal="center" vertical="center" wrapText="1"/>
    </xf>
    <xf numFmtId="0" fontId="13" fillId="0" borderId="3" xfId="6" applyFont="1" applyFill="1" applyBorder="1" applyAlignment="1">
      <alignment vertical="top" wrapText="1"/>
    </xf>
    <xf numFmtId="0" fontId="13" fillId="0" borderId="4" xfId="6" applyFont="1" applyFill="1" applyBorder="1" applyAlignment="1">
      <alignment vertical="top" wrapText="1"/>
    </xf>
    <xf numFmtId="49" fontId="13" fillId="2" borderId="0" xfId="6" applyNumberFormat="1" applyFont="1" applyFill="1" applyAlignment="1">
      <alignment horizontal="center" vertical="top"/>
    </xf>
    <xf numFmtId="0" fontId="73" fillId="2" borderId="0" xfId="0" applyFont="1" applyFill="1" applyAlignment="1">
      <alignment vertical="top" wrapText="1"/>
    </xf>
    <xf numFmtId="0" fontId="73" fillId="0" borderId="7" xfId="0" applyFont="1" applyFill="1" applyBorder="1" applyAlignment="1">
      <alignment horizontal="center" vertical="center" wrapText="1"/>
    </xf>
    <xf numFmtId="49" fontId="13" fillId="2" borderId="1" xfId="6" applyNumberFormat="1" applyFont="1" applyFill="1" applyBorder="1" applyAlignment="1">
      <alignment horizontal="center" vertical="center"/>
    </xf>
    <xf numFmtId="0" fontId="13" fillId="2" borderId="1" xfId="6" applyFont="1" applyFill="1" applyBorder="1" applyAlignment="1">
      <alignment horizontal="left" vertical="center" wrapText="1"/>
    </xf>
    <xf numFmtId="49" fontId="13" fillId="2" borderId="1" xfId="6" applyNumberFormat="1" applyFont="1" applyFill="1" applyBorder="1" applyAlignment="1">
      <alignment horizontal="right" vertical="center"/>
    </xf>
    <xf numFmtId="0" fontId="13" fillId="2" borderId="1" xfId="6" applyFont="1" applyFill="1" applyBorder="1" applyAlignment="1">
      <alignment horizontal="right" vertical="center" wrapText="1"/>
    </xf>
    <xf numFmtId="49" fontId="13" fillId="2" borderId="6" xfId="6" applyNumberFormat="1" applyFont="1" applyFill="1" applyBorder="1" applyAlignment="1">
      <alignment horizontal="center" vertical="top"/>
    </xf>
    <xf numFmtId="0" fontId="13" fillId="2" borderId="6" xfId="6" applyFont="1" applyFill="1" applyBorder="1" applyAlignment="1">
      <alignment horizontal="left" vertical="top" wrapText="1"/>
    </xf>
    <xf numFmtId="49" fontId="70" fillId="2" borderId="6" xfId="0" applyNumberFormat="1" applyFont="1" applyFill="1" applyBorder="1" applyAlignment="1">
      <alignment horizontal="center" vertical="top" wrapText="1"/>
    </xf>
    <xf numFmtId="0" fontId="70" fillId="2" borderId="6" xfId="0" applyFont="1" applyFill="1" applyBorder="1" applyAlignment="1">
      <alignment horizontal="center" vertical="top" wrapText="1"/>
    </xf>
    <xf numFmtId="1" fontId="73" fillId="2" borderId="1" xfId="0" applyNumberFormat="1" applyFont="1" applyFill="1" applyBorder="1" applyAlignment="1">
      <alignment horizontal="right" vertical="center" wrapText="1"/>
    </xf>
    <xf numFmtId="49" fontId="13" fillId="2" borderId="1" xfId="6" applyNumberFormat="1" applyFont="1" applyFill="1" applyBorder="1" applyAlignment="1">
      <alignment horizontal="center" vertical="top"/>
    </xf>
    <xf numFmtId="0" fontId="9" fillId="0" borderId="1" xfId="6" applyFont="1" applyFill="1" applyBorder="1" applyAlignment="1">
      <alignment horizontal="right" vertical="top" wrapText="1"/>
    </xf>
    <xf numFmtId="3" fontId="9" fillId="0" borderId="1" xfId="6" applyNumberFormat="1" applyFont="1" applyFill="1" applyBorder="1" applyAlignment="1">
      <alignment horizontal="right" vertical="top"/>
    </xf>
    <xf numFmtId="0" fontId="9" fillId="0" borderId="1" xfId="6" applyFont="1" applyFill="1" applyBorder="1" applyAlignment="1">
      <alignment horizontal="right" vertical="top"/>
    </xf>
    <xf numFmtId="0" fontId="9" fillId="0" borderId="1" xfId="6" applyFont="1" applyFill="1" applyBorder="1" applyAlignment="1">
      <alignment horizontal="center" vertical="top"/>
    </xf>
    <xf numFmtId="0" fontId="9" fillId="3" borderId="1" xfId="6" applyFont="1" applyFill="1" applyBorder="1" applyAlignment="1">
      <alignment horizontal="center" vertical="top" wrapText="1"/>
    </xf>
    <xf numFmtId="1" fontId="75" fillId="2" borderId="1" xfId="0" applyNumberFormat="1" applyFont="1" applyFill="1" applyBorder="1" applyAlignment="1">
      <alignment horizontal="left" vertical="top" wrapText="1"/>
    </xf>
    <xf numFmtId="0" fontId="8" fillId="2" borderId="2" xfId="0" applyFont="1" applyFill="1" applyBorder="1" applyAlignment="1">
      <alignment horizontal="center" vertical="top" wrapText="1"/>
    </xf>
    <xf numFmtId="49" fontId="8" fillId="2" borderId="1" xfId="0" applyNumberFormat="1" applyFont="1" applyFill="1" applyBorder="1" applyAlignment="1">
      <alignment horizontal="center" vertical="center" wrapText="1"/>
    </xf>
    <xf numFmtId="49" fontId="8" fillId="2" borderId="1" xfId="0" applyNumberFormat="1" applyFont="1" applyFill="1" applyBorder="1" applyAlignment="1">
      <alignment horizontal="left" vertical="center" wrapText="1"/>
    </xf>
    <xf numFmtId="1" fontId="8" fillId="0" borderId="2" xfId="2" applyNumberFormat="1" applyFont="1" applyFill="1" applyBorder="1" applyAlignment="1">
      <alignment horizontal="center" vertical="center" wrapText="1"/>
    </xf>
    <xf numFmtId="0" fontId="13" fillId="2" borderId="1" xfId="6" applyFont="1" applyFill="1" applyBorder="1" applyAlignment="1">
      <alignment horizontal="right" vertical="top"/>
    </xf>
    <xf numFmtId="1" fontId="8" fillId="0" borderId="0" xfId="2" applyNumberFormat="1" applyFont="1" applyFill="1" applyBorder="1" applyAlignment="1">
      <alignment vertical="center" wrapText="1"/>
    </xf>
    <xf numFmtId="1" fontId="11" fillId="0" borderId="0" xfId="2" applyNumberFormat="1" applyFont="1" applyFill="1" applyBorder="1" applyAlignment="1">
      <alignment vertical="center" wrapText="1"/>
    </xf>
    <xf numFmtId="0" fontId="11" fillId="0" borderId="1" xfId="5" applyFont="1" applyBorder="1" applyAlignment="1">
      <alignment vertical="center" wrapText="1"/>
    </xf>
    <xf numFmtId="1" fontId="8" fillId="0" borderId="1" xfId="2" applyNumberFormat="1" applyFont="1" applyFill="1" applyBorder="1" applyAlignment="1">
      <alignment vertical="center" wrapText="1"/>
    </xf>
    <xf numFmtId="49" fontId="8" fillId="0" borderId="1" xfId="2" applyNumberFormat="1" applyFont="1" applyFill="1" applyBorder="1" applyAlignment="1">
      <alignment vertical="center" wrapText="1"/>
    </xf>
    <xf numFmtId="1" fontId="11" fillId="28" borderId="1" xfId="0" applyNumberFormat="1" applyFont="1" applyFill="1" applyBorder="1" applyAlignment="1">
      <alignment vertical="center" wrapText="1"/>
    </xf>
    <xf numFmtId="1" fontId="8" fillId="27" borderId="1" xfId="0" applyNumberFormat="1" applyFont="1" applyFill="1" applyBorder="1" applyAlignment="1">
      <alignment vertical="center" wrapText="1"/>
    </xf>
    <xf numFmtId="1" fontId="8" fillId="28" borderId="1" xfId="0" applyNumberFormat="1" applyFont="1" applyFill="1" applyBorder="1" applyAlignment="1">
      <alignment vertical="center" wrapText="1"/>
    </xf>
    <xf numFmtId="1" fontId="8" fillId="27" borderId="1" xfId="3" applyNumberFormat="1" applyFont="1" applyFill="1" applyBorder="1" applyAlignment="1">
      <alignment vertical="center" wrapText="1"/>
    </xf>
    <xf numFmtId="1" fontId="8" fillId="2" borderId="2" xfId="0" applyNumberFormat="1" applyFont="1" applyFill="1" applyBorder="1" applyAlignment="1">
      <alignment vertical="center" wrapText="1"/>
    </xf>
    <xf numFmtId="1" fontId="8" fillId="0" borderId="6" xfId="0" applyNumberFormat="1" applyFont="1" applyFill="1" applyBorder="1" applyAlignment="1">
      <alignment vertical="center" wrapText="1"/>
    </xf>
    <xf numFmtId="1" fontId="8" fillId="0" borderId="2" xfId="0" applyNumberFormat="1" applyFont="1" applyFill="1" applyBorder="1" applyAlignment="1">
      <alignment vertical="center" wrapText="1"/>
    </xf>
    <xf numFmtId="1" fontId="8" fillId="0" borderId="7" xfId="0" applyNumberFormat="1" applyFont="1" applyFill="1" applyBorder="1" applyAlignment="1">
      <alignment vertical="center" wrapText="1"/>
    </xf>
    <xf numFmtId="1" fontId="8" fillId="28" borderId="6" xfId="0" applyNumberFormat="1" applyFont="1" applyFill="1" applyBorder="1" applyAlignment="1">
      <alignment vertical="center" wrapText="1"/>
    </xf>
    <xf numFmtId="0" fontId="11" fillId="3" borderId="1" xfId="3" applyFont="1" applyFill="1" applyBorder="1" applyAlignment="1">
      <alignment vertical="center" wrapText="1"/>
    </xf>
    <xf numFmtId="1" fontId="8" fillId="3" borderId="2" xfId="0" applyNumberFormat="1" applyFont="1" applyFill="1" applyBorder="1" applyAlignment="1">
      <alignment vertical="center" wrapText="1"/>
    </xf>
    <xf numFmtId="1" fontId="11" fillId="3" borderId="2" xfId="0" applyNumberFormat="1" applyFont="1" applyFill="1" applyBorder="1" applyAlignment="1">
      <alignment vertical="center" wrapText="1"/>
    </xf>
    <xf numFmtId="1" fontId="8" fillId="2" borderId="7" xfId="0" applyNumberFormat="1" applyFont="1" applyFill="1" applyBorder="1" applyAlignment="1">
      <alignment vertical="center" wrapText="1"/>
    </xf>
    <xf numFmtId="1" fontId="11" fillId="3" borderId="1" xfId="0" applyNumberFormat="1" applyFont="1" applyFill="1" applyBorder="1" applyAlignment="1">
      <alignment vertical="center" wrapText="1"/>
    </xf>
    <xf numFmtId="3" fontId="9" fillId="0" borderId="1" xfId="6" applyNumberFormat="1" applyFont="1" applyFill="1" applyBorder="1" applyAlignment="1">
      <alignment vertical="center"/>
    </xf>
    <xf numFmtId="1" fontId="8" fillId="4" borderId="4" xfId="0" applyNumberFormat="1" applyFont="1" applyFill="1" applyBorder="1" applyAlignment="1">
      <alignment vertical="center" wrapText="1"/>
    </xf>
    <xf numFmtId="49" fontId="16" fillId="4" borderId="4" xfId="0" applyNumberFormat="1" applyFont="1" applyFill="1" applyBorder="1" applyAlignment="1">
      <alignment vertical="center" wrapText="1"/>
    </xf>
    <xf numFmtId="1" fontId="16" fillId="4" borderId="4" xfId="0" applyNumberFormat="1" applyFont="1" applyFill="1" applyBorder="1" applyAlignment="1">
      <alignment vertical="center" wrapText="1"/>
    </xf>
    <xf numFmtId="0" fontId="73" fillId="3" borderId="1" xfId="280" applyFont="1" applyFill="1" applyBorder="1" applyAlignment="1">
      <alignment vertical="center"/>
    </xf>
    <xf numFmtId="0" fontId="73" fillId="3" borderId="1" xfId="280" applyFont="1" applyFill="1" applyBorder="1" applyAlignment="1">
      <alignment vertical="center" wrapText="1"/>
    </xf>
    <xf numFmtId="191" fontId="9" fillId="3" borderId="1" xfId="1" applyNumberFormat="1" applyFont="1" applyFill="1" applyBorder="1" applyAlignment="1">
      <alignment vertical="center"/>
    </xf>
    <xf numFmtId="0" fontId="13" fillId="2" borderId="1" xfId="6" applyFont="1" applyFill="1" applyBorder="1" applyAlignment="1">
      <alignment vertical="center" wrapText="1"/>
    </xf>
    <xf numFmtId="1" fontId="73" fillId="34" borderId="1" xfId="2" applyNumberFormat="1" applyFont="1" applyFill="1" applyBorder="1" applyAlignment="1">
      <alignment vertical="center" wrapText="1"/>
    </xf>
    <xf numFmtId="1" fontId="77" fillId="2" borderId="1" xfId="0" applyNumberFormat="1" applyFont="1" applyFill="1" applyBorder="1" applyAlignment="1">
      <alignment vertical="center" wrapText="1"/>
    </xf>
    <xf numFmtId="0" fontId="73" fillId="34" borderId="1" xfId="0" applyFont="1" applyFill="1" applyBorder="1" applyAlignment="1">
      <alignment vertical="center" wrapText="1"/>
    </xf>
    <xf numFmtId="1" fontId="77" fillId="2" borderId="1" xfId="2" applyNumberFormat="1" applyFont="1" applyFill="1" applyBorder="1" applyAlignment="1">
      <alignment vertical="center" wrapText="1"/>
    </xf>
    <xf numFmtId="0" fontId="77" fillId="2" borderId="1" xfId="0" applyFont="1" applyFill="1" applyBorder="1" applyAlignment="1">
      <alignment vertical="center" wrapText="1"/>
    </xf>
    <xf numFmtId="1" fontId="73" fillId="34" borderId="2" xfId="2" applyNumberFormat="1" applyFont="1" applyFill="1" applyBorder="1" applyAlignment="1">
      <alignment vertical="center" wrapText="1"/>
    </xf>
    <xf numFmtId="1" fontId="73" fillId="34" borderId="1" xfId="0" applyNumberFormat="1" applyFont="1" applyFill="1" applyBorder="1" applyAlignment="1">
      <alignment vertical="center" wrapText="1"/>
    </xf>
    <xf numFmtId="1" fontId="71" fillId="2" borderId="1" xfId="0" applyNumberFormat="1" applyFont="1" applyFill="1" applyBorder="1" applyAlignment="1">
      <alignment vertical="center" wrapText="1"/>
    </xf>
    <xf numFmtId="1" fontId="71" fillId="2" borderId="1" xfId="2" applyNumberFormat="1" applyFont="1" applyFill="1" applyBorder="1" applyAlignment="1">
      <alignment vertical="center" wrapText="1"/>
    </xf>
    <xf numFmtId="0" fontId="78" fillId="2" borderId="1" xfId="0" applyFont="1" applyFill="1" applyBorder="1" applyAlignment="1">
      <alignment vertical="center" wrapText="1"/>
    </xf>
    <xf numFmtId="49" fontId="73" fillId="34" borderId="1" xfId="2" applyNumberFormat="1" applyFont="1" applyFill="1" applyBorder="1" applyAlignment="1">
      <alignment vertical="center" wrapText="1"/>
    </xf>
    <xf numFmtId="191" fontId="9" fillId="2" borderId="1" xfId="1" applyNumberFormat="1" applyFont="1" applyFill="1" applyBorder="1" applyAlignment="1">
      <alignment vertical="center"/>
    </xf>
    <xf numFmtId="1" fontId="71" fillId="27" borderId="1" xfId="2" applyNumberFormat="1" applyFont="1" applyFill="1" applyBorder="1" applyAlignment="1">
      <alignment vertical="center" wrapText="1"/>
    </xf>
    <xf numFmtId="1" fontId="58" fillId="0" borderId="1" xfId="0" applyNumberFormat="1" applyFont="1" applyFill="1" applyBorder="1" applyAlignment="1">
      <alignment vertical="center" wrapText="1"/>
    </xf>
    <xf numFmtId="1" fontId="58" fillId="3" borderId="1" xfId="0" applyNumberFormat="1" applyFont="1" applyFill="1" applyBorder="1" applyAlignment="1">
      <alignment vertical="center" wrapText="1"/>
    </xf>
    <xf numFmtId="1" fontId="8" fillId="2" borderId="0" xfId="0" applyNumberFormat="1" applyFont="1" applyFill="1" applyBorder="1" applyAlignment="1">
      <alignment vertical="center" wrapText="1"/>
    </xf>
    <xf numFmtId="1" fontId="8" fillId="0" borderId="0" xfId="0" applyNumberFormat="1" applyFont="1" applyFill="1" applyAlignment="1">
      <alignment vertical="center" wrapText="1"/>
    </xf>
    <xf numFmtId="0" fontId="11" fillId="0" borderId="0" xfId="0" applyFont="1" applyFill="1" applyAlignment="1">
      <alignment vertical="center" wrapText="1"/>
    </xf>
    <xf numFmtId="1" fontId="8" fillId="0" borderId="0" xfId="0" applyNumberFormat="1" applyFont="1" applyFill="1" applyBorder="1" applyAlignment="1">
      <alignment vertical="center" wrapText="1"/>
    </xf>
    <xf numFmtId="1" fontId="58" fillId="27" borderId="1" xfId="0" applyNumberFormat="1" applyFont="1" applyFill="1" applyBorder="1" applyAlignment="1">
      <alignment vertical="center" wrapText="1"/>
    </xf>
    <xf numFmtId="0" fontId="8" fillId="28" borderId="0" xfId="0" applyFont="1" applyFill="1" applyAlignment="1">
      <alignment vertical="center" wrapText="1"/>
    </xf>
    <xf numFmtId="1" fontId="58" fillId="2" borderId="1" xfId="0" applyNumberFormat="1" applyFont="1" applyFill="1" applyBorder="1" applyAlignment="1">
      <alignment vertical="center" wrapText="1"/>
    </xf>
    <xf numFmtId="2" fontId="73" fillId="34" borderId="1" xfId="0" applyNumberFormat="1" applyFont="1" applyFill="1" applyBorder="1" applyAlignment="1">
      <alignment vertical="center" wrapText="1"/>
    </xf>
    <xf numFmtId="49" fontId="11" fillId="3" borderId="10" xfId="6" applyNumberFormat="1" applyFont="1" applyFill="1" applyBorder="1" applyAlignment="1">
      <alignment vertical="center" wrapText="1"/>
    </xf>
    <xf numFmtId="49" fontId="11" fillId="2" borderId="3" xfId="11" applyNumberFormat="1" applyFont="1" applyFill="1" applyBorder="1" applyAlignment="1">
      <alignment horizontal="center" vertical="top" wrapText="1"/>
    </xf>
    <xf numFmtId="0" fontId="11" fillId="2" borderId="1" xfId="11" applyNumberFormat="1" applyFont="1" applyFill="1" applyBorder="1" applyAlignment="1">
      <alignment horizontal="center" vertical="top" wrapText="1"/>
    </xf>
    <xf numFmtId="49" fontId="8" fillId="2" borderId="3" xfId="6" applyNumberFormat="1" applyFont="1" applyFill="1" applyBorder="1" applyAlignment="1">
      <alignment horizontal="center" vertical="top" wrapText="1"/>
    </xf>
    <xf numFmtId="49" fontId="11" fillId="2" borderId="3" xfId="6" applyNumberFormat="1" applyFont="1" applyFill="1" applyBorder="1" applyAlignment="1">
      <alignment horizontal="center" vertical="top" wrapText="1"/>
    </xf>
    <xf numFmtId="49" fontId="8" fillId="27" borderId="3" xfId="0" applyNumberFormat="1" applyFont="1" applyFill="1" applyBorder="1" applyAlignment="1">
      <alignment horizontal="center" vertical="top" wrapText="1"/>
    </xf>
    <xf numFmtId="49" fontId="11" fillId="0" borderId="10" xfId="6" applyNumberFormat="1" applyFont="1" applyFill="1" applyBorder="1" applyAlignment="1">
      <alignment horizontal="center" vertical="top" wrapText="1"/>
    </xf>
    <xf numFmtId="49" fontId="11" fillId="0" borderId="3" xfId="6" applyNumberFormat="1" applyFont="1" applyFill="1" applyBorder="1" applyAlignment="1">
      <alignment horizontal="center" vertical="top" wrapText="1"/>
    </xf>
    <xf numFmtId="0" fontId="84" fillId="0" borderId="1" xfId="0" applyFont="1" applyBorder="1" applyAlignment="1">
      <alignment horizontal="right" vertical="top" wrapText="1"/>
    </xf>
    <xf numFmtId="0" fontId="84" fillId="0" borderId="1" xfId="0" applyFont="1" applyBorder="1" applyAlignment="1">
      <alignment horizontal="left" vertical="top" wrapText="1"/>
    </xf>
    <xf numFmtId="0" fontId="86" fillId="0" borderId="0" xfId="0" applyFont="1" applyFill="1" applyAlignment="1">
      <alignment horizontal="left" vertical="top"/>
    </xf>
    <xf numFmtId="0" fontId="9" fillId="4" borderId="1" xfId="6" applyFont="1" applyFill="1" applyBorder="1" applyAlignment="1">
      <alignment horizontal="center" vertical="top" wrapText="1"/>
    </xf>
    <xf numFmtId="191" fontId="8" fillId="0" borderId="1" xfId="1" applyNumberFormat="1" applyFont="1" applyFill="1" applyBorder="1" applyAlignment="1">
      <alignment vertical="top"/>
    </xf>
    <xf numFmtId="0" fontId="13" fillId="4" borderId="1" xfId="6" applyFont="1" applyFill="1" applyBorder="1" applyAlignment="1">
      <alignment vertical="top" wrapText="1"/>
    </xf>
    <xf numFmtId="49" fontId="12" fillId="0" borderId="1" xfId="6" applyNumberFormat="1" applyFont="1" applyFill="1" applyBorder="1" applyAlignment="1">
      <alignment horizontal="center" vertical="top" wrapText="1"/>
    </xf>
    <xf numFmtId="0" fontId="8" fillId="0" borderId="0" xfId="0" applyFont="1" applyAlignment="1">
      <alignment vertical="top" wrapText="1"/>
    </xf>
    <xf numFmtId="0" fontId="9" fillId="32" borderId="0" xfId="6" applyFont="1" applyFill="1" applyAlignment="1">
      <alignment vertical="top"/>
    </xf>
    <xf numFmtId="0" fontId="8" fillId="2" borderId="1" xfId="6" applyFont="1" applyFill="1" applyBorder="1" applyAlignment="1">
      <alignment vertical="top" wrapText="1"/>
    </xf>
    <xf numFmtId="0" fontId="8" fillId="0" borderId="0" xfId="6" applyFont="1" applyFill="1" applyAlignment="1">
      <alignment vertical="top"/>
    </xf>
    <xf numFmtId="0" fontId="11" fillId="4" borderId="0" xfId="0" applyFont="1" applyFill="1" applyAlignment="1">
      <alignment vertical="top"/>
    </xf>
    <xf numFmtId="0" fontId="11" fillId="4" borderId="0" xfId="0" applyFont="1" applyFill="1" applyAlignment="1">
      <alignment horizontal="left" vertical="top" wrapText="1"/>
    </xf>
    <xf numFmtId="49" fontId="11" fillId="4" borderId="0" xfId="0" applyNumberFormat="1" applyFont="1" applyFill="1" applyBorder="1" applyAlignment="1">
      <alignment horizontal="center" vertical="top" wrapText="1"/>
    </xf>
    <xf numFmtId="0" fontId="13" fillId="4" borderId="1" xfId="6" applyFont="1" applyFill="1" applyBorder="1" applyAlignment="1">
      <alignment horizontal="center" vertical="top"/>
    </xf>
    <xf numFmtId="0" fontId="9" fillId="4" borderId="1" xfId="6" applyFont="1" applyFill="1" applyBorder="1" applyAlignment="1">
      <alignment horizontal="center" vertical="top"/>
    </xf>
    <xf numFmtId="49" fontId="11" fillId="3" borderId="0" xfId="0" applyNumberFormat="1" applyFont="1" applyFill="1" applyAlignment="1">
      <alignment horizontal="center" vertical="top" wrapText="1"/>
    </xf>
    <xf numFmtId="0" fontId="8" fillId="0" borderId="0" xfId="0" applyFont="1" applyFill="1" applyAlignment="1">
      <alignment vertical="top"/>
    </xf>
    <xf numFmtId="0" fontId="12" fillId="29" borderId="1" xfId="9" applyFont="1" applyFill="1" applyBorder="1" applyAlignment="1">
      <alignment horizontal="left" vertical="top" wrapText="1"/>
    </xf>
    <xf numFmtId="49" fontId="11" fillId="4" borderId="4" xfId="0" applyNumberFormat="1" applyFont="1" applyFill="1" applyBorder="1" applyAlignment="1">
      <alignment horizontal="center" vertical="top" wrapText="1"/>
    </xf>
    <xf numFmtId="49" fontId="11" fillId="2" borderId="3" xfId="0" applyNumberFormat="1" applyFont="1" applyFill="1" applyBorder="1" applyAlignment="1">
      <alignment horizontal="center" vertical="top" wrapText="1"/>
    </xf>
    <xf numFmtId="1" fontId="11" fillId="0" borderId="1" xfId="0" applyNumberFormat="1" applyFont="1" applyFill="1" applyBorder="1" applyAlignment="1">
      <alignment horizontal="center" vertical="top" wrapText="1"/>
    </xf>
    <xf numFmtId="0" fontId="9" fillId="0" borderId="0" xfId="0" applyFont="1" applyAlignment="1">
      <alignment vertical="top"/>
    </xf>
    <xf numFmtId="49" fontId="13" fillId="0" borderId="1" xfId="0" applyNumberFormat="1" applyFont="1" applyBorder="1" applyAlignment="1">
      <alignment horizontal="center" vertical="top"/>
    </xf>
    <xf numFmtId="0" fontId="9" fillId="0" borderId="1" xfId="0" applyFont="1" applyBorder="1" applyAlignment="1">
      <alignment vertical="top" wrapText="1"/>
    </xf>
    <xf numFmtId="0" fontId="13" fillId="0" borderId="1" xfId="6" applyFont="1" applyFill="1" applyBorder="1" applyAlignment="1">
      <alignment horizontal="center" vertical="top"/>
    </xf>
    <xf numFmtId="49" fontId="80" fillId="0" borderId="1" xfId="6" applyNumberFormat="1" applyFont="1" applyFill="1" applyBorder="1" applyAlignment="1">
      <alignment horizontal="center" vertical="top"/>
    </xf>
    <xf numFmtId="0" fontId="85" fillId="0" borderId="1" xfId="0" applyFont="1" applyBorder="1" applyAlignment="1">
      <alignment horizontal="left" vertical="top" wrapText="1"/>
    </xf>
    <xf numFmtId="0" fontId="57" fillId="0" borderId="1" xfId="0" applyFont="1" applyBorder="1" applyAlignment="1">
      <alignment vertical="top"/>
    </xf>
    <xf numFmtId="0" fontId="57" fillId="0" borderId="1" xfId="0" applyFont="1" applyBorder="1" applyAlignment="1">
      <alignment vertical="top" wrapText="1"/>
    </xf>
    <xf numFmtId="0" fontId="57" fillId="0" borderId="2" xfId="0" applyFont="1" applyBorder="1" applyAlignment="1">
      <alignment horizontal="justify" vertical="top" wrapText="1"/>
    </xf>
    <xf numFmtId="0" fontId="13" fillId="0" borderId="10" xfId="6" applyFont="1" applyFill="1" applyBorder="1" applyAlignment="1">
      <alignment horizontal="center" vertical="top"/>
    </xf>
    <xf numFmtId="0" fontId="57" fillId="0" borderId="1" xfId="0" applyFont="1" applyBorder="1" applyAlignment="1">
      <alignment horizontal="justify" vertical="top" wrapText="1"/>
    </xf>
    <xf numFmtId="49" fontId="80" fillId="0" borderId="2" xfId="6" applyNumberFormat="1" applyFont="1" applyFill="1" applyBorder="1" applyAlignment="1">
      <alignment horizontal="center" vertical="top"/>
    </xf>
    <xf numFmtId="0" fontId="85" fillId="0" borderId="7" xfId="0" applyFont="1" applyBorder="1" applyAlignment="1">
      <alignment horizontal="justify" vertical="top" wrapText="1"/>
    </xf>
    <xf numFmtId="0" fontId="57" fillId="0" borderId="7" xfId="0" applyFont="1" applyBorder="1" applyAlignment="1">
      <alignment horizontal="justify" vertical="top" wrapText="1"/>
    </xf>
    <xf numFmtId="0" fontId="13" fillId="0" borderId="6" xfId="6" applyFont="1" applyFill="1" applyBorder="1" applyAlignment="1">
      <alignment horizontal="center" vertical="top"/>
    </xf>
    <xf numFmtId="0" fontId="57" fillId="0" borderId="6" xfId="0" applyFont="1" applyBorder="1" applyAlignment="1">
      <alignment horizontal="justify" vertical="top" wrapText="1"/>
    </xf>
    <xf numFmtId="0" fontId="13" fillId="0" borderId="2" xfId="6" applyFont="1" applyFill="1" applyBorder="1" applyAlignment="1">
      <alignment horizontal="center" vertical="top"/>
    </xf>
    <xf numFmtId="0" fontId="85" fillId="0" borderId="6" xfId="0" applyFont="1" applyBorder="1" applyAlignment="1">
      <alignment horizontal="justify" vertical="top" wrapText="1"/>
    </xf>
    <xf numFmtId="0" fontId="57" fillId="0" borderId="6" xfId="0" applyFont="1" applyBorder="1" applyAlignment="1">
      <alignment vertical="top" wrapText="1"/>
    </xf>
    <xf numFmtId="0" fontId="80" fillId="0" borderId="2" xfId="6" applyFont="1" applyFill="1" applyBorder="1" applyAlignment="1">
      <alignment horizontal="center" vertical="top"/>
    </xf>
    <xf numFmtId="0" fontId="85" fillId="0" borderId="2" xfId="0" applyFont="1" applyBorder="1" applyAlignment="1">
      <alignment horizontal="justify" vertical="top" wrapText="1"/>
    </xf>
    <xf numFmtId="0" fontId="13" fillId="0" borderId="0" xfId="6" applyFont="1" applyFill="1" applyAlignment="1">
      <alignment horizontal="center" vertical="top"/>
    </xf>
    <xf numFmtId="0" fontId="13" fillId="0" borderId="0" xfId="6" applyFont="1" applyFill="1" applyAlignment="1">
      <alignment vertical="top"/>
    </xf>
    <xf numFmtId="0" fontId="13" fillId="0" borderId="0" xfId="0" applyFont="1" applyAlignment="1">
      <alignment horizontal="left" vertical="top"/>
    </xf>
    <xf numFmtId="0" fontId="13" fillId="0" borderId="0" xfId="6" applyFont="1" applyFill="1" applyAlignment="1">
      <alignment horizontal="left" vertical="top" wrapText="1"/>
    </xf>
    <xf numFmtId="0" fontId="13" fillId="0" borderId="0" xfId="6" applyFont="1" applyFill="1" applyAlignment="1">
      <alignment horizontal="left" vertical="top"/>
    </xf>
    <xf numFmtId="0" fontId="13" fillId="0" borderId="0" xfId="6" applyFont="1" applyFill="1" applyAlignment="1">
      <alignment vertical="top" wrapText="1"/>
    </xf>
    <xf numFmtId="0" fontId="88" fillId="0" borderId="0" xfId="6" applyFont="1" applyFill="1" applyAlignment="1">
      <alignment horizontal="right" vertical="top"/>
    </xf>
    <xf numFmtId="0" fontId="13" fillId="0" borderId="0" xfId="6" applyFont="1" applyFill="1" applyAlignment="1">
      <alignment horizontal="center" vertical="top"/>
    </xf>
    <xf numFmtId="0" fontId="9" fillId="0" borderId="1" xfId="6" applyFont="1" applyFill="1" applyBorder="1" applyAlignment="1">
      <alignment horizontal="center" vertical="top"/>
    </xf>
    <xf numFmtId="49" fontId="13" fillId="4" borderId="3" xfId="6" applyNumberFormat="1" applyFont="1" applyFill="1" applyBorder="1" applyAlignment="1">
      <alignment horizontal="center" vertical="top"/>
    </xf>
    <xf numFmtId="191" fontId="13" fillId="2" borderId="0" xfId="1" applyNumberFormat="1" applyFont="1" applyFill="1" applyBorder="1" applyAlignment="1">
      <alignment horizontal="right" vertical="top"/>
    </xf>
    <xf numFmtId="0" fontId="9" fillId="0" borderId="0" xfId="6" applyFont="1" applyFill="1" applyBorder="1" applyAlignment="1">
      <alignment vertical="top"/>
    </xf>
    <xf numFmtId="191" fontId="13" fillId="2" borderId="5" xfId="1" applyNumberFormat="1" applyFont="1" applyFill="1" applyBorder="1" applyAlignment="1">
      <alignment horizontal="right" vertical="top"/>
    </xf>
    <xf numFmtId="49" fontId="9" fillId="4" borderId="1" xfId="6" applyNumberFormat="1" applyFont="1" applyFill="1" applyBorder="1" applyAlignment="1">
      <alignment horizontal="center" vertical="top"/>
    </xf>
    <xf numFmtId="0" fontId="9" fillId="4" borderId="1" xfId="6" applyFont="1" applyFill="1" applyBorder="1" applyAlignment="1">
      <alignment vertical="top" wrapText="1"/>
    </xf>
    <xf numFmtId="0" fontId="89" fillId="3" borderId="1" xfId="0" applyFont="1" applyFill="1" applyBorder="1" applyAlignment="1">
      <alignment horizontal="center" vertical="center"/>
    </xf>
    <xf numFmtId="49" fontId="0" fillId="0" borderId="1" xfId="0" applyNumberFormat="1" applyBorder="1" applyAlignment="1">
      <alignment horizontal="center" vertical="center"/>
    </xf>
    <xf numFmtId="0" fontId="0" fillId="0" borderId="1" xfId="0" applyBorder="1" applyAlignment="1">
      <alignment horizontal="center" vertical="center"/>
    </xf>
    <xf numFmtId="3" fontId="0" fillId="0" borderId="1" xfId="0" applyNumberFormat="1" applyBorder="1" applyAlignment="1">
      <alignment horizontal="center" vertical="center"/>
    </xf>
    <xf numFmtId="0" fontId="13" fillId="0" borderId="0" xfId="6" applyFont="1" applyFill="1" applyAlignment="1">
      <alignment horizontal="center" vertical="top"/>
    </xf>
    <xf numFmtId="0" fontId="57" fillId="0" borderId="1" xfId="0" applyFont="1" applyBorder="1" applyAlignment="1">
      <alignment horizontal="center" vertical="top" wrapText="1"/>
    </xf>
    <xf numFmtId="0" fontId="57" fillId="0" borderId="2" xfId="0" applyFont="1" applyBorder="1" applyAlignment="1">
      <alignment horizontal="center" vertical="top" wrapText="1"/>
    </xf>
    <xf numFmtId="0" fontId="13" fillId="3" borderId="1" xfId="6" applyFont="1" applyFill="1" applyBorder="1" applyAlignment="1">
      <alignment horizontal="center" vertical="top" wrapText="1"/>
    </xf>
    <xf numFmtId="0" fontId="9" fillId="3" borderId="1" xfId="6" applyFont="1" applyFill="1" applyBorder="1" applyAlignment="1">
      <alignment horizontal="center" vertical="top" wrapText="1"/>
    </xf>
    <xf numFmtId="0" fontId="88" fillId="0" borderId="0" xfId="6" applyFont="1" applyFill="1" applyAlignment="1">
      <alignment horizontal="center" vertical="top"/>
    </xf>
    <xf numFmtId="3" fontId="9" fillId="0" borderId="1" xfId="6" applyNumberFormat="1" applyFont="1" applyFill="1" applyBorder="1" applyAlignment="1">
      <alignment horizontal="center" vertical="top" wrapText="1"/>
    </xf>
    <xf numFmtId="3" fontId="8" fillId="0" borderId="1" xfId="6" applyNumberFormat="1" applyFont="1" applyFill="1" applyBorder="1" applyAlignment="1">
      <alignment horizontal="center" vertical="top" wrapText="1"/>
    </xf>
    <xf numFmtId="3" fontId="9" fillId="4" borderId="1" xfId="6" applyNumberFormat="1" applyFont="1" applyFill="1" applyBorder="1" applyAlignment="1">
      <alignment horizontal="center" vertical="top" wrapText="1"/>
    </xf>
    <xf numFmtId="1" fontId="8" fillId="0" borderId="1" xfId="3" applyNumberFormat="1" applyFont="1" applyFill="1" applyBorder="1" applyAlignment="1">
      <alignment horizontal="center" vertical="top" wrapText="1"/>
    </xf>
    <xf numFmtId="3" fontId="9" fillId="3" borderId="1" xfId="6" applyNumberFormat="1" applyFont="1" applyFill="1" applyBorder="1" applyAlignment="1">
      <alignment horizontal="center" vertical="top" wrapText="1"/>
    </xf>
    <xf numFmtId="3" fontId="13" fillId="3" borderId="1" xfId="1" applyNumberFormat="1" applyFont="1" applyFill="1" applyBorder="1" applyAlignment="1">
      <alignment horizontal="center" vertical="top"/>
    </xf>
    <xf numFmtId="3" fontId="13" fillId="4" borderId="1" xfId="1" applyNumberFormat="1" applyFont="1" applyFill="1" applyBorder="1" applyAlignment="1">
      <alignment horizontal="center" vertical="top"/>
    </xf>
    <xf numFmtId="3" fontId="9" fillId="0" borderId="1" xfId="1" applyNumberFormat="1" applyFont="1" applyFill="1" applyBorder="1" applyAlignment="1">
      <alignment horizontal="center" vertical="top"/>
    </xf>
    <xf numFmtId="3" fontId="9" fillId="4" borderId="1" xfId="1" applyNumberFormat="1" applyFont="1" applyFill="1" applyBorder="1" applyAlignment="1">
      <alignment horizontal="center" vertical="top"/>
    </xf>
    <xf numFmtId="3" fontId="9" fillId="2" borderId="1" xfId="1" applyNumberFormat="1" applyFont="1" applyFill="1" applyBorder="1" applyAlignment="1">
      <alignment horizontal="center" vertical="top"/>
    </xf>
    <xf numFmtId="191" fontId="13" fillId="3" borderId="1" xfId="1" applyNumberFormat="1" applyFont="1" applyFill="1" applyBorder="1" applyAlignment="1">
      <alignment horizontal="center" vertical="top"/>
    </xf>
    <xf numFmtId="191" fontId="9" fillId="0" borderId="1" xfId="1" applyNumberFormat="1" applyFont="1" applyFill="1" applyBorder="1" applyAlignment="1">
      <alignment horizontal="center" vertical="top"/>
    </xf>
    <xf numFmtId="191" fontId="9" fillId="2" borderId="1" xfId="1" applyNumberFormat="1" applyFont="1" applyFill="1" applyBorder="1" applyAlignment="1">
      <alignment horizontal="center" vertical="top"/>
    </xf>
    <xf numFmtId="191" fontId="13" fillId="2" borderId="1" xfId="1" applyNumberFormat="1" applyFont="1" applyFill="1" applyBorder="1" applyAlignment="1">
      <alignment horizontal="center" vertical="top" wrapText="1"/>
    </xf>
    <xf numFmtId="191" fontId="9" fillId="3" borderId="1" xfId="1" applyNumberFormat="1" applyFont="1" applyFill="1" applyBorder="1" applyAlignment="1">
      <alignment horizontal="center" vertical="top"/>
    </xf>
    <xf numFmtId="191" fontId="13" fillId="2" borderId="1" xfId="1" applyNumberFormat="1" applyFont="1" applyFill="1" applyBorder="1" applyAlignment="1">
      <alignment horizontal="center" vertical="top"/>
    </xf>
    <xf numFmtId="191" fontId="8" fillId="2" borderId="1" xfId="1" applyNumberFormat="1" applyFont="1" applyFill="1" applyBorder="1" applyAlignment="1">
      <alignment horizontal="center" vertical="top"/>
    </xf>
    <xf numFmtId="191" fontId="9" fillId="2" borderId="1" xfId="249" applyNumberFormat="1" applyFont="1" applyFill="1" applyBorder="1" applyAlignment="1">
      <alignment horizontal="center" vertical="top"/>
    </xf>
    <xf numFmtId="191" fontId="9" fillId="2" borderId="1" xfId="249" applyNumberFormat="1" applyFont="1" applyFill="1" applyBorder="1" applyAlignment="1">
      <alignment horizontal="center" vertical="top" wrapText="1"/>
    </xf>
    <xf numFmtId="0" fontId="9" fillId="0" borderId="1" xfId="0" applyFont="1" applyBorder="1" applyAlignment="1">
      <alignment horizontal="center" vertical="top"/>
    </xf>
    <xf numFmtId="3" fontId="9" fillId="0" borderId="1" xfId="0" applyNumberFormat="1" applyFont="1" applyFill="1" applyBorder="1" applyAlignment="1">
      <alignment horizontal="center" vertical="top"/>
    </xf>
    <xf numFmtId="191" fontId="13" fillId="0" borderId="1" xfId="1" applyNumberFormat="1" applyFont="1" applyFill="1" applyBorder="1" applyAlignment="1">
      <alignment horizontal="center" vertical="top" wrapText="1"/>
    </xf>
    <xf numFmtId="191" fontId="9" fillId="0" borderId="1" xfId="1" applyNumberFormat="1" applyFont="1" applyFill="1" applyBorder="1" applyAlignment="1">
      <alignment horizontal="center" vertical="top" wrapText="1"/>
    </xf>
    <xf numFmtId="0" fontId="13" fillId="0" borderId="5" xfId="6" applyFont="1" applyFill="1" applyBorder="1" applyAlignment="1">
      <alignment horizontal="center" vertical="top" wrapText="1"/>
    </xf>
    <xf numFmtId="1" fontId="9" fillId="0" borderId="1" xfId="6" applyNumberFormat="1" applyFont="1" applyFill="1" applyBorder="1" applyAlignment="1">
      <alignment horizontal="center" vertical="top" wrapText="1"/>
    </xf>
    <xf numFmtId="0" fontId="84" fillId="0" borderId="1" xfId="0" applyFont="1" applyBorder="1" applyAlignment="1">
      <alignment horizontal="center" vertical="top" wrapText="1"/>
    </xf>
    <xf numFmtId="0" fontId="57" fillId="2" borderId="1" xfId="0" applyFont="1" applyFill="1" applyBorder="1" applyAlignment="1">
      <alignment horizontal="center" vertical="top" wrapText="1"/>
    </xf>
    <xf numFmtId="0" fontId="57" fillId="2" borderId="2" xfId="0" applyFont="1" applyFill="1" applyBorder="1" applyAlignment="1">
      <alignment horizontal="center" vertical="top"/>
    </xf>
    <xf numFmtId="0" fontId="57" fillId="2" borderId="2" xfId="0" applyFont="1" applyFill="1" applyBorder="1" applyAlignment="1">
      <alignment horizontal="center" vertical="top" wrapText="1"/>
    </xf>
    <xf numFmtId="0" fontId="57" fillId="0" borderId="1" xfId="0" applyFont="1" applyBorder="1" applyAlignment="1">
      <alignment horizontal="center" vertical="top"/>
    </xf>
    <xf numFmtId="0" fontId="57" fillId="2" borderId="6" xfId="0" applyFont="1" applyFill="1" applyBorder="1" applyAlignment="1">
      <alignment horizontal="center" vertical="top" wrapText="1"/>
    </xf>
    <xf numFmtId="0" fontId="57" fillId="0" borderId="6" xfId="0" applyFont="1" applyBorder="1" applyAlignment="1">
      <alignment horizontal="center" vertical="top"/>
    </xf>
    <xf numFmtId="3" fontId="9" fillId="0" borderId="2" xfId="6" applyNumberFormat="1" applyFont="1" applyFill="1" applyBorder="1" applyAlignment="1">
      <alignment horizontal="center" vertical="top"/>
    </xf>
    <xf numFmtId="0" fontId="9" fillId="0" borderId="1" xfId="6" applyFont="1" applyFill="1" applyBorder="1" applyAlignment="1">
      <alignment horizontal="center" vertical="top"/>
    </xf>
    <xf numFmtId="0" fontId="57" fillId="0" borderId="1" xfId="0" applyFont="1" applyBorder="1" applyAlignment="1">
      <alignment horizontal="center" vertical="top" wrapText="1"/>
    </xf>
    <xf numFmtId="0" fontId="57" fillId="0" borderId="1" xfId="0" applyFont="1" applyBorder="1" applyAlignment="1">
      <alignment horizontal="left" vertical="top" wrapText="1"/>
    </xf>
    <xf numFmtId="0" fontId="13" fillId="0" borderId="0" xfId="6" applyFont="1" applyFill="1" applyAlignment="1">
      <alignment horizontal="center" vertical="top"/>
    </xf>
    <xf numFmtId="0" fontId="11" fillId="3" borderId="1" xfId="280" applyFont="1" applyFill="1" applyBorder="1" applyAlignment="1">
      <alignment horizontal="left" vertical="top"/>
    </xf>
    <xf numFmtId="0" fontId="9" fillId="2" borderId="0" xfId="6" applyFont="1" applyFill="1" applyAlignment="1">
      <alignment horizontal="left" vertical="top" wrapText="1"/>
    </xf>
    <xf numFmtId="0" fontId="9" fillId="0" borderId="0" xfId="0" applyFont="1" applyAlignment="1">
      <alignment horizontal="left" vertical="top" wrapText="1"/>
    </xf>
    <xf numFmtId="0" fontId="13" fillId="3" borderId="3" xfId="6" applyFont="1" applyFill="1" applyBorder="1" applyAlignment="1">
      <alignment horizontal="left" vertical="top" wrapText="1"/>
    </xf>
    <xf numFmtId="0" fontId="13" fillId="3" borderId="4" xfId="6" applyFont="1" applyFill="1" applyBorder="1" applyAlignment="1">
      <alignment horizontal="left" vertical="top" wrapText="1"/>
    </xf>
    <xf numFmtId="0" fontId="13" fillId="3" borderId="5" xfId="6" applyFont="1" applyFill="1" applyBorder="1" applyAlignment="1">
      <alignment horizontal="left" vertical="top" wrapText="1"/>
    </xf>
    <xf numFmtId="0" fontId="13" fillId="3" borderId="3" xfId="6" applyFont="1" applyFill="1" applyBorder="1" applyAlignment="1">
      <alignment horizontal="left" vertical="top"/>
    </xf>
    <xf numFmtId="0" fontId="13" fillId="3" borderId="5" xfId="6" applyFont="1" applyFill="1" applyBorder="1" applyAlignment="1">
      <alignment horizontal="left" vertical="top"/>
    </xf>
    <xf numFmtId="0" fontId="13" fillId="3" borderId="1" xfId="6" applyFont="1" applyFill="1" applyBorder="1" applyAlignment="1">
      <alignment horizontal="left" vertical="top" wrapText="1"/>
    </xf>
    <xf numFmtId="0" fontId="84" fillId="0" borderId="3" xfId="0" applyFont="1" applyBorder="1" applyAlignment="1">
      <alignment horizontal="left" vertical="top" wrapText="1"/>
    </xf>
    <xf numFmtId="0" fontId="84" fillId="0" borderId="4" xfId="0" applyFont="1" applyBorder="1" applyAlignment="1">
      <alignment horizontal="left" vertical="top" wrapText="1"/>
    </xf>
    <xf numFmtId="0" fontId="84" fillId="0" borderId="5" xfId="0" applyFont="1" applyBorder="1" applyAlignment="1">
      <alignment horizontal="left" vertical="top" wrapText="1"/>
    </xf>
    <xf numFmtId="0" fontId="57" fillId="0" borderId="1" xfId="0" applyFont="1" applyBorder="1" applyAlignment="1">
      <alignment horizontal="center" vertical="top" wrapText="1"/>
    </xf>
    <xf numFmtId="0" fontId="57" fillId="0" borderId="2" xfId="0" applyFont="1" applyBorder="1" applyAlignment="1">
      <alignment horizontal="center" vertical="top" wrapText="1"/>
    </xf>
    <xf numFmtId="0" fontId="57" fillId="0" borderId="1" xfId="0" applyFont="1" applyBorder="1" applyAlignment="1">
      <alignment horizontal="left" vertical="top" wrapText="1"/>
    </xf>
    <xf numFmtId="0" fontId="57" fillId="0" borderId="2" xfId="0" applyFont="1" applyBorder="1" applyAlignment="1">
      <alignment horizontal="left" vertical="top" wrapText="1"/>
    </xf>
    <xf numFmtId="0" fontId="13" fillId="0" borderId="1" xfId="6" applyFont="1" applyFill="1" applyBorder="1" applyAlignment="1">
      <alignment horizontal="center" vertical="top"/>
    </xf>
    <xf numFmtId="0" fontId="13" fillId="0" borderId="2" xfId="6" applyFont="1" applyFill="1" applyBorder="1" applyAlignment="1">
      <alignment horizontal="center" vertical="top"/>
    </xf>
    <xf numFmtId="3" fontId="9" fillId="0" borderId="1" xfId="6" applyNumberFormat="1" applyFont="1" applyFill="1" applyBorder="1" applyAlignment="1">
      <alignment horizontal="right" vertical="top"/>
    </xf>
    <xf numFmtId="0" fontId="9" fillId="0" borderId="1" xfId="6" applyFont="1" applyFill="1" applyBorder="1" applyAlignment="1">
      <alignment horizontal="right" vertical="top"/>
    </xf>
    <xf numFmtId="2" fontId="11" fillId="3" borderId="3" xfId="6" applyNumberFormat="1" applyFont="1" applyFill="1" applyBorder="1" applyAlignment="1">
      <alignment horizontal="center" vertical="top" wrapText="1"/>
    </xf>
    <xf numFmtId="2" fontId="11" fillId="3" borderId="4" xfId="6" applyNumberFormat="1" applyFont="1" applyFill="1" applyBorder="1" applyAlignment="1">
      <alignment horizontal="center" vertical="top" wrapText="1"/>
    </xf>
    <xf numFmtId="2" fontId="11" fillId="3" borderId="5" xfId="6" applyNumberFormat="1" applyFont="1" applyFill="1" applyBorder="1" applyAlignment="1">
      <alignment horizontal="center" vertical="top" wrapText="1"/>
    </xf>
    <xf numFmtId="0" fontId="9" fillId="0" borderId="1" xfId="6" applyFont="1" applyFill="1" applyBorder="1" applyAlignment="1">
      <alignment horizontal="center" vertical="top"/>
    </xf>
    <xf numFmtId="0" fontId="9" fillId="0" borderId="0" xfId="6" applyFont="1" applyFill="1" applyAlignment="1">
      <alignment horizontal="left" vertical="top" wrapText="1"/>
    </xf>
    <xf numFmtId="3" fontId="8" fillId="2" borderId="0" xfId="0" applyNumberFormat="1" applyFont="1" applyFill="1" applyBorder="1" applyAlignment="1">
      <alignment horizontal="left" vertical="top" wrapText="1"/>
    </xf>
    <xf numFmtId="0" fontId="13" fillId="3" borderId="1" xfId="6" applyFont="1" applyFill="1" applyBorder="1" applyAlignment="1">
      <alignment horizontal="center" vertical="top" wrapText="1"/>
    </xf>
    <xf numFmtId="0" fontId="13" fillId="4" borderId="3" xfId="6" applyFont="1" applyFill="1" applyBorder="1" applyAlignment="1">
      <alignment horizontal="left" vertical="top" wrapText="1"/>
    </xf>
    <xf numFmtId="0" fontId="13" fillId="4" borderId="4" xfId="6" applyFont="1" applyFill="1" applyBorder="1" applyAlignment="1">
      <alignment horizontal="left" vertical="top" wrapText="1"/>
    </xf>
    <xf numFmtId="0" fontId="13" fillId="4" borderId="5" xfId="6" applyFont="1" applyFill="1" applyBorder="1" applyAlignment="1">
      <alignment horizontal="left" vertical="top" wrapText="1"/>
    </xf>
    <xf numFmtId="0" fontId="9" fillId="4" borderId="4" xfId="6" applyFont="1" applyFill="1" applyBorder="1" applyAlignment="1">
      <alignment horizontal="left" vertical="top" wrapText="1"/>
    </xf>
    <xf numFmtId="0" fontId="9" fillId="4" borderId="5" xfId="6" applyFont="1" applyFill="1" applyBorder="1" applyAlignment="1">
      <alignment horizontal="left" vertical="top" wrapText="1"/>
    </xf>
    <xf numFmtId="0" fontId="13" fillId="3" borderId="3" xfId="6" applyFont="1" applyFill="1" applyBorder="1" applyAlignment="1">
      <alignment horizontal="center" vertical="top" wrapText="1"/>
    </xf>
    <xf numFmtId="0" fontId="13" fillId="3" borderId="4" xfId="6" applyFont="1" applyFill="1" applyBorder="1" applyAlignment="1">
      <alignment horizontal="center" vertical="top" wrapText="1"/>
    </xf>
    <xf numFmtId="0" fontId="13" fillId="3" borderId="5" xfId="6" applyFont="1" applyFill="1" applyBorder="1" applyAlignment="1">
      <alignment horizontal="center" vertical="top" wrapText="1"/>
    </xf>
    <xf numFmtId="0" fontId="89" fillId="3" borderId="1" xfId="0" applyFont="1" applyFill="1" applyBorder="1" applyAlignment="1">
      <alignment horizontal="center"/>
    </xf>
    <xf numFmtId="0" fontId="9" fillId="3" borderId="1" xfId="6" applyFont="1" applyFill="1" applyBorder="1" applyAlignment="1">
      <alignment horizontal="center" vertical="top" wrapText="1"/>
    </xf>
    <xf numFmtId="0" fontId="11" fillId="2" borderId="0" xfId="0" applyFont="1" applyFill="1" applyAlignment="1">
      <alignment horizontal="center"/>
    </xf>
    <xf numFmtId="49" fontId="8" fillId="2" borderId="2" xfId="0" applyNumberFormat="1" applyFont="1" applyFill="1" applyBorder="1" applyAlignment="1">
      <alignment horizontal="center" vertical="top" wrapText="1"/>
    </xf>
    <xf numFmtId="49" fontId="8" fillId="2" borderId="6" xfId="0" applyNumberFormat="1" applyFont="1" applyFill="1" applyBorder="1" applyAlignment="1">
      <alignment horizontal="center" vertical="top" wrapText="1"/>
    </xf>
    <xf numFmtId="0" fontId="8" fillId="2" borderId="1" xfId="0" applyFont="1" applyFill="1" applyBorder="1" applyAlignment="1">
      <alignment horizontal="center" vertical="top" wrapText="1"/>
    </xf>
    <xf numFmtId="1" fontId="8" fillId="2" borderId="1" xfId="0" applyNumberFormat="1" applyFont="1" applyFill="1" applyBorder="1" applyAlignment="1">
      <alignment horizontal="center" vertical="top" wrapText="1"/>
    </xf>
    <xf numFmtId="0" fontId="13" fillId="3" borderId="1" xfId="6" applyFont="1" applyFill="1" applyBorder="1" applyAlignment="1">
      <alignment horizontal="center" vertical="center" wrapText="1"/>
    </xf>
    <xf numFmtId="9" fontId="8" fillId="0" borderId="1" xfId="2" applyNumberFormat="1" applyFont="1" applyFill="1" applyBorder="1" applyAlignment="1">
      <alignment horizontal="center" vertical="center" wrapText="1"/>
    </xf>
    <xf numFmtId="1" fontId="8" fillId="0" borderId="1" xfId="2" applyNumberFormat="1" applyFont="1" applyFill="1" applyBorder="1" applyAlignment="1">
      <alignment horizontal="center" vertical="center" wrapText="1"/>
    </xf>
    <xf numFmtId="166" fontId="8" fillId="0" borderId="1" xfId="2" applyNumberFormat="1" applyFont="1" applyFill="1" applyBorder="1" applyAlignment="1">
      <alignment horizontal="center" vertical="center" wrapText="1"/>
    </xf>
    <xf numFmtId="49" fontId="8" fillId="0" borderId="1" xfId="2" applyNumberFormat="1" applyFont="1" applyFill="1" applyBorder="1" applyAlignment="1">
      <alignment horizontal="center" vertical="center" wrapText="1"/>
    </xf>
    <xf numFmtId="2" fontId="8" fillId="0" borderId="1" xfId="2" applyNumberFormat="1" applyFont="1" applyFill="1" applyBorder="1" applyAlignment="1">
      <alignment horizontal="center" vertical="center" wrapText="1"/>
    </xf>
    <xf numFmtId="1" fontId="75" fillId="2" borderId="1" xfId="0" applyNumberFormat="1" applyFont="1" applyFill="1" applyBorder="1" applyAlignment="1">
      <alignment horizontal="left" vertical="top" wrapText="1"/>
    </xf>
    <xf numFmtId="0" fontId="75" fillId="2" borderId="1" xfId="0" applyFont="1" applyFill="1" applyBorder="1" applyAlignment="1">
      <alignment horizontal="left" vertical="top" wrapText="1"/>
    </xf>
    <xf numFmtId="0" fontId="8" fillId="2" borderId="1" xfId="0" applyFont="1" applyFill="1" applyBorder="1" applyAlignment="1">
      <alignment horizontal="center" vertical="center" wrapText="1"/>
    </xf>
    <xf numFmtId="0" fontId="51" fillId="2" borderId="1" xfId="6" applyFont="1" applyFill="1" applyBorder="1" applyAlignment="1">
      <alignment vertical="center" wrapText="1"/>
    </xf>
    <xf numFmtId="0" fontId="0" fillId="2" borderId="1" xfId="0" applyFill="1" applyBorder="1" applyAlignment="1">
      <alignment vertical="center" wrapText="1"/>
    </xf>
    <xf numFmtId="0" fontId="8" fillId="2" borderId="2" xfId="3" applyFont="1" applyFill="1" applyBorder="1" applyAlignment="1">
      <alignment horizontal="center" vertical="top" wrapText="1"/>
    </xf>
    <xf numFmtId="0" fontId="8" fillId="2" borderId="7" xfId="3" applyFont="1" applyFill="1" applyBorder="1" applyAlignment="1">
      <alignment horizontal="center" vertical="top" wrapText="1"/>
    </xf>
    <xf numFmtId="0" fontId="8" fillId="2" borderId="6" xfId="3" applyFont="1" applyFill="1" applyBorder="1" applyAlignment="1">
      <alignment horizontal="center" vertical="top" wrapText="1"/>
    </xf>
    <xf numFmtId="0" fontId="8" fillId="2" borderId="2" xfId="0" applyFont="1" applyFill="1" applyBorder="1" applyAlignment="1">
      <alignment horizontal="center" vertical="top" wrapText="1"/>
    </xf>
    <xf numFmtId="0" fontId="8" fillId="2" borderId="7" xfId="0" applyFont="1" applyFill="1" applyBorder="1" applyAlignment="1">
      <alignment horizontal="center" vertical="top" wrapText="1"/>
    </xf>
    <xf numFmtId="0" fontId="8" fillId="2" borderId="6" xfId="0" applyFont="1" applyFill="1" applyBorder="1" applyAlignment="1">
      <alignment horizontal="center" vertical="top" wrapText="1"/>
    </xf>
    <xf numFmtId="49" fontId="8" fillId="2" borderId="1" xfId="0" applyNumberFormat="1" applyFont="1" applyFill="1" applyBorder="1" applyAlignment="1">
      <alignment horizontal="center" vertical="center" wrapText="1"/>
    </xf>
    <xf numFmtId="49" fontId="8" fillId="2" borderId="1" xfId="0" applyNumberFormat="1" applyFont="1" applyFill="1" applyBorder="1" applyAlignment="1">
      <alignment horizontal="left" vertical="center" wrapText="1"/>
    </xf>
    <xf numFmtId="1" fontId="11" fillId="3" borderId="3" xfId="2" applyNumberFormat="1" applyFont="1" applyFill="1" applyBorder="1" applyAlignment="1">
      <alignment horizontal="left" vertical="center" wrapText="1"/>
    </xf>
    <xf numFmtId="1" fontId="11" fillId="3" borderId="5" xfId="2" applyNumberFormat="1" applyFont="1" applyFill="1" applyBorder="1" applyAlignment="1">
      <alignment horizontal="left" vertical="center" wrapText="1"/>
    </xf>
    <xf numFmtId="1" fontId="11" fillId="4" borderId="3" xfId="0" applyNumberFormat="1" applyFont="1" applyFill="1" applyBorder="1" applyAlignment="1">
      <alignment horizontal="left" vertical="center" wrapText="1"/>
    </xf>
    <xf numFmtId="1" fontId="11" fillId="4" borderId="5" xfId="0" applyNumberFormat="1" applyFont="1" applyFill="1" applyBorder="1" applyAlignment="1">
      <alignment horizontal="left" vertical="center" wrapText="1"/>
    </xf>
    <xf numFmtId="49" fontId="8" fillId="2" borderId="2" xfId="0" applyNumberFormat="1" applyFont="1" applyFill="1" applyBorder="1" applyAlignment="1">
      <alignment horizontal="center" vertical="center" wrapText="1"/>
    </xf>
    <xf numFmtId="49" fontId="8" fillId="2" borderId="7" xfId="0" applyNumberFormat="1" applyFont="1" applyFill="1" applyBorder="1" applyAlignment="1">
      <alignment horizontal="center" vertical="center" wrapText="1"/>
    </xf>
    <xf numFmtId="49" fontId="8" fillId="2" borderId="6" xfId="0" applyNumberFormat="1" applyFont="1" applyFill="1" applyBorder="1" applyAlignment="1">
      <alignment horizontal="center" vertical="center" wrapText="1"/>
    </xf>
    <xf numFmtId="49" fontId="8" fillId="2" borderId="2" xfId="0" applyNumberFormat="1" applyFont="1" applyFill="1" applyBorder="1" applyAlignment="1">
      <alignment horizontal="left" vertical="center" wrapText="1"/>
    </xf>
    <xf numFmtId="49" fontId="8" fillId="2" borderId="7" xfId="0" applyNumberFormat="1" applyFont="1" applyFill="1" applyBorder="1" applyAlignment="1">
      <alignment horizontal="left" vertical="center" wrapText="1"/>
    </xf>
    <xf numFmtId="49" fontId="8" fillId="2" borderId="6" xfId="0" applyNumberFormat="1" applyFont="1" applyFill="1" applyBorder="1" applyAlignment="1">
      <alignment horizontal="left" vertical="center" wrapText="1"/>
    </xf>
    <xf numFmtId="0" fontId="51" fillId="2" borderId="2" xfId="6" applyFont="1" applyFill="1" applyBorder="1" applyAlignment="1">
      <alignment vertical="center" wrapText="1"/>
    </xf>
    <xf numFmtId="0" fontId="51" fillId="2" borderId="7" xfId="6" applyFont="1" applyFill="1" applyBorder="1" applyAlignment="1">
      <alignment vertical="center" wrapText="1"/>
    </xf>
    <xf numFmtId="0" fontId="51" fillId="2" borderId="6" xfId="6" applyFont="1" applyFill="1" applyBorder="1" applyAlignment="1">
      <alignment vertical="center" wrapText="1"/>
    </xf>
    <xf numFmtId="0" fontId="11" fillId="2" borderId="0" xfId="2" applyFont="1" applyFill="1" applyBorder="1" applyAlignment="1">
      <alignment horizontal="center" vertical="center" wrapText="1"/>
    </xf>
    <xf numFmtId="0" fontId="11" fillId="2" borderId="0" xfId="0" applyFont="1" applyFill="1" applyBorder="1" applyAlignment="1">
      <alignment horizontal="center" vertical="center" wrapText="1"/>
    </xf>
    <xf numFmtId="0" fontId="8" fillId="2" borderId="0" xfId="2" applyFont="1" applyFill="1" applyBorder="1" applyAlignment="1">
      <alignment horizontal="center" vertical="center" wrapText="1"/>
    </xf>
    <xf numFmtId="49" fontId="8" fillId="2" borderId="1" xfId="2" applyNumberFormat="1" applyFont="1" applyFill="1" applyBorder="1" applyAlignment="1">
      <alignment horizontal="center" vertical="center" wrapText="1"/>
    </xf>
    <xf numFmtId="0" fontId="8" fillId="2" borderId="1" xfId="2" applyFont="1" applyFill="1" applyBorder="1" applyAlignment="1">
      <alignment horizontal="center" vertical="center" wrapText="1"/>
    </xf>
    <xf numFmtId="165" fontId="8" fillId="2" borderId="0" xfId="0" applyNumberFormat="1" applyFont="1" applyFill="1" applyBorder="1" applyAlignment="1">
      <alignment horizontal="left" vertical="center" wrapText="1"/>
    </xf>
    <xf numFmtId="49" fontId="8" fillId="2" borderId="7" xfId="0" applyNumberFormat="1" applyFont="1" applyFill="1" applyBorder="1" applyAlignment="1">
      <alignment horizontal="center" vertical="top" wrapText="1"/>
    </xf>
    <xf numFmtId="1" fontId="8" fillId="2" borderId="2" xfId="0" applyNumberFormat="1" applyFont="1" applyFill="1" applyBorder="1" applyAlignment="1">
      <alignment horizontal="left" vertical="top" wrapText="1"/>
    </xf>
    <xf numFmtId="1" fontId="8" fillId="2" borderId="7" xfId="0" applyNumberFormat="1" applyFont="1" applyFill="1" applyBorder="1" applyAlignment="1">
      <alignment horizontal="left" vertical="top" wrapText="1"/>
    </xf>
    <xf numFmtId="1" fontId="8" fillId="2" borderId="6" xfId="0" applyNumberFormat="1" applyFont="1" applyFill="1" applyBorder="1" applyAlignment="1">
      <alignment horizontal="left" vertical="top" wrapText="1"/>
    </xf>
    <xf numFmtId="2" fontId="73" fillId="3" borderId="1" xfId="6" applyNumberFormat="1" applyFont="1" applyFill="1" applyBorder="1" applyAlignment="1">
      <alignment horizontal="left" vertical="top" wrapText="1"/>
    </xf>
    <xf numFmtId="0" fontId="8" fillId="2" borderId="2" xfId="0" applyFont="1" applyFill="1" applyBorder="1" applyAlignment="1">
      <alignment horizontal="center" vertical="center" wrapText="1"/>
    </xf>
    <xf numFmtId="0" fontId="8" fillId="2" borderId="7" xfId="0" applyFont="1" applyFill="1" applyBorder="1" applyAlignment="1">
      <alignment horizontal="center" vertical="center" wrapText="1"/>
    </xf>
    <xf numFmtId="0" fontId="8" fillId="2" borderId="6" xfId="0" applyFont="1" applyFill="1" applyBorder="1" applyAlignment="1">
      <alignment horizontal="center" vertical="center" wrapText="1"/>
    </xf>
    <xf numFmtId="0" fontId="13" fillId="3" borderId="1" xfId="6" applyFont="1" applyFill="1" applyBorder="1" applyAlignment="1">
      <alignment horizontal="left" vertical="center" wrapText="1"/>
    </xf>
    <xf numFmtId="0" fontId="13" fillId="3" borderId="1" xfId="6" applyFont="1" applyFill="1" applyBorder="1" applyAlignment="1">
      <alignment horizontal="right" vertical="center" wrapText="1"/>
    </xf>
    <xf numFmtId="166" fontId="11" fillId="2" borderId="0" xfId="2" applyNumberFormat="1" applyFont="1" applyFill="1" applyBorder="1" applyAlignment="1">
      <alignment horizontal="center" vertical="center" wrapText="1"/>
    </xf>
    <xf numFmtId="1" fontId="11" fillId="2" borderId="0" xfId="2" applyNumberFormat="1" applyFont="1" applyFill="1" applyBorder="1" applyAlignment="1">
      <alignment horizontal="center" vertical="center" wrapText="1"/>
    </xf>
    <xf numFmtId="0" fontId="11" fillId="2" borderId="8" xfId="0" applyFont="1" applyFill="1" applyBorder="1" applyAlignment="1">
      <alignment horizontal="center" vertical="center" wrapText="1"/>
    </xf>
    <xf numFmtId="49" fontId="8" fillId="2" borderId="2" xfId="2" applyNumberFormat="1" applyFont="1" applyFill="1" applyBorder="1" applyAlignment="1">
      <alignment horizontal="center" vertical="center" wrapText="1"/>
    </xf>
    <xf numFmtId="49" fontId="8" fillId="2" borderId="7" xfId="2" applyNumberFormat="1" applyFont="1" applyFill="1" applyBorder="1" applyAlignment="1">
      <alignment horizontal="center" vertical="center" wrapText="1"/>
    </xf>
    <xf numFmtId="49" fontId="8" fillId="2" borderId="6" xfId="2" applyNumberFormat="1" applyFont="1" applyFill="1" applyBorder="1" applyAlignment="1">
      <alignment horizontal="center" vertical="center" wrapText="1"/>
    </xf>
    <xf numFmtId="0" fontId="8" fillId="2" borderId="2" xfId="3" applyFont="1" applyFill="1" applyBorder="1" applyAlignment="1">
      <alignment horizontal="center" vertical="center" wrapText="1"/>
    </xf>
    <xf numFmtId="0" fontId="8" fillId="2" borderId="7" xfId="3" applyFont="1" applyFill="1" applyBorder="1" applyAlignment="1">
      <alignment horizontal="center" vertical="center" wrapText="1"/>
    </xf>
    <xf numFmtId="0" fontId="8" fillId="2" borderId="6" xfId="3" applyFont="1" applyFill="1" applyBorder="1" applyAlignment="1">
      <alignment horizontal="center" vertical="center" wrapText="1"/>
    </xf>
    <xf numFmtId="0" fontId="11" fillId="2" borderId="3" xfId="5" applyFont="1" applyFill="1" applyBorder="1" applyAlignment="1">
      <alignment horizontal="right" vertical="center" wrapText="1"/>
    </xf>
    <xf numFmtId="0" fontId="11" fillId="2" borderId="4" xfId="5" applyFont="1" applyFill="1" applyBorder="1" applyAlignment="1">
      <alignment horizontal="right" vertical="center" wrapText="1"/>
    </xf>
    <xf numFmtId="0" fontId="11" fillId="2" borderId="5" xfId="5" applyFont="1" applyFill="1" applyBorder="1" applyAlignment="1">
      <alignment horizontal="right" vertical="center" wrapText="1"/>
    </xf>
    <xf numFmtId="1" fontId="11" fillId="2" borderId="2" xfId="0" applyNumberFormat="1" applyFont="1" applyFill="1" applyBorder="1" applyAlignment="1">
      <alignment horizontal="right" vertical="center" wrapText="1"/>
    </xf>
    <xf numFmtId="1" fontId="11" fillId="2" borderId="7" xfId="0" applyNumberFormat="1" applyFont="1" applyFill="1" applyBorder="1" applyAlignment="1">
      <alignment horizontal="right" vertical="center" wrapText="1"/>
    </xf>
    <xf numFmtId="1" fontId="11" fillId="2" borderId="6" xfId="0" applyNumberFormat="1" applyFont="1" applyFill="1" applyBorder="1" applyAlignment="1">
      <alignment horizontal="right" vertical="center" wrapText="1"/>
    </xf>
    <xf numFmtId="166" fontId="11" fillId="2" borderId="2" xfId="0" applyNumberFormat="1" applyFont="1" applyFill="1" applyBorder="1" applyAlignment="1">
      <alignment horizontal="right" vertical="center" wrapText="1"/>
    </xf>
    <xf numFmtId="166" fontId="11" fillId="2" borderId="7" xfId="0" applyNumberFormat="1" applyFont="1" applyFill="1" applyBorder="1" applyAlignment="1">
      <alignment horizontal="right" vertical="center" wrapText="1"/>
    </xf>
    <xf numFmtId="166" fontId="11" fillId="2" borderId="6" xfId="0" applyNumberFormat="1" applyFont="1" applyFill="1" applyBorder="1" applyAlignment="1">
      <alignment horizontal="right" vertical="center" wrapText="1"/>
    </xf>
    <xf numFmtId="0" fontId="12" fillId="2" borderId="2" xfId="0" applyFont="1" applyFill="1" applyBorder="1" applyAlignment="1">
      <alignment horizontal="right" vertical="center" wrapText="1"/>
    </xf>
    <xf numFmtId="0" fontId="12" fillId="2" borderId="7" xfId="0" applyFont="1" applyFill="1" applyBorder="1" applyAlignment="1">
      <alignment horizontal="right" vertical="center" wrapText="1"/>
    </xf>
    <xf numFmtId="0" fontId="12" fillId="2" borderId="6" xfId="0" applyFont="1" applyFill="1" applyBorder="1" applyAlignment="1">
      <alignment horizontal="right" vertical="center" wrapText="1"/>
    </xf>
    <xf numFmtId="0" fontId="11" fillId="2" borderId="1" xfId="5" applyFont="1" applyFill="1" applyBorder="1" applyAlignment="1">
      <alignment horizontal="right" vertical="center" wrapText="1"/>
    </xf>
    <xf numFmtId="0" fontId="11" fillId="2" borderId="9" xfId="5" applyFont="1" applyFill="1" applyBorder="1" applyAlignment="1">
      <alignment horizontal="right" vertical="center" wrapText="1"/>
    </xf>
    <xf numFmtId="0" fontId="11" fillId="2" borderId="10" xfId="5" applyFont="1" applyFill="1" applyBorder="1" applyAlignment="1">
      <alignment horizontal="right" vertical="center" wrapText="1"/>
    </xf>
    <xf numFmtId="0" fontId="11" fillId="2" borderId="1" xfId="5" applyFont="1" applyFill="1" applyBorder="1" applyAlignment="1">
      <alignment horizontal="right" vertical="center" wrapText="1" shrinkToFit="1"/>
    </xf>
    <xf numFmtId="0" fontId="11" fillId="2" borderId="0" xfId="0" applyNumberFormat="1" applyFont="1" applyFill="1" applyBorder="1" applyAlignment="1">
      <alignment horizontal="center" vertical="center" wrapText="1"/>
    </xf>
    <xf numFmtId="1" fontId="8" fillId="2" borderId="0" xfId="2" applyNumberFormat="1" applyFont="1" applyFill="1" applyBorder="1" applyAlignment="1">
      <alignment horizontal="left" vertical="top" wrapText="1"/>
    </xf>
    <xf numFmtId="2" fontId="8" fillId="2" borderId="0" xfId="2" applyNumberFormat="1" applyFont="1" applyFill="1" applyBorder="1" applyAlignment="1">
      <alignment horizontal="center" vertical="top" wrapText="1"/>
    </xf>
    <xf numFmtId="2" fontId="8" fillId="2" borderId="0" xfId="2" applyNumberFormat="1" applyFont="1" applyFill="1" applyBorder="1" applyAlignment="1">
      <alignment horizontal="left" vertical="top" wrapText="1"/>
    </xf>
    <xf numFmtId="2" fontId="11" fillId="2" borderId="0" xfId="2" applyNumberFormat="1" applyFont="1" applyFill="1" applyBorder="1" applyAlignment="1">
      <alignment horizontal="center" vertical="top" wrapText="1"/>
    </xf>
    <xf numFmtId="0" fontId="11" fillId="0" borderId="0" xfId="0" applyFont="1" applyFill="1" applyAlignment="1">
      <alignment horizontal="left" vertical="top" wrapText="1"/>
    </xf>
    <xf numFmtId="0" fontId="11" fillId="0" borderId="0" xfId="0" applyFont="1" applyFill="1" applyAlignment="1">
      <alignment horizontal="center" vertical="center" wrapText="1"/>
    </xf>
    <xf numFmtId="0" fontId="13" fillId="2" borderId="1" xfId="6" applyFont="1" applyFill="1" applyBorder="1" applyAlignment="1">
      <alignment horizontal="center" vertical="center" wrapText="1"/>
    </xf>
    <xf numFmtId="0" fontId="11" fillId="0" borderId="0" xfId="0" applyFont="1" applyFill="1" applyBorder="1" applyAlignment="1">
      <alignment horizontal="center" vertical="top" wrapText="1"/>
    </xf>
    <xf numFmtId="49" fontId="11" fillId="0" borderId="2" xfId="2" applyNumberFormat="1" applyFont="1" applyFill="1" applyBorder="1" applyAlignment="1">
      <alignment horizontal="center" vertical="top" wrapText="1"/>
    </xf>
    <xf numFmtId="49" fontId="11" fillId="0" borderId="7" xfId="2" applyNumberFormat="1" applyFont="1" applyFill="1" applyBorder="1" applyAlignment="1">
      <alignment horizontal="center" vertical="top" wrapText="1"/>
    </xf>
    <xf numFmtId="49" fontId="11" fillId="0" borderId="6" xfId="2" applyNumberFormat="1" applyFont="1" applyFill="1" applyBorder="1" applyAlignment="1">
      <alignment horizontal="center" vertical="top" wrapText="1"/>
    </xf>
    <xf numFmtId="1" fontId="8" fillId="0" borderId="2" xfId="2" applyNumberFormat="1" applyFont="1" applyFill="1" applyBorder="1" applyAlignment="1">
      <alignment horizontal="center" vertical="top" wrapText="1"/>
    </xf>
    <xf numFmtId="1" fontId="8" fillId="0" borderId="7" xfId="2" applyNumberFormat="1" applyFont="1" applyFill="1" applyBorder="1" applyAlignment="1">
      <alignment horizontal="center" vertical="top" wrapText="1"/>
    </xf>
    <xf numFmtId="1" fontId="8" fillId="0" borderId="6" xfId="2" applyNumberFormat="1" applyFont="1" applyFill="1" applyBorder="1" applyAlignment="1">
      <alignment horizontal="center" vertical="top" wrapText="1"/>
    </xf>
    <xf numFmtId="1" fontId="8" fillId="0" borderId="2" xfId="2" applyNumberFormat="1" applyFont="1" applyFill="1" applyBorder="1" applyAlignment="1">
      <alignment horizontal="center" vertical="center" wrapText="1"/>
    </xf>
    <xf numFmtId="1" fontId="8" fillId="0" borderId="7" xfId="2" applyNumberFormat="1" applyFont="1" applyFill="1" applyBorder="1" applyAlignment="1">
      <alignment horizontal="center" vertical="center" wrapText="1"/>
    </xf>
    <xf numFmtId="1" fontId="8" fillId="0" borderId="6" xfId="2" applyNumberFormat="1" applyFont="1" applyFill="1" applyBorder="1" applyAlignment="1">
      <alignment horizontal="center" vertical="center" wrapText="1"/>
    </xf>
    <xf numFmtId="1" fontId="8" fillId="0" borderId="2" xfId="2" applyNumberFormat="1" applyFont="1" applyFill="1" applyBorder="1" applyAlignment="1">
      <alignment vertical="center" wrapText="1"/>
    </xf>
    <xf numFmtId="1" fontId="8" fillId="0" borderId="7" xfId="2" applyNumberFormat="1" applyFont="1" applyFill="1" applyBorder="1" applyAlignment="1">
      <alignment vertical="center" wrapText="1"/>
    </xf>
    <xf numFmtId="1" fontId="8" fillId="0" borderId="6" xfId="2" applyNumberFormat="1" applyFont="1" applyFill="1" applyBorder="1" applyAlignment="1">
      <alignment vertical="center" wrapText="1"/>
    </xf>
    <xf numFmtId="1" fontId="8" fillId="0" borderId="3" xfId="2" applyNumberFormat="1" applyFont="1" applyFill="1" applyBorder="1" applyAlignment="1">
      <alignment horizontal="center" vertical="center" wrapText="1"/>
    </xf>
    <xf numFmtId="1" fontId="8" fillId="0" borderId="4" xfId="2" applyNumberFormat="1" applyFont="1" applyFill="1" applyBorder="1" applyAlignment="1">
      <alignment horizontal="center" vertical="center" wrapText="1"/>
    </xf>
    <xf numFmtId="1" fontId="11" fillId="0" borderId="9" xfId="0" applyNumberFormat="1" applyFont="1" applyFill="1" applyBorder="1" applyAlignment="1">
      <alignment horizontal="center" vertical="center" wrapText="1"/>
    </xf>
    <xf numFmtId="1" fontId="11" fillId="0" borderId="10" xfId="0" applyNumberFormat="1" applyFont="1" applyFill="1" applyBorder="1" applyAlignment="1">
      <alignment horizontal="center" vertical="center" wrapText="1"/>
    </xf>
    <xf numFmtId="49" fontId="73" fillId="34" borderId="2" xfId="2" applyNumberFormat="1" applyFont="1" applyFill="1" applyBorder="1" applyAlignment="1">
      <alignment horizontal="center" vertical="center" wrapText="1"/>
    </xf>
    <xf numFmtId="49" fontId="73" fillId="34" borderId="7" xfId="2" applyNumberFormat="1" applyFont="1" applyFill="1" applyBorder="1" applyAlignment="1">
      <alignment horizontal="center" vertical="center" wrapText="1"/>
    </xf>
    <xf numFmtId="0" fontId="13" fillId="3" borderId="1" xfId="6" applyFont="1" applyFill="1" applyBorder="1" applyAlignment="1">
      <alignment vertical="center" wrapText="1"/>
    </xf>
    <xf numFmtId="0" fontId="8" fillId="0" borderId="2" xfId="0" applyFont="1" applyFill="1" applyBorder="1" applyAlignment="1">
      <alignment horizontal="center" vertical="center" wrapText="1"/>
    </xf>
    <xf numFmtId="0" fontId="8" fillId="0" borderId="7" xfId="0" applyFont="1" applyFill="1" applyBorder="1" applyAlignment="1">
      <alignment horizontal="center" vertical="center" wrapText="1"/>
    </xf>
    <xf numFmtId="0" fontId="8" fillId="0" borderId="6" xfId="0" applyFont="1" applyFill="1" applyBorder="1" applyAlignment="1">
      <alignment horizontal="center" vertical="center" wrapText="1"/>
    </xf>
    <xf numFmtId="1" fontId="71" fillId="27" borderId="7" xfId="2" applyNumberFormat="1" applyFont="1" applyFill="1" applyBorder="1" applyAlignment="1">
      <alignment horizontal="center" vertical="center" wrapText="1"/>
    </xf>
    <xf numFmtId="1" fontId="71" fillId="27" borderId="6" xfId="2" applyNumberFormat="1" applyFont="1" applyFill="1" applyBorder="1" applyAlignment="1">
      <alignment horizontal="center" vertical="center" wrapText="1"/>
    </xf>
    <xf numFmtId="0" fontId="8" fillId="0" borderId="0" xfId="5" applyFont="1" applyAlignment="1">
      <alignment horizontal="center" vertical="center" wrapText="1"/>
    </xf>
    <xf numFmtId="1" fontId="8" fillId="0" borderId="0" xfId="2" applyNumberFormat="1" applyFont="1" applyFill="1" applyBorder="1" applyAlignment="1">
      <alignment horizontal="center" vertical="top" wrapText="1"/>
    </xf>
    <xf numFmtId="1" fontId="71" fillId="27" borderId="2" xfId="2" applyNumberFormat="1" applyFont="1" applyFill="1" applyBorder="1" applyAlignment="1">
      <alignment horizontal="center" vertical="center" wrapText="1"/>
    </xf>
    <xf numFmtId="0" fontId="58" fillId="0" borderId="0" xfId="289" applyFont="1" applyAlignment="1">
      <alignment horizontal="left" vertical="top" wrapText="1"/>
    </xf>
    <xf numFmtId="0" fontId="58" fillId="0" borderId="0" xfId="289" applyFont="1" applyAlignment="1">
      <alignment vertical="top" wrapText="1"/>
    </xf>
    <xf numFmtId="0" fontId="59" fillId="0" borderId="0" xfId="289" applyFont="1" applyFill="1" applyAlignment="1">
      <alignment horizontal="center" vertical="center" wrapText="1"/>
    </xf>
    <xf numFmtId="0" fontId="59" fillId="0" borderId="0" xfId="289" applyFont="1" applyAlignment="1">
      <alignment horizontal="center" vertical="top" wrapText="1"/>
    </xf>
    <xf numFmtId="0" fontId="58" fillId="0" borderId="0" xfId="289" applyFont="1" applyAlignment="1">
      <alignment horizontal="center" vertical="top" wrapText="1"/>
    </xf>
    <xf numFmtId="0" fontId="59" fillId="0" borderId="1" xfId="289" applyFont="1" applyBorder="1" applyAlignment="1">
      <alignment horizontal="center" vertical="top" wrapText="1"/>
    </xf>
    <xf numFmtId="0" fontId="73" fillId="2" borderId="0" xfId="296" applyFont="1" applyFill="1" applyAlignment="1">
      <alignment vertical="top" wrapText="1"/>
    </xf>
    <xf numFmtId="0" fontId="73" fillId="2" borderId="0" xfId="297" applyFont="1" applyFill="1" applyAlignment="1">
      <alignment horizontal="left" vertical="top" wrapText="1"/>
    </xf>
    <xf numFmtId="168" fontId="71" fillId="2" borderId="1" xfId="297" applyNumberFormat="1" applyFont="1" applyFill="1" applyBorder="1" applyAlignment="1">
      <alignment horizontal="center" vertical="top" wrapText="1"/>
    </xf>
    <xf numFmtId="0" fontId="71" fillId="2" borderId="1" xfId="297" applyFont="1" applyFill="1" applyBorder="1" applyAlignment="1">
      <alignment horizontal="center" vertical="top" wrapText="1"/>
    </xf>
    <xf numFmtId="3" fontId="73" fillId="0" borderId="0" xfId="49" applyNumberFormat="1" applyFont="1" applyAlignment="1">
      <alignment horizontal="center" vertical="top" wrapText="1"/>
    </xf>
    <xf numFmtId="0" fontId="73" fillId="0" borderId="0" xfId="298" applyFont="1" applyFill="1" applyBorder="1" applyAlignment="1">
      <alignment horizontal="center" vertical="top" wrapText="1"/>
    </xf>
    <xf numFmtId="0" fontId="73" fillId="0" borderId="0" xfId="298" applyFont="1" applyFill="1" applyBorder="1" applyAlignment="1">
      <alignment horizontal="center" vertical="center" wrapText="1"/>
    </xf>
    <xf numFmtId="0" fontId="73" fillId="2" borderId="0" xfId="296" applyFont="1" applyFill="1" applyAlignment="1">
      <alignment horizontal="left" vertical="top"/>
    </xf>
    <xf numFmtId="0" fontId="73" fillId="2" borderId="0" xfId="296" applyFont="1" applyFill="1" applyAlignment="1">
      <alignment horizontal="center" vertical="top" wrapText="1"/>
    </xf>
    <xf numFmtId="0" fontId="71" fillId="0" borderId="1" xfId="297" applyFont="1" applyFill="1" applyBorder="1" applyAlignment="1">
      <alignment horizontal="left" vertical="top" wrapText="1"/>
    </xf>
    <xf numFmtId="0" fontId="73" fillId="2" borderId="8" xfId="297" applyFont="1" applyFill="1" applyBorder="1" applyAlignment="1">
      <alignment horizontal="center" vertical="top" wrapText="1"/>
    </xf>
  </cellXfs>
  <cellStyles count="304">
    <cellStyle name="_x0005__x001c_" xfId="12"/>
    <cellStyle name="_x0005__x001c_ 2" xfId="13"/>
    <cellStyle name="_x0005__x001c_ 3" xfId="14"/>
    <cellStyle name="_149" xfId="15"/>
    <cellStyle name="_151,," xfId="16"/>
    <cellStyle name="_2012г.  Бюджет (006,021,022) н" xfId="17"/>
    <cellStyle name="_x0005__x001c__2012г.  Бюджет (006,021,022) н" xfId="18"/>
    <cellStyle name="_2012г.  Бюджет (006,021,022) н_Смета на  2013 Астана" xfId="19"/>
    <cellStyle name="_2012г.  Бюджет (006,021,022) н_Смета на  2013 Астана_1" xfId="20"/>
    <cellStyle name="_2012г.  Бюджет (006,021,022) н_Смета на  2013 год Астана с изменениями" xfId="21"/>
    <cellStyle name="_x0005__x001c__2Формы 1" xfId="22"/>
    <cellStyle name="_БЗ 2010" xfId="23"/>
    <cellStyle name="_БЗ 2010_Смета на  2013 Астана" xfId="24"/>
    <cellStyle name="_БЗ 2010_Смета на  2013 Астана_1" xfId="25"/>
    <cellStyle name="_БЗ 2010_Смета на  2013 год Астана с изменениями" xfId="26"/>
    <cellStyle name="_x0005__x001c__Бюджет 2012" xfId="27"/>
    <cellStyle name="_Жамбыл" xfId="28"/>
    <cellStyle name="_Заявка на оборудование Астана" xfId="29"/>
    <cellStyle name="_Заявка на оборудование Астана_2012 базовый-1" xfId="30"/>
    <cellStyle name="_Заявка на оборудование Астана_2013 базовый" xfId="31"/>
    <cellStyle name="_Заявка на оборудование Астана_2014 базовый" xfId="32"/>
    <cellStyle name="_Заявка на оборудование Астана_2014прог-целев" xfId="33"/>
    <cellStyle name="_Заявка на оборудование Астана_Абдирасилова" xfId="34"/>
    <cellStyle name="_кап ремонт 2007" xfId="35"/>
    <cellStyle name="_кап ремонт 2007 2" xfId="36"/>
    <cellStyle name="_кап.рем 2004-2007 СКО" xfId="37"/>
    <cellStyle name="_x0005__x001c__Книга1" xfId="38"/>
    <cellStyle name="_Копия расшифровка св 411 ЦСЭЭ на тр." xfId="39"/>
    <cellStyle name="_x0005__x001c__Копия Смета на  2013 Астана" xfId="40"/>
    <cellStyle name="_мат.тех оснащ 2007" xfId="41"/>
    <cellStyle name="_x0005__x001c__медикаменты 2013г. посл" xfId="42"/>
    <cellStyle name="_Поверка жд" xfId="43"/>
    <cellStyle name="_x0005__x001c__Поверка жд" xfId="44"/>
    <cellStyle name="_Поверка жд 2" xfId="45"/>
    <cellStyle name="_Поверка жд_Смета на  2013 Астана" xfId="46"/>
    <cellStyle name="_Поверка жд_Смета на  2013 Астана_1" xfId="47"/>
    <cellStyle name="_Поверка жд_Смета на  2013 год Астана с изменениями" xfId="48"/>
    <cellStyle name="_x0005__x001c__Приложение 1 - копия" xfId="49"/>
    <cellStyle name="_Уточненый бюджет на 2011" xfId="50"/>
    <cellStyle name="_Уточненый бюджет на 2011_2012 изменение в зпПАППААП" xfId="51"/>
    <cellStyle name="_Уточненый бюджет на 2011_2012-свод" xfId="52"/>
    <cellStyle name="_Уточненый бюджет на 2011_2013-свод" xfId="53"/>
    <cellStyle name="_Уточненый бюджет на 2011_2013-своллллд" xfId="54"/>
    <cellStyle name="_Уточненый бюджет на 2011_ллллллллллллллл" xfId="55"/>
    <cellStyle name="_Уточненый бюджет на 2011_Последний 2013-свод" xfId="56"/>
    <cellStyle name="_форма 14 прог" xfId="57"/>
    <cellStyle name="_x0005__x001c__Формы" xfId="58"/>
    <cellStyle name="_формы по среднесроч плану" xfId="59"/>
    <cellStyle name="_x0005__x001c__Формы спец 132 ." xfId="60"/>
    <cellStyle name="_Шаблон бюджетки" xfId="61"/>
    <cellStyle name="_Шаблон бюджетки_2012 базовый-1" xfId="62"/>
    <cellStyle name="_Шаблон бюджетки_2013 базовый" xfId="63"/>
    <cellStyle name="_Шаблон бюджетки_2014 базовый" xfId="64"/>
    <cellStyle name="_Шаблон бюджетки_2014прог-целев" xfId="65"/>
    <cellStyle name="_Шаблон бюджетки_Абдирасилова" xfId="66"/>
    <cellStyle name="_Шаблон для ЦСЭЭ, ПЧС, дезст, РСЭС" xfId="67"/>
    <cellStyle name="_Шаблон для ЦСЭЭ, ПЧС, дезст, РСЭС_Смета на  2013 Астана" xfId="68"/>
    <cellStyle name="_Шаблон для ЦСЭЭ, ПЧС, дезст, РСЭС_Смета на  2013 Астана_1" xfId="69"/>
    <cellStyle name="_Шаблон для ЦСЭЭ, ПЧС, дезст, РСЭС_Смета на  2013 год Астана с изменениями" xfId="70"/>
    <cellStyle name="20% - Акцент1 2" xfId="71"/>
    <cellStyle name="20% - Акцент2 2" xfId="72"/>
    <cellStyle name="20% - Акцент3 2" xfId="73"/>
    <cellStyle name="20% - Акцент4 2" xfId="74"/>
    <cellStyle name="20% - Акцент5 2" xfId="75"/>
    <cellStyle name="20% - Акцент6 2" xfId="76"/>
    <cellStyle name="40% - Акцент1 2" xfId="77"/>
    <cellStyle name="40% - Акцент2 2" xfId="78"/>
    <cellStyle name="40% - Акцент3 2" xfId="79"/>
    <cellStyle name="40% - Акцент4 2" xfId="80"/>
    <cellStyle name="40% - Акцент5 2" xfId="81"/>
    <cellStyle name="40% - Акцент6 2" xfId="82"/>
    <cellStyle name="60% - Акцент1 2" xfId="83"/>
    <cellStyle name="60% - Акцент2 2" xfId="84"/>
    <cellStyle name="60% - Акцент3 2" xfId="85"/>
    <cellStyle name="60% - Акцент4 2" xfId="86"/>
    <cellStyle name="60% - Акцент5 2" xfId="87"/>
    <cellStyle name="60% - Акцент6 2" xfId="88"/>
    <cellStyle name="Aaia?iue_laroux" xfId="89"/>
    <cellStyle name="Calc Currency (0)" xfId="90"/>
    <cellStyle name="Calc Currency (2)" xfId="91"/>
    <cellStyle name="Calc Percent (0)" xfId="92"/>
    <cellStyle name="Calc Percent (1)" xfId="93"/>
    <cellStyle name="Calc Percent (2)" xfId="94"/>
    <cellStyle name="Calc Units (0)" xfId="95"/>
    <cellStyle name="Calc Units (1)" xfId="96"/>
    <cellStyle name="Calc Units (2)" xfId="97"/>
    <cellStyle name="Comma [0]_#6 Temps &amp; Contractors" xfId="98"/>
    <cellStyle name="Comma [00]" xfId="99"/>
    <cellStyle name="Comma_#6 Temps &amp; Contractors" xfId="100"/>
    <cellStyle name="Currency [0]_#6 Temps &amp; Contractors" xfId="101"/>
    <cellStyle name="Currency [00]" xfId="102"/>
    <cellStyle name="Currency_#6 Temps &amp; Contractors" xfId="103"/>
    <cellStyle name="Date Short" xfId="104"/>
    <cellStyle name="DELTA" xfId="105"/>
    <cellStyle name="Enter Currency (0)" xfId="106"/>
    <cellStyle name="Enter Currency (2)" xfId="107"/>
    <cellStyle name="Enter Units (0)" xfId="108"/>
    <cellStyle name="Enter Units (1)" xfId="109"/>
    <cellStyle name="Enter Units (2)" xfId="110"/>
    <cellStyle name="Excel Built-in Normal" xfId="111"/>
    <cellStyle name="Flag" xfId="112"/>
    <cellStyle name="Header1" xfId="113"/>
    <cellStyle name="Header2" xfId="114"/>
    <cellStyle name="Heading1" xfId="115"/>
    <cellStyle name="Heading2" xfId="116"/>
    <cellStyle name="Heading3" xfId="117"/>
    <cellStyle name="Heading4" xfId="118"/>
    <cellStyle name="Heading5" xfId="119"/>
    <cellStyle name="Heading6" xfId="120"/>
    <cellStyle name="Horizontal" xfId="121"/>
    <cellStyle name="Hyperlink" xfId="122"/>
    <cellStyle name="Iau?iue_23_1 " xfId="123"/>
    <cellStyle name="Link Currency (0)" xfId="124"/>
    <cellStyle name="Link Currency (2)" xfId="125"/>
    <cellStyle name="Link Units (0)" xfId="126"/>
    <cellStyle name="Link Units (1)" xfId="127"/>
    <cellStyle name="Link Units (2)" xfId="128"/>
    <cellStyle name="Matrix" xfId="129"/>
    <cellStyle name="Normal_# 41-Market &amp;Trends" xfId="130"/>
    <cellStyle name="Note" xfId="131"/>
    <cellStyle name="Oeiainiaue [0]_laroux" xfId="132"/>
    <cellStyle name="Oeiainiaue_laroux" xfId="133"/>
    <cellStyle name="Option" xfId="134"/>
    <cellStyle name="OptionHeading" xfId="135"/>
    <cellStyle name="Percent [0]" xfId="136"/>
    <cellStyle name="Percent [00]" xfId="137"/>
    <cellStyle name="Percent_#6 Temps &amp; Contractors" xfId="138"/>
    <cellStyle name="PrePop Currency (0)" xfId="139"/>
    <cellStyle name="PrePop Currency (2)" xfId="140"/>
    <cellStyle name="PrePop Units (0)" xfId="141"/>
    <cellStyle name="PrePop Units (1)" xfId="142"/>
    <cellStyle name="PrePop Units (2)" xfId="143"/>
    <cellStyle name="Price" xfId="144"/>
    <cellStyle name="Text Indent A" xfId="145"/>
    <cellStyle name="Text Indent B" xfId="146"/>
    <cellStyle name="Text Indent C" xfId="147"/>
    <cellStyle name="Unit" xfId="148"/>
    <cellStyle name="Vertical" xfId="149"/>
    <cellStyle name="Акцент1 2" xfId="150"/>
    <cellStyle name="Акцент2 2" xfId="151"/>
    <cellStyle name="Акцент3 2" xfId="152"/>
    <cellStyle name="Акцент4 2" xfId="153"/>
    <cellStyle name="Акцент5 2" xfId="154"/>
    <cellStyle name="Акцент6 2" xfId="155"/>
    <cellStyle name="Ввод  2" xfId="156"/>
    <cellStyle name="Вывод 2" xfId="157"/>
    <cellStyle name="Вычисление 2" xfId="158"/>
    <cellStyle name="Гиперссылка 2" xfId="159"/>
    <cellStyle name="Денежный [0] 2" xfId="160"/>
    <cellStyle name="Денежный 2" xfId="161"/>
    <cellStyle name="Денежный 2 2" xfId="162"/>
    <cellStyle name="Заголовок 1 2" xfId="163"/>
    <cellStyle name="Заголовок 2 2" xfId="164"/>
    <cellStyle name="Заголовок 3 2" xfId="165"/>
    <cellStyle name="Заголовок 4 2" xfId="166"/>
    <cellStyle name="Итог 2" xfId="167"/>
    <cellStyle name="КАНДАГАЧ тел3-33-96" xfId="168"/>
    <cellStyle name="Контрольная ячейка 2" xfId="169"/>
    <cellStyle name="Название 2" xfId="170"/>
    <cellStyle name="Нейтральный 2" xfId="171"/>
    <cellStyle name="Обычный" xfId="0" builtinId="0"/>
    <cellStyle name="Обычный 10" xfId="172"/>
    <cellStyle name="Обычный 10 2" xfId="173"/>
    <cellStyle name="Обычный 10 2 2" xfId="281"/>
    <cellStyle name="Обычный 10 2 2 10 6 2 12" xfId="299"/>
    <cellStyle name="Обычный 10 2 2 3" xfId="174"/>
    <cellStyle name="Обычный 10 2 2 3 2" xfId="175"/>
    <cellStyle name="Обычный 10 2 2 3 2 3" xfId="284"/>
    <cellStyle name="Обычный 10 3 10" xfId="295"/>
    <cellStyle name="Обычный 10 4 2" xfId="6"/>
    <cellStyle name="Обычный 11" xfId="176"/>
    <cellStyle name="Обычный 12" xfId="177"/>
    <cellStyle name="Обычный 12 4" xfId="293"/>
    <cellStyle name="Обычный 13" xfId="178"/>
    <cellStyle name="Обычный 13 2" xfId="179"/>
    <cellStyle name="Обычный 14" xfId="180"/>
    <cellStyle name="Обычный 15" xfId="181"/>
    <cellStyle name="Обычный 15 2" xfId="182"/>
    <cellStyle name="Обычный 16" xfId="183"/>
    <cellStyle name="Обычный 17" xfId="184"/>
    <cellStyle name="Обычный 17 2" xfId="185"/>
    <cellStyle name="Обычный 18" xfId="186"/>
    <cellStyle name="Обычный 18 2" xfId="187"/>
    <cellStyle name="Обычный 19" xfId="188"/>
    <cellStyle name="Обычный 19 2" xfId="189"/>
    <cellStyle name="Обычный 2" xfId="5"/>
    <cellStyle name="Обычный 2 2" xfId="190"/>
    <cellStyle name="Обычный 2 2 2" xfId="10"/>
    <cellStyle name="Обычный 2 2 2 2" xfId="191"/>
    <cellStyle name="Обычный 2 2 2 2 2 2" xfId="296"/>
    <cellStyle name="Обычный 2 2 2 3" xfId="192"/>
    <cellStyle name="Обычный 2 2 3" xfId="193"/>
    <cellStyle name="Обычный 2 3" xfId="194"/>
    <cellStyle name="Обычный 2 3 2 2" xfId="298"/>
    <cellStyle name="Обычный 2 4" xfId="195"/>
    <cellStyle name="Обычный 2 4 2" xfId="196"/>
    <cellStyle name="Обычный 2 8 2" xfId="289"/>
    <cellStyle name="Обычный 20" xfId="197"/>
    <cellStyle name="Обычный 20 2" xfId="198"/>
    <cellStyle name="Обычный 21" xfId="199"/>
    <cellStyle name="Обычный 21 2" xfId="200"/>
    <cellStyle name="Обычный 21 2 2" xfId="201"/>
    <cellStyle name="Обычный 21 2 2 2" xfId="202"/>
    <cellStyle name="Обычный 21 2 3" xfId="203"/>
    <cellStyle name="Обычный 21 3" xfId="204"/>
    <cellStyle name="Обычный 21 3 2" xfId="205"/>
    <cellStyle name="Обычный 21 4" xfId="206"/>
    <cellStyle name="Обычный 22" xfId="207"/>
    <cellStyle name="Обычный 22 2" xfId="208"/>
    <cellStyle name="Обычный 23" xfId="301"/>
    <cellStyle name="Обычный 24" xfId="282"/>
    <cellStyle name="Обычный 3" xfId="7"/>
    <cellStyle name="Обычный 3 10" xfId="303"/>
    <cellStyle name="Обычный 3 2" xfId="8"/>
    <cellStyle name="Обычный 3 3" xfId="209"/>
    <cellStyle name="Обычный 3_коммунальные" xfId="210"/>
    <cellStyle name="Обычный 4" xfId="211"/>
    <cellStyle name="Обычный 4 2" xfId="212"/>
    <cellStyle name="Обычный 4 2 2" xfId="213"/>
    <cellStyle name="Обычный 4 3" xfId="214"/>
    <cellStyle name="Обычный 5" xfId="215"/>
    <cellStyle name="Обычный 5 2" xfId="216"/>
    <cellStyle name="Обычный 5 3" xfId="217"/>
    <cellStyle name="Обычный 6" xfId="218"/>
    <cellStyle name="Обычный 7" xfId="219"/>
    <cellStyle name="Обычный 7 10" xfId="220"/>
    <cellStyle name="Обычный 7 11" xfId="221"/>
    <cellStyle name="Обычный 7 12" xfId="222"/>
    <cellStyle name="Обычный 7 13" xfId="223"/>
    <cellStyle name="Обычный 7 14" xfId="224"/>
    <cellStyle name="Обычный 7 15" xfId="225"/>
    <cellStyle name="Обычный 7 16" xfId="226"/>
    <cellStyle name="Обычный 7 2" xfId="227"/>
    <cellStyle name="Обычный 7 3" xfId="228"/>
    <cellStyle name="Обычный 7 4" xfId="229"/>
    <cellStyle name="Обычный 7 5" xfId="230"/>
    <cellStyle name="Обычный 7 6" xfId="231"/>
    <cellStyle name="Обычный 7 7" xfId="232"/>
    <cellStyle name="Обычный 7 8" xfId="233"/>
    <cellStyle name="Обычный 7 9" xfId="234"/>
    <cellStyle name="Обычный 7_Формы-2013г" xfId="235"/>
    <cellStyle name="Обычный 8" xfId="236"/>
    <cellStyle name="Обычный 9" xfId="9"/>
    <cellStyle name="Обычный 9 2" xfId="11"/>
    <cellStyle name="Обычный_151 готов-2010" xfId="297"/>
    <cellStyle name="Обычный_3вар.Доп. к ПРЕЙСКУРАНТУ 2012г.Астана" xfId="288"/>
    <cellStyle name="Обычный_POLTAR5" xfId="292"/>
    <cellStyle name="Обычный_Лист1" xfId="291"/>
    <cellStyle name="Обычный_ПРЕЙСКУРАНТ ЦЕН на 2011 год РГКП ЦСЭЭ г.Астана" xfId="280"/>
    <cellStyle name="Обычный_прейскурант новый материалы" xfId="290"/>
    <cellStyle name="Обычный_Прейскурант цне 2007г КНЦКЗИ" xfId="2"/>
    <cellStyle name="Обычный_Пример калькуляции" xfId="286"/>
    <cellStyle name="Обычный_Расчеты прямые и количество" xfId="3"/>
    <cellStyle name="Обычный_Шаблон для ЦСЭЭ, ПЧС, дезст, РСЭС" xfId="300"/>
    <cellStyle name="Плохой 2" xfId="237"/>
    <cellStyle name="Пояснение 2" xfId="238"/>
    <cellStyle name="Примечание 2" xfId="239"/>
    <cellStyle name="Процентный 2" xfId="240"/>
    <cellStyle name="Процентный 3" xfId="241"/>
    <cellStyle name="Связанная ячейка 2" xfId="242"/>
    <cellStyle name="Стиль 1" xfId="4"/>
    <cellStyle name="Стиль 1 2" xfId="243"/>
    <cellStyle name="Стиль 1 3" xfId="244"/>
    <cellStyle name="Стиль 1_алмат.цсээ (1)" xfId="245"/>
    <cellStyle name="Текст предупреждения 2" xfId="246"/>
    <cellStyle name="Тысячи [0]_Dbf_25" xfId="247"/>
    <cellStyle name="Тысячи_Dbf_25" xfId="248"/>
    <cellStyle name="Финансовый" xfId="1" builtinId="3"/>
    <cellStyle name="Финансовый 2" xfId="250"/>
    <cellStyle name="Финансовый 2 2" xfId="251"/>
    <cellStyle name="Финансовый 2 2 2" xfId="252"/>
    <cellStyle name="Финансовый 2 2 3" xfId="253"/>
    <cellStyle name="Финансовый 2 2 4" xfId="254"/>
    <cellStyle name="Финансовый 2 3" xfId="255"/>
    <cellStyle name="Финансовый 2 3 2" xfId="256"/>
    <cellStyle name="Финансовый 2 4" xfId="257"/>
    <cellStyle name="Финансовый 27" xfId="302"/>
    <cellStyle name="Финансовый 3" xfId="258"/>
    <cellStyle name="Финансовый 3 10" xfId="259"/>
    <cellStyle name="Финансовый 3 11" xfId="260"/>
    <cellStyle name="Финансовый 3 12" xfId="261"/>
    <cellStyle name="Финансовый 3 13" xfId="262"/>
    <cellStyle name="Финансовый 3 14" xfId="263"/>
    <cellStyle name="Финансовый 3 15" xfId="264"/>
    <cellStyle name="Финансовый 3 16" xfId="265"/>
    <cellStyle name="Финансовый 3 17" xfId="266"/>
    <cellStyle name="Финансовый 3 2" xfId="267"/>
    <cellStyle name="Финансовый 3 3" xfId="268"/>
    <cellStyle name="Финансовый 3 4" xfId="269"/>
    <cellStyle name="Финансовый 3 5" xfId="270"/>
    <cellStyle name="Финансовый 3 6" xfId="271"/>
    <cellStyle name="Финансовый 3 7" xfId="272"/>
    <cellStyle name="Финансовый 3 8" xfId="273"/>
    <cellStyle name="Финансовый 3 9" xfId="274"/>
    <cellStyle name="Финансовый 4" xfId="275"/>
    <cellStyle name="Финансовый 5" xfId="276"/>
    <cellStyle name="Финансовый 6" xfId="277"/>
    <cellStyle name="Финансовый 6 2" xfId="278"/>
    <cellStyle name="Финансовый 6 2 2" xfId="287"/>
    <cellStyle name="Финансовый 6 2 3" xfId="285"/>
    <cellStyle name="Финансовый 7" xfId="249"/>
    <cellStyle name="Финансовый 8" xfId="294"/>
    <cellStyle name="Финансовый 9" xfId="283"/>
    <cellStyle name="Хороший 2" xfId="279"/>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NCOZ/Desktop/&#1050;&#1072;&#1083;&#1100;&#1082;&#1091;&#1083;&#1103;&#1094;&#1080;&#1103;%20&#1085;&#1072;%20&#1046;&#1091;&#1084;&#1072;&#1090;&#1086;&#1074;&#1072;/&#1050;&#1072;&#1083;&#1100;&#1082;.%20&#1046;&#1091;&#1084;&#1072;&#1090;&#1086;&#1074;&#1072;%202024&#107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NCOZ/Desktop/&#1050;&#1072;&#1083;&#1100;&#1082;&#1091;&#1083;&#1103;&#1094;&#1080;&#1103;%20&#1085;&#1072;%20&#1046;&#1091;&#1084;&#1072;&#1090;&#1086;&#1074;&#1072;/&#1057;&#1047;%20&#8470;211/&#1050;&#1072;&#1083;&#1100;&#1082;&#1091;&#1083;&#1103;&#1094;&#1080;&#1103;%20&#1051;&#1072;&#1073;&#1086;&#1088;&#1072;&#1090;&#1086;&#1088;&#1080;&#1080;%20&#1080;&#1084;&#1084;&#1091;&#1085;&#1086;&#1083;&#1086;&#1075;&#1080;&#1080;%20&#1080;%20&#1074;&#1072;&#1082;&#1094;&#1080;&#1085;&#1086;&#1083;&#1086;&#1075;&#1080;&#108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Ncoz/Desktop/&#1053;&#1086;&#1074;&#1072;&#1103;%20&#1087;&#1072;&#1087;&#1082;&#1072;%20(2)/&#1054;&#1073;&#1091;&#1095;&#1077;&#1085;&#1080;&#1077;/&#1054;&#1073;&#1091;&#1095;&#1077;&#1085;&#1080;&#1077;%202024%20&#1075;.%20&#1085;&#1072;%20&#1088;&#1072;&#1073;.&#1084;&#1077;&#1089;&#1090;&#107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buh2/Downloads/&#1089;&#1072;&#1085;&#1093;&#1080;&#1084;%20&#1085;&#1086;&#1074;&#1099;&#1077;/&#1082;&#1086;&#1084;&#1084;&#1091;&#1085;&#1072;&#1083;&#1100;&#1085;&#1072;&#1103;%20&#1075;&#1080;&#1075;&#1080;&#1077;&#1085;&#107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buh2/Downloads/&#1089;&#1072;&#1085;&#1093;&#1080;&#1084;%20&#1085;&#1086;&#1074;&#1099;&#1077;/_&#1043;&#1080;&#1075;&#1080;&#1077;&#1085;&#1072;%20&#1087;&#1080;&#1090;&#1072;&#1085;&#1080;&#1103;%20(&#1040;&#1074;&#1090;&#1086;&#1089;&#1086;&#1093;&#1088;&#1072;&#1085;&#1077;&#1085;&#1085;&#1099;&#108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Economist3/Downloads/&#1072;&#1085;&#1085;&#1072;%20&#1055;&#1045;&#1057;&#1058;&#1048;&#1062;&#1048;&#1044;&#1067;.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buh2/Downloads/&#1088;&#1072;&#1076;&#1080;&#1086;&#1083;%20&#1055;&#1088;&#1077;&#1081;&#1089;&#1082;&#1091;&#1088;&#1072;&#1085;&#1090;%20&#1076;&#1083;&#1103;%20&#1088;&#1072;&#1073;&#1086;&#1090;&#109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щая калькуляция"/>
      <sheetName val="Платные услуги"/>
      <sheetName val="Тарификация"/>
      <sheetName val="Норма времени"/>
      <sheetName val="Тарификация 2"/>
      <sheetName val="Мат.затраты"/>
    </sheetNames>
    <sheetDataSet>
      <sheetData sheetId="0"/>
      <sheetData sheetId="1">
        <row r="8">
          <cell r="F8">
            <v>808242.7090450211</v>
          </cell>
        </row>
        <row r="9">
          <cell r="F9">
            <v>323297.08361800842</v>
          </cell>
        </row>
        <row r="10">
          <cell r="F10">
            <v>808242.7090450211</v>
          </cell>
        </row>
        <row r="11">
          <cell r="F11">
            <v>323297.08361800842</v>
          </cell>
        </row>
        <row r="12">
          <cell r="F12">
            <v>323297.08361800842</v>
          </cell>
        </row>
        <row r="13">
          <cell r="F13">
            <v>323297.08361800842</v>
          </cell>
        </row>
        <row r="14">
          <cell r="F14">
            <v>808242.7090450211</v>
          </cell>
        </row>
        <row r="16">
          <cell r="F16">
            <v>404121.35452251055</v>
          </cell>
        </row>
        <row r="17">
          <cell r="F17">
            <v>808242.7090450211</v>
          </cell>
        </row>
        <row r="18">
          <cell r="F18">
            <v>323297.08361800842</v>
          </cell>
        </row>
        <row r="19">
          <cell r="F19">
            <v>323297.08361800842</v>
          </cell>
        </row>
        <row r="20">
          <cell r="F20">
            <v>323297.08361800842</v>
          </cell>
        </row>
        <row r="21">
          <cell r="F21">
            <v>323297.08361800842</v>
          </cell>
        </row>
        <row r="22">
          <cell r="F22">
            <v>323297.08361800842</v>
          </cell>
        </row>
        <row r="23">
          <cell r="F23">
            <v>808242.7090450211</v>
          </cell>
        </row>
        <row r="25">
          <cell r="F25">
            <v>323297.08361800842</v>
          </cell>
        </row>
        <row r="26">
          <cell r="F26">
            <v>323297.08361800842</v>
          </cell>
        </row>
        <row r="27">
          <cell r="F27">
            <v>323297.08361800842</v>
          </cell>
        </row>
        <row r="28">
          <cell r="F28">
            <v>808242.7090450211</v>
          </cell>
        </row>
        <row r="29">
          <cell r="F29">
            <v>323297.08361800842</v>
          </cell>
        </row>
        <row r="30">
          <cell r="F30">
            <v>323297.08361800842</v>
          </cell>
        </row>
        <row r="31">
          <cell r="F31">
            <v>808242.7090450211</v>
          </cell>
        </row>
        <row r="33">
          <cell r="F33">
            <v>808242.7090450211</v>
          </cell>
        </row>
        <row r="34">
          <cell r="F34">
            <v>1212364.0635675315</v>
          </cell>
        </row>
        <row r="35">
          <cell r="F35">
            <v>404121.35452251055</v>
          </cell>
        </row>
        <row r="37">
          <cell r="F37">
            <v>808242.7090450211</v>
          </cell>
        </row>
        <row r="39">
          <cell r="F39">
            <v>646594.16723601683</v>
          </cell>
        </row>
        <row r="40">
          <cell r="F40">
            <v>161648.54180900421</v>
          </cell>
        </row>
      </sheetData>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тные услуги"/>
      <sheetName val="Общая калькуляция"/>
      <sheetName val="Стоимость анализов"/>
      <sheetName val="Тарификация"/>
      <sheetName val="Норма времени"/>
      <sheetName val="Тарификация 2"/>
      <sheetName val="Мат.затраты"/>
    </sheetNames>
    <sheetDataSet>
      <sheetData sheetId="0"/>
      <sheetData sheetId="1">
        <row r="9">
          <cell r="M9">
            <v>109793.14330108673</v>
          </cell>
        </row>
        <row r="10">
          <cell r="M10">
            <v>18933.160299401199</v>
          </cell>
        </row>
        <row r="11">
          <cell r="M11">
            <v>16562.497506231979</v>
          </cell>
        </row>
      </sheetData>
      <sheetData sheetId="2">
        <row r="7">
          <cell r="H7">
            <v>4018.4290448197739</v>
          </cell>
        </row>
        <row r="8">
          <cell r="H8">
            <v>4018.4290448197739</v>
          </cell>
        </row>
        <row r="9">
          <cell r="H9">
            <v>800.87268066467061</v>
          </cell>
        </row>
        <row r="10">
          <cell r="H10">
            <v>700.59364451361273</v>
          </cell>
        </row>
        <row r="11">
          <cell r="H11">
            <v>700.59364451361273</v>
          </cell>
        </row>
      </sheetData>
      <sheetData sheetId="3"/>
      <sheetData sheetId="4"/>
      <sheetData sheetId="5"/>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ейскурант"/>
      <sheetName val="Свод"/>
      <sheetName val="Калькуляция 54 час"/>
      <sheetName val="Расшифровка материальных затрат"/>
      <sheetName val="Тарификация"/>
      <sheetName val="Амортизация"/>
      <sheetName val="Расшифровка накладных расходов"/>
      <sheetName val="Норма времени"/>
    </sheetNames>
    <sheetDataSet>
      <sheetData sheetId="0"/>
      <sheetData sheetId="1"/>
      <sheetData sheetId="2"/>
      <sheetData sheetId="3"/>
      <sheetData sheetId="4"/>
      <sheetData sheetId="5"/>
      <sheetData sheetId="6"/>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ЩИЙ ПРЕЙСКУРАНТ"/>
      <sheetName val="сводные данные "/>
      <sheetName val="ОБЩ.КАЛЬКУЛЯЦИЯ"/>
      <sheetName val="аморт."/>
      <sheetName val="Расшифровка мат-ых затрат"/>
      <sheetName val="тариф-ия"/>
      <sheetName val="расш.накл.расх."/>
      <sheetName val="норма времени"/>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5">
          <cell r="B15" t="str">
            <v xml:space="preserve"> Коммунальная гигиена. Источники централизованного хозяйственного питьевого водоснабжения. (вода водопроводная перед поступлением в сеть,  распределительная сеть, подземные и поверхностные источники, открытые водоемы 1-2 категории в местах водопользования). Не централизованного хозяйственно-питьевое водоснабжение ( скважины без разводящей сети, колодцы, каптажи и родники)  </v>
          </cell>
        </row>
        <row r="16">
          <cell r="B16" t="str">
            <v>Определение запаха</v>
          </cell>
        </row>
        <row r="17">
          <cell r="B17" t="str">
            <v>Определение привкуса</v>
          </cell>
        </row>
        <row r="18">
          <cell r="B18" t="str">
            <v>Определение цветности</v>
          </cell>
        </row>
        <row r="19">
          <cell r="B19" t="str">
            <v xml:space="preserve">Определения мутности </v>
          </cell>
        </row>
        <row r="20">
          <cell r="B20" t="str">
            <v xml:space="preserve">Определение водородного показателя рН </v>
          </cell>
        </row>
        <row r="21">
          <cell r="B21" t="str">
            <v>Определение общей минерализаци (сухой остаток)</v>
          </cell>
        </row>
        <row r="22">
          <cell r="B22" t="str">
            <v xml:space="preserve">Определение перманганатной окисляемости </v>
          </cell>
        </row>
        <row r="23">
          <cell r="B23" t="str">
            <v>Определение плавающих веществ</v>
          </cell>
        </row>
        <row r="24">
          <cell r="B24" t="str">
            <v>Определение взвешенных веществ</v>
          </cell>
        </row>
        <row r="25">
          <cell r="B25" t="str">
            <v>Определение общей щелочности</v>
          </cell>
        </row>
        <row r="26">
          <cell r="B26" t="str">
            <v xml:space="preserve">Определение общей жесткости </v>
          </cell>
        </row>
        <row r="27">
          <cell r="B27" t="str">
            <v xml:space="preserve">Определение хлоридов </v>
          </cell>
        </row>
        <row r="28">
          <cell r="B28" t="str">
            <v>Определение нитратов</v>
          </cell>
        </row>
        <row r="29">
          <cell r="B29" t="str">
            <v>Определение нитритов</v>
          </cell>
        </row>
        <row r="30">
          <cell r="B30" t="str">
            <v xml:space="preserve">Определение азота аммиака </v>
          </cell>
        </row>
        <row r="31">
          <cell r="B31" t="str">
            <v>Определение сульфатов</v>
          </cell>
        </row>
        <row r="32">
          <cell r="B32" t="str">
            <v>Определение фтора</v>
          </cell>
        </row>
        <row r="33">
          <cell r="B33" t="str">
            <v>Определение калий и натрий</v>
          </cell>
        </row>
        <row r="34">
          <cell r="B34" t="str">
            <v>Определение кальция</v>
          </cell>
        </row>
        <row r="35">
          <cell r="B35" t="str">
            <v>Определение магния</v>
          </cell>
        </row>
        <row r="36">
          <cell r="B36" t="str">
            <v>Определение гидрокарбоната</v>
          </cell>
        </row>
        <row r="37">
          <cell r="B37" t="str">
            <v>Определение активного хлора</v>
          </cell>
        </row>
        <row r="38">
          <cell r="B38" t="str">
            <v xml:space="preserve">Определение остаточного хлора при хлорировании </v>
          </cell>
        </row>
        <row r="39">
          <cell r="B39" t="str">
            <v xml:space="preserve">Определение остаточного свободного хлора </v>
          </cell>
        </row>
        <row r="40">
          <cell r="B40" t="str">
            <v>Определение остаточного связанного хлора</v>
          </cell>
        </row>
        <row r="41">
          <cell r="B41" t="str">
            <v>Определение остаточного озона при озонировании</v>
          </cell>
        </row>
        <row r="42">
          <cell r="B42" t="str">
            <v>Определение растворенного кислорода</v>
          </cell>
        </row>
        <row r="43">
          <cell r="B43" t="str">
            <v>Определение химического потребления кислорода (ХПК)</v>
          </cell>
        </row>
        <row r="44">
          <cell r="B44" t="str">
            <v>Определение биохимического потребления кислорода (БПК 5)</v>
          </cell>
        </row>
        <row r="45">
          <cell r="B45" t="str">
            <v>Определение биохимического потребления кислорода (БПК 20)</v>
          </cell>
        </row>
        <row r="46">
          <cell r="B46" t="str">
            <v xml:space="preserve">Определение содержания концентрации анионных поверхностно -активных веществ (СПАВ) </v>
          </cell>
        </row>
        <row r="47">
          <cell r="B47" t="str">
            <v>Определение алюминия</v>
          </cell>
        </row>
        <row r="48">
          <cell r="B48" t="str">
            <v>Определение бора</v>
          </cell>
        </row>
        <row r="49">
          <cell r="B49" t="str">
            <v>Определение бенз(а)пирена</v>
          </cell>
        </row>
        <row r="50">
          <cell r="B50" t="str">
            <v>Определение железо</v>
          </cell>
        </row>
        <row r="51">
          <cell r="B51" t="str">
            <v xml:space="preserve">Определение хрома </v>
          </cell>
        </row>
        <row r="52">
          <cell r="B52" t="str">
            <v>Определение свинца (вольтамперометрический)</v>
          </cell>
        </row>
        <row r="53">
          <cell r="B53" t="str">
            <v>Определение свинца (атомно-абсорбционный)</v>
          </cell>
        </row>
        <row r="54">
          <cell r="B54" t="str">
            <v>Определение кадмия (вольтамперометрический)</v>
          </cell>
        </row>
        <row r="55">
          <cell r="B55" t="str">
            <v>Определение кадмия (атомно-абсорбционный)</v>
          </cell>
        </row>
        <row r="56">
          <cell r="B56" t="str">
            <v>Определение цинка (вольтамперометрический)</v>
          </cell>
        </row>
        <row r="57">
          <cell r="B57" t="str">
            <v>Определение цинка (атомно-абсорбционный)</v>
          </cell>
        </row>
        <row r="58">
          <cell r="B58" t="str">
            <v>Определение меди (вольтамперометрический)</v>
          </cell>
        </row>
        <row r="59">
          <cell r="B59" t="str">
            <v>Определение меди (атомно-абсорбционный)</v>
          </cell>
        </row>
        <row r="60">
          <cell r="B60" t="str">
            <v>Определение мышьяка (вольтамперометрический)</v>
          </cell>
        </row>
        <row r="61">
          <cell r="B61" t="str">
            <v>Определение мышьяка  (атомно-абсорбционный)</v>
          </cell>
        </row>
        <row r="62">
          <cell r="B62" t="str">
            <v>Определение ртути (вольтамперометрический)</v>
          </cell>
        </row>
        <row r="63">
          <cell r="B63" t="str">
            <v>Определение ртути (атомно-абсорбционный)</v>
          </cell>
        </row>
        <row r="64">
          <cell r="B64" t="str">
            <v>Определение марганца (фотометрический)</v>
          </cell>
        </row>
        <row r="65">
          <cell r="B65" t="str">
            <v>Определение марганца (атомно-абсорбционный)</v>
          </cell>
        </row>
        <row r="66">
          <cell r="B66" t="str">
            <v xml:space="preserve">Определение кобальта  </v>
          </cell>
        </row>
        <row r="67">
          <cell r="B67" t="str">
            <v>Определение молибдена</v>
          </cell>
        </row>
        <row r="68">
          <cell r="B68" t="str">
            <v>Определение никеля</v>
          </cell>
        </row>
        <row r="69">
          <cell r="B69" t="str">
            <v>Определение фенола (флуориметрический)</v>
          </cell>
        </row>
        <row r="70">
          <cell r="B70" t="str">
            <v>Определение фенола (газохроматографический)</v>
          </cell>
        </row>
        <row r="71">
          <cell r="B71" t="str">
            <v>Определение сероводорода</v>
          </cell>
        </row>
        <row r="72">
          <cell r="B72" t="str">
            <v>Определение полифосфатов</v>
          </cell>
        </row>
        <row r="73">
          <cell r="B73" t="str">
            <v>Определение селена</v>
          </cell>
        </row>
        <row r="74">
          <cell r="B74" t="str">
            <v xml:space="preserve">Определение нефтепродуктов </v>
          </cell>
        </row>
        <row r="75">
          <cell r="B75" t="str">
            <v>Определение органического углерода</v>
          </cell>
        </row>
        <row r="76">
          <cell r="B76" t="str">
            <v>Определение калия</v>
          </cell>
        </row>
        <row r="77">
          <cell r="B77" t="str">
            <v>Определение натрия</v>
          </cell>
        </row>
        <row r="78">
          <cell r="B78" t="str">
            <v>отбор проб воды</v>
          </cell>
        </row>
        <row r="79">
          <cell r="B79" t="str">
            <v xml:space="preserve">Воды питьевые, минеральные природные и искусственно-минерализованные воды, расфасованные в емкости </v>
          </cell>
        </row>
        <row r="80">
          <cell r="B80" t="str">
            <v xml:space="preserve">Определение запаха </v>
          </cell>
        </row>
        <row r="81">
          <cell r="B81" t="str">
            <v xml:space="preserve">Определение привкуса </v>
          </cell>
        </row>
        <row r="82">
          <cell r="B82" t="str">
            <v>Определение цветности</v>
          </cell>
        </row>
        <row r="83">
          <cell r="B83" t="str">
            <v xml:space="preserve">Определения мутности </v>
          </cell>
        </row>
        <row r="84">
          <cell r="B84" t="str">
            <v xml:space="preserve">Определение водородного показателя рН </v>
          </cell>
        </row>
        <row r="85">
          <cell r="B85" t="str">
            <v>Определение общей минерализаци (сухой остаток)</v>
          </cell>
        </row>
        <row r="86">
          <cell r="B86" t="str">
            <v xml:space="preserve">Определение перманганатной окисляемости </v>
          </cell>
        </row>
        <row r="87">
          <cell r="B87" t="str">
            <v>Определение щелочности</v>
          </cell>
        </row>
        <row r="88">
          <cell r="B88" t="str">
            <v>Определение жесткости</v>
          </cell>
        </row>
        <row r="89">
          <cell r="B89" t="str">
            <v xml:space="preserve">Определение хлоридов </v>
          </cell>
        </row>
        <row r="90">
          <cell r="B90" t="str">
            <v>Определение нитратов</v>
          </cell>
        </row>
        <row r="91">
          <cell r="B91" t="str">
            <v>Определение нитритов</v>
          </cell>
        </row>
        <row r="92">
          <cell r="B92" t="str">
            <v xml:space="preserve">Определение азота аммиака </v>
          </cell>
        </row>
        <row r="93">
          <cell r="B93" t="str">
            <v>Определение сульфата</v>
          </cell>
        </row>
        <row r="94">
          <cell r="B94" t="str">
            <v>Определение фтора</v>
          </cell>
        </row>
        <row r="95">
          <cell r="B95" t="str">
            <v>Определение калий и натрий</v>
          </cell>
        </row>
        <row r="96">
          <cell r="B96" t="str">
            <v>Определение кальция</v>
          </cell>
        </row>
        <row r="97">
          <cell r="B97" t="str">
            <v>Определение магния</v>
          </cell>
        </row>
        <row r="98">
          <cell r="B98" t="str">
            <v>Определение гидрокарбоната</v>
          </cell>
        </row>
        <row r="99">
          <cell r="B99" t="str">
            <v xml:space="preserve">Определение остаточного свободного хлора </v>
          </cell>
        </row>
        <row r="100">
          <cell r="B100" t="str">
            <v xml:space="preserve"> Определение остаточного связного хлора </v>
          </cell>
        </row>
        <row r="101">
          <cell r="B101" t="str">
            <v>Определение остаточного озона при озонировании</v>
          </cell>
        </row>
        <row r="102">
          <cell r="B102" t="str">
            <v>Определение кислорода</v>
          </cell>
        </row>
        <row r="103">
          <cell r="B103" t="str">
            <v xml:space="preserve">Определение содержания концентрации анионных поверхностно -активных веществ (СПАВ) </v>
          </cell>
        </row>
        <row r="104">
          <cell r="B104" t="str">
            <v>Определение алюминия</v>
          </cell>
        </row>
        <row r="105">
          <cell r="B105" t="str">
            <v>Определение бора</v>
          </cell>
        </row>
        <row r="106">
          <cell r="B106" t="str">
            <v>Определение бенз(а)пирена</v>
          </cell>
        </row>
        <row r="107">
          <cell r="B107" t="str">
            <v>Определение железо</v>
          </cell>
        </row>
        <row r="108">
          <cell r="B108" t="str">
            <v>Определение хрома</v>
          </cell>
        </row>
        <row r="109">
          <cell r="B109" t="str">
            <v>Определение свинца (вольтамперометрический)</v>
          </cell>
        </row>
        <row r="110">
          <cell r="B110" t="str">
            <v>Определение свинца (атомно-абсорбционный)</v>
          </cell>
        </row>
        <row r="111">
          <cell r="B111" t="str">
            <v>Определение кадмия (вольтамперометрический)</v>
          </cell>
        </row>
        <row r="112">
          <cell r="B112" t="str">
            <v>Определение кадмия (атомно-абсорбционный)</v>
          </cell>
        </row>
        <row r="113">
          <cell r="B113" t="str">
            <v>Определение цинка (вольтамперометрический)</v>
          </cell>
        </row>
        <row r="114">
          <cell r="B114" t="str">
            <v>Определение цинка (атомно-абсорбционный)</v>
          </cell>
        </row>
        <row r="115">
          <cell r="B115" t="str">
            <v>Определение меди (вольтамперометрический)</v>
          </cell>
        </row>
        <row r="116">
          <cell r="B116" t="str">
            <v>Определение меди (атомно-абсорбционный)</v>
          </cell>
        </row>
        <row r="117">
          <cell r="B117" t="str">
            <v>Определение мышьяка (вольтамперометрический)</v>
          </cell>
        </row>
        <row r="118">
          <cell r="B118" t="str">
            <v>Определение мышьяка  (атомно-абсорбционный)</v>
          </cell>
        </row>
        <row r="119">
          <cell r="B119" t="str">
            <v>Определение ртути (вольтамперометрический)</v>
          </cell>
        </row>
        <row r="120">
          <cell r="B120" t="str">
            <v>Определение ртути (атомно-абсорбционный)</v>
          </cell>
        </row>
        <row r="121">
          <cell r="B121" t="str">
            <v>Определение марганца (фотометрический)</v>
          </cell>
        </row>
        <row r="122">
          <cell r="B122" t="str">
            <v>Определение марганца (атомно-абсорбционный)</v>
          </cell>
        </row>
        <row r="123">
          <cell r="B123" t="str">
            <v xml:space="preserve">Определение кобальта  </v>
          </cell>
        </row>
        <row r="124">
          <cell r="B124" t="str">
            <v>Определение молибдена</v>
          </cell>
        </row>
        <row r="125">
          <cell r="B125" t="str">
            <v>Определение никеля</v>
          </cell>
        </row>
        <row r="128">
          <cell r="B128" t="str">
            <v>Определение сероводорода</v>
          </cell>
        </row>
        <row r="129">
          <cell r="B129" t="str">
            <v>Определение полифосфатов</v>
          </cell>
        </row>
        <row r="130">
          <cell r="B130" t="str">
            <v>Определение селена</v>
          </cell>
        </row>
        <row r="131">
          <cell r="B131" t="str">
            <v>Определение нефтепродуктов</v>
          </cell>
        </row>
        <row r="132">
          <cell r="B132" t="str">
            <v>Определение органического углерода</v>
          </cell>
        </row>
        <row r="133">
          <cell r="B133" t="str">
            <v>Определение йода</v>
          </cell>
        </row>
        <row r="134">
          <cell r="B134" t="str">
            <v>Определение калия</v>
          </cell>
        </row>
        <row r="135">
          <cell r="B135" t="str">
            <v>Определение натрия</v>
          </cell>
        </row>
        <row r="136">
          <cell r="B136" t="str">
            <v>Определение двуокись углерода</v>
          </cell>
        </row>
        <row r="137">
          <cell r="B137" t="str">
            <v>ПОЧВА</v>
          </cell>
        </row>
        <row r="138">
          <cell r="B138" t="str">
            <v>Определение влажности</v>
          </cell>
        </row>
        <row r="139">
          <cell r="B139" t="str">
            <v>Определение водородного показателя</v>
          </cell>
        </row>
        <row r="140">
          <cell r="B140" t="str">
            <v>Определение плотного остатка</v>
          </cell>
        </row>
        <row r="141">
          <cell r="B141" t="str">
            <v>Определение нитратов</v>
          </cell>
        </row>
        <row r="142">
          <cell r="B142" t="str">
            <v>Определение органического вещества</v>
          </cell>
        </row>
        <row r="143">
          <cell r="B143" t="str">
            <v xml:space="preserve">Определение обменного аммония </v>
          </cell>
        </row>
        <row r="144">
          <cell r="B144" t="str">
            <v>Определение азота</v>
          </cell>
        </row>
        <row r="146">
          <cell r="B146" t="str">
            <v>Определение кальций и магний</v>
          </cell>
        </row>
        <row r="147">
          <cell r="B147" t="str">
            <v>Определение хлорида</v>
          </cell>
        </row>
        <row r="148">
          <cell r="B148" t="str">
            <v>Определение сульфата</v>
          </cell>
        </row>
        <row r="151">
          <cell r="B151" t="str">
            <v>Определение марганца, никеля, кобальта, железа, селена, ртути, мышьяка</v>
          </cell>
        </row>
        <row r="152">
          <cell r="B152" t="str">
            <v>Определение свинца, кадмия, цинка и меди (вольтамперометрический)</v>
          </cell>
        </row>
        <row r="153">
          <cell r="B153" t="str">
            <v>Определение свинца, кадмия, цинка и меди                                 (атомно-абсорбционный)</v>
          </cell>
        </row>
        <row r="154">
          <cell r="B154" t="str">
            <v>приготовление вытяжки для определения валового содержания цинка, кадмия, свинца, меди, марганца, никеля, кобальта, железа, мышьяка, селена, ртути в почве</v>
          </cell>
        </row>
        <row r="155">
          <cell r="B155" t="str">
            <v>приготовления солевой вытяжки из почв</v>
          </cell>
        </row>
        <row r="156">
          <cell r="B156" t="str">
            <v>отбор проб почвы (выезд)</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ЩИЙ ПРЕЙСКУРАНТ"/>
      <sheetName val="сводные данные "/>
      <sheetName val="ОБЩ.КАЛЬКУЛЯЦИЯ"/>
      <sheetName val="аморт."/>
      <sheetName val="Расшифровка мат-ых затрат"/>
      <sheetName val="тариф-ия"/>
      <sheetName val="расш.накл.расх."/>
      <sheetName val="норма времени"/>
      <sheetName val="Лист1"/>
      <sheetName val="Лист2"/>
    </sheetNames>
    <sheetDataSet>
      <sheetData sheetId="0"/>
      <sheetData sheetId="1"/>
      <sheetData sheetId="2"/>
      <sheetData sheetId="3"/>
      <sheetData sheetId="4"/>
      <sheetData sheetId="5"/>
      <sheetData sheetId="6"/>
      <sheetData sheetId="7">
        <row r="14">
          <cell r="B14" t="str">
            <v>Мясо и мясопродукты: птица, яйца, и продукты их переработки, консервы из мяса и мяса птицы</v>
          </cell>
        </row>
        <row r="15">
          <cell r="B15" t="str">
            <v xml:space="preserve"> Определение органолептических показателей</v>
          </cell>
        </row>
        <row r="16">
          <cell r="B16" t="str">
            <v>Определение посторонних примесей</v>
          </cell>
        </row>
        <row r="17">
          <cell r="B17" t="str">
            <v>Определение водородного  показателя</v>
          </cell>
        </row>
        <row r="18">
          <cell r="B18" t="str">
            <v>Определение влаги арбитражным методом</v>
          </cell>
        </row>
        <row r="19">
          <cell r="B19" t="str">
            <v>Определение поваренной соли</v>
          </cell>
        </row>
        <row r="20">
          <cell r="B20" t="str">
            <v xml:space="preserve">Определение нитрита натрия </v>
          </cell>
        </row>
        <row r="21">
          <cell r="B21" t="str">
            <v xml:space="preserve">Определение крахмала (при применении) </v>
          </cell>
        </row>
        <row r="22">
          <cell r="B22" t="str">
            <v xml:space="preserve">Определение белка в пищевых продуктах </v>
          </cell>
        </row>
        <row r="23">
          <cell r="B23" t="str">
            <v xml:space="preserve">Определение зольных веществ </v>
          </cell>
        </row>
        <row r="24">
          <cell r="B24" t="str">
            <v>Определение массовой доли жира ( по Герберу)</v>
          </cell>
        </row>
        <row r="25">
          <cell r="B25" t="str">
            <v>Определение массовой доли жира (по Сокслету)</v>
          </cell>
        </row>
        <row r="26">
          <cell r="B26" t="str">
            <v xml:space="preserve">Определение общего фосфора ( по показаниям) </v>
          </cell>
        </row>
        <row r="27">
          <cell r="B27" t="str">
            <v xml:space="preserve">Определение остаточной  активности кислой фосфатазы (по показаниям) </v>
          </cell>
        </row>
        <row r="28">
          <cell r="B28" t="str">
            <v xml:space="preserve">Определение кислотного числа  в мясе птицы </v>
          </cell>
        </row>
        <row r="29">
          <cell r="B29" t="str">
            <v xml:space="preserve">Определение перекисного числа в мясе птицы </v>
          </cell>
        </row>
        <row r="30">
          <cell r="B30" t="str">
            <v>Определение свинца ААС</v>
          </cell>
        </row>
        <row r="31">
          <cell r="B31" t="str">
            <v>Определение свинца методом ИВ</v>
          </cell>
        </row>
        <row r="32">
          <cell r="B32" t="str">
            <v>Определение кадмияААС</v>
          </cell>
        </row>
        <row r="33">
          <cell r="B33" t="str">
            <v>Определение кадмия методом ИВ</v>
          </cell>
        </row>
        <row r="34">
          <cell r="B34" t="str">
            <v>Определение меди (для консервов)ААС</v>
          </cell>
        </row>
        <row r="35">
          <cell r="B35" t="str">
            <v>Определение меди (для консервов) методом ИВ</v>
          </cell>
        </row>
        <row r="36">
          <cell r="B36" t="str">
            <v>Определение цинка (для консервов) ААС</v>
          </cell>
        </row>
        <row r="37">
          <cell r="B37" t="str">
            <v>Определение цинка (для консервов) методом ИВ</v>
          </cell>
        </row>
        <row r="38">
          <cell r="B38" t="str">
            <v>Определение мышьяка ААС</v>
          </cell>
        </row>
        <row r="39">
          <cell r="B39" t="str">
            <v>Определение мышьяка методом ИВ</v>
          </cell>
        </row>
        <row r="40">
          <cell r="B40" t="str">
            <v>Определение ртути ( по показаниям)ААС</v>
          </cell>
        </row>
        <row r="41">
          <cell r="B41" t="str">
            <v>Определение ртути ( по показаниям)  методом ИВ</v>
          </cell>
        </row>
        <row r="42">
          <cell r="B42" t="str">
            <v>Определение олова (для консервов в сборной жестяной таре)</v>
          </cell>
        </row>
        <row r="43">
          <cell r="B43" t="str">
            <v xml:space="preserve">Определение хрома (для консервов в сборной хромированной таре) </v>
          </cell>
        </row>
        <row r="44">
          <cell r="B44" t="str">
            <v xml:space="preserve">Определение нитрозаминов для копченых продуктов и консервов с добавлением нитрата натрия </v>
          </cell>
        </row>
        <row r="45">
          <cell r="B45" t="str">
            <v xml:space="preserve">Определение бенз(а)пирина для копченых продуктов </v>
          </cell>
        </row>
        <row r="46">
          <cell r="B46" t="str">
            <v>Определение  левомецетиновой  группы</v>
          </cell>
        </row>
        <row r="47">
          <cell r="B47" t="str">
            <v>Определение  тетрациклиновой  группы</v>
          </cell>
        </row>
        <row r="48">
          <cell r="B48" t="str">
            <v>Определение массовой доли хлеба</v>
          </cell>
        </row>
        <row r="49">
          <cell r="B49" t="str">
            <v>Молоко и молочные продукты, молочные консервы</v>
          </cell>
        </row>
        <row r="50">
          <cell r="B50" t="str">
            <v xml:space="preserve"> Определение органолептических показателей</v>
          </cell>
        </row>
        <row r="51">
          <cell r="B51" t="str">
            <v xml:space="preserve"> Определение пастеризации </v>
          </cell>
        </row>
        <row r="52">
          <cell r="B52" t="str">
            <v xml:space="preserve"> Определение кислотности</v>
          </cell>
        </row>
        <row r="53">
          <cell r="B53" t="str">
            <v xml:space="preserve"> Определение плотности  (ареометром):</v>
          </cell>
        </row>
        <row r="54">
          <cell r="B54" t="str">
            <v xml:space="preserve"> Определение плотности на рефрактометре</v>
          </cell>
        </row>
        <row r="55">
          <cell r="B55" t="str">
            <v xml:space="preserve"> Определение фурозина</v>
          </cell>
        </row>
        <row r="56">
          <cell r="B56" t="str">
            <v xml:space="preserve"> Определение соды</v>
          </cell>
        </row>
        <row r="57">
          <cell r="B57" t="str">
            <v xml:space="preserve"> Определение аммиака</v>
          </cell>
        </row>
        <row r="58">
          <cell r="B58" t="str">
            <v xml:space="preserve"> Определение нитратов и нитритов </v>
          </cell>
        </row>
        <row r="59">
          <cell r="B59" t="str">
            <v xml:space="preserve"> Определение влаги</v>
          </cell>
        </row>
        <row r="60">
          <cell r="B60" t="str">
            <v xml:space="preserve"> Определение влаги арбитражным методом, СОМО .</v>
          </cell>
        </row>
        <row r="61">
          <cell r="B61" t="str">
            <v xml:space="preserve"> Определение сахара (фотометрическим методом)</v>
          </cell>
        </row>
        <row r="62">
          <cell r="B62" t="str">
            <v xml:space="preserve"> Определение сахара (титрометрическим методом)</v>
          </cell>
        </row>
        <row r="63">
          <cell r="B63" t="str">
            <v xml:space="preserve"> Определение перекиси водорода </v>
          </cell>
        </row>
        <row r="64">
          <cell r="B64" t="str">
            <v xml:space="preserve"> Определение жира ( по Герберу)</v>
          </cell>
        </row>
        <row r="65">
          <cell r="B65" t="str">
            <v xml:space="preserve"> Определение жира (по Сокслету)</v>
          </cell>
        </row>
        <row r="66">
          <cell r="B66" t="str">
            <v xml:space="preserve"> Определение кислотного числа жира </v>
          </cell>
        </row>
        <row r="67">
          <cell r="B67" t="str">
            <v xml:space="preserve"> Определение активности фосфатазы </v>
          </cell>
        </row>
        <row r="68">
          <cell r="B68" t="str">
            <v xml:space="preserve"> Определение массовой доли сахарозы </v>
          </cell>
        </row>
        <row r="69">
          <cell r="B69" t="str">
            <v xml:space="preserve"> Определение сухих веществ</v>
          </cell>
        </row>
        <row r="70">
          <cell r="B70" t="str">
            <v xml:space="preserve"> Определение кадмия  (ИВ)</v>
          </cell>
        </row>
        <row r="71">
          <cell r="B71" t="str">
            <v xml:space="preserve"> Определение кадмия  (ААС)</v>
          </cell>
        </row>
        <row r="72">
          <cell r="B72" t="str">
            <v xml:space="preserve"> Определение свинца (ААС)</v>
          </cell>
        </row>
        <row r="73">
          <cell r="B73" t="str">
            <v xml:space="preserve"> Определение свинца (ИВ)</v>
          </cell>
        </row>
        <row r="74">
          <cell r="B74" t="str">
            <v xml:space="preserve"> Определение олова (для консервов в сборной жестяной таре) </v>
          </cell>
        </row>
        <row r="75">
          <cell r="B75" t="str">
            <v xml:space="preserve"> Определение хрома (для консервов в сборной хромированной таре) </v>
          </cell>
        </row>
        <row r="76">
          <cell r="B76" t="str">
            <v xml:space="preserve"> Определение мышьяка (ААС)</v>
          </cell>
        </row>
        <row r="77">
          <cell r="B77" t="str">
            <v xml:space="preserve"> Определение мышьяка (ИВ)</v>
          </cell>
        </row>
        <row r="78">
          <cell r="B78" t="str">
            <v xml:space="preserve"> Определение ртути (ААС)</v>
          </cell>
        </row>
        <row r="79">
          <cell r="B79" t="str">
            <v xml:space="preserve"> Определение ртути (СТА)</v>
          </cell>
        </row>
        <row r="80">
          <cell r="B80" t="str">
            <v xml:space="preserve"> Определение микотоксина (афлатоксин М1) </v>
          </cell>
        </row>
        <row r="81">
          <cell r="B81" t="str">
            <v>Определение антибиотиков в пищевых продуктов методом ВЭЖХ</v>
          </cell>
        </row>
        <row r="82">
          <cell r="B82" t="str">
            <v>Кальций</v>
          </cell>
        </row>
        <row r="83">
          <cell r="B83" t="str">
            <v>Калий</v>
          </cell>
        </row>
        <row r="84">
          <cell r="B84" t="str">
            <v>Магний</v>
          </cell>
        </row>
        <row r="85">
          <cell r="B85" t="str">
            <v>Меламин</v>
          </cell>
        </row>
        <row r="86">
          <cell r="B86" t="str">
            <v xml:space="preserve">Определение витаминов в пищевых продуктах методом ВЭЖХ. </v>
          </cell>
        </row>
        <row r="87">
          <cell r="B87" t="str">
            <v>Определение витаминов в пищевых продуктах колориметрическим методом.</v>
          </cell>
        </row>
        <row r="88">
          <cell r="B88" t="str">
            <v>Жирнокислотный состав</v>
          </cell>
        </row>
        <row r="89">
          <cell r="B89" t="str">
            <v>Степень чистоты</v>
          </cell>
        </row>
        <row r="90">
          <cell r="B90" t="str">
            <v>Стерины</v>
          </cell>
        </row>
        <row r="91">
          <cell r="B91" t="str">
            <v>Йод (при йодировании)</v>
          </cell>
        </row>
        <row r="92">
          <cell r="B92" t="str">
            <v>Натрий хлористый</v>
          </cell>
        </row>
        <row r="93">
          <cell r="B93" t="str">
            <v xml:space="preserve"> Рыба, нерыбные объекты промысла и продукты, вырабатываемые из них, консервы и пресервы рыбные</v>
          </cell>
        </row>
        <row r="94">
          <cell r="B94" t="str">
            <v xml:space="preserve"> Определение органолептических показателей</v>
          </cell>
        </row>
        <row r="95">
          <cell r="B95" t="str">
            <v>Определение поваренной соли</v>
          </cell>
        </row>
        <row r="96">
          <cell r="B96" t="str">
            <v xml:space="preserve"> Определение влаги  ускоренным методом</v>
          </cell>
        </row>
        <row r="97">
          <cell r="B97" t="str">
            <v xml:space="preserve"> Определение влаги  арбитражным методом</v>
          </cell>
        </row>
        <row r="98">
          <cell r="B98" t="str">
            <v xml:space="preserve"> Определение жира ( по Герберу)</v>
          </cell>
        </row>
        <row r="99">
          <cell r="B99" t="str">
            <v xml:space="preserve"> Определение жира (по Сокслету)</v>
          </cell>
        </row>
        <row r="100">
          <cell r="B100" t="str">
            <v xml:space="preserve"> Определение кислотности (в перерасчете на яблочную кислоту) </v>
          </cell>
        </row>
        <row r="101">
          <cell r="B101" t="str">
            <v xml:space="preserve"> Определение свинца (ААС)</v>
          </cell>
        </row>
        <row r="102">
          <cell r="B102" t="str">
            <v xml:space="preserve"> Определение свинца (ИВ)</v>
          </cell>
        </row>
        <row r="103">
          <cell r="B103" t="str">
            <v xml:space="preserve"> Определение кадмия  (ААС)</v>
          </cell>
        </row>
        <row r="104">
          <cell r="B104" t="str">
            <v xml:space="preserve"> Определение кадмия  (ИВ)</v>
          </cell>
        </row>
        <row r="105">
          <cell r="B105" t="str">
            <v xml:space="preserve"> Определение сухих веществ</v>
          </cell>
        </row>
        <row r="106">
          <cell r="B106" t="str">
            <v xml:space="preserve"> Определение олова (для консервов в сборной жестяной таре)</v>
          </cell>
        </row>
        <row r="107">
          <cell r="B107" t="str">
            <v xml:space="preserve"> Определение хрома (для консервов в сборной хромированной таре) </v>
          </cell>
        </row>
        <row r="108">
          <cell r="B108" t="str">
            <v xml:space="preserve"> Определение мышьяка (ААС)</v>
          </cell>
        </row>
        <row r="109">
          <cell r="B109" t="str">
            <v xml:space="preserve"> Определение мышьяка (ИВ)</v>
          </cell>
        </row>
        <row r="110">
          <cell r="B110" t="str">
            <v xml:space="preserve"> Определение ртути (ААС)</v>
          </cell>
        </row>
        <row r="111">
          <cell r="B111" t="str">
            <v xml:space="preserve"> Определение ртути (СТА)</v>
          </cell>
        </row>
        <row r="112">
          <cell r="B112" t="str">
            <v xml:space="preserve"> Определение гистамина (скумбриевые, тунцовые, сельдевые, лососевые) </v>
          </cell>
        </row>
        <row r="113">
          <cell r="B113" t="str">
            <v xml:space="preserve"> Определение нитрозаминов </v>
          </cell>
        </row>
        <row r="114">
          <cell r="B114" t="str">
            <v xml:space="preserve"> Определение бенз(а)пирина для копченых продуктов </v>
          </cell>
        </row>
        <row r="115">
          <cell r="B115" t="str">
            <v>Определение бензойнокислого натрия (по показанию)</v>
          </cell>
        </row>
        <row r="116">
          <cell r="B116" t="str">
            <v>Определение домоевой кислоты</v>
          </cell>
        </row>
        <row r="117">
          <cell r="B117" t="str">
            <v>Определение посторонних примесей</v>
          </cell>
        </row>
        <row r="118">
          <cell r="B118" t="str">
            <v>Определение составных частей</v>
          </cell>
        </row>
        <row r="119">
          <cell r="B119" t="str">
            <v>Определение отстоя к массе рыб</v>
          </cell>
        </row>
        <row r="120">
          <cell r="B120" t="str">
            <v xml:space="preserve"> Определение белоковых веществ (сырой протеин)</v>
          </cell>
        </row>
        <row r="121">
          <cell r="B121" t="str">
            <v xml:space="preserve">Зерно (семена) мукомольно-крупяные и хлебобулочные изделия </v>
          </cell>
        </row>
        <row r="122">
          <cell r="B122" t="str">
            <v xml:space="preserve"> Определение органолептических показателей</v>
          </cell>
        </row>
        <row r="123">
          <cell r="B123" t="str">
            <v xml:space="preserve">Определение металломагнитных и минеральных примесей </v>
          </cell>
        </row>
        <row r="124">
          <cell r="B124" t="str">
            <v xml:space="preserve"> Определение влаги  ускоренным методом</v>
          </cell>
        </row>
        <row r="125">
          <cell r="B125" t="str">
            <v xml:space="preserve"> Определение влаги  арбитражным методом</v>
          </cell>
        </row>
        <row r="126">
          <cell r="B126" t="str">
            <v xml:space="preserve">Определение кислотности </v>
          </cell>
        </row>
        <row r="127">
          <cell r="B127" t="str">
            <v xml:space="preserve">Определение пористости </v>
          </cell>
        </row>
        <row r="128">
          <cell r="B128" t="str">
            <v xml:space="preserve"> Определение жира ( по Герберу)</v>
          </cell>
        </row>
        <row r="129">
          <cell r="B129" t="str">
            <v xml:space="preserve"> Определение жира (по Сокслету)</v>
          </cell>
        </row>
        <row r="130">
          <cell r="B130" t="str">
            <v>Определение массовой доли сахара (фотометрическим методом)</v>
          </cell>
        </row>
        <row r="131">
          <cell r="B131" t="str">
            <v>Определение массовой доли сахара (титрометрическим методом)</v>
          </cell>
        </row>
        <row r="132">
          <cell r="B132" t="str">
            <v>Определение поваренной соли</v>
          </cell>
        </row>
        <row r="133">
          <cell r="B133" t="str">
            <v>Определение кадмия</v>
          </cell>
        </row>
        <row r="134">
          <cell r="B134" t="str">
            <v xml:space="preserve">Определение свинца </v>
          </cell>
        </row>
        <row r="135">
          <cell r="B135" t="str">
            <v xml:space="preserve">Определение мышьяка </v>
          </cell>
        </row>
        <row r="136">
          <cell r="B136" t="str">
            <v xml:space="preserve">Определение ртути </v>
          </cell>
        </row>
        <row r="137">
          <cell r="B137" t="str">
            <v>Определение микотоксинов афлатоксин В1</v>
          </cell>
        </row>
        <row r="138">
          <cell r="B138" t="str">
            <v>Определение дезоксиниваленола</v>
          </cell>
        </row>
        <row r="139">
          <cell r="B139" t="str">
            <v>Определение Т-2 токсина</v>
          </cell>
        </row>
        <row r="140">
          <cell r="B140" t="str">
            <v>Определение зераленона</v>
          </cell>
        </row>
        <row r="141">
          <cell r="B141" t="str">
            <v xml:space="preserve">Определение нитрозамина  </v>
          </cell>
        </row>
        <row r="142">
          <cell r="B142" t="str">
            <v>развариваемость</v>
          </cell>
        </row>
        <row r="143">
          <cell r="B143" t="str">
            <v>зольность</v>
          </cell>
        </row>
        <row r="144">
          <cell r="B144" t="str">
            <v>фумонизины В1,В2</v>
          </cell>
        </row>
        <row r="145">
          <cell r="B145" t="str">
            <v>охратоксин А</v>
          </cell>
        </row>
        <row r="146">
          <cell r="B146" t="str">
            <v>йод (при йодировании)</v>
          </cell>
        </row>
        <row r="147">
          <cell r="B147" t="str">
            <v>сорная примесь</v>
          </cell>
        </row>
        <row r="148">
          <cell r="B148" t="str">
            <v>зараженность вредителями хлебных запасов</v>
          </cell>
        </row>
        <row r="149">
          <cell r="B149" t="str">
            <v xml:space="preserve">бенз(а)пирен </v>
          </cell>
        </row>
        <row r="150">
          <cell r="B150" t="str">
            <v>олигосахара</v>
          </cell>
        </row>
        <row r="151">
          <cell r="B151" t="str">
            <v>определение клейковины</v>
          </cell>
        </row>
        <row r="152">
          <cell r="B152" t="str">
            <v xml:space="preserve">Сахар и кондитерские изделия </v>
          </cell>
        </row>
        <row r="153">
          <cell r="B153" t="str">
            <v xml:space="preserve"> Определение органолептических показателей</v>
          </cell>
        </row>
        <row r="154">
          <cell r="B154" t="str">
            <v xml:space="preserve"> Определение влаги  ускоренным методом</v>
          </cell>
        </row>
        <row r="155">
          <cell r="B155" t="str">
            <v xml:space="preserve"> Определение влаги  арбитражным методом</v>
          </cell>
        </row>
        <row r="156">
          <cell r="B156" t="str">
            <v>Определение кислотности и щелочноси титрометрическим методом:</v>
          </cell>
        </row>
        <row r="157">
          <cell r="B157" t="str">
            <v xml:space="preserve"> Определение жира ( по Герберу)</v>
          </cell>
        </row>
        <row r="158">
          <cell r="B158" t="str">
            <v xml:space="preserve"> Определение жира (по Сокслету)</v>
          </cell>
        </row>
        <row r="159">
          <cell r="B159" t="str">
            <v>Определение сухих веществ</v>
          </cell>
        </row>
        <row r="160">
          <cell r="B160" t="str">
            <v>Определение цветности</v>
          </cell>
        </row>
        <row r="161">
          <cell r="B161" t="str">
            <v xml:space="preserve"> Определение сахарозы </v>
          </cell>
        </row>
        <row r="162">
          <cell r="B162" t="str">
            <v>Определение массовой доли сахара  (фотометрическим методом)</v>
          </cell>
        </row>
        <row r="163">
          <cell r="B163" t="str">
            <v xml:space="preserve"> Определение массовой доли сахара (титрометрическим методом)</v>
          </cell>
        </row>
        <row r="164">
          <cell r="B164" t="str">
            <v xml:space="preserve"> Определение золы </v>
          </cell>
        </row>
        <row r="165">
          <cell r="B165" t="str">
            <v xml:space="preserve">Определение редуцирующих веществ </v>
          </cell>
        </row>
        <row r="166">
          <cell r="B166" t="str">
            <v xml:space="preserve">Определение массовой доли сернистой кислоты </v>
          </cell>
        </row>
        <row r="167">
          <cell r="B167" t="str">
            <v xml:space="preserve">Определение свинца </v>
          </cell>
        </row>
        <row r="168">
          <cell r="B168" t="str">
            <v>Определение кадмия</v>
          </cell>
        </row>
        <row r="169">
          <cell r="B169" t="str">
            <v>Определение мышьяка</v>
          </cell>
        </row>
        <row r="170">
          <cell r="B170" t="str">
            <v xml:space="preserve">Определение ртути </v>
          </cell>
        </row>
        <row r="171">
          <cell r="B171" t="str">
            <v xml:space="preserve">Определение афлатоксин В1- для изделий содержащих орехи </v>
          </cell>
        </row>
        <row r="172">
          <cell r="B172" t="str">
            <v>Определение дезоксиниваленола</v>
          </cell>
        </row>
        <row r="173">
          <cell r="B173" t="str">
            <v xml:space="preserve">сорбиновая кислота </v>
          </cell>
        </row>
        <row r="174">
          <cell r="B174" t="str">
            <v>намокаемость</v>
          </cell>
        </row>
        <row r="182">
          <cell r="B182" t="str">
            <v>МЕД натуральный</v>
          </cell>
        </row>
        <row r="183">
          <cell r="B183" t="str">
            <v xml:space="preserve"> Определение влаги  ускоренным методом</v>
          </cell>
        </row>
        <row r="184">
          <cell r="B184" t="str">
            <v xml:space="preserve"> Определение влаги  арбитражным методом</v>
          </cell>
        </row>
        <row r="185">
          <cell r="B185" t="str">
            <v>Определение массовой доли редуцирующих веществ сахара и сахарозы</v>
          </cell>
        </row>
        <row r="186">
          <cell r="B186" t="str">
            <v xml:space="preserve"> Определение диастазного числа</v>
          </cell>
        </row>
        <row r="187">
          <cell r="B187" t="str">
            <v>Определение механических примесей</v>
          </cell>
        </row>
        <row r="188">
          <cell r="B188" t="str">
            <v>Определение общей кислотности</v>
          </cell>
        </row>
        <row r="189">
          <cell r="B189" t="str">
            <v>Определение оксиметилфурфурола</v>
          </cell>
        </row>
        <row r="190">
          <cell r="B190" t="str">
            <v xml:space="preserve">Определение свинца </v>
          </cell>
        </row>
        <row r="191">
          <cell r="B191" t="str">
            <v>Определение кадмия</v>
          </cell>
        </row>
        <row r="192">
          <cell r="B192" t="str">
            <v>Определение мышьяка</v>
          </cell>
        </row>
        <row r="193">
          <cell r="B193" t="str">
            <v>Органолептические показатели</v>
          </cell>
        </row>
        <row r="194">
          <cell r="B194" t="str">
            <v>Признаки брожения</v>
          </cell>
        </row>
        <row r="195">
          <cell r="B195" t="str">
            <v>Наличие пыльцевых зерен</v>
          </cell>
        </row>
        <row r="196">
          <cell r="B196" t="str">
            <v>определение массовой доли воды</v>
          </cell>
        </row>
        <row r="197">
          <cell r="B197" t="str">
            <v xml:space="preserve"> Плодоовощная продукция, консервы овощные, фруктовые, ягодные и грибные</v>
          </cell>
        </row>
        <row r="198">
          <cell r="B198" t="str">
            <v xml:space="preserve"> Определение органолептических показателей</v>
          </cell>
        </row>
        <row r="199">
          <cell r="B199" t="str">
            <v xml:space="preserve"> Определение влаги  ускоренным методом</v>
          </cell>
        </row>
        <row r="200">
          <cell r="B200" t="str">
            <v xml:space="preserve"> Определение влаги  арбитражным методом</v>
          </cell>
        </row>
        <row r="201">
          <cell r="B201" t="str">
            <v xml:space="preserve"> Определение титруемой кислотности  </v>
          </cell>
        </row>
        <row r="202">
          <cell r="B202" t="str">
            <v xml:space="preserve"> Определение жира ( по Герберу)</v>
          </cell>
        </row>
        <row r="203">
          <cell r="B203" t="str">
            <v xml:space="preserve"> Определение жира (по Сокслету)</v>
          </cell>
        </row>
        <row r="204">
          <cell r="B204" t="str">
            <v>Определение сухих веществ</v>
          </cell>
        </row>
        <row r="205">
          <cell r="B205" t="str">
            <v xml:space="preserve">Определение  массовой доли хлоридов </v>
          </cell>
        </row>
        <row r="206">
          <cell r="B206" t="str">
            <v>Определение массовой доли сахара (фотометрическим методом)</v>
          </cell>
        </row>
        <row r="207">
          <cell r="B207" t="str">
            <v>Определение  массовой доли сахара (титрометрическим методом)</v>
          </cell>
        </row>
        <row r="208">
          <cell r="B208" t="str">
            <v xml:space="preserve">Определение  свинца </v>
          </cell>
        </row>
        <row r="209">
          <cell r="B209" t="str">
            <v>Определение кадмия</v>
          </cell>
        </row>
        <row r="210">
          <cell r="B210" t="str">
            <v xml:space="preserve"> Определение мышьяка </v>
          </cell>
        </row>
        <row r="211">
          <cell r="B211" t="str">
            <v>Определение  ртути</v>
          </cell>
        </row>
        <row r="212">
          <cell r="B212" t="str">
            <v>Определение патулина</v>
          </cell>
        </row>
        <row r="213">
          <cell r="B213" t="str">
            <v xml:space="preserve">Определение олова (для консервов в сборной жестяной таре) </v>
          </cell>
        </row>
        <row r="214">
          <cell r="B214" t="str">
            <v>Определение хрома (для консервов в сборной хромированной таре)</v>
          </cell>
        </row>
        <row r="215">
          <cell r="B215" t="str">
            <v>сорбиновая и бензонной кислот</v>
          </cell>
        </row>
        <row r="216">
          <cell r="B216" t="str">
            <v>диоксид серы</v>
          </cell>
        </row>
        <row r="217">
          <cell r="B217" t="str">
            <v xml:space="preserve">Масличные сырье жировые продукты, майонезы </v>
          </cell>
        </row>
        <row r="218">
          <cell r="B218" t="str">
            <v xml:space="preserve"> Определение органолептических показателей</v>
          </cell>
        </row>
        <row r="219">
          <cell r="B219" t="str">
            <v xml:space="preserve"> Определение массовой доли фосфорсодержащих вещества  </v>
          </cell>
        </row>
        <row r="220">
          <cell r="B220" t="str">
            <v xml:space="preserve"> Определение  кислотности </v>
          </cell>
        </row>
        <row r="221">
          <cell r="B221" t="str">
            <v xml:space="preserve"> Определение кислотного числа  </v>
          </cell>
        </row>
        <row r="222">
          <cell r="B222" t="str">
            <v xml:space="preserve"> Определение  цветного числа  ( по показаниям)</v>
          </cell>
        </row>
        <row r="223">
          <cell r="B223" t="str">
            <v xml:space="preserve"> Определение влаги  ускоренным методом</v>
          </cell>
        </row>
        <row r="224">
          <cell r="B224" t="str">
            <v xml:space="preserve"> Определение влаги  арбитражным методом</v>
          </cell>
        </row>
        <row r="225">
          <cell r="B225" t="str">
            <v xml:space="preserve"> Определение массовой доли поваренной соли</v>
          </cell>
        </row>
        <row r="226">
          <cell r="B226" t="str">
            <v xml:space="preserve"> Определение массовой доли жира ( по Герберу)</v>
          </cell>
        </row>
        <row r="227">
          <cell r="B227" t="str">
            <v xml:space="preserve"> Определение жира (по Сокслету)</v>
          </cell>
        </row>
        <row r="228">
          <cell r="B228" t="str">
            <v xml:space="preserve"> Определение  йодного числа (по показаниям) </v>
          </cell>
        </row>
        <row r="229">
          <cell r="B229" t="str">
            <v xml:space="preserve"> Определение перекисного числа </v>
          </cell>
        </row>
        <row r="230">
          <cell r="B230" t="str">
            <v xml:space="preserve">Определение  свинца </v>
          </cell>
        </row>
        <row r="231">
          <cell r="B231" t="str">
            <v>Определение кадмия</v>
          </cell>
        </row>
        <row r="232">
          <cell r="B232" t="str">
            <v xml:space="preserve"> Определение мышьяка </v>
          </cell>
        </row>
        <row r="233">
          <cell r="B233" t="str">
            <v>Определение  ртути</v>
          </cell>
        </row>
        <row r="234">
          <cell r="B234" t="str">
            <v xml:space="preserve">Определение  меди ( для поставляемых на хранение) </v>
          </cell>
        </row>
        <row r="235">
          <cell r="B235" t="str">
            <v>Определение афлотоксина В1</v>
          </cell>
        </row>
        <row r="236">
          <cell r="B236" t="str">
            <v>Показатель преломления</v>
          </cell>
        </row>
        <row r="237">
          <cell r="B237" t="str">
            <v>Отстой</v>
          </cell>
        </row>
        <row r="238">
          <cell r="B238" t="str">
            <v>Зола</v>
          </cell>
        </row>
        <row r="239">
          <cell r="B239" t="str">
            <v>Прозрачность</v>
          </cell>
        </row>
        <row r="240">
          <cell r="B240" t="str">
            <v xml:space="preserve">Напитки, алкогольная и безалкогольная продукция </v>
          </cell>
        </row>
        <row r="241">
          <cell r="B241" t="str">
            <v xml:space="preserve"> Определение органолептических показателей</v>
          </cell>
        </row>
        <row r="242">
          <cell r="B242" t="str">
            <v xml:space="preserve">Определение титруемой кислотности </v>
          </cell>
        </row>
        <row r="243">
          <cell r="B243" t="str">
            <v>Определение сахара фотометрическим методом</v>
          </cell>
        </row>
        <row r="244">
          <cell r="B244" t="str">
            <v>Определение сахара титрометрическим методом</v>
          </cell>
        </row>
        <row r="245">
          <cell r="B245" t="str">
            <v xml:space="preserve">Определение метилового спирта </v>
          </cell>
        </row>
        <row r="246">
          <cell r="B246" t="str">
            <v xml:space="preserve">Определение свободной и общей сернистой кислоты </v>
          </cell>
        </row>
        <row r="247">
          <cell r="B247" t="str">
            <v xml:space="preserve">Определение относительной плотности </v>
          </cell>
        </row>
        <row r="248">
          <cell r="B248" t="str">
            <v xml:space="preserve">Определение сложных эфиров </v>
          </cell>
        </row>
        <row r="249">
          <cell r="B249" t="str">
            <v>Определение кислотности</v>
          </cell>
        </row>
        <row r="250">
          <cell r="B250" t="str">
            <v xml:space="preserve">Определение летучих кислот </v>
          </cell>
        </row>
        <row r="251">
          <cell r="B251" t="str">
            <v xml:space="preserve">Определение крепости </v>
          </cell>
        </row>
        <row r="252">
          <cell r="B252" t="str">
            <v>Определение окисляемости</v>
          </cell>
        </row>
        <row r="253">
          <cell r="B253" t="str">
            <v xml:space="preserve">Определение сивушных масел </v>
          </cell>
        </row>
        <row r="254">
          <cell r="B254" t="str">
            <v xml:space="preserve">Определение массовой концентрации общего экстракта </v>
          </cell>
        </row>
        <row r="255">
          <cell r="B255" t="str">
            <v>Определение фурфурола</v>
          </cell>
        </row>
        <row r="256">
          <cell r="B256" t="str">
            <v xml:space="preserve">Определение альдегидов </v>
          </cell>
        </row>
        <row r="257">
          <cell r="B257" t="str">
            <v xml:space="preserve">Определение цветности </v>
          </cell>
        </row>
        <row r="258">
          <cell r="B258" t="str">
            <v xml:space="preserve">Определение сухих веществ </v>
          </cell>
        </row>
        <row r="259">
          <cell r="B259" t="str">
            <v xml:space="preserve">Определение  свинца </v>
          </cell>
        </row>
        <row r="260">
          <cell r="B260" t="str">
            <v>Определение кадмия</v>
          </cell>
        </row>
        <row r="261">
          <cell r="B261" t="str">
            <v xml:space="preserve">Определение меди </v>
          </cell>
        </row>
        <row r="262">
          <cell r="B262" t="str">
            <v xml:space="preserve">Определение железа </v>
          </cell>
        </row>
        <row r="263">
          <cell r="B263" t="str">
            <v xml:space="preserve"> Определение мышьяка </v>
          </cell>
        </row>
        <row r="264">
          <cell r="B264" t="str">
            <v>Определение  ртути</v>
          </cell>
        </row>
        <row r="265">
          <cell r="B265" t="str">
            <v>Определение патулина</v>
          </cell>
        </row>
        <row r="266">
          <cell r="B266" t="str">
            <v xml:space="preserve">Определение нитрозаминов (пиво) </v>
          </cell>
        </row>
        <row r="267">
          <cell r="B267" t="str">
            <v>Определение кофеина ( по показаниям)</v>
          </cell>
        </row>
        <row r="268">
          <cell r="B268" t="str">
            <v>Определение герметичности укупорки</v>
          </cell>
        </row>
        <row r="269">
          <cell r="B269" t="str">
            <v>определение  спирта</v>
          </cell>
        </row>
        <row r="270">
          <cell r="B270" t="str">
            <v>определение двуокиси углерода</v>
          </cell>
        </row>
        <row r="271">
          <cell r="B271" t="str">
            <v>Определение общего  экстракта</v>
          </cell>
        </row>
        <row r="272">
          <cell r="B272" t="str">
            <v>Определение  спирта в пиве</v>
          </cell>
        </row>
        <row r="273">
          <cell r="B273" t="str">
            <v>Определение  сухих веществ в сусле</v>
          </cell>
        </row>
        <row r="274">
          <cell r="B274" t="str">
            <v>Определение свинца (Рb)  в пищевых продуктах</v>
          </cell>
        </row>
        <row r="275">
          <cell r="B275" t="str">
            <v>Определение  кобальта</v>
          </cell>
        </row>
        <row r="276">
          <cell r="B276" t="str">
            <v xml:space="preserve">Определение олова Sn в пищевых продуктах </v>
          </cell>
        </row>
        <row r="277">
          <cell r="B277" t="str">
            <v>Определение хрома (Cr)  в напитках</v>
          </cell>
        </row>
        <row r="278">
          <cell r="B278" t="str">
            <v>Определение хинина</v>
          </cell>
        </row>
        <row r="279">
          <cell r="B279" t="str">
            <v>Определение селена</v>
          </cell>
        </row>
        <row r="280">
          <cell r="B280" t="str">
            <v xml:space="preserve">Соль пищевая </v>
          </cell>
        </row>
        <row r="281">
          <cell r="B281" t="str">
            <v xml:space="preserve"> Определение органолептических показателей, гранулометрический состав</v>
          </cell>
        </row>
        <row r="282">
          <cell r="B282" t="str">
            <v xml:space="preserve"> Определение влаги  ускоренным методом</v>
          </cell>
        </row>
        <row r="283">
          <cell r="B283" t="str">
            <v xml:space="preserve"> Определение влаги  арбитражным методом</v>
          </cell>
        </row>
        <row r="284">
          <cell r="B284" t="str">
            <v>Определение ионов кальция</v>
          </cell>
        </row>
        <row r="285">
          <cell r="B285" t="str">
            <v xml:space="preserve">Определение нерастворимого в воде остатка </v>
          </cell>
        </row>
        <row r="286">
          <cell r="B286" t="str">
            <v xml:space="preserve">Определение магний-иона </v>
          </cell>
        </row>
        <row r="287">
          <cell r="B287" t="str">
            <v>Определение сульфат-иона</v>
          </cell>
        </row>
        <row r="288">
          <cell r="B288" t="str">
            <v>Определение калия йодистого в соли</v>
          </cell>
        </row>
        <row r="289">
          <cell r="B289" t="str">
            <v xml:space="preserve">Определение оксида железа </v>
          </cell>
        </row>
        <row r="290">
          <cell r="B290" t="str">
            <v xml:space="preserve">Определение хлор-иона </v>
          </cell>
        </row>
        <row r="291">
          <cell r="B291" t="str">
            <v xml:space="preserve">Определение свинца </v>
          </cell>
        </row>
        <row r="292">
          <cell r="B292" t="str">
            <v xml:space="preserve"> Определение мышьяка </v>
          </cell>
        </row>
        <row r="293">
          <cell r="B293" t="str">
            <v>Определение кадмия</v>
          </cell>
        </row>
        <row r="294">
          <cell r="B294" t="str">
            <v>Определение  ртути</v>
          </cell>
        </row>
        <row r="295">
          <cell r="B295" t="str">
            <v>йод</v>
          </cell>
        </row>
        <row r="296">
          <cell r="B296" t="str">
            <v>массовая доля хлористого натрия</v>
          </cell>
        </row>
        <row r="297">
          <cell r="B297" t="str">
            <v xml:space="preserve">Чай черный, зеленый </v>
          </cell>
        </row>
        <row r="298">
          <cell r="B298" t="str">
            <v xml:space="preserve"> Определение органолептических показателей</v>
          </cell>
        </row>
        <row r="299">
          <cell r="B299" t="str">
            <v xml:space="preserve"> Определение влаги  ускоренным методом</v>
          </cell>
        </row>
        <row r="300">
          <cell r="B300" t="str">
            <v xml:space="preserve"> Определение влаги  арбитражным методом</v>
          </cell>
        </row>
        <row r="301">
          <cell r="B301" t="str">
            <v xml:space="preserve"> Определение золы </v>
          </cell>
        </row>
        <row r="302">
          <cell r="B302" t="str">
            <v xml:space="preserve"> Определение танина</v>
          </cell>
        </row>
        <row r="303">
          <cell r="B303" t="str">
            <v xml:space="preserve"> Определение кофеина</v>
          </cell>
        </row>
        <row r="304">
          <cell r="B304" t="str">
            <v xml:space="preserve"> Определение массовой доли мелочи и металломагнитных примесей </v>
          </cell>
        </row>
        <row r="305">
          <cell r="B305" t="str">
            <v xml:space="preserve"> Определение массовой доли водорастворимых веществ </v>
          </cell>
        </row>
        <row r="306">
          <cell r="B306" t="str">
            <v xml:space="preserve"> Определение сырой клечатки</v>
          </cell>
        </row>
        <row r="307">
          <cell r="B307" t="str">
            <v xml:space="preserve"> Определение экстрактивных веществ </v>
          </cell>
        </row>
        <row r="308">
          <cell r="B308" t="str">
            <v xml:space="preserve">Определение свинца </v>
          </cell>
        </row>
        <row r="309">
          <cell r="B309" t="str">
            <v xml:space="preserve"> Определение мышьяка </v>
          </cell>
        </row>
        <row r="310">
          <cell r="B310" t="str">
            <v>Определение кадмия</v>
          </cell>
        </row>
        <row r="311">
          <cell r="B311" t="str">
            <v>Определение  ртути</v>
          </cell>
        </row>
        <row r="312">
          <cell r="B312" t="str">
            <v xml:space="preserve">Определение афлотоксина </v>
          </cell>
        </row>
        <row r="313">
          <cell r="B313" t="str">
            <v>Посторонние примеси</v>
          </cell>
        </row>
        <row r="314">
          <cell r="B314" t="str">
            <v xml:space="preserve">Дисперсность </v>
          </cell>
        </row>
        <row r="315">
          <cell r="B315" t="str">
            <v>Жир</v>
          </cell>
        </row>
        <row r="316">
          <cell r="B316" t="str">
            <v>Кофе</v>
          </cell>
        </row>
        <row r="317">
          <cell r="B317" t="str">
            <v xml:space="preserve"> Определение органолептических показателей</v>
          </cell>
        </row>
        <row r="318">
          <cell r="B318" t="str">
            <v xml:space="preserve"> Определение влаги  ускоренным методом</v>
          </cell>
        </row>
        <row r="319">
          <cell r="B319" t="str">
            <v xml:space="preserve"> Определение влаги  арбитражным методом</v>
          </cell>
        </row>
        <row r="320">
          <cell r="B320" t="str">
            <v xml:space="preserve"> Определение золы </v>
          </cell>
        </row>
        <row r="321">
          <cell r="B321" t="str">
            <v>Определение водородного показателя</v>
          </cell>
        </row>
        <row r="322">
          <cell r="B322" t="str">
            <v xml:space="preserve"> Определение кофеина</v>
          </cell>
        </row>
        <row r="323">
          <cell r="B323" t="str">
            <v xml:space="preserve"> Определение массовой доли  металломагнитных примесей </v>
          </cell>
        </row>
        <row r="324">
          <cell r="B324" t="str">
            <v xml:space="preserve">Определение полной растворимости </v>
          </cell>
        </row>
        <row r="325">
          <cell r="B325" t="str">
            <v xml:space="preserve">Определение экстрактивных веществ </v>
          </cell>
        </row>
        <row r="326">
          <cell r="B326" t="str">
            <v xml:space="preserve">Определение свинца </v>
          </cell>
        </row>
        <row r="327">
          <cell r="B327" t="str">
            <v xml:space="preserve"> Определение мышьяка </v>
          </cell>
        </row>
        <row r="328">
          <cell r="B328" t="str">
            <v>Определение кадмия</v>
          </cell>
        </row>
        <row r="329">
          <cell r="B329" t="str">
            <v>Определение  ртути</v>
          </cell>
        </row>
        <row r="330">
          <cell r="B330" t="str">
            <v>Микотоксины</v>
          </cell>
        </row>
        <row r="331">
          <cell r="B331" t="str">
            <v xml:space="preserve"> Какао,какао порошок </v>
          </cell>
        </row>
        <row r="332">
          <cell r="B332" t="str">
            <v xml:space="preserve"> Определение органолептических показателей</v>
          </cell>
        </row>
        <row r="333">
          <cell r="B333" t="str">
            <v xml:space="preserve"> Определение влаги  ускоренным методом</v>
          </cell>
        </row>
        <row r="334">
          <cell r="B334" t="str">
            <v xml:space="preserve"> Определение влаги  арбитражным методом</v>
          </cell>
        </row>
        <row r="335">
          <cell r="B335" t="str">
            <v xml:space="preserve"> Определение массовой доли жира ( по Герберу)</v>
          </cell>
        </row>
        <row r="336">
          <cell r="B336" t="str">
            <v xml:space="preserve"> Определение жира (по Сокслету)</v>
          </cell>
        </row>
        <row r="337">
          <cell r="B337" t="str">
            <v>Определение водородного показателя</v>
          </cell>
        </row>
        <row r="338">
          <cell r="B338" t="str">
            <v xml:space="preserve"> Определение золы </v>
          </cell>
        </row>
        <row r="339">
          <cell r="B339" t="str">
            <v xml:space="preserve"> Определение массовой доли  металломагнитных примесей </v>
          </cell>
        </row>
        <row r="340">
          <cell r="B340" t="str">
            <v xml:space="preserve">Определение свинца </v>
          </cell>
        </row>
        <row r="341">
          <cell r="B341" t="str">
            <v xml:space="preserve"> Определение мышьяка </v>
          </cell>
        </row>
        <row r="342">
          <cell r="B342" t="str">
            <v>Определение кадмия</v>
          </cell>
        </row>
        <row r="343">
          <cell r="B343" t="str">
            <v>Определение  ртути</v>
          </cell>
        </row>
        <row r="344">
          <cell r="B344" t="str">
            <v>Специи и пряности , ( в том числе дрожжи)</v>
          </cell>
        </row>
        <row r="345">
          <cell r="B345" t="str">
            <v xml:space="preserve"> Определение органолептических показателей</v>
          </cell>
        </row>
        <row r="346">
          <cell r="B346" t="str">
            <v xml:space="preserve"> Определение влаги  ускоренным методом</v>
          </cell>
        </row>
        <row r="347">
          <cell r="B347" t="str">
            <v xml:space="preserve"> Определение влаги  арбитражным методом</v>
          </cell>
        </row>
        <row r="348">
          <cell r="B348" t="str">
            <v xml:space="preserve"> Определение золы </v>
          </cell>
        </row>
        <row r="349">
          <cell r="B349" t="str">
            <v xml:space="preserve">Определение свинца </v>
          </cell>
        </row>
        <row r="350">
          <cell r="B350" t="str">
            <v xml:space="preserve"> Определение мышьяка </v>
          </cell>
        </row>
        <row r="351">
          <cell r="B351" t="str">
            <v>Определение кадмия</v>
          </cell>
        </row>
        <row r="352">
          <cell r="B352" t="str">
            <v>Определение  ртути</v>
          </cell>
        </row>
        <row r="353">
          <cell r="B353" t="str">
            <v xml:space="preserve">  ДДУ, школы, специальный технические учебные заведения, больничные организации, организация охраны материнства и детства, предприятия общественого питания</v>
          </cell>
        </row>
        <row r="354">
          <cell r="B354" t="str">
            <v xml:space="preserve">Определение качества. термической обработки (варка, жарка, мясных и рыбных блюд) </v>
          </cell>
        </row>
        <row r="355">
          <cell r="B355" t="str">
            <v>Определение витамина С, лимонная кислота</v>
          </cell>
        </row>
        <row r="356">
          <cell r="B356" t="str">
            <v xml:space="preserve">Определение фритюрных жиров </v>
          </cell>
        </row>
        <row r="357">
          <cell r="B357" t="str">
            <v xml:space="preserve">Определение калорийности готовых блюд </v>
          </cell>
        </row>
        <row r="358">
          <cell r="B358" t="str">
            <v>(по показаниям ) Табак и табачные изделия, сигареты</v>
          </cell>
        </row>
        <row r="359">
          <cell r="B359" t="str">
            <v xml:space="preserve"> Определение органолептических показателей</v>
          </cell>
        </row>
        <row r="360">
          <cell r="B360" t="str">
            <v xml:space="preserve">Определение влаги </v>
          </cell>
        </row>
        <row r="361">
          <cell r="B361" t="str">
            <v>Определение алкалоидов</v>
          </cell>
        </row>
        <row r="362">
          <cell r="B362" t="str">
            <v>Определение пыли</v>
          </cell>
        </row>
        <row r="363">
          <cell r="B363" t="str">
            <v>Определение никотина</v>
          </cell>
        </row>
        <row r="364">
          <cell r="B364" t="str">
            <v>БАДы</v>
          </cell>
        </row>
        <row r="365">
          <cell r="B365" t="str">
            <v>Определеие СТМ методом ИВ</v>
          </cell>
        </row>
        <row r="366">
          <cell r="B366" t="str">
            <v>Определеие СТМ методом ААС</v>
          </cell>
        </row>
        <row r="367">
          <cell r="B367" t="str">
            <v xml:space="preserve">Определение витаминов в пищевых продуктах методом ВЭЖХ. </v>
          </cell>
        </row>
        <row r="368">
          <cell r="B368" t="str">
            <v>Определение витаминов в пищевых продуктах колориметрическим методом.</v>
          </cell>
        </row>
        <row r="369">
          <cell r="B369" t="str">
            <v>Белка</v>
          </cell>
        </row>
        <row r="370">
          <cell r="B370" t="str">
            <v>Жира по Сокслету</v>
          </cell>
        </row>
        <row r="371">
          <cell r="B371" t="str">
            <v>Жира</v>
          </cell>
        </row>
        <row r="372">
          <cell r="B372" t="str">
            <v>Оксиметилфурфурол</v>
          </cell>
        </row>
        <row r="373">
          <cell r="B373" t="str">
            <v>Йод</v>
          </cell>
        </row>
        <row r="374">
          <cell r="B374" t="str">
            <v>Афлотоксин</v>
          </cell>
        </row>
        <row r="375">
          <cell r="B375" t="str">
            <v>Охратоксин</v>
          </cell>
        </row>
        <row r="376">
          <cell r="B376" t="str">
            <v>Зеараленон</v>
          </cell>
        </row>
        <row r="377">
          <cell r="B377" t="str">
            <v>Дезоксиваленол</v>
          </cell>
        </row>
      </sheetData>
      <sheetData sheetId="8"/>
      <sheetData sheetId="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ЩИЙ прейскурант"/>
      <sheetName val="сводн.данные"/>
      <sheetName val="общ.калькуляция"/>
      <sheetName val="мат.затр"/>
      <sheetName val="тарификация"/>
      <sheetName val="амортизация"/>
      <sheetName val="норма времени"/>
      <sheetName val="накл расходы"/>
    </sheetNames>
    <sheetDataSet>
      <sheetData sheetId="0"/>
      <sheetData sheetId="1"/>
      <sheetData sheetId="2"/>
      <sheetData sheetId="3"/>
      <sheetData sheetId="4"/>
      <sheetData sheetId="5"/>
      <sheetData sheetId="6">
        <row r="646">
          <cell r="D646">
            <v>90</v>
          </cell>
        </row>
        <row r="647">
          <cell r="D647">
            <v>340</v>
          </cell>
        </row>
        <row r="648">
          <cell r="D648">
            <v>310</v>
          </cell>
        </row>
        <row r="649">
          <cell r="D649">
            <v>260</v>
          </cell>
        </row>
        <row r="650">
          <cell r="D650">
            <v>320</v>
          </cell>
        </row>
        <row r="651">
          <cell r="D651">
            <v>280</v>
          </cell>
        </row>
        <row r="652">
          <cell r="D652">
            <v>260</v>
          </cell>
        </row>
        <row r="653">
          <cell r="D653">
            <v>260</v>
          </cell>
        </row>
        <row r="654">
          <cell r="D654">
            <v>280</v>
          </cell>
        </row>
        <row r="655">
          <cell r="D655">
            <v>270</v>
          </cell>
        </row>
        <row r="657">
          <cell r="D657">
            <v>340</v>
          </cell>
        </row>
        <row r="658">
          <cell r="D658">
            <v>310</v>
          </cell>
        </row>
        <row r="659">
          <cell r="D659">
            <v>260</v>
          </cell>
        </row>
        <row r="660">
          <cell r="D660">
            <v>280</v>
          </cell>
        </row>
        <row r="661">
          <cell r="D661">
            <v>260</v>
          </cell>
        </row>
        <row r="662">
          <cell r="D662">
            <v>280</v>
          </cell>
        </row>
        <row r="663">
          <cell r="D663">
            <v>280</v>
          </cell>
        </row>
        <row r="664">
          <cell r="D664">
            <v>340</v>
          </cell>
        </row>
        <row r="666">
          <cell r="D666">
            <v>260</v>
          </cell>
        </row>
        <row r="668">
          <cell r="D668">
            <v>260</v>
          </cell>
        </row>
        <row r="669">
          <cell r="D669">
            <v>260</v>
          </cell>
        </row>
        <row r="670">
          <cell r="D670">
            <v>320</v>
          </cell>
        </row>
        <row r="671">
          <cell r="D671">
            <v>330</v>
          </cell>
        </row>
        <row r="673">
          <cell r="D673">
            <v>260</v>
          </cell>
        </row>
        <row r="674">
          <cell r="D674">
            <v>260</v>
          </cell>
        </row>
        <row r="675">
          <cell r="D675">
            <v>260</v>
          </cell>
        </row>
        <row r="677">
          <cell r="D677">
            <v>260</v>
          </cell>
        </row>
        <row r="679">
          <cell r="D679">
            <v>260</v>
          </cell>
        </row>
        <row r="680">
          <cell r="D680">
            <v>260</v>
          </cell>
        </row>
        <row r="681">
          <cell r="D681">
            <v>260</v>
          </cell>
        </row>
        <row r="683">
          <cell r="D683">
            <v>260</v>
          </cell>
        </row>
        <row r="684">
          <cell r="D684">
            <v>280</v>
          </cell>
        </row>
        <row r="685">
          <cell r="D685">
            <v>290</v>
          </cell>
        </row>
        <row r="686">
          <cell r="D686">
            <v>260</v>
          </cell>
        </row>
        <row r="687">
          <cell r="D687">
            <v>320</v>
          </cell>
        </row>
        <row r="688">
          <cell r="D688">
            <v>280</v>
          </cell>
        </row>
        <row r="689">
          <cell r="D689">
            <v>310</v>
          </cell>
        </row>
        <row r="690">
          <cell r="D690">
            <v>260</v>
          </cell>
        </row>
        <row r="691">
          <cell r="D691">
            <v>290</v>
          </cell>
        </row>
        <row r="692">
          <cell r="D692">
            <v>280</v>
          </cell>
        </row>
        <row r="693">
          <cell r="D693">
            <v>340</v>
          </cell>
        </row>
        <row r="695">
          <cell r="D695">
            <v>25</v>
          </cell>
        </row>
        <row r="696">
          <cell r="D696">
            <v>30</v>
          </cell>
        </row>
        <row r="697">
          <cell r="D697">
            <v>260</v>
          </cell>
        </row>
        <row r="698">
          <cell r="D698">
            <v>30</v>
          </cell>
        </row>
        <row r="700">
          <cell r="D700">
            <v>280</v>
          </cell>
        </row>
        <row r="701">
          <cell r="D701">
            <v>260</v>
          </cell>
        </row>
        <row r="702">
          <cell r="D702">
            <v>260</v>
          </cell>
        </row>
        <row r="703">
          <cell r="D703">
            <v>260</v>
          </cell>
        </row>
        <row r="705">
          <cell r="D705">
            <v>280</v>
          </cell>
        </row>
        <row r="706">
          <cell r="D706">
            <v>340</v>
          </cell>
        </row>
        <row r="708">
          <cell r="D708">
            <v>310</v>
          </cell>
        </row>
        <row r="710">
          <cell r="D710">
            <v>340</v>
          </cell>
        </row>
        <row r="712">
          <cell r="D712">
            <v>340</v>
          </cell>
        </row>
        <row r="713">
          <cell r="D713">
            <v>260</v>
          </cell>
        </row>
        <row r="714">
          <cell r="D714">
            <v>260</v>
          </cell>
        </row>
        <row r="715">
          <cell r="D715">
            <v>340</v>
          </cell>
        </row>
        <row r="716">
          <cell r="D716">
            <v>310</v>
          </cell>
        </row>
        <row r="718">
          <cell r="D718">
            <v>340</v>
          </cell>
        </row>
        <row r="720">
          <cell r="D720">
            <v>280</v>
          </cell>
        </row>
      </sheetData>
      <sheetData sheetId="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ЩИЙ ПРЕЙСКУРАНТ"/>
      <sheetName val="сводные данные "/>
      <sheetName val="ОБЩ.КАЛЬКУЛЯЦИЯ"/>
      <sheetName val="тариф-ия"/>
      <sheetName val="расш.накл.расх."/>
      <sheetName val="аморт."/>
      <sheetName val="Расшифровка мат-ых затрат"/>
      <sheetName val="норма времени"/>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4">
          <cell r="B14" t="str">
            <v>Лаборатория радиологических исследований</v>
          </cell>
        </row>
        <row r="15">
          <cell r="B15" t="str">
            <v>на территории жилой застрой, при отводе земельных участков под строительство, в жилых и общественных зданиях</v>
          </cell>
        </row>
        <row r="16">
          <cell r="B16" t="str">
            <v xml:space="preserve">Определение мощности дозы гамма излучения </v>
          </cell>
          <cell r="D16">
            <v>16</v>
          </cell>
        </row>
        <row r="17">
          <cell r="B17" t="str">
            <v xml:space="preserve">Определение плотность потока радона и ДПР </v>
          </cell>
          <cell r="D17">
            <v>90</v>
          </cell>
        </row>
        <row r="18">
          <cell r="B18" t="str">
            <v>Ренгенские кабинеты, кабинеты лучевой диагностики и терапии, организации использующие открытые ИИИ, рабочих мест</v>
          </cell>
        </row>
        <row r="19">
          <cell r="B19" t="str">
            <v>определение мощности дозы гамма ренгеновское излучения на рабочих местах</v>
          </cell>
          <cell r="D19">
            <v>51</v>
          </cell>
        </row>
        <row r="20">
          <cell r="B20" t="str">
            <v>Измерения произведения поглощенной дозы на площадь рентгеновского излучения на выходе рентгеновского аппарата определения расчетным путем эффективной дозы</v>
          </cell>
          <cell r="D20">
            <v>120</v>
          </cell>
        </row>
        <row r="22">
          <cell r="B22" t="str">
            <v>Воздух промышленных предприятий,  воздух рабочей зоны</v>
          </cell>
        </row>
        <row r="23">
          <cell r="B23" t="str">
            <v>Измерения уровни концентрации радона , ДПР торона</v>
          </cell>
          <cell r="D23">
            <v>25</v>
          </cell>
        </row>
        <row r="24">
          <cell r="B24" t="str">
            <v>Определение суммарной альфа-бета активности</v>
          </cell>
          <cell r="D24">
            <v>180</v>
          </cell>
        </row>
        <row r="25">
          <cell r="B25" t="str">
            <v>Атмосферный воздух, осадки, оседающая пыль (Мониторинг окружающей среды)</v>
          </cell>
        </row>
        <row r="26">
          <cell r="B26" t="str">
            <v>Определение суммарной альфа-бета активности</v>
          </cell>
          <cell r="D26">
            <v>190</v>
          </cell>
        </row>
        <row r="27">
          <cell r="B27" t="str">
            <v xml:space="preserve">Определение  цезия - 137 </v>
          </cell>
          <cell r="D27">
            <v>570</v>
          </cell>
        </row>
        <row r="28">
          <cell r="B28" t="str">
            <v xml:space="preserve">Определение стронция -90 </v>
          </cell>
          <cell r="D28">
            <v>750</v>
          </cell>
        </row>
        <row r="29">
          <cell r="B29" t="str">
            <v>Определения свинца -210</v>
          </cell>
          <cell r="D29">
            <v>540</v>
          </cell>
        </row>
        <row r="30">
          <cell r="B30" t="str">
            <v>Определения радия -226</v>
          </cell>
          <cell r="D30">
            <v>550</v>
          </cell>
        </row>
        <row r="31">
          <cell r="B31" t="str">
            <v xml:space="preserve"> Горнодобывающее,  Уранодобывающие предприятия, организации использующие ИИИ</v>
          </cell>
        </row>
        <row r="32">
          <cell r="B32" t="str">
            <v>Измерения массовой концентрации аэрозолей</v>
          </cell>
          <cell r="D32">
            <v>90</v>
          </cell>
        </row>
        <row r="33">
          <cell r="B33" t="str">
            <v>Измерения альфа - излучения</v>
          </cell>
          <cell r="D33">
            <v>20</v>
          </cell>
        </row>
        <row r="34">
          <cell r="B34" t="str">
            <v>Измерения гамма- излучения</v>
          </cell>
          <cell r="D34">
            <v>16</v>
          </cell>
        </row>
        <row r="35">
          <cell r="B35" t="str">
            <v>Измерения бета - излучения</v>
          </cell>
          <cell r="D35">
            <v>20</v>
          </cell>
        </row>
        <row r="36">
          <cell r="B36" t="str">
            <v>Измерение нейтронного излучения</v>
          </cell>
          <cell r="D36">
            <v>16</v>
          </cell>
        </row>
        <row r="37">
          <cell r="B37" t="str">
            <v>Измерения рентгеновского излучения</v>
          </cell>
          <cell r="D37">
            <v>25</v>
          </cell>
        </row>
        <row r="38">
          <cell r="B38" t="str">
            <v>Определение общей альфа - бета активности (методом мазков)</v>
          </cell>
          <cell r="D38">
            <v>180</v>
          </cell>
        </row>
        <row r="39">
          <cell r="B39" t="str">
            <v>Определения отдельных радионуклидов в зависимости от типа загрязнения-гамма спектометрия</v>
          </cell>
          <cell r="D39">
            <v>180</v>
          </cell>
        </row>
        <row r="40">
          <cell r="B40" t="str">
            <v>Определения отдельных радионуклидов в зависимости от типа загрязнения-бетта спектометрия</v>
          </cell>
          <cell r="D40">
            <v>180</v>
          </cell>
        </row>
        <row r="41">
          <cell r="B41" t="str">
            <v>Топливное сырье; Нефть продукты ее переработки и промышленные отходы; сырье , материалы и изделия; Минеральные удобрения; Строительные материалы; Ювилирные изделия</v>
          </cell>
        </row>
        <row r="42">
          <cell r="B42" t="str">
            <v>Определение удельной активности радионуклидов</v>
          </cell>
        </row>
        <row r="43">
          <cell r="B43" t="str">
            <v>Пищевый продукты, Лекарственные растения , (сухие, жидкие, бальзамы, настойки), древесное сырье (спектрометрическим методом)</v>
          </cell>
        </row>
        <row r="44">
          <cell r="B44" t="str">
            <v>Определение цезия -137</v>
          </cell>
          <cell r="D44">
            <v>50</v>
          </cell>
        </row>
        <row r="45">
          <cell r="B45" t="str">
            <v>Определение стронций-90</v>
          </cell>
          <cell r="D45">
            <v>50</v>
          </cell>
        </row>
        <row r="46">
          <cell r="B46" t="str">
            <v>Почва</v>
          </cell>
        </row>
        <row r="47">
          <cell r="B47" t="str">
            <v>Определениеудельной активности радионуклидов ( цезия -137, калия -40, тория -232, радия -226)</v>
          </cell>
          <cell r="D47">
            <v>50</v>
          </cell>
        </row>
        <row r="48">
          <cell r="B48" t="str">
            <v>Определение суммарной альфа-бета активности</v>
          </cell>
          <cell r="D48">
            <v>190</v>
          </cell>
        </row>
        <row r="54">
          <cell r="B54" t="str">
            <v>Исследование воды (вода открытых источников,водоемов, подземных вод, вода из скважин, вода питьевая)</v>
          </cell>
        </row>
        <row r="55">
          <cell r="B55" t="str">
            <v>Определение суммарной альфа и бета активности  радионуклидов:</v>
          </cell>
          <cell r="D55">
            <v>180</v>
          </cell>
        </row>
        <row r="56">
          <cell r="B56" t="str">
            <v xml:space="preserve">Определение  цезия - 137 </v>
          </cell>
        </row>
        <row r="57">
          <cell r="B57" t="str">
            <v xml:space="preserve">Определение стронция -90 </v>
          </cell>
        </row>
        <row r="59">
          <cell r="B59" t="str">
            <v>Определение  тория 232, фотоколориметрическим методом</v>
          </cell>
          <cell r="D59">
            <v>180</v>
          </cell>
        </row>
        <row r="60">
          <cell r="B60" t="str">
            <v xml:space="preserve">Определение радия (226) </v>
          </cell>
        </row>
        <row r="61">
          <cell r="B61" t="str">
            <v xml:space="preserve">Определение радия (228) </v>
          </cell>
        </row>
        <row r="63">
          <cell r="B63" t="str">
            <v>Определение содерджания: Урана (фотоколориметрическим методом )</v>
          </cell>
          <cell r="D63">
            <v>150</v>
          </cell>
        </row>
        <row r="64">
          <cell r="B64" t="str">
            <v xml:space="preserve">Определение удельной активности  полония-210 </v>
          </cell>
          <cell r="D64">
            <v>650</v>
          </cell>
        </row>
        <row r="65">
          <cell r="B65" t="str">
            <v xml:space="preserve">Определение удельной активности  свинца210 </v>
          </cell>
        </row>
        <row r="66">
          <cell r="B66" t="str">
            <v xml:space="preserve">измерение радона </v>
          </cell>
          <cell r="D66">
            <v>55</v>
          </cell>
        </row>
        <row r="71">
          <cell r="B71" t="str">
            <v xml:space="preserve">Определение доз облучения персонала </v>
          </cell>
        </row>
        <row r="72">
          <cell r="B72" t="str">
            <v>Измерение индивидуальной дозы облучения персонала</v>
          </cell>
        </row>
        <row r="80">
          <cell r="B80" t="str">
            <v>Пищевые продукты</v>
          </cell>
        </row>
        <row r="81">
          <cell r="B81" t="str">
            <v>определения факта облучения пищевых продуктов</v>
          </cell>
          <cell r="D81">
            <v>80</v>
          </cell>
        </row>
      </sheetData>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681"/>
  <sheetViews>
    <sheetView tabSelected="1" view="pageBreakPreview" zoomScaleNormal="100" zoomScaleSheetLayoutView="100" workbookViewId="0">
      <pane ySplit="4" topLeftCell="A1640" activePane="bottomLeft" state="frozen"/>
      <selection pane="bottomLeft" activeCell="A1655" sqref="A1655:G1655"/>
    </sheetView>
  </sheetViews>
  <sheetFormatPr defaultRowHeight="15"/>
  <cols>
    <col min="1" max="1" width="9.7109375" style="1960" customWidth="1"/>
    <col min="2" max="2" width="51.42578125" style="1109" customWidth="1"/>
    <col min="3" max="3" width="31.85546875" style="1216" customWidth="1"/>
    <col min="4" max="4" width="38.85546875" style="1216" customWidth="1"/>
    <col min="5" max="5" width="19" style="1732" hidden="1" customWidth="1"/>
    <col min="6" max="6" width="22.85546875" style="1109" hidden="1" customWidth="1"/>
    <col min="7" max="7" width="23" style="1109" hidden="1" customWidth="1"/>
    <col min="8" max="8" width="14.42578125" style="1109" customWidth="1"/>
    <col min="9" max="14" width="9.140625" style="1109" customWidth="1"/>
    <col min="15" max="16384" width="9.140625" style="1109"/>
  </cols>
  <sheetData>
    <row r="1" spans="1:7">
      <c r="D1" s="1984" t="s">
        <v>6313</v>
      </c>
    </row>
    <row r="2" spans="1:7">
      <c r="A2" s="2021" t="s">
        <v>6311</v>
      </c>
      <c r="B2" s="2021"/>
      <c r="C2" s="2021"/>
      <c r="D2" s="2021"/>
    </row>
    <row r="3" spans="1:7" ht="17.25" customHeight="1">
      <c r="A3" s="2021" t="s">
        <v>6312</v>
      </c>
      <c r="B3" s="2021"/>
      <c r="C3" s="2021"/>
      <c r="D3" s="2021"/>
    </row>
    <row r="4" spans="1:7" ht="44.25" customHeight="1">
      <c r="A4" s="1851" t="s">
        <v>6314</v>
      </c>
      <c r="B4" s="1851" t="s">
        <v>6315</v>
      </c>
      <c r="C4" s="1135" t="s">
        <v>6316</v>
      </c>
      <c r="D4" s="1733" t="s">
        <v>6317</v>
      </c>
      <c r="E4" s="1135" t="s">
        <v>2375</v>
      </c>
      <c r="F4" s="1135" t="s">
        <v>5246</v>
      </c>
      <c r="G4" s="1135" t="s">
        <v>4559</v>
      </c>
    </row>
    <row r="5" spans="1:7" ht="42.75">
      <c r="A5" s="387">
        <v>1</v>
      </c>
      <c r="B5" s="28" t="s">
        <v>6335</v>
      </c>
      <c r="C5" s="1852"/>
      <c r="D5" s="1983"/>
      <c r="E5" s="1730"/>
      <c r="F5" s="1158"/>
      <c r="G5" s="1158"/>
    </row>
    <row r="6" spans="1:7" ht="128.25" customHeight="1">
      <c r="A6" s="43" t="s">
        <v>3825</v>
      </c>
      <c r="B6" s="41" t="s">
        <v>6348</v>
      </c>
      <c r="C6" s="1920"/>
      <c r="D6" s="1920"/>
      <c r="E6" s="1734"/>
      <c r="F6" s="1757"/>
      <c r="G6" s="1757"/>
    </row>
    <row r="7" spans="1:7">
      <c r="A7" s="49" t="s">
        <v>3827</v>
      </c>
      <c r="B7" s="56" t="s">
        <v>6349</v>
      </c>
      <c r="C7" s="1135" t="s">
        <v>6318</v>
      </c>
      <c r="D7" s="1985">
        <f>сводн.данные!N12</f>
        <v>389.89277457244174</v>
      </c>
      <c r="E7" s="1849">
        <v>364.95319835709768</v>
      </c>
      <c r="F7" s="1758">
        <v>270</v>
      </c>
      <c r="G7" s="1758">
        <f>D7-E7</f>
        <v>24.939576215344061</v>
      </c>
    </row>
    <row r="8" spans="1:7">
      <c r="A8" s="49" t="s">
        <v>3828</v>
      </c>
      <c r="B8" s="56" t="s">
        <v>6350</v>
      </c>
      <c r="C8" s="1135" t="s">
        <v>6318</v>
      </c>
      <c r="D8" s="1985">
        <f>сводн.данные!N13</f>
        <v>540.60127970407939</v>
      </c>
      <c r="E8" s="1849">
        <v>364.95319835709768</v>
      </c>
      <c r="F8" s="1758">
        <v>270</v>
      </c>
      <c r="G8" s="1758">
        <f t="shared" ref="G8:G77" si="0">D8-E8</f>
        <v>175.64808134698171</v>
      </c>
    </row>
    <row r="9" spans="1:7">
      <c r="A9" s="49" t="s">
        <v>3830</v>
      </c>
      <c r="B9" s="56" t="s">
        <v>6351</v>
      </c>
      <c r="C9" s="1135" t="s">
        <v>6318</v>
      </c>
      <c r="D9" s="1985">
        <f>сводн.данные!N14</f>
        <v>622.28649580059016</v>
      </c>
      <c r="E9" s="1849">
        <v>427.82627505814082</v>
      </c>
      <c r="F9" s="1758">
        <v>750</v>
      </c>
      <c r="G9" s="1758">
        <f t="shared" si="0"/>
        <v>194.46022074244934</v>
      </c>
    </row>
    <row r="10" spans="1:7">
      <c r="A10" s="49" t="s">
        <v>3831</v>
      </c>
      <c r="B10" s="56" t="s">
        <v>6352</v>
      </c>
      <c r="C10" s="1135" t="s">
        <v>6318</v>
      </c>
      <c r="D10" s="1985">
        <f>сводн.данные!N15</f>
        <v>2163.0247750125473</v>
      </c>
      <c r="E10" s="1849">
        <v>1767.4170427100032</v>
      </c>
      <c r="F10" s="1758">
        <v>375</v>
      </c>
      <c r="G10" s="1758">
        <f t="shared" si="0"/>
        <v>395.60773230254404</v>
      </c>
    </row>
    <row r="11" spans="1:7">
      <c r="A11" s="49" t="s">
        <v>3833</v>
      </c>
      <c r="B11" s="56" t="s">
        <v>6353</v>
      </c>
      <c r="C11" s="1135" t="s">
        <v>6318</v>
      </c>
      <c r="D11" s="1985">
        <f>сводн.данные!N16</f>
        <v>1664.4827009026358</v>
      </c>
      <c r="E11" s="1849">
        <v>1288.2520822031752</v>
      </c>
      <c r="F11" s="1758">
        <v>750</v>
      </c>
      <c r="G11" s="1758">
        <f t="shared" si="0"/>
        <v>376.23061869946059</v>
      </c>
    </row>
    <row r="12" spans="1:7">
      <c r="A12" s="49" t="s">
        <v>3835</v>
      </c>
      <c r="B12" s="56" t="s">
        <v>6354</v>
      </c>
      <c r="C12" s="1135" t="s">
        <v>6318</v>
      </c>
      <c r="D12" s="1985">
        <f>сводн.данные!N17</f>
        <v>1555.5817115723712</v>
      </c>
      <c r="E12" s="1849">
        <v>1429.6810226805751</v>
      </c>
      <c r="F12" s="1758">
        <v>1810</v>
      </c>
      <c r="G12" s="1758">
        <f t="shared" si="0"/>
        <v>125.90068889179611</v>
      </c>
    </row>
    <row r="13" spans="1:7">
      <c r="A13" s="49" t="s">
        <v>3837</v>
      </c>
      <c r="B13" s="461" t="s">
        <v>6355</v>
      </c>
      <c r="C13" s="1135" t="s">
        <v>6318</v>
      </c>
      <c r="D13" s="1985">
        <f>сводн.данные!N18</f>
        <v>2062.3930688659079</v>
      </c>
      <c r="E13" s="1849">
        <v>1749</v>
      </c>
      <c r="F13" s="1758">
        <v>470</v>
      </c>
      <c r="G13" s="1758">
        <f t="shared" si="0"/>
        <v>313.39306886590794</v>
      </c>
    </row>
    <row r="14" spans="1:7">
      <c r="A14" s="49" t="s">
        <v>3839</v>
      </c>
      <c r="B14" s="461" t="s">
        <v>6356</v>
      </c>
      <c r="C14" s="1135" t="s">
        <v>6318</v>
      </c>
      <c r="D14" s="1985">
        <f>сводн.данные!N19</f>
        <v>2251.7860095159062</v>
      </c>
      <c r="E14" s="1849">
        <v>1625.8186601540447</v>
      </c>
      <c r="F14" s="1758">
        <v>385</v>
      </c>
      <c r="G14" s="1758">
        <f t="shared" si="0"/>
        <v>625.96734936186158</v>
      </c>
    </row>
    <row r="15" spans="1:7">
      <c r="A15" s="49" t="s">
        <v>3841</v>
      </c>
      <c r="B15" s="461" t="s">
        <v>6357</v>
      </c>
      <c r="C15" s="1135" t="s">
        <v>6318</v>
      </c>
      <c r="D15" s="1985">
        <f>сводн.данные!N20</f>
        <v>1478.2967397643592</v>
      </c>
      <c r="E15" s="1849">
        <v>1353.8686611161911</v>
      </c>
      <c r="F15" s="1758">
        <v>1200</v>
      </c>
      <c r="G15" s="1758">
        <f t="shared" si="0"/>
        <v>124.42807864816814</v>
      </c>
    </row>
    <row r="16" spans="1:7">
      <c r="A16" s="49" t="s">
        <v>3842</v>
      </c>
      <c r="B16" s="461" t="s">
        <v>6358</v>
      </c>
      <c r="C16" s="1135" t="s">
        <v>6318</v>
      </c>
      <c r="D16" s="1985">
        <f>сводн.данные!N21</f>
        <v>2227.2204756886413</v>
      </c>
      <c r="E16" s="1849">
        <v>1556.8468675765989</v>
      </c>
      <c r="F16" s="1758">
        <v>350</v>
      </c>
      <c r="G16" s="1758">
        <f t="shared" si="0"/>
        <v>670.37360811204235</v>
      </c>
    </row>
    <row r="17" spans="1:7">
      <c r="A17" s="49" t="s">
        <v>3844</v>
      </c>
      <c r="B17" s="461" t="s">
        <v>6359</v>
      </c>
      <c r="C17" s="1135" t="s">
        <v>6318</v>
      </c>
      <c r="D17" s="1985">
        <f>сводн.данные!N22</f>
        <v>1914.3946517851521</v>
      </c>
      <c r="E17" s="1849">
        <v>1313.4799442776425</v>
      </c>
      <c r="F17" s="1758">
        <v>950</v>
      </c>
      <c r="G17" s="1758">
        <f t="shared" si="0"/>
        <v>600.91470750750955</v>
      </c>
    </row>
    <row r="18" spans="1:7">
      <c r="A18" s="49" t="s">
        <v>3846</v>
      </c>
      <c r="B18" s="461" t="s">
        <v>6360</v>
      </c>
      <c r="C18" s="1135" t="s">
        <v>6318</v>
      </c>
      <c r="D18" s="1985">
        <f>сводн.данные!N23</f>
        <v>2460.5981820336056</v>
      </c>
      <c r="E18" s="1849">
        <v>1543.1251743807713</v>
      </c>
      <c r="F18" s="1758">
        <v>565</v>
      </c>
      <c r="G18" s="1758">
        <f t="shared" si="0"/>
        <v>917.47300765283421</v>
      </c>
    </row>
    <row r="19" spans="1:7">
      <c r="A19" s="49" t="s">
        <v>3848</v>
      </c>
      <c r="B19" s="461" t="s">
        <v>6361</v>
      </c>
      <c r="C19" s="1135" t="s">
        <v>6318</v>
      </c>
      <c r="D19" s="1985">
        <f>сводн.данные!N24</f>
        <v>3164.3591314892315</v>
      </c>
      <c r="E19" s="1849">
        <v>2345.2360630472576</v>
      </c>
      <c r="F19" s="1758">
        <v>1200</v>
      </c>
      <c r="G19" s="1758">
        <f t="shared" si="0"/>
        <v>819.12306844197383</v>
      </c>
    </row>
    <row r="20" spans="1:7">
      <c r="A20" s="49" t="s">
        <v>3850</v>
      </c>
      <c r="B20" s="461" t="s">
        <v>6362</v>
      </c>
      <c r="C20" s="1135" t="s">
        <v>6318</v>
      </c>
      <c r="D20" s="1985">
        <f>сводн.данные!N25</f>
        <v>2954.0750728622088</v>
      </c>
      <c r="E20" s="1849">
        <v>1957</v>
      </c>
      <c r="F20" s="1758">
        <v>380</v>
      </c>
      <c r="G20" s="1758">
        <f t="shared" si="0"/>
        <v>997.0750728622088</v>
      </c>
    </row>
    <row r="21" spans="1:7">
      <c r="A21" s="49" t="s">
        <v>3852</v>
      </c>
      <c r="B21" s="461" t="s">
        <v>6363</v>
      </c>
      <c r="C21" s="1135" t="s">
        <v>6318</v>
      </c>
      <c r="D21" s="1985">
        <f>сводн.данные!N26</f>
        <v>1908.6913205073793</v>
      </c>
      <c r="E21" s="1849">
        <v>1567.1399874687183</v>
      </c>
      <c r="F21" s="1758">
        <v>605</v>
      </c>
      <c r="G21" s="1758">
        <f t="shared" si="0"/>
        <v>341.55133303866091</v>
      </c>
    </row>
    <row r="22" spans="1:7">
      <c r="A22" s="49" t="s">
        <v>3854</v>
      </c>
      <c r="B22" s="461" t="s">
        <v>6364</v>
      </c>
      <c r="C22" s="1135" t="s">
        <v>6318</v>
      </c>
      <c r="D22" s="1985">
        <f>сводн.данные!N27</f>
        <v>2266.7700119717856</v>
      </c>
      <c r="E22" s="1849">
        <v>1836.7245261399557</v>
      </c>
      <c r="F22" s="1758">
        <v>770</v>
      </c>
      <c r="G22" s="1758">
        <f t="shared" si="0"/>
        <v>430.04548583182986</v>
      </c>
    </row>
    <row r="23" spans="1:7">
      <c r="A23" s="49" t="s">
        <v>3856</v>
      </c>
      <c r="B23" s="461" t="s">
        <v>6365</v>
      </c>
      <c r="C23" s="1135" t="s">
        <v>6318</v>
      </c>
      <c r="D23" s="1985">
        <f>сводн.данные!N28</f>
        <v>2319.9950899429641</v>
      </c>
      <c r="E23" s="1849">
        <v>1591.4808886664857</v>
      </c>
      <c r="F23" s="1758">
        <v>1380</v>
      </c>
      <c r="G23" s="1758">
        <f t="shared" si="0"/>
        <v>728.51420127647839</v>
      </c>
    </row>
    <row r="24" spans="1:7">
      <c r="A24" s="49" t="s">
        <v>3858</v>
      </c>
      <c r="B24" s="461" t="s">
        <v>6366</v>
      </c>
      <c r="C24" s="1135" t="s">
        <v>6318</v>
      </c>
      <c r="D24" s="1985">
        <f>сводн.данные!N29</f>
        <v>2022.5732391842612</v>
      </c>
      <c r="E24" s="1849">
        <v>1301.7395817511119</v>
      </c>
      <c r="F24" s="1758">
        <v>515</v>
      </c>
      <c r="G24" s="1758">
        <f t="shared" si="0"/>
        <v>720.83365743314926</v>
      </c>
    </row>
    <row r="25" spans="1:7">
      <c r="A25" s="49" t="s">
        <v>3860</v>
      </c>
      <c r="B25" s="461" t="s">
        <v>6367</v>
      </c>
      <c r="C25" s="1135" t="s">
        <v>6318</v>
      </c>
      <c r="D25" s="1985">
        <f>сводн.данные!N30</f>
        <v>3943.7208288467709</v>
      </c>
      <c r="E25" s="1849">
        <v>2110.8297879891165</v>
      </c>
      <c r="F25" s="1758">
        <v>515</v>
      </c>
      <c r="G25" s="1758">
        <f t="shared" si="0"/>
        <v>1832.8910408576544</v>
      </c>
    </row>
    <row r="26" spans="1:7">
      <c r="A26" s="49" t="s">
        <v>3862</v>
      </c>
      <c r="B26" s="461" t="s">
        <v>6368</v>
      </c>
      <c r="C26" s="1135" t="s">
        <v>6318</v>
      </c>
      <c r="D26" s="1985">
        <f>сводн.данные!N31</f>
        <v>4099.3438678816638</v>
      </c>
      <c r="E26" s="1849">
        <v>1485.8990209786853</v>
      </c>
      <c r="F26" s="1758">
        <v>540</v>
      </c>
      <c r="G26" s="1758">
        <f t="shared" si="0"/>
        <v>2613.4448469029785</v>
      </c>
    </row>
    <row r="27" spans="1:7">
      <c r="A27" s="49" t="s">
        <v>3864</v>
      </c>
      <c r="B27" s="461" t="s">
        <v>6369</v>
      </c>
      <c r="C27" s="1135" t="s">
        <v>6318</v>
      </c>
      <c r="D27" s="1986">
        <f>сводн.данные!N32</f>
        <v>2576.9663966537487</v>
      </c>
      <c r="E27" s="1849">
        <v>2188.703634587031</v>
      </c>
      <c r="F27" s="1758">
        <v>410</v>
      </c>
      <c r="G27" s="1758">
        <f t="shared" si="0"/>
        <v>388.26276206671764</v>
      </c>
    </row>
    <row r="28" spans="1:7">
      <c r="A28" s="49" t="s">
        <v>3866</v>
      </c>
      <c r="B28" s="461" t="s">
        <v>6370</v>
      </c>
      <c r="C28" s="1135" t="s">
        <v>6318</v>
      </c>
      <c r="D28" s="1986">
        <f>сводн.данные!N33</f>
        <v>2114.4491000746843</v>
      </c>
      <c r="E28" s="1849">
        <v>1530.8390209786855</v>
      </c>
      <c r="F28" s="1758">
        <v>550</v>
      </c>
      <c r="G28" s="1758">
        <f t="shared" si="0"/>
        <v>583.6100790959988</v>
      </c>
    </row>
    <row r="29" spans="1:7">
      <c r="A29" s="49" t="s">
        <v>3868</v>
      </c>
      <c r="B29" s="461" t="s">
        <v>6371</v>
      </c>
      <c r="C29" s="1135" t="s">
        <v>6318</v>
      </c>
      <c r="D29" s="1986">
        <f>сводн.данные!N34</f>
        <v>3091.9271000746849</v>
      </c>
      <c r="E29" s="1849">
        <v>2085.9451743807717</v>
      </c>
      <c r="F29" s="1758">
        <v>550</v>
      </c>
      <c r="G29" s="1758">
        <f t="shared" si="0"/>
        <v>1005.9819256939131</v>
      </c>
    </row>
    <row r="30" spans="1:7">
      <c r="A30" s="49" t="s">
        <v>3870</v>
      </c>
      <c r="B30" s="461" t="s">
        <v>6372</v>
      </c>
      <c r="C30" s="1135" t="s">
        <v>6318</v>
      </c>
      <c r="D30" s="1986">
        <f>сводн.данные!N35</f>
        <v>2446.5662044607275</v>
      </c>
      <c r="E30" s="1849">
        <v>1847.2374811849443</v>
      </c>
      <c r="F30" s="1758">
        <v>550</v>
      </c>
      <c r="G30" s="1758">
        <f t="shared" si="0"/>
        <v>599.3287232757832</v>
      </c>
    </row>
    <row r="31" spans="1:7">
      <c r="A31" s="49" t="s">
        <v>3872</v>
      </c>
      <c r="B31" s="461" t="s">
        <v>6373</v>
      </c>
      <c r="C31" s="1135" t="s">
        <v>6318</v>
      </c>
      <c r="D31" s="1986">
        <f>сводн.данные!N36</f>
        <v>2548.9763000746843</v>
      </c>
      <c r="E31" s="1849">
        <v>2116.1051743807716</v>
      </c>
      <c r="F31" s="1758">
        <v>550</v>
      </c>
      <c r="G31" s="1758">
        <f t="shared" si="0"/>
        <v>432.87112569391275</v>
      </c>
    </row>
    <row r="32" spans="1:7">
      <c r="A32" s="49" t="s">
        <v>3874</v>
      </c>
      <c r="B32" s="461" t="s">
        <v>6374</v>
      </c>
      <c r="C32" s="1135" t="s">
        <v>6318</v>
      </c>
      <c r="D32" s="1986">
        <f>сводн.данные!N37</f>
        <v>2088.9910356886407</v>
      </c>
      <c r="E32" s="1849">
        <v>1838.4513284242889</v>
      </c>
      <c r="F32" s="1758">
        <v>550</v>
      </c>
      <c r="G32" s="1758">
        <f t="shared" si="0"/>
        <v>250.53970726435182</v>
      </c>
    </row>
    <row r="33" spans="1:7">
      <c r="A33" s="49" t="s">
        <v>3876</v>
      </c>
      <c r="B33" s="461" t="s">
        <v>6375</v>
      </c>
      <c r="C33" s="1135" t="s">
        <v>6318</v>
      </c>
      <c r="D33" s="1986">
        <f>сводн.данные!N38</f>
        <v>3758.5835312834611</v>
      </c>
      <c r="E33" s="1849">
        <v>3583.7544028803236</v>
      </c>
      <c r="F33" s="1758">
        <v>620</v>
      </c>
      <c r="G33" s="1758">
        <f t="shared" si="0"/>
        <v>174.82912840313747</v>
      </c>
    </row>
    <row r="34" spans="1:7">
      <c r="A34" s="49" t="s">
        <v>3878</v>
      </c>
      <c r="B34" s="461" t="s">
        <v>6376</v>
      </c>
      <c r="C34" s="1135" t="s">
        <v>6318</v>
      </c>
      <c r="D34" s="1985">
        <f>сводн.данные!N39</f>
        <v>5602.0100297502941</v>
      </c>
      <c r="E34" s="1736">
        <v>5051.1922246173954</v>
      </c>
      <c r="F34" s="1758">
        <v>1470</v>
      </c>
      <c r="G34" s="1758">
        <f t="shared" si="0"/>
        <v>550.81780513289868</v>
      </c>
    </row>
    <row r="35" spans="1:7">
      <c r="A35" s="49" t="s">
        <v>3880</v>
      </c>
      <c r="B35" s="461" t="s">
        <v>6377</v>
      </c>
      <c r="C35" s="1135" t="s">
        <v>6318</v>
      </c>
      <c r="D35" s="1985">
        <f>сводн.данные!N40</f>
        <v>4982.2766381014108</v>
      </c>
      <c r="E35" s="1736">
        <v>4302.5997851026768</v>
      </c>
      <c r="F35" s="1758">
        <v>1370</v>
      </c>
      <c r="G35" s="1758">
        <f t="shared" si="0"/>
        <v>679.67685299873392</v>
      </c>
    </row>
    <row r="36" spans="1:7">
      <c r="A36" s="49" t="s">
        <v>3882</v>
      </c>
      <c r="B36" s="461" t="s">
        <v>6378</v>
      </c>
      <c r="C36" s="1135" t="s">
        <v>6318</v>
      </c>
      <c r="D36" s="1985">
        <f>сводн.данные!N41</f>
        <v>5018.2766381014108</v>
      </c>
      <c r="E36" s="1736">
        <v>4302.5997851026768</v>
      </c>
      <c r="F36" s="1758">
        <v>1370</v>
      </c>
      <c r="G36" s="1758">
        <f t="shared" si="0"/>
        <v>715.67685299873392</v>
      </c>
    </row>
    <row r="37" spans="1:7" ht="30">
      <c r="A37" s="49" t="s">
        <v>3884</v>
      </c>
      <c r="B37" s="461" t="s">
        <v>6379</v>
      </c>
      <c r="C37" s="1135" t="s">
        <v>6318</v>
      </c>
      <c r="D37" s="1985">
        <f>сводн.данные!N42</f>
        <v>7511.2491339020007</v>
      </c>
      <c r="E37" s="1736">
        <v>7050.9013093047033</v>
      </c>
      <c r="F37" s="1758">
        <v>1585</v>
      </c>
      <c r="G37" s="1758">
        <f t="shared" si="0"/>
        <v>460.3478245972974</v>
      </c>
    </row>
    <row r="38" spans="1:7">
      <c r="A38" s="49" t="s">
        <v>3886</v>
      </c>
      <c r="B38" s="461" t="s">
        <v>6380</v>
      </c>
      <c r="C38" s="1135" t="s">
        <v>6318</v>
      </c>
      <c r="D38" s="1985">
        <f>сводн.данные!N43</f>
        <v>5591.8177568403808</v>
      </c>
      <c r="E38" s="1736">
        <v>4150.2122142043354</v>
      </c>
      <c r="F38" s="1758">
        <v>760</v>
      </c>
      <c r="G38" s="1758">
        <f t="shared" si="0"/>
        <v>1441.6055426360454</v>
      </c>
    </row>
    <row r="39" spans="1:7">
      <c r="A39" s="49" t="s">
        <v>3888</v>
      </c>
      <c r="B39" s="461" t="s">
        <v>6381</v>
      </c>
      <c r="C39" s="1135" t="s">
        <v>6318</v>
      </c>
      <c r="D39" s="1985">
        <f>сводн.данные!N44</f>
        <v>4857.6351205968494</v>
      </c>
      <c r="E39" s="1736">
        <v>3677.768099898959</v>
      </c>
      <c r="F39" s="1758">
        <v>1400</v>
      </c>
      <c r="G39" s="1758">
        <f t="shared" si="0"/>
        <v>1179.8670206978904</v>
      </c>
    </row>
    <row r="40" spans="1:7">
      <c r="A40" s="49" t="s">
        <v>3889</v>
      </c>
      <c r="B40" s="461" t="s">
        <v>6382</v>
      </c>
      <c r="C40" s="1135" t="s">
        <v>6318</v>
      </c>
      <c r="D40" s="1985">
        <f>сводн.данные!N45</f>
        <v>26782.549324900887</v>
      </c>
      <c r="E40" s="1736">
        <v>25086.020989393179</v>
      </c>
      <c r="F40" s="1758">
        <v>0</v>
      </c>
      <c r="G40" s="1758">
        <f t="shared" si="0"/>
        <v>1696.5283355077081</v>
      </c>
    </row>
    <row r="41" spans="1:7">
      <c r="A41" s="49" t="s">
        <v>3891</v>
      </c>
      <c r="B41" s="461" t="s">
        <v>6383</v>
      </c>
      <c r="C41" s="1135" t="s">
        <v>6318</v>
      </c>
      <c r="D41" s="1985">
        <f>сводн.данные!N46</f>
        <v>3169.6230456411736</v>
      </c>
      <c r="E41" s="1736">
        <v>2589.6056780988229</v>
      </c>
      <c r="F41" s="1758">
        <v>970</v>
      </c>
      <c r="G41" s="1758">
        <f t="shared" si="0"/>
        <v>580.01736754235071</v>
      </c>
    </row>
    <row r="42" spans="1:7">
      <c r="A42" s="49" t="s">
        <v>3893</v>
      </c>
      <c r="B42" s="461" t="s">
        <v>6384</v>
      </c>
      <c r="C42" s="1135" t="s">
        <v>6318</v>
      </c>
      <c r="D42" s="1985">
        <f>сводн.данные!N47</f>
        <v>4170.5111636822521</v>
      </c>
      <c r="E42" s="1736">
        <v>3735.9368329441277</v>
      </c>
      <c r="F42" s="1758">
        <v>490</v>
      </c>
      <c r="G42" s="1758">
        <f t="shared" si="0"/>
        <v>434.57433073812444</v>
      </c>
    </row>
    <row r="43" spans="1:7">
      <c r="A43" s="49" t="s">
        <v>3895</v>
      </c>
      <c r="B43" s="461" t="s">
        <v>6385</v>
      </c>
      <c r="C43" s="1135" t="s">
        <v>6318</v>
      </c>
      <c r="D43" s="1985">
        <f>сводн.данные!N48</f>
        <v>6588.5370354071238</v>
      </c>
      <c r="E43" s="1736">
        <v>6528.2896603692097</v>
      </c>
      <c r="F43" s="1758">
        <v>940</v>
      </c>
      <c r="G43" s="1758">
        <f t="shared" si="0"/>
        <v>60.247375037914026</v>
      </c>
    </row>
    <row r="44" spans="1:7">
      <c r="A44" s="49" t="s">
        <v>3897</v>
      </c>
      <c r="B44" s="461" t="s">
        <v>6386</v>
      </c>
      <c r="C44" s="1135" t="s">
        <v>6318</v>
      </c>
      <c r="D44" s="1985">
        <f>сводн.данные!N49</f>
        <v>8128.0961337288318</v>
      </c>
      <c r="E44" s="1736">
        <v>7617.9419911182795</v>
      </c>
      <c r="F44" s="1758">
        <v>1320</v>
      </c>
      <c r="G44" s="1758">
        <f t="shared" si="0"/>
        <v>510.1541426105523</v>
      </c>
    </row>
    <row r="45" spans="1:7">
      <c r="A45" s="49" t="s">
        <v>3899</v>
      </c>
      <c r="B45" s="461" t="s">
        <v>6387</v>
      </c>
      <c r="C45" s="1135" t="s">
        <v>6318</v>
      </c>
      <c r="D45" s="1985">
        <f>сводн.данные!N50</f>
        <v>5966.4909280488964</v>
      </c>
      <c r="E45" s="1736">
        <v>5515.1504302660796</v>
      </c>
      <c r="F45" s="1758">
        <v>945</v>
      </c>
      <c r="G45" s="1758">
        <f t="shared" si="0"/>
        <v>451.34049778281678</v>
      </c>
    </row>
    <row r="46" spans="1:7">
      <c r="A46" s="49" t="s">
        <v>3901</v>
      </c>
      <c r="B46" s="461" t="s">
        <v>6388</v>
      </c>
      <c r="C46" s="1135" t="s">
        <v>6318</v>
      </c>
      <c r="D46" s="1985">
        <f>сводн.данные!N51</f>
        <v>6899.3933367417867</v>
      </c>
      <c r="E46" s="1736">
        <v>6592.1459911182801</v>
      </c>
      <c r="F46" s="1758">
        <v>1515</v>
      </c>
      <c r="G46" s="1758">
        <f t="shared" si="0"/>
        <v>307.24734562350659</v>
      </c>
    </row>
    <row r="47" spans="1:7">
      <c r="A47" s="49" t="s">
        <v>3903</v>
      </c>
      <c r="B47" s="461" t="s">
        <v>6389</v>
      </c>
      <c r="C47" s="1135" t="s">
        <v>6318</v>
      </c>
      <c r="D47" s="1985">
        <f>сводн.данные!N52</f>
        <v>5941.2176439819295</v>
      </c>
      <c r="E47" s="1736">
        <v>5564.2304302660796</v>
      </c>
      <c r="F47" s="1758">
        <v>805</v>
      </c>
      <c r="G47" s="1758">
        <f t="shared" si="0"/>
        <v>376.98721371584998</v>
      </c>
    </row>
    <row r="48" spans="1:7">
      <c r="A48" s="49" t="s">
        <v>3905</v>
      </c>
      <c r="B48" s="461" t="s">
        <v>6390</v>
      </c>
      <c r="C48" s="1135" t="s">
        <v>6318</v>
      </c>
      <c r="D48" s="1985">
        <f>сводн.данные!N53</f>
        <v>6783.1130679417865</v>
      </c>
      <c r="E48" s="1849">
        <v>6437.2019911182797</v>
      </c>
      <c r="F48" s="1758">
        <v>1320</v>
      </c>
      <c r="G48" s="1758">
        <f t="shared" si="0"/>
        <v>345.91107682350685</v>
      </c>
    </row>
    <row r="49" spans="1:7">
      <c r="A49" s="49" t="s">
        <v>3907</v>
      </c>
      <c r="B49" s="461" t="s">
        <v>6391</v>
      </c>
      <c r="C49" s="1135" t="s">
        <v>6318</v>
      </c>
      <c r="D49" s="1985">
        <f>сводн.данные!N54</f>
        <v>6408.3028247048223</v>
      </c>
      <c r="E49" s="1849">
        <v>5607.3704302660799</v>
      </c>
      <c r="F49" s="1758">
        <v>675</v>
      </c>
      <c r="G49" s="1758">
        <f t="shared" si="0"/>
        <v>800.93239443874245</v>
      </c>
    </row>
    <row r="50" spans="1:7">
      <c r="A50" s="49" t="s">
        <v>3909</v>
      </c>
      <c r="B50" s="461" t="s">
        <v>6392</v>
      </c>
      <c r="C50" s="1135" t="s">
        <v>6318</v>
      </c>
      <c r="D50" s="1985">
        <f>сводн.данные!N55</f>
        <v>6994.6004083588414</v>
      </c>
      <c r="E50" s="1849">
        <v>6718.4150697436162</v>
      </c>
      <c r="F50" s="1758">
        <v>1550</v>
      </c>
      <c r="G50" s="1758">
        <f t="shared" si="0"/>
        <v>276.18533861522519</v>
      </c>
    </row>
    <row r="51" spans="1:7">
      <c r="A51" s="49" t="s">
        <v>3911</v>
      </c>
      <c r="B51" s="461" t="s">
        <v>6393</v>
      </c>
      <c r="C51" s="1135" t="s">
        <v>6318</v>
      </c>
      <c r="D51" s="1985">
        <f>сводн.данные!N56</f>
        <v>7452.0656439819304</v>
      </c>
      <c r="E51" s="1849">
        <v>6818.7231210565415</v>
      </c>
      <c r="F51" s="1758">
        <v>595</v>
      </c>
      <c r="G51" s="1758">
        <f t="shared" si="0"/>
        <v>633.34252292538895</v>
      </c>
    </row>
    <row r="52" spans="1:7">
      <c r="A52" s="49" t="s">
        <v>3913</v>
      </c>
      <c r="B52" s="461" t="s">
        <v>6394</v>
      </c>
      <c r="C52" s="1135" t="s">
        <v>6318</v>
      </c>
      <c r="D52" s="1985">
        <f>сводн.данные!N57</f>
        <v>7302.5039591553468</v>
      </c>
      <c r="E52" s="1849">
        <v>6779.4027590908572</v>
      </c>
      <c r="F52" s="1758">
        <v>1640</v>
      </c>
      <c r="G52" s="1758">
        <f t="shared" si="0"/>
        <v>523.1012000644896</v>
      </c>
    </row>
    <row r="53" spans="1:7">
      <c r="A53" s="49" t="s">
        <v>3915</v>
      </c>
      <c r="B53" s="461" t="s">
        <v>6395</v>
      </c>
      <c r="C53" s="1135" t="s">
        <v>6318</v>
      </c>
      <c r="D53" s="1985">
        <f>сводн.данные!N58</f>
        <v>6965.2732247048216</v>
      </c>
      <c r="E53" s="1849">
        <v>6239.6031210565416</v>
      </c>
      <c r="F53" s="1758">
        <v>850</v>
      </c>
      <c r="G53" s="1758">
        <f t="shared" si="0"/>
        <v>725.67010364828002</v>
      </c>
    </row>
    <row r="54" spans="1:7">
      <c r="A54" s="49" t="s">
        <v>3917</v>
      </c>
      <c r="B54" s="461" t="s">
        <v>6396</v>
      </c>
      <c r="C54" s="1135" t="s">
        <v>6318</v>
      </c>
      <c r="D54" s="1985">
        <f>сводн.данные!N59</f>
        <v>7435.4021767282247</v>
      </c>
      <c r="E54" s="1849">
        <v>6712.2539911182794</v>
      </c>
      <c r="F54" s="1758">
        <v>1540</v>
      </c>
      <c r="G54" s="1758">
        <f t="shared" si="0"/>
        <v>723.14818560994536</v>
      </c>
    </row>
    <row r="55" spans="1:7">
      <c r="A55" s="49" t="s">
        <v>3919</v>
      </c>
      <c r="B55" s="56" t="s">
        <v>6397</v>
      </c>
      <c r="C55" s="1135" t="s">
        <v>6318</v>
      </c>
      <c r="D55" s="1985">
        <f>сводн.данные!N60</f>
        <v>4278.3453127099692</v>
      </c>
      <c r="E55" s="1849">
        <v>3671.7345232535163</v>
      </c>
      <c r="F55" s="1758">
        <v>0</v>
      </c>
      <c r="G55" s="1758">
        <f t="shared" si="0"/>
        <v>606.61078945645295</v>
      </c>
    </row>
    <row r="56" spans="1:7">
      <c r="A56" s="49" t="s">
        <v>3921</v>
      </c>
      <c r="B56" s="56" t="s">
        <v>6398</v>
      </c>
      <c r="C56" s="1135" t="s">
        <v>6318</v>
      </c>
      <c r="D56" s="1985">
        <f>сводн.данные!N61</f>
        <v>6565.4330679417853</v>
      </c>
      <c r="E56" s="1849">
        <v>5797.1196872005457</v>
      </c>
      <c r="F56" s="1758">
        <v>1550</v>
      </c>
      <c r="G56" s="1758">
        <f t="shared" si="0"/>
        <v>768.3133807412396</v>
      </c>
    </row>
    <row r="57" spans="1:7">
      <c r="A57" s="49" t="s">
        <v>3923</v>
      </c>
      <c r="B57" s="56" t="s">
        <v>6399</v>
      </c>
      <c r="C57" s="1135" t="s">
        <v>6318</v>
      </c>
      <c r="D57" s="1985">
        <f>сводн.данные!N62</f>
        <v>6859.7095810819628</v>
      </c>
      <c r="E57" s="1849">
        <v>6326.1566101787876</v>
      </c>
      <c r="F57" s="1758">
        <v>940</v>
      </c>
      <c r="G57" s="1758">
        <f t="shared" si="0"/>
        <v>533.55297090317526</v>
      </c>
    </row>
    <row r="58" spans="1:7">
      <c r="A58" s="49" t="s">
        <v>3925</v>
      </c>
      <c r="B58" s="461" t="s">
        <v>6400</v>
      </c>
      <c r="C58" s="1135" t="s">
        <v>6318</v>
      </c>
      <c r="D58" s="1985">
        <f>сводн.данные!N63</f>
        <v>7104.0568626740878</v>
      </c>
      <c r="E58" s="1849">
        <v>6496.0106737691631</v>
      </c>
      <c r="F58" s="1758">
        <v>1950</v>
      </c>
      <c r="G58" s="1758">
        <f t="shared" si="0"/>
        <v>608.04618890492475</v>
      </c>
    </row>
    <row r="59" spans="1:7">
      <c r="A59" s="49" t="s">
        <v>3927</v>
      </c>
      <c r="B59" s="56" t="s">
        <v>6401</v>
      </c>
      <c r="C59" s="1135" t="s">
        <v>6318</v>
      </c>
      <c r="D59" s="1985">
        <f>сводн.данные!N64</f>
        <v>6370.8774389572309</v>
      </c>
      <c r="E59" s="1849">
        <v>5827.6083640785509</v>
      </c>
      <c r="F59" s="1758">
        <v>940</v>
      </c>
      <c r="G59" s="1758">
        <f t="shared" si="0"/>
        <v>543.26907487867993</v>
      </c>
    </row>
    <row r="60" spans="1:7">
      <c r="A60" s="49" t="s">
        <v>3929</v>
      </c>
      <c r="B60" s="56" t="s">
        <v>6402</v>
      </c>
      <c r="C60" s="1135" t="s">
        <v>6318</v>
      </c>
      <c r="D60" s="1985">
        <f>сводн.данные!N65</f>
        <v>5956.2422234272381</v>
      </c>
      <c r="E60" s="1849">
        <v>5396.6480941260807</v>
      </c>
      <c r="F60" s="1758">
        <v>1450</v>
      </c>
      <c r="G60" s="1758">
        <f t="shared" si="0"/>
        <v>559.59412930115741</v>
      </c>
    </row>
    <row r="61" spans="1:7">
      <c r="A61" s="49" t="s">
        <v>3931</v>
      </c>
      <c r="B61" s="56" t="s">
        <v>6403</v>
      </c>
      <c r="C61" s="1135" t="s">
        <v>6318</v>
      </c>
      <c r="D61" s="1985">
        <f>сводн.данные!N66</f>
        <v>7412.8931985213367</v>
      </c>
      <c r="E61" s="1849">
        <v>6749.3997575581889</v>
      </c>
      <c r="F61" s="1758">
        <v>2200</v>
      </c>
      <c r="G61" s="1758">
        <f t="shared" si="0"/>
        <v>663.4934409631478</v>
      </c>
    </row>
    <row r="62" spans="1:7">
      <c r="A62" s="49" t="s">
        <v>3933</v>
      </c>
      <c r="B62" s="461" t="s">
        <v>6404</v>
      </c>
      <c r="C62" s="1135" t="s">
        <v>6318</v>
      </c>
      <c r="D62" s="1985">
        <f>сводн.данные!N67</f>
        <v>4367.8101349762919</v>
      </c>
      <c r="E62" s="1849">
        <v>3827.8207032959644</v>
      </c>
      <c r="F62" s="1758">
        <v>0</v>
      </c>
      <c r="G62" s="1758">
        <f t="shared" si="0"/>
        <v>539.98943168032747</v>
      </c>
    </row>
    <row r="63" spans="1:7">
      <c r="A63" s="49" t="s">
        <v>3935</v>
      </c>
      <c r="B63" s="461" t="s">
        <v>6405</v>
      </c>
      <c r="C63" s="1135" t="s">
        <v>6318</v>
      </c>
      <c r="D63" s="1985">
        <f>сводн.данные!N68</f>
        <v>4103.2415958752745</v>
      </c>
      <c r="E63" s="1849">
        <v>3612</v>
      </c>
      <c r="F63" s="1758">
        <v>1280</v>
      </c>
      <c r="G63" s="1758">
        <f t="shared" si="0"/>
        <v>491.24159587527447</v>
      </c>
    </row>
    <row r="64" spans="1:7">
      <c r="A64" s="49" t="s">
        <v>3937</v>
      </c>
      <c r="B64" s="461" t="s">
        <v>6406</v>
      </c>
      <c r="C64" s="1135" t="s">
        <v>6318</v>
      </c>
      <c r="D64" s="1985">
        <f>сводн.данные!N69</f>
        <v>3744.9724737450115</v>
      </c>
      <c r="E64" s="1849">
        <v>3236.5566725966901</v>
      </c>
      <c r="F64" s="1758">
        <v>1755</v>
      </c>
      <c r="G64" s="1758">
        <f t="shared" si="0"/>
        <v>508.41580114832141</v>
      </c>
    </row>
    <row r="65" spans="1:7">
      <c r="A65" s="49" t="s">
        <v>3938</v>
      </c>
      <c r="B65" s="461" t="s">
        <v>6407</v>
      </c>
      <c r="C65" s="1135" t="s">
        <v>6318</v>
      </c>
      <c r="D65" s="1985">
        <f>сводн.данные!N70</f>
        <v>4575.1286712191977</v>
      </c>
      <c r="E65" s="1849">
        <v>3808.9454271644759</v>
      </c>
      <c r="F65" s="1758">
        <v>2000</v>
      </c>
      <c r="G65" s="1758">
        <f t="shared" si="0"/>
        <v>766.18324405472185</v>
      </c>
    </row>
    <row r="66" spans="1:7">
      <c r="A66" s="49" t="s">
        <v>3940</v>
      </c>
      <c r="B66" s="56" t="s">
        <v>6408</v>
      </c>
      <c r="C66" s="1135" t="s">
        <v>6318</v>
      </c>
      <c r="D66" s="1985">
        <f>сводн.данные!N71</f>
        <v>6694.3249131654002</v>
      </c>
      <c r="E66" s="1849">
        <v>6243.2605255307662</v>
      </c>
      <c r="F66" s="1758">
        <v>0</v>
      </c>
      <c r="G66" s="1758">
        <f t="shared" si="0"/>
        <v>451.06438763463393</v>
      </c>
    </row>
    <row r="67" spans="1:7">
      <c r="A67" s="49" t="s">
        <v>3942</v>
      </c>
      <c r="B67" s="56" t="s">
        <v>6409</v>
      </c>
      <c r="C67" s="1135" t="s">
        <v>6318</v>
      </c>
      <c r="D67" s="1985">
        <f>сводн.данные!N72</f>
        <v>6585.2490980401908</v>
      </c>
      <c r="E67" s="1849">
        <v>6056.9061135849852</v>
      </c>
      <c r="F67" s="1758">
        <v>0</v>
      </c>
      <c r="G67" s="1758">
        <f t="shared" si="0"/>
        <v>528.34298445520562</v>
      </c>
    </row>
    <row r="68" spans="1:7">
      <c r="A68" s="49" t="s">
        <v>3944</v>
      </c>
      <c r="B68" s="56" t="s">
        <v>6410</v>
      </c>
      <c r="C68" s="1135" t="s">
        <v>6318</v>
      </c>
      <c r="D68" s="1985">
        <f>сводн.данные!N73</f>
        <v>6657.5536049567454</v>
      </c>
      <c r="E68" s="1849">
        <v>6056.9061135849852</v>
      </c>
      <c r="F68" s="1758">
        <v>0</v>
      </c>
      <c r="G68" s="1758">
        <f t="shared" si="0"/>
        <v>600.64749137176022</v>
      </c>
    </row>
    <row r="69" spans="1:7">
      <c r="A69" s="49" t="s">
        <v>3946</v>
      </c>
      <c r="B69" s="56" t="s">
        <v>6411</v>
      </c>
      <c r="C69" s="1135" t="s">
        <v>6318</v>
      </c>
      <c r="D69" s="1985">
        <f>сводн.данные!N74</f>
        <v>1176.8521609651079</v>
      </c>
      <c r="E69" s="1849">
        <v>992.33076701043137</v>
      </c>
      <c r="F69" s="1758">
        <v>500</v>
      </c>
      <c r="G69" s="1758">
        <f t="shared" si="0"/>
        <v>184.52139395467657</v>
      </c>
    </row>
    <row r="70" spans="1:7">
      <c r="A70" s="36" t="s">
        <v>5215</v>
      </c>
      <c r="B70" s="12" t="s">
        <v>6412</v>
      </c>
      <c r="C70" s="1135" t="s">
        <v>6318</v>
      </c>
      <c r="D70" s="1985">
        <f>сводн.данные!N75</f>
        <v>907.5817115723712</v>
      </c>
      <c r="E70" s="1849">
        <v>0</v>
      </c>
      <c r="F70" s="1758"/>
      <c r="G70" s="1758">
        <f t="shared" si="0"/>
        <v>907.5817115723712</v>
      </c>
    </row>
    <row r="71" spans="1:7">
      <c r="A71" s="36" t="s">
        <v>6229</v>
      </c>
      <c r="B71" s="12" t="s">
        <v>6413</v>
      </c>
      <c r="C71" s="1135" t="s">
        <v>6318</v>
      </c>
      <c r="D71" s="1985">
        <f>сводн.данные!N76</f>
        <v>5101.2364272214954</v>
      </c>
      <c r="E71" s="1921">
        <v>3922.0340362642642</v>
      </c>
      <c r="F71" s="1758"/>
      <c r="G71" s="1758"/>
    </row>
    <row r="72" spans="1:7">
      <c r="A72" s="36" t="s">
        <v>6233</v>
      </c>
      <c r="B72" s="12" t="s">
        <v>6414</v>
      </c>
      <c r="C72" s="1135" t="s">
        <v>6318</v>
      </c>
      <c r="D72" s="1985">
        <f>сводн.данные!N77</f>
        <v>6933.8770030873402</v>
      </c>
      <c r="E72" s="911">
        <v>6518.71043026608</v>
      </c>
      <c r="F72" s="1758"/>
      <c r="G72" s="1758"/>
    </row>
    <row r="73" spans="1:7">
      <c r="A73" s="36" t="s">
        <v>6234</v>
      </c>
      <c r="B73" s="12" t="s">
        <v>6415</v>
      </c>
      <c r="C73" s="1135" t="s">
        <v>6318</v>
      </c>
      <c r="D73" s="1985">
        <f>сводн.данные!N78</f>
        <v>6933.8770030873402</v>
      </c>
      <c r="E73" s="1849">
        <v>0</v>
      </c>
      <c r="F73" s="1758"/>
      <c r="G73" s="1758"/>
    </row>
    <row r="74" spans="1:7">
      <c r="A74" s="36" t="s">
        <v>6235</v>
      </c>
      <c r="B74" s="12" t="s">
        <v>6416</v>
      </c>
      <c r="C74" s="1135" t="s">
        <v>6318</v>
      </c>
      <c r="D74" s="1985">
        <f>сводн.данные!N79</f>
        <v>3780.8142542605433</v>
      </c>
      <c r="E74" s="911">
        <v>5960.3380222397936</v>
      </c>
      <c r="F74" s="1758"/>
      <c r="G74" s="1758"/>
    </row>
    <row r="75" spans="1:7">
      <c r="A75" s="36" t="s">
        <v>6252</v>
      </c>
      <c r="B75" s="12" t="s">
        <v>6417</v>
      </c>
      <c r="C75" s="1135" t="s">
        <v>6318</v>
      </c>
      <c r="D75" s="1985">
        <f>сводн.данные!N80</f>
        <v>6933.8770030873402</v>
      </c>
      <c r="E75" s="911">
        <v>3983</v>
      </c>
      <c r="F75" s="1758"/>
      <c r="G75" s="1758"/>
    </row>
    <row r="76" spans="1:7" ht="28.5">
      <c r="A76" s="43" t="s">
        <v>3948</v>
      </c>
      <c r="B76" s="41" t="s">
        <v>6418</v>
      </c>
      <c r="C76" s="1920"/>
      <c r="D76" s="1987"/>
      <c r="E76" s="1737"/>
      <c r="F76" s="1759"/>
      <c r="G76" s="1759"/>
    </row>
    <row r="77" spans="1:7">
      <c r="A77" s="460" t="s">
        <v>3950</v>
      </c>
      <c r="B77" s="56" t="s">
        <v>6349</v>
      </c>
      <c r="C77" s="1135" t="s">
        <v>6318</v>
      </c>
      <c r="D77" s="1985">
        <f>сводн.данные!N82</f>
        <v>426.01287433857584</v>
      </c>
      <c r="E77" s="1849">
        <v>364.95319835709768</v>
      </c>
      <c r="F77" s="1758">
        <v>270</v>
      </c>
      <c r="G77" s="1758">
        <f t="shared" si="0"/>
        <v>61.059675981478165</v>
      </c>
    </row>
    <row r="78" spans="1:7">
      <c r="A78" s="460" t="s">
        <v>3952</v>
      </c>
      <c r="B78" s="56" t="s">
        <v>6350</v>
      </c>
      <c r="C78" s="1135" t="s">
        <v>6318</v>
      </c>
      <c r="D78" s="1985">
        <f>сводн.данные!N83</f>
        <v>411.24127970407943</v>
      </c>
      <c r="E78" s="1849">
        <v>364.95319835709768</v>
      </c>
      <c r="F78" s="1758">
        <v>270</v>
      </c>
      <c r="G78" s="1758">
        <f t="shared" ref="G78:G141" si="1">D78-E78</f>
        <v>46.288081346981755</v>
      </c>
    </row>
    <row r="79" spans="1:7">
      <c r="A79" s="460" t="s">
        <v>3954</v>
      </c>
      <c r="B79" s="56" t="s">
        <v>6351</v>
      </c>
      <c r="C79" s="1135" t="s">
        <v>6318</v>
      </c>
      <c r="D79" s="1985">
        <f>сводн.данные!N84</f>
        <v>557.48649580059009</v>
      </c>
      <c r="E79" s="1849">
        <v>470.18627505814084</v>
      </c>
      <c r="F79" s="1758">
        <v>750</v>
      </c>
      <c r="G79" s="1758">
        <f t="shared" si="1"/>
        <v>87.300220742449255</v>
      </c>
    </row>
    <row r="80" spans="1:7">
      <c r="A80" s="460" t="s">
        <v>3955</v>
      </c>
      <c r="B80" s="56" t="s">
        <v>6352</v>
      </c>
      <c r="C80" s="1135" t="s">
        <v>6318</v>
      </c>
      <c r="D80" s="1985">
        <f>сводн.данные!N85</f>
        <v>2267.123008476166</v>
      </c>
      <c r="E80" s="1849">
        <v>1820.6178119654428</v>
      </c>
      <c r="F80" s="1758">
        <v>375</v>
      </c>
      <c r="G80" s="1758">
        <f t="shared" si="1"/>
        <v>446.50519651072318</v>
      </c>
    </row>
    <row r="81" spans="1:7">
      <c r="A81" s="460" t="s">
        <v>3956</v>
      </c>
      <c r="B81" s="56" t="s">
        <v>6353</v>
      </c>
      <c r="C81" s="1135" t="s">
        <v>6318</v>
      </c>
      <c r="D81" s="1985">
        <f>сводн.данные!N86</f>
        <v>1798.85574191094</v>
      </c>
      <c r="E81" s="1849">
        <v>1292.4616978961708</v>
      </c>
      <c r="F81" s="1758">
        <v>750</v>
      </c>
      <c r="G81" s="1758">
        <f t="shared" si="1"/>
        <v>506.39404401476918</v>
      </c>
    </row>
    <row r="82" spans="1:7">
      <c r="A82" s="460" t="s">
        <v>3957</v>
      </c>
      <c r="B82" s="56" t="s">
        <v>6354</v>
      </c>
      <c r="C82" s="1135" t="s">
        <v>6318</v>
      </c>
      <c r="D82" s="1985">
        <f>сводн.данные!N87</f>
        <v>1990.7282328478041</v>
      </c>
      <c r="E82" s="1849">
        <v>1479.8364071479373</v>
      </c>
      <c r="F82" s="1758">
        <v>1810</v>
      </c>
      <c r="G82" s="1758">
        <f t="shared" si="1"/>
        <v>510.89182569986679</v>
      </c>
    </row>
    <row r="83" spans="1:7">
      <c r="A83" s="460" t="s">
        <v>3958</v>
      </c>
      <c r="B83" s="461" t="s">
        <v>6355</v>
      </c>
      <c r="C83" s="1135" t="s">
        <v>6318</v>
      </c>
      <c r="D83" s="1985">
        <f>сводн.данные!N88</f>
        <v>2090.6625087185448</v>
      </c>
      <c r="E83" s="1849">
        <v>1749</v>
      </c>
      <c r="F83" s="1758">
        <v>490</v>
      </c>
      <c r="G83" s="1758">
        <f t="shared" si="1"/>
        <v>341.66250871854481</v>
      </c>
    </row>
    <row r="84" spans="1:7">
      <c r="A84" s="460" t="s">
        <v>3959</v>
      </c>
      <c r="B84" s="56" t="s">
        <v>6419</v>
      </c>
      <c r="C84" s="1135" t="s">
        <v>6318</v>
      </c>
      <c r="D84" s="1985">
        <f>сводн.данные!N89</f>
        <v>2157.04771861267</v>
      </c>
      <c r="E84" s="1849">
        <v>1598.0544054460477</v>
      </c>
      <c r="F84" s="1758">
        <v>0</v>
      </c>
      <c r="G84" s="1758">
        <f t="shared" si="1"/>
        <v>558.99331316662233</v>
      </c>
    </row>
    <row r="85" spans="1:7">
      <c r="A85" s="460" t="s">
        <v>3961</v>
      </c>
      <c r="B85" s="56" t="s">
        <v>6420</v>
      </c>
      <c r="C85" s="1135" t="s">
        <v>6318</v>
      </c>
      <c r="D85" s="1985">
        <f>сводн.данные!N90</f>
        <v>1850.2021927646131</v>
      </c>
      <c r="E85" s="1849">
        <v>1323.1113297071511</v>
      </c>
      <c r="F85" s="1758">
        <v>945</v>
      </c>
      <c r="G85" s="1758">
        <f t="shared" si="1"/>
        <v>527.090863057462</v>
      </c>
    </row>
    <row r="86" spans="1:7">
      <c r="A86" s="460" t="s">
        <v>3963</v>
      </c>
      <c r="B86" s="461" t="s">
        <v>6360</v>
      </c>
      <c r="C86" s="1135" t="s">
        <v>6318</v>
      </c>
      <c r="D86" s="1985">
        <f>сводн.данные!N91</f>
        <v>2169.967749840584</v>
      </c>
      <c r="E86" s="1849">
        <v>1543.1251743807713</v>
      </c>
      <c r="F86" s="1758">
        <v>560</v>
      </c>
      <c r="G86" s="1758">
        <f t="shared" si="1"/>
        <v>626.84257545981268</v>
      </c>
    </row>
    <row r="87" spans="1:7">
      <c r="A87" s="460" t="s">
        <v>3964</v>
      </c>
      <c r="B87" s="461" t="s">
        <v>6361</v>
      </c>
      <c r="C87" s="1135" t="s">
        <v>6318</v>
      </c>
      <c r="D87" s="1985">
        <f>сводн.данные!N92</f>
        <v>2898.324838799304</v>
      </c>
      <c r="E87" s="1849">
        <v>2245.3037562430854</v>
      </c>
      <c r="F87" s="1758">
        <v>1200</v>
      </c>
      <c r="G87" s="1758">
        <f t="shared" si="1"/>
        <v>653.02108255621852</v>
      </c>
    </row>
    <row r="88" spans="1:7">
      <c r="A88" s="460" t="s">
        <v>3965</v>
      </c>
      <c r="B88" s="461" t="s">
        <v>6362</v>
      </c>
      <c r="C88" s="1135" t="s">
        <v>6318</v>
      </c>
      <c r="D88" s="1985">
        <f>сводн.данные!N93</f>
        <v>2460.2483318827485</v>
      </c>
      <c r="E88" s="1849">
        <v>1957</v>
      </c>
      <c r="F88" s="1758">
        <v>750</v>
      </c>
      <c r="G88" s="1758">
        <f t="shared" si="1"/>
        <v>503.24833188274852</v>
      </c>
    </row>
    <row r="89" spans="1:7">
      <c r="A89" s="460" t="s">
        <v>3966</v>
      </c>
      <c r="B89" s="461" t="s">
        <v>6363</v>
      </c>
      <c r="C89" s="1135" t="s">
        <v>6318</v>
      </c>
      <c r="D89" s="1985">
        <f>сводн.данные!N94</f>
        <v>2118.8877719717852</v>
      </c>
      <c r="E89" s="1849">
        <v>1500.2781261399557</v>
      </c>
      <c r="F89" s="1758">
        <v>605</v>
      </c>
      <c r="G89" s="1758">
        <f t="shared" si="1"/>
        <v>618.60964583182954</v>
      </c>
    </row>
    <row r="90" spans="1:7">
      <c r="A90" s="460" t="s">
        <v>3967</v>
      </c>
      <c r="B90" s="461" t="s">
        <v>6421</v>
      </c>
      <c r="C90" s="1135" t="s">
        <v>6318</v>
      </c>
      <c r="D90" s="1985">
        <f>сводн.данные!N95</f>
        <v>2314.3788119717856</v>
      </c>
      <c r="E90" s="1849">
        <v>1836.7245261399557</v>
      </c>
      <c r="F90" s="1758">
        <v>905</v>
      </c>
      <c r="G90" s="1758">
        <f t="shared" si="1"/>
        <v>477.65428583182984</v>
      </c>
    </row>
    <row r="91" spans="1:7">
      <c r="A91" s="460" t="s">
        <v>3969</v>
      </c>
      <c r="B91" s="461" t="s">
        <v>6422</v>
      </c>
      <c r="C91" s="1135" t="s">
        <v>6318</v>
      </c>
      <c r="D91" s="1985">
        <f>сводн.данные!N96</f>
        <v>2182.3046241791599</v>
      </c>
      <c r="E91" s="1849">
        <v>1632.674527102102</v>
      </c>
      <c r="F91" s="1758">
        <v>840</v>
      </c>
      <c r="G91" s="1758">
        <f t="shared" si="1"/>
        <v>549.63009707705783</v>
      </c>
    </row>
    <row r="92" spans="1:7">
      <c r="A92" s="460" t="s">
        <v>3970</v>
      </c>
      <c r="B92" s="461" t="s">
        <v>6366</v>
      </c>
      <c r="C92" s="1135" t="s">
        <v>6318</v>
      </c>
      <c r="D92" s="1985">
        <f>сводн.данные!N97</f>
        <v>1925.0687322677061</v>
      </c>
      <c r="E92" s="1849">
        <v>1322.0713277828577</v>
      </c>
      <c r="F92" s="1758">
        <v>390</v>
      </c>
      <c r="G92" s="1758">
        <f t="shared" si="1"/>
        <v>602.9974044848484</v>
      </c>
    </row>
    <row r="93" spans="1:7">
      <c r="A93" s="460" t="s">
        <v>3971</v>
      </c>
      <c r="B93" s="461" t="s">
        <v>6367</v>
      </c>
      <c r="C93" s="1135" t="s">
        <v>6318</v>
      </c>
      <c r="D93" s="1985">
        <f>сводн.данные!N98</f>
        <v>2708.2754239733899</v>
      </c>
      <c r="E93" s="1849">
        <v>2169.5944028803237</v>
      </c>
      <c r="F93" s="1758">
        <v>0</v>
      </c>
      <c r="G93" s="1758">
        <f t="shared" si="1"/>
        <v>538.68102109306619</v>
      </c>
    </row>
    <row r="94" spans="1:7">
      <c r="A94" s="460" t="s">
        <v>3972</v>
      </c>
      <c r="B94" s="461" t="s">
        <v>6368</v>
      </c>
      <c r="C94" s="1135" t="s">
        <v>6318</v>
      </c>
      <c r="D94" s="1985">
        <f>сводн.данные!N99</f>
        <v>2119.3073166633176</v>
      </c>
      <c r="E94" s="1849">
        <v>1536.0544054460474</v>
      </c>
      <c r="F94" s="1758">
        <v>0</v>
      </c>
      <c r="G94" s="1758">
        <f t="shared" si="1"/>
        <v>583.25291121727014</v>
      </c>
    </row>
    <row r="95" spans="1:7">
      <c r="A95" s="460" t="s">
        <v>3973</v>
      </c>
      <c r="B95" s="461" t="s">
        <v>6423</v>
      </c>
      <c r="C95" s="1135" t="s">
        <v>6318</v>
      </c>
      <c r="D95" s="1985">
        <f>сводн.данные!N100</f>
        <v>2889.8834239733901</v>
      </c>
      <c r="E95" s="1849">
        <v>2188.703634587031</v>
      </c>
      <c r="F95" s="1758">
        <v>560</v>
      </c>
      <c r="G95" s="1758">
        <f t="shared" si="1"/>
        <v>701.17978938635906</v>
      </c>
    </row>
    <row r="96" spans="1:7" ht="15" customHeight="1">
      <c r="A96" s="460" t="s">
        <v>3974</v>
      </c>
      <c r="B96" s="461" t="s">
        <v>6372</v>
      </c>
      <c r="C96" s="1135" t="s">
        <v>6318</v>
      </c>
      <c r="D96" s="1985">
        <f>сводн.данные!N101</f>
        <v>3402.6424503087851</v>
      </c>
      <c r="E96" s="1849">
        <v>1978.480556923841</v>
      </c>
      <c r="F96" s="1758">
        <v>0</v>
      </c>
      <c r="G96" s="1758">
        <f t="shared" si="1"/>
        <v>1424.1618933849441</v>
      </c>
    </row>
    <row r="97" spans="1:7" ht="17.25" customHeight="1">
      <c r="A97" s="460" t="s">
        <v>3975</v>
      </c>
      <c r="B97" s="461" t="s">
        <v>6373</v>
      </c>
      <c r="C97" s="1135" t="s">
        <v>6318</v>
      </c>
      <c r="D97" s="1985">
        <f>сводн.данные!N102</f>
        <v>2737.4781134884443</v>
      </c>
      <c r="E97" s="1849">
        <v>2199.6540195354655</v>
      </c>
      <c r="F97" s="1758">
        <v>0</v>
      </c>
      <c r="G97" s="1760">
        <f t="shared" si="1"/>
        <v>537.82409395297873</v>
      </c>
    </row>
    <row r="98" spans="1:7" ht="17.25" customHeight="1">
      <c r="A98" s="460" t="s">
        <v>3977</v>
      </c>
      <c r="B98" s="461" t="s">
        <v>6374</v>
      </c>
      <c r="C98" s="1135" t="s">
        <v>6318</v>
      </c>
      <c r="D98" s="1985">
        <f>сводн.данные!N103</f>
        <v>2515.6830142266267</v>
      </c>
      <c r="E98" s="1849">
        <v>1883.5590209786853</v>
      </c>
      <c r="F98" s="1758">
        <v>0</v>
      </c>
      <c r="G98" s="1760">
        <f t="shared" si="1"/>
        <v>632.12399324794137</v>
      </c>
    </row>
    <row r="99" spans="1:7" ht="17.25" customHeight="1">
      <c r="A99" s="460" t="s">
        <v>3978</v>
      </c>
      <c r="B99" s="56" t="s">
        <v>6424</v>
      </c>
      <c r="C99" s="1135" t="s">
        <v>6318</v>
      </c>
      <c r="D99" s="1985">
        <f>сводн.данные!N104</f>
        <v>4527.6139078529586</v>
      </c>
      <c r="E99" s="1849">
        <v>3932.8697841405319</v>
      </c>
      <c r="F99" s="1758">
        <v>0</v>
      </c>
      <c r="G99" s="1760">
        <f t="shared" si="1"/>
        <v>594.7441237124267</v>
      </c>
    </row>
    <row r="100" spans="1:7" ht="31.5" customHeight="1">
      <c r="A100" s="460" t="s">
        <v>3980</v>
      </c>
      <c r="B100" s="461" t="s">
        <v>6425</v>
      </c>
      <c r="C100" s="1135" t="s">
        <v>6318</v>
      </c>
      <c r="D100" s="1985">
        <f>сводн.данные!N105</f>
        <v>7791.3706194800761</v>
      </c>
      <c r="E100" s="1849">
        <v>7072.5472044225144</v>
      </c>
      <c r="F100" s="1758">
        <v>3395</v>
      </c>
      <c r="G100" s="1760">
        <f t="shared" si="1"/>
        <v>718.82341505756176</v>
      </c>
    </row>
    <row r="101" spans="1:7" ht="17.25" customHeight="1">
      <c r="A101" s="460" t="s">
        <v>3981</v>
      </c>
      <c r="B101" s="461" t="s">
        <v>6380</v>
      </c>
      <c r="C101" s="1135" t="s">
        <v>6318</v>
      </c>
      <c r="D101" s="1985">
        <f>сводн.данные!N106</f>
        <v>4763.6382436726844</v>
      </c>
      <c r="E101" s="1849">
        <v>4275.0822138836202</v>
      </c>
      <c r="F101" s="1758">
        <v>615</v>
      </c>
      <c r="G101" s="1760">
        <f t="shared" si="1"/>
        <v>488.55602978906427</v>
      </c>
    </row>
    <row r="102" spans="1:7" ht="17.25" customHeight="1">
      <c r="A102" s="460" t="s">
        <v>3982</v>
      </c>
      <c r="B102" s="461" t="s">
        <v>6426</v>
      </c>
      <c r="C102" s="1135" t="s">
        <v>6318</v>
      </c>
      <c r="D102" s="1985">
        <f>сводн.данные!N107</f>
        <v>4299.3194856124683</v>
      </c>
      <c r="E102" s="1849">
        <v>3720.9680998989588</v>
      </c>
      <c r="F102" s="1758">
        <v>1400</v>
      </c>
      <c r="G102" s="1760">
        <f t="shared" si="1"/>
        <v>578.35138571350944</v>
      </c>
    </row>
    <row r="103" spans="1:7" ht="14.25" customHeight="1">
      <c r="A103" s="460" t="s">
        <v>3983</v>
      </c>
      <c r="B103" s="461" t="s">
        <v>6382</v>
      </c>
      <c r="C103" s="1135" t="s">
        <v>6318</v>
      </c>
      <c r="D103" s="1985">
        <f>сводн.данные!N108</f>
        <v>27778.674201652739</v>
      </c>
      <c r="E103" s="1849">
        <v>26924.174067248801</v>
      </c>
      <c r="F103" s="1758">
        <v>2370</v>
      </c>
      <c r="G103" s="1760">
        <f t="shared" si="1"/>
        <v>854.50013440393741</v>
      </c>
    </row>
    <row r="104" spans="1:7" ht="16.5" customHeight="1">
      <c r="A104" s="460" t="s">
        <v>3984</v>
      </c>
      <c r="B104" s="461" t="s">
        <v>6383</v>
      </c>
      <c r="C104" s="1135" t="s">
        <v>6318</v>
      </c>
      <c r="D104" s="1985">
        <f>сводн.данные!N109</f>
        <v>3491.1473802708856</v>
      </c>
      <c r="E104" s="1849">
        <v>2802.7660620851116</v>
      </c>
      <c r="F104" s="1758">
        <v>450</v>
      </c>
      <c r="G104" s="1760">
        <f t="shared" si="1"/>
        <v>688.38131818577403</v>
      </c>
    </row>
    <row r="105" spans="1:7">
      <c r="A105" s="460" t="s">
        <v>3985</v>
      </c>
      <c r="B105" s="461" t="s">
        <v>6427</v>
      </c>
      <c r="C105" s="1135" t="s">
        <v>6318</v>
      </c>
      <c r="D105" s="1985">
        <f>сводн.данные!N110</f>
        <v>4298.460838799303</v>
      </c>
      <c r="E105" s="1849">
        <v>3752.4337546395072</v>
      </c>
      <c r="F105" s="1758">
        <v>950</v>
      </c>
      <c r="G105" s="1760">
        <f t="shared" si="1"/>
        <v>546.02708415979578</v>
      </c>
    </row>
    <row r="106" spans="1:7">
      <c r="A106" s="460" t="s">
        <v>3987</v>
      </c>
      <c r="B106" s="461" t="s">
        <v>6385</v>
      </c>
      <c r="C106" s="1135" t="s">
        <v>6318</v>
      </c>
      <c r="D106" s="1985">
        <f>сводн.данные!N111</f>
        <v>7180.8423080922694</v>
      </c>
      <c r="E106" s="1849">
        <v>6693.6131213772587</v>
      </c>
      <c r="F106" s="1758">
        <v>950</v>
      </c>
      <c r="G106" s="1760">
        <f t="shared" si="1"/>
        <v>487.22918671501066</v>
      </c>
    </row>
    <row r="107" spans="1:7" ht="17.25" customHeight="1">
      <c r="A107" s="460" t="s">
        <v>3988</v>
      </c>
      <c r="B107" s="461" t="s">
        <v>6386</v>
      </c>
      <c r="C107" s="1135" t="s">
        <v>6318</v>
      </c>
      <c r="D107" s="1985">
        <f>сводн.данные!N112</f>
        <v>8658.5835015824705</v>
      </c>
      <c r="E107" s="1849">
        <v>7937.5973723784864</v>
      </c>
      <c r="F107" s="1758">
        <v>1320</v>
      </c>
      <c r="G107" s="1760">
        <f t="shared" si="1"/>
        <v>720.98612920398409</v>
      </c>
    </row>
    <row r="108" spans="1:7">
      <c r="A108" s="460" t="s">
        <v>3989</v>
      </c>
      <c r="B108" s="461" t="s">
        <v>6428</v>
      </c>
      <c r="C108" s="1135" t="s">
        <v>6318</v>
      </c>
      <c r="D108" s="1985">
        <f>сводн.данные!N113</f>
        <v>6750.5459046952537</v>
      </c>
      <c r="E108" s="1849">
        <v>6029.2431210565419</v>
      </c>
      <c r="F108" s="1758">
        <v>950</v>
      </c>
      <c r="G108" s="1760">
        <f t="shared" si="1"/>
        <v>721.30278363871184</v>
      </c>
    </row>
    <row r="109" spans="1:7">
      <c r="A109" s="460" t="s">
        <v>3990</v>
      </c>
      <c r="B109" s="461" t="s">
        <v>6429</v>
      </c>
      <c r="C109" s="1135" t="s">
        <v>6318</v>
      </c>
      <c r="D109" s="1985">
        <f>сводн.данные!N114</f>
        <v>7978.8102562265331</v>
      </c>
      <c r="E109" s="1849">
        <v>7018.4667590908575</v>
      </c>
      <c r="F109" s="1758">
        <v>1510</v>
      </c>
      <c r="G109" s="1760">
        <f t="shared" si="1"/>
        <v>960.34349713567553</v>
      </c>
    </row>
    <row r="110" spans="1:7">
      <c r="A110" s="460" t="s">
        <v>3991</v>
      </c>
      <c r="B110" s="461" t="s">
        <v>6430</v>
      </c>
      <c r="C110" s="1135" t="s">
        <v>6318</v>
      </c>
      <c r="D110" s="1985">
        <f>сводн.данные!N115</f>
        <v>6753.0035947024298</v>
      </c>
      <c r="E110" s="1849">
        <v>6078.3231210565418</v>
      </c>
      <c r="F110" s="1758">
        <v>805</v>
      </c>
      <c r="G110" s="1760">
        <f t="shared" si="1"/>
        <v>674.68047364588801</v>
      </c>
    </row>
    <row r="111" spans="1:7">
      <c r="A111" s="460" t="s">
        <v>3992</v>
      </c>
      <c r="B111" s="461" t="s">
        <v>6431</v>
      </c>
      <c r="C111" s="1135" t="s">
        <v>6318</v>
      </c>
      <c r="D111" s="1985">
        <f>сводн.данные!N116</f>
        <v>6985.2444737994119</v>
      </c>
      <c r="E111" s="1849">
        <v>6440.261839704629</v>
      </c>
      <c r="F111" s="1758">
        <v>1320</v>
      </c>
      <c r="G111" s="1760">
        <f t="shared" si="1"/>
        <v>544.98263409478295</v>
      </c>
    </row>
    <row r="112" spans="1:7">
      <c r="A112" s="460" t="s">
        <v>3993</v>
      </c>
      <c r="B112" s="461" t="s">
        <v>6391</v>
      </c>
      <c r="C112" s="1135" t="s">
        <v>6318</v>
      </c>
      <c r="D112" s="1985">
        <f>сводн.данные!N117</f>
        <v>6816.667444690469</v>
      </c>
      <c r="E112" s="1849">
        <v>6121.4631210565412</v>
      </c>
      <c r="F112" s="1758">
        <v>680</v>
      </c>
      <c r="G112" s="1760">
        <f t="shared" si="1"/>
        <v>695.20432363392774</v>
      </c>
    </row>
    <row r="113" spans="1:7">
      <c r="A113" s="460" t="s">
        <v>3994</v>
      </c>
      <c r="B113" s="461" t="s">
        <v>6392</v>
      </c>
      <c r="C113" s="1135" t="s">
        <v>6318</v>
      </c>
      <c r="D113" s="1985">
        <f>сводн.данные!N118</f>
        <v>6888.4336640526499</v>
      </c>
      <c r="E113" s="1849">
        <v>6364.5304580595639</v>
      </c>
      <c r="F113" s="1758">
        <v>1550</v>
      </c>
      <c r="G113" s="1760">
        <f t="shared" si="1"/>
        <v>523.90320599308598</v>
      </c>
    </row>
    <row r="114" spans="1:7">
      <c r="A114" s="460" t="s">
        <v>3995</v>
      </c>
      <c r="B114" s="461" t="s">
        <v>6393</v>
      </c>
      <c r="C114" s="1135" t="s">
        <v>6318</v>
      </c>
      <c r="D114" s="1985">
        <f>сводн.данные!N119</f>
        <v>7557.9562146880762</v>
      </c>
      <c r="E114" s="1849">
        <v>6818.7231210565415</v>
      </c>
      <c r="F114" s="1758">
        <v>590</v>
      </c>
      <c r="G114" s="1760">
        <f t="shared" si="1"/>
        <v>739.23309363153476</v>
      </c>
    </row>
    <row r="115" spans="1:7">
      <c r="A115" s="460" t="s">
        <v>3996</v>
      </c>
      <c r="B115" s="461" t="s">
        <v>6394</v>
      </c>
      <c r="C115" s="1135" t="s">
        <v>6318</v>
      </c>
      <c r="D115" s="1985">
        <f>сводн.данные!N120</f>
        <v>7678.1759591553464</v>
      </c>
      <c r="E115" s="1849">
        <v>7017.0027590908576</v>
      </c>
      <c r="F115" s="1758">
        <v>1640</v>
      </c>
      <c r="G115" s="1760">
        <f t="shared" si="1"/>
        <v>661.17320006448881</v>
      </c>
    </row>
    <row r="116" spans="1:7">
      <c r="A116" s="460" t="s">
        <v>3997</v>
      </c>
      <c r="B116" s="461" t="s">
        <v>6395</v>
      </c>
      <c r="C116" s="1135" t="s">
        <v>6318</v>
      </c>
      <c r="D116" s="1985">
        <f>сводн.данные!N121</f>
        <v>7100.3497546832923</v>
      </c>
      <c r="E116" s="1849">
        <v>6340.4031210565408</v>
      </c>
      <c r="F116" s="1758">
        <v>850</v>
      </c>
      <c r="G116" s="1760">
        <f t="shared" si="1"/>
        <v>759.94663362675146</v>
      </c>
    </row>
    <row r="117" spans="1:7">
      <c r="A117" s="460" t="s">
        <v>3998</v>
      </c>
      <c r="B117" s="461" t="s">
        <v>6396</v>
      </c>
      <c r="C117" s="1135" t="s">
        <v>6318</v>
      </c>
      <c r="D117" s="1985">
        <f>сводн.данные!N122</f>
        <v>7403.9605532977212</v>
      </c>
      <c r="E117" s="1849">
        <v>6801.2819911182796</v>
      </c>
      <c r="F117" s="1758">
        <v>1540</v>
      </c>
      <c r="G117" s="1760">
        <f t="shared" si="1"/>
        <v>602.67856217944154</v>
      </c>
    </row>
    <row r="118" spans="1:7">
      <c r="A118" s="460" t="s">
        <v>3999</v>
      </c>
      <c r="B118" s="56" t="s">
        <v>6397</v>
      </c>
      <c r="C118" s="1135" t="s">
        <v>6318</v>
      </c>
      <c r="D118" s="1985">
        <f>сводн.данные!N123</f>
        <v>4183.2551636822527</v>
      </c>
      <c r="E118" s="1849">
        <v>3671.7345232535163</v>
      </c>
      <c r="F118" s="1758">
        <v>1785</v>
      </c>
      <c r="G118" s="1760">
        <f t="shared" si="1"/>
        <v>511.52064042873644</v>
      </c>
    </row>
    <row r="119" spans="1:7">
      <c r="A119" s="460" t="s">
        <v>4000</v>
      </c>
      <c r="B119" s="56" t="s">
        <v>6398</v>
      </c>
      <c r="C119" s="1135" t="s">
        <v>6318</v>
      </c>
      <c r="D119" s="1985">
        <f>сводн.данные!N124</f>
        <v>6513.4558796570382</v>
      </c>
      <c r="E119" s="1849">
        <v>5975.3196872005456</v>
      </c>
      <c r="F119" s="1758">
        <v>1550</v>
      </c>
      <c r="G119" s="1760">
        <f t="shared" si="1"/>
        <v>538.13619245649261</v>
      </c>
    </row>
    <row r="120" spans="1:7">
      <c r="A120" s="460" t="s">
        <v>4001</v>
      </c>
      <c r="B120" s="56" t="s">
        <v>6399</v>
      </c>
      <c r="C120" s="1135" t="s">
        <v>6318</v>
      </c>
      <c r="D120" s="1985">
        <f>сводн.данные!N125</f>
        <v>7556.1969328199511</v>
      </c>
      <c r="E120" s="1849">
        <v>6325.7604564559851</v>
      </c>
      <c r="F120" s="1758">
        <v>940</v>
      </c>
      <c r="G120" s="1760">
        <f t="shared" si="1"/>
        <v>1230.436476363966</v>
      </c>
    </row>
    <row r="121" spans="1:7">
      <c r="A121" s="460" t="s">
        <v>4002</v>
      </c>
      <c r="B121" s="461" t="s">
        <v>6400</v>
      </c>
      <c r="C121" s="1135" t="s">
        <v>6318</v>
      </c>
      <c r="D121" s="1985">
        <f>сводн.данные!N126</f>
        <v>7688.7967553640156</v>
      </c>
      <c r="E121" s="1849">
        <v>6568.6568290955429</v>
      </c>
      <c r="F121" s="1758">
        <v>1035</v>
      </c>
      <c r="G121" s="1760">
        <f t="shared" si="1"/>
        <v>1120.1399262684727</v>
      </c>
    </row>
    <row r="122" spans="1:7" ht="13.5" customHeight="1">
      <c r="A122" s="460" t="s">
        <v>4003</v>
      </c>
      <c r="B122" s="56" t="s">
        <v>6401</v>
      </c>
      <c r="C122" s="1135" t="s">
        <v>6318</v>
      </c>
      <c r="D122" s="1985">
        <f>сводн.данные!N127</f>
        <v>7418.4031041217495</v>
      </c>
      <c r="E122" s="1849">
        <v>6279.0068242848101</v>
      </c>
      <c r="F122" s="1758">
        <v>940</v>
      </c>
      <c r="G122" s="1760">
        <f t="shared" si="1"/>
        <v>1139.3962798369394</v>
      </c>
    </row>
    <row r="123" spans="1:7">
      <c r="A123" s="460" t="s">
        <v>4004</v>
      </c>
      <c r="B123" s="56" t="s">
        <v>6402</v>
      </c>
      <c r="C123" s="1135" t="s">
        <v>6318</v>
      </c>
      <c r="D123" s="1988">
        <f>сводн.данные!N128</f>
        <v>6569.6099293593688</v>
      </c>
      <c r="E123" s="1738">
        <v>5468.863479234873</v>
      </c>
      <c r="F123" s="1761">
        <v>1450</v>
      </c>
      <c r="G123" s="1760">
        <f t="shared" si="1"/>
        <v>1100.7464501244958</v>
      </c>
    </row>
    <row r="124" spans="1:7" ht="15" customHeight="1">
      <c r="A124" s="460" t="s">
        <v>4005</v>
      </c>
      <c r="B124" s="56" t="s">
        <v>6403</v>
      </c>
      <c r="C124" s="1135" t="s">
        <v>6318</v>
      </c>
      <c r="D124" s="1988">
        <f>сводн.данные!N129</f>
        <v>21072.480948215471</v>
      </c>
      <c r="E124" s="1738">
        <v>20017.603597421079</v>
      </c>
      <c r="F124" s="1761">
        <v>2200</v>
      </c>
      <c r="G124" s="1760">
        <f t="shared" si="1"/>
        <v>1054.8773507943915</v>
      </c>
    </row>
    <row r="125" spans="1:7">
      <c r="A125" s="460" t="s">
        <v>4006</v>
      </c>
      <c r="B125" s="461" t="s">
        <v>6404</v>
      </c>
      <c r="C125" s="1135" t="s">
        <v>6318</v>
      </c>
      <c r="D125" s="1985">
        <f>сводн.данные!N130</f>
        <v>4503.7691613116876</v>
      </c>
      <c r="E125" s="1849">
        <v>3827.8207032959644</v>
      </c>
      <c r="F125" s="1758">
        <v>915</v>
      </c>
      <c r="G125" s="1760">
        <f t="shared" si="1"/>
        <v>675.94845801572319</v>
      </c>
    </row>
    <row r="126" spans="1:7">
      <c r="A126" s="460" t="s">
        <v>4007</v>
      </c>
      <c r="B126" s="461" t="s">
        <v>6405</v>
      </c>
      <c r="C126" s="1135" t="s">
        <v>6318</v>
      </c>
      <c r="D126" s="1985">
        <f>сводн.данные!N131</f>
        <v>4325.3831636822524</v>
      </c>
      <c r="E126" s="1849">
        <v>3612</v>
      </c>
      <c r="F126" s="1758">
        <v>615</v>
      </c>
      <c r="G126" s="1760">
        <f t="shared" si="1"/>
        <v>713.38316368225242</v>
      </c>
    </row>
    <row r="127" spans="1:7">
      <c r="A127" s="460" t="s">
        <v>4008</v>
      </c>
      <c r="B127" s="461" t="s">
        <v>6406</v>
      </c>
      <c r="C127" s="1135" t="s">
        <v>6318</v>
      </c>
      <c r="D127" s="1985">
        <f>сводн.данные!N132</f>
        <v>3953.753621296361</v>
      </c>
      <c r="E127" s="1849">
        <v>3323.3639798819358</v>
      </c>
      <c r="F127" s="1758">
        <v>1260</v>
      </c>
      <c r="G127" s="1760">
        <f t="shared" si="1"/>
        <v>630.38964141442511</v>
      </c>
    </row>
    <row r="128" spans="1:7">
      <c r="A128" s="460" t="s">
        <v>4009</v>
      </c>
      <c r="B128" s="461" t="s">
        <v>6407</v>
      </c>
      <c r="C128" s="1135" t="s">
        <v>6318</v>
      </c>
      <c r="D128" s="1985">
        <f>сводн.данные!N133</f>
        <v>4536.1251838947728</v>
      </c>
      <c r="E128" s="1849">
        <v>3893.2396577486788</v>
      </c>
      <c r="F128" s="1758">
        <v>2000</v>
      </c>
      <c r="G128" s="1760">
        <f t="shared" si="1"/>
        <v>642.88552614609398</v>
      </c>
    </row>
    <row r="129" spans="1:7">
      <c r="A129" s="460" t="s">
        <v>4011</v>
      </c>
      <c r="B129" s="461" t="s">
        <v>6408</v>
      </c>
      <c r="C129" s="1135" t="s">
        <v>6318</v>
      </c>
      <c r="D129" s="1985">
        <f>сводн.данные!N134</f>
        <v>7614.0080102365873</v>
      </c>
      <c r="E129" s="1849">
        <v>6707.7205255307663</v>
      </c>
      <c r="F129" s="1758">
        <v>0</v>
      </c>
      <c r="G129" s="1760">
        <f t="shared" si="1"/>
        <v>906.28748470582104</v>
      </c>
    </row>
    <row r="130" spans="1:7">
      <c r="A130" s="460" t="s">
        <v>4012</v>
      </c>
      <c r="B130" s="461" t="s">
        <v>6432</v>
      </c>
      <c r="C130" s="1135" t="s">
        <v>6318</v>
      </c>
      <c r="D130" s="1985">
        <f>сводн.данные!N135</f>
        <v>4688.2165884428559</v>
      </c>
      <c r="E130" s="1849">
        <v>4614.3437523944995</v>
      </c>
      <c r="F130" s="1758">
        <v>590</v>
      </c>
      <c r="G130" s="1760">
        <f t="shared" si="1"/>
        <v>73.872836048356476</v>
      </c>
    </row>
    <row r="131" spans="1:7">
      <c r="A131" s="460" t="s">
        <v>4014</v>
      </c>
      <c r="B131" s="461" t="s">
        <v>6409</v>
      </c>
      <c r="C131" s="1135" t="s">
        <v>6318</v>
      </c>
      <c r="D131" s="1985">
        <f>сводн.данные!N136</f>
        <v>7108.3750356733999</v>
      </c>
      <c r="E131" s="1849">
        <v>6228.5999576171762</v>
      </c>
      <c r="F131" s="1758">
        <v>0</v>
      </c>
      <c r="G131" s="1760">
        <f t="shared" si="1"/>
        <v>879.77507805622372</v>
      </c>
    </row>
    <row r="132" spans="1:7">
      <c r="A132" s="460" t="s">
        <v>5474</v>
      </c>
      <c r="B132" s="461" t="s">
        <v>6410</v>
      </c>
      <c r="C132" s="1135" t="s">
        <v>6318</v>
      </c>
      <c r="D132" s="1985">
        <f>сводн.данные!N137</f>
        <v>7054.915035673399</v>
      </c>
      <c r="E132" s="1849">
        <v>6228.5999576171762</v>
      </c>
      <c r="F132" s="1758">
        <v>0</v>
      </c>
      <c r="G132" s="1760">
        <f t="shared" si="1"/>
        <v>826.31507805622277</v>
      </c>
    </row>
    <row r="133" spans="1:7">
      <c r="A133" s="460" t="s">
        <v>5475</v>
      </c>
      <c r="B133" s="56" t="s">
        <v>6433</v>
      </c>
      <c r="C133" s="1135" t="s">
        <v>6318</v>
      </c>
      <c r="D133" s="1985">
        <f>сводн.данные!N138</f>
        <v>3758.0473576188569</v>
      </c>
      <c r="E133" s="1849">
        <v>2953.711601597462</v>
      </c>
      <c r="F133" s="1758">
        <v>510</v>
      </c>
      <c r="G133" s="1760">
        <f t="shared" si="1"/>
        <v>804.3357560213949</v>
      </c>
    </row>
    <row r="134" spans="1:7">
      <c r="A134" s="43" t="s">
        <v>4016</v>
      </c>
      <c r="B134" s="41" t="s">
        <v>6434</v>
      </c>
      <c r="C134" s="1920"/>
      <c r="D134" s="1987"/>
      <c r="E134" s="1737"/>
      <c r="F134" s="1759"/>
      <c r="G134" s="1762"/>
    </row>
    <row r="135" spans="1:7">
      <c r="A135" s="460" t="s">
        <v>4018</v>
      </c>
      <c r="B135" s="461" t="s">
        <v>6435</v>
      </c>
      <c r="C135" s="1135" t="s">
        <v>6318</v>
      </c>
      <c r="D135" s="1985">
        <f>сводн.данные!N140</f>
        <v>2575.0811302397369</v>
      </c>
      <c r="E135" s="1849">
        <v>1868.3573519066526</v>
      </c>
      <c r="F135" s="1758">
        <v>285</v>
      </c>
      <c r="G135" s="1760">
        <f t="shared" si="1"/>
        <v>706.72377833308428</v>
      </c>
    </row>
    <row r="136" spans="1:7">
      <c r="A136" s="460" t="s">
        <v>4020</v>
      </c>
      <c r="B136" s="461" t="s">
        <v>6436</v>
      </c>
      <c r="C136" s="1135" t="s">
        <v>6318</v>
      </c>
      <c r="D136" s="1985">
        <f>сводн.данные!N141</f>
        <v>1838.830337037559</v>
      </c>
      <c r="E136" s="1849">
        <v>1437.634773955783</v>
      </c>
      <c r="F136" s="1758">
        <v>535</v>
      </c>
      <c r="G136" s="1760">
        <f t="shared" si="1"/>
        <v>401.19556308177607</v>
      </c>
    </row>
    <row r="137" spans="1:7">
      <c r="A137" s="460" t="s">
        <v>4021</v>
      </c>
      <c r="B137" s="461" t="s">
        <v>6437</v>
      </c>
      <c r="C137" s="1135" t="s">
        <v>6318</v>
      </c>
      <c r="D137" s="1985">
        <f>сводн.данные!N142</f>
        <v>3167.3850434669148</v>
      </c>
      <c r="E137" s="1849">
        <v>2054.066710325927</v>
      </c>
      <c r="F137" s="1758">
        <v>280</v>
      </c>
      <c r="G137" s="1760">
        <f t="shared" si="1"/>
        <v>1113.3183331409878</v>
      </c>
    </row>
    <row r="138" spans="1:7">
      <c r="A138" s="460" t="s">
        <v>4023</v>
      </c>
      <c r="B138" s="461" t="s">
        <v>6361</v>
      </c>
      <c r="C138" s="1135" t="s">
        <v>6318</v>
      </c>
      <c r="D138" s="1985">
        <f>сводн.данные!N143</f>
        <v>8731.7923261237283</v>
      </c>
      <c r="E138" s="1849">
        <v>2015.9476025202832</v>
      </c>
      <c r="F138" s="1758">
        <v>700</v>
      </c>
      <c r="G138" s="1760">
        <f t="shared" si="1"/>
        <v>6715.8447236034453</v>
      </c>
    </row>
    <row r="139" spans="1:7">
      <c r="A139" s="460" t="s">
        <v>4024</v>
      </c>
      <c r="B139" s="461" t="s">
        <v>6438</v>
      </c>
      <c r="C139" s="1135" t="s">
        <v>6318</v>
      </c>
      <c r="D139" s="1985">
        <f>сводн.данные!N144</f>
        <v>8647.0743529512474</v>
      </c>
      <c r="E139" s="1849">
        <v>1763.789911569464</v>
      </c>
      <c r="F139" s="1758">
        <v>1400</v>
      </c>
      <c r="G139" s="1760">
        <f t="shared" si="1"/>
        <v>6883.2844413817838</v>
      </c>
    </row>
    <row r="140" spans="1:7">
      <c r="A140" s="460" t="s">
        <v>4026</v>
      </c>
      <c r="B140" s="461" t="s">
        <v>6439</v>
      </c>
      <c r="C140" s="1135" t="s">
        <v>6318</v>
      </c>
      <c r="D140" s="1985">
        <f>сводн.данные!N145</f>
        <v>3906.4102992962094</v>
      </c>
      <c r="E140" s="1849">
        <v>3288.7452960368255</v>
      </c>
      <c r="F140" s="1758">
        <v>1345</v>
      </c>
      <c r="G140" s="1760">
        <f t="shared" si="1"/>
        <v>617.66500325938387</v>
      </c>
    </row>
    <row r="141" spans="1:7">
      <c r="A141" s="460" t="s">
        <v>4028</v>
      </c>
      <c r="B141" s="461" t="s">
        <v>6440</v>
      </c>
      <c r="C141" s="1135" t="s">
        <v>6318</v>
      </c>
      <c r="D141" s="1985">
        <f>сводн.данные!N146</f>
        <v>2416.2845149005984</v>
      </c>
      <c r="E141" s="1849">
        <v>2011.2114494389125</v>
      </c>
      <c r="F141" s="1758">
        <v>1355</v>
      </c>
      <c r="G141" s="1760">
        <f t="shared" si="1"/>
        <v>405.07306546168593</v>
      </c>
    </row>
    <row r="142" spans="1:7">
      <c r="A142" s="460" t="s">
        <v>4030</v>
      </c>
      <c r="B142" s="461" t="s">
        <v>6441</v>
      </c>
      <c r="C142" s="1135" t="s">
        <v>6318</v>
      </c>
      <c r="D142" s="1985">
        <f>сводн.данные!N147</f>
        <v>5116.010557618858</v>
      </c>
      <c r="E142" s="1849">
        <v>2960.6944015974618</v>
      </c>
      <c r="F142" s="1758">
        <v>410</v>
      </c>
      <c r="G142" s="1760">
        <f t="shared" ref="G142:G206" si="2">D142-E142</f>
        <v>2155.3161560213962</v>
      </c>
    </row>
    <row r="143" spans="1:7">
      <c r="A143" s="460" t="s">
        <v>4032</v>
      </c>
      <c r="B143" s="461" t="s">
        <v>6442</v>
      </c>
      <c r="C143" s="1135" t="s">
        <v>6318</v>
      </c>
      <c r="D143" s="1985">
        <f>сводн.данные!N148</f>
        <v>3803.4970990904403</v>
      </c>
      <c r="E143" s="1849">
        <v>2116.2682501196687</v>
      </c>
      <c r="F143" s="1758">
        <v>545</v>
      </c>
      <c r="G143" s="1760">
        <f t="shared" si="2"/>
        <v>1687.2288489707717</v>
      </c>
    </row>
    <row r="144" spans="1:7">
      <c r="A144" s="460" t="s">
        <v>4034</v>
      </c>
      <c r="B144" s="461" t="s">
        <v>6443</v>
      </c>
      <c r="C144" s="1135" t="s">
        <v>6318</v>
      </c>
      <c r="D144" s="1985">
        <f>сводн.данные!N149</f>
        <v>6221.5681681277238</v>
      </c>
      <c r="E144" s="1849">
        <v>1820.54671225022</v>
      </c>
      <c r="F144" s="1758">
        <v>565</v>
      </c>
      <c r="G144" s="1760">
        <f t="shared" si="2"/>
        <v>4401.0214558775042</v>
      </c>
    </row>
    <row r="145" spans="1:7">
      <c r="A145" s="460" t="s">
        <v>4036</v>
      </c>
      <c r="B145" s="461" t="s">
        <v>6421</v>
      </c>
      <c r="C145" s="1135" t="s">
        <v>6318</v>
      </c>
      <c r="D145" s="1985">
        <f>сводн.данные!N150</f>
        <v>2434.3643721631515</v>
      </c>
      <c r="E145" s="1849">
        <v>1731.6978594732889</v>
      </c>
      <c r="F145" s="1758">
        <v>285</v>
      </c>
      <c r="G145" s="1760">
        <f t="shared" si="2"/>
        <v>702.66651268986266</v>
      </c>
    </row>
    <row r="146" spans="1:7">
      <c r="A146" s="460" t="s">
        <v>4037</v>
      </c>
      <c r="B146" s="461" t="s">
        <v>6444</v>
      </c>
      <c r="C146" s="1135" t="s">
        <v>6318</v>
      </c>
      <c r="D146" s="1985">
        <f>сводн.данные!N151</f>
        <v>3194.8005212503463</v>
      </c>
      <c r="E146" s="1849">
        <v>2718.6529873083609</v>
      </c>
      <c r="F146" s="1758">
        <v>1375</v>
      </c>
      <c r="G146" s="1760">
        <v>476.14753394198533</v>
      </c>
    </row>
    <row r="147" spans="1:7">
      <c r="A147" s="460" t="s">
        <v>4039</v>
      </c>
      <c r="B147" s="461" t="s">
        <v>6407</v>
      </c>
      <c r="C147" s="1135" t="s">
        <v>6318</v>
      </c>
      <c r="D147" s="1985">
        <f>сводн.данные!N152</f>
        <v>3935.1295504953659</v>
      </c>
      <c r="E147" s="1849">
        <v>3302.7692747245364</v>
      </c>
      <c r="F147" s="1758">
        <v>920</v>
      </c>
      <c r="G147" s="1760">
        <v>632.3602757708295</v>
      </c>
    </row>
    <row r="148" spans="1:7" ht="30">
      <c r="A148" s="460" t="s">
        <v>4040</v>
      </c>
      <c r="B148" s="461" t="s">
        <v>6445</v>
      </c>
      <c r="C148" s="1135" t="s">
        <v>6318</v>
      </c>
      <c r="D148" s="1985">
        <f>сводн.данные!N153</f>
        <v>21585.019649489179</v>
      </c>
      <c r="E148" s="1849">
        <v>39856.14379432772</v>
      </c>
      <c r="F148" s="1758">
        <v>1065</v>
      </c>
      <c r="G148" s="1760">
        <f t="shared" si="2"/>
        <v>-18271.124144838541</v>
      </c>
    </row>
    <row r="149" spans="1:7" ht="30">
      <c r="A149" s="460" t="s">
        <v>4042</v>
      </c>
      <c r="B149" s="461" t="s">
        <v>6446</v>
      </c>
      <c r="C149" s="1135" t="s">
        <v>6318</v>
      </c>
      <c r="D149" s="1985">
        <f>сводн.данные!N154</f>
        <v>20740.310010934962</v>
      </c>
      <c r="E149" s="1849">
        <v>21905.457735627027</v>
      </c>
      <c r="F149" s="1758">
        <v>1060</v>
      </c>
      <c r="G149" s="1760">
        <f t="shared" si="2"/>
        <v>-1165.1477246920658</v>
      </c>
    </row>
    <row r="150" spans="1:7" ht="30">
      <c r="A150" s="460" t="s">
        <v>4044</v>
      </c>
      <c r="B150" s="461" t="s">
        <v>6447</v>
      </c>
      <c r="C150" s="1135" t="s">
        <v>6318</v>
      </c>
      <c r="D150" s="1985">
        <f>сводн.данные!N155</f>
        <v>22623.876766847505</v>
      </c>
      <c r="E150" s="1849">
        <v>25113.489670844057</v>
      </c>
      <c r="F150" s="1758">
        <v>1425</v>
      </c>
      <c r="G150" s="1760">
        <f t="shared" si="2"/>
        <v>-2489.6129039965526</v>
      </c>
    </row>
    <row r="151" spans="1:7" ht="48.75" customHeight="1">
      <c r="A151" s="460" t="s">
        <v>4046</v>
      </c>
      <c r="B151" s="462" t="s">
        <v>6448</v>
      </c>
      <c r="C151" s="1135" t="s">
        <v>6318</v>
      </c>
      <c r="D151" s="1985">
        <f>сводн.данные!N156</f>
        <v>5018.1138350774427</v>
      </c>
      <c r="E151" s="1849">
        <v>2007.3698228993549</v>
      </c>
      <c r="F151" s="1758">
        <v>1065</v>
      </c>
      <c r="G151" s="1760">
        <f t="shared" si="2"/>
        <v>3010.7440121780878</v>
      </c>
    </row>
    <row r="152" spans="1:7">
      <c r="A152" s="460" t="s">
        <v>5476</v>
      </c>
      <c r="B152" s="462" t="s">
        <v>6449</v>
      </c>
      <c r="C152" s="1135" t="s">
        <v>6318</v>
      </c>
      <c r="D152" s="1985">
        <f>сводн.данные!N157</f>
        <v>3456.7986947091813</v>
      </c>
      <c r="E152" s="1849">
        <v>2027.3470962365091</v>
      </c>
      <c r="F152" s="1758">
        <v>0</v>
      </c>
      <c r="G152" s="1760">
        <f t="shared" si="2"/>
        <v>1429.4515984726722</v>
      </c>
    </row>
    <row r="153" spans="1:7">
      <c r="A153" s="460" t="s">
        <v>5477</v>
      </c>
      <c r="B153" s="362" t="s">
        <v>6450</v>
      </c>
      <c r="C153" s="1135" t="s">
        <v>6318</v>
      </c>
      <c r="D153" s="1985">
        <f>сводн.данные!N158</f>
        <v>1067.3049788587314</v>
      </c>
      <c r="E153" s="1849">
        <v>1021.3767132123661</v>
      </c>
      <c r="F153" s="1758">
        <v>500</v>
      </c>
      <c r="G153" s="1760">
        <f t="shared" si="2"/>
        <v>45.928265646365276</v>
      </c>
    </row>
    <row r="154" spans="1:7" ht="105" customHeight="1">
      <c r="A154" s="43" t="s">
        <v>2383</v>
      </c>
      <c r="B154" s="1922" t="s">
        <v>6451</v>
      </c>
      <c r="C154" s="1920"/>
      <c r="D154" s="1920"/>
      <c r="E154" s="1737"/>
      <c r="F154" s="1759"/>
      <c r="G154" s="1762"/>
    </row>
    <row r="155" spans="1:7">
      <c r="A155" s="1923" t="s">
        <v>2385</v>
      </c>
      <c r="B155" s="349" t="s">
        <v>6452</v>
      </c>
      <c r="D155" s="1985">
        <f>сводн.данные!N160</f>
        <v>2200.3801609651082</v>
      </c>
      <c r="E155" s="1849">
        <v>465.37307605961212</v>
      </c>
      <c r="F155" s="1758">
        <v>280</v>
      </c>
      <c r="G155" s="1760">
        <f t="shared" si="2"/>
        <v>1735.007084905496</v>
      </c>
    </row>
    <row r="156" spans="1:7">
      <c r="A156" s="1923" t="s">
        <v>2387</v>
      </c>
      <c r="B156" s="349" t="s">
        <v>6351</v>
      </c>
      <c r="D156" s="1985">
        <f>сводн.данные!N161</f>
        <v>2200.3801609651082</v>
      </c>
      <c r="E156" s="1849">
        <v>448.65461457049145</v>
      </c>
      <c r="F156" s="1758">
        <v>280</v>
      </c>
      <c r="G156" s="1760">
        <f t="shared" si="2"/>
        <v>1751.7255463946167</v>
      </c>
    </row>
    <row r="157" spans="1:7">
      <c r="A157" s="1923" t="s">
        <v>2389</v>
      </c>
      <c r="B157" s="349" t="s">
        <v>6349</v>
      </c>
      <c r="D157" s="1985">
        <f>сводн.данные!N162</f>
        <v>2200.3801609651082</v>
      </c>
      <c r="E157" s="1849">
        <v>448.65461457049145</v>
      </c>
      <c r="F157" s="1758">
        <v>280</v>
      </c>
      <c r="G157" s="1760">
        <f t="shared" si="2"/>
        <v>1751.7255463946167</v>
      </c>
    </row>
    <row r="158" spans="1:7" ht="15.75" customHeight="1">
      <c r="A158" s="1923" t="s">
        <v>2391</v>
      </c>
      <c r="B158" s="1924" t="s">
        <v>6453</v>
      </c>
      <c r="C158" s="1135" t="s">
        <v>6318</v>
      </c>
      <c r="D158" s="1985">
        <f>сводн.данные!N163</f>
        <v>10229.790001335399</v>
      </c>
      <c r="E158" s="1849">
        <v>1745.7670807599552</v>
      </c>
      <c r="F158" s="1758">
        <v>515</v>
      </c>
      <c r="G158" s="1760">
        <f t="shared" si="2"/>
        <v>8484.022920575444</v>
      </c>
    </row>
    <row r="159" spans="1:7">
      <c r="A159" s="1923" t="s">
        <v>2393</v>
      </c>
      <c r="B159" s="349" t="s">
        <v>6454</v>
      </c>
      <c r="C159" s="1135" t="s">
        <v>6318</v>
      </c>
      <c r="D159" s="1985">
        <f>сводн.данные!N164</f>
        <v>3039.7471459965395</v>
      </c>
      <c r="E159" s="1849">
        <v>473.73230680417254</v>
      </c>
      <c r="F159" s="1758">
        <v>1290</v>
      </c>
      <c r="G159" s="1760">
        <f t="shared" si="2"/>
        <v>2566.0148391923672</v>
      </c>
    </row>
    <row r="160" spans="1:7">
      <c r="A160" s="1923" t="s">
        <v>2395</v>
      </c>
      <c r="B160" s="349" t="s">
        <v>6455</v>
      </c>
      <c r="C160" s="1135" t="s">
        <v>6318</v>
      </c>
      <c r="D160" s="1985">
        <f>сводн.данные!N165</f>
        <v>2630.0626672381009</v>
      </c>
      <c r="E160" s="1849">
        <v>493.35035782458067</v>
      </c>
      <c r="F160" s="1758">
        <v>0</v>
      </c>
      <c r="G160" s="1760">
        <f t="shared" si="2"/>
        <v>2136.7123094135204</v>
      </c>
    </row>
    <row r="161" spans="1:7">
      <c r="A161" s="1923" t="s">
        <v>2397</v>
      </c>
      <c r="B161" s="349" t="s">
        <v>6456</v>
      </c>
      <c r="C161" s="1135" t="s">
        <v>6318</v>
      </c>
      <c r="D161" s="1985">
        <f>сводн.данные!N166</f>
        <v>10349.795075654663</v>
      </c>
      <c r="E161" s="1849"/>
      <c r="F161" s="1758"/>
      <c r="G161" s="1760">
        <f t="shared" si="2"/>
        <v>10349.795075654663</v>
      </c>
    </row>
    <row r="162" spans="1:7">
      <c r="A162" s="1923" t="s">
        <v>2399</v>
      </c>
      <c r="B162" s="349" t="s">
        <v>6457</v>
      </c>
      <c r="C162" s="1135" t="s">
        <v>6318</v>
      </c>
      <c r="D162" s="1985">
        <f>сводн.данные!N167</f>
        <v>10505.117061694575</v>
      </c>
      <c r="E162" s="1849"/>
      <c r="F162" s="1758"/>
      <c r="G162" s="1760">
        <f t="shared" si="2"/>
        <v>10505.117061694575</v>
      </c>
    </row>
    <row r="163" spans="1:7" ht="48.75" customHeight="1">
      <c r="A163" s="1923" t="s">
        <v>2401</v>
      </c>
      <c r="B163" s="349" t="s">
        <v>6458</v>
      </c>
      <c r="C163" s="1135" t="s">
        <v>6318</v>
      </c>
      <c r="D163" s="1985">
        <f>сводн.данные!N168</f>
        <v>50395.266502931489</v>
      </c>
      <c r="E163" s="1849"/>
      <c r="F163" s="1758"/>
      <c r="G163" s="1760">
        <f t="shared" si="2"/>
        <v>50395.266502931489</v>
      </c>
    </row>
    <row r="164" spans="1:7" ht="45">
      <c r="A164" s="1923" t="s">
        <v>2402</v>
      </c>
      <c r="B164" s="349" t="s">
        <v>6459</v>
      </c>
      <c r="C164" s="1135" t="s">
        <v>6318</v>
      </c>
      <c r="D164" s="1985">
        <f>сводн.данные!N169</f>
        <v>27630.386633230464</v>
      </c>
      <c r="E164" s="1849">
        <v>4107.0913220099792</v>
      </c>
      <c r="F164" s="1758">
        <v>720</v>
      </c>
      <c r="G164" s="1760">
        <f t="shared" si="2"/>
        <v>23523.295311220485</v>
      </c>
    </row>
    <row r="165" spans="1:7" ht="30">
      <c r="A165" s="1923" t="s">
        <v>2403</v>
      </c>
      <c r="B165" s="349" t="s">
        <v>6460</v>
      </c>
      <c r="C165" s="1135" t="s">
        <v>6318</v>
      </c>
      <c r="D165" s="1985">
        <f>сводн.данные!N170</f>
        <v>27630.386633230464</v>
      </c>
      <c r="E165" s="1849">
        <v>4107.0913220099792</v>
      </c>
      <c r="F165" s="1758">
        <v>720</v>
      </c>
      <c r="G165" s="1760">
        <f t="shared" si="2"/>
        <v>23523.295311220485</v>
      </c>
    </row>
    <row r="166" spans="1:7">
      <c r="A166" s="1923" t="s">
        <v>2405</v>
      </c>
      <c r="B166" s="349" t="s">
        <v>6461</v>
      </c>
      <c r="C166" s="1135" t="s">
        <v>6318</v>
      </c>
      <c r="D166" s="1985">
        <f>сводн.данные!N171</f>
        <v>25815.48133763564</v>
      </c>
      <c r="E166" s="1849">
        <v>4494.4697841405305</v>
      </c>
      <c r="F166" s="1758">
        <v>550</v>
      </c>
      <c r="G166" s="1760">
        <f t="shared" si="2"/>
        <v>21321.011553495111</v>
      </c>
    </row>
    <row r="167" spans="1:7">
      <c r="A167" s="1923" t="s">
        <v>2406</v>
      </c>
      <c r="B167" s="349" t="s">
        <v>6462</v>
      </c>
      <c r="C167" s="1135" t="s">
        <v>6318</v>
      </c>
      <c r="D167" s="1985">
        <f>сводн.данные!N172</f>
        <v>25815.48133763564</v>
      </c>
      <c r="E167" s="1849">
        <v>4360.6697841405312</v>
      </c>
      <c r="F167" s="1758">
        <v>445</v>
      </c>
      <c r="G167" s="1760">
        <f t="shared" si="2"/>
        <v>21454.811553495107</v>
      </c>
    </row>
    <row r="168" spans="1:7">
      <c r="A168" s="1923" t="s">
        <v>2407</v>
      </c>
      <c r="B168" s="349" t="s">
        <v>6463</v>
      </c>
      <c r="C168" s="1135" t="s">
        <v>6318</v>
      </c>
      <c r="D168" s="1985">
        <f>сводн.данные!N173</f>
        <v>30055.081337635642</v>
      </c>
      <c r="E168" s="1849">
        <v>4648.1744003145996</v>
      </c>
      <c r="F168" s="1758">
        <v>550</v>
      </c>
      <c r="G168" s="1760">
        <f t="shared" si="2"/>
        <v>25406.906937321044</v>
      </c>
    </row>
    <row r="169" spans="1:7">
      <c r="A169" s="1923" t="s">
        <v>2408</v>
      </c>
      <c r="B169" s="349" t="s">
        <v>6464</v>
      </c>
      <c r="C169" s="1135" t="s">
        <v>6318</v>
      </c>
      <c r="D169" s="1985">
        <f>сводн.данные!N174</f>
        <v>30054.974472265356</v>
      </c>
      <c r="E169" s="1849">
        <v>3838.4251686078928</v>
      </c>
      <c r="F169" s="1758">
        <v>420</v>
      </c>
      <c r="G169" s="1760">
        <f t="shared" si="2"/>
        <v>26216.549303657463</v>
      </c>
    </row>
    <row r="170" spans="1:7" ht="18" customHeight="1">
      <c r="A170" s="1923" t="s">
        <v>2409</v>
      </c>
      <c r="B170" s="349" t="s">
        <v>6465</v>
      </c>
      <c r="C170" s="1135" t="s">
        <v>6318</v>
      </c>
      <c r="D170" s="1985">
        <f>сводн.данные!N175</f>
        <v>32270.295894895065</v>
      </c>
      <c r="E170" s="1849">
        <v>4413.8251686078929</v>
      </c>
      <c r="F170" s="1758">
        <v>550</v>
      </c>
      <c r="G170" s="1760">
        <f t="shared" si="2"/>
        <v>27856.470726287174</v>
      </c>
    </row>
    <row r="171" spans="1:7" ht="30">
      <c r="A171" s="1923" t="s">
        <v>2410</v>
      </c>
      <c r="B171" s="349" t="s">
        <v>6466</v>
      </c>
      <c r="C171" s="1135" t="s">
        <v>6318</v>
      </c>
      <c r="D171" s="1985">
        <f>сводн.данные!N176</f>
        <v>32519.620488265355</v>
      </c>
      <c r="E171" s="1849">
        <v>4067.6251686078926</v>
      </c>
      <c r="F171" s="1758">
        <v>0</v>
      </c>
      <c r="G171" s="1760">
        <f t="shared" si="2"/>
        <v>28451.995319657461</v>
      </c>
    </row>
    <row r="172" spans="1:7" ht="30">
      <c r="A172" s="1923" t="s">
        <v>2411</v>
      </c>
      <c r="B172" s="349" t="s">
        <v>6467</v>
      </c>
      <c r="C172" s="1135" t="s">
        <v>6318</v>
      </c>
      <c r="D172" s="1985">
        <f>сводн.данные!N177</f>
        <v>47454.938090552496</v>
      </c>
      <c r="E172" s="1849">
        <v>5933.1013210478332</v>
      </c>
      <c r="F172" s="1758">
        <v>850</v>
      </c>
      <c r="G172" s="1760">
        <f t="shared" si="2"/>
        <v>41521.836769504662</v>
      </c>
    </row>
    <row r="173" spans="1:7" ht="30">
      <c r="A173" s="1923" t="s">
        <v>2412</v>
      </c>
      <c r="B173" s="349" t="s">
        <v>6468</v>
      </c>
      <c r="C173" s="1135" t="s">
        <v>6318</v>
      </c>
      <c r="D173" s="1985">
        <f>сводн.данные!N178</f>
        <v>47454.938090552496</v>
      </c>
      <c r="E173" s="1849">
        <v>5946.301321047833</v>
      </c>
      <c r="F173" s="1758">
        <v>605</v>
      </c>
      <c r="G173" s="1760">
        <f t="shared" si="2"/>
        <v>41508.636769504665</v>
      </c>
    </row>
    <row r="174" spans="1:7" ht="30">
      <c r="A174" s="1923" t="s">
        <v>2413</v>
      </c>
      <c r="B174" s="349" t="s">
        <v>6469</v>
      </c>
      <c r="C174" s="1135" t="s">
        <v>6318</v>
      </c>
      <c r="D174" s="1985">
        <f>сводн.данные!N179</f>
        <v>37434.566043910956</v>
      </c>
      <c r="E174" s="1849">
        <v>4200.7799067587321</v>
      </c>
      <c r="F174" s="1758">
        <v>550</v>
      </c>
      <c r="G174" s="1760">
        <f t="shared" si="2"/>
        <v>33233.786137152223</v>
      </c>
    </row>
    <row r="175" spans="1:7" ht="30">
      <c r="A175" s="1923" t="s">
        <v>2414</v>
      </c>
      <c r="B175" s="349" t="s">
        <v>6470</v>
      </c>
      <c r="C175" s="1135" t="s">
        <v>6318</v>
      </c>
      <c r="D175" s="1985">
        <f>сводн.данные!N180</f>
        <v>40974.95882397583</v>
      </c>
      <c r="E175" s="1849">
        <v>4098.1799067587317</v>
      </c>
      <c r="F175" s="1758">
        <v>0</v>
      </c>
      <c r="G175" s="1760">
        <f t="shared" si="2"/>
        <v>36876.778917217096</v>
      </c>
    </row>
    <row r="176" spans="1:7" ht="30">
      <c r="A176" s="1923" t="s">
        <v>2415</v>
      </c>
      <c r="B176" s="349" t="s">
        <v>6471</v>
      </c>
      <c r="C176" s="1135" t="s">
        <v>6318</v>
      </c>
      <c r="D176" s="1985">
        <f>сводн.данные!N181</f>
        <v>345755.17487921333</v>
      </c>
      <c r="E176" s="1849">
        <v>23229.69741455021</v>
      </c>
      <c r="F176" s="1758">
        <v>0</v>
      </c>
      <c r="G176" s="1760">
        <f t="shared" si="2"/>
        <v>322525.4774646631</v>
      </c>
    </row>
    <row r="177" spans="1:7" ht="30">
      <c r="A177" s="1923" t="s">
        <v>2416</v>
      </c>
      <c r="B177" s="349" t="s">
        <v>6472</v>
      </c>
      <c r="C177" s="1135" t="s">
        <v>6318</v>
      </c>
      <c r="D177" s="1985">
        <f>сводн.данные!N182</f>
        <v>345755.39998407726</v>
      </c>
      <c r="E177" s="1849">
        <v>20529.69741455021</v>
      </c>
      <c r="F177" s="1758">
        <v>0</v>
      </c>
      <c r="G177" s="1760">
        <f t="shared" si="2"/>
        <v>325225.70256952703</v>
      </c>
    </row>
    <row r="178" spans="1:7" ht="30">
      <c r="A178" s="1923" t="s">
        <v>2417</v>
      </c>
      <c r="B178" s="349" t="s">
        <v>6473</v>
      </c>
      <c r="C178" s="1135" t="s">
        <v>6318</v>
      </c>
      <c r="D178" s="1985">
        <f>сводн.данные!N183</f>
        <v>345755.39998407726</v>
      </c>
      <c r="E178" s="1849">
        <v>24069.69741455021</v>
      </c>
      <c r="F178" s="1758">
        <v>0</v>
      </c>
      <c r="G178" s="1760">
        <f t="shared" si="2"/>
        <v>321685.70256952703</v>
      </c>
    </row>
    <row r="179" spans="1:7" ht="30">
      <c r="A179" s="1923" t="s">
        <v>2418</v>
      </c>
      <c r="B179" s="349" t="s">
        <v>6474</v>
      </c>
      <c r="C179" s="1135" t="s">
        <v>6318</v>
      </c>
      <c r="D179" s="1985">
        <f>сводн.данные!N184</f>
        <v>345555.09899614973</v>
      </c>
      <c r="E179" s="1849">
        <v>21275.035880529347</v>
      </c>
      <c r="F179" s="1758">
        <v>0</v>
      </c>
      <c r="G179" s="1760">
        <f t="shared" si="2"/>
        <v>324280.0631156204</v>
      </c>
    </row>
    <row r="180" spans="1:7" ht="30">
      <c r="A180" s="1923" t="s">
        <v>2419</v>
      </c>
      <c r="B180" s="349" t="s">
        <v>6475</v>
      </c>
      <c r="C180" s="1135" t="s">
        <v>6318</v>
      </c>
      <c r="D180" s="1985">
        <f>сводн.данные!N185</f>
        <v>345555.09897272271</v>
      </c>
      <c r="E180" s="1849">
        <v>21275.035880529347</v>
      </c>
      <c r="F180" s="1758">
        <v>0</v>
      </c>
      <c r="G180" s="1760">
        <f t="shared" si="2"/>
        <v>324280.06309219339</v>
      </c>
    </row>
    <row r="181" spans="1:7" ht="45">
      <c r="A181" s="1923" t="s">
        <v>2420</v>
      </c>
      <c r="B181" s="378" t="s">
        <v>6476</v>
      </c>
      <c r="C181" s="1135" t="s">
        <v>6318</v>
      </c>
      <c r="D181" s="1985">
        <f>сводн.данные!N186</f>
        <v>100554.91302734244</v>
      </c>
      <c r="E181" s="1849">
        <v>7482.0345174806389</v>
      </c>
      <c r="F181" s="1758">
        <v>0</v>
      </c>
      <c r="G181" s="1760">
        <f t="shared" si="2"/>
        <v>93072.878509861795</v>
      </c>
    </row>
    <row r="182" spans="1:7" ht="64.5" customHeight="1">
      <c r="A182" s="1923" t="s">
        <v>2421</v>
      </c>
      <c r="B182" s="349" t="s">
        <v>6477</v>
      </c>
      <c r="C182" s="1135" t="s">
        <v>6318</v>
      </c>
      <c r="D182" s="1985">
        <f>сводн.данные!N187</f>
        <v>405374.95104255766</v>
      </c>
      <c r="E182" s="1849"/>
      <c r="F182" s="1758"/>
      <c r="G182" s="1760">
        <f t="shared" si="2"/>
        <v>405374.95104255766</v>
      </c>
    </row>
    <row r="183" spans="1:7" ht="30">
      <c r="A183" s="1923" t="s">
        <v>2422</v>
      </c>
      <c r="B183" s="349" t="s">
        <v>6478</v>
      </c>
      <c r="C183" s="1135" t="s">
        <v>6318</v>
      </c>
      <c r="D183" s="1985">
        <f>сводн.данные!N188</f>
        <v>3079.9837258193525</v>
      </c>
      <c r="E183" s="1849"/>
      <c r="F183" s="1758"/>
      <c r="G183" s="1760">
        <f t="shared" si="2"/>
        <v>3079.9837258193525</v>
      </c>
    </row>
    <row r="184" spans="1:7" ht="29.25" customHeight="1">
      <c r="A184" s="1923" t="s">
        <v>5097</v>
      </c>
      <c r="B184" s="349" t="s">
        <v>6479</v>
      </c>
      <c r="C184" s="1135" t="s">
        <v>6319</v>
      </c>
      <c r="D184" s="1985">
        <f>сводн.данные!N189</f>
        <v>762.39535023410053</v>
      </c>
      <c r="E184" s="1849"/>
      <c r="F184" s="1758"/>
      <c r="G184" s="1760">
        <f t="shared" si="2"/>
        <v>762.39535023410053</v>
      </c>
    </row>
    <row r="185" spans="1:7" ht="31.5" customHeight="1">
      <c r="A185" s="43" t="s">
        <v>1034</v>
      </c>
      <c r="B185" s="41" t="s">
        <v>6480</v>
      </c>
      <c r="C185" s="1920"/>
      <c r="D185" s="1920"/>
      <c r="E185" s="1737"/>
      <c r="F185" s="1759"/>
      <c r="G185" s="1762"/>
    </row>
    <row r="186" spans="1:7">
      <c r="A186" s="49" t="s">
        <v>1036</v>
      </c>
      <c r="B186" s="42" t="s">
        <v>6481</v>
      </c>
      <c r="C186" s="1135" t="s">
        <v>6318</v>
      </c>
      <c r="D186" s="1985">
        <f>сводн.данные!N191</f>
        <v>689.81469125494823</v>
      </c>
      <c r="E186" s="1849">
        <v>629.2794090166293</v>
      </c>
      <c r="F186" s="1758">
        <v>280</v>
      </c>
      <c r="G186" s="1760">
        <f t="shared" si="2"/>
        <v>60.535282238318928</v>
      </c>
    </row>
    <row r="187" spans="1:7">
      <c r="A187" s="49" t="s">
        <v>1038</v>
      </c>
      <c r="B187" s="42" t="s">
        <v>6482</v>
      </c>
      <c r="C187" s="1135" t="s">
        <v>6318</v>
      </c>
      <c r="D187" s="1985">
        <f>сводн.данные!N192</f>
        <v>649.34354589977818</v>
      </c>
      <c r="E187" s="1849">
        <v>622.932276929252</v>
      </c>
      <c r="F187" s="1758">
        <v>280</v>
      </c>
      <c r="G187" s="1760">
        <f t="shared" si="2"/>
        <v>26.41126897052618</v>
      </c>
    </row>
    <row r="188" spans="1:7">
      <c r="A188" s="49" t="s">
        <v>1040</v>
      </c>
      <c r="B188" s="42" t="s">
        <v>6436</v>
      </c>
      <c r="C188" s="1135" t="s">
        <v>6318</v>
      </c>
      <c r="D188" s="1985">
        <f>сводн.данные!N193</f>
        <v>2427.4060927833489</v>
      </c>
      <c r="E188" s="1849">
        <v>2060.7110743851258</v>
      </c>
      <c r="F188" s="1758">
        <v>515</v>
      </c>
      <c r="G188" s="1760">
        <f t="shared" si="2"/>
        <v>366.69501839822306</v>
      </c>
    </row>
    <row r="189" spans="1:7">
      <c r="A189" s="49" t="s">
        <v>1042</v>
      </c>
      <c r="B189" s="42" t="s">
        <v>6483</v>
      </c>
      <c r="C189" s="1135" t="s">
        <v>6318</v>
      </c>
      <c r="D189" s="1985">
        <f>сводн.данные!N194</f>
        <v>2758.9631489125304</v>
      </c>
      <c r="E189" s="1849">
        <v>2529.8879328914304</v>
      </c>
      <c r="F189" s="1758">
        <v>390</v>
      </c>
      <c r="G189" s="1760">
        <f t="shared" si="2"/>
        <v>229.0752160211</v>
      </c>
    </row>
    <row r="190" spans="1:7">
      <c r="A190" s="49" t="s">
        <v>1044</v>
      </c>
      <c r="B190" s="42" t="s">
        <v>6484</v>
      </c>
      <c r="C190" s="1135" t="s">
        <v>6318</v>
      </c>
      <c r="D190" s="1985">
        <f>сводн.данные!N195</f>
        <v>1896.8974611342578</v>
      </c>
      <c r="E190" s="1849">
        <v>1510.3525529140848</v>
      </c>
      <c r="F190" s="1758">
        <v>1290</v>
      </c>
      <c r="G190" s="1760">
        <f t="shared" si="2"/>
        <v>386.54490822017306</v>
      </c>
    </row>
    <row r="191" spans="1:7">
      <c r="A191" s="49" t="s">
        <v>1046</v>
      </c>
      <c r="B191" s="42" t="s">
        <v>6485</v>
      </c>
      <c r="C191" s="1135" t="s">
        <v>6318</v>
      </c>
      <c r="D191" s="1985">
        <f>сводн.данные!N196</f>
        <v>4280.4468677526484</v>
      </c>
      <c r="E191" s="1849">
        <v>3958.437273958883</v>
      </c>
      <c r="F191" s="1758">
        <v>1200</v>
      </c>
      <c r="G191" s="1760">
        <f t="shared" si="2"/>
        <v>322.00959379376536</v>
      </c>
    </row>
    <row r="192" spans="1:7">
      <c r="A192" s="49" t="s">
        <v>1048</v>
      </c>
      <c r="B192" s="42" t="s">
        <v>6486</v>
      </c>
      <c r="C192" s="1135" t="s">
        <v>6318</v>
      </c>
      <c r="D192" s="1985">
        <f>сводн.данные!N197</f>
        <v>6864.1634751639858</v>
      </c>
      <c r="E192" s="1849">
        <v>6434.6573401602463</v>
      </c>
      <c r="F192" s="1758">
        <v>1100</v>
      </c>
      <c r="G192" s="1760">
        <f t="shared" si="2"/>
        <v>429.50613500373947</v>
      </c>
    </row>
    <row r="193" spans="1:7">
      <c r="A193" s="49" t="s">
        <v>1050</v>
      </c>
      <c r="B193" s="42" t="s">
        <v>6487</v>
      </c>
      <c r="C193" s="1135" t="s">
        <v>6318</v>
      </c>
      <c r="D193" s="1985">
        <f>сводн.данные!N198</f>
        <v>7206.4216371133389</v>
      </c>
      <c r="E193" s="1849">
        <v>6787.80580132865</v>
      </c>
      <c r="F193" s="1758">
        <v>2015</v>
      </c>
      <c r="G193" s="1760">
        <f t="shared" si="2"/>
        <v>418.6158357846889</v>
      </c>
    </row>
    <row r="194" spans="1:7">
      <c r="A194" s="49" t="s">
        <v>1052</v>
      </c>
      <c r="B194" s="42" t="s">
        <v>6488</v>
      </c>
      <c r="C194" s="1135" t="s">
        <v>6318</v>
      </c>
      <c r="D194" s="1985">
        <f>сводн.данные!N199</f>
        <v>3236.5867238591777</v>
      </c>
      <c r="E194" s="1849">
        <v>2717.8050234802736</v>
      </c>
      <c r="F194" s="1758">
        <v>365</v>
      </c>
      <c r="G194" s="1760">
        <f t="shared" si="2"/>
        <v>518.78170037890413</v>
      </c>
    </row>
    <row r="195" spans="1:7">
      <c r="A195" s="49" t="s">
        <v>1054</v>
      </c>
      <c r="B195" s="42" t="s">
        <v>6489</v>
      </c>
      <c r="C195" s="1135" t="s">
        <v>6318</v>
      </c>
      <c r="D195" s="1985">
        <f>сводн.данные!N200</f>
        <v>3815.1382954907863</v>
      </c>
      <c r="E195" s="1849">
        <v>3223.0594419641448</v>
      </c>
      <c r="F195" s="1758">
        <v>700</v>
      </c>
      <c r="G195" s="1760">
        <f t="shared" si="2"/>
        <v>592.07885352664152</v>
      </c>
    </row>
    <row r="196" spans="1:7" ht="30">
      <c r="A196" s="49" t="s">
        <v>1056</v>
      </c>
      <c r="B196" s="42" t="s">
        <v>6490</v>
      </c>
      <c r="C196" s="1135" t="s">
        <v>6318</v>
      </c>
      <c r="D196" s="1985">
        <f>сводн.данные!N201</f>
        <v>3817.4633482094187</v>
      </c>
      <c r="E196" s="1849">
        <v>3434.3495208250351</v>
      </c>
      <c r="F196" s="1758">
        <v>0</v>
      </c>
      <c r="G196" s="1760">
        <f t="shared" si="2"/>
        <v>383.11382738438351</v>
      </c>
    </row>
    <row r="197" spans="1:7">
      <c r="A197" s="49" t="s">
        <v>1058</v>
      </c>
      <c r="B197" s="42" t="s">
        <v>6491</v>
      </c>
      <c r="C197" s="1135" t="s">
        <v>6318</v>
      </c>
      <c r="D197" s="1985">
        <f>сводн.данные!N202</f>
        <v>4387.1896663536272</v>
      </c>
      <c r="E197" s="1849">
        <v>3880.0292235963138</v>
      </c>
      <c r="F197" s="1758">
        <v>910</v>
      </c>
      <c r="G197" s="1760">
        <f t="shared" si="2"/>
        <v>507.16044275731338</v>
      </c>
    </row>
    <row r="198" spans="1:7" ht="30">
      <c r="A198" s="49" t="s">
        <v>1060</v>
      </c>
      <c r="B198" s="42" t="s">
        <v>6492</v>
      </c>
      <c r="C198" s="1135" t="s">
        <v>6318</v>
      </c>
      <c r="D198" s="1985">
        <f>сводн.данные!N203</f>
        <v>4604.2909563963449</v>
      </c>
      <c r="E198" s="1849">
        <v>4150.4572590358293</v>
      </c>
      <c r="F198" s="1758">
        <v>1675</v>
      </c>
      <c r="G198" s="1760">
        <f t="shared" si="2"/>
        <v>453.83369736051554</v>
      </c>
    </row>
    <row r="199" spans="1:7" ht="18.75" customHeight="1">
      <c r="A199" s="49" t="s">
        <v>1062</v>
      </c>
      <c r="B199" s="42" t="s">
        <v>6493</v>
      </c>
      <c r="C199" s="1135" t="s">
        <v>6318</v>
      </c>
      <c r="D199" s="1985">
        <f>сводн.данные!N204</f>
        <v>3001.498329803268</v>
      </c>
      <c r="E199" s="1849">
        <v>2445.5084274448986</v>
      </c>
      <c r="F199" s="1758">
        <v>640</v>
      </c>
      <c r="G199" s="1760">
        <f t="shared" si="2"/>
        <v>555.98990235836936</v>
      </c>
    </row>
    <row r="200" spans="1:7" ht="15.75" customHeight="1">
      <c r="A200" s="49" t="s">
        <v>1064</v>
      </c>
      <c r="B200" s="42" t="s">
        <v>6494</v>
      </c>
      <c r="C200" s="1135" t="s">
        <v>6318</v>
      </c>
      <c r="D200" s="1985">
        <f>сводн.данные!N205</f>
        <v>2716.6768693063614</v>
      </c>
      <c r="E200" s="1849">
        <v>2209.8815983039158</v>
      </c>
      <c r="F200" s="1758">
        <v>800</v>
      </c>
      <c r="G200" s="1760">
        <f t="shared" si="2"/>
        <v>506.79527100244559</v>
      </c>
    </row>
    <row r="201" spans="1:7">
      <c r="A201" s="49" t="s">
        <v>1066</v>
      </c>
      <c r="B201" s="12" t="s">
        <v>6495</v>
      </c>
      <c r="C201" s="1135" t="s">
        <v>6318</v>
      </c>
      <c r="D201" s="1985">
        <f>сводн.данные!N206</f>
        <v>8436.5657148310111</v>
      </c>
      <c r="E201" s="1849">
        <v>7900.8522488013523</v>
      </c>
      <c r="F201" s="1758">
        <v>1295</v>
      </c>
      <c r="G201" s="1760">
        <f t="shared" si="2"/>
        <v>535.71346602965878</v>
      </c>
    </row>
    <row r="202" spans="1:7">
      <c r="A202" s="49" t="s">
        <v>1068</v>
      </c>
      <c r="B202" s="12" t="s">
        <v>6496</v>
      </c>
      <c r="C202" s="1135" t="s">
        <v>6318</v>
      </c>
      <c r="D202" s="1985">
        <f>сводн.данные!N207</f>
        <v>6984.7674410858563</v>
      </c>
      <c r="E202" s="1849">
        <v>6578.744706290393</v>
      </c>
      <c r="F202" s="1758">
        <v>1525</v>
      </c>
      <c r="G202" s="1760">
        <f t="shared" si="2"/>
        <v>406.02273479546329</v>
      </c>
    </row>
    <row r="203" spans="1:7">
      <c r="A203" s="49" t="s">
        <v>1070</v>
      </c>
      <c r="B203" s="12" t="s">
        <v>6497</v>
      </c>
      <c r="C203" s="1135" t="s">
        <v>6318</v>
      </c>
      <c r="D203" s="1283">
        <f>сводн.данные!N208</f>
        <v>8113.1254095546919</v>
      </c>
      <c r="E203" s="1849">
        <v>7517.4684733668955</v>
      </c>
      <c r="F203" s="1758">
        <v>1325</v>
      </c>
      <c r="G203" s="1760">
        <f t="shared" si="2"/>
        <v>595.65693618779642</v>
      </c>
    </row>
    <row r="204" spans="1:7">
      <c r="A204" s="49" t="s">
        <v>1072</v>
      </c>
      <c r="B204" s="12" t="s">
        <v>6498</v>
      </c>
      <c r="C204" s="1135" t="s">
        <v>6318</v>
      </c>
      <c r="D204" s="1283">
        <f>сводн.данные!N209</f>
        <v>6830.9793993429212</v>
      </c>
      <c r="E204" s="1849">
        <v>6616.4923982033597</v>
      </c>
      <c r="F204" s="1758">
        <v>1525</v>
      </c>
      <c r="G204" s="1760">
        <f t="shared" si="2"/>
        <v>214.48700113956147</v>
      </c>
    </row>
    <row r="205" spans="1:7">
      <c r="A205" s="49" t="s">
        <v>1074</v>
      </c>
      <c r="B205" s="12" t="s">
        <v>6499</v>
      </c>
      <c r="C205" s="1135" t="s">
        <v>6318</v>
      </c>
      <c r="D205" s="1283">
        <f>сводн.данные!N210</f>
        <v>7764.5763861215555</v>
      </c>
      <c r="E205" s="1849">
        <v>7500.0678171736854</v>
      </c>
      <c r="F205" s="1758">
        <v>0</v>
      </c>
      <c r="G205" s="1760">
        <f t="shared" si="2"/>
        <v>264.50856894787012</v>
      </c>
    </row>
    <row r="206" spans="1:7">
      <c r="A206" s="49" t="s">
        <v>1076</v>
      </c>
      <c r="B206" s="12" t="s">
        <v>6500</v>
      </c>
      <c r="C206" s="1135" t="s">
        <v>6318</v>
      </c>
      <c r="D206" s="1283">
        <f>сводн.данные!N211</f>
        <v>6771.2315603080278</v>
      </c>
      <c r="E206" s="1849">
        <v>6346.160091399187</v>
      </c>
      <c r="F206" s="1758">
        <v>1525</v>
      </c>
      <c r="G206" s="1760">
        <f t="shared" si="2"/>
        <v>425.07146890884087</v>
      </c>
    </row>
    <row r="207" spans="1:7">
      <c r="A207" s="49" t="s">
        <v>1078</v>
      </c>
      <c r="B207" s="12" t="s">
        <v>6501</v>
      </c>
      <c r="C207" s="1135" t="s">
        <v>6318</v>
      </c>
      <c r="D207" s="1283">
        <f>сводн.данные!N212</f>
        <v>8523.57389760367</v>
      </c>
      <c r="E207" s="1849">
        <v>7917.8773670761921</v>
      </c>
      <c r="F207" s="1758">
        <v>1320</v>
      </c>
      <c r="G207" s="1760">
        <f t="shared" ref="G207:G270" si="3">D207-E207</f>
        <v>605.69653052747799</v>
      </c>
    </row>
    <row r="208" spans="1:7">
      <c r="A208" s="49" t="s">
        <v>1080</v>
      </c>
      <c r="B208" s="12" t="s">
        <v>6502</v>
      </c>
      <c r="C208" s="1135" t="s">
        <v>6318</v>
      </c>
      <c r="D208" s="1283">
        <f>сводн.данные!N213</f>
        <v>6388.0295022444543</v>
      </c>
      <c r="E208" s="1849">
        <v>5796.2961652621325</v>
      </c>
      <c r="F208" s="1758">
        <v>805</v>
      </c>
      <c r="G208" s="1760">
        <f t="shared" si="3"/>
        <v>591.73333698232182</v>
      </c>
    </row>
    <row r="209" spans="1:7">
      <c r="A209" s="49" t="s">
        <v>1082</v>
      </c>
      <c r="B209" s="12" t="s">
        <v>6503</v>
      </c>
      <c r="C209" s="1135" t="s">
        <v>6318</v>
      </c>
      <c r="D209" s="1283">
        <f>сводн.данные!N214</f>
        <v>8356.8846918977433</v>
      </c>
      <c r="E209" s="1849">
        <v>7754.1570107463267</v>
      </c>
      <c r="F209" s="1758">
        <v>1640</v>
      </c>
      <c r="G209" s="1760">
        <f t="shared" si="3"/>
        <v>602.72768115141662</v>
      </c>
    </row>
    <row r="210" spans="1:7">
      <c r="A210" s="49" t="s">
        <v>1084</v>
      </c>
      <c r="B210" s="12" t="s">
        <v>6504</v>
      </c>
      <c r="C210" s="1135" t="s">
        <v>6318</v>
      </c>
      <c r="D210" s="1283">
        <f>сводн.данные!N215</f>
        <v>6745.5670496009416</v>
      </c>
      <c r="E210" s="1849">
        <v>6254.0268584096157</v>
      </c>
      <c r="F210" s="1758">
        <v>1140</v>
      </c>
      <c r="G210" s="1760">
        <f t="shared" si="3"/>
        <v>491.5401911913259</v>
      </c>
    </row>
    <row r="211" spans="1:7">
      <c r="A211" s="49" t="s">
        <v>1086</v>
      </c>
      <c r="B211" s="12" t="s">
        <v>6505</v>
      </c>
      <c r="C211" s="1135" t="s">
        <v>6318</v>
      </c>
      <c r="D211" s="1283">
        <f>сводн.данные!N216</f>
        <v>9424.4001461748212</v>
      </c>
      <c r="E211" s="1849">
        <v>8788.1548736057484</v>
      </c>
      <c r="F211" s="1758">
        <v>1540</v>
      </c>
      <c r="G211" s="1760">
        <f t="shared" si="3"/>
        <v>636.24527256907277</v>
      </c>
    </row>
    <row r="212" spans="1:7" ht="30">
      <c r="A212" s="49" t="s">
        <v>1088</v>
      </c>
      <c r="B212" s="12" t="s">
        <v>6506</v>
      </c>
      <c r="C212" s="1135" t="s">
        <v>6318</v>
      </c>
      <c r="D212" s="1283">
        <f>сводн.данные!N217</f>
        <v>6752.360263728965</v>
      </c>
      <c r="E212" s="1849">
        <v>6190.9124020519448</v>
      </c>
      <c r="F212" s="1758">
        <v>1525</v>
      </c>
      <c r="G212" s="1760">
        <f t="shared" si="3"/>
        <v>561.44786167702023</v>
      </c>
    </row>
    <row r="213" spans="1:7" ht="30">
      <c r="A213" s="49" t="s">
        <v>1090</v>
      </c>
      <c r="B213" s="12" t="s">
        <v>6507</v>
      </c>
      <c r="C213" s="1135" t="s">
        <v>6318</v>
      </c>
      <c r="D213" s="1283">
        <f>сводн.данные!N218</f>
        <v>6179.7338272639345</v>
      </c>
      <c r="E213" s="1849">
        <v>5532.1727487663811</v>
      </c>
      <c r="F213" s="1758">
        <v>1320</v>
      </c>
      <c r="G213" s="1760">
        <f t="shared" si="3"/>
        <v>647.56107849755335</v>
      </c>
    </row>
    <row r="214" spans="1:7" ht="30">
      <c r="A214" s="49" t="s">
        <v>1092</v>
      </c>
      <c r="B214" s="12" t="s">
        <v>6508</v>
      </c>
      <c r="C214" s="1135" t="s">
        <v>6318</v>
      </c>
      <c r="D214" s="1985">
        <f>сводн.данные!N219</f>
        <v>5317.3456218758856</v>
      </c>
      <c r="E214" s="1849">
        <v>4925.4551158831755</v>
      </c>
      <c r="F214" s="1758">
        <v>1320</v>
      </c>
      <c r="G214" s="1760">
        <f t="shared" si="3"/>
        <v>391.89050599271013</v>
      </c>
    </row>
    <row r="215" spans="1:7" ht="30">
      <c r="A215" s="49" t="s">
        <v>1094</v>
      </c>
      <c r="B215" s="12" t="s">
        <v>6509</v>
      </c>
      <c r="C215" s="1135" t="s">
        <v>6318</v>
      </c>
      <c r="D215" s="1985">
        <f>сводн.данные!N220</f>
        <v>20000.93549226614</v>
      </c>
      <c r="E215" s="1849">
        <v>19923.410641167349</v>
      </c>
      <c r="F215" s="1758">
        <v>3960</v>
      </c>
      <c r="G215" s="1760">
        <f t="shared" si="3"/>
        <v>77.52485109879126</v>
      </c>
    </row>
    <row r="216" spans="1:7">
      <c r="A216" s="49" t="s">
        <v>1096</v>
      </c>
      <c r="B216" s="12" t="s">
        <v>6510</v>
      </c>
      <c r="C216" s="1135" t="s">
        <v>6318</v>
      </c>
      <c r="D216" s="1985">
        <f>сводн.данные!N221</f>
        <v>26127.640733059132</v>
      </c>
      <c r="E216" s="1849">
        <v>25653.140005008983</v>
      </c>
      <c r="F216" s="1758">
        <v>2880</v>
      </c>
      <c r="G216" s="1760">
        <f t="shared" si="3"/>
        <v>474.50072805014861</v>
      </c>
    </row>
    <row r="217" spans="1:7">
      <c r="A217" s="49" t="s">
        <v>1098</v>
      </c>
      <c r="B217" s="38" t="s">
        <v>6511</v>
      </c>
      <c r="C217" s="1135" t="s">
        <v>6318</v>
      </c>
      <c r="D217" s="1985">
        <f>сводн.данные!N222</f>
        <v>24699.125930917769</v>
      </c>
      <c r="E217" s="1849">
        <v>24275.551770436628</v>
      </c>
      <c r="F217" s="1758">
        <v>2960</v>
      </c>
      <c r="G217" s="1760">
        <f t="shared" si="3"/>
        <v>423.57416048114101</v>
      </c>
    </row>
    <row r="218" spans="1:7">
      <c r="A218" s="49" t="s">
        <v>1100</v>
      </c>
      <c r="B218" s="38" t="s">
        <v>6512</v>
      </c>
      <c r="C218" s="1135" t="s">
        <v>6318</v>
      </c>
      <c r="D218" s="1985">
        <f>сводн.данные!N223</f>
        <v>24495.263809701813</v>
      </c>
      <c r="E218" s="1849">
        <v>24139.877632727537</v>
      </c>
      <c r="F218" s="1758">
        <v>3170</v>
      </c>
      <c r="G218" s="1760">
        <f t="shared" si="3"/>
        <v>355.38617697427617</v>
      </c>
    </row>
    <row r="219" spans="1:7">
      <c r="A219" s="49" t="s">
        <v>1102</v>
      </c>
      <c r="B219" s="38" t="s">
        <v>6513</v>
      </c>
      <c r="C219" s="1135" t="s">
        <v>6318</v>
      </c>
      <c r="D219" s="1985">
        <f>сводн.данные!N224</f>
        <v>4189.8913257649938</v>
      </c>
      <c r="E219" s="1849">
        <v>3853.5019452916927</v>
      </c>
      <c r="F219" s="1758">
        <v>280</v>
      </c>
      <c r="G219" s="1760">
        <f t="shared" si="3"/>
        <v>336.38938047330112</v>
      </c>
    </row>
    <row r="220" spans="1:7" ht="14.25" customHeight="1">
      <c r="A220" s="43" t="s">
        <v>1104</v>
      </c>
      <c r="B220" s="41" t="s">
        <v>6514</v>
      </c>
      <c r="C220" s="1920"/>
      <c r="D220" s="1987"/>
      <c r="E220" s="1737"/>
      <c r="F220" s="1759"/>
      <c r="G220" s="1762"/>
    </row>
    <row r="221" spans="1:7" ht="16.5" customHeight="1">
      <c r="A221" s="36" t="s">
        <v>1106</v>
      </c>
      <c r="B221" s="12" t="s">
        <v>6481</v>
      </c>
      <c r="C221" s="1135" t="s">
        <v>6318</v>
      </c>
      <c r="D221" s="1985">
        <f>сводн.данные!N226</f>
        <v>993.77681002559927</v>
      </c>
      <c r="E221" s="1849">
        <v>906.1982809567354</v>
      </c>
      <c r="F221" s="1758">
        <v>285</v>
      </c>
      <c r="G221" s="1760">
        <f t="shared" si="3"/>
        <v>87.578529068863872</v>
      </c>
    </row>
    <row r="222" spans="1:7">
      <c r="A222" s="36" t="s">
        <v>1107</v>
      </c>
      <c r="B222" s="42" t="s">
        <v>6515</v>
      </c>
      <c r="C222" s="1135" t="s">
        <v>6318</v>
      </c>
      <c r="D222" s="1985">
        <f>сводн.данные!N227</f>
        <v>2174.2043475075816</v>
      </c>
      <c r="E222" s="1849">
        <v>1878.7466331305227</v>
      </c>
      <c r="F222" s="1758">
        <v>315</v>
      </c>
      <c r="G222" s="1760">
        <f t="shared" si="3"/>
        <v>295.45771437705889</v>
      </c>
    </row>
    <row r="223" spans="1:7">
      <c r="A223" s="36" t="s">
        <v>1109</v>
      </c>
      <c r="B223" s="42" t="s">
        <v>6516</v>
      </c>
      <c r="C223" s="1135" t="s">
        <v>6318</v>
      </c>
      <c r="D223" s="1985">
        <f>сводн.данные!N228</f>
        <v>1759.047925862114</v>
      </c>
      <c r="E223" s="1849">
        <v>1740.0634985326087</v>
      </c>
      <c r="F223" s="1758">
        <v>1710</v>
      </c>
      <c r="G223" s="1760">
        <f t="shared" si="3"/>
        <v>18.984427329505252</v>
      </c>
    </row>
    <row r="224" spans="1:7">
      <c r="A224" s="36" t="s">
        <v>1111</v>
      </c>
      <c r="B224" s="42" t="s">
        <v>6517</v>
      </c>
      <c r="C224" s="1135" t="s">
        <v>6318</v>
      </c>
      <c r="D224" s="1985">
        <f>сводн.данные!N229</f>
        <v>1325.5802306844007</v>
      </c>
      <c r="E224" s="1849">
        <v>1245.3280975105074</v>
      </c>
      <c r="F224" s="1758">
        <v>1290</v>
      </c>
      <c r="G224" s="1760">
        <f t="shared" si="3"/>
        <v>80.252133173893299</v>
      </c>
    </row>
    <row r="225" spans="1:7">
      <c r="A225" s="36" t="s">
        <v>1113</v>
      </c>
      <c r="B225" s="42" t="s">
        <v>6518</v>
      </c>
      <c r="C225" s="1135" t="s">
        <v>6318</v>
      </c>
      <c r="D225" s="1985">
        <f>сводн.данные!N230</f>
        <v>1542.4034575441722</v>
      </c>
      <c r="E225" s="1849">
        <v>1444.9292272166902</v>
      </c>
      <c r="F225" s="1758">
        <v>1290</v>
      </c>
      <c r="G225" s="1760">
        <f t="shared" si="3"/>
        <v>97.474230327482019</v>
      </c>
    </row>
    <row r="226" spans="1:7">
      <c r="A226" s="36" t="s">
        <v>1115</v>
      </c>
      <c r="B226" s="42" t="s">
        <v>6519</v>
      </c>
      <c r="C226" s="1135" t="s">
        <v>6318</v>
      </c>
      <c r="D226" s="1985">
        <f>сводн.данные!N231</f>
        <v>4552.5062624316106</v>
      </c>
      <c r="E226" s="1849">
        <v>4087.69130554304</v>
      </c>
      <c r="F226" s="1758">
        <v>2700</v>
      </c>
      <c r="G226" s="1760">
        <f t="shared" si="3"/>
        <v>464.81495688857058</v>
      </c>
    </row>
    <row r="227" spans="1:7">
      <c r="A227" s="36" t="s">
        <v>1117</v>
      </c>
      <c r="B227" s="42" t="s">
        <v>6520</v>
      </c>
      <c r="C227" s="1135" t="s">
        <v>6318</v>
      </c>
      <c r="D227" s="1985">
        <f>сводн.данные!N232</f>
        <v>2618.4142599901356</v>
      </c>
      <c r="E227" s="1849">
        <v>2147.3227286357378</v>
      </c>
      <c r="F227" s="1758">
        <v>295</v>
      </c>
      <c r="G227" s="1760">
        <f t="shared" si="3"/>
        <v>471.09153135439783</v>
      </c>
    </row>
    <row r="228" spans="1:7">
      <c r="A228" s="36" t="s">
        <v>1119</v>
      </c>
      <c r="B228" s="42" t="s">
        <v>6521</v>
      </c>
      <c r="C228" s="1135" t="s">
        <v>6318</v>
      </c>
      <c r="D228" s="1985">
        <f>сводн.данные!N233</f>
        <v>2827.1437629285174</v>
      </c>
      <c r="E228" s="1849">
        <v>2364.6358053367812</v>
      </c>
      <c r="F228" s="1758">
        <v>315</v>
      </c>
      <c r="G228" s="1760">
        <f t="shared" si="3"/>
        <v>462.50795759173616</v>
      </c>
    </row>
    <row r="229" spans="1:7">
      <c r="A229" s="36" t="s">
        <v>1121</v>
      </c>
      <c r="B229" s="42" t="s">
        <v>6522</v>
      </c>
      <c r="C229" s="1135" t="s">
        <v>6318</v>
      </c>
      <c r="D229" s="1985">
        <f>сводн.данные!N234</f>
        <v>4539.8741369600557</v>
      </c>
      <c r="E229" s="1849">
        <v>4151.875420785489</v>
      </c>
      <c r="F229" s="1758">
        <v>2365</v>
      </c>
      <c r="G229" s="1760">
        <f t="shared" si="3"/>
        <v>387.99871617456665</v>
      </c>
    </row>
    <row r="230" spans="1:7">
      <c r="A230" s="36" t="s">
        <v>1123</v>
      </c>
      <c r="B230" s="42" t="s">
        <v>6523</v>
      </c>
      <c r="C230" s="1135" t="s">
        <v>6318</v>
      </c>
      <c r="D230" s="1985">
        <f>сводн.данные!N235</f>
        <v>1724.7338279145429</v>
      </c>
      <c r="E230" s="1849">
        <v>1679.219930164536</v>
      </c>
      <c r="F230" s="1758">
        <v>280</v>
      </c>
      <c r="G230" s="1760">
        <f t="shared" si="3"/>
        <v>45.51389775000689</v>
      </c>
    </row>
    <row r="231" spans="1:7" ht="17.25" customHeight="1">
      <c r="A231" s="36" t="s">
        <v>1125</v>
      </c>
      <c r="B231" s="42" t="s">
        <v>6524</v>
      </c>
      <c r="C231" s="1135" t="s">
        <v>6318</v>
      </c>
      <c r="D231" s="1985">
        <f>сводн.данные!N236</f>
        <v>3569.173840575766</v>
      </c>
      <c r="E231" s="1849">
        <v>3288.6116486527608</v>
      </c>
      <c r="F231" s="1758">
        <v>825</v>
      </c>
      <c r="G231" s="1760">
        <f t="shared" si="3"/>
        <v>280.56219192300523</v>
      </c>
    </row>
    <row r="232" spans="1:7">
      <c r="A232" s="36" t="s">
        <v>1127</v>
      </c>
      <c r="B232" s="42" t="s">
        <v>6525</v>
      </c>
      <c r="C232" s="1135" t="s">
        <v>6318</v>
      </c>
      <c r="D232" s="1985">
        <f>сводн.данные!N237</f>
        <v>2772.8721101325373</v>
      </c>
      <c r="E232" s="1849">
        <v>2323.3407902698423</v>
      </c>
      <c r="F232" s="1758">
        <v>0</v>
      </c>
      <c r="G232" s="1760">
        <f t="shared" si="3"/>
        <v>449.531319862695</v>
      </c>
    </row>
    <row r="233" spans="1:7">
      <c r="A233" s="36" t="s">
        <v>1129</v>
      </c>
      <c r="B233" s="42" t="s">
        <v>6526</v>
      </c>
      <c r="C233" s="1135" t="s">
        <v>6318</v>
      </c>
      <c r="D233" s="1985">
        <f>сводн.данные!N238</f>
        <v>2767.2935053556394</v>
      </c>
      <c r="E233" s="1849">
        <v>2330.5523808694193</v>
      </c>
      <c r="F233" s="1758">
        <v>0</v>
      </c>
      <c r="G233" s="1760">
        <f t="shared" si="3"/>
        <v>436.74112448622009</v>
      </c>
    </row>
    <row r="234" spans="1:7">
      <c r="A234" s="36" t="s">
        <v>1131</v>
      </c>
      <c r="B234" s="42" t="s">
        <v>6527</v>
      </c>
      <c r="C234" s="1135" t="s">
        <v>6318</v>
      </c>
      <c r="D234" s="1985">
        <f>сводн.данные!N239</f>
        <v>2111.6518702385888</v>
      </c>
      <c r="E234" s="1849">
        <v>1928.5720519346951</v>
      </c>
      <c r="F234" s="1758">
        <v>285</v>
      </c>
      <c r="G234" s="1760">
        <f t="shared" si="3"/>
        <v>183.07981830389372</v>
      </c>
    </row>
    <row r="235" spans="1:7">
      <c r="A235" s="36" t="s">
        <v>1133</v>
      </c>
      <c r="B235" s="42" t="s">
        <v>6528</v>
      </c>
      <c r="C235" s="1135" t="s">
        <v>6318</v>
      </c>
      <c r="D235" s="1985">
        <f>сводн.данные!N240</f>
        <v>1785.2222358778847</v>
      </c>
      <c r="E235" s="1849">
        <v>1624.512502840515</v>
      </c>
      <c r="F235" s="1758">
        <v>810</v>
      </c>
      <c r="G235" s="1760">
        <f t="shared" si="3"/>
        <v>160.70973303736969</v>
      </c>
    </row>
    <row r="236" spans="1:7">
      <c r="A236" s="36" t="s">
        <v>1135</v>
      </c>
      <c r="B236" s="42" t="s">
        <v>6529</v>
      </c>
      <c r="C236" s="1135" t="s">
        <v>6318</v>
      </c>
      <c r="D236" s="1985">
        <f>сводн.данные!N241</f>
        <v>3779.8719183238472</v>
      </c>
      <c r="E236" s="1849">
        <v>3667.0381435036752</v>
      </c>
      <c r="F236" s="1758">
        <v>0</v>
      </c>
      <c r="G236" s="1760">
        <f t="shared" si="3"/>
        <v>112.83377482017204</v>
      </c>
    </row>
    <row r="237" spans="1:7">
      <c r="A237" s="36" t="s">
        <v>1137</v>
      </c>
      <c r="B237" s="42" t="s">
        <v>6530</v>
      </c>
      <c r="C237" s="1135" t="s">
        <v>6318</v>
      </c>
      <c r="D237" s="1985">
        <f>сводн.данные!N242</f>
        <v>3214.8597092734813</v>
      </c>
      <c r="E237" s="1849">
        <v>2841.1119577767213</v>
      </c>
      <c r="F237" s="1758">
        <v>0</v>
      </c>
      <c r="G237" s="1760">
        <f t="shared" si="3"/>
        <v>373.74775149675997</v>
      </c>
    </row>
    <row r="238" spans="1:7">
      <c r="A238" s="36" t="s">
        <v>1139</v>
      </c>
      <c r="B238" s="42" t="s">
        <v>6531</v>
      </c>
      <c r="C238" s="1135" t="s">
        <v>6318</v>
      </c>
      <c r="D238" s="1985">
        <f>сводн.данные!N243</f>
        <v>5064.6772070675424</v>
      </c>
      <c r="E238" s="1849">
        <v>4755.9212181663206</v>
      </c>
      <c r="F238" s="1758">
        <v>425</v>
      </c>
      <c r="G238" s="1760">
        <f t="shared" si="3"/>
        <v>308.75598890122183</v>
      </c>
    </row>
    <row r="239" spans="1:7">
      <c r="A239" s="36" t="s">
        <v>1141</v>
      </c>
      <c r="B239" s="42" t="s">
        <v>6532</v>
      </c>
      <c r="C239" s="1135" t="s">
        <v>6318</v>
      </c>
      <c r="D239" s="1985">
        <f>сводн.данные!N244</f>
        <v>4954.7519836421179</v>
      </c>
      <c r="E239" s="1849">
        <v>4579.3492546167217</v>
      </c>
      <c r="F239" s="1758">
        <v>1730</v>
      </c>
      <c r="G239" s="1760">
        <f t="shared" si="3"/>
        <v>375.40272902539618</v>
      </c>
    </row>
    <row r="240" spans="1:7">
      <c r="A240" s="36" t="s">
        <v>1143</v>
      </c>
      <c r="B240" s="42" t="s">
        <v>6533</v>
      </c>
      <c r="C240" s="1135" t="s">
        <v>6318</v>
      </c>
      <c r="D240" s="1985">
        <f>сводн.данные!N245</f>
        <v>1476.5359532652244</v>
      </c>
      <c r="E240" s="1849">
        <v>1307.6976006846267</v>
      </c>
      <c r="F240" s="1758">
        <v>350</v>
      </c>
      <c r="G240" s="1760">
        <f t="shared" si="3"/>
        <v>168.83835258059776</v>
      </c>
    </row>
    <row r="241" spans="1:7">
      <c r="A241" s="36" t="s">
        <v>1145</v>
      </c>
      <c r="B241" s="12" t="s">
        <v>6534</v>
      </c>
      <c r="C241" s="1135" t="s">
        <v>6318</v>
      </c>
      <c r="D241" s="1985">
        <f>сводн.данные!N246</f>
        <v>7159.3078827845738</v>
      </c>
      <c r="E241" s="1849">
        <v>6925.7541731478796</v>
      </c>
      <c r="F241" s="1758">
        <v>1655</v>
      </c>
      <c r="G241" s="1760">
        <f t="shared" si="3"/>
        <v>233.55370963669429</v>
      </c>
    </row>
    <row r="242" spans="1:7">
      <c r="A242" s="36" t="s">
        <v>1147</v>
      </c>
      <c r="B242" s="12" t="s">
        <v>6535</v>
      </c>
      <c r="C242" s="1135" t="s">
        <v>6318</v>
      </c>
      <c r="D242" s="1985">
        <f>сводн.данные!N247</f>
        <v>8132.8391681961102</v>
      </c>
      <c r="E242" s="1849">
        <v>7805.8801279027666</v>
      </c>
      <c r="F242" s="1758">
        <v>1325</v>
      </c>
      <c r="G242" s="1760">
        <f t="shared" si="3"/>
        <v>326.95904029334361</v>
      </c>
    </row>
    <row r="243" spans="1:7">
      <c r="A243" s="36" t="s">
        <v>1149</v>
      </c>
      <c r="B243" s="12" t="s">
        <v>6536</v>
      </c>
      <c r="C243" s="1135" t="s">
        <v>6318</v>
      </c>
      <c r="D243" s="1985">
        <f>сводн.данные!N248</f>
        <v>7955.6035800142481</v>
      </c>
      <c r="E243" s="1849">
        <v>7734.7089888990486</v>
      </c>
      <c r="F243" s="1758">
        <v>1300</v>
      </c>
      <c r="G243" s="1760">
        <f t="shared" si="3"/>
        <v>220.89459111519955</v>
      </c>
    </row>
    <row r="244" spans="1:7">
      <c r="A244" s="36" t="s">
        <v>1151</v>
      </c>
      <c r="B244" s="12" t="s">
        <v>6537</v>
      </c>
      <c r="C244" s="1135" t="s">
        <v>6318</v>
      </c>
      <c r="D244" s="1985">
        <f>сводн.данные!N249</f>
        <v>6667.9730208049332</v>
      </c>
      <c r="E244" s="1849">
        <v>6178.2957845950123</v>
      </c>
      <c r="F244" s="1758">
        <v>800</v>
      </c>
      <c r="G244" s="1760">
        <f t="shared" si="3"/>
        <v>489.67723620992092</v>
      </c>
    </row>
    <row r="245" spans="1:7" ht="30">
      <c r="A245" s="36" t="s">
        <v>1153</v>
      </c>
      <c r="B245" s="12" t="s">
        <v>6538</v>
      </c>
      <c r="C245" s="1135" t="s">
        <v>6318</v>
      </c>
      <c r="D245" s="1985">
        <f>сводн.данные!N250</f>
        <v>5805.2594779620613</v>
      </c>
      <c r="E245" s="1849">
        <v>5338.0888975172802</v>
      </c>
      <c r="F245" s="1758">
        <v>0</v>
      </c>
      <c r="G245" s="1760">
        <f t="shared" si="3"/>
        <v>467.17058044478108</v>
      </c>
    </row>
    <row r="246" spans="1:7" ht="30">
      <c r="A246" s="36" t="s">
        <v>1155</v>
      </c>
      <c r="B246" s="12" t="s">
        <v>6539</v>
      </c>
      <c r="C246" s="1135" t="s">
        <v>6318</v>
      </c>
      <c r="D246" s="1985">
        <f>сводн.данные!N251</f>
        <v>5620.3311086561707</v>
      </c>
      <c r="E246" s="1849">
        <v>4986.0117229160414</v>
      </c>
      <c r="F246" s="1758">
        <v>0</v>
      </c>
      <c r="G246" s="1760">
        <f t="shared" si="3"/>
        <v>634.31938574012929</v>
      </c>
    </row>
    <row r="247" spans="1:7">
      <c r="A247" s="36" t="s">
        <v>1157</v>
      </c>
      <c r="B247" s="12" t="s">
        <v>6540</v>
      </c>
      <c r="C247" s="1135" t="s">
        <v>6318</v>
      </c>
      <c r="D247" s="1985">
        <f>сводн.данные!N252</f>
        <v>8268.34744904525</v>
      </c>
      <c r="E247" s="1849">
        <v>7610.7235699732764</v>
      </c>
      <c r="F247" s="1758">
        <v>1640</v>
      </c>
      <c r="G247" s="1760">
        <f t="shared" si="3"/>
        <v>657.62387907197353</v>
      </c>
    </row>
    <row r="248" spans="1:7">
      <c r="A248" s="36" t="s">
        <v>1159</v>
      </c>
      <c r="B248" s="12" t="s">
        <v>6541</v>
      </c>
      <c r="C248" s="1135" t="s">
        <v>6318</v>
      </c>
      <c r="D248" s="1985">
        <f>сводн.данные!N253</f>
        <v>4769.2109021520782</v>
      </c>
      <c r="E248" s="1849">
        <v>4326.7531933191249</v>
      </c>
      <c r="F248" s="1758">
        <v>730</v>
      </c>
      <c r="G248" s="1760">
        <f t="shared" si="3"/>
        <v>442.45770883295336</v>
      </c>
    </row>
    <row r="249" spans="1:7">
      <c r="A249" s="36" t="s">
        <v>1161</v>
      </c>
      <c r="B249" s="12" t="s">
        <v>6542</v>
      </c>
      <c r="C249" s="1135" t="s">
        <v>6318</v>
      </c>
      <c r="D249" s="1985">
        <f>сводн.данные!N254</f>
        <v>9685.6858920950581</v>
      </c>
      <c r="E249" s="1849">
        <v>8980.8883652147579</v>
      </c>
      <c r="F249" s="1758">
        <v>1540</v>
      </c>
      <c r="G249" s="1760">
        <f t="shared" si="3"/>
        <v>704.79752688030021</v>
      </c>
    </row>
    <row r="250" spans="1:7">
      <c r="A250" s="36" t="s">
        <v>1163</v>
      </c>
      <c r="B250" s="12" t="s">
        <v>6543</v>
      </c>
      <c r="C250" s="1135" t="s">
        <v>6318</v>
      </c>
      <c r="D250" s="1985">
        <f>сводн.данные!N255</f>
        <v>5914.3781987311431</v>
      </c>
      <c r="E250" s="1849">
        <v>5318.4968845906587</v>
      </c>
      <c r="F250" s="1758">
        <v>1650</v>
      </c>
      <c r="G250" s="1760">
        <f t="shared" si="3"/>
        <v>595.88131414048439</v>
      </c>
    </row>
    <row r="251" spans="1:7">
      <c r="A251" s="36" t="s">
        <v>1165</v>
      </c>
      <c r="B251" s="12" t="s">
        <v>6544</v>
      </c>
      <c r="C251" s="1135" t="s">
        <v>6318</v>
      </c>
      <c r="D251" s="1985">
        <f>сводн.данные!N256</f>
        <v>21999.812431945851</v>
      </c>
      <c r="E251" s="1849">
        <v>21905.190090294909</v>
      </c>
      <c r="F251" s="1758">
        <v>1275</v>
      </c>
      <c r="G251" s="1760">
        <f t="shared" si="3"/>
        <v>94.622341650941962</v>
      </c>
    </row>
    <row r="252" spans="1:7" ht="30">
      <c r="A252" s="36" t="s">
        <v>1167</v>
      </c>
      <c r="B252" s="38" t="s">
        <v>6545</v>
      </c>
      <c r="C252" s="1135" t="s">
        <v>6318</v>
      </c>
      <c r="D252" s="1985">
        <f>сводн.данные!N257</f>
        <v>29471.281788719425</v>
      </c>
      <c r="E252" s="1849">
        <v>29357.847841283387</v>
      </c>
      <c r="F252" s="1758">
        <v>0</v>
      </c>
      <c r="G252" s="1760">
        <f t="shared" si="3"/>
        <v>113.43394743603858</v>
      </c>
    </row>
    <row r="253" spans="1:7">
      <c r="A253" s="36" t="s">
        <v>1169</v>
      </c>
      <c r="B253" s="38" t="s">
        <v>1170</v>
      </c>
      <c r="C253" s="1135" t="s">
        <v>6318</v>
      </c>
      <c r="D253" s="1985">
        <f>сводн.данные!N258</f>
        <v>6596.6991819925825</v>
      </c>
      <c r="E253" s="1849">
        <v>6222.0991880558449</v>
      </c>
      <c r="F253" s="1758">
        <v>1825</v>
      </c>
      <c r="G253" s="1760">
        <f t="shared" si="3"/>
        <v>374.59999393673752</v>
      </c>
    </row>
    <row r="254" spans="1:7">
      <c r="A254" s="36" t="s">
        <v>1171</v>
      </c>
      <c r="B254" s="38" t="s">
        <v>1172</v>
      </c>
      <c r="C254" s="1135" t="s">
        <v>6318</v>
      </c>
      <c r="D254" s="1985">
        <f>сводн.данные!N259</f>
        <v>6630.2219024239912</v>
      </c>
      <c r="E254" s="1849">
        <v>6133.241456591687</v>
      </c>
      <c r="F254" s="1758">
        <v>1325</v>
      </c>
      <c r="G254" s="1760">
        <f t="shared" si="3"/>
        <v>496.98044583230421</v>
      </c>
    </row>
    <row r="255" spans="1:7">
      <c r="A255" s="36" t="s">
        <v>1173</v>
      </c>
      <c r="B255" s="38" t="s">
        <v>1174</v>
      </c>
      <c r="C255" s="1135" t="s">
        <v>6318</v>
      </c>
      <c r="D255" s="1985">
        <f>сводн.данные!N260</f>
        <v>6355.6527741389455</v>
      </c>
      <c r="E255" s="1849">
        <v>5942.8586021148021</v>
      </c>
      <c r="F255" s="1758">
        <v>1325</v>
      </c>
      <c r="G255" s="1760">
        <f t="shared" si="3"/>
        <v>412.79417202414334</v>
      </c>
    </row>
    <row r="256" spans="1:7">
      <c r="A256" s="36" t="s">
        <v>1175</v>
      </c>
      <c r="B256" s="38" t="s">
        <v>1176</v>
      </c>
      <c r="C256" s="1135" t="s">
        <v>6318</v>
      </c>
      <c r="D256" s="1985">
        <f>сводн.данные!N261</f>
        <v>22653.046630678349</v>
      </c>
      <c r="E256" s="1849">
        <v>22375.003756609771</v>
      </c>
      <c r="F256" s="1758">
        <v>2465</v>
      </c>
      <c r="G256" s="1760">
        <f t="shared" si="3"/>
        <v>278.04287406857839</v>
      </c>
    </row>
    <row r="257" spans="1:7" ht="30">
      <c r="A257" s="36" t="s">
        <v>1177</v>
      </c>
      <c r="B257" s="38" t="s">
        <v>6546</v>
      </c>
      <c r="C257" s="1135" t="s">
        <v>6318</v>
      </c>
      <c r="D257" s="1985">
        <f>сводн.данные!N262</f>
        <v>20704.917011977006</v>
      </c>
      <c r="E257" s="1849">
        <v>20138.358709324144</v>
      </c>
      <c r="F257" s="1758">
        <v>0</v>
      </c>
      <c r="G257" s="1760">
        <f t="shared" si="3"/>
        <v>566.55830265286204</v>
      </c>
    </row>
    <row r="258" spans="1:7" ht="30">
      <c r="A258" s="36" t="s">
        <v>1179</v>
      </c>
      <c r="B258" s="38" t="s">
        <v>6547</v>
      </c>
      <c r="C258" s="1135" t="s">
        <v>6318</v>
      </c>
      <c r="D258" s="1985">
        <f>сводн.данные!N263</f>
        <v>6767.0731768790902</v>
      </c>
      <c r="E258" s="1849">
        <v>6367.5021709502462</v>
      </c>
      <c r="F258" s="1758">
        <v>640</v>
      </c>
      <c r="G258" s="1760">
        <f t="shared" si="3"/>
        <v>399.57100592884399</v>
      </c>
    </row>
    <row r="259" spans="1:7">
      <c r="A259" s="36" t="s">
        <v>1181</v>
      </c>
      <c r="B259" s="38" t="s">
        <v>6548</v>
      </c>
      <c r="C259" s="1135" t="s">
        <v>6318</v>
      </c>
      <c r="D259" s="1985">
        <f>сводн.данные!N264</f>
        <v>26980.804701086698</v>
      </c>
      <c r="E259" s="1849">
        <v>26348.050073036193</v>
      </c>
      <c r="F259" s="1758">
        <v>31715</v>
      </c>
      <c r="G259" s="1760">
        <f t="shared" si="3"/>
        <v>632.75462805050483</v>
      </c>
    </row>
    <row r="260" spans="1:7">
      <c r="A260" s="36" t="s">
        <v>1183</v>
      </c>
      <c r="B260" s="38" t="s">
        <v>6549</v>
      </c>
      <c r="C260" s="1135" t="s">
        <v>6318</v>
      </c>
      <c r="D260" s="1985">
        <f>сводн.данные!N265</f>
        <v>1143.5930253511508</v>
      </c>
      <c r="E260" s="1849">
        <v>1053.263073814604</v>
      </c>
      <c r="F260" s="1758">
        <v>280</v>
      </c>
      <c r="G260" s="1760">
        <f t="shared" si="3"/>
        <v>90.329951536546787</v>
      </c>
    </row>
    <row r="261" spans="1:7">
      <c r="A261" s="36" t="s">
        <v>1185</v>
      </c>
      <c r="B261" s="38" t="s">
        <v>6550</v>
      </c>
      <c r="C261" s="1135" t="s">
        <v>6318</v>
      </c>
      <c r="D261" s="1985">
        <f>сводн.данные!N266</f>
        <v>9354.1847696031327</v>
      </c>
      <c r="E261" s="1849">
        <v>8913.1125198632835</v>
      </c>
      <c r="F261" s="1758">
        <v>0</v>
      </c>
      <c r="G261" s="1760">
        <f t="shared" si="3"/>
        <v>441.07224973984921</v>
      </c>
    </row>
    <row r="262" spans="1:7">
      <c r="A262" s="36" t="s">
        <v>1187</v>
      </c>
      <c r="B262" s="38" t="s">
        <v>6551</v>
      </c>
      <c r="C262" s="1135" t="s">
        <v>6318</v>
      </c>
      <c r="D262" s="1985">
        <f>сводн.данные!N267</f>
        <v>2722.5611517053881</v>
      </c>
      <c r="E262" s="1849">
        <v>2432.4219616253067</v>
      </c>
      <c r="F262" s="1758">
        <v>1670</v>
      </c>
      <c r="G262" s="1760">
        <f t="shared" si="3"/>
        <v>290.13919008008133</v>
      </c>
    </row>
    <row r="263" spans="1:7">
      <c r="A263" s="36" t="s">
        <v>1189</v>
      </c>
      <c r="B263" s="38" t="s">
        <v>6552</v>
      </c>
      <c r="C263" s="1135" t="s">
        <v>6318</v>
      </c>
      <c r="D263" s="1985">
        <f>сводн.данные!N268</f>
        <v>2892.6479517053876</v>
      </c>
      <c r="E263" s="1849">
        <v>2550.4863616253065</v>
      </c>
      <c r="F263" s="1758">
        <v>3060</v>
      </c>
      <c r="G263" s="1760">
        <f t="shared" si="3"/>
        <v>342.16159008008117</v>
      </c>
    </row>
    <row r="264" spans="1:7" ht="42.75">
      <c r="A264" s="43" t="s">
        <v>1191</v>
      </c>
      <c r="B264" s="41" t="s">
        <v>6553</v>
      </c>
      <c r="C264" s="1920"/>
      <c r="D264" s="1987"/>
      <c r="E264" s="1737"/>
      <c r="F264" s="1759"/>
      <c r="G264" s="1762"/>
    </row>
    <row r="265" spans="1:7" ht="18" customHeight="1">
      <c r="A265" s="36" t="s">
        <v>1193</v>
      </c>
      <c r="B265" s="12" t="s">
        <v>6481</v>
      </c>
      <c r="C265" s="1135" t="s">
        <v>6318</v>
      </c>
      <c r="D265" s="1985">
        <f>сводн.данные!N270</f>
        <v>993.77681002559927</v>
      </c>
      <c r="E265" s="1849">
        <v>906.1982809567354</v>
      </c>
      <c r="F265" s="1758">
        <v>310</v>
      </c>
      <c r="G265" s="1760">
        <f t="shared" si="3"/>
        <v>87.578529068863872</v>
      </c>
    </row>
    <row r="266" spans="1:7">
      <c r="A266" s="36" t="s">
        <v>1194</v>
      </c>
      <c r="B266" s="12" t="s">
        <v>6484</v>
      </c>
      <c r="C266" s="1135" t="s">
        <v>6318</v>
      </c>
      <c r="D266" s="1985">
        <f>сводн.данные!N271</f>
        <v>2254.8162146201439</v>
      </c>
      <c r="E266" s="1849">
        <v>1951.5876893472418</v>
      </c>
      <c r="F266" s="1758">
        <v>1290</v>
      </c>
      <c r="G266" s="1760">
        <f t="shared" si="3"/>
        <v>303.22852527290206</v>
      </c>
    </row>
    <row r="267" spans="1:7">
      <c r="A267" s="36" t="s">
        <v>1195</v>
      </c>
      <c r="B267" s="12" t="s">
        <v>6554</v>
      </c>
      <c r="C267" s="1135" t="s">
        <v>6318</v>
      </c>
      <c r="D267" s="1985">
        <f>сводн.данные!N272</f>
        <v>2868.3268532656939</v>
      </c>
      <c r="E267" s="1849">
        <v>2280.0564258590489</v>
      </c>
      <c r="F267" s="1758">
        <v>0</v>
      </c>
      <c r="G267" s="1760">
        <f t="shared" si="3"/>
        <v>588.27042740664501</v>
      </c>
    </row>
    <row r="268" spans="1:7">
      <c r="A268" s="36" t="s">
        <v>1197</v>
      </c>
      <c r="B268" s="12" t="s">
        <v>6483</v>
      </c>
      <c r="C268" s="1135" t="s">
        <v>6318</v>
      </c>
      <c r="D268" s="1985">
        <f>сводн.данные!N273</f>
        <v>2997.7760425346869</v>
      </c>
      <c r="E268" s="1849">
        <v>2550.2030049412861</v>
      </c>
      <c r="F268" s="1758">
        <v>0</v>
      </c>
      <c r="G268" s="1760">
        <f t="shared" si="3"/>
        <v>447.57303759340084</v>
      </c>
    </row>
    <row r="269" spans="1:7">
      <c r="A269" s="36" t="s">
        <v>1199</v>
      </c>
      <c r="B269" s="12" t="s">
        <v>6528</v>
      </c>
      <c r="C269" s="1135" t="s">
        <v>6318</v>
      </c>
      <c r="D269" s="1985">
        <f>сводн.данные!N274</f>
        <v>3500.6117739046113</v>
      </c>
      <c r="E269" s="1849">
        <v>3238.2021547752101</v>
      </c>
      <c r="F269" s="1758">
        <v>1200</v>
      </c>
      <c r="G269" s="1760">
        <f t="shared" si="3"/>
        <v>262.40961912940111</v>
      </c>
    </row>
    <row r="270" spans="1:7">
      <c r="A270" s="36" t="s">
        <v>1200</v>
      </c>
      <c r="B270" s="12" t="s">
        <v>6529</v>
      </c>
      <c r="C270" s="1135" t="s">
        <v>6318</v>
      </c>
      <c r="D270" s="1985">
        <f>сводн.данные!N275</f>
        <v>4629.8403841862582</v>
      </c>
      <c r="E270" s="1849">
        <v>4241.2613010312944</v>
      </c>
      <c r="F270" s="1758">
        <v>0</v>
      </c>
      <c r="G270" s="1760">
        <f t="shared" si="3"/>
        <v>388.57908315496388</v>
      </c>
    </row>
    <row r="271" spans="1:7" ht="30">
      <c r="A271" s="36" t="s">
        <v>1201</v>
      </c>
      <c r="B271" s="12" t="s">
        <v>6555</v>
      </c>
      <c r="C271" s="1135" t="s">
        <v>6318</v>
      </c>
      <c r="D271" s="1985">
        <f>сводн.данные!N276</f>
        <v>2117.7572751119706</v>
      </c>
      <c r="E271" s="1849">
        <v>1966.7179593802985</v>
      </c>
      <c r="F271" s="1758">
        <v>375</v>
      </c>
      <c r="G271" s="1760">
        <f t="shared" ref="G271:G334" si="4">D271-E271</f>
        <v>151.0393157316721</v>
      </c>
    </row>
    <row r="272" spans="1:7">
      <c r="A272" s="36" t="s">
        <v>1203</v>
      </c>
      <c r="B272" s="12" t="s">
        <v>6536</v>
      </c>
      <c r="C272" s="1135" t="s">
        <v>6318</v>
      </c>
      <c r="D272" s="1985">
        <f>сводн.данные!N277</f>
        <v>7993.4300082702903</v>
      </c>
      <c r="E272" s="1849">
        <v>7510.6843688763938</v>
      </c>
      <c r="F272" s="1758">
        <v>1295</v>
      </c>
      <c r="G272" s="1760">
        <f t="shared" si="4"/>
        <v>482.74563939389645</v>
      </c>
    </row>
    <row r="273" spans="1:7">
      <c r="A273" s="36" t="s">
        <v>1204</v>
      </c>
      <c r="B273" s="12" t="s">
        <v>6556</v>
      </c>
      <c r="C273" s="1135" t="s">
        <v>6318</v>
      </c>
      <c r="D273" s="1985">
        <f>сводн.данные!N278</f>
        <v>6523.1567402503588</v>
      </c>
      <c r="E273" s="1849">
        <v>6062.0353433222681</v>
      </c>
      <c r="F273" s="1758">
        <v>1525</v>
      </c>
      <c r="G273" s="1760">
        <f t="shared" si="4"/>
        <v>461.12139692809069</v>
      </c>
    </row>
    <row r="274" spans="1:7">
      <c r="A274" s="36" t="s">
        <v>1205</v>
      </c>
      <c r="B274" s="12" t="s">
        <v>6557</v>
      </c>
      <c r="C274" s="1135" t="s">
        <v>6318</v>
      </c>
      <c r="D274" s="1985">
        <f>сводн.данные!N279</f>
        <v>8102.933138569264</v>
      </c>
      <c r="E274" s="1849">
        <v>7611.8166931394335</v>
      </c>
      <c r="F274" s="1758">
        <v>1325</v>
      </c>
      <c r="G274" s="1760">
        <f t="shared" si="4"/>
        <v>491.11644542983049</v>
      </c>
    </row>
    <row r="275" spans="1:7">
      <c r="A275" s="36" t="s">
        <v>1206</v>
      </c>
      <c r="B275" s="12" t="s">
        <v>6558</v>
      </c>
      <c r="C275" s="1135" t="s">
        <v>6318</v>
      </c>
      <c r="D275" s="1985">
        <f>сводн.данные!N280</f>
        <v>7039.0226319560406</v>
      </c>
      <c r="E275" s="1849">
        <v>6463.2784190611656</v>
      </c>
      <c r="F275" s="1758">
        <v>1525</v>
      </c>
      <c r="G275" s="1760">
        <f t="shared" si="4"/>
        <v>575.74421289487509</v>
      </c>
    </row>
    <row r="276" spans="1:7">
      <c r="A276" s="36" t="s">
        <v>1207</v>
      </c>
      <c r="B276" s="12" t="s">
        <v>6559</v>
      </c>
      <c r="C276" s="1135" t="s">
        <v>6318</v>
      </c>
      <c r="D276" s="1985">
        <f>сводн.данные!N281</f>
        <v>1816.2368176512675</v>
      </c>
      <c r="E276" s="1849">
        <v>1625.429907488799</v>
      </c>
      <c r="F276" s="1758">
        <v>350</v>
      </c>
      <c r="G276" s="1760">
        <f t="shared" si="4"/>
        <v>190.80691016246851</v>
      </c>
    </row>
    <row r="277" spans="1:7" ht="30">
      <c r="A277" s="36" t="s">
        <v>1208</v>
      </c>
      <c r="B277" s="12" t="s">
        <v>6538</v>
      </c>
      <c r="C277" s="1135" t="s">
        <v>6318</v>
      </c>
      <c r="D277" s="1985">
        <f>сводн.данные!N282</f>
        <v>6070.4705837957672</v>
      </c>
      <c r="E277" s="1849">
        <v>5485.2573548371001</v>
      </c>
      <c r="F277" s="1758">
        <v>1320</v>
      </c>
      <c r="G277" s="1760">
        <f t="shared" si="4"/>
        <v>585.21322895866706</v>
      </c>
    </row>
    <row r="278" spans="1:7" ht="30">
      <c r="A278" s="36" t="s">
        <v>1210</v>
      </c>
      <c r="B278" s="12" t="s">
        <v>6539</v>
      </c>
      <c r="C278" s="1135" t="s">
        <v>6318</v>
      </c>
      <c r="D278" s="1985">
        <f>сводн.данные!N283</f>
        <v>5897.9844320627526</v>
      </c>
      <c r="E278" s="1849">
        <v>5254.0986442907051</v>
      </c>
      <c r="F278" s="1758">
        <v>1320</v>
      </c>
      <c r="G278" s="1760">
        <f t="shared" si="4"/>
        <v>643.88578777204748</v>
      </c>
    </row>
    <row r="279" spans="1:7">
      <c r="A279" s="36" t="s">
        <v>1211</v>
      </c>
      <c r="B279" s="12" t="s">
        <v>6540</v>
      </c>
      <c r="C279" s="1135" t="s">
        <v>6318</v>
      </c>
      <c r="D279" s="1985">
        <f>сводн.данные!N284</f>
        <v>8301.6244215424922</v>
      </c>
      <c r="E279" s="1849">
        <v>7681.2357016037504</v>
      </c>
      <c r="F279" s="1758">
        <v>1640</v>
      </c>
      <c r="G279" s="1760">
        <f t="shared" si="4"/>
        <v>620.38871993874181</v>
      </c>
    </row>
    <row r="280" spans="1:7">
      <c r="A280" s="36" t="s">
        <v>1212</v>
      </c>
      <c r="B280" s="12" t="s">
        <v>6560</v>
      </c>
      <c r="C280" s="1135" t="s">
        <v>6318</v>
      </c>
      <c r="D280" s="1985">
        <f>сводн.данные!N285</f>
        <v>5715.4656276468058</v>
      </c>
      <c r="E280" s="1849">
        <v>5231.3988641824963</v>
      </c>
      <c r="F280" s="1758">
        <v>1380</v>
      </c>
      <c r="G280" s="1760">
        <f t="shared" si="4"/>
        <v>484.06676346430959</v>
      </c>
    </row>
    <row r="281" spans="1:7">
      <c r="A281" s="36" t="s">
        <v>1213</v>
      </c>
      <c r="B281" s="12" t="s">
        <v>6561</v>
      </c>
      <c r="C281" s="1135" t="s">
        <v>6318</v>
      </c>
      <c r="D281" s="1985">
        <f>сводн.данные!N286</f>
        <v>9563.2061487328901</v>
      </c>
      <c r="E281" s="1849">
        <v>8889.7617779131706</v>
      </c>
      <c r="F281" s="1758">
        <v>1540</v>
      </c>
      <c r="G281" s="1760">
        <f t="shared" si="4"/>
        <v>673.44437081971955</v>
      </c>
    </row>
    <row r="282" spans="1:7">
      <c r="A282" s="36" t="s">
        <v>1214</v>
      </c>
      <c r="B282" s="12" t="s">
        <v>6562</v>
      </c>
      <c r="C282" s="1135" t="s">
        <v>6318</v>
      </c>
      <c r="D282" s="1985">
        <f>сводн.данные!N287</f>
        <v>5766.6721595880426</v>
      </c>
      <c r="E282" s="1849">
        <v>5410.0400567570396</v>
      </c>
      <c r="F282" s="1758">
        <v>1525</v>
      </c>
      <c r="G282" s="1760">
        <f t="shared" si="4"/>
        <v>356.63210283100307</v>
      </c>
    </row>
    <row r="283" spans="1:7" ht="30">
      <c r="A283" s="36" t="s">
        <v>1215</v>
      </c>
      <c r="B283" s="12" t="s">
        <v>6563</v>
      </c>
      <c r="C283" s="1135" t="s">
        <v>6318</v>
      </c>
      <c r="D283" s="1985">
        <f>сводн.данные!N288</f>
        <v>7221.0602786425725</v>
      </c>
      <c r="E283" s="1849">
        <v>6516.9423372965266</v>
      </c>
      <c r="F283" s="1758">
        <v>1245</v>
      </c>
      <c r="G283" s="1760">
        <f t="shared" si="4"/>
        <v>704.11794134604588</v>
      </c>
    </row>
    <row r="284" spans="1:7">
      <c r="A284" s="36" t="s">
        <v>1217</v>
      </c>
      <c r="B284" s="12" t="s">
        <v>6564</v>
      </c>
      <c r="C284" s="1135" t="s">
        <v>6318</v>
      </c>
      <c r="D284" s="1985">
        <f>сводн.данные!N289</f>
        <v>26004.161466840775</v>
      </c>
      <c r="E284" s="1849">
        <v>25716.899939805353</v>
      </c>
      <c r="F284" s="1758">
        <v>4910</v>
      </c>
      <c r="G284" s="1760">
        <f t="shared" si="4"/>
        <v>287.26152703542175</v>
      </c>
    </row>
    <row r="285" spans="1:7">
      <c r="A285" s="36" t="s">
        <v>1219</v>
      </c>
      <c r="B285" s="12" t="s">
        <v>6510</v>
      </c>
      <c r="C285" s="1135" t="s">
        <v>6318</v>
      </c>
      <c r="D285" s="1985">
        <f>сводн.данные!N290</f>
        <v>26065.689277080455</v>
      </c>
      <c r="E285" s="1849">
        <v>25847.181951041701</v>
      </c>
      <c r="F285" s="1758">
        <v>2880</v>
      </c>
      <c r="G285" s="1760">
        <f t="shared" si="4"/>
        <v>218.5073260387544</v>
      </c>
    </row>
    <row r="286" spans="1:7" ht="17.25" customHeight="1">
      <c r="A286" s="36" t="s">
        <v>1221</v>
      </c>
      <c r="B286" s="12" t="s">
        <v>6565</v>
      </c>
      <c r="C286" s="1135" t="s">
        <v>6318</v>
      </c>
      <c r="D286" s="1985">
        <f>сводн.данные!N291</f>
        <v>3554.9317212108726</v>
      </c>
      <c r="E286" s="1849">
        <v>3001.466805817854</v>
      </c>
      <c r="F286" s="1758">
        <v>685</v>
      </c>
      <c r="G286" s="1760">
        <f t="shared" si="4"/>
        <v>553.4649153930186</v>
      </c>
    </row>
    <row r="287" spans="1:7">
      <c r="A287" s="36" t="s">
        <v>1223</v>
      </c>
      <c r="B287" s="38" t="s">
        <v>6566</v>
      </c>
      <c r="C287" s="1135" t="s">
        <v>6318</v>
      </c>
      <c r="D287" s="1985">
        <f>сводн.данные!N292</f>
        <v>21131.8352240682</v>
      </c>
      <c r="E287" s="1849">
        <v>20788.888957618139</v>
      </c>
      <c r="F287" s="1758">
        <v>3055</v>
      </c>
      <c r="G287" s="1760">
        <f t="shared" si="4"/>
        <v>342.94626645006065</v>
      </c>
    </row>
    <row r="288" spans="1:7">
      <c r="A288" s="36" t="s">
        <v>1225</v>
      </c>
      <c r="B288" s="38" t="s">
        <v>6482</v>
      </c>
      <c r="C288" s="1135" t="s">
        <v>6318</v>
      </c>
      <c r="D288" s="1985">
        <f>сводн.данные!N293</f>
        <v>1471.3454917006031</v>
      </c>
      <c r="E288" s="1849">
        <v>1355.2234985326086</v>
      </c>
      <c r="F288" s="1758">
        <v>280</v>
      </c>
      <c r="G288" s="1760">
        <f t="shared" si="4"/>
        <v>116.12199316799456</v>
      </c>
    </row>
    <row r="289" spans="1:7">
      <c r="A289" s="36" t="s">
        <v>1226</v>
      </c>
      <c r="B289" s="38" t="s">
        <v>6567</v>
      </c>
      <c r="C289" s="1135" t="s">
        <v>6318</v>
      </c>
      <c r="D289" s="1985">
        <f>сводн.данные!N294</f>
        <v>1471.3454917006031</v>
      </c>
      <c r="E289" s="1849">
        <v>1355.2234985326086</v>
      </c>
      <c r="F289" s="1758">
        <v>280</v>
      </c>
      <c r="G289" s="1760">
        <f t="shared" si="4"/>
        <v>116.12199316799456</v>
      </c>
    </row>
    <row r="290" spans="1:7">
      <c r="A290" s="36" t="s">
        <v>1228</v>
      </c>
      <c r="B290" s="38" t="s">
        <v>6568</v>
      </c>
      <c r="C290" s="1135" t="s">
        <v>6318</v>
      </c>
      <c r="D290" s="1985">
        <f>сводн.данные!N295</f>
        <v>1471.3454917006031</v>
      </c>
      <c r="E290" s="1849">
        <v>1355.2234985326086</v>
      </c>
      <c r="F290" s="1758">
        <v>280</v>
      </c>
      <c r="G290" s="1760">
        <f t="shared" si="4"/>
        <v>116.12199316799456</v>
      </c>
    </row>
    <row r="291" spans="1:7">
      <c r="A291" s="36" t="s">
        <v>1230</v>
      </c>
      <c r="B291" s="38" t="s">
        <v>6569</v>
      </c>
      <c r="C291" s="1135" t="s">
        <v>6318</v>
      </c>
      <c r="D291" s="1985">
        <f>сводн.данные!N296</f>
        <v>8242.9215883807083</v>
      </c>
      <c r="E291" s="1849">
        <v>8043.3561929806829</v>
      </c>
      <c r="F291" s="1758">
        <v>0</v>
      </c>
      <c r="G291" s="1760">
        <f t="shared" si="4"/>
        <v>199.56539540002541</v>
      </c>
    </row>
    <row r="292" spans="1:7" ht="28.5">
      <c r="A292" s="43" t="s">
        <v>1232</v>
      </c>
      <c r="B292" s="41" t="s">
        <v>6570</v>
      </c>
      <c r="C292" s="1920"/>
      <c r="D292" s="1987"/>
      <c r="E292" s="1737"/>
      <c r="F292" s="1759"/>
      <c r="G292" s="1759"/>
    </row>
    <row r="293" spans="1:7" ht="18" customHeight="1">
      <c r="A293" s="36" t="s">
        <v>1234</v>
      </c>
      <c r="B293" s="12" t="s">
        <v>6481</v>
      </c>
      <c r="C293" s="1135" t="s">
        <v>6318</v>
      </c>
      <c r="D293" s="1985">
        <f>сводн.данные!N298</f>
        <v>989.25873773644264</v>
      </c>
      <c r="E293" s="1849">
        <v>905.06449410866276</v>
      </c>
      <c r="F293" s="1758">
        <v>280</v>
      </c>
      <c r="G293" s="1760">
        <f t="shared" si="4"/>
        <v>84.194243627779883</v>
      </c>
    </row>
    <row r="294" spans="1:7" ht="17.25" customHeight="1">
      <c r="A294" s="36" t="s">
        <v>1235</v>
      </c>
      <c r="B294" s="12" t="s">
        <v>6571</v>
      </c>
      <c r="C294" s="1135" t="s">
        <v>6318</v>
      </c>
      <c r="D294" s="1985">
        <f>сводн.данные!N299</f>
        <v>1221.140058575354</v>
      </c>
      <c r="E294" s="1849">
        <v>1149.5638138365539</v>
      </c>
      <c r="F294" s="1758">
        <v>280</v>
      </c>
      <c r="G294" s="1760">
        <f t="shared" si="4"/>
        <v>71.576244738800142</v>
      </c>
    </row>
    <row r="295" spans="1:7">
      <c r="A295" s="36" t="s">
        <v>1237</v>
      </c>
      <c r="B295" s="12" t="s">
        <v>6554</v>
      </c>
      <c r="C295" s="1135" t="s">
        <v>6318</v>
      </c>
      <c r="D295" s="1985">
        <f>сводн.данные!N300</f>
        <v>2704.3588211371798</v>
      </c>
      <c r="E295" s="1849">
        <v>2516.8544325505686</v>
      </c>
      <c r="F295" s="1758">
        <v>350</v>
      </c>
      <c r="G295" s="1760">
        <f t="shared" si="4"/>
        <v>187.50438858661119</v>
      </c>
    </row>
    <row r="296" spans="1:7">
      <c r="A296" s="36" t="s">
        <v>1238</v>
      </c>
      <c r="B296" s="12" t="s">
        <v>6483</v>
      </c>
      <c r="C296" s="1135" t="s">
        <v>6318</v>
      </c>
      <c r="D296" s="1985">
        <f>сводн.данные!N301</f>
        <v>3595.668128447252</v>
      </c>
      <c r="E296" s="1849">
        <v>3381.0902772241893</v>
      </c>
      <c r="F296" s="1758">
        <v>0</v>
      </c>
      <c r="G296" s="1760">
        <f t="shared" si="4"/>
        <v>214.57785122306268</v>
      </c>
    </row>
    <row r="297" spans="1:7">
      <c r="A297" s="36" t="s">
        <v>1239</v>
      </c>
      <c r="B297" s="12" t="s">
        <v>6516</v>
      </c>
      <c r="C297" s="1135" t="s">
        <v>6318</v>
      </c>
      <c r="D297" s="1985">
        <f>сводн.данные!N302</f>
        <v>2290.5489893159297</v>
      </c>
      <c r="E297" s="1849">
        <v>2077.3142740428129</v>
      </c>
      <c r="F297" s="1758">
        <v>375</v>
      </c>
      <c r="G297" s="1760">
        <f t="shared" si="4"/>
        <v>213.23471527311676</v>
      </c>
    </row>
    <row r="298" spans="1:7">
      <c r="A298" s="36" t="s">
        <v>1241</v>
      </c>
      <c r="B298" s="12" t="s">
        <v>6572</v>
      </c>
      <c r="C298" s="1135" t="s">
        <v>6318</v>
      </c>
      <c r="D298" s="1985">
        <f>сводн.данные!N303</f>
        <v>1310.6136800373681</v>
      </c>
      <c r="E298" s="1849">
        <v>1224.6745827712782</v>
      </c>
      <c r="F298" s="1758">
        <v>510</v>
      </c>
      <c r="G298" s="1760">
        <f t="shared" si="4"/>
        <v>85.939097266089902</v>
      </c>
    </row>
    <row r="299" spans="1:7">
      <c r="A299" s="36" t="s">
        <v>1243</v>
      </c>
      <c r="B299" s="12" t="s">
        <v>6528</v>
      </c>
      <c r="C299" s="1135" t="s">
        <v>6318</v>
      </c>
      <c r="D299" s="1985">
        <f>сводн.данные!N304</f>
        <v>3248.4958783222814</v>
      </c>
      <c r="E299" s="1849">
        <v>2918.6874607816194</v>
      </c>
      <c r="F299" s="1758">
        <v>1220</v>
      </c>
      <c r="G299" s="1760">
        <f t="shared" si="4"/>
        <v>329.80841754066205</v>
      </c>
    </row>
    <row r="300" spans="1:7">
      <c r="A300" s="36" t="s">
        <v>1244</v>
      </c>
      <c r="B300" s="12" t="s">
        <v>6529</v>
      </c>
      <c r="C300" s="1135" t="s">
        <v>6318</v>
      </c>
      <c r="D300" s="1985">
        <f>сводн.данные!N305</f>
        <v>4161.0791291193618</v>
      </c>
      <c r="E300" s="1849">
        <v>3612.4154186730166</v>
      </c>
      <c r="F300" s="1758">
        <v>0</v>
      </c>
      <c r="G300" s="1760">
        <f t="shared" si="4"/>
        <v>548.66371044634525</v>
      </c>
    </row>
    <row r="301" spans="1:7" ht="30">
      <c r="A301" s="36" t="s">
        <v>1245</v>
      </c>
      <c r="B301" s="12" t="s">
        <v>6573</v>
      </c>
      <c r="C301" s="1135" t="s">
        <v>6318</v>
      </c>
      <c r="D301" s="1985">
        <f>сводн.данные!N306</f>
        <v>2434.7541197216674</v>
      </c>
      <c r="E301" s="1849">
        <v>1964.5092974666072</v>
      </c>
      <c r="F301" s="1758">
        <v>700</v>
      </c>
      <c r="G301" s="1760">
        <f t="shared" si="4"/>
        <v>470.24482225506017</v>
      </c>
    </row>
    <row r="302" spans="1:7" ht="30">
      <c r="A302" s="36" t="s">
        <v>1247</v>
      </c>
      <c r="B302" s="12" t="s">
        <v>6574</v>
      </c>
      <c r="C302" s="1135" t="s">
        <v>6318</v>
      </c>
      <c r="D302" s="1985">
        <f>сводн.данные!N307</f>
        <v>2381.9896400373682</v>
      </c>
      <c r="E302" s="1849">
        <v>1879.0265427712779</v>
      </c>
      <c r="F302" s="1758">
        <v>700</v>
      </c>
      <c r="G302" s="1760">
        <f t="shared" si="4"/>
        <v>502.96309726609024</v>
      </c>
    </row>
    <row r="303" spans="1:7">
      <c r="A303" s="36" t="s">
        <v>1249</v>
      </c>
      <c r="B303" s="12" t="s">
        <v>6484</v>
      </c>
      <c r="C303" s="1135" t="s">
        <v>6318</v>
      </c>
      <c r="D303" s="1985">
        <f>сводн.данные!N308</f>
        <v>2323.3696117526197</v>
      </c>
      <c r="E303" s="1849">
        <v>1714.6530449018294</v>
      </c>
      <c r="F303" s="1758">
        <v>1290</v>
      </c>
      <c r="G303" s="1760">
        <f t="shared" si="4"/>
        <v>608.71656685079029</v>
      </c>
    </row>
    <row r="304" spans="1:7">
      <c r="A304" s="36" t="s">
        <v>1250</v>
      </c>
      <c r="B304" s="12" t="s">
        <v>6575</v>
      </c>
      <c r="C304" s="1135" t="s">
        <v>6318</v>
      </c>
      <c r="D304" s="1985">
        <f>сводн.данные!N309</f>
        <v>8182.5152643756301</v>
      </c>
      <c r="E304" s="1849">
        <v>7623.1964137479381</v>
      </c>
      <c r="F304" s="1758">
        <v>1325</v>
      </c>
      <c r="G304" s="1760">
        <f t="shared" si="4"/>
        <v>559.31885062769197</v>
      </c>
    </row>
    <row r="305" spans="1:7">
      <c r="A305" s="36" t="s">
        <v>1252</v>
      </c>
      <c r="B305" s="12" t="s">
        <v>6576</v>
      </c>
      <c r="C305" s="1135" t="s">
        <v>6318</v>
      </c>
      <c r="D305" s="1985">
        <f>сводн.данные!N310</f>
        <v>7793.0393021826094</v>
      </c>
      <c r="E305" s="1849">
        <v>7510.2893929121719</v>
      </c>
      <c r="F305" s="1758">
        <v>1295</v>
      </c>
      <c r="G305" s="1760">
        <f t="shared" si="4"/>
        <v>282.74990927043746</v>
      </c>
    </row>
    <row r="306" spans="1:7">
      <c r="A306" s="36" t="s">
        <v>1254</v>
      </c>
      <c r="B306" s="12" t="s">
        <v>6577</v>
      </c>
      <c r="C306" s="1135" t="s">
        <v>6318</v>
      </c>
      <c r="D306" s="1985">
        <f>сводн.данные!N311</f>
        <v>7769.8190820946511</v>
      </c>
      <c r="E306" s="1849">
        <v>7514.073757274864</v>
      </c>
      <c r="F306" s="1758">
        <v>1640</v>
      </c>
      <c r="G306" s="1760">
        <f t="shared" si="4"/>
        <v>255.74532481978713</v>
      </c>
    </row>
    <row r="307" spans="1:7">
      <c r="A307" s="36" t="s">
        <v>1256</v>
      </c>
      <c r="B307" s="12" t="s">
        <v>6578</v>
      </c>
      <c r="C307" s="1135" t="s">
        <v>6318</v>
      </c>
      <c r="D307" s="1985">
        <f>сводн.данные!N312</f>
        <v>8101.1333150263772</v>
      </c>
      <c r="E307" s="1849">
        <v>7519.9415912991035</v>
      </c>
      <c r="F307" s="1758">
        <v>1540</v>
      </c>
      <c r="G307" s="1760">
        <f t="shared" si="4"/>
        <v>581.19172372727371</v>
      </c>
    </row>
    <row r="308" spans="1:7">
      <c r="A308" s="36" t="s">
        <v>1258</v>
      </c>
      <c r="B308" s="12" t="s">
        <v>6579</v>
      </c>
      <c r="C308" s="1135" t="s">
        <v>6318</v>
      </c>
      <c r="D308" s="1985">
        <f>сводн.данные!N313</f>
        <v>20916.772216042515</v>
      </c>
      <c r="E308" s="1849">
        <v>20578.570361093487</v>
      </c>
      <c r="F308" s="1758">
        <v>2985</v>
      </c>
      <c r="G308" s="1760">
        <f t="shared" si="4"/>
        <v>338.20185494902762</v>
      </c>
    </row>
    <row r="309" spans="1:7">
      <c r="A309" s="36" t="s">
        <v>1260</v>
      </c>
      <c r="B309" s="12" t="s">
        <v>6580</v>
      </c>
      <c r="C309" s="1135" t="s">
        <v>6318</v>
      </c>
      <c r="D309" s="1985">
        <f>сводн.данные!N314</f>
        <v>29539.374603508306</v>
      </c>
      <c r="E309" s="1849">
        <v>29287.430888200761</v>
      </c>
      <c r="F309" s="1758">
        <v>4680</v>
      </c>
      <c r="G309" s="1760">
        <f t="shared" si="4"/>
        <v>251.94371530754506</v>
      </c>
    </row>
    <row r="310" spans="1:7">
      <c r="A310" s="36" t="s">
        <v>1262</v>
      </c>
      <c r="B310" s="12" t="s">
        <v>6581</v>
      </c>
      <c r="C310" s="1135" t="s">
        <v>6318</v>
      </c>
      <c r="D310" s="1985">
        <f>сводн.данные!N315</f>
        <v>25398.803614309309</v>
      </c>
      <c r="E310" s="1849">
        <v>24994.547292483185</v>
      </c>
      <c r="F310" s="1758">
        <v>3800</v>
      </c>
      <c r="G310" s="1760">
        <f t="shared" si="4"/>
        <v>404.25632182612389</v>
      </c>
    </row>
    <row r="311" spans="1:7">
      <c r="A311" s="36" t="s">
        <v>1264</v>
      </c>
      <c r="B311" s="12" t="s">
        <v>6582</v>
      </c>
      <c r="C311" s="1135" t="s">
        <v>6318</v>
      </c>
      <c r="D311" s="1985">
        <f>сводн.данные!N316</f>
        <v>22274.021573975246</v>
      </c>
      <c r="E311" s="1849">
        <v>21996.447390660891</v>
      </c>
      <c r="F311" s="1758">
        <v>4000</v>
      </c>
      <c r="G311" s="1760">
        <f t="shared" si="4"/>
        <v>277.57418331435474</v>
      </c>
    </row>
    <row r="312" spans="1:7">
      <c r="A312" s="36" t="s">
        <v>1266</v>
      </c>
      <c r="B312" s="12" t="s">
        <v>6583</v>
      </c>
      <c r="C312" s="1135" t="s">
        <v>6318</v>
      </c>
      <c r="D312" s="1985">
        <f>сводн.данные!N317</f>
        <v>20744.108068121375</v>
      </c>
      <c r="E312" s="1849">
        <v>20381.837636837688</v>
      </c>
      <c r="F312" s="1758">
        <v>4320</v>
      </c>
      <c r="G312" s="1760">
        <f t="shared" si="4"/>
        <v>362.27043128368678</v>
      </c>
    </row>
    <row r="313" spans="1:7">
      <c r="A313" s="36" t="s">
        <v>1268</v>
      </c>
      <c r="B313" s="38" t="s">
        <v>6584</v>
      </c>
      <c r="C313" s="1135" t="s">
        <v>6318</v>
      </c>
      <c r="D313" s="1985">
        <f>сводн.данные!N318</f>
        <v>1022.004599062692</v>
      </c>
      <c r="E313" s="1849">
        <v>874.92689085831262</v>
      </c>
      <c r="F313" s="1758">
        <v>400</v>
      </c>
      <c r="G313" s="1760">
        <f t="shared" si="4"/>
        <v>147.07770820437941</v>
      </c>
    </row>
    <row r="314" spans="1:7">
      <c r="A314" s="36" t="s">
        <v>1270</v>
      </c>
      <c r="B314" s="38" t="s">
        <v>6585</v>
      </c>
      <c r="C314" s="1135" t="s">
        <v>6318</v>
      </c>
      <c r="D314" s="1985">
        <f>сводн.данные!N319</f>
        <v>2431.3589024810276</v>
      </c>
      <c r="E314" s="1849">
        <v>2300.4702440565625</v>
      </c>
      <c r="F314" s="1758">
        <v>350</v>
      </c>
      <c r="G314" s="1760">
        <f t="shared" si="4"/>
        <v>130.88865842446512</v>
      </c>
    </row>
    <row r="315" spans="1:7">
      <c r="A315" s="36" t="s">
        <v>1272</v>
      </c>
      <c r="B315" s="38" t="s">
        <v>6586</v>
      </c>
      <c r="C315" s="1135" t="s">
        <v>6318</v>
      </c>
      <c r="D315" s="1985">
        <f>сводн.данные!N320</f>
        <v>36732.232446142334</v>
      </c>
      <c r="E315" s="1849">
        <v>36375.274032219866</v>
      </c>
      <c r="F315" s="1758">
        <v>4405</v>
      </c>
      <c r="G315" s="1760">
        <f t="shared" si="4"/>
        <v>356.95841392246803</v>
      </c>
    </row>
    <row r="316" spans="1:7">
      <c r="A316" s="36" t="s">
        <v>1274</v>
      </c>
      <c r="B316" s="38" t="s">
        <v>1275</v>
      </c>
      <c r="C316" s="1135" t="s">
        <v>6318</v>
      </c>
      <c r="D316" s="1985">
        <f>сводн.данные!N321</f>
        <v>37088.991895593033</v>
      </c>
      <c r="E316" s="1849">
        <v>36768.105106701682</v>
      </c>
      <c r="F316" s="1758">
        <v>4315</v>
      </c>
      <c r="G316" s="1760">
        <f t="shared" si="4"/>
        <v>320.8867888913519</v>
      </c>
    </row>
    <row r="317" spans="1:7">
      <c r="A317" s="36" t="s">
        <v>1276</v>
      </c>
      <c r="B317" s="38" t="s">
        <v>6587</v>
      </c>
      <c r="C317" s="1135" t="s">
        <v>6318</v>
      </c>
      <c r="D317" s="1985">
        <f>сводн.данные!N322</f>
        <v>2900.9720585753535</v>
      </c>
      <c r="E317" s="1849">
        <v>2378.343043939683</v>
      </c>
      <c r="F317" s="1758">
        <v>1525</v>
      </c>
      <c r="G317" s="1760">
        <f t="shared" si="4"/>
        <v>522.6290146356705</v>
      </c>
    </row>
    <row r="318" spans="1:7">
      <c r="A318" s="36" t="s">
        <v>1278</v>
      </c>
      <c r="B318" s="38" t="s">
        <v>6588</v>
      </c>
      <c r="C318" s="1135" t="s">
        <v>6318</v>
      </c>
      <c r="D318" s="1985">
        <f>сводн.данные!N323</f>
        <v>896.12962638233216</v>
      </c>
      <c r="E318" s="1849">
        <v>773.70150671166584</v>
      </c>
      <c r="F318" s="1758">
        <v>280</v>
      </c>
      <c r="G318" s="1760">
        <f t="shared" si="4"/>
        <v>122.42811967066632</v>
      </c>
    </row>
    <row r="319" spans="1:7">
      <c r="A319" s="36" t="s">
        <v>1280</v>
      </c>
      <c r="B319" s="38" t="s">
        <v>6589</v>
      </c>
      <c r="C319" s="1135" t="s">
        <v>6318</v>
      </c>
      <c r="D319" s="1985">
        <f>сводн.данные!N324</f>
        <v>1040.1568693063609</v>
      </c>
      <c r="E319" s="1849">
        <v>908.36381383655385</v>
      </c>
      <c r="F319" s="1758">
        <v>280</v>
      </c>
      <c r="G319" s="1760">
        <f t="shared" si="4"/>
        <v>131.79305546980709</v>
      </c>
    </row>
    <row r="320" spans="1:7">
      <c r="A320" s="36" t="s">
        <v>1282</v>
      </c>
      <c r="B320" s="38" t="s">
        <v>6590</v>
      </c>
      <c r="C320" s="1135" t="s">
        <v>6318</v>
      </c>
      <c r="D320" s="1985">
        <f>сводн.данные!N325</f>
        <v>25195.427397777414</v>
      </c>
      <c r="E320" s="1849">
        <v>24750.598167926168</v>
      </c>
      <c r="F320" s="1758">
        <v>0</v>
      </c>
      <c r="G320" s="1760">
        <f t="shared" si="4"/>
        <v>444.82922985124605</v>
      </c>
    </row>
    <row r="321" spans="1:7">
      <c r="A321" s="36" t="s">
        <v>1284</v>
      </c>
      <c r="B321" s="38" t="s">
        <v>6591</v>
      </c>
      <c r="C321" s="1135" t="s">
        <v>6318</v>
      </c>
      <c r="D321" s="1985">
        <f>сводн.данные!N326</f>
        <v>6673.6882709761458</v>
      </c>
      <c r="E321" s="1849">
        <v>6467.5070568150586</v>
      </c>
      <c r="F321" s="1758">
        <v>4200</v>
      </c>
      <c r="G321" s="1760">
        <f t="shared" si="4"/>
        <v>206.18121416108715</v>
      </c>
    </row>
    <row r="322" spans="1:7">
      <c r="A322" s="36" t="s">
        <v>1286</v>
      </c>
      <c r="B322" s="38" t="s">
        <v>6592</v>
      </c>
      <c r="C322" s="1135" t="s">
        <v>6318</v>
      </c>
      <c r="D322" s="1985">
        <f>сводн.данные!N327</f>
        <v>2666.7589756321877</v>
      </c>
      <c r="E322" s="1849">
        <v>2546.6561180750027</v>
      </c>
      <c r="F322" s="1758">
        <v>280</v>
      </c>
      <c r="G322" s="1760">
        <f t="shared" si="4"/>
        <v>120.10285755718496</v>
      </c>
    </row>
    <row r="323" spans="1:7">
      <c r="A323" s="43" t="s">
        <v>1288</v>
      </c>
      <c r="B323" s="41" t="s">
        <v>6593</v>
      </c>
      <c r="C323" s="1920"/>
      <c r="D323" s="1987"/>
      <c r="E323" s="1737"/>
      <c r="F323" s="1759"/>
      <c r="G323" s="1762"/>
    </row>
    <row r="324" spans="1:7">
      <c r="A324" s="36" t="s">
        <v>1290</v>
      </c>
      <c r="B324" s="12" t="s">
        <v>6481</v>
      </c>
      <c r="C324" s="1135" t="s">
        <v>6318</v>
      </c>
      <c r="D324" s="1985">
        <f>сводн.данные!N329</f>
        <v>989.25873773644264</v>
      </c>
      <c r="E324" s="1849">
        <v>905.06449410866253</v>
      </c>
      <c r="F324" s="1758">
        <v>280</v>
      </c>
      <c r="G324" s="1760">
        <f t="shared" si="4"/>
        <v>84.194243627780111</v>
      </c>
    </row>
    <row r="325" spans="1:7">
      <c r="A325" s="36" t="s">
        <v>1291</v>
      </c>
      <c r="B325" s="12" t="s">
        <v>6554</v>
      </c>
      <c r="C325" s="1135" t="s">
        <v>6318</v>
      </c>
      <c r="D325" s="1985">
        <f>сводн.данные!N330</f>
        <v>3022.0028747922161</v>
      </c>
      <c r="E325" s="1849">
        <v>2826.4313548873788</v>
      </c>
      <c r="F325" s="1758">
        <v>350</v>
      </c>
      <c r="G325" s="1760">
        <f t="shared" si="4"/>
        <v>195.57151990483726</v>
      </c>
    </row>
    <row r="326" spans="1:7">
      <c r="A326" s="36" t="s">
        <v>1292</v>
      </c>
      <c r="B326" s="12" t="s">
        <v>6483</v>
      </c>
      <c r="C326" s="1135" t="s">
        <v>6318</v>
      </c>
      <c r="D326" s="1985">
        <f>сводн.данные!N331</f>
        <v>3589.1420240295811</v>
      </c>
      <c r="E326" s="1849">
        <v>3374.4576241629647</v>
      </c>
      <c r="F326" s="1758">
        <v>0</v>
      </c>
      <c r="G326" s="1760">
        <f t="shared" si="4"/>
        <v>214.68439986661633</v>
      </c>
    </row>
    <row r="327" spans="1:7" ht="30">
      <c r="A327" s="36" t="s">
        <v>1293</v>
      </c>
      <c r="B327" s="12" t="s">
        <v>6594</v>
      </c>
      <c r="C327" s="1135" t="s">
        <v>6318</v>
      </c>
      <c r="D327" s="1985">
        <f>сводн.данные!N332</f>
        <v>2284.6622741797419</v>
      </c>
      <c r="E327" s="1849">
        <v>2244.7956280863295</v>
      </c>
      <c r="F327" s="1758">
        <v>510</v>
      </c>
      <c r="G327" s="1760">
        <f t="shared" si="4"/>
        <v>39.866646093412328</v>
      </c>
    </row>
    <row r="328" spans="1:7">
      <c r="A328" s="36" t="s">
        <v>1295</v>
      </c>
      <c r="B328" s="12" t="s">
        <v>6528</v>
      </c>
      <c r="C328" s="1135" t="s">
        <v>6318</v>
      </c>
      <c r="D328" s="1985">
        <f>сводн.данные!N333</f>
        <v>2876.871883183172</v>
      </c>
      <c r="E328" s="1849">
        <v>2636.4101931499031</v>
      </c>
      <c r="F328" s="1758">
        <v>705</v>
      </c>
      <c r="G328" s="1760">
        <f t="shared" si="4"/>
        <v>240.46169003326895</v>
      </c>
    </row>
    <row r="329" spans="1:7">
      <c r="A329" s="36" t="s">
        <v>1296</v>
      </c>
      <c r="B329" s="12" t="s">
        <v>6529</v>
      </c>
      <c r="C329" s="1135" t="s">
        <v>6318</v>
      </c>
      <c r="D329" s="1985">
        <f>сводн.данные!N334</f>
        <v>3833.799348600397</v>
      </c>
      <c r="E329" s="1849">
        <v>3383.5876901936108</v>
      </c>
      <c r="F329" s="1758">
        <v>1220</v>
      </c>
      <c r="G329" s="1760">
        <f t="shared" si="4"/>
        <v>450.21165840678623</v>
      </c>
    </row>
    <row r="330" spans="1:7">
      <c r="A330" s="36" t="s">
        <v>1297</v>
      </c>
      <c r="B330" s="12" t="s">
        <v>6559</v>
      </c>
      <c r="C330" s="1135" t="s">
        <v>6318</v>
      </c>
      <c r="D330" s="1985">
        <f>сводн.данные!N335</f>
        <v>2184.8091647897368</v>
      </c>
      <c r="E330" s="1849">
        <v>1852.0577348147551</v>
      </c>
      <c r="F330" s="1758">
        <v>1330</v>
      </c>
      <c r="G330" s="1760">
        <f t="shared" si="4"/>
        <v>332.75142997498165</v>
      </c>
    </row>
    <row r="331" spans="1:7">
      <c r="A331" s="36" t="s">
        <v>1299</v>
      </c>
      <c r="B331" s="12" t="s">
        <v>6351</v>
      </c>
      <c r="C331" s="1135" t="s">
        <v>6318</v>
      </c>
      <c r="D331" s="1985">
        <f>сводн.данные!N336</f>
        <v>1444.5688328534929</v>
      </c>
      <c r="E331" s="1849">
        <v>1277.2153653801972</v>
      </c>
      <c r="F331" s="1758">
        <v>330</v>
      </c>
      <c r="G331" s="1760">
        <f t="shared" si="4"/>
        <v>167.35346747329572</v>
      </c>
    </row>
    <row r="332" spans="1:7">
      <c r="A332" s="36" t="s">
        <v>1301</v>
      </c>
      <c r="B332" s="12" t="s">
        <v>6595</v>
      </c>
      <c r="C332" s="1135" t="s">
        <v>6318</v>
      </c>
      <c r="D332" s="1985">
        <f>сводн.данные!N337</f>
        <v>3425.8117239853245</v>
      </c>
      <c r="E332" s="1849">
        <v>3094.1827104143431</v>
      </c>
      <c r="F332" s="1758">
        <v>925</v>
      </c>
      <c r="G332" s="1760">
        <f t="shared" si="4"/>
        <v>331.62901357098144</v>
      </c>
    </row>
    <row r="333" spans="1:7" ht="30">
      <c r="A333" s="36" t="s">
        <v>1303</v>
      </c>
      <c r="B333" s="12" t="s">
        <v>6573</v>
      </c>
      <c r="C333" s="1135" t="s">
        <v>6318</v>
      </c>
      <c r="D333" s="1985">
        <f>сводн.данные!N338</f>
        <v>2858.0829245183463</v>
      </c>
      <c r="E333" s="1849">
        <v>2338.567205166592</v>
      </c>
      <c r="F333" s="1758">
        <v>905</v>
      </c>
      <c r="G333" s="1760">
        <f t="shared" si="4"/>
        <v>519.51571935175434</v>
      </c>
    </row>
    <row r="334" spans="1:7" ht="30">
      <c r="A334" s="36" t="s">
        <v>1305</v>
      </c>
      <c r="B334" s="12" t="s">
        <v>6574</v>
      </c>
      <c r="C334" s="1135" t="s">
        <v>6318</v>
      </c>
      <c r="D334" s="1985">
        <f>сводн.данные!N339</f>
        <v>2436.4464507683751</v>
      </c>
      <c r="E334" s="1849">
        <v>1929.1819272386401</v>
      </c>
      <c r="F334" s="1758">
        <v>1035</v>
      </c>
      <c r="G334" s="1760">
        <f t="shared" si="4"/>
        <v>507.26452352973502</v>
      </c>
    </row>
    <row r="335" spans="1:7">
      <c r="A335" s="36" t="s">
        <v>1307</v>
      </c>
      <c r="B335" s="12" t="s">
        <v>6596</v>
      </c>
      <c r="C335" s="1135" t="s">
        <v>6318</v>
      </c>
      <c r="D335" s="1985">
        <f>сводн.данные!N340</f>
        <v>2760.2619722476643</v>
      </c>
      <c r="E335" s="1849">
        <v>2362.523104011339</v>
      </c>
      <c r="F335" s="1758">
        <v>350</v>
      </c>
      <c r="G335" s="1760">
        <f t="shared" ref="G335:G391" si="5">D335-E335</f>
        <v>397.73886823632529</v>
      </c>
    </row>
    <row r="336" spans="1:7">
      <c r="A336" s="36" t="s">
        <v>1309</v>
      </c>
      <c r="B336" s="12" t="s">
        <v>6597</v>
      </c>
      <c r="C336" s="1135" t="s">
        <v>6318</v>
      </c>
      <c r="D336" s="1985">
        <f>сводн.данные!N341</f>
        <v>4142.8863434583036</v>
      </c>
      <c r="E336" s="1849">
        <v>4012.5658481322312</v>
      </c>
      <c r="F336" s="1758">
        <v>0</v>
      </c>
      <c r="G336" s="1760">
        <f t="shared" si="5"/>
        <v>130.32049532607243</v>
      </c>
    </row>
    <row r="337" spans="1:7">
      <c r="A337" s="36" t="s">
        <v>1311</v>
      </c>
      <c r="B337" s="12" t="s">
        <v>6598</v>
      </c>
      <c r="C337" s="1135" t="s">
        <v>6318</v>
      </c>
      <c r="D337" s="1985">
        <f>сводн.данные!N342</f>
        <v>2273.0116394491283</v>
      </c>
      <c r="E337" s="1849">
        <v>1709.3660278052919</v>
      </c>
      <c r="F337" s="1758">
        <v>900</v>
      </c>
      <c r="G337" s="1760">
        <f t="shared" si="5"/>
        <v>563.64561164383645</v>
      </c>
    </row>
    <row r="338" spans="1:7">
      <c r="A338" s="36" t="s">
        <v>1313</v>
      </c>
      <c r="B338" s="12" t="s">
        <v>6576</v>
      </c>
      <c r="C338" s="1135" t="s">
        <v>6318</v>
      </c>
      <c r="D338" s="1985">
        <f>сводн.данные!N343</f>
        <v>8208.9260021826085</v>
      </c>
      <c r="E338" s="1849">
        <v>7640.055272133035</v>
      </c>
      <c r="F338" s="1758">
        <v>1295</v>
      </c>
      <c r="G338" s="1760">
        <f t="shared" si="5"/>
        <v>568.87073004957347</v>
      </c>
    </row>
    <row r="339" spans="1:7">
      <c r="A339" s="36" t="s">
        <v>1314</v>
      </c>
      <c r="B339" s="12" t="s">
        <v>6575</v>
      </c>
      <c r="C339" s="1135" t="s">
        <v>6318</v>
      </c>
      <c r="D339" s="1985">
        <f>сводн.данные!N344</f>
        <v>8208.9260021826085</v>
      </c>
      <c r="E339" s="1849">
        <v>7640.055272133035</v>
      </c>
      <c r="F339" s="1758">
        <v>1325</v>
      </c>
      <c r="G339" s="1760">
        <f t="shared" si="5"/>
        <v>568.87073004957347</v>
      </c>
    </row>
    <row r="340" spans="1:7">
      <c r="A340" s="36" t="s">
        <v>1315</v>
      </c>
      <c r="B340" s="12" t="s">
        <v>6577</v>
      </c>
      <c r="C340" s="1135" t="s">
        <v>6318</v>
      </c>
      <c r="D340" s="1985">
        <f>сводн.данные!N345</f>
        <v>4618.0742031009549</v>
      </c>
      <c r="E340" s="1849">
        <v>4273.0741365214835</v>
      </c>
      <c r="F340" s="1758">
        <v>1635</v>
      </c>
      <c r="G340" s="1760">
        <f t="shared" si="5"/>
        <v>345.00006657947142</v>
      </c>
    </row>
    <row r="341" spans="1:7">
      <c r="A341" s="36" t="s">
        <v>1317</v>
      </c>
      <c r="B341" s="12" t="s">
        <v>6578</v>
      </c>
      <c r="C341" s="1135" t="s">
        <v>6318</v>
      </c>
      <c r="D341" s="1985">
        <f>сводн.данные!N346</f>
        <v>6385.1652497441873</v>
      </c>
      <c r="E341" s="1849">
        <v>5998.1532058028752</v>
      </c>
      <c r="F341" s="1758">
        <v>1540</v>
      </c>
      <c r="G341" s="1760">
        <f t="shared" si="5"/>
        <v>387.01204394131219</v>
      </c>
    </row>
    <row r="342" spans="1:7" ht="30">
      <c r="A342" s="36" t="s">
        <v>1318</v>
      </c>
      <c r="B342" s="12" t="s">
        <v>6599</v>
      </c>
      <c r="C342" s="1135" t="s">
        <v>6318</v>
      </c>
      <c r="D342" s="1985">
        <f>сводн.данные!N347</f>
        <v>21244.534844126301</v>
      </c>
      <c r="E342" s="1849">
        <v>21164.595600382952</v>
      </c>
      <c r="F342" s="1758">
        <v>2415</v>
      </c>
      <c r="G342" s="1760">
        <f t="shared" si="5"/>
        <v>79.939243743348925</v>
      </c>
    </row>
    <row r="343" spans="1:7">
      <c r="A343" s="36" t="s">
        <v>1320</v>
      </c>
      <c r="B343" s="12" t="s">
        <v>6580</v>
      </c>
      <c r="C343" s="1135" t="s">
        <v>6318</v>
      </c>
      <c r="D343" s="1985">
        <f>сводн.данные!N348</f>
        <v>29223.256083293225</v>
      </c>
      <c r="E343" s="1849">
        <v>28792.963084596464</v>
      </c>
      <c r="F343" s="1758">
        <v>4225</v>
      </c>
      <c r="G343" s="1760">
        <f t="shared" si="5"/>
        <v>430.29299869676106</v>
      </c>
    </row>
    <row r="344" spans="1:7">
      <c r="A344" s="36" t="s">
        <v>1321</v>
      </c>
      <c r="B344" s="38" t="s">
        <v>6600</v>
      </c>
      <c r="C344" s="1135" t="s">
        <v>6318</v>
      </c>
      <c r="D344" s="1985">
        <f>сводн.данные!N349</f>
        <v>23043.965044279837</v>
      </c>
      <c r="E344" s="1849">
        <v>22496.463928027519</v>
      </c>
      <c r="F344" s="1758">
        <v>670</v>
      </c>
      <c r="G344" s="1760">
        <f t="shared" si="5"/>
        <v>547.50111625231875</v>
      </c>
    </row>
    <row r="345" spans="1:7">
      <c r="A345" s="36" t="s">
        <v>1323</v>
      </c>
      <c r="B345" s="38" t="s">
        <v>6601</v>
      </c>
      <c r="C345" s="1135" t="s">
        <v>6318</v>
      </c>
      <c r="D345" s="1985">
        <f>сводн.данные!N350</f>
        <v>1639.1817873474397</v>
      </c>
      <c r="E345" s="1849">
        <v>1510.2284274448991</v>
      </c>
      <c r="F345" s="1758">
        <v>280</v>
      </c>
      <c r="G345" s="1760">
        <f t="shared" si="5"/>
        <v>128.95335990254057</v>
      </c>
    </row>
    <row r="346" spans="1:7">
      <c r="A346" s="43" t="s">
        <v>1325</v>
      </c>
      <c r="B346" s="41" t="s">
        <v>6778</v>
      </c>
      <c r="C346" s="1920"/>
      <c r="D346" s="1987"/>
      <c r="E346" s="1737"/>
      <c r="F346" s="1759"/>
      <c r="G346" s="1762"/>
    </row>
    <row r="347" spans="1:7">
      <c r="A347" s="36" t="s">
        <v>1327</v>
      </c>
      <c r="B347" s="960" t="s">
        <v>6554</v>
      </c>
      <c r="C347" s="1135" t="s">
        <v>6318</v>
      </c>
      <c r="D347" s="1985">
        <f>сводн.данные!N352</f>
        <v>2378.2155566866295</v>
      </c>
      <c r="E347" s="1849">
        <v>2173.0845437728813</v>
      </c>
      <c r="F347" s="1758">
        <v>390</v>
      </c>
      <c r="G347" s="1760">
        <f t="shared" si="5"/>
        <v>205.13101291374824</v>
      </c>
    </row>
    <row r="348" spans="1:7">
      <c r="A348" s="36" t="s">
        <v>1328</v>
      </c>
      <c r="B348" s="960" t="s">
        <v>6483</v>
      </c>
      <c r="C348" s="1135" t="s">
        <v>6318</v>
      </c>
      <c r="D348" s="1985">
        <f>сводн.данные!N353</f>
        <v>3584.8381605757659</v>
      </c>
      <c r="E348" s="1849">
        <v>3370.128848652761</v>
      </c>
      <c r="F348" s="1758">
        <v>1445</v>
      </c>
      <c r="G348" s="1760">
        <f t="shared" si="5"/>
        <v>214.70931192300486</v>
      </c>
    </row>
    <row r="349" spans="1:7" ht="30">
      <c r="A349" s="36" t="s">
        <v>1329</v>
      </c>
      <c r="B349" s="960" t="s">
        <v>6602</v>
      </c>
      <c r="C349" s="1135" t="s">
        <v>6318</v>
      </c>
      <c r="D349" s="1985">
        <f>сводн.данные!N354</f>
        <v>4250.4637629285171</v>
      </c>
      <c r="E349" s="1849">
        <v>3853.0266919346946</v>
      </c>
      <c r="F349" s="1758">
        <v>815</v>
      </c>
      <c r="G349" s="1760">
        <f t="shared" si="5"/>
        <v>397.43707099382254</v>
      </c>
    </row>
    <row r="350" spans="1:7">
      <c r="A350" s="36" t="s">
        <v>1331</v>
      </c>
      <c r="B350" s="960" t="s">
        <v>6603</v>
      </c>
      <c r="C350" s="1135" t="s">
        <v>6318</v>
      </c>
      <c r="D350" s="1985">
        <f>сводн.данные!N355</f>
        <v>3306.4198418573578</v>
      </c>
      <c r="E350" s="1849">
        <v>3000.010825042385</v>
      </c>
      <c r="F350" s="1758">
        <v>780</v>
      </c>
      <c r="G350" s="1760">
        <f t="shared" si="5"/>
        <v>306.4090168149728</v>
      </c>
    </row>
    <row r="351" spans="1:7">
      <c r="A351" s="36" t="s">
        <v>1333</v>
      </c>
      <c r="B351" s="960" t="s">
        <v>6604</v>
      </c>
      <c r="C351" s="1135" t="s">
        <v>6318</v>
      </c>
      <c r="D351" s="1985">
        <f>сводн.данные!N356</f>
        <v>1322.340909273481</v>
      </c>
      <c r="E351" s="1849">
        <v>1172.7358072610741</v>
      </c>
      <c r="F351" s="1758">
        <v>285</v>
      </c>
      <c r="G351" s="1760">
        <f t="shared" si="5"/>
        <v>149.60510201240686</v>
      </c>
    </row>
    <row r="352" spans="1:7">
      <c r="A352" s="36" t="s">
        <v>1335</v>
      </c>
      <c r="B352" s="960" t="s">
        <v>6605</v>
      </c>
      <c r="C352" s="1135" t="s">
        <v>6318</v>
      </c>
      <c r="D352" s="1985">
        <f>сводн.данные!N357</f>
        <v>2014.735655618445</v>
      </c>
      <c r="E352" s="1849">
        <v>1611.86311454632</v>
      </c>
      <c r="F352" s="1758">
        <v>315</v>
      </c>
      <c r="G352" s="1760">
        <f t="shared" si="5"/>
        <v>402.87254107212493</v>
      </c>
    </row>
    <row r="353" spans="1:7">
      <c r="A353" s="36" t="s">
        <v>1337</v>
      </c>
      <c r="B353" s="960" t="s">
        <v>6606</v>
      </c>
      <c r="C353" s="1135" t="s">
        <v>6318</v>
      </c>
      <c r="D353" s="1985">
        <f>сводн.данные!N358</f>
        <v>31484.860532926126</v>
      </c>
      <c r="E353" s="1849">
        <v>30809.350421831565</v>
      </c>
      <c r="F353" s="1758">
        <v>1570</v>
      </c>
      <c r="G353" s="1760">
        <f t="shared" si="5"/>
        <v>675.51011109456158</v>
      </c>
    </row>
    <row r="354" spans="1:7">
      <c r="A354" s="36" t="s">
        <v>1339</v>
      </c>
      <c r="B354" s="960" t="s">
        <v>6576</v>
      </c>
      <c r="C354" s="1135" t="s">
        <v>6318</v>
      </c>
      <c r="D354" s="1985">
        <f>сводн.данные!N359</f>
        <v>8165.6667444189206</v>
      </c>
      <c r="E354" s="1849">
        <v>7500.1930664075326</v>
      </c>
      <c r="F354" s="1758">
        <v>1295</v>
      </c>
      <c r="G354" s="1760">
        <f t="shared" si="5"/>
        <v>665.47367801138807</v>
      </c>
    </row>
    <row r="355" spans="1:7">
      <c r="A355" s="36" t="s">
        <v>1340</v>
      </c>
      <c r="B355" s="960" t="s">
        <v>6575</v>
      </c>
      <c r="C355" s="1135" t="s">
        <v>6318</v>
      </c>
      <c r="D355" s="1985">
        <f>сводн.данные!N360</f>
        <v>8165.6667444189206</v>
      </c>
      <c r="E355" s="1849">
        <v>7500.1930664075326</v>
      </c>
      <c r="F355" s="1758">
        <v>1325</v>
      </c>
      <c r="G355" s="1760">
        <f t="shared" si="5"/>
        <v>665.47367801138807</v>
      </c>
    </row>
    <row r="356" spans="1:7">
      <c r="A356" s="36" t="s">
        <v>1341</v>
      </c>
      <c r="B356" s="960" t="s">
        <v>6577</v>
      </c>
      <c r="C356" s="1135" t="s">
        <v>6318</v>
      </c>
      <c r="D356" s="1985">
        <f>сводн.данные!N361</f>
        <v>5046.7068873060525</v>
      </c>
      <c r="E356" s="1849">
        <v>5000.2249376743202</v>
      </c>
      <c r="F356" s="1758">
        <v>1640</v>
      </c>
      <c r="G356" s="1760">
        <f t="shared" si="5"/>
        <v>46.481949631732277</v>
      </c>
    </row>
    <row r="357" spans="1:7">
      <c r="A357" s="36" t="s">
        <v>1342</v>
      </c>
      <c r="B357" s="960" t="s">
        <v>6607</v>
      </c>
      <c r="C357" s="1135" t="s">
        <v>6318</v>
      </c>
      <c r="D357" s="1985">
        <f>сводн.данные!N362</f>
        <v>748.78114755134879</v>
      </c>
      <c r="E357" s="1849">
        <v>689.63653642622876</v>
      </c>
      <c r="F357" s="1758">
        <v>280</v>
      </c>
      <c r="G357" s="1760">
        <f t="shared" si="5"/>
        <v>59.144611125120036</v>
      </c>
    </row>
    <row r="358" spans="1:7">
      <c r="A358" s="36" t="s">
        <v>1344</v>
      </c>
      <c r="B358" s="960" t="s">
        <v>6608</v>
      </c>
      <c r="C358" s="1135" t="s">
        <v>6318</v>
      </c>
      <c r="D358" s="1985">
        <f>сводн.данные!N363</f>
        <v>1498.5738970661066</v>
      </c>
      <c r="E358" s="1849">
        <v>1380.3011907662897</v>
      </c>
      <c r="F358" s="1758">
        <v>285</v>
      </c>
      <c r="G358" s="1760">
        <f t="shared" si="5"/>
        <v>118.27270629981695</v>
      </c>
    </row>
    <row r="359" spans="1:7">
      <c r="A359" s="36" t="s">
        <v>1346</v>
      </c>
      <c r="B359" s="960" t="s">
        <v>6609</v>
      </c>
      <c r="C359" s="1135" t="s">
        <v>6318</v>
      </c>
      <c r="D359" s="1985">
        <f>сводн.данные!N364</f>
        <v>1498.5738970661066</v>
      </c>
      <c r="E359" s="1849">
        <v>1380.3011907662897</v>
      </c>
      <c r="F359" s="1758">
        <v>285</v>
      </c>
      <c r="G359" s="1760">
        <f t="shared" si="5"/>
        <v>118.27270629981695</v>
      </c>
    </row>
    <row r="360" spans="1:7">
      <c r="A360" s="36" t="s">
        <v>1348</v>
      </c>
      <c r="B360" s="960" t="s">
        <v>6610</v>
      </c>
      <c r="C360" s="1135" t="s">
        <v>6318</v>
      </c>
      <c r="D360" s="1985">
        <f>сводн.данные!N365</f>
        <v>1508.6064718095249</v>
      </c>
      <c r="E360" s="1849">
        <v>1383.5814628751332</v>
      </c>
      <c r="F360" s="1758">
        <v>0</v>
      </c>
      <c r="G360" s="1760">
        <f t="shared" si="5"/>
        <v>125.02500893439174</v>
      </c>
    </row>
    <row r="361" spans="1:7" ht="28.5">
      <c r="A361" s="43" t="s">
        <v>1350</v>
      </c>
      <c r="B361" s="41" t="s">
        <v>6611</v>
      </c>
      <c r="C361" s="1920"/>
      <c r="D361" s="1987"/>
      <c r="E361" s="1737"/>
      <c r="F361" s="1759"/>
      <c r="G361" s="1762"/>
    </row>
    <row r="362" spans="1:7" ht="15.75" customHeight="1">
      <c r="A362" s="36" t="s">
        <v>1352</v>
      </c>
      <c r="B362" s="12" t="s">
        <v>6481</v>
      </c>
      <c r="C362" s="1135" t="s">
        <v>6318</v>
      </c>
      <c r="D362" s="1985">
        <f>сводн.данные!N367</f>
        <v>989.25873773644264</v>
      </c>
      <c r="E362" s="1849">
        <v>905.06449410866276</v>
      </c>
      <c r="F362" s="1758">
        <v>275</v>
      </c>
      <c r="G362" s="1760">
        <f t="shared" si="5"/>
        <v>84.194243627779883</v>
      </c>
    </row>
    <row r="363" spans="1:7">
      <c r="A363" s="36" t="s">
        <v>1353</v>
      </c>
      <c r="B363" s="12" t="s">
        <v>6554</v>
      </c>
      <c r="C363" s="1135" t="s">
        <v>6318</v>
      </c>
      <c r="D363" s="1985">
        <f>сводн.данные!N368</f>
        <v>2197.3175647187577</v>
      </c>
      <c r="E363" s="1849">
        <v>2093.49089297923</v>
      </c>
      <c r="F363" s="1758">
        <v>350</v>
      </c>
      <c r="G363" s="1760">
        <f t="shared" si="5"/>
        <v>103.82667173952768</v>
      </c>
    </row>
    <row r="364" spans="1:7">
      <c r="A364" s="36" t="s">
        <v>1354</v>
      </c>
      <c r="B364" s="12" t="s">
        <v>6483</v>
      </c>
      <c r="C364" s="1135" t="s">
        <v>6318</v>
      </c>
      <c r="D364" s="1985">
        <f>сводн.данные!N369</f>
        <v>3021.3759059885015</v>
      </c>
      <c r="E364" s="1849">
        <v>2982.6663950219822</v>
      </c>
      <c r="F364" s="1758">
        <v>0</v>
      </c>
      <c r="G364" s="1760">
        <f t="shared" si="5"/>
        <v>38.709510966519247</v>
      </c>
    </row>
    <row r="365" spans="1:7">
      <c r="A365" s="36" t="s">
        <v>1355</v>
      </c>
      <c r="B365" s="12" t="s">
        <v>6612</v>
      </c>
      <c r="C365" s="1135" t="s">
        <v>6318</v>
      </c>
      <c r="D365" s="1985">
        <f>сводн.данные!N370</f>
        <v>2043.1542483364688</v>
      </c>
      <c r="E365" s="1849">
        <v>1648.5268902168816</v>
      </c>
      <c r="F365" s="1758">
        <v>820</v>
      </c>
      <c r="G365" s="1760">
        <f t="shared" si="5"/>
        <v>394.62735811958714</v>
      </c>
    </row>
    <row r="366" spans="1:7">
      <c r="A366" s="36" t="s">
        <v>1357</v>
      </c>
      <c r="B366" s="12" t="s">
        <v>6528</v>
      </c>
      <c r="C366" s="1135" t="s">
        <v>6318</v>
      </c>
      <c r="D366" s="1985">
        <f>сводн.данные!N371</f>
        <v>3007.9504466213825</v>
      </c>
      <c r="E366" s="1849">
        <v>2692.0974607816188</v>
      </c>
      <c r="F366" s="1758">
        <v>565</v>
      </c>
      <c r="G366" s="1760">
        <f t="shared" si="5"/>
        <v>315.85298583976373</v>
      </c>
    </row>
    <row r="367" spans="1:7">
      <c r="A367" s="36" t="s">
        <v>1358</v>
      </c>
      <c r="B367" s="12" t="s">
        <v>6529</v>
      </c>
      <c r="C367" s="1135" t="s">
        <v>6318</v>
      </c>
      <c r="D367" s="1985">
        <f>сводн.данные!N372</f>
        <v>3906.7588793409723</v>
      </c>
      <c r="E367" s="1849">
        <v>3642.7648472749825</v>
      </c>
      <c r="F367" s="1758">
        <v>965</v>
      </c>
      <c r="G367" s="1760">
        <f t="shared" si="5"/>
        <v>263.99403206598981</v>
      </c>
    </row>
    <row r="368" spans="1:7">
      <c r="A368" s="36" t="s">
        <v>1359</v>
      </c>
      <c r="B368" s="12" t="s">
        <v>6559</v>
      </c>
      <c r="C368" s="1135" t="s">
        <v>6318</v>
      </c>
      <c r="D368" s="1985">
        <f>сводн.данные!N373</f>
        <v>1810.3807890925882</v>
      </c>
      <c r="E368" s="1849">
        <v>1615.8498621373251</v>
      </c>
      <c r="F368" s="1758">
        <v>885</v>
      </c>
      <c r="G368" s="1760">
        <f t="shared" si="5"/>
        <v>194.53092695526311</v>
      </c>
    </row>
    <row r="369" spans="1:7">
      <c r="A369" s="36" t="s">
        <v>1360</v>
      </c>
      <c r="B369" s="12" t="s">
        <v>6613</v>
      </c>
      <c r="C369" s="1135" t="s">
        <v>6318</v>
      </c>
      <c r="D369" s="1985">
        <f>сводн.данные!N374</f>
        <v>3867.1621494890628</v>
      </c>
      <c r="E369" s="1849">
        <v>3600.9848177276299</v>
      </c>
      <c r="F369" s="1758">
        <v>1290</v>
      </c>
      <c r="G369" s="1760">
        <f t="shared" si="5"/>
        <v>266.17733176143292</v>
      </c>
    </row>
    <row r="370" spans="1:7" ht="30">
      <c r="A370" s="36" t="s">
        <v>1362</v>
      </c>
      <c r="B370" s="12" t="s">
        <v>6573</v>
      </c>
      <c r="C370" s="1135" t="s">
        <v>6318</v>
      </c>
      <c r="D370" s="1985">
        <f>сводн.данные!N375</f>
        <v>2599.7918931037989</v>
      </c>
      <c r="E370" s="1849">
        <v>2097.5141822748305</v>
      </c>
      <c r="F370" s="1758">
        <v>690</v>
      </c>
      <c r="G370" s="1760">
        <f t="shared" si="5"/>
        <v>502.27771082896834</v>
      </c>
    </row>
    <row r="371" spans="1:7" ht="30">
      <c r="A371" s="36" t="s">
        <v>1363</v>
      </c>
      <c r="B371" s="12" t="s">
        <v>6574</v>
      </c>
      <c r="C371" s="1135" t="s">
        <v>6318</v>
      </c>
      <c r="D371" s="1985">
        <f>сводн.данные!N376</f>
        <v>2708.7305044234108</v>
      </c>
      <c r="E371" s="1849">
        <v>2179.9588495754506</v>
      </c>
      <c r="F371" s="1758">
        <v>1370</v>
      </c>
      <c r="G371" s="1760">
        <f t="shared" si="5"/>
        <v>528.77165484796024</v>
      </c>
    </row>
    <row r="372" spans="1:7">
      <c r="A372" s="36" t="s">
        <v>1365</v>
      </c>
      <c r="B372" s="12" t="s">
        <v>6576</v>
      </c>
      <c r="C372" s="1135" t="s">
        <v>6318</v>
      </c>
      <c r="D372" s="1985">
        <f>сводн.данные!N377</f>
        <v>7766.6491338595879</v>
      </c>
      <c r="E372" s="1849">
        <v>7500.0501627118238</v>
      </c>
      <c r="F372" s="1758">
        <v>1295</v>
      </c>
      <c r="G372" s="1760">
        <f t="shared" si="5"/>
        <v>266.59897114776413</v>
      </c>
    </row>
    <row r="373" spans="1:7">
      <c r="A373" s="36" t="s">
        <v>1367</v>
      </c>
      <c r="B373" s="12" t="s">
        <v>6575</v>
      </c>
      <c r="C373" s="1135" t="s">
        <v>6318</v>
      </c>
      <c r="D373" s="1985">
        <f>сводн.данные!N378</f>
        <v>7802.7318362962778</v>
      </c>
      <c r="E373" s="1849">
        <v>7499.8988391947805</v>
      </c>
      <c r="F373" s="1758">
        <v>1325</v>
      </c>
      <c r="G373" s="1760">
        <f t="shared" si="5"/>
        <v>302.83299710149731</v>
      </c>
    </row>
    <row r="374" spans="1:7">
      <c r="A374" s="36" t="s">
        <v>1368</v>
      </c>
      <c r="B374" s="12" t="s">
        <v>6577</v>
      </c>
      <c r="C374" s="1135" t="s">
        <v>6318</v>
      </c>
      <c r="D374" s="1985">
        <f>сводн.данные!N379</f>
        <v>4636.2264733446236</v>
      </c>
      <c r="E374" s="1849">
        <v>4448.6179821572514</v>
      </c>
      <c r="F374" s="1758">
        <v>1640</v>
      </c>
      <c r="G374" s="1760">
        <f t="shared" si="5"/>
        <v>187.60849118737224</v>
      </c>
    </row>
    <row r="375" spans="1:7">
      <c r="A375" s="36" t="s">
        <v>1370</v>
      </c>
      <c r="B375" s="12" t="s">
        <v>6578</v>
      </c>
      <c r="C375" s="1135" t="s">
        <v>6318</v>
      </c>
      <c r="D375" s="1985">
        <f>сводн.данные!N380</f>
        <v>6145.2102836816612</v>
      </c>
      <c r="E375" s="1849">
        <v>5955.21339021125</v>
      </c>
      <c r="F375" s="1758">
        <v>1540</v>
      </c>
      <c r="G375" s="1760">
        <f t="shared" si="5"/>
        <v>189.99689347041112</v>
      </c>
    </row>
    <row r="376" spans="1:7">
      <c r="A376" s="36" t="s">
        <v>1372</v>
      </c>
      <c r="B376" s="12" t="s">
        <v>6614</v>
      </c>
      <c r="C376" s="1135" t="s">
        <v>6318</v>
      </c>
      <c r="D376" s="1985">
        <f>сводн.данные!N381</f>
        <v>24354.784068685571</v>
      </c>
      <c r="E376" s="1849">
        <v>23910.170258070208</v>
      </c>
      <c r="F376" s="1758">
        <v>5115</v>
      </c>
      <c r="G376" s="1760">
        <f t="shared" si="5"/>
        <v>444.61381061536304</v>
      </c>
    </row>
    <row r="377" spans="1:7" ht="30">
      <c r="A377" s="36" t="s">
        <v>1374</v>
      </c>
      <c r="B377" s="12" t="s">
        <v>6538</v>
      </c>
      <c r="C377" s="1135" t="s">
        <v>6318</v>
      </c>
      <c r="D377" s="1985">
        <f>сводн.данные!N382</f>
        <v>6943.5451014570735</v>
      </c>
      <c r="E377" s="1849">
        <v>6453.3790982305873</v>
      </c>
      <c r="F377" s="1758">
        <v>1540</v>
      </c>
      <c r="G377" s="1760">
        <f t="shared" si="5"/>
        <v>490.16600322648628</v>
      </c>
    </row>
    <row r="378" spans="1:7" ht="30">
      <c r="A378" s="36" t="s">
        <v>1376</v>
      </c>
      <c r="B378" s="12" t="s">
        <v>6539</v>
      </c>
      <c r="C378" s="1135" t="s">
        <v>6318</v>
      </c>
      <c r="D378" s="1985">
        <f>сводн.данные!N383</f>
        <v>5153.3271906671089</v>
      </c>
      <c r="E378" s="1849">
        <v>5014.7120848179002</v>
      </c>
      <c r="F378" s="1758">
        <v>1320</v>
      </c>
      <c r="G378" s="1760">
        <f t="shared" si="5"/>
        <v>138.6151058492087</v>
      </c>
    </row>
    <row r="379" spans="1:7">
      <c r="A379" s="36" t="s">
        <v>1378</v>
      </c>
      <c r="B379" s="38" t="s">
        <v>6615</v>
      </c>
      <c r="C379" s="1135" t="s">
        <v>6318</v>
      </c>
      <c r="D379" s="1985">
        <f>сводн.данные!N384</f>
        <v>21492.392703651683</v>
      </c>
      <c r="E379" s="1849">
        <v>21308.059705795618</v>
      </c>
      <c r="F379" s="1758">
        <v>2865</v>
      </c>
      <c r="G379" s="1760">
        <f t="shared" si="5"/>
        <v>184.33299785606505</v>
      </c>
    </row>
    <row r="380" spans="1:7">
      <c r="A380" s="36" t="s">
        <v>1380</v>
      </c>
      <c r="B380" s="38" t="s">
        <v>6616</v>
      </c>
      <c r="C380" s="1135" t="s">
        <v>6318</v>
      </c>
      <c r="D380" s="1985">
        <f>сводн.данные!N385</f>
        <v>7241.3815125973233</v>
      </c>
      <c r="E380" s="1849">
        <v>6999.5901093085085</v>
      </c>
      <c r="F380" s="1758">
        <v>650</v>
      </c>
      <c r="G380" s="1760">
        <f t="shared" si="5"/>
        <v>241.79140328881476</v>
      </c>
    </row>
    <row r="381" spans="1:7" ht="18" customHeight="1">
      <c r="A381" s="43" t="s">
        <v>1382</v>
      </c>
      <c r="B381" s="41" t="s">
        <v>6617</v>
      </c>
      <c r="C381" s="1920"/>
      <c r="D381" s="1987"/>
      <c r="E381" s="1737"/>
      <c r="F381" s="1759"/>
      <c r="G381" s="1762"/>
    </row>
    <row r="382" spans="1:7">
      <c r="A382" s="36" t="s">
        <v>1384</v>
      </c>
      <c r="B382" s="12" t="s">
        <v>6481</v>
      </c>
      <c r="C382" s="1135" t="s">
        <v>6318</v>
      </c>
      <c r="D382" s="1985">
        <f>сводн.данные!N387</f>
        <v>662.51787335039944</v>
      </c>
      <c r="E382" s="1849">
        <v>604.13218730449034</v>
      </c>
      <c r="F382" s="1758">
        <v>280</v>
      </c>
      <c r="G382" s="1760">
        <f t="shared" si="5"/>
        <v>58.385686045909097</v>
      </c>
    </row>
    <row r="383" spans="1:7" ht="18.75" customHeight="1">
      <c r="A383" s="36" t="s">
        <v>1385</v>
      </c>
      <c r="B383" s="12" t="s">
        <v>6618</v>
      </c>
      <c r="C383" s="1135" t="s">
        <v>6318</v>
      </c>
      <c r="D383" s="1985">
        <f>сводн.данные!N388</f>
        <v>4166.8469588210155</v>
      </c>
      <c r="E383" s="1849">
        <v>3769.7232616896163</v>
      </c>
      <c r="F383" s="1758">
        <v>1400</v>
      </c>
      <c r="G383" s="1760">
        <f t="shared" si="5"/>
        <v>397.12369713139924</v>
      </c>
    </row>
    <row r="384" spans="1:7">
      <c r="A384" s="36" t="s">
        <v>1387</v>
      </c>
      <c r="B384" s="12" t="s">
        <v>6516</v>
      </c>
      <c r="C384" s="1135" t="s">
        <v>6318</v>
      </c>
      <c r="D384" s="1985">
        <f>сводн.данные!N389</f>
        <v>2025.4183298032674</v>
      </c>
      <c r="E384" s="1849">
        <v>1772.156889254735</v>
      </c>
      <c r="F384" s="1758">
        <v>930</v>
      </c>
      <c r="G384" s="1760">
        <f t="shared" si="5"/>
        <v>253.26144054853239</v>
      </c>
    </row>
    <row r="385" spans="1:7">
      <c r="A385" s="36" t="s">
        <v>1389</v>
      </c>
      <c r="B385" s="12" t="s">
        <v>6619</v>
      </c>
      <c r="C385" s="1135" t="s">
        <v>6318</v>
      </c>
      <c r="D385" s="1985">
        <f>сводн.данные!N390</f>
        <v>2341.4983298032676</v>
      </c>
      <c r="E385" s="1849">
        <v>2126.7568892547351</v>
      </c>
      <c r="F385" s="1758">
        <v>930</v>
      </c>
      <c r="G385" s="1760">
        <f t="shared" si="5"/>
        <v>214.74144054853241</v>
      </c>
    </row>
    <row r="386" spans="1:7">
      <c r="A386" s="36" t="s">
        <v>1391</v>
      </c>
      <c r="B386" s="12" t="s">
        <v>6620</v>
      </c>
      <c r="C386" s="1135" t="s">
        <v>6318</v>
      </c>
      <c r="D386" s="1985">
        <f>сводн.данные!N391</f>
        <v>2023.233680037368</v>
      </c>
      <c r="E386" s="1849">
        <v>1575.2661206407263</v>
      </c>
      <c r="F386" s="1758">
        <v>280</v>
      </c>
      <c r="G386" s="1760">
        <f t="shared" si="5"/>
        <v>447.96755939664172</v>
      </c>
    </row>
    <row r="387" spans="1:7">
      <c r="A387" s="36" t="s">
        <v>1393</v>
      </c>
      <c r="B387" s="12" t="s">
        <v>6554</v>
      </c>
      <c r="C387" s="1135" t="s">
        <v>6318</v>
      </c>
      <c r="D387" s="1985">
        <f>сводн.данные!N392</f>
        <v>2704.3588211371798</v>
      </c>
      <c r="E387" s="1849">
        <v>2516.8544325505686</v>
      </c>
      <c r="F387" s="1758">
        <v>350</v>
      </c>
      <c r="G387" s="1760">
        <f t="shared" si="5"/>
        <v>187.50438858661119</v>
      </c>
    </row>
    <row r="388" spans="1:7">
      <c r="A388" s="36" t="s">
        <v>1394</v>
      </c>
      <c r="B388" s="12" t="s">
        <v>6483</v>
      </c>
      <c r="C388" s="1135" t="s">
        <v>6318</v>
      </c>
      <c r="D388" s="1985">
        <f>сводн.данные!N393</f>
        <v>3595.7005284472521</v>
      </c>
      <c r="E388" s="1849">
        <v>3381.1322772241897</v>
      </c>
      <c r="F388" s="1758">
        <v>0</v>
      </c>
      <c r="G388" s="1760">
        <f t="shared" si="5"/>
        <v>214.56825122306236</v>
      </c>
    </row>
    <row r="389" spans="1:7">
      <c r="A389" s="36" t="s">
        <v>1395</v>
      </c>
      <c r="B389" s="12" t="s">
        <v>6621</v>
      </c>
      <c r="C389" s="1135" t="s">
        <v>6318</v>
      </c>
      <c r="D389" s="1985">
        <f>сводн.данные!N394</f>
        <v>2486.1844477960913</v>
      </c>
      <c r="E389" s="1849">
        <v>2035.3668895754506</v>
      </c>
      <c r="F389" s="1758">
        <v>350</v>
      </c>
      <c r="G389" s="1760">
        <f t="shared" si="5"/>
        <v>450.81755822064065</v>
      </c>
    </row>
    <row r="390" spans="1:7">
      <c r="A390" s="36" t="s">
        <v>1397</v>
      </c>
      <c r="B390" s="12" t="s">
        <v>6489</v>
      </c>
      <c r="C390" s="1135" t="s">
        <v>6318</v>
      </c>
      <c r="D390" s="1985">
        <f>сводн.данные!N395</f>
        <v>3382.5854193017417</v>
      </c>
      <c r="E390" s="1849">
        <v>2918.8974607816194</v>
      </c>
      <c r="F390" s="1758">
        <v>520</v>
      </c>
      <c r="G390" s="1760">
        <f t="shared" si="5"/>
        <v>463.68795852012227</v>
      </c>
    </row>
    <row r="391" spans="1:7">
      <c r="A391" s="36" t="s">
        <v>1399</v>
      </c>
      <c r="B391" s="12" t="s">
        <v>6529</v>
      </c>
      <c r="C391" s="1135" t="s">
        <v>6318</v>
      </c>
      <c r="D391" s="1985">
        <f>сводн.данные!N396</f>
        <v>3971.8210996552807</v>
      </c>
      <c r="E391" s="1849">
        <v>3522.5197943968269</v>
      </c>
      <c r="F391" s="1758">
        <v>700</v>
      </c>
      <c r="G391" s="1760">
        <f t="shared" si="5"/>
        <v>449.30130525845379</v>
      </c>
    </row>
    <row r="392" spans="1:7">
      <c r="A392" s="36" t="s">
        <v>1400</v>
      </c>
      <c r="B392" s="12" t="s">
        <v>6622</v>
      </c>
      <c r="C392" s="1135" t="s">
        <v>6318</v>
      </c>
      <c r="D392" s="1985">
        <f>сводн.данные!N397</f>
        <v>4053.707867829994</v>
      </c>
      <c r="E392" s="1849">
        <v>3962.0869779605464</v>
      </c>
      <c r="F392" s="1758">
        <v>2100</v>
      </c>
      <c r="G392" s="1760">
        <f t="shared" ref="G392:G455" si="6">D392-E392</f>
        <v>91.620889869447637</v>
      </c>
    </row>
    <row r="393" spans="1:7">
      <c r="A393" s="36" t="s">
        <v>1402</v>
      </c>
      <c r="B393" s="12" t="s">
        <v>6623</v>
      </c>
      <c r="C393" s="1135" t="s">
        <v>6318</v>
      </c>
      <c r="D393" s="1985">
        <f>сводн.данные!N398</f>
        <v>2670.7707978687977</v>
      </c>
      <c r="E393" s="1849">
        <v>2616.6565572071663</v>
      </c>
      <c r="F393" s="1758">
        <v>935</v>
      </c>
      <c r="G393" s="1760">
        <f t="shared" si="6"/>
        <v>54.114240661631356</v>
      </c>
    </row>
    <row r="394" spans="1:7">
      <c r="A394" s="36" t="s">
        <v>1404</v>
      </c>
      <c r="B394" s="12" t="s">
        <v>6576</v>
      </c>
      <c r="C394" s="1135" t="s">
        <v>6318</v>
      </c>
      <c r="D394" s="1985">
        <f>сводн.данные!N399</f>
        <v>7894.0302147704506</v>
      </c>
      <c r="E394" s="1849">
        <v>7499.6122572443446</v>
      </c>
      <c r="F394" s="1758">
        <v>1295</v>
      </c>
      <c r="G394" s="1760">
        <f t="shared" si="6"/>
        <v>394.41795752610597</v>
      </c>
    </row>
    <row r="395" spans="1:7">
      <c r="A395" s="36" t="s">
        <v>1405</v>
      </c>
      <c r="B395" s="12" t="s">
        <v>6575</v>
      </c>
      <c r="C395" s="1135" t="s">
        <v>6318</v>
      </c>
      <c r="D395" s="1985">
        <f>сводн.данные!N400</f>
        <v>7894.0302147704506</v>
      </c>
      <c r="E395" s="1849">
        <v>7499.6122572443446</v>
      </c>
      <c r="F395" s="1758">
        <v>1325</v>
      </c>
      <c r="G395" s="1760">
        <f t="shared" si="6"/>
        <v>394.41795752610597</v>
      </c>
    </row>
    <row r="396" spans="1:7">
      <c r="A396" s="36" t="s">
        <v>1406</v>
      </c>
      <c r="B396" s="12" t="s">
        <v>6577</v>
      </c>
      <c r="C396" s="1135" t="s">
        <v>6318</v>
      </c>
      <c r="D396" s="1985">
        <f>сводн.данные!N401</f>
        <v>4888.2368387824281</v>
      </c>
      <c r="E396" s="1849">
        <v>4503.810019971098</v>
      </c>
      <c r="F396" s="1758">
        <v>1640</v>
      </c>
      <c r="G396" s="1760">
        <f t="shared" si="6"/>
        <v>384.42681881133012</v>
      </c>
    </row>
    <row r="397" spans="1:7">
      <c r="A397" s="36" t="s">
        <v>1407</v>
      </c>
      <c r="B397" s="12" t="s">
        <v>6578</v>
      </c>
      <c r="C397" s="1135" t="s">
        <v>6318</v>
      </c>
      <c r="D397" s="1985">
        <f>сводн.данные!N402</f>
        <v>5790.7783600804059</v>
      </c>
      <c r="E397" s="1849">
        <v>5550.8754280250978</v>
      </c>
      <c r="F397" s="1758">
        <v>1540</v>
      </c>
      <c r="G397" s="1760">
        <f t="shared" si="6"/>
        <v>239.90293205530816</v>
      </c>
    </row>
    <row r="398" spans="1:7" ht="18" customHeight="1">
      <c r="A398" s="36" t="s">
        <v>1408</v>
      </c>
      <c r="B398" s="12" t="s">
        <v>6624</v>
      </c>
      <c r="C398" s="1135" t="s">
        <v>6318</v>
      </c>
      <c r="D398" s="1985">
        <f>сводн.данные!N403</f>
        <v>6736.5998002136239</v>
      </c>
      <c r="E398" s="1849">
        <v>6521.2734604048401</v>
      </c>
      <c r="F398" s="1758">
        <v>1540</v>
      </c>
      <c r="G398" s="1760">
        <f t="shared" si="6"/>
        <v>215.32633980878381</v>
      </c>
    </row>
    <row r="399" spans="1:7">
      <c r="A399" s="36" t="s">
        <v>1410</v>
      </c>
      <c r="B399" s="12" t="s">
        <v>6625</v>
      </c>
      <c r="C399" s="1135" t="s">
        <v>6318</v>
      </c>
      <c r="D399" s="1985">
        <f>сводн.данные!N404</f>
        <v>20486.167875736901</v>
      </c>
      <c r="E399" s="1849">
        <v>20122.67039504907</v>
      </c>
      <c r="F399" s="1758">
        <v>2875</v>
      </c>
      <c r="G399" s="1760">
        <f t="shared" si="6"/>
        <v>363.49748068783083</v>
      </c>
    </row>
    <row r="400" spans="1:7">
      <c r="A400" s="36" t="s">
        <v>1412</v>
      </c>
      <c r="B400" s="38" t="s">
        <v>6626</v>
      </c>
      <c r="C400" s="1135" t="s">
        <v>6318</v>
      </c>
      <c r="D400" s="1985">
        <f>сводн.данные!N405</f>
        <v>1867.8403540587292</v>
      </c>
      <c r="E400" s="1849">
        <v>1789.9503503473934</v>
      </c>
      <c r="F400" s="1758">
        <v>925</v>
      </c>
      <c r="G400" s="1760">
        <f t="shared" si="6"/>
        <v>77.890003711335794</v>
      </c>
    </row>
    <row r="401" spans="1:7">
      <c r="A401" s="36" t="s">
        <v>1414</v>
      </c>
      <c r="B401" s="38" t="s">
        <v>6627</v>
      </c>
      <c r="C401" s="1135" t="s">
        <v>6318</v>
      </c>
      <c r="D401" s="1985">
        <f>сводн.данные!N406</f>
        <v>1634.7159238936244</v>
      </c>
      <c r="E401" s="1849">
        <v>1505.6896519346951</v>
      </c>
      <c r="F401" s="1758">
        <v>280</v>
      </c>
      <c r="G401" s="1760">
        <f t="shared" si="6"/>
        <v>129.02627195892933</v>
      </c>
    </row>
    <row r="402" spans="1:7">
      <c r="A402" s="36" t="s">
        <v>1416</v>
      </c>
      <c r="B402" s="38" t="s">
        <v>6628</v>
      </c>
      <c r="C402" s="1135" t="s">
        <v>6318</v>
      </c>
      <c r="D402" s="1985">
        <f>сводн.данные!N407</f>
        <v>2491.4560848587325</v>
      </c>
      <c r="E402" s="1849">
        <v>2303.6684189451262</v>
      </c>
      <c r="F402" s="1758">
        <v>280</v>
      </c>
      <c r="G402" s="1760">
        <f t="shared" si="6"/>
        <v>187.78766591360636</v>
      </c>
    </row>
    <row r="403" spans="1:7">
      <c r="A403" s="36" t="s">
        <v>1418</v>
      </c>
      <c r="B403" s="38" t="s">
        <v>6629</v>
      </c>
      <c r="C403" s="1135" t="s">
        <v>6318</v>
      </c>
      <c r="D403" s="1985">
        <f>сводн.данные!N408</f>
        <v>1315.9996021224858</v>
      </c>
      <c r="E403" s="1849">
        <v>1205.9968009128352</v>
      </c>
      <c r="F403" s="1758">
        <v>350</v>
      </c>
      <c r="G403" s="1760">
        <f t="shared" si="6"/>
        <v>110.00280120965067</v>
      </c>
    </row>
    <row r="404" spans="1:7">
      <c r="A404" s="43" t="s">
        <v>1420</v>
      </c>
      <c r="B404" s="41" t="s">
        <v>6630</v>
      </c>
      <c r="C404" s="1920"/>
      <c r="D404" s="1987"/>
      <c r="E404" s="1737"/>
      <c r="F404" s="1759"/>
      <c r="G404" s="1762"/>
    </row>
    <row r="405" spans="1:7" ht="18" customHeight="1">
      <c r="A405" s="36" t="s">
        <v>1422</v>
      </c>
      <c r="B405" s="12" t="s">
        <v>6481</v>
      </c>
      <c r="C405" s="1135" t="s">
        <v>6318</v>
      </c>
      <c r="D405" s="1985">
        <f>сводн.данные!N410</f>
        <v>1234.314386025975</v>
      </c>
      <c r="E405" s="1849">
        <v>905.06449410866276</v>
      </c>
      <c r="F405" s="1758">
        <v>280</v>
      </c>
      <c r="G405" s="1760">
        <f t="shared" si="6"/>
        <v>329.2498919173122</v>
      </c>
    </row>
    <row r="406" spans="1:7">
      <c r="A406" s="36" t="s">
        <v>1423</v>
      </c>
      <c r="B406" s="12" t="s">
        <v>6612</v>
      </c>
      <c r="C406" s="1135" t="s">
        <v>6318</v>
      </c>
      <c r="D406" s="1985">
        <f>сводн.данные!N411</f>
        <v>2419.5072502529415</v>
      </c>
      <c r="E406" s="1849">
        <v>2142.3911898041433</v>
      </c>
      <c r="F406" s="1758">
        <v>880</v>
      </c>
      <c r="G406" s="1760">
        <f t="shared" si="6"/>
        <v>277.11606044879818</v>
      </c>
    </row>
    <row r="407" spans="1:7">
      <c r="A407" s="36" t="s">
        <v>1425</v>
      </c>
      <c r="B407" s="12" t="s">
        <v>6631</v>
      </c>
      <c r="C407" s="1135" t="s">
        <v>6318</v>
      </c>
      <c r="D407" s="1985">
        <f>сводн.данные!N412</f>
        <v>2794.8668940360267</v>
      </c>
      <c r="E407" s="1849">
        <v>2393.9276335687996</v>
      </c>
      <c r="F407" s="1758">
        <v>0</v>
      </c>
      <c r="G407" s="1760">
        <f t="shared" si="6"/>
        <v>400.93926046722709</v>
      </c>
    </row>
    <row r="408" spans="1:7">
      <c r="A408" s="36" t="s">
        <v>1427</v>
      </c>
      <c r="B408" s="12" t="s">
        <v>6632</v>
      </c>
      <c r="C408" s="1135" t="s">
        <v>6318</v>
      </c>
      <c r="D408" s="1985">
        <f>сводн.данные!N413</f>
        <v>2595.3510195075814</v>
      </c>
      <c r="E408" s="1849">
        <v>2175.4200740652468</v>
      </c>
      <c r="F408" s="1758">
        <v>985</v>
      </c>
      <c r="G408" s="1760">
        <f t="shared" si="6"/>
        <v>419.93094544233463</v>
      </c>
    </row>
    <row r="409" spans="1:7">
      <c r="A409" s="36" t="s">
        <v>1429</v>
      </c>
      <c r="B409" s="12" t="s">
        <v>6633</v>
      </c>
      <c r="C409" s="1135" t="s">
        <v>6318</v>
      </c>
      <c r="D409" s="1985">
        <f>сводн.данные!N414</f>
        <v>21986.056056477501</v>
      </c>
      <c r="E409" s="1849">
        <v>21593.820187933034</v>
      </c>
      <c r="F409" s="1758">
        <v>505</v>
      </c>
      <c r="G409" s="1760">
        <f t="shared" si="6"/>
        <v>392.23586854446694</v>
      </c>
    </row>
    <row r="410" spans="1:7">
      <c r="A410" s="36" t="s">
        <v>1431</v>
      </c>
      <c r="B410" s="12" t="s">
        <v>6634</v>
      </c>
      <c r="C410" s="1135" t="s">
        <v>6318</v>
      </c>
      <c r="D410" s="1985">
        <f>сводн.данные!N415</f>
        <v>2414.685438045567</v>
      </c>
      <c r="E410" s="1849">
        <v>1842.8381143859624</v>
      </c>
      <c r="F410" s="1758">
        <v>815</v>
      </c>
      <c r="G410" s="1760">
        <f t="shared" si="6"/>
        <v>571.84732365960463</v>
      </c>
    </row>
    <row r="411" spans="1:7">
      <c r="A411" s="36" t="s">
        <v>1433</v>
      </c>
      <c r="B411" s="12" t="s">
        <v>6635</v>
      </c>
      <c r="C411" s="1135" t="s">
        <v>6318</v>
      </c>
      <c r="D411" s="1985">
        <f>сводн.данные!N416</f>
        <v>1557.6500416444201</v>
      </c>
      <c r="E411" s="1849">
        <v>1284.961457177189</v>
      </c>
      <c r="F411" s="1758">
        <v>465</v>
      </c>
      <c r="G411" s="1760">
        <f t="shared" si="6"/>
        <v>272.68858446723107</v>
      </c>
    </row>
    <row r="412" spans="1:7">
      <c r="A412" s="36" t="s">
        <v>1435</v>
      </c>
      <c r="B412" s="12" t="s">
        <v>6636</v>
      </c>
      <c r="C412" s="1135" t="s">
        <v>6318</v>
      </c>
      <c r="D412" s="1985">
        <f>сводн.данные!N417</f>
        <v>3166.1349744608924</v>
      </c>
      <c r="E412" s="1849">
        <v>2708.2542057931987</v>
      </c>
      <c r="F412" s="1758">
        <v>335</v>
      </c>
      <c r="G412" s="1760">
        <f t="shared" si="6"/>
        <v>457.8807686676937</v>
      </c>
    </row>
    <row r="413" spans="1:7">
      <c r="A413" s="36" t="s">
        <v>1437</v>
      </c>
      <c r="B413" s="12" t="s">
        <v>6516</v>
      </c>
      <c r="C413" s="1135" t="s">
        <v>6318</v>
      </c>
      <c r="D413" s="1985">
        <f>сводн.данные!N418</f>
        <v>2395.3984375534451</v>
      </c>
      <c r="E413" s="1849">
        <v>2122.2181137445314</v>
      </c>
      <c r="F413" s="1758">
        <v>880</v>
      </c>
      <c r="G413" s="1760">
        <f t="shared" si="6"/>
        <v>273.18032380891373</v>
      </c>
    </row>
    <row r="414" spans="1:7">
      <c r="A414" s="36" t="s">
        <v>1439</v>
      </c>
      <c r="B414" s="12" t="s">
        <v>6637</v>
      </c>
      <c r="C414" s="1135" t="s">
        <v>6318</v>
      </c>
      <c r="D414" s="1985">
        <f>сводн.данные!N419</f>
        <v>2527.518437553445</v>
      </c>
      <c r="E414" s="1849">
        <v>2218.676112140954</v>
      </c>
      <c r="F414" s="1758">
        <v>775</v>
      </c>
      <c r="G414" s="1760">
        <f t="shared" si="6"/>
        <v>308.84232541249094</v>
      </c>
    </row>
    <row r="415" spans="1:7">
      <c r="A415" s="36" t="s">
        <v>1441</v>
      </c>
      <c r="B415" s="12" t="s">
        <v>6638</v>
      </c>
      <c r="C415" s="1135" t="s">
        <v>6318</v>
      </c>
      <c r="D415" s="1985">
        <f>сводн.данные!N420</f>
        <v>2480.7704097416822</v>
      </c>
      <c r="E415" s="1849">
        <v>2274.6219587388673</v>
      </c>
      <c r="F415" s="1758"/>
      <c r="G415" s="1760">
        <f t="shared" si="6"/>
        <v>206.14845100281491</v>
      </c>
    </row>
    <row r="416" spans="1:7">
      <c r="A416" s="36" t="s">
        <v>1443</v>
      </c>
      <c r="B416" s="12" t="s">
        <v>6639</v>
      </c>
      <c r="C416" s="1135" t="s">
        <v>6318</v>
      </c>
      <c r="D416" s="1985">
        <f>сводн.данные!N421</f>
        <v>2311.5467867259549</v>
      </c>
      <c r="E416" s="1849">
        <v>1743.0818820910058</v>
      </c>
      <c r="F416" s="1758">
        <v>510</v>
      </c>
      <c r="G416" s="1760">
        <f t="shared" si="6"/>
        <v>568.46490463494911</v>
      </c>
    </row>
    <row r="417" spans="1:7">
      <c r="A417" s="36" t="s">
        <v>1445</v>
      </c>
      <c r="B417" s="12" t="s">
        <v>6640</v>
      </c>
      <c r="C417" s="1135" t="s">
        <v>6318</v>
      </c>
      <c r="D417" s="1985">
        <f>сводн.данные!N422</f>
        <v>30120.425040980972</v>
      </c>
      <c r="E417" s="1849">
        <v>29484.473910892579</v>
      </c>
      <c r="F417" s="1758">
        <v>5590</v>
      </c>
      <c r="G417" s="1760">
        <f t="shared" si="6"/>
        <v>635.95113008839326</v>
      </c>
    </row>
    <row r="418" spans="1:7" ht="16.5" customHeight="1">
      <c r="A418" s="36" t="s">
        <v>1447</v>
      </c>
      <c r="B418" s="12" t="s">
        <v>6641</v>
      </c>
      <c r="C418" s="1135" t="s">
        <v>6318</v>
      </c>
      <c r="D418" s="1985">
        <f>сводн.данные!N423</f>
        <v>2409.8346888741012</v>
      </c>
      <c r="E418" s="1849">
        <v>1975.3903322068038</v>
      </c>
      <c r="F418" s="1758">
        <v>465</v>
      </c>
      <c r="G418" s="1760">
        <f t="shared" si="6"/>
        <v>434.44435666729737</v>
      </c>
    </row>
    <row r="419" spans="1:7">
      <c r="A419" s="36" t="s">
        <v>1449</v>
      </c>
      <c r="B419" s="12" t="s">
        <v>6642</v>
      </c>
      <c r="C419" s="1135" t="s">
        <v>6318</v>
      </c>
      <c r="D419" s="1985">
        <f>сводн.данные!N424</f>
        <v>15067.628515498041</v>
      </c>
      <c r="E419" s="1849">
        <v>14506.894802503524</v>
      </c>
      <c r="F419" s="1758">
        <v>2095</v>
      </c>
      <c r="G419" s="1760">
        <f t="shared" si="6"/>
        <v>560.73371299451719</v>
      </c>
    </row>
    <row r="420" spans="1:7">
      <c r="A420" s="36" t="s">
        <v>1451</v>
      </c>
      <c r="B420" s="12" t="s">
        <v>6643</v>
      </c>
      <c r="C420" s="1135" t="s">
        <v>6318</v>
      </c>
      <c r="D420" s="1985">
        <f>сводн.данные!N425</f>
        <v>2153.5564081879693</v>
      </c>
      <c r="E420" s="1849">
        <v>2058.4769578299029</v>
      </c>
      <c r="F420" s="1758">
        <v>510</v>
      </c>
      <c r="G420" s="1760">
        <f t="shared" si="6"/>
        <v>95.079450358066424</v>
      </c>
    </row>
    <row r="421" spans="1:7">
      <c r="A421" s="36" t="s">
        <v>1453</v>
      </c>
      <c r="B421" s="12" t="s">
        <v>6351</v>
      </c>
      <c r="C421" s="1135" t="s">
        <v>6318</v>
      </c>
      <c r="D421" s="1985">
        <f>сводн.данные!N426</f>
        <v>2014.3018177268746</v>
      </c>
      <c r="E421" s="1849">
        <v>1687.5406465486028</v>
      </c>
      <c r="F421" s="1758">
        <v>280</v>
      </c>
      <c r="G421" s="1760">
        <f t="shared" si="6"/>
        <v>326.76117117827175</v>
      </c>
    </row>
    <row r="422" spans="1:7">
      <c r="A422" s="36" t="s">
        <v>1455</v>
      </c>
      <c r="B422" s="12" t="s">
        <v>6559</v>
      </c>
      <c r="C422" s="1135" t="s">
        <v>6318</v>
      </c>
      <c r="D422" s="1985">
        <f>сводн.данные!N427</f>
        <v>1862.0450964768754</v>
      </c>
      <c r="E422" s="1849">
        <v>1613.0117668992298</v>
      </c>
      <c r="F422" s="1758">
        <v>380</v>
      </c>
      <c r="G422" s="1760">
        <f t="shared" si="6"/>
        <v>249.03332957764565</v>
      </c>
    </row>
    <row r="423" spans="1:7">
      <c r="A423" s="36" t="s">
        <v>1457</v>
      </c>
      <c r="B423" s="12" t="s">
        <v>6576</v>
      </c>
      <c r="C423" s="1135" t="s">
        <v>6318</v>
      </c>
      <c r="D423" s="1985">
        <f>сводн.данные!N428</f>
        <v>7813.6306343911037</v>
      </c>
      <c r="E423" s="1849">
        <v>7500.259672118772</v>
      </c>
      <c r="F423" s="1758">
        <v>1295</v>
      </c>
      <c r="G423" s="1760">
        <f t="shared" si="6"/>
        <v>313.37096227233178</v>
      </c>
    </row>
    <row r="424" spans="1:7">
      <c r="A424" s="36" t="s">
        <v>1458</v>
      </c>
      <c r="B424" s="12" t="s">
        <v>6575</v>
      </c>
      <c r="C424" s="1135" t="s">
        <v>6318</v>
      </c>
      <c r="D424" s="1985">
        <f>сводн.данные!N429</f>
        <v>8011.5334373412979</v>
      </c>
      <c r="E424" s="1849">
        <v>7499.798954519626</v>
      </c>
      <c r="F424" s="1758">
        <v>1325</v>
      </c>
      <c r="G424" s="1760">
        <f t="shared" si="6"/>
        <v>511.73448282167192</v>
      </c>
    </row>
    <row r="425" spans="1:7">
      <c r="A425" s="36" t="s">
        <v>1459</v>
      </c>
      <c r="B425" s="12" t="s">
        <v>6644</v>
      </c>
      <c r="C425" s="1135" t="s">
        <v>6318</v>
      </c>
      <c r="D425" s="1985">
        <f>сводн.данные!N430</f>
        <v>8011.5334373412979</v>
      </c>
      <c r="E425" s="1849">
        <v>7499.798954519626</v>
      </c>
      <c r="F425" s="1758">
        <v>1320</v>
      </c>
      <c r="G425" s="1760">
        <f t="shared" si="6"/>
        <v>511.73448282167192</v>
      </c>
    </row>
    <row r="426" spans="1:7">
      <c r="A426" s="36" t="s">
        <v>1461</v>
      </c>
      <c r="B426" s="12" t="s">
        <v>6383</v>
      </c>
      <c r="C426" s="1135" t="s">
        <v>6318</v>
      </c>
      <c r="D426" s="1985">
        <f>сводн.данные!N431</f>
        <v>7692.3112359744355</v>
      </c>
      <c r="E426" s="1849">
        <v>7499.8790102326275</v>
      </c>
      <c r="F426" s="1758">
        <v>1320</v>
      </c>
      <c r="G426" s="1760">
        <f t="shared" si="6"/>
        <v>192.432225741808</v>
      </c>
    </row>
    <row r="427" spans="1:7">
      <c r="A427" s="36" t="s">
        <v>1463</v>
      </c>
      <c r="B427" s="12" t="s">
        <v>6577</v>
      </c>
      <c r="C427" s="1135" t="s">
        <v>6318</v>
      </c>
      <c r="D427" s="1985">
        <f>сводн.данные!N432</f>
        <v>4749.7958614225581</v>
      </c>
      <c r="E427" s="1849">
        <v>4438.5542179849153</v>
      </c>
      <c r="F427" s="1758">
        <v>1640</v>
      </c>
      <c r="G427" s="1760">
        <f t="shared" si="6"/>
        <v>311.24164343764278</v>
      </c>
    </row>
    <row r="428" spans="1:7">
      <c r="A428" s="36" t="s">
        <v>1464</v>
      </c>
      <c r="B428" s="12" t="s">
        <v>6578</v>
      </c>
      <c r="C428" s="1135" t="s">
        <v>6318</v>
      </c>
      <c r="D428" s="1985">
        <f>сводн.данные!N433</f>
        <v>6291.7655521764764</v>
      </c>
      <c r="E428" s="1849">
        <v>6265.9030920027435</v>
      </c>
      <c r="F428" s="1758">
        <v>1540</v>
      </c>
      <c r="G428" s="1760">
        <f t="shared" si="6"/>
        <v>25.86246017373287</v>
      </c>
    </row>
    <row r="429" spans="1:7">
      <c r="A429" s="36" t="s">
        <v>1465</v>
      </c>
      <c r="B429" s="12" t="s">
        <v>6614</v>
      </c>
      <c r="C429" s="1135" t="s">
        <v>6318</v>
      </c>
      <c r="D429" s="1985">
        <f>сводн.данные!N434</f>
        <v>21631.738054977541</v>
      </c>
      <c r="E429" s="1849">
        <v>21410.118979152838</v>
      </c>
      <c r="F429" s="1758">
        <v>3785</v>
      </c>
      <c r="G429" s="1760">
        <f t="shared" si="6"/>
        <v>221.61907582470303</v>
      </c>
    </row>
    <row r="430" spans="1:7">
      <c r="A430" s="36" t="s">
        <v>1466</v>
      </c>
      <c r="B430" s="12" t="s">
        <v>6645</v>
      </c>
      <c r="C430" s="1135" t="s">
        <v>6318</v>
      </c>
      <c r="D430" s="1985">
        <f>сводн.данные!N435</f>
        <v>20440.242598431145</v>
      </c>
      <c r="E430" s="1849">
        <v>20076.181532212609</v>
      </c>
      <c r="F430" s="1758">
        <v>3095</v>
      </c>
      <c r="G430" s="1760">
        <f t="shared" si="6"/>
        <v>364.06106621853542</v>
      </c>
    </row>
    <row r="431" spans="1:7">
      <c r="A431" s="36" t="s">
        <v>1468</v>
      </c>
      <c r="B431" s="12" t="s">
        <v>6646</v>
      </c>
      <c r="C431" s="1135" t="s">
        <v>6318</v>
      </c>
      <c r="D431" s="1985">
        <f>сводн.данные!N436</f>
        <v>21990.213967267016</v>
      </c>
      <c r="E431" s="1849">
        <v>21407.963989416392</v>
      </c>
      <c r="F431" s="1758">
        <v>2185</v>
      </c>
      <c r="G431" s="1760">
        <f t="shared" si="6"/>
        <v>582.24997785062442</v>
      </c>
    </row>
    <row r="432" spans="1:7">
      <c r="A432" s="36" t="s">
        <v>1470</v>
      </c>
      <c r="B432" s="961" t="s">
        <v>6647</v>
      </c>
      <c r="C432" s="1135" t="s">
        <v>6318</v>
      </c>
      <c r="D432" s="1985">
        <f>сводн.данные!N437</f>
        <v>1828.8412270496583</v>
      </c>
      <c r="E432" s="1849">
        <v>1521.3799955099835</v>
      </c>
      <c r="F432" s="1758">
        <v>280</v>
      </c>
      <c r="G432" s="1760">
        <f t="shared" si="6"/>
        <v>307.46123153967483</v>
      </c>
    </row>
    <row r="433" spans="1:7">
      <c r="A433" s="36" t="s">
        <v>1472</v>
      </c>
      <c r="B433" s="38" t="s">
        <v>6648</v>
      </c>
      <c r="C433" s="1135" t="s">
        <v>6318</v>
      </c>
      <c r="D433" s="1985">
        <f>сводн.данные!N438</f>
        <v>3200.1403256285439</v>
      </c>
      <c r="E433" s="1849">
        <v>2770.4137139811196</v>
      </c>
      <c r="F433" s="1758">
        <v>820</v>
      </c>
      <c r="G433" s="1760">
        <f t="shared" si="6"/>
        <v>429.72661164742431</v>
      </c>
    </row>
    <row r="434" spans="1:7">
      <c r="A434" s="36" t="s">
        <v>1474</v>
      </c>
      <c r="B434" s="962" t="s">
        <v>6649</v>
      </c>
      <c r="C434" s="1135" t="s">
        <v>6318</v>
      </c>
      <c r="D434" s="1985">
        <f>сводн.данные!N439</f>
        <v>1239.3645329261253</v>
      </c>
      <c r="E434" s="1849">
        <v>1165.9231151877507</v>
      </c>
      <c r="F434" s="1758">
        <v>465</v>
      </c>
      <c r="G434" s="1760">
        <f t="shared" si="6"/>
        <v>73.441417738374639</v>
      </c>
    </row>
    <row r="435" spans="1:7">
      <c r="A435" s="36" t="s">
        <v>1476</v>
      </c>
      <c r="B435" s="962" t="s">
        <v>6650</v>
      </c>
      <c r="C435" s="1135" t="s">
        <v>6318</v>
      </c>
      <c r="D435" s="1985">
        <f>сводн.данные!N440</f>
        <v>2299.9094654486776</v>
      </c>
      <c r="E435" s="1849">
        <v>1936.7456759424499</v>
      </c>
      <c r="F435" s="1758">
        <v>925</v>
      </c>
      <c r="G435" s="1760">
        <f t="shared" si="6"/>
        <v>363.16378950622766</v>
      </c>
    </row>
    <row r="436" spans="1:7">
      <c r="A436" s="36" t="s">
        <v>1478</v>
      </c>
      <c r="B436" s="38" t="s">
        <v>6651</v>
      </c>
      <c r="C436" s="1135" t="s">
        <v>6318</v>
      </c>
      <c r="D436" s="1985">
        <f>сводн.данные!N441</f>
        <v>3170.5566790011076</v>
      </c>
      <c r="E436" s="1849">
        <v>2675.8650344777639</v>
      </c>
      <c r="F436" s="1758">
        <v>575</v>
      </c>
      <c r="G436" s="1760">
        <f t="shared" si="6"/>
        <v>494.69164452334371</v>
      </c>
    </row>
    <row r="437" spans="1:7">
      <c r="A437" s="36" t="s">
        <v>1480</v>
      </c>
      <c r="B437" s="962" t="s">
        <v>6652</v>
      </c>
      <c r="C437" s="1135" t="s">
        <v>6318</v>
      </c>
      <c r="D437" s="1985">
        <f>сводн.данные!N442</f>
        <v>2124.2877073049913</v>
      </c>
      <c r="E437" s="1849">
        <v>1708.2449956703413</v>
      </c>
      <c r="F437" s="1758">
        <v>280</v>
      </c>
      <c r="G437" s="1760">
        <f t="shared" si="6"/>
        <v>416.04271163465</v>
      </c>
    </row>
    <row r="438" spans="1:7">
      <c r="A438" s="36" t="s">
        <v>1482</v>
      </c>
      <c r="B438" s="961" t="s">
        <v>6653</v>
      </c>
      <c r="C438" s="1135" t="s">
        <v>6318</v>
      </c>
      <c r="D438" s="1985">
        <f>сводн.данные!N443</f>
        <v>7959.5608349058348</v>
      </c>
      <c r="E438" s="1849">
        <v>7524.4962079761626</v>
      </c>
      <c r="F438" s="1758">
        <v>1295</v>
      </c>
      <c r="G438" s="1760">
        <f t="shared" si="6"/>
        <v>435.06462692967216</v>
      </c>
    </row>
    <row r="439" spans="1:7">
      <c r="A439" s="36" t="s">
        <v>1484</v>
      </c>
      <c r="B439" s="962" t="s">
        <v>6399</v>
      </c>
      <c r="C439" s="1135" t="s">
        <v>6318</v>
      </c>
      <c r="D439" s="1985">
        <f>сводн.данные!N444</f>
        <v>7671.9680123276721</v>
      </c>
      <c r="E439" s="1849">
        <v>7500.4984715777391</v>
      </c>
      <c r="F439" s="1758">
        <v>1320</v>
      </c>
      <c r="G439" s="1760">
        <f t="shared" si="6"/>
        <v>171.469540749933</v>
      </c>
    </row>
    <row r="440" spans="1:7">
      <c r="A440" s="36" t="s">
        <v>1486</v>
      </c>
      <c r="B440" s="963" t="s">
        <v>6654</v>
      </c>
      <c r="C440" s="1135" t="s">
        <v>6318</v>
      </c>
      <c r="D440" s="1985">
        <f>сводн.данные!N445</f>
        <v>6804.1746634945239</v>
      </c>
      <c r="E440" s="1849">
        <v>6743.1340266597153</v>
      </c>
      <c r="F440" s="1758">
        <v>1640</v>
      </c>
      <c r="G440" s="1760">
        <f t="shared" si="6"/>
        <v>61.040636834808538</v>
      </c>
    </row>
    <row r="441" spans="1:7">
      <c r="A441" s="36" t="s">
        <v>1488</v>
      </c>
      <c r="B441" s="961" t="s">
        <v>6655</v>
      </c>
      <c r="C441" s="1135" t="s">
        <v>6318</v>
      </c>
      <c r="D441" s="1985">
        <f>сводн.данные!N446</f>
        <v>5425.6303400540692</v>
      </c>
      <c r="E441" s="1849">
        <v>4972.8577767116876</v>
      </c>
      <c r="F441" s="1758">
        <v>1320</v>
      </c>
      <c r="G441" s="1760">
        <f t="shared" si="6"/>
        <v>452.77256334238155</v>
      </c>
    </row>
    <row r="442" spans="1:7">
      <c r="A442" s="36" t="s">
        <v>1490</v>
      </c>
      <c r="B442" s="961" t="s">
        <v>6656</v>
      </c>
      <c r="C442" s="1135" t="s">
        <v>6318</v>
      </c>
      <c r="D442" s="1985">
        <f>сводн.данные!N447</f>
        <v>18598.76326317458</v>
      </c>
      <c r="E442" s="1849">
        <v>18591.386951659882</v>
      </c>
      <c r="F442" s="1758">
        <v>3151</v>
      </c>
      <c r="G442" s="1760">
        <f t="shared" si="6"/>
        <v>7.3763115146975906</v>
      </c>
    </row>
    <row r="443" spans="1:7">
      <c r="A443" s="36" t="s">
        <v>1492</v>
      </c>
      <c r="B443" s="961" t="s">
        <v>6406</v>
      </c>
      <c r="C443" s="1135" t="s">
        <v>6318</v>
      </c>
      <c r="D443" s="1283">
        <f>сводн.данные!N448</f>
        <v>5548.986158558705</v>
      </c>
      <c r="E443" s="1849">
        <v>5151.0534182634028</v>
      </c>
      <c r="F443" s="1758">
        <v>1525</v>
      </c>
      <c r="G443" s="1760">
        <f t="shared" si="6"/>
        <v>397.93274029530221</v>
      </c>
    </row>
    <row r="444" spans="1:7">
      <c r="A444" s="43" t="s">
        <v>1494</v>
      </c>
      <c r="B444" s="41" t="s">
        <v>6657</v>
      </c>
      <c r="C444" s="1920"/>
      <c r="D444" s="1987"/>
      <c r="E444" s="1737"/>
      <c r="F444" s="1759"/>
      <c r="G444" s="1762"/>
    </row>
    <row r="445" spans="1:7" ht="30">
      <c r="A445" s="36" t="s">
        <v>1496</v>
      </c>
      <c r="B445" s="12" t="s">
        <v>6658</v>
      </c>
      <c r="C445" s="1135" t="s">
        <v>6318</v>
      </c>
      <c r="D445" s="1985">
        <f>сводн.данные!N450</f>
        <v>1275.1569940742306</v>
      </c>
      <c r="E445" s="1849">
        <v>905.06449410866276</v>
      </c>
      <c r="F445" s="1758">
        <v>285</v>
      </c>
      <c r="G445" s="1760">
        <f t="shared" si="6"/>
        <v>370.09249996556787</v>
      </c>
    </row>
    <row r="446" spans="1:7">
      <c r="A446" s="36" t="s">
        <v>1498</v>
      </c>
      <c r="B446" s="12" t="s">
        <v>6554</v>
      </c>
      <c r="C446" s="1135" t="s">
        <v>6318</v>
      </c>
      <c r="D446" s="1985">
        <f>сводн.данные!N451</f>
        <v>2464.3666362369549</v>
      </c>
      <c r="E446" s="1849">
        <v>2285.623319283085</v>
      </c>
      <c r="F446" s="1758">
        <v>330</v>
      </c>
      <c r="G446" s="1760">
        <f t="shared" si="6"/>
        <v>178.74331695386991</v>
      </c>
    </row>
    <row r="447" spans="1:7">
      <c r="A447" s="36" t="s">
        <v>1499</v>
      </c>
      <c r="B447" s="12" t="s">
        <v>6483</v>
      </c>
      <c r="C447" s="1135" t="s">
        <v>6318</v>
      </c>
      <c r="D447" s="1985">
        <f>сводн.данные!N452</f>
        <v>3679.9968147874315</v>
      </c>
      <c r="E447" s="1849">
        <v>3371.3972772241896</v>
      </c>
      <c r="F447" s="1758">
        <v>0</v>
      </c>
      <c r="G447" s="1760">
        <f t="shared" si="6"/>
        <v>308.59953756324194</v>
      </c>
    </row>
    <row r="448" spans="1:7">
      <c r="A448" s="36" t="s">
        <v>1500</v>
      </c>
      <c r="B448" s="12" t="s">
        <v>6659</v>
      </c>
      <c r="C448" s="1135" t="s">
        <v>6318</v>
      </c>
      <c r="D448" s="1985">
        <f>сводн.данные!N453</f>
        <v>2464.3559717334833</v>
      </c>
      <c r="E448" s="1849">
        <v>2187.9279008469848</v>
      </c>
      <c r="F448" s="1758">
        <v>1500</v>
      </c>
      <c r="G448" s="1760">
        <f t="shared" si="6"/>
        <v>276.42807088649852</v>
      </c>
    </row>
    <row r="449" spans="1:7">
      <c r="A449" s="36" t="s">
        <v>1502</v>
      </c>
      <c r="B449" s="12" t="s">
        <v>6660</v>
      </c>
      <c r="C449" s="1135" t="s">
        <v>6318</v>
      </c>
      <c r="D449" s="1985">
        <f>сводн.данные!N454</f>
        <v>2326.1291161195263</v>
      </c>
      <c r="E449" s="1849">
        <v>2109.4945808469847</v>
      </c>
      <c r="F449" s="1758">
        <v>630</v>
      </c>
      <c r="G449" s="1760">
        <f t="shared" si="6"/>
        <v>216.6345352725416</v>
      </c>
    </row>
    <row r="450" spans="1:7">
      <c r="A450" s="36" t="s">
        <v>1504</v>
      </c>
      <c r="B450" s="12" t="s">
        <v>6661</v>
      </c>
      <c r="C450" s="1135" t="s">
        <v>6318</v>
      </c>
      <c r="D450" s="1985">
        <f>сводн.данные!N455</f>
        <v>2292.2810045334832</v>
      </c>
      <c r="E450" s="1849">
        <v>2008.652933646985</v>
      </c>
      <c r="F450" s="1758">
        <v>1275</v>
      </c>
      <c r="G450" s="1760">
        <f t="shared" si="6"/>
        <v>283.62807088649811</v>
      </c>
    </row>
    <row r="451" spans="1:7">
      <c r="A451" s="36" t="s">
        <v>1506</v>
      </c>
      <c r="B451" s="12" t="s">
        <v>6662</v>
      </c>
      <c r="C451" s="1135" t="s">
        <v>6318</v>
      </c>
      <c r="D451" s="1985">
        <f>сводн.данные!N456</f>
        <v>2197.8216904210472</v>
      </c>
      <c r="E451" s="1849">
        <v>1842.0369521717016</v>
      </c>
      <c r="F451" s="1758">
        <v>600</v>
      </c>
      <c r="G451" s="1760">
        <f t="shared" si="6"/>
        <v>355.78473824934554</v>
      </c>
    </row>
    <row r="452" spans="1:7">
      <c r="A452" s="36" t="s">
        <v>1508</v>
      </c>
      <c r="B452" s="12" t="s">
        <v>6663</v>
      </c>
      <c r="C452" s="1135" t="s">
        <v>6318</v>
      </c>
      <c r="D452" s="1985">
        <f>сводн.данные!N457</f>
        <v>3081.6559467588349</v>
      </c>
      <c r="E452" s="1849">
        <v>2822.5703158831757</v>
      </c>
      <c r="F452" s="1758">
        <v>420</v>
      </c>
      <c r="G452" s="1760">
        <f t="shared" si="6"/>
        <v>259.08563087565926</v>
      </c>
    </row>
    <row r="453" spans="1:7">
      <c r="A453" s="36" t="s">
        <v>1510</v>
      </c>
      <c r="B453" s="12" t="s">
        <v>6664</v>
      </c>
      <c r="C453" s="1135" t="s">
        <v>6318</v>
      </c>
      <c r="D453" s="1985">
        <f>сводн.данные!N458</f>
        <v>2183.0468528625215</v>
      </c>
      <c r="E453" s="1849">
        <v>1994.3786877043397</v>
      </c>
      <c r="F453" s="1758">
        <v>495</v>
      </c>
      <c r="G453" s="1760">
        <f t="shared" si="6"/>
        <v>188.66816515818186</v>
      </c>
    </row>
    <row r="454" spans="1:7">
      <c r="A454" s="36" t="s">
        <v>1512</v>
      </c>
      <c r="B454" s="12" t="s">
        <v>6665</v>
      </c>
      <c r="C454" s="1135" t="s">
        <v>6318</v>
      </c>
      <c r="D454" s="1985">
        <f>сводн.данные!N459</f>
        <v>2567.7022517334826</v>
      </c>
      <c r="E454" s="1849">
        <v>2350.3745497817094</v>
      </c>
      <c r="F454" s="1758">
        <v>330</v>
      </c>
      <c r="G454" s="1760">
        <f t="shared" si="6"/>
        <v>217.32770195177318</v>
      </c>
    </row>
    <row r="455" spans="1:7">
      <c r="A455" s="36" t="s">
        <v>1514</v>
      </c>
      <c r="B455" s="12" t="s">
        <v>6576</v>
      </c>
      <c r="C455" s="1135" t="s">
        <v>6318</v>
      </c>
      <c r="D455" s="1985">
        <f>сводн.данные!N460</f>
        <v>7664.7963317149024</v>
      </c>
      <c r="E455" s="1849">
        <v>7520.4177649491603</v>
      </c>
      <c r="F455" s="1758">
        <v>1295</v>
      </c>
      <c r="G455" s="1760">
        <f t="shared" si="6"/>
        <v>144.37856676574211</v>
      </c>
    </row>
    <row r="456" spans="1:7">
      <c r="A456" s="36" t="s">
        <v>1515</v>
      </c>
      <c r="B456" s="12" t="s">
        <v>6577</v>
      </c>
      <c r="C456" s="1135" t="s">
        <v>6318</v>
      </c>
      <c r="D456" s="1985">
        <f>сводн.данные!N461</f>
        <v>7644.2511469853071</v>
      </c>
      <c r="E456" s="1849">
        <v>7499.567362327025</v>
      </c>
      <c r="F456" s="1758">
        <v>1070</v>
      </c>
      <c r="G456" s="1760">
        <f t="shared" ref="G456:G519" si="7">D456-E456</f>
        <v>144.68378465828209</v>
      </c>
    </row>
    <row r="457" spans="1:7">
      <c r="A457" s="36" t="s">
        <v>1516</v>
      </c>
      <c r="B457" s="12" t="s">
        <v>6575</v>
      </c>
      <c r="C457" s="1135" t="s">
        <v>6318</v>
      </c>
      <c r="D457" s="1985">
        <f>сводн.данные!N462</f>
        <v>6491.9582168027528</v>
      </c>
      <c r="E457" s="1849">
        <v>6263.4014274594128</v>
      </c>
      <c r="F457" s="1758">
        <v>1325</v>
      </c>
      <c r="G457" s="1760">
        <f t="shared" si="7"/>
        <v>228.55678934333991</v>
      </c>
    </row>
    <row r="458" spans="1:7">
      <c r="A458" s="36" t="s">
        <v>1517</v>
      </c>
      <c r="B458" s="12" t="s">
        <v>6578</v>
      </c>
      <c r="C458" s="1135" t="s">
        <v>6318</v>
      </c>
      <c r="D458" s="1985">
        <f>сводн.данные!N463</f>
        <v>6125.7978821928045</v>
      </c>
      <c r="E458" s="1849">
        <v>5948.580737150025</v>
      </c>
      <c r="F458" s="1758">
        <v>1535</v>
      </c>
      <c r="G458" s="1760">
        <f t="shared" si="7"/>
        <v>177.21714504277952</v>
      </c>
    </row>
    <row r="459" spans="1:7">
      <c r="A459" s="36" t="s">
        <v>1518</v>
      </c>
      <c r="B459" s="38" t="s">
        <v>1519</v>
      </c>
      <c r="C459" s="1135" t="s">
        <v>6318</v>
      </c>
      <c r="D459" s="1985">
        <f>сводн.данные!N464</f>
        <v>2348.430473118151</v>
      </c>
      <c r="E459" s="1849">
        <v>2076.0687818623132</v>
      </c>
      <c r="F459" s="1758">
        <v>455</v>
      </c>
      <c r="G459" s="1760">
        <f t="shared" si="7"/>
        <v>272.36169125583774</v>
      </c>
    </row>
    <row r="460" spans="1:7">
      <c r="A460" s="36" t="s">
        <v>1520</v>
      </c>
      <c r="B460" s="38" t="s">
        <v>6666</v>
      </c>
      <c r="C460" s="1135" t="s">
        <v>6318</v>
      </c>
      <c r="D460" s="1985">
        <f>сводн.данные!N465</f>
        <v>3200.2770283029795</v>
      </c>
      <c r="E460" s="1849">
        <v>3131.9191918896072</v>
      </c>
      <c r="F460" s="1758">
        <v>0</v>
      </c>
      <c r="G460" s="1760">
        <f t="shared" si="7"/>
        <v>68.357836413372297</v>
      </c>
    </row>
    <row r="461" spans="1:7">
      <c r="A461" s="43" t="s">
        <v>1522</v>
      </c>
      <c r="B461" s="41" t="s">
        <v>6667</v>
      </c>
      <c r="C461" s="1920"/>
      <c r="D461" s="1987"/>
      <c r="E461" s="1737"/>
      <c r="F461" s="1759"/>
      <c r="G461" s="1762"/>
    </row>
    <row r="462" spans="1:7" ht="18" customHeight="1">
      <c r="A462" s="36" t="s">
        <v>1524</v>
      </c>
      <c r="B462" s="12" t="s">
        <v>6481</v>
      </c>
      <c r="C462" s="1135" t="s">
        <v>6318</v>
      </c>
      <c r="D462" s="1985">
        <f>сводн.данные!N467</f>
        <v>989.25873773644264</v>
      </c>
      <c r="E462" s="1849">
        <v>905.06449410866276</v>
      </c>
      <c r="F462" s="1758">
        <v>280</v>
      </c>
      <c r="G462" s="1760">
        <f t="shared" si="7"/>
        <v>84.194243627779883</v>
      </c>
    </row>
    <row r="463" spans="1:7">
      <c r="A463" s="36" t="s">
        <v>1525</v>
      </c>
      <c r="B463" s="12" t="s">
        <v>6554</v>
      </c>
      <c r="C463" s="1135" t="s">
        <v>6318</v>
      </c>
      <c r="D463" s="1985">
        <f>сводн.данные!N468</f>
        <v>2378.2155566866295</v>
      </c>
      <c r="E463" s="1849">
        <v>2281.0845437728813</v>
      </c>
      <c r="F463" s="1758">
        <v>350</v>
      </c>
      <c r="G463" s="1760">
        <f t="shared" si="7"/>
        <v>97.131012913748236</v>
      </c>
    </row>
    <row r="464" spans="1:7">
      <c r="A464" s="36" t="s">
        <v>1526</v>
      </c>
      <c r="B464" s="12" t="s">
        <v>6483</v>
      </c>
      <c r="C464" s="1135" t="s">
        <v>6318</v>
      </c>
      <c r="D464" s="1985">
        <f>сводн.данные!N469</f>
        <v>3269.7845015552257</v>
      </c>
      <c r="E464" s="1849">
        <v>3084.4522340822691</v>
      </c>
      <c r="F464" s="1758">
        <v>0</v>
      </c>
      <c r="G464" s="1760">
        <f t="shared" si="7"/>
        <v>185.33226747295657</v>
      </c>
    </row>
    <row r="465" spans="1:7">
      <c r="A465" s="36" t="s">
        <v>1527</v>
      </c>
      <c r="B465" s="12" t="s">
        <v>6596</v>
      </c>
      <c r="C465" s="1135" t="s">
        <v>6318</v>
      </c>
      <c r="D465" s="1985">
        <f>сводн.данные!N470</f>
        <v>2614.7833362901897</v>
      </c>
      <c r="E465" s="1849">
        <v>2252.2757864083915</v>
      </c>
      <c r="F465" s="1758">
        <v>350</v>
      </c>
      <c r="G465" s="1760">
        <f t="shared" si="7"/>
        <v>362.50754988179824</v>
      </c>
    </row>
    <row r="466" spans="1:7">
      <c r="A466" s="36" t="s">
        <v>1528</v>
      </c>
      <c r="B466" s="12" t="s">
        <v>6668</v>
      </c>
      <c r="C466" s="1135" t="s">
        <v>6318</v>
      </c>
      <c r="D466" s="1985">
        <f>сводн.данные!N471</f>
        <v>2406.8383591984571</v>
      </c>
      <c r="E466" s="1849">
        <v>2133.1426465486029</v>
      </c>
      <c r="F466" s="1758">
        <v>765</v>
      </c>
      <c r="G466" s="1760">
        <f t="shared" si="7"/>
        <v>273.69571264985416</v>
      </c>
    </row>
    <row r="467" spans="1:7">
      <c r="A467" s="36" t="s">
        <v>1530</v>
      </c>
      <c r="B467" s="12" t="s">
        <v>6669</v>
      </c>
      <c r="C467" s="1135" t="s">
        <v>6318</v>
      </c>
      <c r="D467" s="1985">
        <f>сводн.данные!N472</f>
        <v>20603.691975010708</v>
      </c>
      <c r="E467" s="1849">
        <v>20343.248636730645</v>
      </c>
      <c r="F467" s="1758">
        <v>1310</v>
      </c>
      <c r="G467" s="1760">
        <f t="shared" si="7"/>
        <v>260.44333828006347</v>
      </c>
    </row>
    <row r="468" spans="1:7" ht="30">
      <c r="A468" s="36" t="s">
        <v>1532</v>
      </c>
      <c r="B468" s="12" t="s">
        <v>6670</v>
      </c>
      <c r="C468" s="1135" t="s">
        <v>6318</v>
      </c>
      <c r="D468" s="1985">
        <f>сводн.данные!N473</f>
        <v>1176.1651248563671</v>
      </c>
      <c r="E468" s="1849">
        <v>1109.3925075626107</v>
      </c>
      <c r="F468" s="1758">
        <v>350</v>
      </c>
      <c r="G468" s="1760">
        <f t="shared" si="7"/>
        <v>66.772617293756412</v>
      </c>
    </row>
    <row r="469" spans="1:7" ht="14.25" customHeight="1">
      <c r="A469" s="36" t="s">
        <v>1534</v>
      </c>
      <c r="B469" s="12" t="s">
        <v>6671</v>
      </c>
      <c r="C469" s="1135" t="s">
        <v>6318</v>
      </c>
      <c r="D469" s="1985">
        <f>сводн.данные!N474</f>
        <v>1375.8902058310432</v>
      </c>
      <c r="E469" s="1849">
        <v>1301.3663535190938</v>
      </c>
      <c r="F469" s="1758">
        <v>965</v>
      </c>
      <c r="G469" s="1760">
        <f t="shared" si="7"/>
        <v>74.52385231194944</v>
      </c>
    </row>
    <row r="470" spans="1:7">
      <c r="A470" s="36" t="s">
        <v>1536</v>
      </c>
      <c r="B470" s="12" t="s">
        <v>6672</v>
      </c>
      <c r="C470" s="1135" t="s">
        <v>6318</v>
      </c>
      <c r="D470" s="1985">
        <f>сводн.данные!N475</f>
        <v>3611.0121495143585</v>
      </c>
      <c r="E470" s="1849">
        <v>3110.9914041633165</v>
      </c>
      <c r="F470" s="1758">
        <v>1310</v>
      </c>
      <c r="G470" s="1760">
        <f t="shared" si="7"/>
        <v>500.02074535104202</v>
      </c>
    </row>
    <row r="471" spans="1:7">
      <c r="A471" s="36" t="s">
        <v>1538</v>
      </c>
      <c r="B471" s="12" t="s">
        <v>6673</v>
      </c>
      <c r="C471" s="1135" t="s">
        <v>6318</v>
      </c>
      <c r="D471" s="1985">
        <f>сводн.данные!N476</f>
        <v>2945.0032311821942</v>
      </c>
      <c r="E471" s="1849">
        <v>2866.5494273336976</v>
      </c>
      <c r="F471" s="1758">
        <v>280</v>
      </c>
      <c r="G471" s="1760">
        <f t="shared" si="7"/>
        <v>78.453803848496591</v>
      </c>
    </row>
    <row r="472" spans="1:7">
      <c r="A472" s="36" t="s">
        <v>1540</v>
      </c>
      <c r="B472" s="12" t="s">
        <v>6576</v>
      </c>
      <c r="C472" s="1135" t="s">
        <v>6318</v>
      </c>
      <c r="D472" s="1985">
        <f>сводн.данные!N477</f>
        <v>7601.6816673812245</v>
      </c>
      <c r="E472" s="1849">
        <v>7499.5373653063998</v>
      </c>
      <c r="F472" s="1758">
        <v>1540</v>
      </c>
      <c r="G472" s="1760">
        <f t="shared" si="7"/>
        <v>102.14430207482474</v>
      </c>
    </row>
    <row r="473" spans="1:7">
      <c r="A473" s="36" t="s">
        <v>1541</v>
      </c>
      <c r="B473" s="12" t="s">
        <v>6674</v>
      </c>
      <c r="C473" s="1135" t="s">
        <v>6318</v>
      </c>
      <c r="D473" s="1985">
        <f>сводн.данные!N478</f>
        <v>4382.9278543936889</v>
      </c>
      <c r="E473" s="1849">
        <v>4281.0588560192309</v>
      </c>
      <c r="F473" s="1758">
        <v>1405</v>
      </c>
      <c r="G473" s="1760">
        <f t="shared" si="7"/>
        <v>101.86899837445799</v>
      </c>
    </row>
    <row r="474" spans="1:7">
      <c r="A474" s="36" t="s">
        <v>1542</v>
      </c>
      <c r="B474" s="12" t="s">
        <v>6575</v>
      </c>
      <c r="C474" s="1135" t="s">
        <v>6318</v>
      </c>
      <c r="D474" s="1985">
        <f>сводн.данные!N479</f>
        <v>7831.789695192987</v>
      </c>
      <c r="E474" s="1849">
        <v>7499.9016841210359</v>
      </c>
      <c r="F474" s="1758">
        <v>1625</v>
      </c>
      <c r="G474" s="1760">
        <f t="shared" si="7"/>
        <v>331.88801107195104</v>
      </c>
    </row>
    <row r="475" spans="1:7">
      <c r="A475" s="36" t="s">
        <v>1543</v>
      </c>
      <c r="B475" s="12" t="s">
        <v>6578</v>
      </c>
      <c r="C475" s="1135" t="s">
        <v>6318</v>
      </c>
      <c r="D475" s="1985">
        <f>сводн.данные!N480</f>
        <v>6360.2594951231567</v>
      </c>
      <c r="E475" s="1849">
        <v>6113.6730190592307</v>
      </c>
      <c r="F475" s="1758">
        <v>1540</v>
      </c>
      <c r="G475" s="1760">
        <f t="shared" si="7"/>
        <v>246.58647606392606</v>
      </c>
    </row>
    <row r="476" spans="1:7">
      <c r="A476" s="36" t="s">
        <v>1544</v>
      </c>
      <c r="B476" s="12" t="s">
        <v>6675</v>
      </c>
      <c r="C476" s="1135" t="s">
        <v>6318</v>
      </c>
      <c r="D476" s="1985">
        <f>сводн.данные!N481</f>
        <v>22941.268133583337</v>
      </c>
      <c r="E476" s="1849">
        <v>22387.056784130975</v>
      </c>
      <c r="F476" s="1758">
        <v>3145</v>
      </c>
      <c r="G476" s="1760">
        <f t="shared" si="7"/>
        <v>554.2113494523619</v>
      </c>
    </row>
    <row r="477" spans="1:7">
      <c r="A477" s="36" t="s">
        <v>1546</v>
      </c>
      <c r="B477" s="38" t="s">
        <v>6676</v>
      </c>
      <c r="C477" s="1135" t="s">
        <v>6318</v>
      </c>
      <c r="D477" s="1985">
        <f>сводн.данные!N482</f>
        <v>1089.1362146201438</v>
      </c>
      <c r="E477" s="1849">
        <v>1003.1076893472418</v>
      </c>
      <c r="F477" s="1758">
        <v>280</v>
      </c>
      <c r="G477" s="1760">
        <f t="shared" si="7"/>
        <v>86.028525272902016</v>
      </c>
    </row>
    <row r="478" spans="1:7">
      <c r="A478" s="36" t="s">
        <v>1548</v>
      </c>
      <c r="B478" s="38" t="s">
        <v>6677</v>
      </c>
      <c r="C478" s="1135" t="s">
        <v>6318</v>
      </c>
      <c r="D478" s="1985">
        <f>сводн.данные!N483</f>
        <v>944.92965463420046</v>
      </c>
      <c r="E478" s="1849">
        <v>870.38811534810839</v>
      </c>
      <c r="F478" s="1758">
        <v>280</v>
      </c>
      <c r="G478" s="1760">
        <f t="shared" si="7"/>
        <v>74.541539286092075</v>
      </c>
    </row>
    <row r="479" spans="1:7">
      <c r="A479" s="36" t="s">
        <v>1550</v>
      </c>
      <c r="B479" s="38" t="s">
        <v>6678</v>
      </c>
      <c r="C479" s="1135" t="s">
        <v>6318</v>
      </c>
      <c r="D479" s="1985">
        <f>сводн.данные!N484</f>
        <v>3561.9601865990271</v>
      </c>
      <c r="E479" s="1849">
        <v>3483.6344635036749</v>
      </c>
      <c r="F479" s="1758">
        <v>965</v>
      </c>
      <c r="G479" s="1760">
        <f t="shared" si="7"/>
        <v>78.325723095352259</v>
      </c>
    </row>
    <row r="480" spans="1:7">
      <c r="A480" s="43" t="s">
        <v>1552</v>
      </c>
      <c r="B480" s="41" t="s">
        <v>1553</v>
      </c>
      <c r="C480" s="1920"/>
      <c r="D480" s="1987"/>
      <c r="E480" s="1737"/>
      <c r="F480" s="1759"/>
      <c r="G480" s="1762"/>
    </row>
    <row r="481" spans="1:7" ht="14.25" customHeight="1">
      <c r="A481" s="36" t="s">
        <v>1554</v>
      </c>
      <c r="B481" s="12" t="s">
        <v>6481</v>
      </c>
      <c r="C481" s="1135" t="s">
        <v>6318</v>
      </c>
      <c r="D481" s="1985">
        <f>сводн.данные!N486</f>
        <v>989.25873773644264</v>
      </c>
      <c r="E481" s="1849">
        <v>905.06449410866276</v>
      </c>
      <c r="F481" s="1758">
        <v>280</v>
      </c>
      <c r="G481" s="1760">
        <f t="shared" si="7"/>
        <v>84.194243627779883</v>
      </c>
    </row>
    <row r="482" spans="1:7">
      <c r="A482" s="36" t="s">
        <v>1555</v>
      </c>
      <c r="B482" s="12" t="s">
        <v>6554</v>
      </c>
      <c r="C482" s="1135" t="s">
        <v>6318</v>
      </c>
      <c r="D482" s="1985">
        <f>сводн.данные!N487</f>
        <v>2382.6814201404445</v>
      </c>
      <c r="E482" s="1849">
        <v>2285.623319283085</v>
      </c>
      <c r="F482" s="1758">
        <v>350</v>
      </c>
      <c r="G482" s="1760">
        <f t="shared" si="7"/>
        <v>97.058100857359477</v>
      </c>
    </row>
    <row r="483" spans="1:7">
      <c r="A483" s="36" t="s">
        <v>1556</v>
      </c>
      <c r="B483" s="12" t="s">
        <v>6483</v>
      </c>
      <c r="C483" s="1135" t="s">
        <v>6318</v>
      </c>
      <c r="D483" s="1985">
        <f>сводн.данные!N488</f>
        <v>3373.9352113492209</v>
      </c>
      <c r="E483" s="1849">
        <v>3180.841747782637</v>
      </c>
      <c r="F483" s="1758">
        <v>0</v>
      </c>
      <c r="G483" s="1760">
        <f t="shared" si="7"/>
        <v>193.09346356658398</v>
      </c>
    </row>
    <row r="484" spans="1:7">
      <c r="A484" s="36" t="s">
        <v>1557</v>
      </c>
      <c r="B484" s="12" t="s">
        <v>6596</v>
      </c>
      <c r="C484" s="1135" t="s">
        <v>6318</v>
      </c>
      <c r="D484" s="1985">
        <f>сводн.данные!N489</f>
        <v>2687.3622131577636</v>
      </c>
      <c r="E484" s="1849">
        <v>2319.5187525027977</v>
      </c>
      <c r="F484" s="1758">
        <v>350</v>
      </c>
      <c r="G484" s="1760">
        <f t="shared" si="7"/>
        <v>367.84346065496584</v>
      </c>
    </row>
    <row r="485" spans="1:7">
      <c r="A485" s="36" t="s">
        <v>1558</v>
      </c>
      <c r="B485" s="12" t="s">
        <v>6436</v>
      </c>
      <c r="C485" s="1135" t="s">
        <v>6318</v>
      </c>
      <c r="D485" s="1985">
        <f>сводн.данные!N490</f>
        <v>1658.5801964123677</v>
      </c>
      <c r="E485" s="1849">
        <v>1524.4619673522607</v>
      </c>
      <c r="F485" s="1758">
        <v>965</v>
      </c>
      <c r="G485" s="1760">
        <f t="shared" si="7"/>
        <v>134.11822906010707</v>
      </c>
    </row>
    <row r="486" spans="1:7">
      <c r="A486" s="36" t="s">
        <v>1560</v>
      </c>
      <c r="B486" s="12" t="s">
        <v>6669</v>
      </c>
      <c r="C486" s="1135" t="s">
        <v>6318</v>
      </c>
      <c r="D486" s="1985">
        <f>сводн.данные!N491</f>
        <v>20182.796268689053</v>
      </c>
      <c r="E486" s="1849">
        <v>19996.699720969315</v>
      </c>
      <c r="F486" s="1758">
        <v>3760</v>
      </c>
      <c r="G486" s="1760">
        <f t="shared" si="7"/>
        <v>186.09654771973874</v>
      </c>
    </row>
    <row r="487" spans="1:7" ht="16.5" customHeight="1">
      <c r="A487" s="36" t="s">
        <v>1561</v>
      </c>
      <c r="B487" s="12" t="s">
        <v>6679</v>
      </c>
      <c r="C487" s="1135" t="s">
        <v>6318</v>
      </c>
      <c r="D487" s="1985">
        <f>сводн.данные!N492</f>
        <v>754.33195126528199</v>
      </c>
      <c r="E487" s="1849">
        <v>748.80996916293293</v>
      </c>
      <c r="F487" s="1758">
        <v>350</v>
      </c>
      <c r="G487" s="1760">
        <f t="shared" si="7"/>
        <v>5.5219821023490567</v>
      </c>
    </row>
    <row r="488" spans="1:7">
      <c r="A488" s="36" t="s">
        <v>1563</v>
      </c>
      <c r="B488" s="12" t="s">
        <v>6680</v>
      </c>
      <c r="C488" s="1135" t="s">
        <v>6318</v>
      </c>
      <c r="D488" s="1985">
        <f>сводн.данные!N493</f>
        <v>1094.6136800373681</v>
      </c>
      <c r="E488" s="1849">
        <v>1008.6745827712782</v>
      </c>
      <c r="F488" s="1758">
        <v>0</v>
      </c>
      <c r="G488" s="1760">
        <f t="shared" si="7"/>
        <v>85.939097266089902</v>
      </c>
    </row>
    <row r="489" spans="1:7">
      <c r="A489" s="36" t="s">
        <v>1565</v>
      </c>
      <c r="B489" s="12" t="s">
        <v>6673</v>
      </c>
      <c r="C489" s="1135" t="s">
        <v>6318</v>
      </c>
      <c r="D489" s="1985">
        <f>сводн.данные!N494</f>
        <v>2983.2395268290306</v>
      </c>
      <c r="E489" s="1849">
        <v>2853.5543562459879</v>
      </c>
      <c r="F489" s="1758">
        <v>280</v>
      </c>
      <c r="G489" s="1760">
        <f t="shared" si="7"/>
        <v>129.68517058304269</v>
      </c>
    </row>
    <row r="490" spans="1:7">
      <c r="A490" s="36" t="s">
        <v>1567</v>
      </c>
      <c r="B490" s="12" t="s">
        <v>6576</v>
      </c>
      <c r="C490" s="1135" t="s">
        <v>6318</v>
      </c>
      <c r="D490" s="1985">
        <f>сводн.данные!N495</f>
        <v>7675.7271629106936</v>
      </c>
      <c r="E490" s="1849">
        <v>7499.5812989410215</v>
      </c>
      <c r="F490" s="1758">
        <v>1295</v>
      </c>
      <c r="G490" s="1760">
        <f t="shared" si="7"/>
        <v>176.14586396967206</v>
      </c>
    </row>
    <row r="491" spans="1:7">
      <c r="A491" s="36" t="s">
        <v>1568</v>
      </c>
      <c r="B491" s="12" t="s">
        <v>6577</v>
      </c>
      <c r="C491" s="1135" t="s">
        <v>6318</v>
      </c>
      <c r="D491" s="1985">
        <f>сводн.данные!N496</f>
        <v>7494.7355903889675</v>
      </c>
      <c r="E491" s="1849">
        <v>7390.8084660033292</v>
      </c>
      <c r="F491" s="1758">
        <v>1640</v>
      </c>
      <c r="G491" s="1760">
        <f t="shared" si="7"/>
        <v>103.92712438563831</v>
      </c>
    </row>
    <row r="492" spans="1:7">
      <c r="A492" s="36" t="s">
        <v>1569</v>
      </c>
      <c r="B492" s="12" t="s">
        <v>6575</v>
      </c>
      <c r="C492" s="1135" t="s">
        <v>6318</v>
      </c>
      <c r="D492" s="1985">
        <f>сводн.данные!N497</f>
        <v>7878.6032155814837</v>
      </c>
      <c r="E492" s="1849">
        <v>7499.6416679142321</v>
      </c>
      <c r="F492" s="1758">
        <v>1325</v>
      </c>
      <c r="G492" s="1760">
        <f t="shared" si="7"/>
        <v>378.96154766725158</v>
      </c>
    </row>
    <row r="493" spans="1:7">
      <c r="A493" s="36" t="s">
        <v>1570</v>
      </c>
      <c r="B493" s="12" t="s">
        <v>6578</v>
      </c>
      <c r="C493" s="1135" t="s">
        <v>6318</v>
      </c>
      <c r="D493" s="1985">
        <f>сводн.данные!N498</f>
        <v>8861.2983979092114</v>
      </c>
      <c r="E493" s="1849">
        <v>8587.7349357363</v>
      </c>
      <c r="F493" s="1758">
        <v>1540</v>
      </c>
      <c r="G493" s="1760">
        <f t="shared" si="7"/>
        <v>273.56346217291139</v>
      </c>
    </row>
    <row r="494" spans="1:7">
      <c r="A494" s="36" t="s">
        <v>1571</v>
      </c>
      <c r="B494" s="38" t="s">
        <v>6681</v>
      </c>
      <c r="C494" s="1135" t="s">
        <v>6318</v>
      </c>
      <c r="D494" s="1985">
        <f>сводн.данные!N499</f>
        <v>26132.387496894087</v>
      </c>
      <c r="E494" s="1849">
        <v>26112.978607042547</v>
      </c>
      <c r="F494" s="1758">
        <v>0</v>
      </c>
      <c r="G494" s="1760">
        <f t="shared" si="7"/>
        <v>19.408889851540152</v>
      </c>
    </row>
    <row r="495" spans="1:7">
      <c r="A495" s="43" t="s">
        <v>1573</v>
      </c>
      <c r="B495" s="41" t="s">
        <v>6682</v>
      </c>
      <c r="C495" s="1920"/>
      <c r="D495" s="1987"/>
      <c r="E495" s="1737"/>
      <c r="F495" s="1759"/>
      <c r="G495" s="1762"/>
    </row>
    <row r="496" spans="1:7">
      <c r="A496" s="36" t="s">
        <v>1575</v>
      </c>
      <c r="B496" s="12" t="s">
        <v>6481</v>
      </c>
      <c r="C496" s="1135" t="s">
        <v>6318</v>
      </c>
      <c r="D496" s="1985">
        <f>сводн.данные!N501</f>
        <v>989.25873773644264</v>
      </c>
      <c r="E496" s="1849">
        <v>905.06449410866276</v>
      </c>
      <c r="F496" s="1758">
        <v>280</v>
      </c>
      <c r="G496" s="1760">
        <f t="shared" si="7"/>
        <v>84.194243627779883</v>
      </c>
    </row>
    <row r="497" spans="1:7">
      <c r="A497" s="36" t="s">
        <v>1576</v>
      </c>
      <c r="B497" s="12" t="s">
        <v>6554</v>
      </c>
      <c r="C497" s="1135" t="s">
        <v>6318</v>
      </c>
      <c r="D497" s="1985">
        <f>сводн.данные!N502</f>
        <v>2382.6814201404445</v>
      </c>
      <c r="E497" s="1849">
        <v>2285.623319283085</v>
      </c>
      <c r="F497" s="1758">
        <v>350</v>
      </c>
      <c r="G497" s="1760">
        <f t="shared" si="7"/>
        <v>97.058100857359477</v>
      </c>
    </row>
    <row r="498" spans="1:7">
      <c r="A498" s="36" t="s">
        <v>1577</v>
      </c>
      <c r="B498" s="12" t="s">
        <v>6483</v>
      </c>
      <c r="C498" s="1135" t="s">
        <v>6318</v>
      </c>
      <c r="D498" s="1985">
        <f>сводн.данные!N503</f>
        <v>3573.618824029581</v>
      </c>
      <c r="E498" s="1849">
        <v>3364.750224162965</v>
      </c>
      <c r="F498" s="1758">
        <v>0</v>
      </c>
      <c r="G498" s="1760">
        <f t="shared" si="7"/>
        <v>208.86859986661602</v>
      </c>
    </row>
    <row r="499" spans="1:7">
      <c r="A499" s="36" t="s">
        <v>1578</v>
      </c>
      <c r="B499" s="12" t="s">
        <v>6489</v>
      </c>
      <c r="C499" s="1135" t="s">
        <v>6318</v>
      </c>
      <c r="D499" s="1985">
        <f>сводн.данные!N504</f>
        <v>3176.3843422037116</v>
      </c>
      <c r="E499" s="1849">
        <v>2912.2648077203949</v>
      </c>
      <c r="F499" s="1758">
        <v>965</v>
      </c>
      <c r="G499" s="1760">
        <f t="shared" si="7"/>
        <v>264.11953448331678</v>
      </c>
    </row>
    <row r="500" spans="1:7">
      <c r="A500" s="36" t="s">
        <v>1579</v>
      </c>
      <c r="B500" s="12" t="s">
        <v>6529</v>
      </c>
      <c r="C500" s="1135" t="s">
        <v>6318</v>
      </c>
      <c r="D500" s="1985">
        <f>сводн.данные!N505</f>
        <v>4008.5572154470515</v>
      </c>
      <c r="E500" s="1849">
        <v>3659.4843047641034</v>
      </c>
      <c r="F500" s="1758">
        <v>0</v>
      </c>
      <c r="G500" s="1760">
        <f t="shared" si="7"/>
        <v>349.07291068294808</v>
      </c>
    </row>
    <row r="501" spans="1:7">
      <c r="A501" s="36" t="s">
        <v>1580</v>
      </c>
      <c r="B501" s="12" t="s">
        <v>6436</v>
      </c>
      <c r="C501" s="1135" t="s">
        <v>6318</v>
      </c>
      <c r="D501" s="1985">
        <f>сводн.данные!N506</f>
        <v>1604.1233856813606</v>
      </c>
      <c r="E501" s="1849">
        <v>1474.3065828848987</v>
      </c>
      <c r="F501" s="1758">
        <v>0</v>
      </c>
      <c r="G501" s="1760">
        <f t="shared" si="7"/>
        <v>129.81680279646184</v>
      </c>
    </row>
    <row r="502" spans="1:7">
      <c r="A502" s="36" t="s">
        <v>1581</v>
      </c>
      <c r="B502" s="12" t="s">
        <v>6596</v>
      </c>
      <c r="C502" s="1135" t="s">
        <v>6318</v>
      </c>
      <c r="D502" s="1985">
        <f>сводн.данные!N507</f>
        <v>2483.1491729164868</v>
      </c>
      <c r="E502" s="1849">
        <v>2023.4360607501901</v>
      </c>
      <c r="F502" s="1758">
        <v>350</v>
      </c>
      <c r="G502" s="1760">
        <f t="shared" si="7"/>
        <v>459.7131121662967</v>
      </c>
    </row>
    <row r="503" spans="1:7" ht="18" customHeight="1">
      <c r="A503" s="36" t="s">
        <v>1582</v>
      </c>
      <c r="B503" s="12" t="s">
        <v>6679</v>
      </c>
      <c r="C503" s="1135" t="s">
        <v>6318</v>
      </c>
      <c r="D503" s="1985">
        <f>сводн.данные!N508</f>
        <v>659.03253248601936</v>
      </c>
      <c r="E503" s="1849">
        <v>648.49920022820879</v>
      </c>
      <c r="F503" s="1758">
        <v>350</v>
      </c>
      <c r="G503" s="1760">
        <f t="shared" si="7"/>
        <v>10.533332257810571</v>
      </c>
    </row>
    <row r="504" spans="1:7">
      <c r="A504" s="36" t="s">
        <v>1583</v>
      </c>
      <c r="B504" s="12" t="s">
        <v>6576</v>
      </c>
      <c r="C504" s="1135" t="s">
        <v>6318</v>
      </c>
      <c r="D504" s="1985">
        <f>сводн.данные!N509</f>
        <v>7806.4772155814844</v>
      </c>
      <c r="E504" s="1849">
        <v>7499.819420520942</v>
      </c>
      <c r="F504" s="1758">
        <v>1295</v>
      </c>
      <c r="G504" s="1760">
        <f t="shared" si="7"/>
        <v>306.65779506054241</v>
      </c>
    </row>
    <row r="505" spans="1:7">
      <c r="A505" s="36" t="s">
        <v>1584</v>
      </c>
      <c r="B505" s="12" t="s">
        <v>6577</v>
      </c>
      <c r="C505" s="1135" t="s">
        <v>6318</v>
      </c>
      <c r="D505" s="1985">
        <f>сводн.данные!N510</f>
        <v>7524.7048601405149</v>
      </c>
      <c r="E505" s="1849">
        <v>7290.4976970686039</v>
      </c>
      <c r="F505" s="1758">
        <v>1640</v>
      </c>
      <c r="G505" s="1760">
        <f t="shared" si="7"/>
        <v>234.20716307191105</v>
      </c>
    </row>
    <row r="506" spans="1:7">
      <c r="A506" s="36" t="s">
        <v>1585</v>
      </c>
      <c r="B506" s="12" t="s">
        <v>6575</v>
      </c>
      <c r="C506" s="1135" t="s">
        <v>6318</v>
      </c>
      <c r="D506" s="1985">
        <f>сводн.данные!N511</f>
        <v>7895.4512155814846</v>
      </c>
      <c r="E506" s="1849">
        <v>7499.7740355404367</v>
      </c>
      <c r="F506" s="1758">
        <v>1325</v>
      </c>
      <c r="G506" s="1760">
        <f t="shared" si="7"/>
        <v>395.6771800410479</v>
      </c>
    </row>
    <row r="507" spans="1:7">
      <c r="A507" s="36" t="s">
        <v>1586</v>
      </c>
      <c r="B507" s="12" t="s">
        <v>6578</v>
      </c>
      <c r="C507" s="1135" t="s">
        <v>6318</v>
      </c>
      <c r="D507" s="1985">
        <f>сводн.данные!N512</f>
        <v>8763.8535979092121</v>
      </c>
      <c r="E507" s="1849">
        <v>8587.4901357362996</v>
      </c>
      <c r="F507" s="1758">
        <v>1540</v>
      </c>
      <c r="G507" s="1760">
        <f t="shared" si="7"/>
        <v>176.36346217291248</v>
      </c>
    </row>
    <row r="508" spans="1:7" ht="28.5">
      <c r="A508" s="43" t="s">
        <v>1587</v>
      </c>
      <c r="B508" s="41" t="s">
        <v>6683</v>
      </c>
      <c r="C508" s="1920"/>
      <c r="D508" s="1987"/>
      <c r="E508" s="1737"/>
      <c r="F508" s="1759"/>
      <c r="G508" s="1762"/>
    </row>
    <row r="509" spans="1:7">
      <c r="A509" s="36" t="s">
        <v>1589</v>
      </c>
      <c r="B509" s="12" t="s">
        <v>6481</v>
      </c>
      <c r="C509" s="1135" t="s">
        <v>6318</v>
      </c>
      <c r="D509" s="1985">
        <f>сводн.данные!N514</f>
        <v>989.25873773644264</v>
      </c>
      <c r="E509" s="1849">
        <v>905.06449410866276</v>
      </c>
      <c r="F509" s="1758">
        <v>280</v>
      </c>
      <c r="G509" s="1760">
        <f t="shared" si="7"/>
        <v>84.194243627779883</v>
      </c>
    </row>
    <row r="510" spans="1:7">
      <c r="A510" s="36" t="s">
        <v>1590</v>
      </c>
      <c r="B510" s="12" t="s">
        <v>6554</v>
      </c>
      <c r="C510" s="1135" t="s">
        <v>6318</v>
      </c>
      <c r="D510" s="1985">
        <f>сводн.данные!N515</f>
        <v>2382.6814201404445</v>
      </c>
      <c r="E510" s="1849">
        <v>2177.623319283085</v>
      </c>
      <c r="F510" s="1758">
        <v>280</v>
      </c>
      <c r="G510" s="1760">
        <f t="shared" si="7"/>
        <v>205.05810085735948</v>
      </c>
    </row>
    <row r="511" spans="1:7">
      <c r="A511" s="36" t="s">
        <v>1591</v>
      </c>
      <c r="B511" s="12" t="s">
        <v>6483</v>
      </c>
      <c r="C511" s="1135" t="s">
        <v>6318</v>
      </c>
      <c r="D511" s="1985">
        <f>сводн.данные!N516</f>
        <v>3573.6073040295814</v>
      </c>
      <c r="E511" s="1849">
        <v>3364.748424162965</v>
      </c>
      <c r="F511" s="1758">
        <v>0</v>
      </c>
      <c r="G511" s="1760">
        <f t="shared" si="7"/>
        <v>208.85887986661646</v>
      </c>
    </row>
    <row r="512" spans="1:7">
      <c r="A512" s="36" t="s">
        <v>1592</v>
      </c>
      <c r="B512" s="12" t="s">
        <v>6596</v>
      </c>
      <c r="C512" s="1135" t="s">
        <v>6318</v>
      </c>
      <c r="D512" s="1985">
        <f>сводн.данные!N517</f>
        <v>2405.1344802265585</v>
      </c>
      <c r="E512" s="1849">
        <v>2205.4305054238107</v>
      </c>
      <c r="F512" s="1758">
        <v>350</v>
      </c>
      <c r="G512" s="1760">
        <f t="shared" si="7"/>
        <v>199.70397480274778</v>
      </c>
    </row>
    <row r="513" spans="1:7">
      <c r="A513" s="36" t="s">
        <v>1593</v>
      </c>
      <c r="B513" s="12" t="s">
        <v>6576</v>
      </c>
      <c r="C513" s="1135" t="s">
        <v>6318</v>
      </c>
      <c r="D513" s="1985">
        <f>сводн.данные!N518</f>
        <v>7749.5283270052259</v>
      </c>
      <c r="E513" s="1849">
        <v>7500.0512329367275</v>
      </c>
      <c r="F513" s="1758">
        <v>1620</v>
      </c>
      <c r="G513" s="1760">
        <f t="shared" si="7"/>
        <v>249.47709406849845</v>
      </c>
    </row>
    <row r="514" spans="1:7">
      <c r="A514" s="36" t="s">
        <v>1594</v>
      </c>
      <c r="B514" s="12" t="s">
        <v>6577</v>
      </c>
      <c r="C514" s="1135" t="s">
        <v>6318</v>
      </c>
      <c r="D514" s="1985">
        <f>сводн.данные!N519</f>
        <v>7770.568827319431</v>
      </c>
      <c r="E514" s="1849">
        <v>7499.6855728820738</v>
      </c>
      <c r="F514" s="1758">
        <v>1150</v>
      </c>
      <c r="G514" s="1760">
        <f t="shared" si="7"/>
        <v>270.88325443735721</v>
      </c>
    </row>
    <row r="515" spans="1:7">
      <c r="A515" s="36" t="s">
        <v>1595</v>
      </c>
      <c r="B515" s="12" t="s">
        <v>6575</v>
      </c>
      <c r="C515" s="1135" t="s">
        <v>6318</v>
      </c>
      <c r="D515" s="1985">
        <f>сводн.данные!N520</f>
        <v>7749.5283270052259</v>
      </c>
      <c r="E515" s="1849">
        <v>7500.0512329367275</v>
      </c>
      <c r="F515" s="1758">
        <v>1625</v>
      </c>
      <c r="G515" s="1760">
        <f t="shared" si="7"/>
        <v>249.47709406849845</v>
      </c>
    </row>
    <row r="516" spans="1:7">
      <c r="A516" s="36" t="s">
        <v>1596</v>
      </c>
      <c r="B516" s="12" t="s">
        <v>6578</v>
      </c>
      <c r="C516" s="1135" t="s">
        <v>6318</v>
      </c>
      <c r="D516" s="1985">
        <f>сводн.данные!N521</f>
        <v>7689.4065558334878</v>
      </c>
      <c r="E516" s="1849">
        <v>7499.817256318167</v>
      </c>
      <c r="F516" s="1758">
        <v>1540</v>
      </c>
      <c r="G516" s="1760">
        <f t="shared" si="7"/>
        <v>189.58929951532082</v>
      </c>
    </row>
    <row r="517" spans="1:7" ht="57">
      <c r="A517" s="43" t="s">
        <v>1597</v>
      </c>
      <c r="B517" s="41" t="s">
        <v>6684</v>
      </c>
      <c r="C517" s="1920"/>
      <c r="D517" s="1987"/>
      <c r="E517" s="1737"/>
      <c r="F517" s="1759"/>
      <c r="G517" s="1762"/>
    </row>
    <row r="518" spans="1:7" ht="30">
      <c r="A518" s="36" t="s">
        <v>1599</v>
      </c>
      <c r="B518" s="110" t="s">
        <v>6685</v>
      </c>
      <c r="C518" s="1135" t="s">
        <v>6318</v>
      </c>
      <c r="D518" s="1985">
        <f>сводн.данные!N523</f>
        <v>3088.7543175815408</v>
      </c>
      <c r="E518" s="1849">
        <v>2783.2396099879679</v>
      </c>
      <c r="F518" s="1758">
        <v>995</v>
      </c>
      <c r="G518" s="1760">
        <f t="shared" si="7"/>
        <v>305.51470759357289</v>
      </c>
    </row>
    <row r="519" spans="1:7">
      <c r="A519" s="36" t="s">
        <v>1601</v>
      </c>
      <c r="B519" s="110" t="s">
        <v>6686</v>
      </c>
      <c r="C519" s="1135" t="s">
        <v>6318</v>
      </c>
      <c r="D519" s="1985">
        <f>сводн.данные!N524</f>
        <v>3882.8769522016846</v>
      </c>
      <c r="E519" s="1849">
        <v>3499.9361452403787</v>
      </c>
      <c r="F519" s="1758">
        <v>360</v>
      </c>
      <c r="G519" s="1760">
        <f t="shared" si="7"/>
        <v>382.94080696130595</v>
      </c>
    </row>
    <row r="520" spans="1:7">
      <c r="A520" s="36" t="s">
        <v>1603</v>
      </c>
      <c r="B520" s="110" t="s">
        <v>6687</v>
      </c>
      <c r="C520" s="1135" t="s">
        <v>6318</v>
      </c>
      <c r="D520" s="1985">
        <f>сводн.данные!N525</f>
        <v>2655.4804613688016</v>
      </c>
      <c r="E520" s="1849">
        <v>2443.8561950210146</v>
      </c>
      <c r="F520" s="1758">
        <v>990</v>
      </c>
      <c r="G520" s="1760">
        <f t="shared" ref="G520:G593" si="8">D520-E520</f>
        <v>211.62426634778694</v>
      </c>
    </row>
    <row r="521" spans="1:7">
      <c r="A521" s="36" t="s">
        <v>1605</v>
      </c>
      <c r="B521" s="110" t="s">
        <v>6688</v>
      </c>
      <c r="C521" s="1135" t="s">
        <v>6318</v>
      </c>
      <c r="D521" s="1985">
        <f>сводн.данные!N526</f>
        <v>8503.7315583280924</v>
      </c>
      <c r="E521" s="1849">
        <v>8499.575970632055</v>
      </c>
      <c r="F521" s="1758">
        <v>1430</v>
      </c>
      <c r="G521" s="1760">
        <f t="shared" si="8"/>
        <v>4.1555876960374007</v>
      </c>
    </row>
    <row r="522" spans="1:7" ht="28.5">
      <c r="A522" s="43" t="s">
        <v>1607</v>
      </c>
      <c r="B522" s="41" t="s">
        <v>6689</v>
      </c>
      <c r="C522" s="1920"/>
      <c r="D522" s="1987"/>
      <c r="E522" s="1737"/>
      <c r="F522" s="1759"/>
      <c r="G522" s="1762"/>
    </row>
    <row r="523" spans="1:7">
      <c r="A523" s="36" t="s">
        <v>1609</v>
      </c>
      <c r="B523" s="12" t="s">
        <v>6481</v>
      </c>
      <c r="C523" s="1135" t="s">
        <v>6318</v>
      </c>
      <c r="D523" s="1985">
        <f>сводн.данные!N528</f>
        <v>743.94427641701293</v>
      </c>
      <c r="E523" s="1849">
        <v>686.01832523002304</v>
      </c>
      <c r="F523" s="1758">
        <v>250</v>
      </c>
      <c r="G523" s="1760">
        <f t="shared" si="8"/>
        <v>57.925951186989892</v>
      </c>
    </row>
    <row r="524" spans="1:7">
      <c r="A524" s="36" t="s">
        <v>1610</v>
      </c>
      <c r="B524" s="12" t="s">
        <v>6523</v>
      </c>
      <c r="C524" s="1135" t="s">
        <v>6318</v>
      </c>
      <c r="D524" s="1985">
        <f>сводн.данные!N529</f>
        <v>2798.885814443739</v>
      </c>
      <c r="E524" s="1849">
        <v>2608.63293595193</v>
      </c>
      <c r="F524" s="1758">
        <v>350</v>
      </c>
      <c r="G524" s="1760">
        <f t="shared" si="8"/>
        <v>190.25287849180904</v>
      </c>
    </row>
    <row r="525" spans="1:7">
      <c r="A525" s="36" t="s">
        <v>1612</v>
      </c>
      <c r="B525" s="12" t="s">
        <v>6690</v>
      </c>
      <c r="C525" s="1135" t="s">
        <v>6318</v>
      </c>
      <c r="D525" s="1985">
        <f>сводн.данные!N530</f>
        <v>4363.3371831234663</v>
      </c>
      <c r="E525" s="1849">
        <v>3999.8053077372783</v>
      </c>
      <c r="F525" s="1758">
        <v>2600</v>
      </c>
      <c r="G525" s="1760">
        <f t="shared" si="8"/>
        <v>363.53187538618795</v>
      </c>
    </row>
    <row r="526" spans="1:7">
      <c r="A526" s="36" t="s">
        <v>1614</v>
      </c>
      <c r="B526" s="12" t="s">
        <v>6691</v>
      </c>
      <c r="C526" s="1135" t="s">
        <v>6318</v>
      </c>
      <c r="D526" s="1985">
        <f>сводн.данные!N531</f>
        <v>2530.2710566646879</v>
      </c>
      <c r="E526" s="1849">
        <v>2133.764976145942</v>
      </c>
      <c r="F526" s="1758">
        <v>350</v>
      </c>
      <c r="G526" s="1760">
        <f t="shared" si="8"/>
        <v>396.50608051874588</v>
      </c>
    </row>
    <row r="527" spans="1:7">
      <c r="A527" s="36" t="s">
        <v>1616</v>
      </c>
      <c r="B527" s="12" t="s">
        <v>6692</v>
      </c>
      <c r="C527" s="1135" t="s">
        <v>6318</v>
      </c>
      <c r="D527" s="1985">
        <f>сводн.данные!N532</f>
        <v>4362.6403909483797</v>
      </c>
      <c r="E527" s="1849">
        <v>4000.3087651617134</v>
      </c>
      <c r="F527" s="1758">
        <v>3445</v>
      </c>
      <c r="G527" s="1760">
        <f t="shared" si="8"/>
        <v>362.33162578666634</v>
      </c>
    </row>
    <row r="528" spans="1:7">
      <c r="A528" s="43" t="s">
        <v>1618</v>
      </c>
      <c r="B528" s="37" t="s">
        <v>6693</v>
      </c>
      <c r="C528" s="1920"/>
      <c r="D528" s="1987"/>
      <c r="E528" s="1737"/>
      <c r="F528" s="1759"/>
      <c r="G528" s="1762"/>
    </row>
    <row r="529" spans="1:7">
      <c r="A529" s="36" t="s">
        <v>1620</v>
      </c>
      <c r="B529" s="38" t="s">
        <v>6694</v>
      </c>
      <c r="C529" s="1135" t="s">
        <v>6318</v>
      </c>
      <c r="D529" s="1985">
        <f>сводн.данные!N534</f>
        <v>7032.6334809810432</v>
      </c>
      <c r="E529" s="1849">
        <v>6999.8899594700897</v>
      </c>
      <c r="F529" s="1758">
        <v>0</v>
      </c>
      <c r="G529" s="1760">
        <f t="shared" si="8"/>
        <v>32.743521510953542</v>
      </c>
    </row>
    <row r="530" spans="1:7">
      <c r="A530" s="36" t="s">
        <v>1622</v>
      </c>
      <c r="B530" s="38" t="s">
        <v>6695</v>
      </c>
      <c r="C530" s="1135" t="s">
        <v>6318</v>
      </c>
      <c r="D530" s="1985">
        <f>сводн.данные!N535</f>
        <v>7664.0467824609941</v>
      </c>
      <c r="E530" s="1849">
        <v>7500.085434407657</v>
      </c>
      <c r="F530" s="1758">
        <v>0</v>
      </c>
      <c r="G530" s="1760">
        <f t="shared" si="8"/>
        <v>163.96134805333713</v>
      </c>
    </row>
    <row r="531" spans="1:7">
      <c r="A531" s="36" t="s">
        <v>1624</v>
      </c>
      <c r="B531" s="38" t="s">
        <v>6696</v>
      </c>
      <c r="C531" s="1135" t="s">
        <v>6318</v>
      </c>
      <c r="D531" s="1985">
        <f>сводн.данные!N536</f>
        <v>21163.176654357849</v>
      </c>
      <c r="E531" s="1849">
        <v>21004.717765531601</v>
      </c>
      <c r="F531" s="1758">
        <v>11320</v>
      </c>
      <c r="G531" s="1760">
        <f t="shared" si="8"/>
        <v>158.45888882624786</v>
      </c>
    </row>
    <row r="532" spans="1:7" ht="30">
      <c r="A532" s="36" t="s">
        <v>1625</v>
      </c>
      <c r="B532" s="38" t="s">
        <v>6547</v>
      </c>
      <c r="C532" s="1135" t="s">
        <v>6318</v>
      </c>
      <c r="D532" s="1985">
        <f>сводн.данные!N537</f>
        <v>7186.8961447383272</v>
      </c>
      <c r="E532" s="1849">
        <v>6999.854079078078</v>
      </c>
      <c r="F532" s="1758">
        <v>0</v>
      </c>
      <c r="G532" s="1760">
        <f t="shared" si="8"/>
        <v>187.04206566024914</v>
      </c>
    </row>
    <row r="533" spans="1:7">
      <c r="A533" s="36" t="s">
        <v>1626</v>
      </c>
      <c r="B533" s="38" t="s">
        <v>6697</v>
      </c>
      <c r="C533" s="1135" t="s">
        <v>6318</v>
      </c>
      <c r="D533" s="1985">
        <f>сводн.данные!N538</f>
        <v>6888.4027233536599</v>
      </c>
      <c r="E533" s="1849">
        <v>6499.5428450471636</v>
      </c>
      <c r="F533" s="1758">
        <v>0</v>
      </c>
      <c r="G533" s="1760">
        <f t="shared" si="8"/>
        <v>388.85987830649628</v>
      </c>
    </row>
    <row r="534" spans="1:7">
      <c r="A534" s="36" t="s">
        <v>1628</v>
      </c>
      <c r="B534" s="38" t="s">
        <v>6698</v>
      </c>
      <c r="C534" s="1135" t="s">
        <v>6318</v>
      </c>
      <c r="D534" s="1985">
        <f>сводн.данные!N539</f>
        <v>3708.5557599757835</v>
      </c>
      <c r="E534" s="1849">
        <v>3396.5728480861103</v>
      </c>
      <c r="F534" s="1758">
        <v>0</v>
      </c>
      <c r="G534" s="1760">
        <f t="shared" si="8"/>
        <v>311.98291188967323</v>
      </c>
    </row>
    <row r="535" spans="1:7">
      <c r="A535" s="36" t="s">
        <v>1630</v>
      </c>
      <c r="B535" s="38" t="s">
        <v>6678</v>
      </c>
      <c r="C535" s="1135" t="s">
        <v>6318</v>
      </c>
      <c r="D535" s="1985">
        <f>сводн.данные!N540</f>
        <v>2999.8572076510263</v>
      </c>
      <c r="E535" s="1849">
        <v>2756.0305806187762</v>
      </c>
      <c r="F535" s="1758">
        <v>0</v>
      </c>
      <c r="G535" s="1760">
        <f t="shared" si="8"/>
        <v>243.82662703225014</v>
      </c>
    </row>
    <row r="536" spans="1:7">
      <c r="A536" s="36" t="s">
        <v>1632</v>
      </c>
      <c r="B536" s="38" t="s">
        <v>1633</v>
      </c>
      <c r="C536" s="1135" t="s">
        <v>6318</v>
      </c>
      <c r="D536" s="1985">
        <f>сводн.данные!N541</f>
        <v>11960.055446792358</v>
      </c>
      <c r="E536" s="1849">
        <v>11790.648181419443</v>
      </c>
      <c r="F536" s="1758">
        <v>4270</v>
      </c>
      <c r="G536" s="1760">
        <f t="shared" si="8"/>
        <v>169.40726537291448</v>
      </c>
    </row>
    <row r="537" spans="1:7">
      <c r="A537" s="36" t="s">
        <v>1634</v>
      </c>
      <c r="B537" s="38" t="s">
        <v>1635</v>
      </c>
      <c r="C537" s="1135" t="s">
        <v>6318</v>
      </c>
      <c r="D537" s="1985">
        <f>сводн.данные!N542</f>
        <v>4020.3057463712157</v>
      </c>
      <c r="E537" s="1849">
        <v>3719.5161848159651</v>
      </c>
      <c r="F537" s="1758">
        <v>0</v>
      </c>
      <c r="G537" s="1760">
        <f t="shared" si="8"/>
        <v>300.78956155525066</v>
      </c>
    </row>
    <row r="538" spans="1:7">
      <c r="A538" s="36" t="s">
        <v>1636</v>
      </c>
      <c r="B538" s="38" t="s">
        <v>6699</v>
      </c>
      <c r="C538" s="1135" t="s">
        <v>6318</v>
      </c>
      <c r="D538" s="1985">
        <f>сводн.данные!N543</f>
        <v>25846.964547298641</v>
      </c>
      <c r="E538" s="1849">
        <v>25690.023750411216</v>
      </c>
      <c r="F538" s="1758">
        <v>0</v>
      </c>
      <c r="G538" s="1760">
        <f t="shared" si="8"/>
        <v>156.94079688742568</v>
      </c>
    </row>
    <row r="539" spans="1:7">
      <c r="A539" s="36" t="s">
        <v>1638</v>
      </c>
      <c r="B539" s="38" t="s">
        <v>1639</v>
      </c>
      <c r="C539" s="1135" t="s">
        <v>6318</v>
      </c>
      <c r="D539" s="1985">
        <f>сводн.данные!N544</f>
        <v>26932.276326300023</v>
      </c>
      <c r="E539" s="1849">
        <v>26759.531615336669</v>
      </c>
      <c r="F539" s="1758">
        <v>0</v>
      </c>
      <c r="G539" s="1760">
        <f t="shared" si="8"/>
        <v>172.74471096335401</v>
      </c>
    </row>
    <row r="540" spans="1:7">
      <c r="A540" s="36" t="s">
        <v>1640</v>
      </c>
      <c r="B540" s="38" t="s">
        <v>1641</v>
      </c>
      <c r="C540" s="1135" t="s">
        <v>6318</v>
      </c>
      <c r="D540" s="1985">
        <f>сводн.данные!N545</f>
        <v>27200.949693473729</v>
      </c>
      <c r="E540" s="1849">
        <v>26976.87550932639</v>
      </c>
      <c r="F540" s="1758">
        <v>0</v>
      </c>
      <c r="G540" s="1760">
        <f t="shared" si="8"/>
        <v>224.07418414733911</v>
      </c>
    </row>
    <row r="541" spans="1:7">
      <c r="A541" s="36" t="s">
        <v>1642</v>
      </c>
      <c r="B541" s="38" t="s">
        <v>6700</v>
      </c>
      <c r="C541" s="1135" t="s">
        <v>6318</v>
      </c>
      <c r="D541" s="1985">
        <f>сводн.данные!N546</f>
        <v>26488.154859510822</v>
      </c>
      <c r="E541" s="1849">
        <v>26346.075120078909</v>
      </c>
      <c r="F541" s="1758">
        <v>0</v>
      </c>
      <c r="G541" s="1760">
        <f t="shared" si="8"/>
        <v>142.07973943191246</v>
      </c>
    </row>
    <row r="542" spans="1:7">
      <c r="A542" s="43" t="s">
        <v>3513</v>
      </c>
      <c r="B542" s="41" t="s">
        <v>6701</v>
      </c>
      <c r="C542" s="1920"/>
      <c r="D542" s="1987"/>
      <c r="E542" s="1737"/>
      <c r="F542" s="1759"/>
      <c r="G542" s="1762"/>
    </row>
    <row r="543" spans="1:7" ht="33" customHeight="1">
      <c r="A543" s="36" t="s">
        <v>3515</v>
      </c>
      <c r="B543" s="38" t="s">
        <v>6702</v>
      </c>
      <c r="C543" s="1775" t="s">
        <v>6318</v>
      </c>
      <c r="D543" s="1283">
        <f>сводн.данные!N548</f>
        <v>978.61694773521617</v>
      </c>
      <c r="E543" s="1722">
        <v>919</v>
      </c>
      <c r="F543" s="1714">
        <v>1420</v>
      </c>
      <c r="G543" s="1763">
        <f t="shared" si="8"/>
        <v>59.616947735216172</v>
      </c>
    </row>
    <row r="544" spans="1:7" ht="15.75" customHeight="1">
      <c r="A544" s="36" t="s">
        <v>3517</v>
      </c>
      <c r="B544" s="148" t="s">
        <v>6703</v>
      </c>
      <c r="C544" s="1775" t="s">
        <v>6318</v>
      </c>
      <c r="D544" s="1283">
        <f>сводн.данные!N549</f>
        <v>762.38079169042601</v>
      </c>
      <c r="E544" s="1722">
        <v>917</v>
      </c>
      <c r="F544" s="1714">
        <v>380</v>
      </c>
      <c r="G544" s="1763">
        <f t="shared" si="8"/>
        <v>-154.61920830957399</v>
      </c>
    </row>
    <row r="545" spans="1:7">
      <c r="A545" s="36" t="s">
        <v>3519</v>
      </c>
      <c r="B545" s="38" t="s">
        <v>6691</v>
      </c>
      <c r="C545" s="1775" t="s">
        <v>6318</v>
      </c>
      <c r="D545" s="1283">
        <f>сводн.данные!N550</f>
        <v>2584.1345869356037</v>
      </c>
      <c r="E545" s="1722">
        <v>2975.0365366583083</v>
      </c>
      <c r="F545" s="1714">
        <v>1020</v>
      </c>
      <c r="G545" s="1763">
        <f t="shared" si="8"/>
        <v>-390.90194972270456</v>
      </c>
    </row>
    <row r="546" spans="1:7" ht="30">
      <c r="A546" s="36" t="s">
        <v>3520</v>
      </c>
      <c r="B546" s="1132" t="s">
        <v>6750</v>
      </c>
      <c r="C546" s="1775" t="s">
        <v>6318</v>
      </c>
      <c r="D546" s="1283">
        <f>сводн.данные!N551</f>
        <v>5804.5096760610732</v>
      </c>
      <c r="E546" s="1722">
        <v>3050.4171390085576</v>
      </c>
      <c r="F546" s="1714">
        <v>920</v>
      </c>
      <c r="G546" s="1763">
        <f t="shared" si="8"/>
        <v>2754.0925370525156</v>
      </c>
    </row>
    <row r="547" spans="1:7">
      <c r="A547" s="36" t="s">
        <v>3522</v>
      </c>
      <c r="B547" s="38" t="s">
        <v>6704</v>
      </c>
      <c r="C547" s="1775" t="s">
        <v>6318</v>
      </c>
      <c r="D547" s="1283">
        <f>сводн.данные!N552</f>
        <v>3730.2782541033525</v>
      </c>
      <c r="E547" s="1722">
        <v>3819.431293277551</v>
      </c>
      <c r="F547" s="1714">
        <v>985</v>
      </c>
      <c r="G547" s="1763">
        <f t="shared" si="8"/>
        <v>-89.153039174198511</v>
      </c>
    </row>
    <row r="548" spans="1:7">
      <c r="A548" s="36" t="s">
        <v>3524</v>
      </c>
      <c r="B548" s="38" t="s">
        <v>6705</v>
      </c>
      <c r="C548" s="1775" t="s">
        <v>6318</v>
      </c>
      <c r="D548" s="1283">
        <f>сводн.данные!N553</f>
        <v>5289.7791674553173</v>
      </c>
      <c r="E548" s="1722">
        <v>4092.3092293730624</v>
      </c>
      <c r="F548" s="1714">
        <v>1020</v>
      </c>
      <c r="G548" s="1763">
        <f t="shared" si="8"/>
        <v>1197.4699380822549</v>
      </c>
    </row>
    <row r="549" spans="1:7">
      <c r="A549" s="36" t="s">
        <v>3526</v>
      </c>
      <c r="B549" s="38" t="s">
        <v>6644</v>
      </c>
      <c r="C549" s="1775" t="s">
        <v>6318</v>
      </c>
      <c r="D549" s="1283">
        <f>сводн.данные!N554</f>
        <v>6725.0458553097378</v>
      </c>
      <c r="E549" s="1722">
        <v>4974.4165347340158</v>
      </c>
      <c r="F549" s="1714">
        <v>1020</v>
      </c>
      <c r="G549" s="1763">
        <f t="shared" si="8"/>
        <v>1750.629320575722</v>
      </c>
    </row>
    <row r="550" spans="1:7" ht="30">
      <c r="A550" s="36" t="s">
        <v>3527</v>
      </c>
      <c r="B550" s="38" t="s">
        <v>6706</v>
      </c>
      <c r="C550" s="1775" t="s">
        <v>6318</v>
      </c>
      <c r="D550" s="1985">
        <f>сводн.данные!N555</f>
        <v>6853.7323857450856</v>
      </c>
      <c r="E550" s="1849">
        <v>4550.3542782853528</v>
      </c>
      <c r="F550" s="1758">
        <v>2060</v>
      </c>
      <c r="G550" s="1760">
        <f t="shared" si="8"/>
        <v>2303.3781074597327</v>
      </c>
    </row>
    <row r="551" spans="1:7">
      <c r="A551" s="36" t="s">
        <v>3529</v>
      </c>
      <c r="B551" s="38" t="s">
        <v>6521</v>
      </c>
      <c r="C551" s="1775" t="s">
        <v>6318</v>
      </c>
      <c r="D551" s="1985">
        <f>сводн.данные!N556</f>
        <v>6014.5791828754373</v>
      </c>
      <c r="E551" s="1849">
        <v>3951.5316895793212</v>
      </c>
      <c r="F551" s="1758">
        <v>1020</v>
      </c>
      <c r="G551" s="1760">
        <f t="shared" si="8"/>
        <v>2063.047493296116</v>
      </c>
    </row>
    <row r="552" spans="1:7">
      <c r="A552" s="36" t="s">
        <v>3531</v>
      </c>
      <c r="B552" s="38" t="s">
        <v>6707</v>
      </c>
      <c r="C552" s="1775" t="s">
        <v>6318</v>
      </c>
      <c r="D552" s="1985">
        <f>сводн.данные!N557</f>
        <v>6711.7421855581906</v>
      </c>
      <c r="E552" s="1849">
        <v>3988.4665356961618</v>
      </c>
      <c r="F552" s="1758">
        <v>1020</v>
      </c>
      <c r="G552" s="1760">
        <f t="shared" si="8"/>
        <v>2723.2756498620288</v>
      </c>
    </row>
    <row r="553" spans="1:7">
      <c r="A553" s="36" t="s">
        <v>3533</v>
      </c>
      <c r="B553" s="38" t="s">
        <v>6708</v>
      </c>
      <c r="C553" s="1775" t="s">
        <v>6318</v>
      </c>
      <c r="D553" s="1985">
        <f>сводн.данные!N558</f>
        <v>4991.5757345730681</v>
      </c>
      <c r="E553" s="1849">
        <v>4638.0516042044464</v>
      </c>
      <c r="F553" s="1758">
        <v>1020</v>
      </c>
      <c r="G553" s="1760">
        <f t="shared" si="8"/>
        <v>353.52413036862163</v>
      </c>
    </row>
    <row r="554" spans="1:7">
      <c r="A554" s="36" t="s">
        <v>3535</v>
      </c>
      <c r="B554" s="38" t="s">
        <v>6709</v>
      </c>
      <c r="C554" s="1775" t="s">
        <v>6318</v>
      </c>
      <c r="D554" s="1985">
        <f>сводн.данные!N559</f>
        <v>5513.7329894344875</v>
      </c>
      <c r="E554" s="1849">
        <v>4283.046604685519</v>
      </c>
      <c r="F554" s="1758">
        <v>1020</v>
      </c>
      <c r="G554" s="1760">
        <f t="shared" si="8"/>
        <v>1230.6863847489685</v>
      </c>
    </row>
    <row r="555" spans="1:7">
      <c r="A555" s="36" t="s">
        <v>3537</v>
      </c>
      <c r="B555" s="38" t="s">
        <v>6710</v>
      </c>
      <c r="C555" s="1775" t="s">
        <v>6318</v>
      </c>
      <c r="D555" s="1985">
        <f>сводн.данные!N560</f>
        <v>7190.9760901855088</v>
      </c>
      <c r="E555" s="1849">
        <v>5081.2615342529425</v>
      </c>
      <c r="F555" s="1758">
        <v>1020</v>
      </c>
      <c r="G555" s="1760">
        <f t="shared" si="8"/>
        <v>2109.7145559325663</v>
      </c>
    </row>
    <row r="556" spans="1:7">
      <c r="A556" s="36" t="s">
        <v>3539</v>
      </c>
      <c r="B556" s="38" t="s">
        <v>6404</v>
      </c>
      <c r="C556" s="1775" t="s">
        <v>6318</v>
      </c>
      <c r="D556" s="1985">
        <f>сводн.данные!N561</f>
        <v>4424.5210553097368</v>
      </c>
      <c r="E556" s="1849">
        <v>4784.216534734016</v>
      </c>
      <c r="F556" s="1758">
        <v>1020</v>
      </c>
      <c r="G556" s="1760">
        <f t="shared" si="8"/>
        <v>-359.69547942427926</v>
      </c>
    </row>
    <row r="557" spans="1:7">
      <c r="A557" s="36" t="s">
        <v>3541</v>
      </c>
      <c r="B557" s="38" t="s">
        <v>6711</v>
      </c>
      <c r="C557" s="1775" t="s">
        <v>6318</v>
      </c>
      <c r="D557" s="1985">
        <f>сводн.данные!N562</f>
        <v>6152.9898150556228</v>
      </c>
      <c r="E557" s="1849">
        <v>4280.3256046855186</v>
      </c>
      <c r="F557" s="1758">
        <v>1020</v>
      </c>
      <c r="G557" s="1760">
        <f t="shared" si="8"/>
        <v>1872.6642103701042</v>
      </c>
    </row>
    <row r="558" spans="1:7">
      <c r="A558" s="36" t="s">
        <v>3543</v>
      </c>
      <c r="B558" s="38" t="s">
        <v>6712</v>
      </c>
      <c r="C558" s="1775" t="s">
        <v>6318</v>
      </c>
      <c r="D558" s="1985">
        <f>сводн.данные!N563</f>
        <v>5705.9427323095606</v>
      </c>
      <c r="E558" s="1849">
        <v>5105.0995342529422</v>
      </c>
      <c r="F558" s="1758">
        <v>1020</v>
      </c>
      <c r="G558" s="1760">
        <f t="shared" si="8"/>
        <v>600.84319805661835</v>
      </c>
    </row>
    <row r="559" spans="1:7" ht="18.75" customHeight="1">
      <c r="A559" s="36" t="s">
        <v>3545</v>
      </c>
      <c r="B559" s="38" t="s">
        <v>6713</v>
      </c>
      <c r="C559" s="1775" t="s">
        <v>6318</v>
      </c>
      <c r="D559" s="1985">
        <f>сводн.данные!N564</f>
        <v>5701.0541855581914</v>
      </c>
      <c r="E559" s="1849">
        <v>4143.6865356961616</v>
      </c>
      <c r="F559" s="1758">
        <v>1600</v>
      </c>
      <c r="G559" s="1760">
        <f t="shared" si="8"/>
        <v>1557.3676498620298</v>
      </c>
    </row>
    <row r="560" spans="1:7" ht="30">
      <c r="A560" s="36" t="s">
        <v>3547</v>
      </c>
      <c r="B560" s="38" t="s">
        <v>6714</v>
      </c>
      <c r="C560" s="1775" t="s">
        <v>6318</v>
      </c>
      <c r="D560" s="1985">
        <f>сводн.данные!N565</f>
        <v>6348.892915806643</v>
      </c>
      <c r="E560" s="1849">
        <v>4281.8365366583084</v>
      </c>
      <c r="F560" s="1758">
        <v>1210</v>
      </c>
      <c r="G560" s="1760">
        <f t="shared" si="8"/>
        <v>2067.0563791483346</v>
      </c>
    </row>
    <row r="561" spans="1:7">
      <c r="A561" s="36" t="s">
        <v>3549</v>
      </c>
      <c r="B561" s="38" t="s">
        <v>6715</v>
      </c>
      <c r="C561" s="1775" t="s">
        <v>6318</v>
      </c>
      <c r="D561" s="1985">
        <f>сводн.данные!N566</f>
        <v>6625.342185558191</v>
      </c>
      <c r="E561" s="1849">
        <v>4143.5785356961624</v>
      </c>
      <c r="F561" s="1758">
        <v>1020</v>
      </c>
      <c r="G561" s="1760">
        <f t="shared" si="8"/>
        <v>2481.7636498620286</v>
      </c>
    </row>
    <row r="562" spans="1:7">
      <c r="A562" s="36" t="s">
        <v>3551</v>
      </c>
      <c r="B562" s="38" t="s">
        <v>6716</v>
      </c>
      <c r="C562" s="1775" t="s">
        <v>6318</v>
      </c>
      <c r="D562" s="1985">
        <f>сводн.данные!N567</f>
        <v>4220.887550682417</v>
      </c>
      <c r="E562" s="1849">
        <v>3948.0415361772357</v>
      </c>
      <c r="F562" s="1758">
        <v>1020</v>
      </c>
      <c r="G562" s="1760">
        <f t="shared" si="8"/>
        <v>272.8460145051813</v>
      </c>
    </row>
    <row r="563" spans="1:7">
      <c r="A563" s="36" t="s">
        <v>3553</v>
      </c>
      <c r="B563" s="38" t="s">
        <v>6717</v>
      </c>
      <c r="C563" s="1775" t="s">
        <v>6318</v>
      </c>
      <c r="D563" s="1985">
        <f>сводн.данные!N568</f>
        <v>7155.5091506824165</v>
      </c>
      <c r="E563" s="1849">
        <v>4055.9131361772356</v>
      </c>
      <c r="F563" s="1758">
        <v>1020</v>
      </c>
      <c r="G563" s="1760">
        <f t="shared" si="8"/>
        <v>3099.5960145051808</v>
      </c>
    </row>
    <row r="564" spans="1:7">
      <c r="A564" s="36" t="s">
        <v>3555</v>
      </c>
      <c r="B564" s="38" t="s">
        <v>6576</v>
      </c>
      <c r="C564" s="1775" t="s">
        <v>6318</v>
      </c>
      <c r="D564" s="1985">
        <f>сводн.данные!N569</f>
        <v>4500.5497414277761</v>
      </c>
      <c r="E564" s="1849">
        <v>4684.256534734016</v>
      </c>
      <c r="F564" s="1758">
        <v>1020</v>
      </c>
      <c r="G564" s="1760">
        <f t="shared" si="8"/>
        <v>-183.70679330623989</v>
      </c>
    </row>
    <row r="565" spans="1:7">
      <c r="A565" s="36" t="s">
        <v>3556</v>
      </c>
      <c r="B565" s="38" t="s">
        <v>6718</v>
      </c>
      <c r="C565" s="1775" t="s">
        <v>6318</v>
      </c>
      <c r="D565" s="1985">
        <f>сводн.данные!N570</f>
        <v>7265.80618555819</v>
      </c>
      <c r="E565" s="1849">
        <v>4046.2705356961619</v>
      </c>
      <c r="F565" s="1758">
        <v>1020</v>
      </c>
      <c r="G565" s="1760">
        <f t="shared" si="8"/>
        <v>3219.5356498620281</v>
      </c>
    </row>
    <row r="566" spans="1:7">
      <c r="A566" s="36" t="s">
        <v>3558</v>
      </c>
      <c r="B566" s="38" t="s">
        <v>6719</v>
      </c>
      <c r="C566" s="1775" t="s">
        <v>6318</v>
      </c>
      <c r="D566" s="1985">
        <f>сводн.данные!N571</f>
        <v>4903.852915806644</v>
      </c>
      <c r="E566" s="1849">
        <v>5364.2365366583072</v>
      </c>
      <c r="F566" s="1758">
        <v>1020</v>
      </c>
      <c r="G566" s="1760">
        <f t="shared" si="8"/>
        <v>-460.38362085166318</v>
      </c>
    </row>
    <row r="567" spans="1:7">
      <c r="A567" s="36" t="s">
        <v>3560</v>
      </c>
      <c r="B567" s="38" t="s">
        <v>6720</v>
      </c>
      <c r="C567" s="1775" t="s">
        <v>6318</v>
      </c>
      <c r="D567" s="1985">
        <f>сводн.данные!N572</f>
        <v>5391.8914553097366</v>
      </c>
      <c r="E567" s="1849">
        <v>5053.256534734016</v>
      </c>
      <c r="F567" s="1758">
        <v>1140</v>
      </c>
      <c r="G567" s="1760">
        <f t="shared" si="8"/>
        <v>338.63492057572057</v>
      </c>
    </row>
    <row r="568" spans="1:7" ht="30">
      <c r="A568" s="36" t="s">
        <v>5239</v>
      </c>
      <c r="B568" s="1132" t="s">
        <v>6721</v>
      </c>
      <c r="C568" s="1775" t="s">
        <v>6318</v>
      </c>
      <c r="D568" s="1985">
        <f>сводн.данные!N573</f>
        <v>5701.0541855581914</v>
      </c>
      <c r="E568" s="1735">
        <v>4347.4008458136968</v>
      </c>
      <c r="F568" s="1758"/>
      <c r="G568" s="1760"/>
    </row>
    <row r="569" spans="1:7">
      <c r="A569" s="36" t="s">
        <v>5235</v>
      </c>
      <c r="B569" s="1132" t="s">
        <v>6722</v>
      </c>
      <c r="C569" s="1775" t="s">
        <v>6318</v>
      </c>
      <c r="D569" s="1985">
        <f>сводн.данные!N574</f>
        <v>4462.1617414277771</v>
      </c>
      <c r="E569" s="1735">
        <v>3742.8715361772352</v>
      </c>
      <c r="F569" s="1758"/>
      <c r="G569" s="1760"/>
    </row>
    <row r="570" spans="1:7">
      <c r="A570" s="36" t="s">
        <v>5240</v>
      </c>
      <c r="B570" s="1132" t="s">
        <v>6723</v>
      </c>
      <c r="C570" s="1775" t="s">
        <v>6318</v>
      </c>
      <c r="D570" s="1985">
        <f>сводн.данные!N575</f>
        <v>5537.8114553097375</v>
      </c>
      <c r="E570" s="1735">
        <v>4719.0730048832665</v>
      </c>
      <c r="F570" s="1758"/>
      <c r="G570" s="1760"/>
    </row>
    <row r="571" spans="1:7">
      <c r="A571" s="36" t="s">
        <v>5241</v>
      </c>
      <c r="B571" s="1132" t="s">
        <v>6724</v>
      </c>
      <c r="C571" s="1775" t="s">
        <v>6318</v>
      </c>
      <c r="D571" s="1985">
        <f>сводн.данные!N576</f>
        <v>5183.842185558191</v>
      </c>
      <c r="E571" s="1735">
        <v>4511.8465356961615</v>
      </c>
      <c r="F571" s="1136"/>
      <c r="G571" s="1764"/>
    </row>
    <row r="572" spans="1:7">
      <c r="A572" s="36" t="s">
        <v>5242</v>
      </c>
      <c r="B572" s="1132" t="s">
        <v>6725</v>
      </c>
      <c r="C572" s="1775" t="s">
        <v>6318</v>
      </c>
      <c r="D572" s="1985">
        <f>сводн.данные!N577</f>
        <v>5347.0849158066439</v>
      </c>
      <c r="E572" s="1735">
        <v>4239.4465356961618</v>
      </c>
      <c r="F572" s="1136"/>
      <c r="G572" s="1764"/>
    </row>
    <row r="573" spans="1:7">
      <c r="A573" s="36" t="s">
        <v>5243</v>
      </c>
      <c r="B573" s="1132" t="s">
        <v>6726</v>
      </c>
      <c r="C573" s="1775" t="s">
        <v>6318</v>
      </c>
      <c r="D573" s="1985">
        <f>сводн.данные!N578</f>
        <v>4683.9529158066434</v>
      </c>
      <c r="E573" s="1735">
        <v>4428.266533771869</v>
      </c>
      <c r="F573" s="1136"/>
      <c r="G573" s="1764"/>
    </row>
    <row r="574" spans="1:7">
      <c r="A574" s="36" t="s">
        <v>5244</v>
      </c>
      <c r="B574" s="1132" t="s">
        <v>6727</v>
      </c>
      <c r="C574" s="1775" t="s">
        <v>6318</v>
      </c>
      <c r="D574" s="1985">
        <f>сводн.данные!N579</f>
        <v>6357.7729158066431</v>
      </c>
      <c r="E574" s="1735">
        <v>3879.8395332907958</v>
      </c>
      <c r="F574" s="1136"/>
      <c r="G574" s="1764"/>
    </row>
    <row r="575" spans="1:7">
      <c r="A575" s="36" t="s">
        <v>5245</v>
      </c>
      <c r="B575" s="1132" t="s">
        <v>6728</v>
      </c>
      <c r="C575" s="1775" t="s">
        <v>6318</v>
      </c>
      <c r="D575" s="1985">
        <f>сводн.данные!N580</f>
        <v>6625.342185558191</v>
      </c>
      <c r="E575" s="1735">
        <v>4055.2465356961616</v>
      </c>
      <c r="F575" s="1136"/>
      <c r="G575" s="1764"/>
    </row>
    <row r="576" spans="1:7" ht="32.25" customHeight="1">
      <c r="A576" s="36" t="s">
        <v>5237</v>
      </c>
      <c r="B576" s="1132" t="s">
        <v>6729</v>
      </c>
      <c r="C576" s="1775" t="s">
        <v>6318</v>
      </c>
      <c r="D576" s="1985">
        <f>сводн.данные!N581</f>
        <v>5391.8914553097366</v>
      </c>
      <c r="E576" s="1735">
        <v>4289.2315371393815</v>
      </c>
      <c r="F576" s="1136"/>
      <c r="G576" s="1764"/>
    </row>
    <row r="577" spans="1:7" ht="28.5">
      <c r="A577" s="43" t="s">
        <v>3562</v>
      </c>
      <c r="B577" s="41" t="s">
        <v>6730</v>
      </c>
      <c r="C577" s="1920"/>
      <c r="D577" s="1987"/>
      <c r="E577" s="1737"/>
      <c r="F577" s="1759"/>
      <c r="G577" s="1762"/>
    </row>
    <row r="578" spans="1:7" ht="33.75" customHeight="1">
      <c r="A578" s="36" t="s">
        <v>3564</v>
      </c>
      <c r="B578" s="38" t="s">
        <v>6702</v>
      </c>
      <c r="C578" s="1775" t="s">
        <v>6318</v>
      </c>
      <c r="D578" s="1283">
        <f>сводн.данные!N583</f>
        <v>978.61694773521617</v>
      </c>
      <c r="E578" s="1722">
        <v>919</v>
      </c>
      <c r="F578" s="1714">
        <v>1420</v>
      </c>
      <c r="G578" s="1763">
        <f t="shared" si="8"/>
        <v>59.616947735216172</v>
      </c>
    </row>
    <row r="579" spans="1:7">
      <c r="A579" s="36" t="s">
        <v>3565</v>
      </c>
      <c r="B579" s="38" t="s">
        <v>6703</v>
      </c>
      <c r="C579" s="1775" t="s">
        <v>6318</v>
      </c>
      <c r="D579" s="1283">
        <f>сводн.данные!N584</f>
        <v>762.38079169042601</v>
      </c>
      <c r="E579" s="1722">
        <v>917</v>
      </c>
      <c r="F579" s="1714">
        <v>380</v>
      </c>
      <c r="G579" s="1763">
        <f t="shared" si="8"/>
        <v>-154.61920830957399</v>
      </c>
    </row>
    <row r="580" spans="1:7">
      <c r="A580" s="36" t="s">
        <v>3567</v>
      </c>
      <c r="B580" s="38" t="s">
        <v>6691</v>
      </c>
      <c r="C580" s="1775" t="s">
        <v>6318</v>
      </c>
      <c r="D580" s="1283">
        <f>сводн.данные!N585</f>
        <v>2584.1345869356037</v>
      </c>
      <c r="E580" s="1722">
        <v>2812.0315371393808</v>
      </c>
      <c r="F580" s="1714">
        <v>1020</v>
      </c>
      <c r="G580" s="1763">
        <f t="shared" si="8"/>
        <v>-227.89695020377712</v>
      </c>
    </row>
    <row r="581" spans="1:7" ht="34.5" customHeight="1">
      <c r="A581" s="36" t="s">
        <v>3568</v>
      </c>
      <c r="B581" s="1132" t="s">
        <v>6749</v>
      </c>
      <c r="C581" s="1775" t="s">
        <v>6318</v>
      </c>
      <c r="D581" s="1283">
        <f>сводн.данные!N586</f>
        <v>5804.5096760610732</v>
      </c>
      <c r="E581" s="1722">
        <v>3115.4365298097146</v>
      </c>
      <c r="F581" s="1714">
        <v>1210</v>
      </c>
      <c r="G581" s="1763">
        <f t="shared" si="8"/>
        <v>2689.0731462513586</v>
      </c>
    </row>
    <row r="582" spans="1:7">
      <c r="A582" s="36" t="s">
        <v>3570</v>
      </c>
      <c r="B582" s="12" t="s">
        <v>6639</v>
      </c>
      <c r="C582" s="1775" t="s">
        <v>6318</v>
      </c>
      <c r="D582" s="1283">
        <f>сводн.данные!N587</f>
        <v>4931.2679788873493</v>
      </c>
      <c r="E582" s="1722">
        <v>4582.186660893788</v>
      </c>
      <c r="F582" s="1714">
        <v>0</v>
      </c>
      <c r="G582" s="1763">
        <f t="shared" si="8"/>
        <v>349.08131799356124</v>
      </c>
    </row>
    <row r="583" spans="1:7" ht="30">
      <c r="A583" s="36" t="s">
        <v>3572</v>
      </c>
      <c r="B583" s="12" t="s">
        <v>6731</v>
      </c>
      <c r="C583" s="1775" t="s">
        <v>6318</v>
      </c>
      <c r="D583" s="1985">
        <f>сводн.данные!N588</f>
        <v>4168.684227275834</v>
      </c>
      <c r="E583" s="1849">
        <v>3915.8365366583084</v>
      </c>
      <c r="F583" s="1758">
        <v>1400</v>
      </c>
      <c r="G583" s="1760">
        <f t="shared" si="8"/>
        <v>252.84769061752559</v>
      </c>
    </row>
    <row r="584" spans="1:7">
      <c r="A584" s="36" t="s">
        <v>3574</v>
      </c>
      <c r="B584" s="38" t="s">
        <v>6717</v>
      </c>
      <c r="C584" s="1775" t="s">
        <v>6318</v>
      </c>
      <c r="D584" s="1985">
        <f>сводн.данные!N589</f>
        <v>3709.1845253312663</v>
      </c>
      <c r="E584" s="1849">
        <v>3389.2015361772346</v>
      </c>
      <c r="F584" s="1758">
        <v>1020</v>
      </c>
      <c r="G584" s="1760">
        <f t="shared" si="8"/>
        <v>319.98298915403166</v>
      </c>
    </row>
    <row r="585" spans="1:7">
      <c r="A585" s="36" t="s">
        <v>5248</v>
      </c>
      <c r="B585" s="1132" t="s">
        <v>6732</v>
      </c>
      <c r="C585" s="1775" t="s">
        <v>6318</v>
      </c>
      <c r="D585" s="1985">
        <f>сводн.данные!N590</f>
        <v>4362.6662541033529</v>
      </c>
      <c r="E585" s="1721">
        <v>4203.6265376204547</v>
      </c>
      <c r="F585" s="1758"/>
      <c r="G585" s="1760">
        <f t="shared" si="8"/>
        <v>159.03971648289826</v>
      </c>
    </row>
    <row r="586" spans="1:7">
      <c r="A586" s="43" t="s">
        <v>3576</v>
      </c>
      <c r="B586" s="41" t="s">
        <v>6733</v>
      </c>
      <c r="C586" s="1920"/>
      <c r="D586" s="1987"/>
      <c r="E586" s="1737"/>
      <c r="F586" s="1759"/>
      <c r="G586" s="1759"/>
    </row>
    <row r="587" spans="1:7" ht="33.75" customHeight="1">
      <c r="A587" s="36" t="s">
        <v>3578</v>
      </c>
      <c r="B587" s="1132" t="s">
        <v>6702</v>
      </c>
      <c r="C587" s="1775" t="s">
        <v>6318</v>
      </c>
      <c r="D587" s="1283">
        <f>сводн.данные!N592</f>
        <v>978.61694773521617</v>
      </c>
      <c r="E587" s="1722">
        <v>919</v>
      </c>
      <c r="F587" s="1714">
        <v>355</v>
      </c>
      <c r="G587" s="1714">
        <f t="shared" si="8"/>
        <v>59.616947735216172</v>
      </c>
    </row>
    <row r="588" spans="1:7" ht="48" customHeight="1">
      <c r="A588" s="36" t="s">
        <v>3579</v>
      </c>
      <c r="B588" s="1132" t="s">
        <v>6734</v>
      </c>
      <c r="C588" s="1775" t="s">
        <v>6318</v>
      </c>
      <c r="D588" s="1283">
        <f>сводн.данные!N593</f>
        <v>5804.5096760610732</v>
      </c>
      <c r="E588" s="1722">
        <v>3024.6454600418756</v>
      </c>
      <c r="F588" s="1714">
        <v>0</v>
      </c>
      <c r="G588" s="1714">
        <f t="shared" si="8"/>
        <v>2779.8642160191976</v>
      </c>
    </row>
    <row r="589" spans="1:7">
      <c r="A589" s="36" t="s">
        <v>3581</v>
      </c>
      <c r="B589" s="1132" t="s">
        <v>6727</v>
      </c>
      <c r="C589" s="1775" t="s">
        <v>6318</v>
      </c>
      <c r="D589" s="1283">
        <f>сводн.данные!N594</f>
        <v>4904.5430172171427</v>
      </c>
      <c r="E589" s="1722">
        <v>4731.96789802688</v>
      </c>
      <c r="F589" s="1714">
        <v>1020</v>
      </c>
      <c r="G589" s="1714">
        <f t="shared" si="8"/>
        <v>172.57511919026274</v>
      </c>
    </row>
    <row r="590" spans="1:7">
      <c r="A590" s="36" t="s">
        <v>3583</v>
      </c>
      <c r="B590" s="1132" t="s">
        <v>6357</v>
      </c>
      <c r="C590" s="1775" t="s">
        <v>6318</v>
      </c>
      <c r="D590" s="1283">
        <f>сводн.данные!N595</f>
        <v>3198.7658647192789</v>
      </c>
      <c r="E590" s="1722">
        <v>2904.6528994700993</v>
      </c>
      <c r="F590" s="1714">
        <v>565</v>
      </c>
      <c r="G590" s="1714">
        <f t="shared" si="8"/>
        <v>294.11296524917952</v>
      </c>
    </row>
    <row r="591" spans="1:7">
      <c r="A591" s="36" t="s">
        <v>3585</v>
      </c>
      <c r="B591" s="1132" t="s">
        <v>6735</v>
      </c>
      <c r="C591" s="1775" t="s">
        <v>6318</v>
      </c>
      <c r="D591" s="1283">
        <f>сводн.данные!N596</f>
        <v>5287.4826466289887</v>
      </c>
      <c r="E591" s="1722">
        <v>5155.477897064734</v>
      </c>
      <c r="F591" s="1714">
        <v>1535</v>
      </c>
      <c r="G591" s="1714">
        <f t="shared" si="8"/>
        <v>132.00474956425478</v>
      </c>
    </row>
    <row r="592" spans="1:7" ht="30">
      <c r="A592" s="36" t="s">
        <v>3587</v>
      </c>
      <c r="B592" s="960" t="s">
        <v>6736</v>
      </c>
      <c r="C592" s="1775" t="s">
        <v>6318</v>
      </c>
      <c r="D592" s="1985">
        <f>сводн.данные!N597</f>
        <v>5010.6809579055916</v>
      </c>
      <c r="E592" s="1849">
        <v>4709.6360813650963</v>
      </c>
      <c r="F592" s="1758">
        <v>800</v>
      </c>
      <c r="G592" s="1758">
        <f t="shared" si="8"/>
        <v>301.04487654049535</v>
      </c>
    </row>
    <row r="593" spans="1:7" ht="30">
      <c r="A593" s="36" t="s">
        <v>3589</v>
      </c>
      <c r="B593" s="960" t="s">
        <v>6737</v>
      </c>
      <c r="C593" s="1775" t="s">
        <v>6318</v>
      </c>
      <c r="D593" s="1985">
        <f>сводн.данные!N598</f>
        <v>4418.5337186442976</v>
      </c>
      <c r="E593" s="1849">
        <v>4187.3941131031006</v>
      </c>
      <c r="F593" s="1758">
        <v>1400</v>
      </c>
      <c r="G593" s="1758">
        <f t="shared" si="8"/>
        <v>231.13960554119694</v>
      </c>
    </row>
    <row r="594" spans="1:7" ht="30">
      <c r="A594" s="36" t="s">
        <v>3591</v>
      </c>
      <c r="B594" s="960" t="s">
        <v>6738</v>
      </c>
      <c r="C594" s="1775" t="s">
        <v>6318</v>
      </c>
      <c r="D594" s="1985">
        <f>сводн.данные!N599</f>
        <v>5172.8707929613702</v>
      </c>
      <c r="E594" s="1849">
        <v>4809.7656195963882</v>
      </c>
      <c r="F594" s="1758">
        <v>1360</v>
      </c>
      <c r="G594" s="1758">
        <f t="shared" ref="G594:G656" si="9">D594-E594</f>
        <v>363.10517336498197</v>
      </c>
    </row>
    <row r="595" spans="1:7" ht="30">
      <c r="A595" s="36" t="s">
        <v>3593</v>
      </c>
      <c r="B595" s="960" t="s">
        <v>6739</v>
      </c>
      <c r="C595" s="1775" t="s">
        <v>6318</v>
      </c>
      <c r="D595" s="1985">
        <f>сводн.данные!N600</f>
        <v>5311.2313592919827</v>
      </c>
      <c r="E595" s="1849">
        <v>4947.111616709949</v>
      </c>
      <c r="F595" s="1758">
        <v>800</v>
      </c>
      <c r="G595" s="1758">
        <f t="shared" si="9"/>
        <v>364.11974258203372</v>
      </c>
    </row>
    <row r="596" spans="1:7" ht="30">
      <c r="A596" s="36" t="s">
        <v>3595</v>
      </c>
      <c r="B596" s="960" t="s">
        <v>6740</v>
      </c>
      <c r="C596" s="1775" t="s">
        <v>6318</v>
      </c>
      <c r="D596" s="1985">
        <f>сводн.данные!N601</f>
        <v>4335.0171714993576</v>
      </c>
      <c r="E596" s="1849">
        <v>4117.9356205585354</v>
      </c>
      <c r="F596" s="1758">
        <v>610</v>
      </c>
      <c r="G596" s="1758">
        <f t="shared" si="9"/>
        <v>217.08155094082213</v>
      </c>
    </row>
    <row r="597" spans="1:7" ht="30" customHeight="1">
      <c r="A597" s="36" t="s">
        <v>3597</v>
      </c>
      <c r="B597" s="960" t="s">
        <v>6741</v>
      </c>
      <c r="C597" s="1775" t="s">
        <v>6318</v>
      </c>
      <c r="D597" s="1985">
        <f>сводн.данные!N602</f>
        <v>4439.1453171056155</v>
      </c>
      <c r="E597" s="1849">
        <v>4182.4440432893889</v>
      </c>
      <c r="F597" s="1758">
        <v>800</v>
      </c>
      <c r="G597" s="1758">
        <f t="shared" si="9"/>
        <v>256.7012738162266</v>
      </c>
    </row>
    <row r="598" spans="1:7" ht="18.75" customHeight="1">
      <c r="A598" s="36" t="s">
        <v>3599</v>
      </c>
      <c r="B598" s="960" t="s">
        <v>6742</v>
      </c>
      <c r="C598" s="1775" t="s">
        <v>6318</v>
      </c>
      <c r="D598" s="1985">
        <f>сводн.данные!N603</f>
        <v>4955.9511705151108</v>
      </c>
      <c r="E598" s="1849">
        <v>4919.46789802688</v>
      </c>
      <c r="F598" s="1758">
        <v>2050</v>
      </c>
      <c r="G598" s="1758">
        <f t="shared" si="9"/>
        <v>36.483272488230796</v>
      </c>
    </row>
    <row r="599" spans="1:7">
      <c r="A599" s="36" t="s">
        <v>3601</v>
      </c>
      <c r="B599" s="960" t="s">
        <v>6743</v>
      </c>
      <c r="C599" s="1775" t="s">
        <v>6318</v>
      </c>
      <c r="D599" s="1985">
        <f>сводн.данные!N604</f>
        <v>4946.3826326972867</v>
      </c>
      <c r="E599" s="1849">
        <v>4798.2078980268798</v>
      </c>
      <c r="F599" s="1758">
        <v>0</v>
      </c>
      <c r="G599" s="1758">
        <f t="shared" si="9"/>
        <v>148.17473467040691</v>
      </c>
    </row>
    <row r="600" spans="1:7" ht="19.5" customHeight="1">
      <c r="A600" s="36" t="s">
        <v>3603</v>
      </c>
      <c r="B600" s="960" t="s">
        <v>6744</v>
      </c>
      <c r="C600" s="1775" t="s">
        <v>6318</v>
      </c>
      <c r="D600" s="1985">
        <f>сводн.данные!N605</f>
        <v>4589.4298102733992</v>
      </c>
      <c r="E600" s="1849">
        <v>4583.338272259215</v>
      </c>
      <c r="F600" s="1758">
        <v>0</v>
      </c>
      <c r="G600" s="1758">
        <f t="shared" si="9"/>
        <v>6.0915380141841524</v>
      </c>
    </row>
    <row r="601" spans="1:7" ht="43.5" customHeight="1">
      <c r="A601" s="36" t="s">
        <v>3605</v>
      </c>
      <c r="B601" s="960" t="s">
        <v>6745</v>
      </c>
      <c r="C601" s="1775" t="s">
        <v>6318</v>
      </c>
      <c r="D601" s="1985">
        <f>сводн.данные!N606</f>
        <v>5306.5736900416905</v>
      </c>
      <c r="E601" s="1849">
        <v>5023.8528994700991</v>
      </c>
      <c r="F601" s="1758">
        <v>1020</v>
      </c>
      <c r="G601" s="1758">
        <f t="shared" si="9"/>
        <v>282.72079057159135</v>
      </c>
    </row>
    <row r="602" spans="1:7" ht="30">
      <c r="A602" s="36" t="s">
        <v>3607</v>
      </c>
      <c r="B602" s="960" t="s">
        <v>6746</v>
      </c>
      <c r="C602" s="1775" t="s">
        <v>6318</v>
      </c>
      <c r="D602" s="1985">
        <f>сводн.данные!N607</f>
        <v>5622.4003607683489</v>
      </c>
      <c r="E602" s="1849">
        <v>5357.6478999511728</v>
      </c>
      <c r="F602" s="1758">
        <v>1295</v>
      </c>
      <c r="G602" s="1758">
        <f t="shared" si="9"/>
        <v>264.75246081717614</v>
      </c>
    </row>
    <row r="603" spans="1:7" ht="17.25" customHeight="1">
      <c r="A603" s="36" t="s">
        <v>3609</v>
      </c>
      <c r="B603" s="960" t="s">
        <v>6747</v>
      </c>
      <c r="C603" s="1775" t="s">
        <v>6318</v>
      </c>
      <c r="D603" s="1985">
        <f>сводн.данные!N608</f>
        <v>4512.4003607683489</v>
      </c>
      <c r="E603" s="1849">
        <v>4149.2178989890263</v>
      </c>
      <c r="F603" s="1758">
        <v>0</v>
      </c>
      <c r="G603" s="1758">
        <f t="shared" si="9"/>
        <v>363.18246177932269</v>
      </c>
    </row>
    <row r="604" spans="1:7" ht="30">
      <c r="A604" s="36" t="s">
        <v>3611</v>
      </c>
      <c r="B604" s="960" t="s">
        <v>6748</v>
      </c>
      <c r="C604" s="1775" t="s">
        <v>6318</v>
      </c>
      <c r="D604" s="1985">
        <f>сводн.данные!N609</f>
        <v>4657.5287178443214</v>
      </c>
      <c r="E604" s="1849">
        <v>4444.5391018754653</v>
      </c>
      <c r="F604" s="1758">
        <v>800</v>
      </c>
      <c r="G604" s="1758">
        <f t="shared" si="9"/>
        <v>212.98961596885601</v>
      </c>
    </row>
    <row r="605" spans="1:7" ht="93" customHeight="1">
      <c r="A605" s="43" t="s">
        <v>4440</v>
      </c>
      <c r="B605" s="37" t="s">
        <v>6751</v>
      </c>
      <c r="C605" s="1920"/>
      <c r="D605" s="1987"/>
      <c r="E605" s="1737"/>
      <c r="F605" s="1759"/>
      <c r="G605" s="1759"/>
    </row>
    <row r="606" spans="1:7" s="1925" customFormat="1">
      <c r="A606" s="36" t="s">
        <v>4442</v>
      </c>
      <c r="B606" s="38" t="s">
        <v>6752</v>
      </c>
      <c r="C606" s="1775" t="s">
        <v>6318</v>
      </c>
      <c r="D606" s="1283">
        <f>сводн.данные!N611</f>
        <v>27405.752258600136</v>
      </c>
      <c r="E606" s="1722">
        <v>3384.7422342539103</v>
      </c>
      <c r="F606" s="1714">
        <v>3045</v>
      </c>
      <c r="G606" s="1763">
        <f t="shared" si="9"/>
        <v>24021.010024346226</v>
      </c>
    </row>
    <row r="607" spans="1:7" s="1925" customFormat="1">
      <c r="A607" s="36" t="s">
        <v>4444</v>
      </c>
      <c r="B607" s="38" t="s">
        <v>6753</v>
      </c>
      <c r="C607" s="1775" t="s">
        <v>6318</v>
      </c>
      <c r="D607" s="1283">
        <f>сводн.данные!N612</f>
        <v>27386.379571249621</v>
      </c>
      <c r="E607" s="1722">
        <v>19085.182332924815</v>
      </c>
      <c r="F607" s="1714">
        <v>0</v>
      </c>
      <c r="G607" s="1763">
        <f>D607-E607</f>
        <v>8301.1972383248067</v>
      </c>
    </row>
    <row r="608" spans="1:7" s="1925" customFormat="1" ht="15.75" customHeight="1">
      <c r="A608" s="36" t="s">
        <v>4679</v>
      </c>
      <c r="B608" s="38" t="s">
        <v>6754</v>
      </c>
      <c r="C608" s="1775" t="s">
        <v>6318</v>
      </c>
      <c r="D608" s="1283">
        <f>сводн.данные!N613</f>
        <v>25197.795178948203</v>
      </c>
      <c r="E608" s="1722">
        <v>5713.2494657027582</v>
      </c>
      <c r="F608" s="1714">
        <v>3605</v>
      </c>
      <c r="G608" s="1763">
        <f t="shared" si="9"/>
        <v>19484.545713245447</v>
      </c>
    </row>
    <row r="609" spans="1:7" s="1925" customFormat="1">
      <c r="A609" s="36" t="s">
        <v>4680</v>
      </c>
      <c r="B609" s="38" t="s">
        <v>6755</v>
      </c>
      <c r="C609" s="1775" t="s">
        <v>6318</v>
      </c>
      <c r="D609" s="1283">
        <f>сводн.данные!N614</f>
        <v>34919.389646418073</v>
      </c>
      <c r="E609" s="1722">
        <v>7015.7005388759317</v>
      </c>
      <c r="F609" s="1714">
        <v>5385</v>
      </c>
      <c r="G609" s="1763">
        <f t="shared" si="9"/>
        <v>27903.689107542141</v>
      </c>
    </row>
    <row r="610" spans="1:7" s="1925" customFormat="1" ht="30">
      <c r="A610" s="36" t="s">
        <v>4446</v>
      </c>
      <c r="B610" s="1132" t="s">
        <v>6756</v>
      </c>
      <c r="C610" s="1775" t="s">
        <v>6318</v>
      </c>
      <c r="D610" s="1283">
        <f>сводн.данные!N615</f>
        <v>23771.960729996837</v>
      </c>
      <c r="E610" s="1722"/>
      <c r="F610" s="1714"/>
      <c r="G610" s="1763">
        <f t="shared" si="9"/>
        <v>23771.960729996837</v>
      </c>
    </row>
    <row r="611" spans="1:7" s="1925" customFormat="1">
      <c r="A611" s="36" t="s">
        <v>4681</v>
      </c>
      <c r="B611" s="38" t="s">
        <v>6757</v>
      </c>
      <c r="C611" s="1775" t="s">
        <v>6318</v>
      </c>
      <c r="D611" s="1283">
        <f>сводн.данные!N616</f>
        <v>25475.263621161495</v>
      </c>
      <c r="E611" s="1722">
        <v>5966.0482372032075</v>
      </c>
      <c r="F611" s="1714">
        <v>3315</v>
      </c>
      <c r="G611" s="1763">
        <f t="shared" si="9"/>
        <v>19509.21538395829</v>
      </c>
    </row>
    <row r="612" spans="1:7" s="1925" customFormat="1" ht="30">
      <c r="A612" s="36" t="s">
        <v>4448</v>
      </c>
      <c r="B612" s="1132" t="s">
        <v>6758</v>
      </c>
      <c r="C612" s="1775" t="s">
        <v>6318</v>
      </c>
      <c r="D612" s="1283">
        <f>сводн.данные!N617</f>
        <v>24963.724911835307</v>
      </c>
      <c r="E612" s="1722">
        <v>5901.1028517736986</v>
      </c>
      <c r="F612" s="1714">
        <v>3315</v>
      </c>
      <c r="G612" s="1763">
        <f t="shared" si="9"/>
        <v>19062.622060061607</v>
      </c>
    </row>
    <row r="613" spans="1:7" s="1925" customFormat="1" ht="45">
      <c r="A613" s="36" t="s">
        <v>4682</v>
      </c>
      <c r="B613" s="1132" t="s">
        <v>6759</v>
      </c>
      <c r="C613" s="1775" t="s">
        <v>6318</v>
      </c>
      <c r="D613" s="1283">
        <f>сводн.данные!N618</f>
        <v>22877.89772620389</v>
      </c>
      <c r="E613" s="1722"/>
      <c r="F613" s="1714"/>
      <c r="G613" s="1763">
        <f t="shared" si="9"/>
        <v>22877.89772620389</v>
      </c>
    </row>
    <row r="614" spans="1:7" s="1925" customFormat="1" ht="30">
      <c r="A614" s="36" t="s">
        <v>4450</v>
      </c>
      <c r="B614" s="1132" t="s">
        <v>6760</v>
      </c>
      <c r="C614" s="1775" t="s">
        <v>6318</v>
      </c>
      <c r="D614" s="1283">
        <f>сводн.данные!N619</f>
        <v>23074.153013575597</v>
      </c>
      <c r="E614" s="1722">
        <v>7436.5153087086601</v>
      </c>
      <c r="F614" s="1714">
        <v>0</v>
      </c>
      <c r="G614" s="1763">
        <f>D614-E614</f>
        <v>15637.637704866936</v>
      </c>
    </row>
    <row r="615" spans="1:7" ht="42.75" customHeight="1">
      <c r="A615" s="43" t="s">
        <v>4456</v>
      </c>
      <c r="B615" s="37" t="s">
        <v>6761</v>
      </c>
      <c r="C615" s="1920"/>
      <c r="D615" s="1987"/>
      <c r="E615" s="1737"/>
      <c r="F615" s="1759"/>
      <c r="G615" s="1762"/>
    </row>
    <row r="616" spans="1:7" s="1925" customFormat="1">
      <c r="A616" s="36" t="s">
        <v>4458</v>
      </c>
      <c r="B616" s="38" t="s">
        <v>6752</v>
      </c>
      <c r="C616" s="1775" t="s">
        <v>6318</v>
      </c>
      <c r="D616" s="1283">
        <f>сводн.данные!N621</f>
        <v>28038.973058600139</v>
      </c>
      <c r="E616" s="1722">
        <v>4114.2357734062198</v>
      </c>
      <c r="F616" s="1714">
        <v>2925</v>
      </c>
      <c r="G616" s="1763">
        <f t="shared" si="9"/>
        <v>23924.737285193918</v>
      </c>
    </row>
    <row r="617" spans="1:7" s="1925" customFormat="1" ht="30">
      <c r="A617" s="36" t="s">
        <v>4684</v>
      </c>
      <c r="B617" s="38" t="s">
        <v>6762</v>
      </c>
      <c r="C617" s="1775" t="s">
        <v>6318</v>
      </c>
      <c r="D617" s="1283">
        <f>сводн.данные!N622</f>
        <v>32393.629646418078</v>
      </c>
      <c r="E617" s="1722">
        <v>6919.7589997236209</v>
      </c>
      <c r="F617" s="1714">
        <v>2995</v>
      </c>
      <c r="G617" s="1763">
        <f t="shared" si="9"/>
        <v>25473.870646694457</v>
      </c>
    </row>
    <row r="618" spans="1:7" s="1925" customFormat="1" ht="17.25" customHeight="1">
      <c r="A618" s="36" t="s">
        <v>4459</v>
      </c>
      <c r="B618" s="38" t="s">
        <v>6763</v>
      </c>
      <c r="C618" s="1775" t="s">
        <v>6318</v>
      </c>
      <c r="D618" s="1283">
        <f>сводн.данные!N623</f>
        <v>18566.057726203893</v>
      </c>
      <c r="E618" s="1722">
        <v>7431.8443825874065</v>
      </c>
      <c r="F618" s="1714">
        <v>0</v>
      </c>
      <c r="G618" s="1763">
        <f t="shared" si="9"/>
        <v>11134.213343616488</v>
      </c>
    </row>
    <row r="619" spans="1:7" ht="42.75">
      <c r="A619" s="43" t="s">
        <v>4461</v>
      </c>
      <c r="B619" s="41" t="s">
        <v>6764</v>
      </c>
      <c r="C619" s="1920"/>
      <c r="D619" s="1987"/>
      <c r="E619" s="1737"/>
      <c r="F619" s="1759"/>
      <c r="G619" s="1762"/>
    </row>
    <row r="620" spans="1:7" s="1925" customFormat="1">
      <c r="A620" s="36" t="s">
        <v>4463</v>
      </c>
      <c r="B620" s="38" t="s">
        <v>6752</v>
      </c>
      <c r="C620" s="1775" t="s">
        <v>6318</v>
      </c>
      <c r="D620" s="1283">
        <f>сводн.данные!N625</f>
        <v>18243.774119153466</v>
      </c>
      <c r="E620" s="1722">
        <v>3593.4837734062198</v>
      </c>
      <c r="F620" s="1714">
        <v>3735</v>
      </c>
      <c r="G620" s="1763">
        <f t="shared" si="9"/>
        <v>14650.290345747246</v>
      </c>
    </row>
    <row r="621" spans="1:7" s="1925" customFormat="1">
      <c r="A621" s="36" t="s">
        <v>4683</v>
      </c>
      <c r="B621" s="38" t="s">
        <v>6754</v>
      </c>
      <c r="C621" s="1775" t="s">
        <v>6318</v>
      </c>
      <c r="D621" s="1283">
        <f>сводн.данные!N626</f>
        <v>20760.914775779969</v>
      </c>
      <c r="E621" s="1722">
        <v>7941.7448431143803</v>
      </c>
      <c r="F621" s="1714">
        <v>0</v>
      </c>
      <c r="G621" s="1763">
        <f t="shared" si="9"/>
        <v>12819.169932665589</v>
      </c>
    </row>
    <row r="622" spans="1:7" s="1925" customFormat="1" ht="30">
      <c r="A622" s="36" t="s">
        <v>4464</v>
      </c>
      <c r="B622" s="38" t="s">
        <v>6765</v>
      </c>
      <c r="C622" s="1775" t="s">
        <v>6318</v>
      </c>
      <c r="D622" s="1283">
        <f>сводн.данные!N627</f>
        <v>26985.249819949531</v>
      </c>
      <c r="E622" s="1722">
        <v>23235.023448641987</v>
      </c>
      <c r="F622" s="1714">
        <v>0</v>
      </c>
      <c r="G622" s="1763">
        <f t="shared" si="9"/>
        <v>3750.2263713075445</v>
      </c>
    </row>
    <row r="623" spans="1:7">
      <c r="A623" s="43" t="s">
        <v>4466</v>
      </c>
      <c r="B623" s="41" t="s">
        <v>6766</v>
      </c>
      <c r="C623" s="1920"/>
      <c r="D623" s="1987"/>
      <c r="E623" s="1737"/>
      <c r="F623" s="1759"/>
      <c r="G623" s="1762"/>
    </row>
    <row r="624" spans="1:7" s="1925" customFormat="1" ht="30">
      <c r="A624" s="36" t="s">
        <v>4468</v>
      </c>
      <c r="B624" s="38" t="s">
        <v>6767</v>
      </c>
      <c r="C624" s="1775" t="s">
        <v>6318</v>
      </c>
      <c r="D624" s="1283">
        <f>сводн.данные!N629</f>
        <v>18643.222466498399</v>
      </c>
      <c r="E624" s="1722">
        <v>3706.6683882974276</v>
      </c>
      <c r="F624" s="1714">
        <v>4925</v>
      </c>
      <c r="G624" s="1763">
        <f t="shared" si="9"/>
        <v>14936.55407820097</v>
      </c>
    </row>
    <row r="625" spans="1:7" s="1925" customFormat="1" ht="30">
      <c r="A625" s="36" t="s">
        <v>4469</v>
      </c>
      <c r="B625" s="38" t="s">
        <v>6768</v>
      </c>
      <c r="C625" s="1775" t="s">
        <v>6318</v>
      </c>
      <c r="D625" s="1283">
        <f>сводн.данные!N630</f>
        <v>29291.008321286859</v>
      </c>
      <c r="E625" s="1722">
        <v>20457.675585109006</v>
      </c>
      <c r="F625" s="1714">
        <v>0</v>
      </c>
      <c r="G625" s="1763">
        <f t="shared" si="9"/>
        <v>8833.3327361778538</v>
      </c>
    </row>
    <row r="626" spans="1:7" ht="42.75">
      <c r="A626" s="43" t="s">
        <v>4470</v>
      </c>
      <c r="B626" s="41" t="s">
        <v>6769</v>
      </c>
      <c r="C626" s="1920"/>
      <c r="D626" s="1987"/>
      <c r="E626" s="1737"/>
      <c r="F626" s="1759"/>
      <c r="G626" s="1762"/>
    </row>
    <row r="627" spans="1:7" s="1925" customFormat="1">
      <c r="A627" s="36" t="s">
        <v>4471</v>
      </c>
      <c r="B627" s="38" t="s">
        <v>6752</v>
      </c>
      <c r="C627" s="1775" t="s">
        <v>6318</v>
      </c>
      <c r="D627" s="1283">
        <f>сводн.данные!N632</f>
        <v>21710.600019949528</v>
      </c>
      <c r="E627" s="1722">
        <v>3639</v>
      </c>
      <c r="F627" s="1714">
        <v>3735</v>
      </c>
      <c r="G627" s="1763">
        <f t="shared" si="9"/>
        <v>18071.600019949528</v>
      </c>
    </row>
    <row r="628" spans="1:7" s="1925" customFormat="1">
      <c r="A628" s="36" t="s">
        <v>4472</v>
      </c>
      <c r="B628" s="38" t="s">
        <v>6753</v>
      </c>
      <c r="C628" s="1775" t="s">
        <v>6318</v>
      </c>
      <c r="D628" s="1283">
        <f>сводн.данные!N633</f>
        <v>29132.777024099461</v>
      </c>
      <c r="E628" s="1722">
        <v>21490.912080144961</v>
      </c>
      <c r="F628" s="1714">
        <v>1775</v>
      </c>
      <c r="G628" s="1763">
        <f t="shared" si="9"/>
        <v>7641.8649439545006</v>
      </c>
    </row>
    <row r="629" spans="1:7" s="1925" customFormat="1">
      <c r="A629" s="36" t="s">
        <v>4685</v>
      </c>
      <c r="B629" s="38" t="s">
        <v>6755</v>
      </c>
      <c r="C629" s="1775" t="s">
        <v>6318</v>
      </c>
      <c r="D629" s="1283">
        <f>сводн.данные!N634</f>
        <v>24993.121734057524</v>
      </c>
      <c r="E629" s="1722">
        <v>6384.3605395173618</v>
      </c>
      <c r="F629" s="1714">
        <v>5115</v>
      </c>
      <c r="G629" s="1763">
        <f t="shared" si="9"/>
        <v>18608.761194540162</v>
      </c>
    </row>
    <row r="630" spans="1:7">
      <c r="A630" s="43" t="s">
        <v>4474</v>
      </c>
      <c r="B630" s="41" t="s">
        <v>6770</v>
      </c>
      <c r="C630" s="1920"/>
      <c r="D630" s="1987"/>
      <c r="E630" s="1737"/>
      <c r="F630" s="1759"/>
      <c r="G630" s="1762"/>
    </row>
    <row r="631" spans="1:7" s="1925" customFormat="1">
      <c r="A631" s="36" t="s">
        <v>4476</v>
      </c>
      <c r="B631" s="1132" t="s">
        <v>6752</v>
      </c>
      <c r="C631" s="1775" t="s">
        <v>6318</v>
      </c>
      <c r="D631" s="1283">
        <f>сводн.данные!N636</f>
        <v>25377.905619949528</v>
      </c>
      <c r="E631" s="1722">
        <v>3896.9006951015999</v>
      </c>
      <c r="F631" s="1714">
        <v>2490</v>
      </c>
      <c r="G631" s="1763">
        <f t="shared" si="9"/>
        <v>21481.004924847926</v>
      </c>
    </row>
    <row r="632" spans="1:7" s="1925" customFormat="1">
      <c r="A632" s="36" t="s">
        <v>4478</v>
      </c>
      <c r="B632" s="1132" t="s">
        <v>6772</v>
      </c>
      <c r="C632" s="1775" t="s">
        <v>6318</v>
      </c>
      <c r="D632" s="1283">
        <f>сводн.данные!N637</f>
        <v>25623.457830812316</v>
      </c>
      <c r="E632" s="1722">
        <v>5347.5276126276776</v>
      </c>
      <c r="F632" s="1714">
        <v>1495</v>
      </c>
      <c r="G632" s="1763">
        <f t="shared" si="9"/>
        <v>20275.93021818464</v>
      </c>
    </row>
    <row r="633" spans="1:7" s="1925" customFormat="1">
      <c r="A633" s="36" t="s">
        <v>4686</v>
      </c>
      <c r="B633" s="1132" t="s">
        <v>6755</v>
      </c>
      <c r="C633" s="1775" t="s">
        <v>6318</v>
      </c>
      <c r="D633" s="1283">
        <f>сводн.данные!N638</f>
        <v>29444.09108519541</v>
      </c>
      <c r="E633" s="1722">
        <v>6096.1013087728024</v>
      </c>
      <c r="F633" s="1714">
        <v>13015</v>
      </c>
      <c r="G633" s="1763">
        <f t="shared" si="9"/>
        <v>23347.989776422608</v>
      </c>
    </row>
    <row r="634" spans="1:7" s="1925" customFormat="1" ht="36" customHeight="1">
      <c r="A634" s="36" t="s">
        <v>4480</v>
      </c>
      <c r="B634" s="1132" t="s">
        <v>6773</v>
      </c>
      <c r="C634" s="1775" t="s">
        <v>6318</v>
      </c>
      <c r="D634" s="1283">
        <f>сводн.данные!N639</f>
        <v>43123.786607812086</v>
      </c>
      <c r="E634" s="1722">
        <v>6399.8560718717908</v>
      </c>
      <c r="F634" s="1714">
        <v>0</v>
      </c>
      <c r="G634" s="1763">
        <f t="shared" si="9"/>
        <v>36723.930535940293</v>
      </c>
    </row>
    <row r="635" spans="1:7" s="1925" customFormat="1" ht="45">
      <c r="A635" s="36" t="s">
        <v>4481</v>
      </c>
      <c r="B635" s="1132" t="s">
        <v>6759</v>
      </c>
      <c r="C635" s="1775" t="s">
        <v>6318</v>
      </c>
      <c r="D635" s="1283">
        <f>сводн.данные!N640</f>
        <v>32494.055660376132</v>
      </c>
      <c r="E635" s="1722">
        <v>6380.5443857945611</v>
      </c>
      <c r="F635" s="1714">
        <v>4380</v>
      </c>
      <c r="G635" s="1763">
        <f t="shared" si="9"/>
        <v>26113.511274581571</v>
      </c>
    </row>
    <row r="636" spans="1:7" s="1925" customFormat="1">
      <c r="A636" s="36" t="s">
        <v>4687</v>
      </c>
      <c r="B636" s="1132" t="s">
        <v>6757</v>
      </c>
      <c r="C636" s="1775" t="s">
        <v>6318</v>
      </c>
      <c r="D636" s="1283">
        <f>сводн.данные!N641</f>
        <v>31674.900967658592</v>
      </c>
      <c r="E636" s="1722">
        <v>6343.2206931773071</v>
      </c>
      <c r="F636" s="1714">
        <v>0</v>
      </c>
      <c r="G636" s="1763">
        <f t="shared" si="9"/>
        <v>25331.680274481285</v>
      </c>
    </row>
    <row r="637" spans="1:7" s="1925" customFormat="1">
      <c r="A637" s="36" t="s">
        <v>4688</v>
      </c>
      <c r="B637" s="1132" t="s">
        <v>6754</v>
      </c>
      <c r="C637" s="1775" t="s">
        <v>6318</v>
      </c>
      <c r="D637" s="1283">
        <f>сводн.данные!N642</f>
        <v>30992.462417904026</v>
      </c>
      <c r="E637" s="1722">
        <v>7667.09438098383</v>
      </c>
      <c r="F637" s="1714">
        <v>0</v>
      </c>
      <c r="G637" s="1763">
        <f t="shared" si="9"/>
        <v>23325.368036920197</v>
      </c>
    </row>
    <row r="638" spans="1:7" s="1925" customFormat="1">
      <c r="A638" s="36" t="s">
        <v>4483</v>
      </c>
      <c r="B638" s="1132" t="s">
        <v>6774</v>
      </c>
      <c r="C638" s="1775" t="s">
        <v>6318</v>
      </c>
      <c r="D638" s="1283">
        <f>сводн.данные!N643</f>
        <v>34311.959886438381</v>
      </c>
      <c r="E638" s="1722">
        <v>8621.8528501701203</v>
      </c>
      <c r="F638" s="1714">
        <v>2705</v>
      </c>
      <c r="G638" s="1763">
        <f t="shared" si="9"/>
        <v>25690.107036268259</v>
      </c>
    </row>
    <row r="639" spans="1:7" s="1925" customFormat="1" ht="30">
      <c r="A639" s="36" t="s">
        <v>4484</v>
      </c>
      <c r="B639" s="1132" t="s">
        <v>6756</v>
      </c>
      <c r="C639" s="1775" t="s">
        <v>6318</v>
      </c>
      <c r="D639" s="1283">
        <f>сводн.данные!N644</f>
        <v>32169.714209373891</v>
      </c>
      <c r="E639" s="1722">
        <v>7125.3851601814495</v>
      </c>
      <c r="F639" s="1714">
        <v>0</v>
      </c>
      <c r="G639" s="1763">
        <f t="shared" si="9"/>
        <v>25044.329049192442</v>
      </c>
    </row>
    <row r="640" spans="1:7" s="1925" customFormat="1" ht="30">
      <c r="A640" s="36" t="s">
        <v>4485</v>
      </c>
      <c r="B640" s="1132" t="s">
        <v>6775</v>
      </c>
      <c r="C640" s="1775" t="s">
        <v>6318</v>
      </c>
      <c r="D640" s="1283">
        <f>сводн.данные!N645</f>
        <v>28823.378558420969</v>
      </c>
      <c r="E640" s="1722">
        <v>7743.9682352789132</v>
      </c>
      <c r="F640" s="1714">
        <v>0</v>
      </c>
      <c r="G640" s="1763">
        <f t="shared" si="9"/>
        <v>21079.410323142056</v>
      </c>
    </row>
    <row r="641" spans="1:7" s="1925" customFormat="1">
      <c r="A641" s="36" t="s">
        <v>4689</v>
      </c>
      <c r="B641" s="1132" t="s">
        <v>6753</v>
      </c>
      <c r="C641" s="1775" t="s">
        <v>6318</v>
      </c>
      <c r="D641" s="1283">
        <f>сводн.данные!N646</f>
        <v>32088.246288981216</v>
      </c>
      <c r="E641" s="1722">
        <v>21328.49250359723</v>
      </c>
      <c r="F641" s="1714">
        <v>0</v>
      </c>
      <c r="G641" s="1763">
        <f t="shared" si="9"/>
        <v>10759.753785383986</v>
      </c>
    </row>
    <row r="642" spans="1:7">
      <c r="A642" s="43" t="s">
        <v>4486</v>
      </c>
      <c r="B642" s="41" t="s">
        <v>6776</v>
      </c>
      <c r="C642" s="1920"/>
      <c r="D642" s="1987"/>
      <c r="E642" s="1737"/>
      <c r="F642" s="1759"/>
      <c r="G642" s="1762"/>
    </row>
    <row r="643" spans="1:7" s="1925" customFormat="1">
      <c r="A643" s="36" t="s">
        <v>4488</v>
      </c>
      <c r="B643" s="38" t="s">
        <v>6752</v>
      </c>
      <c r="C643" s="1775" t="s">
        <v>6318</v>
      </c>
      <c r="D643" s="1283">
        <f>сводн.данные!N648</f>
        <v>17734.113662118882</v>
      </c>
      <c r="E643" s="1722">
        <v>4088.2206995916158</v>
      </c>
      <c r="F643" s="1714">
        <v>2035</v>
      </c>
      <c r="G643" s="1763">
        <f t="shared" si="9"/>
        <v>13645.892962527265</v>
      </c>
    </row>
    <row r="644" spans="1:7">
      <c r="A644" s="43" t="s">
        <v>4489</v>
      </c>
      <c r="B644" s="37" t="s">
        <v>6777</v>
      </c>
      <c r="C644" s="1920"/>
      <c r="D644" s="1987"/>
      <c r="E644" s="1737"/>
      <c r="F644" s="1759"/>
      <c r="G644" s="1762"/>
    </row>
    <row r="645" spans="1:7" s="1925" customFormat="1">
      <c r="A645" s="36" t="s">
        <v>4491</v>
      </c>
      <c r="B645" s="38" t="s">
        <v>6752</v>
      </c>
      <c r="C645" s="1775" t="s">
        <v>6318</v>
      </c>
      <c r="D645" s="1283">
        <f>сводн.данные!N650</f>
        <v>17734.113662118882</v>
      </c>
      <c r="E645" s="1722">
        <v>4088.2206995916158</v>
      </c>
      <c r="F645" s="1714">
        <v>2035</v>
      </c>
      <c r="G645" s="1763">
        <f t="shared" si="9"/>
        <v>13645.892962527265</v>
      </c>
    </row>
    <row r="646" spans="1:7" ht="28.5">
      <c r="A646" s="43" t="s">
        <v>4492</v>
      </c>
      <c r="B646" s="41" t="s">
        <v>6771</v>
      </c>
      <c r="C646" s="1920"/>
      <c r="D646" s="1987"/>
      <c r="E646" s="1737"/>
      <c r="F646" s="1759"/>
      <c r="G646" s="1762"/>
    </row>
    <row r="647" spans="1:7" s="1925" customFormat="1">
      <c r="A647" s="36" t="s">
        <v>4494</v>
      </c>
      <c r="B647" s="1132" t="s">
        <v>6779</v>
      </c>
      <c r="C647" s="1775" t="s">
        <v>6318</v>
      </c>
      <c r="D647" s="1283">
        <f>сводн.данные!N652</f>
        <v>4752.2328025745082</v>
      </c>
      <c r="E647" s="1722">
        <v>1624.018955297214</v>
      </c>
      <c r="F647" s="1714">
        <v>965</v>
      </c>
      <c r="G647" s="1763">
        <f t="shared" si="9"/>
        <v>3128.213847277294</v>
      </c>
    </row>
    <row r="648" spans="1:7" s="1925" customFormat="1">
      <c r="A648" s="36" t="s">
        <v>4496</v>
      </c>
      <c r="B648" s="1132" t="s">
        <v>6752</v>
      </c>
      <c r="C648" s="1775" t="s">
        <v>6318</v>
      </c>
      <c r="D648" s="1283">
        <f>сводн.данные!N653</f>
        <v>22680.857031328374</v>
      </c>
      <c r="E648" s="1722">
        <v>4088.2206995916158</v>
      </c>
      <c r="F648" s="1714">
        <v>3550</v>
      </c>
      <c r="G648" s="1763">
        <f t="shared" si="9"/>
        <v>18592.636331736758</v>
      </c>
    </row>
    <row r="649" spans="1:7" s="1925" customFormat="1">
      <c r="A649" s="36" t="s">
        <v>4497</v>
      </c>
      <c r="B649" s="1132" t="s">
        <v>6772</v>
      </c>
      <c r="C649" s="1775" t="s">
        <v>6318</v>
      </c>
      <c r="D649" s="1283">
        <f>сводн.данные!N654</f>
        <v>23424.417916711471</v>
      </c>
      <c r="E649" s="1722">
        <v>5672.2176135898244</v>
      </c>
      <c r="F649" s="1714">
        <v>0</v>
      </c>
      <c r="G649" s="1763">
        <f t="shared" si="9"/>
        <v>17752.200303121645</v>
      </c>
    </row>
    <row r="650" spans="1:7" s="1925" customFormat="1">
      <c r="A650" s="36" t="s">
        <v>4690</v>
      </c>
      <c r="B650" s="1132" t="s">
        <v>6755</v>
      </c>
      <c r="C650" s="1775" t="s">
        <v>6318</v>
      </c>
      <c r="D650" s="1283">
        <f>сводн.данные!N655</f>
        <v>27227.478685195416</v>
      </c>
      <c r="E650" s="1722">
        <v>6843.7359348890514</v>
      </c>
      <c r="F650" s="1714">
        <v>3580</v>
      </c>
      <c r="G650" s="1763">
        <f t="shared" si="9"/>
        <v>20383.742750306366</v>
      </c>
    </row>
    <row r="651" spans="1:7" s="1925" customFormat="1" ht="28.5" customHeight="1">
      <c r="A651" s="36" t="s">
        <v>4498</v>
      </c>
      <c r="B651" s="1132" t="s">
        <v>6773</v>
      </c>
      <c r="C651" s="1775" t="s">
        <v>6318</v>
      </c>
      <c r="D651" s="1283">
        <f>сводн.данные!N656</f>
        <v>40086.304268476524</v>
      </c>
      <c r="E651" s="1722">
        <v>6333.6791559492885</v>
      </c>
      <c r="F651" s="1714">
        <v>4380</v>
      </c>
      <c r="G651" s="1763">
        <f t="shared" si="9"/>
        <v>33752.625112527239</v>
      </c>
    </row>
    <row r="652" spans="1:7" s="1925" customFormat="1" ht="30">
      <c r="A652" s="36" t="s">
        <v>4499</v>
      </c>
      <c r="B652" s="1132" t="s">
        <v>6756</v>
      </c>
      <c r="C652" s="1775" t="s">
        <v>6318</v>
      </c>
      <c r="D652" s="1283">
        <f>сводн.данные!N657</f>
        <v>30583.413070947758</v>
      </c>
      <c r="E652" s="1722">
        <v>9376.4391469692564</v>
      </c>
      <c r="F652" s="1714">
        <v>4380</v>
      </c>
      <c r="G652" s="1763">
        <f t="shared" si="9"/>
        <v>21206.973923978501</v>
      </c>
    </row>
    <row r="653" spans="1:7" s="1925" customFormat="1">
      <c r="A653" s="36" t="s">
        <v>4501</v>
      </c>
      <c r="B653" s="1926" t="s">
        <v>6780</v>
      </c>
      <c r="C653" s="1775" t="s">
        <v>6318</v>
      </c>
      <c r="D653" s="1283">
        <f>сводн.данные!N658</f>
        <v>37030.653198359178</v>
      </c>
      <c r="E653" s="1722">
        <v>6375.9636235948619</v>
      </c>
      <c r="F653" s="1714">
        <v>2415</v>
      </c>
      <c r="G653" s="1763">
        <f t="shared" si="9"/>
        <v>30654.689574764314</v>
      </c>
    </row>
    <row r="654" spans="1:7" s="1925" customFormat="1">
      <c r="A654" s="36" t="s">
        <v>4691</v>
      </c>
      <c r="B654" s="1132" t="s">
        <v>6754</v>
      </c>
      <c r="C654" s="1775" t="s">
        <v>6318</v>
      </c>
      <c r="D654" s="1283">
        <f>сводн.данные!N659</f>
        <v>32171.583014289568</v>
      </c>
      <c r="E654" s="1722">
        <v>8749.1510022893453</v>
      </c>
      <c r="F654" s="1714">
        <v>2705</v>
      </c>
      <c r="G654" s="1763">
        <f t="shared" si="9"/>
        <v>23422.432012000223</v>
      </c>
    </row>
    <row r="655" spans="1:7" s="1925" customFormat="1" ht="45">
      <c r="A655" s="36" t="s">
        <v>4502</v>
      </c>
      <c r="B655" s="1132" t="s">
        <v>6759</v>
      </c>
      <c r="C655" s="1775" t="s">
        <v>6318</v>
      </c>
      <c r="D655" s="1283">
        <f>сводн.данные!N660</f>
        <v>28122.047451313665</v>
      </c>
      <c r="E655" s="1722">
        <v>8515.9790022893467</v>
      </c>
      <c r="F655" s="1714">
        <v>0</v>
      </c>
      <c r="G655" s="1714">
        <f t="shared" si="9"/>
        <v>19606.068449024318</v>
      </c>
    </row>
    <row r="656" spans="1:7" s="1925" customFormat="1">
      <c r="A656" s="36" t="s">
        <v>4692</v>
      </c>
      <c r="B656" s="1132" t="s">
        <v>6774</v>
      </c>
      <c r="C656" s="1775" t="s">
        <v>6318</v>
      </c>
      <c r="D656" s="1283">
        <f>сводн.данные!N661</f>
        <v>30415.453666001078</v>
      </c>
      <c r="E656" s="1722">
        <v>5919.8482352789142</v>
      </c>
      <c r="F656" s="1714">
        <v>0</v>
      </c>
      <c r="G656" s="1714">
        <f t="shared" si="9"/>
        <v>24495.605430722164</v>
      </c>
    </row>
    <row r="657" spans="1:7">
      <c r="A657" s="43" t="s">
        <v>4505</v>
      </c>
      <c r="B657" s="37" t="s">
        <v>6781</v>
      </c>
      <c r="C657" s="1920"/>
      <c r="D657" s="1987"/>
      <c r="E657" s="1737"/>
      <c r="F657" s="1759"/>
      <c r="G657" s="1759"/>
    </row>
    <row r="658" spans="1:7" s="1925" customFormat="1">
      <c r="A658" s="36" t="s">
        <v>4507</v>
      </c>
      <c r="B658" s="1132" t="s">
        <v>6752</v>
      </c>
      <c r="C658" s="1775" t="s">
        <v>6318</v>
      </c>
      <c r="D658" s="1283">
        <f>сводн.данные!N663</f>
        <v>23052.511607812092</v>
      </c>
      <c r="E658" s="1722">
        <v>3651.3337750097971</v>
      </c>
      <c r="F658" s="1714">
        <v>3735</v>
      </c>
      <c r="G658" s="1714">
        <f t="shared" ref="G658:G721" si="10">D658-E658</f>
        <v>19401.177832802296</v>
      </c>
    </row>
    <row r="659" spans="1:7" s="1925" customFormat="1">
      <c r="A659" s="36" t="s">
        <v>4508</v>
      </c>
      <c r="B659" s="1132" t="s">
        <v>6772</v>
      </c>
      <c r="C659" s="1775" t="s">
        <v>6318</v>
      </c>
      <c r="D659" s="1283">
        <f>сводн.данные!N664</f>
        <v>25084.37791671147</v>
      </c>
      <c r="E659" s="1722">
        <v>6508.1406880458608</v>
      </c>
      <c r="F659" s="1714">
        <v>0</v>
      </c>
      <c r="G659" s="1714">
        <f t="shared" si="10"/>
        <v>18576.23722866561</v>
      </c>
    </row>
    <row r="660" spans="1:7" s="1925" customFormat="1">
      <c r="A660" s="36" t="s">
        <v>4693</v>
      </c>
      <c r="B660" s="1132" t="s">
        <v>6755</v>
      </c>
      <c r="C660" s="1775" t="s">
        <v>6318</v>
      </c>
      <c r="D660" s="1283">
        <f>сводн.данные!N665</f>
        <v>28933.398685195414</v>
      </c>
      <c r="E660" s="1722">
        <v>7400.8013087728023</v>
      </c>
      <c r="F660" s="1714">
        <v>4475</v>
      </c>
      <c r="G660" s="1714">
        <f t="shared" si="10"/>
        <v>21532.597376422611</v>
      </c>
    </row>
    <row r="661" spans="1:7" s="1925" customFormat="1" ht="45">
      <c r="A661" s="36" t="s">
        <v>4509</v>
      </c>
      <c r="B661" s="1132" t="s">
        <v>6759</v>
      </c>
      <c r="C661" s="1775" t="s">
        <v>6318</v>
      </c>
      <c r="D661" s="1283">
        <f>сводн.данные!N666</f>
        <v>26655.188745780419</v>
      </c>
      <c r="E661" s="1722">
        <v>8599.9790022893467</v>
      </c>
      <c r="F661" s="1714">
        <v>0</v>
      </c>
      <c r="G661" s="1714">
        <f t="shared" si="10"/>
        <v>18055.209743491072</v>
      </c>
    </row>
    <row r="662" spans="1:7" s="1925" customFormat="1">
      <c r="A662" s="36" t="s">
        <v>4694</v>
      </c>
      <c r="B662" s="1132" t="s">
        <v>6754</v>
      </c>
      <c r="C662" s="1775" t="s">
        <v>6318</v>
      </c>
      <c r="D662" s="1283">
        <f>сводн.данные!N667</f>
        <v>25504.312723124905</v>
      </c>
      <c r="E662" s="1722">
        <v>8849.1525420830876</v>
      </c>
      <c r="F662" s="1714">
        <v>0</v>
      </c>
      <c r="G662" s="1714">
        <f t="shared" si="10"/>
        <v>16655.160181041818</v>
      </c>
    </row>
    <row r="663" spans="1:7" s="1925" customFormat="1">
      <c r="A663" s="36" t="s">
        <v>4510</v>
      </c>
      <c r="B663" s="1132" t="s">
        <v>6782</v>
      </c>
      <c r="C663" s="1775" t="s">
        <v>6318</v>
      </c>
      <c r="D663" s="1283">
        <f>сводн.данные!N668</f>
        <v>27005.727945780422</v>
      </c>
      <c r="E663" s="1722">
        <v>7877.5767041444906</v>
      </c>
      <c r="F663" s="1714">
        <v>0</v>
      </c>
      <c r="G663" s="1714">
        <f t="shared" si="10"/>
        <v>19128.151241635933</v>
      </c>
    </row>
    <row r="664" spans="1:7" s="1925" customFormat="1" ht="30">
      <c r="A664" s="36" t="s">
        <v>4695</v>
      </c>
      <c r="B664" s="1132" t="s">
        <v>6775</v>
      </c>
      <c r="C664" s="1775" t="s">
        <v>6318</v>
      </c>
      <c r="D664" s="1283">
        <f>сводн.данные!N669</f>
        <v>26225.880860149005</v>
      </c>
      <c r="E664" s="1722">
        <v>8654.5767041444906</v>
      </c>
      <c r="F664" s="1714">
        <v>0</v>
      </c>
      <c r="G664" s="1714">
        <f t="shared" si="10"/>
        <v>17571.304156004517</v>
      </c>
    </row>
    <row r="665" spans="1:7" s="1925" customFormat="1">
      <c r="A665" s="36" t="s">
        <v>4511</v>
      </c>
      <c r="B665" s="1132" t="s">
        <v>6753</v>
      </c>
      <c r="C665" s="1775" t="s">
        <v>6318</v>
      </c>
      <c r="D665" s="1283">
        <f>сводн.данные!N670</f>
        <v>27170.610400583173</v>
      </c>
      <c r="E665" s="1722">
        <v>21927.56023527891</v>
      </c>
      <c r="F665" s="1714">
        <v>0</v>
      </c>
      <c r="G665" s="1714">
        <f t="shared" si="10"/>
        <v>5243.0501653042629</v>
      </c>
    </row>
    <row r="666" spans="1:7">
      <c r="A666" s="43" t="s">
        <v>4513</v>
      </c>
      <c r="B666" s="41" t="s">
        <v>6630</v>
      </c>
      <c r="C666" s="1920"/>
      <c r="D666" s="1987"/>
      <c r="E666" s="1737"/>
      <c r="F666" s="1759"/>
      <c r="G666" s="1759"/>
    </row>
    <row r="667" spans="1:7" s="1925" customFormat="1">
      <c r="A667" s="36" t="s">
        <v>4514</v>
      </c>
      <c r="B667" s="38" t="s">
        <v>6752</v>
      </c>
      <c r="C667" s="1775" t="s">
        <v>6318</v>
      </c>
      <c r="D667" s="1283">
        <f>сводн.данные!N672</f>
        <v>17568.648967658599</v>
      </c>
      <c r="E667" s="1722">
        <v>3614.8607021573398</v>
      </c>
      <c r="F667" s="1714">
        <v>3955</v>
      </c>
      <c r="G667" s="1714">
        <f t="shared" si="10"/>
        <v>13953.788265501258</v>
      </c>
    </row>
    <row r="668" spans="1:7">
      <c r="A668" s="43" t="s">
        <v>4515</v>
      </c>
      <c r="B668" s="41" t="s">
        <v>6783</v>
      </c>
      <c r="C668" s="1920"/>
      <c r="D668" s="1987"/>
      <c r="E668" s="1737"/>
      <c r="F668" s="1759"/>
      <c r="G668" s="1759"/>
    </row>
    <row r="669" spans="1:7" s="1925" customFormat="1">
      <c r="A669" s="36" t="s">
        <v>4516</v>
      </c>
      <c r="B669" s="38" t="s">
        <v>6752</v>
      </c>
      <c r="C669" s="1775" t="s">
        <v>6318</v>
      </c>
      <c r="D669" s="1283">
        <f>сводн.данные!N674</f>
        <v>19229.236456056635</v>
      </c>
      <c r="E669" s="1722">
        <v>3713.8030079993659</v>
      </c>
      <c r="F669" s="1714">
        <v>3550</v>
      </c>
      <c r="G669" s="1714">
        <f t="shared" si="10"/>
        <v>15515.433448057269</v>
      </c>
    </row>
    <row r="670" spans="1:7" s="1925" customFormat="1">
      <c r="A670" s="36" t="s">
        <v>4696</v>
      </c>
      <c r="B670" s="38" t="s">
        <v>6754</v>
      </c>
      <c r="C670" s="1775" t="s">
        <v>6318</v>
      </c>
      <c r="D670" s="1283">
        <f>сводн.данные!N675</f>
        <v>23329.912723124904</v>
      </c>
      <c r="E670" s="1722">
        <v>4570.5263976610331</v>
      </c>
      <c r="F670" s="1714">
        <v>2705</v>
      </c>
      <c r="G670" s="1714">
        <f t="shared" si="10"/>
        <v>18759.386325463871</v>
      </c>
    </row>
    <row r="671" spans="1:7" s="1925" customFormat="1">
      <c r="A671" s="36" t="s">
        <v>4517</v>
      </c>
      <c r="B671" s="38" t="s">
        <v>6784</v>
      </c>
      <c r="C671" s="1775" t="s">
        <v>6318</v>
      </c>
      <c r="D671" s="1283">
        <f>сводн.данные!N676</f>
        <v>22217.071213358278</v>
      </c>
      <c r="E671" s="1722">
        <v>7206.3007015159092</v>
      </c>
      <c r="F671" s="1714">
        <v>0</v>
      </c>
      <c r="G671" s="1714">
        <f t="shared" si="10"/>
        <v>15010.770511842369</v>
      </c>
    </row>
    <row r="672" spans="1:7" s="1925" customFormat="1">
      <c r="A672" s="36" t="s">
        <v>4518</v>
      </c>
      <c r="B672" s="38" t="s">
        <v>6780</v>
      </c>
      <c r="C672" s="1775" t="s">
        <v>6318</v>
      </c>
      <c r="D672" s="1283">
        <f>сводн.данные!N677</f>
        <v>24381.414999786437</v>
      </c>
      <c r="E672" s="1722">
        <v>6857.1567041444905</v>
      </c>
      <c r="F672" s="1714">
        <v>2415</v>
      </c>
      <c r="G672" s="1714">
        <f t="shared" si="10"/>
        <v>17524.258295641946</v>
      </c>
    </row>
    <row r="673" spans="1:7">
      <c r="A673" s="43" t="s">
        <v>4520</v>
      </c>
      <c r="B673" s="41" t="s">
        <v>4521</v>
      </c>
      <c r="C673" s="1920"/>
      <c r="D673" s="1987"/>
      <c r="E673" s="1737"/>
      <c r="F673" s="1759"/>
      <c r="G673" s="1759"/>
    </row>
    <row r="674" spans="1:7" s="1925" customFormat="1">
      <c r="A674" s="36" t="s">
        <v>4522</v>
      </c>
      <c r="B674" s="38" t="s">
        <v>6752</v>
      </c>
      <c r="C674" s="1775" t="s">
        <v>6318</v>
      </c>
      <c r="D674" s="1283">
        <f>сводн.данные!N679</f>
        <v>20803.43714592723</v>
      </c>
      <c r="E674" s="1722">
        <v>3865.6376244941503</v>
      </c>
      <c r="F674" s="1714">
        <v>3550</v>
      </c>
      <c r="G674" s="1714">
        <f t="shared" si="10"/>
        <v>16937.79952143308</v>
      </c>
    </row>
    <row r="675" spans="1:7" s="1925" customFormat="1">
      <c r="A675" s="36" t="s">
        <v>4523</v>
      </c>
      <c r="B675" s="38" t="s">
        <v>6780</v>
      </c>
      <c r="C675" s="1775" t="s">
        <v>6318</v>
      </c>
      <c r="D675" s="1283">
        <f>сводн.данные!N680</f>
        <v>21031.983856859846</v>
      </c>
      <c r="E675" s="1722">
        <v>5928.9913206392757</v>
      </c>
      <c r="F675" s="1714">
        <v>0</v>
      </c>
      <c r="G675" s="1714">
        <f t="shared" si="10"/>
        <v>15102.99253622057</v>
      </c>
    </row>
    <row r="676" spans="1:7" s="1925" customFormat="1">
      <c r="A676" s="36" t="s">
        <v>4697</v>
      </c>
      <c r="B676" s="38" t="s">
        <v>6754</v>
      </c>
      <c r="C676" s="1775" t="s">
        <v>6318</v>
      </c>
      <c r="D676" s="1283">
        <f>сводн.данные!N681</f>
        <v>22967.632723124902</v>
      </c>
      <c r="E676" s="1722">
        <v>9309.1294708342084</v>
      </c>
      <c r="F676" s="1714">
        <v>2705</v>
      </c>
      <c r="G676" s="1714">
        <f t="shared" si="10"/>
        <v>13658.503252290693</v>
      </c>
    </row>
    <row r="677" spans="1:7">
      <c r="A677" s="43" t="s">
        <v>4698</v>
      </c>
      <c r="B677" s="41" t="s">
        <v>6785</v>
      </c>
      <c r="C677" s="1920"/>
      <c r="D677" s="1987"/>
      <c r="E677" s="1737"/>
      <c r="F677" s="1759"/>
      <c r="G677" s="1759"/>
    </row>
    <row r="678" spans="1:7" s="1925" customFormat="1">
      <c r="A678" s="36" t="s">
        <v>4699</v>
      </c>
      <c r="B678" s="38" t="s">
        <v>6752</v>
      </c>
      <c r="C678" s="1775" t="s">
        <v>6318</v>
      </c>
      <c r="D678" s="1283">
        <f>сводн.данные!N683</f>
        <v>17548.178676493939</v>
      </c>
      <c r="E678" s="1722">
        <v>3826.7076241734353</v>
      </c>
      <c r="F678" s="1714">
        <v>3445</v>
      </c>
      <c r="G678" s="1714">
        <f t="shared" si="10"/>
        <v>13721.471052320503</v>
      </c>
    </row>
    <row r="679" spans="1:7">
      <c r="A679" s="43" t="s">
        <v>4525</v>
      </c>
      <c r="B679" s="41" t="s">
        <v>6786</v>
      </c>
      <c r="C679" s="1920"/>
      <c r="D679" s="1987"/>
      <c r="E679" s="1737"/>
      <c r="F679" s="1759"/>
      <c r="G679" s="1759"/>
    </row>
    <row r="680" spans="1:7" s="1925" customFormat="1">
      <c r="A680" s="36" t="s">
        <v>4527</v>
      </c>
      <c r="B680" s="38" t="s">
        <v>6752</v>
      </c>
      <c r="C680" s="1775" t="s">
        <v>6318</v>
      </c>
      <c r="D680" s="1283">
        <f>сводн.данные!N685</f>
        <v>25804.687872834853</v>
      </c>
      <c r="E680" s="1722">
        <v>3826.7076241734353</v>
      </c>
      <c r="F680" s="1714">
        <v>2865</v>
      </c>
      <c r="G680" s="1714">
        <f t="shared" si="10"/>
        <v>21977.980248661417</v>
      </c>
    </row>
    <row r="681" spans="1:7" s="1925" customFormat="1" ht="30">
      <c r="A681" s="36" t="s">
        <v>4700</v>
      </c>
      <c r="B681" s="1132" t="s">
        <v>6775</v>
      </c>
      <c r="C681" s="1775" t="s">
        <v>6318</v>
      </c>
      <c r="D681" s="1283">
        <f>сводн.данные!N686</f>
        <v>21415.774874842889</v>
      </c>
      <c r="E681" s="1722">
        <v>8031.8297789212402</v>
      </c>
      <c r="F681" s="1714">
        <v>0</v>
      </c>
      <c r="G681" s="1714">
        <f t="shared" si="10"/>
        <v>13383.945095921648</v>
      </c>
    </row>
    <row r="682" spans="1:7" s="1925" customFormat="1">
      <c r="A682" s="36" t="s">
        <v>4701</v>
      </c>
      <c r="B682" s="38" t="s">
        <v>6754</v>
      </c>
      <c r="C682" s="1775" t="s">
        <v>6318</v>
      </c>
      <c r="D682" s="1283">
        <f>сводн.данные!N687</f>
        <v>27515.272723124901</v>
      </c>
      <c r="E682" s="1722">
        <v>8632.0317805248196</v>
      </c>
      <c r="F682" s="1714">
        <v>2705</v>
      </c>
      <c r="G682" s="1714">
        <f t="shared" si="10"/>
        <v>18883.240942600081</v>
      </c>
    </row>
    <row r="683" spans="1:7">
      <c r="A683" s="43" t="s">
        <v>4528</v>
      </c>
      <c r="B683" s="41" t="s">
        <v>6787</v>
      </c>
      <c r="C683" s="1920"/>
      <c r="D683" s="1987"/>
      <c r="E683" s="1737"/>
      <c r="F683" s="1759"/>
      <c r="G683" s="1759"/>
    </row>
    <row r="684" spans="1:7" s="1925" customFormat="1">
      <c r="A684" s="36" t="s">
        <v>4529</v>
      </c>
      <c r="B684" s="38" t="s">
        <v>6754</v>
      </c>
      <c r="C684" s="1775" t="s">
        <v>6318</v>
      </c>
      <c r="D684" s="1283">
        <f>сводн.данные!N689</f>
        <v>34097.943014289565</v>
      </c>
      <c r="E684" s="1722">
        <v>7570.4094759656555</v>
      </c>
      <c r="F684" s="1714">
        <v>0</v>
      </c>
      <c r="G684" s="1714">
        <f t="shared" si="10"/>
        <v>26527.533538323911</v>
      </c>
    </row>
    <row r="685" spans="1:7" s="1925" customFormat="1">
      <c r="A685" s="36" t="s">
        <v>4702</v>
      </c>
      <c r="B685" s="38" t="s">
        <v>6755</v>
      </c>
      <c r="C685" s="1775" t="s">
        <v>6318</v>
      </c>
      <c r="D685" s="1283">
        <f>сводн.данные!N690</f>
        <v>39230.44734453097</v>
      </c>
      <c r="E685" s="1722">
        <v>7242.6428575465779</v>
      </c>
      <c r="F685" s="1714">
        <v>4505</v>
      </c>
      <c r="G685" s="1714">
        <f t="shared" si="10"/>
        <v>31987.804486984394</v>
      </c>
    </row>
    <row r="686" spans="1:7" s="1925" customFormat="1" ht="27.75" customHeight="1">
      <c r="A686" s="36" t="s">
        <v>4530</v>
      </c>
      <c r="B686" s="1132" t="s">
        <v>6773</v>
      </c>
      <c r="C686" s="1775" t="s">
        <v>6318</v>
      </c>
      <c r="D686" s="1283">
        <f>сводн.данные!N691</f>
        <v>40571.613418687819</v>
      </c>
      <c r="E686" s="1722">
        <v>4519.3468555594263</v>
      </c>
      <c r="F686" s="1714">
        <v>5385</v>
      </c>
      <c r="G686" s="1714">
        <f t="shared" si="10"/>
        <v>36052.266563128389</v>
      </c>
    </row>
    <row r="687" spans="1:7" s="1925" customFormat="1" ht="30">
      <c r="A687" s="36" t="s">
        <v>4703</v>
      </c>
      <c r="B687" s="1132" t="s">
        <v>6756</v>
      </c>
      <c r="C687" s="1775" t="s">
        <v>6318</v>
      </c>
      <c r="D687" s="1283">
        <f>сводн.данные!N692</f>
        <v>42210.930109068679</v>
      </c>
      <c r="E687" s="1722">
        <v>8834.5767041444906</v>
      </c>
      <c r="F687" s="1714">
        <v>3155</v>
      </c>
      <c r="G687" s="1714">
        <f t="shared" si="10"/>
        <v>33376.353404924186</v>
      </c>
    </row>
    <row r="688" spans="1:7" s="1925" customFormat="1">
      <c r="A688" s="36" t="s">
        <v>4531</v>
      </c>
      <c r="B688" s="1132" t="s">
        <v>6780</v>
      </c>
      <c r="C688" s="1775" t="s">
        <v>6318</v>
      </c>
      <c r="D688" s="1283">
        <f>сводн.данные!N693</f>
        <v>31334.293037677769</v>
      </c>
      <c r="E688" s="1722">
        <v>7262.6805517045514</v>
      </c>
      <c r="F688" s="1714">
        <v>2415.3027708006275</v>
      </c>
      <c r="G688" s="1714">
        <f t="shared" si="10"/>
        <v>24071.612485973219</v>
      </c>
    </row>
    <row r="689" spans="1:7" s="1925" customFormat="1" ht="30">
      <c r="A689" s="36" t="s">
        <v>4704</v>
      </c>
      <c r="B689" s="1132" t="s">
        <v>6775</v>
      </c>
      <c r="C689" s="1775" t="s">
        <v>6318</v>
      </c>
      <c r="D689" s="1283">
        <f>сводн.данные!N694</f>
        <v>33404.676292500633</v>
      </c>
      <c r="E689" s="1722">
        <v>8877.4790138351036</v>
      </c>
      <c r="F689" s="1714">
        <v>2190</v>
      </c>
      <c r="G689" s="1714">
        <f t="shared" si="10"/>
        <v>24527.197278665531</v>
      </c>
    </row>
    <row r="690" spans="1:7" s="1925" customFormat="1">
      <c r="A690" s="36" t="s">
        <v>4705</v>
      </c>
      <c r="B690" s="38" t="s">
        <v>6752</v>
      </c>
      <c r="C690" s="1775" t="s">
        <v>6318</v>
      </c>
      <c r="D690" s="1283">
        <f>сводн.данные!N695</f>
        <v>25765.673031481663</v>
      </c>
      <c r="E690" s="1722">
        <v>3765.3268555594268</v>
      </c>
      <c r="F690" s="1714">
        <v>2275</v>
      </c>
      <c r="G690" s="1714">
        <f t="shared" si="10"/>
        <v>22000.346175922237</v>
      </c>
    </row>
    <row r="691" spans="1:7" s="1925" customFormat="1">
      <c r="A691" s="36" t="s">
        <v>4706</v>
      </c>
      <c r="B691" s="38" t="s">
        <v>6774</v>
      </c>
      <c r="C691" s="1775" t="s">
        <v>6318</v>
      </c>
      <c r="D691" s="1283">
        <f>сводн.данные!N696</f>
        <v>31833.754909068677</v>
      </c>
      <c r="E691" s="1722">
        <v>8023.7313219221396</v>
      </c>
      <c r="F691" s="1714">
        <v>3155</v>
      </c>
      <c r="G691" s="1714">
        <f t="shared" si="10"/>
        <v>23810.023587146537</v>
      </c>
    </row>
    <row r="692" spans="1:7" s="1925" customFormat="1" ht="45">
      <c r="A692" s="36" t="s">
        <v>4707</v>
      </c>
      <c r="B692" s="1132" t="s">
        <v>6759</v>
      </c>
      <c r="C692" s="1775" t="s">
        <v>6318</v>
      </c>
      <c r="D692" s="1283">
        <f>сводн.данные!N697</f>
        <v>31669.000931405357</v>
      </c>
      <c r="E692" s="1722">
        <v>8707.4828517737005</v>
      </c>
      <c r="F692" s="1714">
        <v>2190</v>
      </c>
      <c r="G692" s="1714">
        <f t="shared" si="10"/>
        <v>22961.518079631656</v>
      </c>
    </row>
    <row r="693" spans="1:7" s="1925" customFormat="1">
      <c r="A693" s="36" t="s">
        <v>4708</v>
      </c>
      <c r="B693" s="1132" t="s">
        <v>6772</v>
      </c>
      <c r="C693" s="1775" t="s">
        <v>6318</v>
      </c>
      <c r="D693" s="1283">
        <f>сводн.данные!N698</f>
        <v>22796.861744977206</v>
      </c>
      <c r="E693" s="1722">
        <v>8305.9030079993663</v>
      </c>
      <c r="F693" s="1714">
        <v>0</v>
      </c>
      <c r="G693" s="1714">
        <f t="shared" si="10"/>
        <v>14490.95873697784</v>
      </c>
    </row>
    <row r="694" spans="1:7" s="1925" customFormat="1">
      <c r="A694" s="36" t="s">
        <v>4709</v>
      </c>
      <c r="B694" s="38" t="s">
        <v>6788</v>
      </c>
      <c r="C694" s="1775" t="s">
        <v>6318</v>
      </c>
      <c r="D694" s="1283">
        <f>сводн.данные!N699</f>
        <v>31474.923427972739</v>
      </c>
      <c r="E694" s="1722">
        <v>21500.714086366839</v>
      </c>
      <c r="F694" s="1714">
        <v>0</v>
      </c>
      <c r="G694" s="1714">
        <f t="shared" si="10"/>
        <v>9974.2093416058997</v>
      </c>
    </row>
    <row r="695" spans="1:7" ht="42.75">
      <c r="A695" s="43" t="s">
        <v>4710</v>
      </c>
      <c r="B695" s="41" t="s">
        <v>6789</v>
      </c>
      <c r="C695" s="1920"/>
      <c r="D695" s="1987"/>
      <c r="E695" s="1737"/>
      <c r="F695" s="1759"/>
      <c r="G695" s="1759"/>
    </row>
    <row r="696" spans="1:7" s="1925" customFormat="1" ht="45">
      <c r="A696" s="36" t="s">
        <v>4711</v>
      </c>
      <c r="B696" s="148" t="s">
        <v>6789</v>
      </c>
      <c r="C696" s="1775" t="s">
        <v>6318</v>
      </c>
      <c r="D696" s="1283">
        <f>сводн.данные!N701</f>
        <v>1457.3151330717278</v>
      </c>
      <c r="E696" s="1722">
        <v>551.78003719014384</v>
      </c>
      <c r="F696" s="1714">
        <v>0</v>
      </c>
      <c r="G696" s="1714">
        <f t="shared" si="10"/>
        <v>905.53509588158397</v>
      </c>
    </row>
    <row r="697" spans="1:7" s="1925" customFormat="1" ht="30">
      <c r="A697" s="36" t="s">
        <v>4712</v>
      </c>
      <c r="B697" s="148" t="s">
        <v>6790</v>
      </c>
      <c r="C697" s="1775" t="s">
        <v>6318</v>
      </c>
      <c r="D697" s="1283">
        <f>сводн.данные!N702</f>
        <v>3469.170214014498</v>
      </c>
      <c r="E697" s="1722">
        <v>1108.2392086949462</v>
      </c>
      <c r="F697" s="1714">
        <v>0</v>
      </c>
      <c r="G697" s="1714">
        <f t="shared" si="10"/>
        <v>2360.9310053195518</v>
      </c>
    </row>
    <row r="698" spans="1:7" s="1925" customFormat="1" ht="32.25" customHeight="1">
      <c r="A698" s="36" t="s">
        <v>4713</v>
      </c>
      <c r="B698" s="148" t="s">
        <v>6791</v>
      </c>
      <c r="C698" s="1775" t="s">
        <v>6318</v>
      </c>
      <c r="D698" s="1283">
        <f>сводн.данные!N703</f>
        <v>42321.339996618881</v>
      </c>
      <c r="E698" s="1722">
        <v>9053.8390112693796</v>
      </c>
      <c r="F698" s="1714">
        <v>0</v>
      </c>
      <c r="G698" s="1714">
        <f t="shared" si="10"/>
        <v>33267.500985349499</v>
      </c>
    </row>
    <row r="699" spans="1:7" s="1925" customFormat="1" ht="30">
      <c r="A699" s="36" t="s">
        <v>4714</v>
      </c>
      <c r="B699" s="148" t="s">
        <v>6792</v>
      </c>
      <c r="C699" s="1775" t="s">
        <v>6318</v>
      </c>
      <c r="D699" s="1283">
        <f>сводн.данные!N704</f>
        <v>6413.3528401858493</v>
      </c>
      <c r="E699" s="1722">
        <v>2255.2307430365245</v>
      </c>
      <c r="F699" s="1714">
        <v>0</v>
      </c>
      <c r="G699" s="1714">
        <f t="shared" si="10"/>
        <v>4158.1220971493249</v>
      </c>
    </row>
    <row r="700" spans="1:7">
      <c r="A700" s="43" t="s">
        <v>4715</v>
      </c>
      <c r="B700" s="37" t="s">
        <v>6793</v>
      </c>
      <c r="C700" s="1920"/>
      <c r="D700" s="1987"/>
      <c r="E700" s="1737"/>
      <c r="F700" s="1759"/>
      <c r="G700" s="1759"/>
    </row>
    <row r="701" spans="1:7" s="1925" customFormat="1">
      <c r="A701" s="36" t="s">
        <v>4716</v>
      </c>
      <c r="B701" s="38" t="s">
        <v>6794</v>
      </c>
      <c r="C701" s="1775" t="s">
        <v>6318</v>
      </c>
      <c r="D701" s="1283">
        <f>сводн.данные!N706</f>
        <v>21966.45621306288</v>
      </c>
      <c r="E701" s="1722">
        <v>7454.1514666020475</v>
      </c>
      <c r="F701" s="1714">
        <v>0</v>
      </c>
      <c r="G701" s="1714">
        <f t="shared" si="10"/>
        <v>14512.304746460832</v>
      </c>
    </row>
    <row r="702" spans="1:7" s="1925" customFormat="1">
      <c r="A702" s="36" t="s">
        <v>4717</v>
      </c>
      <c r="B702" s="38" t="s">
        <v>6752</v>
      </c>
      <c r="C702" s="1775" t="s">
        <v>6318</v>
      </c>
      <c r="D702" s="1283">
        <f>сводн.данные!N707</f>
        <v>19865.891070291349</v>
      </c>
      <c r="E702" s="1722">
        <v>3630.2974766070852</v>
      </c>
      <c r="F702" s="1714">
        <v>3885</v>
      </c>
      <c r="G702" s="1714">
        <f t="shared" si="10"/>
        <v>16235.593593684263</v>
      </c>
    </row>
    <row r="703" spans="1:7" s="1925" customFormat="1">
      <c r="A703" s="36" t="s">
        <v>4718</v>
      </c>
      <c r="B703" s="38" t="s">
        <v>6795</v>
      </c>
      <c r="C703" s="1775" t="s">
        <v>6318</v>
      </c>
      <c r="D703" s="1283">
        <f>сводн.данные!N708</f>
        <v>21479.450480376137</v>
      </c>
      <c r="E703" s="1722">
        <v>5784.3328597915852</v>
      </c>
      <c r="F703" s="1714">
        <v>2415</v>
      </c>
      <c r="G703" s="1714">
        <f t="shared" si="10"/>
        <v>15695.117620584551</v>
      </c>
    </row>
    <row r="704" spans="1:7" s="1925" customFormat="1">
      <c r="A704" s="36" t="s">
        <v>4719</v>
      </c>
      <c r="B704" s="38" t="s">
        <v>6754</v>
      </c>
      <c r="C704" s="1775" t="s">
        <v>6318</v>
      </c>
      <c r="D704" s="1283">
        <f>сводн.данные!N709</f>
        <v>22224.036014289562</v>
      </c>
      <c r="E704" s="1722">
        <v>5785.4094759656546</v>
      </c>
      <c r="F704" s="1714">
        <v>2705</v>
      </c>
      <c r="G704" s="1714">
        <f t="shared" si="10"/>
        <v>16438.626538323908</v>
      </c>
    </row>
    <row r="705" spans="1:7" ht="28.5">
      <c r="A705" s="43" t="s">
        <v>4532</v>
      </c>
      <c r="B705" s="37" t="s">
        <v>6796</v>
      </c>
      <c r="C705" s="1920"/>
      <c r="D705" s="1987"/>
      <c r="E705" s="1737"/>
      <c r="F705" s="1759"/>
      <c r="G705" s="1759"/>
    </row>
    <row r="706" spans="1:7" s="1925" customFormat="1">
      <c r="A706" s="36" t="s">
        <v>4720</v>
      </c>
      <c r="B706" s="38" t="s">
        <v>6752</v>
      </c>
      <c r="C706" s="1775" t="s">
        <v>6318</v>
      </c>
      <c r="D706" s="1283">
        <f>сводн.данные!N711</f>
        <v>22735.446843638518</v>
      </c>
      <c r="E706" s="1722">
        <v>6827.1914691677721</v>
      </c>
      <c r="F706" s="1714">
        <v>0</v>
      </c>
      <c r="G706" s="1714">
        <f t="shared" si="10"/>
        <v>15908.255374470746</v>
      </c>
    </row>
    <row r="707" spans="1:7" s="1925" customFormat="1">
      <c r="A707" s="36" t="s">
        <v>4534</v>
      </c>
      <c r="B707" s="38" t="s">
        <v>6753</v>
      </c>
      <c r="C707" s="1775" t="s">
        <v>6318</v>
      </c>
      <c r="D707" s="1283">
        <f>сводн.данные!N712</f>
        <v>27672.799782912494</v>
      </c>
      <c r="E707" s="1722">
        <v>19484.379853216909</v>
      </c>
      <c r="F707" s="1714">
        <v>0</v>
      </c>
      <c r="G707" s="1714">
        <f t="shared" si="10"/>
        <v>8188.4199296955849</v>
      </c>
    </row>
    <row r="708" spans="1:7" ht="57">
      <c r="A708" s="43" t="s">
        <v>4536</v>
      </c>
      <c r="B708" s="37" t="s">
        <v>6797</v>
      </c>
      <c r="C708" s="1920"/>
      <c r="D708" s="1987"/>
      <c r="E708" s="1737"/>
      <c r="F708" s="1759"/>
      <c r="G708" s="1759"/>
    </row>
    <row r="709" spans="1:7" s="1925" customFormat="1" ht="30">
      <c r="A709" s="36" t="s">
        <v>4721</v>
      </c>
      <c r="B709" s="38" t="s">
        <v>6798</v>
      </c>
      <c r="C709" s="1775" t="s">
        <v>6318</v>
      </c>
      <c r="D709" s="1283">
        <f>сводн.данные!N714</f>
        <v>20576.777419611961</v>
      </c>
      <c r="E709" s="1722">
        <v>17180.917932644043</v>
      </c>
      <c r="F709" s="1714">
        <v>0</v>
      </c>
      <c r="G709" s="1714">
        <f t="shared" si="10"/>
        <v>3395.8594869679182</v>
      </c>
    </row>
    <row r="710" spans="1:7">
      <c r="A710" s="43" t="s">
        <v>4722</v>
      </c>
      <c r="B710" s="37" t="s">
        <v>6799</v>
      </c>
      <c r="C710" s="1920"/>
      <c r="D710" s="1987"/>
      <c r="E710" s="1737"/>
      <c r="F710" s="1759"/>
      <c r="G710" s="1759"/>
    </row>
    <row r="711" spans="1:7" s="1925" customFormat="1">
      <c r="A711" s="36" t="s">
        <v>4723</v>
      </c>
      <c r="B711" s="38" t="s">
        <v>6752</v>
      </c>
      <c r="C711" s="1775" t="s">
        <v>6318</v>
      </c>
      <c r="D711" s="1283">
        <f>сводн.данные!N716</f>
        <v>20818.223319414054</v>
      </c>
      <c r="E711" s="1722">
        <v>5362.9576257770113</v>
      </c>
      <c r="F711" s="1714">
        <v>0</v>
      </c>
      <c r="G711" s="1714">
        <f t="shared" si="10"/>
        <v>15455.265693637042</v>
      </c>
    </row>
    <row r="712" spans="1:7" ht="28.5">
      <c r="A712" s="43" t="s">
        <v>4542</v>
      </c>
      <c r="B712" s="37" t="s">
        <v>6800</v>
      </c>
      <c r="C712" s="1920"/>
      <c r="D712" s="1987"/>
      <c r="E712" s="1737"/>
      <c r="F712" s="1759"/>
      <c r="G712" s="1759"/>
    </row>
    <row r="713" spans="1:7" s="1925" customFormat="1">
      <c r="A713" s="36" t="s">
        <v>4544</v>
      </c>
      <c r="B713" s="38" t="s">
        <v>6752</v>
      </c>
      <c r="C713" s="1775" t="s">
        <v>6318</v>
      </c>
      <c r="D713" s="1283">
        <f>сводн.данные!N718</f>
        <v>23581.923022448413</v>
      </c>
      <c r="E713" s="1722">
        <v>5362.9576257770113</v>
      </c>
      <c r="F713" s="1714">
        <v>0</v>
      </c>
      <c r="G713" s="1714">
        <f t="shared" si="10"/>
        <v>18218.965396671403</v>
      </c>
    </row>
    <row r="714" spans="1:7" s="1925" customFormat="1">
      <c r="A714" s="36" t="s">
        <v>4545</v>
      </c>
      <c r="B714" s="38" t="s">
        <v>6754</v>
      </c>
      <c r="C714" s="1775" t="s">
        <v>6318</v>
      </c>
      <c r="D714" s="1283">
        <f>сводн.данные!N719</f>
        <v>23315.369066498402</v>
      </c>
      <c r="E714" s="1722">
        <v>5618.2248610744464</v>
      </c>
      <c r="F714" s="1714">
        <v>0</v>
      </c>
      <c r="G714" s="1714">
        <f t="shared" si="10"/>
        <v>17697.144205423956</v>
      </c>
    </row>
    <row r="715" spans="1:7" s="1925" customFormat="1">
      <c r="A715" s="36" t="s">
        <v>4546</v>
      </c>
      <c r="B715" s="38" t="s">
        <v>6755</v>
      </c>
      <c r="C715" s="1775" t="s">
        <v>6318</v>
      </c>
      <c r="D715" s="1283">
        <f>сводн.данные!N720</f>
        <v>24147.468963865642</v>
      </c>
      <c r="E715" s="1722">
        <v>7627.1674717963542</v>
      </c>
      <c r="F715" s="1714">
        <v>0</v>
      </c>
      <c r="G715" s="1714">
        <f t="shared" si="10"/>
        <v>16520.301492069288</v>
      </c>
    </row>
    <row r="716" spans="1:7" s="1925" customFormat="1">
      <c r="A716" s="36" t="s">
        <v>4724</v>
      </c>
      <c r="B716" s="38" t="s">
        <v>6753</v>
      </c>
      <c r="C716" s="1775" t="s">
        <v>6318</v>
      </c>
      <c r="D716" s="1283">
        <f>сводн.данные!N721</f>
        <v>28045.400624099464</v>
      </c>
      <c r="E716" s="1722">
        <v>19822.928698371608</v>
      </c>
      <c r="F716" s="1714">
        <v>0</v>
      </c>
      <c r="G716" s="1714">
        <f t="shared" si="10"/>
        <v>8222.4719257278557</v>
      </c>
    </row>
    <row r="717" spans="1:7" s="1925" customFormat="1">
      <c r="A717" s="36" t="s">
        <v>4725</v>
      </c>
      <c r="B717" s="38" t="s">
        <v>6772</v>
      </c>
      <c r="C717" s="1775" t="s">
        <v>6318</v>
      </c>
      <c r="D717" s="1283">
        <f>сводн.данные!N722</f>
        <v>22227.96902224471</v>
      </c>
      <c r="E717" s="1722">
        <v>7734.6603890671449</v>
      </c>
      <c r="F717" s="1714">
        <v>0</v>
      </c>
      <c r="G717" s="1714">
        <f t="shared" si="10"/>
        <v>14493.308633177565</v>
      </c>
    </row>
    <row r="718" spans="1:7">
      <c r="A718" s="43" t="s">
        <v>4726</v>
      </c>
      <c r="B718" s="37" t="s">
        <v>6801</v>
      </c>
      <c r="C718" s="1920"/>
      <c r="D718" s="1987"/>
      <c r="E718" s="1737"/>
      <c r="F718" s="1759"/>
      <c r="G718" s="1759"/>
    </row>
    <row r="719" spans="1:7" s="1925" customFormat="1">
      <c r="A719" s="36" t="s">
        <v>4727</v>
      </c>
      <c r="B719" s="38" t="s">
        <v>6752</v>
      </c>
      <c r="C719" s="1775" t="s">
        <v>6318</v>
      </c>
      <c r="D719" s="1283">
        <f>сводн.данные!N724</f>
        <v>24515.121508035209</v>
      </c>
      <c r="E719" s="1722">
        <v>7061.2499300154614</v>
      </c>
      <c r="F719" s="1714">
        <v>0</v>
      </c>
      <c r="G719" s="1714">
        <f t="shared" si="10"/>
        <v>17453.871578019745</v>
      </c>
    </row>
    <row r="720" spans="1:7" ht="42.75">
      <c r="A720" s="43" t="s">
        <v>4548</v>
      </c>
      <c r="B720" s="481" t="s">
        <v>6802</v>
      </c>
      <c r="C720" s="1920"/>
      <c r="D720" s="1987"/>
      <c r="E720" s="1737"/>
      <c r="F720" s="1759"/>
      <c r="G720" s="1759"/>
    </row>
    <row r="721" spans="1:7" s="1925" customFormat="1">
      <c r="A721" s="36" t="s">
        <v>4550</v>
      </c>
      <c r="B721" s="38" t="s">
        <v>6752</v>
      </c>
      <c r="C721" s="1775" t="s">
        <v>6318</v>
      </c>
      <c r="D721" s="1283">
        <f>сводн.данные!N726</f>
        <v>20950.538131010224</v>
      </c>
      <c r="E721" s="1722">
        <v>7061.2499300154614</v>
      </c>
      <c r="F721" s="1714">
        <v>0</v>
      </c>
      <c r="G721" s="1714">
        <f t="shared" si="10"/>
        <v>13889.288200994763</v>
      </c>
    </row>
    <row r="722" spans="1:7">
      <c r="A722" s="43" t="s">
        <v>4551</v>
      </c>
      <c r="B722" s="41" t="s">
        <v>6803</v>
      </c>
      <c r="C722" s="1920"/>
      <c r="D722" s="1987"/>
      <c r="E722" s="1737"/>
      <c r="F722" s="1759"/>
      <c r="G722" s="1759"/>
    </row>
    <row r="723" spans="1:7">
      <c r="A723" s="36" t="s">
        <v>4553</v>
      </c>
      <c r="B723" s="38" t="s">
        <v>6481</v>
      </c>
      <c r="C723" s="1135" t="s">
        <v>6318</v>
      </c>
      <c r="D723" s="1985">
        <f>сводн.данные!N728</f>
        <v>657.78433322166279</v>
      </c>
      <c r="E723" s="1849">
        <v>585.30333326000527</v>
      </c>
      <c r="F723" s="1758">
        <v>280</v>
      </c>
      <c r="G723" s="1758">
        <f t="shared" ref="G723:G804" si="11">D723-E723</f>
        <v>72.480999961657517</v>
      </c>
    </row>
    <row r="724" spans="1:7">
      <c r="A724" s="36" t="s">
        <v>4728</v>
      </c>
      <c r="B724" s="38" t="s">
        <v>6804</v>
      </c>
      <c r="C724" s="1135" t="s">
        <v>6318</v>
      </c>
      <c r="D724" s="1985">
        <f>сводн.данные!N729</f>
        <v>1151.6867517428429</v>
      </c>
      <c r="E724" s="1849">
        <v>1063.2260152920242</v>
      </c>
      <c r="F724" s="1758">
        <v>280</v>
      </c>
      <c r="G724" s="1758">
        <f t="shared" si="11"/>
        <v>88.460736450818786</v>
      </c>
    </row>
    <row r="725" spans="1:7">
      <c r="A725" s="36" t="s">
        <v>4729</v>
      </c>
      <c r="B725" s="38" t="s">
        <v>6805</v>
      </c>
      <c r="C725" s="1135" t="s">
        <v>6318</v>
      </c>
      <c r="D725" s="1985">
        <f>сводн.данные!N730</f>
        <v>2516.492936190366</v>
      </c>
      <c r="E725" s="1849">
        <v>1121.4227568063498</v>
      </c>
      <c r="F725" s="1758">
        <v>515</v>
      </c>
      <c r="G725" s="1758">
        <f t="shared" si="11"/>
        <v>1395.0701793840162</v>
      </c>
    </row>
    <row r="726" spans="1:7" ht="15.75" customHeight="1">
      <c r="A726" s="36" t="s">
        <v>4730</v>
      </c>
      <c r="B726" s="38" t="s">
        <v>6806</v>
      </c>
      <c r="C726" s="1135" t="s">
        <v>6318</v>
      </c>
      <c r="D726" s="1985">
        <f>сводн.данные!N731</f>
        <v>2487.1968066845502</v>
      </c>
      <c r="E726" s="1849">
        <v>2298.8502923195883</v>
      </c>
      <c r="F726" s="1758">
        <v>280</v>
      </c>
      <c r="G726" s="1758">
        <f t="shared" si="11"/>
        <v>188.34651436496188</v>
      </c>
    </row>
    <row r="727" spans="1:7">
      <c r="A727" s="36" t="s">
        <v>4731</v>
      </c>
      <c r="B727" s="38" t="s">
        <v>6807</v>
      </c>
      <c r="C727" s="1135" t="s">
        <v>6318</v>
      </c>
      <c r="D727" s="1985">
        <f>сводн.данные!N732</f>
        <v>3310.2768066845497</v>
      </c>
      <c r="E727" s="1849">
        <v>3121.9302923195883</v>
      </c>
      <c r="F727" s="1758">
        <v>280</v>
      </c>
      <c r="G727" s="1758">
        <f t="shared" si="11"/>
        <v>188.34651436496142</v>
      </c>
    </row>
    <row r="728" spans="1:7">
      <c r="A728" s="36" t="s">
        <v>4732</v>
      </c>
      <c r="B728" s="38" t="s">
        <v>6808</v>
      </c>
      <c r="C728" s="1135" t="s">
        <v>6318</v>
      </c>
      <c r="D728" s="1985">
        <f>сводн.данные!N733</f>
        <v>2517.1449795617591</v>
      </c>
      <c r="E728" s="1849">
        <v>1237.2279877604242</v>
      </c>
      <c r="F728" s="1758">
        <v>330</v>
      </c>
      <c r="G728" s="1758">
        <f t="shared" si="11"/>
        <v>1279.9169918013349</v>
      </c>
    </row>
    <row r="729" spans="1:7" ht="30">
      <c r="A729" s="36" t="s">
        <v>4733</v>
      </c>
      <c r="B729" s="38" t="s">
        <v>6809</v>
      </c>
      <c r="C729" s="1135" t="s">
        <v>6318</v>
      </c>
      <c r="D729" s="1985">
        <f>сводн.данные!N734</f>
        <v>9203.6228354805589</v>
      </c>
      <c r="E729" s="1849">
        <v>9010.592603293062</v>
      </c>
      <c r="F729" s="1758">
        <v>1400</v>
      </c>
      <c r="G729" s="1758">
        <f t="shared" si="11"/>
        <v>193.03023218749695</v>
      </c>
    </row>
    <row r="730" spans="1:7" ht="45">
      <c r="A730" s="36" t="s">
        <v>4734</v>
      </c>
      <c r="B730" s="38" t="s">
        <v>6810</v>
      </c>
      <c r="C730" s="1135" t="s">
        <v>6318</v>
      </c>
      <c r="D730" s="1985">
        <f>сводн.данные!N735</f>
        <v>9242.3870520691908</v>
      </c>
      <c r="E730" s="1849">
        <v>8776.5341424453727</v>
      </c>
      <c r="F730" s="1758">
        <v>0</v>
      </c>
      <c r="G730" s="1758">
        <f t="shared" si="11"/>
        <v>465.85290962381805</v>
      </c>
    </row>
    <row r="731" spans="1:7">
      <c r="A731" s="36" t="s">
        <v>4735</v>
      </c>
      <c r="B731" s="38" t="s">
        <v>6811</v>
      </c>
      <c r="C731" s="1135" t="s">
        <v>6318</v>
      </c>
      <c r="D731" s="1985">
        <f>сводн.данные!N736</f>
        <v>9431.4168066845523</v>
      </c>
      <c r="E731" s="1849">
        <v>9107.290292319587</v>
      </c>
      <c r="F731" s="1758">
        <v>1400</v>
      </c>
      <c r="G731" s="1758">
        <f t="shared" si="11"/>
        <v>324.12651436496526</v>
      </c>
    </row>
    <row r="732" spans="1:7">
      <c r="A732" s="36" t="s">
        <v>4736</v>
      </c>
      <c r="B732" s="38" t="s">
        <v>6812</v>
      </c>
      <c r="C732" s="1135" t="s">
        <v>6318</v>
      </c>
      <c r="D732" s="1985">
        <f>сводн.данные!N737</f>
        <v>8910.7488066845508</v>
      </c>
      <c r="E732" s="1849">
        <v>8622.3702923195888</v>
      </c>
      <c r="F732" s="1758">
        <v>1400</v>
      </c>
      <c r="G732" s="1758">
        <f t="shared" si="11"/>
        <v>288.37851436496203</v>
      </c>
    </row>
    <row r="733" spans="1:7">
      <c r="A733" s="36" t="s">
        <v>4737</v>
      </c>
      <c r="B733" s="38" t="s">
        <v>6813</v>
      </c>
      <c r="C733" s="1135" t="s">
        <v>6318</v>
      </c>
      <c r="D733" s="1985">
        <f>сводн.данные!N738</f>
        <v>8649.7638071766705</v>
      </c>
      <c r="E733" s="1849">
        <v>8485.3987547708566</v>
      </c>
      <c r="F733" s="1758">
        <v>1400</v>
      </c>
      <c r="G733" s="1758">
        <f t="shared" si="11"/>
        <v>164.36505240581391</v>
      </c>
    </row>
    <row r="734" spans="1:7">
      <c r="A734" s="36" t="s">
        <v>4738</v>
      </c>
      <c r="B734" s="38" t="s">
        <v>6814</v>
      </c>
      <c r="C734" s="1135" t="s">
        <v>6318</v>
      </c>
      <c r="D734" s="1985">
        <f>сводн.данные!N739</f>
        <v>6902.5428076687949</v>
      </c>
      <c r="E734" s="1849">
        <v>6631.4672172221217</v>
      </c>
      <c r="F734" s="1758">
        <v>1400</v>
      </c>
      <c r="G734" s="1758">
        <f t="shared" si="11"/>
        <v>271.07559044667323</v>
      </c>
    </row>
    <row r="735" spans="1:7">
      <c r="A735" s="36" t="s">
        <v>4739</v>
      </c>
      <c r="B735" s="38" t="s">
        <v>6815</v>
      </c>
      <c r="C735" s="1135" t="s">
        <v>6318</v>
      </c>
      <c r="D735" s="1985">
        <f>сводн.данные!N740</f>
        <v>8109.4428076687946</v>
      </c>
      <c r="E735" s="1849">
        <v>7838.3672172221213</v>
      </c>
      <c r="F735" s="1758">
        <v>280</v>
      </c>
      <c r="G735" s="1758">
        <f t="shared" si="11"/>
        <v>271.07559044667323</v>
      </c>
    </row>
    <row r="736" spans="1:7">
      <c r="A736" s="36" t="s">
        <v>4740</v>
      </c>
      <c r="B736" s="38" t="s">
        <v>6816</v>
      </c>
      <c r="C736" s="1135" t="s">
        <v>6318</v>
      </c>
      <c r="D736" s="1985">
        <f>сводн.данные!N741</f>
        <v>8109.4428076687946</v>
      </c>
      <c r="E736" s="1849">
        <v>7838.3672172221213</v>
      </c>
      <c r="F736" s="1758">
        <v>280</v>
      </c>
      <c r="G736" s="1758">
        <f t="shared" si="11"/>
        <v>271.07559044667323</v>
      </c>
    </row>
    <row r="737" spans="1:7">
      <c r="A737" s="36" t="s">
        <v>4741</v>
      </c>
      <c r="B737" s="38" t="s">
        <v>6817</v>
      </c>
      <c r="C737" s="1135" t="s">
        <v>6318</v>
      </c>
      <c r="D737" s="1985">
        <f>сводн.данные!N742</f>
        <v>8109.4428076687946</v>
      </c>
      <c r="E737" s="1849">
        <v>7838.3672172221213</v>
      </c>
      <c r="F737" s="1758">
        <v>280</v>
      </c>
      <c r="G737" s="1758">
        <f t="shared" si="11"/>
        <v>271.07559044667323</v>
      </c>
    </row>
    <row r="738" spans="1:7">
      <c r="A738" s="36" t="s">
        <v>4742</v>
      </c>
      <c r="B738" s="38" t="s">
        <v>6818</v>
      </c>
      <c r="C738" s="1135" t="s">
        <v>6318</v>
      </c>
      <c r="D738" s="1985">
        <f>сводн.данные!N743</f>
        <v>8109.4428076687946</v>
      </c>
      <c r="E738" s="1849">
        <v>7838.3672172221213</v>
      </c>
      <c r="F738" s="1758">
        <v>280</v>
      </c>
      <c r="G738" s="1758">
        <f t="shared" si="11"/>
        <v>271.07559044667323</v>
      </c>
    </row>
    <row r="739" spans="1:7">
      <c r="A739" s="36" t="s">
        <v>4743</v>
      </c>
      <c r="B739" s="38" t="s">
        <v>6819</v>
      </c>
      <c r="C739" s="1135" t="s">
        <v>6318</v>
      </c>
      <c r="D739" s="1985">
        <f>сводн.данные!N744</f>
        <v>8109.4428076687946</v>
      </c>
      <c r="E739" s="1849">
        <v>7838.3672172221213</v>
      </c>
      <c r="F739" s="1758">
        <v>280</v>
      </c>
      <c r="G739" s="1758">
        <f t="shared" si="11"/>
        <v>271.07559044667323</v>
      </c>
    </row>
    <row r="740" spans="1:7">
      <c r="A740" s="36" t="s">
        <v>4744</v>
      </c>
      <c r="B740" s="38" t="s">
        <v>6820</v>
      </c>
      <c r="C740" s="1135" t="s">
        <v>6318</v>
      </c>
      <c r="D740" s="1985">
        <f>сводн.данные!N745</f>
        <v>8109.4428076687946</v>
      </c>
      <c r="E740" s="1849">
        <v>7838.3672172221213</v>
      </c>
      <c r="F740" s="1758">
        <v>280</v>
      </c>
      <c r="G740" s="1758">
        <f t="shared" si="11"/>
        <v>271.07559044667323</v>
      </c>
    </row>
    <row r="741" spans="1:7">
      <c r="A741" s="36" t="s">
        <v>4745</v>
      </c>
      <c r="B741" s="38" t="s">
        <v>6821</v>
      </c>
      <c r="C741" s="1135" t="s">
        <v>6318</v>
      </c>
      <c r="D741" s="1985">
        <f>сводн.данные!N746</f>
        <v>2244.9925205412192</v>
      </c>
      <c r="E741" s="1849">
        <v>940.37337318993252</v>
      </c>
      <c r="F741" s="1758">
        <v>0</v>
      </c>
      <c r="G741" s="1758">
        <f t="shared" si="11"/>
        <v>1304.6191473512868</v>
      </c>
    </row>
    <row r="742" spans="1:7">
      <c r="A742" s="36" t="s">
        <v>4746</v>
      </c>
      <c r="B742" s="38" t="s">
        <v>6822</v>
      </c>
      <c r="C742" s="1135" t="s">
        <v>6318</v>
      </c>
      <c r="D742" s="1985">
        <f>сводн.данные!N747</f>
        <v>2764.1474495101543</v>
      </c>
      <c r="E742" s="1849">
        <v>1316.5387566951485</v>
      </c>
      <c r="F742" s="1758">
        <v>0</v>
      </c>
      <c r="G742" s="1758">
        <f t="shared" si="11"/>
        <v>1447.6086928150057</v>
      </c>
    </row>
    <row r="743" spans="1:7" ht="18" customHeight="1">
      <c r="A743" s="36" t="s">
        <v>4747</v>
      </c>
      <c r="B743" s="38" t="s">
        <v>6806</v>
      </c>
      <c r="C743" s="1135" t="s">
        <v>6318</v>
      </c>
      <c r="D743" s="1985">
        <f>сводн.данные!N748</f>
        <v>2487.1968066845502</v>
      </c>
      <c r="E743" s="1849">
        <v>2298.8502923195883</v>
      </c>
      <c r="F743" s="1758">
        <v>280</v>
      </c>
      <c r="G743" s="1758">
        <f t="shared" si="11"/>
        <v>188.34651436496188</v>
      </c>
    </row>
    <row r="744" spans="1:7" ht="30">
      <c r="A744" s="36" t="s">
        <v>4748</v>
      </c>
      <c r="B744" s="38" t="s">
        <v>6823</v>
      </c>
      <c r="C744" s="1135" t="s">
        <v>6318</v>
      </c>
      <c r="D744" s="1985">
        <f>сводн.данные!N749</f>
        <v>8878.8768066845514</v>
      </c>
      <c r="E744" s="1849">
        <v>8554.750292319588</v>
      </c>
      <c r="F744" s="1758">
        <v>0</v>
      </c>
      <c r="G744" s="1758">
        <f t="shared" si="11"/>
        <v>324.12651436496344</v>
      </c>
    </row>
    <row r="745" spans="1:7">
      <c r="A745" s="36" t="s">
        <v>4749</v>
      </c>
      <c r="B745" s="38" t="s">
        <v>6824</v>
      </c>
      <c r="C745" s="1135" t="s">
        <v>6318</v>
      </c>
      <c r="D745" s="1985">
        <f>сводн.данные!N750</f>
        <v>9766.4981996964125</v>
      </c>
      <c r="E745" s="1849">
        <v>5411.5133674170538</v>
      </c>
      <c r="F745" s="1758">
        <v>0</v>
      </c>
      <c r="G745" s="1758">
        <f t="shared" si="11"/>
        <v>4354.9848322793587</v>
      </c>
    </row>
    <row r="746" spans="1:7">
      <c r="A746" s="36" t="s">
        <v>4750</v>
      </c>
      <c r="B746" s="38" t="s">
        <v>6825</v>
      </c>
      <c r="C746" s="1135" t="s">
        <v>6318</v>
      </c>
      <c r="D746" s="1985">
        <f>сводн.данные!N751</f>
        <v>9787.4981996964125</v>
      </c>
      <c r="E746" s="1849">
        <v>5416.9133674170544</v>
      </c>
      <c r="F746" s="1758">
        <v>0</v>
      </c>
      <c r="G746" s="1758">
        <f t="shared" si="11"/>
        <v>4370.5848322793581</v>
      </c>
    </row>
    <row r="747" spans="1:7">
      <c r="A747" s="36" t="s">
        <v>4751</v>
      </c>
      <c r="B747" s="38" t="s">
        <v>6826</v>
      </c>
      <c r="C747" s="1135" t="s">
        <v>6318</v>
      </c>
      <c r="D747" s="1985">
        <f>сводн.данные!N752</f>
        <v>9784.7981996964118</v>
      </c>
      <c r="E747" s="1849">
        <v>5416.9133674170544</v>
      </c>
      <c r="F747" s="1758">
        <v>0</v>
      </c>
      <c r="G747" s="1758">
        <f t="shared" si="11"/>
        <v>4367.8848322793574</v>
      </c>
    </row>
    <row r="748" spans="1:7">
      <c r="A748" s="36" t="s">
        <v>4752</v>
      </c>
      <c r="B748" s="38" t="s">
        <v>6827</v>
      </c>
      <c r="C748" s="1135" t="s">
        <v>6318</v>
      </c>
      <c r="D748" s="1985">
        <f>сводн.данные!N753</f>
        <v>9787.4981996964125</v>
      </c>
      <c r="E748" s="1849">
        <v>5416.9133674170544</v>
      </c>
      <c r="F748" s="1758">
        <v>0</v>
      </c>
      <c r="G748" s="1758">
        <f t="shared" si="11"/>
        <v>4370.5848322793581</v>
      </c>
    </row>
    <row r="749" spans="1:7">
      <c r="A749" s="36" t="s">
        <v>4753</v>
      </c>
      <c r="B749" s="38" t="s">
        <v>6828</v>
      </c>
      <c r="C749" s="1135" t="s">
        <v>6318</v>
      </c>
      <c r="D749" s="1985">
        <f>сводн.данные!N754</f>
        <v>9766.4981996964125</v>
      </c>
      <c r="E749" s="1849">
        <v>5411.5133674170538</v>
      </c>
      <c r="F749" s="1758">
        <v>0</v>
      </c>
      <c r="G749" s="1758">
        <f t="shared" si="11"/>
        <v>4354.9848322793587</v>
      </c>
    </row>
    <row r="750" spans="1:7">
      <c r="A750" s="36" t="s">
        <v>4754</v>
      </c>
      <c r="B750" s="38" t="s">
        <v>6829</v>
      </c>
      <c r="C750" s="1135" t="s">
        <v>6318</v>
      </c>
      <c r="D750" s="1985">
        <f>сводн.данные!N755</f>
        <v>9787.4981996964125</v>
      </c>
      <c r="E750" s="1849">
        <v>5416.9133674170544</v>
      </c>
      <c r="F750" s="1758">
        <v>0</v>
      </c>
      <c r="G750" s="1758">
        <f t="shared" si="11"/>
        <v>4370.5848322793581</v>
      </c>
    </row>
    <row r="751" spans="1:7">
      <c r="A751" s="36" t="s">
        <v>4755</v>
      </c>
      <c r="B751" s="38" t="s">
        <v>6830</v>
      </c>
      <c r="C751" s="1135" t="s">
        <v>6318</v>
      </c>
      <c r="D751" s="1985">
        <f>сводн.данные!N756</f>
        <v>10207.498199696411</v>
      </c>
      <c r="E751" s="1849">
        <v>5852.5133674170529</v>
      </c>
      <c r="F751" s="1758">
        <v>0</v>
      </c>
      <c r="G751" s="1758">
        <f t="shared" si="11"/>
        <v>4354.9848322793578</v>
      </c>
    </row>
    <row r="752" spans="1:7">
      <c r="A752" s="36" t="s">
        <v>4756</v>
      </c>
      <c r="B752" s="38" t="s">
        <v>6831</v>
      </c>
      <c r="C752" s="1135" t="s">
        <v>6318</v>
      </c>
      <c r="D752" s="1985">
        <f>сводн.данные!N757</f>
        <v>10111.498199696411</v>
      </c>
      <c r="E752" s="1849">
        <v>5756.5133674170529</v>
      </c>
      <c r="F752" s="1758">
        <v>0</v>
      </c>
      <c r="G752" s="1758">
        <f t="shared" si="11"/>
        <v>4354.9848322793578</v>
      </c>
    </row>
    <row r="753" spans="1:7">
      <c r="A753" s="36" t="s">
        <v>4757</v>
      </c>
      <c r="B753" s="38" t="s">
        <v>6832</v>
      </c>
      <c r="C753" s="1135" t="s">
        <v>6318</v>
      </c>
      <c r="D753" s="1985">
        <f>сводн.данные!N758</f>
        <v>10239.89819969641</v>
      </c>
      <c r="E753" s="1849">
        <v>5900.5133674170529</v>
      </c>
      <c r="F753" s="1758">
        <v>0</v>
      </c>
      <c r="G753" s="1758">
        <f t="shared" si="11"/>
        <v>4339.3848322793574</v>
      </c>
    </row>
    <row r="754" spans="1:7">
      <c r="A754" s="36" t="s">
        <v>4758</v>
      </c>
      <c r="B754" s="38" t="s">
        <v>6833</v>
      </c>
      <c r="C754" s="1135" t="s">
        <v>6318</v>
      </c>
      <c r="D754" s="1985">
        <f>сводн.данные!N759</f>
        <v>3376.6580486243342</v>
      </c>
      <c r="E754" s="1849">
        <v>3118.0549052865022</v>
      </c>
      <c r="F754" s="1758">
        <v>0</v>
      </c>
      <c r="G754" s="1758">
        <f t="shared" si="11"/>
        <v>258.60314333783208</v>
      </c>
    </row>
    <row r="755" spans="1:7">
      <c r="A755" s="36" t="s">
        <v>4759</v>
      </c>
      <c r="B755" s="38" t="s">
        <v>6834</v>
      </c>
      <c r="C755" s="1135" t="s">
        <v>6318</v>
      </c>
      <c r="D755" s="1985">
        <f>сводн.данные!N760</f>
        <v>3022.6887788727868</v>
      </c>
      <c r="E755" s="1849">
        <v>1262.305679994105</v>
      </c>
      <c r="F755" s="1758">
        <v>0</v>
      </c>
      <c r="G755" s="1758">
        <f t="shared" si="11"/>
        <v>1760.3830988786817</v>
      </c>
    </row>
    <row r="756" spans="1:7">
      <c r="A756" s="36" t="s">
        <v>4760</v>
      </c>
      <c r="B756" s="38" t="s">
        <v>6835</v>
      </c>
      <c r="C756" s="1135" t="s">
        <v>6318</v>
      </c>
      <c r="D756" s="1985">
        <f>сводн.данные!N761</f>
        <v>10183.228199696412</v>
      </c>
      <c r="E756" s="1849">
        <v>5844.8633674170533</v>
      </c>
      <c r="F756" s="1758">
        <v>0</v>
      </c>
      <c r="G756" s="1758">
        <f t="shared" si="11"/>
        <v>4338.3648322793588</v>
      </c>
    </row>
    <row r="757" spans="1:7">
      <c r="A757" s="36" t="s">
        <v>4761</v>
      </c>
      <c r="B757" s="38" t="s">
        <v>6836</v>
      </c>
      <c r="C757" s="1135" t="s">
        <v>6318</v>
      </c>
      <c r="D757" s="1985">
        <f>сводн.данные!N762</f>
        <v>11078.096908038571</v>
      </c>
      <c r="E757" s="1849">
        <v>8904.6118333961913</v>
      </c>
      <c r="F757" s="1758">
        <v>0</v>
      </c>
      <c r="G757" s="1758">
        <f t="shared" si="11"/>
        <v>2173.4850746423799</v>
      </c>
    </row>
    <row r="758" spans="1:7" ht="30">
      <c r="A758" s="36" t="s">
        <v>4762</v>
      </c>
      <c r="B758" s="38" t="s">
        <v>6837</v>
      </c>
      <c r="C758" s="1135" t="s">
        <v>6318</v>
      </c>
      <c r="D758" s="1985">
        <f>сводн.данные!N763</f>
        <v>10319.979799252134</v>
      </c>
      <c r="E758" s="1849">
        <v>8489.1326013687685</v>
      </c>
      <c r="F758" s="1758">
        <v>0</v>
      </c>
      <c r="G758" s="1758">
        <f t="shared" si="11"/>
        <v>1830.8471978833659</v>
      </c>
    </row>
    <row r="759" spans="1:7" ht="30">
      <c r="A759" s="36" t="s">
        <v>4763</v>
      </c>
      <c r="B759" s="38" t="s">
        <v>6838</v>
      </c>
      <c r="C759" s="1135" t="s">
        <v>6318</v>
      </c>
      <c r="D759" s="1985">
        <f>сводн.данные!N764</f>
        <v>8600.9598071766741</v>
      </c>
      <c r="E759" s="1849">
        <v>8382.7987547708562</v>
      </c>
      <c r="F759" s="1758">
        <v>0</v>
      </c>
      <c r="G759" s="1758">
        <f t="shared" si="11"/>
        <v>218.16105240581783</v>
      </c>
    </row>
    <row r="760" spans="1:7" ht="14.25" customHeight="1">
      <c r="A760" s="36" t="s">
        <v>4764</v>
      </c>
      <c r="B760" s="38" t="s">
        <v>6839</v>
      </c>
      <c r="C760" s="1135" t="s">
        <v>6318</v>
      </c>
      <c r="D760" s="1985">
        <f>сводн.данные!N765</f>
        <v>3318.133806192428</v>
      </c>
      <c r="E760" s="1849">
        <v>3063.5418298683207</v>
      </c>
      <c r="F760" s="1758">
        <v>0</v>
      </c>
      <c r="G760" s="1758">
        <f t="shared" si="11"/>
        <v>254.59197632410724</v>
      </c>
    </row>
    <row r="761" spans="1:7" ht="16.5" customHeight="1">
      <c r="A761" s="36" t="s">
        <v>4765</v>
      </c>
      <c r="B761" s="38" t="s">
        <v>6840</v>
      </c>
      <c r="C761" s="1135" t="s">
        <v>6318</v>
      </c>
      <c r="D761" s="1985">
        <f>сводн.данные!N766</f>
        <v>7255.7981996964118</v>
      </c>
      <c r="E761" s="1849">
        <v>2917.4333674170539</v>
      </c>
      <c r="F761" s="1758">
        <v>0</v>
      </c>
      <c r="G761" s="1758">
        <f t="shared" si="11"/>
        <v>4338.3648322793579</v>
      </c>
    </row>
    <row r="762" spans="1:7">
      <c r="A762" s="36" t="s">
        <v>4766</v>
      </c>
      <c r="B762" s="38" t="s">
        <v>6841</v>
      </c>
      <c r="C762" s="1135" t="s">
        <v>6318</v>
      </c>
      <c r="D762" s="1985">
        <f>сводн.данные!N767</f>
        <v>2450.0522661972118</v>
      </c>
      <c r="E762" s="1849">
        <v>2251.6133693413467</v>
      </c>
      <c r="F762" s="1758">
        <v>0</v>
      </c>
      <c r="G762" s="1758">
        <f t="shared" si="11"/>
        <v>198.4388968558651</v>
      </c>
    </row>
    <row r="763" spans="1:7" ht="30">
      <c r="A763" s="36" t="s">
        <v>4767</v>
      </c>
      <c r="B763" s="38" t="s">
        <v>6842</v>
      </c>
      <c r="C763" s="1135" t="s">
        <v>6318</v>
      </c>
      <c r="D763" s="1985">
        <f>сводн.данные!N768</f>
        <v>8002.5768066845521</v>
      </c>
      <c r="E763" s="1849">
        <v>7678.4502923195878</v>
      </c>
      <c r="F763" s="1758">
        <v>0</v>
      </c>
      <c r="G763" s="1758">
        <f t="shared" si="11"/>
        <v>324.12651436496435</v>
      </c>
    </row>
    <row r="764" spans="1:7">
      <c r="A764" s="36" t="s">
        <v>4768</v>
      </c>
      <c r="B764" s="38" t="s">
        <v>6843</v>
      </c>
      <c r="C764" s="1135" t="s">
        <v>6318</v>
      </c>
      <c r="D764" s="1985">
        <f>сводн.данные!N769</f>
        <v>5700.0203458873111</v>
      </c>
      <c r="E764" s="1849">
        <v>5091.3669073390811</v>
      </c>
      <c r="F764" s="1758">
        <v>0</v>
      </c>
      <c r="G764" s="1758">
        <f t="shared" si="11"/>
        <v>608.65343854823004</v>
      </c>
    </row>
    <row r="765" spans="1:7" ht="27.75" customHeight="1">
      <c r="A765" s="36" t="s">
        <v>5252</v>
      </c>
      <c r="B765" s="38" t="s">
        <v>6844</v>
      </c>
      <c r="C765" s="1135" t="s">
        <v>6318</v>
      </c>
      <c r="D765" s="1283">
        <f>сводн.данные!N770</f>
        <v>401104.16618639306</v>
      </c>
      <c r="E765" s="1722">
        <v>0</v>
      </c>
      <c r="F765" s="1714">
        <v>504000</v>
      </c>
      <c r="G765" s="1714">
        <f t="shared" si="11"/>
        <v>401104.16618639306</v>
      </c>
    </row>
    <row r="766" spans="1:7">
      <c r="A766" s="1" t="s">
        <v>5284</v>
      </c>
      <c r="B766" s="28" t="s">
        <v>6845</v>
      </c>
      <c r="C766" s="1852"/>
      <c r="D766" s="1989"/>
      <c r="E766" s="1739"/>
      <c r="F766" s="1765"/>
      <c r="G766" s="1765"/>
    </row>
    <row r="767" spans="1:7" ht="45">
      <c r="A767" s="36" t="s">
        <v>5285</v>
      </c>
      <c r="B767" s="148" t="s">
        <v>6846</v>
      </c>
      <c r="C767" s="1135" t="s">
        <v>6318</v>
      </c>
      <c r="D767" s="1985">
        <f>сводн.данные!N772</f>
        <v>607.15562772211638</v>
      </c>
      <c r="E767" s="1849">
        <v>736</v>
      </c>
      <c r="F767" s="1758">
        <v>640</v>
      </c>
      <c r="G767" s="1758">
        <f t="shared" ref="G767:G784" si="12">D767-E767</f>
        <v>-128.84437227788362</v>
      </c>
    </row>
    <row r="768" spans="1:7" ht="30">
      <c r="A768" s="36" t="s">
        <v>5286</v>
      </c>
      <c r="B768" s="148" t="s">
        <v>6847</v>
      </c>
      <c r="C768" s="1135" t="s">
        <v>6318</v>
      </c>
      <c r="D768" s="1985">
        <f>сводн.данные!N773</f>
        <v>559.26187645272182</v>
      </c>
      <c r="E768" s="1849">
        <v>605</v>
      </c>
      <c r="F768" s="1758">
        <v>895</v>
      </c>
      <c r="G768" s="1758">
        <f t="shared" si="12"/>
        <v>-45.738123547278178</v>
      </c>
    </row>
    <row r="769" spans="1:7" ht="30">
      <c r="A769" s="36" t="s">
        <v>5287</v>
      </c>
      <c r="B769" s="148" t="s">
        <v>6848</v>
      </c>
      <c r="C769" s="1135" t="s">
        <v>6318</v>
      </c>
      <c r="D769" s="1985">
        <f>сводн.данные!N774</f>
        <v>566.5109393710618</v>
      </c>
      <c r="E769" s="1849">
        <v>566</v>
      </c>
      <c r="F769" s="1758">
        <v>915</v>
      </c>
      <c r="G769" s="1758">
        <f t="shared" si="12"/>
        <v>0.5109393710617951</v>
      </c>
    </row>
    <row r="770" spans="1:7" ht="30">
      <c r="A770" s="36" t="s">
        <v>5288</v>
      </c>
      <c r="B770" s="148" t="s">
        <v>6849</v>
      </c>
      <c r="C770" s="1135" t="s">
        <v>6318</v>
      </c>
      <c r="D770" s="1985">
        <f>сводн.данные!N775</f>
        <v>609.43681163394888</v>
      </c>
      <c r="E770" s="1849">
        <v>550</v>
      </c>
      <c r="F770" s="1758">
        <v>650</v>
      </c>
      <c r="G770" s="1758">
        <f t="shared" si="12"/>
        <v>59.436811633948878</v>
      </c>
    </row>
    <row r="771" spans="1:7">
      <c r="A771" s="36" t="s">
        <v>5289</v>
      </c>
      <c r="B771" s="148" t="s">
        <v>6850</v>
      </c>
      <c r="C771" s="1135" t="s">
        <v>6318</v>
      </c>
      <c r="D771" s="1985">
        <f>сводн.данные!N776</f>
        <v>404.97879500437097</v>
      </c>
      <c r="E771" s="1849">
        <v>395</v>
      </c>
      <c r="F771" s="1758">
        <v>425</v>
      </c>
      <c r="G771" s="1758">
        <f t="shared" si="12"/>
        <v>9.9787950043709657</v>
      </c>
    </row>
    <row r="772" spans="1:7">
      <c r="A772" s="36" t="s">
        <v>5290</v>
      </c>
      <c r="B772" s="148" t="s">
        <v>6851</v>
      </c>
      <c r="C772" s="1135" t="s">
        <v>6318</v>
      </c>
      <c r="D772" s="1985">
        <f>сводн.данные!N777</f>
        <v>1020.6580198670357</v>
      </c>
      <c r="E772" s="1849">
        <v>941</v>
      </c>
      <c r="F772" s="1758">
        <v>390</v>
      </c>
      <c r="G772" s="1758">
        <f t="shared" si="12"/>
        <v>79.658019867035705</v>
      </c>
    </row>
    <row r="773" spans="1:7" ht="17.25" customHeight="1">
      <c r="A773" s="36" t="s">
        <v>5291</v>
      </c>
      <c r="B773" s="148" t="s">
        <v>6852</v>
      </c>
      <c r="C773" s="1135" t="s">
        <v>6318</v>
      </c>
      <c r="D773" s="1985">
        <f>сводн.данные!N778</f>
        <v>1021.8386088897934</v>
      </c>
      <c r="E773" s="1849">
        <v>941</v>
      </c>
      <c r="F773" s="1758">
        <v>520</v>
      </c>
      <c r="G773" s="1758">
        <f t="shared" si="12"/>
        <v>80.838608889793363</v>
      </c>
    </row>
    <row r="774" spans="1:7">
      <c r="A774" s="36" t="s">
        <v>5292</v>
      </c>
      <c r="B774" s="148" t="s">
        <v>6853</v>
      </c>
      <c r="C774" s="1135" t="s">
        <v>6318</v>
      </c>
      <c r="D774" s="1985">
        <f>сводн.данные!N779</f>
        <v>1218.309135958345</v>
      </c>
      <c r="E774" s="1849">
        <v>1189</v>
      </c>
      <c r="F774" s="1758">
        <v>635</v>
      </c>
      <c r="G774" s="1758">
        <f t="shared" si="12"/>
        <v>29.309135958344996</v>
      </c>
    </row>
    <row r="775" spans="1:7" ht="15.75" customHeight="1">
      <c r="A775" s="36" t="s">
        <v>5293</v>
      </c>
      <c r="B775" s="148" t="s">
        <v>6854</v>
      </c>
      <c r="C775" s="1135" t="s">
        <v>6318</v>
      </c>
      <c r="D775" s="1985">
        <f>сводн.данные!N780</f>
        <v>591.94864381827938</v>
      </c>
      <c r="E775" s="1849">
        <v>806</v>
      </c>
      <c r="F775" s="1758">
        <v>0</v>
      </c>
      <c r="G775" s="1758">
        <f t="shared" si="12"/>
        <v>-214.05135618172062</v>
      </c>
    </row>
    <row r="776" spans="1:7" ht="30">
      <c r="A776" s="36" t="s">
        <v>5294</v>
      </c>
      <c r="B776" s="148" t="s">
        <v>6855</v>
      </c>
      <c r="C776" s="1135" t="s">
        <v>6318</v>
      </c>
      <c r="D776" s="1985">
        <f>сводн.данные!N781</f>
        <v>592.18235644657034</v>
      </c>
      <c r="E776" s="1849">
        <v>806</v>
      </c>
      <c r="F776" s="1758">
        <v>860</v>
      </c>
      <c r="G776" s="1758">
        <f t="shared" si="12"/>
        <v>-213.81764355342966</v>
      </c>
    </row>
    <row r="777" spans="1:7">
      <c r="A777" s="36" t="s">
        <v>5295</v>
      </c>
      <c r="B777" s="148" t="s">
        <v>6856</v>
      </c>
      <c r="C777" s="1135" t="s">
        <v>6318</v>
      </c>
      <c r="D777" s="1985">
        <f>сводн.данные!N782</f>
        <v>592.18235644657034</v>
      </c>
      <c r="E777" s="1849">
        <v>806</v>
      </c>
      <c r="F777" s="1758">
        <v>945</v>
      </c>
      <c r="G777" s="1758">
        <f t="shared" si="12"/>
        <v>-213.81764355342966</v>
      </c>
    </row>
    <row r="778" spans="1:7">
      <c r="A778" s="36" t="s">
        <v>5296</v>
      </c>
      <c r="B778" s="148" t="s">
        <v>6857</v>
      </c>
      <c r="C778" s="1135" t="s">
        <v>6318</v>
      </c>
      <c r="D778" s="1985">
        <f>сводн.данные!N783</f>
        <v>895.39936966605853</v>
      </c>
      <c r="E778" s="1849">
        <v>1040</v>
      </c>
      <c r="F778" s="1758">
        <v>2125</v>
      </c>
      <c r="G778" s="1758">
        <f t="shared" si="12"/>
        <v>-144.60063033394147</v>
      </c>
    </row>
    <row r="779" spans="1:7">
      <c r="A779" s="36" t="s">
        <v>5297</v>
      </c>
      <c r="B779" s="148" t="s">
        <v>6858</v>
      </c>
      <c r="C779" s="1135" t="s">
        <v>6318</v>
      </c>
      <c r="D779" s="1985">
        <f>сводн.данные!N784</f>
        <v>1065.2527490416505</v>
      </c>
      <c r="E779" s="1849">
        <v>1228</v>
      </c>
      <c r="F779" s="1758">
        <v>860</v>
      </c>
      <c r="G779" s="1758">
        <f t="shared" si="12"/>
        <v>-162.74725095834947</v>
      </c>
    </row>
    <row r="780" spans="1:7">
      <c r="A780" s="36" t="s">
        <v>5298</v>
      </c>
      <c r="B780" s="415" t="s">
        <v>6859</v>
      </c>
      <c r="C780" s="1135" t="s">
        <v>6318</v>
      </c>
      <c r="D780" s="1985">
        <f>сводн.данные!N785</f>
        <v>729.53151874753053</v>
      </c>
      <c r="E780" s="1849">
        <v>928</v>
      </c>
      <c r="F780" s="1758">
        <v>1385</v>
      </c>
      <c r="G780" s="1758">
        <f t="shared" si="12"/>
        <v>-198.46848125246947</v>
      </c>
    </row>
    <row r="781" spans="1:7">
      <c r="A781" s="36" t="s">
        <v>5299</v>
      </c>
      <c r="B781" s="148" t="s">
        <v>6860</v>
      </c>
      <c r="C781" s="1135" t="s">
        <v>6318</v>
      </c>
      <c r="D781" s="1985">
        <f>сводн.данные!N786</f>
        <v>1029.6933265391476</v>
      </c>
      <c r="E781" s="1849">
        <v>1199</v>
      </c>
      <c r="F781" s="1758">
        <v>1385</v>
      </c>
      <c r="G781" s="1758">
        <f t="shared" si="12"/>
        <v>-169.30667346085238</v>
      </c>
    </row>
    <row r="782" spans="1:7">
      <c r="A782" s="36" t="s">
        <v>5300</v>
      </c>
      <c r="B782" s="148" t="s">
        <v>6861</v>
      </c>
      <c r="C782" s="1135" t="s">
        <v>6318</v>
      </c>
      <c r="D782" s="1985">
        <f>сводн.данные!N787</f>
        <v>1012.1977789031803</v>
      </c>
      <c r="E782" s="1849">
        <v>1145</v>
      </c>
      <c r="F782" s="1758">
        <v>1925</v>
      </c>
      <c r="G782" s="1758">
        <f t="shared" si="12"/>
        <v>-132.80222109681972</v>
      </c>
    </row>
    <row r="783" spans="1:7">
      <c r="A783" s="36" t="s">
        <v>5301</v>
      </c>
      <c r="B783" s="99" t="s">
        <v>6862</v>
      </c>
      <c r="C783" s="1135" t="s">
        <v>6318</v>
      </c>
      <c r="D783" s="1985">
        <f>сводн.данные!N788</f>
        <v>420.94292460515658</v>
      </c>
      <c r="E783" s="1849">
        <v>643</v>
      </c>
      <c r="F783" s="1758">
        <v>415</v>
      </c>
      <c r="G783" s="1758">
        <f t="shared" si="12"/>
        <v>-222.05707539484342</v>
      </c>
    </row>
    <row r="784" spans="1:7" s="1927" customFormat="1" ht="45">
      <c r="A784" s="36" t="s">
        <v>5302</v>
      </c>
      <c r="B784" s="110" t="s">
        <v>6863</v>
      </c>
      <c r="C784" s="1135" t="s">
        <v>6318</v>
      </c>
      <c r="D784" s="1986">
        <f>сводн.данные!N789</f>
        <v>149.78548196903739</v>
      </c>
      <c r="E784" s="1740">
        <v>150</v>
      </c>
      <c r="F784" s="1766">
        <v>0</v>
      </c>
      <c r="G784" s="1766">
        <f t="shared" si="12"/>
        <v>-0.21451803096260846</v>
      </c>
    </row>
    <row r="785" spans="1:7" ht="28.5">
      <c r="A785" s="1" t="s">
        <v>16</v>
      </c>
      <c r="B785" s="965" t="s">
        <v>6336</v>
      </c>
      <c r="C785" s="1852"/>
      <c r="D785" s="1989"/>
      <c r="E785" s="1739"/>
      <c r="F785" s="1765"/>
      <c r="G785" s="1765"/>
    </row>
    <row r="786" spans="1:7" ht="57">
      <c r="A786" s="399" t="s">
        <v>2631</v>
      </c>
      <c r="B786" s="37" t="s">
        <v>6864</v>
      </c>
      <c r="C786" s="1920"/>
      <c r="D786" s="1987"/>
      <c r="E786" s="1737"/>
      <c r="F786" s="1759"/>
      <c r="G786" s="1759"/>
    </row>
    <row r="787" spans="1:7">
      <c r="A787" s="36" t="s">
        <v>2633</v>
      </c>
      <c r="B787" s="12" t="s">
        <v>6481</v>
      </c>
      <c r="C787" s="1135" t="s">
        <v>6318</v>
      </c>
      <c r="D787" s="1985">
        <f>сводн.данные!N792</f>
        <v>917.48172877208617</v>
      </c>
      <c r="E787" s="1849">
        <v>806.82461360834509</v>
      </c>
      <c r="F787" s="1758">
        <v>285</v>
      </c>
      <c r="G787" s="1758">
        <f t="shared" si="11"/>
        <v>110.65711516374108</v>
      </c>
    </row>
    <row r="788" spans="1:7">
      <c r="A788" s="36" t="s">
        <v>2634</v>
      </c>
      <c r="B788" s="12" t="s">
        <v>6865</v>
      </c>
      <c r="C788" s="1135" t="s">
        <v>6318</v>
      </c>
      <c r="D788" s="1985">
        <f>сводн.данные!N793</f>
        <v>987.37998510987393</v>
      </c>
      <c r="E788" s="1849">
        <v>903.58038206199581</v>
      </c>
      <c r="F788" s="1758">
        <v>800</v>
      </c>
      <c r="G788" s="1758">
        <f t="shared" si="11"/>
        <v>83.799603047878122</v>
      </c>
    </row>
    <row r="789" spans="1:7">
      <c r="A789" s="36" t="s">
        <v>2636</v>
      </c>
      <c r="B789" s="12" t="s">
        <v>6866</v>
      </c>
      <c r="C789" s="1135" t="s">
        <v>6318</v>
      </c>
      <c r="D789" s="1985">
        <f>сводн.данные!N794</f>
        <v>1010.7121609651078</v>
      </c>
      <c r="E789" s="1849">
        <v>920.1987670104312</v>
      </c>
      <c r="F789" s="1758">
        <v>405</v>
      </c>
      <c r="G789" s="1758">
        <f t="shared" si="11"/>
        <v>90.513393954676644</v>
      </c>
    </row>
    <row r="790" spans="1:7">
      <c r="A790" s="36" t="s">
        <v>2638</v>
      </c>
      <c r="B790" s="89" t="s">
        <v>6867</v>
      </c>
      <c r="C790" s="1135" t="s">
        <v>6318</v>
      </c>
      <c r="D790" s="1985">
        <f>сводн.данные!N795</f>
        <v>939.37998510987393</v>
      </c>
      <c r="E790" s="1849">
        <v>865.18038206199583</v>
      </c>
      <c r="F790" s="1758">
        <v>0</v>
      </c>
      <c r="G790" s="1758">
        <f t="shared" si="11"/>
        <v>74.199603047878099</v>
      </c>
    </row>
    <row r="791" spans="1:7">
      <c r="A791" s="36" t="s">
        <v>2640</v>
      </c>
      <c r="B791" s="89" t="s">
        <v>6868</v>
      </c>
      <c r="C791" s="1135" t="s">
        <v>6318</v>
      </c>
      <c r="D791" s="1985">
        <f>сводн.данные!N796</f>
        <v>939.37998510987393</v>
      </c>
      <c r="E791" s="1849">
        <v>865.18038206199583</v>
      </c>
      <c r="F791" s="1758">
        <v>0</v>
      </c>
      <c r="G791" s="1758">
        <f t="shared" si="11"/>
        <v>74.199603047878099</v>
      </c>
    </row>
    <row r="792" spans="1:7">
      <c r="A792" s="36" t="s">
        <v>2642</v>
      </c>
      <c r="B792" s="12" t="s">
        <v>6869</v>
      </c>
      <c r="C792" s="1135" t="s">
        <v>6318</v>
      </c>
      <c r="D792" s="1985">
        <f>сводн.данные!N797</f>
        <v>1042.3143893936758</v>
      </c>
      <c r="E792" s="1849">
        <v>898.52874940893457</v>
      </c>
      <c r="F792" s="1758">
        <v>300</v>
      </c>
      <c r="G792" s="1758">
        <f t="shared" si="11"/>
        <v>143.78563998474124</v>
      </c>
    </row>
    <row r="793" spans="1:7">
      <c r="A793" s="36" t="s">
        <v>2644</v>
      </c>
      <c r="B793" s="12" t="s">
        <v>6870</v>
      </c>
      <c r="C793" s="1135" t="s">
        <v>6318</v>
      </c>
      <c r="D793" s="1985">
        <f>сводн.данные!N798</f>
        <v>2168.6794038891367</v>
      </c>
      <c r="E793" s="1849">
        <v>1821.5123048798796</v>
      </c>
      <c r="F793" s="1758">
        <v>1190</v>
      </c>
      <c r="G793" s="1758">
        <f t="shared" si="11"/>
        <v>347.16709900925707</v>
      </c>
    </row>
    <row r="794" spans="1:7">
      <c r="A794" s="36" t="s">
        <v>2646</v>
      </c>
      <c r="B794" s="12" t="s">
        <v>6871</v>
      </c>
      <c r="C794" s="1135" t="s">
        <v>6318</v>
      </c>
      <c r="D794" s="1985">
        <f>сводн.данные!N799</f>
        <v>2549.290151477071</v>
      </c>
      <c r="E794" s="1849">
        <v>2273.622825628905</v>
      </c>
      <c r="F794" s="1758">
        <v>1045</v>
      </c>
      <c r="G794" s="1758">
        <f t="shared" si="11"/>
        <v>275.667325848166</v>
      </c>
    </row>
    <row r="795" spans="1:7">
      <c r="A795" s="36" t="s">
        <v>2648</v>
      </c>
      <c r="B795" s="12" t="s">
        <v>6872</v>
      </c>
      <c r="C795" s="1135" t="s">
        <v>6318</v>
      </c>
      <c r="D795" s="1985">
        <f>сводн.данные!N800</f>
        <v>3113.2390061163514</v>
      </c>
      <c r="E795" s="1849">
        <v>2220.2502728682493</v>
      </c>
      <c r="F795" s="1758">
        <v>1045</v>
      </c>
      <c r="G795" s="1758">
        <f t="shared" si="11"/>
        <v>892.98873324810211</v>
      </c>
    </row>
    <row r="796" spans="1:7">
      <c r="A796" s="36" t="s">
        <v>2650</v>
      </c>
      <c r="B796" s="12" t="s">
        <v>6873</v>
      </c>
      <c r="C796" s="1135" t="s">
        <v>6318</v>
      </c>
      <c r="D796" s="1985">
        <f>сводн.данные!N801</f>
        <v>3303.0580539137618</v>
      </c>
      <c r="E796" s="1849">
        <v>2268.667440520112</v>
      </c>
      <c r="F796" s="1758">
        <v>1065</v>
      </c>
      <c r="G796" s="1758">
        <f t="shared" si="11"/>
        <v>1034.3906133936498</v>
      </c>
    </row>
    <row r="797" spans="1:7">
      <c r="A797" s="36" t="s">
        <v>2652</v>
      </c>
      <c r="B797" s="12" t="s">
        <v>6874</v>
      </c>
      <c r="C797" s="1135" t="s">
        <v>6318</v>
      </c>
      <c r="D797" s="1985">
        <f>сводн.данные!N802</f>
        <v>2804.5508109897328</v>
      </c>
      <c r="E797" s="1849">
        <v>2274.5299026506632</v>
      </c>
      <c r="F797" s="1758">
        <v>1015</v>
      </c>
      <c r="G797" s="1758">
        <f t="shared" si="11"/>
        <v>530.02090833906959</v>
      </c>
    </row>
    <row r="798" spans="1:7">
      <c r="A798" s="36" t="s">
        <v>2654</v>
      </c>
      <c r="B798" s="12" t="s">
        <v>6401</v>
      </c>
      <c r="C798" s="1135" t="s">
        <v>6318</v>
      </c>
      <c r="D798" s="1985">
        <f>сводн.данные!N803</f>
        <v>1843.5844311113199</v>
      </c>
      <c r="E798" s="1849">
        <v>1778.5208285153437</v>
      </c>
      <c r="F798" s="1758">
        <v>1055</v>
      </c>
      <c r="G798" s="1758">
        <f t="shared" si="11"/>
        <v>65.063602595976135</v>
      </c>
    </row>
    <row r="799" spans="1:7">
      <c r="A799" s="36" t="s">
        <v>2656</v>
      </c>
      <c r="B799" s="12" t="s">
        <v>6399</v>
      </c>
      <c r="C799" s="1135" t="s">
        <v>6318</v>
      </c>
      <c r="D799" s="1985">
        <f>сводн.данные!N804</f>
        <v>1821.4998091571831</v>
      </c>
      <c r="E799" s="1849">
        <v>1730.4375971293523</v>
      </c>
      <c r="F799" s="1758">
        <v>1045</v>
      </c>
      <c r="G799" s="1758">
        <f t="shared" si="11"/>
        <v>91.06221202783081</v>
      </c>
    </row>
    <row r="800" spans="1:7">
      <c r="A800" s="36" t="s">
        <v>2657</v>
      </c>
      <c r="B800" s="12" t="s">
        <v>6875</v>
      </c>
      <c r="C800" s="1135" t="s">
        <v>6318</v>
      </c>
      <c r="D800" s="1985">
        <f>сводн.данные!N805</f>
        <v>2691.1357555021468</v>
      </c>
      <c r="E800" s="1849">
        <v>1744.9134747925427</v>
      </c>
      <c r="F800" s="1758">
        <v>1025</v>
      </c>
      <c r="G800" s="1758">
        <f t="shared" si="11"/>
        <v>946.22228070960409</v>
      </c>
    </row>
    <row r="801" spans="1:7">
      <c r="A801" s="36" t="s">
        <v>2659</v>
      </c>
      <c r="B801" s="12" t="s">
        <v>6380</v>
      </c>
      <c r="C801" s="1135" t="s">
        <v>6318</v>
      </c>
      <c r="D801" s="1985">
        <f>сводн.данные!N806</f>
        <v>2827.434997441931</v>
      </c>
      <c r="E801" s="1849">
        <v>2624.9052877594563</v>
      </c>
      <c r="F801" s="1758">
        <v>900</v>
      </c>
      <c r="G801" s="1758">
        <f t="shared" si="11"/>
        <v>202.52970968247473</v>
      </c>
    </row>
    <row r="802" spans="1:7">
      <c r="A802" s="36" t="s">
        <v>2661</v>
      </c>
      <c r="B802" s="12" t="s">
        <v>6383</v>
      </c>
      <c r="C802" s="1135" t="s">
        <v>6318</v>
      </c>
      <c r="D802" s="1985">
        <f>сводн.данные!N807</f>
        <v>2878.9141876951689</v>
      </c>
      <c r="E802" s="1849">
        <v>2695.654828194628</v>
      </c>
      <c r="F802" s="1758">
        <v>2200</v>
      </c>
      <c r="G802" s="1758">
        <f t="shared" si="11"/>
        <v>183.259359500541</v>
      </c>
    </row>
    <row r="803" spans="1:7">
      <c r="A803" s="36" t="s">
        <v>2663</v>
      </c>
      <c r="B803" s="12" t="s">
        <v>6876</v>
      </c>
      <c r="C803" s="1135" t="s">
        <v>6318</v>
      </c>
      <c r="D803" s="1985">
        <f>сводн.данные!N808</f>
        <v>2777.7632686698453</v>
      </c>
      <c r="E803" s="1849">
        <v>2655.8342741511115</v>
      </c>
      <c r="F803" s="1758">
        <v>2200</v>
      </c>
      <c r="G803" s="1758">
        <f t="shared" si="11"/>
        <v>121.92899451873382</v>
      </c>
    </row>
    <row r="804" spans="1:7">
      <c r="A804" s="36" t="s">
        <v>2665</v>
      </c>
      <c r="B804" s="12" t="s">
        <v>6426</v>
      </c>
      <c r="C804" s="1135" t="s">
        <v>6318</v>
      </c>
      <c r="D804" s="1985">
        <f>сводн.данные!N809</f>
        <v>2527.0171067204924</v>
      </c>
      <c r="E804" s="1849">
        <v>2450.2929822381457</v>
      </c>
      <c r="F804" s="1758">
        <v>2730</v>
      </c>
      <c r="G804" s="1758">
        <f t="shared" si="11"/>
        <v>76.724124482346724</v>
      </c>
    </row>
    <row r="805" spans="1:7">
      <c r="A805" s="36" t="s">
        <v>2667</v>
      </c>
      <c r="B805" s="89" t="s">
        <v>6577</v>
      </c>
      <c r="C805" s="1135" t="s">
        <v>6318</v>
      </c>
      <c r="D805" s="1985">
        <f>сводн.данные!N810</f>
        <v>2725.2472589039462</v>
      </c>
      <c r="E805" s="1849">
        <v>2433.6376566941813</v>
      </c>
      <c r="F805" s="1758">
        <v>840</v>
      </c>
      <c r="G805" s="1758">
        <f t="shared" ref="G805:G868" si="13">D805-E805</f>
        <v>291.60960220976494</v>
      </c>
    </row>
    <row r="806" spans="1:7">
      <c r="A806" s="36" t="s">
        <v>2668</v>
      </c>
      <c r="B806" s="12" t="s">
        <v>6719</v>
      </c>
      <c r="C806" s="1135" t="s">
        <v>6318</v>
      </c>
      <c r="D806" s="1985">
        <f>сводн.данные!N811</f>
        <v>3125.5432406545042</v>
      </c>
      <c r="E806" s="1849">
        <v>2838.3606728682489</v>
      </c>
      <c r="F806" s="1758">
        <v>1500</v>
      </c>
      <c r="G806" s="1758">
        <f t="shared" si="13"/>
        <v>287.18256778625528</v>
      </c>
    </row>
    <row r="807" spans="1:7">
      <c r="A807" s="36" t="s">
        <v>2670</v>
      </c>
      <c r="B807" s="12" t="s">
        <v>6713</v>
      </c>
      <c r="C807" s="1135" t="s">
        <v>6318</v>
      </c>
      <c r="D807" s="1985">
        <f>сводн.данные!N812</f>
        <v>3125.5432406545042</v>
      </c>
      <c r="E807" s="1849">
        <v>2838.3606728682489</v>
      </c>
      <c r="F807" s="1758">
        <v>1500</v>
      </c>
      <c r="G807" s="1758">
        <f t="shared" si="13"/>
        <v>287.18256778625528</v>
      </c>
    </row>
    <row r="808" spans="1:7">
      <c r="A808" s="36" t="s">
        <v>2672</v>
      </c>
      <c r="B808" s="12" t="s">
        <v>6877</v>
      </c>
      <c r="C808" s="1135" t="s">
        <v>6318</v>
      </c>
      <c r="D808" s="1985">
        <f>сводн.данные!N813</f>
        <v>3050.5834250501157</v>
      </c>
      <c r="E808" s="1849">
        <v>2837.3176586184732</v>
      </c>
      <c r="F808" s="1758">
        <v>1500</v>
      </c>
      <c r="G808" s="1758">
        <f t="shared" si="13"/>
        <v>213.26576643164253</v>
      </c>
    </row>
    <row r="809" spans="1:7">
      <c r="A809" s="36" t="s">
        <v>2674</v>
      </c>
      <c r="B809" s="12" t="s">
        <v>6878</v>
      </c>
      <c r="C809" s="1135" t="s">
        <v>6318</v>
      </c>
      <c r="D809" s="1985">
        <f>сводн.данные!N814</f>
        <v>3145.3087977304758</v>
      </c>
      <c r="E809" s="1849">
        <v>2875.339134998801</v>
      </c>
      <c r="F809" s="1758">
        <v>1500</v>
      </c>
      <c r="G809" s="1758">
        <f t="shared" si="13"/>
        <v>269.96966273167482</v>
      </c>
    </row>
    <row r="810" spans="1:7">
      <c r="A810" s="36" t="s">
        <v>2676</v>
      </c>
      <c r="B810" s="12" t="s">
        <v>6879</v>
      </c>
      <c r="C810" s="1135" t="s">
        <v>6318</v>
      </c>
      <c r="D810" s="1985">
        <f>сводн.данные!N815</f>
        <v>3175.3704835785329</v>
      </c>
      <c r="E810" s="1849">
        <v>2870.9822107376976</v>
      </c>
      <c r="F810" s="1758">
        <v>1920</v>
      </c>
      <c r="G810" s="1758">
        <f t="shared" si="13"/>
        <v>304.38827284083527</v>
      </c>
    </row>
    <row r="811" spans="1:7">
      <c r="A811" s="36" t="s">
        <v>2678</v>
      </c>
      <c r="B811" s="12" t="s">
        <v>6880</v>
      </c>
      <c r="C811" s="1135" t="s">
        <v>6318</v>
      </c>
      <c r="D811" s="1985">
        <f>сводн.данные!N816</f>
        <v>3167.285078705152</v>
      </c>
      <c r="E811" s="1849">
        <v>2862.4129809552837</v>
      </c>
      <c r="F811" s="1758">
        <v>1500</v>
      </c>
      <c r="G811" s="1758">
        <f t="shared" si="13"/>
        <v>304.87209774986832</v>
      </c>
    </row>
    <row r="812" spans="1:7">
      <c r="A812" s="36" t="s">
        <v>2680</v>
      </c>
      <c r="B812" s="12" t="s">
        <v>6881</v>
      </c>
      <c r="C812" s="1135" t="s">
        <v>6318</v>
      </c>
      <c r="D812" s="1985">
        <f>сводн.данные!N817</f>
        <v>3065.6458250501155</v>
      </c>
      <c r="E812" s="1849">
        <v>2849.1400586184732</v>
      </c>
      <c r="F812" s="1758">
        <v>615</v>
      </c>
      <c r="G812" s="1758">
        <f t="shared" si="13"/>
        <v>216.50576643164231</v>
      </c>
    </row>
    <row r="813" spans="1:7">
      <c r="A813" s="36" t="s">
        <v>2682</v>
      </c>
      <c r="B813" s="12" t="s">
        <v>6882</v>
      </c>
      <c r="C813" s="1135" t="s">
        <v>6318</v>
      </c>
      <c r="D813" s="1985">
        <f>сводн.данные!N818</f>
        <v>3076.7677167557986</v>
      </c>
      <c r="E813" s="1849">
        <v>2821.0652890423175</v>
      </c>
      <c r="F813" s="1758">
        <v>1500</v>
      </c>
      <c r="G813" s="1758">
        <f t="shared" si="13"/>
        <v>255.70242771348103</v>
      </c>
    </row>
    <row r="814" spans="1:7">
      <c r="A814" s="36" t="s">
        <v>2684</v>
      </c>
      <c r="B814" s="12" t="s">
        <v>6883</v>
      </c>
      <c r="C814" s="1135" t="s">
        <v>6318</v>
      </c>
      <c r="D814" s="1985">
        <f>сводн.данные!N819</f>
        <v>3106.9458357811232</v>
      </c>
      <c r="E814" s="1849">
        <v>2848.4394430858356</v>
      </c>
      <c r="F814" s="1758">
        <v>1160</v>
      </c>
      <c r="G814" s="1758">
        <f t="shared" si="13"/>
        <v>258.50639269528756</v>
      </c>
    </row>
    <row r="815" spans="1:7">
      <c r="A815" s="36" t="s">
        <v>2686</v>
      </c>
      <c r="B815" s="12" t="s">
        <v>6884</v>
      </c>
      <c r="C815" s="1135" t="s">
        <v>6318</v>
      </c>
      <c r="D815" s="1985">
        <f>сводн.данные!N820</f>
        <v>3126.6887548064465</v>
      </c>
      <c r="E815" s="1849">
        <v>2873.9175971293521</v>
      </c>
      <c r="F815" s="1758">
        <v>1500</v>
      </c>
      <c r="G815" s="1758">
        <f t="shared" si="13"/>
        <v>252.77115767709438</v>
      </c>
    </row>
    <row r="816" spans="1:7">
      <c r="A816" s="36" t="s">
        <v>2688</v>
      </c>
      <c r="B816" s="12" t="s">
        <v>6885</v>
      </c>
      <c r="C816" s="1135" t="s">
        <v>6318</v>
      </c>
      <c r="D816" s="1985">
        <f>сводн.данные!N821</f>
        <v>3145.5378357811232</v>
      </c>
      <c r="E816" s="1849">
        <v>2887.0314430858352</v>
      </c>
      <c r="F816" s="1758">
        <v>1500</v>
      </c>
      <c r="G816" s="1758">
        <f t="shared" si="13"/>
        <v>258.50639269528801</v>
      </c>
    </row>
    <row r="817" spans="1:7">
      <c r="A817" s="36" t="s">
        <v>2690</v>
      </c>
      <c r="B817" s="12" t="s">
        <v>6886</v>
      </c>
      <c r="C817" s="1135" t="s">
        <v>6318</v>
      </c>
      <c r="D817" s="1985">
        <f>сводн.данные!N822</f>
        <v>3145.5378357811232</v>
      </c>
      <c r="E817" s="1849">
        <v>2861.8314430858359</v>
      </c>
      <c r="F817" s="1758">
        <v>1500</v>
      </c>
      <c r="G817" s="1758">
        <f t="shared" si="13"/>
        <v>283.70639269528738</v>
      </c>
    </row>
    <row r="818" spans="1:7">
      <c r="A818" s="36" t="s">
        <v>2692</v>
      </c>
      <c r="B818" s="89" t="s">
        <v>6887</v>
      </c>
      <c r="C818" s="1135" t="s">
        <v>6318</v>
      </c>
      <c r="D818" s="1985">
        <f>сводн.данные!N823</f>
        <v>3145.5378357811232</v>
      </c>
      <c r="E818" s="1849">
        <v>2851.8714430858354</v>
      </c>
      <c r="F818" s="1758">
        <v>1500</v>
      </c>
      <c r="G818" s="1758">
        <f t="shared" si="13"/>
        <v>293.66639269528787</v>
      </c>
    </row>
    <row r="819" spans="1:7">
      <c r="A819" s="36" t="s">
        <v>2694</v>
      </c>
      <c r="B819" s="89" t="s">
        <v>6888</v>
      </c>
      <c r="C819" s="1135" t="s">
        <v>6318</v>
      </c>
      <c r="D819" s="1985">
        <f>сводн.данные!N824</f>
        <v>3140.9778357811233</v>
      </c>
      <c r="E819" s="1849">
        <v>2882.4714430858357</v>
      </c>
      <c r="F819" s="1758">
        <v>1500</v>
      </c>
      <c r="G819" s="1758">
        <f t="shared" si="13"/>
        <v>258.50639269528756</v>
      </c>
    </row>
    <row r="820" spans="1:7">
      <c r="A820" s="36" t="s">
        <v>2696</v>
      </c>
      <c r="B820" s="89" t="s">
        <v>6889</v>
      </c>
      <c r="C820" s="1135" t="s">
        <v>6318</v>
      </c>
      <c r="D820" s="1985">
        <f>сводн.данные!N825</f>
        <v>2993.3758884519143</v>
      </c>
      <c r="E820" s="1849">
        <v>2857.9514405201116</v>
      </c>
      <c r="F820" s="1758">
        <v>1500</v>
      </c>
      <c r="G820" s="1758">
        <f t="shared" si="13"/>
        <v>135.42444793180266</v>
      </c>
    </row>
    <row r="821" spans="1:7">
      <c r="A821" s="36" t="s">
        <v>2698</v>
      </c>
      <c r="B821" s="89" t="s">
        <v>6890</v>
      </c>
      <c r="C821" s="1135" t="s">
        <v>6318</v>
      </c>
      <c r="D821" s="1985">
        <f>сводн.данные!N826</f>
        <v>2965.757726502562</v>
      </c>
      <c r="E821" s="1849">
        <v>2841.8037486071462</v>
      </c>
      <c r="F821" s="1758">
        <v>1500</v>
      </c>
      <c r="G821" s="1758">
        <f t="shared" si="13"/>
        <v>123.95397789541585</v>
      </c>
    </row>
    <row r="822" spans="1:7">
      <c r="A822" s="36" t="s">
        <v>2700</v>
      </c>
      <c r="B822" s="12" t="s">
        <v>6891</v>
      </c>
      <c r="C822" s="1135" t="s">
        <v>6318</v>
      </c>
      <c r="D822" s="1985">
        <f>сводн.данные!N827</f>
        <v>5038.7486455278859</v>
      </c>
      <c r="E822" s="1849">
        <v>2895.5299026506632</v>
      </c>
      <c r="F822" s="1758">
        <v>1500</v>
      </c>
      <c r="G822" s="1758">
        <f t="shared" si="13"/>
        <v>2143.2187428772227</v>
      </c>
    </row>
    <row r="823" spans="1:7">
      <c r="A823" s="36" t="s">
        <v>2702</v>
      </c>
      <c r="B823" s="12" t="s">
        <v>6892</v>
      </c>
      <c r="C823" s="1135" t="s">
        <v>6318</v>
      </c>
      <c r="D823" s="1985">
        <f>сводн.данные!N828</f>
        <v>3088.989554806446</v>
      </c>
      <c r="E823" s="1849">
        <v>2880.517597129352</v>
      </c>
      <c r="F823" s="1758">
        <v>1700</v>
      </c>
      <c r="G823" s="1758">
        <f t="shared" si="13"/>
        <v>208.471957677094</v>
      </c>
    </row>
    <row r="824" spans="1:7">
      <c r="A824" s="36" t="s">
        <v>2704</v>
      </c>
      <c r="B824" s="12" t="s">
        <v>6893</v>
      </c>
      <c r="C824" s="1135" t="s">
        <v>6318</v>
      </c>
      <c r="D824" s="1985">
        <f>сводн.данные!N829</f>
        <v>3072.9287548064467</v>
      </c>
      <c r="E824" s="1849">
        <v>2820.1575971293519</v>
      </c>
      <c r="F824" s="1758">
        <v>1500</v>
      </c>
      <c r="G824" s="1758">
        <f t="shared" si="13"/>
        <v>252.77115767709483</v>
      </c>
    </row>
    <row r="825" spans="1:7">
      <c r="A825" s="36" t="s">
        <v>2706</v>
      </c>
      <c r="B825" s="12" t="s">
        <v>6894</v>
      </c>
      <c r="C825" s="1135" t="s">
        <v>6318</v>
      </c>
      <c r="D825" s="1985">
        <f>сводн.данные!N830</f>
        <v>3083.9586357811231</v>
      </c>
      <c r="E825" s="1849">
        <v>2866.3914430858354</v>
      </c>
      <c r="F825" s="1758">
        <v>710</v>
      </c>
      <c r="G825" s="1758">
        <f t="shared" si="13"/>
        <v>217.56719269528776</v>
      </c>
    </row>
    <row r="826" spans="1:7">
      <c r="A826" s="36" t="s">
        <v>2708</v>
      </c>
      <c r="B826" s="12" t="s">
        <v>6895</v>
      </c>
      <c r="C826" s="1135" t="s">
        <v>6318</v>
      </c>
      <c r="D826" s="1985">
        <f>сводн.данные!N831</f>
        <v>3011.5619743191091</v>
      </c>
      <c r="E826" s="1849">
        <v>2821.2974741511107</v>
      </c>
      <c r="F826" s="1758">
        <v>1145</v>
      </c>
      <c r="G826" s="1758">
        <f t="shared" si="13"/>
        <v>190.26450016799845</v>
      </c>
    </row>
    <row r="827" spans="1:7">
      <c r="A827" s="36" t="s">
        <v>2710</v>
      </c>
      <c r="B827" s="12" t="s">
        <v>6896</v>
      </c>
      <c r="C827" s="1135" t="s">
        <v>6318</v>
      </c>
      <c r="D827" s="1985">
        <f>сводн.данные!N832</f>
        <v>3246.0222026038564</v>
      </c>
      <c r="E827" s="1849">
        <v>2988.3083647812146</v>
      </c>
      <c r="F827" s="1758">
        <v>1620</v>
      </c>
      <c r="G827" s="1758">
        <f t="shared" si="13"/>
        <v>257.71383782264184</v>
      </c>
    </row>
    <row r="828" spans="1:7">
      <c r="A828" s="36" t="s">
        <v>2712</v>
      </c>
      <c r="B828" s="12" t="s">
        <v>6897</v>
      </c>
      <c r="C828" s="1135" t="s">
        <v>6318</v>
      </c>
      <c r="D828" s="1985">
        <f>сводн.данные!N833</f>
        <v>3043.3062035881012</v>
      </c>
      <c r="E828" s="1849">
        <v>2828.9232896837484</v>
      </c>
      <c r="F828" s="1758">
        <v>0</v>
      </c>
      <c r="G828" s="1758">
        <f t="shared" si="13"/>
        <v>214.38291390435279</v>
      </c>
    </row>
    <row r="829" spans="1:7">
      <c r="A829" s="36" t="s">
        <v>2714</v>
      </c>
      <c r="B829" s="12" t="s">
        <v>6898</v>
      </c>
      <c r="C829" s="1135" t="s">
        <v>6318</v>
      </c>
      <c r="D829" s="1985">
        <f>сводн.данные!N834</f>
        <v>3051.3882035881011</v>
      </c>
      <c r="E829" s="1849">
        <v>2837.7252896837485</v>
      </c>
      <c r="F829" s="1758">
        <v>0</v>
      </c>
      <c r="G829" s="1758">
        <f t="shared" si="13"/>
        <v>213.66291390435254</v>
      </c>
    </row>
    <row r="830" spans="1:7">
      <c r="A830" s="36" t="s">
        <v>2716</v>
      </c>
      <c r="B830" s="12" t="s">
        <v>6899</v>
      </c>
      <c r="C830" s="1135" t="s">
        <v>6318</v>
      </c>
      <c r="D830" s="1985">
        <f>сводн.данные!N835</f>
        <v>3076.2695548064466</v>
      </c>
      <c r="E830" s="1849">
        <v>2864.4375971293525</v>
      </c>
      <c r="F830" s="1758">
        <v>1175</v>
      </c>
      <c r="G830" s="1758">
        <f t="shared" si="13"/>
        <v>211.83195767709412</v>
      </c>
    </row>
    <row r="831" spans="1:7">
      <c r="A831" s="36" t="s">
        <v>2718</v>
      </c>
      <c r="B831" s="12" t="s">
        <v>6900</v>
      </c>
      <c r="C831" s="1135" t="s">
        <v>6318</v>
      </c>
      <c r="D831" s="1985">
        <f>сводн.данные!N836</f>
        <v>2949.0198091571824</v>
      </c>
      <c r="E831" s="1849">
        <v>2857.9575971293521</v>
      </c>
      <c r="F831" s="1758">
        <v>1500</v>
      </c>
      <c r="G831" s="1758">
        <f t="shared" si="13"/>
        <v>91.062212027830356</v>
      </c>
    </row>
    <row r="832" spans="1:7">
      <c r="A832" s="36" t="s">
        <v>2720</v>
      </c>
      <c r="B832" s="12" t="s">
        <v>6901</v>
      </c>
      <c r="C832" s="1135" t="s">
        <v>6318</v>
      </c>
      <c r="D832" s="1985">
        <f>сводн.данные!N837</f>
        <v>3799.3284901318593</v>
      </c>
      <c r="E832" s="1849">
        <v>2403.0474430858358</v>
      </c>
      <c r="F832" s="1758">
        <v>856</v>
      </c>
      <c r="G832" s="1758">
        <f t="shared" si="13"/>
        <v>1396.2810470460236</v>
      </c>
    </row>
    <row r="833" spans="1:7">
      <c r="A833" s="36" t="s">
        <v>2722</v>
      </c>
      <c r="B833" s="12" t="s">
        <v>6717</v>
      </c>
      <c r="C833" s="1135" t="s">
        <v>6318</v>
      </c>
      <c r="D833" s="1985">
        <f>сводн.данные!N838</f>
        <v>3692.9304579388377</v>
      </c>
      <c r="E833" s="1849">
        <v>2450.6052896837496</v>
      </c>
      <c r="F833" s="1758">
        <v>900</v>
      </c>
      <c r="G833" s="1758">
        <f t="shared" si="13"/>
        <v>1242.3251682550881</v>
      </c>
    </row>
    <row r="834" spans="1:7">
      <c r="A834" s="36" t="s">
        <v>2724</v>
      </c>
      <c r="B834" s="12" t="s">
        <v>6422</v>
      </c>
      <c r="C834" s="1135" t="s">
        <v>6318</v>
      </c>
      <c r="D834" s="1985">
        <f>сводн.данные!N839</f>
        <v>2993.7887340305647</v>
      </c>
      <c r="E834" s="1849">
        <v>2415.0960429117672</v>
      </c>
      <c r="F834" s="1758">
        <v>1440</v>
      </c>
      <c r="G834" s="1758">
        <f t="shared" si="13"/>
        <v>578.69269111879748</v>
      </c>
    </row>
    <row r="835" spans="1:7">
      <c r="A835" s="36" t="s">
        <v>2726</v>
      </c>
      <c r="B835" s="12" t="s">
        <v>6902</v>
      </c>
      <c r="C835" s="1135" t="s">
        <v>6318</v>
      </c>
      <c r="D835" s="1985">
        <f>сводн.данные!N840</f>
        <v>3078.4113928570941</v>
      </c>
      <c r="E835" s="1849">
        <v>2878.0499052163868</v>
      </c>
      <c r="F835" s="1758">
        <v>1025</v>
      </c>
      <c r="G835" s="1758">
        <f t="shared" si="13"/>
        <v>200.36148764070731</v>
      </c>
    </row>
    <row r="836" spans="1:7" ht="30">
      <c r="A836" s="36" t="s">
        <v>2728</v>
      </c>
      <c r="B836" s="12" t="s">
        <v>6903</v>
      </c>
      <c r="C836" s="1135" t="s">
        <v>6318</v>
      </c>
      <c r="D836" s="1985">
        <f>сводн.данные!N841</f>
        <v>3265.6885167557989</v>
      </c>
      <c r="E836" s="1849">
        <v>3005.3852890423177</v>
      </c>
      <c r="F836" s="1758">
        <v>1620</v>
      </c>
      <c r="G836" s="1758">
        <f t="shared" si="13"/>
        <v>260.30322771348119</v>
      </c>
    </row>
    <row r="837" spans="1:7">
      <c r="A837" s="36" t="s">
        <v>2730</v>
      </c>
      <c r="B837" s="89" t="s">
        <v>6904</v>
      </c>
      <c r="C837" s="1135" t="s">
        <v>6318</v>
      </c>
      <c r="D837" s="1985">
        <f>сводн.данные!N842</f>
        <v>3266.3291832593386</v>
      </c>
      <c r="E837" s="1849">
        <v>2839.9994359018087</v>
      </c>
      <c r="F837" s="1758">
        <v>0</v>
      </c>
      <c r="G837" s="1758">
        <f t="shared" si="13"/>
        <v>426.32974735752987</v>
      </c>
    </row>
    <row r="838" spans="1:7">
      <c r="A838" s="36" t="s">
        <v>2732</v>
      </c>
      <c r="B838" s="89" t="s">
        <v>6905</v>
      </c>
      <c r="C838" s="1135" t="s">
        <v>6318</v>
      </c>
      <c r="D838" s="1985">
        <f>сводн.данные!N843</f>
        <v>2855.6224311047436</v>
      </c>
      <c r="E838" s="1849">
        <v>2629.3057065885428</v>
      </c>
      <c r="F838" s="1758">
        <v>0</v>
      </c>
      <c r="G838" s="1758">
        <f t="shared" si="13"/>
        <v>226.31672451620079</v>
      </c>
    </row>
    <row r="839" spans="1:7">
      <c r="A839" s="36" t="s">
        <v>2734</v>
      </c>
      <c r="B839" s="89" t="s">
        <v>6906</v>
      </c>
      <c r="C839" s="1135" t="s">
        <v>6318</v>
      </c>
      <c r="D839" s="1985">
        <f>сводн.данные!N844</f>
        <v>4312.4639036149592</v>
      </c>
      <c r="E839" s="1849">
        <v>4542.8431270450583</v>
      </c>
      <c r="F839" s="1758">
        <v>1425</v>
      </c>
      <c r="G839" s="1758">
        <f t="shared" si="13"/>
        <v>-230.37922343009905</v>
      </c>
    </row>
    <row r="840" spans="1:7">
      <c r="A840" s="43" t="s">
        <v>2736</v>
      </c>
      <c r="B840" s="1928" t="s">
        <v>6907</v>
      </c>
      <c r="C840" s="1920"/>
      <c r="D840" s="1987"/>
      <c r="E840" s="1737"/>
      <c r="F840" s="1759"/>
      <c r="G840" s="1759"/>
    </row>
    <row r="841" spans="1:7" ht="30">
      <c r="A841" s="36" t="s">
        <v>2738</v>
      </c>
      <c r="B841" s="402" t="s">
        <v>6926</v>
      </c>
      <c r="C841" s="1135" t="s">
        <v>6318</v>
      </c>
      <c r="D841" s="1985">
        <f>сводн.данные!N846</f>
        <v>1069.336571696115</v>
      </c>
      <c r="E841" s="1849">
        <v>802.48615147779356</v>
      </c>
      <c r="F841" s="1758">
        <v>415</v>
      </c>
      <c r="G841" s="1758">
        <f t="shared" si="13"/>
        <v>266.85042021832146</v>
      </c>
    </row>
    <row r="842" spans="1:7" ht="29.25" customHeight="1">
      <c r="A842" s="36" t="s">
        <v>2740</v>
      </c>
      <c r="B842" s="402" t="s">
        <v>6908</v>
      </c>
      <c r="C842" s="1135" t="s">
        <v>6318</v>
      </c>
      <c r="D842" s="1985">
        <f>сводн.данные!N847</f>
        <v>2962.3512965790646</v>
      </c>
      <c r="E842" s="1849">
        <v>1087.5550587630391</v>
      </c>
      <c r="F842" s="1758">
        <v>490</v>
      </c>
      <c r="G842" s="1758">
        <f t="shared" si="13"/>
        <v>1874.7962378160255</v>
      </c>
    </row>
    <row r="843" spans="1:7">
      <c r="A843" s="36" t="s">
        <v>2742</v>
      </c>
      <c r="B843" s="402" t="s">
        <v>6909</v>
      </c>
      <c r="C843" s="1135" t="s">
        <v>6318</v>
      </c>
      <c r="D843" s="1985">
        <f>сводн.данные!N848</f>
        <v>2712.558635781123</v>
      </c>
      <c r="E843" s="1849">
        <v>2869.9314430858353</v>
      </c>
      <c r="F843" s="1758">
        <v>0</v>
      </c>
      <c r="G843" s="1758">
        <f t="shared" si="13"/>
        <v>-157.3728073047123</v>
      </c>
    </row>
    <row r="844" spans="1:7">
      <c r="A844" s="36" t="s">
        <v>2744</v>
      </c>
      <c r="B844" s="402" t="s">
        <v>6719</v>
      </c>
      <c r="C844" s="1135" t="s">
        <v>6318</v>
      </c>
      <c r="D844" s="1985">
        <f>сводн.данные!N849</f>
        <v>3148.2131216291809</v>
      </c>
      <c r="E844" s="1849">
        <v>2888.1345188247324</v>
      </c>
      <c r="F844" s="1758">
        <v>1500</v>
      </c>
      <c r="G844" s="1758">
        <f t="shared" si="13"/>
        <v>260.07860280444856</v>
      </c>
    </row>
    <row r="845" spans="1:7">
      <c r="A845" s="36" t="s">
        <v>2745</v>
      </c>
      <c r="B845" s="402" t="s">
        <v>6713</v>
      </c>
      <c r="C845" s="1135" t="s">
        <v>6318</v>
      </c>
      <c r="D845" s="1985">
        <f>сводн.данные!N850</f>
        <v>3148.2131216291809</v>
      </c>
      <c r="E845" s="1849">
        <v>2888.1345188247324</v>
      </c>
      <c r="F845" s="1758">
        <v>1500</v>
      </c>
      <c r="G845" s="1758">
        <f t="shared" si="13"/>
        <v>260.07860280444856</v>
      </c>
    </row>
    <row r="846" spans="1:7">
      <c r="A846" s="36" t="s">
        <v>2746</v>
      </c>
      <c r="B846" s="402" t="s">
        <v>6878</v>
      </c>
      <c r="C846" s="1135" t="s">
        <v>6318</v>
      </c>
      <c r="D846" s="1985">
        <f>сводн.данные!N851</f>
        <v>2343.0131216291807</v>
      </c>
      <c r="E846" s="1849">
        <v>2888.1345188247324</v>
      </c>
      <c r="F846" s="1758">
        <v>1500</v>
      </c>
      <c r="G846" s="1758">
        <f t="shared" si="13"/>
        <v>-545.12139719555171</v>
      </c>
    </row>
    <row r="847" spans="1:7">
      <c r="A847" s="36" t="s">
        <v>2748</v>
      </c>
      <c r="B847" s="402" t="s">
        <v>6910</v>
      </c>
      <c r="C847" s="1135" t="s">
        <v>6318</v>
      </c>
      <c r="D847" s="1985">
        <f>сводн.данные!N852</f>
        <v>2694.6131216291806</v>
      </c>
      <c r="E847" s="1849">
        <v>2888.1345188247324</v>
      </c>
      <c r="F847" s="1758">
        <v>1500</v>
      </c>
      <c r="G847" s="1758">
        <f t="shared" si="13"/>
        <v>-193.5213971955518</v>
      </c>
    </row>
    <row r="848" spans="1:7">
      <c r="A848" s="36" t="s">
        <v>2750</v>
      </c>
      <c r="B848" s="402" t="s">
        <v>6882</v>
      </c>
      <c r="C848" s="1135" t="s">
        <v>6318</v>
      </c>
      <c r="D848" s="1985">
        <f>сводн.данные!N853</f>
        <v>3195.6020933252948</v>
      </c>
      <c r="E848" s="1849">
        <v>2842.4006703025257</v>
      </c>
      <c r="F848" s="1758">
        <v>1500</v>
      </c>
      <c r="G848" s="1758">
        <f t="shared" si="13"/>
        <v>353.20142302276918</v>
      </c>
    </row>
    <row r="849" spans="1:7">
      <c r="A849" s="36" t="s">
        <v>2752</v>
      </c>
      <c r="B849" s="402" t="s">
        <v>6884</v>
      </c>
      <c r="C849" s="1135" t="s">
        <v>6318</v>
      </c>
      <c r="D849" s="1985">
        <f>сводн.данные!N854</f>
        <v>3143.6531216291805</v>
      </c>
      <c r="E849" s="1849">
        <v>2888.4345188247325</v>
      </c>
      <c r="F849" s="1758">
        <v>1500</v>
      </c>
      <c r="G849" s="1758">
        <f t="shared" si="13"/>
        <v>255.21860280444798</v>
      </c>
    </row>
    <row r="850" spans="1:7">
      <c r="A850" s="36" t="s">
        <v>2753</v>
      </c>
      <c r="B850" s="402" t="s">
        <v>6879</v>
      </c>
      <c r="C850" s="1135" t="s">
        <v>6318</v>
      </c>
      <c r="D850" s="1985">
        <f>сводн.данные!N855</f>
        <v>3085.4258787051522</v>
      </c>
      <c r="E850" s="1849">
        <v>2847.4129809552837</v>
      </c>
      <c r="F850" s="1758">
        <v>1500</v>
      </c>
      <c r="G850" s="1758">
        <f t="shared" si="13"/>
        <v>238.01289774986844</v>
      </c>
    </row>
    <row r="851" spans="1:7">
      <c r="A851" s="36" t="s">
        <v>2754</v>
      </c>
      <c r="B851" s="402" t="s">
        <v>6883</v>
      </c>
      <c r="C851" s="1135" t="s">
        <v>6318</v>
      </c>
      <c r="D851" s="1985">
        <f>сводн.данные!N856</f>
        <v>3300.4658787051517</v>
      </c>
      <c r="E851" s="1849">
        <v>2874.2929809552843</v>
      </c>
      <c r="F851" s="1758">
        <v>1160</v>
      </c>
      <c r="G851" s="1758">
        <f t="shared" si="13"/>
        <v>426.17289774986739</v>
      </c>
    </row>
    <row r="852" spans="1:7">
      <c r="A852" s="36" t="s">
        <v>2755</v>
      </c>
      <c r="B852" s="402" t="s">
        <v>6880</v>
      </c>
      <c r="C852" s="1135" t="s">
        <v>6318</v>
      </c>
      <c r="D852" s="1985">
        <f>сводн.данные!N857</f>
        <v>3120.1499216291804</v>
      </c>
      <c r="E852" s="1849">
        <v>2858.9313188247324</v>
      </c>
      <c r="F852" s="1758">
        <v>1070</v>
      </c>
      <c r="G852" s="1758">
        <f t="shared" si="13"/>
        <v>261.21860280444798</v>
      </c>
    </row>
    <row r="853" spans="1:7">
      <c r="A853" s="36" t="s">
        <v>2756</v>
      </c>
      <c r="B853" s="402" t="s">
        <v>6885</v>
      </c>
      <c r="C853" s="1135" t="s">
        <v>6318</v>
      </c>
      <c r="D853" s="1985">
        <f>сводн.данные!N858</f>
        <v>3157.0869596798284</v>
      </c>
      <c r="E853" s="1849">
        <v>2875.6468269117659</v>
      </c>
      <c r="F853" s="1758">
        <v>1145</v>
      </c>
      <c r="G853" s="1758">
        <f t="shared" si="13"/>
        <v>281.44013276806254</v>
      </c>
    </row>
    <row r="854" spans="1:7">
      <c r="A854" s="36" t="s">
        <v>2757</v>
      </c>
      <c r="B854" s="402" t="s">
        <v>6886</v>
      </c>
      <c r="C854" s="1135" t="s">
        <v>6318</v>
      </c>
      <c r="D854" s="1985">
        <f>сводн.данные!N859</f>
        <v>3157.0869596798284</v>
      </c>
      <c r="E854" s="1849">
        <v>2875.6468269117659</v>
      </c>
      <c r="F854" s="1758">
        <v>1500</v>
      </c>
      <c r="G854" s="1758">
        <f t="shared" si="13"/>
        <v>281.44013276806254</v>
      </c>
    </row>
    <row r="855" spans="1:7">
      <c r="A855" s="36" t="s">
        <v>2758</v>
      </c>
      <c r="B855" s="402" t="s">
        <v>6891</v>
      </c>
      <c r="C855" s="1135" t="s">
        <v>6318</v>
      </c>
      <c r="D855" s="1985">
        <f>сводн.данные!N860</f>
        <v>3093.8258787051518</v>
      </c>
      <c r="E855" s="1849">
        <v>2855.8129809552838</v>
      </c>
      <c r="F855" s="1758">
        <v>1500</v>
      </c>
      <c r="G855" s="1758">
        <f t="shared" si="13"/>
        <v>238.01289774986799</v>
      </c>
    </row>
    <row r="856" spans="1:7">
      <c r="A856" s="36" t="s">
        <v>2759</v>
      </c>
      <c r="B856" s="402" t="s">
        <v>6892</v>
      </c>
      <c r="C856" s="1135" t="s">
        <v>6318</v>
      </c>
      <c r="D856" s="1985">
        <f>сводн.данные!N861</f>
        <v>3088.989554806446</v>
      </c>
      <c r="E856" s="1849">
        <v>2873.9175971293521</v>
      </c>
      <c r="F856" s="1758">
        <v>1500</v>
      </c>
      <c r="G856" s="1758">
        <f t="shared" si="13"/>
        <v>215.07195767709391</v>
      </c>
    </row>
    <row r="857" spans="1:7">
      <c r="A857" s="36" t="s">
        <v>2760</v>
      </c>
      <c r="B857" s="402" t="s">
        <v>6911</v>
      </c>
      <c r="C857" s="1135" t="s">
        <v>6318</v>
      </c>
      <c r="D857" s="1985">
        <f>сводн.данные!N862</f>
        <v>3435.9834091571829</v>
      </c>
      <c r="E857" s="1849">
        <v>2869.6323971293523</v>
      </c>
      <c r="F857" s="1758">
        <v>0</v>
      </c>
      <c r="G857" s="1758">
        <f t="shared" si="13"/>
        <v>566.35101202783062</v>
      </c>
    </row>
    <row r="858" spans="1:7">
      <c r="A858" s="36" t="s">
        <v>2762</v>
      </c>
      <c r="B858" s="402" t="s">
        <v>6871</v>
      </c>
      <c r="C858" s="1135" t="s">
        <v>6318</v>
      </c>
      <c r="D858" s="1985">
        <f>сводн.данные!N863</f>
        <v>3908.5800012429709</v>
      </c>
      <c r="E858" s="1849">
        <v>2258.5914430858356</v>
      </c>
      <c r="F858" s="1758">
        <v>1320</v>
      </c>
      <c r="G858" s="1758">
        <f t="shared" si="13"/>
        <v>1649.9885581571352</v>
      </c>
    </row>
    <row r="859" spans="1:7">
      <c r="A859" s="36" t="s">
        <v>2764</v>
      </c>
      <c r="B859" s="402" t="s">
        <v>6874</v>
      </c>
      <c r="C859" s="1135" t="s">
        <v>6318</v>
      </c>
      <c r="D859" s="1985">
        <f>сводн.данные!N864</f>
        <v>3308.5800012429709</v>
      </c>
      <c r="E859" s="1849">
        <v>2251.3914430858358</v>
      </c>
      <c r="F859" s="1758">
        <v>1320</v>
      </c>
      <c r="G859" s="1758">
        <f t="shared" si="13"/>
        <v>1057.188558157135</v>
      </c>
    </row>
    <row r="860" spans="1:7">
      <c r="A860" s="36" t="s">
        <v>2766</v>
      </c>
      <c r="B860" s="402" t="s">
        <v>6577</v>
      </c>
      <c r="C860" s="1135" t="s">
        <v>6318</v>
      </c>
      <c r="D860" s="1985">
        <f>сводн.данные!N865</f>
        <v>2443.5600012429709</v>
      </c>
      <c r="E860" s="1849">
        <v>2258.8914430858358</v>
      </c>
      <c r="F860" s="1758">
        <v>840</v>
      </c>
      <c r="G860" s="1758">
        <f t="shared" si="13"/>
        <v>184.66855815713507</v>
      </c>
    </row>
    <row r="861" spans="1:7">
      <c r="A861" s="36" t="s">
        <v>2768</v>
      </c>
      <c r="B861" s="402" t="s">
        <v>6875</v>
      </c>
      <c r="C861" s="1135" t="s">
        <v>6318</v>
      </c>
      <c r="D861" s="1985">
        <f>сводн.данные!N866</f>
        <v>3182.4831905119627</v>
      </c>
      <c r="E861" s="1849">
        <v>2232.0904586184738</v>
      </c>
      <c r="F861" s="1758">
        <v>1025</v>
      </c>
      <c r="G861" s="1758">
        <f t="shared" si="13"/>
        <v>950.39273189348887</v>
      </c>
    </row>
    <row r="862" spans="1:7">
      <c r="A862" s="36" t="s">
        <v>2769</v>
      </c>
      <c r="B862" s="402" t="s">
        <v>6578</v>
      </c>
      <c r="C862" s="1135" t="s">
        <v>6318</v>
      </c>
      <c r="D862" s="1985">
        <f>сводн.данные!N867</f>
        <v>2341.7088012429708</v>
      </c>
      <c r="E862" s="1849">
        <v>2244.9234430858355</v>
      </c>
      <c r="F862" s="1758">
        <v>1130</v>
      </c>
      <c r="G862" s="1758">
        <f t="shared" si="13"/>
        <v>96.785358157135306</v>
      </c>
    </row>
    <row r="863" spans="1:7">
      <c r="A863" s="36" t="s">
        <v>2770</v>
      </c>
      <c r="B863" s="402" t="s">
        <v>6900</v>
      </c>
      <c r="C863" s="1135" t="s">
        <v>6318</v>
      </c>
      <c r="D863" s="1985">
        <f>сводн.данные!N868</f>
        <v>2932.0857008628664</v>
      </c>
      <c r="E863" s="1849">
        <v>2830.9868275531971</v>
      </c>
      <c r="F863" s="1758">
        <v>540</v>
      </c>
      <c r="G863" s="1758">
        <f t="shared" si="13"/>
        <v>101.09887330966922</v>
      </c>
    </row>
    <row r="864" spans="1:7">
      <c r="A864" s="36" t="s">
        <v>2771</v>
      </c>
      <c r="B864" s="402" t="s">
        <v>6901</v>
      </c>
      <c r="C864" s="1135" t="s">
        <v>6318</v>
      </c>
      <c r="D864" s="1985">
        <f>сводн.данные!N869</f>
        <v>2802.5868901318595</v>
      </c>
      <c r="E864" s="1849">
        <v>2380.2594430858362</v>
      </c>
      <c r="F864" s="1758">
        <v>855</v>
      </c>
      <c r="G864" s="1758">
        <f t="shared" si="13"/>
        <v>422.32744704602328</v>
      </c>
    </row>
    <row r="865" spans="1:7">
      <c r="A865" s="36" t="s">
        <v>2772</v>
      </c>
      <c r="B865" s="402" t="s">
        <v>6717</v>
      </c>
      <c r="C865" s="1135" t="s">
        <v>6318</v>
      </c>
      <c r="D865" s="1985">
        <f>сводн.данные!N870</f>
        <v>2979.1720794008515</v>
      </c>
      <c r="E865" s="1849">
        <v>2382.3160586184736</v>
      </c>
      <c r="F865" s="1758">
        <v>900</v>
      </c>
      <c r="G865" s="1758">
        <f t="shared" si="13"/>
        <v>596.85602078237798</v>
      </c>
    </row>
    <row r="866" spans="1:7" ht="15" customHeight="1">
      <c r="A866" s="36" t="s">
        <v>2773</v>
      </c>
      <c r="B866" s="402" t="s">
        <v>6903</v>
      </c>
      <c r="C866" s="1135" t="s">
        <v>6318</v>
      </c>
      <c r="D866" s="1985">
        <f>сводн.данные!N871</f>
        <v>3308.2269596798287</v>
      </c>
      <c r="E866" s="1849">
        <v>2980.8868269117656</v>
      </c>
      <c r="F866" s="1758">
        <v>1620</v>
      </c>
      <c r="G866" s="1758">
        <f t="shared" si="13"/>
        <v>327.34013276806309</v>
      </c>
    </row>
    <row r="867" spans="1:7">
      <c r="A867" s="36" t="s">
        <v>2774</v>
      </c>
      <c r="B867" s="403" t="s">
        <v>6912</v>
      </c>
      <c r="C867" s="1135" t="s">
        <v>6318</v>
      </c>
      <c r="D867" s="1985">
        <f>сводн.данные!N872</f>
        <v>2745.1104334359929</v>
      </c>
      <c r="E867" s="1849">
        <v>2646.0575964879217</v>
      </c>
      <c r="F867" s="1758">
        <v>765</v>
      </c>
      <c r="G867" s="1758">
        <f t="shared" si="13"/>
        <v>99.052836948071217</v>
      </c>
    </row>
    <row r="868" spans="1:7">
      <c r="A868" s="36" t="s">
        <v>2776</v>
      </c>
      <c r="B868" s="403" t="s">
        <v>6877</v>
      </c>
      <c r="C868" s="1135" t="s">
        <v>6318</v>
      </c>
      <c r="D868" s="1985">
        <f>сводн.данные!N873</f>
        <v>2949.5490822176466</v>
      </c>
      <c r="E868" s="1849">
        <v>2857.6652890423175</v>
      </c>
      <c r="F868" s="1758">
        <v>1500</v>
      </c>
      <c r="G868" s="1758">
        <f t="shared" si="13"/>
        <v>91.883793175329174</v>
      </c>
    </row>
    <row r="869" spans="1:7">
      <c r="A869" s="36" t="s">
        <v>2778</v>
      </c>
      <c r="B869" s="403" t="s">
        <v>6899</v>
      </c>
      <c r="C869" s="1135" t="s">
        <v>6318</v>
      </c>
      <c r="D869" s="1985">
        <f>сводн.данные!N874</f>
        <v>2978.330920268294</v>
      </c>
      <c r="E869" s="1849">
        <v>2897.9175971293521</v>
      </c>
      <c r="F869" s="1758">
        <v>1175</v>
      </c>
      <c r="G869" s="1758">
        <f t="shared" ref="G869:G932" si="14">D869-E869</f>
        <v>80.413323138941905</v>
      </c>
    </row>
    <row r="870" spans="1:7">
      <c r="A870" s="36" t="s">
        <v>2780</v>
      </c>
      <c r="B870" s="403" t="s">
        <v>6913</v>
      </c>
      <c r="C870" s="1135" t="s">
        <v>6318</v>
      </c>
      <c r="D870" s="1985">
        <f>сводн.данные!N875</f>
        <v>3234.6676074772372</v>
      </c>
      <c r="E870" s="1849">
        <v>2888.2775945636281</v>
      </c>
      <c r="F870" s="1758">
        <v>1095</v>
      </c>
      <c r="G870" s="1758">
        <f t="shared" si="14"/>
        <v>346.3900129136091</v>
      </c>
    </row>
    <row r="871" spans="1:7">
      <c r="A871" s="36" t="s">
        <v>2782</v>
      </c>
      <c r="B871" s="403" t="s">
        <v>6633</v>
      </c>
      <c r="C871" s="1135" t="s">
        <v>6318</v>
      </c>
      <c r="D871" s="1985">
        <f>сводн.данные!N876</f>
        <v>3096.2440406545043</v>
      </c>
      <c r="E871" s="1849">
        <v>2846.760672868249</v>
      </c>
      <c r="F871" s="1758">
        <v>1500</v>
      </c>
      <c r="G871" s="1758">
        <f t="shared" si="14"/>
        <v>249.48336778625526</v>
      </c>
    </row>
    <row r="872" spans="1:7">
      <c r="A872" s="36" t="s">
        <v>2784</v>
      </c>
      <c r="B872" s="403" t="s">
        <v>6914</v>
      </c>
      <c r="C872" s="1135" t="s">
        <v>6318</v>
      </c>
      <c r="D872" s="1985">
        <f>сводн.данные!N877</f>
        <v>3273.5900913568066</v>
      </c>
      <c r="E872" s="1849">
        <v>2846.6868204974571</v>
      </c>
      <c r="F872" s="1758">
        <v>0</v>
      </c>
      <c r="G872" s="1758">
        <f t="shared" si="14"/>
        <v>426.9032708593495</v>
      </c>
    </row>
    <row r="873" spans="1:7">
      <c r="A873" s="36" t="s">
        <v>2786</v>
      </c>
      <c r="B873" s="403" t="s">
        <v>6915</v>
      </c>
      <c r="C873" s="1135" t="s">
        <v>6318</v>
      </c>
      <c r="D873" s="1985">
        <f>сводн.данные!N878</f>
        <v>2876.1644537532652</v>
      </c>
      <c r="E873" s="1849">
        <v>2666.0863218646082</v>
      </c>
      <c r="F873" s="1758">
        <v>0</v>
      </c>
      <c r="G873" s="1758">
        <f t="shared" si="14"/>
        <v>210.07813188865703</v>
      </c>
    </row>
    <row r="874" spans="1:7">
      <c r="A874" s="36" t="s">
        <v>2788</v>
      </c>
      <c r="B874" s="403" t="s">
        <v>6916</v>
      </c>
      <c r="C874" s="1135" t="s">
        <v>6318</v>
      </c>
      <c r="D874" s="1985">
        <f>сводн.данные!N879</f>
        <v>4867.4639036149592</v>
      </c>
      <c r="E874" s="1849">
        <v>4533.9738427493285</v>
      </c>
      <c r="F874" s="1758">
        <v>1425</v>
      </c>
      <c r="G874" s="1758">
        <f t="shared" si="14"/>
        <v>333.49006086563077</v>
      </c>
    </row>
    <row r="875" spans="1:7">
      <c r="A875" s="36" t="s">
        <v>2790</v>
      </c>
      <c r="B875" s="404" t="s">
        <v>6917</v>
      </c>
      <c r="C875" s="1135" t="s">
        <v>6318</v>
      </c>
      <c r="D875" s="1985">
        <f>сводн.данные!N880</f>
        <v>15606.085262756049</v>
      </c>
      <c r="E875" s="1849">
        <v>10799.500308038596</v>
      </c>
      <c r="F875" s="1758">
        <v>8410</v>
      </c>
      <c r="G875" s="1758">
        <f t="shared" si="14"/>
        <v>4806.584954717453</v>
      </c>
    </row>
    <row r="876" spans="1:7">
      <c r="A876" s="36" t="s">
        <v>2792</v>
      </c>
      <c r="B876" s="404" t="s">
        <v>6918</v>
      </c>
      <c r="C876" s="1135" t="s">
        <v>6318</v>
      </c>
      <c r="D876" s="1985">
        <f>сводн.данные!N881</f>
        <v>10311.479768437419</v>
      </c>
      <c r="E876" s="1849">
        <v>9500.4758503339181</v>
      </c>
      <c r="F876" s="1758">
        <v>0</v>
      </c>
      <c r="G876" s="1758">
        <f t="shared" si="14"/>
        <v>811.00391810350084</v>
      </c>
    </row>
    <row r="877" spans="1:7" ht="15" customHeight="1">
      <c r="A877" s="36" t="s">
        <v>2794</v>
      </c>
      <c r="B877" s="403" t="s">
        <v>6919</v>
      </c>
      <c r="C877" s="1135" t="s">
        <v>6318</v>
      </c>
      <c r="D877" s="1985">
        <f>сводн.данные!N882</f>
        <v>14987.958185247302</v>
      </c>
      <c r="E877" s="1849">
        <v>13799.969822349363</v>
      </c>
      <c r="F877" s="1758">
        <v>0</v>
      </c>
      <c r="G877" s="1758">
        <f t="shared" si="14"/>
        <v>1187.9883628979387</v>
      </c>
    </row>
    <row r="878" spans="1:7" ht="39.75" customHeight="1">
      <c r="A878" s="43" t="s">
        <v>2796</v>
      </c>
      <c r="B878" s="1929" t="s">
        <v>6920</v>
      </c>
      <c r="C878" s="1920"/>
      <c r="D878" s="1987"/>
      <c r="E878" s="1737"/>
      <c r="F878" s="1759"/>
      <c r="G878" s="1759"/>
    </row>
    <row r="879" spans="1:7" ht="30">
      <c r="A879" s="36" t="s">
        <v>2798</v>
      </c>
      <c r="B879" s="402" t="s">
        <v>6927</v>
      </c>
      <c r="C879" s="1135" t="s">
        <v>6318</v>
      </c>
      <c r="D879" s="1985">
        <f>сводн.данные!N884</f>
        <v>1457.9572538518851</v>
      </c>
      <c r="E879" s="1849">
        <v>777.7261527606554</v>
      </c>
      <c r="F879" s="1758">
        <v>0</v>
      </c>
      <c r="G879" s="1758">
        <f t="shared" si="14"/>
        <v>680.23110109122968</v>
      </c>
    </row>
    <row r="880" spans="1:7">
      <c r="A880" s="36" t="s">
        <v>2800</v>
      </c>
      <c r="B880" s="402" t="s">
        <v>6865</v>
      </c>
      <c r="C880" s="1135" t="s">
        <v>6318</v>
      </c>
      <c r="D880" s="1985">
        <f>сводн.данные!N885</f>
        <v>1032.7163883857017</v>
      </c>
      <c r="E880" s="1849">
        <v>914.84069800835698</v>
      </c>
      <c r="F880" s="1758">
        <v>570</v>
      </c>
      <c r="G880" s="1758">
        <f t="shared" si="14"/>
        <v>117.87569037734477</v>
      </c>
    </row>
    <row r="881" spans="1:7">
      <c r="A881" s="36" t="s">
        <v>2802</v>
      </c>
      <c r="B881" s="402" t="s">
        <v>6866</v>
      </c>
      <c r="C881" s="1135" t="s">
        <v>6318</v>
      </c>
      <c r="D881" s="1985">
        <f>сводн.данные!N886</f>
        <v>1901.0947690133632</v>
      </c>
      <c r="E881" s="1849">
        <v>1736.4545053609531</v>
      </c>
      <c r="F881" s="1758">
        <v>0</v>
      </c>
      <c r="G881" s="1758">
        <f t="shared" si="14"/>
        <v>164.64026365241011</v>
      </c>
    </row>
    <row r="882" spans="1:7">
      <c r="A882" s="36" t="s">
        <v>2804</v>
      </c>
      <c r="B882" s="402" t="s">
        <v>6869</v>
      </c>
      <c r="C882" s="1135" t="s">
        <v>6318</v>
      </c>
      <c r="D882" s="1985">
        <f>сводн.данные!N887</f>
        <v>1130.2225931581295</v>
      </c>
      <c r="E882" s="1849">
        <v>1022.7969204125177</v>
      </c>
      <c r="F882" s="1758">
        <v>300</v>
      </c>
      <c r="G882" s="1758">
        <f t="shared" si="14"/>
        <v>107.42567274561179</v>
      </c>
    </row>
    <row r="883" spans="1:7">
      <c r="A883" s="36" t="s">
        <v>2806</v>
      </c>
      <c r="B883" s="402" t="s">
        <v>6870</v>
      </c>
      <c r="C883" s="1135" t="s">
        <v>6318</v>
      </c>
      <c r="D883" s="1985">
        <f>сводн.данные!N888</f>
        <v>2148.395350234101</v>
      </c>
      <c r="E883" s="1849">
        <v>1822.7353825430691</v>
      </c>
      <c r="F883" s="1758">
        <v>0</v>
      </c>
      <c r="G883" s="1758">
        <f t="shared" si="14"/>
        <v>325.65996769103185</v>
      </c>
    </row>
    <row r="884" spans="1:7">
      <c r="A884" s="36" t="s">
        <v>2808</v>
      </c>
      <c r="B884" s="402" t="s">
        <v>6871</v>
      </c>
      <c r="C884" s="1135" t="s">
        <v>6318</v>
      </c>
      <c r="D884" s="1985">
        <f>сводн.данные!N889</f>
        <v>3285.6871785998633</v>
      </c>
      <c r="E884" s="1849">
        <v>2272.9803642680704</v>
      </c>
      <c r="F884" s="1758">
        <v>1045</v>
      </c>
      <c r="G884" s="1758">
        <f t="shared" si="14"/>
        <v>1012.7068143317929</v>
      </c>
    </row>
    <row r="885" spans="1:7">
      <c r="A885" s="36" t="s">
        <v>2810</v>
      </c>
      <c r="B885" s="402" t="s">
        <v>6872</v>
      </c>
      <c r="C885" s="1135" t="s">
        <v>6318</v>
      </c>
      <c r="D885" s="1985">
        <f>сводн.данные!N890</f>
        <v>3185.8480870910284</v>
      </c>
      <c r="E885" s="1849">
        <v>2287.1241188247322</v>
      </c>
      <c r="F885" s="1758">
        <v>1045</v>
      </c>
      <c r="G885" s="1758">
        <f t="shared" si="14"/>
        <v>898.7239682662962</v>
      </c>
    </row>
    <row r="886" spans="1:7">
      <c r="A886" s="36" t="s">
        <v>2812</v>
      </c>
      <c r="B886" s="402" t="s">
        <v>6873</v>
      </c>
      <c r="C886" s="1135" t="s">
        <v>6318</v>
      </c>
      <c r="D886" s="1985">
        <f>сводн.данные!N891</f>
        <v>3262.3984215238916</v>
      </c>
      <c r="E886" s="1849">
        <v>2233.6019021375187</v>
      </c>
      <c r="F886" s="1758">
        <v>1065</v>
      </c>
      <c r="G886" s="1758">
        <f t="shared" si="14"/>
        <v>1028.7965193863729</v>
      </c>
    </row>
    <row r="887" spans="1:7">
      <c r="A887" s="36" t="s">
        <v>2814</v>
      </c>
      <c r="B887" s="402" t="s">
        <v>6874</v>
      </c>
      <c r="C887" s="1135" t="s">
        <v>6318</v>
      </c>
      <c r="D887" s="1985">
        <f>сводн.данные!N892</f>
        <v>3333.3938919644092</v>
      </c>
      <c r="E887" s="1849">
        <v>2283.4437486071465</v>
      </c>
      <c r="F887" s="1758">
        <v>1015</v>
      </c>
      <c r="G887" s="1758">
        <f t="shared" si="14"/>
        <v>1049.9501433572627</v>
      </c>
    </row>
    <row r="888" spans="1:7">
      <c r="A888" s="36" t="s">
        <v>2816</v>
      </c>
      <c r="B888" s="402" t="s">
        <v>6401</v>
      </c>
      <c r="C888" s="1135" t="s">
        <v>6318</v>
      </c>
      <c r="D888" s="1985">
        <f>сводн.данные!N893</f>
        <v>2911.7437857266791</v>
      </c>
      <c r="E888" s="1849">
        <v>2731.2369783895601</v>
      </c>
      <c r="F888" s="1758">
        <v>1055</v>
      </c>
      <c r="G888" s="1758">
        <f t="shared" si="14"/>
        <v>180.50680733711897</v>
      </c>
    </row>
    <row r="889" spans="1:7">
      <c r="A889" s="36" t="s">
        <v>2817</v>
      </c>
      <c r="B889" s="402" t="s">
        <v>6399</v>
      </c>
      <c r="C889" s="1135" t="s">
        <v>6318</v>
      </c>
      <c r="D889" s="1985">
        <f>сводн.данные!N894</f>
        <v>2908.2421857266791</v>
      </c>
      <c r="E889" s="1849">
        <v>2734.8609783895599</v>
      </c>
      <c r="F889" s="1758">
        <v>1045</v>
      </c>
      <c r="G889" s="1758">
        <f t="shared" si="14"/>
        <v>173.38120733711912</v>
      </c>
    </row>
    <row r="890" spans="1:7">
      <c r="A890" s="36" t="s">
        <v>2818</v>
      </c>
      <c r="B890" s="402" t="s">
        <v>6875</v>
      </c>
      <c r="C890" s="1135" t="s">
        <v>6318</v>
      </c>
      <c r="D890" s="1985">
        <f>сводн.данные!N895</f>
        <v>3740.687018903946</v>
      </c>
      <c r="E890" s="1849">
        <v>2731.2688566941811</v>
      </c>
      <c r="F890" s="1758">
        <v>1025</v>
      </c>
      <c r="G890" s="1758">
        <f t="shared" si="14"/>
        <v>1009.4181622097649</v>
      </c>
    </row>
    <row r="891" spans="1:7">
      <c r="A891" s="36" t="s">
        <v>2820</v>
      </c>
      <c r="B891" s="402" t="s">
        <v>6380</v>
      </c>
      <c r="C891" s="1135" t="s">
        <v>6318</v>
      </c>
      <c r="D891" s="1985">
        <f>сводн.данные!N896</f>
        <v>2900.7217545179019</v>
      </c>
      <c r="E891" s="1849">
        <v>2663.6837498900081</v>
      </c>
      <c r="F891" s="1758">
        <v>900</v>
      </c>
      <c r="G891" s="1758">
        <f t="shared" si="14"/>
        <v>237.03800462789377</v>
      </c>
    </row>
    <row r="892" spans="1:7">
      <c r="A892" s="36" t="s">
        <v>2821</v>
      </c>
      <c r="B892" s="402" t="s">
        <v>6383</v>
      </c>
      <c r="C892" s="1135" t="s">
        <v>6318</v>
      </c>
      <c r="D892" s="1985">
        <f>сводн.данные!N897</f>
        <v>2947.5283047520034</v>
      </c>
      <c r="E892" s="1849">
        <v>2663.9023324330774</v>
      </c>
      <c r="F892" s="1758">
        <v>2200</v>
      </c>
      <c r="G892" s="1758">
        <f t="shared" si="14"/>
        <v>283.62597231892596</v>
      </c>
    </row>
    <row r="893" spans="1:7">
      <c r="A893" s="36" t="s">
        <v>2822</v>
      </c>
      <c r="B893" s="402" t="s">
        <v>6876</v>
      </c>
      <c r="C893" s="1135" t="s">
        <v>6318</v>
      </c>
      <c r="D893" s="1985">
        <f>сводн.данные!N898</f>
        <v>2776.1496901318596</v>
      </c>
      <c r="E893" s="1849">
        <v>2680.5450430858355</v>
      </c>
      <c r="F893" s="1758">
        <v>2200</v>
      </c>
      <c r="G893" s="1758">
        <f t="shared" si="14"/>
        <v>95.604647046024184</v>
      </c>
    </row>
    <row r="894" spans="1:7">
      <c r="A894" s="36" t="s">
        <v>2823</v>
      </c>
      <c r="B894" s="402" t="s">
        <v>6719</v>
      </c>
      <c r="C894" s="1135" t="s">
        <v>6318</v>
      </c>
      <c r="D894" s="1985">
        <f>сводн.данные!N899</f>
        <v>3566.3359313759433</v>
      </c>
      <c r="E894" s="1849">
        <v>2876.7729783895597</v>
      </c>
      <c r="F894" s="1758">
        <v>1500</v>
      </c>
      <c r="G894" s="1758">
        <f t="shared" si="14"/>
        <v>689.56295298638361</v>
      </c>
    </row>
    <row r="895" spans="1:7">
      <c r="A895" s="36" t="s">
        <v>2824</v>
      </c>
      <c r="B895" s="402" t="s">
        <v>6713</v>
      </c>
      <c r="C895" s="1135" t="s">
        <v>6318</v>
      </c>
      <c r="D895" s="1985">
        <f>сводн.данные!N900</f>
        <v>3566.3359313759433</v>
      </c>
      <c r="E895" s="1849">
        <v>2876.7729783895597</v>
      </c>
      <c r="F895" s="1758">
        <v>1500</v>
      </c>
      <c r="G895" s="1758">
        <f t="shared" si="14"/>
        <v>689.56295298638361</v>
      </c>
    </row>
    <row r="896" spans="1:7">
      <c r="A896" s="36" t="s">
        <v>2825</v>
      </c>
      <c r="B896" s="402" t="s">
        <v>6877</v>
      </c>
      <c r="C896" s="1135" t="s">
        <v>6318</v>
      </c>
      <c r="D896" s="1985">
        <f>сводн.данные!N901</f>
        <v>2942.2996074772382</v>
      </c>
      <c r="E896" s="1849">
        <v>2851.6775945636282</v>
      </c>
      <c r="F896" s="1758">
        <v>1500</v>
      </c>
      <c r="G896" s="1758">
        <f t="shared" si="14"/>
        <v>90.622012913609979</v>
      </c>
    </row>
    <row r="897" spans="1:7">
      <c r="A897" s="36" t="s">
        <v>2826</v>
      </c>
      <c r="B897" s="402" t="s">
        <v>6878</v>
      </c>
      <c r="C897" s="1135" t="s">
        <v>6318</v>
      </c>
      <c r="D897" s="1985">
        <f>сводн.данные!N902</f>
        <v>3082.4167977304751</v>
      </c>
      <c r="E897" s="1849">
        <v>2850.1391349988007</v>
      </c>
      <c r="F897" s="1758">
        <v>1500</v>
      </c>
      <c r="G897" s="1758">
        <f t="shared" si="14"/>
        <v>232.27766273167435</v>
      </c>
    </row>
    <row r="898" spans="1:7">
      <c r="A898" s="36" t="s">
        <v>2828</v>
      </c>
      <c r="B898" s="402" t="s">
        <v>6426</v>
      </c>
      <c r="C898" s="1135" t="s">
        <v>6318</v>
      </c>
      <c r="D898" s="1985">
        <f>сводн.данные!N903</f>
        <v>2875.3041652489101</v>
      </c>
      <c r="E898" s="1849">
        <v>2748.39673435737</v>
      </c>
      <c r="F898" s="1758">
        <v>2730</v>
      </c>
      <c r="G898" s="1758">
        <f t="shared" si="14"/>
        <v>126.90743089154012</v>
      </c>
    </row>
    <row r="899" spans="1:7">
      <c r="A899" s="36" t="s">
        <v>2830</v>
      </c>
      <c r="B899" s="402" t="s">
        <v>6879</v>
      </c>
      <c r="C899" s="1135" t="s">
        <v>6318</v>
      </c>
      <c r="D899" s="1985">
        <f>сводн.данные!N904</f>
        <v>3112.4712835785331</v>
      </c>
      <c r="E899" s="1849">
        <v>2845.7822107376978</v>
      </c>
      <c r="F899" s="1758">
        <v>1760</v>
      </c>
      <c r="G899" s="1758">
        <f t="shared" si="14"/>
        <v>266.68907284083525</v>
      </c>
    </row>
    <row r="900" spans="1:7">
      <c r="A900" s="36" t="s">
        <v>2831</v>
      </c>
      <c r="B900" s="402" t="s">
        <v>6880</v>
      </c>
      <c r="C900" s="1135" t="s">
        <v>6318</v>
      </c>
      <c r="D900" s="1985">
        <f>сводн.данные!N905</f>
        <v>3112.3058787051523</v>
      </c>
      <c r="E900" s="1849">
        <v>2874.2929809552843</v>
      </c>
      <c r="F900" s="1758">
        <v>1700</v>
      </c>
      <c r="G900" s="1758">
        <f t="shared" si="14"/>
        <v>238.01289774986799</v>
      </c>
    </row>
    <row r="901" spans="1:7" ht="15.75" customHeight="1">
      <c r="A901" s="36" t="s">
        <v>2833</v>
      </c>
      <c r="B901" s="402" t="s">
        <v>6903</v>
      </c>
      <c r="C901" s="1135" t="s">
        <v>6318</v>
      </c>
      <c r="D901" s="1985">
        <f>сводн.данные!N906</f>
        <v>3240.2212738317708</v>
      </c>
      <c r="E901" s="1849">
        <v>2997.1237511728696</v>
      </c>
      <c r="F901" s="1758">
        <v>1620</v>
      </c>
      <c r="G901" s="1758">
        <f t="shared" si="14"/>
        <v>243.0975226589012</v>
      </c>
    </row>
    <row r="902" spans="1:7">
      <c r="A902" s="36" t="s">
        <v>2834</v>
      </c>
      <c r="B902" s="402" t="s">
        <v>6895</v>
      </c>
      <c r="C902" s="1135" t="s">
        <v>6318</v>
      </c>
      <c r="D902" s="1985">
        <f>сводн.данные!N907</f>
        <v>4226.817878705152</v>
      </c>
      <c r="E902" s="1849">
        <v>3937.612980955284</v>
      </c>
      <c r="F902" s="1758">
        <v>0</v>
      </c>
      <c r="G902" s="1758">
        <f t="shared" si="14"/>
        <v>289.204897749868</v>
      </c>
    </row>
    <row r="903" spans="1:7">
      <c r="A903" s="36" t="s">
        <v>2836</v>
      </c>
      <c r="B903" s="402" t="s">
        <v>6896</v>
      </c>
      <c r="C903" s="1135" t="s">
        <v>6318</v>
      </c>
      <c r="D903" s="1985">
        <f>сводн.данные!N908</f>
        <v>3216.2258787051519</v>
      </c>
      <c r="E903" s="1849">
        <v>2981.4529809552841</v>
      </c>
      <c r="F903" s="1758">
        <v>1620</v>
      </c>
      <c r="G903" s="1758">
        <f t="shared" si="14"/>
        <v>234.77289774986775</v>
      </c>
    </row>
    <row r="904" spans="1:7">
      <c r="A904" s="36" t="s">
        <v>2837</v>
      </c>
      <c r="B904" s="402" t="s">
        <v>6897</v>
      </c>
      <c r="C904" s="1135" t="s">
        <v>6318</v>
      </c>
      <c r="D904" s="1985">
        <f>сводн.данные!N909</f>
        <v>2990.3946357811228</v>
      </c>
      <c r="E904" s="1849">
        <v>2763.1074430858353</v>
      </c>
      <c r="F904" s="1758">
        <v>0</v>
      </c>
      <c r="G904" s="1758">
        <f t="shared" si="14"/>
        <v>227.28719269528756</v>
      </c>
    </row>
    <row r="905" spans="1:7">
      <c r="A905" s="36" t="s">
        <v>2839</v>
      </c>
      <c r="B905" s="402" t="s">
        <v>6882</v>
      </c>
      <c r="C905" s="1135" t="s">
        <v>6318</v>
      </c>
      <c r="D905" s="1985">
        <f>сводн.данные!N910</f>
        <v>3079.3986357811227</v>
      </c>
      <c r="E905" s="1849">
        <v>2861.8314430858359</v>
      </c>
      <c r="F905" s="1758">
        <v>1500.0871815392829</v>
      </c>
      <c r="G905" s="1758">
        <f t="shared" si="14"/>
        <v>217.56719269528685</v>
      </c>
    </row>
    <row r="906" spans="1:7">
      <c r="A906" s="36" t="s">
        <v>2841</v>
      </c>
      <c r="B906" s="402" t="s">
        <v>6883</v>
      </c>
      <c r="C906" s="1135" t="s">
        <v>6318</v>
      </c>
      <c r="D906" s="1985">
        <f>сводн.данные!N911</f>
        <v>3082.6386357811234</v>
      </c>
      <c r="E906" s="1849">
        <v>2861.8314430858359</v>
      </c>
      <c r="F906" s="1758">
        <v>1160</v>
      </c>
      <c r="G906" s="1758">
        <f t="shared" si="14"/>
        <v>220.80719269528754</v>
      </c>
    </row>
    <row r="907" spans="1:7">
      <c r="A907" s="36" t="s">
        <v>2843</v>
      </c>
      <c r="B907" s="402" t="s">
        <v>6899</v>
      </c>
      <c r="C907" s="1135" t="s">
        <v>6318</v>
      </c>
      <c r="D907" s="1985">
        <f>сводн.данные!N912</f>
        <v>3094.9778787051514</v>
      </c>
      <c r="E907" s="1849">
        <v>2860.2049809552836</v>
      </c>
      <c r="F907" s="1758">
        <v>1175</v>
      </c>
      <c r="G907" s="1758">
        <f t="shared" si="14"/>
        <v>234.77289774986775</v>
      </c>
    </row>
    <row r="908" spans="1:7">
      <c r="A908" s="36" t="s">
        <v>2844</v>
      </c>
      <c r="B908" s="402" t="s">
        <v>6884</v>
      </c>
      <c r="C908" s="1135" t="s">
        <v>6318</v>
      </c>
      <c r="D908" s="1985">
        <f>сводн.данные!N913</f>
        <v>3128.0509167557984</v>
      </c>
      <c r="E908" s="1849">
        <v>2863.8092890423177</v>
      </c>
      <c r="F908" s="1758">
        <v>1500</v>
      </c>
      <c r="G908" s="1758">
        <f t="shared" si="14"/>
        <v>264.24162771348074</v>
      </c>
    </row>
    <row r="909" spans="1:7">
      <c r="A909" s="36" t="s">
        <v>2845</v>
      </c>
      <c r="B909" s="402" t="s">
        <v>6888</v>
      </c>
      <c r="C909" s="1135" t="s">
        <v>6318</v>
      </c>
      <c r="D909" s="1985">
        <f>сводн.данные!N914</f>
        <v>3075.1386357811234</v>
      </c>
      <c r="E909" s="1849">
        <v>2857.5714430858357</v>
      </c>
      <c r="F909" s="1758">
        <v>1500</v>
      </c>
      <c r="G909" s="1758">
        <f t="shared" si="14"/>
        <v>217.56719269528776</v>
      </c>
    </row>
    <row r="910" spans="1:7">
      <c r="A910" s="36" t="s">
        <v>2847</v>
      </c>
      <c r="B910" s="402" t="s">
        <v>6921</v>
      </c>
      <c r="C910" s="1135" t="s">
        <v>6318</v>
      </c>
      <c r="D910" s="1985">
        <f>сводн.данные!N915</f>
        <v>3078.7069167557988</v>
      </c>
      <c r="E910" s="1849">
        <v>2814.4652890423176</v>
      </c>
      <c r="F910" s="1758">
        <v>1500</v>
      </c>
      <c r="G910" s="1758">
        <f t="shared" si="14"/>
        <v>264.24162771348119</v>
      </c>
    </row>
    <row r="911" spans="1:7">
      <c r="A911" s="36" t="s">
        <v>2849</v>
      </c>
      <c r="B911" s="402" t="s">
        <v>6922</v>
      </c>
      <c r="C911" s="1135" t="s">
        <v>6318</v>
      </c>
      <c r="D911" s="1985">
        <f>сводн.данные!N916</f>
        <v>3151.3159977304754</v>
      </c>
      <c r="E911" s="1849">
        <v>2881.339134998801</v>
      </c>
      <c r="F911" s="1758">
        <v>1500</v>
      </c>
      <c r="G911" s="1758">
        <f t="shared" si="14"/>
        <v>269.97686273167437</v>
      </c>
    </row>
    <row r="912" spans="1:7">
      <c r="A912" s="36" t="s">
        <v>2851</v>
      </c>
      <c r="B912" s="402" t="s">
        <v>6891</v>
      </c>
      <c r="C912" s="1135" t="s">
        <v>6318</v>
      </c>
      <c r="D912" s="1985">
        <f>сводн.данные!N917</f>
        <v>3161.8687977304753</v>
      </c>
      <c r="E912" s="1849">
        <v>2862.7391349988011</v>
      </c>
      <c r="F912" s="1758">
        <v>1500</v>
      </c>
      <c r="G912" s="1758">
        <f t="shared" si="14"/>
        <v>299.12966273167422</v>
      </c>
    </row>
    <row r="913" spans="1:7">
      <c r="A913" s="36" t="s">
        <v>2853</v>
      </c>
      <c r="B913" s="402" t="s">
        <v>6900</v>
      </c>
      <c r="C913" s="1135" t="s">
        <v>6318</v>
      </c>
      <c r="D913" s="1985">
        <f>сводн.данные!N918</f>
        <v>2950.2379711065355</v>
      </c>
      <c r="E913" s="1849">
        <v>2847.7052890423174</v>
      </c>
      <c r="F913" s="1758">
        <v>1500</v>
      </c>
      <c r="G913" s="1758">
        <f t="shared" si="14"/>
        <v>102.53268206421808</v>
      </c>
    </row>
    <row r="914" spans="1:7">
      <c r="A914" s="36" t="s">
        <v>2855</v>
      </c>
      <c r="B914" s="402" t="s">
        <v>6892</v>
      </c>
      <c r="C914" s="1135" t="s">
        <v>6318</v>
      </c>
      <c r="D914" s="1985">
        <f>сводн.данные!N919</f>
        <v>3074.6077167557992</v>
      </c>
      <c r="E914" s="1849">
        <v>2848.0652890423175</v>
      </c>
      <c r="F914" s="1758">
        <v>1700</v>
      </c>
      <c r="G914" s="1758">
        <f t="shared" si="14"/>
        <v>226.54242771348163</v>
      </c>
    </row>
    <row r="915" spans="1:7">
      <c r="A915" s="36" t="s">
        <v>2856</v>
      </c>
      <c r="B915" s="402" t="s">
        <v>6901</v>
      </c>
      <c r="C915" s="1135" t="s">
        <v>6318</v>
      </c>
      <c r="D915" s="1985">
        <f>сводн.данные!N920</f>
        <v>4505.5012472078306</v>
      </c>
      <c r="E915" s="1849">
        <v>3126.4199052163872</v>
      </c>
      <c r="F915" s="1758">
        <v>856</v>
      </c>
      <c r="G915" s="1758">
        <f t="shared" si="14"/>
        <v>1379.0813419914434</v>
      </c>
    </row>
    <row r="916" spans="1:7">
      <c r="A916" s="36" t="s">
        <v>2857</v>
      </c>
      <c r="B916" s="402" t="s">
        <v>6717</v>
      </c>
      <c r="C916" s="1135" t="s">
        <v>6318</v>
      </c>
      <c r="D916" s="1985">
        <f>сводн.данные!N921</f>
        <v>3176.2265759799166</v>
      </c>
      <c r="E916" s="1849">
        <v>2379.5745188247324</v>
      </c>
      <c r="F916" s="1758">
        <v>900</v>
      </c>
      <c r="G916" s="1758">
        <f t="shared" si="14"/>
        <v>796.65205715518414</v>
      </c>
    </row>
    <row r="917" spans="1:7">
      <c r="A917" s="36" t="s">
        <v>2858</v>
      </c>
      <c r="B917" s="402" t="s">
        <v>6894</v>
      </c>
      <c r="C917" s="1135" t="s">
        <v>6318</v>
      </c>
      <c r="D917" s="1985">
        <f>сводн.данные!N922</f>
        <v>2944.3576472078303</v>
      </c>
      <c r="E917" s="1849">
        <v>2864.7659052163872</v>
      </c>
      <c r="F917" s="1758">
        <v>710</v>
      </c>
      <c r="G917" s="1758">
        <f t="shared" si="14"/>
        <v>79.591741991443087</v>
      </c>
    </row>
    <row r="918" spans="1:7">
      <c r="A918" s="36" t="s">
        <v>2859</v>
      </c>
      <c r="B918" s="402" t="s">
        <v>6893</v>
      </c>
      <c r="C918" s="1135" t="s">
        <v>6318</v>
      </c>
      <c r="D918" s="1985">
        <f>сводн.данные!N923</f>
        <v>3349.9623118824175</v>
      </c>
      <c r="E918" s="1849">
        <v>3152.096059259904</v>
      </c>
      <c r="F918" s="1758">
        <v>1500</v>
      </c>
      <c r="G918" s="1758">
        <f t="shared" si="14"/>
        <v>197.86625262251346</v>
      </c>
    </row>
    <row r="919" spans="1:7">
      <c r="A919" s="36" t="s">
        <v>2860</v>
      </c>
      <c r="B919" s="402" t="s">
        <v>6902</v>
      </c>
      <c r="C919" s="1135" t="s">
        <v>6318</v>
      </c>
      <c r="D919" s="1985">
        <f>сводн.данные!N924</f>
        <v>3867.228025745816</v>
      </c>
      <c r="E919" s="1849">
        <v>3796.2391362816629</v>
      </c>
      <c r="F919" s="1758">
        <v>1025</v>
      </c>
      <c r="G919" s="1758">
        <f t="shared" si="14"/>
        <v>70.98888946415309</v>
      </c>
    </row>
    <row r="920" spans="1:7" ht="46.5" customHeight="1">
      <c r="A920" s="36" t="s">
        <v>2861</v>
      </c>
      <c r="B920" s="402" t="s">
        <v>6923</v>
      </c>
      <c r="C920" s="1135" t="s">
        <v>6318</v>
      </c>
      <c r="D920" s="1985">
        <f>сводн.данные!N925</f>
        <v>6770.6708511170509</v>
      </c>
      <c r="E920" s="1849">
        <v>4554.9776352715344</v>
      </c>
      <c r="F920" s="1758">
        <v>1425</v>
      </c>
      <c r="G920" s="1758">
        <f t="shared" si="14"/>
        <v>2215.6932158455165</v>
      </c>
    </row>
    <row r="921" spans="1:7">
      <c r="A921" s="36" t="s">
        <v>2863</v>
      </c>
      <c r="B921" s="403" t="s">
        <v>6924</v>
      </c>
      <c r="C921" s="1135" t="s">
        <v>6318</v>
      </c>
      <c r="D921" s="1985">
        <f>сводн.данные!N926</f>
        <v>3049.5814009364021</v>
      </c>
      <c r="E921" s="1849">
        <v>2813.2498975192157</v>
      </c>
      <c r="F921" s="1758">
        <v>0</v>
      </c>
      <c r="G921" s="1758">
        <f t="shared" si="14"/>
        <v>236.33150341718647</v>
      </c>
    </row>
    <row r="922" spans="1:7">
      <c r="A922" s="36" t="s">
        <v>2864</v>
      </c>
      <c r="B922" s="403" t="s">
        <v>6925</v>
      </c>
      <c r="C922" s="1135" t="s">
        <v>6318</v>
      </c>
      <c r="D922" s="1985">
        <f>сводн.данные!N927</f>
        <v>2855.6224311047436</v>
      </c>
      <c r="E922" s="1849">
        <v>2629.3057065885428</v>
      </c>
      <c r="F922" s="1758">
        <v>0</v>
      </c>
      <c r="G922" s="1758">
        <f t="shared" si="14"/>
        <v>226.31672451620079</v>
      </c>
    </row>
    <row r="923" spans="1:7" ht="29.25" customHeight="1">
      <c r="A923" s="43" t="s">
        <v>2866</v>
      </c>
      <c r="B923" s="545" t="s">
        <v>6928</v>
      </c>
      <c r="C923" s="1920"/>
      <c r="D923" s="1987"/>
      <c r="E923" s="1737"/>
      <c r="F923" s="1759"/>
      <c r="G923" s="1759"/>
    </row>
    <row r="924" spans="1:7" ht="15.75" customHeight="1">
      <c r="A924" s="36" t="s">
        <v>2868</v>
      </c>
      <c r="B924" s="402" t="s">
        <v>6929</v>
      </c>
      <c r="C924" s="1135" t="s">
        <v>6318</v>
      </c>
      <c r="D924" s="1985">
        <f>сводн.данные!N929</f>
        <v>982.57998510987386</v>
      </c>
      <c r="E924" s="1849">
        <v>892.18038206199583</v>
      </c>
      <c r="F924" s="1758">
        <v>490</v>
      </c>
      <c r="G924" s="1758">
        <f t="shared" si="14"/>
        <v>90.399603047878031</v>
      </c>
    </row>
    <row r="925" spans="1:7">
      <c r="A925" s="36" t="s">
        <v>2870</v>
      </c>
      <c r="B925" s="402" t="s">
        <v>6607</v>
      </c>
      <c r="C925" s="1135" t="s">
        <v>6318</v>
      </c>
      <c r="D925" s="1985">
        <f>сводн.данные!N930</f>
        <v>1239.9227024366908</v>
      </c>
      <c r="E925" s="1849">
        <v>1225.5846148912069</v>
      </c>
      <c r="F925" s="1758">
        <v>380</v>
      </c>
      <c r="G925" s="1758">
        <f t="shared" si="14"/>
        <v>14.338087545483859</v>
      </c>
    </row>
    <row r="926" spans="1:7">
      <c r="A926" s="36" t="s">
        <v>2871</v>
      </c>
      <c r="B926" s="402" t="s">
        <v>6436</v>
      </c>
      <c r="C926" s="1135" t="s">
        <v>6318</v>
      </c>
      <c r="D926" s="1985">
        <f>сводн.данные!N931</f>
        <v>1661.9002192458984</v>
      </c>
      <c r="E926" s="1849">
        <v>1614.6575964879216</v>
      </c>
      <c r="F926" s="1758">
        <v>340</v>
      </c>
      <c r="G926" s="1758">
        <f t="shared" si="14"/>
        <v>47.242622757976733</v>
      </c>
    </row>
    <row r="927" spans="1:7" ht="30">
      <c r="A927" s="36" t="s">
        <v>2872</v>
      </c>
      <c r="B927" s="402" t="s">
        <v>6930</v>
      </c>
      <c r="C927" s="1135" t="s">
        <v>6318</v>
      </c>
      <c r="D927" s="1985">
        <f>сводн.данные!N932</f>
        <v>3404.8281065845536</v>
      </c>
      <c r="E927" s="1849">
        <v>3172.8034379543874</v>
      </c>
      <c r="F927" s="1758">
        <v>880</v>
      </c>
      <c r="G927" s="1758">
        <f t="shared" si="14"/>
        <v>232.02466863016616</v>
      </c>
    </row>
    <row r="928" spans="1:7" ht="30">
      <c r="A928" s="36" t="s">
        <v>2874</v>
      </c>
      <c r="B928" s="402" t="s">
        <v>6931</v>
      </c>
      <c r="C928" s="1135" t="s">
        <v>6318</v>
      </c>
      <c r="D928" s="1985">
        <f>сводн.данные!N933</f>
        <v>4264.0281065845538</v>
      </c>
      <c r="E928" s="1849">
        <v>3172.8034379543874</v>
      </c>
      <c r="F928" s="1758">
        <v>1045</v>
      </c>
      <c r="G928" s="1758">
        <f t="shared" si="14"/>
        <v>1091.2246686301664</v>
      </c>
    </row>
    <row r="929" spans="1:7">
      <c r="A929" s="36" t="s">
        <v>2876</v>
      </c>
      <c r="B929" s="403" t="s">
        <v>6577</v>
      </c>
      <c r="C929" s="1135" t="s">
        <v>6318</v>
      </c>
      <c r="D929" s="1985">
        <f>сводн.данные!N934</f>
        <v>3143.8208558631145</v>
      </c>
      <c r="E929" s="1849">
        <v>2788.7010430858359</v>
      </c>
      <c r="F929" s="1758">
        <v>840</v>
      </c>
      <c r="G929" s="1758">
        <f t="shared" si="14"/>
        <v>355.11981277727864</v>
      </c>
    </row>
    <row r="930" spans="1:7">
      <c r="A930" s="36" t="s">
        <v>2877</v>
      </c>
      <c r="B930" s="403" t="s">
        <v>6578</v>
      </c>
      <c r="C930" s="1135" t="s">
        <v>6318</v>
      </c>
      <c r="D930" s="1985">
        <f>сводн.данные!N935</f>
        <v>2577.1670154770709</v>
      </c>
      <c r="E930" s="1849">
        <v>2419.2497856289046</v>
      </c>
      <c r="F930" s="1758">
        <v>1130</v>
      </c>
      <c r="G930" s="1758">
        <f t="shared" si="14"/>
        <v>157.91722984816624</v>
      </c>
    </row>
    <row r="931" spans="1:7">
      <c r="A931" s="36" t="s">
        <v>2879</v>
      </c>
      <c r="B931" s="403" t="s">
        <v>6576</v>
      </c>
      <c r="C931" s="1135" t="s">
        <v>6318</v>
      </c>
      <c r="D931" s="1985">
        <f>сводн.данные!N936</f>
        <v>4235.2232300972155</v>
      </c>
      <c r="E931" s="1849">
        <v>3132.0774749761463</v>
      </c>
      <c r="F931" s="1758">
        <v>1045</v>
      </c>
      <c r="G931" s="1758">
        <f t="shared" si="14"/>
        <v>1103.1457551210692</v>
      </c>
    </row>
    <row r="932" spans="1:7">
      <c r="A932" s="36" t="s">
        <v>2880</v>
      </c>
      <c r="B932" s="404" t="s">
        <v>6932</v>
      </c>
      <c r="C932" s="1135" t="s">
        <v>6318</v>
      </c>
      <c r="D932" s="1985">
        <f>сводн.данные!N937</f>
        <v>2390.4249954734414</v>
      </c>
      <c r="E932" s="1849">
        <v>2144.5114379543879</v>
      </c>
      <c r="F932" s="1758">
        <v>0</v>
      </c>
      <c r="G932" s="1758">
        <f t="shared" si="14"/>
        <v>245.91355751905348</v>
      </c>
    </row>
    <row r="933" spans="1:7" ht="31.5" customHeight="1">
      <c r="A933" s="36" t="s">
        <v>2882</v>
      </c>
      <c r="B933" s="402" t="s">
        <v>6933</v>
      </c>
      <c r="C933" s="1135" t="s">
        <v>6318</v>
      </c>
      <c r="D933" s="1985">
        <f>сводн.данные!N938</f>
        <v>11029.811293330862</v>
      </c>
      <c r="E933" s="1849">
        <v>10804.448972639375</v>
      </c>
      <c r="F933" s="1758">
        <v>0</v>
      </c>
      <c r="G933" s="1758">
        <f t="shared" ref="G933:G996" si="15">D933-E933</f>
        <v>225.36232069148718</v>
      </c>
    </row>
    <row r="934" spans="1:7">
      <c r="A934" s="36" t="s">
        <v>2884</v>
      </c>
      <c r="B934" s="402" t="s">
        <v>6934</v>
      </c>
      <c r="C934" s="1135" t="s">
        <v>6318</v>
      </c>
      <c r="D934" s="1985">
        <f>сводн.данные!N939</f>
        <v>4513.3840114715285</v>
      </c>
      <c r="E934" s="1849">
        <v>4254.9538621651773</v>
      </c>
      <c r="F934" s="1758">
        <v>430</v>
      </c>
      <c r="G934" s="1758">
        <f t="shared" si="15"/>
        <v>258.43014930635127</v>
      </c>
    </row>
    <row r="935" spans="1:7" ht="30">
      <c r="A935" s="36" t="s">
        <v>2886</v>
      </c>
      <c r="B935" s="402" t="s">
        <v>6935</v>
      </c>
      <c r="C935" s="1135" t="s">
        <v>6318</v>
      </c>
      <c r="D935" s="1985">
        <f>сводн.данные!N940</f>
        <v>4361.295005220205</v>
      </c>
      <c r="E935" s="1849">
        <v>3922.1362975192155</v>
      </c>
      <c r="F935" s="1758">
        <v>0</v>
      </c>
      <c r="G935" s="1758">
        <f t="shared" si="15"/>
        <v>439.15870770098945</v>
      </c>
    </row>
    <row r="936" spans="1:7" ht="30">
      <c r="A936" s="36" t="s">
        <v>2888</v>
      </c>
      <c r="B936" s="402" t="s">
        <v>6944</v>
      </c>
      <c r="C936" s="1135" t="s">
        <v>6318</v>
      </c>
      <c r="D936" s="1985">
        <f>сводн.данные!N941</f>
        <v>5173.6647769163192</v>
      </c>
      <c r="E936" s="1849">
        <v>4782.1360489970084</v>
      </c>
      <c r="F936" s="1758">
        <v>0</v>
      </c>
      <c r="G936" s="1758">
        <f t="shared" si="15"/>
        <v>391.52872791931077</v>
      </c>
    </row>
    <row r="937" spans="1:7">
      <c r="A937" s="36" t="s">
        <v>2890</v>
      </c>
      <c r="B937" s="402" t="s">
        <v>6936</v>
      </c>
      <c r="C937" s="1135" t="s">
        <v>6318</v>
      </c>
      <c r="D937" s="1985">
        <f>сводн.данные!N942</f>
        <v>3093.5139135145205</v>
      </c>
      <c r="E937" s="1849">
        <v>2797.0446670953706</v>
      </c>
      <c r="F937" s="1758">
        <v>1100</v>
      </c>
      <c r="G937" s="1758">
        <f t="shared" si="15"/>
        <v>296.46924641914984</v>
      </c>
    </row>
    <row r="938" spans="1:7">
      <c r="A938" s="36" t="s">
        <v>2892</v>
      </c>
      <c r="B938" s="402" t="s">
        <v>6937</v>
      </c>
      <c r="C938" s="1135" t="s">
        <v>6318</v>
      </c>
      <c r="D938" s="1985">
        <f>сводн.данные!N943</f>
        <v>3530.2062374132256</v>
      </c>
      <c r="E938" s="1849">
        <v>3214.0360509213019</v>
      </c>
      <c r="F938" s="1758">
        <v>1100</v>
      </c>
      <c r="G938" s="1758">
        <f t="shared" si="15"/>
        <v>316.17018649192369</v>
      </c>
    </row>
    <row r="939" spans="1:7">
      <c r="A939" s="36" t="s">
        <v>2894</v>
      </c>
      <c r="B939" s="402" t="s">
        <v>6938</v>
      </c>
      <c r="C939" s="1135" t="s">
        <v>6318</v>
      </c>
      <c r="D939" s="1985">
        <f>сводн.данные!N944</f>
        <v>3978.3863566353984</v>
      </c>
      <c r="E939" s="1849">
        <v>3678.5615899453251</v>
      </c>
      <c r="F939" s="1758">
        <v>1310</v>
      </c>
      <c r="G939" s="1758">
        <f t="shared" si="15"/>
        <v>299.82476669007337</v>
      </c>
    </row>
    <row r="940" spans="1:7" ht="34.5" customHeight="1">
      <c r="A940" s="36" t="s">
        <v>2896</v>
      </c>
      <c r="B940" s="402" t="s">
        <v>6939</v>
      </c>
      <c r="C940" s="1135" t="s">
        <v>6318</v>
      </c>
      <c r="D940" s="1985">
        <f>сводн.данные!N945</f>
        <v>22840.655688315641</v>
      </c>
      <c r="E940" s="1849">
        <v>21520.139583792792</v>
      </c>
      <c r="F940" s="1758">
        <v>0</v>
      </c>
      <c r="G940" s="1758">
        <f t="shared" si="15"/>
        <v>1320.5161045228488</v>
      </c>
    </row>
    <row r="941" spans="1:7">
      <c r="A941" s="36" t="s">
        <v>2898</v>
      </c>
      <c r="B941" s="403" t="s">
        <v>6940</v>
      </c>
      <c r="C941" s="1135" t="s">
        <v>6318</v>
      </c>
      <c r="D941" s="1985">
        <f>сводн.данные!N946</f>
        <v>4867.4639036149592</v>
      </c>
      <c r="E941" s="1849">
        <v>4535.1249165639329</v>
      </c>
      <c r="F941" s="1758">
        <v>1425</v>
      </c>
      <c r="G941" s="1758">
        <f t="shared" si="15"/>
        <v>332.33898705102638</v>
      </c>
    </row>
    <row r="942" spans="1:7" ht="30">
      <c r="A942" s="36" t="s">
        <v>2899</v>
      </c>
      <c r="B942" s="403" t="s">
        <v>6941</v>
      </c>
      <c r="C942" s="1135" t="s">
        <v>6318</v>
      </c>
      <c r="D942" s="1985">
        <f>сводн.данные!N947</f>
        <v>22165.65674127057</v>
      </c>
      <c r="E942" s="1849">
        <v>21053.569987114424</v>
      </c>
      <c r="F942" s="1758">
        <v>11940</v>
      </c>
      <c r="G942" s="1758">
        <f t="shared" si="15"/>
        <v>1112.0867541561456</v>
      </c>
    </row>
    <row r="943" spans="1:7">
      <c r="A943" s="36" t="s">
        <v>2901</v>
      </c>
      <c r="B943" s="403" t="s">
        <v>6942</v>
      </c>
      <c r="C943" s="1135" t="s">
        <v>6318</v>
      </c>
      <c r="D943" s="1985">
        <f>сводн.данные!N948</f>
        <v>13735.013894413529</v>
      </c>
      <c r="E943" s="1849">
        <v>10849.167218172513</v>
      </c>
      <c r="F943" s="1758">
        <v>1745</v>
      </c>
      <c r="G943" s="1758">
        <f t="shared" si="15"/>
        <v>2885.8466762410153</v>
      </c>
    </row>
    <row r="944" spans="1:7" ht="35.25" customHeight="1">
      <c r="A944" s="36" t="s">
        <v>2903</v>
      </c>
      <c r="B944" s="402" t="s">
        <v>6943</v>
      </c>
      <c r="C944" s="1135" t="s">
        <v>6318</v>
      </c>
      <c r="D944" s="1985">
        <f>сводн.данные!N949</f>
        <v>28429.396685901269</v>
      </c>
      <c r="E944" s="1849">
        <v>26308.536864069523</v>
      </c>
      <c r="F944" s="1758">
        <v>0</v>
      </c>
      <c r="G944" s="1758">
        <f t="shared" si="15"/>
        <v>2120.8598218317456</v>
      </c>
    </row>
    <row r="945" spans="1:7">
      <c r="A945" s="49" t="s">
        <v>2905</v>
      </c>
      <c r="B945" s="403" t="s">
        <v>6919</v>
      </c>
      <c r="C945" s="1135" t="s">
        <v>6318</v>
      </c>
      <c r="D945" s="1985">
        <f>сводн.данные!N950</f>
        <v>13838.179992811492</v>
      </c>
      <c r="E945" s="1849">
        <v>13799.511382213837</v>
      </c>
      <c r="F945" s="1758">
        <v>0</v>
      </c>
      <c r="G945" s="1758">
        <f t="shared" si="15"/>
        <v>38.668610597655061</v>
      </c>
    </row>
    <row r="946" spans="1:7" ht="30">
      <c r="A946" s="36" t="s">
        <v>2906</v>
      </c>
      <c r="B946" s="406" t="s">
        <v>6972</v>
      </c>
      <c r="C946" s="1135" t="s">
        <v>6318</v>
      </c>
      <c r="D946" s="1985">
        <f>сводн.данные!N951</f>
        <v>26860.968429808403</v>
      </c>
      <c r="E946" s="1849">
        <v>20500.408662750186</v>
      </c>
      <c r="F946" s="1758">
        <v>0</v>
      </c>
      <c r="G946" s="1758">
        <f t="shared" si="15"/>
        <v>6360.5597670582174</v>
      </c>
    </row>
    <row r="947" spans="1:7" ht="28.5">
      <c r="A947" s="43" t="s">
        <v>2908</v>
      </c>
      <c r="B947" s="967" t="s">
        <v>6945</v>
      </c>
      <c r="C947" s="1920"/>
      <c r="D947" s="1987"/>
      <c r="E947" s="1737"/>
      <c r="F947" s="1759"/>
      <c r="G947" s="1759"/>
    </row>
    <row r="948" spans="1:7">
      <c r="A948" s="36" t="s">
        <v>2910</v>
      </c>
      <c r="B948" s="408" t="s">
        <v>6607</v>
      </c>
      <c r="C948" s="1135" t="s">
        <v>6318</v>
      </c>
      <c r="D948" s="1985">
        <f>сводн.данные!N953</f>
        <v>1089.1362146201438</v>
      </c>
      <c r="E948" s="1849">
        <v>1003.1076893472417</v>
      </c>
      <c r="F948" s="1758">
        <v>285</v>
      </c>
      <c r="G948" s="1758">
        <f t="shared" si="15"/>
        <v>86.028525272902129</v>
      </c>
    </row>
    <row r="949" spans="1:7">
      <c r="A949" s="36" t="s">
        <v>2911</v>
      </c>
      <c r="B949" s="402" t="s">
        <v>6521</v>
      </c>
      <c r="C949" s="1135" t="s">
        <v>6318</v>
      </c>
      <c r="D949" s="1985">
        <f>сводн.данные!N954</f>
        <v>3237.0131216291807</v>
      </c>
      <c r="E949" s="1849">
        <v>2985.0345188247325</v>
      </c>
      <c r="F949" s="1758">
        <v>745</v>
      </c>
      <c r="G949" s="1758">
        <f t="shared" si="15"/>
        <v>251.9786028044482</v>
      </c>
    </row>
    <row r="950" spans="1:7">
      <c r="A950" s="36" t="s">
        <v>2913</v>
      </c>
      <c r="B950" s="402" t="s">
        <v>6713</v>
      </c>
      <c r="C950" s="1135" t="s">
        <v>6318</v>
      </c>
      <c r="D950" s="1985">
        <f>сводн.данные!N955</f>
        <v>3362.156499675044</v>
      </c>
      <c r="E950" s="1849">
        <v>3089.0152874387409</v>
      </c>
      <c r="F950" s="1758">
        <v>1500</v>
      </c>
      <c r="G950" s="1758">
        <f t="shared" si="15"/>
        <v>273.14121223630309</v>
      </c>
    </row>
    <row r="951" spans="1:7">
      <c r="A951" s="36" t="s">
        <v>2915</v>
      </c>
      <c r="B951" s="402" t="s">
        <v>6719</v>
      </c>
      <c r="C951" s="1135" t="s">
        <v>6318</v>
      </c>
      <c r="D951" s="1985">
        <f>сводн.данные!N956</f>
        <v>3650.193295293785</v>
      </c>
      <c r="E951" s="1849">
        <v>3394.5545201075934</v>
      </c>
      <c r="F951" s="1758">
        <v>1500</v>
      </c>
      <c r="G951" s="1758">
        <f t="shared" si="15"/>
        <v>255.63877518619165</v>
      </c>
    </row>
    <row r="952" spans="1:7">
      <c r="A952" s="36" t="s">
        <v>2916</v>
      </c>
      <c r="B952" s="402" t="s">
        <v>6877</v>
      </c>
      <c r="C952" s="1135" t="s">
        <v>6318</v>
      </c>
      <c r="D952" s="1985">
        <f>сводн.данные!N957</f>
        <v>3958.8087269946836</v>
      </c>
      <c r="E952" s="1849">
        <v>3167.912211058413</v>
      </c>
      <c r="F952" s="1758">
        <v>1500</v>
      </c>
      <c r="G952" s="1758">
        <f t="shared" si="15"/>
        <v>790.89651593627059</v>
      </c>
    </row>
    <row r="953" spans="1:7">
      <c r="A953" s="36" t="s">
        <v>2917</v>
      </c>
      <c r="B953" s="402" t="s">
        <v>6878</v>
      </c>
      <c r="C953" s="1135" t="s">
        <v>6318</v>
      </c>
      <c r="D953" s="1985">
        <f>сводн.данные!N958</f>
        <v>3462.9807269946837</v>
      </c>
      <c r="E953" s="1849">
        <v>3167.912211058413</v>
      </c>
      <c r="F953" s="1758">
        <v>1500</v>
      </c>
      <c r="G953" s="1758">
        <f t="shared" si="15"/>
        <v>295.06851593627061</v>
      </c>
    </row>
    <row r="954" spans="1:7">
      <c r="A954" s="36" t="s">
        <v>2918</v>
      </c>
      <c r="B954" s="402" t="s">
        <v>6946</v>
      </c>
      <c r="C954" s="1135" t="s">
        <v>6318</v>
      </c>
      <c r="D954" s="1985">
        <f>сводн.данные!N959</f>
        <v>4138.3558089536045</v>
      </c>
      <c r="E954" s="1849">
        <v>3815.0029819174297</v>
      </c>
      <c r="F954" s="1758">
        <v>1440</v>
      </c>
      <c r="G954" s="1758">
        <f t="shared" si="15"/>
        <v>323.35282703617486</v>
      </c>
    </row>
    <row r="955" spans="1:7">
      <c r="A955" s="36" t="s">
        <v>2920</v>
      </c>
      <c r="B955" s="402" t="s">
        <v>6890</v>
      </c>
      <c r="C955" s="1135" t="s">
        <v>6318</v>
      </c>
      <c r="D955" s="1985">
        <f>сводн.данные!N960</f>
        <v>3866.6682679741443</v>
      </c>
      <c r="E955" s="1849">
        <v>3595.2575964879215</v>
      </c>
      <c r="F955" s="1758">
        <v>1500</v>
      </c>
      <c r="G955" s="1758">
        <f t="shared" si="15"/>
        <v>271.41067148622278</v>
      </c>
    </row>
    <row r="956" spans="1:7">
      <c r="A956" s="36" t="s">
        <v>2922</v>
      </c>
      <c r="B956" s="402" t="s">
        <v>6880</v>
      </c>
      <c r="C956" s="1135" t="s">
        <v>6318</v>
      </c>
      <c r="D956" s="1985">
        <f>сводн.данные!N961</f>
        <v>3568.5690679741442</v>
      </c>
      <c r="E956" s="1849">
        <v>3334.8575964879219</v>
      </c>
      <c r="F956" s="1758">
        <v>1500</v>
      </c>
      <c r="G956" s="1758">
        <f t="shared" si="15"/>
        <v>233.71147148622231</v>
      </c>
    </row>
    <row r="957" spans="1:7">
      <c r="A957" s="36" t="s">
        <v>2923</v>
      </c>
      <c r="B957" s="402" t="s">
        <v>6881</v>
      </c>
      <c r="C957" s="1135" t="s">
        <v>6318</v>
      </c>
      <c r="D957" s="1985">
        <f>сводн.данные!N962</f>
        <v>3956.176608953605</v>
      </c>
      <c r="E957" s="1849">
        <v>3746.1229819174305</v>
      </c>
      <c r="F957" s="1758">
        <v>1185</v>
      </c>
      <c r="G957" s="1758">
        <f t="shared" si="15"/>
        <v>210.05362703617448</v>
      </c>
    </row>
    <row r="958" spans="1:7" ht="30">
      <c r="A958" s="36" t="s">
        <v>2924</v>
      </c>
      <c r="B958" s="402" t="s">
        <v>6903</v>
      </c>
      <c r="C958" s="1135" t="s">
        <v>6318</v>
      </c>
      <c r="D958" s="1985">
        <f>сводн.данные!N963</f>
        <v>3566.4498679741446</v>
      </c>
      <c r="E958" s="1849">
        <v>3298.9775964879218</v>
      </c>
      <c r="F958" s="1758">
        <v>1620</v>
      </c>
      <c r="G958" s="1758">
        <f t="shared" si="15"/>
        <v>267.47227148622278</v>
      </c>
    </row>
    <row r="959" spans="1:7">
      <c r="A959" s="36" t="s">
        <v>2926</v>
      </c>
      <c r="B959" s="402" t="s">
        <v>6888</v>
      </c>
      <c r="C959" s="1135" t="s">
        <v>6318</v>
      </c>
      <c r="D959" s="1985">
        <f>сводн.данные!N964</f>
        <v>4207.5791226134252</v>
      </c>
      <c r="E959" s="1849">
        <v>4008.6514437272658</v>
      </c>
      <c r="F959" s="1758">
        <v>0</v>
      </c>
      <c r="G959" s="1758">
        <f t="shared" si="15"/>
        <v>198.92767888615936</v>
      </c>
    </row>
    <row r="960" spans="1:7">
      <c r="A960" s="36" t="s">
        <v>2928</v>
      </c>
      <c r="B960" s="402" t="s">
        <v>6886</v>
      </c>
      <c r="C960" s="1135" t="s">
        <v>6318</v>
      </c>
      <c r="D960" s="1985">
        <f>сводн.данные!N965</f>
        <v>3666.9932952937852</v>
      </c>
      <c r="E960" s="1849">
        <v>3411.3545201075931</v>
      </c>
      <c r="F960" s="1758">
        <v>1500</v>
      </c>
      <c r="G960" s="1758">
        <f t="shared" si="15"/>
        <v>255.63877518619211</v>
      </c>
    </row>
    <row r="961" spans="1:7">
      <c r="A961" s="36" t="s">
        <v>2929</v>
      </c>
      <c r="B961" s="402" t="s">
        <v>6900</v>
      </c>
      <c r="C961" s="1135" t="s">
        <v>6318</v>
      </c>
      <c r="D961" s="1985">
        <f>сводн.данные!N966</f>
        <v>3102.8966993864992</v>
      </c>
      <c r="E961" s="1849">
        <v>2978.0214401993962</v>
      </c>
      <c r="F961" s="1758">
        <v>1500</v>
      </c>
      <c r="G961" s="1758">
        <f t="shared" si="15"/>
        <v>124.87525918710298</v>
      </c>
    </row>
    <row r="962" spans="1:7">
      <c r="A962" s="36" t="s">
        <v>2930</v>
      </c>
      <c r="B962" s="402" t="s">
        <v>6891</v>
      </c>
      <c r="C962" s="1135" t="s">
        <v>6318</v>
      </c>
      <c r="D962" s="1985">
        <f>сводн.данные!N967</f>
        <v>3320.405645035763</v>
      </c>
      <c r="E962" s="1849">
        <v>2978.0214401993962</v>
      </c>
      <c r="F962" s="1758">
        <v>1500</v>
      </c>
      <c r="G962" s="1758">
        <f t="shared" si="15"/>
        <v>342.38420483636673</v>
      </c>
    </row>
    <row r="963" spans="1:7">
      <c r="A963" s="36" t="s">
        <v>2931</v>
      </c>
      <c r="B963" s="402" t="s">
        <v>6892</v>
      </c>
      <c r="C963" s="1135" t="s">
        <v>6318</v>
      </c>
      <c r="D963" s="1985">
        <f>сводн.данные!N968</f>
        <v>3687.1315816339638</v>
      </c>
      <c r="E963" s="1849">
        <v>3461.3060582977578</v>
      </c>
      <c r="F963" s="1758">
        <v>0</v>
      </c>
      <c r="G963" s="1758">
        <f t="shared" si="15"/>
        <v>225.82552333620606</v>
      </c>
    </row>
    <row r="964" spans="1:7">
      <c r="A964" s="36" t="s">
        <v>2933</v>
      </c>
      <c r="B964" s="402" t="s">
        <v>6712</v>
      </c>
      <c r="C964" s="1135" t="s">
        <v>6318</v>
      </c>
      <c r="D964" s="1985">
        <f>сводн.данные!N969</f>
        <v>3317.9359313759433</v>
      </c>
      <c r="E964" s="1849">
        <v>3005.3649783895598</v>
      </c>
      <c r="F964" s="1758">
        <v>1170</v>
      </c>
      <c r="G964" s="1758">
        <f t="shared" si="15"/>
        <v>312.57095298638342</v>
      </c>
    </row>
    <row r="965" spans="1:7">
      <c r="A965" s="36" t="s">
        <v>2935</v>
      </c>
      <c r="B965" s="402" t="s">
        <v>6947</v>
      </c>
      <c r="C965" s="1135" t="s">
        <v>6318</v>
      </c>
      <c r="D965" s="1985">
        <f>сводн.данные!N970</f>
        <v>3866.6682679741443</v>
      </c>
      <c r="E965" s="1849">
        <v>3595.2575964879215</v>
      </c>
      <c r="F965" s="1758">
        <v>0</v>
      </c>
      <c r="G965" s="1758">
        <f t="shared" si="15"/>
        <v>271.41067148622278</v>
      </c>
    </row>
    <row r="966" spans="1:7">
      <c r="A966" s="36" t="s">
        <v>2937</v>
      </c>
      <c r="B966" s="402" t="s">
        <v>6897</v>
      </c>
      <c r="C966" s="1135" t="s">
        <v>6318</v>
      </c>
      <c r="D966" s="1985">
        <f>сводн.данные!N971</f>
        <v>3285.0472406545041</v>
      </c>
      <c r="E966" s="1849">
        <v>3033.3606728682489</v>
      </c>
      <c r="F966" s="1758">
        <v>1500</v>
      </c>
      <c r="G966" s="1758">
        <f t="shared" si="15"/>
        <v>251.68656778625518</v>
      </c>
    </row>
    <row r="967" spans="1:7">
      <c r="A967" s="36" t="s">
        <v>2938</v>
      </c>
      <c r="B967" s="402" t="s">
        <v>6882</v>
      </c>
      <c r="C967" s="1135" t="s">
        <v>6318</v>
      </c>
      <c r="D967" s="1985">
        <f>сводн.данные!N972</f>
        <v>3803.7690679741445</v>
      </c>
      <c r="E967" s="1849">
        <v>3570.0575964879217</v>
      </c>
      <c r="F967" s="1758">
        <v>1500</v>
      </c>
      <c r="G967" s="1758">
        <f t="shared" si="15"/>
        <v>233.71147148622276</v>
      </c>
    </row>
    <row r="968" spans="1:7">
      <c r="A968" s="36" t="s">
        <v>2939</v>
      </c>
      <c r="B968" s="402" t="s">
        <v>6948</v>
      </c>
      <c r="C968" s="1135" t="s">
        <v>6318</v>
      </c>
      <c r="D968" s="1985">
        <f>сводн.данные!N973</f>
        <v>3449.0088494170222</v>
      </c>
      <c r="E968" s="1849">
        <v>3089.1222075305432</v>
      </c>
      <c r="F968" s="1758">
        <v>1500</v>
      </c>
      <c r="G968" s="1758">
        <f t="shared" si="15"/>
        <v>359.88664188647908</v>
      </c>
    </row>
    <row r="969" spans="1:7">
      <c r="A969" s="36" t="s">
        <v>2941</v>
      </c>
      <c r="B969" s="402" t="s">
        <v>6883</v>
      </c>
      <c r="C969" s="1135" t="s">
        <v>6318</v>
      </c>
      <c r="D969" s="1985">
        <f>сводн.данные!N974</f>
        <v>3803.7690679741445</v>
      </c>
      <c r="E969" s="1849">
        <v>3109.8575964879219</v>
      </c>
      <c r="F969" s="1758">
        <v>1160</v>
      </c>
      <c r="G969" s="1758">
        <f t="shared" si="15"/>
        <v>693.91147148622258</v>
      </c>
    </row>
    <row r="970" spans="1:7">
      <c r="A970" s="36" t="s">
        <v>2942</v>
      </c>
      <c r="B970" s="402" t="s">
        <v>6899</v>
      </c>
      <c r="C970" s="1135" t="s">
        <v>6318</v>
      </c>
      <c r="D970" s="1985">
        <f>сводн.данные!N975</f>
        <v>4296.1290679741451</v>
      </c>
      <c r="E970" s="1849">
        <v>3841.0175964879218</v>
      </c>
      <c r="F970" s="1758">
        <v>1175</v>
      </c>
      <c r="G970" s="1758">
        <f t="shared" si="15"/>
        <v>455.11147148622331</v>
      </c>
    </row>
    <row r="971" spans="1:7">
      <c r="A971" s="36" t="s">
        <v>2944</v>
      </c>
      <c r="B971" s="402" t="s">
        <v>6949</v>
      </c>
      <c r="C971" s="1135" t="s">
        <v>6318</v>
      </c>
      <c r="D971" s="1985">
        <f>сводн.данные!N976</f>
        <v>3447.0810679741444</v>
      </c>
      <c r="E971" s="1849">
        <v>3215.4095964879216</v>
      </c>
      <c r="F971" s="1758">
        <v>1640</v>
      </c>
      <c r="G971" s="1758">
        <f t="shared" si="15"/>
        <v>231.6714714862228</v>
      </c>
    </row>
    <row r="972" spans="1:7">
      <c r="A972" s="36" t="s">
        <v>2946</v>
      </c>
      <c r="B972" s="402" t="s">
        <v>6901</v>
      </c>
      <c r="C972" s="1135" t="s">
        <v>6318</v>
      </c>
      <c r="D972" s="1985">
        <f>сводн.данные!N977</f>
        <v>3885.3334296349522</v>
      </c>
      <c r="E972" s="1849">
        <v>3059.3094411615425</v>
      </c>
      <c r="F972" s="1758">
        <v>935</v>
      </c>
      <c r="G972" s="1758">
        <f t="shared" si="15"/>
        <v>826.02398847340964</v>
      </c>
    </row>
    <row r="973" spans="1:7">
      <c r="A973" s="36" t="s">
        <v>2948</v>
      </c>
      <c r="B973" s="402" t="s">
        <v>6717</v>
      </c>
      <c r="C973" s="1135" t="s">
        <v>6318</v>
      </c>
      <c r="D973" s="1985">
        <f>сводн.данные!N978</f>
        <v>3578.6686457314631</v>
      </c>
      <c r="E973" s="1849">
        <v>3227.5245178625855</v>
      </c>
      <c r="F973" s="1758">
        <v>1260</v>
      </c>
      <c r="G973" s="1758">
        <f t="shared" si="15"/>
        <v>351.1441278688776</v>
      </c>
    </row>
    <row r="974" spans="1:7">
      <c r="A974" s="36" t="s">
        <v>2950</v>
      </c>
      <c r="B974" s="402" t="s">
        <v>6894</v>
      </c>
      <c r="C974" s="1135" t="s">
        <v>6318</v>
      </c>
      <c r="D974" s="1985">
        <f>сводн.данные!N979</f>
        <v>3355.0093223248809</v>
      </c>
      <c r="E974" s="1849">
        <v>3245.3075964879217</v>
      </c>
      <c r="F974" s="1758">
        <v>710</v>
      </c>
      <c r="G974" s="1758">
        <f t="shared" si="15"/>
        <v>109.70172583695921</v>
      </c>
    </row>
    <row r="975" spans="1:7">
      <c r="A975" s="36" t="s">
        <v>2952</v>
      </c>
      <c r="B975" s="402" t="s">
        <v>6950</v>
      </c>
      <c r="C975" s="1135" t="s">
        <v>6318</v>
      </c>
      <c r="D975" s="1985">
        <f>сводн.данные!N980</f>
        <v>3800.5290679741447</v>
      </c>
      <c r="E975" s="1849">
        <v>3570.0575964879217</v>
      </c>
      <c r="F975" s="1758">
        <v>0</v>
      </c>
      <c r="G975" s="1758">
        <f t="shared" si="15"/>
        <v>230.47147148622298</v>
      </c>
    </row>
    <row r="976" spans="1:7">
      <c r="A976" s="36" t="s">
        <v>2954</v>
      </c>
      <c r="B976" s="402" t="s">
        <v>6902</v>
      </c>
      <c r="C976" s="1135" t="s">
        <v>6318</v>
      </c>
      <c r="D976" s="1985">
        <f>сводн.данные!N981</f>
        <v>3798.7393223248814</v>
      </c>
      <c r="E976" s="1849">
        <v>3689.0375964879217</v>
      </c>
      <c r="F976" s="1758">
        <v>1025</v>
      </c>
      <c r="G976" s="1758">
        <f t="shared" si="15"/>
        <v>109.70172583695967</v>
      </c>
    </row>
    <row r="977" spans="1:7">
      <c r="A977" s="36" t="s">
        <v>2955</v>
      </c>
      <c r="B977" s="402" t="s">
        <v>6951</v>
      </c>
      <c r="C977" s="1135" t="s">
        <v>6318</v>
      </c>
      <c r="D977" s="1985">
        <f>сводн.данные!N982</f>
        <v>4158.5591226134256</v>
      </c>
      <c r="E977" s="1849">
        <v>3959.6314437272667</v>
      </c>
      <c r="F977" s="1758">
        <v>1500</v>
      </c>
      <c r="G977" s="1758">
        <f t="shared" si="15"/>
        <v>198.9276788861589</v>
      </c>
    </row>
    <row r="978" spans="1:7">
      <c r="A978" s="36" t="s">
        <v>2957</v>
      </c>
      <c r="B978" s="402" t="s">
        <v>6952</v>
      </c>
      <c r="C978" s="1135" t="s">
        <v>6318</v>
      </c>
      <c r="D978" s="1985">
        <f>сводн.данные!N983</f>
        <v>3920.8903726325175</v>
      </c>
      <c r="E978" s="1849">
        <v>3611.1876816500699</v>
      </c>
      <c r="F978" s="1758">
        <v>0</v>
      </c>
      <c r="G978" s="1758">
        <f t="shared" si="15"/>
        <v>309.70269098244762</v>
      </c>
    </row>
    <row r="979" spans="1:7">
      <c r="A979" s="36" t="s">
        <v>2959</v>
      </c>
      <c r="B979" s="403" t="s">
        <v>6912</v>
      </c>
      <c r="C979" s="1135" t="s">
        <v>6318</v>
      </c>
      <c r="D979" s="1985">
        <f>сводн.данные!N984</f>
        <v>3864.7651047520035</v>
      </c>
      <c r="E979" s="1849">
        <v>3630.6010504402284</v>
      </c>
      <c r="F979" s="1758">
        <v>0</v>
      </c>
      <c r="G979" s="1758">
        <f t="shared" si="15"/>
        <v>234.16405431177509</v>
      </c>
    </row>
    <row r="980" spans="1:7">
      <c r="A980" s="36" t="s">
        <v>2960</v>
      </c>
      <c r="B980" s="403" t="s">
        <v>6953</v>
      </c>
      <c r="C980" s="1135" t="s">
        <v>6318</v>
      </c>
      <c r="D980" s="1985">
        <f>сводн.данные!N985</f>
        <v>3739.3921223248813</v>
      </c>
      <c r="E980" s="1849">
        <v>3607.9175964879219</v>
      </c>
      <c r="F980" s="1758">
        <v>835</v>
      </c>
      <c r="G980" s="1758">
        <f t="shared" si="15"/>
        <v>131.4745258369594</v>
      </c>
    </row>
    <row r="981" spans="1:7">
      <c r="A981" s="36" t="s">
        <v>2962</v>
      </c>
      <c r="B981" s="403" t="s">
        <v>6954</v>
      </c>
      <c r="C981" s="1135" t="s">
        <v>6318</v>
      </c>
      <c r="D981" s="1985">
        <f>сводн.данные!N986</f>
        <v>3426.0691614036259</v>
      </c>
      <c r="E981" s="1849">
        <v>2987.1218970060709</v>
      </c>
      <c r="F981" s="1758">
        <v>0</v>
      </c>
      <c r="G981" s="1758">
        <f t="shared" si="15"/>
        <v>438.94726439755505</v>
      </c>
    </row>
    <row r="982" spans="1:7">
      <c r="A982" s="36" t="s">
        <v>2963</v>
      </c>
      <c r="B982" s="403" t="s">
        <v>6942</v>
      </c>
      <c r="C982" s="1135" t="s">
        <v>6318</v>
      </c>
      <c r="D982" s="1985">
        <f>сводн.данные!N987</f>
        <v>12876.6083042682</v>
      </c>
      <c r="E982" s="1849">
        <v>10800.017711066226</v>
      </c>
      <c r="F982" s="1758">
        <v>0</v>
      </c>
      <c r="G982" s="1758">
        <f t="shared" si="15"/>
        <v>2076.5905932019741</v>
      </c>
    </row>
    <row r="983" spans="1:7">
      <c r="A983" s="36" t="s">
        <v>2964</v>
      </c>
      <c r="B983" s="406" t="s">
        <v>6955</v>
      </c>
      <c r="C983" s="1135" t="s">
        <v>6318</v>
      </c>
      <c r="D983" s="1985">
        <f>сводн.данные!N988</f>
        <v>10595.245694730769</v>
      </c>
      <c r="E983" s="1849">
        <v>9502.0302397490232</v>
      </c>
      <c r="F983" s="1758">
        <v>0</v>
      </c>
      <c r="G983" s="1758">
        <f t="shared" si="15"/>
        <v>1093.215454981746</v>
      </c>
    </row>
    <row r="984" spans="1:7" ht="28.5">
      <c r="A984" s="43" t="s">
        <v>2966</v>
      </c>
      <c r="B984" s="967" t="s">
        <v>6956</v>
      </c>
      <c r="C984" s="1920"/>
      <c r="D984" s="1987"/>
      <c r="E984" s="1737"/>
      <c r="F984" s="1759"/>
      <c r="G984" s="1759"/>
    </row>
    <row r="985" spans="1:7">
      <c r="A985" s="36" t="s">
        <v>2968</v>
      </c>
      <c r="B985" s="408" t="s">
        <v>6607</v>
      </c>
      <c r="C985" s="1135" t="s">
        <v>6318</v>
      </c>
      <c r="D985" s="1985">
        <f>сводн.данные!N990</f>
        <v>980.22259315812937</v>
      </c>
      <c r="E985" s="1849">
        <v>902.79692041251769</v>
      </c>
      <c r="F985" s="1758">
        <v>480</v>
      </c>
      <c r="G985" s="1758">
        <f t="shared" si="15"/>
        <v>77.425672745611678</v>
      </c>
    </row>
    <row r="986" spans="1:7">
      <c r="A986" s="36" t="s">
        <v>2969</v>
      </c>
      <c r="B986" s="402" t="s">
        <v>6717</v>
      </c>
      <c r="C986" s="1135" t="s">
        <v>6318</v>
      </c>
      <c r="D986" s="1985">
        <f>сводн.данные!N991</f>
        <v>3738.439077924485</v>
      </c>
      <c r="E986" s="1849">
        <v>3574.5506712646716</v>
      </c>
      <c r="F986" s="1758">
        <v>990</v>
      </c>
      <c r="G986" s="1758">
        <f t="shared" si="15"/>
        <v>163.88840665981343</v>
      </c>
    </row>
    <row r="987" spans="1:7">
      <c r="A987" s="36" t="s">
        <v>2970</v>
      </c>
      <c r="B987" s="402" t="s">
        <v>6901</v>
      </c>
      <c r="C987" s="1135" t="s">
        <v>6318</v>
      </c>
      <c r="D987" s="1985">
        <f>сводн.данные!N992</f>
        <v>3685.8989749956722</v>
      </c>
      <c r="E987" s="1849">
        <v>3410.7859939221976</v>
      </c>
      <c r="F987" s="1758">
        <v>856</v>
      </c>
      <c r="G987" s="1758">
        <f t="shared" si="15"/>
        <v>275.11298107347466</v>
      </c>
    </row>
    <row r="988" spans="1:7">
      <c r="A988" s="36" t="s">
        <v>2971</v>
      </c>
      <c r="B988" s="402" t="s">
        <v>6957</v>
      </c>
      <c r="C988" s="1135" t="s">
        <v>6318</v>
      </c>
      <c r="D988" s="1985">
        <f>сводн.данные!N993</f>
        <v>3409.4830286507076</v>
      </c>
      <c r="E988" s="1849">
        <v>3200.9945162590084</v>
      </c>
      <c r="F988" s="1758">
        <v>1500</v>
      </c>
      <c r="G988" s="1758">
        <f t="shared" si="15"/>
        <v>208.48851239169926</v>
      </c>
    </row>
    <row r="989" spans="1:7">
      <c r="A989" s="36" t="s">
        <v>2973</v>
      </c>
      <c r="B989" s="402" t="s">
        <v>6899</v>
      </c>
      <c r="C989" s="1135" t="s">
        <v>6318</v>
      </c>
      <c r="D989" s="1985">
        <f>сводн.данные!N994</f>
        <v>3985.1313928570939</v>
      </c>
      <c r="E989" s="1849">
        <v>3560.1299052163877</v>
      </c>
      <c r="F989" s="1758">
        <v>1175</v>
      </c>
      <c r="G989" s="1758">
        <f t="shared" si="15"/>
        <v>425.00148764070627</v>
      </c>
    </row>
    <row r="990" spans="1:7">
      <c r="A990" s="36" t="s">
        <v>2974</v>
      </c>
      <c r="B990" s="402" t="s">
        <v>6958</v>
      </c>
      <c r="C990" s="1135" t="s">
        <v>6318</v>
      </c>
      <c r="D990" s="1985">
        <f>сводн.данные!N995</f>
        <v>3422.571392857094</v>
      </c>
      <c r="E990" s="1849">
        <v>3218.9699052163874</v>
      </c>
      <c r="F990" s="1758">
        <v>1500</v>
      </c>
      <c r="G990" s="1758">
        <f t="shared" si="15"/>
        <v>203.60148764070664</v>
      </c>
    </row>
    <row r="991" spans="1:7">
      <c r="A991" s="36" t="s">
        <v>2976</v>
      </c>
      <c r="B991" s="402" t="s">
        <v>6712</v>
      </c>
      <c r="C991" s="1135" t="s">
        <v>6318</v>
      </c>
      <c r="D991" s="1985">
        <f>сводн.данные!N996</f>
        <v>3463.154093325295</v>
      </c>
      <c r="E991" s="1849">
        <v>3139.1126703025257</v>
      </c>
      <c r="F991" s="1758">
        <v>0</v>
      </c>
      <c r="G991" s="1758">
        <f t="shared" si="15"/>
        <v>324.04142302276932</v>
      </c>
    </row>
    <row r="992" spans="1:7">
      <c r="A992" s="36" t="s">
        <v>2977</v>
      </c>
      <c r="B992" s="402" t="s">
        <v>6900</v>
      </c>
      <c r="C992" s="1135" t="s">
        <v>6318</v>
      </c>
      <c r="D992" s="1985">
        <f>сводн.данные!N997</f>
        <v>3580.6070520812118</v>
      </c>
      <c r="E992" s="1849">
        <v>3472.339134998801</v>
      </c>
      <c r="F992" s="1758">
        <v>1500</v>
      </c>
      <c r="G992" s="1758">
        <f t="shared" si="15"/>
        <v>108.2679170824108</v>
      </c>
    </row>
    <row r="993" spans="1:7">
      <c r="A993" s="36" t="s">
        <v>2978</v>
      </c>
      <c r="B993" s="402" t="s">
        <v>6880</v>
      </c>
      <c r="C993" s="1135" t="s">
        <v>6318</v>
      </c>
      <c r="D993" s="1985">
        <f>сводн.данные!N998</f>
        <v>3550.4167977304751</v>
      </c>
      <c r="E993" s="1849">
        <v>3318.1391349988007</v>
      </c>
      <c r="F993" s="1758">
        <v>1500</v>
      </c>
      <c r="G993" s="1758">
        <f t="shared" si="15"/>
        <v>232.27766273167435</v>
      </c>
    </row>
    <row r="994" spans="1:7">
      <c r="A994" s="36" t="s">
        <v>2979</v>
      </c>
      <c r="B994" s="402" t="s">
        <v>6877</v>
      </c>
      <c r="C994" s="1135" t="s">
        <v>6318</v>
      </c>
      <c r="D994" s="1985">
        <f>сводн.данные!N999</f>
        <v>3331.7367808532981</v>
      </c>
      <c r="E994" s="1849">
        <v>3171.851748607146</v>
      </c>
      <c r="F994" s="1758">
        <v>1500</v>
      </c>
      <c r="G994" s="1758">
        <f t="shared" si="15"/>
        <v>159.88503224615215</v>
      </c>
    </row>
    <row r="995" spans="1:7">
      <c r="A995" s="36" t="s">
        <v>2980</v>
      </c>
      <c r="B995" s="402" t="s">
        <v>6902</v>
      </c>
      <c r="C995" s="1135" t="s">
        <v>6318</v>
      </c>
      <c r="D995" s="1985">
        <f>сводн.данные!N1000</f>
        <v>3490.150728182507</v>
      </c>
      <c r="E995" s="1849">
        <v>3404.8237511728703</v>
      </c>
      <c r="F995" s="1758">
        <v>1025</v>
      </c>
      <c r="G995" s="1758">
        <f t="shared" si="15"/>
        <v>85.326977009636721</v>
      </c>
    </row>
    <row r="996" spans="1:7">
      <c r="A996" s="36" t="s">
        <v>2981</v>
      </c>
      <c r="B996" s="402" t="s">
        <v>6947</v>
      </c>
      <c r="C996" s="1135" t="s">
        <v>6318</v>
      </c>
      <c r="D996" s="1985">
        <f>сводн.данные!N1001</f>
        <v>3495.1804738317705</v>
      </c>
      <c r="E996" s="1849">
        <v>3285.8437511728698</v>
      </c>
      <c r="F996" s="1758">
        <v>1055</v>
      </c>
      <c r="G996" s="1758">
        <f t="shared" si="15"/>
        <v>209.33672265890073</v>
      </c>
    </row>
    <row r="997" spans="1:7">
      <c r="A997" s="36" t="s">
        <v>2982</v>
      </c>
      <c r="B997" s="404" t="s">
        <v>6896</v>
      </c>
      <c r="C997" s="1135" t="s">
        <v>6318</v>
      </c>
      <c r="D997" s="1985">
        <f>сводн.данные!N1002</f>
        <v>3410.9404738317708</v>
      </c>
      <c r="E997" s="1849">
        <v>3204.8437511728698</v>
      </c>
      <c r="F997" s="1758">
        <v>1620</v>
      </c>
      <c r="G997" s="1758">
        <f t="shared" ref="G997:G1041" si="16">D997-E997</f>
        <v>206.09672265890094</v>
      </c>
    </row>
    <row r="998" spans="1:7">
      <c r="A998" s="36" t="s">
        <v>2984</v>
      </c>
      <c r="B998" s="402" t="s">
        <v>6521</v>
      </c>
      <c r="C998" s="1135" t="s">
        <v>6318</v>
      </c>
      <c r="D998" s="1985">
        <f>сводн.данные!N1003</f>
        <v>3668.2887808532978</v>
      </c>
      <c r="E998" s="1849">
        <v>3508.4037486071461</v>
      </c>
      <c r="F998" s="1758">
        <v>0</v>
      </c>
      <c r="G998" s="1758">
        <f t="shared" si="16"/>
        <v>159.8850322461517</v>
      </c>
    </row>
    <row r="999" spans="1:7">
      <c r="A999" s="36" t="s">
        <v>2985</v>
      </c>
      <c r="B999" s="402" t="s">
        <v>6951</v>
      </c>
      <c r="C999" s="1135" t="s">
        <v>6318</v>
      </c>
      <c r="D999" s="1985">
        <f>сводн.данные!N1004</f>
        <v>4104.1023118824178</v>
      </c>
      <c r="E999" s="1849">
        <v>3909.4760592599041</v>
      </c>
      <c r="F999" s="1758">
        <v>0</v>
      </c>
      <c r="G999" s="1758">
        <f t="shared" si="16"/>
        <v>194.62625262251368</v>
      </c>
    </row>
    <row r="1000" spans="1:7">
      <c r="A1000" s="36" t="s">
        <v>2986</v>
      </c>
      <c r="B1000" s="404" t="s">
        <v>6577</v>
      </c>
      <c r="C1000" s="1135" t="s">
        <v>6318</v>
      </c>
      <c r="D1000" s="1985">
        <f>сводн.данные!N1005</f>
        <v>2600.7849729390855</v>
      </c>
      <c r="E1000" s="1849">
        <v>2449.0535945636293</v>
      </c>
      <c r="F1000" s="1758">
        <v>1355</v>
      </c>
      <c r="G1000" s="1758">
        <f t="shared" si="16"/>
        <v>151.73137837545619</v>
      </c>
    </row>
    <row r="1001" spans="1:7">
      <c r="A1001" s="36" t="s">
        <v>2987</v>
      </c>
      <c r="B1001" s="404" t="s">
        <v>6576</v>
      </c>
      <c r="C1001" s="1135" t="s">
        <v>6318</v>
      </c>
      <c r="D1001" s="1985">
        <f>сводн.данные!N1006</f>
        <v>2722.5415013251286</v>
      </c>
      <c r="E1001" s="1849">
        <v>2530.2128613678015</v>
      </c>
      <c r="F1001" s="1758">
        <v>1045</v>
      </c>
      <c r="G1001" s="1758">
        <f t="shared" si="16"/>
        <v>192.32863995732714</v>
      </c>
    </row>
    <row r="1002" spans="1:7">
      <c r="A1002" s="36" t="s">
        <v>2988</v>
      </c>
      <c r="B1002" s="404" t="s">
        <v>6644</v>
      </c>
      <c r="C1002" s="1135" t="s">
        <v>6318</v>
      </c>
      <c r="D1002" s="1985">
        <f>сводн.данные!N1007</f>
        <v>4561.9640944832581</v>
      </c>
      <c r="E1002" s="1849">
        <v>3433.0097817803194</v>
      </c>
      <c r="F1002" s="1758">
        <v>1045</v>
      </c>
      <c r="G1002" s="1758">
        <f t="shared" si="16"/>
        <v>1128.9543127029388</v>
      </c>
    </row>
    <row r="1003" spans="1:7">
      <c r="A1003" s="36" t="s">
        <v>2990</v>
      </c>
      <c r="B1003" s="404" t="s">
        <v>6924</v>
      </c>
      <c r="C1003" s="1135" t="s">
        <v>6318</v>
      </c>
      <c r="D1003" s="1985">
        <f>сводн.данные!N1008</f>
        <v>3382.5037128188201</v>
      </c>
      <c r="E1003" s="1849">
        <v>2946.9975894321815</v>
      </c>
      <c r="F1003" s="1758">
        <v>0</v>
      </c>
      <c r="G1003" s="1758">
        <f t="shared" si="16"/>
        <v>435.50612338663859</v>
      </c>
    </row>
    <row r="1004" spans="1:7">
      <c r="A1004" s="36" t="s">
        <v>2991</v>
      </c>
      <c r="B1004" s="404" t="s">
        <v>6915</v>
      </c>
      <c r="C1004" s="1135" t="s">
        <v>6318</v>
      </c>
      <c r="D1004" s="1985">
        <f>сводн.данные!N1009</f>
        <v>3091.601944272441</v>
      </c>
      <c r="E1004" s="1849">
        <v>2846.6457059471122</v>
      </c>
      <c r="F1004" s="1758">
        <v>0</v>
      </c>
      <c r="G1004" s="1758">
        <f t="shared" si="16"/>
        <v>244.95623832532874</v>
      </c>
    </row>
    <row r="1005" spans="1:7">
      <c r="A1005" s="36" t="s">
        <v>2993</v>
      </c>
      <c r="B1005" s="404" t="s">
        <v>6940</v>
      </c>
      <c r="C1005" s="1135" t="s">
        <v>6318</v>
      </c>
      <c r="D1005" s="1985">
        <f>сводн.данные!N1010</f>
        <v>4867.4639036149592</v>
      </c>
      <c r="E1005" s="1849">
        <v>4735.7464544333807</v>
      </c>
      <c r="F1005" s="1758">
        <v>1425</v>
      </c>
      <c r="G1005" s="1758">
        <f t="shared" si="16"/>
        <v>131.71744918157856</v>
      </c>
    </row>
    <row r="1006" spans="1:7" ht="15.75" customHeight="1">
      <c r="A1006" s="36" t="s">
        <v>2994</v>
      </c>
      <c r="B1006" s="404" t="s">
        <v>6959</v>
      </c>
      <c r="C1006" s="1135" t="s">
        <v>6318</v>
      </c>
      <c r="D1006" s="1985">
        <f>сводн.данные!N1011</f>
        <v>23625.607049351143</v>
      </c>
      <c r="E1006" s="1849">
        <v>21000.190674487356</v>
      </c>
      <c r="F1006" s="1758">
        <v>0</v>
      </c>
      <c r="G1006" s="1758">
        <f t="shared" si="16"/>
        <v>2625.4163748637875</v>
      </c>
    </row>
    <row r="1007" spans="1:7">
      <c r="A1007" s="36" t="s">
        <v>2996</v>
      </c>
      <c r="B1007" s="404" t="s">
        <v>6965</v>
      </c>
      <c r="C1007" s="1135" t="s">
        <v>6318</v>
      </c>
      <c r="D1007" s="1985">
        <f>сводн.данные!N1012</f>
        <v>13694.715854472586</v>
      </c>
      <c r="E1007" s="1849">
        <v>10812.052233666665</v>
      </c>
      <c r="F1007" s="1758">
        <v>8410</v>
      </c>
      <c r="G1007" s="1758">
        <f t="shared" si="16"/>
        <v>2882.6636208059208</v>
      </c>
    </row>
    <row r="1008" spans="1:7" ht="14.25" customHeight="1">
      <c r="A1008" s="49" t="s">
        <v>2998</v>
      </c>
      <c r="B1008" s="404" t="s">
        <v>6960</v>
      </c>
      <c r="C1008" s="1135" t="s">
        <v>6318</v>
      </c>
      <c r="D1008" s="1985">
        <f>сводн.данные!N1013</f>
        <v>13838.179992811492</v>
      </c>
      <c r="E1008" s="1849">
        <v>13799.511382213837</v>
      </c>
      <c r="F1008" s="1758">
        <v>0</v>
      </c>
      <c r="G1008" s="1758">
        <f t="shared" si="16"/>
        <v>38.668610597655061</v>
      </c>
    </row>
    <row r="1009" spans="1:7">
      <c r="A1009" s="36" t="s">
        <v>3000</v>
      </c>
      <c r="B1009" s="404" t="s">
        <v>6961</v>
      </c>
      <c r="C1009" s="1135" t="s">
        <v>6318</v>
      </c>
      <c r="D1009" s="1985">
        <f>сводн.данные!N1014</f>
        <v>10437.70519497683</v>
      </c>
      <c r="E1009" s="1849">
        <v>9500.1362623155437</v>
      </c>
      <c r="F1009" s="1758">
        <v>1645</v>
      </c>
      <c r="G1009" s="1758">
        <f t="shared" si="16"/>
        <v>937.56893266128645</v>
      </c>
    </row>
    <row r="1010" spans="1:7" ht="32.25" customHeight="1">
      <c r="A1010" s="36" t="s">
        <v>3002</v>
      </c>
      <c r="B1010" s="402" t="s">
        <v>6943</v>
      </c>
      <c r="C1010" s="1135" t="s">
        <v>6318</v>
      </c>
      <c r="D1010" s="1985">
        <f>сводн.данные!N1015</f>
        <v>26821.357715833179</v>
      </c>
      <c r="E1010" s="1849">
        <v>26308.536864069523</v>
      </c>
      <c r="F1010" s="1758">
        <v>0</v>
      </c>
      <c r="G1010" s="1758">
        <f t="shared" si="16"/>
        <v>512.82085176365581</v>
      </c>
    </row>
    <row r="1011" spans="1:7" ht="30">
      <c r="A1011" s="36" t="s">
        <v>3003</v>
      </c>
      <c r="B1011" s="404" t="s">
        <v>6972</v>
      </c>
      <c r="C1011" s="1135" t="s">
        <v>6318</v>
      </c>
      <c r="D1011" s="1985">
        <f>сводн.данные!N1016</f>
        <v>20864.865142244027</v>
      </c>
      <c r="E1011" s="1849">
        <v>20499.869403086832</v>
      </c>
      <c r="F1011" s="1758">
        <v>0</v>
      </c>
      <c r="G1011" s="1758">
        <f t="shared" si="16"/>
        <v>364.9957391571952</v>
      </c>
    </row>
    <row r="1012" spans="1:7" ht="30">
      <c r="A1012" s="36" t="s">
        <v>3004</v>
      </c>
      <c r="B1012" s="404" t="s">
        <v>6962</v>
      </c>
      <c r="C1012" s="1135" t="s">
        <v>6318</v>
      </c>
      <c r="D1012" s="1985">
        <f>сводн.данные!N1017</f>
        <v>5232.3291313815089</v>
      </c>
      <c r="E1012" s="1849">
        <v>4814.9169088667604</v>
      </c>
      <c r="F1012" s="1758">
        <v>0</v>
      </c>
      <c r="G1012" s="1758">
        <f t="shared" si="16"/>
        <v>417.41222251474846</v>
      </c>
    </row>
    <row r="1013" spans="1:7" ht="42.75">
      <c r="A1013" s="43" t="s">
        <v>3006</v>
      </c>
      <c r="B1013" s="1929" t="s">
        <v>6963</v>
      </c>
      <c r="C1013" s="1920"/>
      <c r="D1013" s="1987"/>
      <c r="E1013" s="1737"/>
      <c r="F1013" s="1759"/>
      <c r="G1013" s="1759"/>
    </row>
    <row r="1014" spans="1:7">
      <c r="A1014" s="36" t="s">
        <v>3008</v>
      </c>
      <c r="B1014" s="402" t="s">
        <v>6607</v>
      </c>
      <c r="C1014" s="1135" t="s">
        <v>6318</v>
      </c>
      <c r="D1014" s="1985">
        <f>сводн.данные!N1019</f>
        <v>1102.7504173028956</v>
      </c>
      <c r="E1014" s="1849">
        <v>1015.6465354640823</v>
      </c>
      <c r="F1014" s="1758">
        <v>420</v>
      </c>
      <c r="G1014" s="1758">
        <f t="shared" si="16"/>
        <v>87.103881838813322</v>
      </c>
    </row>
    <row r="1015" spans="1:7">
      <c r="A1015" s="36" t="s">
        <v>3009</v>
      </c>
      <c r="B1015" s="402" t="s">
        <v>6436</v>
      </c>
      <c r="C1015" s="1135" t="s">
        <v>6318</v>
      </c>
      <c r="D1015" s="1985">
        <f>сводн.данные!N1020</f>
        <v>1999.5338897371937</v>
      </c>
      <c r="E1015" s="1849">
        <v>1354.7245806187766</v>
      </c>
      <c r="F1015" s="1758">
        <v>350</v>
      </c>
      <c r="G1015" s="1758">
        <f t="shared" si="16"/>
        <v>644.8093091184171</v>
      </c>
    </row>
    <row r="1016" spans="1:7">
      <c r="A1016" s="36" t="s">
        <v>3011</v>
      </c>
      <c r="B1016" s="402" t="s">
        <v>6870</v>
      </c>
      <c r="C1016" s="1135" t="s">
        <v>6318</v>
      </c>
      <c r="D1016" s="1985">
        <f>сводн.данные!N1021</f>
        <v>2498.2457824271223</v>
      </c>
      <c r="E1016" s="1849">
        <v>2099.2015359451552</v>
      </c>
      <c r="F1016" s="1758">
        <v>570</v>
      </c>
      <c r="G1016" s="1758">
        <f t="shared" si="16"/>
        <v>399.04424648196709</v>
      </c>
    </row>
    <row r="1017" spans="1:7">
      <c r="A1017" s="36" t="s">
        <v>3012</v>
      </c>
      <c r="B1017" s="402" t="s">
        <v>6900</v>
      </c>
      <c r="C1017" s="1135" t="s">
        <v>6318</v>
      </c>
      <c r="D1017" s="1985">
        <f>сводн.данные!N1022</f>
        <v>3653.2161330558879</v>
      </c>
      <c r="E1017" s="1849">
        <v>3539.2129809552835</v>
      </c>
      <c r="F1017" s="1758">
        <v>1500</v>
      </c>
      <c r="G1017" s="1758">
        <f t="shared" si="16"/>
        <v>114.00315210060444</v>
      </c>
    </row>
    <row r="1018" spans="1:7">
      <c r="A1018" s="36" t="s">
        <v>3014</v>
      </c>
      <c r="B1018" s="402" t="s">
        <v>6717</v>
      </c>
      <c r="C1018" s="1135" t="s">
        <v>6318</v>
      </c>
      <c r="D1018" s="1985">
        <f>сводн.данные!N1023</f>
        <v>3848.2820608532979</v>
      </c>
      <c r="E1018" s="1849">
        <v>3048.947177519216</v>
      </c>
      <c r="F1018" s="1758">
        <v>900</v>
      </c>
      <c r="G1018" s="1758">
        <f t="shared" si="16"/>
        <v>799.33488333408195</v>
      </c>
    </row>
    <row r="1019" spans="1:7" ht="12.75" customHeight="1">
      <c r="A1019" s="36" t="s">
        <v>3015</v>
      </c>
      <c r="B1019" s="402" t="s">
        <v>6903</v>
      </c>
      <c r="C1019" s="1135" t="s">
        <v>6318</v>
      </c>
      <c r="D1019" s="1985">
        <f>сводн.данные!N1024</f>
        <v>5493.5313265025616</v>
      </c>
      <c r="E1019" s="1849">
        <v>3004.9491294321815</v>
      </c>
      <c r="F1019" s="1758">
        <v>0</v>
      </c>
      <c r="G1019" s="1758">
        <f t="shared" si="16"/>
        <v>2488.5821970703801</v>
      </c>
    </row>
    <row r="1020" spans="1:7">
      <c r="A1020" s="36" t="s">
        <v>3016</v>
      </c>
      <c r="B1020" s="403" t="s">
        <v>6914</v>
      </c>
      <c r="C1020" s="1135" t="s">
        <v>6318</v>
      </c>
      <c r="D1020" s="1985">
        <f>сводн.данные!N1025</f>
        <v>3382.5037128188201</v>
      </c>
      <c r="E1020" s="1849">
        <v>2946.9975894321815</v>
      </c>
      <c r="F1020" s="1758">
        <v>0</v>
      </c>
      <c r="G1020" s="1758">
        <f t="shared" si="16"/>
        <v>435.50612338663859</v>
      </c>
    </row>
    <row r="1021" spans="1:7">
      <c r="A1021" s="36" t="s">
        <v>3017</v>
      </c>
      <c r="B1021" s="403" t="s">
        <v>6915</v>
      </c>
      <c r="C1021" s="1135" t="s">
        <v>6318</v>
      </c>
      <c r="D1021" s="1985">
        <f>сводн.данные!N1026</f>
        <v>2855.6224311047436</v>
      </c>
      <c r="E1021" s="1849">
        <v>2629.3057065885428</v>
      </c>
      <c r="F1021" s="1758">
        <v>0</v>
      </c>
      <c r="G1021" s="1758">
        <f t="shared" si="16"/>
        <v>226.31672451620079</v>
      </c>
    </row>
    <row r="1022" spans="1:7">
      <c r="A1022" s="36" t="s">
        <v>3018</v>
      </c>
      <c r="B1022" s="402" t="s">
        <v>6964</v>
      </c>
      <c r="C1022" s="1135" t="s">
        <v>6318</v>
      </c>
      <c r="D1022" s="1985">
        <f>сводн.данные!N1027</f>
        <v>3729.6663212046956</v>
      </c>
      <c r="E1022" s="1849">
        <v>3147.8105753016303</v>
      </c>
      <c r="F1022" s="1758">
        <v>0</v>
      </c>
      <c r="G1022" s="1758">
        <f t="shared" si="16"/>
        <v>581.85574590306533</v>
      </c>
    </row>
    <row r="1023" spans="1:7" ht="32.25" customHeight="1">
      <c r="A1023" s="36" t="s">
        <v>3020</v>
      </c>
      <c r="B1023" s="402" t="s">
        <v>6933</v>
      </c>
      <c r="C1023" s="1135" t="s">
        <v>6318</v>
      </c>
      <c r="D1023" s="1985">
        <f>сводн.данные!N1028</f>
        <v>11701.445292346614</v>
      </c>
      <c r="E1023" s="1849">
        <v>10829.871087731142</v>
      </c>
      <c r="F1023" s="1758">
        <v>1745</v>
      </c>
      <c r="G1023" s="1758">
        <f t="shared" si="16"/>
        <v>871.5742046154719</v>
      </c>
    </row>
    <row r="1024" spans="1:7" ht="71.25">
      <c r="A1024" s="43" t="s">
        <v>3021</v>
      </c>
      <c r="B1024" s="1929" t="s">
        <v>6966</v>
      </c>
      <c r="C1024" s="1920"/>
      <c r="D1024" s="1987"/>
      <c r="E1024" s="1737"/>
      <c r="F1024" s="1759"/>
      <c r="G1024" s="1759"/>
    </row>
    <row r="1025" spans="1:7" ht="17.25" customHeight="1">
      <c r="A1025" s="36" t="s">
        <v>3023</v>
      </c>
      <c r="B1025" s="402" t="s">
        <v>6959</v>
      </c>
      <c r="C1025" s="1135" t="s">
        <v>6318</v>
      </c>
      <c r="D1025" s="1985">
        <f>сводн.данные!N1030</f>
        <v>22207.861343787197</v>
      </c>
      <c r="E1025" s="1849">
        <v>21000.029859663708</v>
      </c>
      <c r="F1025" s="1758">
        <v>11940</v>
      </c>
      <c r="G1025" s="1758">
        <f t="shared" si="16"/>
        <v>1207.8314841234896</v>
      </c>
    </row>
    <row r="1026" spans="1:7" ht="31.5" customHeight="1">
      <c r="A1026" s="36" t="s">
        <v>3025</v>
      </c>
      <c r="B1026" s="402" t="s">
        <v>6933</v>
      </c>
      <c r="C1026" s="1135" t="s">
        <v>6318</v>
      </c>
      <c r="D1026" s="1985">
        <f>сводн.данные!N1031</f>
        <v>13892.151313599836</v>
      </c>
      <c r="E1026" s="1849">
        <v>10804.627234890695</v>
      </c>
      <c r="F1026" s="1758">
        <v>0</v>
      </c>
      <c r="G1026" s="1758">
        <f t="shared" si="16"/>
        <v>3087.5240787091407</v>
      </c>
    </row>
    <row r="1027" spans="1:7" ht="30">
      <c r="A1027" s="36" t="s">
        <v>3027</v>
      </c>
      <c r="B1027" s="402" t="s">
        <v>6967</v>
      </c>
      <c r="C1027" s="1135" t="s">
        <v>6318</v>
      </c>
      <c r="D1027" s="1985">
        <f>сводн.данные!N1032</f>
        <v>16920.095060881202</v>
      </c>
      <c r="E1027" s="1849">
        <v>15600.127658969068</v>
      </c>
      <c r="F1027" s="1758">
        <v>0</v>
      </c>
      <c r="G1027" s="1758">
        <f t="shared" si="16"/>
        <v>1319.9674019121339</v>
      </c>
    </row>
    <row r="1028" spans="1:7" ht="30">
      <c r="A1028" s="36" t="s">
        <v>3029</v>
      </c>
      <c r="B1028" s="402" t="s">
        <v>6968</v>
      </c>
      <c r="C1028" s="1135" t="s">
        <v>6318</v>
      </c>
      <c r="D1028" s="1985">
        <f>сводн.данные!N1033</f>
        <v>15601.819967056548</v>
      </c>
      <c r="E1028" s="1849">
        <v>13845.565486069836</v>
      </c>
      <c r="F1028" s="1758">
        <v>0</v>
      </c>
      <c r="G1028" s="1758">
        <f t="shared" si="16"/>
        <v>1756.2544809867122</v>
      </c>
    </row>
    <row r="1029" spans="1:7" ht="30">
      <c r="A1029" s="36" t="s">
        <v>3031</v>
      </c>
      <c r="B1029" s="402" t="s">
        <v>6969</v>
      </c>
      <c r="C1029" s="1135" t="s">
        <v>6318</v>
      </c>
      <c r="D1029" s="1985">
        <f>сводн.данные!N1034</f>
        <v>15942.601194763509</v>
      </c>
      <c r="E1029" s="1849">
        <v>15915.728979960204</v>
      </c>
      <c r="F1029" s="1758">
        <v>0</v>
      </c>
      <c r="G1029" s="1758">
        <f t="shared" si="16"/>
        <v>26.872214803304814</v>
      </c>
    </row>
    <row r="1030" spans="1:7" ht="45">
      <c r="A1030" s="36" t="s">
        <v>3033</v>
      </c>
      <c r="B1030" s="402" t="s">
        <v>6970</v>
      </c>
      <c r="C1030" s="1135" t="s">
        <v>6318</v>
      </c>
      <c r="D1030" s="1985">
        <f>сводн.данные!N1035</f>
        <v>11435.437858828442</v>
      </c>
      <c r="E1030" s="1849">
        <v>9543.3908914402055</v>
      </c>
      <c r="F1030" s="1758">
        <v>1645</v>
      </c>
      <c r="G1030" s="1758">
        <f t="shared" si="16"/>
        <v>1892.0469673882362</v>
      </c>
    </row>
    <row r="1031" spans="1:7" ht="45">
      <c r="A1031" s="36" t="s">
        <v>3035</v>
      </c>
      <c r="B1031" s="402" t="s">
        <v>6971</v>
      </c>
      <c r="C1031" s="1135" t="s">
        <v>6318</v>
      </c>
      <c r="D1031" s="1985">
        <f>сводн.данные!N1036</f>
        <v>14551.069773424664</v>
      </c>
      <c r="E1031" s="1849">
        <v>13422.665713632388</v>
      </c>
      <c r="F1031" s="1758">
        <v>0</v>
      </c>
      <c r="G1031" s="1758">
        <f t="shared" si="16"/>
        <v>1128.4040597922758</v>
      </c>
    </row>
    <row r="1032" spans="1:7" ht="30">
      <c r="A1032" s="36" t="s">
        <v>3037</v>
      </c>
      <c r="B1032" s="402" t="s">
        <v>6972</v>
      </c>
      <c r="C1032" s="1135" t="s">
        <v>6318</v>
      </c>
      <c r="D1032" s="1985">
        <f>сводн.данные!N1037</f>
        <v>20685.413254781623</v>
      </c>
      <c r="E1032" s="1849">
        <v>20500.464338307767</v>
      </c>
      <c r="F1032" s="1758">
        <v>3660</v>
      </c>
      <c r="G1032" s="1758">
        <f t="shared" si="16"/>
        <v>184.94891647385521</v>
      </c>
    </row>
    <row r="1033" spans="1:7" ht="33" customHeight="1">
      <c r="A1033" s="36" t="s">
        <v>3039</v>
      </c>
      <c r="B1033" s="402" t="s">
        <v>6943</v>
      </c>
      <c r="C1033" s="1135" t="s">
        <v>6318</v>
      </c>
      <c r="D1033" s="1985">
        <f>сводн.данные!N1038</f>
        <v>27902.215541122012</v>
      </c>
      <c r="E1033" s="1849">
        <v>26308.536864069523</v>
      </c>
      <c r="F1033" s="1758">
        <v>2860</v>
      </c>
      <c r="G1033" s="1758">
        <f t="shared" si="16"/>
        <v>1593.6786770524886</v>
      </c>
    </row>
    <row r="1034" spans="1:7" ht="30">
      <c r="A1034" s="36" t="s">
        <v>3040</v>
      </c>
      <c r="B1034" s="402" t="s">
        <v>6973</v>
      </c>
      <c r="C1034" s="1135" t="s">
        <v>6318</v>
      </c>
      <c r="D1034" s="1985">
        <f>сводн.данные!N1039</f>
        <v>26259.87624932771</v>
      </c>
      <c r="E1034" s="1849">
        <v>26443.043146461867</v>
      </c>
      <c r="F1034" s="1758">
        <v>24720</v>
      </c>
      <c r="G1034" s="1758">
        <f t="shared" si="16"/>
        <v>-183.1668971341569</v>
      </c>
    </row>
    <row r="1035" spans="1:7">
      <c r="A1035" s="36" t="s">
        <v>3042</v>
      </c>
      <c r="B1035" s="403" t="s">
        <v>6940</v>
      </c>
      <c r="C1035" s="1135" t="s">
        <v>6318</v>
      </c>
      <c r="D1035" s="1985">
        <f>сводн.данные!N1040</f>
        <v>4867.4639036149592</v>
      </c>
      <c r="E1035" s="1849">
        <v>4739.6838321657178</v>
      </c>
      <c r="F1035" s="1758">
        <v>0</v>
      </c>
      <c r="G1035" s="1758">
        <f t="shared" si="16"/>
        <v>127.7800714492414</v>
      </c>
    </row>
    <row r="1036" spans="1:7">
      <c r="A1036" s="43" t="s">
        <v>3043</v>
      </c>
      <c r="B1036" s="545" t="s">
        <v>6974</v>
      </c>
      <c r="C1036" s="1920"/>
      <c r="D1036" s="1987"/>
      <c r="E1036" s="1737"/>
      <c r="F1036" s="1759"/>
      <c r="G1036" s="1759"/>
    </row>
    <row r="1037" spans="1:7" ht="33" customHeight="1">
      <c r="A1037" s="36" t="s">
        <v>3044</v>
      </c>
      <c r="B1037" s="402" t="s">
        <v>6975</v>
      </c>
      <c r="C1037" s="1135" t="s">
        <v>6318</v>
      </c>
      <c r="D1037" s="1985">
        <f>сводн.данные!N1042</f>
        <v>8568.0425839187064</v>
      </c>
      <c r="E1037" s="1849">
        <v>8046.6346180220407</v>
      </c>
      <c r="F1037" s="1758">
        <v>4275</v>
      </c>
      <c r="G1037" s="1758">
        <f t="shared" si="16"/>
        <v>521.4079658966657</v>
      </c>
    </row>
    <row r="1038" spans="1:7" ht="45">
      <c r="A1038" s="36" t="s">
        <v>3046</v>
      </c>
      <c r="B1038" s="402" t="s">
        <v>6976</v>
      </c>
      <c r="C1038" s="1135" t="s">
        <v>6318</v>
      </c>
      <c r="D1038" s="1985">
        <f>сводн.данные!N1043</f>
        <v>8576.7388857906481</v>
      </c>
      <c r="E1038" s="1849">
        <v>7653.5309661836782</v>
      </c>
      <c r="F1038" s="1758">
        <v>0</v>
      </c>
      <c r="G1038" s="1758">
        <f t="shared" si="16"/>
        <v>923.20791960696988</v>
      </c>
    </row>
    <row r="1039" spans="1:7" ht="28.5" customHeight="1">
      <c r="A1039" s="1" t="s">
        <v>17</v>
      </c>
      <c r="B1039" s="28" t="s">
        <v>6337</v>
      </c>
      <c r="C1039" s="1852"/>
      <c r="D1039" s="1989"/>
      <c r="E1039" s="1739"/>
      <c r="F1039" s="1765"/>
      <c r="G1039" s="1765"/>
    </row>
    <row r="1040" spans="1:7" ht="42.75">
      <c r="A1040" s="43" t="s">
        <v>5686</v>
      </c>
      <c r="B1040" s="37" t="s">
        <v>6977</v>
      </c>
      <c r="C1040" s="1920"/>
      <c r="D1040" s="1987"/>
      <c r="E1040" s="1737"/>
      <c r="F1040" s="1759"/>
      <c r="G1040" s="1759"/>
    </row>
    <row r="1041" spans="1:7">
      <c r="A1041" s="36" t="s">
        <v>5687</v>
      </c>
      <c r="B1041" s="38" t="s">
        <v>6978</v>
      </c>
      <c r="C1041" s="1135" t="s">
        <v>6318</v>
      </c>
      <c r="D1041" s="1985">
        <f>сводн.данные!N1046</f>
        <v>180.36712991613282</v>
      </c>
      <c r="E1041" s="1849">
        <v>180</v>
      </c>
      <c r="F1041" s="1758">
        <v>0</v>
      </c>
      <c r="G1041" s="1758">
        <f t="shared" si="16"/>
        <v>0.36712991613282497</v>
      </c>
    </row>
    <row r="1042" spans="1:7">
      <c r="A1042" s="36" t="s">
        <v>5688</v>
      </c>
      <c r="B1042" s="38" t="s">
        <v>6979</v>
      </c>
      <c r="C1042" s="1135" t="s">
        <v>6318</v>
      </c>
      <c r="D1042" s="1985">
        <f>сводн.данные!N1047</f>
        <v>1491.0834482488863</v>
      </c>
      <c r="E1042" s="1849">
        <v>1669.5802795987688</v>
      </c>
      <c r="F1042" s="1758">
        <v>0</v>
      </c>
      <c r="G1042" s="1758">
        <f t="shared" ref="G1042:G1085" si="17">D1042-E1042</f>
        <v>-178.49683134988254</v>
      </c>
    </row>
    <row r="1043" spans="1:7" ht="42.75">
      <c r="A1043" s="43" t="s">
        <v>5689</v>
      </c>
      <c r="B1043" s="39" t="s">
        <v>6980</v>
      </c>
      <c r="C1043" s="1920"/>
      <c r="D1043" s="1987"/>
      <c r="E1043" s="1737"/>
      <c r="F1043" s="1759"/>
      <c r="G1043" s="1759"/>
    </row>
    <row r="1044" spans="1:7" ht="30">
      <c r="A1044" s="36" t="s">
        <v>5690</v>
      </c>
      <c r="B1044" s="38" t="s">
        <v>6981</v>
      </c>
      <c r="C1044" s="1135" t="s">
        <v>6318</v>
      </c>
      <c r="D1044" s="1985">
        <f>сводн.данные!N1049</f>
        <v>900.16494829564886</v>
      </c>
      <c r="E1044" s="1849">
        <v>874.35355816641027</v>
      </c>
      <c r="F1044" s="1758">
        <v>370</v>
      </c>
      <c r="G1044" s="1758">
        <f t="shared" si="17"/>
        <v>25.811390129238589</v>
      </c>
    </row>
    <row r="1045" spans="1:7" ht="45" customHeight="1">
      <c r="A1045" s="36" t="s">
        <v>5691</v>
      </c>
      <c r="B1045" s="38" t="s">
        <v>6982</v>
      </c>
      <c r="C1045" s="1135" t="s">
        <v>6318</v>
      </c>
      <c r="D1045" s="1985">
        <f>сводн.данные!N1050</f>
        <v>1030.9319893700335</v>
      </c>
      <c r="E1045" s="1849">
        <v>1111.3658546528804</v>
      </c>
      <c r="F1045" s="1758">
        <v>0</v>
      </c>
      <c r="G1045" s="1758">
        <f t="shared" si="17"/>
        <v>-80.433865282846909</v>
      </c>
    </row>
    <row r="1046" spans="1:7" ht="28.5">
      <c r="A1046" s="1930" t="s">
        <v>5692</v>
      </c>
      <c r="B1046" s="40" t="s">
        <v>6983</v>
      </c>
      <c r="C1046" s="1920"/>
      <c r="D1046" s="1987"/>
      <c r="E1046" s="1737"/>
      <c r="F1046" s="1759"/>
      <c r="G1046" s="1759"/>
    </row>
    <row r="1047" spans="1:7" ht="30">
      <c r="A1047" s="36" t="s">
        <v>5693</v>
      </c>
      <c r="B1047" s="38" t="s">
        <v>6984</v>
      </c>
      <c r="C1047" s="1135" t="s">
        <v>6318</v>
      </c>
      <c r="D1047" s="1985">
        <f>сводн.данные!N1052</f>
        <v>1565.0655186808308</v>
      </c>
      <c r="E1047" s="1849">
        <v>2707.841058703897</v>
      </c>
      <c r="F1047" s="1758">
        <v>590</v>
      </c>
      <c r="G1047" s="1758">
        <f t="shared" si="17"/>
        <v>-1142.7755400230662</v>
      </c>
    </row>
    <row r="1048" spans="1:7">
      <c r="A1048" s="36" t="s">
        <v>5694</v>
      </c>
      <c r="B1048" s="38" t="s">
        <v>6985</v>
      </c>
      <c r="C1048" s="1135" t="s">
        <v>6318</v>
      </c>
      <c r="D1048" s="1985">
        <f>сводн.данные!N1053</f>
        <v>3586.3023414158774</v>
      </c>
      <c r="E1048" s="1849">
        <v>3268.2363731037158</v>
      </c>
      <c r="F1048" s="1758">
        <v>2260</v>
      </c>
      <c r="G1048" s="1758">
        <f t="shared" si="17"/>
        <v>318.06596831216166</v>
      </c>
    </row>
    <row r="1049" spans="1:7" ht="28.5">
      <c r="A1049" s="43" t="s">
        <v>5695</v>
      </c>
      <c r="B1049" s="39" t="s">
        <v>6986</v>
      </c>
      <c r="C1049" s="1135" t="s">
        <v>6318</v>
      </c>
      <c r="D1049" s="1987"/>
      <c r="E1049" s="1737"/>
      <c r="F1049" s="1759"/>
      <c r="G1049" s="1759"/>
    </row>
    <row r="1050" spans="1:7">
      <c r="A1050" s="36" t="s">
        <v>5696</v>
      </c>
      <c r="B1050" s="38" t="s">
        <v>6985</v>
      </c>
      <c r="C1050" s="1135" t="s">
        <v>6318</v>
      </c>
      <c r="D1050" s="1985">
        <f>сводн.данные!N1055</f>
        <v>4565.9709909365856</v>
      </c>
      <c r="E1050" s="1849">
        <v>4328.3603967061454</v>
      </c>
      <c r="F1050" s="1758">
        <v>4975</v>
      </c>
      <c r="G1050" s="1758">
        <f t="shared" si="17"/>
        <v>237.61059423044026</v>
      </c>
    </row>
    <row r="1051" spans="1:7">
      <c r="A1051" s="36" t="s">
        <v>5697</v>
      </c>
      <c r="B1051" s="38" t="s">
        <v>6987</v>
      </c>
      <c r="C1051" s="1135" t="s">
        <v>6318</v>
      </c>
      <c r="D1051" s="1985">
        <f>сводн.данные!N1056</f>
        <v>10250.443120218155</v>
      </c>
      <c r="E1051" s="1849">
        <v>9980.5177486716311</v>
      </c>
      <c r="F1051" s="1758">
        <v>9310</v>
      </c>
      <c r="G1051" s="1758">
        <f t="shared" si="17"/>
        <v>269.92537154652382</v>
      </c>
    </row>
    <row r="1052" spans="1:7">
      <c r="A1052" s="36" t="s">
        <v>5698</v>
      </c>
      <c r="B1052" s="38" t="s">
        <v>6988</v>
      </c>
      <c r="C1052" s="1135" t="s">
        <v>6318</v>
      </c>
      <c r="D1052" s="1985">
        <f>сводн.данные!N1057</f>
        <v>10151.879968507688</v>
      </c>
      <c r="E1052" s="1849">
        <v>10005.987284616785</v>
      </c>
      <c r="F1052" s="1758">
        <v>11005</v>
      </c>
      <c r="G1052" s="1758">
        <f t="shared" si="17"/>
        <v>145.89268389090284</v>
      </c>
    </row>
    <row r="1053" spans="1:7">
      <c r="A1053" s="36" t="s">
        <v>5699</v>
      </c>
      <c r="B1053" s="38" t="s">
        <v>6989</v>
      </c>
      <c r="C1053" s="1135" t="s">
        <v>6318</v>
      </c>
      <c r="D1053" s="1985">
        <f>сводн.данные!N1058</f>
        <v>7987.2600036534413</v>
      </c>
      <c r="E1053" s="1849">
        <v>6896.9083068844475</v>
      </c>
      <c r="F1053" s="1758">
        <v>10340</v>
      </c>
      <c r="G1053" s="1758">
        <f t="shared" si="17"/>
        <v>1090.3516967689939</v>
      </c>
    </row>
    <row r="1054" spans="1:7">
      <c r="A1054" s="36" t="s">
        <v>5700</v>
      </c>
      <c r="B1054" s="38" t="s">
        <v>6990</v>
      </c>
      <c r="C1054" s="1135" t="s">
        <v>6318</v>
      </c>
      <c r="D1054" s="1985">
        <f>сводн.данные!N1059</f>
        <v>7263.544010003191</v>
      </c>
      <c r="E1054" s="1849">
        <v>6907.5130604468904</v>
      </c>
      <c r="F1054" s="1758">
        <v>9135</v>
      </c>
      <c r="G1054" s="1758">
        <f t="shared" si="17"/>
        <v>356.03094955630058</v>
      </c>
    </row>
    <row r="1055" spans="1:7" ht="57">
      <c r="A1055" s="43" t="s">
        <v>5701</v>
      </c>
      <c r="B1055" s="39" t="s">
        <v>6991</v>
      </c>
      <c r="C1055" s="1920"/>
      <c r="D1055" s="1987"/>
      <c r="E1055" s="1737"/>
      <c r="F1055" s="1759"/>
      <c r="G1055" s="1759"/>
    </row>
    <row r="1056" spans="1:7">
      <c r="A1056" s="36" t="s">
        <v>5702</v>
      </c>
      <c r="B1056" s="38" t="s">
        <v>6992</v>
      </c>
      <c r="C1056" s="1135" t="s">
        <v>6318</v>
      </c>
      <c r="D1056" s="1985">
        <f>сводн.данные!N1061</f>
        <v>2474.7510394692213</v>
      </c>
      <c r="E1056" s="1849">
        <v>2973.3567680354354</v>
      </c>
      <c r="F1056" s="1758">
        <v>1465</v>
      </c>
      <c r="G1056" s="1758">
        <f t="shared" si="17"/>
        <v>-498.60572856621411</v>
      </c>
    </row>
    <row r="1057" spans="1:7">
      <c r="A1057" s="36" t="s">
        <v>5703</v>
      </c>
      <c r="B1057" s="38" t="s">
        <v>6993</v>
      </c>
      <c r="C1057" s="1135" t="s">
        <v>6318</v>
      </c>
      <c r="D1057" s="1985">
        <f>сводн.данные!N1062</f>
        <v>432.32923974946436</v>
      </c>
      <c r="E1057" s="1849">
        <v>1028.4152016762666</v>
      </c>
      <c r="F1057" s="1758">
        <v>355</v>
      </c>
      <c r="G1057" s="1758">
        <f t="shared" si="17"/>
        <v>-596.08596192680227</v>
      </c>
    </row>
    <row r="1058" spans="1:7">
      <c r="A1058" s="36" t="s">
        <v>5704</v>
      </c>
      <c r="B1058" s="38" t="s">
        <v>6994</v>
      </c>
      <c r="C1058" s="1135" t="s">
        <v>6318</v>
      </c>
      <c r="D1058" s="1985">
        <f>сводн.данные!N1063</f>
        <v>180.36712991613282</v>
      </c>
      <c r="E1058" s="1849">
        <v>910.45965278080166</v>
      </c>
      <c r="F1058" s="1758">
        <v>355</v>
      </c>
      <c r="G1058" s="1758">
        <f t="shared" si="17"/>
        <v>-730.09252286466881</v>
      </c>
    </row>
    <row r="1059" spans="1:7">
      <c r="A1059" s="36" t="s">
        <v>5705</v>
      </c>
      <c r="B1059" s="38" t="s">
        <v>6995</v>
      </c>
      <c r="C1059" s="1135" t="s">
        <v>6318</v>
      </c>
      <c r="D1059" s="1985">
        <f>сводн.данные!N1064</f>
        <v>432.32923974946436</v>
      </c>
      <c r="E1059" s="1849">
        <v>840.33250992365879</v>
      </c>
      <c r="F1059" s="1758">
        <v>355</v>
      </c>
      <c r="G1059" s="1758">
        <f t="shared" si="17"/>
        <v>-408.00327017419443</v>
      </c>
    </row>
    <row r="1060" spans="1:7">
      <c r="A1060" s="36" t="s">
        <v>5706</v>
      </c>
      <c r="B1060" s="38" t="s">
        <v>6996</v>
      </c>
      <c r="C1060" s="1135" t="s">
        <v>6318</v>
      </c>
      <c r="D1060" s="1985">
        <f>сводн.данные!N1065</f>
        <v>423.61615003250324</v>
      </c>
      <c r="E1060" s="1849">
        <v>840.33250992365879</v>
      </c>
      <c r="F1060" s="1758">
        <v>355</v>
      </c>
      <c r="G1060" s="1758">
        <f t="shared" si="17"/>
        <v>-416.71635989115555</v>
      </c>
    </row>
    <row r="1061" spans="1:7">
      <c r="A1061" s="36" t="s">
        <v>5707</v>
      </c>
      <c r="B1061" s="38" t="s">
        <v>6997</v>
      </c>
      <c r="C1061" s="1135" t="s">
        <v>6318</v>
      </c>
      <c r="D1061" s="1985">
        <f>сводн.данные!N1066</f>
        <v>443.22060189566582</v>
      </c>
      <c r="E1061" s="1849">
        <v>840.33250992365879</v>
      </c>
      <c r="F1061" s="1758">
        <v>355</v>
      </c>
      <c r="G1061" s="1758">
        <f t="shared" si="17"/>
        <v>-397.11190802799297</v>
      </c>
    </row>
    <row r="1062" spans="1:7" ht="30">
      <c r="A1062" s="36" t="s">
        <v>5708</v>
      </c>
      <c r="B1062" s="38" t="s">
        <v>6998</v>
      </c>
      <c r="C1062" s="1135" t="s">
        <v>6318</v>
      </c>
      <c r="D1062" s="1985">
        <f>сводн.данные!N1067</f>
        <v>3949.8997493737907</v>
      </c>
      <c r="E1062" s="1849">
        <v>3987.9710437801386</v>
      </c>
      <c r="F1062" s="1758">
        <v>2260</v>
      </c>
      <c r="G1062" s="1758">
        <f t="shared" si="17"/>
        <v>-38.071294406347988</v>
      </c>
    </row>
    <row r="1063" spans="1:7" ht="33" customHeight="1">
      <c r="A1063" s="36" t="s">
        <v>5709</v>
      </c>
      <c r="B1063" s="38" t="s">
        <v>6999</v>
      </c>
      <c r="C1063" s="1135" t="s">
        <v>6318</v>
      </c>
      <c r="D1063" s="1985">
        <f>сводн.данные!N1068</f>
        <v>2566.3255699961637</v>
      </c>
      <c r="E1063" s="1849">
        <v>2654.8743361222723</v>
      </c>
      <c r="F1063" s="1758">
        <v>2865</v>
      </c>
      <c r="G1063" s="1758">
        <f t="shared" si="17"/>
        <v>-88.548766126108603</v>
      </c>
    </row>
    <row r="1064" spans="1:7" ht="32.25" customHeight="1">
      <c r="A1064" s="36" t="s">
        <v>5710</v>
      </c>
      <c r="B1064" s="38" t="s">
        <v>7000</v>
      </c>
      <c r="C1064" s="1135" t="s">
        <v>6318</v>
      </c>
      <c r="D1064" s="1985">
        <f>сводн.данные!N1069</f>
        <v>2626.137824344708</v>
      </c>
      <c r="E1064" s="1849">
        <v>2552.5664113446419</v>
      </c>
      <c r="F1064" s="1758">
        <v>2865</v>
      </c>
      <c r="G1064" s="1758">
        <f t="shared" si="17"/>
        <v>73.571413000066059</v>
      </c>
    </row>
    <row r="1065" spans="1:7" ht="71.25">
      <c r="A1065" s="43" t="s">
        <v>5711</v>
      </c>
      <c r="B1065" s="39" t="s">
        <v>7001</v>
      </c>
      <c r="C1065" s="1920"/>
      <c r="D1065" s="1987"/>
      <c r="E1065" s="1737"/>
      <c r="F1065" s="1759"/>
      <c r="G1065" s="1759"/>
    </row>
    <row r="1066" spans="1:7">
      <c r="A1066" s="36" t="s">
        <v>5712</v>
      </c>
      <c r="B1066" s="38" t="s">
        <v>7002</v>
      </c>
      <c r="C1066" s="1135" t="s">
        <v>6318</v>
      </c>
      <c r="D1066" s="1985">
        <f>сводн.данные!N1071</f>
        <v>5135.6754690766538</v>
      </c>
      <c r="E1066" s="1849">
        <v>5783.5850508578014</v>
      </c>
      <c r="F1066" s="1758">
        <v>1945</v>
      </c>
      <c r="G1066" s="1758">
        <f t="shared" si="17"/>
        <v>-647.90958178114761</v>
      </c>
    </row>
    <row r="1067" spans="1:7" ht="57">
      <c r="A1067" s="1930" t="s">
        <v>5713</v>
      </c>
      <c r="B1067" s="37" t="s">
        <v>7003</v>
      </c>
      <c r="C1067" s="1920"/>
      <c r="D1067" s="1987"/>
      <c r="E1067" s="1737"/>
      <c r="F1067" s="1759"/>
      <c r="G1067" s="1759"/>
    </row>
    <row r="1068" spans="1:7">
      <c r="A1068" s="36" t="s">
        <v>5714</v>
      </c>
      <c r="B1068" s="38" t="s">
        <v>7004</v>
      </c>
      <c r="C1068" s="1135" t="s">
        <v>6318</v>
      </c>
      <c r="D1068" s="1985">
        <f>сводн.данные!N1073</f>
        <v>4168.6000450888232</v>
      </c>
      <c r="E1068" s="1849">
        <v>5219.7897849866386</v>
      </c>
      <c r="F1068" s="1758">
        <v>1040</v>
      </c>
      <c r="G1068" s="1758">
        <f t="shared" si="17"/>
        <v>-1051.1897398978153</v>
      </c>
    </row>
    <row r="1069" spans="1:7">
      <c r="A1069" s="36" t="s">
        <v>5715</v>
      </c>
      <c r="B1069" s="38" t="s">
        <v>7005</v>
      </c>
      <c r="C1069" s="1135" t="s">
        <v>6318</v>
      </c>
      <c r="D1069" s="1985">
        <f>сводн.данные!N1074</f>
        <v>4144.7270301517083</v>
      </c>
      <c r="E1069" s="1849">
        <v>5534.3638644016864</v>
      </c>
      <c r="F1069" s="1758">
        <v>1045</v>
      </c>
      <c r="G1069" s="1758">
        <f t="shared" si="17"/>
        <v>-1389.6368342499782</v>
      </c>
    </row>
    <row r="1070" spans="1:7">
      <c r="A1070" s="1930" t="s">
        <v>5716</v>
      </c>
      <c r="B1070" s="37" t="s">
        <v>7006</v>
      </c>
      <c r="C1070" s="1920"/>
      <c r="D1070" s="1987"/>
      <c r="E1070" s="1737"/>
      <c r="F1070" s="1759"/>
      <c r="G1070" s="1759"/>
    </row>
    <row r="1071" spans="1:7" ht="30">
      <c r="A1071" s="36" t="s">
        <v>5717</v>
      </c>
      <c r="B1071" s="38" t="s">
        <v>7013</v>
      </c>
      <c r="C1071" s="1135" t="s">
        <v>6318</v>
      </c>
      <c r="D1071" s="1985">
        <f>сводн.данные!N1076</f>
        <v>5135.6754690766538</v>
      </c>
      <c r="E1071" s="1849">
        <v>5931.1193974450753</v>
      </c>
      <c r="F1071" s="1758">
        <v>0</v>
      </c>
      <c r="G1071" s="1758">
        <f t="shared" si="17"/>
        <v>-795.44392836842144</v>
      </c>
    </row>
    <row r="1072" spans="1:7">
      <c r="A1072" s="36" t="s">
        <v>5718</v>
      </c>
      <c r="B1072" s="38" t="s">
        <v>6985</v>
      </c>
      <c r="C1072" s="1135" t="s">
        <v>6318</v>
      </c>
      <c r="D1072" s="1985">
        <f>сводн.данные!N1077</f>
        <v>4611.1133593693285</v>
      </c>
      <c r="E1072" s="1849">
        <v>5150.6407614696318</v>
      </c>
      <c r="F1072" s="1758">
        <v>1940</v>
      </c>
      <c r="G1072" s="1758">
        <f t="shared" si="17"/>
        <v>-539.52740210030333</v>
      </c>
    </row>
    <row r="1073" spans="1:7" ht="42.75">
      <c r="A1073" s="1930" t="s">
        <v>5719</v>
      </c>
      <c r="B1073" s="37" t="s">
        <v>7007</v>
      </c>
      <c r="C1073" s="1920"/>
      <c r="D1073" s="1987"/>
      <c r="E1073" s="1737"/>
      <c r="F1073" s="1759"/>
      <c r="G1073" s="1759"/>
    </row>
    <row r="1074" spans="1:7" ht="30">
      <c r="A1074" s="36" t="s">
        <v>5720</v>
      </c>
      <c r="B1074" s="38" t="s">
        <v>7008</v>
      </c>
      <c r="C1074" s="1135" t="s">
        <v>6318</v>
      </c>
      <c r="D1074" s="1985">
        <f>сводн.данные!N1079</f>
        <v>4040.0594262241948</v>
      </c>
      <c r="E1074" s="1849">
        <v>5200</v>
      </c>
      <c r="F1074" s="1758">
        <v>5120</v>
      </c>
      <c r="G1074" s="1758">
        <f t="shared" si="17"/>
        <v>-1159.9405737758052</v>
      </c>
    </row>
    <row r="1075" spans="1:7">
      <c r="A1075" s="36" t="s">
        <v>5721</v>
      </c>
      <c r="B1075" s="38" t="s">
        <v>6987</v>
      </c>
      <c r="C1075" s="1135" t="s">
        <v>6318</v>
      </c>
      <c r="D1075" s="1985">
        <f>сводн.данные!N1080</f>
        <v>10250.443120218155</v>
      </c>
      <c r="E1075" s="1849">
        <v>9848.7311334597071</v>
      </c>
      <c r="F1075" s="1758">
        <v>6900</v>
      </c>
      <c r="G1075" s="1758">
        <f t="shared" si="17"/>
        <v>401.71198675844789</v>
      </c>
    </row>
    <row r="1076" spans="1:7">
      <c r="A1076" s="36" t="s">
        <v>5722</v>
      </c>
      <c r="B1076" s="38" t="s">
        <v>6988</v>
      </c>
      <c r="C1076" s="1135" t="s">
        <v>6318</v>
      </c>
      <c r="D1076" s="1985">
        <f>сводн.данные!N1081</f>
        <v>10151.879968507688</v>
      </c>
      <c r="E1076" s="1849">
        <v>9702.7528403982124</v>
      </c>
      <c r="F1076" s="1758">
        <v>7795</v>
      </c>
      <c r="G1076" s="1758">
        <f t="shared" si="17"/>
        <v>449.12712810947596</v>
      </c>
    </row>
    <row r="1077" spans="1:7" ht="16.5" customHeight="1">
      <c r="A1077" s="36" t="s">
        <v>5723</v>
      </c>
      <c r="B1077" s="38" t="s">
        <v>7009</v>
      </c>
      <c r="C1077" s="1135" t="s">
        <v>6318</v>
      </c>
      <c r="D1077" s="1985">
        <f>сводн.данные!N1082</f>
        <v>4681.8172618235894</v>
      </c>
      <c r="E1077" s="1849">
        <v>4489.4087388765702</v>
      </c>
      <c r="F1077" s="1758">
        <v>8650</v>
      </c>
      <c r="G1077" s="1758">
        <f t="shared" si="17"/>
        <v>192.40852294701926</v>
      </c>
    </row>
    <row r="1078" spans="1:7">
      <c r="A1078" s="36" t="s">
        <v>5724</v>
      </c>
      <c r="B1078" s="38" t="s">
        <v>7010</v>
      </c>
      <c r="C1078" s="1135" t="s">
        <v>6318</v>
      </c>
      <c r="D1078" s="1985">
        <f>сводн.данные!N1083</f>
        <v>7263.544010003191</v>
      </c>
      <c r="E1078" s="1849">
        <v>6998.6813346525478</v>
      </c>
      <c r="F1078" s="1758">
        <v>9410</v>
      </c>
      <c r="G1078" s="1758">
        <f t="shared" si="17"/>
        <v>264.86267535064326</v>
      </c>
    </row>
    <row r="1079" spans="1:7">
      <c r="A1079" s="36" t="s">
        <v>5725</v>
      </c>
      <c r="B1079" s="38" t="s">
        <v>7011</v>
      </c>
      <c r="C1079" s="1135" t="s">
        <v>6318</v>
      </c>
      <c r="D1079" s="1985">
        <f>сводн.данные!N1084</f>
        <v>7263.544010003191</v>
      </c>
      <c r="E1079" s="1849">
        <v>6998.6813346525478</v>
      </c>
      <c r="F1079" s="1758">
        <v>9410</v>
      </c>
      <c r="G1079" s="1758">
        <f t="shared" si="17"/>
        <v>264.86267535064326</v>
      </c>
    </row>
    <row r="1080" spans="1:7" ht="30">
      <c r="A1080" s="36" t="s">
        <v>5726</v>
      </c>
      <c r="B1080" s="12" t="s">
        <v>7012</v>
      </c>
      <c r="C1080" s="1135" t="s">
        <v>6318</v>
      </c>
      <c r="D1080" s="1985">
        <f>сводн.данные!N1085</f>
        <v>5312.5746232639458</v>
      </c>
      <c r="E1080" s="1849">
        <v>5258.8008715750848</v>
      </c>
      <c r="F1080" s="1758">
        <v>10400</v>
      </c>
      <c r="G1080" s="1758">
        <f t="shared" si="17"/>
        <v>53.773751688861012</v>
      </c>
    </row>
    <row r="1081" spans="1:7">
      <c r="A1081" s="36" t="s">
        <v>5727</v>
      </c>
      <c r="B1081" s="38" t="s">
        <v>7014</v>
      </c>
      <c r="C1081" s="1135" t="s">
        <v>6318</v>
      </c>
      <c r="D1081" s="1985">
        <f>сводн.данные!N1086</f>
        <v>13757.179726390244</v>
      </c>
      <c r="E1081" s="1849">
        <v>10087.943103557072</v>
      </c>
      <c r="F1081" s="1758">
        <v>13170</v>
      </c>
      <c r="G1081" s="1758">
        <f t="shared" si="17"/>
        <v>3669.2366228331721</v>
      </c>
    </row>
    <row r="1082" spans="1:7">
      <c r="A1082" s="36" t="s">
        <v>5728</v>
      </c>
      <c r="B1082" s="38" t="s">
        <v>7015</v>
      </c>
      <c r="C1082" s="1135" t="s">
        <v>6318</v>
      </c>
      <c r="D1082" s="1985">
        <f>сводн.данные!N1087</f>
        <v>7987.2600036534413</v>
      </c>
      <c r="E1082" s="1849">
        <v>6743.3769597764513</v>
      </c>
      <c r="F1082" s="1758">
        <v>1320</v>
      </c>
      <c r="G1082" s="1758">
        <f t="shared" si="17"/>
        <v>1243.8830438769901</v>
      </c>
    </row>
    <row r="1083" spans="1:7">
      <c r="A1083" s="36" t="s">
        <v>5729</v>
      </c>
      <c r="B1083" s="38" t="s">
        <v>7016</v>
      </c>
      <c r="C1083" s="1135" t="s">
        <v>6318</v>
      </c>
      <c r="D1083" s="1985">
        <f>сводн.данные!N1088</f>
        <v>1542.5809802164345</v>
      </c>
      <c r="E1083" s="1849">
        <v>2023.8195611157075</v>
      </c>
      <c r="F1083" s="1758">
        <v>1605</v>
      </c>
      <c r="G1083" s="1758">
        <f t="shared" si="17"/>
        <v>-481.23858089927307</v>
      </c>
    </row>
    <row r="1084" spans="1:7">
      <c r="A1084" s="43" t="s">
        <v>5730</v>
      </c>
      <c r="B1084" s="41" t="s">
        <v>7017</v>
      </c>
      <c r="C1084" s="1920"/>
      <c r="D1084" s="1987"/>
      <c r="E1084" s="1737"/>
      <c r="F1084" s="1759"/>
      <c r="G1084" s="1759"/>
    </row>
    <row r="1085" spans="1:7" s="1925" customFormat="1" ht="18.75" customHeight="1">
      <c r="A1085" s="36" t="s">
        <v>5731</v>
      </c>
      <c r="B1085" s="38" t="s">
        <v>7018</v>
      </c>
      <c r="C1085" s="1775" t="s">
        <v>6318</v>
      </c>
      <c r="D1085" s="1283">
        <f>сводн.данные!N1090</f>
        <v>700.00825927930464</v>
      </c>
      <c r="E1085" s="1722">
        <v>1200</v>
      </c>
      <c r="F1085" s="1714">
        <v>750</v>
      </c>
      <c r="G1085" s="1714">
        <f t="shared" si="17"/>
        <v>-499.99174072069536</v>
      </c>
    </row>
    <row r="1086" spans="1:7">
      <c r="A1086" s="43" t="s">
        <v>5732</v>
      </c>
      <c r="B1086" s="37" t="s">
        <v>7019</v>
      </c>
      <c r="C1086" s="1920"/>
      <c r="D1086" s="1987"/>
      <c r="E1086" s="1737"/>
      <c r="F1086" s="1759"/>
      <c r="G1086" s="1759"/>
    </row>
    <row r="1087" spans="1:7">
      <c r="A1087" s="36" t="s">
        <v>5733</v>
      </c>
      <c r="B1087" s="38" t="s">
        <v>7020</v>
      </c>
      <c r="C1087" s="1135" t="s">
        <v>6318</v>
      </c>
      <c r="D1087" s="1985">
        <f>сводн.данные!N1092</f>
        <v>2910.0983563934569</v>
      </c>
      <c r="E1087" s="1849">
        <v>2309.396008019512</v>
      </c>
      <c r="F1087" s="1758">
        <v>1725</v>
      </c>
      <c r="G1087" s="1758">
        <f t="shared" ref="G1087:G1132" si="18">D1087-E1087</f>
        <v>600.70234837394491</v>
      </c>
    </row>
    <row r="1088" spans="1:7" ht="47.25" customHeight="1">
      <c r="A1088" s="1110" t="s">
        <v>18</v>
      </c>
      <c r="B1088" s="1111" t="s">
        <v>6338</v>
      </c>
      <c r="C1088" s="1217"/>
      <c r="D1088" s="1990"/>
      <c r="E1088" s="1739"/>
      <c r="F1088" s="1765"/>
      <c r="G1088" s="1765"/>
    </row>
    <row r="1089" spans="1:7" s="1117" customFormat="1" ht="12.75" customHeight="1">
      <c r="A1089" s="43" t="s">
        <v>759</v>
      </c>
      <c r="B1089" s="39" t="s">
        <v>7021</v>
      </c>
      <c r="C1089" s="1931"/>
      <c r="D1089" s="1991"/>
      <c r="E1089" s="1737"/>
      <c r="F1089" s="1759"/>
      <c r="G1089" s="1759"/>
    </row>
    <row r="1090" spans="1:7" ht="30">
      <c r="A1090" s="36" t="s">
        <v>760</v>
      </c>
      <c r="B1090" s="89" t="s">
        <v>7022</v>
      </c>
      <c r="C1090" s="1851" t="s">
        <v>6318</v>
      </c>
      <c r="D1090" s="1992">
        <f>сводн.данные!N1095</f>
        <v>1538.9438933339595</v>
      </c>
      <c r="E1090" s="1849">
        <v>1205.6417712269572</v>
      </c>
      <c r="F1090" s="1758">
        <v>0</v>
      </c>
      <c r="G1090" s="1758">
        <f t="shared" si="18"/>
        <v>333.30212210700233</v>
      </c>
    </row>
    <row r="1091" spans="1:7" ht="30">
      <c r="A1091" s="36" t="s">
        <v>762</v>
      </c>
      <c r="B1091" s="89" t="s">
        <v>7023</v>
      </c>
      <c r="C1091" s="2018" t="s">
        <v>6318</v>
      </c>
      <c r="D1091" s="1992">
        <f>сводн.данные!N1096</f>
        <v>1768.6453385015043</v>
      </c>
      <c r="E1091" s="1849">
        <v>1445.0769258385772</v>
      </c>
      <c r="F1091" s="1758">
        <v>950</v>
      </c>
      <c r="G1091" s="1758">
        <f t="shared" si="18"/>
        <v>323.56841266292713</v>
      </c>
    </row>
    <row r="1092" spans="1:7" ht="30">
      <c r="A1092" s="36" t="s">
        <v>5734</v>
      </c>
      <c r="B1092" s="55" t="s">
        <v>7024</v>
      </c>
      <c r="C1092" s="2018" t="s">
        <v>6318</v>
      </c>
      <c r="D1092" s="1992">
        <f>сводн.данные!N1097</f>
        <v>2277.3550182211884</v>
      </c>
      <c r="E1092" s="1849">
        <v>1923</v>
      </c>
      <c r="F1092" s="1758">
        <v>1500</v>
      </c>
      <c r="G1092" s="1758">
        <f t="shared" si="18"/>
        <v>354.3550182211884</v>
      </c>
    </row>
    <row r="1093" spans="1:7" ht="30">
      <c r="A1093" s="36" t="s">
        <v>5735</v>
      </c>
      <c r="B1093" s="55" t="s">
        <v>7025</v>
      </c>
      <c r="C1093" s="2018" t="s">
        <v>6318</v>
      </c>
      <c r="D1093" s="1992">
        <f>сводн.данные!N1098</f>
        <v>2155.9149857034377</v>
      </c>
      <c r="E1093" s="1849">
        <v>1763</v>
      </c>
      <c r="F1093" s="1758">
        <v>1300</v>
      </c>
      <c r="G1093" s="1758">
        <f t="shared" si="18"/>
        <v>392.91498570343765</v>
      </c>
    </row>
    <row r="1094" spans="1:7" ht="27" customHeight="1">
      <c r="A1094" s="36" t="s">
        <v>5736</v>
      </c>
      <c r="B1094" s="960" t="s">
        <v>7026</v>
      </c>
      <c r="C1094" s="2018" t="s">
        <v>6318</v>
      </c>
      <c r="D1094" s="1992">
        <f>сводн.данные!N1099</f>
        <v>2306.9752371305626</v>
      </c>
      <c r="E1094" s="1849">
        <v>1923.4772387880819</v>
      </c>
      <c r="F1094" s="1758">
        <v>1100</v>
      </c>
      <c r="G1094" s="1758">
        <f t="shared" si="18"/>
        <v>383.49799834248074</v>
      </c>
    </row>
    <row r="1095" spans="1:7" ht="30">
      <c r="A1095" s="36" t="s">
        <v>5737</v>
      </c>
      <c r="B1095" s="55" t="s">
        <v>7027</v>
      </c>
      <c r="C1095" s="2018" t="s">
        <v>6318</v>
      </c>
      <c r="D1095" s="1992">
        <f>сводн.данные!N1100</f>
        <v>2253.1648903232426</v>
      </c>
      <c r="E1095" s="1849">
        <v>1915.7673965541585</v>
      </c>
      <c r="F1095" s="1758">
        <v>800</v>
      </c>
      <c r="G1095" s="1758">
        <f t="shared" si="18"/>
        <v>337.39749376908412</v>
      </c>
    </row>
    <row r="1096" spans="1:7" ht="30">
      <c r="A1096" s="36" t="s">
        <v>5738</v>
      </c>
      <c r="B1096" s="55" t="s">
        <v>7028</v>
      </c>
      <c r="C1096" s="2018" t="s">
        <v>6318</v>
      </c>
      <c r="D1096" s="1992">
        <f>сводн.данные!N1101</f>
        <v>2084.7891857034374</v>
      </c>
      <c r="E1096" s="1849">
        <v>1694.529869011179</v>
      </c>
      <c r="F1096" s="1758">
        <v>1050</v>
      </c>
      <c r="G1096" s="1758">
        <f t="shared" si="18"/>
        <v>390.25931669225838</v>
      </c>
    </row>
    <row r="1097" spans="1:7" ht="30">
      <c r="A1097" s="36" t="s">
        <v>5739</v>
      </c>
      <c r="B1097" s="55" t="s">
        <v>7029</v>
      </c>
      <c r="C1097" s="2018" t="s">
        <v>6318</v>
      </c>
      <c r="D1097" s="1992">
        <f>сводн.данные!N1102</f>
        <v>1995.112574047926</v>
      </c>
      <c r="E1097" s="1849">
        <v>1351.3939044128256</v>
      </c>
      <c r="F1097" s="1758">
        <v>900</v>
      </c>
      <c r="G1097" s="1758">
        <f t="shared" si="18"/>
        <v>643.71866963510047</v>
      </c>
    </row>
    <row r="1098" spans="1:7" ht="30">
      <c r="A1098" s="36" t="s">
        <v>5740</v>
      </c>
      <c r="B1098" s="55" t="s">
        <v>7030</v>
      </c>
      <c r="C1098" s="2018" t="s">
        <v>6318</v>
      </c>
      <c r="D1098" s="1992">
        <f>сводн.данные!N1103</f>
        <v>2860.5972125309554</v>
      </c>
      <c r="E1098" s="1849">
        <v>2438.5101929004172</v>
      </c>
      <c r="F1098" s="1758">
        <v>1150</v>
      </c>
      <c r="G1098" s="1758">
        <f t="shared" si="18"/>
        <v>422.08701963053818</v>
      </c>
    </row>
    <row r="1099" spans="1:7" ht="30">
      <c r="A1099" s="36" t="s">
        <v>5741</v>
      </c>
      <c r="B1099" s="55" t="s">
        <v>7031</v>
      </c>
      <c r="C1099" s="2018" t="s">
        <v>6318</v>
      </c>
      <c r="D1099" s="1992">
        <f>сводн.данные!N1104</f>
        <v>3553.9099605263937</v>
      </c>
      <c r="E1099" s="1849">
        <v>3045.8438702062263</v>
      </c>
      <c r="F1099" s="1758">
        <v>2300</v>
      </c>
      <c r="G1099" s="1758">
        <f t="shared" si="18"/>
        <v>508.0660903201674</v>
      </c>
    </row>
    <row r="1100" spans="1:7" ht="30">
      <c r="A1100" s="36" t="s">
        <v>5742</v>
      </c>
      <c r="B1100" s="55" t="s">
        <v>7032</v>
      </c>
      <c r="C1100" s="2018" t="s">
        <v>6318</v>
      </c>
      <c r="D1100" s="1992">
        <f>сводн.данные!N1105</f>
        <v>3392.131439358473</v>
      </c>
      <c r="E1100" s="1849">
        <v>2704.4273354892221</v>
      </c>
      <c r="F1100" s="1758">
        <v>1610</v>
      </c>
      <c r="G1100" s="1758">
        <f t="shared" si="18"/>
        <v>687.70410386925096</v>
      </c>
    </row>
    <row r="1101" spans="1:7" ht="17.25" customHeight="1">
      <c r="A1101" s="36" t="s">
        <v>5743</v>
      </c>
      <c r="B1101" s="55" t="s">
        <v>7033</v>
      </c>
      <c r="C1101" s="2018" t="s">
        <v>6318</v>
      </c>
      <c r="D1101" s="1992">
        <f>сводн.данные!N1106</f>
        <v>1836.7145827798258</v>
      </c>
      <c r="E1101" s="1849">
        <v>1347.1974106019957</v>
      </c>
      <c r="F1101" s="1758">
        <v>1200</v>
      </c>
      <c r="G1101" s="1758">
        <f t="shared" si="18"/>
        <v>489.51717217783016</v>
      </c>
    </row>
    <row r="1102" spans="1:7" ht="30">
      <c r="A1102" s="36" t="s">
        <v>5744</v>
      </c>
      <c r="B1102" s="55" t="s">
        <v>7034</v>
      </c>
      <c r="C1102" s="2018" t="s">
        <v>6318</v>
      </c>
      <c r="D1102" s="1992">
        <f>сводн.данные!N1107</f>
        <v>1814.885998876337</v>
      </c>
      <c r="E1102" s="1849">
        <v>1347.5547744344371</v>
      </c>
      <c r="F1102" s="1758">
        <v>1300</v>
      </c>
      <c r="G1102" s="1758">
        <f t="shared" si="18"/>
        <v>467.33122444189985</v>
      </c>
    </row>
    <row r="1103" spans="1:7" ht="30">
      <c r="A1103" s="36" t="s">
        <v>5745</v>
      </c>
      <c r="B1103" s="55" t="s">
        <v>7035</v>
      </c>
      <c r="C1103" s="2018" t="s">
        <v>6318</v>
      </c>
      <c r="D1103" s="1992">
        <f>сводн.данные!N1108</f>
        <v>2446.7132393584729</v>
      </c>
      <c r="E1103" s="1849">
        <v>2058.0468737435285</v>
      </c>
      <c r="F1103" s="1758">
        <v>1450</v>
      </c>
      <c r="G1103" s="1758">
        <f t="shared" si="18"/>
        <v>388.66636561494443</v>
      </c>
    </row>
    <row r="1104" spans="1:7" ht="30">
      <c r="A1104" s="36" t="s">
        <v>5746</v>
      </c>
      <c r="B1104" s="55" t="s">
        <v>7036</v>
      </c>
      <c r="C1104" s="2018" t="s">
        <v>6318</v>
      </c>
      <c r="D1104" s="1992">
        <f>сводн.данные!N1109</f>
        <v>2096.7446585818257</v>
      </c>
      <c r="E1104" s="1849">
        <v>1585.8345746611942</v>
      </c>
      <c r="F1104" s="1758">
        <v>1240</v>
      </c>
      <c r="G1104" s="1758">
        <f t="shared" si="18"/>
        <v>510.91008392063145</v>
      </c>
    </row>
    <row r="1105" spans="1:7" ht="30">
      <c r="A1105" s="36" t="s">
        <v>5747</v>
      </c>
      <c r="B1105" s="55" t="s">
        <v>7037</v>
      </c>
      <c r="C1105" s="2018" t="s">
        <v>6318</v>
      </c>
      <c r="D1105" s="1992">
        <f>сводн.данные!N1110</f>
        <v>1762.7654393584733</v>
      </c>
      <c r="E1105" s="1849">
        <v>1422.2256737435289</v>
      </c>
      <c r="F1105" s="1758">
        <v>1200</v>
      </c>
      <c r="G1105" s="1758">
        <f t="shared" si="18"/>
        <v>340.53976561494437</v>
      </c>
    </row>
    <row r="1106" spans="1:7">
      <c r="A1106" s="36" t="s">
        <v>5748</v>
      </c>
      <c r="B1106" s="55" t="s">
        <v>7038</v>
      </c>
      <c r="C1106" s="2018" t="s">
        <v>6318</v>
      </c>
      <c r="D1106" s="1992">
        <f>сводн.данные!N1111</f>
        <v>3407.2989477029623</v>
      </c>
      <c r="E1106" s="1849">
        <v>2816.6388419515652</v>
      </c>
      <c r="F1106" s="1758">
        <v>1510</v>
      </c>
      <c r="G1106" s="1758">
        <f t="shared" si="18"/>
        <v>590.66010575139717</v>
      </c>
    </row>
    <row r="1107" spans="1:7">
      <c r="A1107" s="36" t="s">
        <v>5749</v>
      </c>
      <c r="B1107" s="55" t="s">
        <v>7039</v>
      </c>
      <c r="C1107" s="2018" t="s">
        <v>6318</v>
      </c>
      <c r="D1107" s="1992">
        <f>сводн.данные!N1112</f>
        <v>3360.0696930135095</v>
      </c>
      <c r="E1107" s="1849">
        <v>2749.7823015326685</v>
      </c>
      <c r="F1107" s="1758">
        <v>1710</v>
      </c>
      <c r="G1107" s="1758">
        <f t="shared" si="18"/>
        <v>610.28739148084105</v>
      </c>
    </row>
    <row r="1108" spans="1:7" ht="30">
      <c r="A1108" s="36" t="s">
        <v>5750</v>
      </c>
      <c r="B1108" s="55" t="s">
        <v>7040</v>
      </c>
      <c r="C1108" s="2018" t="s">
        <v>6318</v>
      </c>
      <c r="D1108" s="1992">
        <f>сводн.данные!N1113</f>
        <v>3320.8344286167157</v>
      </c>
      <c r="E1108" s="1849">
        <v>2892.1265044345823</v>
      </c>
      <c r="F1108" s="1758">
        <v>1540</v>
      </c>
      <c r="G1108" s="1758">
        <f t="shared" si="18"/>
        <v>428.70792418213341</v>
      </c>
    </row>
    <row r="1109" spans="1:7" ht="30">
      <c r="A1109" s="36" t="s">
        <v>5751</v>
      </c>
      <c r="B1109" s="89" t="s">
        <v>7041</v>
      </c>
      <c r="C1109" s="2018" t="s">
        <v>6318</v>
      </c>
      <c r="D1109" s="1992">
        <f>сводн.данные!N1114</f>
        <v>3721.995037683208</v>
      </c>
      <c r="E1109" s="1849">
        <v>3430.8000206030119</v>
      </c>
      <c r="F1109" s="1758">
        <v>2620</v>
      </c>
      <c r="G1109" s="1758">
        <f t="shared" si="18"/>
        <v>291.19501708019607</v>
      </c>
    </row>
    <row r="1110" spans="1:7">
      <c r="A1110" s="43" t="s">
        <v>764</v>
      </c>
      <c r="B1110" s="39" t="s">
        <v>7019</v>
      </c>
      <c r="C1110" s="1932"/>
      <c r="D1110" s="1993"/>
      <c r="E1110" s="1737"/>
      <c r="F1110" s="1759"/>
      <c r="G1110" s="1759"/>
    </row>
    <row r="1111" spans="1:7" ht="45">
      <c r="A1111" s="36" t="s">
        <v>765</v>
      </c>
      <c r="B1111" s="89" t="s">
        <v>7042</v>
      </c>
      <c r="C1111" s="1851" t="s">
        <v>6318</v>
      </c>
      <c r="D1111" s="1992">
        <f>сводн.данные!N1116</f>
        <v>1443.3480317543078</v>
      </c>
      <c r="E1111" s="1849">
        <v>1045.0057353074287</v>
      </c>
      <c r="F1111" s="1758">
        <v>0</v>
      </c>
      <c r="G1111" s="1758">
        <f t="shared" si="18"/>
        <v>398.34229644687912</v>
      </c>
    </row>
    <row r="1112" spans="1:7" ht="45">
      <c r="A1112" s="36" t="s">
        <v>767</v>
      </c>
      <c r="B1112" s="89" t="s">
        <v>7043</v>
      </c>
      <c r="C1112" s="2018" t="s">
        <v>6318</v>
      </c>
      <c r="D1112" s="1992">
        <f>сводн.данные!N1117</f>
        <v>2060.7581331203955</v>
      </c>
      <c r="E1112" s="1849">
        <v>1753.4853999110389</v>
      </c>
      <c r="F1112" s="1758">
        <v>0</v>
      </c>
      <c r="G1112" s="1758">
        <f t="shared" si="18"/>
        <v>307.2727332093566</v>
      </c>
    </row>
    <row r="1113" spans="1:7" ht="30">
      <c r="A1113" s="36" t="s">
        <v>5752</v>
      </c>
      <c r="B1113" s="55" t="s">
        <v>7044</v>
      </c>
      <c r="C1113" s="2018" t="s">
        <v>6318</v>
      </c>
      <c r="D1113" s="1992">
        <f>сводн.данные!N1118</f>
        <v>1786.7863492825099</v>
      </c>
      <c r="E1113" s="1849">
        <v>1432.8024099898958</v>
      </c>
      <c r="F1113" s="1758">
        <v>0</v>
      </c>
      <c r="G1113" s="1758">
        <f t="shared" si="18"/>
        <v>353.9839392926142</v>
      </c>
    </row>
    <row r="1114" spans="1:7" ht="30">
      <c r="A1114" s="36" t="s">
        <v>5753</v>
      </c>
      <c r="B1114" s="55" t="s">
        <v>7045</v>
      </c>
      <c r="C1114" s="2018" t="s">
        <v>6318</v>
      </c>
      <c r="D1114" s="1992">
        <f>сводн.данные!N1119</f>
        <v>2517.2453331203956</v>
      </c>
      <c r="E1114" s="1849">
        <v>2001.2184132897239</v>
      </c>
      <c r="F1114" s="1758">
        <v>0</v>
      </c>
      <c r="G1114" s="1758">
        <f t="shared" si="18"/>
        <v>516.02691983067166</v>
      </c>
    </row>
    <row r="1115" spans="1:7">
      <c r="A1115" s="36" t="s">
        <v>5754</v>
      </c>
      <c r="B1115" s="55" t="s">
        <v>7046</v>
      </c>
      <c r="C1115" s="2018" t="s">
        <v>6318</v>
      </c>
      <c r="D1115" s="1992">
        <f>сводн.данные!N1120</f>
        <v>1994.9690966274454</v>
      </c>
      <c r="E1115" s="1849">
        <v>1486.3191410556553</v>
      </c>
      <c r="F1115" s="1758">
        <v>0</v>
      </c>
      <c r="G1115" s="1758">
        <f t="shared" si="18"/>
        <v>508.64995557179009</v>
      </c>
    </row>
    <row r="1116" spans="1:7">
      <c r="A1116" s="36" t="s">
        <v>5755</v>
      </c>
      <c r="B1116" s="55" t="s">
        <v>7047</v>
      </c>
      <c r="C1116" s="2018" t="s">
        <v>6318</v>
      </c>
      <c r="D1116" s="1992">
        <f>сводн.данные!N1121</f>
        <v>2115.5249331203959</v>
      </c>
      <c r="E1116" s="1849">
        <v>1726.7174545595653</v>
      </c>
      <c r="F1116" s="1758">
        <v>1710</v>
      </c>
      <c r="G1116" s="1758">
        <f t="shared" si="18"/>
        <v>388.80747856083053</v>
      </c>
    </row>
    <row r="1117" spans="1:7" ht="30">
      <c r="A1117" s="36" t="s">
        <v>5756</v>
      </c>
      <c r="B1117" s="55" t="s">
        <v>7034</v>
      </c>
      <c r="C1117" s="2018" t="s">
        <v>6318</v>
      </c>
      <c r="D1117" s="1992">
        <f>сводн.данные!N1122</f>
        <v>2009.6245208754447</v>
      </c>
      <c r="E1117" s="1849">
        <v>1561.1451579836496</v>
      </c>
      <c r="F1117" s="1758">
        <v>1300</v>
      </c>
      <c r="G1117" s="1758">
        <f t="shared" si="18"/>
        <v>448.47936289179506</v>
      </c>
    </row>
    <row r="1118" spans="1:7" ht="30">
      <c r="A1118" s="36" t="s">
        <v>5757</v>
      </c>
      <c r="B1118" s="55" t="s">
        <v>7035</v>
      </c>
      <c r="C1118" s="2018" t="s">
        <v>6318</v>
      </c>
      <c r="D1118" s="1992">
        <f>сводн.данные!N1123</f>
        <v>2197.7981331203955</v>
      </c>
      <c r="E1118" s="1849">
        <v>1780.1931017250977</v>
      </c>
      <c r="F1118" s="1758">
        <v>1450</v>
      </c>
      <c r="G1118" s="1758">
        <f t="shared" si="18"/>
        <v>417.60503139529783</v>
      </c>
    </row>
    <row r="1119" spans="1:7">
      <c r="A1119" s="36" t="s">
        <v>5758</v>
      </c>
      <c r="B1119" s="55" t="s">
        <v>7048</v>
      </c>
      <c r="C1119" s="2018" t="s">
        <v>6318</v>
      </c>
      <c r="D1119" s="1992">
        <f>сводн.данные!N1124</f>
        <v>1888.3939638027091</v>
      </c>
      <c r="E1119" s="1849">
        <v>1472.3070155340893</v>
      </c>
      <c r="F1119" s="1758">
        <v>1240</v>
      </c>
      <c r="G1119" s="1758">
        <f t="shared" si="18"/>
        <v>416.08694826861984</v>
      </c>
    </row>
    <row r="1120" spans="1:7">
      <c r="A1120" s="36" t="s">
        <v>5759</v>
      </c>
      <c r="B1120" s="55" t="s">
        <v>7049</v>
      </c>
      <c r="C1120" s="2018" t="s">
        <v>6318</v>
      </c>
      <c r="D1120" s="1992">
        <f>сводн.данные!N1125</f>
        <v>2377.5581331203957</v>
      </c>
      <c r="E1120" s="1849">
        <v>1775.3634083010616</v>
      </c>
      <c r="F1120" s="1758">
        <v>1200</v>
      </c>
      <c r="G1120" s="1758">
        <f t="shared" si="18"/>
        <v>602.19472481933417</v>
      </c>
    </row>
    <row r="1121" spans="1:7" ht="32.25" customHeight="1">
      <c r="A1121" s="36" t="s">
        <v>5760</v>
      </c>
      <c r="B1121" s="55" t="s">
        <v>7050</v>
      </c>
      <c r="C1121" s="2018" t="s">
        <v>6318</v>
      </c>
      <c r="D1121" s="1992">
        <f>сводн.данные!N1126</f>
        <v>1856.4073656145047</v>
      </c>
      <c r="E1121" s="1849">
        <v>1429.667351248738</v>
      </c>
      <c r="F1121" s="1758">
        <v>900</v>
      </c>
      <c r="G1121" s="1758">
        <f t="shared" si="18"/>
        <v>426.74001436576668</v>
      </c>
    </row>
    <row r="1122" spans="1:7" ht="30">
      <c r="A1122" s="36" t="s">
        <v>5761</v>
      </c>
      <c r="B1122" s="55" t="s">
        <v>7030</v>
      </c>
      <c r="C1122" s="2018" t="s">
        <v>6318</v>
      </c>
      <c r="D1122" s="1992">
        <f>сводн.данные!N1127</f>
        <v>2101.1225367616275</v>
      </c>
      <c r="E1122" s="1849">
        <v>1488.911081543692</v>
      </c>
      <c r="F1122" s="1758">
        <v>1150</v>
      </c>
      <c r="G1122" s="1758">
        <f t="shared" si="18"/>
        <v>612.21145521793551</v>
      </c>
    </row>
    <row r="1123" spans="1:7" ht="30">
      <c r="A1123" s="36" t="s">
        <v>5762</v>
      </c>
      <c r="B1123" s="55" t="s">
        <v>7051</v>
      </c>
      <c r="C1123" s="2018" t="s">
        <v>6318</v>
      </c>
      <c r="D1123" s="1992">
        <f>сводн.данные!N1128</f>
        <v>2166.8017077029617</v>
      </c>
      <c r="E1123" s="1849">
        <v>1484.705591429539</v>
      </c>
      <c r="F1123" s="1758">
        <v>2300</v>
      </c>
      <c r="G1123" s="1758">
        <f t="shared" si="18"/>
        <v>682.09611627342269</v>
      </c>
    </row>
    <row r="1124" spans="1:7" ht="30">
      <c r="A1124" s="36" t="s">
        <v>5763</v>
      </c>
      <c r="B1124" s="55" t="s">
        <v>7052</v>
      </c>
      <c r="C1124" s="2018" t="s">
        <v>6318</v>
      </c>
      <c r="D1124" s="1992">
        <f>сводн.данные!N1129</f>
        <v>2800.5848643118279</v>
      </c>
      <c r="E1124" s="1849">
        <v>2186.0491944077808</v>
      </c>
      <c r="F1124" s="1758">
        <v>1610</v>
      </c>
      <c r="G1124" s="1758">
        <f t="shared" si="18"/>
        <v>614.53566990404715</v>
      </c>
    </row>
    <row r="1125" spans="1:7">
      <c r="A1125" s="36" t="s">
        <v>5764</v>
      </c>
      <c r="B1125" s="55" t="s">
        <v>7053</v>
      </c>
      <c r="C1125" s="2018" t="s">
        <v>6318</v>
      </c>
      <c r="D1125" s="1992">
        <f>сводн.данные!N1130</f>
        <v>1969.2965972430327</v>
      </c>
      <c r="E1125" s="1849">
        <v>1560.6355901938321</v>
      </c>
      <c r="F1125" s="1758">
        <v>0</v>
      </c>
      <c r="G1125" s="1758">
        <f t="shared" si="18"/>
        <v>408.66100704920063</v>
      </c>
    </row>
    <row r="1126" spans="1:7" ht="30">
      <c r="A1126" s="36" t="s">
        <v>5765</v>
      </c>
      <c r="B1126" s="55" t="s">
        <v>7054</v>
      </c>
      <c r="C1126" s="2018" t="s">
        <v>6318</v>
      </c>
      <c r="D1126" s="1992">
        <f>сводн.данные!N1131</f>
        <v>1888.0025745304804</v>
      </c>
      <c r="E1126" s="1849">
        <v>1501.5906670231616</v>
      </c>
      <c r="F1126" s="1758">
        <v>0</v>
      </c>
      <c r="G1126" s="1758">
        <f t="shared" si="18"/>
        <v>386.4119075073188</v>
      </c>
    </row>
    <row r="1127" spans="1:7" ht="30">
      <c r="A1127" s="36" t="s">
        <v>5766</v>
      </c>
      <c r="B1127" s="55" t="s">
        <v>7055</v>
      </c>
      <c r="C1127" s="2018" t="s">
        <v>6318</v>
      </c>
      <c r="D1127" s="1992">
        <f>сводн.данные!N1132</f>
        <v>1530.3800585818258</v>
      </c>
      <c r="E1127" s="1849">
        <v>1032.4232268719579</v>
      </c>
      <c r="F1127" s="1758">
        <v>0</v>
      </c>
      <c r="G1127" s="1758">
        <f t="shared" si="18"/>
        <v>497.95683170986786</v>
      </c>
    </row>
    <row r="1128" spans="1:7" ht="30">
      <c r="A1128" s="36" t="s">
        <v>5767</v>
      </c>
      <c r="B1128" s="55" t="s">
        <v>7086</v>
      </c>
      <c r="C1128" s="2018" t="s">
        <v>6318</v>
      </c>
      <c r="D1128" s="1992">
        <f>сводн.данные!N1133</f>
        <v>2007.4982585818254</v>
      </c>
      <c r="E1128" s="1849">
        <v>1517.2414574842028</v>
      </c>
      <c r="F1128" s="1758">
        <v>0</v>
      </c>
      <c r="G1128" s="1758">
        <f t="shared" si="18"/>
        <v>490.25680109762266</v>
      </c>
    </row>
    <row r="1129" spans="1:7" ht="30">
      <c r="A1129" s="36" t="s">
        <v>5768</v>
      </c>
      <c r="B1129" s="55" t="s">
        <v>7087</v>
      </c>
      <c r="C1129" s="2018" t="s">
        <v>6318</v>
      </c>
      <c r="D1129" s="1992">
        <f>сводн.данные!N1134</f>
        <v>1827.5624643118279</v>
      </c>
      <c r="E1129" s="1849">
        <v>1432.0656248316254</v>
      </c>
      <c r="F1129" s="1758">
        <v>0</v>
      </c>
      <c r="G1129" s="1758">
        <f t="shared" si="18"/>
        <v>395.49683948020242</v>
      </c>
    </row>
    <row r="1130" spans="1:7" ht="30">
      <c r="A1130" s="36" t="s">
        <v>5769</v>
      </c>
      <c r="B1130" s="55" t="s">
        <v>7056</v>
      </c>
      <c r="C1130" s="2018" t="s">
        <v>6318</v>
      </c>
      <c r="D1130" s="1992">
        <f>сводн.данные!N1135</f>
        <v>1985.6168942801746</v>
      </c>
      <c r="E1130" s="1849">
        <v>1524.0053241508695</v>
      </c>
      <c r="F1130" s="1758">
        <v>0</v>
      </c>
      <c r="G1130" s="1758">
        <f t="shared" si="18"/>
        <v>461.61157012930516</v>
      </c>
    </row>
    <row r="1131" spans="1:7" ht="30">
      <c r="A1131" s="36" t="s">
        <v>5770</v>
      </c>
      <c r="B1131" s="55" t="s">
        <v>7057</v>
      </c>
      <c r="C1131" s="2018" t="s">
        <v>6318</v>
      </c>
      <c r="D1131" s="1992">
        <f>сводн.данные!N1136</f>
        <v>1638.2958542801746</v>
      </c>
      <c r="E1131" s="1849">
        <v>1157.8847818607653</v>
      </c>
      <c r="F1131" s="1758">
        <v>0</v>
      </c>
      <c r="G1131" s="1758">
        <f t="shared" si="18"/>
        <v>480.41107241940927</v>
      </c>
    </row>
    <row r="1132" spans="1:7">
      <c r="A1132" s="36" t="s">
        <v>5771</v>
      </c>
      <c r="B1132" s="55" t="s">
        <v>7058</v>
      </c>
      <c r="C1132" s="2018" t="s">
        <v>6318</v>
      </c>
      <c r="D1132" s="1992">
        <f>сводн.данные!N1137</f>
        <v>2704.3984970381853</v>
      </c>
      <c r="E1132" s="1849">
        <v>2295.3246445600003</v>
      </c>
      <c r="F1132" s="1758">
        <v>0</v>
      </c>
      <c r="G1132" s="1758">
        <f t="shared" si="18"/>
        <v>409.07385247818502</v>
      </c>
    </row>
    <row r="1133" spans="1:7" ht="30">
      <c r="A1133" s="36" t="s">
        <v>5772</v>
      </c>
      <c r="B1133" s="55" t="s">
        <v>7059</v>
      </c>
      <c r="C1133" s="2018" t="s">
        <v>6318</v>
      </c>
      <c r="D1133" s="1992">
        <f>сводн.данные!N1138</f>
        <v>2402.5646944403993</v>
      </c>
      <c r="E1133" s="1849">
        <v>1830.8690215429178</v>
      </c>
      <c r="F1133" s="1758">
        <v>0</v>
      </c>
      <c r="G1133" s="1758">
        <f t="shared" ref="G1133:G1190" si="19">D1133-E1133</f>
        <v>571.69567289748147</v>
      </c>
    </row>
    <row r="1134" spans="1:7" ht="30">
      <c r="A1134" s="36" t="s">
        <v>5773</v>
      </c>
      <c r="B1134" s="55" t="s">
        <v>7060</v>
      </c>
      <c r="C1134" s="2018" t="s">
        <v>6318</v>
      </c>
      <c r="D1134" s="1992">
        <f>сводн.данные!N1139</f>
        <v>2079.2509080025361</v>
      </c>
      <c r="E1134" s="1849">
        <v>1661.1634514294424</v>
      </c>
      <c r="F1134" s="1758">
        <v>0</v>
      </c>
      <c r="G1134" s="1758">
        <f t="shared" si="19"/>
        <v>418.08745657309373</v>
      </c>
    </row>
    <row r="1135" spans="1:7" ht="30">
      <c r="A1135" s="36" t="s">
        <v>5774</v>
      </c>
      <c r="B1135" s="55" t="s">
        <v>7061</v>
      </c>
      <c r="C1135" s="2018" t="s">
        <v>6318</v>
      </c>
      <c r="D1135" s="1992">
        <f>сводн.данные!N1140</f>
        <v>2575.8761512190404</v>
      </c>
      <c r="E1135" s="1849">
        <v>2002.1189908857086</v>
      </c>
      <c r="F1135" s="1758">
        <v>0</v>
      </c>
      <c r="G1135" s="1758">
        <f t="shared" si="19"/>
        <v>573.75716033333174</v>
      </c>
    </row>
    <row r="1136" spans="1:7" ht="30">
      <c r="A1136" s="36" t="s">
        <v>5775</v>
      </c>
      <c r="B1136" s="55" t="s">
        <v>7062</v>
      </c>
      <c r="C1136" s="2018" t="s">
        <v>6318</v>
      </c>
      <c r="D1136" s="1992">
        <f>сводн.данные!N1141</f>
        <v>2111.4079530308368</v>
      </c>
      <c r="E1136" s="1849">
        <v>1544.2486458064404</v>
      </c>
      <c r="F1136" s="1758">
        <v>0</v>
      </c>
      <c r="G1136" s="1758">
        <f t="shared" si="19"/>
        <v>567.15930722439634</v>
      </c>
    </row>
    <row r="1137" spans="1:7" ht="30">
      <c r="A1137" s="36" t="s">
        <v>5776</v>
      </c>
      <c r="B1137" s="55" t="s">
        <v>7063</v>
      </c>
      <c r="C1137" s="2018" t="s">
        <v>6318</v>
      </c>
      <c r="D1137" s="1992">
        <f>сводн.данные!N1142</f>
        <v>2935.9615804561977</v>
      </c>
      <c r="E1137" s="1849">
        <v>2578.5653175414482</v>
      </c>
      <c r="F1137" s="1758">
        <v>0</v>
      </c>
      <c r="G1137" s="1758">
        <f t="shared" si="19"/>
        <v>357.39626291474951</v>
      </c>
    </row>
    <row r="1138" spans="1:7" ht="30">
      <c r="A1138" s="36" t="s">
        <v>5777</v>
      </c>
      <c r="B1138" s="55" t="s">
        <v>7064</v>
      </c>
      <c r="C1138" s="2018" t="s">
        <v>6318</v>
      </c>
      <c r="D1138" s="1992">
        <f>сводн.данные!N1143</f>
        <v>2586.8204188684554</v>
      </c>
      <c r="E1138" s="1849">
        <v>2217.9537652519734</v>
      </c>
      <c r="F1138" s="1758">
        <v>0</v>
      </c>
      <c r="G1138" s="1758">
        <f t="shared" si="19"/>
        <v>368.86665361648193</v>
      </c>
    </row>
    <row r="1139" spans="1:7" ht="30">
      <c r="A1139" s="36" t="s">
        <v>5778</v>
      </c>
      <c r="B1139" s="55" t="s">
        <v>7065</v>
      </c>
      <c r="C1139" s="2018" t="s">
        <v>6318</v>
      </c>
      <c r="D1139" s="1992">
        <f>сводн.данные!N1144</f>
        <v>18223.093016419949</v>
      </c>
      <c r="E1139" s="1849">
        <v>11233.833310339958</v>
      </c>
      <c r="F1139" s="1758">
        <v>0</v>
      </c>
      <c r="G1139" s="1758">
        <f t="shared" si="19"/>
        <v>6989.2597060799908</v>
      </c>
    </row>
    <row r="1140" spans="1:7" ht="30">
      <c r="A1140" s="36" t="s">
        <v>5779</v>
      </c>
      <c r="B1140" s="89" t="s">
        <v>7066</v>
      </c>
      <c r="C1140" s="2018" t="s">
        <v>6318</v>
      </c>
      <c r="D1140" s="1992">
        <f>сводн.данные!N1145</f>
        <v>18096.526616419946</v>
      </c>
      <c r="E1140" s="1849">
        <v>15411.896716996505</v>
      </c>
      <c r="F1140" s="1758">
        <v>0</v>
      </c>
      <c r="G1140" s="1758">
        <f t="shared" si="19"/>
        <v>2684.6298994234403</v>
      </c>
    </row>
    <row r="1141" spans="1:7" ht="30">
      <c r="A1141" s="36" t="s">
        <v>6202</v>
      </c>
      <c r="B1141" s="55" t="s">
        <v>7067</v>
      </c>
      <c r="C1141" s="2018" t="s">
        <v>6318</v>
      </c>
      <c r="D1141" s="1992">
        <f>сводн.данные!N1146</f>
        <v>1592.4469208754444</v>
      </c>
      <c r="E1141" s="1849">
        <v>1474</v>
      </c>
      <c r="F1141" s="1758"/>
      <c r="G1141" s="1758">
        <f t="shared" si="19"/>
        <v>118.44692087544445</v>
      </c>
    </row>
    <row r="1142" spans="1:7">
      <c r="A1142" s="43" t="s">
        <v>834</v>
      </c>
      <c r="B1142" s="39" t="s">
        <v>6974</v>
      </c>
      <c r="C1142" s="1932"/>
      <c r="D1142" s="1993"/>
      <c r="E1142" s="1737"/>
      <c r="F1142" s="1759"/>
      <c r="G1142" s="1759"/>
    </row>
    <row r="1143" spans="1:7" ht="30">
      <c r="A1143" s="36" t="s">
        <v>773</v>
      </c>
      <c r="B1143" s="89" t="s">
        <v>7068</v>
      </c>
      <c r="C1143" s="1851" t="s">
        <v>6318</v>
      </c>
      <c r="D1143" s="1994">
        <f>сводн.данные!N1148</f>
        <v>2608.311508418652</v>
      </c>
      <c r="E1143" s="1849">
        <v>2175.4137929946974</v>
      </c>
      <c r="F1143" s="1758">
        <v>0</v>
      </c>
      <c r="G1143" s="1758">
        <f>D1143-E1143</f>
        <v>432.89771542395465</v>
      </c>
    </row>
    <row r="1144" spans="1:7" ht="30">
      <c r="A1144" s="36" t="s">
        <v>775</v>
      </c>
      <c r="B1144" s="89" t="s">
        <v>7069</v>
      </c>
      <c r="C1144" s="2018" t="s">
        <v>6318</v>
      </c>
      <c r="D1144" s="1994">
        <f>сводн.данные!N1149</f>
        <v>2884.8023216076786</v>
      </c>
      <c r="E1144" s="1849">
        <v>2235.0712471331399</v>
      </c>
      <c r="F1144" s="1758">
        <v>0</v>
      </c>
      <c r="G1144" s="1758">
        <f t="shared" si="19"/>
        <v>649.73107447453867</v>
      </c>
    </row>
    <row r="1145" spans="1:7" ht="30">
      <c r="A1145" s="36" t="s">
        <v>5780</v>
      </c>
      <c r="B1145" s="89" t="s">
        <v>7070</v>
      </c>
      <c r="C1145" s="2018" t="s">
        <v>6318</v>
      </c>
      <c r="D1145" s="1994">
        <f>сводн.данные!N1150</f>
        <v>2518.2106762901376</v>
      </c>
      <c r="E1145" s="1849">
        <v>1972.0609533346415</v>
      </c>
      <c r="F1145" s="1758">
        <v>0</v>
      </c>
      <c r="G1145" s="1758">
        <f t="shared" si="19"/>
        <v>546.14972295549615</v>
      </c>
    </row>
    <row r="1146" spans="1:7" ht="30">
      <c r="A1146" s="36" t="s">
        <v>5781</v>
      </c>
      <c r="B1146" s="89" t="s">
        <v>7071</v>
      </c>
      <c r="C1146" s="2018" t="s">
        <v>6318</v>
      </c>
      <c r="D1146" s="1994">
        <f>сводн.данные!N1151</f>
        <v>2873.093417190008</v>
      </c>
      <c r="E1146" s="1849">
        <v>2338.6408845427877</v>
      </c>
      <c r="F1146" s="1758">
        <v>0</v>
      </c>
      <c r="G1146" s="1758">
        <f t="shared" si="19"/>
        <v>534.45253264722032</v>
      </c>
    </row>
    <row r="1147" spans="1:7" ht="45">
      <c r="A1147" s="36" t="s">
        <v>5782</v>
      </c>
      <c r="B1147" s="89" t="s">
        <v>7072</v>
      </c>
      <c r="C1147" s="2018" t="s">
        <v>6318</v>
      </c>
      <c r="D1147" s="1992">
        <f>сводн.данные!N1152</f>
        <v>2019.5144896393892</v>
      </c>
      <c r="E1147" s="1849">
        <v>1549.7428915683995</v>
      </c>
      <c r="F1147" s="1758">
        <v>0</v>
      </c>
      <c r="G1147" s="1758">
        <f t="shared" si="19"/>
        <v>469.77159807098974</v>
      </c>
    </row>
    <row r="1148" spans="1:7" ht="45">
      <c r="A1148" s="36" t="s">
        <v>5783</v>
      </c>
      <c r="B1148" s="89" t="s">
        <v>7073</v>
      </c>
      <c r="C1148" s="2018" t="s">
        <v>6318</v>
      </c>
      <c r="D1148" s="1992">
        <f>сводн.данные!N1153</f>
        <v>2261.9326048740768</v>
      </c>
      <c r="E1148" s="1849">
        <v>1715.5761905912627</v>
      </c>
      <c r="F1148" s="1758">
        <v>0</v>
      </c>
      <c r="G1148" s="1758">
        <f t="shared" si="19"/>
        <v>546.35641428281406</v>
      </c>
    </row>
    <row r="1149" spans="1:7" ht="30">
      <c r="A1149" s="36" t="s">
        <v>5784</v>
      </c>
      <c r="B1149" s="89" t="s">
        <v>7074</v>
      </c>
      <c r="C1149" s="2018" t="s">
        <v>6318</v>
      </c>
      <c r="D1149" s="1992">
        <f>сводн.данные!N1154</f>
        <v>2517.7750135126598</v>
      </c>
      <c r="E1149" s="1849">
        <v>1947.1986337312471</v>
      </c>
      <c r="F1149" s="1758">
        <v>0</v>
      </c>
      <c r="G1149" s="1758">
        <f t="shared" si="19"/>
        <v>570.5763797814127</v>
      </c>
    </row>
    <row r="1150" spans="1:7">
      <c r="A1150" s="36" t="s">
        <v>5785</v>
      </c>
      <c r="B1150" s="89" t="s">
        <v>7075</v>
      </c>
      <c r="C1150" s="2018" t="s">
        <v>6318</v>
      </c>
      <c r="D1150" s="1992">
        <f>сводн.данные!N1155</f>
        <v>1964.8087693185212</v>
      </c>
      <c r="E1150" s="1849">
        <v>1649.7266138042232</v>
      </c>
      <c r="F1150" s="1758">
        <v>0</v>
      </c>
      <c r="G1150" s="1758">
        <f t="shared" si="19"/>
        <v>315.08215551429794</v>
      </c>
    </row>
    <row r="1151" spans="1:7" ht="30">
      <c r="A1151" s="36" t="s">
        <v>5786</v>
      </c>
      <c r="B1151" s="89" t="s">
        <v>7076</v>
      </c>
      <c r="C1151" s="2018" t="s">
        <v>6318</v>
      </c>
      <c r="D1151" s="1992">
        <f>сводн.данные!N1156</f>
        <v>2485.3189519330081</v>
      </c>
      <c r="E1151" s="1849">
        <v>1920.3796139980379</v>
      </c>
      <c r="F1151" s="1758">
        <v>0</v>
      </c>
      <c r="G1151" s="1758">
        <f t="shared" si="19"/>
        <v>564.93933793497013</v>
      </c>
    </row>
    <row r="1152" spans="1:7">
      <c r="A1152" s="36" t="s">
        <v>5787</v>
      </c>
      <c r="B1152" s="89" t="s">
        <v>7077</v>
      </c>
      <c r="C1152" s="2018" t="s">
        <v>6318</v>
      </c>
      <c r="D1152" s="1992">
        <f>сводн.данные!N1157</f>
        <v>2822.4481384396577</v>
      </c>
      <c r="E1152" s="1849">
        <v>1847.916054537083</v>
      </c>
      <c r="F1152" s="1758">
        <v>0</v>
      </c>
      <c r="G1152" s="1758">
        <f t="shared" si="19"/>
        <v>974.53208390257464</v>
      </c>
    </row>
    <row r="1153" spans="1:7">
      <c r="A1153" s="36" t="s">
        <v>5788</v>
      </c>
      <c r="B1153" s="89" t="s">
        <v>7078</v>
      </c>
      <c r="C1153" s="2018" t="s">
        <v>6318</v>
      </c>
      <c r="D1153" s="1992">
        <f>сводн.данные!N1158</f>
        <v>2179.0801537539369</v>
      </c>
      <c r="E1153" s="1849">
        <v>1527.4224909877253</v>
      </c>
      <c r="F1153" s="1758">
        <v>0</v>
      </c>
      <c r="G1153" s="1758">
        <f t="shared" si="19"/>
        <v>651.65766276621162</v>
      </c>
    </row>
    <row r="1154" spans="1:7">
      <c r="A1154" s="36" t="s">
        <v>5789</v>
      </c>
      <c r="B1154" s="89" t="s">
        <v>7079</v>
      </c>
      <c r="C1154" s="2018" t="s">
        <v>6318</v>
      </c>
      <c r="D1154" s="1992">
        <f>сводн.данные!N1159</f>
        <v>2053.5089116121403</v>
      </c>
      <c r="E1154" s="1849">
        <v>1668.5966503986397</v>
      </c>
      <c r="F1154" s="1758">
        <v>1710</v>
      </c>
      <c r="G1154" s="1758">
        <f t="shared" si="19"/>
        <v>384.91226121350064</v>
      </c>
    </row>
    <row r="1155" spans="1:7" ht="30">
      <c r="A1155" s="36" t="s">
        <v>5790</v>
      </c>
      <c r="B1155" s="89" t="s">
        <v>7080</v>
      </c>
      <c r="C1155" s="2018" t="s">
        <v>6318</v>
      </c>
      <c r="D1155" s="1992">
        <f>сводн.данные!N1160</f>
        <v>2670.1289194475107</v>
      </c>
      <c r="E1155" s="1849">
        <v>2042.4327119625395</v>
      </c>
      <c r="F1155" s="1758">
        <v>0</v>
      </c>
      <c r="G1155" s="1758">
        <f t="shared" si="19"/>
        <v>627.69620748497118</v>
      </c>
    </row>
    <row r="1156" spans="1:7">
      <c r="A1156" s="36" t="s">
        <v>5791</v>
      </c>
      <c r="B1156" s="89" t="s">
        <v>7081</v>
      </c>
      <c r="C1156" s="2018" t="s">
        <v>6318</v>
      </c>
      <c r="D1156" s="1992">
        <f>сводн.данные!N1161</f>
        <v>2131.6949116121405</v>
      </c>
      <c r="E1156" s="1849">
        <v>1688.7619776660927</v>
      </c>
      <c r="F1156" s="1758">
        <v>0</v>
      </c>
      <c r="G1156" s="1758">
        <f t="shared" si="19"/>
        <v>442.9329339460478</v>
      </c>
    </row>
    <row r="1157" spans="1:7" ht="30">
      <c r="A1157" s="36" t="s">
        <v>5792</v>
      </c>
      <c r="B1157" s="89" t="s">
        <v>7082</v>
      </c>
      <c r="C1157" s="2018" t="s">
        <v>6318</v>
      </c>
      <c r="D1157" s="1992">
        <f>сводн.данные!N1162</f>
        <v>2170.3860319330083</v>
      </c>
      <c r="E1157" s="1849">
        <v>1606.1978236973546</v>
      </c>
      <c r="F1157" s="1758">
        <v>1300</v>
      </c>
      <c r="G1157" s="1758">
        <f t="shared" si="19"/>
        <v>564.18820823565375</v>
      </c>
    </row>
    <row r="1158" spans="1:7" ht="31.5" customHeight="1">
      <c r="A1158" s="36" t="s">
        <v>5793</v>
      </c>
      <c r="B1158" s="89" t="s">
        <v>7083</v>
      </c>
      <c r="C1158" s="2018" t="s">
        <v>6318</v>
      </c>
      <c r="D1158" s="1992">
        <f>сводн.данные!N1163</f>
        <v>2124.0152848919265</v>
      </c>
      <c r="E1158" s="1849">
        <v>1266.792152722782</v>
      </c>
      <c r="F1158" s="1758">
        <v>1450</v>
      </c>
      <c r="G1158" s="1758">
        <f t="shared" si="19"/>
        <v>857.22313216914449</v>
      </c>
    </row>
    <row r="1159" spans="1:7" ht="30">
      <c r="A1159" s="36" t="s">
        <v>5794</v>
      </c>
      <c r="B1159" s="89" t="s">
        <v>7084</v>
      </c>
      <c r="C1159" s="2018" t="s">
        <v>6318</v>
      </c>
      <c r="D1159" s="1992">
        <f>сводн.данные!N1164</f>
        <v>1835.6239519330079</v>
      </c>
      <c r="E1159" s="1849">
        <v>1478.791290987725</v>
      </c>
      <c r="F1159" s="1758">
        <v>0</v>
      </c>
      <c r="G1159" s="1758">
        <f t="shared" si="19"/>
        <v>356.8326609452829</v>
      </c>
    </row>
    <row r="1160" spans="1:7" ht="30">
      <c r="A1160" s="36" t="s">
        <v>5795</v>
      </c>
      <c r="B1160" s="89" t="s">
        <v>7071</v>
      </c>
      <c r="C1160" s="2018" t="s">
        <v>6318</v>
      </c>
      <c r="D1160" s="1992">
        <f>сводн.данные!N1165</f>
        <v>1615.3139116121401</v>
      </c>
      <c r="E1160" s="1849">
        <v>1211.5320744914893</v>
      </c>
      <c r="F1160" s="1758">
        <v>0</v>
      </c>
      <c r="G1160" s="1758">
        <f t="shared" si="19"/>
        <v>403.78183712065083</v>
      </c>
    </row>
    <row r="1161" spans="1:7">
      <c r="A1161" s="43" t="s">
        <v>835</v>
      </c>
      <c r="B1161" s="39" t="s">
        <v>7085</v>
      </c>
      <c r="C1161" s="1932"/>
      <c r="D1161" s="1993"/>
      <c r="E1161" s="1737"/>
      <c r="F1161" s="1759"/>
      <c r="G1161" s="1759"/>
    </row>
    <row r="1162" spans="1:7" ht="30">
      <c r="A1162" s="36" t="s">
        <v>781</v>
      </c>
      <c r="B1162" s="89" t="s">
        <v>7088</v>
      </c>
      <c r="C1162" s="1851" t="s">
        <v>6318</v>
      </c>
      <c r="D1162" s="1994">
        <f>сводн.данные!N1167</f>
        <v>1428.7422714504539</v>
      </c>
      <c r="E1162" s="1849">
        <v>979.28367488698416</v>
      </c>
      <c r="F1162" s="1758">
        <v>630</v>
      </c>
      <c r="G1162" s="1758">
        <f t="shared" si="19"/>
        <v>449.45859656346977</v>
      </c>
    </row>
    <row r="1163" spans="1:7" ht="30">
      <c r="A1163" s="36" t="s">
        <v>783</v>
      </c>
      <c r="B1163" s="89" t="s">
        <v>7082</v>
      </c>
      <c r="C1163" s="2018" t="s">
        <v>6318</v>
      </c>
      <c r="D1163" s="1994">
        <f>сводн.данные!N1168</f>
        <v>1422.6656982779721</v>
      </c>
      <c r="E1163" s="1849">
        <v>1047.3997226196525</v>
      </c>
      <c r="F1163" s="1758">
        <v>890</v>
      </c>
      <c r="G1163" s="1758">
        <f t="shared" si="19"/>
        <v>375.26597565831958</v>
      </c>
    </row>
    <row r="1164" spans="1:7" ht="30">
      <c r="A1164" s="36" t="s">
        <v>786</v>
      </c>
      <c r="B1164" s="89" t="s">
        <v>7089</v>
      </c>
      <c r="C1164" s="2018" t="s">
        <v>6318</v>
      </c>
      <c r="D1164" s="1994">
        <f>сводн.данные!N1169</f>
        <v>2110.7924982779723</v>
      </c>
      <c r="E1164" s="1849">
        <v>1655.8890764065975</v>
      </c>
      <c r="F1164" s="1758">
        <v>1030</v>
      </c>
      <c r="G1164" s="1758">
        <f t="shared" si="19"/>
        <v>454.9034218713748</v>
      </c>
    </row>
    <row r="1165" spans="1:7" ht="30">
      <c r="A1165" s="36" t="s">
        <v>787</v>
      </c>
      <c r="B1165" s="89" t="s">
        <v>7090</v>
      </c>
      <c r="C1165" s="2018" t="s">
        <v>6318</v>
      </c>
      <c r="D1165" s="1994">
        <f>сводн.данные!N1170</f>
        <v>1846.4390982779723</v>
      </c>
      <c r="E1165" s="1849">
        <v>1401.3986148533334</v>
      </c>
      <c r="F1165" s="1758">
        <v>1550</v>
      </c>
      <c r="G1165" s="1758">
        <f t="shared" si="19"/>
        <v>445.04048342463898</v>
      </c>
    </row>
    <row r="1166" spans="1:7">
      <c r="A1166" s="43" t="s">
        <v>836</v>
      </c>
      <c r="B1166" s="39" t="s">
        <v>7091</v>
      </c>
      <c r="C1166" s="1932"/>
      <c r="D1166" s="1993"/>
      <c r="E1166" s="1737"/>
      <c r="F1166" s="1759"/>
      <c r="G1166" s="1759"/>
    </row>
    <row r="1167" spans="1:7">
      <c r="A1167" s="36" t="s">
        <v>791</v>
      </c>
      <c r="B1167" s="89" t="s">
        <v>7092</v>
      </c>
      <c r="C1167" s="1851" t="s">
        <v>6318</v>
      </c>
      <c r="D1167" s="1994">
        <f>сводн.данные!N1172</f>
        <v>1701.7919251054905</v>
      </c>
      <c r="E1167" s="1849">
        <v>1188.6759993206956</v>
      </c>
      <c r="F1167" s="1758">
        <v>1500</v>
      </c>
      <c r="G1167" s="1758">
        <f t="shared" si="19"/>
        <v>513.11592578479485</v>
      </c>
    </row>
    <row r="1168" spans="1:7" ht="30">
      <c r="A1168" s="36" t="s">
        <v>793</v>
      </c>
      <c r="B1168" s="89" t="s">
        <v>7093</v>
      </c>
      <c r="C1168" s="2018" t="s">
        <v>6318</v>
      </c>
      <c r="D1168" s="1994">
        <f>сводн.данные!N1173</f>
        <v>1937.6870269264191</v>
      </c>
      <c r="E1168" s="1849">
        <v>1289.6340659312775</v>
      </c>
      <c r="F1168" s="1758">
        <v>880</v>
      </c>
      <c r="G1168" s="1758">
        <f t="shared" si="19"/>
        <v>648.05296099514158</v>
      </c>
    </row>
    <row r="1169" spans="1:7">
      <c r="A1169" s="36" t="s">
        <v>837</v>
      </c>
      <c r="B1169" s="89" t="s">
        <v>7094</v>
      </c>
      <c r="C1169" s="2018" t="s">
        <v>6318</v>
      </c>
      <c r="D1169" s="1994">
        <f>сводн.данные!N1174</f>
        <v>2038.3018308174346</v>
      </c>
      <c r="E1169" s="1849">
        <v>1648.3496100919128</v>
      </c>
      <c r="F1169" s="1758">
        <v>800</v>
      </c>
      <c r="G1169" s="1758">
        <f t="shared" si="19"/>
        <v>389.95222072552178</v>
      </c>
    </row>
    <row r="1170" spans="1:7">
      <c r="A1170" s="36" t="s">
        <v>796</v>
      </c>
      <c r="B1170" s="89" t="s">
        <v>7095</v>
      </c>
      <c r="C1170" s="2018" t="s">
        <v>6318</v>
      </c>
      <c r="D1170" s="1994">
        <f>сводн.данные!N1175</f>
        <v>2796.399226926419</v>
      </c>
      <c r="E1170" s="1849">
        <v>2457.6588659312774</v>
      </c>
      <c r="F1170" s="1758">
        <v>2200</v>
      </c>
      <c r="G1170" s="1758">
        <f t="shared" si="19"/>
        <v>338.7403609951416</v>
      </c>
    </row>
    <row r="1171" spans="1:7" ht="30">
      <c r="A1171" s="36" t="s">
        <v>798</v>
      </c>
      <c r="B1171" s="89" t="s">
        <v>7096</v>
      </c>
      <c r="C1171" s="2018" t="s">
        <v>6318</v>
      </c>
      <c r="D1171" s="1994">
        <f>сводн.данные!N1176</f>
        <v>2092.0802931110538</v>
      </c>
      <c r="E1171" s="1849">
        <v>1705.4714994343165</v>
      </c>
      <c r="F1171" s="1758">
        <v>990</v>
      </c>
      <c r="G1171" s="1758">
        <f t="shared" si="19"/>
        <v>386.60879367673738</v>
      </c>
    </row>
    <row r="1172" spans="1:7" ht="30">
      <c r="A1172" s="36" t="s">
        <v>800</v>
      </c>
      <c r="B1172" s="89" t="s">
        <v>7097</v>
      </c>
      <c r="C1172" s="2018" t="s">
        <v>6318</v>
      </c>
      <c r="D1172" s="1992">
        <f>сводн.данные!N1177</f>
        <v>2157.0514069264191</v>
      </c>
      <c r="E1172" s="1849">
        <v>1727.5562971101742</v>
      </c>
      <c r="F1172" s="1758">
        <v>2290</v>
      </c>
      <c r="G1172" s="1758">
        <f t="shared" si="19"/>
        <v>429.49510981624485</v>
      </c>
    </row>
    <row r="1173" spans="1:7">
      <c r="A1173" s="43" t="s">
        <v>809</v>
      </c>
      <c r="B1173" s="39" t="s">
        <v>7098</v>
      </c>
      <c r="C1173" s="1932"/>
      <c r="D1173" s="1993"/>
      <c r="E1173" s="1737"/>
      <c r="F1173" s="1759"/>
      <c r="G1173" s="1759"/>
    </row>
    <row r="1174" spans="1:7" ht="45">
      <c r="A1174" s="36" t="s">
        <v>811</v>
      </c>
      <c r="B1174" s="89" t="s">
        <v>7099</v>
      </c>
      <c r="C1174" s="1851" t="s">
        <v>6318</v>
      </c>
      <c r="D1174" s="1992">
        <f>сводн.данные!N1179</f>
        <v>2003.6188862835359</v>
      </c>
      <c r="E1174" s="1849">
        <v>1369.9339611800094</v>
      </c>
      <c r="F1174" s="1758">
        <v>0</v>
      </c>
      <c r="G1174" s="1758">
        <f t="shared" si="19"/>
        <v>633.68492510352644</v>
      </c>
    </row>
    <row r="1175" spans="1:7" ht="30">
      <c r="A1175" s="36" t="s">
        <v>5796</v>
      </c>
      <c r="B1175" s="55" t="s">
        <v>7074</v>
      </c>
      <c r="C1175" s="2018" t="s">
        <v>6318</v>
      </c>
      <c r="D1175" s="1992">
        <f>сводн.данные!N1180</f>
        <v>2530.4370403401776</v>
      </c>
      <c r="E1175" s="1849">
        <v>2183.4854294800307</v>
      </c>
      <c r="F1175" s="1758">
        <v>1500</v>
      </c>
      <c r="G1175" s="1758">
        <f t="shared" si="19"/>
        <v>346.95161086014696</v>
      </c>
    </row>
    <row r="1176" spans="1:7" ht="30">
      <c r="A1176" s="36" t="s">
        <v>5797</v>
      </c>
      <c r="B1176" s="55" t="s">
        <v>7082</v>
      </c>
      <c r="C1176" s="2018" t="s">
        <v>6318</v>
      </c>
      <c r="D1176" s="1992">
        <f>сводн.данные!N1181</f>
        <v>2140.9825519330084</v>
      </c>
      <c r="E1176" s="1849">
        <v>1654.0873248312623</v>
      </c>
      <c r="F1176" s="1758">
        <v>1480</v>
      </c>
      <c r="G1176" s="1758">
        <f t="shared" si="19"/>
        <v>486.89522710174606</v>
      </c>
    </row>
    <row r="1177" spans="1:7" ht="30">
      <c r="A1177" s="36" t="s">
        <v>5798</v>
      </c>
      <c r="B1177" s="55" t="s">
        <v>7080</v>
      </c>
      <c r="C1177" s="2018" t="s">
        <v>6318</v>
      </c>
      <c r="D1177" s="1992">
        <f>сводн.данные!N1182</f>
        <v>1773.0061519330081</v>
      </c>
      <c r="E1177" s="1849">
        <v>1469.116252892487</v>
      </c>
      <c r="F1177" s="1758">
        <v>1300</v>
      </c>
      <c r="G1177" s="1758">
        <f t="shared" si="19"/>
        <v>303.88989904052119</v>
      </c>
    </row>
    <row r="1178" spans="1:7" ht="45">
      <c r="A1178" s="36" t="s">
        <v>5799</v>
      </c>
      <c r="B1178" s="55" t="s">
        <v>7100</v>
      </c>
      <c r="C1178" s="2018" t="s">
        <v>6318</v>
      </c>
      <c r="D1178" s="1992">
        <f>сводн.данные!N1183</f>
        <v>1752.3821258732132</v>
      </c>
      <c r="E1178" s="1849">
        <v>1406.1986998879518</v>
      </c>
      <c r="F1178" s="1758">
        <v>1330</v>
      </c>
      <c r="G1178" s="1758">
        <f t="shared" si="19"/>
        <v>346.18342598526147</v>
      </c>
    </row>
    <row r="1179" spans="1:7">
      <c r="A1179" s="43" t="s">
        <v>813</v>
      </c>
      <c r="B1179" s="39" t="s">
        <v>7101</v>
      </c>
      <c r="C1179" s="1932"/>
      <c r="D1179" s="1993"/>
      <c r="E1179" s="1737"/>
      <c r="F1179" s="1759"/>
      <c r="G1179" s="1759"/>
    </row>
    <row r="1180" spans="1:7" ht="30">
      <c r="A1180" s="36" t="s">
        <v>815</v>
      </c>
      <c r="B1180" s="89" t="s">
        <v>7102</v>
      </c>
      <c r="C1180" s="1851" t="s">
        <v>6318</v>
      </c>
      <c r="D1180" s="1992">
        <f>сводн.данные!N1185</f>
        <v>1834.7889131110537</v>
      </c>
      <c r="E1180" s="1849">
        <v>1342.7984538673261</v>
      </c>
      <c r="F1180" s="1758">
        <v>650</v>
      </c>
      <c r="G1180" s="1758">
        <f t="shared" si="19"/>
        <v>491.99045924372763</v>
      </c>
    </row>
    <row r="1181" spans="1:7" ht="30">
      <c r="A1181" s="36" t="s">
        <v>816</v>
      </c>
      <c r="B1181" s="89" t="s">
        <v>7103</v>
      </c>
      <c r="C1181" s="2018" t="s">
        <v>6318</v>
      </c>
      <c r="D1181" s="1992">
        <f>сводн.данные!N1186</f>
        <v>2486.6350135126595</v>
      </c>
      <c r="E1181" s="1849">
        <v>2007.6060910445358</v>
      </c>
      <c r="F1181" s="1758">
        <v>1470</v>
      </c>
      <c r="G1181" s="1758">
        <f t="shared" si="19"/>
        <v>479.02892246812371</v>
      </c>
    </row>
    <row r="1182" spans="1:7" ht="30">
      <c r="A1182" s="36" t="s">
        <v>5800</v>
      </c>
      <c r="B1182" s="89" t="s">
        <v>7104</v>
      </c>
      <c r="C1182" s="2018" t="s">
        <v>6318</v>
      </c>
      <c r="D1182" s="1992">
        <f>сводн.данные!N1187</f>
        <v>2490.451351933008</v>
      </c>
      <c r="E1182" s="1849">
        <v>2073.6185837880575</v>
      </c>
      <c r="F1182" s="1758">
        <v>1540</v>
      </c>
      <c r="G1182" s="1758">
        <f t="shared" si="19"/>
        <v>416.83276814495048</v>
      </c>
    </row>
    <row r="1183" spans="1:7" ht="30">
      <c r="A1183" s="36" t="s">
        <v>5801</v>
      </c>
      <c r="B1183" s="89" t="s">
        <v>7105</v>
      </c>
      <c r="C1183" s="2018" t="s">
        <v>6318</v>
      </c>
      <c r="D1183" s="1992">
        <f>сводн.данные!N1188</f>
        <v>2015.4647194475106</v>
      </c>
      <c r="E1183" s="1849">
        <v>1636.7164087313686</v>
      </c>
      <c r="F1183" s="1758">
        <v>1080</v>
      </c>
      <c r="G1183" s="1758">
        <f t="shared" si="19"/>
        <v>378.74831071614199</v>
      </c>
    </row>
    <row r="1184" spans="1:7" ht="30">
      <c r="A1184" s="36" t="s">
        <v>5802</v>
      </c>
      <c r="B1184" s="89" t="s">
        <v>7082</v>
      </c>
      <c r="C1184" s="2018" t="s">
        <v>6318</v>
      </c>
      <c r="D1184" s="1992">
        <f>сводн.данные!N1189</f>
        <v>2330.9530135126602</v>
      </c>
      <c r="E1184" s="1849">
        <v>1964.0902814639155</v>
      </c>
      <c r="F1184" s="1758">
        <v>1410</v>
      </c>
      <c r="G1184" s="1758">
        <f t="shared" si="19"/>
        <v>366.86273204874465</v>
      </c>
    </row>
    <row r="1185" spans="1:7" ht="30">
      <c r="A1185" s="36" t="s">
        <v>5803</v>
      </c>
      <c r="B1185" s="89" t="s">
        <v>7080</v>
      </c>
      <c r="C1185" s="2018" t="s">
        <v>6318</v>
      </c>
      <c r="D1185" s="1992">
        <f>сводн.данные!N1190</f>
        <v>2131.1029519330082</v>
      </c>
      <c r="E1185" s="1849">
        <v>1815.1794760217388</v>
      </c>
      <c r="F1185" s="1758">
        <v>1270</v>
      </c>
      <c r="G1185" s="1758">
        <f t="shared" si="19"/>
        <v>315.92347591126941</v>
      </c>
    </row>
    <row r="1186" spans="1:7" ht="30">
      <c r="A1186" s="36" t="s">
        <v>5804</v>
      </c>
      <c r="B1186" s="89" t="s">
        <v>7106</v>
      </c>
      <c r="C1186" s="2018" t="s">
        <v>6318</v>
      </c>
      <c r="D1186" s="1992">
        <f>сводн.данные!N1191</f>
        <v>2341.0849680295191</v>
      </c>
      <c r="E1186" s="1849">
        <v>1878.831998935837</v>
      </c>
      <c r="F1186" s="1758">
        <v>1270</v>
      </c>
      <c r="G1186" s="1758">
        <f t="shared" si="19"/>
        <v>462.25296909368217</v>
      </c>
    </row>
    <row r="1187" spans="1:7" ht="30">
      <c r="A1187" s="36" t="s">
        <v>5805</v>
      </c>
      <c r="B1187" s="89" t="s">
        <v>7089</v>
      </c>
      <c r="C1187" s="2018" t="s">
        <v>6318</v>
      </c>
      <c r="D1187" s="1992">
        <f>сводн.данные!N1192</f>
        <v>2419.7523919330079</v>
      </c>
      <c r="E1187" s="1849">
        <v>2023.0854760217389</v>
      </c>
      <c r="F1187" s="1758">
        <v>1950</v>
      </c>
      <c r="G1187" s="1758">
        <f t="shared" si="19"/>
        <v>396.66691591126892</v>
      </c>
    </row>
    <row r="1188" spans="1:7">
      <c r="A1188" s="43" t="s">
        <v>838</v>
      </c>
      <c r="B1188" s="39" t="s">
        <v>7107</v>
      </c>
      <c r="C1188" s="1932"/>
      <c r="D1188" s="1993"/>
      <c r="E1188" s="1737"/>
      <c r="F1188" s="1759"/>
      <c r="G1188" s="1759"/>
    </row>
    <row r="1189" spans="1:7" ht="30">
      <c r="A1189" s="36" t="s">
        <v>817</v>
      </c>
      <c r="B1189" s="89" t="s">
        <v>7108</v>
      </c>
      <c r="C1189" s="1851" t="s">
        <v>6318</v>
      </c>
      <c r="D1189" s="1992">
        <f>сводн.данные!N1194</f>
        <v>23428.019112898121</v>
      </c>
      <c r="E1189" s="1849">
        <v>18097.619378015181</v>
      </c>
      <c r="F1189" s="1758">
        <v>7240</v>
      </c>
      <c r="G1189" s="1758">
        <f t="shared" si="19"/>
        <v>5330.3997348829398</v>
      </c>
    </row>
    <row r="1190" spans="1:7" ht="34.5" customHeight="1">
      <c r="A1190" s="36" t="s">
        <v>820</v>
      </c>
      <c r="B1190" s="89" t="s">
        <v>7078</v>
      </c>
      <c r="C1190" s="2018" t="s">
        <v>6318</v>
      </c>
      <c r="D1190" s="1992">
        <f>сводн.данные!N1195</f>
        <v>2308.9851128981159</v>
      </c>
      <c r="E1190" s="1849">
        <v>1566.7318449564627</v>
      </c>
      <c r="F1190" s="1758">
        <v>0</v>
      </c>
      <c r="G1190" s="1758">
        <f t="shared" si="19"/>
        <v>742.25326794165312</v>
      </c>
    </row>
    <row r="1191" spans="1:7" ht="31.5" customHeight="1">
      <c r="A1191" s="36" t="s">
        <v>5806</v>
      </c>
      <c r="B1191" s="89" t="s">
        <v>7082</v>
      </c>
      <c r="C1191" s="2018" t="s">
        <v>6318</v>
      </c>
      <c r="D1191" s="1992">
        <f>сводн.данные!N1196</f>
        <v>2290.4344544777678</v>
      </c>
      <c r="E1191" s="1849">
        <v>1509.9840342245709</v>
      </c>
      <c r="F1191" s="1758">
        <v>0</v>
      </c>
      <c r="G1191" s="1758">
        <f t="shared" ref="G1191:G1254" si="20">D1191-E1191</f>
        <v>780.45042025319685</v>
      </c>
    </row>
    <row r="1192" spans="1:7">
      <c r="A1192" s="36" t="s">
        <v>5807</v>
      </c>
      <c r="B1192" s="89" t="s">
        <v>7048</v>
      </c>
      <c r="C1192" s="2018" t="s">
        <v>6318</v>
      </c>
      <c r="D1192" s="1992">
        <f>сводн.данные!N1197</f>
        <v>2382.950112898116</v>
      </c>
      <c r="E1192" s="1849">
        <v>1785.7395983585486</v>
      </c>
      <c r="F1192" s="1758">
        <v>0</v>
      </c>
      <c r="G1192" s="1758">
        <f t="shared" si="20"/>
        <v>597.21051453956738</v>
      </c>
    </row>
    <row r="1193" spans="1:7" ht="45">
      <c r="A1193" s="36" t="s">
        <v>5808</v>
      </c>
      <c r="B1193" s="89" t="s">
        <v>7109</v>
      </c>
      <c r="C1193" s="2018" t="s">
        <v>6318</v>
      </c>
      <c r="D1193" s="1992">
        <f>сводн.данные!N1198</f>
        <v>2934.3683744777682</v>
      </c>
      <c r="E1193" s="1849">
        <v>2003.4109116806655</v>
      </c>
      <c r="F1193" s="1758">
        <v>0</v>
      </c>
      <c r="G1193" s="1758">
        <f t="shared" si="20"/>
        <v>930.95746279710261</v>
      </c>
    </row>
    <row r="1194" spans="1:7" ht="30">
      <c r="A1194" s="36" t="s">
        <v>5809</v>
      </c>
      <c r="B1194" s="89" t="s">
        <v>7110</v>
      </c>
      <c r="C1194" s="2018" t="s">
        <v>6318</v>
      </c>
      <c r="D1194" s="1992">
        <f>сводн.данные!N1199</f>
        <v>18242.423245695973</v>
      </c>
      <c r="E1194" s="1849">
        <v>16465.818046269153</v>
      </c>
      <c r="F1194" s="1758">
        <v>1500</v>
      </c>
      <c r="G1194" s="1758">
        <f t="shared" si="20"/>
        <v>1776.60519942682</v>
      </c>
    </row>
    <row r="1195" spans="1:7" ht="30">
      <c r="A1195" s="36" t="s">
        <v>5810</v>
      </c>
      <c r="B1195" s="89" t="s">
        <v>7111</v>
      </c>
      <c r="C1195" s="2018" t="s">
        <v>6318</v>
      </c>
      <c r="D1195" s="1992">
        <f>сводн.данные!N1200</f>
        <v>2223.6583451158758</v>
      </c>
      <c r="E1195" s="1849">
        <v>1774.7822464876799</v>
      </c>
      <c r="F1195" s="1758">
        <v>0</v>
      </c>
      <c r="G1195" s="1758">
        <f t="shared" si="20"/>
        <v>448.8760986281959</v>
      </c>
    </row>
    <row r="1196" spans="1:7" ht="30">
      <c r="A1196" s="36" t="s">
        <v>5811</v>
      </c>
      <c r="B1196" s="89" t="s">
        <v>7112</v>
      </c>
      <c r="C1196" s="2018" t="s">
        <v>6318</v>
      </c>
      <c r="D1196" s="1994">
        <f>сводн.данные!N1201</f>
        <v>2326.9534552452824</v>
      </c>
      <c r="E1196" s="1849">
        <v>1441.7813348779928</v>
      </c>
      <c r="F1196" s="1758">
        <v>0</v>
      </c>
      <c r="G1196" s="1758">
        <f t="shared" si="20"/>
        <v>885.17212036728961</v>
      </c>
    </row>
    <row r="1197" spans="1:7" ht="45">
      <c r="A1197" s="36" t="s">
        <v>5812</v>
      </c>
      <c r="B1197" s="89" t="s">
        <v>7113</v>
      </c>
      <c r="C1197" s="1851" t="s">
        <v>6318</v>
      </c>
      <c r="D1197" s="1992">
        <f>сводн.данные!N1202</f>
        <v>3581.5402682751801</v>
      </c>
      <c r="E1197" s="1849">
        <v>2763.7403060344559</v>
      </c>
      <c r="F1197" s="1758">
        <v>0</v>
      </c>
      <c r="G1197" s="1758">
        <f t="shared" si="20"/>
        <v>817.7999622407242</v>
      </c>
    </row>
    <row r="1198" spans="1:7" ht="99.75">
      <c r="A1198" s="43" t="s">
        <v>5461</v>
      </c>
      <c r="B1198" s="37" t="s">
        <v>7114</v>
      </c>
      <c r="C1198" s="1932"/>
      <c r="D1198" s="1993"/>
      <c r="E1198" s="1737"/>
      <c r="F1198" s="1759"/>
      <c r="G1198" s="1759"/>
    </row>
    <row r="1199" spans="1:7">
      <c r="A1199" s="36" t="s">
        <v>5451</v>
      </c>
      <c r="B1199" s="89" t="s">
        <v>7089</v>
      </c>
      <c r="C1199" s="1851" t="s">
        <v>6318</v>
      </c>
      <c r="D1199" s="1992">
        <f>сводн.данные!N1204</f>
        <v>2845.086450595938</v>
      </c>
      <c r="E1199" s="1849">
        <v>2432.8292065996557</v>
      </c>
      <c r="F1199" s="1758">
        <v>1120</v>
      </c>
      <c r="G1199" s="1758">
        <f t="shared" si="20"/>
        <v>412.25724399628234</v>
      </c>
    </row>
    <row r="1200" spans="1:7">
      <c r="A1200" s="36" t="s">
        <v>5452</v>
      </c>
      <c r="B1200" s="89" t="s">
        <v>7117</v>
      </c>
      <c r="C1200" s="2018" t="s">
        <v>6318</v>
      </c>
      <c r="D1200" s="1992">
        <f>сводн.данные!N1205</f>
        <v>3122.4199665531519</v>
      </c>
      <c r="E1200" s="1849">
        <v>2550.2245657630237</v>
      </c>
      <c r="F1200" s="1758">
        <v>2500</v>
      </c>
      <c r="G1200" s="1758">
        <f t="shared" si="20"/>
        <v>572.19540079012813</v>
      </c>
    </row>
    <row r="1201" spans="1:7">
      <c r="A1201" s="36" t="s">
        <v>5453</v>
      </c>
      <c r="B1201" s="89" t="s">
        <v>7118</v>
      </c>
      <c r="C1201" s="2018" t="s">
        <v>6318</v>
      </c>
      <c r="D1201" s="1992">
        <f>сводн.данные!N1206</f>
        <v>2489.6980937156291</v>
      </c>
      <c r="E1201" s="1849">
        <v>1842.5449073833959</v>
      </c>
      <c r="F1201" s="1758">
        <v>0</v>
      </c>
      <c r="G1201" s="1758">
        <f t="shared" si="20"/>
        <v>647.15318633223319</v>
      </c>
    </row>
    <row r="1202" spans="1:7" ht="46.5" customHeight="1">
      <c r="A1202" s="36" t="s">
        <v>5455</v>
      </c>
      <c r="B1202" s="89" t="s">
        <v>7119</v>
      </c>
      <c r="C1202" s="2018" t="s">
        <v>6318</v>
      </c>
      <c r="D1202" s="1992">
        <f>сводн.данные!N1207</f>
        <v>3003.4416140479266</v>
      </c>
      <c r="E1202" s="1849">
        <v>2389.332623878664</v>
      </c>
      <c r="F1202" s="1758">
        <v>6530</v>
      </c>
      <c r="G1202" s="1758">
        <f t="shared" si="20"/>
        <v>614.1089901692626</v>
      </c>
    </row>
    <row r="1203" spans="1:7">
      <c r="A1203" s="36" t="s">
        <v>5454</v>
      </c>
      <c r="B1203" s="89" t="s">
        <v>7120</v>
      </c>
      <c r="C1203" s="2018" t="s">
        <v>6318</v>
      </c>
      <c r="D1203" s="1992">
        <f>сводн.данные!N1208</f>
        <v>2803.33365549371</v>
      </c>
      <c r="E1203" s="1849">
        <v>2240.6800957041814</v>
      </c>
      <c r="F1203" s="1758">
        <v>1880</v>
      </c>
      <c r="G1203" s="1758">
        <f t="shared" si="20"/>
        <v>562.65355978952857</v>
      </c>
    </row>
    <row r="1204" spans="1:7">
      <c r="A1204" s="36" t="s">
        <v>5456</v>
      </c>
      <c r="B1204" s="89" t="s">
        <v>7121</v>
      </c>
      <c r="C1204" s="2018" t="s">
        <v>6318</v>
      </c>
      <c r="D1204" s="1992">
        <f>сводн.данные!N1209</f>
        <v>2439.9133186797872</v>
      </c>
      <c r="E1204" s="1849">
        <v>1879.0219583854303</v>
      </c>
      <c r="F1204" s="1758">
        <v>6530</v>
      </c>
      <c r="G1204" s="1758">
        <f t="shared" si="20"/>
        <v>560.8913602943569</v>
      </c>
    </row>
    <row r="1205" spans="1:7">
      <c r="A1205" s="36" t="s">
        <v>5457</v>
      </c>
      <c r="B1205" s="89" t="s">
        <v>7122</v>
      </c>
      <c r="C1205" s="2018" t="s">
        <v>6318</v>
      </c>
      <c r="D1205" s="1992">
        <f>сводн.данные!N1210</f>
        <v>3071.2362866405188</v>
      </c>
      <c r="E1205" s="1849">
        <v>2409.0549329787741</v>
      </c>
      <c r="F1205" s="1758">
        <v>2500</v>
      </c>
      <c r="G1205" s="1758">
        <f t="shared" si="20"/>
        <v>662.18135366174465</v>
      </c>
    </row>
    <row r="1206" spans="1:7">
      <c r="A1206" s="36" t="s">
        <v>5458</v>
      </c>
      <c r="B1206" s="89" t="s">
        <v>7123</v>
      </c>
      <c r="C1206" s="2018" t="s">
        <v>6318</v>
      </c>
      <c r="D1206" s="1992">
        <f>сводн.данные!N1211</f>
        <v>2219.4027074616856</v>
      </c>
      <c r="E1206" s="1849">
        <v>1636.9713009645652</v>
      </c>
      <c r="F1206" s="1758">
        <v>2000</v>
      </c>
      <c r="G1206" s="1758">
        <f t="shared" si="20"/>
        <v>582.43140649712041</v>
      </c>
    </row>
    <row r="1207" spans="1:7">
      <c r="A1207" s="36" t="s">
        <v>5459</v>
      </c>
      <c r="B1207" s="89" t="s">
        <v>7124</v>
      </c>
      <c r="C1207" s="2018" t="s">
        <v>6318</v>
      </c>
      <c r="D1207" s="1992">
        <f>сводн.данные!N1212</f>
        <v>4072.1233025832767</v>
      </c>
      <c r="E1207" s="1849">
        <v>3652.8931174782078</v>
      </c>
      <c r="F1207" s="1758">
        <v>6540</v>
      </c>
      <c r="G1207" s="1758">
        <f t="shared" si="20"/>
        <v>419.23018510506881</v>
      </c>
    </row>
    <row r="1208" spans="1:7">
      <c r="A1208" s="36" t="s">
        <v>5460</v>
      </c>
      <c r="B1208" s="89" t="s">
        <v>7125</v>
      </c>
      <c r="C1208" s="2018" t="s">
        <v>6318</v>
      </c>
      <c r="D1208" s="1992">
        <f>сводн.данные!N1213</f>
        <v>2878.7745455073054</v>
      </c>
      <c r="E1208" s="1849">
        <v>2274.5683581930011</v>
      </c>
      <c r="F1208" s="1758">
        <v>1700</v>
      </c>
      <c r="G1208" s="1758">
        <f t="shared" si="20"/>
        <v>604.20618731430432</v>
      </c>
    </row>
    <row r="1209" spans="1:7">
      <c r="A1209" s="36" t="s">
        <v>5813</v>
      </c>
      <c r="B1209" s="89" t="s">
        <v>7126</v>
      </c>
      <c r="C1209" s="2018" t="s">
        <v>6318</v>
      </c>
      <c r="D1209" s="1992">
        <f>сводн.данные!N1214</f>
        <v>2380.9302166911184</v>
      </c>
      <c r="E1209" s="1849">
        <v>1778.3791871207623</v>
      </c>
      <c r="F1209" s="1758">
        <v>1200</v>
      </c>
      <c r="G1209" s="1758">
        <f t="shared" si="20"/>
        <v>602.55102957035615</v>
      </c>
    </row>
    <row r="1210" spans="1:7">
      <c r="A1210" s="36" t="s">
        <v>5814</v>
      </c>
      <c r="B1210" s="89" t="s">
        <v>7127</v>
      </c>
      <c r="C1210" s="2018" t="s">
        <v>6318</v>
      </c>
      <c r="D1210" s="1992">
        <f>сводн.данные!N1215</f>
        <v>5084.8500981541747</v>
      </c>
      <c r="E1210" s="1849">
        <v>3814.4683088048623</v>
      </c>
      <c r="F1210" s="1758">
        <v>4500</v>
      </c>
      <c r="G1210" s="1758">
        <f t="shared" si="20"/>
        <v>1270.3817893493124</v>
      </c>
    </row>
    <row r="1211" spans="1:7" ht="48.75" customHeight="1">
      <c r="A1211" s="36" t="s">
        <v>5815</v>
      </c>
      <c r="B1211" s="89" t="s">
        <v>7139</v>
      </c>
      <c r="C1211" s="2018" t="s">
        <v>6318</v>
      </c>
      <c r="D1211" s="1992">
        <f>сводн.данные!N1216</f>
        <v>2114.1955506760505</v>
      </c>
      <c r="E1211" s="1849">
        <v>1590.6924421662345</v>
      </c>
      <c r="F1211" s="1758">
        <v>1100</v>
      </c>
      <c r="G1211" s="1758">
        <f t="shared" si="20"/>
        <v>523.503108509816</v>
      </c>
    </row>
    <row r="1212" spans="1:7" ht="34.5" customHeight="1">
      <c r="A1212" s="36" t="s">
        <v>5816</v>
      </c>
      <c r="B1212" s="89" t="s">
        <v>7128</v>
      </c>
      <c r="C1212" s="2018" t="s">
        <v>6318</v>
      </c>
      <c r="D1212" s="1992">
        <f>сводн.данные!N1217</f>
        <v>2649.2291011080056</v>
      </c>
      <c r="E1212" s="1849">
        <v>2242.1406427473926</v>
      </c>
      <c r="F1212" s="1758">
        <v>1000</v>
      </c>
      <c r="G1212" s="1758">
        <f t="shared" si="20"/>
        <v>407.088458360613</v>
      </c>
    </row>
    <row r="1213" spans="1:7">
      <c r="A1213" s="36" t="s">
        <v>5817</v>
      </c>
      <c r="B1213" s="89" t="s">
        <v>7129</v>
      </c>
      <c r="C1213" s="2018" t="s">
        <v>6318</v>
      </c>
      <c r="D1213" s="1992">
        <f>сводн.данные!N1218</f>
        <v>10487.753043009985</v>
      </c>
      <c r="E1213" s="1849">
        <v>4893.2196348142716</v>
      </c>
      <c r="F1213" s="1758">
        <v>10160</v>
      </c>
      <c r="G1213" s="1758">
        <f t="shared" si="20"/>
        <v>5594.5334081957135</v>
      </c>
    </row>
    <row r="1214" spans="1:7">
      <c r="A1214" s="43" t="s">
        <v>839</v>
      </c>
      <c r="B1214" s="39" t="s">
        <v>7115</v>
      </c>
      <c r="C1214" s="1932"/>
      <c r="D1214" s="1993"/>
      <c r="E1214" s="1737"/>
      <c r="F1214" s="1759"/>
      <c r="G1214" s="1759"/>
    </row>
    <row r="1215" spans="1:7">
      <c r="A1215" s="36" t="s">
        <v>822</v>
      </c>
      <c r="B1215" s="89" t="s">
        <v>7130</v>
      </c>
      <c r="C1215" s="1851" t="s">
        <v>6318</v>
      </c>
      <c r="D1215" s="1992">
        <f>сводн.данные!N1220</f>
        <v>2701.8816897200231</v>
      </c>
      <c r="E1215" s="1849">
        <v>2222.0924603754802</v>
      </c>
      <c r="F1215" s="1758">
        <v>2870</v>
      </c>
      <c r="G1215" s="1758">
        <f t="shared" si="20"/>
        <v>479.78922934454295</v>
      </c>
    </row>
    <row r="1216" spans="1:7" ht="19.5" customHeight="1">
      <c r="A1216" s="36" t="s">
        <v>5818</v>
      </c>
      <c r="B1216" s="89" t="s">
        <v>7131</v>
      </c>
      <c r="C1216" s="2018" t="s">
        <v>6318</v>
      </c>
      <c r="D1216" s="1992">
        <f>сводн.данные!N1221</f>
        <v>2643.9428446164638</v>
      </c>
      <c r="E1216" s="1849">
        <v>2224.2424077276401</v>
      </c>
      <c r="F1216" s="1758">
        <v>0</v>
      </c>
      <c r="G1216" s="1758">
        <f t="shared" si="20"/>
        <v>419.70043688882379</v>
      </c>
    </row>
    <row r="1217" spans="1:7">
      <c r="A1217" s="36" t="s">
        <v>5819</v>
      </c>
      <c r="B1217" s="89" t="s">
        <v>7132</v>
      </c>
      <c r="C1217" s="2018" t="s">
        <v>6318</v>
      </c>
      <c r="D1217" s="1992">
        <f>сводн.данные!N1222</f>
        <v>3015.4774392509607</v>
      </c>
      <c r="E1217" s="1849">
        <v>2421.0490971710969</v>
      </c>
      <c r="F1217" s="1758">
        <v>830</v>
      </c>
      <c r="G1217" s="1758">
        <f t="shared" si="20"/>
        <v>594.4283420798638</v>
      </c>
    </row>
    <row r="1218" spans="1:7">
      <c r="A1218" s="36" t="s">
        <v>5820</v>
      </c>
      <c r="B1218" s="89" t="s">
        <v>7133</v>
      </c>
      <c r="C1218" s="2018" t="s">
        <v>6318</v>
      </c>
      <c r="D1218" s="1992">
        <f>сводн.данные!N1223</f>
        <v>4077.0901300644814</v>
      </c>
      <c r="E1218" s="1849">
        <v>3489.4199334877298</v>
      </c>
      <c r="F1218" s="1758">
        <v>830</v>
      </c>
      <c r="G1218" s="1758">
        <f t="shared" si="20"/>
        <v>587.67019657675155</v>
      </c>
    </row>
    <row r="1219" spans="1:7" ht="21.75" customHeight="1">
      <c r="A1219" s="43" t="s">
        <v>5449</v>
      </c>
      <c r="B1219" s="39" t="s">
        <v>7116</v>
      </c>
      <c r="C1219" s="1932"/>
      <c r="D1219" s="1993"/>
      <c r="E1219" s="1737"/>
      <c r="F1219" s="1759"/>
      <c r="G1219" s="1759"/>
    </row>
    <row r="1220" spans="1:7" ht="60">
      <c r="A1220" s="36" t="s">
        <v>5450</v>
      </c>
      <c r="B1220" s="89" t="s">
        <v>7134</v>
      </c>
      <c r="C1220" s="1851" t="s">
        <v>6318</v>
      </c>
      <c r="D1220" s="1992">
        <f>сводн.данные!N1225</f>
        <v>4220.212281195425</v>
      </c>
      <c r="E1220" s="1849">
        <v>3687.4741765661506</v>
      </c>
      <c r="F1220" s="1758">
        <v>3300</v>
      </c>
      <c r="G1220" s="1758">
        <f t="shared" si="20"/>
        <v>532.7381046292744</v>
      </c>
    </row>
    <row r="1221" spans="1:7">
      <c r="A1221" s="36" t="s">
        <v>5821</v>
      </c>
      <c r="B1221" s="89" t="s">
        <v>7135</v>
      </c>
      <c r="C1221" s="2018" t="s">
        <v>6318</v>
      </c>
      <c r="D1221" s="1992">
        <f>сводн.данные!N1226</f>
        <v>8952.6979245493985</v>
      </c>
      <c r="E1221" s="1849">
        <v>5274.294674668452</v>
      </c>
      <c r="F1221" s="1758">
        <v>3500</v>
      </c>
      <c r="G1221" s="1758">
        <f t="shared" si="20"/>
        <v>3678.4032498809465</v>
      </c>
    </row>
    <row r="1222" spans="1:7">
      <c r="A1222" s="43" t="s">
        <v>5822</v>
      </c>
      <c r="B1222" s="39" t="s">
        <v>7136</v>
      </c>
      <c r="C1222" s="1932"/>
      <c r="D1222" s="1993"/>
      <c r="E1222" s="1737"/>
      <c r="F1222" s="1759"/>
      <c r="G1222" s="1759"/>
    </row>
    <row r="1223" spans="1:7" ht="45">
      <c r="A1223" s="36" t="s">
        <v>5823</v>
      </c>
      <c r="B1223" s="89" t="s">
        <v>7137</v>
      </c>
      <c r="C1223" s="1851" t="s">
        <v>6318</v>
      </c>
      <c r="D1223" s="1992">
        <f>сводн.данные!N1228</f>
        <v>4081.6944154598896</v>
      </c>
      <c r="E1223" s="1849">
        <v>3495.5576971121086</v>
      </c>
      <c r="F1223" s="1758">
        <v>3500</v>
      </c>
      <c r="G1223" s="1758">
        <f t="shared" si="20"/>
        <v>586.13671834778097</v>
      </c>
    </row>
    <row r="1224" spans="1:7">
      <c r="A1224" s="43" t="s">
        <v>5824</v>
      </c>
      <c r="B1224" s="968" t="s">
        <v>7138</v>
      </c>
      <c r="C1224" s="1932"/>
      <c r="D1224" s="1993"/>
      <c r="E1224" s="1737"/>
      <c r="F1224" s="1759"/>
      <c r="G1224" s="1759"/>
    </row>
    <row r="1225" spans="1:7">
      <c r="A1225" s="36" t="s">
        <v>5825</v>
      </c>
      <c r="B1225" s="264" t="s">
        <v>7140</v>
      </c>
      <c r="C1225" s="1851" t="s">
        <v>6318</v>
      </c>
      <c r="D1225" s="1992">
        <f>сводн.данные!N1230</f>
        <v>13249.049657146375</v>
      </c>
      <c r="E1225" s="1849"/>
      <c r="F1225" s="1758"/>
      <c r="G1225" s="1758">
        <f t="shared" si="20"/>
        <v>13249.049657146375</v>
      </c>
    </row>
    <row r="1226" spans="1:7">
      <c r="A1226" s="36" t="s">
        <v>5826</v>
      </c>
      <c r="B1226" s="264" t="s">
        <v>7141</v>
      </c>
      <c r="C1226" s="2018" t="s">
        <v>6318</v>
      </c>
      <c r="D1226" s="1992">
        <f>сводн.данные!N1231</f>
        <v>1926.485968435979</v>
      </c>
      <c r="E1226" s="1849"/>
      <c r="F1226" s="1758"/>
      <c r="G1226" s="1758">
        <f t="shared" si="20"/>
        <v>1926.485968435979</v>
      </c>
    </row>
    <row r="1227" spans="1:7">
      <c r="A1227" s="36" t="s">
        <v>5827</v>
      </c>
      <c r="B1227" s="969" t="s">
        <v>7142</v>
      </c>
      <c r="C1227" s="2018" t="s">
        <v>6318</v>
      </c>
      <c r="D1227" s="1992">
        <f>сводн.данные!N1232</f>
        <v>9222.9931925365927</v>
      </c>
      <c r="E1227" s="1849"/>
      <c r="F1227" s="1758"/>
      <c r="G1227" s="1758">
        <f t="shared" si="20"/>
        <v>9222.9931925365927</v>
      </c>
    </row>
    <row r="1228" spans="1:7">
      <c r="A1228" s="36" t="s">
        <v>5828</v>
      </c>
      <c r="B1228" s="970" t="s">
        <v>7143</v>
      </c>
      <c r="C1228" s="2018" t="s">
        <v>6318</v>
      </c>
      <c r="D1228" s="1992">
        <f>сводн.данные!N1233</f>
        <v>7389.7817283509603</v>
      </c>
      <c r="E1228" s="1849"/>
      <c r="F1228" s="1758"/>
      <c r="G1228" s="1758">
        <f t="shared" si="20"/>
        <v>7389.7817283509603</v>
      </c>
    </row>
    <row r="1229" spans="1:7">
      <c r="A1229" s="36" t="s">
        <v>5829</v>
      </c>
      <c r="B1229" s="970" t="s">
        <v>7144</v>
      </c>
      <c r="C1229" s="2018" t="s">
        <v>6318</v>
      </c>
      <c r="D1229" s="1992">
        <f>сводн.данные!N1234</f>
        <v>16713.742392536595</v>
      </c>
      <c r="E1229" s="1849"/>
      <c r="F1229" s="1758"/>
      <c r="G1229" s="1758">
        <f t="shared" si="20"/>
        <v>16713.742392536595</v>
      </c>
    </row>
    <row r="1230" spans="1:7">
      <c r="A1230" s="36" t="s">
        <v>5830</v>
      </c>
      <c r="B1230" s="252" t="s">
        <v>7145</v>
      </c>
      <c r="C1230" s="2018" t="s">
        <v>6318</v>
      </c>
      <c r="D1230" s="1992">
        <f>сводн.данные!N1235</f>
        <v>13562.857316703747</v>
      </c>
      <c r="E1230" s="1849"/>
      <c r="F1230" s="1758"/>
      <c r="G1230" s="1758">
        <f t="shared" si="20"/>
        <v>13562.857316703747</v>
      </c>
    </row>
    <row r="1231" spans="1:7">
      <c r="A1231" s="36" t="s">
        <v>5831</v>
      </c>
      <c r="B1231" s="252" t="s">
        <v>7146</v>
      </c>
      <c r="C1231" s="2018" t="s">
        <v>6318</v>
      </c>
      <c r="D1231" s="1992">
        <f>сводн.данные!N1236</f>
        <v>10044.847316703746</v>
      </c>
      <c r="E1231" s="1849"/>
      <c r="F1231" s="1758"/>
      <c r="G1231" s="1758">
        <f t="shared" si="20"/>
        <v>10044.847316703746</v>
      </c>
    </row>
    <row r="1232" spans="1:7">
      <c r="A1232" s="36" t="s">
        <v>5832</v>
      </c>
      <c r="B1232" s="971" t="s">
        <v>7147</v>
      </c>
      <c r="C1232" s="2018" t="s">
        <v>6318</v>
      </c>
      <c r="D1232" s="1992">
        <f>сводн.данные!N1237</f>
        <v>8782.4834996708341</v>
      </c>
      <c r="E1232" s="1849"/>
      <c r="F1232" s="1758"/>
      <c r="G1232" s="1758">
        <f t="shared" si="20"/>
        <v>8782.4834996708341</v>
      </c>
    </row>
    <row r="1233" spans="1:7">
      <c r="A1233" s="36" t="s">
        <v>5833</v>
      </c>
      <c r="B1233" s="89" t="s">
        <v>7148</v>
      </c>
      <c r="C1233" s="2018" t="s">
        <v>6318</v>
      </c>
      <c r="D1233" s="1992">
        <f>сводн.данные!N1238</f>
        <v>13369.250275735089</v>
      </c>
      <c r="E1233" s="1849"/>
      <c r="F1233" s="1758"/>
      <c r="G1233" s="1758">
        <f t="shared" si="20"/>
        <v>13369.250275735089</v>
      </c>
    </row>
    <row r="1234" spans="1:7">
      <c r="A1234" s="36" t="s">
        <v>5834</v>
      </c>
      <c r="B1234" s="971" t="s">
        <v>7149</v>
      </c>
      <c r="C1234" s="2018" t="s">
        <v>6318</v>
      </c>
      <c r="D1234" s="1992">
        <f>сводн.данные!N1239</f>
        <v>3786.1602085696913</v>
      </c>
      <c r="E1234" s="1849"/>
      <c r="F1234" s="1758"/>
      <c r="G1234" s="1758">
        <f t="shared" si="20"/>
        <v>3786.1602085696913</v>
      </c>
    </row>
    <row r="1235" spans="1:7" ht="30">
      <c r="A1235" s="36" t="s">
        <v>5835</v>
      </c>
      <c r="B1235" s="252" t="s">
        <v>7150</v>
      </c>
      <c r="C1235" s="2018" t="s">
        <v>6318</v>
      </c>
      <c r="D1235" s="1992">
        <f>сводн.данные!N1240</f>
        <v>19856.004205431993</v>
      </c>
      <c r="E1235" s="1849"/>
      <c r="F1235" s="1758"/>
      <c r="G1235" s="1758">
        <f t="shared" si="20"/>
        <v>19856.004205431993</v>
      </c>
    </row>
    <row r="1236" spans="1:7" ht="28.5">
      <c r="A1236" s="1933" t="s">
        <v>19</v>
      </c>
      <c r="B1236" s="28" t="s">
        <v>6339</v>
      </c>
      <c r="C1236" s="1793"/>
      <c r="D1236" s="205"/>
      <c r="E1236" s="1739"/>
      <c r="F1236" s="1765"/>
      <c r="G1236" s="1765"/>
    </row>
    <row r="1237" spans="1:7" ht="17.25" customHeight="1">
      <c r="A1237" s="36" t="s">
        <v>23</v>
      </c>
      <c r="B1237" s="89" t="s">
        <v>7151</v>
      </c>
      <c r="C1237" s="1851" t="s">
        <v>6318</v>
      </c>
      <c r="D1237" s="199">
        <f>сводн.данные!N1242</f>
        <v>1345.7497103318092</v>
      </c>
      <c r="E1237" s="1741">
        <v>1219.9725249783783</v>
      </c>
      <c r="F1237" s="1764">
        <v>390</v>
      </c>
      <c r="G1237" s="1758">
        <f t="shared" si="20"/>
        <v>125.77718535343092</v>
      </c>
    </row>
    <row r="1238" spans="1:7">
      <c r="A1238" s="36" t="s">
        <v>208</v>
      </c>
      <c r="B1238" s="89" t="s">
        <v>7152</v>
      </c>
      <c r="C1238" s="2018" t="s">
        <v>6318</v>
      </c>
      <c r="D1238" s="199">
        <f>сводн.данные!N1243</f>
        <v>1282.9963369652535</v>
      </c>
      <c r="E1238" s="1741">
        <v>1021.0114761945143</v>
      </c>
      <c r="F1238" s="1764">
        <v>300</v>
      </c>
      <c r="G1238" s="1758">
        <f t="shared" si="20"/>
        <v>261.98486077073915</v>
      </c>
    </row>
    <row r="1239" spans="1:7">
      <c r="A1239" s="36" t="s">
        <v>218</v>
      </c>
      <c r="B1239" s="89" t="s">
        <v>7153</v>
      </c>
      <c r="C1239" s="2018" t="s">
        <v>6318</v>
      </c>
      <c r="D1239" s="199">
        <f>сводн.данные!N1244</f>
        <v>2213.4501577382966</v>
      </c>
      <c r="E1239" s="1741">
        <v>1567.4944213063773</v>
      </c>
      <c r="F1239" s="1764">
        <v>520</v>
      </c>
      <c r="G1239" s="1758">
        <f t="shared" si="20"/>
        <v>645.95573643191938</v>
      </c>
    </row>
    <row r="1240" spans="1:7">
      <c r="A1240" s="36" t="s">
        <v>227</v>
      </c>
      <c r="B1240" s="89" t="s">
        <v>7161</v>
      </c>
      <c r="C1240" s="2018" t="s">
        <v>6318</v>
      </c>
      <c r="D1240" s="199">
        <f>сводн.данные!N1245</f>
        <v>2013.2857347003146</v>
      </c>
      <c r="E1240" s="1741">
        <v>1544.9239172113407</v>
      </c>
      <c r="F1240" s="1764">
        <v>540</v>
      </c>
      <c r="G1240" s="1758">
        <f t="shared" si="20"/>
        <v>468.36181748897388</v>
      </c>
    </row>
    <row r="1241" spans="1:7">
      <c r="A1241" s="36" t="s">
        <v>450</v>
      </c>
      <c r="B1241" s="38" t="s">
        <v>7154</v>
      </c>
      <c r="C1241" s="2018" t="s">
        <v>6318</v>
      </c>
      <c r="D1241" s="199">
        <f>сводн.данные!N1246</f>
        <v>2608.50196660656</v>
      </c>
      <c r="E1241" s="1741">
        <v>2533.2693510395011</v>
      </c>
      <c r="F1241" s="1764">
        <v>500</v>
      </c>
      <c r="G1241" s="1758">
        <f t="shared" si="20"/>
        <v>75.232615567058929</v>
      </c>
    </row>
    <row r="1242" spans="1:7">
      <c r="A1242" s="36" t="s">
        <v>241</v>
      </c>
      <c r="B1242" s="89" t="s">
        <v>7155</v>
      </c>
      <c r="C1242" s="2018" t="s">
        <v>6318</v>
      </c>
      <c r="D1242" s="199">
        <f>сводн.данные!N1247</f>
        <v>1678.0002482575076</v>
      </c>
      <c r="E1242" s="1741">
        <v>1634.316681675248</v>
      </c>
      <c r="F1242" s="1764">
        <v>0</v>
      </c>
      <c r="G1242" s="1758">
        <f t="shared" si="20"/>
        <v>43.683566582259573</v>
      </c>
    </row>
    <row r="1243" spans="1:7">
      <c r="A1243" s="36" t="s">
        <v>263</v>
      </c>
      <c r="B1243" s="89" t="s">
        <v>7156</v>
      </c>
      <c r="C1243" s="2018" t="s">
        <v>6318</v>
      </c>
      <c r="D1243" s="199">
        <f>сводн.данные!N1248</f>
        <v>1634.1995343639987</v>
      </c>
      <c r="E1243" s="1741">
        <v>1565.4943557178635</v>
      </c>
      <c r="F1243" s="1764">
        <v>0</v>
      </c>
      <c r="G1243" s="1758">
        <f t="shared" si="20"/>
        <v>68.705178646135209</v>
      </c>
    </row>
    <row r="1244" spans="1:7" ht="44.25" customHeight="1">
      <c r="A1244" s="36" t="s">
        <v>337</v>
      </c>
      <c r="B1244" s="89" t="s">
        <v>7157</v>
      </c>
      <c r="C1244" s="2018" t="s">
        <v>6318</v>
      </c>
      <c r="D1244" s="199">
        <f>сводн.данные!N1249</f>
        <v>1835.1518925509722</v>
      </c>
      <c r="E1244" s="1741">
        <v>1917.171513305005</v>
      </c>
      <c r="F1244" s="1764">
        <v>0</v>
      </c>
      <c r="G1244" s="1758">
        <f t="shared" si="20"/>
        <v>-82.019620754032758</v>
      </c>
    </row>
    <row r="1245" spans="1:7">
      <c r="A1245" s="36" t="s">
        <v>348</v>
      </c>
      <c r="B1245" s="972" t="s">
        <v>7158</v>
      </c>
      <c r="C1245" s="2018" t="s">
        <v>6318</v>
      </c>
      <c r="D1245" s="199">
        <f>сводн.данные!N1250</f>
        <v>3276.0701668353204</v>
      </c>
      <c r="E1245" s="1741">
        <v>1681.9595930852988</v>
      </c>
      <c r="F1245" s="1764">
        <v>0</v>
      </c>
      <c r="G1245" s="1758">
        <f t="shared" si="20"/>
        <v>1594.1105737500216</v>
      </c>
    </row>
    <row r="1246" spans="1:7">
      <c r="A1246" s="36" t="s">
        <v>353</v>
      </c>
      <c r="B1246" s="972" t="s">
        <v>7159</v>
      </c>
      <c r="C1246" s="2018" t="s">
        <v>6318</v>
      </c>
      <c r="D1246" s="199">
        <f>сводн.данные!N1251</f>
        <v>3829.4669668353204</v>
      </c>
      <c r="E1246" s="1741">
        <v>1823.1369262027079</v>
      </c>
      <c r="F1246" s="1764">
        <v>0</v>
      </c>
      <c r="G1246" s="1758">
        <f t="shared" si="20"/>
        <v>2006.3300406326125</v>
      </c>
    </row>
    <row r="1247" spans="1:7">
      <c r="A1247" s="36" t="s">
        <v>1031</v>
      </c>
      <c r="B1247" s="89" t="s">
        <v>7160</v>
      </c>
      <c r="C1247" s="2018" t="s">
        <v>6318</v>
      </c>
      <c r="D1247" s="199">
        <f>сводн.данные!N1252</f>
        <v>1996.1413181412927</v>
      </c>
      <c r="E1247" s="1741">
        <v>1421.7087864518719</v>
      </c>
      <c r="F1247" s="1764">
        <v>0</v>
      </c>
      <c r="G1247" s="1758">
        <f t="shared" si="20"/>
        <v>574.43253168942078</v>
      </c>
    </row>
    <row r="1248" spans="1:7">
      <c r="A1248" s="36" t="s">
        <v>1032</v>
      </c>
      <c r="B1248" s="89" t="s">
        <v>7162</v>
      </c>
      <c r="C1248" s="2018" t="s">
        <v>6318</v>
      </c>
      <c r="D1248" s="199">
        <f>сводн.данные!N1253</f>
        <v>3400.9997511024003</v>
      </c>
      <c r="E1248" s="1741">
        <v>2250.7911987898474</v>
      </c>
      <c r="F1248" s="1764">
        <v>1950</v>
      </c>
      <c r="G1248" s="1758">
        <f t="shared" si="20"/>
        <v>1150.2085523125529</v>
      </c>
    </row>
    <row r="1249" spans="1:7">
      <c r="A1249" s="36" t="s">
        <v>1033</v>
      </c>
      <c r="B1249" s="89" t="s">
        <v>7163</v>
      </c>
      <c r="C1249" s="2018" t="s">
        <v>6318</v>
      </c>
      <c r="D1249" s="199">
        <f>сводн.данные!N1254</f>
        <v>3584.5997511024002</v>
      </c>
      <c r="E1249" s="1741">
        <v>2228.9786987898474</v>
      </c>
      <c r="F1249" s="1764">
        <v>1950</v>
      </c>
      <c r="G1249" s="1758">
        <f t="shared" si="20"/>
        <v>1355.6210523125528</v>
      </c>
    </row>
    <row r="1250" spans="1:7">
      <c r="A1250" s="36" t="s">
        <v>5836</v>
      </c>
      <c r="B1250" s="89" t="s">
        <v>7164</v>
      </c>
      <c r="C1250" s="2018" t="s">
        <v>6318</v>
      </c>
      <c r="D1250" s="199">
        <f>сводн.данные!N1255</f>
        <v>3110.5690208539477</v>
      </c>
      <c r="E1250" s="1741">
        <v>2229.5161987898473</v>
      </c>
      <c r="F1250" s="1764">
        <v>1950</v>
      </c>
      <c r="G1250" s="1758">
        <f t="shared" si="20"/>
        <v>881.05282206410038</v>
      </c>
    </row>
    <row r="1251" spans="1:7">
      <c r="A1251" s="36" t="s">
        <v>5837</v>
      </c>
      <c r="B1251" s="89" t="s">
        <v>7165</v>
      </c>
      <c r="C1251" s="2018" t="s">
        <v>6318</v>
      </c>
      <c r="D1251" s="199">
        <f>сводн.данные!N1256</f>
        <v>3496.9997511024003</v>
      </c>
      <c r="E1251" s="1741">
        <v>2229.6536987898471</v>
      </c>
      <c r="F1251" s="1764">
        <v>1950</v>
      </c>
      <c r="G1251" s="1758">
        <f t="shared" si="20"/>
        <v>1267.3460523125532</v>
      </c>
    </row>
    <row r="1252" spans="1:7">
      <c r="A1252" s="36" t="s">
        <v>5838</v>
      </c>
      <c r="B1252" s="89" t="s">
        <v>7166</v>
      </c>
      <c r="C1252" s="2018" t="s">
        <v>6318</v>
      </c>
      <c r="D1252" s="199">
        <f>сводн.данные!N1257</f>
        <v>3554.5997511024002</v>
      </c>
      <c r="E1252" s="1741">
        <v>2229.4411987898475</v>
      </c>
      <c r="F1252" s="1764">
        <v>1950</v>
      </c>
      <c r="G1252" s="1758">
        <f t="shared" si="20"/>
        <v>1325.1585523125527</v>
      </c>
    </row>
    <row r="1253" spans="1:7">
      <c r="A1253" s="36" t="s">
        <v>5839</v>
      </c>
      <c r="B1253" s="89" t="s">
        <v>7167</v>
      </c>
      <c r="C1253" s="2018" t="s">
        <v>6318</v>
      </c>
      <c r="D1253" s="199">
        <f>сводн.данные!N1258</f>
        <v>3333.7997511024</v>
      </c>
      <c r="E1253" s="1741">
        <v>2229.2786987898471</v>
      </c>
      <c r="F1253" s="1764">
        <v>1950</v>
      </c>
      <c r="G1253" s="1758">
        <f t="shared" si="20"/>
        <v>1104.5210523125529</v>
      </c>
    </row>
    <row r="1254" spans="1:7">
      <c r="A1254" s="36" t="s">
        <v>5840</v>
      </c>
      <c r="B1254" s="89" t="s">
        <v>7168</v>
      </c>
      <c r="C1254" s="2018" t="s">
        <v>6318</v>
      </c>
      <c r="D1254" s="199">
        <f>сводн.данные!N1259</f>
        <v>3333.7997511024</v>
      </c>
      <c r="E1254" s="1741">
        <v>1484.2962394495198</v>
      </c>
      <c r="F1254" s="1764">
        <v>1950</v>
      </c>
      <c r="G1254" s="1758">
        <f t="shared" si="20"/>
        <v>1849.5035116528802</v>
      </c>
    </row>
    <row r="1255" spans="1:7">
      <c r="A1255" s="36" t="s">
        <v>5841</v>
      </c>
      <c r="B1255" s="89" t="s">
        <v>7169</v>
      </c>
      <c r="C1255" s="2018" t="s">
        <v>6318</v>
      </c>
      <c r="D1255" s="199">
        <f>сводн.данные!N1260</f>
        <v>3208.2557511024002</v>
      </c>
      <c r="E1255" s="1741">
        <v>2229.5411987898474</v>
      </c>
      <c r="F1255" s="1764">
        <v>1950</v>
      </c>
      <c r="G1255" s="1758">
        <f t="shared" ref="G1255:G1319" si="21">D1255-E1255</f>
        <v>978.71455231255277</v>
      </c>
    </row>
    <row r="1256" spans="1:7">
      <c r="A1256" s="36" t="s">
        <v>5842</v>
      </c>
      <c r="B1256" s="89" t="s">
        <v>7170</v>
      </c>
      <c r="C1256" s="2018" t="s">
        <v>6318</v>
      </c>
      <c r="D1256" s="199">
        <f>сводн.данные!N1261</f>
        <v>3489.3764042737903</v>
      </c>
      <c r="E1256" s="1741">
        <v>2231.5435660862936</v>
      </c>
      <c r="F1256" s="1764">
        <v>1950</v>
      </c>
      <c r="G1256" s="1758">
        <f t="shared" si="21"/>
        <v>1257.8328381874967</v>
      </c>
    </row>
    <row r="1257" spans="1:7">
      <c r="A1257" s="36" t="s">
        <v>5843</v>
      </c>
      <c r="B1257" s="89" t="s">
        <v>7171</v>
      </c>
      <c r="C1257" s="2018" t="s">
        <v>6318</v>
      </c>
      <c r="D1257" s="199">
        <f>сводн.данные!N1262</f>
        <v>3333.7997511024</v>
      </c>
      <c r="E1257" s="1741">
        <v>2229.1911987898475</v>
      </c>
      <c r="F1257" s="1764">
        <v>1950</v>
      </c>
      <c r="G1257" s="1758">
        <f t="shared" si="21"/>
        <v>1104.6085523125525</v>
      </c>
    </row>
    <row r="1258" spans="1:7">
      <c r="A1258" s="36" t="s">
        <v>5844</v>
      </c>
      <c r="B1258" s="89" t="s">
        <v>7172</v>
      </c>
      <c r="C1258" s="2018" t="s">
        <v>6318</v>
      </c>
      <c r="D1258" s="199">
        <f>сводн.данные!N1263</f>
        <v>3246.1997511024001</v>
      </c>
      <c r="E1258" s="1741">
        <v>2230.0911987898476</v>
      </c>
      <c r="F1258" s="1764">
        <v>1950</v>
      </c>
      <c r="G1258" s="1758">
        <f t="shared" si="21"/>
        <v>1016.1085523125525</v>
      </c>
    </row>
    <row r="1259" spans="1:7">
      <c r="A1259" s="36" t="s">
        <v>5845</v>
      </c>
      <c r="B1259" s="89" t="s">
        <v>7173</v>
      </c>
      <c r="C1259" s="2018" t="s">
        <v>6318</v>
      </c>
      <c r="D1259" s="199">
        <f>сводн.данные!N1264</f>
        <v>4070.5058820651147</v>
      </c>
      <c r="E1259" s="1741">
        <v>2899.9382595092502</v>
      </c>
      <c r="F1259" s="1764">
        <v>1950</v>
      </c>
      <c r="G1259" s="1758">
        <f t="shared" si="21"/>
        <v>1170.5676225558645</v>
      </c>
    </row>
    <row r="1260" spans="1:7">
      <c r="A1260" s="36" t="s">
        <v>5846</v>
      </c>
      <c r="B1260" s="89" t="s">
        <v>7174</v>
      </c>
      <c r="C1260" s="2018" t="s">
        <v>6318</v>
      </c>
      <c r="D1260" s="199">
        <f>сводн.данные!N1265</f>
        <v>2525.7650218997201</v>
      </c>
      <c r="E1260" s="1741">
        <v>1514.7884900488796</v>
      </c>
      <c r="F1260" s="1764">
        <v>430</v>
      </c>
      <c r="G1260" s="1758">
        <f t="shared" si="21"/>
        <v>1010.9765318508405</v>
      </c>
    </row>
    <row r="1261" spans="1:7">
      <c r="A1261" s="36" t="s">
        <v>5847</v>
      </c>
      <c r="B1261" s="89" t="s">
        <v>7175</v>
      </c>
      <c r="C1261" s="2018" t="s">
        <v>6318</v>
      </c>
      <c r="D1261" s="199">
        <f>сводн.данные!N1266</f>
        <v>1855.1182819045043</v>
      </c>
      <c r="E1261" s="1741">
        <v>1488.0116900488795</v>
      </c>
      <c r="F1261" s="1764">
        <v>300</v>
      </c>
      <c r="G1261" s="1758">
        <f t="shared" si="21"/>
        <v>367.10659185562486</v>
      </c>
    </row>
    <row r="1262" spans="1:7">
      <c r="A1262" s="36" t="s">
        <v>5848</v>
      </c>
      <c r="B1262" s="89" t="s">
        <v>7176</v>
      </c>
      <c r="C1262" s="2018" t="s">
        <v>6318</v>
      </c>
      <c r="D1262" s="199">
        <f>сводн.данные!N1267</f>
        <v>2443.0865618949365</v>
      </c>
      <c r="E1262" s="1741">
        <v>1717.9647203123666</v>
      </c>
      <c r="F1262" s="1764">
        <v>500</v>
      </c>
      <c r="G1262" s="1758">
        <f t="shared" si="21"/>
        <v>725.12184158256991</v>
      </c>
    </row>
    <row r="1263" spans="1:7">
      <c r="A1263" s="36" t="s">
        <v>5849</v>
      </c>
      <c r="B1263" s="89" t="s">
        <v>7177</v>
      </c>
      <c r="C1263" s="2018" t="s">
        <v>6318</v>
      </c>
      <c r="D1263" s="199">
        <f>сводн.данные!N1268</f>
        <v>2997.9603362539101</v>
      </c>
      <c r="E1263" s="1741">
        <v>1767.2007706947331</v>
      </c>
      <c r="F1263" s="1764">
        <v>600</v>
      </c>
      <c r="G1263" s="1758">
        <f t="shared" si="21"/>
        <v>1230.759565559177</v>
      </c>
    </row>
    <row r="1264" spans="1:7">
      <c r="A1264" s="36" t="s">
        <v>5850</v>
      </c>
      <c r="B1264" s="89" t="s">
        <v>7178</v>
      </c>
      <c r="C1264" s="2018" t="s">
        <v>6318</v>
      </c>
      <c r="D1264" s="199">
        <f>сводн.данные!N1269</f>
        <v>2996.1155139417197</v>
      </c>
      <c r="E1264" s="1741">
        <v>1893.6836740953754</v>
      </c>
      <c r="F1264" s="1764">
        <v>500</v>
      </c>
      <c r="G1264" s="1758">
        <f t="shared" si="21"/>
        <v>1102.4318398463442</v>
      </c>
    </row>
    <row r="1265" spans="1:7">
      <c r="A1265" s="36" t="s">
        <v>5851</v>
      </c>
      <c r="B1265" s="89" t="s">
        <v>7179</v>
      </c>
      <c r="C1265" s="2018" t="s">
        <v>6318</v>
      </c>
      <c r="D1265" s="199">
        <f>сводн.данные!N1270</f>
        <v>2519.5822435863433</v>
      </c>
      <c r="E1265" s="1741">
        <v>1673.1840321272689</v>
      </c>
      <c r="F1265" s="1764">
        <v>900</v>
      </c>
      <c r="G1265" s="1758">
        <f t="shared" si="21"/>
        <v>846.39821145907445</v>
      </c>
    </row>
    <row r="1266" spans="1:7">
      <c r="A1266" s="36" t="s">
        <v>5852</v>
      </c>
      <c r="B1266" s="89" t="s">
        <v>7180</v>
      </c>
      <c r="C1266" s="2018" t="s">
        <v>6318</v>
      </c>
      <c r="D1266" s="199">
        <f>сводн.данные!N1271</f>
        <v>3216.1794769401354</v>
      </c>
      <c r="E1266" s="1741">
        <v>2634.5256801064224</v>
      </c>
      <c r="F1266" s="1764">
        <v>1500</v>
      </c>
      <c r="G1266" s="1758">
        <f t="shared" si="21"/>
        <v>581.65379683371293</v>
      </c>
    </row>
    <row r="1267" spans="1:7">
      <c r="A1267" s="36" t="s">
        <v>5853</v>
      </c>
      <c r="B1267" s="89" t="s">
        <v>7181</v>
      </c>
      <c r="C1267" s="2018" t="s">
        <v>6318</v>
      </c>
      <c r="D1267" s="199">
        <f>сводн.данные!N1272</f>
        <v>2634.2074784919623</v>
      </c>
      <c r="E1267" s="1741">
        <v>1992.8233809996989</v>
      </c>
      <c r="F1267" s="1764">
        <v>1500</v>
      </c>
      <c r="G1267" s="1758">
        <f t="shared" si="21"/>
        <v>641.38409749226344</v>
      </c>
    </row>
    <row r="1268" spans="1:7">
      <c r="A1268" s="36" t="s">
        <v>5854</v>
      </c>
      <c r="B1268" s="89" t="s">
        <v>7182</v>
      </c>
      <c r="C1268" s="2018" t="s">
        <v>6318</v>
      </c>
      <c r="D1268" s="199">
        <f>сводн.данные!N1273</f>
        <v>2173.2483312494969</v>
      </c>
      <c r="E1268" s="1741">
        <v>7285.2463917627392</v>
      </c>
      <c r="F1268" s="1764">
        <v>1200</v>
      </c>
      <c r="G1268" s="1758">
        <f t="shared" si="21"/>
        <v>-5111.9980605132423</v>
      </c>
    </row>
    <row r="1269" spans="1:7">
      <c r="A1269" s="36" t="s">
        <v>5855</v>
      </c>
      <c r="B1269" s="89" t="s">
        <v>7183</v>
      </c>
      <c r="C1269" s="2018" t="s">
        <v>6318</v>
      </c>
      <c r="D1269" s="199">
        <f>сводн.данные!N1274</f>
        <v>8895.4314778212593</v>
      </c>
      <c r="E1269" s="1741">
        <v>8091.760565948136</v>
      </c>
      <c r="F1269" s="1764">
        <v>2500</v>
      </c>
      <c r="G1269" s="1758">
        <f t="shared" si="21"/>
        <v>803.67091187312326</v>
      </c>
    </row>
    <row r="1270" spans="1:7">
      <c r="A1270" s="36" t="s">
        <v>5856</v>
      </c>
      <c r="B1270" s="89" t="s">
        <v>7184</v>
      </c>
      <c r="C1270" s="2018" t="s">
        <v>6318</v>
      </c>
      <c r="D1270" s="199">
        <f>сводн.данные!N1275</f>
        <v>8886.4458778212593</v>
      </c>
      <c r="E1270" s="1741">
        <v>8091.760565948136</v>
      </c>
      <c r="F1270" s="1764">
        <v>2500</v>
      </c>
      <c r="G1270" s="1758">
        <f t="shared" si="21"/>
        <v>794.68531187312328</v>
      </c>
    </row>
    <row r="1271" spans="1:7">
      <c r="A1271" s="36" t="s">
        <v>5857</v>
      </c>
      <c r="B1271" s="89" t="s">
        <v>7185</v>
      </c>
      <c r="C1271" s="2018" t="s">
        <v>6318</v>
      </c>
      <c r="D1271" s="199">
        <f>сводн.данные!N1276</f>
        <v>3285.7006526846253</v>
      </c>
      <c r="E1271" s="1741">
        <v>2501.4790948786836</v>
      </c>
      <c r="F1271" s="1764">
        <v>1500</v>
      </c>
      <c r="G1271" s="1758">
        <f t="shared" si="21"/>
        <v>784.22155780594176</v>
      </c>
    </row>
    <row r="1272" spans="1:7">
      <c r="A1272" s="36" t="s">
        <v>5858</v>
      </c>
      <c r="B1272" s="89" t="s">
        <v>7186</v>
      </c>
      <c r="C1272" s="2018" t="s">
        <v>6318</v>
      </c>
      <c r="D1272" s="199">
        <f>сводн.данные!N1277</f>
        <v>2410.6974774145037</v>
      </c>
      <c r="E1272" s="1741">
        <v>1403.2594016432167</v>
      </c>
      <c r="F1272" s="1764">
        <v>950</v>
      </c>
      <c r="G1272" s="1758">
        <f t="shared" si="21"/>
        <v>1007.438075771287</v>
      </c>
    </row>
    <row r="1273" spans="1:7">
      <c r="A1273" s="36" t="s">
        <v>5859</v>
      </c>
      <c r="B1273" s="89" t="s">
        <v>7187</v>
      </c>
      <c r="C1273" s="2018" t="s">
        <v>6318</v>
      </c>
      <c r="D1273" s="199">
        <f>сводн.данные!N1278</f>
        <v>3299.8126526846249</v>
      </c>
      <c r="E1273" s="1741">
        <v>2588.4895408351667</v>
      </c>
      <c r="F1273" s="1764">
        <v>950</v>
      </c>
      <c r="G1273" s="1758">
        <f t="shared" si="21"/>
        <v>711.3231118494582</v>
      </c>
    </row>
    <row r="1274" spans="1:7">
      <c r="A1274" s="36" t="s">
        <v>5860</v>
      </c>
      <c r="B1274" s="89" t="s">
        <v>7188</v>
      </c>
      <c r="C1274" s="2018" t="s">
        <v>6318</v>
      </c>
      <c r="D1274" s="199">
        <f>сводн.данные!N1279</f>
        <v>2182.3973622886338</v>
      </c>
      <c r="E1274" s="1741">
        <v>1622.1440275976124</v>
      </c>
      <c r="F1274" s="1764">
        <v>950</v>
      </c>
      <c r="G1274" s="1758">
        <f t="shared" si="21"/>
        <v>560.25333469102134</v>
      </c>
    </row>
    <row r="1275" spans="1:7">
      <c r="A1275" s="36" t="s">
        <v>5861</v>
      </c>
      <c r="B1275" s="89" t="s">
        <v>7189</v>
      </c>
      <c r="C1275" s="2018" t="s">
        <v>6318</v>
      </c>
      <c r="D1275" s="199">
        <f>сводн.данные!N1280</f>
        <v>3840.1411010683387</v>
      </c>
      <c r="E1275" s="1741">
        <v>2407.1816685295616</v>
      </c>
      <c r="F1275" s="1764">
        <v>950</v>
      </c>
      <c r="G1275" s="1758">
        <f t="shared" si="21"/>
        <v>1432.959432538777</v>
      </c>
    </row>
    <row r="1276" spans="1:7">
      <c r="A1276" s="36" t="s">
        <v>5862</v>
      </c>
      <c r="B1276" s="89" t="s">
        <v>7190</v>
      </c>
      <c r="C1276" s="2018" t="s">
        <v>6318</v>
      </c>
      <c r="D1276" s="199">
        <f>сводн.данные!N1281</f>
        <v>5885.8328930779917</v>
      </c>
      <c r="E1276" s="1741">
        <v>9822.328449798486</v>
      </c>
      <c r="F1276" s="1764">
        <v>950</v>
      </c>
      <c r="G1276" s="1758">
        <f t="shared" si="21"/>
        <v>-3936.4955567204943</v>
      </c>
    </row>
    <row r="1277" spans="1:7">
      <c r="A1277" s="36" t="s">
        <v>5863</v>
      </c>
      <c r="B1277" s="89" t="s">
        <v>7191</v>
      </c>
      <c r="C1277" s="2018" t="s">
        <v>6318</v>
      </c>
      <c r="D1277" s="199">
        <f>сводн.данные!N1282</f>
        <v>3840.1411010683387</v>
      </c>
      <c r="E1277" s="1741">
        <v>2407.1816685295616</v>
      </c>
      <c r="F1277" s="1764">
        <v>950</v>
      </c>
      <c r="G1277" s="1758">
        <f t="shared" si="21"/>
        <v>1432.959432538777</v>
      </c>
    </row>
    <row r="1278" spans="1:7">
      <c r="A1278" s="36" t="s">
        <v>5864</v>
      </c>
      <c r="B1278" s="89" t="s">
        <v>7192</v>
      </c>
      <c r="C1278" s="2018" t="s">
        <v>6318</v>
      </c>
      <c r="D1278" s="199">
        <f>сводн.данные!N1283</f>
        <v>7869.8931229746322</v>
      </c>
      <c r="E1278" s="1741">
        <v>8687.9756685295633</v>
      </c>
      <c r="F1278" s="1764">
        <v>950</v>
      </c>
      <c r="G1278" s="1758">
        <f t="shared" si="21"/>
        <v>-818.08254555493113</v>
      </c>
    </row>
    <row r="1279" spans="1:7">
      <c r="A1279" s="36" t="s">
        <v>5865</v>
      </c>
      <c r="B1279" s="89" t="s">
        <v>7193</v>
      </c>
      <c r="C1279" s="2018" t="s">
        <v>6318</v>
      </c>
      <c r="D1279" s="199">
        <f>сводн.данные!N1284</f>
        <v>3378.4821500142252</v>
      </c>
      <c r="E1279" s="1741">
        <v>2212.5823819798543</v>
      </c>
      <c r="F1279" s="1764">
        <v>950</v>
      </c>
      <c r="G1279" s="1758">
        <f t="shared" si="21"/>
        <v>1165.8997680343709</v>
      </c>
    </row>
    <row r="1280" spans="1:7">
      <c r="A1280" s="36" t="s">
        <v>5866</v>
      </c>
      <c r="B1280" s="89" t="s">
        <v>7194</v>
      </c>
      <c r="C1280" s="2018" t="s">
        <v>6318</v>
      </c>
      <c r="D1280" s="199">
        <f>сводн.данные!N1285</f>
        <v>3036.8466982461355</v>
      </c>
      <c r="E1280" s="1741">
        <v>1615.6840505650384</v>
      </c>
      <c r="F1280" s="1764">
        <v>950</v>
      </c>
      <c r="G1280" s="1758">
        <f t="shared" si="21"/>
        <v>1421.162647681097</v>
      </c>
    </row>
    <row r="1281" spans="1:7">
      <c r="A1281" s="36" t="s">
        <v>5867</v>
      </c>
      <c r="B1281" s="89" t="s">
        <v>7195</v>
      </c>
      <c r="C1281" s="2018" t="s">
        <v>6318</v>
      </c>
      <c r="D1281" s="199">
        <f>сводн.данные!N1286</f>
        <v>2424.881567162015</v>
      </c>
      <c r="E1281" s="1741">
        <v>1976.2734882849445</v>
      </c>
      <c r="F1281" s="1764">
        <v>950</v>
      </c>
      <c r="G1281" s="1758">
        <f t="shared" si="21"/>
        <v>448.60807887707051</v>
      </c>
    </row>
    <row r="1282" spans="1:7">
      <c r="A1282" s="36" t="s">
        <v>5868</v>
      </c>
      <c r="B1282" s="89" t="s">
        <v>7196</v>
      </c>
      <c r="C1282" s="2018" t="s">
        <v>6318</v>
      </c>
      <c r="D1282" s="199">
        <f>сводн.данные!N1287</f>
        <v>2424.881567162015</v>
      </c>
      <c r="E1282" s="1741">
        <v>1976.2734882849445</v>
      </c>
      <c r="F1282" s="1764">
        <v>950</v>
      </c>
      <c r="G1282" s="1758">
        <f t="shared" si="21"/>
        <v>448.60807887707051</v>
      </c>
    </row>
    <row r="1283" spans="1:7" ht="19.5" customHeight="1">
      <c r="A1283" s="36" t="s">
        <v>5869</v>
      </c>
      <c r="B1283" s="89" t="s">
        <v>7197</v>
      </c>
      <c r="C1283" s="2018" t="s">
        <v>6318</v>
      </c>
      <c r="D1283" s="199">
        <f>сводн.данные!N1288</f>
        <v>3731.8450247061869</v>
      </c>
      <c r="E1283" s="1741">
        <v>1976.2734882849445</v>
      </c>
      <c r="F1283" s="1764">
        <v>950</v>
      </c>
      <c r="G1283" s="1758">
        <f t="shared" ref="G1283:G1284" si="22">D1283-E1283</f>
        <v>1755.5715364212424</v>
      </c>
    </row>
    <row r="1284" spans="1:7" ht="30">
      <c r="A1284" s="36" t="s">
        <v>5870</v>
      </c>
      <c r="B1284" s="89" t="s">
        <v>7198</v>
      </c>
      <c r="C1284" s="2018" t="s">
        <v>6318</v>
      </c>
      <c r="D1284" s="199">
        <f>сводн.данные!N1289</f>
        <v>2424.881567162015</v>
      </c>
      <c r="E1284" s="1741">
        <v>1976.2734882849445</v>
      </c>
      <c r="F1284" s="1764">
        <v>950</v>
      </c>
      <c r="G1284" s="1758">
        <f t="shared" si="22"/>
        <v>448.60807887707051</v>
      </c>
    </row>
    <row r="1285" spans="1:7" ht="28.5">
      <c r="A1285" s="1" t="s">
        <v>20</v>
      </c>
      <c r="B1285" s="28" t="s">
        <v>6340</v>
      </c>
      <c r="C1285" s="1793"/>
      <c r="D1285" s="1765"/>
      <c r="E1285" s="1739"/>
      <c r="F1285" s="1765"/>
      <c r="G1285" s="1765"/>
    </row>
    <row r="1286" spans="1:7" s="1934" customFormat="1">
      <c r="A1286" s="49" t="s">
        <v>2490</v>
      </c>
      <c r="B1286" s="42" t="s">
        <v>7199</v>
      </c>
      <c r="C1286" s="1851" t="s">
        <v>6318</v>
      </c>
      <c r="D1286" s="199">
        <f>сводн.данные!N1291</f>
        <v>11274.424646917989</v>
      </c>
      <c r="E1286" s="983">
        <v>10733.945160414165</v>
      </c>
      <c r="F1286" s="1767">
        <v>0</v>
      </c>
      <c r="G1286" s="1758">
        <f t="shared" si="21"/>
        <v>540.47948650382386</v>
      </c>
    </row>
    <row r="1287" spans="1:7" s="1934" customFormat="1">
      <c r="A1287" s="49" t="s">
        <v>2492</v>
      </c>
      <c r="B1287" s="42" t="s">
        <v>7200</v>
      </c>
      <c r="C1287" s="2018" t="s">
        <v>6318</v>
      </c>
      <c r="D1287" s="199">
        <f>сводн.данные!N1292</f>
        <v>8790.1981034785258</v>
      </c>
      <c r="E1287" s="983">
        <v>8631.6639758109486</v>
      </c>
      <c r="F1287" s="1767">
        <v>1340</v>
      </c>
      <c r="G1287" s="1758">
        <f t="shared" si="21"/>
        <v>158.5341276675772</v>
      </c>
    </row>
    <row r="1288" spans="1:7" s="1934" customFormat="1">
      <c r="A1288" s="49" t="s">
        <v>2574</v>
      </c>
      <c r="B1288" s="53" t="s">
        <v>7201</v>
      </c>
      <c r="C1288" s="2018" t="s">
        <v>6318</v>
      </c>
      <c r="D1288" s="199">
        <f>сводн.данные!N1293</f>
        <v>19236.211768035813</v>
      </c>
      <c r="E1288" s="983">
        <v>14016.66169442602</v>
      </c>
      <c r="F1288" s="1767">
        <v>13440</v>
      </c>
      <c r="G1288" s="1758">
        <f>D1288-E1288</f>
        <v>5219.5500736097929</v>
      </c>
    </row>
    <row r="1289" spans="1:7" s="1934" customFormat="1">
      <c r="A1289" s="49" t="s">
        <v>2494</v>
      </c>
      <c r="B1289" s="42" t="s">
        <v>7202</v>
      </c>
      <c r="C1289" s="2018" t="s">
        <v>6318</v>
      </c>
      <c r="D1289" s="199">
        <f>сводн.данные!N1294</f>
        <v>17966.097778835087</v>
      </c>
      <c r="E1289" s="1742">
        <v>15252.161589027279</v>
      </c>
      <c r="F1289" s="1767">
        <v>13440</v>
      </c>
      <c r="G1289" s="1758">
        <f t="shared" si="21"/>
        <v>2713.9361898078078</v>
      </c>
    </row>
    <row r="1290" spans="1:7" s="51" customFormat="1" ht="33" customHeight="1">
      <c r="A1290" s="49" t="s">
        <v>2496</v>
      </c>
      <c r="B1290" s="42" t="s">
        <v>7203</v>
      </c>
      <c r="C1290" s="2018" t="s">
        <v>6318</v>
      </c>
      <c r="D1290" s="199">
        <f>сводн.данные!N1295</f>
        <v>16550.683656395868</v>
      </c>
      <c r="E1290" s="1743">
        <v>15986.052727305174</v>
      </c>
      <c r="F1290" s="1768">
        <v>14500</v>
      </c>
      <c r="G1290" s="1758">
        <f t="shared" si="21"/>
        <v>564.63092909069383</v>
      </c>
    </row>
    <row r="1291" spans="1:7">
      <c r="A1291" s="49" t="s">
        <v>2498</v>
      </c>
      <c r="B1291" s="42" t="s">
        <v>7204</v>
      </c>
      <c r="C1291" s="2018" t="s">
        <v>6318</v>
      </c>
      <c r="D1291" s="199">
        <f>сводн.данные!N1296</f>
        <v>8418.6963095834126</v>
      </c>
      <c r="E1291" s="1849">
        <v>5764.5249064789532</v>
      </c>
      <c r="F1291" s="1758">
        <v>8570</v>
      </c>
      <c r="G1291" s="1758">
        <f t="shared" si="21"/>
        <v>2654.1714031044594</v>
      </c>
    </row>
    <row r="1292" spans="1:7">
      <c r="A1292" s="49" t="s">
        <v>2500</v>
      </c>
      <c r="B1292" s="54" t="s">
        <v>7205</v>
      </c>
      <c r="C1292" s="2018" t="s">
        <v>6318</v>
      </c>
      <c r="D1292" s="199">
        <f>сводн.данные!N1297</f>
        <v>19027.31779847751</v>
      </c>
      <c r="E1292" s="1849">
        <v>23962.407635275718</v>
      </c>
      <c r="F1292" s="1758">
        <v>8570</v>
      </c>
      <c r="G1292" s="1758">
        <f t="shared" si="21"/>
        <v>-4935.0898367982081</v>
      </c>
    </row>
    <row r="1293" spans="1:7">
      <c r="A1293" s="49" t="s">
        <v>2502</v>
      </c>
      <c r="B1293" s="53" t="s">
        <v>7206</v>
      </c>
      <c r="C1293" s="2018" t="s">
        <v>6318</v>
      </c>
      <c r="D1293" s="199">
        <f>сводн.данные!N1298</f>
        <v>19870.46677752458</v>
      </c>
      <c r="E1293" s="1849">
        <v>22147.690551397576</v>
      </c>
      <c r="F1293" s="1758">
        <v>14500</v>
      </c>
      <c r="G1293" s="1758">
        <f t="shared" si="21"/>
        <v>-2277.2237738729964</v>
      </c>
    </row>
    <row r="1294" spans="1:7">
      <c r="A1294" s="49" t="s">
        <v>2575</v>
      </c>
      <c r="B1294" s="42" t="s">
        <v>7207</v>
      </c>
      <c r="C1294" s="2018" t="s">
        <v>6318</v>
      </c>
      <c r="D1294" s="199">
        <f>сводн.данные!N1299</f>
        <v>3376.9185251865561</v>
      </c>
      <c r="E1294" s="1849">
        <v>1723.6172043106503</v>
      </c>
      <c r="F1294" s="1758">
        <v>1700</v>
      </c>
      <c r="G1294" s="1758">
        <f t="shared" si="21"/>
        <v>1653.3013208759057</v>
      </c>
    </row>
    <row r="1295" spans="1:7" ht="34.5" customHeight="1">
      <c r="A1295" s="49" t="s">
        <v>2504</v>
      </c>
      <c r="B1295" s="42" t="s">
        <v>7208</v>
      </c>
      <c r="C1295" s="2018" t="s">
        <v>6318</v>
      </c>
      <c r="D1295" s="199">
        <f>сводн.данные!N1300</f>
        <v>3212.4231838210944</v>
      </c>
      <c r="E1295" s="1849">
        <v>1714.6376124739154</v>
      </c>
      <c r="F1295" s="1758">
        <v>1600</v>
      </c>
      <c r="G1295" s="1758">
        <f t="shared" si="21"/>
        <v>1497.785571347179</v>
      </c>
    </row>
    <row r="1296" spans="1:7">
      <c r="A1296" s="49" t="s">
        <v>2506</v>
      </c>
      <c r="B1296" s="42" t="s">
        <v>7209</v>
      </c>
      <c r="C1296" s="2018" t="s">
        <v>6318</v>
      </c>
      <c r="D1296" s="199">
        <f>сводн.данные!N1301</f>
        <v>13633.943077935373</v>
      </c>
      <c r="E1296" s="1849">
        <v>12543.150373790426</v>
      </c>
      <c r="F1296" s="1758">
        <v>1510</v>
      </c>
      <c r="G1296" s="1758">
        <f t="shared" si="21"/>
        <v>1090.7927041449475</v>
      </c>
    </row>
    <row r="1297" spans="1:7">
      <c r="A1297" s="49" t="s">
        <v>2508</v>
      </c>
      <c r="B1297" s="53" t="s">
        <v>7210</v>
      </c>
      <c r="C1297" s="2018" t="s">
        <v>6318</v>
      </c>
      <c r="D1297" s="199">
        <f>сводн.данные!N1302</f>
        <v>2465.7574296458397</v>
      </c>
      <c r="E1297" s="1849">
        <v>1074.317143687299</v>
      </c>
      <c r="F1297" s="1758">
        <v>1350</v>
      </c>
      <c r="G1297" s="1758">
        <f t="shared" si="21"/>
        <v>1391.4402859585407</v>
      </c>
    </row>
    <row r="1298" spans="1:7">
      <c r="A1298" s="49" t="s">
        <v>2576</v>
      </c>
      <c r="B1298" s="53" t="s">
        <v>7211</v>
      </c>
      <c r="C1298" s="2018" t="s">
        <v>6318</v>
      </c>
      <c r="D1298" s="199">
        <f>сводн.данные!N1303</f>
        <v>2413.2574296458397</v>
      </c>
      <c r="E1298" s="1849">
        <v>1116.817143687299</v>
      </c>
      <c r="F1298" s="1758">
        <v>1350</v>
      </c>
      <c r="G1298" s="1758">
        <f t="shared" si="21"/>
        <v>1296.4402859585407</v>
      </c>
    </row>
    <row r="1299" spans="1:7">
      <c r="A1299" s="49" t="s">
        <v>2577</v>
      </c>
      <c r="B1299" s="53" t="s">
        <v>7212</v>
      </c>
      <c r="C1299" s="2018" t="s">
        <v>6318</v>
      </c>
      <c r="D1299" s="199">
        <f>сводн.данные!N1304</f>
        <v>2456.9220882803779</v>
      </c>
      <c r="E1299" s="1849">
        <v>1210.3375518505643</v>
      </c>
      <c r="F1299" s="1758">
        <v>1600</v>
      </c>
      <c r="G1299" s="1758">
        <f t="shared" si="21"/>
        <v>1246.5845364298136</v>
      </c>
    </row>
    <row r="1300" spans="1:7">
      <c r="A1300" s="49" t="s">
        <v>2578</v>
      </c>
      <c r="B1300" s="53" t="s">
        <v>7213</v>
      </c>
      <c r="C1300" s="2018" t="s">
        <v>6318</v>
      </c>
      <c r="D1300" s="199">
        <f>сводн.данные!N1305</f>
        <v>2340.7574296458397</v>
      </c>
      <c r="E1300" s="1849">
        <v>1168.067143687299</v>
      </c>
      <c r="F1300" s="1758">
        <v>1510</v>
      </c>
      <c r="G1300" s="1758">
        <f t="shared" si="21"/>
        <v>1172.6902859585407</v>
      </c>
    </row>
    <row r="1301" spans="1:7">
      <c r="A1301" s="49" t="s">
        <v>2510</v>
      </c>
      <c r="B1301" s="53" t="s">
        <v>7214</v>
      </c>
      <c r="C1301" s="2018" t="s">
        <v>6318</v>
      </c>
      <c r="D1301" s="199">
        <f>сводн.данные!N1306</f>
        <v>2340.7574296458397</v>
      </c>
      <c r="E1301" s="1849">
        <v>1168.067143687299</v>
      </c>
      <c r="F1301" s="1758">
        <v>1470</v>
      </c>
      <c r="G1301" s="1758">
        <f t="shared" si="21"/>
        <v>1172.6902859585407</v>
      </c>
    </row>
    <row r="1302" spans="1:7">
      <c r="A1302" s="49" t="s">
        <v>2512</v>
      </c>
      <c r="B1302" s="53" t="s">
        <v>7215</v>
      </c>
      <c r="C1302" s="2018" t="s">
        <v>6318</v>
      </c>
      <c r="D1302" s="199">
        <f>сводн.данные!N1307</f>
        <v>2465.7574296458397</v>
      </c>
      <c r="E1302" s="1849">
        <v>1204.317143687299</v>
      </c>
      <c r="F1302" s="1758">
        <v>1510</v>
      </c>
      <c r="G1302" s="1758">
        <f t="shared" si="21"/>
        <v>1261.4402859585407</v>
      </c>
    </row>
    <row r="1303" spans="1:7">
      <c r="A1303" s="49" t="s">
        <v>2514</v>
      </c>
      <c r="B1303" s="53" t="s">
        <v>7216</v>
      </c>
      <c r="C1303" s="2018" t="s">
        <v>6318</v>
      </c>
      <c r="D1303" s="199">
        <f>сводн.данные!N1308</f>
        <v>2456.9220882803779</v>
      </c>
      <c r="E1303" s="1849">
        <v>1196.5875518505643</v>
      </c>
      <c r="F1303" s="1758">
        <v>1750</v>
      </c>
      <c r="G1303" s="1758">
        <f t="shared" si="21"/>
        <v>1260.3345364298136</v>
      </c>
    </row>
    <row r="1304" spans="1:7">
      <c r="A1304" s="49" t="s">
        <v>2516</v>
      </c>
      <c r="B1304" s="42" t="s">
        <v>7217</v>
      </c>
      <c r="C1304" s="2018" t="s">
        <v>6318</v>
      </c>
      <c r="D1304" s="199">
        <f>сводн.данные!N1309</f>
        <v>6406.7187868480596</v>
      </c>
      <c r="E1304" s="1849">
        <v>4687.3808195456222</v>
      </c>
      <c r="F1304" s="1758">
        <v>3470</v>
      </c>
      <c r="G1304" s="1758">
        <f t="shared" si="21"/>
        <v>1719.3379673024374</v>
      </c>
    </row>
    <row r="1305" spans="1:7">
      <c r="A1305" s="49" t="s">
        <v>2518</v>
      </c>
      <c r="B1305" s="42" t="s">
        <v>7218</v>
      </c>
      <c r="C1305" s="2018" t="s">
        <v>6318</v>
      </c>
      <c r="D1305" s="199">
        <f>сводн.данные!N1310</f>
        <v>8899.1006279792164</v>
      </c>
      <c r="E1305" s="1849">
        <v>6716.3226919726039</v>
      </c>
      <c r="F1305" s="1758">
        <v>7030</v>
      </c>
      <c r="G1305" s="1758">
        <f t="shared" si="21"/>
        <v>2182.7779360066124</v>
      </c>
    </row>
    <row r="1306" spans="1:7">
      <c r="A1306" s="49" t="s">
        <v>2520</v>
      </c>
      <c r="B1306" s="53" t="s">
        <v>7219</v>
      </c>
      <c r="C1306" s="2018" t="s">
        <v>6318</v>
      </c>
      <c r="D1306" s="199">
        <f>сводн.данные!N1311</f>
        <v>17507.159510443904</v>
      </c>
      <c r="E1306" s="1849">
        <v>14700.714099599221</v>
      </c>
      <c r="F1306" s="1758">
        <v>7810</v>
      </c>
      <c r="G1306" s="1758">
        <f t="shared" si="21"/>
        <v>2806.4454108446826</v>
      </c>
    </row>
    <row r="1307" spans="1:7">
      <c r="A1307" s="49" t="s">
        <v>2522</v>
      </c>
      <c r="B1307" s="54" t="s">
        <v>7220</v>
      </c>
      <c r="C1307" s="2018" t="s">
        <v>6318</v>
      </c>
      <c r="D1307" s="199">
        <f>сводн.данные!N1312</f>
        <v>44436.542571733538</v>
      </c>
      <c r="E1307" s="1849">
        <v>34890</v>
      </c>
      <c r="F1307" s="1758">
        <v>0</v>
      </c>
      <c r="G1307" s="1758">
        <f t="shared" si="21"/>
        <v>9546.5425717335384</v>
      </c>
    </row>
    <row r="1308" spans="1:7">
      <c r="A1308" s="49" t="s">
        <v>2524</v>
      </c>
      <c r="B1308" s="42" t="s">
        <v>7221</v>
      </c>
      <c r="C1308" s="2018" t="s">
        <v>6318</v>
      </c>
      <c r="D1308" s="199">
        <f>сводн.данные!N1313</f>
        <v>3951.2219422940461</v>
      </c>
      <c r="E1308" s="1849">
        <v>2662.4783285366248</v>
      </c>
      <c r="F1308" s="1758">
        <v>1830</v>
      </c>
      <c r="G1308" s="1758">
        <f t="shared" si="21"/>
        <v>1288.7436137574214</v>
      </c>
    </row>
    <row r="1309" spans="1:7">
      <c r="A1309" s="49" t="s">
        <v>2526</v>
      </c>
      <c r="B1309" s="53" t="s">
        <v>7222</v>
      </c>
      <c r="C1309" s="2018" t="s">
        <v>6318</v>
      </c>
      <c r="D1309" s="199">
        <f>сводн.данные!N1314</f>
        <v>9907.6608740158917</v>
      </c>
      <c r="E1309" s="1849">
        <v>8447.5242660864988</v>
      </c>
      <c r="F1309" s="1758">
        <v>0</v>
      </c>
      <c r="G1309" s="1758">
        <f t="shared" si="21"/>
        <v>1460.136607929393</v>
      </c>
    </row>
    <row r="1310" spans="1:7">
      <c r="A1310" s="49" t="s">
        <v>2528</v>
      </c>
      <c r="B1310" s="53" t="s">
        <v>7223</v>
      </c>
      <c r="C1310" s="2018" t="s">
        <v>6318</v>
      </c>
      <c r="D1310" s="199">
        <f>сводн.данные!N1315</f>
        <v>11033.183008102897</v>
      </c>
      <c r="E1310" s="1849">
        <v>9076.5868603363288</v>
      </c>
      <c r="F1310" s="1758">
        <v>0</v>
      </c>
      <c r="G1310" s="1758">
        <f t="shared" si="21"/>
        <v>1956.5961477665678</v>
      </c>
    </row>
    <row r="1311" spans="1:7" ht="17.25" customHeight="1">
      <c r="A1311" s="49" t="s">
        <v>2530</v>
      </c>
      <c r="B1311" s="42" t="s">
        <v>7224</v>
      </c>
      <c r="C1311" s="2018" t="s">
        <v>6318</v>
      </c>
      <c r="D1311" s="199">
        <f>сводн.данные!N1316</f>
        <v>1890.2176925824467</v>
      </c>
      <c r="E1311" s="1849">
        <v>1106.3462542327263</v>
      </c>
      <c r="F1311" s="1758">
        <v>0</v>
      </c>
      <c r="G1311" s="1758">
        <f t="shared" si="21"/>
        <v>783.87143834972039</v>
      </c>
    </row>
    <row r="1312" spans="1:7">
      <c r="A1312" s="49" t="s">
        <v>2532</v>
      </c>
      <c r="B1312" s="42" t="s">
        <v>7225</v>
      </c>
      <c r="C1312" s="2018" t="s">
        <v>6318</v>
      </c>
      <c r="D1312" s="199">
        <f>сводн.данные!N1317</f>
        <v>3759.4745368412546</v>
      </c>
      <c r="E1312" s="1849">
        <v>1268.8066742775454</v>
      </c>
      <c r="F1312" s="1758">
        <v>0</v>
      </c>
      <c r="G1312" s="1758">
        <f t="shared" si="21"/>
        <v>2490.6678625637091</v>
      </c>
    </row>
    <row r="1313" spans="1:7">
      <c r="A1313" s="49" t="s">
        <v>2579</v>
      </c>
      <c r="B1313" s="42" t="s">
        <v>7226</v>
      </c>
      <c r="C1313" s="2018" t="s">
        <v>6318</v>
      </c>
      <c r="D1313" s="199">
        <f>сводн.данные!N1318</f>
        <v>6159.3913535433749</v>
      </c>
      <c r="E1313" s="1849">
        <v>5522.0658216971651</v>
      </c>
      <c r="F1313" s="1758">
        <v>7810</v>
      </c>
      <c r="G1313" s="1758">
        <f t="shared" si="21"/>
        <v>637.32553184620974</v>
      </c>
    </row>
    <row r="1314" spans="1:7">
      <c r="A1314" s="49" t="s">
        <v>2534</v>
      </c>
      <c r="B1314" s="42" t="s">
        <v>7227</v>
      </c>
      <c r="C1314" s="2018" t="s">
        <v>6318</v>
      </c>
      <c r="D1314" s="199">
        <f>сводн.данные!N1319</f>
        <v>7564.3081976186686</v>
      </c>
      <c r="E1314" s="1849">
        <v>6371.4514035449629</v>
      </c>
      <c r="F1314" s="1758">
        <v>0</v>
      </c>
      <c r="G1314" s="1758">
        <f t="shared" si="21"/>
        <v>1192.8567940737057</v>
      </c>
    </row>
    <row r="1315" spans="1:7" ht="18.75" customHeight="1">
      <c r="A1315" s="49" t="s">
        <v>2536</v>
      </c>
      <c r="B1315" s="53" t="s">
        <v>7228</v>
      </c>
      <c r="C1315" s="2018" t="s">
        <v>6318</v>
      </c>
      <c r="D1315" s="199">
        <f>сводн.данные!N1320</f>
        <v>12696.216295768576</v>
      </c>
      <c r="E1315" s="1849">
        <v>10523.272267241075</v>
      </c>
      <c r="F1315" s="1758">
        <v>0</v>
      </c>
      <c r="G1315" s="1758">
        <f t="shared" si="21"/>
        <v>2172.9440285275014</v>
      </c>
    </row>
    <row r="1316" spans="1:7">
      <c r="A1316" s="49" t="s">
        <v>2538</v>
      </c>
      <c r="B1316" s="42" t="s">
        <v>7229</v>
      </c>
      <c r="C1316" s="2018" t="s">
        <v>6318</v>
      </c>
      <c r="D1316" s="199">
        <f>сводн.данные!N1321</f>
        <v>3590.8048736954679</v>
      </c>
      <c r="E1316" s="1849">
        <v>1703.7262847963816</v>
      </c>
      <c r="F1316" s="1758">
        <v>0</v>
      </c>
      <c r="G1316" s="1758">
        <f t="shared" si="21"/>
        <v>1887.0785888990863</v>
      </c>
    </row>
    <row r="1317" spans="1:7">
      <c r="A1317" s="49" t="s">
        <v>2540</v>
      </c>
      <c r="B1317" s="53" t="s">
        <v>7230</v>
      </c>
      <c r="C1317" s="2018" t="s">
        <v>6318</v>
      </c>
      <c r="D1317" s="199">
        <f>сводн.данные!N1322</f>
        <v>11868.421151205854</v>
      </c>
      <c r="E1317" s="1849">
        <v>10375.684606190907</v>
      </c>
      <c r="F1317" s="1758">
        <v>0</v>
      </c>
      <c r="G1317" s="1758">
        <f t="shared" si="21"/>
        <v>1492.7365450149464</v>
      </c>
    </row>
    <row r="1318" spans="1:7">
      <c r="A1318" s="49" t="s">
        <v>2542</v>
      </c>
      <c r="B1318" s="42" t="s">
        <v>7231</v>
      </c>
      <c r="C1318" s="2018" t="s">
        <v>6318</v>
      </c>
      <c r="D1318" s="199">
        <f>сводн.данные!N1323</f>
        <v>4576.5142387896976</v>
      </c>
      <c r="E1318" s="1849">
        <v>2141.8840508126332</v>
      </c>
      <c r="F1318" s="1758">
        <v>1280</v>
      </c>
      <c r="G1318" s="1758">
        <f t="shared" si="21"/>
        <v>2434.6301879770645</v>
      </c>
    </row>
    <row r="1319" spans="1:7">
      <c r="A1319" s="49" t="s">
        <v>2544</v>
      </c>
      <c r="B1319" s="42" t="s">
        <v>7232</v>
      </c>
      <c r="C1319" s="2018" t="s">
        <v>6318</v>
      </c>
      <c r="D1319" s="199">
        <f>сводн.данные!N1324</f>
        <v>4331.410826448232</v>
      </c>
      <c r="E1319" s="1849">
        <v>2267.2572828504117</v>
      </c>
      <c r="F1319" s="1758">
        <v>1280</v>
      </c>
      <c r="G1319" s="1758">
        <f t="shared" si="21"/>
        <v>2064.1535435978203</v>
      </c>
    </row>
    <row r="1320" spans="1:7">
      <c r="A1320" s="49" t="s">
        <v>2546</v>
      </c>
      <c r="B1320" s="42" t="s">
        <v>7233</v>
      </c>
      <c r="C1320" s="2018" t="s">
        <v>6318</v>
      </c>
      <c r="D1320" s="199">
        <f>сводн.данные!N1325</f>
        <v>5115.6329764854836</v>
      </c>
      <c r="E1320" s="1849">
        <v>3061.8992804129743</v>
      </c>
      <c r="F1320" s="1758">
        <v>1700</v>
      </c>
      <c r="G1320" s="1758">
        <f t="shared" ref="G1320:G1338" si="23">D1320-E1320</f>
        <v>2053.7336960725092</v>
      </c>
    </row>
    <row r="1321" spans="1:7">
      <c r="A1321" s="49" t="s">
        <v>2548</v>
      </c>
      <c r="B1321" s="42" t="s">
        <v>7234</v>
      </c>
      <c r="C1321" s="2018" t="s">
        <v>6318</v>
      </c>
      <c r="D1321" s="199">
        <f>сводн.данные!N1326</f>
        <v>5160.5850251687143</v>
      </c>
      <c r="E1321" s="1849">
        <v>3016.4152804771179</v>
      </c>
      <c r="F1321" s="1758">
        <v>1700</v>
      </c>
      <c r="G1321" s="1758">
        <f t="shared" si="23"/>
        <v>2144.1697446915964</v>
      </c>
    </row>
    <row r="1322" spans="1:7">
      <c r="A1322" s="49" t="s">
        <v>2550</v>
      </c>
      <c r="B1322" s="42" t="s">
        <v>7235</v>
      </c>
      <c r="C1322" s="2018" t="s">
        <v>6318</v>
      </c>
      <c r="D1322" s="199">
        <f>сводн.данные!N1327</f>
        <v>5393.9329764854829</v>
      </c>
      <c r="E1322" s="1849">
        <v>3069.3992804129743</v>
      </c>
      <c r="F1322" s="1758">
        <v>1990</v>
      </c>
      <c r="G1322" s="1758">
        <f t="shared" si="23"/>
        <v>2324.5336960725085</v>
      </c>
    </row>
    <row r="1323" spans="1:7">
      <c r="A1323" s="49" t="s">
        <v>2580</v>
      </c>
      <c r="B1323" s="42" t="s">
        <v>7236</v>
      </c>
      <c r="C1323" s="2018" t="s">
        <v>6318</v>
      </c>
      <c r="D1323" s="199">
        <f>сводн.данные!N1328</f>
        <v>17910.127740350308</v>
      </c>
      <c r="E1323" s="1849">
        <v>8730.4501466980182</v>
      </c>
      <c r="F1323" s="1758">
        <v>0</v>
      </c>
      <c r="G1323" s="1758">
        <f t="shared" si="23"/>
        <v>9179.6775936522899</v>
      </c>
    </row>
    <row r="1324" spans="1:7">
      <c r="A1324" s="49" t="s">
        <v>2552</v>
      </c>
      <c r="B1324" s="42" t="s">
        <v>7237</v>
      </c>
      <c r="C1324" s="2018" t="s">
        <v>6318</v>
      </c>
      <c r="D1324" s="199">
        <f>сводн.данные!N1329</f>
        <v>14742.913941087747</v>
      </c>
      <c r="E1324" s="1849">
        <v>14526.512749486777</v>
      </c>
      <c r="F1324" s="1758">
        <v>0</v>
      </c>
      <c r="G1324" s="1758">
        <f t="shared" si="23"/>
        <v>216.40119160096947</v>
      </c>
    </row>
    <row r="1325" spans="1:7" ht="32.25" customHeight="1">
      <c r="A1325" s="49" t="s">
        <v>2581</v>
      </c>
      <c r="B1325" s="53" t="s">
        <v>7238</v>
      </c>
      <c r="C1325" s="2018" t="s">
        <v>6318</v>
      </c>
      <c r="D1325" s="199">
        <f>сводн.данные!N1330</f>
        <v>44315.071786127162</v>
      </c>
      <c r="E1325" s="1849">
        <v>33719</v>
      </c>
      <c r="F1325" s="1758">
        <v>0</v>
      </c>
      <c r="G1325" s="1758">
        <f t="shared" si="23"/>
        <v>10596.071786127162</v>
      </c>
    </row>
    <row r="1326" spans="1:7">
      <c r="A1326" s="49" t="s">
        <v>2554</v>
      </c>
      <c r="B1326" s="53" t="s">
        <v>7239</v>
      </c>
      <c r="C1326" s="2018" t="s">
        <v>6318</v>
      </c>
      <c r="D1326" s="199">
        <f>сводн.данные!N1331</f>
        <v>48128.11178612717</v>
      </c>
      <c r="E1326" s="1849">
        <v>41277</v>
      </c>
      <c r="F1326" s="1758">
        <v>0</v>
      </c>
      <c r="G1326" s="1758">
        <f t="shared" si="23"/>
        <v>6851.1117861271705</v>
      </c>
    </row>
    <row r="1327" spans="1:7">
      <c r="A1327" s="49" t="s">
        <v>2556</v>
      </c>
      <c r="B1327" s="53" t="s">
        <v>7240</v>
      </c>
      <c r="C1327" s="2018" t="s">
        <v>6318</v>
      </c>
      <c r="D1327" s="199">
        <f>сводн.данные!N1332</f>
        <v>5765.8421873828765</v>
      </c>
      <c r="E1327" s="1849"/>
      <c r="F1327" s="1758"/>
      <c r="G1327" s="1758"/>
    </row>
    <row r="1328" spans="1:7">
      <c r="A1328" s="49" t="s">
        <v>2558</v>
      </c>
      <c r="B1328" s="53" t="s">
        <v>7241</v>
      </c>
      <c r="C1328" s="2018" t="s">
        <v>6318</v>
      </c>
      <c r="D1328" s="199">
        <f>сводн.данные!N1333</f>
        <v>4999.3048731376803</v>
      </c>
      <c r="E1328" s="1849"/>
      <c r="F1328" s="1758"/>
      <c r="G1328" s="1758"/>
    </row>
    <row r="1329" spans="1:9">
      <c r="A1329" s="49" t="s">
        <v>2560</v>
      </c>
      <c r="B1329" s="53" t="s">
        <v>7242</v>
      </c>
      <c r="C1329" s="2018" t="s">
        <v>6318</v>
      </c>
      <c r="D1329" s="199">
        <f>сводн.данные!N1334</f>
        <v>4999.3048731376803</v>
      </c>
      <c r="E1329" s="1849"/>
      <c r="F1329" s="1758"/>
      <c r="G1329" s="1758"/>
    </row>
    <row r="1330" spans="1:9">
      <c r="A1330" s="49" t="s">
        <v>2562</v>
      </c>
      <c r="B1330" s="53" t="s">
        <v>7243</v>
      </c>
      <c r="C1330" s="2018" t="s">
        <v>6318</v>
      </c>
      <c r="D1330" s="199">
        <f>сводн.данные!N1335</f>
        <v>9138.9937629331289</v>
      </c>
      <c r="E1330" s="1849"/>
      <c r="F1330" s="1758"/>
      <c r="G1330" s="1758"/>
    </row>
    <row r="1331" spans="1:9" ht="15.75" customHeight="1">
      <c r="A1331" s="49" t="s">
        <v>2564</v>
      </c>
      <c r="B1331" s="53" t="s">
        <v>7244</v>
      </c>
      <c r="C1331" s="2018" t="s">
        <v>6318</v>
      </c>
      <c r="D1331" s="199">
        <f>(D1297+D1298+D1299+D1300+D1301+D1302+D1303+D1308+D1311+D1312+D1316+D1318+D1319+D1320+D1322)/15*10</f>
        <v>33032.894258941385</v>
      </c>
      <c r="E1331" s="1849"/>
      <c r="F1331" s="1758"/>
      <c r="G1331" s="1758"/>
      <c r="H1331" s="2047"/>
      <c r="I1331" s="2047"/>
    </row>
    <row r="1332" spans="1:9">
      <c r="A1332" s="49" t="s">
        <v>4804</v>
      </c>
      <c r="B1332" s="53" t="s">
        <v>7245</v>
      </c>
      <c r="C1332" s="2018" t="s">
        <v>6318</v>
      </c>
      <c r="D1332" s="199">
        <f>(D1286+D1289+D1291+D1304+D1305+D1309+D1310+D1313+D1314+D1317)/10*10</f>
        <v>99498.002734650436</v>
      </c>
      <c r="E1332" s="1849"/>
      <c r="F1332" s="1758"/>
      <c r="G1332" s="1758"/>
      <c r="H1332" s="2047"/>
      <c r="I1332" s="2047"/>
    </row>
    <row r="1333" spans="1:9">
      <c r="A1333" s="49" t="s">
        <v>4805</v>
      </c>
      <c r="B1333" s="53" t="s">
        <v>7246</v>
      </c>
      <c r="C1333" s="2018" t="s">
        <v>6318</v>
      </c>
      <c r="D1333" s="199">
        <f>(D1297+D1298+D1299+D1300+D1301+D1302+D1303+D1308+D1311+D1312+D1316+D1318+D1319+D1320+D1322)/15*2</f>
        <v>6606.5788517882766</v>
      </c>
      <c r="E1333" s="1849"/>
      <c r="F1333" s="1758"/>
      <c r="G1333" s="1758"/>
      <c r="H1333" s="2047"/>
      <c r="I1333" s="2047"/>
    </row>
    <row r="1334" spans="1:9">
      <c r="A1334" s="49" t="s">
        <v>5871</v>
      </c>
      <c r="B1334" s="53" t="s">
        <v>7247</v>
      </c>
      <c r="C1334" s="2018" t="s">
        <v>6318</v>
      </c>
      <c r="D1334" s="199">
        <f>(D1286+D1289+D1291+D1304+D1305+D1309+D1310+D1313+D1314+D1317)/10</f>
        <v>9949.8002734650436</v>
      </c>
      <c r="E1334" s="1849"/>
      <c r="F1334" s="1758"/>
      <c r="G1334" s="1758"/>
      <c r="H1334" s="2047"/>
      <c r="I1334" s="2047"/>
    </row>
    <row r="1335" spans="1:9" ht="28.5">
      <c r="A1335" s="1933" t="s">
        <v>21</v>
      </c>
      <c r="B1335" s="1935" t="s">
        <v>6341</v>
      </c>
      <c r="C1335" s="1793"/>
      <c r="D1335" s="1793"/>
      <c r="E1335" s="1739"/>
      <c r="F1335" s="1765"/>
      <c r="G1335" s="1765"/>
    </row>
    <row r="1336" spans="1:9">
      <c r="A1336" s="43" t="s">
        <v>580</v>
      </c>
      <c r="B1336" s="41" t="s">
        <v>7248</v>
      </c>
      <c r="C1336" s="1932"/>
      <c r="D1336" s="273"/>
      <c r="E1336" s="1737"/>
      <c r="F1336" s="1759"/>
      <c r="G1336" s="1759"/>
    </row>
    <row r="1337" spans="1:9">
      <c r="A1337" s="36" t="s">
        <v>5872</v>
      </c>
      <c r="B1337" s="38" t="s">
        <v>7249</v>
      </c>
      <c r="C1337" s="1851" t="s">
        <v>6318</v>
      </c>
      <c r="D1337" s="199">
        <f>сводн.данные!N1342</f>
        <v>8972.3304852889778</v>
      </c>
      <c r="E1337" s="1849">
        <v>3067.8120448563814</v>
      </c>
      <c r="F1337" s="1758">
        <v>2900</v>
      </c>
      <c r="G1337" s="1758">
        <f t="shared" si="23"/>
        <v>5904.5184404325964</v>
      </c>
    </row>
    <row r="1338" spans="1:9">
      <c r="A1338" s="36" t="s">
        <v>5873</v>
      </c>
      <c r="B1338" s="38" t="s">
        <v>7250</v>
      </c>
      <c r="C1338" s="2018" t="s">
        <v>6318</v>
      </c>
      <c r="D1338" s="199">
        <f>сводн.данные!N1343</f>
        <v>37011.760305362783</v>
      </c>
      <c r="E1338" s="1849">
        <v>4269.0734280283104</v>
      </c>
      <c r="F1338" s="1758">
        <v>0</v>
      </c>
      <c r="G1338" s="1758">
        <f t="shared" si="23"/>
        <v>32742.686877334472</v>
      </c>
    </row>
    <row r="1339" spans="1:9">
      <c r="A1339" s="36" t="s">
        <v>5874</v>
      </c>
      <c r="B1339" s="38" t="s">
        <v>7251</v>
      </c>
      <c r="C1339" s="2018" t="s">
        <v>6318</v>
      </c>
      <c r="D1339" s="199">
        <f>сводн.данные!N1344</f>
        <v>6508.0286849962449</v>
      </c>
      <c r="E1339" s="1849">
        <v>2336.5770175981138</v>
      </c>
      <c r="F1339" s="1758">
        <v>0</v>
      </c>
      <c r="G1339" s="1758">
        <f t="shared" ref="G1339:G1401" si="24">D1339-E1339</f>
        <v>4171.4516673981307</v>
      </c>
    </row>
    <row r="1340" spans="1:9">
      <c r="A1340" s="36" t="s">
        <v>5875</v>
      </c>
      <c r="B1340" s="38" t="s">
        <v>7252</v>
      </c>
      <c r="C1340" s="2018" t="s">
        <v>6318</v>
      </c>
      <c r="D1340" s="199">
        <f>сводн.данные!N1345</f>
        <v>2462.2804517509776</v>
      </c>
      <c r="E1340" s="1849">
        <v>2216.7731437661078</v>
      </c>
      <c r="F1340" s="1758">
        <v>1100</v>
      </c>
      <c r="G1340" s="1758">
        <f t="shared" si="24"/>
        <v>245.50730798486984</v>
      </c>
    </row>
    <row r="1341" spans="1:9" ht="30" customHeight="1">
      <c r="A1341" s="36" t="s">
        <v>5876</v>
      </c>
      <c r="B1341" s="38" t="s">
        <v>7253</v>
      </c>
      <c r="C1341" s="2018" t="s">
        <v>6318</v>
      </c>
      <c r="D1341" s="199">
        <f>сводн.данные!N1346</f>
        <v>11984.809785023645</v>
      </c>
      <c r="E1341" s="1849">
        <v>4171.8351363290476</v>
      </c>
      <c r="F1341" s="1758">
        <v>9700</v>
      </c>
      <c r="G1341" s="1758">
        <f t="shared" si="24"/>
        <v>7812.9746486945969</v>
      </c>
    </row>
    <row r="1342" spans="1:9">
      <c r="A1342" s="142" t="s">
        <v>588</v>
      </c>
      <c r="B1342" s="476" t="s">
        <v>7258</v>
      </c>
      <c r="C1342" s="1932"/>
      <c r="D1342" s="273"/>
      <c r="E1342" s="1737"/>
      <c r="F1342" s="1759"/>
      <c r="G1342" s="1759"/>
    </row>
    <row r="1343" spans="1:9">
      <c r="A1343" s="36" t="s">
        <v>5877</v>
      </c>
      <c r="B1343" s="38" t="s">
        <v>7254</v>
      </c>
      <c r="C1343" s="1851" t="s">
        <v>6318</v>
      </c>
      <c r="D1343" s="199">
        <f>сводн.данные!N1348</f>
        <v>9179.3780290848845</v>
      </c>
      <c r="E1343" s="1849">
        <v>4825.4750905405008</v>
      </c>
      <c r="F1343" s="1758">
        <v>3000</v>
      </c>
      <c r="G1343" s="1758">
        <f t="shared" si="24"/>
        <v>4353.9029385443837</v>
      </c>
    </row>
    <row r="1344" spans="1:9">
      <c r="A1344" s="36" t="s">
        <v>5878</v>
      </c>
      <c r="B1344" s="38" t="s">
        <v>7255</v>
      </c>
      <c r="C1344" s="2018" t="s">
        <v>6318</v>
      </c>
      <c r="D1344" s="199">
        <f>сводн.данные!N1349</f>
        <v>3575.6687638867984</v>
      </c>
      <c r="E1344" s="1849">
        <v>2470.8594843614828</v>
      </c>
      <c r="F1344" s="1758">
        <v>1200</v>
      </c>
      <c r="G1344" s="1758">
        <f t="shared" si="24"/>
        <v>1104.8092795253156</v>
      </c>
    </row>
    <row r="1345" spans="1:7">
      <c r="A1345" s="36" t="s">
        <v>5879</v>
      </c>
      <c r="B1345" s="38" t="s">
        <v>7256</v>
      </c>
      <c r="C1345" s="2018" t="s">
        <v>6318</v>
      </c>
      <c r="D1345" s="199">
        <f>сводн.данные!N1350</f>
        <v>36861.86264238313</v>
      </c>
      <c r="E1345" s="1849">
        <v>4939.7155694520643</v>
      </c>
      <c r="F1345" s="1758">
        <v>7800</v>
      </c>
      <c r="G1345" s="1758">
        <f t="shared" si="24"/>
        <v>31922.147072931068</v>
      </c>
    </row>
    <row r="1346" spans="1:7">
      <c r="A1346" s="36" t="s">
        <v>5880</v>
      </c>
      <c r="B1346" s="38" t="s">
        <v>7257</v>
      </c>
      <c r="C1346" s="2018" t="s">
        <v>6318</v>
      </c>
      <c r="D1346" s="199">
        <f>сводн.данные!N1351</f>
        <v>13795.269244856232</v>
      </c>
      <c r="E1346" s="1849">
        <v>3989.9507713840912</v>
      </c>
      <c r="F1346" s="1758">
        <v>11560</v>
      </c>
      <c r="G1346" s="1758">
        <f t="shared" si="24"/>
        <v>9805.3184734721399</v>
      </c>
    </row>
    <row r="1347" spans="1:7">
      <c r="A1347" s="142" t="s">
        <v>596</v>
      </c>
      <c r="B1347" s="476" t="s">
        <v>4244</v>
      </c>
      <c r="C1347" s="1932"/>
      <c r="D1347" s="273"/>
      <c r="E1347" s="1737"/>
      <c r="F1347" s="1759"/>
      <c r="G1347" s="1759"/>
    </row>
    <row r="1348" spans="1:7">
      <c r="A1348" s="36" t="s">
        <v>5881</v>
      </c>
      <c r="B1348" s="38" t="s">
        <v>7259</v>
      </c>
      <c r="C1348" s="1851" t="s">
        <v>6318</v>
      </c>
      <c r="D1348" s="199">
        <f>сводн.данные!N1353</f>
        <v>7539.4196937283341</v>
      </c>
      <c r="E1348" s="1849">
        <v>2862.5348949102895</v>
      </c>
      <c r="F1348" s="1758">
        <v>5200</v>
      </c>
      <c r="G1348" s="1758">
        <f t="shared" si="24"/>
        <v>4676.8847988180441</v>
      </c>
    </row>
    <row r="1349" spans="1:7">
      <c r="A1349" s="36" t="s">
        <v>5882</v>
      </c>
      <c r="B1349" s="38" t="s">
        <v>7260</v>
      </c>
      <c r="C1349" s="2018" t="s">
        <v>6318</v>
      </c>
      <c r="D1349" s="199">
        <f>сводн.данные!N1354</f>
        <v>6940.4716358086444</v>
      </c>
      <c r="E1349" s="1849">
        <v>3981.0325679525977</v>
      </c>
      <c r="F1349" s="1758">
        <v>0</v>
      </c>
      <c r="G1349" s="1758">
        <f t="shared" si="24"/>
        <v>2959.4390678560467</v>
      </c>
    </row>
    <row r="1350" spans="1:7">
      <c r="A1350" s="36" t="s">
        <v>5883</v>
      </c>
      <c r="B1350" s="89" t="s">
        <v>7261</v>
      </c>
      <c r="C1350" s="2018" t="s">
        <v>6318</v>
      </c>
      <c r="D1350" s="199">
        <f>сводн.данные!N1355</f>
        <v>3018.77709162666</v>
      </c>
      <c r="E1350" s="1849">
        <v>1426.3374789125323</v>
      </c>
      <c r="F1350" s="1758">
        <v>1250</v>
      </c>
      <c r="G1350" s="1758">
        <f t="shared" si="24"/>
        <v>1592.4396127141276</v>
      </c>
    </row>
    <row r="1351" spans="1:7">
      <c r="A1351" s="36" t="s">
        <v>5884</v>
      </c>
      <c r="B1351" s="89" t="s">
        <v>7262</v>
      </c>
      <c r="C1351" s="2018" t="s">
        <v>6318</v>
      </c>
      <c r="D1351" s="199">
        <f>сводн.данные!N1356</f>
        <v>3780.2985571961563</v>
      </c>
      <c r="E1351" s="1849">
        <v>1638.8408802730764</v>
      </c>
      <c r="F1351" s="1758">
        <v>1070</v>
      </c>
      <c r="G1351" s="1758">
        <f t="shared" si="24"/>
        <v>2141.4576769230798</v>
      </c>
    </row>
    <row r="1352" spans="1:7">
      <c r="A1352" s="36" t="s">
        <v>5885</v>
      </c>
      <c r="B1352" s="38" t="s">
        <v>7263</v>
      </c>
      <c r="C1352" s="2018" t="s">
        <v>6318</v>
      </c>
      <c r="D1352" s="199">
        <f>сводн.данные!N1357</f>
        <v>15446.816731918576</v>
      </c>
      <c r="E1352" s="1849">
        <v>4361.8652468986493</v>
      </c>
      <c r="F1352" s="1758">
        <v>9600</v>
      </c>
      <c r="G1352" s="1758">
        <f t="shared" si="24"/>
        <v>11084.951485019927</v>
      </c>
    </row>
    <row r="1353" spans="1:7">
      <c r="A1353" s="36" t="s">
        <v>5886</v>
      </c>
      <c r="B1353" s="38" t="s">
        <v>7264</v>
      </c>
      <c r="C1353" s="2018" t="s">
        <v>6318</v>
      </c>
      <c r="D1353" s="199">
        <f>сводн.данные!N1358</f>
        <v>2500.3476651836609</v>
      </c>
      <c r="E1353" s="1849">
        <v>1266.0299386062889</v>
      </c>
      <c r="F1353" s="1758">
        <v>1200</v>
      </c>
      <c r="G1353" s="1758">
        <f t="shared" si="24"/>
        <v>1234.317726577372</v>
      </c>
    </row>
    <row r="1354" spans="1:7" ht="31.5" customHeight="1">
      <c r="A1354" s="36" t="s">
        <v>5887</v>
      </c>
      <c r="B1354" s="38" t="s">
        <v>7265</v>
      </c>
      <c r="C1354" s="2018" t="s">
        <v>6318</v>
      </c>
      <c r="D1354" s="199">
        <f>сводн.данные!N1359</f>
        <v>3064.5835722335314</v>
      </c>
      <c r="E1354" s="1849">
        <v>1983.9305783227696</v>
      </c>
      <c r="F1354" s="1758">
        <v>2620</v>
      </c>
      <c r="G1354" s="1758">
        <f t="shared" si="24"/>
        <v>1080.6529939107618</v>
      </c>
    </row>
    <row r="1355" spans="1:7">
      <c r="A1355" s="36" t="s">
        <v>5888</v>
      </c>
      <c r="B1355" s="38" t="s">
        <v>7266</v>
      </c>
      <c r="C1355" s="2018" t="s">
        <v>6318</v>
      </c>
      <c r="D1355" s="199">
        <f>сводн.данные!N1360</f>
        <v>1577.3947211788909</v>
      </c>
      <c r="E1355" s="1849">
        <v>1740.4941710527389</v>
      </c>
      <c r="F1355" s="1758">
        <v>700</v>
      </c>
      <c r="G1355" s="1758">
        <f t="shared" si="24"/>
        <v>-163.09944987384802</v>
      </c>
    </row>
    <row r="1356" spans="1:7" ht="16.5" customHeight="1">
      <c r="A1356" s="36" t="s">
        <v>5889</v>
      </c>
      <c r="B1356" s="12" t="s">
        <v>7267</v>
      </c>
      <c r="C1356" s="2018" t="s">
        <v>6318</v>
      </c>
      <c r="D1356" s="199">
        <f>сводн.данные!N1361</f>
        <v>4501.8282400283388</v>
      </c>
      <c r="E1356" s="1849">
        <v>3379.4970301384287</v>
      </c>
      <c r="F1356" s="1758">
        <v>1790</v>
      </c>
      <c r="G1356" s="1758">
        <f t="shared" si="24"/>
        <v>1122.33120988991</v>
      </c>
    </row>
    <row r="1357" spans="1:7" ht="16.5" customHeight="1">
      <c r="A1357" s="36" t="s">
        <v>5890</v>
      </c>
      <c r="B1357" s="12" t="s">
        <v>7268</v>
      </c>
      <c r="C1357" s="2018" t="s">
        <v>6318</v>
      </c>
      <c r="D1357" s="199">
        <f>сводн.данные!N1362</f>
        <v>3311.2821118177294</v>
      </c>
      <c r="E1357" s="1849">
        <v>3305.7601485633086</v>
      </c>
      <c r="F1357" s="1758">
        <v>1790</v>
      </c>
      <c r="G1357" s="1758">
        <f t="shared" si="24"/>
        <v>5.5219632544208253</v>
      </c>
    </row>
    <row r="1358" spans="1:7">
      <c r="A1358" s="36" t="s">
        <v>5891</v>
      </c>
      <c r="B1358" s="12" t="s">
        <v>7269</v>
      </c>
      <c r="C1358" s="2018" t="s">
        <v>6318</v>
      </c>
      <c r="D1358" s="199">
        <f>сводн.данные!N1363</f>
        <v>14000.617783748516</v>
      </c>
      <c r="E1358" s="1849">
        <v>9907.8415417030537</v>
      </c>
      <c r="F1358" s="1758">
        <v>14600</v>
      </c>
      <c r="G1358" s="1758">
        <f t="shared" si="24"/>
        <v>4092.7762420454619</v>
      </c>
    </row>
    <row r="1359" spans="1:7">
      <c r="A1359" s="1936" t="s">
        <v>599</v>
      </c>
      <c r="B1359" s="527" t="s">
        <v>4256</v>
      </c>
      <c r="C1359" s="1932"/>
      <c r="D1359" s="273"/>
      <c r="E1359" s="1737"/>
      <c r="F1359" s="1759"/>
      <c r="G1359" s="1759"/>
    </row>
    <row r="1360" spans="1:7">
      <c r="A1360" s="36" t="s">
        <v>5892</v>
      </c>
      <c r="B1360" s="38" t="s">
        <v>7270</v>
      </c>
      <c r="C1360" s="1851" t="s">
        <v>6318</v>
      </c>
      <c r="D1360" s="199">
        <f>сводн.данные!N1365</f>
        <v>11422.189789230435</v>
      </c>
      <c r="E1360" s="1849">
        <v>3377.9619161089613</v>
      </c>
      <c r="F1360" s="1758">
        <v>3000</v>
      </c>
      <c r="G1360" s="1758">
        <f t="shared" si="24"/>
        <v>8044.2278731214737</v>
      </c>
    </row>
    <row r="1361" spans="1:7">
      <c r="A1361" s="36" t="s">
        <v>5893</v>
      </c>
      <c r="B1361" s="38" t="s">
        <v>7271</v>
      </c>
      <c r="C1361" s="2018" t="s">
        <v>6318</v>
      </c>
      <c r="D1361" s="199">
        <f>сводн.данные!N1366</f>
        <v>23876.594340511459</v>
      </c>
      <c r="E1361" s="1849">
        <v>3710.5934544594838</v>
      </c>
      <c r="F1361" s="1758">
        <v>7800</v>
      </c>
      <c r="G1361" s="1758">
        <f t="shared" si="24"/>
        <v>20166.000886051974</v>
      </c>
    </row>
    <row r="1362" spans="1:7">
      <c r="A1362" s="36" t="s">
        <v>5894</v>
      </c>
      <c r="B1362" s="38" t="s">
        <v>7272</v>
      </c>
      <c r="C1362" s="2018" t="s">
        <v>6318</v>
      </c>
      <c r="D1362" s="199">
        <f>сводн.данные!N1367</f>
        <v>3881.7984105492792</v>
      </c>
      <c r="E1362" s="1849">
        <v>1436.9919316575545</v>
      </c>
      <c r="F1362" s="1758">
        <v>1580</v>
      </c>
      <c r="G1362" s="1758">
        <f t="shared" si="24"/>
        <v>2444.8064788917245</v>
      </c>
    </row>
    <row r="1363" spans="1:7">
      <c r="A1363" s="142" t="s">
        <v>602</v>
      </c>
      <c r="B1363" s="476" t="s">
        <v>4260</v>
      </c>
      <c r="C1363" s="1932"/>
      <c r="D1363" s="273"/>
      <c r="E1363" s="1737"/>
      <c r="F1363" s="1759"/>
      <c r="G1363" s="1759"/>
    </row>
    <row r="1364" spans="1:7">
      <c r="A1364" s="36" t="s">
        <v>5895</v>
      </c>
      <c r="B1364" s="38" t="s">
        <v>7273</v>
      </c>
      <c r="C1364" s="1851" t="s">
        <v>6318</v>
      </c>
      <c r="D1364" s="199">
        <f>сводн.данные!N1369</f>
        <v>9605.5844370595842</v>
      </c>
      <c r="E1364" s="1849">
        <v>3485.4730830986009</v>
      </c>
      <c r="F1364" s="1758">
        <v>1900</v>
      </c>
      <c r="G1364" s="1758">
        <f t="shared" si="24"/>
        <v>6120.1113539609833</v>
      </c>
    </row>
    <row r="1365" spans="1:7">
      <c r="A1365" s="36" t="s">
        <v>5896</v>
      </c>
      <c r="B1365" s="38" t="s">
        <v>7274</v>
      </c>
      <c r="C1365" s="2018" t="s">
        <v>6318</v>
      </c>
      <c r="D1365" s="199">
        <f>сводн.данные!N1370</f>
        <v>22958.415001282745</v>
      </c>
      <c r="E1365" s="1849">
        <v>3812.0309367835293</v>
      </c>
      <c r="F1365" s="1758">
        <v>7800</v>
      </c>
      <c r="G1365" s="1758">
        <f t="shared" si="24"/>
        <v>19146.384064499216</v>
      </c>
    </row>
    <row r="1366" spans="1:7">
      <c r="A1366" s="36" t="s">
        <v>5897</v>
      </c>
      <c r="B1366" s="38" t="s">
        <v>7275</v>
      </c>
      <c r="C1366" s="2018" t="s">
        <v>6318</v>
      </c>
      <c r="D1366" s="199">
        <f>сводн.данные!N1371</f>
        <v>2462.1270826730547</v>
      </c>
      <c r="E1366" s="1849">
        <v>1916.8325078717221</v>
      </c>
      <c r="F1366" s="1758">
        <v>1570</v>
      </c>
      <c r="G1366" s="1758">
        <f t="shared" si="24"/>
        <v>545.2945748013326</v>
      </c>
    </row>
    <row r="1367" spans="1:7">
      <c r="A1367" s="36" t="s">
        <v>5898</v>
      </c>
      <c r="B1367" s="38" t="s">
        <v>7276</v>
      </c>
      <c r="C1367" s="2018" t="s">
        <v>6318</v>
      </c>
      <c r="D1367" s="199">
        <f>сводн.данные!N1372</f>
        <v>4612.0066007453443</v>
      </c>
      <c r="E1367" s="1849">
        <v>2241.863507871722</v>
      </c>
      <c r="F1367" s="1758">
        <v>730</v>
      </c>
      <c r="G1367" s="1758">
        <f t="shared" si="24"/>
        <v>2370.1430928736222</v>
      </c>
    </row>
    <row r="1368" spans="1:7" ht="18.75" customHeight="1">
      <c r="A1368" s="36" t="s">
        <v>5899</v>
      </c>
      <c r="B1368" s="38" t="s">
        <v>7277</v>
      </c>
      <c r="C1368" s="2018" t="s">
        <v>6318</v>
      </c>
      <c r="D1368" s="199">
        <f>сводн.данные!N1373</f>
        <v>4966.5382242899086</v>
      </c>
      <c r="E1368" s="1849">
        <v>3019.0015600259176</v>
      </c>
      <c r="F1368" s="1758">
        <v>2080</v>
      </c>
      <c r="G1368" s="1758">
        <f t="shared" si="24"/>
        <v>1947.536664263991</v>
      </c>
    </row>
    <row r="1369" spans="1:7">
      <c r="A1369" s="36" t="s">
        <v>5900</v>
      </c>
      <c r="B1369" s="38" t="s">
        <v>7278</v>
      </c>
      <c r="C1369" s="2018" t="s">
        <v>6318</v>
      </c>
      <c r="D1369" s="199">
        <f>сводн.данные!N1374</f>
        <v>8670.7275581092399</v>
      </c>
      <c r="E1369" s="1849">
        <v>4381.7748500016933</v>
      </c>
      <c r="F1369" s="1758">
        <v>7910</v>
      </c>
      <c r="G1369" s="1758">
        <f t="shared" si="24"/>
        <v>4288.9527081075466</v>
      </c>
    </row>
    <row r="1370" spans="1:7">
      <c r="A1370" s="36" t="s">
        <v>5901</v>
      </c>
      <c r="B1370" s="38" t="s">
        <v>7279</v>
      </c>
      <c r="C1370" s="2018" t="s">
        <v>6318</v>
      </c>
      <c r="D1370" s="199">
        <f>сводн.данные!N1375</f>
        <v>5066.1398506010937</v>
      </c>
      <c r="E1370" s="1849">
        <v>2213.5622198898627</v>
      </c>
      <c r="F1370" s="1758">
        <v>2620</v>
      </c>
      <c r="G1370" s="1758">
        <f t="shared" si="24"/>
        <v>2852.577630711231</v>
      </c>
    </row>
    <row r="1371" spans="1:7" ht="30">
      <c r="A1371" s="36" t="s">
        <v>5902</v>
      </c>
      <c r="B1371" s="12" t="s">
        <v>7280</v>
      </c>
      <c r="C1371" s="2018" t="s">
        <v>6318</v>
      </c>
      <c r="D1371" s="199">
        <f>сводн.данные!N1376</f>
        <v>11587.81910188383</v>
      </c>
      <c r="E1371" s="1849">
        <v>9873.2721337585699</v>
      </c>
      <c r="F1371" s="1758">
        <v>10100</v>
      </c>
      <c r="G1371" s="1758">
        <f t="shared" si="24"/>
        <v>1714.5469681252598</v>
      </c>
    </row>
    <row r="1372" spans="1:7">
      <c r="A1372" s="142" t="s">
        <v>606</v>
      </c>
      <c r="B1372" s="476" t="s">
        <v>4269</v>
      </c>
      <c r="C1372" s="1932"/>
      <c r="D1372" s="273"/>
      <c r="E1372" s="1737"/>
      <c r="F1372" s="1759"/>
      <c r="G1372" s="1759"/>
    </row>
    <row r="1373" spans="1:7">
      <c r="A1373" s="36" t="s">
        <v>5904</v>
      </c>
      <c r="B1373" s="38" t="s">
        <v>7281</v>
      </c>
      <c r="C1373" s="1851" t="s">
        <v>6318</v>
      </c>
      <c r="D1373" s="199">
        <f>сводн.данные!N1378</f>
        <v>7994.6602522715884</v>
      </c>
      <c r="E1373" s="1849">
        <v>3847.9912191530229</v>
      </c>
      <c r="F1373" s="1758">
        <v>3260</v>
      </c>
      <c r="G1373" s="1758">
        <f t="shared" si="24"/>
        <v>4146.6690331185655</v>
      </c>
    </row>
    <row r="1374" spans="1:7">
      <c r="A1374" s="36" t="s">
        <v>5903</v>
      </c>
      <c r="B1374" s="42" t="s">
        <v>7282</v>
      </c>
      <c r="C1374" s="2018" t="s">
        <v>6318</v>
      </c>
      <c r="D1374" s="199">
        <f>сводн.данные!N1379</f>
        <v>4977.5359204956421</v>
      </c>
      <c r="E1374" s="1849">
        <v>2939.3808139061775</v>
      </c>
      <c r="F1374" s="1758">
        <v>1520</v>
      </c>
      <c r="G1374" s="1758">
        <f t="shared" si="24"/>
        <v>2038.1551065894646</v>
      </c>
    </row>
    <row r="1375" spans="1:7" ht="32.25" customHeight="1">
      <c r="A1375" s="36" t="s">
        <v>5905</v>
      </c>
      <c r="B1375" s="42" t="s">
        <v>7283</v>
      </c>
      <c r="C1375" s="2018" t="s">
        <v>6318</v>
      </c>
      <c r="D1375" s="199">
        <f>сводн.данные!N1380</f>
        <v>19358.312863908253</v>
      </c>
      <c r="E1375" s="1849">
        <v>5518.2440461724455</v>
      </c>
      <c r="F1375" s="1758">
        <v>7200</v>
      </c>
      <c r="G1375" s="1758">
        <f t="shared" si="24"/>
        <v>13840.068817735808</v>
      </c>
    </row>
    <row r="1376" spans="1:7">
      <c r="A1376" s="36" t="s">
        <v>5906</v>
      </c>
      <c r="B1376" s="38" t="s">
        <v>7284</v>
      </c>
      <c r="C1376" s="2018" t="s">
        <v>6318</v>
      </c>
      <c r="D1376" s="199">
        <f>сводн.данные!N1381</f>
        <v>4747.6335288103737</v>
      </c>
      <c r="E1376" s="1849">
        <v>3446.1754600259173</v>
      </c>
      <c r="F1376" s="1758">
        <v>2040</v>
      </c>
      <c r="G1376" s="1758">
        <f t="shared" si="24"/>
        <v>1301.4580687844564</v>
      </c>
    </row>
    <row r="1377" spans="1:7">
      <c r="A1377" s="142" t="s">
        <v>609</v>
      </c>
      <c r="B1377" s="476" t="s">
        <v>4274</v>
      </c>
      <c r="C1377" s="1932"/>
      <c r="D1377" s="273"/>
      <c r="E1377" s="1737"/>
      <c r="F1377" s="1759"/>
      <c r="G1377" s="1759"/>
    </row>
    <row r="1378" spans="1:7">
      <c r="A1378" s="36" t="s">
        <v>5907</v>
      </c>
      <c r="B1378" s="38" t="s">
        <v>7285</v>
      </c>
      <c r="C1378" s="1851" t="s">
        <v>6318</v>
      </c>
      <c r="D1378" s="199">
        <f>сводн.данные!N1383</f>
        <v>6173.4362132575925</v>
      </c>
      <c r="E1378" s="1849">
        <v>3561.9879297864436</v>
      </c>
      <c r="F1378" s="1758">
        <v>3500</v>
      </c>
      <c r="G1378" s="1758">
        <f t="shared" si="24"/>
        <v>2611.4482834711489</v>
      </c>
    </row>
    <row r="1379" spans="1:7">
      <c r="A1379" s="36" t="s">
        <v>5908</v>
      </c>
      <c r="B1379" s="38" t="s">
        <v>7286</v>
      </c>
      <c r="C1379" s="2018" t="s">
        <v>6318</v>
      </c>
      <c r="D1379" s="199">
        <f>сводн.данные!N1384</f>
        <v>3396.4060184136674</v>
      </c>
      <c r="E1379" s="1849">
        <v>1374.0367219972068</v>
      </c>
      <c r="F1379" s="1758">
        <v>1200</v>
      </c>
      <c r="G1379" s="1758">
        <f t="shared" si="24"/>
        <v>2022.3692964164607</v>
      </c>
    </row>
    <row r="1380" spans="1:7">
      <c r="A1380" s="36" t="s">
        <v>5909</v>
      </c>
      <c r="B1380" s="38" t="s">
        <v>7287</v>
      </c>
      <c r="C1380" s="2018" t="s">
        <v>6318</v>
      </c>
      <c r="D1380" s="199">
        <f>сводн.данные!N1385</f>
        <v>11416.336350236938</v>
      </c>
      <c r="E1380" s="1849">
        <v>4215.9497393682732</v>
      </c>
      <c r="F1380" s="1758">
        <v>9240</v>
      </c>
      <c r="G1380" s="1758">
        <f t="shared" si="24"/>
        <v>7200.3866108686643</v>
      </c>
    </row>
    <row r="1381" spans="1:7">
      <c r="A1381" s="36" t="s">
        <v>5910</v>
      </c>
      <c r="B1381" s="38" t="s">
        <v>7288</v>
      </c>
      <c r="C1381" s="2018" t="s">
        <v>6318</v>
      </c>
      <c r="D1381" s="199">
        <f>сводн.данные!N1386</f>
        <v>4164.6851234448704</v>
      </c>
      <c r="E1381" s="1849">
        <v>3367.4681600259173</v>
      </c>
      <c r="F1381" s="1758">
        <v>1700</v>
      </c>
      <c r="G1381" s="1758">
        <f t="shared" si="24"/>
        <v>797.21696341895313</v>
      </c>
    </row>
    <row r="1382" spans="1:7">
      <c r="A1382" s="1936" t="s">
        <v>612</v>
      </c>
      <c r="B1382" s="529" t="s">
        <v>4279</v>
      </c>
      <c r="C1382" s="1932"/>
      <c r="D1382" s="273"/>
      <c r="E1382" s="1737"/>
      <c r="F1382" s="1759"/>
      <c r="G1382" s="1759"/>
    </row>
    <row r="1383" spans="1:7">
      <c r="A1383" s="36" t="s">
        <v>5911</v>
      </c>
      <c r="B1383" s="38" t="s">
        <v>7289</v>
      </c>
      <c r="C1383" s="1851" t="s">
        <v>6318</v>
      </c>
      <c r="D1383" s="199">
        <f>сводн.данные!N1388</f>
        <v>6371.8344954908907</v>
      </c>
      <c r="E1383" s="1849">
        <v>2914.1454354553771</v>
      </c>
      <c r="F1383" s="1758">
        <v>0</v>
      </c>
      <c r="G1383" s="1758">
        <f t="shared" si="24"/>
        <v>3457.6890600355136</v>
      </c>
    </row>
    <row r="1384" spans="1:7">
      <c r="A1384" s="36" t="s">
        <v>5912</v>
      </c>
      <c r="B1384" s="38" t="s">
        <v>7290</v>
      </c>
      <c r="C1384" s="2018" t="s">
        <v>6318</v>
      </c>
      <c r="D1384" s="199">
        <f>сводн.данные!N1389</f>
        <v>1740.8249430403266</v>
      </c>
      <c r="E1384" s="1849">
        <v>1252.0470868957461</v>
      </c>
      <c r="F1384" s="1758">
        <v>1200</v>
      </c>
      <c r="G1384" s="1758">
        <f t="shared" si="24"/>
        <v>488.77785614458048</v>
      </c>
    </row>
    <row r="1385" spans="1:7" ht="15.75" customHeight="1">
      <c r="A1385" s="36" t="s">
        <v>5913</v>
      </c>
      <c r="B1385" s="38" t="s">
        <v>7291</v>
      </c>
      <c r="C1385" s="2018" t="s">
        <v>6318</v>
      </c>
      <c r="D1385" s="199">
        <f>сводн.данные!N1390</f>
        <v>6934.6563344399401</v>
      </c>
      <c r="E1385" s="1849">
        <v>3274.26654449328</v>
      </c>
      <c r="F1385" s="1758">
        <v>2650</v>
      </c>
      <c r="G1385" s="1758">
        <f t="shared" si="24"/>
        <v>3660.3897899466601</v>
      </c>
    </row>
    <row r="1386" spans="1:7">
      <c r="A1386" s="36" t="s">
        <v>5914</v>
      </c>
      <c r="B1386" s="38" t="s">
        <v>7292</v>
      </c>
      <c r="C1386" s="2018" t="s">
        <v>6318</v>
      </c>
      <c r="D1386" s="199">
        <f>сводн.данные!N1391</f>
        <v>13009.778920255441</v>
      </c>
      <c r="E1386" s="1849">
        <v>4493.1799892181471</v>
      </c>
      <c r="F1386" s="1758">
        <v>9240</v>
      </c>
      <c r="G1386" s="1758">
        <f t="shared" si="24"/>
        <v>8516.5989310372934</v>
      </c>
    </row>
    <row r="1387" spans="1:7">
      <c r="A1387" s="1936" t="s">
        <v>615</v>
      </c>
      <c r="B1387" s="527" t="s">
        <v>7293</v>
      </c>
      <c r="C1387" s="1932"/>
      <c r="D1387" s="273"/>
      <c r="E1387" s="1737"/>
      <c r="F1387" s="1759"/>
      <c r="G1387" s="1759"/>
    </row>
    <row r="1388" spans="1:7">
      <c r="A1388" s="36" t="s">
        <v>5915</v>
      </c>
      <c r="B1388" s="38" t="s">
        <v>7294</v>
      </c>
      <c r="C1388" s="1851" t="s">
        <v>6318</v>
      </c>
      <c r="D1388" s="199">
        <f>сводн.данные!N1393</f>
        <v>5020.6695646007656</v>
      </c>
      <c r="E1388" s="1849">
        <v>2580.978723019502</v>
      </c>
      <c r="F1388" s="1758">
        <v>4600</v>
      </c>
      <c r="G1388" s="1758">
        <f t="shared" si="24"/>
        <v>2439.6908415812636</v>
      </c>
    </row>
    <row r="1389" spans="1:7" ht="15" customHeight="1">
      <c r="A1389" s="36" t="s">
        <v>5916</v>
      </c>
      <c r="B1389" s="38" t="s">
        <v>7295</v>
      </c>
      <c r="C1389" s="2018" t="s">
        <v>6318</v>
      </c>
      <c r="D1389" s="199">
        <f>сводн.данные!N1394</f>
        <v>6485.5140107380839</v>
      </c>
      <c r="E1389" s="1849">
        <v>3250.3498528368864</v>
      </c>
      <c r="F1389" s="1758">
        <v>0</v>
      </c>
      <c r="G1389" s="1758">
        <f t="shared" si="24"/>
        <v>3235.1641579011975</v>
      </c>
    </row>
    <row r="1390" spans="1:7">
      <c r="A1390" s="36" t="s">
        <v>5917</v>
      </c>
      <c r="B1390" s="38" t="s">
        <v>7296</v>
      </c>
      <c r="C1390" s="2018" t="s">
        <v>6318</v>
      </c>
      <c r="D1390" s="199">
        <f>сводн.данные!N1395</f>
        <v>8380.1229797959877</v>
      </c>
      <c r="E1390" s="1849">
        <v>4399.204756805867</v>
      </c>
      <c r="F1390" s="1758">
        <v>9760</v>
      </c>
      <c r="G1390" s="1758">
        <f t="shared" si="24"/>
        <v>3980.9182229901207</v>
      </c>
    </row>
    <row r="1391" spans="1:7">
      <c r="A1391" s="142" t="s">
        <v>620</v>
      </c>
      <c r="B1391" s="476" t="s">
        <v>7297</v>
      </c>
      <c r="C1391" s="1932"/>
      <c r="D1391" s="273"/>
      <c r="E1391" s="1737"/>
      <c r="F1391" s="1759"/>
      <c r="G1391" s="1759"/>
    </row>
    <row r="1392" spans="1:7">
      <c r="A1392" s="36" t="s">
        <v>5918</v>
      </c>
      <c r="B1392" s="38" t="s">
        <v>7298</v>
      </c>
      <c r="C1392" s="1851" t="s">
        <v>6318</v>
      </c>
      <c r="D1392" s="199">
        <f>сводн.данные!N1397</f>
        <v>5107.4411592352626</v>
      </c>
      <c r="E1392" s="1849">
        <v>2500.3571851500533</v>
      </c>
      <c r="F1392" s="1758">
        <v>4600</v>
      </c>
      <c r="G1392" s="1758">
        <f t="shared" si="24"/>
        <v>2607.0839740852093</v>
      </c>
    </row>
    <row r="1393" spans="1:7">
      <c r="A1393" s="36" t="s">
        <v>5919</v>
      </c>
      <c r="B1393" s="38" t="s">
        <v>7299</v>
      </c>
      <c r="C1393" s="2018" t="s">
        <v>6318</v>
      </c>
      <c r="D1393" s="199">
        <f>сводн.данные!N1398</f>
        <v>4804.3057234448697</v>
      </c>
      <c r="E1393" s="1849">
        <v>3543.5398537990332</v>
      </c>
      <c r="F1393" s="1758">
        <v>0</v>
      </c>
      <c r="G1393" s="1758">
        <f t="shared" si="24"/>
        <v>1260.7658696458366</v>
      </c>
    </row>
    <row r="1394" spans="1:7" ht="30">
      <c r="A1394" s="36" t="s">
        <v>5920</v>
      </c>
      <c r="B1394" s="38" t="s">
        <v>7300</v>
      </c>
      <c r="C1394" s="2018" t="s">
        <v>6318</v>
      </c>
      <c r="D1394" s="199">
        <f>сводн.данные!N1399</f>
        <v>7114.1591527437358</v>
      </c>
      <c r="E1394" s="1849">
        <v>4407.5839888332885</v>
      </c>
      <c r="F1394" s="1758">
        <v>9760</v>
      </c>
      <c r="G1394" s="1758">
        <f t="shared" si="24"/>
        <v>2706.5751639104474</v>
      </c>
    </row>
    <row r="1395" spans="1:7">
      <c r="A1395" s="142" t="s">
        <v>623</v>
      </c>
      <c r="B1395" s="476" t="s">
        <v>7304</v>
      </c>
      <c r="C1395" s="1932"/>
      <c r="D1395" s="273"/>
      <c r="E1395" s="1737"/>
      <c r="F1395" s="1759"/>
      <c r="G1395" s="1759"/>
    </row>
    <row r="1396" spans="1:7">
      <c r="A1396" s="36" t="s">
        <v>5921</v>
      </c>
      <c r="B1396" s="38" t="s">
        <v>7301</v>
      </c>
      <c r="C1396" s="1851" t="s">
        <v>6318</v>
      </c>
      <c r="D1396" s="199">
        <f>сводн.данные!N1401</f>
        <v>6224.39578142352</v>
      </c>
      <c r="E1396" s="1849">
        <v>2532.8464558065821</v>
      </c>
      <c r="F1396" s="1758">
        <v>4600</v>
      </c>
      <c r="G1396" s="1758">
        <f t="shared" si="24"/>
        <v>3691.5493256169379</v>
      </c>
    </row>
    <row r="1397" spans="1:7">
      <c r="A1397" s="36" t="s">
        <v>5922</v>
      </c>
      <c r="B1397" s="38" t="s">
        <v>7302</v>
      </c>
      <c r="C1397" s="2018" t="s">
        <v>6318</v>
      </c>
      <c r="D1397" s="199">
        <f>сводн.данные!N1402</f>
        <v>6013.3643385571349</v>
      </c>
      <c r="E1397" s="1849">
        <v>3272.1186217716104</v>
      </c>
      <c r="F1397" s="1758">
        <v>0</v>
      </c>
      <c r="G1397" s="1758">
        <f t="shared" si="24"/>
        <v>2741.2457167855246</v>
      </c>
    </row>
    <row r="1398" spans="1:7">
      <c r="A1398" s="36" t="s">
        <v>5923</v>
      </c>
      <c r="B1398" s="38" t="s">
        <v>7303</v>
      </c>
      <c r="C1398" s="2018" t="s">
        <v>6318</v>
      </c>
      <c r="D1398" s="199">
        <f>сводн.данные!N1403</f>
        <v>8938.039152743735</v>
      </c>
      <c r="E1398" s="1849">
        <v>4407.5839888332885</v>
      </c>
      <c r="F1398" s="1758">
        <v>9760</v>
      </c>
      <c r="G1398" s="1758">
        <f t="shared" si="24"/>
        <v>4530.4551639104466</v>
      </c>
    </row>
    <row r="1399" spans="1:7">
      <c r="A1399" s="142" t="s">
        <v>632</v>
      </c>
      <c r="B1399" s="476" t="s">
        <v>7305</v>
      </c>
      <c r="C1399" s="1932"/>
      <c r="D1399" s="273"/>
      <c r="E1399" s="1737"/>
      <c r="F1399" s="1759"/>
      <c r="G1399" s="1759"/>
    </row>
    <row r="1400" spans="1:7">
      <c r="A1400" s="36" t="s">
        <v>5924</v>
      </c>
      <c r="B1400" s="38" t="s">
        <v>7306</v>
      </c>
      <c r="C1400" s="1851" t="s">
        <v>6318</v>
      </c>
      <c r="D1400" s="199">
        <f>сводн.данные!N1405</f>
        <v>31254.510581423521</v>
      </c>
      <c r="E1400" s="1849">
        <v>2532.8464558065821</v>
      </c>
      <c r="F1400" s="1758">
        <v>0</v>
      </c>
      <c r="G1400" s="1758">
        <f t="shared" si="24"/>
        <v>28721.664125616939</v>
      </c>
    </row>
    <row r="1401" spans="1:7">
      <c r="A1401" s="36" t="s">
        <v>5925</v>
      </c>
      <c r="B1401" s="38" t="s">
        <v>7307</v>
      </c>
      <c r="C1401" s="2018" t="s">
        <v>6318</v>
      </c>
      <c r="D1401" s="199">
        <f>сводн.данные!N1406</f>
        <v>9524.2991527437371</v>
      </c>
      <c r="E1401" s="1849">
        <v>4407.5839888332885</v>
      </c>
      <c r="F1401" s="1758">
        <v>11200</v>
      </c>
      <c r="G1401" s="1758">
        <f t="shared" si="24"/>
        <v>5116.7151639104486</v>
      </c>
    </row>
    <row r="1402" spans="1:7">
      <c r="A1402" s="142" t="s">
        <v>634</v>
      </c>
      <c r="B1402" s="476" t="s">
        <v>4299</v>
      </c>
      <c r="C1402" s="1932"/>
      <c r="D1402" s="273"/>
      <c r="E1402" s="1737"/>
      <c r="F1402" s="1759"/>
      <c r="G1402" s="1759"/>
    </row>
    <row r="1403" spans="1:7">
      <c r="A1403" s="36" t="s">
        <v>5926</v>
      </c>
      <c r="B1403" s="38" t="s">
        <v>7308</v>
      </c>
      <c r="C1403" s="1851" t="s">
        <v>6318</v>
      </c>
      <c r="D1403" s="199">
        <f>сводн.данные!N1408</f>
        <v>15751.036472437134</v>
      </c>
      <c r="E1403" s="1849">
        <v>4227.798971203265</v>
      </c>
      <c r="F1403" s="1758">
        <v>11800</v>
      </c>
      <c r="G1403" s="1758">
        <f t="shared" ref="G1403:G1460" si="25">D1403-E1403</f>
        <v>11523.237501233869</v>
      </c>
    </row>
    <row r="1404" spans="1:7" ht="19.5" customHeight="1">
      <c r="A1404" s="36" t="s">
        <v>5927</v>
      </c>
      <c r="B1404" s="38" t="s">
        <v>7309</v>
      </c>
      <c r="C1404" s="2018" t="s">
        <v>6318</v>
      </c>
      <c r="D1404" s="199">
        <f>сводн.данные!N1409</f>
        <v>5670.1789664673233</v>
      </c>
      <c r="E1404" s="1849">
        <v>3331.0335439801347</v>
      </c>
      <c r="F1404" s="1758">
        <v>2650</v>
      </c>
      <c r="G1404" s="1758">
        <f t="shared" si="25"/>
        <v>2339.1454224871886</v>
      </c>
    </row>
    <row r="1405" spans="1:7">
      <c r="A1405" s="142" t="s">
        <v>637</v>
      </c>
      <c r="B1405" s="477" t="s">
        <v>7310</v>
      </c>
      <c r="C1405" s="1932"/>
      <c r="D1405" s="273"/>
      <c r="E1405" s="1737"/>
      <c r="F1405" s="1759"/>
      <c r="G1405" s="1759"/>
    </row>
    <row r="1406" spans="1:7">
      <c r="A1406" s="1937" t="s">
        <v>5928</v>
      </c>
      <c r="B1406" s="12" t="s">
        <v>7311</v>
      </c>
      <c r="C1406" s="1851" t="s">
        <v>6318</v>
      </c>
      <c r="D1406" s="199">
        <f>сводн.данные!N1411</f>
        <v>6267.8871632513265</v>
      </c>
      <c r="E1406" s="1849">
        <v>2821.2339330509753</v>
      </c>
      <c r="F1406" s="1758">
        <v>0</v>
      </c>
      <c r="G1406" s="1758">
        <f t="shared" si="25"/>
        <v>3446.6532302003511</v>
      </c>
    </row>
    <row r="1407" spans="1:7">
      <c r="A1407" s="1937" t="s">
        <v>5929</v>
      </c>
      <c r="B1407" s="12" t="s">
        <v>7312</v>
      </c>
      <c r="C1407" s="2018" t="s">
        <v>6318</v>
      </c>
      <c r="D1407" s="199">
        <f>сводн.данные!N1412</f>
        <v>17239.705720066086</v>
      </c>
      <c r="E1407" s="1849">
        <v>4147.7928364253585</v>
      </c>
      <c r="F1407" s="1758">
        <v>0</v>
      </c>
      <c r="G1407" s="1758">
        <f t="shared" si="25"/>
        <v>13091.912883640727</v>
      </c>
    </row>
    <row r="1408" spans="1:7">
      <c r="A1408" s="1937" t="s">
        <v>5930</v>
      </c>
      <c r="B1408" s="12" t="s">
        <v>7313</v>
      </c>
      <c r="C1408" s="2018" t="s">
        <v>6318</v>
      </c>
      <c r="D1408" s="199">
        <f>сводн.данные!N1413</f>
        <v>7617.1202488829149</v>
      </c>
      <c r="E1408" s="1849">
        <v>3483.2271082388543</v>
      </c>
      <c r="F1408" s="1758">
        <v>0</v>
      </c>
      <c r="G1408" s="1758">
        <f t="shared" si="25"/>
        <v>4133.8931406440606</v>
      </c>
    </row>
    <row r="1409" spans="1:7">
      <c r="A1409" s="142" t="s">
        <v>640</v>
      </c>
      <c r="B1409" s="476" t="s">
        <v>4306</v>
      </c>
      <c r="C1409" s="1932"/>
      <c r="D1409" s="273"/>
      <c r="E1409" s="1737"/>
      <c r="F1409" s="1759"/>
      <c r="G1409" s="1759"/>
    </row>
    <row r="1410" spans="1:7">
      <c r="A1410" s="36" t="s">
        <v>5931</v>
      </c>
      <c r="B1410" s="38" t="s">
        <v>7314</v>
      </c>
      <c r="C1410" s="1851" t="s">
        <v>6318</v>
      </c>
      <c r="D1410" s="199">
        <f>сводн.данные!N1415</f>
        <v>6181.4433790525636</v>
      </c>
      <c r="E1410" s="1849">
        <v>3260.6522398551474</v>
      </c>
      <c r="F1410" s="1758">
        <v>0</v>
      </c>
      <c r="G1410" s="1758">
        <f t="shared" si="25"/>
        <v>2920.7911391974162</v>
      </c>
    </row>
    <row r="1411" spans="1:7">
      <c r="A1411" s="36" t="s">
        <v>5932</v>
      </c>
      <c r="B1411" s="38" t="s">
        <v>7315</v>
      </c>
      <c r="C1411" s="2018" t="s">
        <v>6318</v>
      </c>
      <c r="D1411" s="199">
        <f>сводн.данные!N1416</f>
        <v>13202.232175125744</v>
      </c>
      <c r="E1411" s="1849">
        <v>4484.3208256260023</v>
      </c>
      <c r="F1411" s="1758">
        <v>9760</v>
      </c>
      <c r="G1411" s="1758">
        <f t="shared" si="25"/>
        <v>8717.9113494997418</v>
      </c>
    </row>
    <row r="1412" spans="1:7" ht="16.5" customHeight="1">
      <c r="A1412" s="142" t="s">
        <v>643</v>
      </c>
      <c r="B1412" s="476" t="s">
        <v>7316</v>
      </c>
      <c r="C1412" s="1932"/>
      <c r="D1412" s="273"/>
      <c r="E1412" s="1737"/>
      <c r="F1412" s="1759"/>
      <c r="G1412" s="1759"/>
    </row>
    <row r="1413" spans="1:7">
      <c r="A1413" s="36" t="s">
        <v>5933</v>
      </c>
      <c r="B1413" s="38" t="s">
        <v>7317</v>
      </c>
      <c r="C1413" s="1851" t="s">
        <v>6318</v>
      </c>
      <c r="D1413" s="199">
        <f>сводн.данные!N1418</f>
        <v>13486.169855108754</v>
      </c>
      <c r="E1413" s="1849">
        <v>4677.2814945022228</v>
      </c>
      <c r="F1413" s="1758">
        <v>7200</v>
      </c>
      <c r="G1413" s="1758">
        <f t="shared" si="25"/>
        <v>8808.8883606065319</v>
      </c>
    </row>
    <row r="1414" spans="1:7">
      <c r="A1414" s="36" t="s">
        <v>5934</v>
      </c>
      <c r="B1414" s="107" t="s">
        <v>7318</v>
      </c>
      <c r="C1414" s="2018" t="s">
        <v>6318</v>
      </c>
      <c r="D1414" s="199">
        <f>сводн.данные!N1419</f>
        <v>6861.1887697490529</v>
      </c>
      <c r="E1414" s="1849">
        <v>4147.1061078717221</v>
      </c>
      <c r="F1414" s="1758">
        <v>5780</v>
      </c>
      <c r="G1414" s="1758">
        <f t="shared" si="25"/>
        <v>2714.0826618773308</v>
      </c>
    </row>
    <row r="1415" spans="1:7" ht="28.5">
      <c r="A1415" s="142" t="s">
        <v>646</v>
      </c>
      <c r="B1415" s="476" t="s">
        <v>7319</v>
      </c>
      <c r="C1415" s="1932"/>
      <c r="D1415" s="273"/>
      <c r="E1415" s="1737"/>
      <c r="F1415" s="1759"/>
      <c r="G1415" s="1759"/>
    </row>
    <row r="1416" spans="1:7">
      <c r="A1416" s="36" t="s">
        <v>5935</v>
      </c>
      <c r="B1416" s="38" t="s">
        <v>7320</v>
      </c>
      <c r="C1416" s="1851" t="s">
        <v>6318</v>
      </c>
      <c r="D1416" s="199">
        <f>сводн.данные!N1421</f>
        <v>9076.7243129400777</v>
      </c>
      <c r="E1416" s="1849">
        <v>4447.1814945022234</v>
      </c>
      <c r="F1416" s="1758">
        <v>13840</v>
      </c>
      <c r="G1416" s="1758">
        <f t="shared" si="25"/>
        <v>4629.5428184378543</v>
      </c>
    </row>
    <row r="1417" spans="1:7">
      <c r="A1417" s="36" t="s">
        <v>5936</v>
      </c>
      <c r="B1417" s="38" t="s">
        <v>7321</v>
      </c>
      <c r="C1417" s="2018" t="s">
        <v>6318</v>
      </c>
      <c r="D1417" s="199">
        <f>сводн.данные!N1422</f>
        <v>6517.5491234448673</v>
      </c>
      <c r="E1417" s="1849">
        <v>3404.1586382663941</v>
      </c>
      <c r="F1417" s="1758">
        <v>2790</v>
      </c>
      <c r="G1417" s="1758">
        <f t="shared" si="25"/>
        <v>3113.3904851784732</v>
      </c>
    </row>
    <row r="1418" spans="1:7">
      <c r="A1418" s="36" t="s">
        <v>5937</v>
      </c>
      <c r="B1418" s="38" t="s">
        <v>7322</v>
      </c>
      <c r="C1418" s="2018" t="s">
        <v>6318</v>
      </c>
      <c r="D1418" s="199">
        <f>сводн.данные!N1423</f>
        <v>4185.9424161035877</v>
      </c>
      <c r="E1418" s="1849">
        <v>2307.6981600259173</v>
      </c>
      <c r="F1418" s="1758">
        <v>0</v>
      </c>
      <c r="G1418" s="1758">
        <f t="shared" si="25"/>
        <v>1878.2442560776703</v>
      </c>
    </row>
    <row r="1419" spans="1:7">
      <c r="A1419" s="142" t="s">
        <v>649</v>
      </c>
      <c r="B1419" s="476" t="s">
        <v>7323</v>
      </c>
      <c r="C1419" s="1932"/>
      <c r="D1419" s="273"/>
      <c r="E1419" s="1737"/>
      <c r="F1419" s="1759"/>
      <c r="G1419" s="1759"/>
    </row>
    <row r="1420" spans="1:7">
      <c r="A1420" s="36" t="s">
        <v>5938</v>
      </c>
      <c r="B1420" s="38" t="s">
        <v>7324</v>
      </c>
      <c r="C1420" s="1851" t="s">
        <v>6318</v>
      </c>
      <c r="D1420" s="199">
        <f>сводн.данные!N1425</f>
        <v>8812.7119075745723</v>
      </c>
      <c r="E1420" s="1849">
        <v>4552.3614945022227</v>
      </c>
      <c r="F1420" s="1758">
        <v>9760</v>
      </c>
      <c r="G1420" s="1758">
        <f t="shared" si="25"/>
        <v>4260.3504130723495</v>
      </c>
    </row>
    <row r="1421" spans="1:7">
      <c r="A1421" s="36" t="s">
        <v>5939</v>
      </c>
      <c r="B1421" s="38" t="s">
        <v>7328</v>
      </c>
      <c r="C1421" s="2018" t="s">
        <v>6318</v>
      </c>
      <c r="D1421" s="199">
        <f>сводн.данные!N1426</f>
        <v>6798.3367180793657</v>
      </c>
      <c r="E1421" s="1849">
        <v>3298.9786382663951</v>
      </c>
      <c r="F1421" s="1758">
        <v>3500</v>
      </c>
      <c r="G1421" s="1758">
        <f t="shared" si="25"/>
        <v>3499.3580798129706</v>
      </c>
    </row>
    <row r="1422" spans="1:7">
      <c r="A1422" s="43" t="s">
        <v>652</v>
      </c>
      <c r="B1422" s="41" t="s">
        <v>7325</v>
      </c>
      <c r="C1422" s="1932"/>
      <c r="D1422" s="273"/>
      <c r="E1422" s="1737"/>
      <c r="F1422" s="1759"/>
      <c r="G1422" s="1759"/>
    </row>
    <row r="1423" spans="1:7" ht="30">
      <c r="A1423" s="36" t="s">
        <v>5940</v>
      </c>
      <c r="B1423" s="12" t="s">
        <v>7326</v>
      </c>
      <c r="C1423" s="1851" t="s">
        <v>6318</v>
      </c>
      <c r="D1423" s="199">
        <f>сводн.данные!N1428</f>
        <v>16101.214578402318</v>
      </c>
      <c r="E1423" s="1849">
        <v>3860.900853606604</v>
      </c>
      <c r="F1423" s="1758">
        <v>0</v>
      </c>
      <c r="G1423" s="1758">
        <f t="shared" si="25"/>
        <v>12240.313724795713</v>
      </c>
    </row>
    <row r="1424" spans="1:7">
      <c r="A1424" s="36" t="s">
        <v>5941</v>
      </c>
      <c r="B1424" s="12" t="s">
        <v>7327</v>
      </c>
      <c r="C1424" s="2018" t="s">
        <v>6318</v>
      </c>
      <c r="D1424" s="199">
        <f>сводн.данные!N1429</f>
        <v>7655.1428641290568</v>
      </c>
      <c r="E1424" s="1849">
        <v>3692.0653924702697</v>
      </c>
      <c r="F1424" s="1758">
        <v>0</v>
      </c>
      <c r="G1424" s="1758">
        <f t="shared" si="25"/>
        <v>3963.0774716587871</v>
      </c>
    </row>
    <row r="1425" spans="1:7">
      <c r="A1425" s="43" t="s">
        <v>657</v>
      </c>
      <c r="B1425" s="41" t="s">
        <v>7329</v>
      </c>
      <c r="C1425" s="1932"/>
      <c r="D1425" s="273"/>
      <c r="E1425" s="1737"/>
      <c r="F1425" s="1759"/>
      <c r="G1425" s="1759"/>
    </row>
    <row r="1426" spans="1:7" ht="30">
      <c r="A1426" s="36" t="s">
        <v>5942</v>
      </c>
      <c r="B1426" s="12" t="s">
        <v>7330</v>
      </c>
      <c r="C1426" s="1851" t="s">
        <v>6318</v>
      </c>
      <c r="D1426" s="199">
        <f>сводн.данные!N1431</f>
        <v>16211.907861668444</v>
      </c>
      <c r="E1426" s="1849">
        <v>4379.1019298586452</v>
      </c>
      <c r="F1426" s="1758">
        <v>0</v>
      </c>
      <c r="G1426" s="1758">
        <f t="shared" si="25"/>
        <v>11832.805931809798</v>
      </c>
    </row>
    <row r="1427" spans="1:7">
      <c r="A1427" s="36" t="s">
        <v>5943</v>
      </c>
      <c r="B1427" s="12" t="s">
        <v>7337</v>
      </c>
      <c r="C1427" s="2018" t="s">
        <v>6318</v>
      </c>
      <c r="D1427" s="199">
        <f>сводн.данные!N1432</f>
        <v>4966.2370220942503</v>
      </c>
      <c r="E1427" s="1849">
        <v>3649.4588251046362</v>
      </c>
      <c r="F1427" s="1758">
        <v>0</v>
      </c>
      <c r="G1427" s="1758">
        <f t="shared" si="25"/>
        <v>1316.7781969896141</v>
      </c>
    </row>
    <row r="1428" spans="1:7">
      <c r="A1428" s="43" t="s">
        <v>661</v>
      </c>
      <c r="B1428" s="41" t="s">
        <v>7335</v>
      </c>
      <c r="C1428" s="1932"/>
      <c r="D1428" s="273"/>
      <c r="E1428" s="1737"/>
      <c r="F1428" s="1759"/>
      <c r="G1428" s="1759"/>
    </row>
    <row r="1429" spans="1:7" ht="30">
      <c r="A1429" s="36" t="s">
        <v>5944</v>
      </c>
      <c r="B1429" s="12" t="s">
        <v>7336</v>
      </c>
      <c r="C1429" s="1851" t="s">
        <v>6318</v>
      </c>
      <c r="D1429" s="199">
        <f>сводн.данные!N1434</f>
        <v>18979.347861668444</v>
      </c>
      <c r="E1429" s="1849">
        <v>4512.849621771612</v>
      </c>
      <c r="F1429" s="1758">
        <v>0</v>
      </c>
      <c r="G1429" s="1758">
        <f t="shared" si="25"/>
        <v>14466.498239896831</v>
      </c>
    </row>
    <row r="1430" spans="1:7">
      <c r="A1430" s="36" t="s">
        <v>5945</v>
      </c>
      <c r="B1430" s="12" t="s">
        <v>7338</v>
      </c>
      <c r="C1430" s="2018" t="s">
        <v>6318</v>
      </c>
      <c r="D1430" s="199">
        <f>сводн.данные!N1435</f>
        <v>5405.6510539573874</v>
      </c>
      <c r="E1430" s="1849">
        <v>3519.6907766169161</v>
      </c>
      <c r="F1430" s="1758">
        <v>0</v>
      </c>
      <c r="G1430" s="1758">
        <f t="shared" si="25"/>
        <v>1885.9602773404713</v>
      </c>
    </row>
    <row r="1431" spans="1:7">
      <c r="A1431" s="43" t="s">
        <v>665</v>
      </c>
      <c r="B1431" s="41" t="s">
        <v>7334</v>
      </c>
      <c r="C1431" s="1932"/>
      <c r="D1431" s="273"/>
      <c r="E1431" s="1737"/>
      <c r="F1431" s="1759"/>
      <c r="G1431" s="1759"/>
    </row>
    <row r="1432" spans="1:7" ht="30">
      <c r="A1432" s="36" t="s">
        <v>5946</v>
      </c>
      <c r="B1432" s="12" t="s">
        <v>7331</v>
      </c>
      <c r="C1432" s="1851" t="s">
        <v>6318</v>
      </c>
      <c r="D1432" s="199">
        <f>сводн.данные!N1437</f>
        <v>10426.813753374128</v>
      </c>
      <c r="E1432" s="1849">
        <v>4550.4661601221324</v>
      </c>
      <c r="F1432" s="1758">
        <v>0</v>
      </c>
      <c r="G1432" s="1758">
        <f t="shared" si="25"/>
        <v>5876.3475932519959</v>
      </c>
    </row>
    <row r="1433" spans="1:7">
      <c r="A1433" s="36" t="s">
        <v>5947</v>
      </c>
      <c r="B1433" s="12" t="s">
        <v>7339</v>
      </c>
      <c r="C1433" s="2018" t="s">
        <v>6318</v>
      </c>
      <c r="D1433" s="199">
        <f>сводн.данные!N1438</f>
        <v>5342.1181081045452</v>
      </c>
      <c r="E1433" s="1849">
        <v>3519.6907766169161</v>
      </c>
      <c r="F1433" s="1758">
        <v>0</v>
      </c>
      <c r="G1433" s="1758">
        <f t="shared" si="25"/>
        <v>1822.4273314876291</v>
      </c>
    </row>
    <row r="1434" spans="1:7">
      <c r="A1434" s="142" t="s">
        <v>671</v>
      </c>
      <c r="B1434" s="476" t="s">
        <v>4330</v>
      </c>
      <c r="C1434" s="1932"/>
      <c r="D1434" s="273"/>
      <c r="E1434" s="1737"/>
      <c r="F1434" s="1759"/>
      <c r="G1434" s="1759"/>
    </row>
    <row r="1435" spans="1:7" ht="30">
      <c r="A1435" s="36" t="s">
        <v>5948</v>
      </c>
      <c r="B1435" s="38" t="s">
        <v>7332</v>
      </c>
      <c r="C1435" s="1851" t="s">
        <v>6318</v>
      </c>
      <c r="D1435" s="199">
        <f>сводн.данные!N1440</f>
        <v>6728.8689446116095</v>
      </c>
      <c r="E1435" s="1849">
        <v>4288.1542382663947</v>
      </c>
      <c r="F1435" s="1758">
        <v>0</v>
      </c>
      <c r="G1435" s="1758">
        <f t="shared" si="25"/>
        <v>2440.7147063452148</v>
      </c>
    </row>
    <row r="1436" spans="1:7">
      <c r="A1436" s="36" t="s">
        <v>5949</v>
      </c>
      <c r="B1436" s="38" t="s">
        <v>7340</v>
      </c>
      <c r="C1436" s="2018" t="s">
        <v>6318</v>
      </c>
      <c r="D1436" s="199">
        <f>сводн.данные!N1441</f>
        <v>5471.355490070755</v>
      </c>
      <c r="E1436" s="1849">
        <v>3550.9392359572439</v>
      </c>
      <c r="F1436" s="1758">
        <v>0</v>
      </c>
      <c r="G1436" s="1758">
        <f t="shared" si="25"/>
        <v>1920.4162541135111</v>
      </c>
    </row>
    <row r="1437" spans="1:7">
      <c r="A1437" s="142" t="s">
        <v>674</v>
      </c>
      <c r="B1437" s="476" t="s">
        <v>7342</v>
      </c>
      <c r="C1437" s="1932"/>
      <c r="D1437" s="273"/>
      <c r="E1437" s="1737"/>
      <c r="F1437" s="1759"/>
      <c r="G1437" s="1759"/>
    </row>
    <row r="1438" spans="1:7" ht="30">
      <c r="A1438" s="36" t="s">
        <v>5950</v>
      </c>
      <c r="B1438" s="38" t="s">
        <v>7333</v>
      </c>
      <c r="C1438" s="1851" t="s">
        <v>6318</v>
      </c>
      <c r="D1438" s="199">
        <f>сводн.данные!N1443</f>
        <v>15445.277161200245</v>
      </c>
      <c r="E1438" s="1849">
        <v>4604.9983609239207</v>
      </c>
      <c r="F1438" s="1758">
        <v>9950</v>
      </c>
      <c r="G1438" s="1758">
        <f t="shared" si="25"/>
        <v>10840.278800276325</v>
      </c>
    </row>
    <row r="1439" spans="1:7">
      <c r="A1439" s="36" t="s">
        <v>5951</v>
      </c>
      <c r="B1439" s="38" t="s">
        <v>7341</v>
      </c>
      <c r="C1439" s="2018" t="s">
        <v>6318</v>
      </c>
      <c r="D1439" s="199">
        <f>сводн.данные!N1444</f>
        <v>5511.8281915063399</v>
      </c>
      <c r="E1439" s="1849">
        <v>3732.7861600259171</v>
      </c>
      <c r="F1439" s="1758">
        <v>2520</v>
      </c>
      <c r="G1439" s="1758">
        <f t="shared" si="25"/>
        <v>1779.0420314804228</v>
      </c>
    </row>
    <row r="1440" spans="1:7">
      <c r="A1440" s="142" t="s">
        <v>678</v>
      </c>
      <c r="B1440" s="41" t="s">
        <v>7343</v>
      </c>
      <c r="C1440" s="2018" t="s">
        <v>6318</v>
      </c>
      <c r="D1440" s="273"/>
      <c r="E1440" s="1737"/>
      <c r="F1440" s="1759"/>
      <c r="G1440" s="1759"/>
    </row>
    <row r="1441" spans="1:7">
      <c r="A1441" s="1937" t="s">
        <v>5952</v>
      </c>
      <c r="B1441" s="12" t="s">
        <v>7344</v>
      </c>
      <c r="C1441" s="2018" t="s">
        <v>6318</v>
      </c>
      <c r="D1441" s="199">
        <f>сводн.данные!N1446</f>
        <v>15407.860265093539</v>
      </c>
      <c r="E1441" s="1849">
        <v>9782.1071600259202</v>
      </c>
      <c r="F1441" s="1758">
        <v>0</v>
      </c>
      <c r="G1441" s="1758">
        <f t="shared" si="25"/>
        <v>5625.7531050676189</v>
      </c>
    </row>
    <row r="1442" spans="1:7" ht="18" customHeight="1">
      <c r="A1442" s="1937" t="s">
        <v>5953</v>
      </c>
      <c r="B1442" s="12" t="s">
        <v>7345</v>
      </c>
      <c r="C1442" s="2018" t="s">
        <v>6318</v>
      </c>
      <c r="D1442" s="199">
        <f>сводн.данные!N1447</f>
        <v>3666.2169786549339</v>
      </c>
      <c r="E1442" s="1849">
        <v>2334.0531600259174</v>
      </c>
      <c r="F1442" s="1758">
        <v>0</v>
      </c>
      <c r="G1442" s="1758">
        <f t="shared" si="25"/>
        <v>1332.1638186290165</v>
      </c>
    </row>
    <row r="1443" spans="1:7">
      <c r="A1443" s="142" t="s">
        <v>680</v>
      </c>
      <c r="B1443" s="476" t="s">
        <v>7346</v>
      </c>
      <c r="C1443" s="1932"/>
      <c r="D1443" s="273"/>
      <c r="E1443" s="1737"/>
      <c r="F1443" s="1759"/>
      <c r="G1443" s="1759"/>
    </row>
    <row r="1444" spans="1:7">
      <c r="A1444" s="97" t="s">
        <v>5954</v>
      </c>
      <c r="B1444" s="12" t="s">
        <v>7347</v>
      </c>
      <c r="C1444" s="1851" t="s">
        <v>6318</v>
      </c>
      <c r="D1444" s="199">
        <f>сводн.данные!N1449</f>
        <v>96327.957334260558</v>
      </c>
      <c r="E1444" s="1849">
        <v>82174.36367058508</v>
      </c>
      <c r="F1444" s="1758">
        <v>0</v>
      </c>
      <c r="G1444" s="1758">
        <f t="shared" si="25"/>
        <v>14153.593663675478</v>
      </c>
    </row>
    <row r="1445" spans="1:7">
      <c r="A1445" s="97" t="s">
        <v>5955</v>
      </c>
      <c r="B1445" s="12" t="s">
        <v>7348</v>
      </c>
      <c r="C1445" s="2018" t="s">
        <v>6318</v>
      </c>
      <c r="D1445" s="199">
        <f>сводн.данные!N1450</f>
        <v>94774.665334260528</v>
      </c>
      <c r="E1445" s="1849">
        <v>82174.36367058508</v>
      </c>
      <c r="F1445" s="1758">
        <v>0</v>
      </c>
      <c r="G1445" s="1758">
        <f t="shared" si="25"/>
        <v>12600.301663675447</v>
      </c>
    </row>
    <row r="1446" spans="1:7" ht="33.75" customHeight="1">
      <c r="A1446" s="97" t="s">
        <v>5956</v>
      </c>
      <c r="B1446" s="12" t="s">
        <v>7349</v>
      </c>
      <c r="C1446" s="2018" t="s">
        <v>6318</v>
      </c>
      <c r="D1446" s="199">
        <f>сводн.данные!N1451</f>
        <v>91011.993334260536</v>
      </c>
      <c r="E1446" s="1849">
        <v>82174.36367058508</v>
      </c>
      <c r="F1446" s="1758">
        <v>0</v>
      </c>
      <c r="G1446" s="1758">
        <f t="shared" si="25"/>
        <v>8837.629663675456</v>
      </c>
    </row>
    <row r="1447" spans="1:7">
      <c r="A1447" s="1938" t="s">
        <v>5957</v>
      </c>
      <c r="B1447" s="42" t="s">
        <v>7350</v>
      </c>
      <c r="C1447" s="2018" t="s">
        <v>6318</v>
      </c>
      <c r="D1447" s="199">
        <f>сводн.данные!N1452</f>
        <v>95879.018349293605</v>
      </c>
      <c r="E1447" s="1849">
        <v>80637.032580681844</v>
      </c>
      <c r="F1447" s="1758">
        <v>0</v>
      </c>
      <c r="G1447" s="1758">
        <f t="shared" si="25"/>
        <v>15241.985768611761</v>
      </c>
    </row>
    <row r="1448" spans="1:7">
      <c r="A1448" s="1938" t="s">
        <v>5958</v>
      </c>
      <c r="B1448" s="42" t="s">
        <v>7351</v>
      </c>
      <c r="C1448" s="2018" t="s">
        <v>6318</v>
      </c>
      <c r="D1448" s="199">
        <f>сводн.данные!N1453</f>
        <v>93503.843949293616</v>
      </c>
      <c r="E1448" s="1849">
        <v>80637.032580681844</v>
      </c>
      <c r="F1448" s="1758">
        <v>0</v>
      </c>
      <c r="G1448" s="1758">
        <f t="shared" si="25"/>
        <v>12866.811368611772</v>
      </c>
    </row>
    <row r="1449" spans="1:7" ht="34.5" customHeight="1">
      <c r="A1449" s="1938" t="s">
        <v>5959</v>
      </c>
      <c r="B1449" s="42" t="s">
        <v>7352</v>
      </c>
      <c r="C1449" s="2018" t="s">
        <v>6318</v>
      </c>
      <c r="D1449" s="199">
        <f>сводн.данные!N1454</f>
        <v>95724.083949293621</v>
      </c>
      <c r="E1449" s="1849">
        <v>80637.032580681844</v>
      </c>
      <c r="F1449" s="1758">
        <v>0</v>
      </c>
      <c r="G1449" s="1758">
        <f t="shared" si="25"/>
        <v>15087.051368611777</v>
      </c>
    </row>
    <row r="1450" spans="1:7">
      <c r="A1450" s="1938" t="s">
        <v>5960</v>
      </c>
      <c r="B1450" s="42" t="s">
        <v>7353</v>
      </c>
      <c r="C1450" s="2018" t="s">
        <v>6318</v>
      </c>
      <c r="D1450" s="199">
        <f>сводн.данные!N1455</f>
        <v>93284.499807021552</v>
      </c>
      <c r="E1450" s="1849">
        <v>75174.856646539134</v>
      </c>
      <c r="F1450" s="1758">
        <v>0</v>
      </c>
      <c r="G1450" s="1758">
        <f t="shared" si="25"/>
        <v>18109.643160482417</v>
      </c>
    </row>
    <row r="1451" spans="1:7">
      <c r="A1451" s="1938" t="s">
        <v>5961</v>
      </c>
      <c r="B1451" s="42" t="s">
        <v>7354</v>
      </c>
      <c r="C1451" s="2018" t="s">
        <v>6318</v>
      </c>
      <c r="D1451" s="199">
        <f>сводн.данные!N1456</f>
        <v>92520.099807021528</v>
      </c>
      <c r="E1451" s="1849">
        <v>75174.856646539134</v>
      </c>
      <c r="F1451" s="1758">
        <v>0</v>
      </c>
      <c r="G1451" s="1758">
        <f t="shared" si="25"/>
        <v>17345.243160482394</v>
      </c>
    </row>
    <row r="1452" spans="1:7">
      <c r="A1452" s="1938" t="s">
        <v>5962</v>
      </c>
      <c r="B1452" s="42" t="s">
        <v>7355</v>
      </c>
      <c r="C1452" s="2018" t="s">
        <v>6318</v>
      </c>
      <c r="D1452" s="199">
        <f>сводн.данные!N1457</f>
        <v>90512.259807021532</v>
      </c>
      <c r="E1452" s="1849">
        <v>75174.856646539134</v>
      </c>
      <c r="F1452" s="1758">
        <v>0</v>
      </c>
      <c r="G1452" s="1758">
        <f t="shared" si="25"/>
        <v>15337.403160482398</v>
      </c>
    </row>
    <row r="1453" spans="1:7">
      <c r="A1453" s="1938" t="s">
        <v>5963</v>
      </c>
      <c r="B1453" s="42" t="s">
        <v>7356</v>
      </c>
      <c r="C1453" s="2018" t="s">
        <v>6318</v>
      </c>
      <c r="D1453" s="199">
        <f>сводн.данные!N1458</f>
        <v>95831.09994929361</v>
      </c>
      <c r="E1453" s="1849">
        <v>82583.038266681848</v>
      </c>
      <c r="F1453" s="1758">
        <v>0</v>
      </c>
      <c r="G1453" s="1758">
        <f t="shared" si="25"/>
        <v>13248.061682611762</v>
      </c>
    </row>
    <row r="1454" spans="1:7" ht="31.5" customHeight="1">
      <c r="A1454" s="1938" t="s">
        <v>5964</v>
      </c>
      <c r="B1454" s="42" t="s">
        <v>7357</v>
      </c>
      <c r="C1454" s="2018" t="s">
        <v>6318</v>
      </c>
      <c r="D1454" s="199">
        <f>сводн.данные!N1459</f>
        <v>91274.217549293622</v>
      </c>
      <c r="E1454" s="1849">
        <v>82583.038266681804</v>
      </c>
      <c r="F1454" s="1758">
        <v>0</v>
      </c>
      <c r="G1454" s="1758">
        <f t="shared" si="25"/>
        <v>8691.1792826118181</v>
      </c>
    </row>
    <row r="1455" spans="1:7">
      <c r="A1455" s="1938" t="s">
        <v>5965</v>
      </c>
      <c r="B1455" s="42" t="s">
        <v>7358</v>
      </c>
      <c r="C1455" s="2018" t="s">
        <v>6318</v>
      </c>
      <c r="D1455" s="199">
        <f>сводн.данные!N1460</f>
        <v>141592.50976058119</v>
      </c>
      <c r="E1455" s="1849">
        <v>130096.6897082888</v>
      </c>
      <c r="F1455" s="1758">
        <v>0</v>
      </c>
      <c r="G1455" s="1758">
        <f t="shared" si="25"/>
        <v>11495.820052292387</v>
      </c>
    </row>
    <row r="1456" spans="1:7">
      <c r="A1456" s="1938" t="s">
        <v>5966</v>
      </c>
      <c r="B1456" s="42" t="s">
        <v>7359</v>
      </c>
      <c r="C1456" s="2018" t="s">
        <v>6318</v>
      </c>
      <c r="D1456" s="199">
        <f>сводн.данные!N1461</f>
        <v>136346.7673605812</v>
      </c>
      <c r="E1456" s="1849">
        <v>130096.6897082888</v>
      </c>
      <c r="F1456" s="1758">
        <v>0</v>
      </c>
      <c r="G1456" s="1758">
        <f t="shared" si="25"/>
        <v>6250.0776522923989</v>
      </c>
    </row>
    <row r="1457" spans="1:7" ht="44.25" customHeight="1">
      <c r="A1457" s="1938" t="s">
        <v>5967</v>
      </c>
      <c r="B1457" s="42" t="s">
        <v>7360</v>
      </c>
      <c r="C1457" s="2018" t="s">
        <v>6318</v>
      </c>
      <c r="D1457" s="199">
        <f>сводн.данные!N1462</f>
        <v>131610.36736058121</v>
      </c>
      <c r="E1457" s="1849">
        <v>130096.6897082888</v>
      </c>
      <c r="F1457" s="1758">
        <v>0</v>
      </c>
      <c r="G1457" s="1758">
        <f t="shared" si="25"/>
        <v>1513.6776522924047</v>
      </c>
    </row>
    <row r="1458" spans="1:7">
      <c r="A1458" s="1938" t="s">
        <v>5968</v>
      </c>
      <c r="B1458" s="42" t="s">
        <v>7361</v>
      </c>
      <c r="C1458" s="2018" t="s">
        <v>6318</v>
      </c>
      <c r="D1458" s="199">
        <f>сводн.данные!N1463</f>
        <v>78515.508303526396</v>
      </c>
      <c r="E1458" s="1849">
        <v>75322.145785808971</v>
      </c>
      <c r="F1458" s="1758">
        <v>0</v>
      </c>
      <c r="G1458" s="1758">
        <f t="shared" si="25"/>
        <v>3193.3625177174254</v>
      </c>
    </row>
    <row r="1459" spans="1:7">
      <c r="A1459" s="1938" t="s">
        <v>5969</v>
      </c>
      <c r="B1459" s="42" t="s">
        <v>7362</v>
      </c>
      <c r="C1459" s="2018" t="s">
        <v>6318</v>
      </c>
      <c r="D1459" s="199">
        <f>сводн.данные!N1464</f>
        <v>134151.2833605812</v>
      </c>
      <c r="E1459" s="1849">
        <v>120018.45730828881</v>
      </c>
      <c r="F1459" s="1758">
        <v>0</v>
      </c>
      <c r="G1459" s="1758">
        <f t="shared" si="25"/>
        <v>14132.826052292396</v>
      </c>
    </row>
    <row r="1460" spans="1:7" ht="31.5" customHeight="1">
      <c r="A1460" s="1938" t="s">
        <v>5970</v>
      </c>
      <c r="B1460" s="42" t="s">
        <v>7363</v>
      </c>
      <c r="C1460" s="2018" t="s">
        <v>6318</v>
      </c>
      <c r="D1460" s="199">
        <f>сводн.данные!N1465</f>
        <v>83663.870574754328</v>
      </c>
      <c r="E1460" s="1849">
        <v>75258.692802440855</v>
      </c>
      <c r="F1460" s="1758">
        <v>0</v>
      </c>
      <c r="G1460" s="1758">
        <f t="shared" si="25"/>
        <v>8405.1777723134728</v>
      </c>
    </row>
    <row r="1461" spans="1:7">
      <c r="A1461" s="1938" t="s">
        <v>5971</v>
      </c>
      <c r="B1461" s="42" t="s">
        <v>7364</v>
      </c>
      <c r="C1461" s="2018" t="s">
        <v>6318</v>
      </c>
      <c r="D1461" s="199">
        <f>сводн.данные!N1466</f>
        <v>87749.702574754323</v>
      </c>
      <c r="E1461" s="1849">
        <v>75258.692802440855</v>
      </c>
      <c r="F1461" s="1758">
        <v>0</v>
      </c>
      <c r="G1461" s="1758">
        <f t="shared" ref="G1461:G1475" si="26">D1461-E1461</f>
        <v>12491.009772313468</v>
      </c>
    </row>
    <row r="1462" spans="1:7" ht="34.5" customHeight="1">
      <c r="A1462" s="97" t="s">
        <v>5972</v>
      </c>
      <c r="B1462" s="12" t="s">
        <v>7365</v>
      </c>
      <c r="C1462" s="2018" t="s">
        <v>6318</v>
      </c>
      <c r="D1462" s="199">
        <f>сводн.данные!N1467</f>
        <v>82308.634298188423</v>
      </c>
      <c r="E1462" s="1849">
        <v>75154.446688786586</v>
      </c>
      <c r="F1462" s="1758">
        <v>0</v>
      </c>
      <c r="G1462" s="1758">
        <f t="shared" si="26"/>
        <v>7154.1876094018371</v>
      </c>
    </row>
    <row r="1463" spans="1:7" ht="33" customHeight="1">
      <c r="A1463" s="97" t="s">
        <v>5973</v>
      </c>
      <c r="B1463" s="12" t="s">
        <v>7366</v>
      </c>
      <c r="C1463" s="2018" t="s">
        <v>6318</v>
      </c>
      <c r="D1463" s="199">
        <f>сводн.данные!N1468</f>
        <v>79376.722298188426</v>
      </c>
      <c r="E1463" s="1849">
        <v>75154.446688786586</v>
      </c>
      <c r="F1463" s="1758">
        <v>0</v>
      </c>
      <c r="G1463" s="1758">
        <f t="shared" si="26"/>
        <v>4222.2756094018405</v>
      </c>
    </row>
    <row r="1464" spans="1:7">
      <c r="A1464" s="97" t="s">
        <v>5974</v>
      </c>
      <c r="B1464" s="12" t="s">
        <v>7367</v>
      </c>
      <c r="C1464" s="2018" t="s">
        <v>6318</v>
      </c>
      <c r="D1464" s="199">
        <f>сводн.данные!N1469</f>
        <v>78337.907950662382</v>
      </c>
      <c r="E1464" s="1849">
        <v>75188.265907343972</v>
      </c>
      <c r="F1464" s="1758">
        <v>0</v>
      </c>
      <c r="G1464" s="1758">
        <f t="shared" si="26"/>
        <v>3149.6420433184103</v>
      </c>
    </row>
    <row r="1465" spans="1:7" ht="32.25" customHeight="1">
      <c r="A1465" s="97" t="s">
        <v>5975</v>
      </c>
      <c r="B1465" s="12" t="s">
        <v>7368</v>
      </c>
      <c r="C1465" s="2018" t="s">
        <v>6318</v>
      </c>
      <c r="D1465" s="199">
        <f>сводн.данные!N1470</f>
        <v>75333.251950662379</v>
      </c>
      <c r="E1465" s="1849">
        <v>75188.265907343972</v>
      </c>
      <c r="F1465" s="1758">
        <v>0</v>
      </c>
      <c r="G1465" s="1758">
        <f t="shared" si="26"/>
        <v>144.98604331840761</v>
      </c>
    </row>
    <row r="1466" spans="1:7">
      <c r="A1466" s="142" t="s">
        <v>683</v>
      </c>
      <c r="B1466" s="476" t="s">
        <v>7136</v>
      </c>
      <c r="C1466" s="1932"/>
      <c r="D1466" s="273"/>
      <c r="E1466" s="1737"/>
      <c r="F1466" s="1759"/>
      <c r="G1466" s="1759"/>
    </row>
    <row r="1467" spans="1:7" ht="30">
      <c r="A1467" s="36" t="s">
        <v>5976</v>
      </c>
      <c r="B1467" s="478" t="s">
        <v>7369</v>
      </c>
      <c r="C1467" s="1851" t="s">
        <v>6318</v>
      </c>
      <c r="D1467" s="199">
        <f>сводн.данные!N1472</f>
        <v>15776.825187724466</v>
      </c>
      <c r="E1467" s="1849">
        <v>4674.2736193386863</v>
      </c>
      <c r="F1467" s="1758">
        <v>3500</v>
      </c>
      <c r="G1467" s="1758">
        <f>D1467-E1467</f>
        <v>11102.551568385779</v>
      </c>
    </row>
    <row r="1468" spans="1:7">
      <c r="A1468" s="43" t="s">
        <v>687</v>
      </c>
      <c r="B1468" s="41" t="s">
        <v>7370</v>
      </c>
      <c r="C1468" s="1932" t="s">
        <v>6318</v>
      </c>
      <c r="D1468" s="273">
        <f>сводн.данные!N1473</f>
        <v>19380.269684586729</v>
      </c>
      <c r="E1468" s="1737">
        <v>2808.6595139777328</v>
      </c>
      <c r="F1468" s="1759">
        <v>1000</v>
      </c>
      <c r="G1468" s="1759">
        <f t="shared" si="26"/>
        <v>16571.610170608998</v>
      </c>
    </row>
    <row r="1469" spans="1:7">
      <c r="A1469" s="43" t="s">
        <v>690</v>
      </c>
      <c r="B1469" s="41" t="s">
        <v>7371</v>
      </c>
      <c r="C1469" s="1932" t="s">
        <v>6318</v>
      </c>
      <c r="D1469" s="273">
        <f>сводн.данные!N1474</f>
        <v>2491.4556482895327</v>
      </c>
      <c r="E1469" s="1737">
        <v>290.65571010312942</v>
      </c>
      <c r="F1469" s="1759">
        <v>400</v>
      </c>
      <c r="G1469" s="1759">
        <f t="shared" si="26"/>
        <v>2200.7999381864033</v>
      </c>
    </row>
    <row r="1470" spans="1:7">
      <c r="A1470" s="43" t="s">
        <v>693</v>
      </c>
      <c r="B1470" s="41" t="s">
        <v>7372</v>
      </c>
      <c r="C1470" s="1932" t="s">
        <v>6318</v>
      </c>
      <c r="D1470" s="273">
        <f>сводн.данные!N1475</f>
        <v>27636.831445986147</v>
      </c>
      <c r="E1470" s="1737">
        <v>25453.857617186266</v>
      </c>
      <c r="F1470" s="1759">
        <v>0</v>
      </c>
      <c r="G1470" s="1759">
        <f t="shared" si="26"/>
        <v>2182.9738287998807</v>
      </c>
    </row>
    <row r="1471" spans="1:7">
      <c r="A1471" s="43" t="s">
        <v>5446</v>
      </c>
      <c r="B1471" s="41" t="s">
        <v>7373</v>
      </c>
      <c r="C1471" s="1932" t="s">
        <v>6318</v>
      </c>
      <c r="D1471" s="273">
        <f>сводн.данные!N1476</f>
        <v>162499.12322132543</v>
      </c>
      <c r="E1471" s="1737">
        <v>149663.6672506085</v>
      </c>
      <c r="F1471" s="1759">
        <v>0</v>
      </c>
      <c r="G1471" s="1759">
        <f t="shared" si="26"/>
        <v>12835.455970716925</v>
      </c>
    </row>
    <row r="1472" spans="1:7">
      <c r="A1472" s="43" t="s">
        <v>695</v>
      </c>
      <c r="B1472" s="41" t="s">
        <v>7374</v>
      </c>
      <c r="C1472" s="1932" t="s">
        <v>6318</v>
      </c>
      <c r="D1472" s="273">
        <f>сводн.данные!N1477</f>
        <v>18987.265665894614</v>
      </c>
      <c r="E1472" s="1737">
        <v>4385.8384293957824</v>
      </c>
      <c r="F1472" s="1759">
        <v>0</v>
      </c>
      <c r="G1472" s="1759">
        <f t="shared" si="26"/>
        <v>14601.427236498832</v>
      </c>
    </row>
    <row r="1473" spans="1:7" ht="61.5" customHeight="1">
      <c r="A1473" s="43" t="s">
        <v>698</v>
      </c>
      <c r="B1473" s="41" t="s">
        <v>7375</v>
      </c>
      <c r="C1473" s="1932" t="s">
        <v>6318</v>
      </c>
      <c r="D1473" s="273">
        <f>сводн.данные!N1478</f>
        <v>18911.185665894613</v>
      </c>
      <c r="E1473" s="1737">
        <v>3695.4784293957832</v>
      </c>
      <c r="F1473" s="1759">
        <v>0</v>
      </c>
      <c r="G1473" s="1759">
        <f t="shared" si="26"/>
        <v>15215.707236498829</v>
      </c>
    </row>
    <row r="1474" spans="1:7" ht="27.75" customHeight="1">
      <c r="A1474" s="43" t="s">
        <v>702</v>
      </c>
      <c r="B1474" s="41" t="s">
        <v>7376</v>
      </c>
      <c r="C1474" s="1932" t="s">
        <v>6318</v>
      </c>
      <c r="D1474" s="273">
        <f>сводн.данные!N1479</f>
        <v>90926.418492274461</v>
      </c>
      <c r="E1474" s="1737">
        <v>62787.427898201095</v>
      </c>
      <c r="F1474" s="1759">
        <v>0</v>
      </c>
      <c r="G1474" s="1759">
        <f>D1474-E1474</f>
        <v>28138.990594073366</v>
      </c>
    </row>
    <row r="1475" spans="1:7" ht="67.5" customHeight="1">
      <c r="A1475" s="43" t="s">
        <v>705</v>
      </c>
      <c r="B1475" s="41" t="s">
        <v>7377</v>
      </c>
      <c r="C1475" s="1932" t="s">
        <v>6318</v>
      </c>
      <c r="D1475" s="273">
        <f>сводн.данные!N1480</f>
        <v>74704.732888528859</v>
      </c>
      <c r="E1475" s="1737">
        <v>51552.621777511988</v>
      </c>
      <c r="F1475" s="1759">
        <v>0</v>
      </c>
      <c r="G1475" s="1759">
        <f t="shared" si="26"/>
        <v>23152.111111016871</v>
      </c>
    </row>
    <row r="1476" spans="1:7">
      <c r="A1476" s="1140" t="s">
        <v>22</v>
      </c>
      <c r="B1476" s="1111" t="s">
        <v>6342</v>
      </c>
      <c r="C1476" s="1217"/>
      <c r="D1476" s="1995"/>
      <c r="E1476" s="1723"/>
      <c r="F1476" s="1112"/>
      <c r="G1476" s="1112"/>
    </row>
    <row r="1477" spans="1:7" ht="29.25" customHeight="1">
      <c r="A1477" s="1141" t="s">
        <v>4231</v>
      </c>
      <c r="B1477" s="960" t="s">
        <v>7378</v>
      </c>
      <c r="C1477" s="1851" t="s">
        <v>6320</v>
      </c>
      <c r="D1477" s="1996">
        <f>сводн.данные!N1482</f>
        <v>11344.314391716527</v>
      </c>
      <c r="E1477" s="1755">
        <v>11343.870661372381</v>
      </c>
      <c r="F1477" s="1203"/>
      <c r="G1477" s="1203"/>
    </row>
    <row r="1478" spans="1:7">
      <c r="A1478" s="1141" t="s">
        <v>4238</v>
      </c>
      <c r="B1478" s="960" t="s">
        <v>7379</v>
      </c>
      <c r="C1478" s="1851" t="s">
        <v>6321</v>
      </c>
      <c r="D1478" s="1996">
        <f>сводн.данные!N1483</f>
        <v>36239.640014206474</v>
      </c>
      <c r="E1478" s="1755">
        <v>36240.438248465995</v>
      </c>
      <c r="F1478" s="1203"/>
      <c r="G1478" s="1203"/>
    </row>
    <row r="1479" spans="1:7" ht="28.5">
      <c r="A1479" s="1140" t="s">
        <v>357</v>
      </c>
      <c r="B1479" s="1111" t="s">
        <v>6343</v>
      </c>
      <c r="C1479" s="1217"/>
      <c r="D1479" s="1995"/>
      <c r="E1479" s="1756"/>
      <c r="F1479" s="1204"/>
      <c r="G1479" s="1204"/>
    </row>
    <row r="1480" spans="1:7">
      <c r="A1480" s="1141" t="s">
        <v>5380</v>
      </c>
      <c r="B1480" s="960" t="s">
        <v>7380</v>
      </c>
      <c r="C1480" s="1851" t="s">
        <v>6322</v>
      </c>
      <c r="D1480" s="1996">
        <f>сводн.данные!N1485</f>
        <v>5257.0884829112365</v>
      </c>
      <c r="E1480" s="1755">
        <v>5257.4951999543</v>
      </c>
      <c r="F1480" s="1203"/>
      <c r="G1480" s="1203"/>
    </row>
    <row r="1481" spans="1:7">
      <c r="A1481" s="1141" t="s">
        <v>5382</v>
      </c>
      <c r="B1481" s="960" t="s">
        <v>7381</v>
      </c>
      <c r="C1481" s="1851" t="s">
        <v>6322</v>
      </c>
      <c r="D1481" s="1996">
        <f>сводн.данные!N1486</f>
        <v>5257.0884829112365</v>
      </c>
      <c r="E1481" s="1755">
        <v>5257.4951999543046</v>
      </c>
      <c r="F1481" s="1203"/>
      <c r="G1481" s="1203"/>
    </row>
    <row r="1482" spans="1:7" ht="28.5">
      <c r="A1482" s="1140" t="s">
        <v>5383</v>
      </c>
      <c r="B1482" s="1111" t="s">
        <v>7382</v>
      </c>
      <c r="C1482" s="1217"/>
      <c r="D1482" s="1995"/>
      <c r="E1482" s="1723"/>
      <c r="F1482" s="1112"/>
      <c r="G1482" s="1112"/>
    </row>
    <row r="1483" spans="1:7">
      <c r="A1483" s="1141" t="s">
        <v>5385</v>
      </c>
      <c r="B1483" s="960" t="s">
        <v>7383</v>
      </c>
      <c r="C1483" s="1851" t="s">
        <v>6323</v>
      </c>
      <c r="D1483" s="1996">
        <f>сводн.данные!N1488</f>
        <v>90.826693167697385</v>
      </c>
      <c r="E1483" s="1721">
        <v>91.450121885414262</v>
      </c>
      <c r="F1483" s="911"/>
      <c r="G1483" s="911"/>
    </row>
    <row r="1484" spans="1:7">
      <c r="A1484" s="1141" t="s">
        <v>5387</v>
      </c>
      <c r="B1484" s="960" t="s">
        <v>7384</v>
      </c>
      <c r="C1484" s="2018" t="s">
        <v>6323</v>
      </c>
      <c r="D1484" s="1996">
        <f>сводн.данные!N1489</f>
        <v>90.826693167697385</v>
      </c>
      <c r="E1484" s="1721">
        <v>91.450121885414262</v>
      </c>
      <c r="F1484" s="1136"/>
      <c r="G1484" s="1136"/>
    </row>
    <row r="1485" spans="1:7">
      <c r="A1485" s="1141" t="s">
        <v>5977</v>
      </c>
      <c r="B1485" s="960" t="s">
        <v>7385</v>
      </c>
      <c r="C1485" s="2018" t="s">
        <v>6323</v>
      </c>
      <c r="D1485" s="1996">
        <f>сводн.данные!N1490</f>
        <v>104.61173857257076</v>
      </c>
      <c r="E1485" s="1721">
        <v>104.87212188541427</v>
      </c>
      <c r="F1485" s="1136"/>
      <c r="G1485" s="1136"/>
    </row>
    <row r="1486" spans="1:7">
      <c r="A1486" s="1141" t="s">
        <v>5978</v>
      </c>
      <c r="B1486" s="960" t="s">
        <v>7386</v>
      </c>
      <c r="C1486" s="2018" t="s">
        <v>6323</v>
      </c>
      <c r="D1486" s="1996">
        <f>сводн.данные!N1491</f>
        <v>104.61173857257076</v>
      </c>
      <c r="E1486" s="1721">
        <v>104.87212188541427</v>
      </c>
      <c r="F1486" s="1136"/>
      <c r="G1486" s="1136"/>
    </row>
    <row r="1487" spans="1:7" ht="63" customHeight="1">
      <c r="A1487" s="1142">
        <v>11</v>
      </c>
      <c r="B1487" s="1114" t="s">
        <v>7387</v>
      </c>
      <c r="C1487" s="1775" t="s">
        <v>6324</v>
      </c>
      <c r="D1487" s="1997">
        <f>сводн.данные!N1492</f>
        <v>17573.7794339223</v>
      </c>
      <c r="E1487" s="1719">
        <v>12283.621523867583</v>
      </c>
      <c r="F1487" s="1136"/>
      <c r="G1487" s="1136"/>
    </row>
    <row r="1488" spans="1:7">
      <c r="A1488" s="1142">
        <v>12</v>
      </c>
      <c r="B1488" s="1114" t="s">
        <v>7388</v>
      </c>
      <c r="C1488" s="1775" t="s">
        <v>6325</v>
      </c>
      <c r="D1488" s="1758">
        <f>сводн.данные!N1493</f>
        <v>2668.3479851378297</v>
      </c>
      <c r="E1488" s="1719">
        <v>2667.9004004660937</v>
      </c>
      <c r="F1488" s="1136"/>
      <c r="G1488" s="1136"/>
    </row>
    <row r="1489" spans="1:7" ht="18.75" customHeight="1">
      <c r="A1489" s="1142">
        <v>13</v>
      </c>
      <c r="B1489" s="1114" t="s">
        <v>7389</v>
      </c>
      <c r="C1489" s="1775" t="s">
        <v>6326</v>
      </c>
      <c r="D1489" s="1758">
        <f>сводн.данные!N1494</f>
        <v>1499.8689156626506</v>
      </c>
      <c r="E1489" s="1719">
        <f>сводн.данные!N1494</f>
        <v>1499.8689156626506</v>
      </c>
      <c r="F1489" s="1136"/>
      <c r="G1489" s="1136"/>
    </row>
    <row r="1490" spans="1:7">
      <c r="A1490" s="1142">
        <v>14</v>
      </c>
      <c r="B1490" s="1114" t="s">
        <v>7390</v>
      </c>
      <c r="C1490" s="1775" t="s">
        <v>6319</v>
      </c>
      <c r="D1490" s="1758">
        <f>сводн.данные!N1495</f>
        <v>299.9520080321285</v>
      </c>
      <c r="E1490" s="1719">
        <f>сводн.данные!N1495</f>
        <v>299.9520080321285</v>
      </c>
      <c r="F1490" s="1136"/>
      <c r="G1490" s="1136"/>
    </row>
    <row r="1491" spans="1:7">
      <c r="A1491" s="1116" t="s">
        <v>5979</v>
      </c>
      <c r="B1491" s="2022" t="s">
        <v>7391</v>
      </c>
      <c r="C1491" s="2022"/>
      <c r="D1491" s="2022"/>
      <c r="E1491" s="1725"/>
      <c r="F1491" s="1123"/>
      <c r="G1491" s="1123"/>
    </row>
    <row r="1492" spans="1:7" s="1117" customFormat="1" ht="21.75" customHeight="1">
      <c r="A1492" s="1910"/>
      <c r="B1492" s="1911" t="s">
        <v>6315</v>
      </c>
      <c r="C1492" s="1115" t="s">
        <v>6327</v>
      </c>
      <c r="D1492" s="1998" t="s">
        <v>7392</v>
      </c>
      <c r="E1492" s="1726"/>
      <c r="F1492" s="1154"/>
      <c r="G1492" s="1154"/>
    </row>
    <row r="1493" spans="1:7" s="1117" customFormat="1" ht="46.5" customHeight="1">
      <c r="A1493" s="1912" t="s">
        <v>5980</v>
      </c>
      <c r="B1493" s="1212" t="s">
        <v>7393</v>
      </c>
      <c r="C1493" s="1120" t="s">
        <v>6320</v>
      </c>
      <c r="D1493" s="1994">
        <f>сводн.данные!N1497</f>
        <v>255626.70200149459</v>
      </c>
      <c r="E1493" s="1727">
        <v>255626.58237782901</v>
      </c>
      <c r="F1493" s="1155"/>
      <c r="G1493" s="1155"/>
    </row>
    <row r="1494" spans="1:7" s="1117" customFormat="1" ht="32.25" customHeight="1">
      <c r="A1494" s="1912" t="s">
        <v>5981</v>
      </c>
      <c r="B1494" s="1212" t="s">
        <v>7394</v>
      </c>
      <c r="C1494" s="1120" t="s">
        <v>6320</v>
      </c>
      <c r="D1494" s="1994">
        <f>сводн.данные!N1498</f>
        <v>250522.929362633</v>
      </c>
      <c r="E1494" s="1727">
        <v>105641.39108018675</v>
      </c>
      <c r="F1494" s="1155"/>
      <c r="G1494" s="1155"/>
    </row>
    <row r="1495" spans="1:7" s="1117" customFormat="1">
      <c r="A1495" s="1912" t="s">
        <v>5982</v>
      </c>
      <c r="B1495" s="1212" t="s">
        <v>7395</v>
      </c>
      <c r="C1495" s="1120" t="s">
        <v>6320</v>
      </c>
      <c r="D1495" s="1994">
        <f>сводн.данные!N1499</f>
        <v>95447.01877926258</v>
      </c>
      <c r="E1495" s="1727">
        <v>52715.657054473631</v>
      </c>
      <c r="F1495" s="1155"/>
      <c r="G1495" s="1155"/>
    </row>
    <row r="1496" spans="1:7" s="1117" customFormat="1" ht="77.25" customHeight="1">
      <c r="A1496" s="1912" t="s">
        <v>5983</v>
      </c>
      <c r="B1496" s="1212" t="s">
        <v>7396</v>
      </c>
      <c r="C1496" s="1120" t="s">
        <v>6320</v>
      </c>
      <c r="D1496" s="1994">
        <f>сводн.данные!N1500</f>
        <v>3811.9767511705027</v>
      </c>
      <c r="E1496" s="1726">
        <v>0</v>
      </c>
      <c r="F1496" s="1155"/>
      <c r="G1496" s="1155" t="s">
        <v>5381</v>
      </c>
    </row>
    <row r="1497" spans="1:7" s="1117" customFormat="1" ht="50.25" customHeight="1">
      <c r="A1497" s="1407" t="s">
        <v>5511</v>
      </c>
      <c r="B1497" s="1281" t="s">
        <v>7397</v>
      </c>
      <c r="C1497" s="1122"/>
      <c r="D1497" s="1999"/>
      <c r="E1497" s="1725"/>
      <c r="F1497" s="1123"/>
      <c r="G1497" s="1123"/>
    </row>
    <row r="1498" spans="1:7" s="1117" customFormat="1" ht="57">
      <c r="A1498" s="1913"/>
      <c r="B1498" s="526" t="s">
        <v>6338</v>
      </c>
      <c r="C1498" s="1522"/>
      <c r="D1498" s="2000"/>
      <c r="E1498" s="1719"/>
      <c r="F1498" s="1126"/>
      <c r="G1498" s="1126"/>
    </row>
    <row r="1499" spans="1:7" s="1117" customFormat="1">
      <c r="A1499" s="1913" t="s">
        <v>5984</v>
      </c>
      <c r="B1499" s="526" t="s">
        <v>7398</v>
      </c>
      <c r="C1499" s="1120"/>
      <c r="D1499" s="1997"/>
      <c r="E1499" s="1719"/>
      <c r="F1499" s="1126"/>
      <c r="G1499" s="1126"/>
    </row>
    <row r="1500" spans="1:7" s="1117" customFormat="1" ht="17.25" customHeight="1">
      <c r="A1500" s="1912" t="s">
        <v>5985</v>
      </c>
      <c r="B1500" s="1212" t="s">
        <v>7399</v>
      </c>
      <c r="C1500" s="1120" t="s">
        <v>6320</v>
      </c>
      <c r="D1500" s="1997">
        <f>D1090*4</f>
        <v>6155.7755733358381</v>
      </c>
      <c r="E1500" s="1720">
        <v>5785.2552202173592</v>
      </c>
      <c r="F1500" s="1154"/>
      <c r="G1500" s="1154"/>
    </row>
    <row r="1501" spans="1:7" s="1117" customFormat="1" ht="18" customHeight="1">
      <c r="A1501" s="1912" t="s">
        <v>5986</v>
      </c>
      <c r="B1501" s="1212" t="s">
        <v>6210</v>
      </c>
      <c r="C1501" s="1120" t="s">
        <v>6320</v>
      </c>
      <c r="D1501" s="1997">
        <f>3407.299*4</f>
        <v>13629.196</v>
      </c>
      <c r="E1501" s="1720" t="s">
        <v>5381</v>
      </c>
      <c r="F1501" s="1154"/>
      <c r="G1501" s="1154"/>
    </row>
    <row r="1502" spans="1:7" s="1117" customFormat="1" ht="18" customHeight="1">
      <c r="A1502" s="1912" t="s">
        <v>5987</v>
      </c>
      <c r="B1502" s="1212" t="s">
        <v>7400</v>
      </c>
      <c r="C1502" s="1120" t="s">
        <v>6320</v>
      </c>
      <c r="D1502" s="1997">
        <f>D1127*10</f>
        <v>15303.800585818259</v>
      </c>
      <c r="E1502" s="1720">
        <v>23344.093488640548</v>
      </c>
      <c r="F1502" s="1154"/>
      <c r="G1502" s="1154"/>
    </row>
    <row r="1503" spans="1:7" s="1117" customFormat="1" ht="18" customHeight="1">
      <c r="A1503" s="1912" t="s">
        <v>5988</v>
      </c>
      <c r="B1503" s="1212" t="s">
        <v>7401</v>
      </c>
      <c r="C1503" s="1120" t="s">
        <v>6320</v>
      </c>
      <c r="D1503" s="2001">
        <f>D1097*6</f>
        <v>11970.675444287557</v>
      </c>
      <c r="E1503" s="1720">
        <v>11471.572210706583</v>
      </c>
      <c r="F1503" s="1154"/>
      <c r="G1503" s="1154"/>
    </row>
    <row r="1504" spans="1:7" s="1117" customFormat="1" ht="18" customHeight="1">
      <c r="A1504" s="1912" t="s">
        <v>5989</v>
      </c>
      <c r="B1504" s="1212" t="s">
        <v>7402</v>
      </c>
      <c r="C1504" s="1120" t="s">
        <v>6320</v>
      </c>
      <c r="D1504" s="1997">
        <f>D1113*5</f>
        <v>8933.9317464125488</v>
      </c>
      <c r="E1504" s="1720"/>
      <c r="F1504" s="1154"/>
      <c r="G1504" s="1154"/>
    </row>
    <row r="1505" spans="1:7" s="1117" customFormat="1" ht="18" customHeight="1">
      <c r="A1505" s="1912" t="s">
        <v>5990</v>
      </c>
      <c r="B1505" s="1212" t="s">
        <v>7403</v>
      </c>
      <c r="C1505" s="1120" t="s">
        <v>6320</v>
      </c>
      <c r="D1505" s="1997">
        <f>D1104*5</f>
        <v>10483.723292909128</v>
      </c>
      <c r="E1505" s="1720">
        <v>10117.48203110346</v>
      </c>
      <c r="F1505" s="1154"/>
      <c r="G1505" s="1154"/>
    </row>
    <row r="1506" spans="1:7" s="1939" customFormat="1" ht="42.75">
      <c r="A1506" s="1439" t="s">
        <v>6146</v>
      </c>
      <c r="B1506" s="526" t="s">
        <v>6335</v>
      </c>
      <c r="C1506" s="1120" t="s">
        <v>6320</v>
      </c>
      <c r="D1506" s="2002"/>
      <c r="E1506" s="1745"/>
      <c r="F1506" s="1769"/>
      <c r="G1506" s="1769"/>
    </row>
    <row r="1507" spans="1:7" s="1939" customFormat="1" ht="15" customHeight="1">
      <c r="A1507" s="1442" t="s">
        <v>5991</v>
      </c>
      <c r="B1507" s="1212" t="s">
        <v>7404</v>
      </c>
      <c r="C1507" s="1120" t="s">
        <v>6320</v>
      </c>
      <c r="D1507" s="2002">
        <f>D149*3</f>
        <v>62220.930032804885</v>
      </c>
      <c r="E1507" s="1746">
        <v>25571.140001337048</v>
      </c>
      <c r="F1507" s="1769"/>
      <c r="G1507" s="1769"/>
    </row>
    <row r="1508" spans="1:7" s="1939" customFormat="1" ht="18" customHeight="1">
      <c r="A1508" s="1442" t="s">
        <v>5992</v>
      </c>
      <c r="B1508" s="1212" t="s">
        <v>7405</v>
      </c>
      <c r="C1508" s="1120" t="s">
        <v>6320</v>
      </c>
      <c r="D1508" s="2002">
        <f>(D304+D305)*3</f>
        <v>47926.663699674718</v>
      </c>
      <c r="E1508" s="1719">
        <v>27268.400006956224</v>
      </c>
      <c r="F1508" s="1769"/>
      <c r="G1508" s="1769"/>
    </row>
    <row r="1509" spans="1:7" s="1939" customFormat="1" ht="15" hidden="1" customHeight="1">
      <c r="A1509" s="1442"/>
      <c r="B1509" s="1212"/>
      <c r="C1509" s="1120" t="s">
        <v>6320</v>
      </c>
      <c r="D1509" s="2002"/>
      <c r="E1509" s="1745"/>
      <c r="F1509" s="1769"/>
      <c r="G1509" s="1769"/>
    </row>
    <row r="1510" spans="1:7" s="1939" customFormat="1" ht="27.75" customHeight="1">
      <c r="A1510" s="1442" t="s">
        <v>6147</v>
      </c>
      <c r="B1510" s="1212" t="s">
        <v>7406</v>
      </c>
      <c r="C1510" s="1120" t="s">
        <v>6320</v>
      </c>
      <c r="D1510" s="2002">
        <f>(D424+D423)*3</f>
        <v>47475.492215197199</v>
      </c>
      <c r="E1510" s="1746">
        <v>28432.400006956224</v>
      </c>
      <c r="F1510" s="1769"/>
      <c r="G1510" s="1769"/>
    </row>
    <row r="1511" spans="1:7" s="1939" customFormat="1" ht="17.25" hidden="1" customHeight="1">
      <c r="A1511" s="1442"/>
      <c r="B1511" s="1212"/>
      <c r="C1511" s="1120" t="s">
        <v>6320</v>
      </c>
      <c r="D1511" s="2002"/>
      <c r="E1511" s="1745"/>
      <c r="F1511" s="1769"/>
      <c r="G1511" s="1769"/>
    </row>
    <row r="1512" spans="1:7" s="1939" customFormat="1" ht="28.5">
      <c r="A1512" s="1439" t="s">
        <v>5993</v>
      </c>
      <c r="B1512" s="526" t="s">
        <v>6340</v>
      </c>
      <c r="C1512" s="1120" t="s">
        <v>6320</v>
      </c>
      <c r="D1512" s="2002"/>
      <c r="E1512" s="1744"/>
      <c r="F1512" s="1769"/>
      <c r="G1512" s="1769"/>
    </row>
    <row r="1513" spans="1:7" s="1939" customFormat="1">
      <c r="A1513" s="1442"/>
      <c r="B1513" s="526" t="s">
        <v>7407</v>
      </c>
      <c r="C1513" s="1120" t="s">
        <v>6320</v>
      </c>
      <c r="D1513" s="2002"/>
      <c r="E1513" s="1744"/>
      <c r="F1513" s="1769"/>
      <c r="G1513" s="1769"/>
    </row>
    <row r="1514" spans="1:7" s="1939" customFormat="1" ht="33.75" customHeight="1">
      <c r="A1514" s="1442" t="s">
        <v>5994</v>
      </c>
      <c r="B1514" s="1212" t="s">
        <v>7233</v>
      </c>
      <c r="C1514" s="1120" t="s">
        <v>6320</v>
      </c>
      <c r="D1514" s="2002">
        <f>D1320*5*5</f>
        <v>127890.82441213708</v>
      </c>
      <c r="E1514" s="1744">
        <v>45395.623652324444</v>
      </c>
      <c r="F1514" s="1769"/>
      <c r="G1514" s="1769"/>
    </row>
    <row r="1515" spans="1:7" s="1939" customFormat="1" ht="30" customHeight="1">
      <c r="A1515" s="1442" t="s">
        <v>5995</v>
      </c>
      <c r="B1515" s="1212" t="s">
        <v>7408</v>
      </c>
      <c r="C1515" s="1120" t="s">
        <v>6320</v>
      </c>
      <c r="D1515" s="2002">
        <f>D1297*5*5</f>
        <v>61643.935741145993</v>
      </c>
      <c r="E1515" s="1744">
        <v>45395.623652324444</v>
      </c>
      <c r="F1515" s="1769"/>
      <c r="G1515" s="1769"/>
    </row>
    <row r="1516" spans="1:7" s="1939" customFormat="1" ht="18" customHeight="1">
      <c r="A1516" s="1442" t="s">
        <v>6148</v>
      </c>
      <c r="B1516" s="1212" t="s">
        <v>7409</v>
      </c>
      <c r="C1516" s="1120" t="s">
        <v>6320</v>
      </c>
      <c r="D1516" s="2002">
        <f>D1311*5*5</f>
        <v>47255.442314561165</v>
      </c>
      <c r="E1516" s="1744">
        <v>45395.623652324444</v>
      </c>
      <c r="F1516" s="1769"/>
      <c r="G1516" s="1769"/>
    </row>
    <row r="1517" spans="1:7" s="1939" customFormat="1" ht="18" customHeight="1">
      <c r="A1517" s="1442" t="s">
        <v>6149</v>
      </c>
      <c r="B1517" s="1212" t="s">
        <v>7410</v>
      </c>
      <c r="C1517" s="1120" t="s">
        <v>6320</v>
      </c>
      <c r="D1517" s="2002">
        <f>D1318*5*5</f>
        <v>114412.85596974245</v>
      </c>
      <c r="E1517" s="1744">
        <v>45395.623652324444</v>
      </c>
      <c r="F1517" s="1769"/>
      <c r="G1517" s="1769"/>
    </row>
    <row r="1518" spans="1:7" s="1939" customFormat="1" ht="28.5" customHeight="1">
      <c r="A1518" s="1439" t="s">
        <v>5996</v>
      </c>
      <c r="B1518" s="526" t="s">
        <v>7411</v>
      </c>
      <c r="C1518" s="1120" t="s">
        <v>6320</v>
      </c>
      <c r="D1518" s="2002"/>
      <c r="E1518" s="1744"/>
      <c r="F1518" s="1769"/>
      <c r="G1518" s="1769"/>
    </row>
    <row r="1519" spans="1:7" s="1939" customFormat="1">
      <c r="A1519" s="1439"/>
      <c r="B1519" s="526" t="s">
        <v>7412</v>
      </c>
      <c r="C1519" s="1120" t="s">
        <v>6320</v>
      </c>
      <c r="D1519" s="2002"/>
      <c r="E1519" s="1744"/>
      <c r="F1519" s="1769"/>
      <c r="G1519" s="1769"/>
    </row>
    <row r="1520" spans="1:7" s="1939" customFormat="1" ht="32.25" customHeight="1">
      <c r="A1520" s="1442" t="s">
        <v>5998</v>
      </c>
      <c r="B1520" s="1212" t="s">
        <v>7413</v>
      </c>
      <c r="C1520" s="1120" t="s">
        <v>6320</v>
      </c>
      <c r="D1520" s="2002">
        <f>D1066*5</f>
        <v>25678.377345383269</v>
      </c>
      <c r="E1520" s="1744">
        <v>16478.5380328223</v>
      </c>
      <c r="F1520" s="1769"/>
      <c r="G1520" s="1769"/>
    </row>
    <row r="1521" spans="1:12" s="1939" customFormat="1" ht="28.5">
      <c r="A1521" s="1439" t="s">
        <v>5997</v>
      </c>
      <c r="B1521" s="526" t="s">
        <v>6339</v>
      </c>
      <c r="C1521" s="1120" t="s">
        <v>6320</v>
      </c>
      <c r="D1521" s="2003"/>
      <c r="E1521" s="1747"/>
      <c r="F1521" s="1769"/>
      <c r="G1521" s="1769"/>
    </row>
    <row r="1522" spans="1:12" s="1939" customFormat="1" ht="32.25" customHeight="1">
      <c r="A1522" s="1442" t="s">
        <v>5999</v>
      </c>
      <c r="B1522" s="1212" t="s">
        <v>7414</v>
      </c>
      <c r="C1522" s="1120" t="s">
        <v>6320</v>
      </c>
      <c r="D1522" s="2002">
        <f>D1281*6</f>
        <v>14549.28940297209</v>
      </c>
      <c r="E1522" s="1744">
        <v>6976.1791680107235</v>
      </c>
      <c r="F1522" s="1769"/>
      <c r="G1522" s="1769"/>
    </row>
    <row r="1523" spans="1:12" s="1939" customFormat="1" ht="28.5">
      <c r="A1523" s="1940" t="s">
        <v>6000</v>
      </c>
      <c r="B1523" s="526" t="s">
        <v>6341</v>
      </c>
      <c r="C1523" s="1120" t="s">
        <v>6320</v>
      </c>
      <c r="D1523" s="2004"/>
      <c r="E1523" s="1745"/>
      <c r="F1523" s="1769"/>
      <c r="G1523" s="1769"/>
    </row>
    <row r="1524" spans="1:12" s="1939" customFormat="1" ht="22.5" customHeight="1">
      <c r="A1524" s="1442" t="s">
        <v>6001</v>
      </c>
      <c r="B1524" s="1941" t="s">
        <v>7415</v>
      </c>
      <c r="C1524" s="1120" t="s">
        <v>6320</v>
      </c>
      <c r="D1524" s="2005">
        <f>D1357*15</f>
        <v>49669.23167726594</v>
      </c>
      <c r="E1524" s="1745">
        <v>38572</v>
      </c>
      <c r="F1524" s="1769"/>
      <c r="G1524" s="1769"/>
    </row>
    <row r="1525" spans="1:12" s="1117" customFormat="1" ht="28.5" customHeight="1">
      <c r="A1525" s="1940" t="s">
        <v>6002</v>
      </c>
      <c r="B1525" s="526" t="s">
        <v>7416</v>
      </c>
      <c r="C1525" s="1120" t="s">
        <v>6320</v>
      </c>
      <c r="D1525" s="1997">
        <f>сводн.данные!N1527</f>
        <v>35547.49719031436</v>
      </c>
      <c r="E1525" s="1719">
        <v>30443.907612375533</v>
      </c>
      <c r="F1525" s="1155"/>
      <c r="G1525" s="1155"/>
    </row>
    <row r="1526" spans="1:12">
      <c r="A1526" s="1149">
        <v>17</v>
      </c>
      <c r="B1526" s="2048" t="s">
        <v>6344</v>
      </c>
      <c r="C1526" s="2048"/>
      <c r="D1526" s="1999"/>
      <c r="E1526" s="1725"/>
      <c r="F1526" s="1123"/>
      <c r="G1526" s="1123"/>
    </row>
    <row r="1527" spans="1:12" ht="58.5" customHeight="1">
      <c r="A1527" s="1150"/>
      <c r="B1527" s="1131" t="s">
        <v>7417</v>
      </c>
      <c r="C1527" s="1131"/>
      <c r="D1527" s="2006" t="s">
        <v>7418</v>
      </c>
      <c r="E1527" s="1728" t="s">
        <v>5408</v>
      </c>
      <c r="F1527" s="1136"/>
      <c r="G1527" s="1136"/>
      <c r="H1527" s="1109" t="s">
        <v>388</v>
      </c>
      <c r="I1527" s="1109" t="s">
        <v>6211</v>
      </c>
      <c r="J1527" s="1109" t="s">
        <v>6212</v>
      </c>
    </row>
    <row r="1528" spans="1:12" ht="33" customHeight="1">
      <c r="A1528" s="1442" t="s">
        <v>6003</v>
      </c>
      <c r="B1528" s="1675" t="s">
        <v>7421</v>
      </c>
      <c r="C1528" s="1128" t="s">
        <v>6320</v>
      </c>
      <c r="D1528" s="2007">
        <f>сводн.данные!N1529</f>
        <v>11171.208127509695</v>
      </c>
      <c r="E1528" s="1728"/>
      <c r="F1528" s="1136"/>
      <c r="G1528" s="1136"/>
      <c r="H1528" s="1781"/>
      <c r="I1528" s="1781"/>
      <c r="J1528" s="1781"/>
    </row>
    <row r="1529" spans="1:12" ht="14.25" customHeight="1">
      <c r="A1529" s="1133">
        <v>18</v>
      </c>
      <c r="B1529" s="1111" t="s">
        <v>7422</v>
      </c>
      <c r="C1529" s="1158"/>
      <c r="D1529" s="1999"/>
      <c r="E1529" s="1725"/>
      <c r="F1529" s="1133"/>
      <c r="G1529" s="1111"/>
    </row>
    <row r="1530" spans="1:12" ht="58.5" customHeight="1">
      <c r="A1530" s="1150"/>
      <c r="B1530" s="1134" t="s">
        <v>7417</v>
      </c>
      <c r="C1530" s="1131"/>
      <c r="D1530" s="2006" t="s">
        <v>7418</v>
      </c>
      <c r="E1530" s="1728" t="s">
        <v>5432</v>
      </c>
      <c r="F1530" s="1136"/>
      <c r="G1530" s="1136"/>
      <c r="H1530" s="1782" t="s">
        <v>6213</v>
      </c>
      <c r="I1530" s="1109" t="s">
        <v>6214</v>
      </c>
      <c r="K1530" s="1782" t="s">
        <v>5432</v>
      </c>
      <c r="L1530" s="1782" t="s">
        <v>5432</v>
      </c>
    </row>
    <row r="1531" spans="1:12" ht="15.75" customHeight="1">
      <c r="A1531" s="1141" t="s">
        <v>5399</v>
      </c>
      <c r="B1531" s="1136" t="s">
        <v>7423</v>
      </c>
      <c r="C1531" s="1135" t="s">
        <v>6320</v>
      </c>
      <c r="D1531" s="2007">
        <f>сводн.данные!N1531</f>
        <v>9148.7442028092082</v>
      </c>
      <c r="E1531" s="1808"/>
      <c r="F1531" s="1136"/>
      <c r="G1531" s="1136"/>
      <c r="H1531" s="1782"/>
    </row>
    <row r="1532" spans="1:12" ht="15.75" customHeight="1">
      <c r="A1532" s="1141" t="s">
        <v>5401</v>
      </c>
      <c r="B1532" s="1136" t="s">
        <v>7424</v>
      </c>
      <c r="C1532" s="1135" t="s">
        <v>6320</v>
      </c>
      <c r="D1532" s="2007">
        <f>сводн.данные!N1532</f>
        <v>7526.265060240964</v>
      </c>
      <c r="E1532" s="1808"/>
      <c r="F1532" s="1136"/>
      <c r="G1532" s="1136"/>
      <c r="H1532" s="1782"/>
    </row>
    <row r="1533" spans="1:12" s="1117" customFormat="1" ht="78.75" customHeight="1">
      <c r="A1533" s="1141" t="s">
        <v>5402</v>
      </c>
      <c r="B1533" s="1132" t="s">
        <v>7425</v>
      </c>
      <c r="C1533" s="1135" t="s">
        <v>6320</v>
      </c>
      <c r="D1533" s="1996">
        <f>сводн.данные!N1533</f>
        <v>5227.8538301766894</v>
      </c>
      <c r="E1533" s="1719">
        <v>5690.675809710403</v>
      </c>
      <c r="F1533" s="1157" t="s">
        <v>5381</v>
      </c>
      <c r="G1533" s="1154"/>
      <c r="H1533" s="1781"/>
      <c r="I1533" s="1781"/>
      <c r="J1533" s="1781"/>
      <c r="K1533" s="1117">
        <v>5881.3355589487765</v>
      </c>
      <c r="L1533" s="1117">
        <v>5690.675809710403</v>
      </c>
    </row>
    <row r="1534" spans="1:12" s="1117" customFormat="1" ht="33.75" customHeight="1">
      <c r="A1534" s="1141" t="s">
        <v>5444</v>
      </c>
      <c r="B1534" s="1132" t="s">
        <v>7426</v>
      </c>
      <c r="C1534" s="1135" t="s">
        <v>6320</v>
      </c>
      <c r="D1534" s="1996">
        <f>сводн.данные!N1534</f>
        <v>2265.4033264098989</v>
      </c>
      <c r="E1534" s="1719">
        <v>1738.4919365701339</v>
      </c>
      <c r="F1534" s="1157" t="s">
        <v>5381</v>
      </c>
      <c r="G1534" s="1154"/>
      <c r="H1534" s="1781"/>
      <c r="I1534" s="1781"/>
      <c r="J1534" s="1781"/>
      <c r="K1534" s="1117">
        <v>2548.5787422111366</v>
      </c>
      <c r="L1534" s="1117">
        <v>1738.4919365701339</v>
      </c>
    </row>
    <row r="1535" spans="1:12" ht="17.25" customHeight="1">
      <c r="A1535" s="1151">
        <v>19</v>
      </c>
      <c r="B1535" s="1111" t="s">
        <v>7427</v>
      </c>
      <c r="C1535" s="1151"/>
      <c r="D1535" s="1982"/>
      <c r="E1535" s="1151"/>
      <c r="F1535" s="1157"/>
      <c r="G1535" s="1136"/>
    </row>
    <row r="1536" spans="1:12" ht="45" customHeight="1">
      <c r="A1536" s="1152"/>
      <c r="B1536" s="1131" t="s">
        <v>7428</v>
      </c>
      <c r="C1536" s="1135"/>
      <c r="D1536" s="1131" t="s">
        <v>7419</v>
      </c>
      <c r="E1536" s="1729" t="s">
        <v>5434</v>
      </c>
      <c r="F1536" s="1136"/>
      <c r="G1536" s="1136"/>
    </row>
    <row r="1537" spans="1:11" ht="30">
      <c r="A1537" s="1809" t="s">
        <v>5404</v>
      </c>
      <c r="B1537" s="1132" t="s">
        <v>7429</v>
      </c>
      <c r="C1537" s="1120" t="s">
        <v>6320</v>
      </c>
      <c r="D1537" s="1997">
        <f>сводн.данные!N1536</f>
        <v>1524.7907004682011</v>
      </c>
      <c r="E1537" s="1719">
        <v>1273.1460536772333</v>
      </c>
      <c r="F1537" s="1136"/>
      <c r="G1537" s="1136"/>
    </row>
    <row r="1538" spans="1:11" ht="15" customHeight="1">
      <c r="A1538" s="1116" t="s">
        <v>6022</v>
      </c>
      <c r="B1538" s="2025" t="s">
        <v>7430</v>
      </c>
      <c r="C1538" s="2026"/>
      <c r="D1538" s="2026"/>
      <c r="E1538" s="2027"/>
      <c r="F1538" s="2030"/>
      <c r="G1538" s="2030"/>
    </row>
    <row r="1539" spans="1:11">
      <c r="A1539" s="1153"/>
      <c r="B1539" s="1131" t="s">
        <v>7417</v>
      </c>
      <c r="C1539" s="1131"/>
      <c r="D1539" s="1131" t="s">
        <v>7420</v>
      </c>
      <c r="E1539" s="1729"/>
      <c r="F1539" s="1136"/>
      <c r="G1539" s="1136"/>
    </row>
    <row r="1540" spans="1:11" ht="28.5" customHeight="1">
      <c r="A1540" s="1153"/>
      <c r="B1540" s="1833" t="s">
        <v>7431</v>
      </c>
      <c r="C1540" s="1834"/>
      <c r="D1540" s="2008"/>
      <c r="E1540" s="1729"/>
      <c r="F1540" s="1136"/>
      <c r="G1540" s="1136"/>
    </row>
    <row r="1541" spans="1:11">
      <c r="A1541" s="352" t="s">
        <v>5409</v>
      </c>
      <c r="B1541" s="12" t="s">
        <v>7432</v>
      </c>
      <c r="C1541" s="1135" t="s">
        <v>6328</v>
      </c>
      <c r="D1541" s="1985"/>
      <c r="E1541" s="1729"/>
      <c r="F1541" s="1136"/>
      <c r="G1541" s="1136"/>
      <c r="H1541" s="1109" t="s">
        <v>6219</v>
      </c>
      <c r="I1541" s="1109" t="s">
        <v>6220</v>
      </c>
    </row>
    <row r="1542" spans="1:11">
      <c r="A1542" s="352"/>
      <c r="B1542" s="1338" t="s">
        <v>7433</v>
      </c>
      <c r="C1542" s="1135" t="s">
        <v>6328</v>
      </c>
      <c r="D1542" s="1131"/>
      <c r="E1542" s="1729"/>
      <c r="F1542" s="1136"/>
      <c r="G1542" s="1136"/>
    </row>
    <row r="1543" spans="1:11">
      <c r="A1543" s="352"/>
      <c r="B1543" s="1338" t="s">
        <v>7434</v>
      </c>
      <c r="C1543" s="1135" t="s">
        <v>6328</v>
      </c>
      <c r="D1543" s="2009">
        <f>сводн.данные!N1541</f>
        <v>833.83382176740429</v>
      </c>
      <c r="E1543" s="1748"/>
      <c r="F1543" s="1136"/>
      <c r="G1543" s="1136"/>
      <c r="H1543" s="1784">
        <f>834*60</f>
        <v>50040</v>
      </c>
      <c r="I1543" s="1109">
        <v>50000</v>
      </c>
    </row>
    <row r="1544" spans="1:11">
      <c r="A1544" s="352"/>
      <c r="B1544" s="1338" t="s">
        <v>7435</v>
      </c>
      <c r="C1544" s="1135" t="s">
        <v>6328</v>
      </c>
      <c r="D1544" s="2009">
        <f>сводн.данные!N1542</f>
        <v>772.8421937486761</v>
      </c>
      <c r="E1544" s="1748"/>
      <c r="F1544" s="1136"/>
      <c r="G1544" s="1136"/>
      <c r="H1544" s="1784">
        <f>D1544*90</f>
        <v>69555.797437380854</v>
      </c>
      <c r="I1544" s="1109">
        <v>70000</v>
      </c>
    </row>
    <row r="1545" spans="1:11">
      <c r="A1545" s="352"/>
      <c r="B1545" s="1338" t="s">
        <v>7436</v>
      </c>
      <c r="C1545" s="1135" t="s">
        <v>6328</v>
      </c>
      <c r="D1545" s="2009">
        <f>сводн.данные!N1543</f>
        <v>749.97033324165318</v>
      </c>
      <c r="E1545" s="1748"/>
      <c r="F1545" s="1136"/>
      <c r="G1545" s="1136"/>
      <c r="H1545" s="1784">
        <f>D1545*120</f>
        <v>89996.439988998376</v>
      </c>
      <c r="I1545" s="1109">
        <v>90000</v>
      </c>
    </row>
    <row r="1546" spans="1:11">
      <c r="A1546" s="352"/>
      <c r="B1546" s="1338" t="s">
        <v>7437</v>
      </c>
      <c r="C1546" s="1135" t="s">
        <v>6328</v>
      </c>
      <c r="D1546" s="2009">
        <f>сводн.данные!N1544</f>
        <v>733.63329002235093</v>
      </c>
      <c r="E1546" s="1748"/>
      <c r="F1546" s="1136"/>
      <c r="G1546" s="1136"/>
      <c r="H1546" s="1784">
        <f>D1546*150</f>
        <v>110044.99350335264</v>
      </c>
      <c r="I1546" s="1109">
        <v>110000</v>
      </c>
    </row>
    <row r="1547" spans="1:11" ht="33" customHeight="1">
      <c r="A1547" s="352" t="s">
        <v>5411</v>
      </c>
      <c r="B1547" s="1338" t="s">
        <v>7438</v>
      </c>
      <c r="C1547" s="1135" t="s">
        <v>6328</v>
      </c>
      <c r="D1547" s="1985"/>
      <c r="E1547" s="1729"/>
      <c r="F1547" s="1136"/>
      <c r="G1547" s="1136"/>
      <c r="H1547" s="1784"/>
    </row>
    <row r="1548" spans="1:11">
      <c r="A1548" s="352"/>
      <c r="B1548" s="1338" t="s">
        <v>7433</v>
      </c>
      <c r="C1548" s="1135" t="s">
        <v>6328</v>
      </c>
      <c r="D1548" s="1135"/>
      <c r="E1548" s="1729"/>
      <c r="F1548" s="1136"/>
      <c r="G1548" s="1136"/>
      <c r="H1548" s="1784"/>
    </row>
    <row r="1549" spans="1:11">
      <c r="A1549" s="352"/>
      <c r="B1549" s="1338" t="s">
        <v>7434</v>
      </c>
      <c r="C1549" s="1135" t="s">
        <v>6328</v>
      </c>
      <c r="D1549" s="1283">
        <f>сводн.данные!N1547</f>
        <v>525.04658634538157</v>
      </c>
      <c r="E1549" s="1748"/>
      <c r="F1549" s="1136"/>
      <c r="G1549" s="1136"/>
      <c r="H1549" s="1784">
        <f>D1549*60</f>
        <v>31502.795180722893</v>
      </c>
      <c r="I1549" s="1109">
        <v>35000</v>
      </c>
    </row>
    <row r="1550" spans="1:11">
      <c r="A1550" s="352"/>
      <c r="B1550" s="1338" t="s">
        <v>7435</v>
      </c>
      <c r="C1550" s="1135" t="s">
        <v>6328</v>
      </c>
      <c r="D1550" s="1283">
        <f>сводн.данные!N1548</f>
        <v>525.04658634538157</v>
      </c>
      <c r="E1550" s="1748"/>
      <c r="F1550" s="1136"/>
      <c r="G1550" s="1136"/>
      <c r="H1550" s="1784">
        <f>D1549*90</f>
        <v>47254.192771084345</v>
      </c>
      <c r="I1550" s="1109">
        <v>55000</v>
      </c>
    </row>
    <row r="1551" spans="1:11">
      <c r="A1551" s="352"/>
      <c r="B1551" s="1338" t="s">
        <v>7436</v>
      </c>
      <c r="C1551" s="1135" t="s">
        <v>6328</v>
      </c>
      <c r="D1551" s="1283">
        <f>сводн.данные!N1549</f>
        <v>525.04658634538157</v>
      </c>
      <c r="E1551" s="1748"/>
      <c r="F1551" s="1136"/>
      <c r="G1551" s="1136"/>
      <c r="H1551" s="1784">
        <f>D1549*120</f>
        <v>63005.590361445786</v>
      </c>
      <c r="I1551" s="1109">
        <v>75000</v>
      </c>
      <c r="K1551" s="1109">
        <f>300000/450</f>
        <v>666.66666666666663</v>
      </c>
    </row>
    <row r="1552" spans="1:11">
      <c r="A1552" s="352"/>
      <c r="B1552" s="1338" t="s">
        <v>7437</v>
      </c>
      <c r="C1552" s="1135" t="s">
        <v>6328</v>
      </c>
      <c r="D1552" s="1283">
        <f>сводн.данные!N1550</f>
        <v>525.04658634538157</v>
      </c>
      <c r="E1552" s="1748"/>
      <c r="F1552" s="1136"/>
      <c r="G1552" s="1136"/>
      <c r="H1552" s="1784">
        <f>D1549*150</f>
        <v>78756.987951807241</v>
      </c>
      <c r="I1552" s="1109">
        <v>85000</v>
      </c>
    </row>
    <row r="1553" spans="1:9" ht="36" customHeight="1">
      <c r="A1553" s="352" t="s">
        <v>5413</v>
      </c>
      <c r="B1553" s="12" t="s">
        <v>7439</v>
      </c>
      <c r="C1553" s="1135" t="s">
        <v>6328</v>
      </c>
      <c r="D1553" s="1985"/>
      <c r="E1553" s="1729"/>
      <c r="F1553" s="1136"/>
      <c r="G1553" s="1136"/>
      <c r="H1553" s="1784"/>
    </row>
    <row r="1554" spans="1:9" ht="15.75" customHeight="1">
      <c r="A1554" s="1914"/>
      <c r="B1554" s="1338" t="s">
        <v>7434</v>
      </c>
      <c r="C1554" s="1135" t="s">
        <v>6328</v>
      </c>
      <c r="D1554" s="1985">
        <f>сводн.данные!N1552</f>
        <v>979.64753605311853</v>
      </c>
      <c r="E1554" s="1729"/>
      <c r="F1554" s="1136"/>
      <c r="G1554" s="1136"/>
      <c r="H1554" s="1784">
        <f>D1554*60</f>
        <v>58778.852163187112</v>
      </c>
    </row>
    <row r="1555" spans="1:9" ht="15.75" customHeight="1">
      <c r="A1555" s="1914"/>
      <c r="B1555" s="1338" t="s">
        <v>7435</v>
      </c>
      <c r="C1555" s="1135" t="s">
        <v>6328</v>
      </c>
      <c r="D1555" s="1985">
        <f>общ.калькуляция!N1527</f>
        <v>918.65590803439022</v>
      </c>
      <c r="E1555" s="1729"/>
      <c r="F1555" s="1136"/>
      <c r="G1555" s="1136"/>
      <c r="H1555" s="1784">
        <f>D1554:D1555*90</f>
        <v>82679.031723095119</v>
      </c>
    </row>
    <row r="1556" spans="1:9" ht="17.25" customHeight="1">
      <c r="A1556" s="1914"/>
      <c r="B1556" s="1338" t="s">
        <v>7436</v>
      </c>
      <c r="C1556" s="1135" t="s">
        <v>6328</v>
      </c>
      <c r="D1556" s="1985">
        <f>общ.калькуляция!N1528</f>
        <v>895.78404752736753</v>
      </c>
      <c r="E1556" s="1729"/>
      <c r="F1556" s="1136"/>
      <c r="G1556" s="1136"/>
      <c r="H1556" s="1784">
        <f>D1556*120</f>
        <v>107494.0857032841</v>
      </c>
    </row>
    <row r="1557" spans="1:9" ht="15.75" customHeight="1">
      <c r="A1557" s="1914"/>
      <c r="B1557" s="1338" t="s">
        <v>7437</v>
      </c>
      <c r="C1557" s="1135" t="s">
        <v>6328</v>
      </c>
      <c r="D1557" s="1985">
        <f>общ.калькуляция!N1529</f>
        <v>879.44700430806517</v>
      </c>
      <c r="E1557" s="1729"/>
      <c r="F1557" s="1136"/>
      <c r="G1557" s="1136"/>
      <c r="H1557" s="1784">
        <f>D1557*150</f>
        <v>131917.05064620977</v>
      </c>
    </row>
    <row r="1558" spans="1:9" ht="33" customHeight="1">
      <c r="A1558" s="1914"/>
      <c r="B1558" s="1833" t="s">
        <v>7440</v>
      </c>
      <c r="C1558" s="1135"/>
      <c r="D1558" s="1985"/>
      <c r="E1558" s="1729"/>
      <c r="F1558" s="1136"/>
      <c r="G1558" s="1136"/>
      <c r="H1558" s="1784"/>
    </row>
    <row r="1559" spans="1:9" ht="31.5" customHeight="1">
      <c r="A1559" s="1914" t="s">
        <v>5415</v>
      </c>
      <c r="B1559" s="12" t="s">
        <v>7432</v>
      </c>
      <c r="C1559" s="1135" t="s">
        <v>6328</v>
      </c>
      <c r="D1559" s="1985"/>
      <c r="E1559" s="1729"/>
      <c r="F1559" s="1136"/>
      <c r="G1559" s="1136"/>
      <c r="H1559" s="1784"/>
    </row>
    <row r="1560" spans="1:9" ht="15.75" customHeight="1">
      <c r="A1560" s="1914"/>
      <c r="B1560" s="1338" t="s">
        <v>7434</v>
      </c>
      <c r="C1560" s="1135" t="s">
        <v>6328</v>
      </c>
      <c r="D1560" s="1985">
        <f>сводн.данные!N1558</f>
        <v>500.55814009364025</v>
      </c>
      <c r="E1560" s="1729"/>
      <c r="F1560" s="1136"/>
      <c r="G1560" s="1136"/>
      <c r="H1560" s="1784">
        <f>D1560*60</f>
        <v>30033.488405618416</v>
      </c>
      <c r="I1560" s="1109">
        <v>30000</v>
      </c>
    </row>
    <row r="1561" spans="1:9" ht="15.75" customHeight="1">
      <c r="A1561" s="1914"/>
      <c r="B1561" s="1338" t="s">
        <v>7435</v>
      </c>
      <c r="C1561" s="1135" t="s">
        <v>6328</v>
      </c>
      <c r="D1561" s="1985">
        <f>сводн.данные!N1559</f>
        <v>380.75315648542443</v>
      </c>
      <c r="E1561" s="1729"/>
      <c r="F1561" s="1136"/>
      <c r="G1561" s="1136"/>
      <c r="H1561" s="1784">
        <f>D1561*90</f>
        <v>34267.784083688195</v>
      </c>
      <c r="I1561" s="1109">
        <v>35000</v>
      </c>
    </row>
    <row r="1562" spans="1:9" ht="15.75" customHeight="1">
      <c r="A1562" s="1914"/>
      <c r="B1562" s="1338" t="s">
        <v>7436</v>
      </c>
      <c r="C1562" s="1135" t="s">
        <v>6328</v>
      </c>
      <c r="D1562" s="1985">
        <f>сводн.данные!N1560</f>
        <v>375.3074754123237</v>
      </c>
      <c r="E1562" s="1729"/>
      <c r="F1562" s="1136"/>
      <c r="G1562" s="1136"/>
      <c r="H1562" s="1784">
        <f>D1562*120</f>
        <v>45036.897049478845</v>
      </c>
      <c r="I1562" s="1109">
        <v>45000</v>
      </c>
    </row>
    <row r="1563" spans="1:9" ht="31.5" customHeight="1">
      <c r="A1563" s="1914" t="s">
        <v>6244</v>
      </c>
      <c r="B1563" s="1338" t="s">
        <v>7438</v>
      </c>
      <c r="C1563" s="1135" t="s">
        <v>6328</v>
      </c>
      <c r="D1563" s="1985"/>
      <c r="E1563" s="1729"/>
      <c r="F1563" s="1136"/>
      <c r="G1563" s="1136"/>
      <c r="H1563" s="1784"/>
    </row>
    <row r="1564" spans="1:9" ht="15.75" customHeight="1">
      <c r="A1564" s="1914"/>
      <c r="B1564" s="1338" t="s">
        <v>7434</v>
      </c>
      <c r="C1564" s="1135" t="s">
        <v>6328</v>
      </c>
      <c r="D1564" s="1985">
        <f>сводн.данные!N1562</f>
        <v>340.47389558232931</v>
      </c>
      <c r="E1564" s="1729"/>
      <c r="F1564" s="1136"/>
      <c r="G1564" s="1136"/>
      <c r="H1564" s="1784">
        <f>D1564*60</f>
        <v>20428.433734939757</v>
      </c>
      <c r="I1564" s="1109">
        <v>25000</v>
      </c>
    </row>
    <row r="1565" spans="1:9" ht="15.75" customHeight="1">
      <c r="A1565" s="1914"/>
      <c r="B1565" s="1338" t="s">
        <v>7435</v>
      </c>
      <c r="C1565" s="1135" t="s">
        <v>6328</v>
      </c>
      <c r="D1565" s="1985">
        <f>сводн.данные!N1563</f>
        <v>340.47389558232931</v>
      </c>
      <c r="E1565" s="1729"/>
      <c r="F1565" s="1136"/>
      <c r="G1565" s="1136"/>
      <c r="H1565" s="1784">
        <f>D1565*90</f>
        <v>30642.650602409638</v>
      </c>
      <c r="I1565" s="1109">
        <v>30000</v>
      </c>
    </row>
    <row r="1566" spans="1:9" ht="15.75" customHeight="1">
      <c r="A1566" s="1914"/>
      <c r="B1566" s="1338" t="s">
        <v>7436</v>
      </c>
      <c r="C1566" s="1135" t="s">
        <v>6328</v>
      </c>
      <c r="D1566" s="1985">
        <f>сводн.данные!N1564</f>
        <v>340.47389558232931</v>
      </c>
      <c r="E1566" s="1729"/>
      <c r="F1566" s="1136"/>
      <c r="G1566" s="1136"/>
      <c r="H1566" s="1784">
        <f>D1566*120</f>
        <v>40856.867469879515</v>
      </c>
      <c r="I1566" s="1109">
        <v>40000</v>
      </c>
    </row>
    <row r="1567" spans="1:9" ht="33" customHeight="1">
      <c r="A1567" s="1914" t="s">
        <v>6245</v>
      </c>
      <c r="B1567" s="12" t="s">
        <v>7439</v>
      </c>
      <c r="C1567" s="1135" t="s">
        <v>6328</v>
      </c>
      <c r="D1567" s="1985"/>
      <c r="E1567" s="1729"/>
      <c r="F1567" s="1136"/>
      <c r="G1567" s="1136"/>
      <c r="H1567" s="1784"/>
    </row>
    <row r="1568" spans="1:9" ht="15.75" customHeight="1">
      <c r="A1568" s="1914"/>
      <c r="B1568" s="1338" t="s">
        <v>7434</v>
      </c>
      <c r="C1568" s="1135" t="s">
        <v>6328</v>
      </c>
      <c r="D1568" s="1985">
        <f>сводн.данные!N1566</f>
        <v>646.37185437935455</v>
      </c>
      <c r="E1568" s="1729"/>
      <c r="F1568" s="1136"/>
      <c r="G1568" s="1136"/>
      <c r="H1568" s="1784">
        <f>D1568*60</f>
        <v>38782.311262761272</v>
      </c>
    </row>
    <row r="1569" spans="1:8" ht="15.75" customHeight="1">
      <c r="A1569" s="1914"/>
      <c r="B1569" s="1338" t="s">
        <v>7435</v>
      </c>
      <c r="C1569" s="1135" t="s">
        <v>6328</v>
      </c>
      <c r="D1569" s="1985">
        <f>сводн.данные!N1567</f>
        <v>526.56687077113872</v>
      </c>
      <c r="E1569" s="1729"/>
      <c r="F1569" s="1136"/>
      <c r="G1569" s="1136"/>
      <c r="H1569" s="1784">
        <f>D1569*90</f>
        <v>47391.018369402482</v>
      </c>
    </row>
    <row r="1570" spans="1:8" ht="15.75" customHeight="1">
      <c r="A1570" s="1914"/>
      <c r="B1570" s="1338" t="s">
        <v>7436</v>
      </c>
      <c r="C1570" s="1135" t="s">
        <v>6328</v>
      </c>
      <c r="D1570" s="1985">
        <f>сводн.данные!N1568</f>
        <v>521.12118969803805</v>
      </c>
      <c r="E1570" s="1729"/>
      <c r="F1570" s="1136"/>
      <c r="G1570" s="1136"/>
      <c r="H1570" s="1784">
        <f>D1570*120</f>
        <v>62534.542763764563</v>
      </c>
    </row>
    <row r="1571" spans="1:8" ht="33" customHeight="1">
      <c r="A1571" s="1914" t="s">
        <v>6249</v>
      </c>
      <c r="B1571" s="1338" t="s">
        <v>7441</v>
      </c>
      <c r="C1571" s="1135" t="s">
        <v>6328</v>
      </c>
      <c r="D1571" s="1985">
        <f>сводн.данные!N1569</f>
        <v>629.69888200836806</v>
      </c>
      <c r="E1571" s="1729"/>
      <c r="F1571" s="1136"/>
      <c r="G1571" s="1136"/>
      <c r="H1571" s="1784">
        <f>D1571*450</f>
        <v>283364.49690376566</v>
      </c>
    </row>
    <row r="1572" spans="1:8" ht="30" customHeight="1">
      <c r="A1572" s="1914" t="s">
        <v>6250</v>
      </c>
      <c r="B1572" s="1338" t="s">
        <v>7442</v>
      </c>
      <c r="C1572" s="1135" t="s">
        <v>6328</v>
      </c>
      <c r="D1572" s="1985">
        <f>сводн.данные!N1570</f>
        <v>776.21430503867111</v>
      </c>
      <c r="E1572" s="1729"/>
      <c r="F1572" s="1136"/>
      <c r="G1572" s="1136"/>
      <c r="H1572" s="1784">
        <f>D1572*450</f>
        <v>349296.43726740201</v>
      </c>
    </row>
    <row r="1573" spans="1:8" ht="18.75" customHeight="1">
      <c r="A1573" s="1141" t="s">
        <v>6251</v>
      </c>
      <c r="B1573" s="1675" t="s">
        <v>7443</v>
      </c>
      <c r="C1573" s="1135" t="s">
        <v>6320</v>
      </c>
      <c r="D1573" s="1985">
        <f>сводн.данные!N1571</f>
        <v>18725.899036144579</v>
      </c>
      <c r="E1573" s="1848">
        <v>35394</v>
      </c>
      <c r="F1573" s="1135"/>
      <c r="G1573" s="1735"/>
      <c r="H1573" s="1729"/>
    </row>
    <row r="1574" spans="1:8">
      <c r="A1574" s="1133">
        <v>21</v>
      </c>
      <c r="B1574" s="2028" t="s">
        <v>6347</v>
      </c>
      <c r="C1574" s="2029"/>
      <c r="D1574" s="1793"/>
      <c r="E1574" s="1730"/>
      <c r="F1574" s="1158"/>
      <c r="G1574" s="1158"/>
    </row>
    <row r="1575" spans="1:8" ht="17.25" customHeight="1">
      <c r="A1575" s="1150"/>
      <c r="B1575" s="1131" t="s">
        <v>7444</v>
      </c>
      <c r="C1575" s="1136"/>
      <c r="D1575" s="1131" t="s">
        <v>5439</v>
      </c>
      <c r="E1575" s="1850"/>
      <c r="F1575" s="1136"/>
      <c r="G1575" s="1136"/>
    </row>
    <row r="1576" spans="1:8">
      <c r="A1576" s="1312" t="s">
        <v>4776</v>
      </c>
      <c r="B1576" s="38" t="s">
        <v>7445</v>
      </c>
      <c r="C1576" s="1851" t="s">
        <v>6329</v>
      </c>
      <c r="D1576" s="199">
        <f>сводн.данные!N1573</f>
        <v>2676.0453238366326</v>
      </c>
      <c r="E1576" s="1849">
        <v>2800</v>
      </c>
      <c r="F1576" s="1758">
        <v>5500</v>
      </c>
      <c r="G1576" s="1758">
        <f t="shared" ref="G1576" si="27">D1576-E1576</f>
        <v>-123.95467616336737</v>
      </c>
    </row>
    <row r="1577" spans="1:8">
      <c r="A1577" s="1312" t="s">
        <v>4783</v>
      </c>
      <c r="B1577" s="38" t="s">
        <v>7446</v>
      </c>
      <c r="C1577" s="2018" t="s">
        <v>6329</v>
      </c>
      <c r="D1577" s="199">
        <f>сводн.данные!N1574</f>
        <v>3642.0453238366326</v>
      </c>
      <c r="E1577" s="1849">
        <v>2498</v>
      </c>
      <c r="F1577" s="1758">
        <v>4300</v>
      </c>
      <c r="G1577" s="1758">
        <f t="shared" ref="G1577:G1579" si="28">D1577-E1577</f>
        <v>1144.0453238366326</v>
      </c>
    </row>
    <row r="1578" spans="1:8">
      <c r="A1578" s="1312" t="s">
        <v>4785</v>
      </c>
      <c r="B1578" s="38" t="s">
        <v>7447</v>
      </c>
      <c r="C1578" s="2018" t="s">
        <v>6329</v>
      </c>
      <c r="D1578" s="199">
        <f>сводн.данные!N1575</f>
        <v>6577.7576119472596</v>
      </c>
      <c r="E1578" s="1849">
        <v>4624</v>
      </c>
      <c r="F1578" s="1758">
        <v>9500</v>
      </c>
      <c r="G1578" s="1758">
        <f t="shared" si="28"/>
        <v>1953.7576119472596</v>
      </c>
    </row>
    <row r="1579" spans="1:8">
      <c r="A1579" s="1312" t="s">
        <v>4787</v>
      </c>
      <c r="B1579" s="38" t="s">
        <v>7448</v>
      </c>
      <c r="C1579" s="2018" t="s">
        <v>6329</v>
      </c>
      <c r="D1579" s="199">
        <f>сводн.данные!N1576</f>
        <v>2054.4355042917864</v>
      </c>
      <c r="E1579" s="1849">
        <v>1000</v>
      </c>
      <c r="F1579" s="1758">
        <v>3000</v>
      </c>
      <c r="G1579" s="1758">
        <f t="shared" si="28"/>
        <v>1054.4355042917864</v>
      </c>
    </row>
    <row r="1580" spans="1:8" s="1117" customFormat="1">
      <c r="A1580" s="1408" t="s">
        <v>6023</v>
      </c>
      <c r="B1580" s="1281" t="s">
        <v>6346</v>
      </c>
      <c r="C1580" s="1508"/>
      <c r="D1580" s="1999"/>
      <c r="E1580" s="1725"/>
      <c r="F1580" s="1325"/>
      <c r="G1580" s="1156"/>
    </row>
    <row r="1581" spans="1:8" s="1117" customFormat="1">
      <c r="A1581" s="1915" t="s">
        <v>6181</v>
      </c>
      <c r="B1581" s="38" t="s">
        <v>7449</v>
      </c>
      <c r="C1581" s="1128" t="s">
        <v>6320</v>
      </c>
      <c r="D1581" s="199">
        <f>сводн.данные!N1578</f>
        <v>1179999.5964156056</v>
      </c>
      <c r="E1581" s="1721"/>
      <c r="F1581" s="1155"/>
      <c r="G1581" s="1155"/>
    </row>
    <row r="1582" spans="1:8" s="1117" customFormat="1">
      <c r="A1582" s="1915" t="s">
        <v>6182</v>
      </c>
      <c r="B1582" s="38" t="s">
        <v>7450</v>
      </c>
      <c r="C1582" s="1128" t="s">
        <v>6320</v>
      </c>
      <c r="D1582" s="199">
        <f>сводн.данные!N1579</f>
        <v>1258417.4038682559</v>
      </c>
      <c r="E1582" s="1721"/>
      <c r="F1582" s="1155"/>
      <c r="G1582" s="1155"/>
    </row>
    <row r="1583" spans="1:8" s="1117" customFormat="1">
      <c r="A1583" s="1915" t="s">
        <v>6183</v>
      </c>
      <c r="B1583" s="38" t="s">
        <v>7451</v>
      </c>
      <c r="C1583" s="1128" t="s">
        <v>6320</v>
      </c>
      <c r="D1583" s="199">
        <f>сводн.данные!N1580</f>
        <v>1179999.5964156056</v>
      </c>
      <c r="E1583" s="1721"/>
      <c r="F1583" s="1155"/>
      <c r="G1583" s="1155"/>
    </row>
    <row r="1584" spans="1:8" s="1117" customFormat="1" ht="92.25" customHeight="1">
      <c r="A1584" s="1916" t="s">
        <v>6184</v>
      </c>
      <c r="B1584" s="1409" t="s">
        <v>7452</v>
      </c>
      <c r="C1584" s="1128" t="s">
        <v>6325</v>
      </c>
      <c r="D1584" s="199">
        <f>сводн.данные!N1581</f>
        <v>2544.9733764862463</v>
      </c>
      <c r="E1584" s="983">
        <v>2485.7468695328648</v>
      </c>
      <c r="F1584" s="1155"/>
      <c r="G1584" s="1155"/>
    </row>
    <row r="1585" spans="1:7" s="1117" customFormat="1" ht="16.5" customHeight="1">
      <c r="A1585" s="1408" t="s">
        <v>5436</v>
      </c>
      <c r="B1585" s="2042" t="s">
        <v>6345</v>
      </c>
      <c r="C1585" s="2043"/>
      <c r="D1585" s="2043"/>
      <c r="E1585" s="2043"/>
      <c r="F1585" s="2043"/>
      <c r="G1585" s="2044"/>
    </row>
    <row r="1586" spans="1:7" s="1130" customFormat="1" ht="33.75" customHeight="1">
      <c r="A1586" s="1439" t="s">
        <v>6314</v>
      </c>
      <c r="B1586" s="526" t="s">
        <v>7453</v>
      </c>
      <c r="C1586" s="1691" t="s">
        <v>7454</v>
      </c>
      <c r="D1586" s="1998" t="s">
        <v>7455</v>
      </c>
      <c r="E1586" s="1731" t="s">
        <v>6192</v>
      </c>
      <c r="F1586" s="1295" t="s">
        <v>6193</v>
      </c>
      <c r="G1586" s="1690"/>
    </row>
    <row r="1587" spans="1:7" ht="30" customHeight="1">
      <c r="A1587" s="1942">
        <v>1</v>
      </c>
      <c r="B1587" s="2031" t="s">
        <v>7456</v>
      </c>
      <c r="C1587" s="2032"/>
      <c r="D1587" s="2032"/>
      <c r="E1587" s="2032"/>
      <c r="F1587" s="2032"/>
      <c r="G1587" s="2033"/>
    </row>
    <row r="1588" spans="1:7" ht="15.75" customHeight="1">
      <c r="A1588" s="1943" t="s">
        <v>6195</v>
      </c>
      <c r="B1588" s="1944" t="s">
        <v>7457</v>
      </c>
      <c r="C1588" s="1918"/>
      <c r="D1588" s="2010"/>
      <c r="E1588" s="1917"/>
      <c r="F1588" s="1918"/>
      <c r="G1588" s="1918"/>
    </row>
    <row r="1589" spans="1:7" ht="30.75" customHeight="1">
      <c r="A1589" s="1942"/>
      <c r="B1589" s="1945" t="s">
        <v>7458</v>
      </c>
      <c r="C1589" s="1946" t="s">
        <v>6188</v>
      </c>
      <c r="D1589" s="1980" t="s">
        <v>6206</v>
      </c>
      <c r="E1589" s="1849">
        <f>D1167+D1169+D1171</f>
        <v>5832.1740490339789</v>
      </c>
      <c r="F1589" s="1136"/>
      <c r="G1589" s="1136"/>
    </row>
    <row r="1590" spans="1:7" ht="54.75" customHeight="1">
      <c r="A1590" s="2038"/>
      <c r="B1590" s="2036" t="s">
        <v>7459</v>
      </c>
      <c r="C1590" s="2034" t="s">
        <v>6194</v>
      </c>
      <c r="D1590" s="1980" t="s">
        <v>6207</v>
      </c>
      <c r="E1590" s="2040">
        <f>D1162+D1163+D1164+D1165</f>
        <v>6808.6395662843706</v>
      </c>
      <c r="F1590" s="2045"/>
      <c r="G1590" s="2045"/>
    </row>
    <row r="1591" spans="1:7" ht="48.75" customHeight="1">
      <c r="A1591" s="2039"/>
      <c r="B1591" s="2037"/>
      <c r="C1591" s="2035"/>
      <c r="D1591" s="1981" t="s">
        <v>6208</v>
      </c>
      <c r="E1591" s="2041"/>
      <c r="F1591" s="2045"/>
      <c r="G1591" s="2045"/>
    </row>
    <row r="1592" spans="1:7" ht="68.25" customHeight="1">
      <c r="A1592" s="1942"/>
      <c r="B1592" s="1947" t="s">
        <v>7460</v>
      </c>
      <c r="C1592" s="1947" t="s">
        <v>7463</v>
      </c>
      <c r="D1592" s="1980" t="s">
        <v>6209</v>
      </c>
      <c r="E1592" s="1749">
        <f>D1143+D1145</f>
        <v>5126.5221847087896</v>
      </c>
      <c r="F1592" s="1770"/>
      <c r="G1592" s="1770"/>
    </row>
    <row r="1593" spans="1:7" ht="36" customHeight="1">
      <c r="A1593" s="1948"/>
      <c r="B1593" s="1949" t="s">
        <v>7461</v>
      </c>
      <c r="C1593" s="1949" t="s">
        <v>7464</v>
      </c>
      <c r="D1593" s="2011" t="s">
        <v>6206</v>
      </c>
      <c r="E1593" s="1749">
        <f>D1196</f>
        <v>2326.9534552452824</v>
      </c>
      <c r="F1593" s="1770"/>
      <c r="G1593" s="1770"/>
    </row>
    <row r="1594" spans="1:7">
      <c r="A1594" s="1950" t="s">
        <v>4177</v>
      </c>
      <c r="B1594" s="1951" t="s">
        <v>7462</v>
      </c>
      <c r="C1594" s="1952"/>
      <c r="D1594" s="2012"/>
      <c r="E1594" s="1750"/>
      <c r="F1594" s="1770"/>
      <c r="G1594" s="1770"/>
    </row>
    <row r="1595" spans="1:7" ht="83.25" customHeight="1">
      <c r="A1595" s="1950"/>
      <c r="B1595" s="1947" t="s">
        <v>7465</v>
      </c>
      <c r="C1595" s="1947" t="s">
        <v>6197</v>
      </c>
      <c r="D1595" s="2013" t="s">
        <v>6205</v>
      </c>
      <c r="E1595" s="1751">
        <f>D1197</f>
        <v>3581.5402682751801</v>
      </c>
      <c r="F1595" s="1771"/>
      <c r="G1595" s="1771"/>
    </row>
    <row r="1596" spans="1:7" ht="75.75" customHeight="1">
      <c r="A1596" s="1943"/>
      <c r="B1596" s="1949" t="s">
        <v>7466</v>
      </c>
      <c r="C1596" s="1949" t="s">
        <v>6191</v>
      </c>
      <c r="D1596" s="2014" t="s">
        <v>6187</v>
      </c>
      <c r="E1596" s="1849">
        <f>D181</f>
        <v>100554.91302734244</v>
      </c>
      <c r="F1596" s="1136"/>
      <c r="G1596" s="1851"/>
    </row>
    <row r="1597" spans="1:7" ht="48.75" customHeight="1">
      <c r="A1597" s="1953"/>
      <c r="B1597" s="1954" t="s">
        <v>6189</v>
      </c>
      <c r="C1597" s="1954" t="s">
        <v>6190</v>
      </c>
      <c r="D1597" s="2015" t="s">
        <v>6204</v>
      </c>
      <c r="E1597" s="1749">
        <f>D578</f>
        <v>978.61694773521617</v>
      </c>
      <c r="F1597" s="960"/>
      <c r="G1597" s="1772"/>
    </row>
    <row r="1598" spans="1:7" ht="96" customHeight="1">
      <c r="A1598" s="1942"/>
      <c r="B1598" s="1949" t="s">
        <v>7467</v>
      </c>
      <c r="C1598" s="1949" t="s">
        <v>7477</v>
      </c>
      <c r="D1598" s="2019" t="s">
        <v>7484</v>
      </c>
      <c r="E1598" s="1749">
        <f>D578</f>
        <v>978.61694773521617</v>
      </c>
      <c r="F1598" s="960"/>
      <c r="G1598" s="1136"/>
    </row>
    <row r="1599" spans="1:7" ht="31.5" customHeight="1">
      <c r="A1599" s="1942"/>
      <c r="B1599" s="1949" t="s">
        <v>7468</v>
      </c>
      <c r="C1599" s="2020" t="s">
        <v>7478</v>
      </c>
      <c r="D1599" s="1985" t="s">
        <v>7485</v>
      </c>
      <c r="E1599" s="1849">
        <f>D579</f>
        <v>762.38079169042601</v>
      </c>
      <c r="F1599" s="1773"/>
      <c r="G1599" s="1136"/>
    </row>
    <row r="1600" spans="1:7" ht="35.25" customHeight="1">
      <c r="A1600" s="1942"/>
      <c r="B1600" s="1949" t="s">
        <v>7469</v>
      </c>
      <c r="C1600" s="1949" t="s">
        <v>7479</v>
      </c>
      <c r="D1600" s="1985" t="s">
        <v>7485</v>
      </c>
      <c r="E1600" s="1849">
        <f>D775</f>
        <v>591.94864381827938</v>
      </c>
      <c r="F1600" s="1773"/>
      <c r="G1600" s="1136"/>
    </row>
    <row r="1601" spans="1:7" ht="30">
      <c r="A1601" s="1942"/>
      <c r="B1601" s="2020" t="s">
        <v>7470</v>
      </c>
      <c r="C1601" s="1949" t="s">
        <v>7480</v>
      </c>
      <c r="D1601" s="1985" t="s">
        <v>7485</v>
      </c>
      <c r="E1601" s="1849">
        <f>D769+D772+D770+D767</f>
        <v>2803.7613985941625</v>
      </c>
      <c r="F1601" s="1773"/>
      <c r="G1601" s="1136"/>
    </row>
    <row r="1602" spans="1:7" ht="46.5" customHeight="1">
      <c r="A1602" s="1955"/>
      <c r="B1602" s="1949" t="s">
        <v>7471</v>
      </c>
      <c r="C1602" s="1949" t="s">
        <v>7481</v>
      </c>
      <c r="D1602" s="1985" t="s">
        <v>7485</v>
      </c>
      <c r="E1602" s="1849">
        <f>D546+D551+D552+D553+D556+D561+D564</f>
        <v>39072.819761363469</v>
      </c>
      <c r="F1602" s="960"/>
      <c r="G1602" s="1136"/>
    </row>
    <row r="1603" spans="1:7" ht="14.25" customHeight="1">
      <c r="A1603" s="1950" t="s">
        <v>4188</v>
      </c>
      <c r="B1603" s="1956" t="s">
        <v>7472</v>
      </c>
      <c r="C1603" s="1957"/>
      <c r="D1603" s="2016"/>
      <c r="E1603" s="1850"/>
      <c r="F1603" s="1136"/>
      <c r="G1603" s="1136"/>
    </row>
    <row r="1604" spans="1:7" ht="60" customHeight="1">
      <c r="A1604" s="1942"/>
      <c r="B1604" s="1949" t="s">
        <v>7473</v>
      </c>
      <c r="C1604" s="1949" t="s">
        <v>7482</v>
      </c>
      <c r="D1604" s="2019" t="s">
        <v>7486</v>
      </c>
      <c r="E1604" s="1752">
        <f>D7+D8+D9+D10+D11+D12+D13+D14+D15+D16+D17+D18+D19+D20+D21+D22+D23+D24+D25+D26+D27+D32+D33+D38+D41+D42+D43+D44+D45+D46+D47+D48+D49+D50+D51+D52+D53+D54+D55+D56+D63+D65+D69+D70+D77+D78+D79+D80+D81+D82+D83+D84+D85+D86+D87+D88+D89+D90+D91+D92+D93+D94+D95+D98+D99+D101+D104+D105+D106+D107+D108+D109+D110+D111+D112+D113+D114+D115+D116+D117+D118+D119+D126+D128+D130</f>
        <v>336769.71933400695</v>
      </c>
      <c r="F1604" s="1136"/>
      <c r="G1604" s="1136"/>
    </row>
    <row r="1605" spans="1:7">
      <c r="A1605" s="1958" t="s">
        <v>2424</v>
      </c>
      <c r="B1605" s="1959" t="s">
        <v>7474</v>
      </c>
      <c r="C1605" s="1947"/>
      <c r="D1605" s="2017"/>
      <c r="E1605" s="1753"/>
      <c r="F1605" s="1774"/>
      <c r="G1605" s="1774"/>
    </row>
    <row r="1606" spans="1:7" ht="44.25" customHeight="1">
      <c r="A1606" s="1942"/>
      <c r="B1606" s="1949" t="s">
        <v>7475</v>
      </c>
      <c r="C1606" s="1949" t="s">
        <v>7483</v>
      </c>
      <c r="D1606" s="2019" t="s">
        <v>7487</v>
      </c>
      <c r="E1606" s="1849">
        <f>D1085</f>
        <v>700.00825927930464</v>
      </c>
      <c r="F1606" s="1773"/>
      <c r="G1606" s="1136"/>
    </row>
    <row r="1607" spans="1:7" ht="30" customHeight="1">
      <c r="A1607" s="1942"/>
      <c r="B1607" s="1949" t="s">
        <v>7476</v>
      </c>
      <c r="C1607" s="1949" t="s">
        <v>7483</v>
      </c>
      <c r="D1607" s="2019" t="s">
        <v>7488</v>
      </c>
      <c r="E1607" s="1849">
        <f>D1044</f>
        <v>900.16494829564886</v>
      </c>
      <c r="F1607" s="1773"/>
      <c r="G1607" s="1136"/>
    </row>
    <row r="1608" spans="1:7" ht="15" customHeight="1">
      <c r="A1608" s="1217">
        <v>24</v>
      </c>
      <c r="B1608" s="2042" t="s">
        <v>6257</v>
      </c>
      <c r="C1608" s="2043"/>
      <c r="D1608" s="2043"/>
      <c r="E1608" s="1850"/>
      <c r="F1608" s="1136"/>
      <c r="G1608" s="1772"/>
    </row>
    <row r="1609" spans="1:7">
      <c r="A1609" s="1969" t="s">
        <v>6258</v>
      </c>
      <c r="B1609" s="2049" t="s">
        <v>7489</v>
      </c>
      <c r="C1609" s="2050"/>
      <c r="D1609" s="2051"/>
      <c r="E1609" s="1724">
        <f>сводн.данные!N1652</f>
        <v>0</v>
      </c>
      <c r="F1609" s="1136"/>
      <c r="G1609" s="1136"/>
    </row>
    <row r="1610" spans="1:7">
      <c r="A1610" s="1809" t="s">
        <v>6259</v>
      </c>
      <c r="B1610" s="1132" t="s">
        <v>7490</v>
      </c>
      <c r="C1610" s="1775" t="s">
        <v>6320</v>
      </c>
      <c r="D1610" s="1758">
        <f>'[1]Платные услуги'!$F$8</f>
        <v>808242.7090450211</v>
      </c>
      <c r="E1610" s="1724"/>
      <c r="F1610" s="1136"/>
      <c r="G1610" s="1136"/>
    </row>
    <row r="1611" spans="1:7">
      <c r="A1611" s="1809" t="s">
        <v>6260</v>
      </c>
      <c r="B1611" s="1132" t="s">
        <v>7491</v>
      </c>
      <c r="C1611" s="1775" t="s">
        <v>6320</v>
      </c>
      <c r="D1611" s="1758">
        <f>'[1]Платные услуги'!$F$9</f>
        <v>323297.08361800842</v>
      </c>
      <c r="E1611" s="1724"/>
      <c r="F1611" s="1136"/>
      <c r="G1611" s="1136"/>
    </row>
    <row r="1612" spans="1:7">
      <c r="A1612" s="1809" t="s">
        <v>6261</v>
      </c>
      <c r="B1612" s="1132" t="s">
        <v>7492</v>
      </c>
      <c r="C1612" s="1775" t="s">
        <v>6320</v>
      </c>
      <c r="D1612" s="1758">
        <f>'[1]Платные услуги'!$F$10</f>
        <v>808242.7090450211</v>
      </c>
      <c r="E1612" s="1724"/>
      <c r="F1612" s="1136"/>
      <c r="G1612" s="1136"/>
    </row>
    <row r="1613" spans="1:7">
      <c r="A1613" s="1809" t="s">
        <v>6262</v>
      </c>
      <c r="B1613" s="1132" t="s">
        <v>7493</v>
      </c>
      <c r="C1613" s="1775" t="s">
        <v>6320</v>
      </c>
      <c r="D1613" s="1758">
        <f>'[1]Платные услуги'!$F$11</f>
        <v>323297.08361800842</v>
      </c>
      <c r="E1613" s="1724"/>
      <c r="F1613" s="1136"/>
      <c r="G1613" s="1136"/>
    </row>
    <row r="1614" spans="1:7">
      <c r="A1614" s="1809" t="s">
        <v>6263</v>
      </c>
      <c r="B1614" s="1132" t="s">
        <v>7494</v>
      </c>
      <c r="C1614" s="1775" t="s">
        <v>6320</v>
      </c>
      <c r="D1614" s="1758">
        <f>'[1]Платные услуги'!$F$12</f>
        <v>323297.08361800842</v>
      </c>
      <c r="E1614" s="1724"/>
      <c r="F1614" s="1136"/>
      <c r="G1614" s="1136"/>
    </row>
    <row r="1615" spans="1:7">
      <c r="A1615" s="1809" t="s">
        <v>6264</v>
      </c>
      <c r="B1615" s="1132" t="s">
        <v>7495</v>
      </c>
      <c r="C1615" s="1775" t="s">
        <v>6320</v>
      </c>
      <c r="D1615" s="1758">
        <f>'[1]Платные услуги'!$F$13</f>
        <v>323297.08361800842</v>
      </c>
      <c r="E1615" s="1724"/>
      <c r="F1615" s="1136"/>
      <c r="G1615" s="1136"/>
    </row>
    <row r="1616" spans="1:7">
      <c r="A1616" s="1809" t="s">
        <v>6265</v>
      </c>
      <c r="B1616" s="1132" t="s">
        <v>7496</v>
      </c>
      <c r="C1616" s="1775" t="s">
        <v>6320</v>
      </c>
      <c r="D1616" s="1758">
        <f>'[1]Платные услуги'!$F$14</f>
        <v>808242.7090450211</v>
      </c>
      <c r="E1616" s="1724"/>
      <c r="F1616" s="1136"/>
      <c r="G1616" s="1136"/>
    </row>
    <row r="1617" spans="1:7">
      <c r="A1617" s="1969" t="s">
        <v>6266</v>
      </c>
      <c r="B1617" s="2049" t="s">
        <v>7497</v>
      </c>
      <c r="C1617" s="2050"/>
      <c r="D1617" s="2051"/>
      <c r="E1617" s="1724"/>
      <c r="F1617" s="1136"/>
      <c r="G1617" s="1136"/>
    </row>
    <row r="1618" spans="1:7">
      <c r="A1618" s="1809" t="s">
        <v>6267</v>
      </c>
      <c r="B1618" s="1132" t="s">
        <v>7498</v>
      </c>
      <c r="C1618" s="1775" t="s">
        <v>6320</v>
      </c>
      <c r="D1618" s="1758">
        <f>'[1]Платные услуги'!$F$16</f>
        <v>404121.35452251055</v>
      </c>
      <c r="E1618" s="1724"/>
      <c r="F1618" s="1136"/>
      <c r="G1618" s="1136"/>
    </row>
    <row r="1619" spans="1:7">
      <c r="A1619" s="1809" t="s">
        <v>6268</v>
      </c>
      <c r="B1619" s="1132" t="s">
        <v>7499</v>
      </c>
      <c r="C1619" s="1775" t="s">
        <v>6320</v>
      </c>
      <c r="D1619" s="1758">
        <f>'[1]Платные услуги'!$F$17</f>
        <v>808242.7090450211</v>
      </c>
      <c r="E1619" s="1724"/>
      <c r="F1619" s="1136"/>
      <c r="G1619" s="1136"/>
    </row>
    <row r="1620" spans="1:7">
      <c r="A1620" s="1809" t="s">
        <v>6269</v>
      </c>
      <c r="B1620" s="1132" t="s">
        <v>7500</v>
      </c>
      <c r="C1620" s="1775" t="s">
        <v>6320</v>
      </c>
      <c r="D1620" s="1758">
        <f>'[1]Платные услуги'!$F$18</f>
        <v>323297.08361800842</v>
      </c>
      <c r="E1620" s="1724"/>
      <c r="F1620" s="1136"/>
      <c r="G1620" s="1136"/>
    </row>
    <row r="1621" spans="1:7">
      <c r="A1621" s="1809" t="s">
        <v>6270</v>
      </c>
      <c r="B1621" s="1132" t="s">
        <v>7501</v>
      </c>
      <c r="C1621" s="1775" t="s">
        <v>6320</v>
      </c>
      <c r="D1621" s="1758">
        <f>'[1]Платные услуги'!$F$19</f>
        <v>323297.08361800842</v>
      </c>
      <c r="E1621" s="1724"/>
      <c r="F1621" s="1136"/>
      <c r="G1621" s="1136"/>
    </row>
    <row r="1622" spans="1:7">
      <c r="A1622" s="1809" t="s">
        <v>6271</v>
      </c>
      <c r="B1622" s="1132" t="s">
        <v>7502</v>
      </c>
      <c r="C1622" s="1775" t="s">
        <v>6320</v>
      </c>
      <c r="D1622" s="1758">
        <f>'[1]Платные услуги'!$F$20</f>
        <v>323297.08361800842</v>
      </c>
      <c r="E1622" s="1724"/>
      <c r="F1622" s="1136"/>
      <c r="G1622" s="1136"/>
    </row>
    <row r="1623" spans="1:7">
      <c r="A1623" s="1809" t="s">
        <v>6272</v>
      </c>
      <c r="B1623" s="1132" t="s">
        <v>7503</v>
      </c>
      <c r="C1623" s="1775" t="s">
        <v>6320</v>
      </c>
      <c r="D1623" s="1758">
        <f>'[1]Платные услуги'!$F$21</f>
        <v>323297.08361800842</v>
      </c>
      <c r="E1623" s="1724"/>
      <c r="F1623" s="1136"/>
      <c r="G1623" s="1136"/>
    </row>
    <row r="1624" spans="1:7">
      <c r="A1624" s="1809" t="s">
        <v>6273</v>
      </c>
      <c r="B1624" s="1132" t="s">
        <v>7509</v>
      </c>
      <c r="C1624" s="1775" t="s">
        <v>6320</v>
      </c>
      <c r="D1624" s="1758">
        <f>'[1]Платные услуги'!$F$22</f>
        <v>323297.08361800842</v>
      </c>
      <c r="E1624" s="1724"/>
      <c r="F1624" s="1136"/>
      <c r="G1624" s="1136"/>
    </row>
    <row r="1625" spans="1:7">
      <c r="A1625" s="1809" t="s">
        <v>6274</v>
      </c>
      <c r="B1625" s="1132" t="s">
        <v>7496</v>
      </c>
      <c r="C1625" s="1775" t="s">
        <v>6320</v>
      </c>
      <c r="D1625" s="1758">
        <f>'[1]Платные услуги'!$F$23</f>
        <v>808242.7090450211</v>
      </c>
      <c r="E1625" s="1724"/>
      <c r="F1625" s="1136"/>
      <c r="G1625" s="1136"/>
    </row>
    <row r="1626" spans="1:7">
      <c r="A1626" s="1969" t="s">
        <v>6275</v>
      </c>
      <c r="B1626" s="2049" t="s">
        <v>7504</v>
      </c>
      <c r="C1626" s="2052"/>
      <c r="D1626" s="2053"/>
      <c r="E1626" s="1724"/>
      <c r="F1626" s="1136"/>
      <c r="G1626" s="1136"/>
    </row>
    <row r="1627" spans="1:7">
      <c r="A1627" s="1809" t="s">
        <v>6276</v>
      </c>
      <c r="B1627" s="1132" t="s">
        <v>7505</v>
      </c>
      <c r="C1627" s="1775" t="s">
        <v>6320</v>
      </c>
      <c r="D1627" s="1758">
        <f>'[1]Платные услуги'!$F$25</f>
        <v>323297.08361800842</v>
      </c>
      <c r="E1627" s="1724"/>
      <c r="F1627" s="1136"/>
      <c r="G1627" s="1136"/>
    </row>
    <row r="1628" spans="1:7">
      <c r="A1628" s="1809" t="s">
        <v>6277</v>
      </c>
      <c r="B1628" s="1132" t="s">
        <v>7506</v>
      </c>
      <c r="C1628" s="1775" t="s">
        <v>6320</v>
      </c>
      <c r="D1628" s="1758">
        <f>'[1]Платные услуги'!$F$26</f>
        <v>323297.08361800842</v>
      </c>
      <c r="E1628" s="1724"/>
      <c r="F1628" s="1136"/>
      <c r="G1628" s="1136"/>
    </row>
    <row r="1629" spans="1:7">
      <c r="A1629" s="1809" t="s">
        <v>6278</v>
      </c>
      <c r="B1629" s="1132" t="s">
        <v>7507</v>
      </c>
      <c r="C1629" s="1775" t="s">
        <v>6320</v>
      </c>
      <c r="D1629" s="1758">
        <f>'[1]Платные услуги'!$F$27</f>
        <v>323297.08361800842</v>
      </c>
      <c r="E1629" s="1724"/>
      <c r="F1629" s="1136"/>
      <c r="G1629" s="1136"/>
    </row>
    <row r="1630" spans="1:7">
      <c r="A1630" s="1809" t="s">
        <v>6279</v>
      </c>
      <c r="B1630" s="1132" t="s">
        <v>7508</v>
      </c>
      <c r="C1630" s="1775" t="s">
        <v>6320</v>
      </c>
      <c r="D1630" s="1758">
        <f>'[1]Платные услуги'!$F$28</f>
        <v>808242.7090450211</v>
      </c>
      <c r="E1630" s="1724"/>
      <c r="F1630" s="1136"/>
      <c r="G1630" s="1136"/>
    </row>
    <row r="1631" spans="1:7">
      <c r="A1631" s="1809" t="s">
        <v>6280</v>
      </c>
      <c r="B1631" s="1132" t="s">
        <v>7503</v>
      </c>
      <c r="C1631" s="1775" t="s">
        <v>6320</v>
      </c>
      <c r="D1631" s="1758">
        <f>'[1]Платные услуги'!$F$29</f>
        <v>323297.08361800842</v>
      </c>
      <c r="E1631" s="1724"/>
      <c r="F1631" s="1136"/>
      <c r="G1631" s="1136"/>
    </row>
    <row r="1632" spans="1:7">
      <c r="A1632" s="1809" t="s">
        <v>6281</v>
      </c>
      <c r="B1632" s="1132" t="s">
        <v>7509</v>
      </c>
      <c r="C1632" s="1775" t="s">
        <v>6320</v>
      </c>
      <c r="D1632" s="1758">
        <f>'[1]Платные услуги'!$F$30</f>
        <v>323297.08361800842</v>
      </c>
      <c r="E1632" s="1724"/>
      <c r="F1632" s="1136"/>
      <c r="G1632" s="1136"/>
    </row>
    <row r="1633" spans="1:7">
      <c r="A1633" s="1809" t="s">
        <v>6282</v>
      </c>
      <c r="B1633" s="1132" t="s">
        <v>7496</v>
      </c>
      <c r="C1633" s="1775" t="s">
        <v>6320</v>
      </c>
      <c r="D1633" s="1758">
        <f>'[1]Платные услуги'!$F$31</f>
        <v>808242.7090450211</v>
      </c>
      <c r="E1633" s="1724"/>
      <c r="F1633" s="1136"/>
      <c r="G1633" s="1136"/>
    </row>
    <row r="1634" spans="1:7">
      <c r="A1634" s="1969" t="s">
        <v>6283</v>
      </c>
      <c r="B1634" s="2049" t="s">
        <v>7510</v>
      </c>
      <c r="C1634" s="2050"/>
      <c r="D1634" s="2051"/>
      <c r="E1634" s="1724"/>
      <c r="F1634" s="1136"/>
      <c r="G1634" s="1136"/>
    </row>
    <row r="1635" spans="1:7">
      <c r="A1635" s="1809" t="s">
        <v>6284</v>
      </c>
      <c r="B1635" s="1132" t="s">
        <v>7511</v>
      </c>
      <c r="C1635" s="1775" t="s">
        <v>6320</v>
      </c>
      <c r="D1635" s="1758">
        <f>'[1]Платные услуги'!$F$33</f>
        <v>808242.7090450211</v>
      </c>
      <c r="E1635" s="1724"/>
      <c r="F1635" s="1136"/>
      <c r="G1635" s="1136"/>
    </row>
    <row r="1636" spans="1:7">
      <c r="A1636" s="1809" t="s">
        <v>6285</v>
      </c>
      <c r="B1636" s="1132" t="s">
        <v>7512</v>
      </c>
      <c r="C1636" s="1775" t="s">
        <v>6320</v>
      </c>
      <c r="D1636" s="1758">
        <f>'[1]Платные услуги'!$F$34</f>
        <v>1212364.0635675315</v>
      </c>
      <c r="E1636" s="1724"/>
      <c r="F1636" s="1136"/>
      <c r="G1636" s="1136"/>
    </row>
    <row r="1637" spans="1:7">
      <c r="A1637" s="1809" t="s">
        <v>6286</v>
      </c>
      <c r="B1637" s="1132" t="s">
        <v>7513</v>
      </c>
      <c r="C1637" s="1775" t="s">
        <v>6320</v>
      </c>
      <c r="D1637" s="1758">
        <f>'[1]Платные услуги'!$F$35</f>
        <v>404121.35452251055</v>
      </c>
      <c r="E1637" s="1724"/>
      <c r="F1637" s="1136"/>
      <c r="G1637" s="1136"/>
    </row>
    <row r="1638" spans="1:7">
      <c r="A1638" s="1809" t="s">
        <v>6287</v>
      </c>
      <c r="B1638" s="1132" t="s">
        <v>7514</v>
      </c>
      <c r="C1638" s="1775" t="s">
        <v>6320</v>
      </c>
      <c r="D1638" s="1758">
        <f>'[1]Платные услуги'!$F$35</f>
        <v>404121.35452251055</v>
      </c>
      <c r="E1638" s="1724"/>
      <c r="F1638" s="1136"/>
      <c r="G1638" s="1136"/>
    </row>
    <row r="1639" spans="1:7">
      <c r="A1639" s="1809" t="s">
        <v>6288</v>
      </c>
      <c r="B1639" s="1132" t="s">
        <v>7496</v>
      </c>
      <c r="C1639" s="1775" t="s">
        <v>6320</v>
      </c>
      <c r="D1639" s="1758">
        <f>'[1]Платные услуги'!$F$37</f>
        <v>808242.7090450211</v>
      </c>
      <c r="E1639" s="1724"/>
      <c r="F1639" s="1136"/>
      <c r="G1639" s="1136"/>
    </row>
    <row r="1640" spans="1:7">
      <c r="A1640" s="1969" t="s">
        <v>6293</v>
      </c>
      <c r="B1640" s="2049" t="s">
        <v>7515</v>
      </c>
      <c r="C1640" s="2050"/>
      <c r="D1640" s="2051"/>
      <c r="E1640" s="1724"/>
      <c r="F1640" s="1136"/>
      <c r="G1640" s="1136"/>
    </row>
    <row r="1641" spans="1:7">
      <c r="A1641" s="1809" t="s">
        <v>6290</v>
      </c>
      <c r="B1641" s="1132" t="s">
        <v>7516</v>
      </c>
      <c r="C1641" s="1775" t="s">
        <v>6320</v>
      </c>
      <c r="D1641" s="1758">
        <f>'[1]Платные услуги'!$F$39</f>
        <v>646594.16723601683</v>
      </c>
      <c r="E1641" s="1724"/>
      <c r="F1641" s="1136"/>
      <c r="G1641" s="1136"/>
    </row>
    <row r="1642" spans="1:7">
      <c r="A1642" s="1047" t="s">
        <v>6291</v>
      </c>
      <c r="B1642" s="1132" t="s">
        <v>7517</v>
      </c>
      <c r="C1642" s="1775" t="s">
        <v>6320</v>
      </c>
      <c r="D1642" s="1758">
        <f>'[1]Платные услуги'!$F$40</f>
        <v>161648.54180900421</v>
      </c>
      <c r="E1642" s="1972"/>
      <c r="F1642" s="1136"/>
      <c r="G1642" s="1136"/>
    </row>
    <row r="1643" spans="1:7">
      <c r="A1643" s="1110" t="s">
        <v>6294</v>
      </c>
      <c r="B1643" s="2054" t="s">
        <v>7518</v>
      </c>
      <c r="C1643" s="2055"/>
      <c r="D1643" s="2056"/>
      <c r="E1643" s="1970"/>
      <c r="F1643" s="1971"/>
      <c r="G1643" s="1971"/>
    </row>
    <row r="1644" spans="1:7">
      <c r="A1644" s="1973" t="s">
        <v>6302</v>
      </c>
      <c r="B1644" s="1974" t="s">
        <v>7519</v>
      </c>
      <c r="C1644" s="1920" t="s">
        <v>6318</v>
      </c>
      <c r="D1644" s="1759">
        <f>'[2]Стоимость анализов'!$H$7</f>
        <v>4018.4290448197739</v>
      </c>
      <c r="E1644" s="1970"/>
      <c r="F1644" s="1971"/>
      <c r="G1644" s="1971"/>
    </row>
    <row r="1645" spans="1:7">
      <c r="A1645" s="1973" t="s">
        <v>6303</v>
      </c>
      <c r="B1645" s="1974" t="s">
        <v>7520</v>
      </c>
      <c r="C1645" s="1920" t="s">
        <v>6318</v>
      </c>
      <c r="D1645" s="1759">
        <f>'[2]Стоимость анализов'!$H$8</f>
        <v>4018.4290448197739</v>
      </c>
      <c r="E1645" s="1970"/>
      <c r="F1645" s="1971"/>
      <c r="G1645" s="1971"/>
    </row>
    <row r="1646" spans="1:7">
      <c r="A1646" s="1973" t="s">
        <v>6304</v>
      </c>
      <c r="B1646" s="1974" t="s">
        <v>7521</v>
      </c>
      <c r="C1646" s="1920" t="s">
        <v>6318</v>
      </c>
      <c r="D1646" s="1759">
        <f>'[2]Стоимость анализов'!$H$9</f>
        <v>800.87268066467061</v>
      </c>
      <c r="E1646" s="1970"/>
      <c r="F1646" s="1971"/>
      <c r="G1646" s="1971"/>
    </row>
    <row r="1647" spans="1:7">
      <c r="A1647" s="1973" t="s">
        <v>6305</v>
      </c>
      <c r="B1647" s="1974" t="s">
        <v>7522</v>
      </c>
      <c r="C1647" s="1920" t="s">
        <v>6318</v>
      </c>
      <c r="D1647" s="1759">
        <f>'[2]Стоимость анализов'!$H$10</f>
        <v>700.59364451361273</v>
      </c>
      <c r="E1647" s="1970"/>
      <c r="F1647" s="1971"/>
      <c r="G1647" s="1971"/>
    </row>
    <row r="1648" spans="1:7">
      <c r="A1648" s="1973" t="s">
        <v>6289</v>
      </c>
      <c r="B1648" s="1974" t="s">
        <v>7523</v>
      </c>
      <c r="C1648" s="1920" t="s">
        <v>6318</v>
      </c>
      <c r="D1648" s="1759">
        <f>'[2]Стоимость анализов'!$H$11</f>
        <v>700.59364451361273</v>
      </c>
      <c r="E1648" s="1970"/>
      <c r="F1648" s="1971"/>
      <c r="G1648" s="1971"/>
    </row>
    <row r="1649" spans="1:7">
      <c r="A1649" s="1919" t="s">
        <v>6332</v>
      </c>
      <c r="B1649" s="1213"/>
      <c r="C1649" s="1214"/>
      <c r="D1649" s="1214"/>
    </row>
    <row r="1650" spans="1:7" ht="33.75" customHeight="1">
      <c r="A1650" s="2024" t="s">
        <v>6333</v>
      </c>
      <c r="B1650" s="2024"/>
      <c r="C1650" s="2024"/>
      <c r="D1650" s="2024"/>
    </row>
    <row r="1651" spans="1:7" ht="60.75" customHeight="1">
      <c r="A1651" s="2024" t="s">
        <v>7524</v>
      </c>
      <c r="B1651" s="2024"/>
      <c r="C1651" s="2024"/>
      <c r="D1651" s="2024"/>
    </row>
    <row r="1652" spans="1:7" ht="23.25" customHeight="1">
      <c r="A1652" s="1215" t="s">
        <v>7525</v>
      </c>
    </row>
    <row r="1653" spans="1:7" ht="30.75" customHeight="1">
      <c r="A1653" s="2023" t="s">
        <v>7526</v>
      </c>
      <c r="B1653" s="2023"/>
      <c r="C1653" s="2023"/>
      <c r="D1653" s="2023"/>
      <c r="E1653" s="2023"/>
      <c r="F1653" s="2023"/>
      <c r="G1653" s="2023"/>
    </row>
    <row r="1654" spans="1:7" ht="32.25" customHeight="1">
      <c r="A1654" s="2046" t="s">
        <v>7527</v>
      </c>
      <c r="B1654" s="2046"/>
      <c r="C1654" s="2046"/>
      <c r="D1654" s="2046"/>
      <c r="E1654" s="2046"/>
    </row>
    <row r="1655" spans="1:7" ht="60.75" customHeight="1">
      <c r="A1655" s="2023" t="s">
        <v>7528</v>
      </c>
      <c r="B1655" s="2023"/>
      <c r="C1655" s="2023"/>
      <c r="D1655" s="2023"/>
      <c r="E1655" s="2023"/>
      <c r="F1655" s="2023"/>
      <c r="G1655" s="2023"/>
    </row>
    <row r="1656" spans="1:7" ht="17.25" customHeight="1">
      <c r="B1656" s="1961" t="s">
        <v>6330</v>
      </c>
      <c r="C1656" s="1754" t="s">
        <v>6254</v>
      </c>
      <c r="D1656" s="1979"/>
      <c r="E1656" s="1754"/>
    </row>
    <row r="1657" spans="1:7" ht="18" customHeight="1">
      <c r="B1657" s="1962" t="s">
        <v>6331</v>
      </c>
      <c r="C1657" s="1754" t="s">
        <v>6255</v>
      </c>
      <c r="D1657" s="1979"/>
    </row>
    <row r="1658" spans="1:7">
      <c r="B1658" s="1961" t="s">
        <v>6334</v>
      </c>
      <c r="C1658" s="1754" t="s">
        <v>6256</v>
      </c>
      <c r="D1658" s="1979"/>
    </row>
    <row r="1659" spans="1:7">
      <c r="B1659" s="1961"/>
      <c r="D1659" s="1979"/>
    </row>
    <row r="1660" spans="1:7" ht="48.75" customHeight="1">
      <c r="B1660" s="1963"/>
      <c r="D1660" s="1979"/>
    </row>
    <row r="1661" spans="1:7">
      <c r="B1661" s="1964"/>
    </row>
    <row r="1662" spans="1:7">
      <c r="B1662" s="1963"/>
      <c r="D1662" s="1979"/>
    </row>
    <row r="1663" spans="1:7" ht="42.75" customHeight="1">
      <c r="B1663" s="1963"/>
      <c r="D1663" s="1979"/>
    </row>
    <row r="1664" spans="1:7">
      <c r="B1664" s="1963"/>
      <c r="D1664" s="1979"/>
    </row>
    <row r="1665" spans="2:4">
      <c r="B1665" s="1961"/>
      <c r="D1665" s="1979"/>
    </row>
    <row r="1666" spans="2:4">
      <c r="B1666" s="1965"/>
      <c r="D1666" s="1979"/>
    </row>
    <row r="1667" spans="2:4">
      <c r="B1667" s="1965"/>
      <c r="D1667" s="1979"/>
    </row>
    <row r="1668" spans="2:4">
      <c r="B1668" s="1965"/>
      <c r="D1668" s="1979"/>
    </row>
    <row r="1669" spans="2:4">
      <c r="B1669" s="1965"/>
      <c r="D1669" s="1979"/>
    </row>
    <row r="1670" spans="2:4">
      <c r="B1670" s="1965"/>
      <c r="D1670" s="1979"/>
    </row>
    <row r="1671" spans="2:4">
      <c r="B1671" s="1965"/>
      <c r="D1671" s="1979"/>
    </row>
    <row r="1672" spans="2:4" ht="22.5" customHeight="1"/>
    <row r="1673" spans="2:4" ht="30.75" customHeight="1">
      <c r="B1673" s="1965"/>
      <c r="D1673" s="1979"/>
    </row>
    <row r="1675" spans="2:4">
      <c r="B1675" s="1963"/>
      <c r="D1675" s="1979"/>
    </row>
    <row r="1677" spans="2:4">
      <c r="B1677" s="1963"/>
      <c r="D1677" s="1979"/>
    </row>
    <row r="1678" spans="2:4">
      <c r="B1678" s="1963"/>
    </row>
    <row r="1679" spans="2:4" ht="33" customHeight="1">
      <c r="B1679" s="1965"/>
      <c r="D1679" s="1979"/>
    </row>
    <row r="1681" spans="2:4">
      <c r="B1681" s="1961"/>
      <c r="D1681" s="1979"/>
    </row>
  </sheetData>
  <autoFilter ref="A4:L1508"/>
  <mergeCells count="31">
    <mergeCell ref="F1590:F1591"/>
    <mergeCell ref="G1590:G1591"/>
    <mergeCell ref="A1654:E1654"/>
    <mergeCell ref="H1331:I1331"/>
    <mergeCell ref="H1332:I1332"/>
    <mergeCell ref="H1333:I1333"/>
    <mergeCell ref="H1334:I1334"/>
    <mergeCell ref="B1526:C1526"/>
    <mergeCell ref="B1608:D1608"/>
    <mergeCell ref="B1609:D1609"/>
    <mergeCell ref="B1617:D1617"/>
    <mergeCell ref="B1626:D1626"/>
    <mergeCell ref="B1634:D1634"/>
    <mergeCell ref="B1640:D1640"/>
    <mergeCell ref="B1643:D1643"/>
    <mergeCell ref="A2:D2"/>
    <mergeCell ref="A3:D3"/>
    <mergeCell ref="B1491:D1491"/>
    <mergeCell ref="A1655:G1655"/>
    <mergeCell ref="A1650:D1650"/>
    <mergeCell ref="A1651:D1651"/>
    <mergeCell ref="A1653:G1653"/>
    <mergeCell ref="B1538:E1538"/>
    <mergeCell ref="B1574:C1574"/>
    <mergeCell ref="F1538:G1538"/>
    <mergeCell ref="B1587:G1587"/>
    <mergeCell ref="C1590:C1591"/>
    <mergeCell ref="B1590:B1591"/>
    <mergeCell ref="A1590:A1591"/>
    <mergeCell ref="E1590:E1591"/>
    <mergeCell ref="B1585:G1585"/>
  </mergeCells>
  <pageMargins left="0.25" right="0.25" top="0.75" bottom="0.75" header="0.3" footer="0.3"/>
  <pageSetup paperSize="9" scale="75" fitToHeight="0" orientation="portrait" r:id="rId1"/>
  <rowBreaks count="5" manualBreakCount="5">
    <brk id="587" max="6" man="1"/>
    <brk id="633" max="6" man="1"/>
    <brk id="1594" max="6" man="1"/>
    <brk id="1620" max="6" man="1"/>
    <brk id="1647" max="6"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95"/>
  <sheetViews>
    <sheetView workbookViewId="0">
      <selection activeCell="G23" sqref="G23"/>
    </sheetView>
  </sheetViews>
  <sheetFormatPr defaultRowHeight="15.75"/>
  <cols>
    <col min="1" max="1" width="5.28515625" style="1612" customWidth="1"/>
    <col min="2" max="2" width="17" style="1611" customWidth="1"/>
    <col min="3" max="3" width="14.85546875" style="1635" customWidth="1"/>
    <col min="4" max="4" width="6.5703125" style="1611" customWidth="1"/>
    <col min="5" max="6" width="8.7109375" style="1611" customWidth="1"/>
    <col min="7" max="7" width="12.5703125" style="1611" customWidth="1"/>
    <col min="8" max="8" width="13.85546875" style="1615" customWidth="1"/>
    <col min="9" max="9" width="15.5703125" style="1615" customWidth="1"/>
    <col min="10" max="10" width="7.5703125" style="1616" customWidth="1"/>
    <col min="11" max="11" width="12.5703125" style="1615" customWidth="1"/>
    <col min="12" max="12" width="13" style="1615" customWidth="1"/>
    <col min="13" max="13" width="11.5703125" style="1611" customWidth="1"/>
    <col min="14" max="14" width="15.7109375" style="1641" customWidth="1"/>
    <col min="15" max="255" width="9.140625" style="1611"/>
    <col min="256" max="256" width="5.28515625" style="1611" customWidth="1"/>
    <col min="257" max="257" width="34" style="1611" customWidth="1"/>
    <col min="258" max="258" width="29.140625" style="1611" customWidth="1"/>
    <col min="259" max="259" width="10.140625" style="1611" customWidth="1"/>
    <col min="260" max="260" width="11.28515625" style="1611" customWidth="1"/>
    <col min="261" max="261" width="10.85546875" style="1611" customWidth="1"/>
    <col min="262" max="263" width="12.5703125" style="1611" customWidth="1"/>
    <col min="264" max="264" width="15.5703125" style="1611" customWidth="1"/>
    <col min="265" max="266" width="12.5703125" style="1611" customWidth="1"/>
    <col min="267" max="267" width="15.85546875" style="1611" customWidth="1"/>
    <col min="268" max="268" width="11.5703125" style="1611" customWidth="1"/>
    <col min="269" max="269" width="15.7109375" style="1611" customWidth="1"/>
    <col min="270" max="270" width="31" style="1611" customWidth="1"/>
    <col min="271" max="511" width="9.140625" style="1611"/>
    <col min="512" max="512" width="5.28515625" style="1611" customWidth="1"/>
    <col min="513" max="513" width="34" style="1611" customWidth="1"/>
    <col min="514" max="514" width="29.140625" style="1611" customWidth="1"/>
    <col min="515" max="515" width="10.140625" style="1611" customWidth="1"/>
    <col min="516" max="516" width="11.28515625" style="1611" customWidth="1"/>
    <col min="517" max="517" width="10.85546875" style="1611" customWidth="1"/>
    <col min="518" max="519" width="12.5703125" style="1611" customWidth="1"/>
    <col min="520" max="520" width="15.5703125" style="1611" customWidth="1"/>
    <col min="521" max="522" width="12.5703125" style="1611" customWidth="1"/>
    <col min="523" max="523" width="15.85546875" style="1611" customWidth="1"/>
    <col min="524" max="524" width="11.5703125" style="1611" customWidth="1"/>
    <col min="525" max="525" width="15.7109375" style="1611" customWidth="1"/>
    <col min="526" max="526" width="31" style="1611" customWidth="1"/>
    <col min="527" max="767" width="9.140625" style="1611"/>
    <col min="768" max="768" width="5.28515625" style="1611" customWidth="1"/>
    <col min="769" max="769" width="34" style="1611" customWidth="1"/>
    <col min="770" max="770" width="29.140625" style="1611" customWidth="1"/>
    <col min="771" max="771" width="10.140625" style="1611" customWidth="1"/>
    <col min="772" max="772" width="11.28515625" style="1611" customWidth="1"/>
    <col min="773" max="773" width="10.85546875" style="1611" customWidth="1"/>
    <col min="774" max="775" width="12.5703125" style="1611" customWidth="1"/>
    <col min="776" max="776" width="15.5703125" style="1611" customWidth="1"/>
    <col min="777" max="778" width="12.5703125" style="1611" customWidth="1"/>
    <col min="779" max="779" width="15.85546875" style="1611" customWidth="1"/>
    <col min="780" max="780" width="11.5703125" style="1611" customWidth="1"/>
    <col min="781" max="781" width="15.7109375" style="1611" customWidth="1"/>
    <col min="782" max="782" width="31" style="1611" customWidth="1"/>
    <col min="783" max="1023" width="9.140625" style="1611"/>
    <col min="1024" max="1024" width="5.28515625" style="1611" customWidth="1"/>
    <col min="1025" max="1025" width="34" style="1611" customWidth="1"/>
    <col min="1026" max="1026" width="29.140625" style="1611" customWidth="1"/>
    <col min="1027" max="1027" width="10.140625" style="1611" customWidth="1"/>
    <col min="1028" max="1028" width="11.28515625" style="1611" customWidth="1"/>
    <col min="1029" max="1029" width="10.85546875" style="1611" customWidth="1"/>
    <col min="1030" max="1031" width="12.5703125" style="1611" customWidth="1"/>
    <col min="1032" max="1032" width="15.5703125" style="1611" customWidth="1"/>
    <col min="1033" max="1034" width="12.5703125" style="1611" customWidth="1"/>
    <col min="1035" max="1035" width="15.85546875" style="1611" customWidth="1"/>
    <col min="1036" max="1036" width="11.5703125" style="1611" customWidth="1"/>
    <col min="1037" max="1037" width="15.7109375" style="1611" customWidth="1"/>
    <col min="1038" max="1038" width="31" style="1611" customWidth="1"/>
    <col min="1039" max="1279" width="9.140625" style="1611"/>
    <col min="1280" max="1280" width="5.28515625" style="1611" customWidth="1"/>
    <col min="1281" max="1281" width="34" style="1611" customWidth="1"/>
    <col min="1282" max="1282" width="29.140625" style="1611" customWidth="1"/>
    <col min="1283" max="1283" width="10.140625" style="1611" customWidth="1"/>
    <col min="1284" max="1284" width="11.28515625" style="1611" customWidth="1"/>
    <col min="1285" max="1285" width="10.85546875" style="1611" customWidth="1"/>
    <col min="1286" max="1287" width="12.5703125" style="1611" customWidth="1"/>
    <col min="1288" max="1288" width="15.5703125" style="1611" customWidth="1"/>
    <col min="1289" max="1290" width="12.5703125" style="1611" customWidth="1"/>
    <col min="1291" max="1291" width="15.85546875" style="1611" customWidth="1"/>
    <col min="1292" max="1292" width="11.5703125" style="1611" customWidth="1"/>
    <col min="1293" max="1293" width="15.7109375" style="1611" customWidth="1"/>
    <col min="1294" max="1294" width="31" style="1611" customWidth="1"/>
    <col min="1295" max="1535" width="9.140625" style="1611"/>
    <col min="1536" max="1536" width="5.28515625" style="1611" customWidth="1"/>
    <col min="1537" max="1537" width="34" style="1611" customWidth="1"/>
    <col min="1538" max="1538" width="29.140625" style="1611" customWidth="1"/>
    <col min="1539" max="1539" width="10.140625" style="1611" customWidth="1"/>
    <col min="1540" max="1540" width="11.28515625" style="1611" customWidth="1"/>
    <col min="1541" max="1541" width="10.85546875" style="1611" customWidth="1"/>
    <col min="1542" max="1543" width="12.5703125" style="1611" customWidth="1"/>
    <col min="1544" max="1544" width="15.5703125" style="1611" customWidth="1"/>
    <col min="1545" max="1546" width="12.5703125" style="1611" customWidth="1"/>
    <col min="1547" max="1547" width="15.85546875" style="1611" customWidth="1"/>
    <col min="1548" max="1548" width="11.5703125" style="1611" customWidth="1"/>
    <col min="1549" max="1549" width="15.7109375" style="1611" customWidth="1"/>
    <col min="1550" max="1550" width="31" style="1611" customWidth="1"/>
    <col min="1551" max="1791" width="9.140625" style="1611"/>
    <col min="1792" max="1792" width="5.28515625" style="1611" customWidth="1"/>
    <col min="1793" max="1793" width="34" style="1611" customWidth="1"/>
    <col min="1794" max="1794" width="29.140625" style="1611" customWidth="1"/>
    <col min="1795" max="1795" width="10.140625" style="1611" customWidth="1"/>
    <col min="1796" max="1796" width="11.28515625" style="1611" customWidth="1"/>
    <col min="1797" max="1797" width="10.85546875" style="1611" customWidth="1"/>
    <col min="1798" max="1799" width="12.5703125" style="1611" customWidth="1"/>
    <col min="1800" max="1800" width="15.5703125" style="1611" customWidth="1"/>
    <col min="1801" max="1802" width="12.5703125" style="1611" customWidth="1"/>
    <col min="1803" max="1803" width="15.85546875" style="1611" customWidth="1"/>
    <col min="1804" max="1804" width="11.5703125" style="1611" customWidth="1"/>
    <col min="1805" max="1805" width="15.7109375" style="1611" customWidth="1"/>
    <col min="1806" max="1806" width="31" style="1611" customWidth="1"/>
    <col min="1807" max="2047" width="9.140625" style="1611"/>
    <col min="2048" max="2048" width="5.28515625" style="1611" customWidth="1"/>
    <col min="2049" max="2049" width="34" style="1611" customWidth="1"/>
    <col min="2050" max="2050" width="29.140625" style="1611" customWidth="1"/>
    <col min="2051" max="2051" width="10.140625" style="1611" customWidth="1"/>
    <col min="2052" max="2052" width="11.28515625" style="1611" customWidth="1"/>
    <col min="2053" max="2053" width="10.85546875" style="1611" customWidth="1"/>
    <col min="2054" max="2055" width="12.5703125" style="1611" customWidth="1"/>
    <col min="2056" max="2056" width="15.5703125" style="1611" customWidth="1"/>
    <col min="2057" max="2058" width="12.5703125" style="1611" customWidth="1"/>
    <col min="2059" max="2059" width="15.85546875" style="1611" customWidth="1"/>
    <col min="2060" max="2060" width="11.5703125" style="1611" customWidth="1"/>
    <col min="2061" max="2061" width="15.7109375" style="1611" customWidth="1"/>
    <col min="2062" max="2062" width="31" style="1611" customWidth="1"/>
    <col min="2063" max="2303" width="9.140625" style="1611"/>
    <col min="2304" max="2304" width="5.28515625" style="1611" customWidth="1"/>
    <col min="2305" max="2305" width="34" style="1611" customWidth="1"/>
    <col min="2306" max="2306" width="29.140625" style="1611" customWidth="1"/>
    <col min="2307" max="2307" width="10.140625" style="1611" customWidth="1"/>
    <col min="2308" max="2308" width="11.28515625" style="1611" customWidth="1"/>
    <col min="2309" max="2309" width="10.85546875" style="1611" customWidth="1"/>
    <col min="2310" max="2311" width="12.5703125" style="1611" customWidth="1"/>
    <col min="2312" max="2312" width="15.5703125" style="1611" customWidth="1"/>
    <col min="2313" max="2314" width="12.5703125" style="1611" customWidth="1"/>
    <col min="2315" max="2315" width="15.85546875" style="1611" customWidth="1"/>
    <col min="2316" max="2316" width="11.5703125" style="1611" customWidth="1"/>
    <col min="2317" max="2317" width="15.7109375" style="1611" customWidth="1"/>
    <col min="2318" max="2318" width="31" style="1611" customWidth="1"/>
    <col min="2319" max="2559" width="9.140625" style="1611"/>
    <col min="2560" max="2560" width="5.28515625" style="1611" customWidth="1"/>
    <col min="2561" max="2561" width="34" style="1611" customWidth="1"/>
    <col min="2562" max="2562" width="29.140625" style="1611" customWidth="1"/>
    <col min="2563" max="2563" width="10.140625" style="1611" customWidth="1"/>
    <col min="2564" max="2564" width="11.28515625" style="1611" customWidth="1"/>
    <col min="2565" max="2565" width="10.85546875" style="1611" customWidth="1"/>
    <col min="2566" max="2567" width="12.5703125" style="1611" customWidth="1"/>
    <col min="2568" max="2568" width="15.5703125" style="1611" customWidth="1"/>
    <col min="2569" max="2570" width="12.5703125" style="1611" customWidth="1"/>
    <col min="2571" max="2571" width="15.85546875" style="1611" customWidth="1"/>
    <col min="2572" max="2572" width="11.5703125" style="1611" customWidth="1"/>
    <col min="2573" max="2573" width="15.7109375" style="1611" customWidth="1"/>
    <col min="2574" max="2574" width="31" style="1611" customWidth="1"/>
    <col min="2575" max="2815" width="9.140625" style="1611"/>
    <col min="2816" max="2816" width="5.28515625" style="1611" customWidth="1"/>
    <col min="2817" max="2817" width="34" style="1611" customWidth="1"/>
    <col min="2818" max="2818" width="29.140625" style="1611" customWidth="1"/>
    <col min="2819" max="2819" width="10.140625" style="1611" customWidth="1"/>
    <col min="2820" max="2820" width="11.28515625" style="1611" customWidth="1"/>
    <col min="2821" max="2821" width="10.85546875" style="1611" customWidth="1"/>
    <col min="2822" max="2823" width="12.5703125" style="1611" customWidth="1"/>
    <col min="2824" max="2824" width="15.5703125" style="1611" customWidth="1"/>
    <col min="2825" max="2826" width="12.5703125" style="1611" customWidth="1"/>
    <col min="2827" max="2827" width="15.85546875" style="1611" customWidth="1"/>
    <col min="2828" max="2828" width="11.5703125" style="1611" customWidth="1"/>
    <col min="2829" max="2829" width="15.7109375" style="1611" customWidth="1"/>
    <col min="2830" max="2830" width="31" style="1611" customWidth="1"/>
    <col min="2831" max="3071" width="9.140625" style="1611"/>
    <col min="3072" max="3072" width="5.28515625" style="1611" customWidth="1"/>
    <col min="3073" max="3073" width="34" style="1611" customWidth="1"/>
    <col min="3074" max="3074" width="29.140625" style="1611" customWidth="1"/>
    <col min="3075" max="3075" width="10.140625" style="1611" customWidth="1"/>
    <col min="3076" max="3076" width="11.28515625" style="1611" customWidth="1"/>
    <col min="3077" max="3077" width="10.85546875" style="1611" customWidth="1"/>
    <col min="3078" max="3079" width="12.5703125" style="1611" customWidth="1"/>
    <col min="3080" max="3080" width="15.5703125" style="1611" customWidth="1"/>
    <col min="3081" max="3082" width="12.5703125" style="1611" customWidth="1"/>
    <col min="3083" max="3083" width="15.85546875" style="1611" customWidth="1"/>
    <col min="3084" max="3084" width="11.5703125" style="1611" customWidth="1"/>
    <col min="3085" max="3085" width="15.7109375" style="1611" customWidth="1"/>
    <col min="3086" max="3086" width="31" style="1611" customWidth="1"/>
    <col min="3087" max="3327" width="9.140625" style="1611"/>
    <col min="3328" max="3328" width="5.28515625" style="1611" customWidth="1"/>
    <col min="3329" max="3329" width="34" style="1611" customWidth="1"/>
    <col min="3330" max="3330" width="29.140625" style="1611" customWidth="1"/>
    <col min="3331" max="3331" width="10.140625" style="1611" customWidth="1"/>
    <col min="3332" max="3332" width="11.28515625" style="1611" customWidth="1"/>
    <col min="3333" max="3333" width="10.85546875" style="1611" customWidth="1"/>
    <col min="3334" max="3335" width="12.5703125" style="1611" customWidth="1"/>
    <col min="3336" max="3336" width="15.5703125" style="1611" customWidth="1"/>
    <col min="3337" max="3338" width="12.5703125" style="1611" customWidth="1"/>
    <col min="3339" max="3339" width="15.85546875" style="1611" customWidth="1"/>
    <col min="3340" max="3340" width="11.5703125" style="1611" customWidth="1"/>
    <col min="3341" max="3341" width="15.7109375" style="1611" customWidth="1"/>
    <col min="3342" max="3342" width="31" style="1611" customWidth="1"/>
    <col min="3343" max="3583" width="9.140625" style="1611"/>
    <col min="3584" max="3584" width="5.28515625" style="1611" customWidth="1"/>
    <col min="3585" max="3585" width="34" style="1611" customWidth="1"/>
    <col min="3586" max="3586" width="29.140625" style="1611" customWidth="1"/>
    <col min="3587" max="3587" width="10.140625" style="1611" customWidth="1"/>
    <col min="3588" max="3588" width="11.28515625" style="1611" customWidth="1"/>
    <col min="3589" max="3589" width="10.85546875" style="1611" customWidth="1"/>
    <col min="3590" max="3591" width="12.5703125" style="1611" customWidth="1"/>
    <col min="3592" max="3592" width="15.5703125" style="1611" customWidth="1"/>
    <col min="3593" max="3594" width="12.5703125" style="1611" customWidth="1"/>
    <col min="3595" max="3595" width="15.85546875" style="1611" customWidth="1"/>
    <col min="3596" max="3596" width="11.5703125" style="1611" customWidth="1"/>
    <col min="3597" max="3597" width="15.7109375" style="1611" customWidth="1"/>
    <col min="3598" max="3598" width="31" style="1611" customWidth="1"/>
    <col min="3599" max="3839" width="9.140625" style="1611"/>
    <col min="3840" max="3840" width="5.28515625" style="1611" customWidth="1"/>
    <col min="3841" max="3841" width="34" style="1611" customWidth="1"/>
    <col min="3842" max="3842" width="29.140625" style="1611" customWidth="1"/>
    <col min="3843" max="3843" width="10.140625" style="1611" customWidth="1"/>
    <col min="3844" max="3844" width="11.28515625" style="1611" customWidth="1"/>
    <col min="3845" max="3845" width="10.85546875" style="1611" customWidth="1"/>
    <col min="3846" max="3847" width="12.5703125" style="1611" customWidth="1"/>
    <col min="3848" max="3848" width="15.5703125" style="1611" customWidth="1"/>
    <col min="3849" max="3850" width="12.5703125" style="1611" customWidth="1"/>
    <col min="3851" max="3851" width="15.85546875" style="1611" customWidth="1"/>
    <col min="3852" max="3852" width="11.5703125" style="1611" customWidth="1"/>
    <col min="3853" max="3853" width="15.7109375" style="1611" customWidth="1"/>
    <col min="3854" max="3854" width="31" style="1611" customWidth="1"/>
    <col min="3855" max="4095" width="9.140625" style="1611"/>
    <col min="4096" max="4096" width="5.28515625" style="1611" customWidth="1"/>
    <col min="4097" max="4097" width="34" style="1611" customWidth="1"/>
    <col min="4098" max="4098" width="29.140625" style="1611" customWidth="1"/>
    <col min="4099" max="4099" width="10.140625" style="1611" customWidth="1"/>
    <col min="4100" max="4100" width="11.28515625" style="1611" customWidth="1"/>
    <col min="4101" max="4101" width="10.85546875" style="1611" customWidth="1"/>
    <col min="4102" max="4103" width="12.5703125" style="1611" customWidth="1"/>
    <col min="4104" max="4104" width="15.5703125" style="1611" customWidth="1"/>
    <col min="4105" max="4106" width="12.5703125" style="1611" customWidth="1"/>
    <col min="4107" max="4107" width="15.85546875" style="1611" customWidth="1"/>
    <col min="4108" max="4108" width="11.5703125" style="1611" customWidth="1"/>
    <col min="4109" max="4109" width="15.7109375" style="1611" customWidth="1"/>
    <col min="4110" max="4110" width="31" style="1611" customWidth="1"/>
    <col min="4111" max="4351" width="9.140625" style="1611"/>
    <col min="4352" max="4352" width="5.28515625" style="1611" customWidth="1"/>
    <col min="4353" max="4353" width="34" style="1611" customWidth="1"/>
    <col min="4354" max="4354" width="29.140625" style="1611" customWidth="1"/>
    <col min="4355" max="4355" width="10.140625" style="1611" customWidth="1"/>
    <col min="4356" max="4356" width="11.28515625" style="1611" customWidth="1"/>
    <col min="4357" max="4357" width="10.85546875" style="1611" customWidth="1"/>
    <col min="4358" max="4359" width="12.5703125" style="1611" customWidth="1"/>
    <col min="4360" max="4360" width="15.5703125" style="1611" customWidth="1"/>
    <col min="4361" max="4362" width="12.5703125" style="1611" customWidth="1"/>
    <col min="4363" max="4363" width="15.85546875" style="1611" customWidth="1"/>
    <col min="4364" max="4364" width="11.5703125" style="1611" customWidth="1"/>
    <col min="4365" max="4365" width="15.7109375" style="1611" customWidth="1"/>
    <col min="4366" max="4366" width="31" style="1611" customWidth="1"/>
    <col min="4367" max="4607" width="9.140625" style="1611"/>
    <col min="4608" max="4608" width="5.28515625" style="1611" customWidth="1"/>
    <col min="4609" max="4609" width="34" style="1611" customWidth="1"/>
    <col min="4610" max="4610" width="29.140625" style="1611" customWidth="1"/>
    <col min="4611" max="4611" width="10.140625" style="1611" customWidth="1"/>
    <col min="4612" max="4612" width="11.28515625" style="1611" customWidth="1"/>
    <col min="4613" max="4613" width="10.85546875" style="1611" customWidth="1"/>
    <col min="4614" max="4615" width="12.5703125" style="1611" customWidth="1"/>
    <col min="4616" max="4616" width="15.5703125" style="1611" customWidth="1"/>
    <col min="4617" max="4618" width="12.5703125" style="1611" customWidth="1"/>
    <col min="4619" max="4619" width="15.85546875" style="1611" customWidth="1"/>
    <col min="4620" max="4620" width="11.5703125" style="1611" customWidth="1"/>
    <col min="4621" max="4621" width="15.7109375" style="1611" customWidth="1"/>
    <col min="4622" max="4622" width="31" style="1611" customWidth="1"/>
    <col min="4623" max="4863" width="9.140625" style="1611"/>
    <col min="4864" max="4864" width="5.28515625" style="1611" customWidth="1"/>
    <col min="4865" max="4865" width="34" style="1611" customWidth="1"/>
    <col min="4866" max="4866" width="29.140625" style="1611" customWidth="1"/>
    <col min="4867" max="4867" width="10.140625" style="1611" customWidth="1"/>
    <col min="4868" max="4868" width="11.28515625" style="1611" customWidth="1"/>
    <col min="4869" max="4869" width="10.85546875" style="1611" customWidth="1"/>
    <col min="4870" max="4871" width="12.5703125" style="1611" customWidth="1"/>
    <col min="4872" max="4872" width="15.5703125" style="1611" customWidth="1"/>
    <col min="4873" max="4874" width="12.5703125" style="1611" customWidth="1"/>
    <col min="4875" max="4875" width="15.85546875" style="1611" customWidth="1"/>
    <col min="4876" max="4876" width="11.5703125" style="1611" customWidth="1"/>
    <col min="4877" max="4877" width="15.7109375" style="1611" customWidth="1"/>
    <col min="4878" max="4878" width="31" style="1611" customWidth="1"/>
    <col min="4879" max="5119" width="9.140625" style="1611"/>
    <col min="5120" max="5120" width="5.28515625" style="1611" customWidth="1"/>
    <col min="5121" max="5121" width="34" style="1611" customWidth="1"/>
    <col min="5122" max="5122" width="29.140625" style="1611" customWidth="1"/>
    <col min="5123" max="5123" width="10.140625" style="1611" customWidth="1"/>
    <col min="5124" max="5124" width="11.28515625" style="1611" customWidth="1"/>
    <col min="5125" max="5125" width="10.85546875" style="1611" customWidth="1"/>
    <col min="5126" max="5127" width="12.5703125" style="1611" customWidth="1"/>
    <col min="5128" max="5128" width="15.5703125" style="1611" customWidth="1"/>
    <col min="5129" max="5130" width="12.5703125" style="1611" customWidth="1"/>
    <col min="5131" max="5131" width="15.85546875" style="1611" customWidth="1"/>
    <col min="5132" max="5132" width="11.5703125" style="1611" customWidth="1"/>
    <col min="5133" max="5133" width="15.7109375" style="1611" customWidth="1"/>
    <col min="5134" max="5134" width="31" style="1611" customWidth="1"/>
    <col min="5135" max="5375" width="9.140625" style="1611"/>
    <col min="5376" max="5376" width="5.28515625" style="1611" customWidth="1"/>
    <col min="5377" max="5377" width="34" style="1611" customWidth="1"/>
    <col min="5378" max="5378" width="29.140625" style="1611" customWidth="1"/>
    <col min="5379" max="5379" width="10.140625" style="1611" customWidth="1"/>
    <col min="5380" max="5380" width="11.28515625" style="1611" customWidth="1"/>
    <col min="5381" max="5381" width="10.85546875" style="1611" customWidth="1"/>
    <col min="5382" max="5383" width="12.5703125" style="1611" customWidth="1"/>
    <col min="5384" max="5384" width="15.5703125" style="1611" customWidth="1"/>
    <col min="5385" max="5386" width="12.5703125" style="1611" customWidth="1"/>
    <col min="5387" max="5387" width="15.85546875" style="1611" customWidth="1"/>
    <col min="5388" max="5388" width="11.5703125" style="1611" customWidth="1"/>
    <col min="5389" max="5389" width="15.7109375" style="1611" customWidth="1"/>
    <col min="5390" max="5390" width="31" style="1611" customWidth="1"/>
    <col min="5391" max="5631" width="9.140625" style="1611"/>
    <col min="5632" max="5632" width="5.28515625" style="1611" customWidth="1"/>
    <col min="5633" max="5633" width="34" style="1611" customWidth="1"/>
    <col min="5634" max="5634" width="29.140625" style="1611" customWidth="1"/>
    <col min="5635" max="5635" width="10.140625" style="1611" customWidth="1"/>
    <col min="5636" max="5636" width="11.28515625" style="1611" customWidth="1"/>
    <col min="5637" max="5637" width="10.85546875" style="1611" customWidth="1"/>
    <col min="5638" max="5639" width="12.5703125" style="1611" customWidth="1"/>
    <col min="5640" max="5640" width="15.5703125" style="1611" customWidth="1"/>
    <col min="5641" max="5642" width="12.5703125" style="1611" customWidth="1"/>
    <col min="5643" max="5643" width="15.85546875" style="1611" customWidth="1"/>
    <col min="5644" max="5644" width="11.5703125" style="1611" customWidth="1"/>
    <col min="5645" max="5645" width="15.7109375" style="1611" customWidth="1"/>
    <col min="5646" max="5646" width="31" style="1611" customWidth="1"/>
    <col min="5647" max="5887" width="9.140625" style="1611"/>
    <col min="5888" max="5888" width="5.28515625" style="1611" customWidth="1"/>
    <col min="5889" max="5889" width="34" style="1611" customWidth="1"/>
    <col min="5890" max="5890" width="29.140625" style="1611" customWidth="1"/>
    <col min="5891" max="5891" width="10.140625" style="1611" customWidth="1"/>
    <col min="5892" max="5892" width="11.28515625" style="1611" customWidth="1"/>
    <col min="5893" max="5893" width="10.85546875" style="1611" customWidth="1"/>
    <col min="5894" max="5895" width="12.5703125" style="1611" customWidth="1"/>
    <col min="5896" max="5896" width="15.5703125" style="1611" customWidth="1"/>
    <col min="5897" max="5898" width="12.5703125" style="1611" customWidth="1"/>
    <col min="5899" max="5899" width="15.85546875" style="1611" customWidth="1"/>
    <col min="5900" max="5900" width="11.5703125" style="1611" customWidth="1"/>
    <col min="5901" max="5901" width="15.7109375" style="1611" customWidth="1"/>
    <col min="5902" max="5902" width="31" style="1611" customWidth="1"/>
    <col min="5903" max="6143" width="9.140625" style="1611"/>
    <col min="6144" max="6144" width="5.28515625" style="1611" customWidth="1"/>
    <col min="6145" max="6145" width="34" style="1611" customWidth="1"/>
    <col min="6146" max="6146" width="29.140625" style="1611" customWidth="1"/>
    <col min="6147" max="6147" width="10.140625" style="1611" customWidth="1"/>
    <col min="6148" max="6148" width="11.28515625" style="1611" customWidth="1"/>
    <col min="6149" max="6149" width="10.85546875" style="1611" customWidth="1"/>
    <col min="6150" max="6151" width="12.5703125" style="1611" customWidth="1"/>
    <col min="6152" max="6152" width="15.5703125" style="1611" customWidth="1"/>
    <col min="6153" max="6154" width="12.5703125" style="1611" customWidth="1"/>
    <col min="6155" max="6155" width="15.85546875" style="1611" customWidth="1"/>
    <col min="6156" max="6156" width="11.5703125" style="1611" customWidth="1"/>
    <col min="6157" max="6157" width="15.7109375" style="1611" customWidth="1"/>
    <col min="6158" max="6158" width="31" style="1611" customWidth="1"/>
    <col min="6159" max="6399" width="9.140625" style="1611"/>
    <col min="6400" max="6400" width="5.28515625" style="1611" customWidth="1"/>
    <col min="6401" max="6401" width="34" style="1611" customWidth="1"/>
    <col min="6402" max="6402" width="29.140625" style="1611" customWidth="1"/>
    <col min="6403" max="6403" width="10.140625" style="1611" customWidth="1"/>
    <col min="6404" max="6404" width="11.28515625" style="1611" customWidth="1"/>
    <col min="6405" max="6405" width="10.85546875" style="1611" customWidth="1"/>
    <col min="6406" max="6407" width="12.5703125" style="1611" customWidth="1"/>
    <col min="6408" max="6408" width="15.5703125" style="1611" customWidth="1"/>
    <col min="6409" max="6410" width="12.5703125" style="1611" customWidth="1"/>
    <col min="6411" max="6411" width="15.85546875" style="1611" customWidth="1"/>
    <col min="6412" max="6412" width="11.5703125" style="1611" customWidth="1"/>
    <col min="6413" max="6413" width="15.7109375" style="1611" customWidth="1"/>
    <col min="6414" max="6414" width="31" style="1611" customWidth="1"/>
    <col min="6415" max="6655" width="9.140625" style="1611"/>
    <col min="6656" max="6656" width="5.28515625" style="1611" customWidth="1"/>
    <col min="6657" max="6657" width="34" style="1611" customWidth="1"/>
    <col min="6658" max="6658" width="29.140625" style="1611" customWidth="1"/>
    <col min="6659" max="6659" width="10.140625" style="1611" customWidth="1"/>
    <col min="6660" max="6660" width="11.28515625" style="1611" customWidth="1"/>
    <col min="6661" max="6661" width="10.85546875" style="1611" customWidth="1"/>
    <col min="6662" max="6663" width="12.5703125" style="1611" customWidth="1"/>
    <col min="6664" max="6664" width="15.5703125" style="1611" customWidth="1"/>
    <col min="6665" max="6666" width="12.5703125" style="1611" customWidth="1"/>
    <col min="6667" max="6667" width="15.85546875" style="1611" customWidth="1"/>
    <col min="6668" max="6668" width="11.5703125" style="1611" customWidth="1"/>
    <col min="6669" max="6669" width="15.7109375" style="1611" customWidth="1"/>
    <col min="6670" max="6670" width="31" style="1611" customWidth="1"/>
    <col min="6671" max="6911" width="9.140625" style="1611"/>
    <col min="6912" max="6912" width="5.28515625" style="1611" customWidth="1"/>
    <col min="6913" max="6913" width="34" style="1611" customWidth="1"/>
    <col min="6914" max="6914" width="29.140625" style="1611" customWidth="1"/>
    <col min="6915" max="6915" width="10.140625" style="1611" customWidth="1"/>
    <col min="6916" max="6916" width="11.28515625" style="1611" customWidth="1"/>
    <col min="6917" max="6917" width="10.85546875" style="1611" customWidth="1"/>
    <col min="6918" max="6919" width="12.5703125" style="1611" customWidth="1"/>
    <col min="6920" max="6920" width="15.5703125" style="1611" customWidth="1"/>
    <col min="6921" max="6922" width="12.5703125" style="1611" customWidth="1"/>
    <col min="6923" max="6923" width="15.85546875" style="1611" customWidth="1"/>
    <col min="6924" max="6924" width="11.5703125" style="1611" customWidth="1"/>
    <col min="6925" max="6925" width="15.7109375" style="1611" customWidth="1"/>
    <col min="6926" max="6926" width="31" style="1611" customWidth="1"/>
    <col min="6927" max="7167" width="9.140625" style="1611"/>
    <col min="7168" max="7168" width="5.28515625" style="1611" customWidth="1"/>
    <col min="7169" max="7169" width="34" style="1611" customWidth="1"/>
    <col min="7170" max="7170" width="29.140625" style="1611" customWidth="1"/>
    <col min="7171" max="7171" width="10.140625" style="1611" customWidth="1"/>
    <col min="7172" max="7172" width="11.28515625" style="1611" customWidth="1"/>
    <col min="7173" max="7173" width="10.85546875" style="1611" customWidth="1"/>
    <col min="7174" max="7175" width="12.5703125" style="1611" customWidth="1"/>
    <col min="7176" max="7176" width="15.5703125" style="1611" customWidth="1"/>
    <col min="7177" max="7178" width="12.5703125" style="1611" customWidth="1"/>
    <col min="7179" max="7179" width="15.85546875" style="1611" customWidth="1"/>
    <col min="7180" max="7180" width="11.5703125" style="1611" customWidth="1"/>
    <col min="7181" max="7181" width="15.7109375" style="1611" customWidth="1"/>
    <col min="7182" max="7182" width="31" style="1611" customWidth="1"/>
    <col min="7183" max="7423" width="9.140625" style="1611"/>
    <col min="7424" max="7424" width="5.28515625" style="1611" customWidth="1"/>
    <col min="7425" max="7425" width="34" style="1611" customWidth="1"/>
    <col min="7426" max="7426" width="29.140625" style="1611" customWidth="1"/>
    <col min="7427" max="7427" width="10.140625" style="1611" customWidth="1"/>
    <col min="7428" max="7428" width="11.28515625" style="1611" customWidth="1"/>
    <col min="7429" max="7429" width="10.85546875" style="1611" customWidth="1"/>
    <col min="7430" max="7431" width="12.5703125" style="1611" customWidth="1"/>
    <col min="7432" max="7432" width="15.5703125" style="1611" customWidth="1"/>
    <col min="7433" max="7434" width="12.5703125" style="1611" customWidth="1"/>
    <col min="7435" max="7435" width="15.85546875" style="1611" customWidth="1"/>
    <col min="7436" max="7436" width="11.5703125" style="1611" customWidth="1"/>
    <col min="7437" max="7437" width="15.7109375" style="1611" customWidth="1"/>
    <col min="7438" max="7438" width="31" style="1611" customWidth="1"/>
    <col min="7439" max="7679" width="9.140625" style="1611"/>
    <col min="7680" max="7680" width="5.28515625" style="1611" customWidth="1"/>
    <col min="7681" max="7681" width="34" style="1611" customWidth="1"/>
    <col min="7682" max="7682" width="29.140625" style="1611" customWidth="1"/>
    <col min="7683" max="7683" width="10.140625" style="1611" customWidth="1"/>
    <col min="7684" max="7684" width="11.28515625" style="1611" customWidth="1"/>
    <col min="7685" max="7685" width="10.85546875" style="1611" customWidth="1"/>
    <col min="7686" max="7687" width="12.5703125" style="1611" customWidth="1"/>
    <col min="7688" max="7688" width="15.5703125" style="1611" customWidth="1"/>
    <col min="7689" max="7690" width="12.5703125" style="1611" customWidth="1"/>
    <col min="7691" max="7691" width="15.85546875" style="1611" customWidth="1"/>
    <col min="7692" max="7692" width="11.5703125" style="1611" customWidth="1"/>
    <col min="7693" max="7693" width="15.7109375" style="1611" customWidth="1"/>
    <col min="7694" max="7694" width="31" style="1611" customWidth="1"/>
    <col min="7695" max="7935" width="9.140625" style="1611"/>
    <col min="7936" max="7936" width="5.28515625" style="1611" customWidth="1"/>
    <col min="7937" max="7937" width="34" style="1611" customWidth="1"/>
    <col min="7938" max="7938" width="29.140625" style="1611" customWidth="1"/>
    <col min="7939" max="7939" width="10.140625" style="1611" customWidth="1"/>
    <col min="7940" max="7940" width="11.28515625" style="1611" customWidth="1"/>
    <col min="7941" max="7941" width="10.85546875" style="1611" customWidth="1"/>
    <col min="7942" max="7943" width="12.5703125" style="1611" customWidth="1"/>
    <col min="7944" max="7944" width="15.5703125" style="1611" customWidth="1"/>
    <col min="7945" max="7946" width="12.5703125" style="1611" customWidth="1"/>
    <col min="7947" max="7947" width="15.85546875" style="1611" customWidth="1"/>
    <col min="7948" max="7948" width="11.5703125" style="1611" customWidth="1"/>
    <col min="7949" max="7949" width="15.7109375" style="1611" customWidth="1"/>
    <col min="7950" max="7950" width="31" style="1611" customWidth="1"/>
    <col min="7951" max="8191" width="9.140625" style="1611"/>
    <col min="8192" max="8192" width="5.28515625" style="1611" customWidth="1"/>
    <col min="8193" max="8193" width="34" style="1611" customWidth="1"/>
    <col min="8194" max="8194" width="29.140625" style="1611" customWidth="1"/>
    <col min="8195" max="8195" width="10.140625" style="1611" customWidth="1"/>
    <col min="8196" max="8196" width="11.28515625" style="1611" customWidth="1"/>
    <col min="8197" max="8197" width="10.85546875" style="1611" customWidth="1"/>
    <col min="8198" max="8199" width="12.5703125" style="1611" customWidth="1"/>
    <col min="8200" max="8200" width="15.5703125" style="1611" customWidth="1"/>
    <col min="8201" max="8202" width="12.5703125" style="1611" customWidth="1"/>
    <col min="8203" max="8203" width="15.85546875" style="1611" customWidth="1"/>
    <col min="8204" max="8204" width="11.5703125" style="1611" customWidth="1"/>
    <col min="8205" max="8205" width="15.7109375" style="1611" customWidth="1"/>
    <col min="8206" max="8206" width="31" style="1611" customWidth="1"/>
    <col min="8207" max="8447" width="9.140625" style="1611"/>
    <col min="8448" max="8448" width="5.28515625" style="1611" customWidth="1"/>
    <col min="8449" max="8449" width="34" style="1611" customWidth="1"/>
    <col min="8450" max="8450" width="29.140625" style="1611" customWidth="1"/>
    <col min="8451" max="8451" width="10.140625" style="1611" customWidth="1"/>
    <col min="8452" max="8452" width="11.28515625" style="1611" customWidth="1"/>
    <col min="8453" max="8453" width="10.85546875" style="1611" customWidth="1"/>
    <col min="8454" max="8455" width="12.5703125" style="1611" customWidth="1"/>
    <col min="8456" max="8456" width="15.5703125" style="1611" customWidth="1"/>
    <col min="8457" max="8458" width="12.5703125" style="1611" customWidth="1"/>
    <col min="8459" max="8459" width="15.85546875" style="1611" customWidth="1"/>
    <col min="8460" max="8460" width="11.5703125" style="1611" customWidth="1"/>
    <col min="8461" max="8461" width="15.7109375" style="1611" customWidth="1"/>
    <col min="8462" max="8462" width="31" style="1611" customWidth="1"/>
    <col min="8463" max="8703" width="9.140625" style="1611"/>
    <col min="8704" max="8704" width="5.28515625" style="1611" customWidth="1"/>
    <col min="8705" max="8705" width="34" style="1611" customWidth="1"/>
    <col min="8706" max="8706" width="29.140625" style="1611" customWidth="1"/>
    <col min="8707" max="8707" width="10.140625" style="1611" customWidth="1"/>
    <col min="8708" max="8708" width="11.28515625" style="1611" customWidth="1"/>
    <col min="8709" max="8709" width="10.85546875" style="1611" customWidth="1"/>
    <col min="8710" max="8711" width="12.5703125" style="1611" customWidth="1"/>
    <col min="8712" max="8712" width="15.5703125" style="1611" customWidth="1"/>
    <col min="8713" max="8714" width="12.5703125" style="1611" customWidth="1"/>
    <col min="8715" max="8715" width="15.85546875" style="1611" customWidth="1"/>
    <col min="8716" max="8716" width="11.5703125" style="1611" customWidth="1"/>
    <col min="8717" max="8717" width="15.7109375" style="1611" customWidth="1"/>
    <col min="8718" max="8718" width="31" style="1611" customWidth="1"/>
    <col min="8719" max="8959" width="9.140625" style="1611"/>
    <col min="8960" max="8960" width="5.28515625" style="1611" customWidth="1"/>
    <col min="8961" max="8961" width="34" style="1611" customWidth="1"/>
    <col min="8962" max="8962" width="29.140625" style="1611" customWidth="1"/>
    <col min="8963" max="8963" width="10.140625" style="1611" customWidth="1"/>
    <col min="8964" max="8964" width="11.28515625" style="1611" customWidth="1"/>
    <col min="8965" max="8965" width="10.85546875" style="1611" customWidth="1"/>
    <col min="8966" max="8967" width="12.5703125" style="1611" customWidth="1"/>
    <col min="8968" max="8968" width="15.5703125" style="1611" customWidth="1"/>
    <col min="8969" max="8970" width="12.5703125" style="1611" customWidth="1"/>
    <col min="8971" max="8971" width="15.85546875" style="1611" customWidth="1"/>
    <col min="8972" max="8972" width="11.5703125" style="1611" customWidth="1"/>
    <col min="8973" max="8973" width="15.7109375" style="1611" customWidth="1"/>
    <col min="8974" max="8974" width="31" style="1611" customWidth="1"/>
    <col min="8975" max="9215" width="9.140625" style="1611"/>
    <col min="9216" max="9216" width="5.28515625" style="1611" customWidth="1"/>
    <col min="9217" max="9217" width="34" style="1611" customWidth="1"/>
    <col min="9218" max="9218" width="29.140625" style="1611" customWidth="1"/>
    <col min="9219" max="9219" width="10.140625" style="1611" customWidth="1"/>
    <col min="9220" max="9220" width="11.28515625" style="1611" customWidth="1"/>
    <col min="9221" max="9221" width="10.85546875" style="1611" customWidth="1"/>
    <col min="9222" max="9223" width="12.5703125" style="1611" customWidth="1"/>
    <col min="9224" max="9224" width="15.5703125" style="1611" customWidth="1"/>
    <col min="9225" max="9226" width="12.5703125" style="1611" customWidth="1"/>
    <col min="9227" max="9227" width="15.85546875" style="1611" customWidth="1"/>
    <col min="9228" max="9228" width="11.5703125" style="1611" customWidth="1"/>
    <col min="9229" max="9229" width="15.7109375" style="1611" customWidth="1"/>
    <col min="9230" max="9230" width="31" style="1611" customWidth="1"/>
    <col min="9231" max="9471" width="9.140625" style="1611"/>
    <col min="9472" max="9472" width="5.28515625" style="1611" customWidth="1"/>
    <col min="9473" max="9473" width="34" style="1611" customWidth="1"/>
    <col min="9474" max="9474" width="29.140625" style="1611" customWidth="1"/>
    <col min="9475" max="9475" width="10.140625" style="1611" customWidth="1"/>
    <col min="9476" max="9476" width="11.28515625" style="1611" customWidth="1"/>
    <col min="9477" max="9477" width="10.85546875" style="1611" customWidth="1"/>
    <col min="9478" max="9479" width="12.5703125" style="1611" customWidth="1"/>
    <col min="9480" max="9480" width="15.5703125" style="1611" customWidth="1"/>
    <col min="9481" max="9482" width="12.5703125" style="1611" customWidth="1"/>
    <col min="9483" max="9483" width="15.85546875" style="1611" customWidth="1"/>
    <col min="9484" max="9484" width="11.5703125" style="1611" customWidth="1"/>
    <col min="9485" max="9485" width="15.7109375" style="1611" customWidth="1"/>
    <col min="9486" max="9486" width="31" style="1611" customWidth="1"/>
    <col min="9487" max="9727" width="9.140625" style="1611"/>
    <col min="9728" max="9728" width="5.28515625" style="1611" customWidth="1"/>
    <col min="9729" max="9729" width="34" style="1611" customWidth="1"/>
    <col min="9730" max="9730" width="29.140625" style="1611" customWidth="1"/>
    <col min="9731" max="9731" width="10.140625" style="1611" customWidth="1"/>
    <col min="9732" max="9732" width="11.28515625" style="1611" customWidth="1"/>
    <col min="9733" max="9733" width="10.85546875" style="1611" customWidth="1"/>
    <col min="9734" max="9735" width="12.5703125" style="1611" customWidth="1"/>
    <col min="9736" max="9736" width="15.5703125" style="1611" customWidth="1"/>
    <col min="9737" max="9738" width="12.5703125" style="1611" customWidth="1"/>
    <col min="9739" max="9739" width="15.85546875" style="1611" customWidth="1"/>
    <col min="9740" max="9740" width="11.5703125" style="1611" customWidth="1"/>
    <col min="9741" max="9741" width="15.7109375" style="1611" customWidth="1"/>
    <col min="9742" max="9742" width="31" style="1611" customWidth="1"/>
    <col min="9743" max="9983" width="9.140625" style="1611"/>
    <col min="9984" max="9984" width="5.28515625" style="1611" customWidth="1"/>
    <col min="9985" max="9985" width="34" style="1611" customWidth="1"/>
    <col min="9986" max="9986" width="29.140625" style="1611" customWidth="1"/>
    <col min="9987" max="9987" width="10.140625" style="1611" customWidth="1"/>
    <col min="9988" max="9988" width="11.28515625" style="1611" customWidth="1"/>
    <col min="9989" max="9989" width="10.85546875" style="1611" customWidth="1"/>
    <col min="9990" max="9991" width="12.5703125" style="1611" customWidth="1"/>
    <col min="9992" max="9992" width="15.5703125" style="1611" customWidth="1"/>
    <col min="9993" max="9994" width="12.5703125" style="1611" customWidth="1"/>
    <col min="9995" max="9995" width="15.85546875" style="1611" customWidth="1"/>
    <col min="9996" max="9996" width="11.5703125" style="1611" customWidth="1"/>
    <col min="9997" max="9997" width="15.7109375" style="1611" customWidth="1"/>
    <col min="9998" max="9998" width="31" style="1611" customWidth="1"/>
    <col min="9999" max="10239" width="9.140625" style="1611"/>
    <col min="10240" max="10240" width="5.28515625" style="1611" customWidth="1"/>
    <col min="10241" max="10241" width="34" style="1611" customWidth="1"/>
    <col min="10242" max="10242" width="29.140625" style="1611" customWidth="1"/>
    <col min="10243" max="10243" width="10.140625" style="1611" customWidth="1"/>
    <col min="10244" max="10244" width="11.28515625" style="1611" customWidth="1"/>
    <col min="10245" max="10245" width="10.85546875" style="1611" customWidth="1"/>
    <col min="10246" max="10247" width="12.5703125" style="1611" customWidth="1"/>
    <col min="10248" max="10248" width="15.5703125" style="1611" customWidth="1"/>
    <col min="10249" max="10250" width="12.5703125" style="1611" customWidth="1"/>
    <col min="10251" max="10251" width="15.85546875" style="1611" customWidth="1"/>
    <col min="10252" max="10252" width="11.5703125" style="1611" customWidth="1"/>
    <col min="10253" max="10253" width="15.7109375" style="1611" customWidth="1"/>
    <col min="10254" max="10254" width="31" style="1611" customWidth="1"/>
    <col min="10255" max="10495" width="9.140625" style="1611"/>
    <col min="10496" max="10496" width="5.28515625" style="1611" customWidth="1"/>
    <col min="10497" max="10497" width="34" style="1611" customWidth="1"/>
    <col min="10498" max="10498" width="29.140625" style="1611" customWidth="1"/>
    <col min="10499" max="10499" width="10.140625" style="1611" customWidth="1"/>
    <col min="10500" max="10500" width="11.28515625" style="1611" customWidth="1"/>
    <col min="10501" max="10501" width="10.85546875" style="1611" customWidth="1"/>
    <col min="10502" max="10503" width="12.5703125" style="1611" customWidth="1"/>
    <col min="10504" max="10504" width="15.5703125" style="1611" customWidth="1"/>
    <col min="10505" max="10506" width="12.5703125" style="1611" customWidth="1"/>
    <col min="10507" max="10507" width="15.85546875" style="1611" customWidth="1"/>
    <col min="10508" max="10508" width="11.5703125" style="1611" customWidth="1"/>
    <col min="10509" max="10509" width="15.7109375" style="1611" customWidth="1"/>
    <col min="10510" max="10510" width="31" style="1611" customWidth="1"/>
    <col min="10511" max="10751" width="9.140625" style="1611"/>
    <col min="10752" max="10752" width="5.28515625" style="1611" customWidth="1"/>
    <col min="10753" max="10753" width="34" style="1611" customWidth="1"/>
    <col min="10754" max="10754" width="29.140625" style="1611" customWidth="1"/>
    <col min="10755" max="10755" width="10.140625" style="1611" customWidth="1"/>
    <col min="10756" max="10756" width="11.28515625" style="1611" customWidth="1"/>
    <col min="10757" max="10757" width="10.85546875" style="1611" customWidth="1"/>
    <col min="10758" max="10759" width="12.5703125" style="1611" customWidth="1"/>
    <col min="10760" max="10760" width="15.5703125" style="1611" customWidth="1"/>
    <col min="10761" max="10762" width="12.5703125" style="1611" customWidth="1"/>
    <col min="10763" max="10763" width="15.85546875" style="1611" customWidth="1"/>
    <col min="10764" max="10764" width="11.5703125" style="1611" customWidth="1"/>
    <col min="10765" max="10765" width="15.7109375" style="1611" customWidth="1"/>
    <col min="10766" max="10766" width="31" style="1611" customWidth="1"/>
    <col min="10767" max="11007" width="9.140625" style="1611"/>
    <col min="11008" max="11008" width="5.28515625" style="1611" customWidth="1"/>
    <col min="11009" max="11009" width="34" style="1611" customWidth="1"/>
    <col min="11010" max="11010" width="29.140625" style="1611" customWidth="1"/>
    <col min="11011" max="11011" width="10.140625" style="1611" customWidth="1"/>
    <col min="11012" max="11012" width="11.28515625" style="1611" customWidth="1"/>
    <col min="11013" max="11013" width="10.85546875" style="1611" customWidth="1"/>
    <col min="11014" max="11015" width="12.5703125" style="1611" customWidth="1"/>
    <col min="11016" max="11016" width="15.5703125" style="1611" customWidth="1"/>
    <col min="11017" max="11018" width="12.5703125" style="1611" customWidth="1"/>
    <col min="11019" max="11019" width="15.85546875" style="1611" customWidth="1"/>
    <col min="11020" max="11020" width="11.5703125" style="1611" customWidth="1"/>
    <col min="11021" max="11021" width="15.7109375" style="1611" customWidth="1"/>
    <col min="11022" max="11022" width="31" style="1611" customWidth="1"/>
    <col min="11023" max="11263" width="9.140625" style="1611"/>
    <col min="11264" max="11264" width="5.28515625" style="1611" customWidth="1"/>
    <col min="11265" max="11265" width="34" style="1611" customWidth="1"/>
    <col min="11266" max="11266" width="29.140625" style="1611" customWidth="1"/>
    <col min="11267" max="11267" width="10.140625" style="1611" customWidth="1"/>
    <col min="11268" max="11268" width="11.28515625" style="1611" customWidth="1"/>
    <col min="11269" max="11269" width="10.85546875" style="1611" customWidth="1"/>
    <col min="11270" max="11271" width="12.5703125" style="1611" customWidth="1"/>
    <col min="11272" max="11272" width="15.5703125" style="1611" customWidth="1"/>
    <col min="11273" max="11274" width="12.5703125" style="1611" customWidth="1"/>
    <col min="11275" max="11275" width="15.85546875" style="1611" customWidth="1"/>
    <col min="11276" max="11276" width="11.5703125" style="1611" customWidth="1"/>
    <col min="11277" max="11277" width="15.7109375" style="1611" customWidth="1"/>
    <col min="11278" max="11278" width="31" style="1611" customWidth="1"/>
    <col min="11279" max="11519" width="9.140625" style="1611"/>
    <col min="11520" max="11520" width="5.28515625" style="1611" customWidth="1"/>
    <col min="11521" max="11521" width="34" style="1611" customWidth="1"/>
    <col min="11522" max="11522" width="29.140625" style="1611" customWidth="1"/>
    <col min="11523" max="11523" width="10.140625" style="1611" customWidth="1"/>
    <col min="11524" max="11524" width="11.28515625" style="1611" customWidth="1"/>
    <col min="11525" max="11525" width="10.85546875" style="1611" customWidth="1"/>
    <col min="11526" max="11527" width="12.5703125" style="1611" customWidth="1"/>
    <col min="11528" max="11528" width="15.5703125" style="1611" customWidth="1"/>
    <col min="11529" max="11530" width="12.5703125" style="1611" customWidth="1"/>
    <col min="11531" max="11531" width="15.85546875" style="1611" customWidth="1"/>
    <col min="11532" max="11532" width="11.5703125" style="1611" customWidth="1"/>
    <col min="11533" max="11533" width="15.7109375" style="1611" customWidth="1"/>
    <col min="11534" max="11534" width="31" style="1611" customWidth="1"/>
    <col min="11535" max="11775" width="9.140625" style="1611"/>
    <col min="11776" max="11776" width="5.28515625" style="1611" customWidth="1"/>
    <col min="11777" max="11777" width="34" style="1611" customWidth="1"/>
    <col min="11778" max="11778" width="29.140625" style="1611" customWidth="1"/>
    <col min="11779" max="11779" width="10.140625" style="1611" customWidth="1"/>
    <col min="11780" max="11780" width="11.28515625" style="1611" customWidth="1"/>
    <col min="11781" max="11781" width="10.85546875" style="1611" customWidth="1"/>
    <col min="11782" max="11783" width="12.5703125" style="1611" customWidth="1"/>
    <col min="11784" max="11784" width="15.5703125" style="1611" customWidth="1"/>
    <col min="11785" max="11786" width="12.5703125" style="1611" customWidth="1"/>
    <col min="11787" max="11787" width="15.85546875" style="1611" customWidth="1"/>
    <col min="11788" max="11788" width="11.5703125" style="1611" customWidth="1"/>
    <col min="11789" max="11789" width="15.7109375" style="1611" customWidth="1"/>
    <col min="11790" max="11790" width="31" style="1611" customWidth="1"/>
    <col min="11791" max="12031" width="9.140625" style="1611"/>
    <col min="12032" max="12032" width="5.28515625" style="1611" customWidth="1"/>
    <col min="12033" max="12033" width="34" style="1611" customWidth="1"/>
    <col min="12034" max="12034" width="29.140625" style="1611" customWidth="1"/>
    <col min="12035" max="12035" width="10.140625" style="1611" customWidth="1"/>
    <col min="12036" max="12036" width="11.28515625" style="1611" customWidth="1"/>
    <col min="12037" max="12037" width="10.85546875" style="1611" customWidth="1"/>
    <col min="12038" max="12039" width="12.5703125" style="1611" customWidth="1"/>
    <col min="12040" max="12040" width="15.5703125" style="1611" customWidth="1"/>
    <col min="12041" max="12042" width="12.5703125" style="1611" customWidth="1"/>
    <col min="12043" max="12043" width="15.85546875" style="1611" customWidth="1"/>
    <col min="12044" max="12044" width="11.5703125" style="1611" customWidth="1"/>
    <col min="12045" max="12045" width="15.7109375" style="1611" customWidth="1"/>
    <col min="12046" max="12046" width="31" style="1611" customWidth="1"/>
    <col min="12047" max="12287" width="9.140625" style="1611"/>
    <col min="12288" max="12288" width="5.28515625" style="1611" customWidth="1"/>
    <col min="12289" max="12289" width="34" style="1611" customWidth="1"/>
    <col min="12290" max="12290" width="29.140625" style="1611" customWidth="1"/>
    <col min="12291" max="12291" width="10.140625" style="1611" customWidth="1"/>
    <col min="12292" max="12292" width="11.28515625" style="1611" customWidth="1"/>
    <col min="12293" max="12293" width="10.85546875" style="1611" customWidth="1"/>
    <col min="12294" max="12295" width="12.5703125" style="1611" customWidth="1"/>
    <col min="12296" max="12296" width="15.5703125" style="1611" customWidth="1"/>
    <col min="12297" max="12298" width="12.5703125" style="1611" customWidth="1"/>
    <col min="12299" max="12299" width="15.85546875" style="1611" customWidth="1"/>
    <col min="12300" max="12300" width="11.5703125" style="1611" customWidth="1"/>
    <col min="12301" max="12301" width="15.7109375" style="1611" customWidth="1"/>
    <col min="12302" max="12302" width="31" style="1611" customWidth="1"/>
    <col min="12303" max="12543" width="9.140625" style="1611"/>
    <col min="12544" max="12544" width="5.28515625" style="1611" customWidth="1"/>
    <col min="12545" max="12545" width="34" style="1611" customWidth="1"/>
    <col min="12546" max="12546" width="29.140625" style="1611" customWidth="1"/>
    <col min="12547" max="12547" width="10.140625" style="1611" customWidth="1"/>
    <col min="12548" max="12548" width="11.28515625" style="1611" customWidth="1"/>
    <col min="12549" max="12549" width="10.85546875" style="1611" customWidth="1"/>
    <col min="12550" max="12551" width="12.5703125" style="1611" customWidth="1"/>
    <col min="12552" max="12552" width="15.5703125" style="1611" customWidth="1"/>
    <col min="12553" max="12554" width="12.5703125" style="1611" customWidth="1"/>
    <col min="12555" max="12555" width="15.85546875" style="1611" customWidth="1"/>
    <col min="12556" max="12556" width="11.5703125" style="1611" customWidth="1"/>
    <col min="12557" max="12557" width="15.7109375" style="1611" customWidth="1"/>
    <col min="12558" max="12558" width="31" style="1611" customWidth="1"/>
    <col min="12559" max="12799" width="9.140625" style="1611"/>
    <col min="12800" max="12800" width="5.28515625" style="1611" customWidth="1"/>
    <col min="12801" max="12801" width="34" style="1611" customWidth="1"/>
    <col min="12802" max="12802" width="29.140625" style="1611" customWidth="1"/>
    <col min="12803" max="12803" width="10.140625" style="1611" customWidth="1"/>
    <col min="12804" max="12804" width="11.28515625" style="1611" customWidth="1"/>
    <col min="12805" max="12805" width="10.85546875" style="1611" customWidth="1"/>
    <col min="12806" max="12807" width="12.5703125" style="1611" customWidth="1"/>
    <col min="12808" max="12808" width="15.5703125" style="1611" customWidth="1"/>
    <col min="12809" max="12810" width="12.5703125" style="1611" customWidth="1"/>
    <col min="12811" max="12811" width="15.85546875" style="1611" customWidth="1"/>
    <col min="12812" max="12812" width="11.5703125" style="1611" customWidth="1"/>
    <col min="12813" max="12813" width="15.7109375" style="1611" customWidth="1"/>
    <col min="12814" max="12814" width="31" style="1611" customWidth="1"/>
    <col min="12815" max="13055" width="9.140625" style="1611"/>
    <col min="13056" max="13056" width="5.28515625" style="1611" customWidth="1"/>
    <col min="13057" max="13057" width="34" style="1611" customWidth="1"/>
    <col min="13058" max="13058" width="29.140625" style="1611" customWidth="1"/>
    <col min="13059" max="13059" width="10.140625" style="1611" customWidth="1"/>
    <col min="13060" max="13060" width="11.28515625" style="1611" customWidth="1"/>
    <col min="13061" max="13061" width="10.85546875" style="1611" customWidth="1"/>
    <col min="13062" max="13063" width="12.5703125" style="1611" customWidth="1"/>
    <col min="13064" max="13064" width="15.5703125" style="1611" customWidth="1"/>
    <col min="13065" max="13066" width="12.5703125" style="1611" customWidth="1"/>
    <col min="13067" max="13067" width="15.85546875" style="1611" customWidth="1"/>
    <col min="13068" max="13068" width="11.5703125" style="1611" customWidth="1"/>
    <col min="13069" max="13069" width="15.7109375" style="1611" customWidth="1"/>
    <col min="13070" max="13070" width="31" style="1611" customWidth="1"/>
    <col min="13071" max="13311" width="9.140625" style="1611"/>
    <col min="13312" max="13312" width="5.28515625" style="1611" customWidth="1"/>
    <col min="13313" max="13313" width="34" style="1611" customWidth="1"/>
    <col min="13314" max="13314" width="29.140625" style="1611" customWidth="1"/>
    <col min="13315" max="13315" width="10.140625" style="1611" customWidth="1"/>
    <col min="13316" max="13316" width="11.28515625" style="1611" customWidth="1"/>
    <col min="13317" max="13317" width="10.85546875" style="1611" customWidth="1"/>
    <col min="13318" max="13319" width="12.5703125" style="1611" customWidth="1"/>
    <col min="13320" max="13320" width="15.5703125" style="1611" customWidth="1"/>
    <col min="13321" max="13322" width="12.5703125" style="1611" customWidth="1"/>
    <col min="13323" max="13323" width="15.85546875" style="1611" customWidth="1"/>
    <col min="13324" max="13324" width="11.5703125" style="1611" customWidth="1"/>
    <col min="13325" max="13325" width="15.7109375" style="1611" customWidth="1"/>
    <col min="13326" max="13326" width="31" style="1611" customWidth="1"/>
    <col min="13327" max="13567" width="9.140625" style="1611"/>
    <col min="13568" max="13568" width="5.28515625" style="1611" customWidth="1"/>
    <col min="13569" max="13569" width="34" style="1611" customWidth="1"/>
    <col min="13570" max="13570" width="29.140625" style="1611" customWidth="1"/>
    <col min="13571" max="13571" width="10.140625" style="1611" customWidth="1"/>
    <col min="13572" max="13572" width="11.28515625" style="1611" customWidth="1"/>
    <col min="13573" max="13573" width="10.85546875" style="1611" customWidth="1"/>
    <col min="13574" max="13575" width="12.5703125" style="1611" customWidth="1"/>
    <col min="13576" max="13576" width="15.5703125" style="1611" customWidth="1"/>
    <col min="13577" max="13578" width="12.5703125" style="1611" customWidth="1"/>
    <col min="13579" max="13579" width="15.85546875" style="1611" customWidth="1"/>
    <col min="13580" max="13580" width="11.5703125" style="1611" customWidth="1"/>
    <col min="13581" max="13581" width="15.7109375" style="1611" customWidth="1"/>
    <col min="13582" max="13582" width="31" style="1611" customWidth="1"/>
    <col min="13583" max="13823" width="9.140625" style="1611"/>
    <col min="13824" max="13824" width="5.28515625" style="1611" customWidth="1"/>
    <col min="13825" max="13825" width="34" style="1611" customWidth="1"/>
    <col min="13826" max="13826" width="29.140625" style="1611" customWidth="1"/>
    <col min="13827" max="13827" width="10.140625" style="1611" customWidth="1"/>
    <col min="13828" max="13828" width="11.28515625" style="1611" customWidth="1"/>
    <col min="13829" max="13829" width="10.85546875" style="1611" customWidth="1"/>
    <col min="13830" max="13831" width="12.5703125" style="1611" customWidth="1"/>
    <col min="13832" max="13832" width="15.5703125" style="1611" customWidth="1"/>
    <col min="13833" max="13834" width="12.5703125" style="1611" customWidth="1"/>
    <col min="13835" max="13835" width="15.85546875" style="1611" customWidth="1"/>
    <col min="13836" max="13836" width="11.5703125" style="1611" customWidth="1"/>
    <col min="13837" max="13837" width="15.7109375" style="1611" customWidth="1"/>
    <col min="13838" max="13838" width="31" style="1611" customWidth="1"/>
    <col min="13839" max="14079" width="9.140625" style="1611"/>
    <col min="14080" max="14080" width="5.28515625" style="1611" customWidth="1"/>
    <col min="14081" max="14081" width="34" style="1611" customWidth="1"/>
    <col min="14082" max="14082" width="29.140625" style="1611" customWidth="1"/>
    <col min="14083" max="14083" width="10.140625" style="1611" customWidth="1"/>
    <col min="14084" max="14084" width="11.28515625" style="1611" customWidth="1"/>
    <col min="14085" max="14085" width="10.85546875" style="1611" customWidth="1"/>
    <col min="14086" max="14087" width="12.5703125" style="1611" customWidth="1"/>
    <col min="14088" max="14088" width="15.5703125" style="1611" customWidth="1"/>
    <col min="14089" max="14090" width="12.5703125" style="1611" customWidth="1"/>
    <col min="14091" max="14091" width="15.85546875" style="1611" customWidth="1"/>
    <col min="14092" max="14092" width="11.5703125" style="1611" customWidth="1"/>
    <col min="14093" max="14093" width="15.7109375" style="1611" customWidth="1"/>
    <col min="14094" max="14094" width="31" style="1611" customWidth="1"/>
    <col min="14095" max="14335" width="9.140625" style="1611"/>
    <col min="14336" max="14336" width="5.28515625" style="1611" customWidth="1"/>
    <col min="14337" max="14337" width="34" style="1611" customWidth="1"/>
    <col min="14338" max="14338" width="29.140625" style="1611" customWidth="1"/>
    <col min="14339" max="14339" width="10.140625" style="1611" customWidth="1"/>
    <col min="14340" max="14340" width="11.28515625" style="1611" customWidth="1"/>
    <col min="14341" max="14341" width="10.85546875" style="1611" customWidth="1"/>
    <col min="14342" max="14343" width="12.5703125" style="1611" customWidth="1"/>
    <col min="14344" max="14344" width="15.5703125" style="1611" customWidth="1"/>
    <col min="14345" max="14346" width="12.5703125" style="1611" customWidth="1"/>
    <col min="14347" max="14347" width="15.85546875" style="1611" customWidth="1"/>
    <col min="14348" max="14348" width="11.5703125" style="1611" customWidth="1"/>
    <col min="14349" max="14349" width="15.7109375" style="1611" customWidth="1"/>
    <col min="14350" max="14350" width="31" style="1611" customWidth="1"/>
    <col min="14351" max="14591" width="9.140625" style="1611"/>
    <col min="14592" max="14592" width="5.28515625" style="1611" customWidth="1"/>
    <col min="14593" max="14593" width="34" style="1611" customWidth="1"/>
    <col min="14594" max="14594" width="29.140625" style="1611" customWidth="1"/>
    <col min="14595" max="14595" width="10.140625" style="1611" customWidth="1"/>
    <col min="14596" max="14596" width="11.28515625" style="1611" customWidth="1"/>
    <col min="14597" max="14597" width="10.85546875" style="1611" customWidth="1"/>
    <col min="14598" max="14599" width="12.5703125" style="1611" customWidth="1"/>
    <col min="14600" max="14600" width="15.5703125" style="1611" customWidth="1"/>
    <col min="14601" max="14602" width="12.5703125" style="1611" customWidth="1"/>
    <col min="14603" max="14603" width="15.85546875" style="1611" customWidth="1"/>
    <col min="14604" max="14604" width="11.5703125" style="1611" customWidth="1"/>
    <col min="14605" max="14605" width="15.7109375" style="1611" customWidth="1"/>
    <col min="14606" max="14606" width="31" style="1611" customWidth="1"/>
    <col min="14607" max="14847" width="9.140625" style="1611"/>
    <col min="14848" max="14848" width="5.28515625" style="1611" customWidth="1"/>
    <col min="14849" max="14849" width="34" style="1611" customWidth="1"/>
    <col min="14850" max="14850" width="29.140625" style="1611" customWidth="1"/>
    <col min="14851" max="14851" width="10.140625" style="1611" customWidth="1"/>
    <col min="14852" max="14852" width="11.28515625" style="1611" customWidth="1"/>
    <col min="14853" max="14853" width="10.85546875" style="1611" customWidth="1"/>
    <col min="14854" max="14855" width="12.5703125" style="1611" customWidth="1"/>
    <col min="14856" max="14856" width="15.5703125" style="1611" customWidth="1"/>
    <col min="14857" max="14858" width="12.5703125" style="1611" customWidth="1"/>
    <col min="14859" max="14859" width="15.85546875" style="1611" customWidth="1"/>
    <col min="14860" max="14860" width="11.5703125" style="1611" customWidth="1"/>
    <col min="14861" max="14861" width="15.7109375" style="1611" customWidth="1"/>
    <col min="14862" max="14862" width="31" style="1611" customWidth="1"/>
    <col min="14863" max="15103" width="9.140625" style="1611"/>
    <col min="15104" max="15104" width="5.28515625" style="1611" customWidth="1"/>
    <col min="15105" max="15105" width="34" style="1611" customWidth="1"/>
    <col min="15106" max="15106" width="29.140625" style="1611" customWidth="1"/>
    <col min="15107" max="15107" width="10.140625" style="1611" customWidth="1"/>
    <col min="15108" max="15108" width="11.28515625" style="1611" customWidth="1"/>
    <col min="15109" max="15109" width="10.85546875" style="1611" customWidth="1"/>
    <col min="15110" max="15111" width="12.5703125" style="1611" customWidth="1"/>
    <col min="15112" max="15112" width="15.5703125" style="1611" customWidth="1"/>
    <col min="15113" max="15114" width="12.5703125" style="1611" customWidth="1"/>
    <col min="15115" max="15115" width="15.85546875" style="1611" customWidth="1"/>
    <col min="15116" max="15116" width="11.5703125" style="1611" customWidth="1"/>
    <col min="15117" max="15117" width="15.7109375" style="1611" customWidth="1"/>
    <col min="15118" max="15118" width="31" style="1611" customWidth="1"/>
    <col min="15119" max="15359" width="9.140625" style="1611"/>
    <col min="15360" max="15360" width="5.28515625" style="1611" customWidth="1"/>
    <col min="15361" max="15361" width="34" style="1611" customWidth="1"/>
    <col min="15362" max="15362" width="29.140625" style="1611" customWidth="1"/>
    <col min="15363" max="15363" width="10.140625" style="1611" customWidth="1"/>
    <col min="15364" max="15364" width="11.28515625" style="1611" customWidth="1"/>
    <col min="15365" max="15365" width="10.85546875" style="1611" customWidth="1"/>
    <col min="15366" max="15367" width="12.5703125" style="1611" customWidth="1"/>
    <col min="15368" max="15368" width="15.5703125" style="1611" customWidth="1"/>
    <col min="15369" max="15370" width="12.5703125" style="1611" customWidth="1"/>
    <col min="15371" max="15371" width="15.85546875" style="1611" customWidth="1"/>
    <col min="15372" max="15372" width="11.5703125" style="1611" customWidth="1"/>
    <col min="15373" max="15373" width="15.7109375" style="1611" customWidth="1"/>
    <col min="15374" max="15374" width="31" style="1611" customWidth="1"/>
    <col min="15375" max="15615" width="9.140625" style="1611"/>
    <col min="15616" max="15616" width="5.28515625" style="1611" customWidth="1"/>
    <col min="15617" max="15617" width="34" style="1611" customWidth="1"/>
    <col min="15618" max="15618" width="29.140625" style="1611" customWidth="1"/>
    <col min="15619" max="15619" width="10.140625" style="1611" customWidth="1"/>
    <col min="15620" max="15620" width="11.28515625" style="1611" customWidth="1"/>
    <col min="15621" max="15621" width="10.85546875" style="1611" customWidth="1"/>
    <col min="15622" max="15623" width="12.5703125" style="1611" customWidth="1"/>
    <col min="15624" max="15624" width="15.5703125" style="1611" customWidth="1"/>
    <col min="15625" max="15626" width="12.5703125" style="1611" customWidth="1"/>
    <col min="15627" max="15627" width="15.85546875" style="1611" customWidth="1"/>
    <col min="15628" max="15628" width="11.5703125" style="1611" customWidth="1"/>
    <col min="15629" max="15629" width="15.7109375" style="1611" customWidth="1"/>
    <col min="15630" max="15630" width="31" style="1611" customWidth="1"/>
    <col min="15631" max="15871" width="9.140625" style="1611"/>
    <col min="15872" max="15872" width="5.28515625" style="1611" customWidth="1"/>
    <col min="15873" max="15873" width="34" style="1611" customWidth="1"/>
    <col min="15874" max="15874" width="29.140625" style="1611" customWidth="1"/>
    <col min="15875" max="15875" width="10.140625" style="1611" customWidth="1"/>
    <col min="15876" max="15876" width="11.28515625" style="1611" customWidth="1"/>
    <col min="15877" max="15877" width="10.85546875" style="1611" customWidth="1"/>
    <col min="15878" max="15879" width="12.5703125" style="1611" customWidth="1"/>
    <col min="15880" max="15880" width="15.5703125" style="1611" customWidth="1"/>
    <col min="15881" max="15882" width="12.5703125" style="1611" customWidth="1"/>
    <col min="15883" max="15883" width="15.85546875" style="1611" customWidth="1"/>
    <col min="15884" max="15884" width="11.5703125" style="1611" customWidth="1"/>
    <col min="15885" max="15885" width="15.7109375" style="1611" customWidth="1"/>
    <col min="15886" max="15886" width="31" style="1611" customWidth="1"/>
    <col min="15887" max="16127" width="9.140625" style="1611"/>
    <col min="16128" max="16128" width="5.28515625" style="1611" customWidth="1"/>
    <col min="16129" max="16129" width="34" style="1611" customWidth="1"/>
    <col min="16130" max="16130" width="29.140625" style="1611" customWidth="1"/>
    <col min="16131" max="16131" width="10.140625" style="1611" customWidth="1"/>
    <col min="16132" max="16132" width="11.28515625" style="1611" customWidth="1"/>
    <col min="16133" max="16133" width="10.85546875" style="1611" customWidth="1"/>
    <col min="16134" max="16135" width="12.5703125" style="1611" customWidth="1"/>
    <col min="16136" max="16136" width="15.5703125" style="1611" customWidth="1"/>
    <col min="16137" max="16138" width="12.5703125" style="1611" customWidth="1"/>
    <col min="16139" max="16139" width="15.85546875" style="1611" customWidth="1"/>
    <col min="16140" max="16140" width="11.5703125" style="1611" customWidth="1"/>
    <col min="16141" max="16141" width="15.7109375" style="1611" customWidth="1"/>
    <col min="16142" max="16142" width="31" style="1611" customWidth="1"/>
    <col min="16143" max="16384" width="9.140625" style="1611"/>
  </cols>
  <sheetData>
    <row r="1" spans="1:16">
      <c r="A1" s="1610"/>
      <c r="B1" s="2187" t="s">
        <v>6173</v>
      </c>
      <c r="C1" s="2187"/>
      <c r="D1" s="2187"/>
      <c r="E1" s="2187"/>
      <c r="F1" s="2187"/>
      <c r="G1" s="2187"/>
      <c r="H1" s="2187"/>
      <c r="I1" s="2187"/>
      <c r="J1" s="2187"/>
      <c r="K1" s="2187"/>
      <c r="L1" s="2187"/>
      <c r="M1" s="2187"/>
      <c r="N1" s="2187"/>
    </row>
    <row r="2" spans="1:16">
      <c r="C2" s="1613"/>
      <c r="D2" s="2189" t="s">
        <v>6174</v>
      </c>
      <c r="E2" s="2189"/>
      <c r="F2" s="1611">
        <v>3692</v>
      </c>
      <c r="G2" s="1614"/>
      <c r="M2" s="1617"/>
      <c r="N2" s="1618"/>
    </row>
    <row r="3" spans="1:16" ht="15.75" customHeight="1">
      <c r="A3" s="2182" t="s">
        <v>7</v>
      </c>
      <c r="B3" s="2182" t="s">
        <v>6153</v>
      </c>
      <c r="C3" s="2188" t="s">
        <v>6154</v>
      </c>
      <c r="D3" s="2182" t="s">
        <v>6155</v>
      </c>
      <c r="E3" s="2182" t="s">
        <v>6156</v>
      </c>
      <c r="F3" s="2182"/>
      <c r="G3" s="2182" t="s">
        <v>6157</v>
      </c>
      <c r="H3" s="2181" t="s">
        <v>6158</v>
      </c>
      <c r="I3" s="2181" t="s">
        <v>6159</v>
      </c>
      <c r="J3" s="2182" t="s">
        <v>6160</v>
      </c>
      <c r="K3" s="2182"/>
      <c r="L3" s="2181" t="s">
        <v>6161</v>
      </c>
      <c r="M3" s="2182" t="s">
        <v>6162</v>
      </c>
      <c r="N3" s="2182" t="s">
        <v>6163</v>
      </c>
    </row>
    <row r="4" spans="1:16" ht="47.25">
      <c r="A4" s="2182"/>
      <c r="B4" s="2182"/>
      <c r="C4" s="2188"/>
      <c r="D4" s="2182"/>
      <c r="E4" s="1619" t="s">
        <v>6164</v>
      </c>
      <c r="F4" s="1619" t="s">
        <v>6165</v>
      </c>
      <c r="G4" s="2182"/>
      <c r="H4" s="2181"/>
      <c r="I4" s="2181"/>
      <c r="J4" s="1619" t="s">
        <v>6166</v>
      </c>
      <c r="K4" s="1620" t="s">
        <v>545</v>
      </c>
      <c r="L4" s="2181"/>
      <c r="M4" s="2182"/>
      <c r="N4" s="2182"/>
    </row>
    <row r="5" spans="1:16">
      <c r="A5" s="1619">
        <v>1</v>
      </c>
      <c r="B5" s="1619">
        <v>2</v>
      </c>
      <c r="C5" s="1621">
        <v>3</v>
      </c>
      <c r="D5" s="1619">
        <v>4</v>
      </c>
      <c r="E5" s="1619">
        <v>5</v>
      </c>
      <c r="F5" s="1619">
        <v>6</v>
      </c>
      <c r="G5" s="1619">
        <v>7</v>
      </c>
      <c r="H5" s="1619">
        <v>8</v>
      </c>
      <c r="I5" s="1619">
        <v>9</v>
      </c>
      <c r="J5" s="1619">
        <v>10</v>
      </c>
      <c r="K5" s="1619">
        <v>11</v>
      </c>
      <c r="L5" s="1619">
        <v>12</v>
      </c>
      <c r="M5" s="1619">
        <v>13</v>
      </c>
      <c r="N5" s="1622">
        <v>14</v>
      </c>
    </row>
    <row r="6" spans="1:16">
      <c r="A6" s="1619"/>
      <c r="B6" s="1623" t="s">
        <v>35</v>
      </c>
      <c r="C6" s="1624"/>
      <c r="D6" s="1625">
        <f>SUM(D7:D9)</f>
        <v>6</v>
      </c>
      <c r="E6" s="1625"/>
      <c r="F6" s="1625"/>
      <c r="G6" s="1626"/>
      <c r="H6" s="1627"/>
      <c r="I6" s="1627"/>
      <c r="J6" s="1628"/>
      <c r="K6" s="1627"/>
      <c r="L6" s="1627"/>
      <c r="M6" s="1625">
        <f>SUM(M7:M9)</f>
        <v>2</v>
      </c>
      <c r="N6" s="1627">
        <f>SUM(N7:N9)</f>
        <v>512460</v>
      </c>
      <c r="P6" s="1615"/>
    </row>
    <row r="7" spans="1:16" ht="30.75" customHeight="1">
      <c r="A7" s="1619">
        <v>1</v>
      </c>
      <c r="B7" s="1626" t="s">
        <v>6175</v>
      </c>
      <c r="C7" s="1624" t="s">
        <v>6167</v>
      </c>
      <c r="D7" s="1619">
        <v>3</v>
      </c>
      <c r="E7" s="1619">
        <v>2</v>
      </c>
      <c r="F7" s="1619">
        <v>1</v>
      </c>
      <c r="G7" s="1629">
        <v>15845</v>
      </c>
      <c r="H7" s="1630">
        <f>D7*G7*2</f>
        <v>95070</v>
      </c>
      <c r="I7" s="1631">
        <f>D7*E7*$F$2*2</f>
        <v>44304</v>
      </c>
      <c r="J7" s="1632">
        <v>6</v>
      </c>
      <c r="K7" s="1630">
        <f>D7*F7*J7*F$2</f>
        <v>66456</v>
      </c>
      <c r="L7" s="1630">
        <f t="shared" ref="L7:L9" si="0">H7+I7+K7</f>
        <v>205830</v>
      </c>
      <c r="M7" s="1632">
        <v>1</v>
      </c>
      <c r="N7" s="1633">
        <f>L7*M7</f>
        <v>205830</v>
      </c>
    </row>
    <row r="8" spans="1:16">
      <c r="A8" s="1619"/>
      <c r="B8" s="1626"/>
      <c r="C8" s="1624"/>
      <c r="D8" s="1619"/>
      <c r="E8" s="1619"/>
      <c r="F8" s="1632"/>
      <c r="G8" s="1629"/>
      <c r="H8" s="1630"/>
      <c r="I8" s="1631"/>
      <c r="J8" s="1632"/>
      <c r="K8" s="1630"/>
      <c r="L8" s="1630"/>
      <c r="M8" s="1632"/>
      <c r="N8" s="1633"/>
    </row>
    <row r="9" spans="1:16" ht="29.25" customHeight="1">
      <c r="A9" s="1619">
        <v>2</v>
      </c>
      <c r="B9" s="1626" t="s">
        <v>6175</v>
      </c>
      <c r="C9" s="1634" t="s">
        <v>6168</v>
      </c>
      <c r="D9" s="1632">
        <v>3</v>
      </c>
      <c r="E9" s="1619">
        <v>2</v>
      </c>
      <c r="F9" s="1632">
        <v>1</v>
      </c>
      <c r="G9" s="1629">
        <v>30799</v>
      </c>
      <c r="H9" s="1630">
        <f t="shared" ref="H9" si="1">D9*G9*2</f>
        <v>184794</v>
      </c>
      <c r="I9" s="1631">
        <f t="shared" ref="I9" si="2">D9*E9*$F$2*2</f>
        <v>44304</v>
      </c>
      <c r="J9" s="1632">
        <v>7</v>
      </c>
      <c r="K9" s="1630">
        <f t="shared" ref="K9" si="3">D9*F9*J9*F$2</f>
        <v>77532</v>
      </c>
      <c r="L9" s="1630">
        <f t="shared" si="0"/>
        <v>306630</v>
      </c>
      <c r="M9" s="1632">
        <v>1</v>
      </c>
      <c r="N9" s="1633">
        <f>L9*M9</f>
        <v>306630</v>
      </c>
    </row>
    <row r="10" spans="1:16">
      <c r="D10" s="1636"/>
      <c r="E10" s="1612"/>
      <c r="F10" s="1612"/>
      <c r="G10" s="1637"/>
      <c r="H10" s="1638"/>
      <c r="I10" s="1639"/>
      <c r="J10" s="1636"/>
      <c r="K10" s="1640"/>
      <c r="L10" s="1640"/>
      <c r="M10" s="1636"/>
    </row>
    <row r="11" spans="1:16" ht="17.25" customHeight="1">
      <c r="B11" s="1642" t="s">
        <v>6169</v>
      </c>
      <c r="C11" s="1643"/>
      <c r="D11" s="2183" t="s">
        <v>6170</v>
      </c>
      <c r="E11" s="2183"/>
      <c r="F11" s="1612"/>
      <c r="G11" s="1637"/>
      <c r="H11" s="1638"/>
      <c r="I11" s="1639"/>
      <c r="J11" s="1636"/>
      <c r="K11" s="1640"/>
      <c r="L11" s="1640"/>
      <c r="M11" s="1636"/>
    </row>
    <row r="12" spans="1:16">
      <c r="B12" s="1644"/>
      <c r="C12" s="1645"/>
      <c r="D12" s="1646"/>
      <c r="E12" s="1646"/>
      <c r="F12" s="1612"/>
      <c r="G12" s="1637"/>
      <c r="H12" s="1638"/>
      <c r="I12" s="1639"/>
      <c r="J12" s="1636"/>
      <c r="K12" s="1640"/>
      <c r="L12" s="1640"/>
      <c r="M12" s="1636"/>
    </row>
    <row r="13" spans="1:16" ht="15.75" customHeight="1">
      <c r="B13" s="1647" t="s">
        <v>2382</v>
      </c>
      <c r="C13" s="1643"/>
      <c r="D13" s="2184" t="s">
        <v>6171</v>
      </c>
      <c r="E13" s="2184"/>
      <c r="F13" s="1612"/>
      <c r="G13" s="1637"/>
      <c r="H13" s="1638"/>
      <c r="I13" s="1639"/>
      <c r="J13" s="1636"/>
      <c r="K13" s="1640"/>
      <c r="L13" s="1640"/>
      <c r="M13" s="1636"/>
    </row>
    <row r="14" spans="1:16" ht="15" customHeight="1">
      <c r="A14" s="1648"/>
      <c r="B14" s="1649"/>
      <c r="C14" s="1645"/>
      <c r="D14" s="1650"/>
      <c r="E14" s="1650"/>
      <c r="F14" s="1651"/>
      <c r="G14" s="1651"/>
      <c r="H14" s="1641"/>
      <c r="I14" s="1611"/>
      <c r="J14" s="1611"/>
      <c r="K14" s="1611"/>
      <c r="L14" s="1611"/>
      <c r="N14" s="1611"/>
    </row>
    <row r="15" spans="1:16" ht="15" customHeight="1">
      <c r="A15" s="1648"/>
      <c r="B15" s="1647" t="s">
        <v>5060</v>
      </c>
      <c r="C15" s="1645"/>
      <c r="D15" s="2185" t="s">
        <v>6172</v>
      </c>
      <c r="E15" s="2185"/>
      <c r="F15" s="1651"/>
      <c r="G15" s="1651"/>
      <c r="H15" s="1641"/>
      <c r="I15" s="1611"/>
      <c r="J15" s="1611"/>
      <c r="K15" s="1611"/>
      <c r="L15" s="1611"/>
      <c r="N15" s="1611"/>
    </row>
    <row r="16" spans="1:16" ht="15" customHeight="1">
      <c r="A16" s="1648"/>
      <c r="B16" s="1649"/>
      <c r="C16" s="1645"/>
      <c r="D16" s="1649"/>
      <c r="E16" s="1652"/>
      <c r="F16" s="1651"/>
      <c r="G16" s="1651"/>
      <c r="H16" s="1641"/>
      <c r="I16" s="1611"/>
      <c r="J16" s="1611"/>
      <c r="K16" s="1611"/>
      <c r="L16" s="1611"/>
      <c r="N16" s="1611"/>
    </row>
    <row r="17" spans="1:14" s="1654" customFormat="1" ht="36" customHeight="1">
      <c r="A17" s="1653"/>
      <c r="B17" s="1649"/>
      <c r="C17" s="1645"/>
      <c r="D17" s="1649"/>
      <c r="F17" s="1655"/>
      <c r="G17" s="1656"/>
    </row>
    <row r="18" spans="1:14" s="1654" customFormat="1" ht="35.25" customHeight="1">
      <c r="A18" s="1657"/>
      <c r="B18" s="1657"/>
      <c r="C18" s="1658"/>
      <c r="F18" s="1655"/>
      <c r="G18" s="1656"/>
    </row>
    <row r="19" spans="1:14" s="1654" customFormat="1" ht="42.75" customHeight="1">
      <c r="A19" s="1655"/>
      <c r="B19" s="1655"/>
      <c r="C19" s="1658"/>
      <c r="F19" s="1655"/>
      <c r="G19" s="1656"/>
    </row>
    <row r="20" spans="1:14" s="1654" customFormat="1" ht="27" customHeight="1">
      <c r="A20" s="1659"/>
      <c r="B20" s="1660"/>
      <c r="C20" s="1658"/>
      <c r="G20" s="1656"/>
      <c r="L20" s="1661"/>
    </row>
    <row r="21" spans="1:14" s="1654" customFormat="1" ht="21.75" customHeight="1">
      <c r="A21" s="1655"/>
      <c r="B21" s="1655"/>
      <c r="C21" s="1658"/>
      <c r="G21" s="1656"/>
      <c r="L21" s="1655"/>
    </row>
    <row r="22" spans="1:14" s="1665" customFormat="1">
      <c r="A22" s="1612"/>
      <c r="B22" s="1662"/>
      <c r="C22" s="1635"/>
      <c r="D22" s="1663"/>
      <c r="E22" s="1664"/>
      <c r="F22" s="1664"/>
      <c r="G22" s="1611"/>
      <c r="H22" s="1615"/>
      <c r="I22" s="1615"/>
      <c r="J22" s="1611"/>
      <c r="K22" s="1615"/>
      <c r="L22" s="1664"/>
      <c r="M22" s="1611"/>
      <c r="N22" s="1641"/>
    </row>
    <row r="23" spans="1:14">
      <c r="A23" s="2179"/>
      <c r="B23" s="2179"/>
      <c r="C23" s="2186"/>
      <c r="D23" s="2186"/>
      <c r="E23" s="2186"/>
      <c r="F23" s="1666"/>
      <c r="G23" s="1666"/>
    </row>
    <row r="24" spans="1:14">
      <c r="A24" s="1662"/>
      <c r="B24" s="1662"/>
      <c r="D24" s="1667"/>
      <c r="E24" s="1667"/>
      <c r="F24" s="1648"/>
      <c r="G24" s="1648"/>
    </row>
    <row r="25" spans="1:14">
      <c r="A25" s="2179"/>
      <c r="B25" s="2179"/>
      <c r="D25" s="2180"/>
      <c r="E25" s="2180"/>
      <c r="F25" s="1648"/>
      <c r="G25" s="1648"/>
    </row>
    <row r="26" spans="1:14">
      <c r="A26" s="1662"/>
      <c r="B26" s="1662"/>
      <c r="D26" s="1667"/>
      <c r="E26" s="1667"/>
      <c r="F26" s="1648"/>
      <c r="G26" s="1648"/>
    </row>
    <row r="27" spans="1:14">
      <c r="A27" s="2179"/>
      <c r="B27" s="2179"/>
      <c r="D27" s="2180"/>
      <c r="E27" s="2180"/>
      <c r="F27" s="1648"/>
      <c r="G27" s="1648"/>
    </row>
    <row r="41" spans="1:14" ht="110.25" customHeight="1">
      <c r="A41" s="1611"/>
      <c r="C41" s="1611"/>
      <c r="H41" s="1611"/>
      <c r="I41" s="1611"/>
      <c r="J41" s="1611"/>
      <c r="K41" s="1611"/>
      <c r="L41" s="1611"/>
      <c r="N41" s="1611"/>
    </row>
    <row r="52" spans="1:14" ht="47.25" customHeight="1">
      <c r="A52" s="1611"/>
      <c r="C52" s="1611"/>
      <c r="H52" s="1611"/>
      <c r="I52" s="1611"/>
      <c r="J52" s="1611"/>
      <c r="K52" s="1611"/>
      <c r="L52" s="1611"/>
      <c r="N52" s="1611"/>
    </row>
    <row r="53" spans="1:14" ht="283.5" customHeight="1">
      <c r="A53" s="1611"/>
      <c r="C53" s="1611"/>
      <c r="H53" s="1611"/>
      <c r="I53" s="1611"/>
      <c r="J53" s="1611"/>
      <c r="K53" s="1611"/>
      <c r="L53" s="1611"/>
      <c r="N53" s="1611"/>
    </row>
    <row r="60" spans="1:14" ht="31.5" customHeight="1">
      <c r="A60" s="1611"/>
      <c r="C60" s="1611"/>
      <c r="H60" s="1611"/>
      <c r="I60" s="1611"/>
      <c r="J60" s="1611"/>
      <c r="K60" s="1611"/>
      <c r="L60" s="1611"/>
      <c r="N60" s="1611"/>
    </row>
    <row r="61" spans="1:14" ht="267.75" customHeight="1">
      <c r="A61" s="1611"/>
      <c r="C61" s="1611"/>
      <c r="H61" s="1611"/>
      <c r="I61" s="1611"/>
      <c r="J61" s="1611"/>
      <c r="K61" s="1611"/>
      <c r="L61" s="1611"/>
      <c r="N61" s="1611"/>
    </row>
    <row r="62" spans="1:14" ht="362.25" customHeight="1">
      <c r="A62" s="1611"/>
      <c r="C62" s="1611"/>
      <c r="H62" s="1611"/>
      <c r="I62" s="1611"/>
      <c r="J62" s="1611"/>
      <c r="K62" s="1611"/>
      <c r="L62" s="1611"/>
      <c r="N62" s="1611"/>
    </row>
    <row r="69" spans="1:14" ht="95.25" customHeight="1">
      <c r="A69" s="1611"/>
      <c r="C69" s="1611"/>
      <c r="H69" s="1611"/>
      <c r="I69" s="1611"/>
      <c r="J69" s="1611"/>
      <c r="K69" s="1611"/>
      <c r="L69" s="1611"/>
      <c r="N69" s="1611"/>
    </row>
    <row r="71" spans="1:14" ht="315" customHeight="1">
      <c r="A71" s="1611"/>
      <c r="C71" s="1611"/>
      <c r="H71" s="1611"/>
      <c r="I71" s="1611"/>
      <c r="J71" s="1611"/>
      <c r="K71" s="1611"/>
      <c r="L71" s="1611"/>
      <c r="N71" s="1611"/>
    </row>
    <row r="74" spans="1:14" ht="31.5" customHeight="1">
      <c r="A74" s="1611"/>
      <c r="C74" s="1611"/>
      <c r="H74" s="1611"/>
      <c r="I74" s="1611"/>
      <c r="J74" s="1611"/>
      <c r="K74" s="1611"/>
      <c r="L74" s="1611"/>
      <c r="N74" s="1611"/>
    </row>
    <row r="75" spans="1:14" ht="31.5" customHeight="1">
      <c r="A75" s="1611"/>
      <c r="C75" s="1611"/>
      <c r="H75" s="1611"/>
      <c r="I75" s="1611"/>
      <c r="J75" s="1611"/>
      <c r="K75" s="1611"/>
      <c r="L75" s="1611"/>
      <c r="N75" s="1611"/>
    </row>
    <row r="76" spans="1:14" ht="283.5" customHeight="1">
      <c r="A76" s="1611"/>
      <c r="C76" s="1611"/>
      <c r="H76" s="1611"/>
      <c r="I76" s="1611"/>
      <c r="J76" s="1611"/>
      <c r="K76" s="1611"/>
      <c r="L76" s="1611"/>
      <c r="N76" s="1611"/>
    </row>
    <row r="78" spans="1:14" ht="378" customHeight="1">
      <c r="A78" s="1611"/>
      <c r="C78" s="1611"/>
      <c r="H78" s="1611"/>
      <c r="I78" s="1611"/>
      <c r="J78" s="1611"/>
      <c r="K78" s="1611"/>
      <c r="L78" s="1611"/>
      <c r="N78" s="1611"/>
    </row>
    <row r="83" spans="1:14" ht="346.5" customHeight="1">
      <c r="A83" s="1611"/>
      <c r="C83" s="1611"/>
      <c r="H83" s="1611"/>
      <c r="I83" s="1611"/>
      <c r="J83" s="1611"/>
      <c r="K83" s="1611"/>
      <c r="L83" s="1611"/>
      <c r="N83" s="1611"/>
    </row>
    <row r="84" spans="1:14" ht="283.5" customHeight="1">
      <c r="A84" s="1611"/>
      <c r="C84" s="1611"/>
      <c r="H84" s="1611"/>
      <c r="I84" s="1611"/>
      <c r="J84" s="1611"/>
      <c r="K84" s="1611"/>
      <c r="L84" s="1611"/>
      <c r="N84" s="1611"/>
    </row>
    <row r="86" spans="1:14" ht="31.5" customHeight="1">
      <c r="A86" s="1611"/>
      <c r="C86" s="1611"/>
      <c r="H86" s="1611"/>
      <c r="I86" s="1611"/>
      <c r="J86" s="1611"/>
      <c r="K86" s="1611"/>
      <c r="L86" s="1611"/>
      <c r="N86" s="1611"/>
    </row>
    <row r="87" spans="1:14" ht="126" customHeight="1">
      <c r="A87" s="1611"/>
      <c r="C87" s="1611"/>
      <c r="H87" s="1611"/>
      <c r="I87" s="1611"/>
      <c r="J87" s="1611"/>
      <c r="K87" s="1611"/>
      <c r="L87" s="1611"/>
      <c r="N87" s="1611"/>
    </row>
    <row r="89" spans="1:14" ht="126" customHeight="1">
      <c r="A89" s="1611"/>
      <c r="C89" s="1611"/>
      <c r="H89" s="1611"/>
      <c r="I89" s="1611"/>
      <c r="J89" s="1611"/>
      <c r="K89" s="1611"/>
      <c r="L89" s="1611"/>
      <c r="N89" s="1611"/>
    </row>
    <row r="92" spans="1:14" ht="346.5" customHeight="1">
      <c r="A92" s="1611"/>
      <c r="C92" s="1611"/>
      <c r="H92" s="1611"/>
      <c r="I92" s="1611"/>
      <c r="J92" s="1611"/>
      <c r="K92" s="1611"/>
      <c r="L92" s="1611"/>
      <c r="N92" s="1611"/>
    </row>
    <row r="93" spans="1:14" ht="252" customHeight="1">
      <c r="A93" s="1611"/>
      <c r="C93" s="1611"/>
      <c r="H93" s="1611"/>
      <c r="I93" s="1611"/>
      <c r="J93" s="1611"/>
      <c r="K93" s="1611"/>
      <c r="L93" s="1611"/>
      <c r="N93" s="1611"/>
    </row>
    <row r="94" spans="1:14" ht="31.5" customHeight="1">
      <c r="A94" s="1611"/>
      <c r="C94" s="1611"/>
      <c r="H94" s="1611"/>
      <c r="I94" s="1611"/>
      <c r="J94" s="1611"/>
      <c r="K94" s="1611"/>
      <c r="L94" s="1611"/>
      <c r="N94" s="1611"/>
    </row>
    <row r="96" spans="1:14" ht="31.5" customHeight="1">
      <c r="A96" s="1611"/>
      <c r="C96" s="1611"/>
      <c r="H96" s="1611"/>
      <c r="I96" s="1611"/>
      <c r="J96" s="1611"/>
      <c r="K96" s="1611"/>
      <c r="L96" s="1611"/>
      <c r="N96" s="1611"/>
    </row>
    <row r="97" spans="1:14" ht="141.75" customHeight="1">
      <c r="A97" s="1611"/>
      <c r="C97" s="1611"/>
      <c r="H97" s="1611"/>
      <c r="I97" s="1611"/>
      <c r="J97" s="1611"/>
      <c r="K97" s="1611"/>
      <c r="L97" s="1611"/>
      <c r="N97" s="1611"/>
    </row>
    <row r="98" spans="1:14" ht="409.5" customHeight="1">
      <c r="A98" s="1611"/>
      <c r="C98" s="1611"/>
      <c r="H98" s="1611"/>
      <c r="I98" s="1611"/>
      <c r="J98" s="1611"/>
      <c r="K98" s="1611"/>
      <c r="L98" s="1611"/>
      <c r="N98" s="1611"/>
    </row>
    <row r="103" spans="1:14" ht="15.75" customHeight="1">
      <c r="A103" s="1611"/>
      <c r="C103" s="1611"/>
      <c r="H103" s="1611"/>
      <c r="I103" s="1611"/>
      <c r="J103" s="1611"/>
      <c r="K103" s="1611"/>
      <c r="L103" s="1611"/>
      <c r="N103" s="1611"/>
    </row>
    <row r="104" spans="1:14" ht="141.75" customHeight="1">
      <c r="A104" s="1611"/>
      <c r="C104" s="1611"/>
      <c r="H104" s="1611"/>
      <c r="I104" s="1611"/>
      <c r="J104" s="1611"/>
      <c r="K104" s="1611"/>
      <c r="L104" s="1611"/>
      <c r="N104" s="1611"/>
    </row>
    <row r="106" spans="1:14" ht="15.75" customHeight="1">
      <c r="A106" s="1611"/>
      <c r="C106" s="1611"/>
      <c r="H106" s="1611"/>
      <c r="I106" s="1611"/>
      <c r="J106" s="1611"/>
      <c r="K106" s="1611"/>
      <c r="L106" s="1611"/>
      <c r="N106" s="1611"/>
    </row>
    <row r="107" spans="1:14" ht="346.5" customHeight="1">
      <c r="A107" s="1611"/>
      <c r="C107" s="1611"/>
      <c r="H107" s="1611"/>
      <c r="I107" s="1611"/>
      <c r="J107" s="1611"/>
      <c r="K107" s="1611"/>
      <c r="L107" s="1611"/>
      <c r="N107" s="1611"/>
    </row>
    <row r="108" spans="1:14" ht="284.25" customHeight="1">
      <c r="A108" s="1611"/>
      <c r="C108" s="1611"/>
      <c r="H108" s="1611"/>
      <c r="I108" s="1611"/>
      <c r="J108" s="1611"/>
      <c r="K108" s="1611"/>
      <c r="L108" s="1611"/>
      <c r="N108" s="1611"/>
    </row>
    <row r="109" spans="1:14" ht="15.75" customHeight="1">
      <c r="A109" s="1611"/>
      <c r="C109" s="1611"/>
      <c r="H109" s="1611"/>
      <c r="I109" s="1611"/>
      <c r="J109" s="1611"/>
      <c r="K109" s="1611"/>
      <c r="L109" s="1611"/>
      <c r="N109" s="1611"/>
    </row>
    <row r="110" spans="1:14" ht="346.5" customHeight="1">
      <c r="A110" s="1611"/>
      <c r="C110" s="1611"/>
      <c r="H110" s="1611"/>
      <c r="I110" s="1611"/>
      <c r="J110" s="1611"/>
      <c r="K110" s="1611"/>
      <c r="L110" s="1611"/>
      <c r="N110" s="1611"/>
    </row>
    <row r="111" spans="1:14" ht="284.25" customHeight="1">
      <c r="A111" s="1611"/>
      <c r="C111" s="1611"/>
      <c r="H111" s="1611"/>
      <c r="I111" s="1611"/>
      <c r="J111" s="1611"/>
      <c r="K111" s="1611"/>
      <c r="L111" s="1611"/>
      <c r="N111" s="1611"/>
    </row>
    <row r="113" spans="1:14" ht="378" customHeight="1">
      <c r="A113" s="1611"/>
      <c r="C113" s="1611"/>
      <c r="H113" s="1611"/>
      <c r="I113" s="1611"/>
      <c r="J113" s="1611"/>
      <c r="K113" s="1611"/>
      <c r="L113" s="1611"/>
      <c r="N113" s="1611"/>
    </row>
    <row r="114" spans="1:14" ht="284.25" customHeight="1">
      <c r="A114" s="1611"/>
      <c r="C114" s="1611"/>
      <c r="H114" s="1611"/>
      <c r="I114" s="1611"/>
      <c r="J114" s="1611"/>
      <c r="K114" s="1611"/>
      <c r="L114" s="1611"/>
      <c r="N114" s="1611"/>
    </row>
    <row r="116" spans="1:14" ht="409.5" customHeight="1">
      <c r="A116" s="1611"/>
      <c r="C116" s="1611"/>
      <c r="H116" s="1611"/>
      <c r="I116" s="1611"/>
      <c r="J116" s="1611"/>
      <c r="K116" s="1611"/>
      <c r="L116" s="1611"/>
      <c r="N116" s="1611"/>
    </row>
    <row r="117" spans="1:14" ht="283.5" customHeight="1">
      <c r="A117" s="1611"/>
      <c r="C117" s="1611"/>
      <c r="H117" s="1611"/>
      <c r="I117" s="1611"/>
      <c r="J117" s="1611"/>
      <c r="K117" s="1611"/>
      <c r="L117" s="1611"/>
      <c r="N117" s="1611"/>
    </row>
    <row r="119" spans="1:14" ht="31.5" customHeight="1">
      <c r="A119" s="1611"/>
      <c r="C119" s="1611"/>
      <c r="H119" s="1611"/>
      <c r="I119" s="1611"/>
      <c r="J119" s="1611"/>
      <c r="K119" s="1611"/>
      <c r="L119" s="1611"/>
      <c r="N119" s="1611"/>
    </row>
    <row r="120" spans="1:14" ht="141.75" customHeight="1">
      <c r="A120" s="1611"/>
      <c r="C120" s="1611"/>
      <c r="H120" s="1611"/>
      <c r="I120" s="1611"/>
      <c r="J120" s="1611"/>
      <c r="K120" s="1611"/>
      <c r="L120" s="1611"/>
      <c r="N120" s="1611"/>
    </row>
    <row r="121" spans="1:14" ht="173.25" customHeight="1">
      <c r="A121" s="1611"/>
      <c r="C121" s="1611"/>
      <c r="H121" s="1611"/>
      <c r="I121" s="1611"/>
      <c r="J121" s="1611"/>
      <c r="K121" s="1611"/>
      <c r="L121" s="1611"/>
      <c r="N121" s="1611"/>
    </row>
    <row r="125" spans="1:14" ht="315" customHeight="1">
      <c r="A125" s="1611"/>
      <c r="C125" s="1611"/>
      <c r="H125" s="1611"/>
      <c r="I125" s="1611"/>
      <c r="J125" s="1611"/>
      <c r="K125" s="1611"/>
      <c r="L125" s="1611"/>
      <c r="N125" s="1611"/>
    </row>
    <row r="126" spans="1:14" ht="110.25" customHeight="1">
      <c r="A126" s="1611"/>
      <c r="C126" s="1611"/>
      <c r="H126" s="1611"/>
      <c r="I126" s="1611"/>
      <c r="J126" s="1611"/>
      <c r="K126" s="1611"/>
      <c r="L126" s="1611"/>
      <c r="N126" s="1611"/>
    </row>
    <row r="127" spans="1:14" ht="157.5" customHeight="1">
      <c r="A127" s="1611"/>
      <c r="C127" s="1611"/>
      <c r="H127" s="1611"/>
      <c r="I127" s="1611"/>
      <c r="J127" s="1611"/>
      <c r="K127" s="1611"/>
      <c r="L127" s="1611"/>
      <c r="N127" s="1611"/>
    </row>
    <row r="129" spans="1:14" ht="31.5" customHeight="1">
      <c r="A129" s="1611"/>
      <c r="C129" s="1611"/>
      <c r="H129" s="1611"/>
      <c r="I129" s="1611"/>
      <c r="J129" s="1611"/>
      <c r="K129" s="1611"/>
      <c r="L129" s="1611"/>
      <c r="N129" s="1611"/>
    </row>
    <row r="130" spans="1:14" ht="204.75" customHeight="1">
      <c r="A130" s="1611"/>
      <c r="C130" s="1611"/>
      <c r="H130" s="1611"/>
      <c r="I130" s="1611"/>
      <c r="J130" s="1611"/>
      <c r="K130" s="1611"/>
      <c r="L130" s="1611"/>
      <c r="N130" s="1611"/>
    </row>
    <row r="131" spans="1:14" ht="409.5" customHeight="1">
      <c r="A131" s="1611"/>
      <c r="C131" s="1611"/>
      <c r="H131" s="1611"/>
      <c r="I131" s="1611"/>
      <c r="J131" s="1611"/>
      <c r="K131" s="1611"/>
      <c r="L131" s="1611"/>
      <c r="N131" s="1611"/>
    </row>
    <row r="134" spans="1:14" ht="409.6" customHeight="1">
      <c r="A134" s="1611"/>
      <c r="C134" s="1611"/>
      <c r="H134" s="1611"/>
      <c r="I134" s="1611"/>
      <c r="J134" s="1611"/>
      <c r="K134" s="1611"/>
      <c r="L134" s="1611"/>
      <c r="N134" s="1611"/>
    </row>
    <row r="135" spans="1:14" ht="126" customHeight="1">
      <c r="A135" s="1611"/>
      <c r="C135" s="1611"/>
      <c r="H135" s="1611"/>
      <c r="I135" s="1611"/>
      <c r="J135" s="1611"/>
      <c r="K135" s="1611"/>
      <c r="L135" s="1611"/>
      <c r="N135" s="1611"/>
    </row>
    <row r="138" spans="1:14" ht="409.5" customHeight="1">
      <c r="A138" s="1611"/>
      <c r="C138" s="1611"/>
      <c r="H138" s="1611"/>
      <c r="I138" s="1611"/>
      <c r="J138" s="1611"/>
      <c r="K138" s="1611"/>
      <c r="L138" s="1611"/>
      <c r="N138" s="1611"/>
    </row>
    <row r="139" spans="1:14" ht="94.5" customHeight="1">
      <c r="A139" s="1611"/>
      <c r="C139" s="1611"/>
      <c r="H139" s="1611"/>
      <c r="I139" s="1611"/>
      <c r="J139" s="1611"/>
      <c r="K139" s="1611"/>
      <c r="L139" s="1611"/>
      <c r="N139" s="1611"/>
    </row>
    <row r="151" spans="1:14" ht="236.25" customHeight="1">
      <c r="A151" s="1611"/>
      <c r="C151" s="1611"/>
      <c r="H151" s="1611"/>
      <c r="I151" s="1611"/>
      <c r="J151" s="1611"/>
      <c r="K151" s="1611"/>
      <c r="L151" s="1611"/>
      <c r="N151" s="1611"/>
    </row>
    <row r="152" spans="1:14" ht="31.5" customHeight="1">
      <c r="A152" s="1611"/>
      <c r="C152" s="1611"/>
      <c r="H152" s="1611"/>
      <c r="I152" s="1611"/>
      <c r="J152" s="1611"/>
      <c r="K152" s="1611"/>
      <c r="L152" s="1611"/>
      <c r="N152" s="1611"/>
    </row>
    <row r="153" spans="1:14" ht="315" customHeight="1">
      <c r="A153" s="1611"/>
      <c r="C153" s="1611"/>
      <c r="H153" s="1611"/>
      <c r="I153" s="1611"/>
      <c r="J153" s="1611"/>
      <c r="K153" s="1611"/>
      <c r="L153" s="1611"/>
      <c r="N153" s="1611"/>
    </row>
    <row r="159" spans="1:14" ht="346.5" customHeight="1">
      <c r="A159" s="1611"/>
      <c r="C159" s="1611"/>
      <c r="H159" s="1611"/>
      <c r="I159" s="1611"/>
      <c r="J159" s="1611"/>
      <c r="K159" s="1611"/>
      <c r="L159" s="1611"/>
      <c r="N159" s="1611"/>
    </row>
    <row r="160" spans="1:14" ht="283.5" customHeight="1">
      <c r="A160" s="1611"/>
      <c r="C160" s="1611"/>
      <c r="H160" s="1611"/>
      <c r="I160" s="1611"/>
      <c r="J160" s="1611"/>
      <c r="K160" s="1611"/>
      <c r="L160" s="1611"/>
      <c r="N160" s="1611"/>
    </row>
    <row r="162" spans="1:14" ht="31.5" customHeight="1">
      <c r="A162" s="1611"/>
      <c r="C162" s="1611"/>
      <c r="H162" s="1611"/>
      <c r="I162" s="1611"/>
      <c r="J162" s="1611"/>
      <c r="K162" s="1611"/>
      <c r="L162" s="1611"/>
      <c r="N162" s="1611"/>
    </row>
    <row r="165" spans="1:14" ht="141.75" customHeight="1">
      <c r="A165" s="1611"/>
      <c r="C165" s="1611"/>
      <c r="H165" s="1611"/>
      <c r="I165" s="1611"/>
      <c r="J165" s="1611"/>
      <c r="K165" s="1611"/>
      <c r="L165" s="1611"/>
      <c r="N165" s="1611"/>
    </row>
    <row r="166" spans="1:14" ht="110.25" customHeight="1">
      <c r="A166" s="1611"/>
      <c r="C166" s="1611"/>
      <c r="H166" s="1611"/>
      <c r="I166" s="1611"/>
      <c r="J166" s="1611"/>
      <c r="K166" s="1611"/>
      <c r="L166" s="1611"/>
      <c r="N166" s="1611"/>
    </row>
    <row r="167" spans="1:14" ht="173.25" customHeight="1">
      <c r="A167" s="1611"/>
      <c r="C167" s="1611"/>
      <c r="H167" s="1611"/>
      <c r="I167" s="1611"/>
      <c r="J167" s="1611"/>
      <c r="K167" s="1611"/>
      <c r="L167" s="1611"/>
      <c r="N167" s="1611"/>
    </row>
    <row r="170" spans="1:14" ht="15.75" customHeight="1">
      <c r="A170" s="1611"/>
      <c r="C170" s="1611"/>
      <c r="H170" s="1611"/>
      <c r="I170" s="1611"/>
      <c r="J170" s="1611"/>
      <c r="K170" s="1611"/>
      <c r="L170" s="1611"/>
      <c r="N170" s="1611"/>
    </row>
    <row r="171" spans="1:14" ht="346.5" customHeight="1">
      <c r="A171" s="1611"/>
      <c r="C171" s="1611"/>
      <c r="H171" s="1611"/>
      <c r="I171" s="1611"/>
      <c r="J171" s="1611"/>
      <c r="K171" s="1611"/>
      <c r="L171" s="1611"/>
      <c r="N171" s="1611"/>
    </row>
    <row r="172" spans="1:14" ht="284.25" customHeight="1">
      <c r="A172" s="1611"/>
      <c r="C172" s="1611"/>
      <c r="H172" s="1611"/>
      <c r="I172" s="1611"/>
      <c r="J172" s="1611"/>
      <c r="K172" s="1611"/>
      <c r="L172" s="1611"/>
      <c r="N172" s="1611"/>
    </row>
    <row r="173" spans="1:14" ht="15.75" customHeight="1">
      <c r="A173" s="1611"/>
      <c r="C173" s="1611"/>
      <c r="H173" s="1611"/>
      <c r="I173" s="1611"/>
      <c r="J173" s="1611"/>
      <c r="K173" s="1611"/>
      <c r="L173" s="1611"/>
      <c r="N173" s="1611"/>
    </row>
    <row r="174" spans="1:14" ht="346.5" customHeight="1">
      <c r="A174" s="1611"/>
      <c r="C174" s="1611"/>
      <c r="H174" s="1611"/>
      <c r="I174" s="1611"/>
      <c r="J174" s="1611"/>
      <c r="K174" s="1611"/>
      <c r="L174" s="1611"/>
      <c r="N174" s="1611"/>
    </row>
    <row r="175" spans="1:14" ht="283.5" customHeight="1">
      <c r="A175" s="1611"/>
      <c r="C175" s="1611"/>
      <c r="H175" s="1611"/>
      <c r="I175" s="1611"/>
      <c r="J175" s="1611"/>
      <c r="K175" s="1611"/>
      <c r="L175" s="1611"/>
      <c r="N175" s="1611"/>
    </row>
    <row r="178" spans="1:14" ht="346.5" customHeight="1">
      <c r="A178" s="1611"/>
      <c r="C178" s="1611"/>
      <c r="H178" s="1611"/>
      <c r="I178" s="1611"/>
      <c r="J178" s="1611"/>
      <c r="K178" s="1611"/>
      <c r="L178" s="1611"/>
      <c r="N178" s="1611"/>
    </row>
    <row r="179" spans="1:14" ht="283.5" customHeight="1">
      <c r="A179" s="1611"/>
      <c r="C179" s="1611"/>
      <c r="H179" s="1611"/>
      <c r="I179" s="1611"/>
      <c r="J179" s="1611"/>
      <c r="K179" s="1611"/>
      <c r="L179" s="1611"/>
      <c r="N179" s="1611"/>
    </row>
    <row r="181" spans="1:14" ht="31.5" customHeight="1">
      <c r="A181" s="1611"/>
      <c r="C181" s="1611"/>
      <c r="H181" s="1611"/>
      <c r="I181" s="1611"/>
      <c r="J181" s="1611"/>
      <c r="K181" s="1611"/>
      <c r="L181" s="1611"/>
      <c r="N181" s="1611"/>
    </row>
    <row r="182" spans="1:14" ht="126" customHeight="1">
      <c r="A182" s="1611"/>
      <c r="C182" s="1611"/>
      <c r="H182" s="1611"/>
      <c r="I182" s="1611"/>
      <c r="J182" s="1611"/>
      <c r="K182" s="1611"/>
      <c r="L182" s="1611"/>
      <c r="N182" s="1611"/>
    </row>
    <row r="184" spans="1:14" ht="110.25" customHeight="1">
      <c r="A184" s="1611"/>
      <c r="C184" s="1611"/>
      <c r="H184" s="1611"/>
      <c r="I184" s="1611"/>
      <c r="J184" s="1611"/>
      <c r="K184" s="1611"/>
      <c r="L184" s="1611"/>
      <c r="N184" s="1611"/>
    </row>
    <row r="187" spans="1:14" ht="15.75" customHeight="1">
      <c r="A187" s="1611"/>
      <c r="C187" s="1611"/>
      <c r="H187" s="1611"/>
      <c r="I187" s="1611"/>
      <c r="J187" s="1611"/>
      <c r="K187" s="1611"/>
      <c r="L187" s="1611"/>
      <c r="N187" s="1611"/>
    </row>
    <row r="188" spans="1:14" ht="409.5" customHeight="1">
      <c r="A188" s="1611"/>
      <c r="C188" s="1611"/>
      <c r="H188" s="1611"/>
      <c r="I188" s="1611"/>
      <c r="J188" s="1611"/>
      <c r="K188" s="1611"/>
      <c r="L188" s="1611"/>
      <c r="N188" s="1611"/>
    </row>
    <row r="189" spans="1:14" ht="283.5" customHeight="1">
      <c r="A189" s="1611"/>
      <c r="C189" s="1611"/>
      <c r="H189" s="1611"/>
      <c r="I189" s="1611"/>
      <c r="J189" s="1611"/>
      <c r="K189" s="1611"/>
      <c r="L189" s="1611"/>
      <c r="N189" s="1611"/>
    </row>
    <row r="192" spans="1:14" ht="409.6" customHeight="1">
      <c r="A192" s="1611"/>
      <c r="C192" s="1611"/>
      <c r="H192" s="1611"/>
      <c r="I192" s="1611"/>
      <c r="J192" s="1611"/>
      <c r="K192" s="1611"/>
      <c r="L192" s="1611"/>
      <c r="N192" s="1611"/>
    </row>
    <row r="193" spans="1:14" ht="173.25" customHeight="1">
      <c r="A193" s="1611"/>
      <c r="C193" s="1611"/>
      <c r="H193" s="1611"/>
      <c r="I193" s="1611"/>
      <c r="J193" s="1611"/>
      <c r="K193" s="1611"/>
      <c r="L193" s="1611"/>
      <c r="N193" s="1611"/>
    </row>
    <row r="195" spans="1:14" ht="31.5" customHeight="1">
      <c r="A195" s="1611"/>
      <c r="C195" s="1611"/>
      <c r="H195" s="1611"/>
      <c r="I195" s="1611"/>
      <c r="J195" s="1611"/>
      <c r="K195" s="1611"/>
      <c r="L195" s="1611"/>
      <c r="N195" s="1611"/>
    </row>
    <row r="196" spans="1:14" ht="409.5" customHeight="1">
      <c r="A196" s="1611"/>
      <c r="C196" s="1611"/>
      <c r="H196" s="1611"/>
      <c r="I196" s="1611"/>
      <c r="J196" s="1611"/>
      <c r="K196" s="1611"/>
      <c r="L196" s="1611"/>
      <c r="N196" s="1611"/>
    </row>
    <row r="198" spans="1:14" ht="31.5" customHeight="1">
      <c r="A198" s="1611"/>
      <c r="C198" s="1611"/>
      <c r="H198" s="1611"/>
      <c r="I198" s="1611"/>
      <c r="J198" s="1611"/>
      <c r="K198" s="1611"/>
      <c r="L198" s="1611"/>
      <c r="N198" s="1611"/>
    </row>
    <row r="199" spans="1:14" ht="142.5" customHeight="1">
      <c r="A199" s="1611"/>
      <c r="C199" s="1611"/>
      <c r="H199" s="1611"/>
      <c r="I199" s="1611"/>
      <c r="J199" s="1611"/>
      <c r="K199" s="1611"/>
      <c r="L199" s="1611"/>
      <c r="N199" s="1611"/>
    </row>
    <row r="201" spans="1:14" ht="409.5" customHeight="1">
      <c r="A201" s="1611"/>
      <c r="C201" s="1611"/>
      <c r="H201" s="1611"/>
      <c r="I201" s="1611"/>
      <c r="J201" s="1611"/>
      <c r="K201" s="1611"/>
      <c r="L201" s="1611"/>
      <c r="N201" s="1611"/>
    </row>
    <row r="203" spans="1:14" ht="47.25" customHeight="1">
      <c r="A203" s="1611"/>
      <c r="C203" s="1611"/>
      <c r="H203" s="1611"/>
      <c r="I203" s="1611"/>
      <c r="J203" s="1611"/>
      <c r="K203" s="1611"/>
      <c r="L203" s="1611"/>
      <c r="N203" s="1611"/>
    </row>
    <row r="204" spans="1:14" ht="141.75" customHeight="1">
      <c r="A204" s="1611"/>
      <c r="C204" s="1611"/>
      <c r="H204" s="1611"/>
      <c r="I204" s="1611"/>
      <c r="J204" s="1611"/>
      <c r="K204" s="1611"/>
      <c r="L204" s="1611"/>
      <c r="N204" s="1611"/>
    </row>
    <row r="206" spans="1:14" ht="31.5" customHeight="1">
      <c r="A206" s="1611"/>
      <c r="C206" s="1611"/>
      <c r="H206" s="1611"/>
      <c r="I206" s="1611"/>
      <c r="J206" s="1611"/>
      <c r="K206" s="1611"/>
      <c r="L206" s="1611"/>
      <c r="N206" s="1611"/>
    </row>
    <row r="212" spans="1:14" ht="189" customHeight="1">
      <c r="A212" s="1611"/>
      <c r="C212" s="1611"/>
      <c r="H212" s="1611"/>
      <c r="I212" s="1611"/>
      <c r="J212" s="1611"/>
      <c r="K212" s="1611"/>
      <c r="L212" s="1611"/>
      <c r="N212" s="1611"/>
    </row>
    <row r="219" spans="1:14" ht="94.5" customHeight="1">
      <c r="A219" s="1611"/>
      <c r="C219" s="1611"/>
      <c r="H219" s="1611"/>
      <c r="I219" s="1611"/>
      <c r="J219" s="1611"/>
      <c r="K219" s="1611"/>
      <c r="L219" s="1611"/>
      <c r="N219" s="1611"/>
    </row>
    <row r="235" spans="1:14" ht="283.5" customHeight="1">
      <c r="A235" s="1611"/>
      <c r="C235" s="1611"/>
      <c r="H235" s="1611"/>
      <c r="I235" s="1611"/>
      <c r="J235" s="1611"/>
      <c r="K235" s="1611"/>
      <c r="L235" s="1611"/>
      <c r="N235" s="1611"/>
    </row>
    <row r="239" spans="1:14" ht="283.5" customHeight="1">
      <c r="A239" s="1611"/>
      <c r="C239" s="1611"/>
      <c r="H239" s="1611"/>
      <c r="I239" s="1611"/>
      <c r="J239" s="1611"/>
      <c r="K239" s="1611"/>
      <c r="L239" s="1611"/>
      <c r="N239" s="1611"/>
    </row>
    <row r="243" spans="1:14" ht="47.25" customHeight="1">
      <c r="A243" s="1611"/>
      <c r="C243" s="1611"/>
      <c r="H243" s="1611"/>
      <c r="I243" s="1611"/>
      <c r="J243" s="1611"/>
      <c r="K243" s="1611"/>
      <c r="L243" s="1611"/>
      <c r="N243" s="1611"/>
    </row>
    <row r="244" spans="1:14" ht="63" customHeight="1">
      <c r="A244" s="1611"/>
      <c r="C244" s="1611"/>
      <c r="H244" s="1611"/>
      <c r="I244" s="1611"/>
      <c r="J244" s="1611"/>
      <c r="K244" s="1611"/>
      <c r="L244" s="1611"/>
      <c r="N244" s="1611"/>
    </row>
    <row r="247" spans="1:14" ht="283.5" customHeight="1">
      <c r="A247" s="1611"/>
      <c r="C247" s="1611"/>
      <c r="H247" s="1611"/>
      <c r="I247" s="1611"/>
      <c r="J247" s="1611"/>
      <c r="K247" s="1611"/>
      <c r="L247" s="1611"/>
      <c r="N247" s="1611"/>
    </row>
    <row r="251" spans="1:14" ht="283.5" customHeight="1">
      <c r="A251" s="1611"/>
      <c r="C251" s="1611"/>
      <c r="H251" s="1611"/>
      <c r="I251" s="1611"/>
      <c r="J251" s="1611"/>
      <c r="K251" s="1611"/>
      <c r="L251" s="1611"/>
      <c r="N251" s="1611"/>
    </row>
    <row r="255" spans="1:14" ht="283.5" customHeight="1">
      <c r="A255" s="1611"/>
      <c r="C255" s="1611"/>
      <c r="H255" s="1611"/>
      <c r="I255" s="1611"/>
      <c r="J255" s="1611"/>
      <c r="K255" s="1611"/>
      <c r="L255" s="1611"/>
      <c r="N255" s="1611"/>
    </row>
    <row r="259" spans="1:14" ht="299.25" customHeight="1">
      <c r="A259" s="1611"/>
      <c r="C259" s="1611"/>
      <c r="H259" s="1611"/>
      <c r="I259" s="1611"/>
      <c r="J259" s="1611"/>
      <c r="K259" s="1611"/>
      <c r="L259" s="1611"/>
      <c r="N259" s="1611"/>
    </row>
    <row r="263" spans="1:14" ht="283.5" customHeight="1">
      <c r="A263" s="1611"/>
      <c r="C263" s="1611"/>
      <c r="H263" s="1611"/>
      <c r="I263" s="1611"/>
      <c r="J263" s="1611"/>
      <c r="K263" s="1611"/>
      <c r="L263" s="1611"/>
      <c r="N263" s="1611"/>
    </row>
    <row r="267" spans="1:14" ht="283.5" customHeight="1">
      <c r="A267" s="1611"/>
      <c r="C267" s="1611"/>
      <c r="H267" s="1611"/>
      <c r="I267" s="1611"/>
      <c r="J267" s="1611"/>
      <c r="K267" s="1611"/>
      <c r="L267" s="1611"/>
      <c r="N267" s="1611"/>
    </row>
    <row r="271" spans="1:14" ht="283.5" customHeight="1">
      <c r="A271" s="1611"/>
      <c r="C271" s="1611"/>
      <c r="H271" s="1611"/>
      <c r="I271" s="1611"/>
      <c r="J271" s="1611"/>
      <c r="K271" s="1611"/>
      <c r="L271" s="1611"/>
      <c r="N271" s="1611"/>
    </row>
    <row r="274" spans="1:14" ht="15.75" customHeight="1">
      <c r="A274" s="1611"/>
      <c r="C274" s="1611"/>
      <c r="H274" s="1611"/>
      <c r="I274" s="1611"/>
      <c r="J274" s="1611"/>
      <c r="K274" s="1611"/>
      <c r="L274" s="1611"/>
      <c r="N274" s="1611"/>
    </row>
    <row r="275" spans="1:14" ht="47.25" customHeight="1">
      <c r="A275" s="1611"/>
      <c r="C275" s="1611"/>
      <c r="H275" s="1611"/>
      <c r="I275" s="1611"/>
      <c r="J275" s="1611"/>
      <c r="K275" s="1611"/>
      <c r="L275" s="1611"/>
      <c r="N275" s="1611"/>
    </row>
    <row r="279" spans="1:14" ht="283.5" customHeight="1">
      <c r="A279" s="1611"/>
      <c r="C279" s="1611"/>
      <c r="H279" s="1611"/>
      <c r="I279" s="1611"/>
      <c r="J279" s="1611"/>
      <c r="K279" s="1611"/>
      <c r="L279" s="1611"/>
      <c r="N279" s="1611"/>
    </row>
    <row r="283" spans="1:14" ht="283.5" customHeight="1">
      <c r="A283" s="1611"/>
      <c r="C283" s="1611"/>
      <c r="H283" s="1611"/>
      <c r="I283" s="1611"/>
      <c r="J283" s="1611"/>
      <c r="K283" s="1611"/>
      <c r="L283" s="1611"/>
      <c r="N283" s="1611"/>
    </row>
    <row r="287" spans="1:14" ht="283.5" customHeight="1">
      <c r="A287" s="1611"/>
      <c r="C287" s="1611"/>
      <c r="H287" s="1611"/>
      <c r="I287" s="1611"/>
      <c r="J287" s="1611"/>
      <c r="K287" s="1611"/>
      <c r="L287" s="1611"/>
      <c r="N287" s="1611"/>
    </row>
    <row r="291" spans="1:14" ht="283.5" customHeight="1">
      <c r="A291" s="1611"/>
      <c r="C291" s="1611"/>
      <c r="H291" s="1611"/>
      <c r="I291" s="1611"/>
      <c r="J291" s="1611"/>
      <c r="K291" s="1611"/>
      <c r="L291" s="1611"/>
      <c r="N291" s="1611"/>
    </row>
    <row r="295" spans="1:14" ht="283.5" customHeight="1">
      <c r="A295" s="1611"/>
      <c r="C295" s="1611"/>
      <c r="H295" s="1611"/>
      <c r="I295" s="1611"/>
      <c r="J295" s="1611"/>
      <c r="K295" s="1611"/>
      <c r="L295" s="1611"/>
      <c r="N295" s="1611"/>
    </row>
  </sheetData>
  <mergeCells count="23">
    <mergeCell ref="B1:N1"/>
    <mergeCell ref="A3:A4"/>
    <mergeCell ref="B3:B4"/>
    <mergeCell ref="C3:C4"/>
    <mergeCell ref="D3:D4"/>
    <mergeCell ref="E3:F3"/>
    <mergeCell ref="G3:G4"/>
    <mergeCell ref="H3:H4"/>
    <mergeCell ref="I3:I4"/>
    <mergeCell ref="J3:K3"/>
    <mergeCell ref="D2:E2"/>
    <mergeCell ref="A27:B27"/>
    <mergeCell ref="D27:E27"/>
    <mergeCell ref="L3:L4"/>
    <mergeCell ref="M3:M4"/>
    <mergeCell ref="N3:N4"/>
    <mergeCell ref="D11:E11"/>
    <mergeCell ref="D13:E13"/>
    <mergeCell ref="D15:E15"/>
    <mergeCell ref="A23:B23"/>
    <mergeCell ref="C23:E23"/>
    <mergeCell ref="A25:B25"/>
    <mergeCell ref="D25:E25"/>
  </mergeCells>
  <pageMargins left="0" right="0" top="0" bottom="0" header="0" footer="0"/>
  <pageSetup paperSize="9" scale="85" orientation="landscape"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4"/>
  <sheetViews>
    <sheetView view="pageBreakPreview" zoomScale="120" zoomScaleNormal="90" zoomScaleSheetLayoutView="120" workbookViewId="0">
      <selection activeCell="C9" sqref="C9"/>
    </sheetView>
  </sheetViews>
  <sheetFormatPr defaultRowHeight="15"/>
  <cols>
    <col min="2" max="2" width="48.85546875" customWidth="1"/>
    <col min="3" max="3" width="16.140625" customWidth="1"/>
    <col min="4" max="4" width="35.85546875" customWidth="1"/>
  </cols>
  <sheetData>
    <row r="1" spans="1:4">
      <c r="A1" s="1967"/>
      <c r="B1" s="1109"/>
      <c r="C1" s="1216"/>
      <c r="D1" s="1966" t="s">
        <v>6306</v>
      </c>
    </row>
    <row r="2" spans="1:4">
      <c r="A2" s="2021" t="s">
        <v>6310</v>
      </c>
      <c r="B2" s="2021"/>
      <c r="C2" s="2021"/>
      <c r="D2" s="2021"/>
    </row>
    <row r="3" spans="1:4">
      <c r="A3" s="2021" t="s">
        <v>569</v>
      </c>
      <c r="B3" s="2021"/>
      <c r="C3" s="2021"/>
      <c r="D3" s="2021"/>
    </row>
    <row r="4" spans="1:4" ht="30">
      <c r="A4" s="1968" t="s">
        <v>7</v>
      </c>
      <c r="B4" s="1968" t="s">
        <v>5438</v>
      </c>
      <c r="C4" s="1135" t="s">
        <v>10</v>
      </c>
      <c r="D4" s="1733" t="s">
        <v>6309</v>
      </c>
    </row>
    <row r="5" spans="1:4">
      <c r="A5" s="1975">
        <v>1</v>
      </c>
      <c r="B5" s="2057" t="s">
        <v>6292</v>
      </c>
      <c r="C5" s="2057"/>
      <c r="D5" s="2057"/>
    </row>
    <row r="6" spans="1:4" ht="45">
      <c r="A6" s="1976" t="s">
        <v>3825</v>
      </c>
      <c r="B6" s="1135" t="s">
        <v>6308</v>
      </c>
      <c r="C6" s="1977" t="s">
        <v>5165</v>
      </c>
      <c r="D6" s="1978">
        <f>'[2]Общая калькуляция'!$M$9</f>
        <v>109793.14330108673</v>
      </c>
    </row>
    <row r="7" spans="1:4" ht="45">
      <c r="A7" s="1976" t="s">
        <v>3948</v>
      </c>
      <c r="B7" s="1135" t="s">
        <v>6307</v>
      </c>
      <c r="C7" s="1977" t="s">
        <v>5165</v>
      </c>
      <c r="D7" s="1978">
        <f>'[2]Общая калькуляция'!$M$9</f>
        <v>109793.14330108673</v>
      </c>
    </row>
    <row r="8" spans="1:4" ht="30">
      <c r="A8" s="1976" t="s">
        <v>4016</v>
      </c>
      <c r="B8" s="1135" t="s">
        <v>6295</v>
      </c>
      <c r="C8" s="1977" t="s">
        <v>5165</v>
      </c>
      <c r="D8" s="1978">
        <f>'[2]Общая калькуляция'!$M$10</f>
        <v>18933.160299401199</v>
      </c>
    </row>
    <row r="9" spans="1:4" ht="30">
      <c r="A9" s="1976" t="s">
        <v>2383</v>
      </c>
      <c r="B9" s="1135" t="s">
        <v>6296</v>
      </c>
      <c r="C9" s="1977" t="s">
        <v>5165</v>
      </c>
      <c r="D9" s="1978">
        <f>'[2]Общая калькуляция'!$M$11</f>
        <v>16562.497506231979</v>
      </c>
    </row>
    <row r="10" spans="1:4" ht="30">
      <c r="A10" s="1976" t="s">
        <v>1034</v>
      </c>
      <c r="B10" s="1135" t="s">
        <v>6297</v>
      </c>
      <c r="C10" s="1977" t="s">
        <v>5165</v>
      </c>
      <c r="D10" s="1978">
        <f>'[2]Общая калькуляция'!$M$11</f>
        <v>16562.497506231979</v>
      </c>
    </row>
    <row r="11" spans="1:4" ht="30">
      <c r="A11" s="1976" t="s">
        <v>1104</v>
      </c>
      <c r="B11" s="1135" t="s">
        <v>6298</v>
      </c>
      <c r="C11" s="1977" t="s">
        <v>5165</v>
      </c>
      <c r="D11" s="1978">
        <f>'[2]Общая калькуляция'!$M$11</f>
        <v>16562.497506231979</v>
      </c>
    </row>
    <row r="12" spans="1:4" ht="30">
      <c r="A12" s="1976" t="s">
        <v>1191</v>
      </c>
      <c r="B12" s="1135" t="s">
        <v>6299</v>
      </c>
      <c r="C12" s="1977" t="s">
        <v>5165</v>
      </c>
      <c r="D12" s="1978">
        <f>'[2]Общая калькуляция'!$M$11</f>
        <v>16562.497506231979</v>
      </c>
    </row>
    <row r="13" spans="1:4" ht="30">
      <c r="A13" s="1976" t="s">
        <v>1232</v>
      </c>
      <c r="B13" s="1135" t="s">
        <v>6300</v>
      </c>
      <c r="C13" s="1977" t="s">
        <v>5165</v>
      </c>
      <c r="D13" s="1978">
        <f>'[2]Общая калькуляция'!$M$11</f>
        <v>16562.497506231979</v>
      </c>
    </row>
    <row r="14" spans="1:4" ht="30">
      <c r="A14" s="1976" t="s">
        <v>1288</v>
      </c>
      <c r="B14" s="1135" t="s">
        <v>6301</v>
      </c>
      <c r="C14" s="1977" t="s">
        <v>5165</v>
      </c>
      <c r="D14" s="1978">
        <f>'[2]Общая калькуляция'!$M$11</f>
        <v>16562.497506231979</v>
      </c>
    </row>
  </sheetData>
  <mergeCells count="3">
    <mergeCell ref="A2:D2"/>
    <mergeCell ref="A3:D3"/>
    <mergeCell ref="B5:D5"/>
  </mergeCells>
  <pageMargins left="0.25" right="0.25" top="0.75" bottom="0.75" header="0.3" footer="0.3"/>
  <pageSetup paperSize="9" scale="89"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583"/>
  <sheetViews>
    <sheetView workbookViewId="0">
      <pane ySplit="9" topLeftCell="A1553" activePane="bottomLeft" state="frozen"/>
      <selection pane="bottomLeft" activeCell="B1556" sqref="B1556"/>
    </sheetView>
  </sheetViews>
  <sheetFormatPr defaultRowHeight="15"/>
  <cols>
    <col min="1" max="1" width="9.42578125" style="59" customWidth="1"/>
    <col min="2" max="2" width="65.28515625" style="58" customWidth="1"/>
    <col min="3" max="4" width="12.85546875" style="6" customWidth="1"/>
    <col min="5" max="5" width="17.85546875" style="60" customWidth="1"/>
    <col min="6" max="8" width="12.85546875" style="60" customWidth="1"/>
    <col min="9" max="9" width="12.140625" style="60" customWidth="1"/>
    <col min="10" max="13" width="12.85546875" style="60" customWidth="1"/>
    <col min="14" max="14" width="15.85546875" style="60" customWidth="1"/>
    <col min="15" max="15" width="11.42578125" style="58" bestFit="1" customWidth="1"/>
    <col min="16" max="16384" width="9.140625" style="58"/>
  </cols>
  <sheetData>
    <row r="1" spans="1:14" ht="22.5" customHeight="1">
      <c r="A1" s="2059" t="s">
        <v>562</v>
      </c>
      <c r="B1" s="2059"/>
      <c r="C1" s="2059"/>
      <c r="D1" s="2059"/>
      <c r="E1" s="2059"/>
      <c r="F1" s="2059"/>
      <c r="G1" s="2059"/>
      <c r="H1" s="2059"/>
      <c r="I1" s="2059"/>
      <c r="J1" s="2059"/>
      <c r="K1" s="2059"/>
      <c r="L1" s="2059"/>
      <c r="M1" s="2059"/>
      <c r="N1" s="2059"/>
    </row>
    <row r="3" spans="1:14" ht="33" customHeight="1">
      <c r="A3" s="2059" t="s">
        <v>563</v>
      </c>
      <c r="B3" s="2059"/>
      <c r="C3" s="2059"/>
      <c r="D3" s="2059"/>
      <c r="E3" s="2059"/>
      <c r="F3" s="2059"/>
      <c r="G3" s="2059"/>
      <c r="H3" s="2059"/>
      <c r="I3" s="2059"/>
      <c r="J3" s="2059"/>
      <c r="K3" s="2059"/>
      <c r="L3" s="2059"/>
      <c r="M3" s="2059"/>
      <c r="N3" s="2059"/>
    </row>
    <row r="4" spans="1:14" ht="22.5" customHeight="1">
      <c r="B4" s="6"/>
      <c r="C4" s="19"/>
      <c r="D4" s="19"/>
      <c r="E4" s="19"/>
      <c r="F4" s="19"/>
      <c r="G4" s="19"/>
      <c r="H4" s="19"/>
      <c r="I4" s="19"/>
      <c r="J4" s="19"/>
      <c r="K4" s="19"/>
      <c r="L4" s="19"/>
      <c r="M4" s="19"/>
      <c r="N4" s="19"/>
    </row>
    <row r="5" spans="1:14" ht="0.75" customHeight="1">
      <c r="B5" s="6"/>
      <c r="C5" s="19"/>
      <c r="D5" s="19"/>
      <c r="E5" s="19">
        <v>4</v>
      </c>
      <c r="F5" s="19"/>
      <c r="G5" s="19"/>
      <c r="H5" s="19"/>
      <c r="I5" s="19"/>
      <c r="J5" s="19"/>
      <c r="K5" s="19"/>
      <c r="L5" s="19"/>
      <c r="M5" s="19"/>
      <c r="N5" s="58">
        <v>4</v>
      </c>
    </row>
    <row r="6" spans="1:14" ht="22.5" hidden="1" customHeight="1">
      <c r="E6" s="60">
        <v>2</v>
      </c>
      <c r="N6" s="58">
        <v>2</v>
      </c>
    </row>
    <row r="7" spans="1:14" ht="32.25" customHeight="1">
      <c r="A7" s="2060" t="s">
        <v>7</v>
      </c>
      <c r="B7" s="2062" t="s">
        <v>564</v>
      </c>
      <c r="C7" s="2062" t="s">
        <v>547</v>
      </c>
      <c r="D7" s="2062"/>
      <c r="E7" s="2062"/>
      <c r="F7" s="2063" t="s">
        <v>549</v>
      </c>
      <c r="G7" s="2063"/>
      <c r="H7" s="2063"/>
      <c r="I7" s="2063" t="s">
        <v>565</v>
      </c>
      <c r="J7" s="2063"/>
      <c r="K7" s="2063"/>
      <c r="L7" s="2063" t="s">
        <v>566</v>
      </c>
      <c r="M7" s="2063"/>
      <c r="N7" s="2063"/>
    </row>
    <row r="8" spans="1:14" ht="34.5" customHeight="1">
      <c r="A8" s="2061"/>
      <c r="B8" s="2062"/>
      <c r="C8" s="541" t="s">
        <v>567</v>
      </c>
      <c r="D8" s="541" t="s">
        <v>568</v>
      </c>
      <c r="E8" s="542" t="s">
        <v>535</v>
      </c>
      <c r="F8" s="542" t="s">
        <v>567</v>
      </c>
      <c r="G8" s="542" t="s">
        <v>568</v>
      </c>
      <c r="H8" s="542" t="s">
        <v>535</v>
      </c>
      <c r="I8" s="542" t="s">
        <v>567</v>
      </c>
      <c r="J8" s="542" t="s">
        <v>568</v>
      </c>
      <c r="K8" s="542" t="s">
        <v>535</v>
      </c>
      <c r="L8" s="542" t="s">
        <v>567</v>
      </c>
      <c r="M8" s="542" t="s">
        <v>568</v>
      </c>
      <c r="N8" s="542" t="s">
        <v>535</v>
      </c>
    </row>
    <row r="9" spans="1:14" ht="22.5" customHeight="1">
      <c r="A9" s="11">
        <v>1</v>
      </c>
      <c r="B9" s="541">
        <v>2</v>
      </c>
      <c r="C9" s="541">
        <v>3</v>
      </c>
      <c r="D9" s="541">
        <v>4</v>
      </c>
      <c r="E9" s="542">
        <v>5</v>
      </c>
      <c r="F9" s="542">
        <v>6</v>
      </c>
      <c r="G9" s="542">
        <v>7</v>
      </c>
      <c r="H9" s="542">
        <v>8</v>
      </c>
      <c r="I9" s="542">
        <v>9</v>
      </c>
      <c r="J9" s="542">
        <v>10</v>
      </c>
      <c r="K9" s="542">
        <v>11</v>
      </c>
      <c r="L9" s="542">
        <v>12</v>
      </c>
      <c r="M9" s="542">
        <v>13</v>
      </c>
      <c r="N9" s="542">
        <v>14</v>
      </c>
    </row>
    <row r="10" spans="1:14" ht="42.75">
      <c r="A10" s="387">
        <v>1</v>
      </c>
      <c r="B10" s="46" t="s">
        <v>3824</v>
      </c>
      <c r="C10" s="61"/>
      <c r="D10" s="61"/>
      <c r="E10" s="473"/>
      <c r="F10" s="473"/>
      <c r="G10" s="473"/>
      <c r="H10" s="473"/>
      <c r="I10" s="473"/>
      <c r="J10" s="473"/>
      <c r="K10" s="473"/>
      <c r="L10" s="473"/>
      <c r="M10" s="473"/>
      <c r="N10" s="473"/>
    </row>
    <row r="11" spans="1:14" ht="114">
      <c r="A11" s="43" t="s">
        <v>3825</v>
      </c>
      <c r="B11" s="41" t="s">
        <v>3826</v>
      </c>
      <c r="C11" s="316"/>
      <c r="D11" s="316"/>
      <c r="E11" s="385"/>
      <c r="F11" s="385"/>
      <c r="G11" s="385"/>
      <c r="H11" s="385"/>
      <c r="I11" s="385"/>
      <c r="J11" s="385"/>
      <c r="K11" s="385"/>
      <c r="L11" s="385"/>
      <c r="M11" s="385"/>
      <c r="N11" s="385"/>
    </row>
    <row r="12" spans="1:14" ht="15" customHeight="1">
      <c r="A12" s="49" t="s">
        <v>3827</v>
      </c>
      <c r="B12" s="56" t="s">
        <v>2390</v>
      </c>
      <c r="C12" s="307"/>
      <c r="D12" s="307"/>
      <c r="E12" s="201">
        <f>общ.калькуляция!H11</f>
        <v>288.69459318756509</v>
      </c>
      <c r="F12" s="201"/>
      <c r="G12" s="201"/>
      <c r="H12" s="201">
        <f>общ.калькуляция!J11</f>
        <v>36.216052289469722</v>
      </c>
      <c r="I12" s="201"/>
      <c r="J12" s="201"/>
      <c r="K12" s="201">
        <f>общ.калькуляция!M11</f>
        <v>64.982129095406961</v>
      </c>
      <c r="L12" s="201"/>
      <c r="M12" s="201"/>
      <c r="N12" s="201">
        <f t="shared" ref="N12" si="0">E12+H12+K12</f>
        <v>389.89277457244174</v>
      </c>
    </row>
    <row r="13" spans="1:14" ht="15" customHeight="1">
      <c r="A13" s="49" t="s">
        <v>3828</v>
      </c>
      <c r="B13" s="56" t="s">
        <v>3829</v>
      </c>
      <c r="C13" s="307"/>
      <c r="D13" s="307"/>
      <c r="E13" s="201">
        <f>общ.калькуляция!H12</f>
        <v>414.28501413059649</v>
      </c>
      <c r="F13" s="201"/>
      <c r="G13" s="201"/>
      <c r="H13" s="201">
        <f>общ.калькуляция!J12</f>
        <v>36.216052289469722</v>
      </c>
      <c r="I13" s="201"/>
      <c r="J13" s="201"/>
      <c r="K13" s="201">
        <f>общ.калькуляция!M12</f>
        <v>90.10021328401325</v>
      </c>
      <c r="L13" s="201"/>
      <c r="M13" s="201"/>
      <c r="N13" s="201">
        <f t="shared" ref="N13:N82" si="1">E13+H13+K13</f>
        <v>540.60127970407939</v>
      </c>
    </row>
    <row r="14" spans="1:14" ht="15" customHeight="1">
      <c r="A14" s="49" t="s">
        <v>3830</v>
      </c>
      <c r="B14" s="56" t="s">
        <v>1300</v>
      </c>
      <c r="C14" s="307"/>
      <c r="D14" s="307"/>
      <c r="E14" s="201">
        <f>общ.калькуляция!H13</f>
        <v>470.28401011453218</v>
      </c>
      <c r="F14" s="201"/>
      <c r="G14" s="201"/>
      <c r="H14" s="201">
        <f>общ.калькуляция!J13</f>
        <v>48.288069719292956</v>
      </c>
      <c r="I14" s="201"/>
      <c r="J14" s="201"/>
      <c r="K14" s="201">
        <f>общ.калькуляция!M13</f>
        <v>103.71441596676503</v>
      </c>
      <c r="L14" s="201"/>
      <c r="M14" s="201"/>
      <c r="N14" s="201">
        <f t="shared" si="1"/>
        <v>622.28649580059016</v>
      </c>
    </row>
    <row r="15" spans="1:14" ht="15" customHeight="1">
      <c r="A15" s="49" t="s">
        <v>3831</v>
      </c>
      <c r="B15" s="56" t="s">
        <v>3832</v>
      </c>
      <c r="C15" s="307"/>
      <c r="D15" s="307"/>
      <c r="E15" s="201">
        <f>общ.калькуляция!H14</f>
        <v>1668.3871188457533</v>
      </c>
      <c r="F15" s="201"/>
      <c r="G15" s="201"/>
      <c r="H15" s="201">
        <f>общ.калькуляция!J14</f>
        <v>134.13352699803599</v>
      </c>
      <c r="I15" s="201"/>
      <c r="J15" s="201"/>
      <c r="K15" s="201">
        <f>общ.калькуляция!M14</f>
        <v>360.50412916875786</v>
      </c>
      <c r="L15" s="201"/>
      <c r="M15" s="201"/>
      <c r="N15" s="201">
        <f t="shared" si="1"/>
        <v>2163.0247750125473</v>
      </c>
    </row>
    <row r="16" spans="1:14" ht="15" customHeight="1">
      <c r="A16" s="49" t="s">
        <v>3833</v>
      </c>
      <c r="B16" s="56" t="s">
        <v>3834</v>
      </c>
      <c r="C16" s="307"/>
      <c r="D16" s="307"/>
      <c r="E16" s="201">
        <f>общ.калькуляция!H15</f>
        <v>1266.3487431206306</v>
      </c>
      <c r="F16" s="201"/>
      <c r="G16" s="201"/>
      <c r="H16" s="201">
        <f>общ.калькуляция!J15</f>
        <v>120.72017429823239</v>
      </c>
      <c r="I16" s="201"/>
      <c r="J16" s="201"/>
      <c r="K16" s="201">
        <f>общ.калькуляция!M15</f>
        <v>277.41378348377265</v>
      </c>
      <c r="L16" s="201"/>
      <c r="M16" s="201"/>
      <c r="N16" s="201">
        <f t="shared" si="1"/>
        <v>1664.4827009026358</v>
      </c>
    </row>
    <row r="17" spans="1:14" ht="15" customHeight="1">
      <c r="A17" s="49" t="s">
        <v>3835</v>
      </c>
      <c r="B17" s="56" t="s">
        <v>3836</v>
      </c>
      <c r="C17" s="307"/>
      <c r="D17" s="307"/>
      <c r="E17" s="201">
        <f>общ.калькуляция!H16</f>
        <v>1223.8859883980365</v>
      </c>
      <c r="F17" s="201"/>
      <c r="G17" s="201"/>
      <c r="H17" s="201">
        <f>общ.калькуляция!J16</f>
        <v>72.432104578939445</v>
      </c>
      <c r="I17" s="201"/>
      <c r="J17" s="201"/>
      <c r="K17" s="201">
        <f>общ.калькуляция!M16</f>
        <v>259.2636185953952</v>
      </c>
      <c r="L17" s="201"/>
      <c r="M17" s="201"/>
      <c r="N17" s="201">
        <f t="shared" si="1"/>
        <v>1555.5817115723712</v>
      </c>
    </row>
    <row r="18" spans="1:14" ht="15" customHeight="1">
      <c r="A18" s="49" t="s">
        <v>3837</v>
      </c>
      <c r="B18" s="293" t="s">
        <v>3838</v>
      </c>
      <c r="C18" s="307"/>
      <c r="D18" s="307"/>
      <c r="E18" s="201">
        <f>общ.калькуляция!H17</f>
        <v>1697.199526401904</v>
      </c>
      <c r="F18" s="201"/>
      <c r="G18" s="201"/>
      <c r="H18" s="201">
        <f>общ.калькуляция!J17</f>
        <v>21.46136431968576</v>
      </c>
      <c r="I18" s="201"/>
      <c r="J18" s="201"/>
      <c r="K18" s="201">
        <f>общ.калькуляция!M17</f>
        <v>343.73217814431797</v>
      </c>
      <c r="L18" s="201"/>
      <c r="M18" s="201"/>
      <c r="N18" s="201">
        <f t="shared" si="1"/>
        <v>2062.3930688659079</v>
      </c>
    </row>
    <row r="19" spans="1:14" ht="15" customHeight="1">
      <c r="A19" s="49" t="s">
        <v>3839</v>
      </c>
      <c r="B19" s="293" t="s">
        <v>3840</v>
      </c>
      <c r="C19" s="307"/>
      <c r="D19" s="307"/>
      <c r="E19" s="201">
        <f>общ.калькуляция!H18</f>
        <v>1655.1680217164956</v>
      </c>
      <c r="F19" s="201"/>
      <c r="G19" s="201"/>
      <c r="H19" s="201">
        <f>общ.калькуляция!J18</f>
        <v>221.32031954675941</v>
      </c>
      <c r="I19" s="201"/>
      <c r="J19" s="201"/>
      <c r="K19" s="201">
        <f>общ.калькуляция!M18</f>
        <v>375.29766825265102</v>
      </c>
      <c r="L19" s="201"/>
      <c r="M19" s="201"/>
      <c r="N19" s="201">
        <f t="shared" si="1"/>
        <v>2251.7860095159062</v>
      </c>
    </row>
    <row r="20" spans="1:14" ht="15" customHeight="1">
      <c r="A20" s="49" t="s">
        <v>3841</v>
      </c>
      <c r="B20" s="293" t="s">
        <v>3584</v>
      </c>
      <c r="C20" s="307"/>
      <c r="D20" s="307"/>
      <c r="E20" s="201">
        <f>общ.калькуляция!H19</f>
        <v>1062.9057057861073</v>
      </c>
      <c r="F20" s="201"/>
      <c r="G20" s="201"/>
      <c r="H20" s="201">
        <f>общ.калькуляция!J19</f>
        <v>169.00824401752536</v>
      </c>
      <c r="I20" s="201"/>
      <c r="J20" s="201"/>
      <c r="K20" s="201">
        <f>общ.калькуляция!M19</f>
        <v>246.38278996072654</v>
      </c>
      <c r="L20" s="201"/>
      <c r="M20" s="201"/>
      <c r="N20" s="201">
        <f t="shared" si="1"/>
        <v>1478.2967397643592</v>
      </c>
    </row>
    <row r="21" spans="1:14" ht="15" customHeight="1">
      <c r="A21" s="49" t="s">
        <v>3842</v>
      </c>
      <c r="B21" s="293" t="s">
        <v>3843</v>
      </c>
      <c r="C21" s="307"/>
      <c r="D21" s="307"/>
      <c r="E21" s="201">
        <f>общ.калькуляция!H20</f>
        <v>1759.4409236352817</v>
      </c>
      <c r="F21" s="201"/>
      <c r="G21" s="201"/>
      <c r="H21" s="201">
        <f>общ.калькуляция!J20</f>
        <v>96.576139438585912</v>
      </c>
      <c r="I21" s="201"/>
      <c r="J21" s="201"/>
      <c r="K21" s="201">
        <f>общ.калькуляция!M20</f>
        <v>371.20341261477353</v>
      </c>
      <c r="L21" s="201"/>
      <c r="M21" s="201"/>
      <c r="N21" s="201">
        <f t="shared" si="1"/>
        <v>2227.2204756886413</v>
      </c>
    </row>
    <row r="22" spans="1:14" ht="15" customHeight="1">
      <c r="A22" s="49" t="s">
        <v>3844</v>
      </c>
      <c r="B22" s="459" t="s">
        <v>3845</v>
      </c>
      <c r="C22" s="307"/>
      <c r="D22" s="307"/>
      <c r="E22" s="201">
        <f>общ.калькуляция!H21</f>
        <v>1486.6807196192176</v>
      </c>
      <c r="F22" s="201"/>
      <c r="G22" s="201"/>
      <c r="H22" s="201">
        <f>общ.калькуляция!J21</f>
        <v>108.64815686840916</v>
      </c>
      <c r="I22" s="201"/>
      <c r="J22" s="201"/>
      <c r="K22" s="201">
        <f>общ.калькуляция!M21</f>
        <v>319.06577529752536</v>
      </c>
      <c r="L22" s="201"/>
      <c r="M22" s="201"/>
      <c r="N22" s="201">
        <f t="shared" si="1"/>
        <v>1914.3946517851521</v>
      </c>
    </row>
    <row r="23" spans="1:14" ht="15" customHeight="1">
      <c r="A23" s="49" t="s">
        <v>3846</v>
      </c>
      <c r="B23" s="293" t="s">
        <v>3847</v>
      </c>
      <c r="C23" s="307"/>
      <c r="D23" s="307"/>
      <c r="E23" s="201">
        <f>общ.калькуляция!H22</f>
        <v>1994.1624036888295</v>
      </c>
      <c r="F23" s="201"/>
      <c r="G23" s="201"/>
      <c r="H23" s="201">
        <f>общ.калькуляция!J22</f>
        <v>56.336081339175124</v>
      </c>
      <c r="I23" s="201"/>
      <c r="J23" s="201"/>
      <c r="K23" s="201">
        <f>общ.калькуляция!M22</f>
        <v>410.099697005601</v>
      </c>
      <c r="L23" s="201"/>
      <c r="M23" s="201"/>
      <c r="N23" s="201">
        <f t="shared" si="1"/>
        <v>2460.5981820336056</v>
      </c>
    </row>
    <row r="24" spans="1:14" ht="15" customHeight="1">
      <c r="A24" s="49" t="s">
        <v>3848</v>
      </c>
      <c r="B24" s="293" t="s">
        <v>3849</v>
      </c>
      <c r="C24" s="307"/>
      <c r="D24" s="307"/>
      <c r="E24" s="201">
        <f>общ.калькуляция!H23</f>
        <v>2492.1017337498138</v>
      </c>
      <c r="F24" s="201"/>
      <c r="G24" s="201"/>
      <c r="H24" s="201">
        <f>общ.калькуляция!J23</f>
        <v>144.86420915787889</v>
      </c>
      <c r="I24" s="201"/>
      <c r="J24" s="201"/>
      <c r="K24" s="201">
        <f>общ.калькуляция!M23</f>
        <v>527.39318858153854</v>
      </c>
      <c r="L24" s="201"/>
      <c r="M24" s="201"/>
      <c r="N24" s="201">
        <f t="shared" si="1"/>
        <v>3164.3591314892315</v>
      </c>
    </row>
    <row r="25" spans="1:14" ht="15" customHeight="1">
      <c r="A25" s="49" t="s">
        <v>3850</v>
      </c>
      <c r="B25" s="293" t="s">
        <v>3851</v>
      </c>
      <c r="C25" s="307"/>
      <c r="D25" s="307"/>
      <c r="E25" s="201">
        <f>общ.калькуляция!H24</f>
        <v>2280.6489659378253</v>
      </c>
      <c r="F25" s="201"/>
      <c r="G25" s="201"/>
      <c r="H25" s="201">
        <f>общ.калькуляция!J24</f>
        <v>181.08026144734859</v>
      </c>
      <c r="I25" s="201"/>
      <c r="J25" s="201"/>
      <c r="K25" s="201">
        <f>общ.калькуляция!M24</f>
        <v>492.3458454770348</v>
      </c>
      <c r="L25" s="201"/>
      <c r="M25" s="201"/>
      <c r="N25" s="201">
        <f t="shared" si="1"/>
        <v>2954.0750728622088</v>
      </c>
    </row>
    <row r="26" spans="1:14" ht="15" customHeight="1">
      <c r="A26" s="49" t="s">
        <v>3852</v>
      </c>
      <c r="B26" s="293" t="s">
        <v>3853</v>
      </c>
      <c r="C26" s="307"/>
      <c r="D26" s="307"/>
      <c r="E26" s="201">
        <f>общ.калькуляция!H25</f>
        <v>1373.950454320988</v>
      </c>
      <c r="F26" s="201"/>
      <c r="G26" s="201"/>
      <c r="H26" s="201">
        <f>общ.калькуляция!J25</f>
        <v>216.62564610182818</v>
      </c>
      <c r="I26" s="201"/>
      <c r="J26" s="201"/>
      <c r="K26" s="201">
        <f>общ.калькуляция!M25</f>
        <v>318.11522008456325</v>
      </c>
      <c r="L26" s="201"/>
      <c r="M26" s="201"/>
      <c r="N26" s="201">
        <f t="shared" si="1"/>
        <v>1908.6913205073793</v>
      </c>
    </row>
    <row r="27" spans="1:14" ht="15" customHeight="1">
      <c r="A27" s="49" t="s">
        <v>3854</v>
      </c>
      <c r="B27" s="293" t="s">
        <v>3855</v>
      </c>
      <c r="C27" s="307"/>
      <c r="D27" s="307"/>
      <c r="E27" s="201">
        <f>общ.калькуляция!H26</f>
        <v>1683.7507136694928</v>
      </c>
      <c r="F27" s="201"/>
      <c r="G27" s="201"/>
      <c r="H27" s="201">
        <f>общ.калькуляция!J26</f>
        <v>205.22429630699506</v>
      </c>
      <c r="I27" s="201"/>
      <c r="J27" s="201"/>
      <c r="K27" s="201">
        <f>общ.калькуляция!M26</f>
        <v>377.79500199529758</v>
      </c>
      <c r="L27" s="201"/>
      <c r="M27" s="201"/>
      <c r="N27" s="201">
        <f t="shared" si="1"/>
        <v>2266.7700119717856</v>
      </c>
    </row>
    <row r="28" spans="1:14" ht="15" customHeight="1">
      <c r="A28" s="49" t="s">
        <v>3856</v>
      </c>
      <c r="B28" s="293" t="s">
        <v>3857</v>
      </c>
      <c r="C28" s="307"/>
      <c r="D28" s="307"/>
      <c r="E28" s="201">
        <f>общ.калькуляция!H27</f>
        <v>1839.4357727205113</v>
      </c>
      <c r="F28" s="201"/>
      <c r="G28" s="201"/>
      <c r="H28" s="201">
        <f>общ.калькуляция!J27</f>
        <v>93.893468898625201</v>
      </c>
      <c r="I28" s="201"/>
      <c r="J28" s="201"/>
      <c r="K28" s="201">
        <f>общ.калькуляция!M27</f>
        <v>386.66584832382733</v>
      </c>
      <c r="L28" s="201"/>
      <c r="M28" s="201"/>
      <c r="N28" s="201">
        <f t="shared" si="1"/>
        <v>2319.9950899429641</v>
      </c>
    </row>
    <row r="29" spans="1:14" ht="15" customHeight="1">
      <c r="A29" s="49" t="s">
        <v>3858</v>
      </c>
      <c r="B29" s="293" t="s">
        <v>3859</v>
      </c>
      <c r="C29" s="307"/>
      <c r="D29" s="307"/>
      <c r="E29" s="201">
        <f>общ.калькуляция!H28</f>
        <v>1516.4694553026923</v>
      </c>
      <c r="F29" s="201"/>
      <c r="G29" s="201"/>
      <c r="H29" s="201">
        <f>общ.калькуляция!J28</f>
        <v>169.00824401752536</v>
      </c>
      <c r="I29" s="201"/>
      <c r="J29" s="201"/>
      <c r="K29" s="201">
        <f>общ.калькуляция!M28</f>
        <v>337.09553986404353</v>
      </c>
      <c r="L29" s="201"/>
      <c r="M29" s="201"/>
      <c r="N29" s="201">
        <f t="shared" si="1"/>
        <v>2022.5732391842612</v>
      </c>
    </row>
    <row r="30" spans="1:14" ht="15" customHeight="1">
      <c r="A30" s="49" t="s">
        <v>3860</v>
      </c>
      <c r="B30" s="293" t="s">
        <v>3861</v>
      </c>
      <c r="C30" s="307"/>
      <c r="D30" s="307"/>
      <c r="E30" s="201">
        <f>общ.калькуляция!H29</f>
        <v>3044.9936754425107</v>
      </c>
      <c r="F30" s="201"/>
      <c r="G30" s="201"/>
      <c r="H30" s="201">
        <f>общ.калькуляция!J29</f>
        <v>241.44034859646479</v>
      </c>
      <c r="I30" s="201"/>
      <c r="J30" s="201"/>
      <c r="K30" s="201">
        <f>общ.калькуляция!M29</f>
        <v>657.28680480779519</v>
      </c>
      <c r="L30" s="201"/>
      <c r="M30" s="201"/>
      <c r="N30" s="201">
        <f t="shared" si="1"/>
        <v>3943.7208288467709</v>
      </c>
    </row>
    <row r="31" spans="1:14" ht="15" customHeight="1">
      <c r="A31" s="49" t="s">
        <v>3862</v>
      </c>
      <c r="B31" s="293" t="s">
        <v>3863</v>
      </c>
      <c r="C31" s="307"/>
      <c r="D31" s="307"/>
      <c r="E31" s="201">
        <f>общ.калькуляция!H30</f>
        <v>3295.3997156031537</v>
      </c>
      <c r="F31" s="201"/>
      <c r="G31" s="201"/>
      <c r="H31" s="201">
        <f>общ.калькуляция!J30</f>
        <v>120.72017429823239</v>
      </c>
      <c r="I31" s="201"/>
      <c r="J31" s="201"/>
      <c r="K31" s="201">
        <f>общ.калькуляция!M30</f>
        <v>683.22397798027725</v>
      </c>
      <c r="L31" s="201"/>
      <c r="M31" s="201"/>
      <c r="N31" s="201">
        <f t="shared" si="1"/>
        <v>4099.3438678816638</v>
      </c>
    </row>
    <row r="32" spans="1:14" ht="15" customHeight="1">
      <c r="A32" s="49" t="s">
        <v>3864</v>
      </c>
      <c r="B32" s="293" t="s">
        <v>3865</v>
      </c>
      <c r="C32" s="307"/>
      <c r="D32" s="307"/>
      <c r="E32" s="201">
        <f>общ.калькуляция!H31</f>
        <v>1930.1756834746391</v>
      </c>
      <c r="F32" s="201"/>
      <c r="G32" s="201"/>
      <c r="H32" s="201">
        <f>общ.калькуляция!J31</f>
        <v>217.29631373681832</v>
      </c>
      <c r="I32" s="201"/>
      <c r="J32" s="201"/>
      <c r="K32" s="201">
        <f>общ.калькуляция!M31</f>
        <v>429.49439944229147</v>
      </c>
      <c r="L32" s="201"/>
      <c r="M32" s="201"/>
      <c r="N32" s="201">
        <f t="shared" si="1"/>
        <v>2576.9663966537487</v>
      </c>
    </row>
    <row r="33" spans="1:14" ht="15" customHeight="1">
      <c r="A33" s="49" t="s">
        <v>3866</v>
      </c>
      <c r="B33" s="293" t="s">
        <v>3867</v>
      </c>
      <c r="C33" s="307"/>
      <c r="D33" s="307"/>
      <c r="E33" s="201">
        <f>общ.калькуляция!H32</f>
        <v>1617.1767075710247</v>
      </c>
      <c r="F33" s="201"/>
      <c r="G33" s="201"/>
      <c r="H33" s="201">
        <f>общ.калькуляция!J32</f>
        <v>144.86420915787889</v>
      </c>
      <c r="I33" s="201"/>
      <c r="J33" s="201"/>
      <c r="K33" s="201">
        <f>общ.калькуляция!M32</f>
        <v>352.40818334578074</v>
      </c>
      <c r="L33" s="201"/>
      <c r="M33" s="201"/>
      <c r="N33" s="201">
        <f t="shared" si="1"/>
        <v>2114.4491000746843</v>
      </c>
    </row>
    <row r="34" spans="1:14" ht="15" customHeight="1">
      <c r="A34" s="49" t="s">
        <v>3868</v>
      </c>
      <c r="B34" s="293" t="s">
        <v>3869</v>
      </c>
      <c r="C34" s="307"/>
      <c r="D34" s="307"/>
      <c r="E34" s="201">
        <f>общ.калькуляция!H33</f>
        <v>2431.741707571025</v>
      </c>
      <c r="F34" s="201"/>
      <c r="G34" s="201"/>
      <c r="H34" s="201">
        <f>общ.калькуляция!J33</f>
        <v>144.86420915787889</v>
      </c>
      <c r="I34" s="201"/>
      <c r="J34" s="201"/>
      <c r="K34" s="201">
        <f>общ.калькуляция!M33</f>
        <v>515.32118334578081</v>
      </c>
      <c r="L34" s="201"/>
      <c r="M34" s="201"/>
      <c r="N34" s="201">
        <f t="shared" si="1"/>
        <v>3091.9271000746849</v>
      </c>
    </row>
    <row r="35" spans="1:14" ht="15" customHeight="1">
      <c r="A35" s="49" t="s">
        <v>3870</v>
      </c>
      <c r="B35" s="293" t="s">
        <v>3871</v>
      </c>
      <c r="C35" s="307"/>
      <c r="D35" s="307"/>
      <c r="E35" s="201">
        <f>общ.калькуляция!H34</f>
        <v>1845.6528915067677</v>
      </c>
      <c r="F35" s="201"/>
      <c r="G35" s="201"/>
      <c r="H35" s="201">
        <f>общ.калькуляция!J34</f>
        <v>193.15227887717182</v>
      </c>
      <c r="I35" s="201"/>
      <c r="J35" s="201"/>
      <c r="K35" s="201">
        <f>общ.калькуляция!M34</f>
        <v>407.76103407678789</v>
      </c>
      <c r="L35" s="201"/>
      <c r="M35" s="201"/>
      <c r="N35" s="201">
        <f t="shared" si="1"/>
        <v>2446.5662044607275</v>
      </c>
    </row>
    <row r="36" spans="1:14" ht="15" customHeight="1">
      <c r="A36" s="49" t="s">
        <v>3872</v>
      </c>
      <c r="B36" s="293" t="s">
        <v>3873</v>
      </c>
      <c r="C36" s="307"/>
      <c r="D36" s="307"/>
      <c r="E36" s="201">
        <f>общ.калькуляция!H35</f>
        <v>1979.282707571025</v>
      </c>
      <c r="F36" s="201"/>
      <c r="G36" s="201"/>
      <c r="H36" s="201">
        <f>общ.калькуляция!J35</f>
        <v>144.86420915787889</v>
      </c>
      <c r="I36" s="201"/>
      <c r="J36" s="201"/>
      <c r="K36" s="201">
        <f>общ.калькуляция!M35</f>
        <v>424.8293833457808</v>
      </c>
      <c r="L36" s="201"/>
      <c r="M36" s="201"/>
      <c r="N36" s="201">
        <f t="shared" si="1"/>
        <v>2548.9763000746843</v>
      </c>
    </row>
    <row r="37" spans="1:14" ht="15" customHeight="1">
      <c r="A37" s="49" t="s">
        <v>3874</v>
      </c>
      <c r="B37" s="293" t="s">
        <v>3875</v>
      </c>
      <c r="C37" s="307"/>
      <c r="D37" s="307"/>
      <c r="E37" s="201">
        <f>общ.калькуляция!H36</f>
        <v>1644.2497236352815</v>
      </c>
      <c r="F37" s="201"/>
      <c r="G37" s="201"/>
      <c r="H37" s="201">
        <f>общ.калькуляция!J36</f>
        <v>96.576139438585912</v>
      </c>
      <c r="I37" s="201"/>
      <c r="J37" s="201"/>
      <c r="K37" s="201">
        <f>общ.калькуляция!M36</f>
        <v>348.1651726147735</v>
      </c>
      <c r="L37" s="201"/>
      <c r="M37" s="201"/>
      <c r="N37" s="201">
        <f t="shared" si="1"/>
        <v>2088.9910356886407</v>
      </c>
    </row>
    <row r="38" spans="1:14" ht="15" customHeight="1">
      <c r="A38" s="49" t="s">
        <v>3876</v>
      </c>
      <c r="B38" s="293" t="s">
        <v>3877</v>
      </c>
      <c r="C38" s="307"/>
      <c r="D38" s="307"/>
      <c r="E38" s="201">
        <f>общ.калькуляция!H37</f>
        <v>2863.8858887401457</v>
      </c>
      <c r="F38" s="201"/>
      <c r="G38" s="201"/>
      <c r="H38" s="201">
        <f>общ.калькуляция!J37</f>
        <v>268.26705399607198</v>
      </c>
      <c r="I38" s="201"/>
      <c r="J38" s="201"/>
      <c r="K38" s="201">
        <f>общ.калькуляция!M37</f>
        <v>626.43058854724359</v>
      </c>
      <c r="L38" s="201"/>
      <c r="M38" s="201"/>
      <c r="N38" s="201">
        <f t="shared" si="1"/>
        <v>3758.5835312834611</v>
      </c>
    </row>
    <row r="39" spans="1:14" ht="15" customHeight="1">
      <c r="A39" s="49" t="s">
        <v>3878</v>
      </c>
      <c r="B39" s="293" t="s">
        <v>3879</v>
      </c>
      <c r="C39" s="307"/>
      <c r="D39" s="307"/>
      <c r="E39" s="201">
        <f>общ.калькуляция!H38</f>
        <v>4327.2267189498734</v>
      </c>
      <c r="F39" s="201"/>
      <c r="G39" s="201"/>
      <c r="H39" s="201">
        <f>общ.калькуляция!J38</f>
        <v>341.11497250870536</v>
      </c>
      <c r="I39" s="201"/>
      <c r="J39" s="201"/>
      <c r="K39" s="201">
        <f>общ.калькуляция!M38</f>
        <v>933.66833829171583</v>
      </c>
      <c r="L39" s="201"/>
      <c r="M39" s="201"/>
      <c r="N39" s="201">
        <f t="shared" si="1"/>
        <v>5602.0100297502941</v>
      </c>
    </row>
    <row r="40" spans="1:14" ht="15" customHeight="1">
      <c r="A40" s="49" t="s">
        <v>3880</v>
      </c>
      <c r="B40" s="293" t="s">
        <v>3881</v>
      </c>
      <c r="C40" s="307"/>
      <c r="D40" s="307"/>
      <c r="E40" s="201">
        <f>общ.калькуляция!H39</f>
        <v>3753.5206232336755</v>
      </c>
      <c r="F40" s="201"/>
      <c r="G40" s="201"/>
      <c r="H40" s="201">
        <f>общ.калькуляция!J39</f>
        <v>398.37657518416688</v>
      </c>
      <c r="I40" s="201"/>
      <c r="J40" s="201"/>
      <c r="K40" s="201">
        <f>общ.калькуляция!M39</f>
        <v>830.37943968356853</v>
      </c>
      <c r="L40" s="201"/>
      <c r="M40" s="201"/>
      <c r="N40" s="201">
        <f t="shared" si="1"/>
        <v>4982.2766381014108</v>
      </c>
    </row>
    <row r="41" spans="1:14" ht="15" customHeight="1">
      <c r="A41" s="49" t="s">
        <v>3882</v>
      </c>
      <c r="B41" s="293" t="s">
        <v>3883</v>
      </c>
      <c r="C41" s="307"/>
      <c r="D41" s="307"/>
      <c r="E41" s="201">
        <f>общ.калькуляция!H40</f>
        <v>3783.5206232336755</v>
      </c>
      <c r="F41" s="201"/>
      <c r="G41" s="201"/>
      <c r="H41" s="201">
        <f>общ.калькуляция!J40</f>
        <v>398.37657518416688</v>
      </c>
      <c r="I41" s="201"/>
      <c r="J41" s="201"/>
      <c r="K41" s="201">
        <f>общ.калькуляция!M40</f>
        <v>836.37943968356853</v>
      </c>
      <c r="L41" s="201"/>
      <c r="M41" s="201"/>
      <c r="N41" s="201">
        <f t="shared" si="1"/>
        <v>5018.2766381014108</v>
      </c>
    </row>
    <row r="42" spans="1:14" ht="15" customHeight="1">
      <c r="A42" s="49" t="s">
        <v>3884</v>
      </c>
      <c r="B42" s="293" t="s">
        <v>3885</v>
      </c>
      <c r="C42" s="307"/>
      <c r="D42" s="307"/>
      <c r="E42" s="201">
        <f>общ.калькуляция!H41</f>
        <v>5812.7096333482077</v>
      </c>
      <c r="F42" s="201"/>
      <c r="G42" s="201"/>
      <c r="H42" s="201">
        <f>общ.калькуляция!J41</f>
        <v>446.66464490345982</v>
      </c>
      <c r="I42" s="201"/>
      <c r="J42" s="201"/>
      <c r="K42" s="201">
        <f>общ.калькуляция!M41</f>
        <v>1251.8748556503335</v>
      </c>
      <c r="L42" s="201"/>
      <c r="M42" s="201"/>
      <c r="N42" s="201">
        <f t="shared" si="1"/>
        <v>7511.2491339020007</v>
      </c>
    </row>
    <row r="43" spans="1:14" ht="15" customHeight="1">
      <c r="A43" s="49" t="s">
        <v>3886</v>
      </c>
      <c r="B43" s="293" t="s">
        <v>3887</v>
      </c>
      <c r="C43" s="307"/>
      <c r="D43" s="307"/>
      <c r="E43" s="201">
        <f>общ.калькуляция!H42</f>
        <v>4345.9756775249134</v>
      </c>
      <c r="F43" s="201"/>
      <c r="G43" s="201"/>
      <c r="H43" s="201">
        <f>общ.калькуляция!J42</f>
        <v>313.87245317540425</v>
      </c>
      <c r="I43" s="201"/>
      <c r="J43" s="201"/>
      <c r="K43" s="201">
        <f>общ.калькуляция!M42</f>
        <v>931.96962614006361</v>
      </c>
      <c r="L43" s="201"/>
      <c r="M43" s="201"/>
      <c r="N43" s="201">
        <f t="shared" si="1"/>
        <v>5591.8177568403808</v>
      </c>
    </row>
    <row r="44" spans="1:14" ht="15" customHeight="1">
      <c r="A44" s="49" t="s">
        <v>3888</v>
      </c>
      <c r="B44" s="293" t="s">
        <v>2666</v>
      </c>
      <c r="C44" s="307"/>
      <c r="D44" s="307"/>
      <c r="E44" s="201">
        <f>общ.калькуляция!H43</f>
        <v>3637.5806745500513</v>
      </c>
      <c r="F44" s="201"/>
      <c r="G44" s="201"/>
      <c r="H44" s="201">
        <f>общ.калькуляция!J43</f>
        <v>410.44859261399012</v>
      </c>
      <c r="I44" s="201"/>
      <c r="J44" s="201"/>
      <c r="K44" s="201">
        <f>общ.калькуляция!M43</f>
        <v>809.60585343280832</v>
      </c>
      <c r="L44" s="201"/>
      <c r="M44" s="201"/>
      <c r="N44" s="201">
        <f t="shared" si="1"/>
        <v>4857.6351205968494</v>
      </c>
    </row>
    <row r="45" spans="1:14" ht="15" customHeight="1">
      <c r="A45" s="49" t="s">
        <v>3889</v>
      </c>
      <c r="B45" s="293" t="s">
        <v>3890</v>
      </c>
      <c r="C45" s="307"/>
      <c r="D45" s="307"/>
      <c r="E45" s="201">
        <f>общ.калькуляция!H44</f>
        <v>21692.333879592446</v>
      </c>
      <c r="F45" s="201"/>
      <c r="G45" s="201"/>
      <c r="H45" s="201">
        <f>общ.калькуляция!J44</f>
        <v>626.45722449162747</v>
      </c>
      <c r="I45" s="201"/>
      <c r="J45" s="201"/>
      <c r="K45" s="201">
        <f>общ.калькуляция!M44</f>
        <v>4463.7582208168151</v>
      </c>
      <c r="L45" s="201"/>
      <c r="M45" s="201"/>
      <c r="N45" s="201">
        <f t="shared" si="1"/>
        <v>26782.549324900887</v>
      </c>
    </row>
    <row r="46" spans="1:14" ht="15" customHeight="1">
      <c r="A46" s="49" t="s">
        <v>3891</v>
      </c>
      <c r="B46" s="293" t="s">
        <v>3892</v>
      </c>
      <c r="C46" s="307"/>
      <c r="D46" s="307"/>
      <c r="E46" s="201">
        <f>общ.калькуляция!H45</f>
        <v>2560.8724218354896</v>
      </c>
      <c r="F46" s="201"/>
      <c r="G46" s="201"/>
      <c r="H46" s="201">
        <f>общ.калькуляция!J45</f>
        <v>80.480116198821605</v>
      </c>
      <c r="I46" s="201"/>
      <c r="J46" s="201"/>
      <c r="K46" s="201">
        <f>общ.калькуляция!M45</f>
        <v>528.27050760686222</v>
      </c>
      <c r="L46" s="201"/>
      <c r="M46" s="201"/>
      <c r="N46" s="201">
        <f t="shared" si="1"/>
        <v>3169.6230456411736</v>
      </c>
    </row>
    <row r="47" spans="1:14" ht="15" customHeight="1">
      <c r="A47" s="49" t="s">
        <v>3893</v>
      </c>
      <c r="B47" s="293" t="s">
        <v>3894</v>
      </c>
      <c r="C47" s="307"/>
      <c r="D47" s="307"/>
      <c r="E47" s="201">
        <f>общ.калькуляция!H46</f>
        <v>3306.4177257176848</v>
      </c>
      <c r="F47" s="201"/>
      <c r="G47" s="201"/>
      <c r="H47" s="201">
        <f>общ.калькуляция!J46</f>
        <v>169.00824401752536</v>
      </c>
      <c r="I47" s="201"/>
      <c r="J47" s="201"/>
      <c r="K47" s="201">
        <f>общ.калькуляция!M46</f>
        <v>695.08519394704206</v>
      </c>
      <c r="L47" s="201"/>
      <c r="M47" s="201"/>
      <c r="N47" s="201">
        <f t="shared" si="1"/>
        <v>4170.5111636822521</v>
      </c>
    </row>
    <row r="48" spans="1:14" ht="15" customHeight="1">
      <c r="A48" s="49" t="s">
        <v>3895</v>
      </c>
      <c r="B48" s="293" t="s">
        <v>3896</v>
      </c>
      <c r="C48" s="307"/>
      <c r="D48" s="307"/>
      <c r="E48" s="201">
        <f>общ.калькуляция!H47</f>
        <v>4657.4783268481324</v>
      </c>
      <c r="F48" s="201"/>
      <c r="G48" s="201"/>
      <c r="H48" s="201">
        <f>общ.калькуляция!J47</f>
        <v>832.96920265780363</v>
      </c>
      <c r="I48" s="201"/>
      <c r="J48" s="201"/>
      <c r="K48" s="201">
        <f>общ.калькуляция!M47</f>
        <v>1098.0895059011873</v>
      </c>
      <c r="L48" s="201"/>
      <c r="M48" s="201"/>
      <c r="N48" s="201">
        <f t="shared" si="1"/>
        <v>6588.5370354071238</v>
      </c>
    </row>
    <row r="49" spans="1:14" ht="15" customHeight="1">
      <c r="A49" s="49" t="s">
        <v>3897</v>
      </c>
      <c r="B49" s="293" t="s">
        <v>3898</v>
      </c>
      <c r="C49" s="307"/>
      <c r="D49" s="307"/>
      <c r="E49" s="201">
        <f>общ.калькуляция!H48</f>
        <v>6157.7405558530409</v>
      </c>
      <c r="F49" s="201"/>
      <c r="G49" s="201"/>
      <c r="H49" s="201">
        <f>общ.калькуляция!J48</f>
        <v>615.6728889209852</v>
      </c>
      <c r="I49" s="201"/>
      <c r="J49" s="201"/>
      <c r="K49" s="201">
        <f>общ.калькуляция!M48</f>
        <v>1354.6826889548054</v>
      </c>
      <c r="L49" s="201"/>
      <c r="M49" s="201"/>
      <c r="N49" s="201">
        <f t="shared" si="1"/>
        <v>8128.0961337288318</v>
      </c>
    </row>
    <row r="50" spans="1:14" ht="15" customHeight="1">
      <c r="A50" s="49" t="s">
        <v>3899</v>
      </c>
      <c r="B50" s="293" t="s">
        <v>3900</v>
      </c>
      <c r="C50" s="307"/>
      <c r="D50" s="307"/>
      <c r="E50" s="201">
        <f>общ.калькуляция!H49</f>
        <v>4360.5341970846348</v>
      </c>
      <c r="F50" s="201"/>
      <c r="G50" s="201"/>
      <c r="H50" s="201">
        <f>общ.калькуляция!J49</f>
        <v>611.54157628944574</v>
      </c>
      <c r="I50" s="201"/>
      <c r="J50" s="201"/>
      <c r="K50" s="201">
        <f>общ.калькуляция!M49</f>
        <v>994.41515467481611</v>
      </c>
      <c r="L50" s="201"/>
      <c r="M50" s="201"/>
      <c r="N50" s="201">
        <f t="shared" si="1"/>
        <v>5966.4909280488964</v>
      </c>
    </row>
    <row r="51" spans="1:14" ht="15" customHeight="1">
      <c r="A51" s="49" t="s">
        <v>3901</v>
      </c>
      <c r="B51" s="293" t="s">
        <v>3902</v>
      </c>
      <c r="C51" s="307"/>
      <c r="D51" s="307"/>
      <c r="E51" s="201">
        <f>общ.калькуляция!H50</f>
        <v>5339.0458546708314</v>
      </c>
      <c r="F51" s="201"/>
      <c r="G51" s="201"/>
      <c r="H51" s="201">
        <f>общ.калькуляция!J50</f>
        <v>410.44859261399012</v>
      </c>
      <c r="I51" s="201"/>
      <c r="J51" s="201"/>
      <c r="K51" s="201">
        <f>общ.калькуляция!M50</f>
        <v>1149.8988894569645</v>
      </c>
      <c r="L51" s="201"/>
      <c r="M51" s="201"/>
      <c r="N51" s="201">
        <f t="shared" si="1"/>
        <v>6899.3933367417867</v>
      </c>
    </row>
    <row r="52" spans="1:14" ht="15" customHeight="1">
      <c r="A52" s="49" t="s">
        <v>3903</v>
      </c>
      <c r="B52" s="293" t="s">
        <v>3904</v>
      </c>
      <c r="C52" s="307"/>
      <c r="D52" s="307"/>
      <c r="E52" s="201">
        <f>общ.калькуляция!H51</f>
        <v>4456.0619886955219</v>
      </c>
      <c r="F52" s="201"/>
      <c r="G52" s="201"/>
      <c r="H52" s="201">
        <f>общ.калькуляция!J51</f>
        <v>494.95271462275281</v>
      </c>
      <c r="I52" s="201"/>
      <c r="J52" s="201"/>
      <c r="K52" s="201">
        <f>общ.калькуляция!M51</f>
        <v>990.202940663655</v>
      </c>
      <c r="L52" s="201"/>
      <c r="M52" s="201"/>
      <c r="N52" s="201">
        <f t="shared" si="1"/>
        <v>5941.2176439819295</v>
      </c>
    </row>
    <row r="53" spans="1:14" ht="15" customHeight="1">
      <c r="A53" s="49" t="s">
        <v>3905</v>
      </c>
      <c r="B53" s="293" t="s">
        <v>3906</v>
      </c>
      <c r="C53" s="307"/>
      <c r="D53" s="307"/>
      <c r="E53" s="201">
        <f>общ.калькуляция!H52</f>
        <v>5242.1456306708315</v>
      </c>
      <c r="F53" s="201"/>
      <c r="G53" s="201"/>
      <c r="H53" s="201">
        <f>общ.калькуляция!J52</f>
        <v>410.44859261399012</v>
      </c>
      <c r="I53" s="201"/>
      <c r="J53" s="201"/>
      <c r="K53" s="201">
        <f>общ.калькуляция!M52</f>
        <v>1130.5188446569643</v>
      </c>
      <c r="L53" s="201"/>
      <c r="M53" s="201"/>
      <c r="N53" s="201">
        <f t="shared" si="1"/>
        <v>6783.1130679417865</v>
      </c>
    </row>
    <row r="54" spans="1:14" ht="15" customHeight="1">
      <c r="A54" s="49" t="s">
        <v>3907</v>
      </c>
      <c r="B54" s="293" t="s">
        <v>3908</v>
      </c>
      <c r="C54" s="307"/>
      <c r="D54" s="307"/>
      <c r="E54" s="201">
        <f>общ.калькуляция!H53</f>
        <v>4845.2996392979321</v>
      </c>
      <c r="F54" s="201"/>
      <c r="G54" s="201"/>
      <c r="H54" s="201">
        <f>общ.калькуляция!J53</f>
        <v>494.95271462275281</v>
      </c>
      <c r="I54" s="201"/>
      <c r="J54" s="201"/>
      <c r="K54" s="201">
        <f>общ.калькуляция!M53</f>
        <v>1068.0504707841371</v>
      </c>
      <c r="L54" s="201"/>
      <c r="M54" s="201"/>
      <c r="N54" s="201">
        <f t="shared" si="1"/>
        <v>6408.3028247048223</v>
      </c>
    </row>
    <row r="55" spans="1:14" ht="15" customHeight="1">
      <c r="A55" s="49" t="s">
        <v>3909</v>
      </c>
      <c r="B55" s="293" t="s">
        <v>3910</v>
      </c>
      <c r="C55" s="307"/>
      <c r="D55" s="307"/>
      <c r="E55" s="201">
        <f>общ.калькуляция!H54</f>
        <v>5305.7129183400275</v>
      </c>
      <c r="F55" s="201"/>
      <c r="G55" s="201"/>
      <c r="H55" s="201">
        <f>общ.калькуляция!J54</f>
        <v>523.12075529234039</v>
      </c>
      <c r="I55" s="201"/>
      <c r="J55" s="201"/>
      <c r="K55" s="201">
        <f>общ.калькуляция!M54</f>
        <v>1165.7667347264737</v>
      </c>
      <c r="L55" s="201"/>
      <c r="M55" s="201"/>
      <c r="N55" s="201">
        <f t="shared" si="1"/>
        <v>6994.6004083588414</v>
      </c>
    </row>
    <row r="56" spans="1:14" ht="15" customHeight="1">
      <c r="A56" s="49" t="s">
        <v>3911</v>
      </c>
      <c r="B56" s="293" t="s">
        <v>3912</v>
      </c>
      <c r="C56" s="307"/>
      <c r="D56" s="307"/>
      <c r="E56" s="201">
        <f>общ.калькуляция!H55</f>
        <v>5715.1019886955228</v>
      </c>
      <c r="F56" s="201"/>
      <c r="G56" s="201"/>
      <c r="H56" s="201">
        <f>общ.калькуляция!J55</f>
        <v>494.95271462275281</v>
      </c>
      <c r="I56" s="201"/>
      <c r="J56" s="201"/>
      <c r="K56" s="201">
        <f>общ.калькуляция!M55</f>
        <v>1242.0109406636552</v>
      </c>
      <c r="L56" s="201"/>
      <c r="M56" s="201"/>
      <c r="N56" s="201">
        <f t="shared" si="1"/>
        <v>7452.0656439819304</v>
      </c>
    </row>
    <row r="57" spans="1:14" ht="15" customHeight="1">
      <c r="A57" s="49" t="s">
        <v>3913</v>
      </c>
      <c r="B57" s="293" t="s">
        <v>3914</v>
      </c>
      <c r="C57" s="307"/>
      <c r="D57" s="307"/>
      <c r="E57" s="201">
        <f>общ.калькуляция!H56</f>
        <v>5606.5632745798011</v>
      </c>
      <c r="F57" s="201"/>
      <c r="G57" s="201"/>
      <c r="H57" s="201">
        <f>общ.калькуляция!J56</f>
        <v>478.85669138298852</v>
      </c>
      <c r="I57" s="201"/>
      <c r="J57" s="201"/>
      <c r="K57" s="201">
        <f>общ.калькуляция!M56</f>
        <v>1217.083993192558</v>
      </c>
      <c r="L57" s="201"/>
      <c r="M57" s="201"/>
      <c r="N57" s="201">
        <f t="shared" si="1"/>
        <v>7302.5039591553468</v>
      </c>
    </row>
    <row r="58" spans="1:14" ht="15" customHeight="1">
      <c r="A58" s="49" t="s">
        <v>3915</v>
      </c>
      <c r="B58" s="293" t="s">
        <v>3916</v>
      </c>
      <c r="C58" s="307"/>
      <c r="D58" s="307"/>
      <c r="E58" s="201">
        <f>общ.калькуляция!H57</f>
        <v>5309.4416392979319</v>
      </c>
      <c r="F58" s="201"/>
      <c r="G58" s="201"/>
      <c r="H58" s="201">
        <f>общ.калькуляция!J57</f>
        <v>494.95271462275281</v>
      </c>
      <c r="I58" s="201"/>
      <c r="J58" s="201"/>
      <c r="K58" s="201">
        <f>общ.калькуляция!M57</f>
        <v>1160.878870784137</v>
      </c>
      <c r="L58" s="201"/>
      <c r="M58" s="201"/>
      <c r="N58" s="201">
        <f t="shared" si="1"/>
        <v>6965.2732247048216</v>
      </c>
    </row>
    <row r="59" spans="1:14" ht="15" customHeight="1">
      <c r="A59" s="49" t="s">
        <v>3917</v>
      </c>
      <c r="B59" s="293" t="s">
        <v>3918</v>
      </c>
      <c r="C59" s="307"/>
      <c r="D59" s="307"/>
      <c r="E59" s="201">
        <f>общ.калькуляция!H58</f>
        <v>5854.1279867618623</v>
      </c>
      <c r="F59" s="201"/>
      <c r="G59" s="201"/>
      <c r="H59" s="201">
        <f>общ.калькуляция!J58</f>
        <v>342.04049384499177</v>
      </c>
      <c r="I59" s="201"/>
      <c r="J59" s="201"/>
      <c r="K59" s="201">
        <f>общ.калькуляция!M58</f>
        <v>1239.2336961213709</v>
      </c>
      <c r="L59" s="201"/>
      <c r="M59" s="201"/>
      <c r="N59" s="201">
        <f t="shared" si="1"/>
        <v>7435.4021767282247</v>
      </c>
    </row>
    <row r="60" spans="1:14" ht="15" customHeight="1">
      <c r="A60" s="49" t="s">
        <v>3919</v>
      </c>
      <c r="B60" s="56" t="s">
        <v>3920</v>
      </c>
      <c r="C60" s="307"/>
      <c r="D60" s="307"/>
      <c r="E60" s="201">
        <f>общ.калькуляция!H59</f>
        <v>3434.5075717685559</v>
      </c>
      <c r="F60" s="201"/>
      <c r="G60" s="201"/>
      <c r="H60" s="201">
        <f>общ.калькуляция!J59</f>
        <v>130.7801888230851</v>
      </c>
      <c r="I60" s="201"/>
      <c r="J60" s="201"/>
      <c r="K60" s="201">
        <f>общ.калькуляция!M59</f>
        <v>713.0575521183282</v>
      </c>
      <c r="L60" s="201"/>
      <c r="M60" s="201"/>
      <c r="N60" s="201">
        <f t="shared" si="1"/>
        <v>4278.3453127099692</v>
      </c>
    </row>
    <row r="61" spans="1:14" ht="15" customHeight="1">
      <c r="A61" s="49" t="s">
        <v>3921</v>
      </c>
      <c r="B61" s="56" t="s">
        <v>3922</v>
      </c>
      <c r="C61" s="307"/>
      <c r="D61" s="307"/>
      <c r="E61" s="201">
        <f>общ.калькуляция!H60</f>
        <v>5060.7456306708309</v>
      </c>
      <c r="F61" s="201"/>
      <c r="G61" s="201"/>
      <c r="H61" s="201">
        <f>общ.калькуляция!J60</f>
        <v>410.44859261399012</v>
      </c>
      <c r="I61" s="201"/>
      <c r="J61" s="201"/>
      <c r="K61" s="201">
        <f>общ.калькуляция!M60</f>
        <v>1094.2388446569644</v>
      </c>
      <c r="L61" s="201"/>
      <c r="M61" s="201"/>
      <c r="N61" s="201">
        <f t="shared" si="1"/>
        <v>6565.4330679417853</v>
      </c>
    </row>
    <row r="62" spans="1:14" ht="15" customHeight="1">
      <c r="A62" s="49" t="s">
        <v>3923</v>
      </c>
      <c r="B62" s="56" t="s">
        <v>3924</v>
      </c>
      <c r="C62" s="307"/>
      <c r="D62" s="307"/>
      <c r="E62" s="201">
        <f>общ.калькуляция!H61</f>
        <v>5515.2243604045816</v>
      </c>
      <c r="F62" s="201"/>
      <c r="G62" s="201"/>
      <c r="H62" s="201">
        <f>общ.калькуляция!J61</f>
        <v>201.200290497054</v>
      </c>
      <c r="I62" s="201"/>
      <c r="J62" s="201"/>
      <c r="K62" s="201">
        <f>общ.калькуляция!M61</f>
        <v>1143.2849301803271</v>
      </c>
      <c r="L62" s="201"/>
      <c r="M62" s="201"/>
      <c r="N62" s="201">
        <f t="shared" si="1"/>
        <v>6859.7095810819628</v>
      </c>
    </row>
    <row r="63" spans="1:14" ht="15" customHeight="1">
      <c r="A63" s="49" t="s">
        <v>3925</v>
      </c>
      <c r="B63" s="293" t="s">
        <v>3926</v>
      </c>
      <c r="C63" s="307"/>
      <c r="D63" s="307"/>
      <c r="E63" s="201">
        <f>общ.калькуляция!H62</f>
        <v>5376.8066012196941</v>
      </c>
      <c r="F63" s="201"/>
      <c r="G63" s="201"/>
      <c r="H63" s="201">
        <f>общ.калькуляция!J62</f>
        <v>543.2407843420458</v>
      </c>
      <c r="I63" s="201"/>
      <c r="J63" s="201"/>
      <c r="K63" s="201">
        <f>общ.калькуляция!M62</f>
        <v>1184.0094771123481</v>
      </c>
      <c r="L63" s="201"/>
      <c r="M63" s="201"/>
      <c r="N63" s="201">
        <f t="shared" si="1"/>
        <v>7104.0568626740878</v>
      </c>
    </row>
    <row r="64" spans="1:14" ht="15" customHeight="1">
      <c r="A64" s="49" t="s">
        <v>3927</v>
      </c>
      <c r="B64" s="56" t="s">
        <v>3928</v>
      </c>
      <c r="C64" s="307"/>
      <c r="D64" s="307"/>
      <c r="E64" s="201">
        <f>общ.калькуляция!H63</f>
        <v>4657.1755912539038</v>
      </c>
      <c r="F64" s="201"/>
      <c r="G64" s="201"/>
      <c r="H64" s="201">
        <f>общ.калькуляция!J63</f>
        <v>651.88894121045496</v>
      </c>
      <c r="I64" s="201"/>
      <c r="J64" s="201"/>
      <c r="K64" s="201">
        <f>общ.калькуляция!M63</f>
        <v>1061.8129064928719</v>
      </c>
      <c r="L64" s="201"/>
      <c r="M64" s="201"/>
      <c r="N64" s="201">
        <f t="shared" si="1"/>
        <v>6370.8774389572309</v>
      </c>
    </row>
    <row r="65" spans="1:14" ht="15" customHeight="1">
      <c r="A65" s="49" t="s">
        <v>3929</v>
      </c>
      <c r="B65" s="56" t="s">
        <v>3930</v>
      </c>
      <c r="C65" s="307"/>
      <c r="D65" s="307"/>
      <c r="E65" s="201">
        <f>общ.калькуляция!H64</f>
        <v>4565.9634121671861</v>
      </c>
      <c r="F65" s="201"/>
      <c r="G65" s="201"/>
      <c r="H65" s="201">
        <f>общ.калькуляция!J64</f>
        <v>397.5717740221786</v>
      </c>
      <c r="I65" s="201"/>
      <c r="J65" s="201"/>
      <c r="K65" s="201">
        <f>общ.калькуляция!M64</f>
        <v>992.70703723787301</v>
      </c>
      <c r="L65" s="201"/>
      <c r="M65" s="201"/>
      <c r="N65" s="201">
        <f t="shared" si="1"/>
        <v>5956.2422234272381</v>
      </c>
    </row>
    <row r="66" spans="1:14" ht="15" customHeight="1">
      <c r="A66" s="49" t="s">
        <v>3931</v>
      </c>
      <c r="B66" s="56" t="s">
        <v>3932</v>
      </c>
      <c r="C66" s="307"/>
      <c r="D66" s="307"/>
      <c r="E66" s="201">
        <f>общ.калькуляция!H65</f>
        <v>5561.7381098467949</v>
      </c>
      <c r="F66" s="201"/>
      <c r="G66" s="201"/>
      <c r="H66" s="201">
        <f>общ.калькуляция!J65</f>
        <v>615.6728889209852</v>
      </c>
      <c r="I66" s="201"/>
      <c r="J66" s="201"/>
      <c r="K66" s="201">
        <f>общ.калькуляция!M65</f>
        <v>1235.4821997535562</v>
      </c>
      <c r="L66" s="201"/>
      <c r="M66" s="201"/>
      <c r="N66" s="201">
        <f t="shared" si="1"/>
        <v>7412.8931985213367</v>
      </c>
    </row>
    <row r="67" spans="1:14" ht="15" customHeight="1">
      <c r="A67" s="49" t="s">
        <v>3933</v>
      </c>
      <c r="B67" s="293" t="s">
        <v>3934</v>
      </c>
      <c r="C67" s="307"/>
      <c r="D67" s="307"/>
      <c r="E67" s="201">
        <f>общ.калькуляция!H66</f>
        <v>3559.3616629480885</v>
      </c>
      <c r="F67" s="201"/>
      <c r="G67" s="201"/>
      <c r="H67" s="201">
        <f>общ.калькуляция!J66</f>
        <v>80.480116198821605</v>
      </c>
      <c r="I67" s="201"/>
      <c r="J67" s="201"/>
      <c r="K67" s="201">
        <f>общ.калькуляция!M66</f>
        <v>727.96835582938206</v>
      </c>
      <c r="L67" s="201"/>
      <c r="M67" s="201"/>
      <c r="N67" s="201">
        <f t="shared" si="1"/>
        <v>4367.8101349762919</v>
      </c>
    </row>
    <row r="68" spans="1:14" ht="15" customHeight="1">
      <c r="A68" s="49" t="s">
        <v>3935</v>
      </c>
      <c r="B68" s="293" t="s">
        <v>3936</v>
      </c>
      <c r="C68" s="307"/>
      <c r="D68" s="307"/>
      <c r="E68" s="201">
        <f>общ.калькуляция!H67</f>
        <v>3226.2157176855567</v>
      </c>
      <c r="F68" s="201"/>
      <c r="G68" s="201"/>
      <c r="H68" s="201">
        <f>общ.калькуляция!J67</f>
        <v>193.15227887717185</v>
      </c>
      <c r="I68" s="201"/>
      <c r="J68" s="201"/>
      <c r="K68" s="201">
        <f>общ.калькуляция!M67</f>
        <v>683.87359931254571</v>
      </c>
      <c r="L68" s="201"/>
      <c r="M68" s="201"/>
      <c r="N68" s="201">
        <f t="shared" si="1"/>
        <v>4103.2415958752745</v>
      </c>
    </row>
    <row r="69" spans="1:14" ht="15" customHeight="1">
      <c r="A69" s="49" t="s">
        <v>3937</v>
      </c>
      <c r="B69" s="293" t="s">
        <v>1493</v>
      </c>
      <c r="C69" s="307"/>
      <c r="D69" s="307"/>
      <c r="E69" s="201">
        <f>общ.калькуляция!H68</f>
        <v>3010.15023501413</v>
      </c>
      <c r="F69" s="201"/>
      <c r="G69" s="201"/>
      <c r="H69" s="201">
        <f>общ.калькуляция!J68</f>
        <v>110.6601597733797</v>
      </c>
      <c r="I69" s="201"/>
      <c r="J69" s="201"/>
      <c r="K69" s="201">
        <f>общ.калькуляция!M68</f>
        <v>624.16207895750199</v>
      </c>
      <c r="L69" s="201"/>
      <c r="M69" s="201"/>
      <c r="N69" s="201">
        <f t="shared" si="1"/>
        <v>3744.9724737450115</v>
      </c>
    </row>
    <row r="70" spans="1:14" ht="15" customHeight="1">
      <c r="A70" s="49" t="s">
        <v>3938</v>
      </c>
      <c r="B70" s="293" t="s">
        <v>3939</v>
      </c>
      <c r="C70" s="307"/>
      <c r="D70" s="307"/>
      <c r="E70" s="201">
        <f>общ.калькуляция!H69</f>
        <v>3545.0108396549163</v>
      </c>
      <c r="F70" s="201"/>
      <c r="G70" s="201"/>
      <c r="H70" s="201">
        <f>общ.калькуляция!J69</f>
        <v>267.5963863610819</v>
      </c>
      <c r="I70" s="201"/>
      <c r="J70" s="201"/>
      <c r="K70" s="201">
        <f>общ.калькуляция!M69</f>
        <v>762.52144520319962</v>
      </c>
      <c r="L70" s="201"/>
      <c r="M70" s="201"/>
      <c r="N70" s="201">
        <f t="shared" si="1"/>
        <v>4575.1286712191977</v>
      </c>
    </row>
    <row r="71" spans="1:14" ht="15" customHeight="1">
      <c r="A71" s="49" t="s">
        <v>3940</v>
      </c>
      <c r="B71" s="56" t="s">
        <v>3941</v>
      </c>
      <c r="C71" s="307"/>
      <c r="D71" s="307"/>
      <c r="E71" s="201">
        <f>общ.калькуляция!H70</f>
        <v>5076.9447033318456</v>
      </c>
      <c r="F71" s="201"/>
      <c r="G71" s="201"/>
      <c r="H71" s="201">
        <f>общ.калькуляция!J70</f>
        <v>501.65939097265465</v>
      </c>
      <c r="I71" s="201"/>
      <c r="J71" s="201"/>
      <c r="K71" s="201">
        <f>общ.калькуляция!M70</f>
        <v>1115.7208188609</v>
      </c>
      <c r="L71" s="201"/>
      <c r="M71" s="201"/>
      <c r="N71" s="201">
        <f t="shared" si="1"/>
        <v>6694.3249131654002</v>
      </c>
    </row>
    <row r="72" spans="1:14" ht="15" customHeight="1">
      <c r="A72" s="49" t="s">
        <v>3942</v>
      </c>
      <c r="B72" s="56" t="s">
        <v>3943</v>
      </c>
      <c r="C72" s="307"/>
      <c r="D72" s="307"/>
      <c r="E72" s="201">
        <f>общ.калькуляция!H71</f>
        <v>4968.6108322177597</v>
      </c>
      <c r="F72" s="201"/>
      <c r="G72" s="201"/>
      <c r="H72" s="201">
        <f>общ.калькуляция!J71</f>
        <v>519.09674948239933</v>
      </c>
      <c r="I72" s="201"/>
      <c r="J72" s="201"/>
      <c r="K72" s="201">
        <f>общ.калькуляция!M71</f>
        <v>1097.5415163400319</v>
      </c>
      <c r="L72" s="201"/>
      <c r="M72" s="201"/>
      <c r="N72" s="201">
        <f t="shared" si="1"/>
        <v>6585.2490980401908</v>
      </c>
    </row>
    <row r="73" spans="1:14" ht="15" customHeight="1">
      <c r="A73" s="49" t="s">
        <v>3944</v>
      </c>
      <c r="B73" s="56" t="s">
        <v>3945</v>
      </c>
      <c r="C73" s="307"/>
      <c r="D73" s="307"/>
      <c r="E73" s="201">
        <f>общ.калькуляция!H72</f>
        <v>5028.8645879815558</v>
      </c>
      <c r="F73" s="201"/>
      <c r="G73" s="201"/>
      <c r="H73" s="201">
        <f>общ.калькуляция!J72</f>
        <v>519.09674948239933</v>
      </c>
      <c r="I73" s="201"/>
      <c r="J73" s="201"/>
      <c r="K73" s="201">
        <f>общ.калькуляция!M72</f>
        <v>1109.5922674927911</v>
      </c>
      <c r="L73" s="201"/>
      <c r="M73" s="201"/>
      <c r="N73" s="201">
        <f t="shared" si="1"/>
        <v>6657.5536049567454</v>
      </c>
    </row>
    <row r="74" spans="1:14" ht="15" customHeight="1">
      <c r="A74" s="49" t="s">
        <v>3946</v>
      </c>
      <c r="B74" s="56" t="s">
        <v>3947</v>
      </c>
      <c r="C74" s="307"/>
      <c r="D74" s="307"/>
      <c r="E74" s="201">
        <f>общ.калькуляция!H73</f>
        <v>859.98995983935743</v>
      </c>
      <c r="F74" s="201"/>
      <c r="G74" s="201"/>
      <c r="H74" s="201">
        <f>общ.калькуляция!J73</f>
        <v>120.72017429823239</v>
      </c>
      <c r="I74" s="201"/>
      <c r="J74" s="201"/>
      <c r="K74" s="201">
        <f>общ.калькуляция!M73</f>
        <v>196.14202682751798</v>
      </c>
      <c r="L74" s="201"/>
      <c r="M74" s="201"/>
      <c r="N74" s="201">
        <f t="shared" si="1"/>
        <v>1176.8521609651079</v>
      </c>
    </row>
    <row r="75" spans="1:14" ht="15" customHeight="1">
      <c r="A75" s="711" t="s">
        <v>5215</v>
      </c>
      <c r="B75" s="288" t="s">
        <v>5216</v>
      </c>
      <c r="C75" s="307"/>
      <c r="D75" s="307"/>
      <c r="E75" s="201">
        <f>общ.калькуляция!H74</f>
        <v>683.8859883980366</v>
      </c>
      <c r="F75" s="201"/>
      <c r="G75" s="201"/>
      <c r="H75" s="201">
        <f>общ.калькуляция!J74</f>
        <v>72.432104578939445</v>
      </c>
      <c r="I75" s="201"/>
      <c r="J75" s="201"/>
      <c r="K75" s="201">
        <f>общ.калькуляция!M74</f>
        <v>151.2636185953952</v>
      </c>
      <c r="L75" s="201"/>
      <c r="M75" s="201"/>
      <c r="N75" s="201">
        <f t="shared" si="1"/>
        <v>907.5817115723712</v>
      </c>
    </row>
    <row r="76" spans="1:14" ht="15" customHeight="1">
      <c r="A76" s="711" t="s">
        <v>6229</v>
      </c>
      <c r="B76" s="288" t="s">
        <v>6225</v>
      </c>
      <c r="C76" s="1777"/>
      <c r="D76" s="1777"/>
      <c r="E76" s="201">
        <f>общ.калькуляция!H75</f>
        <v>3870.7618069784803</v>
      </c>
      <c r="F76" s="201"/>
      <c r="G76" s="201"/>
      <c r="H76" s="201">
        <f>общ.калькуляция!J75</f>
        <v>380.26854903943206</v>
      </c>
      <c r="I76" s="201"/>
      <c r="J76" s="201"/>
      <c r="K76" s="201">
        <f>общ.калькуляция!M75</f>
        <v>850.20607120358261</v>
      </c>
      <c r="L76" s="201"/>
      <c r="M76" s="201"/>
      <c r="N76" s="201">
        <f t="shared" si="1"/>
        <v>5101.2364272214954</v>
      </c>
    </row>
    <row r="77" spans="1:14" ht="15" customHeight="1">
      <c r="A77" s="711" t="s">
        <v>6233</v>
      </c>
      <c r="B77" s="288" t="s">
        <v>6230</v>
      </c>
      <c r="C77" s="1777"/>
      <c r="D77" s="1777"/>
      <c r="E77" s="201">
        <f>общ.калькуляция!H76</f>
        <v>5035.8017639719883</v>
      </c>
      <c r="F77" s="201"/>
      <c r="G77" s="201"/>
      <c r="H77" s="201">
        <f>общ.калькуляция!J76</f>
        <v>742.42907193412918</v>
      </c>
      <c r="I77" s="201"/>
      <c r="J77" s="201"/>
      <c r="K77" s="201">
        <f>общ.калькуляция!M76</f>
        <v>1155.6461671812235</v>
      </c>
      <c r="L77" s="201"/>
      <c r="M77" s="201"/>
      <c r="N77" s="201">
        <f t="shared" si="1"/>
        <v>6933.8770030873402</v>
      </c>
    </row>
    <row r="78" spans="1:14" ht="15" customHeight="1">
      <c r="A78" s="711" t="s">
        <v>6234</v>
      </c>
      <c r="B78" s="288" t="s">
        <v>6239</v>
      </c>
      <c r="C78" s="1777"/>
      <c r="D78" s="1777"/>
      <c r="E78" s="201">
        <f>общ.калькуляция!H77</f>
        <v>5035.8017639719883</v>
      </c>
      <c r="F78" s="201"/>
      <c r="G78" s="201"/>
      <c r="H78" s="201">
        <f>общ.калькуляция!J77</f>
        <v>742.42907193412918</v>
      </c>
      <c r="I78" s="201"/>
      <c r="J78" s="201"/>
      <c r="K78" s="201">
        <f>общ.калькуляция!M77</f>
        <v>1155.6461671812235</v>
      </c>
      <c r="L78" s="201"/>
      <c r="M78" s="201"/>
      <c r="N78" s="201">
        <f t="shared" si="1"/>
        <v>6933.8770030873402</v>
      </c>
    </row>
    <row r="79" spans="1:14" ht="15" customHeight="1">
      <c r="A79" s="711" t="s">
        <v>6235</v>
      </c>
      <c r="B79" s="288" t="s">
        <v>6232</v>
      </c>
      <c r="C79" s="1777"/>
      <c r="D79" s="1777"/>
      <c r="E79" s="201">
        <f>общ.калькуляция!H78</f>
        <v>2880.3994883160767</v>
      </c>
      <c r="F79" s="201"/>
      <c r="G79" s="201"/>
      <c r="H79" s="201">
        <f>общ.калькуляция!J78</f>
        <v>270.27905690104257</v>
      </c>
      <c r="I79" s="201"/>
      <c r="J79" s="201"/>
      <c r="K79" s="201">
        <f>общ.калькуляция!M78</f>
        <v>630.13570904342396</v>
      </c>
      <c r="L79" s="201"/>
      <c r="M79" s="201"/>
      <c r="N79" s="201">
        <f t="shared" si="1"/>
        <v>3780.8142542605433</v>
      </c>
    </row>
    <row r="80" spans="1:14" ht="15" customHeight="1">
      <c r="A80" s="711" t="s">
        <v>6252</v>
      </c>
      <c r="B80" s="288" t="s">
        <v>6253</v>
      </c>
      <c r="C80" s="1854"/>
      <c r="D80" s="1854"/>
      <c r="E80" s="201">
        <f>общ.калькуляция!H79</f>
        <v>5035.8017639719883</v>
      </c>
      <c r="F80" s="201"/>
      <c r="G80" s="201"/>
      <c r="H80" s="201">
        <f>общ.калькуляция!J79</f>
        <v>742.42907193412918</v>
      </c>
      <c r="I80" s="201"/>
      <c r="J80" s="201"/>
      <c r="K80" s="201">
        <f>общ.калькуляция!M79</f>
        <v>1155.6461671812235</v>
      </c>
      <c r="L80" s="201"/>
      <c r="M80" s="201"/>
      <c r="N80" s="201">
        <f t="shared" ref="N80" si="2">E80+H80+K80</f>
        <v>6933.8770030873402</v>
      </c>
    </row>
    <row r="81" spans="1:14" ht="15" customHeight="1">
      <c r="A81" s="43" t="s">
        <v>3948</v>
      </c>
      <c r="B81" s="41" t="s">
        <v>3949</v>
      </c>
      <c r="C81" s="316"/>
      <c r="D81" s="316"/>
      <c r="E81" s="200"/>
      <c r="F81" s="200"/>
      <c r="G81" s="200"/>
      <c r="H81" s="200"/>
      <c r="I81" s="200"/>
      <c r="J81" s="200"/>
      <c r="K81" s="200"/>
      <c r="L81" s="200"/>
      <c r="M81" s="200"/>
      <c r="N81" s="200"/>
    </row>
    <row r="82" spans="1:14" ht="15" customHeight="1">
      <c r="A82" s="460" t="s">
        <v>3950</v>
      </c>
      <c r="B82" s="459" t="s">
        <v>3951</v>
      </c>
      <c r="C82" s="307"/>
      <c r="D82" s="307"/>
      <c r="E82" s="201">
        <f>общ.калькуляция!H81</f>
        <v>322.81868213595124</v>
      </c>
      <c r="F82" s="201"/>
      <c r="G82" s="201"/>
      <c r="H82" s="201">
        <f>общ.калькуляция!J81</f>
        <v>32.192046479528642</v>
      </c>
      <c r="I82" s="201"/>
      <c r="J82" s="201"/>
      <c r="K82" s="201">
        <f>общ.калькуляция!M81</f>
        <v>71.002145723095978</v>
      </c>
      <c r="L82" s="201"/>
      <c r="M82" s="201"/>
      <c r="N82" s="201">
        <f t="shared" si="1"/>
        <v>426.01287433857584</v>
      </c>
    </row>
    <row r="83" spans="1:14" ht="15" customHeight="1">
      <c r="A83" s="460" t="s">
        <v>3952</v>
      </c>
      <c r="B83" s="459" t="s">
        <v>3953</v>
      </c>
      <c r="C83" s="307"/>
      <c r="D83" s="307"/>
      <c r="E83" s="201">
        <f>общ.калькуляция!H82</f>
        <v>306.48501413059648</v>
      </c>
      <c r="F83" s="201"/>
      <c r="G83" s="201"/>
      <c r="H83" s="201">
        <f>общ.калькуляция!J82</f>
        <v>36.216052289469722</v>
      </c>
      <c r="I83" s="201"/>
      <c r="J83" s="201"/>
      <c r="K83" s="201">
        <f>общ.калькуляция!M82</f>
        <v>68.540213284013234</v>
      </c>
      <c r="L83" s="201"/>
      <c r="M83" s="201"/>
      <c r="N83" s="201">
        <f t="shared" ref="N83:N146" si="3">E83+H83+K83</f>
        <v>411.24127970407943</v>
      </c>
    </row>
    <row r="84" spans="1:14" ht="15" customHeight="1">
      <c r="A84" s="460" t="s">
        <v>3954</v>
      </c>
      <c r="B84" s="56" t="s">
        <v>1300</v>
      </c>
      <c r="C84" s="307"/>
      <c r="D84" s="307"/>
      <c r="E84" s="201">
        <f>общ.калькуляция!H83</f>
        <v>416.28401011453218</v>
      </c>
      <c r="F84" s="201"/>
      <c r="G84" s="201"/>
      <c r="H84" s="201">
        <f>общ.калькуляция!J83</f>
        <v>48.288069719292956</v>
      </c>
      <c r="I84" s="201"/>
      <c r="J84" s="201"/>
      <c r="K84" s="201">
        <f>общ.калькуляция!M83</f>
        <v>92.914415966765034</v>
      </c>
      <c r="L84" s="201"/>
      <c r="M84" s="201"/>
      <c r="N84" s="201">
        <f t="shared" si="3"/>
        <v>557.48649580059009</v>
      </c>
    </row>
    <row r="85" spans="1:14" ht="15" customHeight="1">
      <c r="A85" s="460" t="s">
        <v>3955</v>
      </c>
      <c r="B85" s="56" t="s">
        <v>3832</v>
      </c>
      <c r="C85" s="307"/>
      <c r="D85" s="307"/>
      <c r="E85" s="201">
        <f>общ.калькуляция!H84</f>
        <v>1756.4769820020824</v>
      </c>
      <c r="F85" s="201"/>
      <c r="G85" s="201"/>
      <c r="H85" s="201">
        <f>общ.калькуляция!J84</f>
        <v>132.79219172805566</v>
      </c>
      <c r="I85" s="201"/>
      <c r="J85" s="201"/>
      <c r="K85" s="201">
        <f>общ.калькуляция!M84</f>
        <v>377.85383474602764</v>
      </c>
      <c r="L85" s="201"/>
      <c r="M85" s="201"/>
      <c r="N85" s="201">
        <f t="shared" si="3"/>
        <v>2267.123008476166</v>
      </c>
    </row>
    <row r="86" spans="1:14" ht="15" customHeight="1">
      <c r="A86" s="460" t="s">
        <v>3956</v>
      </c>
      <c r="B86" s="56" t="s">
        <v>3834</v>
      </c>
      <c r="C86" s="307"/>
      <c r="D86" s="307"/>
      <c r="E86" s="201">
        <f>общ.калькуляция!H85</f>
        <v>1395.0929681689722</v>
      </c>
      <c r="F86" s="201"/>
      <c r="G86" s="201"/>
      <c r="H86" s="201">
        <f>общ.калькуляция!J85</f>
        <v>103.95348342347791</v>
      </c>
      <c r="I86" s="201"/>
      <c r="J86" s="201"/>
      <c r="K86" s="201">
        <f>общ.калькуляция!M85</f>
        <v>299.80929031849001</v>
      </c>
      <c r="L86" s="201"/>
      <c r="M86" s="201"/>
      <c r="N86" s="201">
        <f t="shared" si="3"/>
        <v>1798.85574191094</v>
      </c>
    </row>
    <row r="87" spans="1:14" ht="15" customHeight="1">
      <c r="A87" s="460" t="s">
        <v>3957</v>
      </c>
      <c r="B87" s="56" t="s">
        <v>3836</v>
      </c>
      <c r="C87" s="307"/>
      <c r="D87" s="307"/>
      <c r="E87" s="201">
        <f>общ.калькуляция!H86</f>
        <v>1489.9319500223114</v>
      </c>
      <c r="F87" s="201"/>
      <c r="G87" s="201"/>
      <c r="H87" s="201">
        <f>общ.калькуляция!J86</f>
        <v>169.00824401752539</v>
      </c>
      <c r="I87" s="201"/>
      <c r="J87" s="201"/>
      <c r="K87" s="201">
        <f>общ.калькуляция!M86</f>
        <v>331.78803880796738</v>
      </c>
      <c r="L87" s="201"/>
      <c r="M87" s="201"/>
      <c r="N87" s="201">
        <f t="shared" si="3"/>
        <v>1990.7282328478041</v>
      </c>
    </row>
    <row r="88" spans="1:14" ht="15" customHeight="1">
      <c r="A88" s="460" t="s">
        <v>3958</v>
      </c>
      <c r="B88" s="293" t="s">
        <v>3838</v>
      </c>
      <c r="C88" s="307"/>
      <c r="D88" s="307"/>
      <c r="E88" s="201">
        <f>общ.калькуляция!H87</f>
        <v>1596.8716674103823</v>
      </c>
      <c r="F88" s="201"/>
      <c r="G88" s="201"/>
      <c r="H88" s="201">
        <f>общ.калькуляция!J87</f>
        <v>145.3470898550718</v>
      </c>
      <c r="I88" s="201"/>
      <c r="J88" s="201"/>
      <c r="K88" s="201">
        <f>общ.калькуляция!M87</f>
        <v>348.44375145309084</v>
      </c>
      <c r="L88" s="201"/>
      <c r="M88" s="201"/>
      <c r="N88" s="201">
        <f t="shared" si="3"/>
        <v>2090.6625087185448</v>
      </c>
    </row>
    <row r="89" spans="1:14" ht="15" customHeight="1">
      <c r="A89" s="460" t="s">
        <v>3959</v>
      </c>
      <c r="B89" s="56" t="s">
        <v>3960</v>
      </c>
      <c r="C89" s="307"/>
      <c r="D89" s="307"/>
      <c r="E89" s="201">
        <f>общ.калькуляция!H88</f>
        <v>1668.7715795924439</v>
      </c>
      <c r="F89" s="201"/>
      <c r="G89" s="201"/>
      <c r="H89" s="201">
        <f>общ.калькуляция!J88</f>
        <v>128.76818591811457</v>
      </c>
      <c r="I89" s="201"/>
      <c r="J89" s="201"/>
      <c r="K89" s="201">
        <f>общ.калькуляция!M88</f>
        <v>359.50795310211174</v>
      </c>
      <c r="L89" s="201"/>
      <c r="M89" s="201"/>
      <c r="N89" s="201">
        <f t="shared" si="3"/>
        <v>2157.04771861267</v>
      </c>
    </row>
    <row r="90" spans="1:14" ht="15" customHeight="1">
      <c r="A90" s="460" t="s">
        <v>3961</v>
      </c>
      <c r="B90" s="56" t="s">
        <v>3962</v>
      </c>
      <c r="C90" s="307"/>
      <c r="D90" s="307"/>
      <c r="E90" s="201">
        <f>общ.калькуляция!H89</f>
        <v>1477.4510676781201</v>
      </c>
      <c r="F90" s="201"/>
      <c r="G90" s="201"/>
      <c r="H90" s="201">
        <f>общ.калькуляция!J89</f>
        <v>64.384092959057284</v>
      </c>
      <c r="I90" s="201"/>
      <c r="J90" s="201"/>
      <c r="K90" s="201">
        <f>общ.калькуляция!M89</f>
        <v>308.36703212743555</v>
      </c>
      <c r="L90" s="201"/>
      <c r="M90" s="201"/>
      <c r="N90" s="201">
        <f t="shared" si="3"/>
        <v>1850.2021927646131</v>
      </c>
    </row>
    <row r="91" spans="1:14" ht="15" customHeight="1">
      <c r="A91" s="460" t="s">
        <v>3963</v>
      </c>
      <c r="B91" s="293" t="s">
        <v>3847</v>
      </c>
      <c r="C91" s="307"/>
      <c r="D91" s="307"/>
      <c r="E91" s="201">
        <f>общ.калькуляция!H90</f>
        <v>1776.1144117209578</v>
      </c>
      <c r="F91" s="201"/>
      <c r="G91" s="201"/>
      <c r="H91" s="201">
        <f>общ.калькуляция!J90</f>
        <v>32.192046479528642</v>
      </c>
      <c r="I91" s="201"/>
      <c r="J91" s="201"/>
      <c r="K91" s="201">
        <f>общ.калькуляция!M90</f>
        <v>361.66129164009732</v>
      </c>
      <c r="L91" s="201"/>
      <c r="M91" s="201"/>
      <c r="N91" s="201">
        <f t="shared" si="3"/>
        <v>2169.967749840584</v>
      </c>
    </row>
    <row r="92" spans="1:14" ht="15" customHeight="1">
      <c r="A92" s="460" t="s">
        <v>3964</v>
      </c>
      <c r="B92" s="293" t="s">
        <v>3849</v>
      </c>
      <c r="C92" s="307"/>
      <c r="D92" s="307"/>
      <c r="E92" s="201">
        <f>общ.калькуляция!H91</f>
        <v>2189.9263736427192</v>
      </c>
      <c r="F92" s="201"/>
      <c r="G92" s="201"/>
      <c r="H92" s="201">
        <f>общ.калькуляция!J91</f>
        <v>225.34432535670049</v>
      </c>
      <c r="I92" s="201"/>
      <c r="J92" s="201"/>
      <c r="K92" s="201">
        <f>общ.калькуляция!M91</f>
        <v>483.05413979988401</v>
      </c>
      <c r="L92" s="201"/>
      <c r="M92" s="201"/>
      <c r="N92" s="201">
        <f t="shared" si="3"/>
        <v>2898.324838799304</v>
      </c>
    </row>
    <row r="93" spans="1:14" ht="15" customHeight="1">
      <c r="A93" s="460" t="s">
        <v>3965</v>
      </c>
      <c r="B93" s="293" t="s">
        <v>3851</v>
      </c>
      <c r="C93" s="307"/>
      <c r="D93" s="307"/>
      <c r="E93" s="201">
        <f>общ.калькуляция!H92</f>
        <v>1824.8626178789232</v>
      </c>
      <c r="F93" s="201"/>
      <c r="G93" s="201"/>
      <c r="H93" s="201">
        <f>общ.калькуляция!J92</f>
        <v>225.34432535670049</v>
      </c>
      <c r="I93" s="201"/>
      <c r="J93" s="201"/>
      <c r="K93" s="201">
        <f>общ.калькуляция!M92</f>
        <v>410.04138864712479</v>
      </c>
      <c r="L93" s="201"/>
      <c r="M93" s="201"/>
      <c r="N93" s="201">
        <f t="shared" si="3"/>
        <v>2460.2483318827485</v>
      </c>
    </row>
    <row r="94" spans="1:14" ht="15" customHeight="1">
      <c r="A94" s="460" t="s">
        <v>3966</v>
      </c>
      <c r="B94" s="293" t="s">
        <v>3853</v>
      </c>
      <c r="C94" s="307"/>
      <c r="D94" s="307"/>
      <c r="E94" s="201">
        <f>общ.калькуляция!H93</f>
        <v>1560.5155136694927</v>
      </c>
      <c r="F94" s="201"/>
      <c r="G94" s="201"/>
      <c r="H94" s="201">
        <f>общ.калькуляция!J93</f>
        <v>205.22429630699506</v>
      </c>
      <c r="I94" s="201"/>
      <c r="J94" s="201"/>
      <c r="K94" s="201">
        <f>общ.калькуляция!M93</f>
        <v>353.14796199529758</v>
      </c>
      <c r="L94" s="201"/>
      <c r="M94" s="201"/>
      <c r="N94" s="201">
        <f t="shared" si="3"/>
        <v>2118.8877719717852</v>
      </c>
    </row>
    <row r="95" spans="1:14" ht="15" customHeight="1">
      <c r="A95" s="460" t="s">
        <v>3967</v>
      </c>
      <c r="B95" s="459" t="s">
        <v>3968</v>
      </c>
      <c r="C95" s="307"/>
      <c r="D95" s="307"/>
      <c r="E95" s="201">
        <f>общ.калькуляция!H94</f>
        <v>1723.4247136694928</v>
      </c>
      <c r="F95" s="201"/>
      <c r="G95" s="201"/>
      <c r="H95" s="201">
        <f>общ.калькуляция!J94</f>
        <v>205.22429630699506</v>
      </c>
      <c r="I95" s="201"/>
      <c r="J95" s="201"/>
      <c r="K95" s="201">
        <f>общ.калькуляция!M94</f>
        <v>385.72980199529758</v>
      </c>
      <c r="L95" s="201"/>
      <c r="M95" s="201"/>
      <c r="N95" s="201">
        <f t="shared" si="3"/>
        <v>2314.3788119717856</v>
      </c>
    </row>
    <row r="96" spans="1:14" ht="15" customHeight="1">
      <c r="A96" s="460" t="s">
        <v>3969</v>
      </c>
      <c r="B96" s="459" t="s">
        <v>3857</v>
      </c>
      <c r="C96" s="307"/>
      <c r="D96" s="307"/>
      <c r="E96" s="201">
        <f>общ.калькуляция!H95</f>
        <v>1754.2030938569092</v>
      </c>
      <c r="F96" s="201"/>
      <c r="G96" s="201"/>
      <c r="H96" s="201">
        <f>общ.калькуляция!J95</f>
        <v>64.384092959057284</v>
      </c>
      <c r="I96" s="201"/>
      <c r="J96" s="201"/>
      <c r="K96" s="201">
        <f>общ.калькуляция!M95</f>
        <v>363.71743736319331</v>
      </c>
      <c r="L96" s="201"/>
      <c r="M96" s="201"/>
      <c r="N96" s="201">
        <f t="shared" si="3"/>
        <v>2182.3046241791599</v>
      </c>
    </row>
    <row r="97" spans="1:14" ht="15" customHeight="1">
      <c r="A97" s="460" t="s">
        <v>3970</v>
      </c>
      <c r="B97" s="459" t="s">
        <v>3859</v>
      </c>
      <c r="C97" s="307"/>
      <c r="D97" s="307"/>
      <c r="E97" s="201">
        <f>общ.калькуляция!H96</f>
        <v>1435.2156995388964</v>
      </c>
      <c r="F97" s="201"/>
      <c r="G97" s="201"/>
      <c r="H97" s="201">
        <f>общ.калькуляция!J96</f>
        <v>169.00824401752536</v>
      </c>
      <c r="I97" s="201"/>
      <c r="J97" s="201"/>
      <c r="K97" s="201">
        <f>общ.калькуляция!M96</f>
        <v>320.84478871128437</v>
      </c>
      <c r="L97" s="201"/>
      <c r="M97" s="201"/>
      <c r="N97" s="201">
        <f t="shared" si="3"/>
        <v>1925.0687322677061</v>
      </c>
    </row>
    <row r="98" spans="1:14" ht="15" customHeight="1">
      <c r="A98" s="460" t="s">
        <v>3971</v>
      </c>
      <c r="B98" s="459" t="s">
        <v>3861</v>
      </c>
      <c r="C98" s="307"/>
      <c r="D98" s="307"/>
      <c r="E98" s="201">
        <f>общ.калькуляция!H97</f>
        <v>2069.1092488472409</v>
      </c>
      <c r="F98" s="201"/>
      <c r="G98" s="201"/>
      <c r="H98" s="201">
        <f>общ.калькуляция!J97</f>
        <v>187.7869377972504</v>
      </c>
      <c r="I98" s="201"/>
      <c r="J98" s="201"/>
      <c r="K98" s="201">
        <f>общ.калькуляция!M97</f>
        <v>451.37923732889834</v>
      </c>
      <c r="L98" s="201"/>
      <c r="M98" s="201"/>
      <c r="N98" s="201">
        <f t="shared" si="3"/>
        <v>2708.2754239733899</v>
      </c>
    </row>
    <row r="99" spans="1:14" ht="15" customHeight="1">
      <c r="A99" s="460" t="s">
        <v>3972</v>
      </c>
      <c r="B99" s="459" t="s">
        <v>3863</v>
      </c>
      <c r="C99" s="307"/>
      <c r="D99" s="307"/>
      <c r="E99" s="201">
        <f>общ.калькуляция!H98</f>
        <v>1658.782608954336</v>
      </c>
      <c r="F99" s="201"/>
      <c r="G99" s="201"/>
      <c r="H99" s="201">
        <f>общ.калькуляция!J98</f>
        <v>107.30682159842881</v>
      </c>
      <c r="I99" s="201"/>
      <c r="J99" s="201"/>
      <c r="K99" s="201">
        <f>общ.калькуляция!M98</f>
        <v>353.21788611055297</v>
      </c>
      <c r="L99" s="201"/>
      <c r="M99" s="201"/>
      <c r="N99" s="201">
        <f t="shared" si="3"/>
        <v>2119.3073166633176</v>
      </c>
    </row>
    <row r="100" spans="1:14" ht="15" customHeight="1">
      <c r="A100" s="460" t="s">
        <v>3973</v>
      </c>
      <c r="B100" s="459" t="s">
        <v>3865</v>
      </c>
      <c r="C100" s="307"/>
      <c r="D100" s="307"/>
      <c r="E100" s="201">
        <f>общ.калькуляция!H99</f>
        <v>2220.4492488472411</v>
      </c>
      <c r="F100" s="201"/>
      <c r="G100" s="201"/>
      <c r="H100" s="201">
        <f>общ.калькуляция!J99</f>
        <v>187.7869377972504</v>
      </c>
      <c r="I100" s="201"/>
      <c r="J100" s="201"/>
      <c r="K100" s="201">
        <f>общ.калькуляция!M99</f>
        <v>481.64723732889837</v>
      </c>
      <c r="L100" s="201"/>
      <c r="M100" s="201"/>
      <c r="N100" s="201">
        <f t="shared" si="3"/>
        <v>2889.8834239733901</v>
      </c>
    </row>
    <row r="101" spans="1:14" ht="15" customHeight="1">
      <c r="A101" s="460" t="s">
        <v>3974</v>
      </c>
      <c r="B101" s="461" t="s">
        <v>3871</v>
      </c>
      <c r="C101" s="307"/>
      <c r="D101" s="307"/>
      <c r="E101" s="201">
        <f>общ.калькуляция!H100</f>
        <v>2577.9990034210919</v>
      </c>
      <c r="F101" s="201"/>
      <c r="G101" s="201"/>
      <c r="H101" s="201">
        <f>общ.калькуляция!J100</f>
        <v>257.53637183622914</v>
      </c>
      <c r="I101" s="201"/>
      <c r="J101" s="201"/>
      <c r="K101" s="201">
        <f>общ.калькуляция!M100</f>
        <v>567.10707505146422</v>
      </c>
      <c r="L101" s="201"/>
      <c r="M101" s="201"/>
      <c r="N101" s="201">
        <f t="shared" si="3"/>
        <v>3402.6424503087851</v>
      </c>
    </row>
    <row r="102" spans="1:14" ht="15" customHeight="1">
      <c r="A102" s="460" t="s">
        <v>3975</v>
      </c>
      <c r="B102" s="461" t="s">
        <v>3976</v>
      </c>
      <c r="C102" s="307"/>
      <c r="D102" s="307"/>
      <c r="E102" s="201">
        <f>общ.калькуляция!H101</f>
        <v>2126.3075375576386</v>
      </c>
      <c r="F102" s="201"/>
      <c r="G102" s="201"/>
      <c r="H102" s="201">
        <f>общ.калькуляция!J101</f>
        <v>154.92422368273159</v>
      </c>
      <c r="I102" s="201"/>
      <c r="J102" s="201"/>
      <c r="K102" s="201">
        <f>общ.калькуляция!M101</f>
        <v>456.24635224807412</v>
      </c>
      <c r="L102" s="201"/>
      <c r="M102" s="201"/>
      <c r="N102" s="201">
        <f t="shared" si="3"/>
        <v>2737.4781134884443</v>
      </c>
    </row>
    <row r="103" spans="1:14" ht="15" customHeight="1">
      <c r="A103" s="460" t="s">
        <v>3977</v>
      </c>
      <c r="B103" s="293" t="s">
        <v>3875</v>
      </c>
      <c r="C103" s="307"/>
      <c r="D103" s="307"/>
      <c r="E103" s="201">
        <f>общ.калькуляция!H102</f>
        <v>2015.9223956567007</v>
      </c>
      <c r="F103" s="201"/>
      <c r="G103" s="201"/>
      <c r="H103" s="201">
        <f>общ.калькуляция!J102</f>
        <v>80.480116198821605</v>
      </c>
      <c r="I103" s="201"/>
      <c r="J103" s="201"/>
      <c r="K103" s="201">
        <f>общ.калькуляция!M102</f>
        <v>419.28050237110449</v>
      </c>
      <c r="L103" s="201"/>
      <c r="M103" s="201"/>
      <c r="N103" s="201">
        <f t="shared" si="3"/>
        <v>2515.6830142266267</v>
      </c>
    </row>
    <row r="104" spans="1:14" ht="15" customHeight="1">
      <c r="A104" s="460" t="s">
        <v>3978</v>
      </c>
      <c r="B104" s="56" t="s">
        <v>3979</v>
      </c>
      <c r="C104" s="307"/>
      <c r="D104" s="307"/>
      <c r="E104" s="201">
        <f>общ.калькуляция!H103</f>
        <v>3322.3229391640643</v>
      </c>
      <c r="F104" s="201"/>
      <c r="G104" s="201"/>
      <c r="H104" s="201">
        <f>общ.калькуляция!J103</f>
        <v>450.68865071340099</v>
      </c>
      <c r="I104" s="201"/>
      <c r="J104" s="201"/>
      <c r="K104" s="201">
        <f>общ.калькуляция!M103</f>
        <v>754.60231797549307</v>
      </c>
      <c r="L104" s="201"/>
      <c r="M104" s="201"/>
      <c r="N104" s="201">
        <f t="shared" si="3"/>
        <v>4527.6139078529586</v>
      </c>
    </row>
    <row r="105" spans="1:14" ht="15" customHeight="1">
      <c r="A105" s="460" t="s">
        <v>3980</v>
      </c>
      <c r="B105" s="293" t="s">
        <v>3885</v>
      </c>
      <c r="C105" s="307"/>
      <c r="D105" s="307"/>
      <c r="E105" s="201">
        <f>общ.калькуляция!H104</f>
        <v>5681.9716788636024</v>
      </c>
      <c r="F105" s="201"/>
      <c r="G105" s="201"/>
      <c r="H105" s="201">
        <f>общ.калькуляция!J104</f>
        <v>810.83717070312753</v>
      </c>
      <c r="I105" s="201"/>
      <c r="J105" s="201"/>
      <c r="K105" s="201">
        <f>общ.калькуляция!M104</f>
        <v>1298.5617699133461</v>
      </c>
      <c r="L105" s="201"/>
      <c r="M105" s="201"/>
      <c r="N105" s="201">
        <f t="shared" si="3"/>
        <v>7791.3706194800761</v>
      </c>
    </row>
    <row r="106" spans="1:14" ht="15" customHeight="1">
      <c r="A106" s="460" t="s">
        <v>3981</v>
      </c>
      <c r="B106" s="459" t="s">
        <v>3887</v>
      </c>
      <c r="C106" s="307"/>
      <c r="D106" s="307"/>
      <c r="E106" s="201">
        <f>общ.калькуляция!H105</f>
        <v>3690.7008002379889</v>
      </c>
      <c r="F106" s="201"/>
      <c r="G106" s="201"/>
      <c r="H106" s="201">
        <f>общ.калькуляция!J105</f>
        <v>278.99773615591488</v>
      </c>
      <c r="I106" s="201"/>
      <c r="J106" s="201"/>
      <c r="K106" s="201">
        <f>общ.калькуляция!M105</f>
        <v>793.93970727878082</v>
      </c>
      <c r="L106" s="201"/>
      <c r="M106" s="201"/>
      <c r="N106" s="201">
        <f t="shared" si="3"/>
        <v>4763.6382436726844</v>
      </c>
    </row>
    <row r="107" spans="1:14" ht="15" customHeight="1">
      <c r="A107" s="460" t="s">
        <v>3982</v>
      </c>
      <c r="B107" s="459" t="s">
        <v>2666</v>
      </c>
      <c r="C107" s="307"/>
      <c r="D107" s="307"/>
      <c r="E107" s="201">
        <f>общ.калькуляция!H106</f>
        <v>3172.3176453964002</v>
      </c>
      <c r="F107" s="201"/>
      <c r="G107" s="201"/>
      <c r="H107" s="201">
        <f>общ.калькуляция!J106</f>
        <v>410.44859261399012</v>
      </c>
      <c r="I107" s="201"/>
      <c r="J107" s="201"/>
      <c r="K107" s="201">
        <f>общ.калькуляция!M106</f>
        <v>716.55324760207805</v>
      </c>
      <c r="L107" s="201"/>
      <c r="M107" s="201"/>
      <c r="N107" s="201">
        <f t="shared" si="3"/>
        <v>4299.3194856124683</v>
      </c>
    </row>
    <row r="108" spans="1:14" ht="15" customHeight="1">
      <c r="A108" s="460" t="s">
        <v>3983</v>
      </c>
      <c r="B108" s="459" t="s">
        <v>3890</v>
      </c>
      <c r="C108" s="307"/>
      <c r="D108" s="307"/>
      <c r="E108" s="201">
        <f>общ.калькуляция!H107</f>
        <v>22641.870435991372</v>
      </c>
      <c r="F108" s="201"/>
      <c r="G108" s="201"/>
      <c r="H108" s="201">
        <f>общ.калькуляция!J107</f>
        <v>507.02473205257604</v>
      </c>
      <c r="I108" s="201"/>
      <c r="J108" s="201"/>
      <c r="K108" s="201">
        <f>общ.калькуляция!M107</f>
        <v>4629.7790336087901</v>
      </c>
      <c r="L108" s="201"/>
      <c r="M108" s="201"/>
      <c r="N108" s="201">
        <f t="shared" si="3"/>
        <v>27778.674201652739</v>
      </c>
    </row>
    <row r="109" spans="1:14" ht="15" customHeight="1">
      <c r="A109" s="460" t="s">
        <v>3984</v>
      </c>
      <c r="B109" s="459" t="s">
        <v>3892</v>
      </c>
      <c r="C109" s="307"/>
      <c r="D109" s="307"/>
      <c r="E109" s="201">
        <f>общ.калькуляция!H108</f>
        <v>2777.8386271009963</v>
      </c>
      <c r="F109" s="201"/>
      <c r="G109" s="201"/>
      <c r="H109" s="201">
        <f>общ.калькуляция!J108</f>
        <v>131.45085645807529</v>
      </c>
      <c r="I109" s="201"/>
      <c r="J109" s="201"/>
      <c r="K109" s="201">
        <f>общ.калькуляция!M108</f>
        <v>581.85789671181431</v>
      </c>
      <c r="L109" s="201"/>
      <c r="M109" s="201"/>
      <c r="N109" s="201">
        <f t="shared" si="3"/>
        <v>3491.1473802708856</v>
      </c>
    </row>
    <row r="110" spans="1:14" ht="15" customHeight="1">
      <c r="A110" s="460" t="s">
        <v>3985</v>
      </c>
      <c r="B110" s="459" t="s">
        <v>3986</v>
      </c>
      <c r="C110" s="307"/>
      <c r="D110" s="307"/>
      <c r="E110" s="201">
        <f>общ.калькуляция!H109</f>
        <v>3356.7063736427185</v>
      </c>
      <c r="F110" s="201"/>
      <c r="G110" s="201"/>
      <c r="H110" s="201">
        <f>общ.калькуляция!J109</f>
        <v>225.34432535670049</v>
      </c>
      <c r="I110" s="201"/>
      <c r="J110" s="201"/>
      <c r="K110" s="201">
        <f>общ.калькуляция!M109</f>
        <v>716.41013979988384</v>
      </c>
      <c r="L110" s="201"/>
      <c r="M110" s="201"/>
      <c r="N110" s="201">
        <f t="shared" si="3"/>
        <v>4298.460838799303</v>
      </c>
    </row>
    <row r="111" spans="1:14" ht="15" customHeight="1">
      <c r="A111" s="460" t="s">
        <v>3987</v>
      </c>
      <c r="B111" s="293" t="s">
        <v>3896</v>
      </c>
      <c r="C111" s="307"/>
      <c r="D111" s="307"/>
      <c r="E111" s="201">
        <f>общ.калькуляция!H110</f>
        <v>5176.5514242153804</v>
      </c>
      <c r="F111" s="201"/>
      <c r="G111" s="201"/>
      <c r="H111" s="201">
        <f>общ.калькуляция!J110</f>
        <v>807.48383252817678</v>
      </c>
      <c r="I111" s="201"/>
      <c r="J111" s="201"/>
      <c r="K111" s="201">
        <f>общ.калькуляция!M110</f>
        <v>1196.8070513487116</v>
      </c>
      <c r="L111" s="201"/>
      <c r="M111" s="201"/>
      <c r="N111" s="201">
        <f t="shared" si="3"/>
        <v>7180.8423080922694</v>
      </c>
    </row>
    <row r="112" spans="1:14" ht="15" customHeight="1">
      <c r="A112" s="460" t="s">
        <v>3988</v>
      </c>
      <c r="B112" s="293" t="s">
        <v>3898</v>
      </c>
      <c r="C112" s="307"/>
      <c r="D112" s="307"/>
      <c r="E112" s="201">
        <f>общ.калькуляция!H111</f>
        <v>6599.8133623977392</v>
      </c>
      <c r="F112" s="201"/>
      <c r="G112" s="201"/>
      <c r="H112" s="201">
        <f>общ.калькуляция!J111</f>
        <v>615.6728889209852</v>
      </c>
      <c r="I112" s="201"/>
      <c r="J112" s="201"/>
      <c r="K112" s="201">
        <f>общ.калькуляция!M111</f>
        <v>1443.0972502637451</v>
      </c>
      <c r="L112" s="201"/>
      <c r="M112" s="201"/>
      <c r="N112" s="201">
        <f t="shared" si="3"/>
        <v>8658.5835015824705</v>
      </c>
    </row>
    <row r="113" spans="1:14" ht="15" customHeight="1">
      <c r="A113" s="460" t="s">
        <v>3989</v>
      </c>
      <c r="B113" s="293" t="s">
        <v>3900</v>
      </c>
      <c r="C113" s="307"/>
      <c r="D113" s="307"/>
      <c r="E113" s="201">
        <f>общ.калькуляция!H112</f>
        <v>5020.5127138182361</v>
      </c>
      <c r="F113" s="201"/>
      <c r="G113" s="201"/>
      <c r="H113" s="201">
        <f>общ.калькуляция!J112</f>
        <v>604.94220676114242</v>
      </c>
      <c r="I113" s="201"/>
      <c r="J113" s="201"/>
      <c r="K113" s="201">
        <f>общ.калькуляция!M112</f>
        <v>1125.0909841158757</v>
      </c>
      <c r="L113" s="201"/>
      <c r="M113" s="201"/>
      <c r="N113" s="201">
        <f t="shared" si="3"/>
        <v>6750.5459046952537</v>
      </c>
    </row>
    <row r="114" spans="1:14" ht="15" customHeight="1">
      <c r="A114" s="460" t="s">
        <v>3990</v>
      </c>
      <c r="B114" s="293" t="s">
        <v>3902</v>
      </c>
      <c r="C114" s="307"/>
      <c r="D114" s="307"/>
      <c r="E114" s="201">
        <f>общ.калькуляция!H113</f>
        <v>6147.34915588279</v>
      </c>
      <c r="F114" s="201"/>
      <c r="G114" s="201"/>
      <c r="H114" s="201">
        <f>общ.калькуляция!J113</f>
        <v>501.65939097265465</v>
      </c>
      <c r="I114" s="201"/>
      <c r="J114" s="201"/>
      <c r="K114" s="201">
        <f>общ.калькуляция!M113</f>
        <v>1329.8017093710889</v>
      </c>
      <c r="L114" s="201"/>
      <c r="M114" s="201"/>
      <c r="N114" s="201">
        <f t="shared" si="3"/>
        <v>7978.8102562265331</v>
      </c>
    </row>
    <row r="115" spans="1:14" ht="15" customHeight="1">
      <c r="A115" s="460" t="s">
        <v>3991</v>
      </c>
      <c r="B115" s="293" t="s">
        <v>3904</v>
      </c>
      <c r="C115" s="307"/>
      <c r="D115" s="307"/>
      <c r="E115" s="201">
        <f>общ.калькуляция!H114</f>
        <v>5105.0529079280077</v>
      </c>
      <c r="F115" s="201"/>
      <c r="G115" s="201"/>
      <c r="H115" s="201">
        <f>общ.калькуляция!J114</f>
        <v>522.45008765735031</v>
      </c>
      <c r="I115" s="201"/>
      <c r="J115" s="201"/>
      <c r="K115" s="201">
        <f>общ.калькуляция!M114</f>
        <v>1125.5005991170717</v>
      </c>
      <c r="L115" s="201"/>
      <c r="M115" s="201"/>
      <c r="N115" s="201">
        <f t="shared" si="3"/>
        <v>6753.0035947024298</v>
      </c>
    </row>
    <row r="116" spans="1:14" ht="15" customHeight="1">
      <c r="A116" s="460" t="s">
        <v>3992</v>
      </c>
      <c r="B116" s="293" t="s">
        <v>3906</v>
      </c>
      <c r="C116" s="307"/>
      <c r="D116" s="307"/>
      <c r="E116" s="201">
        <f>общ.калькуляция!H115</f>
        <v>5456.1938680648518</v>
      </c>
      <c r="F116" s="201"/>
      <c r="G116" s="201"/>
      <c r="H116" s="201">
        <f>общ.калькуляция!J115</f>
        <v>364.84319343465791</v>
      </c>
      <c r="I116" s="201"/>
      <c r="J116" s="201"/>
      <c r="K116" s="201">
        <f>общ.калькуляция!M115</f>
        <v>1164.207412299902</v>
      </c>
      <c r="L116" s="201"/>
      <c r="M116" s="201"/>
      <c r="N116" s="201">
        <f t="shared" si="3"/>
        <v>6985.2444737994119</v>
      </c>
    </row>
    <row r="117" spans="1:14" ht="15" customHeight="1">
      <c r="A117" s="460" t="s">
        <v>3993</v>
      </c>
      <c r="B117" s="293" t="s">
        <v>3908</v>
      </c>
      <c r="C117" s="307"/>
      <c r="D117" s="307"/>
      <c r="E117" s="201">
        <f>общ.калькуляция!H116</f>
        <v>5020.6192510783876</v>
      </c>
      <c r="F117" s="201"/>
      <c r="G117" s="201"/>
      <c r="H117" s="201">
        <f>общ.калькуляция!J116</f>
        <v>659.93695283033719</v>
      </c>
      <c r="I117" s="201"/>
      <c r="J117" s="201"/>
      <c r="K117" s="201">
        <f>общ.калькуляция!M116</f>
        <v>1136.111240781745</v>
      </c>
      <c r="L117" s="201"/>
      <c r="M117" s="201"/>
      <c r="N117" s="201">
        <f t="shared" si="3"/>
        <v>6816.667444690469</v>
      </c>
    </row>
    <row r="118" spans="1:14" ht="15" customHeight="1">
      <c r="A118" s="460" t="s">
        <v>3994</v>
      </c>
      <c r="B118" s="293" t="s">
        <v>3910</v>
      </c>
      <c r="C118" s="307"/>
      <c r="D118" s="307"/>
      <c r="E118" s="201">
        <f>общ.калькуляция!H117</f>
        <v>5482.8250148743118</v>
      </c>
      <c r="F118" s="201"/>
      <c r="G118" s="201"/>
      <c r="H118" s="201">
        <f>общ.калькуляция!J117</f>
        <v>257.53637183622914</v>
      </c>
      <c r="I118" s="201"/>
      <c r="J118" s="201"/>
      <c r="K118" s="201">
        <f>общ.калькуляция!M117</f>
        <v>1148.0722773421082</v>
      </c>
      <c r="L118" s="201"/>
      <c r="M118" s="201"/>
      <c r="N118" s="201">
        <f t="shared" si="3"/>
        <v>6888.4336640526499</v>
      </c>
    </row>
    <row r="119" spans="1:14" ht="15" customHeight="1">
      <c r="A119" s="460" t="s">
        <v>3995</v>
      </c>
      <c r="B119" s="293" t="s">
        <v>3912</v>
      </c>
      <c r="C119" s="307"/>
      <c r="D119" s="307"/>
      <c r="E119" s="201">
        <f>общ.калькуляция!H118</f>
        <v>5610.862519708463</v>
      </c>
      <c r="F119" s="201"/>
      <c r="G119" s="201"/>
      <c r="H119" s="201">
        <f>общ.калькуляция!J118</f>
        <v>687.43432586493441</v>
      </c>
      <c r="I119" s="201"/>
      <c r="J119" s="201"/>
      <c r="K119" s="201">
        <f>общ.калькуляция!M118</f>
        <v>1259.6593691146795</v>
      </c>
      <c r="L119" s="201"/>
      <c r="M119" s="201"/>
      <c r="N119" s="201">
        <f t="shared" si="3"/>
        <v>7557.9562146880762</v>
      </c>
    </row>
    <row r="120" spans="1:14" ht="15" customHeight="1">
      <c r="A120" s="460" t="s">
        <v>3996</v>
      </c>
      <c r="B120" s="293" t="s">
        <v>3914</v>
      </c>
      <c r="C120" s="307"/>
      <c r="D120" s="307"/>
      <c r="E120" s="201">
        <f>общ.калькуляция!H119</f>
        <v>5919.6232745798006</v>
      </c>
      <c r="F120" s="201"/>
      <c r="G120" s="201"/>
      <c r="H120" s="201">
        <f>общ.калькуляция!J119</f>
        <v>478.85669138298852</v>
      </c>
      <c r="I120" s="201"/>
      <c r="J120" s="201"/>
      <c r="K120" s="201">
        <f>общ.калькуляция!M119</f>
        <v>1279.6959931925578</v>
      </c>
      <c r="L120" s="201"/>
      <c r="M120" s="201"/>
      <c r="N120" s="201">
        <f t="shared" si="3"/>
        <v>7678.1759591553464</v>
      </c>
    </row>
    <row r="121" spans="1:14" ht="15" customHeight="1">
      <c r="A121" s="460" t="s">
        <v>3997</v>
      </c>
      <c r="B121" s="293" t="s">
        <v>3916</v>
      </c>
      <c r="C121" s="307"/>
      <c r="D121" s="307"/>
      <c r="E121" s="201">
        <f>общ.калькуляция!H120</f>
        <v>5174.5290569686149</v>
      </c>
      <c r="F121" s="201"/>
      <c r="G121" s="201"/>
      <c r="H121" s="201">
        <f>общ.калькуляция!J120</f>
        <v>742.42907193412918</v>
      </c>
      <c r="I121" s="201"/>
      <c r="J121" s="201"/>
      <c r="K121" s="201">
        <f>общ.калькуляция!M120</f>
        <v>1183.3916257805488</v>
      </c>
      <c r="L121" s="201"/>
      <c r="M121" s="201"/>
      <c r="N121" s="201">
        <f t="shared" si="3"/>
        <v>7100.3497546832923</v>
      </c>
    </row>
    <row r="122" spans="1:14" ht="15" customHeight="1">
      <c r="A122" s="460" t="s">
        <v>3998</v>
      </c>
      <c r="B122" s="293" t="s">
        <v>3918</v>
      </c>
      <c r="C122" s="307"/>
      <c r="D122" s="307"/>
      <c r="E122" s="201">
        <f>общ.калькуляция!H121</f>
        <v>5645.5050371857806</v>
      </c>
      <c r="F122" s="201"/>
      <c r="G122" s="201"/>
      <c r="H122" s="201">
        <f>общ.калькуляция!J121</f>
        <v>524.46209056232067</v>
      </c>
      <c r="I122" s="201"/>
      <c r="J122" s="201"/>
      <c r="K122" s="201">
        <f>общ.калькуляция!M121</f>
        <v>1233.9934255496203</v>
      </c>
      <c r="L122" s="201"/>
      <c r="M122" s="201"/>
      <c r="N122" s="201">
        <f t="shared" si="3"/>
        <v>7403.9605532977212</v>
      </c>
    </row>
    <row r="123" spans="1:14" ht="15" customHeight="1">
      <c r="A123" s="460" t="s">
        <v>3999</v>
      </c>
      <c r="B123" s="56" t="s">
        <v>3920</v>
      </c>
      <c r="C123" s="307"/>
      <c r="D123" s="307"/>
      <c r="E123" s="201">
        <f>общ.калькуляция!H122</f>
        <v>3317.0377257176851</v>
      </c>
      <c r="F123" s="201"/>
      <c r="G123" s="201"/>
      <c r="H123" s="201">
        <f>общ.калькуляция!J122</f>
        <v>169.00824401752539</v>
      </c>
      <c r="I123" s="201"/>
      <c r="J123" s="201"/>
      <c r="K123" s="201">
        <f>общ.калькуляция!M122</f>
        <v>697.20919394704219</v>
      </c>
      <c r="L123" s="201"/>
      <c r="M123" s="201"/>
      <c r="N123" s="201">
        <f t="shared" si="3"/>
        <v>4183.2551636822527</v>
      </c>
    </row>
    <row r="124" spans="1:14" ht="15" customHeight="1">
      <c r="A124" s="460" t="s">
        <v>4000</v>
      </c>
      <c r="B124" s="56" t="s">
        <v>3922</v>
      </c>
      <c r="C124" s="307"/>
      <c r="D124" s="307"/>
      <c r="E124" s="201">
        <f>общ.калькуляция!H123</f>
        <v>5108.6421054588727</v>
      </c>
      <c r="F124" s="201"/>
      <c r="G124" s="201"/>
      <c r="H124" s="201">
        <f>общ.калькуляция!J123</f>
        <v>319.2377942553257</v>
      </c>
      <c r="I124" s="201"/>
      <c r="J124" s="201"/>
      <c r="K124" s="201">
        <f>общ.калькуляция!M123</f>
        <v>1085.5759799428397</v>
      </c>
      <c r="L124" s="201"/>
      <c r="M124" s="201"/>
      <c r="N124" s="201">
        <f t="shared" si="3"/>
        <v>6513.4558796570382</v>
      </c>
    </row>
    <row r="125" spans="1:14" ht="15" customHeight="1">
      <c r="A125" s="460" t="s">
        <v>4001</v>
      </c>
      <c r="B125" s="56" t="s">
        <v>3924</v>
      </c>
      <c r="C125" s="307"/>
      <c r="D125" s="307"/>
      <c r="E125" s="201">
        <f>общ.калькуляция!H124</f>
        <v>5887.7235200059495</v>
      </c>
      <c r="F125" s="201"/>
      <c r="G125" s="201"/>
      <c r="H125" s="201">
        <f>общ.калькуляция!J124</f>
        <v>409.10725734400978</v>
      </c>
      <c r="I125" s="201"/>
      <c r="J125" s="201"/>
      <c r="K125" s="201">
        <f>общ.калькуляция!M124</f>
        <v>1259.366155469992</v>
      </c>
      <c r="L125" s="201"/>
      <c r="M125" s="201"/>
      <c r="N125" s="201">
        <f t="shared" si="3"/>
        <v>7556.1969328199511</v>
      </c>
    </row>
    <row r="126" spans="1:14" ht="15" customHeight="1">
      <c r="A126" s="460" t="s">
        <v>4002</v>
      </c>
      <c r="B126" s="293" t="s">
        <v>3926</v>
      </c>
      <c r="C126" s="307"/>
      <c r="D126" s="307"/>
      <c r="E126" s="201">
        <f>общ.калькуляция!H125</f>
        <v>5944.5699613267889</v>
      </c>
      <c r="F126" s="201"/>
      <c r="G126" s="201"/>
      <c r="H126" s="201">
        <f>общ.калькуляция!J125</f>
        <v>462.76066814322417</v>
      </c>
      <c r="I126" s="201"/>
      <c r="J126" s="201"/>
      <c r="K126" s="201">
        <f>общ.калькуляция!M125</f>
        <v>1281.4661258940027</v>
      </c>
      <c r="L126" s="201"/>
      <c r="M126" s="201"/>
      <c r="N126" s="201">
        <f t="shared" si="3"/>
        <v>7688.7967553640156</v>
      </c>
    </row>
    <row r="127" spans="1:14" ht="15" customHeight="1">
      <c r="A127" s="460" t="s">
        <v>4003</v>
      </c>
      <c r="B127" s="56" t="s">
        <v>3928</v>
      </c>
      <c r="C127" s="307"/>
      <c r="D127" s="307"/>
      <c r="E127" s="201">
        <f>общ.калькуляция!H126</f>
        <v>5457.6815409787296</v>
      </c>
      <c r="F127" s="201"/>
      <c r="G127" s="201"/>
      <c r="H127" s="201">
        <f>общ.калькуляция!J126</f>
        <v>724.32104578939436</v>
      </c>
      <c r="I127" s="201"/>
      <c r="J127" s="201"/>
      <c r="K127" s="201">
        <f>общ.калькуляция!M126</f>
        <v>1236.400517353625</v>
      </c>
      <c r="L127" s="201"/>
      <c r="M127" s="201"/>
      <c r="N127" s="201">
        <f t="shared" si="3"/>
        <v>7418.4031041217495</v>
      </c>
    </row>
    <row r="128" spans="1:14" ht="15" customHeight="1">
      <c r="A128" s="460" t="s">
        <v>4004</v>
      </c>
      <c r="B128" s="56" t="s">
        <v>3930</v>
      </c>
      <c r="C128" s="1169"/>
      <c r="D128" s="1169"/>
      <c r="E128" s="201">
        <f>общ.калькуляция!H127</f>
        <v>4857.6607169418421</v>
      </c>
      <c r="F128" s="201"/>
      <c r="G128" s="201"/>
      <c r="H128" s="201">
        <f>общ.калькуляция!J127</f>
        <v>617.01422419096559</v>
      </c>
      <c r="I128" s="201"/>
      <c r="J128" s="201"/>
      <c r="K128" s="201">
        <f>общ.калькуляция!M127</f>
        <v>1094.9349882265615</v>
      </c>
      <c r="L128" s="201"/>
      <c r="M128" s="201"/>
      <c r="N128" s="201">
        <f t="shared" si="3"/>
        <v>6569.6099293593688</v>
      </c>
    </row>
    <row r="129" spans="1:14" ht="15" customHeight="1">
      <c r="A129" s="460" t="s">
        <v>4005</v>
      </c>
      <c r="B129" s="56" t="s">
        <v>3932</v>
      </c>
      <c r="C129" s="1169"/>
      <c r="D129" s="1169"/>
      <c r="E129" s="201">
        <f>общ.калькуляция!H128</f>
        <v>16232.478872899004</v>
      </c>
      <c r="F129" s="201"/>
      <c r="G129" s="201"/>
      <c r="H129" s="201">
        <f>общ.калькуляция!J128</f>
        <v>1327.9219172805565</v>
      </c>
      <c r="I129" s="201"/>
      <c r="J129" s="201"/>
      <c r="K129" s="201">
        <f>общ.калькуляция!M128</f>
        <v>3512.0801580359121</v>
      </c>
      <c r="L129" s="201"/>
      <c r="M129" s="201"/>
      <c r="N129" s="201">
        <f t="shared" si="3"/>
        <v>21072.480948215471</v>
      </c>
    </row>
    <row r="130" spans="1:14" ht="15" customHeight="1">
      <c r="A130" s="460" t="s">
        <v>4006</v>
      </c>
      <c r="B130" s="293" t="s">
        <v>3934</v>
      </c>
      <c r="C130" s="307"/>
      <c r="D130" s="307"/>
      <c r="E130" s="201">
        <f>общ.калькуляция!H129</f>
        <v>3602.9114175219393</v>
      </c>
      <c r="F130" s="201"/>
      <c r="G130" s="201"/>
      <c r="H130" s="201">
        <f>общ.калькуляция!J129</f>
        <v>150.22955023780031</v>
      </c>
      <c r="I130" s="201"/>
      <c r="J130" s="201"/>
      <c r="K130" s="201">
        <f>общ.калькуляция!M129</f>
        <v>750.6281935519479</v>
      </c>
      <c r="L130" s="201"/>
      <c r="M130" s="201"/>
      <c r="N130" s="201">
        <f t="shared" si="3"/>
        <v>4503.7691613116876</v>
      </c>
    </row>
    <row r="131" spans="1:14" ht="15" customHeight="1">
      <c r="A131" s="460" t="s">
        <v>4007</v>
      </c>
      <c r="B131" s="293" t="s">
        <v>3936</v>
      </c>
      <c r="C131" s="307"/>
      <c r="D131" s="307"/>
      <c r="E131" s="201">
        <f>общ.калькуляция!H130</f>
        <v>3435.4777257176852</v>
      </c>
      <c r="F131" s="201"/>
      <c r="G131" s="201"/>
      <c r="H131" s="201">
        <f>общ.калькуляция!J130</f>
        <v>169.00824401752539</v>
      </c>
      <c r="I131" s="201"/>
      <c r="J131" s="201"/>
      <c r="K131" s="201">
        <f>общ.калькуляция!M130</f>
        <v>720.89719394704207</v>
      </c>
      <c r="L131" s="201"/>
      <c r="M131" s="201"/>
      <c r="N131" s="201">
        <f t="shared" si="3"/>
        <v>4325.3831636822524</v>
      </c>
    </row>
    <row r="132" spans="1:14" ht="15" customHeight="1">
      <c r="A132" s="460" t="s">
        <v>4008</v>
      </c>
      <c r="B132" s="293" t="s">
        <v>1493</v>
      </c>
      <c r="C132" s="307"/>
      <c r="D132" s="307"/>
      <c r="E132" s="201">
        <f>общ.калькуляция!H131</f>
        <v>3073.4743648668746</v>
      </c>
      <c r="F132" s="201"/>
      <c r="G132" s="201"/>
      <c r="H132" s="201">
        <f>общ.калькуляция!J131</f>
        <v>221.32031954675938</v>
      </c>
      <c r="I132" s="201"/>
      <c r="J132" s="201"/>
      <c r="K132" s="201">
        <f>общ.калькуляция!M131</f>
        <v>658.9589368827269</v>
      </c>
      <c r="L132" s="201"/>
      <c r="M132" s="201"/>
      <c r="N132" s="201">
        <f t="shared" si="3"/>
        <v>3953.753621296361</v>
      </c>
    </row>
    <row r="133" spans="1:14" ht="15" customHeight="1">
      <c r="A133" s="460" t="s">
        <v>4009</v>
      </c>
      <c r="B133" s="459" t="s">
        <v>4010</v>
      </c>
      <c r="C133" s="307"/>
      <c r="D133" s="307"/>
      <c r="E133" s="201">
        <f>общ.калькуляция!H132</f>
        <v>3428.0038115424659</v>
      </c>
      <c r="F133" s="201"/>
      <c r="G133" s="201"/>
      <c r="H133" s="201">
        <f>общ.калькуляция!J132</f>
        <v>352.10050836984448</v>
      </c>
      <c r="I133" s="201"/>
      <c r="J133" s="201"/>
      <c r="K133" s="201">
        <f>общ.калькуляция!M132</f>
        <v>756.02086398246217</v>
      </c>
      <c r="L133" s="201"/>
      <c r="M133" s="201"/>
      <c r="N133" s="201">
        <f t="shared" si="3"/>
        <v>4536.1251838947728</v>
      </c>
    </row>
    <row r="134" spans="1:14" ht="15" customHeight="1">
      <c r="A134" s="460" t="s">
        <v>4011</v>
      </c>
      <c r="B134" s="459" t="s">
        <v>3941</v>
      </c>
      <c r="C134" s="307"/>
      <c r="D134" s="307"/>
      <c r="E134" s="201">
        <f>общ.калькуляция!H133</f>
        <v>5820.5445846348357</v>
      </c>
      <c r="F134" s="201"/>
      <c r="G134" s="201"/>
      <c r="H134" s="201">
        <f>общ.калькуляция!J133</f>
        <v>524.46209056232067</v>
      </c>
      <c r="I134" s="201"/>
      <c r="J134" s="201"/>
      <c r="K134" s="201">
        <f>общ.калькуляция!M133</f>
        <v>1269.0013350394313</v>
      </c>
      <c r="L134" s="201"/>
      <c r="M134" s="201"/>
      <c r="N134" s="201">
        <f t="shared" si="3"/>
        <v>7614.0080102365873</v>
      </c>
    </row>
    <row r="135" spans="1:14" ht="15" customHeight="1">
      <c r="A135" s="460" t="s">
        <v>4012</v>
      </c>
      <c r="B135" s="459" t="s">
        <v>4013</v>
      </c>
      <c r="C135" s="307"/>
      <c r="D135" s="307"/>
      <c r="E135" s="201">
        <f>общ.калькуляция!H134</f>
        <v>3509.2753830135348</v>
      </c>
      <c r="F135" s="201"/>
      <c r="G135" s="201"/>
      <c r="H135" s="201">
        <f>общ.калькуляция!J134</f>
        <v>397.5717740221786</v>
      </c>
      <c r="I135" s="201"/>
      <c r="J135" s="201"/>
      <c r="K135" s="201">
        <f>общ.калькуляция!M134</f>
        <v>781.36943140714266</v>
      </c>
      <c r="L135" s="201"/>
      <c r="M135" s="201"/>
      <c r="N135" s="201">
        <f t="shared" si="3"/>
        <v>4688.2165884428559</v>
      </c>
    </row>
    <row r="136" spans="1:14" ht="15" customHeight="1">
      <c r="A136" s="460" t="s">
        <v>4014</v>
      </c>
      <c r="B136" s="459" t="s">
        <v>3943</v>
      </c>
      <c r="C136" s="307"/>
      <c r="D136" s="307"/>
      <c r="E136" s="201">
        <f>общ.калькуляция!H135</f>
        <v>5231.5168637513016</v>
      </c>
      <c r="F136" s="201"/>
      <c r="G136" s="201"/>
      <c r="H136" s="201">
        <f>общ.калькуляция!J135</f>
        <v>692.12899930986578</v>
      </c>
      <c r="I136" s="201"/>
      <c r="J136" s="201"/>
      <c r="K136" s="201">
        <f>общ.калькуляция!M135</f>
        <v>1184.7291726122335</v>
      </c>
      <c r="L136" s="201"/>
      <c r="M136" s="201"/>
      <c r="N136" s="201">
        <f t="shared" si="3"/>
        <v>7108.3750356733999</v>
      </c>
    </row>
    <row r="137" spans="1:14" ht="15" customHeight="1">
      <c r="A137" s="460" t="s">
        <v>5474</v>
      </c>
      <c r="B137" s="459" t="s">
        <v>3945</v>
      </c>
      <c r="C137" s="307"/>
      <c r="D137" s="307"/>
      <c r="E137" s="201">
        <f>общ.калькуляция!H136</f>
        <v>5186.9668637513005</v>
      </c>
      <c r="F137" s="201"/>
      <c r="G137" s="201"/>
      <c r="H137" s="201">
        <f>общ.калькуляция!J136</f>
        <v>692.12899930986578</v>
      </c>
      <c r="I137" s="201"/>
      <c r="J137" s="201"/>
      <c r="K137" s="201">
        <f>общ.калькуляция!M136</f>
        <v>1175.8191726122332</v>
      </c>
      <c r="L137" s="201"/>
      <c r="M137" s="201"/>
      <c r="N137" s="201">
        <f t="shared" si="3"/>
        <v>7054.915035673399</v>
      </c>
    </row>
    <row r="138" spans="1:14" ht="15" customHeight="1">
      <c r="A138" s="460" t="s">
        <v>5475</v>
      </c>
      <c r="B138" s="56" t="s">
        <v>4015</v>
      </c>
      <c r="C138" s="307"/>
      <c r="D138" s="307"/>
      <c r="E138" s="201">
        <f>общ.калькуляция!H137</f>
        <v>2793.6896433139968</v>
      </c>
      <c r="F138" s="201"/>
      <c r="G138" s="201"/>
      <c r="H138" s="201">
        <f>общ.калькуляция!J137</f>
        <v>338.01648803505071</v>
      </c>
      <c r="I138" s="201"/>
      <c r="J138" s="201"/>
      <c r="K138" s="201">
        <f>общ.калькуляция!M137</f>
        <v>626.34122626980957</v>
      </c>
      <c r="L138" s="201"/>
      <c r="M138" s="201"/>
      <c r="N138" s="201">
        <f t="shared" si="3"/>
        <v>3758.0473576188569</v>
      </c>
    </row>
    <row r="139" spans="1:14" ht="15" customHeight="1">
      <c r="A139" s="43" t="s">
        <v>4016</v>
      </c>
      <c r="B139" s="41" t="s">
        <v>4017</v>
      </c>
      <c r="C139" s="316"/>
      <c r="D139" s="316"/>
      <c r="E139" s="200"/>
      <c r="F139" s="200"/>
      <c r="G139" s="200"/>
      <c r="H139" s="200"/>
      <c r="I139" s="200"/>
      <c r="J139" s="200"/>
      <c r="K139" s="200"/>
      <c r="L139" s="200"/>
      <c r="M139" s="200"/>
      <c r="N139" s="200"/>
    </row>
    <row r="140" spans="1:14" ht="15" customHeight="1">
      <c r="A140" s="460" t="s">
        <v>4018</v>
      </c>
      <c r="B140" s="293" t="s">
        <v>4019</v>
      </c>
      <c r="C140" s="307"/>
      <c r="D140" s="307"/>
      <c r="E140" s="201">
        <f>общ.калькуляция!H139</f>
        <v>1834.0404915960135</v>
      </c>
      <c r="F140" s="201"/>
      <c r="G140" s="201"/>
      <c r="H140" s="201">
        <f>общ.калькуляция!J139</f>
        <v>311.86045027043366</v>
      </c>
      <c r="I140" s="201"/>
      <c r="J140" s="201"/>
      <c r="K140" s="201">
        <f>общ.калькуляция!M139</f>
        <v>429.18018837328947</v>
      </c>
      <c r="L140" s="201"/>
      <c r="M140" s="201"/>
      <c r="N140" s="201">
        <f t="shared" si="3"/>
        <v>2575.0811302397369</v>
      </c>
    </row>
    <row r="141" spans="1:14" ht="15" customHeight="1">
      <c r="A141" s="460" t="s">
        <v>4020</v>
      </c>
      <c r="B141" s="293" t="s">
        <v>1559</v>
      </c>
      <c r="C141" s="307"/>
      <c r="D141" s="307"/>
      <c r="E141" s="201">
        <f>общ.калькуляция!H140</f>
        <v>1482.0585415737023</v>
      </c>
      <c r="F141" s="201"/>
      <c r="G141" s="201"/>
      <c r="H141" s="201">
        <f>общ.калькуляция!J140</f>
        <v>50.3000726242635</v>
      </c>
      <c r="I141" s="201"/>
      <c r="J141" s="201"/>
      <c r="K141" s="201">
        <f>общ.калькуляция!M140</f>
        <v>306.47172283959316</v>
      </c>
      <c r="L141" s="201"/>
      <c r="M141" s="201"/>
      <c r="N141" s="201">
        <f t="shared" si="3"/>
        <v>1838.830337037559</v>
      </c>
    </row>
    <row r="142" spans="1:14" ht="15" customHeight="1">
      <c r="A142" s="460" t="s">
        <v>4021</v>
      </c>
      <c r="B142" s="293" t="s">
        <v>4022</v>
      </c>
      <c r="C142" s="307"/>
      <c r="D142" s="307"/>
      <c r="E142" s="201">
        <f>общ.калькуляция!H141</f>
        <v>2237.0869552283207</v>
      </c>
      <c r="F142" s="201"/>
      <c r="G142" s="201"/>
      <c r="H142" s="201">
        <f>общ.калькуляция!J141</f>
        <v>402.400580994108</v>
      </c>
      <c r="I142" s="201"/>
      <c r="J142" s="201"/>
      <c r="K142" s="201">
        <f>общ.калькуляция!M141</f>
        <v>527.89750724448584</v>
      </c>
      <c r="L142" s="201"/>
      <c r="M142" s="201"/>
      <c r="N142" s="201">
        <f t="shared" si="3"/>
        <v>3167.3850434669148</v>
      </c>
    </row>
    <row r="143" spans="1:14" ht="15" customHeight="1">
      <c r="A143" s="460" t="s">
        <v>4023</v>
      </c>
      <c r="B143" s="293" t="s">
        <v>3849</v>
      </c>
      <c r="C143" s="307"/>
      <c r="D143" s="307"/>
      <c r="E143" s="201">
        <f>общ.калькуляция!H142</f>
        <v>7135.6534017551694</v>
      </c>
      <c r="F143" s="201"/>
      <c r="G143" s="201"/>
      <c r="H143" s="201">
        <f>общ.калькуляция!J142</f>
        <v>140.8402033479378</v>
      </c>
      <c r="I143" s="201"/>
      <c r="J143" s="201"/>
      <c r="K143" s="201">
        <f>общ.калькуляция!M142</f>
        <v>1455.2987210206215</v>
      </c>
      <c r="L143" s="201"/>
      <c r="M143" s="201"/>
      <c r="N143" s="201">
        <f t="shared" si="3"/>
        <v>8731.7923261237283</v>
      </c>
    </row>
    <row r="144" spans="1:14" ht="15" customHeight="1">
      <c r="A144" s="460" t="s">
        <v>4024</v>
      </c>
      <c r="B144" s="293" t="s">
        <v>4025</v>
      </c>
      <c r="C144" s="307"/>
      <c r="D144" s="307"/>
      <c r="E144" s="201">
        <f>общ.калькуляция!H143</f>
        <v>7044.9350617283953</v>
      </c>
      <c r="F144" s="201"/>
      <c r="G144" s="201"/>
      <c r="H144" s="201">
        <f>общ.калькуляция!J143</f>
        <v>160.96023239764321</v>
      </c>
      <c r="I144" s="201"/>
      <c r="J144" s="201"/>
      <c r="K144" s="201">
        <f>общ.калькуляция!M143</f>
        <v>1441.1790588252079</v>
      </c>
      <c r="L144" s="201"/>
      <c r="M144" s="201"/>
      <c r="N144" s="201">
        <f t="shared" si="3"/>
        <v>8647.0743529512474</v>
      </c>
    </row>
    <row r="145" spans="1:14" ht="15" customHeight="1">
      <c r="A145" s="460" t="s">
        <v>4026</v>
      </c>
      <c r="B145" s="293" t="s">
        <v>4027</v>
      </c>
      <c r="C145" s="307"/>
      <c r="D145" s="307"/>
      <c r="E145" s="201">
        <f>общ.калькуляция!H144</f>
        <v>3134.6217417819421</v>
      </c>
      <c r="F145" s="201"/>
      <c r="G145" s="201"/>
      <c r="H145" s="201">
        <f>общ.калькуляция!J144</f>
        <v>120.72017429823239</v>
      </c>
      <c r="I145" s="201"/>
      <c r="J145" s="201"/>
      <c r="K145" s="201">
        <f>общ.калькуляция!M144</f>
        <v>651.06838321603493</v>
      </c>
      <c r="L145" s="201"/>
      <c r="M145" s="201"/>
      <c r="N145" s="201">
        <f t="shared" si="3"/>
        <v>3906.4102992962094</v>
      </c>
    </row>
    <row r="146" spans="1:14" ht="15" customHeight="1">
      <c r="A146" s="460" t="s">
        <v>4028</v>
      </c>
      <c r="B146" s="293" t="s">
        <v>4029</v>
      </c>
      <c r="C146" s="307"/>
      <c r="D146" s="307"/>
      <c r="E146" s="201">
        <f>общ.калькуляция!H145</f>
        <v>1831.1488323665033</v>
      </c>
      <c r="F146" s="201"/>
      <c r="G146" s="201"/>
      <c r="H146" s="201">
        <f>общ.калькуляция!J145</f>
        <v>182.42159671732895</v>
      </c>
      <c r="I146" s="201"/>
      <c r="J146" s="201"/>
      <c r="K146" s="201">
        <f>общ.калькуляция!M145</f>
        <v>402.71408581676644</v>
      </c>
      <c r="L146" s="201"/>
      <c r="M146" s="201"/>
      <c r="N146" s="201">
        <f t="shared" si="3"/>
        <v>2416.2845149005984</v>
      </c>
    </row>
    <row r="147" spans="1:14" ht="15" customHeight="1">
      <c r="A147" s="460" t="s">
        <v>4030</v>
      </c>
      <c r="B147" s="293" t="s">
        <v>4031</v>
      </c>
      <c r="C147" s="307"/>
      <c r="D147" s="307"/>
      <c r="E147" s="201">
        <f>общ.калькуляция!H146</f>
        <v>3925.3256433139973</v>
      </c>
      <c r="F147" s="201"/>
      <c r="G147" s="201"/>
      <c r="H147" s="201">
        <f>общ.калькуляция!J146</f>
        <v>338.01648803505071</v>
      </c>
      <c r="I147" s="201"/>
      <c r="J147" s="201"/>
      <c r="K147" s="201">
        <f>общ.калькуляция!M146</f>
        <v>852.66842626980963</v>
      </c>
      <c r="L147" s="201"/>
      <c r="M147" s="201"/>
      <c r="N147" s="201">
        <f t="shared" ref="N147:N158" si="4">E147+H147+K147</f>
        <v>5116.010557618858</v>
      </c>
    </row>
    <row r="148" spans="1:14" ht="15" customHeight="1">
      <c r="A148" s="460" t="s">
        <v>4032</v>
      </c>
      <c r="B148" s="293" t="s">
        <v>4033</v>
      </c>
      <c r="C148" s="307"/>
      <c r="D148" s="307"/>
      <c r="E148" s="201">
        <f>общ.калькуляция!H147</f>
        <v>2925.4578967722746</v>
      </c>
      <c r="F148" s="201"/>
      <c r="G148" s="201"/>
      <c r="H148" s="201">
        <f>общ.калькуляция!J147</f>
        <v>244.12301913642554</v>
      </c>
      <c r="I148" s="201"/>
      <c r="J148" s="201"/>
      <c r="K148" s="201">
        <f>общ.калькуляция!M147</f>
        <v>633.91618318174005</v>
      </c>
      <c r="L148" s="201"/>
      <c r="M148" s="201"/>
      <c r="N148" s="201">
        <f t="shared" si="4"/>
        <v>3803.4970990904403</v>
      </c>
    </row>
    <row r="149" spans="1:14" ht="15" customHeight="1">
      <c r="A149" s="460" t="s">
        <v>4034</v>
      </c>
      <c r="B149" s="293" t="s">
        <v>4035</v>
      </c>
      <c r="C149" s="307"/>
      <c r="D149" s="307"/>
      <c r="E149" s="201">
        <f>общ.калькуляция!H148</f>
        <v>5088.7346683028409</v>
      </c>
      <c r="F149" s="201"/>
      <c r="G149" s="201"/>
      <c r="H149" s="201">
        <f>общ.калькуляция!J148</f>
        <v>95.905471803595745</v>
      </c>
      <c r="I149" s="201"/>
      <c r="J149" s="201"/>
      <c r="K149" s="201">
        <f>общ.калькуляция!M148</f>
        <v>1036.9280280212874</v>
      </c>
      <c r="L149" s="201"/>
      <c r="M149" s="201"/>
      <c r="N149" s="201">
        <f t="shared" si="4"/>
        <v>6221.5681681277238</v>
      </c>
    </row>
    <row r="150" spans="1:14" ht="15" customHeight="1">
      <c r="A150" s="460" t="s">
        <v>4036</v>
      </c>
      <c r="B150" s="293" t="s">
        <v>3968</v>
      </c>
      <c r="C150" s="307"/>
      <c r="D150" s="307"/>
      <c r="E150" s="201">
        <f>общ.калькуляция!H149</f>
        <v>1958.8875427636476</v>
      </c>
      <c r="F150" s="201"/>
      <c r="G150" s="201"/>
      <c r="H150" s="201">
        <f>общ.калькуляция!J149</f>
        <v>69.749434038978734</v>
      </c>
      <c r="I150" s="201"/>
      <c r="J150" s="201"/>
      <c r="K150" s="201">
        <f>общ.калькуляция!M149</f>
        <v>405.72739536052529</v>
      </c>
      <c r="L150" s="201"/>
      <c r="M150" s="201"/>
      <c r="N150" s="201">
        <f t="shared" si="4"/>
        <v>2434.3643721631515</v>
      </c>
    </row>
    <row r="151" spans="1:14" ht="15" customHeight="1">
      <c r="A151" s="460" t="s">
        <v>4037</v>
      </c>
      <c r="B151" s="293" t="s">
        <v>4038</v>
      </c>
      <c r="C151" s="1169"/>
      <c r="D151" s="1169"/>
      <c r="E151" s="201">
        <f>общ.калькуляция!H150</f>
        <v>2575.1469751598984</v>
      </c>
      <c r="F151" s="201"/>
      <c r="G151" s="201"/>
      <c r="H151" s="201">
        <f>общ.калькуляция!J150</f>
        <v>87.186792548723403</v>
      </c>
      <c r="I151" s="201"/>
      <c r="J151" s="201"/>
      <c r="K151" s="201">
        <f>общ.калькуляция!M150</f>
        <v>532.46675354172442</v>
      </c>
      <c r="L151" s="201"/>
      <c r="M151" s="201"/>
      <c r="N151" s="201">
        <f t="shared" si="4"/>
        <v>3194.8005212503463</v>
      </c>
    </row>
    <row r="152" spans="1:14" ht="15" customHeight="1">
      <c r="A152" s="460" t="s">
        <v>4039</v>
      </c>
      <c r="B152" s="293" t="s">
        <v>4010</v>
      </c>
      <c r="C152" s="1169"/>
      <c r="D152" s="1169"/>
      <c r="E152" s="201">
        <f>общ.калькуляция!H151</f>
        <v>3102.2183697753976</v>
      </c>
      <c r="F152" s="201"/>
      <c r="G152" s="201"/>
      <c r="H152" s="201">
        <f>общ.калькуляция!J151</f>
        <v>177.05625563740753</v>
      </c>
      <c r="I152" s="201"/>
      <c r="J152" s="201"/>
      <c r="K152" s="201">
        <f>общ.калькуляция!M151</f>
        <v>655.85492508256107</v>
      </c>
      <c r="L152" s="201"/>
      <c r="M152" s="201"/>
      <c r="N152" s="201">
        <f t="shared" si="4"/>
        <v>3935.1295504953659</v>
      </c>
    </row>
    <row r="153" spans="1:14" ht="27" customHeight="1">
      <c r="A153" s="460" t="s">
        <v>4040</v>
      </c>
      <c r="B153" s="293" t="s">
        <v>4041</v>
      </c>
      <c r="C153" s="307"/>
      <c r="D153" s="307"/>
      <c r="E153" s="201">
        <f>общ.калькуляция!H152</f>
        <v>16212.929812390301</v>
      </c>
      <c r="F153" s="201"/>
      <c r="G153" s="201"/>
      <c r="H153" s="201">
        <f>общ.калькуляция!J152</f>
        <v>1774.5865621840162</v>
      </c>
      <c r="I153" s="201"/>
      <c r="J153" s="201"/>
      <c r="K153" s="201">
        <f>общ.калькуляция!M152</f>
        <v>3597.5032749148631</v>
      </c>
      <c r="L153" s="201"/>
      <c r="M153" s="201"/>
      <c r="N153" s="201">
        <f t="shared" si="4"/>
        <v>21585.019649489179</v>
      </c>
    </row>
    <row r="154" spans="1:14" ht="15" customHeight="1">
      <c r="A154" s="460" t="s">
        <v>4042</v>
      </c>
      <c r="B154" s="293" t="s">
        <v>4043</v>
      </c>
      <c r="C154" s="307"/>
      <c r="D154" s="307"/>
      <c r="E154" s="201">
        <f>общ.калькуляция!H153</f>
        <v>15509.00511359512</v>
      </c>
      <c r="F154" s="201"/>
      <c r="G154" s="201"/>
      <c r="H154" s="201">
        <f>общ.калькуляция!J153</f>
        <v>1774.5865621840162</v>
      </c>
      <c r="I154" s="201"/>
      <c r="J154" s="201"/>
      <c r="K154" s="201">
        <f>общ.калькуляция!M153</f>
        <v>3456.7183351558269</v>
      </c>
      <c r="L154" s="201"/>
      <c r="M154" s="201"/>
      <c r="N154" s="201">
        <f t="shared" si="4"/>
        <v>20740.310010934962</v>
      </c>
    </row>
    <row r="155" spans="1:14" ht="15" customHeight="1">
      <c r="A155" s="460" t="s">
        <v>4044</v>
      </c>
      <c r="B155" s="293" t="s">
        <v>4045</v>
      </c>
      <c r="C155" s="307"/>
      <c r="D155" s="307"/>
      <c r="E155" s="201">
        <f>общ.калькуляция!H154</f>
        <v>17078.644076855569</v>
      </c>
      <c r="F155" s="201"/>
      <c r="G155" s="201"/>
      <c r="H155" s="201">
        <f>общ.калькуляция!J154</f>
        <v>1774.5865621840162</v>
      </c>
      <c r="I155" s="201"/>
      <c r="J155" s="201"/>
      <c r="K155" s="201">
        <f>общ.калькуляция!M154</f>
        <v>3770.6461278079173</v>
      </c>
      <c r="L155" s="201"/>
      <c r="M155" s="201"/>
      <c r="N155" s="201">
        <f t="shared" si="4"/>
        <v>22623.876766847505</v>
      </c>
    </row>
    <row r="156" spans="1:14" ht="15" customHeight="1">
      <c r="A156" s="460" t="s">
        <v>4046</v>
      </c>
      <c r="B156" s="462" t="s">
        <v>4047</v>
      </c>
      <c r="C156" s="307"/>
      <c r="D156" s="307"/>
      <c r="E156" s="201">
        <f>общ.калькуляция!H155</f>
        <v>4003.2968715603151</v>
      </c>
      <c r="F156" s="201"/>
      <c r="G156" s="201"/>
      <c r="H156" s="201">
        <f>общ.калькуляция!J155</f>
        <v>178.46465767088691</v>
      </c>
      <c r="I156" s="201"/>
      <c r="J156" s="201"/>
      <c r="K156" s="201">
        <f>общ.калькуляция!M155</f>
        <v>836.35230584624048</v>
      </c>
      <c r="L156" s="201"/>
      <c r="M156" s="201"/>
      <c r="N156" s="201">
        <f t="shared" si="4"/>
        <v>5018.1138350774427</v>
      </c>
    </row>
    <row r="157" spans="1:14" ht="15" customHeight="1">
      <c r="A157" s="460" t="s">
        <v>5476</v>
      </c>
      <c r="B157" s="462" t="s">
        <v>4048</v>
      </c>
      <c r="C157" s="307"/>
      <c r="D157" s="307"/>
      <c r="E157" s="201">
        <f>общ.калькуляция!H156</f>
        <v>2739.8253755763799</v>
      </c>
      <c r="F157" s="201"/>
      <c r="G157" s="201"/>
      <c r="H157" s="201">
        <f>общ.калькуляция!J156</f>
        <v>140.84020334793783</v>
      </c>
      <c r="I157" s="201"/>
      <c r="J157" s="201"/>
      <c r="K157" s="201">
        <f>общ.калькуляция!M156</f>
        <v>576.13311578486355</v>
      </c>
      <c r="L157" s="201"/>
      <c r="M157" s="201"/>
      <c r="N157" s="201">
        <f t="shared" si="4"/>
        <v>3456.7986947091813</v>
      </c>
    </row>
    <row r="158" spans="1:14" ht="15" customHeight="1">
      <c r="A158" s="460" t="s">
        <v>5477</v>
      </c>
      <c r="B158" s="362" t="s">
        <v>4049</v>
      </c>
      <c r="C158" s="307"/>
      <c r="D158" s="307"/>
      <c r="E158" s="201">
        <f>общ.калькуляция!H157</f>
        <v>785.46733229213146</v>
      </c>
      <c r="F158" s="201"/>
      <c r="G158" s="201"/>
      <c r="H158" s="201">
        <f>общ.калькуляция!J157</f>
        <v>103.95348342347791</v>
      </c>
      <c r="I158" s="201"/>
      <c r="J158" s="201"/>
      <c r="K158" s="201">
        <f>общ.калькуляция!M157</f>
        <v>177.8841631431219</v>
      </c>
      <c r="L158" s="201"/>
      <c r="M158" s="201"/>
      <c r="N158" s="201">
        <f t="shared" si="4"/>
        <v>1067.3049788587314</v>
      </c>
    </row>
    <row r="159" spans="1:14" ht="89.25" customHeight="1">
      <c r="A159" s="43" t="s">
        <v>2383</v>
      </c>
      <c r="B159" s="383" t="s">
        <v>2384</v>
      </c>
      <c r="C159" s="316"/>
      <c r="D159" s="316"/>
      <c r="E159" s="385"/>
      <c r="F159" s="385"/>
      <c r="G159" s="385"/>
      <c r="H159" s="385"/>
      <c r="I159" s="385"/>
      <c r="J159" s="385"/>
      <c r="K159" s="385"/>
      <c r="L159" s="385"/>
      <c r="M159" s="385"/>
      <c r="N159" s="385"/>
    </row>
    <row r="160" spans="1:14" ht="15" customHeight="1">
      <c r="A160" s="344" t="s">
        <v>2385</v>
      </c>
      <c r="B160" s="345" t="s">
        <v>2386</v>
      </c>
      <c r="C160" s="307"/>
      <c r="D160" s="307"/>
      <c r="E160" s="201">
        <f>общ.калькуляция!H159</f>
        <v>1712.9299598393575</v>
      </c>
      <c r="F160" s="201"/>
      <c r="G160" s="201"/>
      <c r="H160" s="201">
        <f>общ.калькуляция!J159</f>
        <v>120.72017429823241</v>
      </c>
      <c r="I160" s="201"/>
      <c r="J160" s="201"/>
      <c r="K160" s="201">
        <f>общ.калькуляция!M159</f>
        <v>366.73002682751803</v>
      </c>
      <c r="L160" s="201"/>
      <c r="M160" s="201"/>
      <c r="N160" s="201">
        <f t="shared" ref="N160:N189" si="5">E160+H160+K160</f>
        <v>2200.3801609651082</v>
      </c>
    </row>
    <row r="161" spans="1:14" ht="15" customHeight="1">
      <c r="A161" s="344" t="s">
        <v>2387</v>
      </c>
      <c r="B161" s="345" t="s">
        <v>2388</v>
      </c>
      <c r="C161" s="307"/>
      <c r="D161" s="307"/>
      <c r="E161" s="201">
        <f>общ.калькуляция!H160</f>
        <v>1712.9299598393575</v>
      </c>
      <c r="F161" s="201"/>
      <c r="G161" s="201"/>
      <c r="H161" s="201">
        <f>общ.калькуляция!J160</f>
        <v>120.72017429823241</v>
      </c>
      <c r="I161" s="201"/>
      <c r="J161" s="201"/>
      <c r="K161" s="201">
        <f>общ.калькуляция!M160</f>
        <v>366.73002682751803</v>
      </c>
      <c r="L161" s="201"/>
      <c r="M161" s="201"/>
      <c r="N161" s="201">
        <f t="shared" si="5"/>
        <v>2200.3801609651082</v>
      </c>
    </row>
    <row r="162" spans="1:14" ht="15" customHeight="1">
      <c r="A162" s="344" t="s">
        <v>2389</v>
      </c>
      <c r="B162" s="345" t="s">
        <v>2390</v>
      </c>
      <c r="C162" s="307"/>
      <c r="D162" s="307"/>
      <c r="E162" s="201">
        <f>общ.калькуляция!H161</f>
        <v>1712.9299598393575</v>
      </c>
      <c r="F162" s="201"/>
      <c r="G162" s="201"/>
      <c r="H162" s="201">
        <f>общ.калькуляция!J161</f>
        <v>120.72017429823241</v>
      </c>
      <c r="I162" s="201"/>
      <c r="J162" s="201"/>
      <c r="K162" s="201">
        <f>общ.калькуляция!M161</f>
        <v>366.73002682751803</v>
      </c>
      <c r="L162" s="201"/>
      <c r="M162" s="201"/>
      <c r="N162" s="201">
        <f t="shared" si="5"/>
        <v>2200.3801609651082</v>
      </c>
    </row>
    <row r="163" spans="1:14" ht="15" customHeight="1">
      <c r="A163" s="344" t="s">
        <v>2391</v>
      </c>
      <c r="B163" s="346" t="s">
        <v>2392</v>
      </c>
      <c r="C163" s="307"/>
      <c r="D163" s="307"/>
      <c r="E163" s="201">
        <f>общ.калькуляция!H162</f>
        <v>8325.6367135207493</v>
      </c>
      <c r="F163" s="201"/>
      <c r="G163" s="201"/>
      <c r="H163" s="201">
        <f>общ.калькуляция!J162</f>
        <v>199.18828759208344</v>
      </c>
      <c r="I163" s="201"/>
      <c r="J163" s="201"/>
      <c r="K163" s="201">
        <f>общ.калькуляция!M162</f>
        <v>1704.9650002225667</v>
      </c>
      <c r="L163" s="201"/>
      <c r="M163" s="201"/>
      <c r="N163" s="201">
        <f t="shared" si="5"/>
        <v>10229.790001335399</v>
      </c>
    </row>
    <row r="164" spans="1:14" ht="15" customHeight="1">
      <c r="A164" s="344" t="s">
        <v>2393</v>
      </c>
      <c r="B164" s="345" t="s">
        <v>2394</v>
      </c>
      <c r="C164" s="307"/>
      <c r="D164" s="307"/>
      <c r="E164" s="201">
        <f>общ.калькуляция!H163</f>
        <v>2436.546482225197</v>
      </c>
      <c r="F164" s="201"/>
      <c r="G164" s="201"/>
      <c r="H164" s="201">
        <f>общ.калькуляция!J163</f>
        <v>96.576139438585912</v>
      </c>
      <c r="I164" s="201"/>
      <c r="J164" s="201"/>
      <c r="K164" s="201">
        <f>общ.калькуляция!M163</f>
        <v>506.62452433275661</v>
      </c>
      <c r="L164" s="201"/>
      <c r="M164" s="201"/>
      <c r="N164" s="201">
        <f t="shared" si="5"/>
        <v>3039.7471459965395</v>
      </c>
    </row>
    <row r="165" spans="1:14" ht="15" customHeight="1">
      <c r="A165" s="344" t="s">
        <v>2395</v>
      </c>
      <c r="B165" s="345" t="s">
        <v>2396</v>
      </c>
      <c r="C165" s="307"/>
      <c r="D165" s="307"/>
      <c r="E165" s="201">
        <f>общ.калькуляция!H164</f>
        <v>1994.542604677971</v>
      </c>
      <c r="F165" s="201"/>
      <c r="G165" s="201"/>
      <c r="H165" s="201">
        <f>общ.калькуляция!J164</f>
        <v>197.17628468711294</v>
      </c>
      <c r="I165" s="201"/>
      <c r="J165" s="201"/>
      <c r="K165" s="201">
        <f>общ.калькуляция!M164</f>
        <v>438.34377787301685</v>
      </c>
      <c r="L165" s="201"/>
      <c r="M165" s="201"/>
      <c r="N165" s="201">
        <f t="shared" si="5"/>
        <v>2630.0626672381009</v>
      </c>
    </row>
    <row r="166" spans="1:14" ht="15" customHeight="1">
      <c r="A166" s="344" t="s">
        <v>2397</v>
      </c>
      <c r="B166" s="345" t="s">
        <v>2398</v>
      </c>
      <c r="C166" s="307"/>
      <c r="D166" s="307"/>
      <c r="E166" s="201">
        <f>общ.калькуляция!H165</f>
        <v>8534.2890989885454</v>
      </c>
      <c r="F166" s="201"/>
      <c r="G166" s="201"/>
      <c r="H166" s="201">
        <f>общ.калькуляция!J165</f>
        <v>90.540130723674309</v>
      </c>
      <c r="I166" s="201"/>
      <c r="J166" s="201"/>
      <c r="K166" s="201">
        <f>общ.калькуляция!M165</f>
        <v>1724.9658459424438</v>
      </c>
      <c r="L166" s="201"/>
      <c r="M166" s="201"/>
      <c r="N166" s="201">
        <f t="shared" si="5"/>
        <v>10349.795075654663</v>
      </c>
    </row>
    <row r="167" spans="1:14" ht="15" customHeight="1">
      <c r="A167" s="344" t="s">
        <v>2399</v>
      </c>
      <c r="B167" s="345" t="s">
        <v>2400</v>
      </c>
      <c r="C167" s="307"/>
      <c r="D167" s="307"/>
      <c r="E167" s="201">
        <f>общ.калькуляция!H166</f>
        <v>8343.815625464822</v>
      </c>
      <c r="F167" s="201"/>
      <c r="G167" s="201"/>
      <c r="H167" s="201">
        <f>общ.калькуляция!J166</f>
        <v>410.44859261399012</v>
      </c>
      <c r="I167" s="201"/>
      <c r="J167" s="201"/>
      <c r="K167" s="201">
        <f>общ.калькуляция!M166</f>
        <v>1750.8528436157624</v>
      </c>
      <c r="L167" s="201"/>
      <c r="M167" s="201"/>
      <c r="N167" s="201">
        <f t="shared" si="5"/>
        <v>10505.117061694575</v>
      </c>
    </row>
    <row r="168" spans="1:14" ht="54.75" customHeight="1">
      <c r="A168" s="344" t="s">
        <v>2401</v>
      </c>
      <c r="B168" s="345" t="s">
        <v>5068</v>
      </c>
      <c r="C168" s="307"/>
      <c r="D168" s="307"/>
      <c r="E168" s="201">
        <f>общ.калькуляция!H167</f>
        <v>41416.598582478058</v>
      </c>
      <c r="F168" s="201"/>
      <c r="G168" s="201"/>
      <c r="H168" s="201">
        <f>общ.калькуляция!J167</f>
        <v>579.45683663151556</v>
      </c>
      <c r="I168" s="201"/>
      <c r="J168" s="201"/>
      <c r="K168" s="201">
        <f>общ.калькуляция!M167</f>
        <v>8399.2110838219141</v>
      </c>
      <c r="L168" s="201"/>
      <c r="M168" s="201"/>
      <c r="N168" s="201">
        <f t="shared" si="5"/>
        <v>50395.266502931489</v>
      </c>
    </row>
    <row r="169" spans="1:14" ht="33.75" customHeight="1">
      <c r="A169" s="344" t="s">
        <v>2402</v>
      </c>
      <c r="B169" s="348" t="s">
        <v>5069</v>
      </c>
      <c r="C169" s="307"/>
      <c r="D169" s="307"/>
      <c r="E169" s="201">
        <f>общ.калькуляция!H168</f>
        <v>22445.865357727205</v>
      </c>
      <c r="F169" s="201"/>
      <c r="G169" s="201"/>
      <c r="H169" s="201">
        <f>общ.калькуляция!J168</f>
        <v>579.45683663151556</v>
      </c>
      <c r="I169" s="201"/>
      <c r="J169" s="201"/>
      <c r="K169" s="201">
        <f>общ.калькуляция!M168</f>
        <v>4605.0644388717437</v>
      </c>
      <c r="L169" s="201"/>
      <c r="M169" s="201"/>
      <c r="N169" s="201">
        <f t="shared" si="5"/>
        <v>27630.386633230464</v>
      </c>
    </row>
    <row r="170" spans="1:14" ht="15" customHeight="1">
      <c r="A170" s="344" t="s">
        <v>2403</v>
      </c>
      <c r="B170" s="348" t="s">
        <v>2404</v>
      </c>
      <c r="C170" s="307"/>
      <c r="D170" s="307"/>
      <c r="E170" s="201">
        <f>общ.калькуляция!H169</f>
        <v>22445.865357727205</v>
      </c>
      <c r="F170" s="201"/>
      <c r="G170" s="201"/>
      <c r="H170" s="201">
        <f>общ.калькуляция!J169</f>
        <v>579.45683663151556</v>
      </c>
      <c r="I170" s="201"/>
      <c r="J170" s="201"/>
      <c r="K170" s="201">
        <f>общ.калькуляция!M169</f>
        <v>4605.0644388717437</v>
      </c>
      <c r="L170" s="201"/>
      <c r="M170" s="201"/>
      <c r="N170" s="201">
        <f t="shared" si="5"/>
        <v>27630.386633230464</v>
      </c>
    </row>
    <row r="171" spans="1:14" ht="15" customHeight="1">
      <c r="A171" s="344" t="s">
        <v>2405</v>
      </c>
      <c r="B171" s="345" t="s">
        <v>5071</v>
      </c>
      <c r="C171" s="307"/>
      <c r="D171" s="307"/>
      <c r="E171" s="201">
        <f>общ.калькуляция!H170</f>
        <v>21105.13519262234</v>
      </c>
      <c r="F171" s="201"/>
      <c r="G171" s="201"/>
      <c r="H171" s="201">
        <f>общ.калькуляция!J170</f>
        <v>407.76592207402945</v>
      </c>
      <c r="I171" s="201"/>
      <c r="J171" s="201"/>
      <c r="K171" s="201">
        <f>общ.калькуляция!M170</f>
        <v>4302.5802229392739</v>
      </c>
      <c r="L171" s="201"/>
      <c r="M171" s="201"/>
      <c r="N171" s="201">
        <f t="shared" si="5"/>
        <v>25815.48133763564</v>
      </c>
    </row>
    <row r="172" spans="1:14" ht="15" customHeight="1">
      <c r="A172" s="344" t="s">
        <v>2406</v>
      </c>
      <c r="B172" s="345" t="s">
        <v>5072</v>
      </c>
      <c r="C172" s="307"/>
      <c r="D172" s="307"/>
      <c r="E172" s="201">
        <f>общ.калькуляция!H171</f>
        <v>21105.13519262234</v>
      </c>
      <c r="F172" s="201"/>
      <c r="G172" s="201"/>
      <c r="H172" s="201">
        <f>общ.калькуляция!J171</f>
        <v>407.76592207402945</v>
      </c>
      <c r="I172" s="201"/>
      <c r="J172" s="201"/>
      <c r="K172" s="201">
        <f>общ.калькуляция!M171</f>
        <v>4302.5802229392739</v>
      </c>
      <c r="L172" s="201"/>
      <c r="M172" s="201"/>
      <c r="N172" s="201">
        <f t="shared" si="5"/>
        <v>25815.48133763564</v>
      </c>
    </row>
    <row r="173" spans="1:14" ht="15" customHeight="1">
      <c r="A173" s="344" t="s">
        <v>2407</v>
      </c>
      <c r="B173" s="345" t="s">
        <v>5073</v>
      </c>
      <c r="C173" s="307"/>
      <c r="D173" s="307"/>
      <c r="E173" s="201">
        <f>общ.калькуляция!H172</f>
        <v>24638.13519262234</v>
      </c>
      <c r="F173" s="201"/>
      <c r="G173" s="201"/>
      <c r="H173" s="201">
        <f>общ.калькуляция!J172</f>
        <v>407.76592207402945</v>
      </c>
      <c r="I173" s="201"/>
      <c r="J173" s="201"/>
      <c r="K173" s="201">
        <f>общ.калькуляция!M172</f>
        <v>5009.1802229392742</v>
      </c>
      <c r="L173" s="201"/>
      <c r="M173" s="201"/>
      <c r="N173" s="201">
        <f t="shared" si="5"/>
        <v>30055.081337635642</v>
      </c>
    </row>
    <row r="174" spans="1:14" ht="15" customHeight="1">
      <c r="A174" s="344" t="s">
        <v>2408</v>
      </c>
      <c r="B174" s="345" t="s">
        <v>5074</v>
      </c>
      <c r="C174" s="307"/>
      <c r="D174" s="307"/>
      <c r="E174" s="201">
        <f>общ.калькуляция!H173</f>
        <v>24587.075397887849</v>
      </c>
      <c r="F174" s="201"/>
      <c r="G174" s="201"/>
      <c r="H174" s="201">
        <f>общ.калькуляция!J173</f>
        <v>458.73666233328311</v>
      </c>
      <c r="I174" s="201"/>
      <c r="J174" s="201"/>
      <c r="K174" s="201">
        <f>общ.калькуляция!M173</f>
        <v>5009.1624120442266</v>
      </c>
      <c r="L174" s="201"/>
      <c r="M174" s="201"/>
      <c r="N174" s="201">
        <f t="shared" si="5"/>
        <v>30054.974472265356</v>
      </c>
    </row>
    <row r="175" spans="1:14" ht="15" customHeight="1">
      <c r="A175" s="344" t="s">
        <v>2409</v>
      </c>
      <c r="B175" s="345" t="s">
        <v>5075</v>
      </c>
      <c r="C175" s="307"/>
      <c r="D175" s="307"/>
      <c r="E175" s="201">
        <f>общ.калькуляция!H174</f>
        <v>26382.205843153351</v>
      </c>
      <c r="F175" s="201"/>
      <c r="G175" s="201"/>
      <c r="H175" s="201">
        <f>общ.калькуляция!J174</f>
        <v>509.70740259253682</v>
      </c>
      <c r="I175" s="201"/>
      <c r="J175" s="201"/>
      <c r="K175" s="201">
        <f>общ.калькуляция!M174</f>
        <v>5378.3826491491782</v>
      </c>
      <c r="L175" s="201"/>
      <c r="M175" s="201"/>
      <c r="N175" s="201">
        <f t="shared" si="5"/>
        <v>32270.295894895065</v>
      </c>
    </row>
    <row r="176" spans="1:14" ht="15" customHeight="1">
      <c r="A176" s="344" t="s">
        <v>2410</v>
      </c>
      <c r="B176" s="345" t="s">
        <v>5076</v>
      </c>
      <c r="C176" s="307"/>
      <c r="D176" s="307"/>
      <c r="E176" s="201">
        <f>общ.калькуляция!H175</f>
        <v>26640.947077887846</v>
      </c>
      <c r="F176" s="201"/>
      <c r="G176" s="201"/>
      <c r="H176" s="201">
        <f>общ.калькуляция!J175</f>
        <v>458.73666233328311</v>
      </c>
      <c r="I176" s="201"/>
      <c r="J176" s="201"/>
      <c r="K176" s="201">
        <f>общ.калькуляция!M175</f>
        <v>5419.9367480442261</v>
      </c>
      <c r="L176" s="201"/>
      <c r="M176" s="201"/>
      <c r="N176" s="201">
        <f t="shared" si="5"/>
        <v>32519.620488265355</v>
      </c>
    </row>
    <row r="177" spans="1:14" ht="15" customHeight="1">
      <c r="A177" s="344" t="s">
        <v>2411</v>
      </c>
      <c r="B177" s="345" t="s">
        <v>5077</v>
      </c>
      <c r="C177" s="307"/>
      <c r="D177" s="307"/>
      <c r="E177" s="201">
        <f>общ.калькуляция!H176</f>
        <v>39023.33165446973</v>
      </c>
      <c r="F177" s="201"/>
      <c r="G177" s="201"/>
      <c r="H177" s="201">
        <f>общ.калькуляция!J176</f>
        <v>522.45008765735031</v>
      </c>
      <c r="I177" s="201"/>
      <c r="J177" s="201"/>
      <c r="K177" s="201">
        <f>общ.калькуляция!M176</f>
        <v>7909.1563484254166</v>
      </c>
      <c r="L177" s="201"/>
      <c r="M177" s="201"/>
      <c r="N177" s="201">
        <f t="shared" si="5"/>
        <v>47454.938090552496</v>
      </c>
    </row>
    <row r="178" spans="1:14" ht="15" customHeight="1">
      <c r="A178" s="344" t="s">
        <v>2412</v>
      </c>
      <c r="B178" s="345" t="s">
        <v>5096</v>
      </c>
      <c r="C178" s="307"/>
      <c r="D178" s="307"/>
      <c r="E178" s="201">
        <f>общ.калькуляция!H177</f>
        <v>39023.33165446973</v>
      </c>
      <c r="F178" s="201"/>
      <c r="G178" s="201"/>
      <c r="H178" s="201">
        <f>общ.калькуляция!J177</f>
        <v>522.45008765735031</v>
      </c>
      <c r="I178" s="201"/>
      <c r="J178" s="201"/>
      <c r="K178" s="201">
        <f>общ.калькуляция!M177</f>
        <v>7909.1563484254166</v>
      </c>
      <c r="L178" s="201"/>
      <c r="M178" s="201"/>
      <c r="N178" s="201">
        <f t="shared" si="5"/>
        <v>47454.938090552496</v>
      </c>
    </row>
    <row r="179" spans="1:14" ht="15" customHeight="1">
      <c r="A179" s="344" t="s">
        <v>2413</v>
      </c>
      <c r="B179" s="345" t="s">
        <v>5080</v>
      </c>
      <c r="C179" s="307"/>
      <c r="D179" s="307"/>
      <c r="E179" s="201">
        <f>общ.калькуляция!H178</f>
        <v>30660.278930536966</v>
      </c>
      <c r="F179" s="201"/>
      <c r="G179" s="201"/>
      <c r="H179" s="201">
        <f>общ.калькуляция!J178</f>
        <v>535.1927727221638</v>
      </c>
      <c r="I179" s="201"/>
      <c r="J179" s="201"/>
      <c r="K179" s="201">
        <f>общ.калькуляция!M178</f>
        <v>6239.0943406518263</v>
      </c>
      <c r="L179" s="201"/>
      <c r="M179" s="201"/>
      <c r="N179" s="201">
        <f t="shared" si="5"/>
        <v>37434.566043910956</v>
      </c>
    </row>
    <row r="180" spans="1:14" ht="15" customHeight="1">
      <c r="A180" s="344" t="s">
        <v>2414</v>
      </c>
      <c r="B180" s="345" t="s">
        <v>5081</v>
      </c>
      <c r="C180" s="307"/>
      <c r="D180" s="307"/>
      <c r="E180" s="201">
        <f>общ.калькуляция!H179</f>
        <v>33723.278409936043</v>
      </c>
      <c r="F180" s="201"/>
      <c r="G180" s="201"/>
      <c r="H180" s="201">
        <f>общ.калькуляция!J179</f>
        <v>422.52061004381335</v>
      </c>
      <c r="I180" s="201"/>
      <c r="J180" s="201"/>
      <c r="K180" s="201">
        <f>общ.калькуляция!M179</f>
        <v>6829.1598039959717</v>
      </c>
      <c r="L180" s="201"/>
      <c r="M180" s="201"/>
      <c r="N180" s="201">
        <f t="shared" si="5"/>
        <v>40974.95882397583</v>
      </c>
    </row>
    <row r="181" spans="1:14" ht="15" customHeight="1">
      <c r="A181" s="344" t="s">
        <v>2415</v>
      </c>
      <c r="B181" s="345" t="s">
        <v>5082</v>
      </c>
      <c r="C181" s="307"/>
      <c r="D181" s="307"/>
      <c r="E181" s="201">
        <f>общ.калькуляция!H180</f>
        <v>286873.82258664287</v>
      </c>
      <c r="F181" s="201"/>
      <c r="G181" s="201"/>
      <c r="H181" s="201">
        <f>общ.калькуляция!J180</f>
        <v>1255.4898127016172</v>
      </c>
      <c r="I181" s="201"/>
      <c r="J181" s="201"/>
      <c r="K181" s="201">
        <f>общ.калькуляция!M180</f>
        <v>57625.862479868898</v>
      </c>
      <c r="L181" s="201"/>
      <c r="M181" s="201"/>
      <c r="N181" s="201">
        <f t="shared" si="5"/>
        <v>345755.17487921333</v>
      </c>
    </row>
    <row r="182" spans="1:14" ht="15" customHeight="1">
      <c r="A182" s="344" t="s">
        <v>2416</v>
      </c>
      <c r="B182" s="349" t="s">
        <v>5086</v>
      </c>
      <c r="C182" s="307"/>
      <c r="D182" s="307"/>
      <c r="E182" s="201">
        <f>общ.калькуляция!H181</f>
        <v>286874.01017402945</v>
      </c>
      <c r="F182" s="201"/>
      <c r="G182" s="201"/>
      <c r="H182" s="201">
        <f>общ.калькуляция!J181</f>
        <v>1255.4898127016172</v>
      </c>
      <c r="I182" s="201"/>
      <c r="J182" s="201"/>
      <c r="K182" s="201">
        <f>общ.калькуляция!M181</f>
        <v>57625.899997346212</v>
      </c>
      <c r="L182" s="201"/>
      <c r="M182" s="201"/>
      <c r="N182" s="201">
        <f t="shared" si="5"/>
        <v>345755.39998407726</v>
      </c>
    </row>
    <row r="183" spans="1:14" ht="15" customHeight="1">
      <c r="A183" s="344" t="s">
        <v>2417</v>
      </c>
      <c r="B183" s="345" t="s">
        <v>5087</v>
      </c>
      <c r="C183" s="307"/>
      <c r="D183" s="307"/>
      <c r="E183" s="201">
        <f>общ.калькуляция!H182</f>
        <v>286874.01017402945</v>
      </c>
      <c r="F183" s="201"/>
      <c r="G183" s="201"/>
      <c r="H183" s="201">
        <f>общ.калькуляция!J182</f>
        <v>1255.4898127016172</v>
      </c>
      <c r="I183" s="201"/>
      <c r="J183" s="201"/>
      <c r="K183" s="201">
        <f>общ.калькуляция!M182</f>
        <v>57625.899997346212</v>
      </c>
      <c r="L183" s="201"/>
      <c r="M183" s="201"/>
      <c r="N183" s="201">
        <f t="shared" si="5"/>
        <v>345755.39998407726</v>
      </c>
    </row>
    <row r="184" spans="1:14" ht="15" customHeight="1">
      <c r="A184" s="344" t="s">
        <v>2418</v>
      </c>
      <c r="B184" s="345" t="s">
        <v>5088</v>
      </c>
      <c r="C184" s="307"/>
      <c r="D184" s="307"/>
      <c r="E184" s="201">
        <f>общ.калькуляция!H183</f>
        <v>286948.53303268627</v>
      </c>
      <c r="F184" s="201"/>
      <c r="G184" s="201"/>
      <c r="H184" s="201">
        <f>общ.калькуляция!J183</f>
        <v>1014.0494641051523</v>
      </c>
      <c r="I184" s="201"/>
      <c r="J184" s="201"/>
      <c r="K184" s="201">
        <f>общ.калькуляция!M183</f>
        <v>57592.516499358288</v>
      </c>
      <c r="L184" s="201"/>
      <c r="M184" s="201"/>
      <c r="N184" s="201">
        <f t="shared" si="5"/>
        <v>345555.09899614973</v>
      </c>
    </row>
    <row r="185" spans="1:14" ht="15" customHeight="1">
      <c r="A185" s="344" t="s">
        <v>2419</v>
      </c>
      <c r="B185" s="345" t="s">
        <v>5089</v>
      </c>
      <c r="C185" s="307"/>
      <c r="D185" s="307"/>
      <c r="E185" s="201">
        <f>общ.калькуляция!H184</f>
        <v>286948.53301316377</v>
      </c>
      <c r="F185" s="201"/>
      <c r="G185" s="201"/>
      <c r="H185" s="201">
        <f>общ.калькуляция!J184</f>
        <v>1014.0494641051523</v>
      </c>
      <c r="I185" s="201"/>
      <c r="J185" s="201"/>
      <c r="K185" s="201">
        <f>общ.калькуляция!M184</f>
        <v>57592.51649545379</v>
      </c>
      <c r="L185" s="201"/>
      <c r="M185" s="201"/>
      <c r="N185" s="201">
        <f t="shared" si="5"/>
        <v>345555.09897272271</v>
      </c>
    </row>
    <row r="186" spans="1:14" ht="15" customHeight="1">
      <c r="A186" s="344" t="s">
        <v>2420</v>
      </c>
      <c r="B186" s="345" t="s">
        <v>5090</v>
      </c>
      <c r="C186" s="307"/>
      <c r="D186" s="307"/>
      <c r="E186" s="201">
        <f>общ.калькуляция!H185</f>
        <v>82660.991217715302</v>
      </c>
      <c r="F186" s="201"/>
      <c r="G186" s="201"/>
      <c r="H186" s="201">
        <f>общ.калькуляция!J185</f>
        <v>1134.7696384033845</v>
      </c>
      <c r="I186" s="201"/>
      <c r="J186" s="201"/>
      <c r="K186" s="201">
        <f>общ.калькуляция!M185</f>
        <v>16759.152171223741</v>
      </c>
      <c r="L186" s="201"/>
      <c r="M186" s="201"/>
      <c r="N186" s="201">
        <f t="shared" si="5"/>
        <v>100554.91302734244</v>
      </c>
    </row>
    <row r="187" spans="1:14" ht="15" customHeight="1">
      <c r="A187" s="344" t="s">
        <v>2421</v>
      </c>
      <c r="B187" s="349" t="s">
        <v>5092</v>
      </c>
      <c r="C187" s="307"/>
      <c r="D187" s="307"/>
      <c r="E187" s="201">
        <f>общ.калькуляция!H186</f>
        <v>336798.40973802621</v>
      </c>
      <c r="F187" s="201"/>
      <c r="G187" s="201"/>
      <c r="H187" s="201">
        <f>общ.калькуляция!J186</f>
        <v>1014.0494641051523</v>
      </c>
      <c r="I187" s="201"/>
      <c r="J187" s="201"/>
      <c r="K187" s="201">
        <f>общ.калькуляция!M186</f>
        <v>67562.491840426272</v>
      </c>
      <c r="L187" s="201"/>
      <c r="M187" s="201"/>
      <c r="N187" s="201">
        <f t="shared" si="5"/>
        <v>405374.95104255766</v>
      </c>
    </row>
    <row r="188" spans="1:14" ht="32.25" customHeight="1">
      <c r="A188" s="344" t="s">
        <v>2422</v>
      </c>
      <c r="B188" s="349" t="s">
        <v>2423</v>
      </c>
      <c r="C188" s="307"/>
      <c r="D188" s="307"/>
      <c r="E188" s="201">
        <f>общ.калькуляция!H187</f>
        <v>2172.3005354752345</v>
      </c>
      <c r="F188" s="201"/>
      <c r="G188" s="201"/>
      <c r="H188" s="201">
        <f>общ.калькуляция!J187</f>
        <v>394.35256937422588</v>
      </c>
      <c r="I188" s="201"/>
      <c r="J188" s="201"/>
      <c r="K188" s="201">
        <f>общ.калькуляция!M187</f>
        <v>513.33062096989204</v>
      </c>
      <c r="L188" s="201"/>
      <c r="M188" s="201"/>
      <c r="N188" s="201">
        <f t="shared" si="5"/>
        <v>3079.9837258193525</v>
      </c>
    </row>
    <row r="189" spans="1:14" ht="33.75" customHeight="1">
      <c r="A189" s="519" t="s">
        <v>5097</v>
      </c>
      <c r="B189" s="349" t="s">
        <v>5095</v>
      </c>
      <c r="C189" s="307"/>
      <c r="D189" s="307"/>
      <c r="E189" s="201">
        <f>общ.калькуляция!H188</f>
        <v>522.65729585006693</v>
      </c>
      <c r="F189" s="201"/>
      <c r="G189" s="201"/>
      <c r="H189" s="201">
        <f>общ.калькуляция!J188</f>
        <v>112.67216267835025</v>
      </c>
      <c r="I189" s="201"/>
      <c r="J189" s="201"/>
      <c r="K189" s="201">
        <f>общ.калькуляция!M188</f>
        <v>127.06589170568344</v>
      </c>
      <c r="L189" s="201"/>
      <c r="M189" s="201"/>
      <c r="N189" s="201">
        <f t="shared" si="5"/>
        <v>762.39535023410053</v>
      </c>
    </row>
    <row r="190" spans="1:14" ht="13.5" customHeight="1">
      <c r="A190" s="43" t="s">
        <v>1034</v>
      </c>
      <c r="B190" s="41" t="s">
        <v>1035</v>
      </c>
      <c r="C190" s="316"/>
      <c r="D190" s="316"/>
      <c r="E190" s="200"/>
      <c r="F190" s="200"/>
      <c r="G190" s="200"/>
      <c r="H190" s="200"/>
      <c r="I190" s="200"/>
      <c r="J190" s="200"/>
      <c r="K190" s="200"/>
      <c r="L190" s="200"/>
      <c r="M190" s="200"/>
      <c r="N190" s="200"/>
    </row>
    <row r="191" spans="1:14" ht="13.5" customHeight="1">
      <c r="A191" s="49" t="s">
        <v>1036</v>
      </c>
      <c r="B191" s="42" t="s">
        <v>1037</v>
      </c>
      <c r="C191" s="307"/>
      <c r="D191" s="307"/>
      <c r="E191" s="201">
        <f>общ.калькуляция!H190</f>
        <v>474.24543079726311</v>
      </c>
      <c r="F191" s="201"/>
      <c r="G191" s="201"/>
      <c r="H191" s="201">
        <f>общ.калькуляция!J190</f>
        <v>100.600145248527</v>
      </c>
      <c r="I191" s="201"/>
      <c r="J191" s="201"/>
      <c r="K191" s="201">
        <f>общ.калькуляция!M190</f>
        <v>114.96911520915803</v>
      </c>
      <c r="L191" s="201"/>
      <c r="M191" s="201"/>
      <c r="N191" s="201">
        <f t="shared" ref="N191:N253" si="6">E191+H191+K191</f>
        <v>689.81469125494823</v>
      </c>
    </row>
    <row r="192" spans="1:14" ht="13.5" customHeight="1">
      <c r="A192" s="49" t="s">
        <v>1038</v>
      </c>
      <c r="B192" s="42" t="s">
        <v>1039</v>
      </c>
      <c r="C192" s="307"/>
      <c r="D192" s="307"/>
      <c r="E192" s="201">
        <f>общ.калькуляция!H191</f>
        <v>480.75953443403233</v>
      </c>
      <c r="F192" s="201"/>
      <c r="G192" s="201"/>
      <c r="H192" s="201">
        <f>общ.калькуляция!J191</f>
        <v>60.360087149116197</v>
      </c>
      <c r="I192" s="201"/>
      <c r="J192" s="201"/>
      <c r="K192" s="201">
        <f>общ.калькуляция!M191</f>
        <v>108.22392431662971</v>
      </c>
      <c r="L192" s="201"/>
      <c r="M192" s="201"/>
      <c r="N192" s="201">
        <f t="shared" si="6"/>
        <v>649.34354589977818</v>
      </c>
    </row>
    <row r="193" spans="1:14" ht="13.5" customHeight="1">
      <c r="A193" s="49" t="s">
        <v>1040</v>
      </c>
      <c r="B193" s="42" t="s">
        <v>1041</v>
      </c>
      <c r="C193" s="307"/>
      <c r="D193" s="307"/>
      <c r="E193" s="201">
        <f>общ.калькуляция!H192</f>
        <v>1700.917945857504</v>
      </c>
      <c r="F193" s="201"/>
      <c r="G193" s="201"/>
      <c r="H193" s="201">
        <f>общ.калькуляция!J192</f>
        <v>321.92046479528642</v>
      </c>
      <c r="I193" s="201"/>
      <c r="J193" s="201"/>
      <c r="K193" s="201">
        <f>общ.калькуляция!M192</f>
        <v>404.56768213055813</v>
      </c>
      <c r="L193" s="201"/>
      <c r="M193" s="201"/>
      <c r="N193" s="201">
        <f t="shared" si="6"/>
        <v>2427.4060927833489</v>
      </c>
    </row>
    <row r="194" spans="1:14" ht="13.5" customHeight="1">
      <c r="A194" s="49" t="s">
        <v>1042</v>
      </c>
      <c r="B194" s="42" t="s">
        <v>1043</v>
      </c>
      <c r="C194" s="307"/>
      <c r="D194" s="307"/>
      <c r="E194" s="201">
        <f>общ.калькуляция!H193</f>
        <v>1912.831399672765</v>
      </c>
      <c r="F194" s="201"/>
      <c r="G194" s="201"/>
      <c r="H194" s="201">
        <f>общ.калькуляция!J193</f>
        <v>386.30455775434365</v>
      </c>
      <c r="I194" s="201"/>
      <c r="J194" s="201"/>
      <c r="K194" s="201">
        <f>общ.калькуляция!M193</f>
        <v>459.82719148542174</v>
      </c>
      <c r="L194" s="201"/>
      <c r="M194" s="201"/>
      <c r="N194" s="201">
        <f t="shared" si="6"/>
        <v>2758.9631489125304</v>
      </c>
    </row>
    <row r="195" spans="1:14" ht="13.5" customHeight="1">
      <c r="A195" s="49" t="s">
        <v>1044</v>
      </c>
      <c r="B195" s="42" t="s">
        <v>1045</v>
      </c>
      <c r="C195" s="307"/>
      <c r="D195" s="307"/>
      <c r="E195" s="201">
        <f>общ.калькуляция!H194</f>
        <v>1500.2677680797265</v>
      </c>
      <c r="F195" s="201"/>
      <c r="G195" s="201"/>
      <c r="H195" s="201">
        <f>общ.калькуляция!J194</f>
        <v>80.480116198821605</v>
      </c>
      <c r="I195" s="201"/>
      <c r="J195" s="201"/>
      <c r="K195" s="201">
        <f>общ.калькуляция!M194</f>
        <v>316.14957685570965</v>
      </c>
      <c r="L195" s="201"/>
      <c r="M195" s="201"/>
      <c r="N195" s="201">
        <f t="shared" si="6"/>
        <v>1896.8974611342578</v>
      </c>
    </row>
    <row r="196" spans="1:14" ht="13.5" customHeight="1">
      <c r="A196" s="49" t="s">
        <v>1046</v>
      </c>
      <c r="B196" s="42" t="s">
        <v>1047</v>
      </c>
      <c r="C196" s="307"/>
      <c r="D196" s="307"/>
      <c r="E196" s="201">
        <f>общ.калькуляция!H195</f>
        <v>3494.6069518816007</v>
      </c>
      <c r="F196" s="201"/>
      <c r="G196" s="201"/>
      <c r="H196" s="201">
        <f>общ.калькуляция!J195</f>
        <v>72.432104578939445</v>
      </c>
      <c r="I196" s="201"/>
      <c r="J196" s="201"/>
      <c r="K196" s="201">
        <f>общ.калькуляция!M195</f>
        <v>713.40781129210802</v>
      </c>
      <c r="L196" s="201"/>
      <c r="M196" s="201"/>
      <c r="N196" s="201">
        <f t="shared" si="6"/>
        <v>4280.4468677526484</v>
      </c>
    </row>
    <row r="197" spans="1:14" ht="13.5" customHeight="1">
      <c r="A197" s="49" t="s">
        <v>1048</v>
      </c>
      <c r="B197" s="42" t="s">
        <v>1049</v>
      </c>
      <c r="C197" s="307"/>
      <c r="D197" s="307"/>
      <c r="E197" s="201">
        <f>общ.калькуляция!H196</f>
        <v>5612.8294077048931</v>
      </c>
      <c r="F197" s="201"/>
      <c r="G197" s="201"/>
      <c r="H197" s="201">
        <f>общ.калькуляция!J196</f>
        <v>107.30682159842881</v>
      </c>
      <c r="I197" s="201"/>
      <c r="J197" s="201"/>
      <c r="K197" s="201">
        <f>общ.калькуляция!M196</f>
        <v>1144.0272458606644</v>
      </c>
      <c r="L197" s="201"/>
      <c r="M197" s="201"/>
      <c r="N197" s="201">
        <f t="shared" si="6"/>
        <v>6864.1634751639858</v>
      </c>
    </row>
    <row r="198" spans="1:14" ht="13.5" customHeight="1">
      <c r="A198" s="49" t="s">
        <v>1050</v>
      </c>
      <c r="B198" s="42" t="s">
        <v>1051</v>
      </c>
      <c r="C198" s="307"/>
      <c r="D198" s="307"/>
      <c r="E198" s="201">
        <f>общ.калькуляция!H197</f>
        <v>5876.5831783430012</v>
      </c>
      <c r="F198" s="201"/>
      <c r="G198" s="201"/>
      <c r="H198" s="201">
        <f>общ.калькуляция!J197</f>
        <v>128.76818591811457</v>
      </c>
      <c r="I198" s="201"/>
      <c r="J198" s="201"/>
      <c r="K198" s="201">
        <f>общ.калькуляция!M197</f>
        <v>1201.0702728522233</v>
      </c>
      <c r="L198" s="201"/>
      <c r="M198" s="201"/>
      <c r="N198" s="201">
        <f t="shared" si="6"/>
        <v>7206.4216371133389</v>
      </c>
    </row>
    <row r="199" spans="1:14" ht="13.5" customHeight="1">
      <c r="A199" s="49" t="s">
        <v>1052</v>
      </c>
      <c r="B199" s="42" t="s">
        <v>1053</v>
      </c>
      <c r="C199" s="307"/>
      <c r="D199" s="307"/>
      <c r="E199" s="201">
        <f>общ.калькуляция!H198</f>
        <v>2334.9950803212841</v>
      </c>
      <c r="F199" s="201"/>
      <c r="G199" s="201"/>
      <c r="H199" s="201">
        <f>общ.калькуляция!J198</f>
        <v>362.16052289469718</v>
      </c>
      <c r="I199" s="201"/>
      <c r="J199" s="201"/>
      <c r="K199" s="201">
        <f>общ.калькуляция!M198</f>
        <v>539.43112064319632</v>
      </c>
      <c r="L199" s="201"/>
      <c r="M199" s="201"/>
      <c r="N199" s="201">
        <f t="shared" si="6"/>
        <v>3236.5867238591777</v>
      </c>
    </row>
    <row r="200" spans="1:14" ht="13.5" customHeight="1">
      <c r="A200" s="49" t="s">
        <v>1054</v>
      </c>
      <c r="B200" s="42" t="s">
        <v>1055</v>
      </c>
      <c r="C200" s="307"/>
      <c r="D200" s="307"/>
      <c r="E200" s="201">
        <f>общ.калькуляция!H199</f>
        <v>2712.4972389558234</v>
      </c>
      <c r="F200" s="201"/>
      <c r="G200" s="201"/>
      <c r="H200" s="201">
        <f>общ.калькуляция!J199</f>
        <v>466.78467395316528</v>
      </c>
      <c r="I200" s="201"/>
      <c r="J200" s="201"/>
      <c r="K200" s="201">
        <f>общ.калькуляция!M199</f>
        <v>635.85638258179779</v>
      </c>
      <c r="L200" s="201"/>
      <c r="M200" s="201"/>
      <c r="N200" s="201">
        <f t="shared" si="6"/>
        <v>3815.1382954907863</v>
      </c>
    </row>
    <row r="201" spans="1:14" ht="13.5" customHeight="1">
      <c r="A201" s="49" t="s">
        <v>1056</v>
      </c>
      <c r="B201" s="42" t="s">
        <v>1057</v>
      </c>
      <c r="C201" s="307"/>
      <c r="D201" s="307"/>
      <c r="E201" s="201">
        <f>общ.калькуляция!H200</f>
        <v>3124.8833755020073</v>
      </c>
      <c r="F201" s="201"/>
      <c r="G201" s="201"/>
      <c r="H201" s="201">
        <f>общ.калькуляция!J200</f>
        <v>56.336081339175124</v>
      </c>
      <c r="I201" s="201"/>
      <c r="J201" s="201"/>
      <c r="K201" s="201">
        <f>общ.калькуляция!M200</f>
        <v>636.24389136823652</v>
      </c>
      <c r="L201" s="201"/>
      <c r="M201" s="201"/>
      <c r="N201" s="201">
        <f t="shared" si="6"/>
        <v>3817.4633482094187</v>
      </c>
    </row>
    <row r="202" spans="1:14" ht="13.5" customHeight="1">
      <c r="A202" s="49" t="s">
        <v>1058</v>
      </c>
      <c r="B202" s="42" t="s">
        <v>1059</v>
      </c>
      <c r="C202" s="307"/>
      <c r="D202" s="307"/>
      <c r="E202" s="201">
        <f>общ.калькуляция!H201</f>
        <v>3205.302737914622</v>
      </c>
      <c r="F202" s="201"/>
      <c r="G202" s="201"/>
      <c r="H202" s="201">
        <f>общ.калькуляция!J201</f>
        <v>450.68865071340099</v>
      </c>
      <c r="I202" s="201"/>
      <c r="J202" s="201"/>
      <c r="K202" s="201">
        <f>общ.калькуляция!M201</f>
        <v>731.19827772560461</v>
      </c>
      <c r="L202" s="201"/>
      <c r="M202" s="201"/>
      <c r="N202" s="201">
        <f t="shared" si="6"/>
        <v>4387.1896663536272</v>
      </c>
    </row>
    <row r="203" spans="1:14" ht="13.5" customHeight="1">
      <c r="A203" s="49" t="s">
        <v>1060</v>
      </c>
      <c r="B203" s="42" t="s">
        <v>1061</v>
      </c>
      <c r="C203" s="307"/>
      <c r="D203" s="307"/>
      <c r="E203" s="201">
        <f>общ.калькуляция!H202</f>
        <v>3655.8288688829389</v>
      </c>
      <c r="F203" s="201"/>
      <c r="G203" s="201"/>
      <c r="H203" s="201">
        <f>общ.калькуляция!J202</f>
        <v>181.08026144734859</v>
      </c>
      <c r="I203" s="201"/>
      <c r="J203" s="201"/>
      <c r="K203" s="201">
        <f>общ.калькуляция!M202</f>
        <v>767.38182606605756</v>
      </c>
      <c r="L203" s="201"/>
      <c r="M203" s="201"/>
      <c r="N203" s="201">
        <f t="shared" si="6"/>
        <v>4604.2909563963449</v>
      </c>
    </row>
    <row r="204" spans="1:14" ht="13.5" customHeight="1">
      <c r="A204" s="49" t="s">
        <v>1062</v>
      </c>
      <c r="B204" s="42" t="s">
        <v>1063</v>
      </c>
      <c r="C204" s="307"/>
      <c r="D204" s="307"/>
      <c r="E204" s="201">
        <f>общ.калькуляция!H203</f>
        <v>2452.9605384500969</v>
      </c>
      <c r="F204" s="201"/>
      <c r="G204" s="201"/>
      <c r="H204" s="201">
        <f>общ.калькуляция!J203</f>
        <v>48.288069719292963</v>
      </c>
      <c r="I204" s="201"/>
      <c r="J204" s="201"/>
      <c r="K204" s="201">
        <f>общ.калькуляция!M203</f>
        <v>500.24972163387804</v>
      </c>
      <c r="L204" s="201"/>
      <c r="M204" s="201"/>
      <c r="N204" s="201">
        <f t="shared" si="6"/>
        <v>3001.498329803268</v>
      </c>
    </row>
    <row r="205" spans="1:14" ht="13.5" customHeight="1">
      <c r="A205" s="49" t="s">
        <v>1064</v>
      </c>
      <c r="B205" s="42" t="s">
        <v>1065</v>
      </c>
      <c r="C205" s="307"/>
      <c r="D205" s="307"/>
      <c r="E205" s="201">
        <f>общ.калькуляция!H204</f>
        <v>2110.9851703108734</v>
      </c>
      <c r="F205" s="201"/>
      <c r="G205" s="201"/>
      <c r="H205" s="201">
        <f>общ.калькуляция!J204</f>
        <v>152.91222077776106</v>
      </c>
      <c r="I205" s="201"/>
      <c r="J205" s="201"/>
      <c r="K205" s="201">
        <f>общ.калькуляция!M204</f>
        <v>452.77947821772688</v>
      </c>
      <c r="L205" s="201"/>
      <c r="M205" s="201"/>
      <c r="N205" s="201">
        <f t="shared" si="6"/>
        <v>2716.6768693063614</v>
      </c>
    </row>
    <row r="206" spans="1:14" ht="13.5" customHeight="1">
      <c r="A206" s="49" t="s">
        <v>1066</v>
      </c>
      <c r="B206" s="12" t="s">
        <v>1067</v>
      </c>
      <c r="C206" s="307"/>
      <c r="D206" s="307"/>
      <c r="E206" s="201">
        <f>общ.калькуляция!H205</f>
        <v>6673.6762472110668</v>
      </c>
      <c r="F206" s="201"/>
      <c r="G206" s="201"/>
      <c r="H206" s="201">
        <f>общ.калькуляция!J205</f>
        <v>356.79518181477579</v>
      </c>
      <c r="I206" s="201"/>
      <c r="J206" s="201"/>
      <c r="K206" s="201">
        <f>общ.калькуляция!M205</f>
        <v>1406.0942858051685</v>
      </c>
      <c r="L206" s="201"/>
      <c r="M206" s="201"/>
      <c r="N206" s="201">
        <f t="shared" si="6"/>
        <v>8436.5657148310111</v>
      </c>
    </row>
    <row r="207" spans="1:14" ht="13.5" customHeight="1">
      <c r="A207" s="49" t="s">
        <v>1068</v>
      </c>
      <c r="B207" s="12" t="s">
        <v>1069</v>
      </c>
      <c r="C207" s="307"/>
      <c r="D207" s="307"/>
      <c r="E207" s="201">
        <f>общ.калькуляция!H206</f>
        <v>5347.4164509891425</v>
      </c>
      <c r="F207" s="201"/>
      <c r="G207" s="201"/>
      <c r="H207" s="201">
        <f>общ.калькуляция!J206</f>
        <v>473.22308324907101</v>
      </c>
      <c r="I207" s="201"/>
      <c r="J207" s="201"/>
      <c r="K207" s="201">
        <f>общ.калькуляция!M206</f>
        <v>1164.1279068476429</v>
      </c>
      <c r="L207" s="201"/>
      <c r="M207" s="201"/>
      <c r="N207" s="201">
        <f t="shared" si="6"/>
        <v>6984.7674410858563</v>
      </c>
    </row>
    <row r="208" spans="1:14" ht="13.5" customHeight="1">
      <c r="A208" s="49" t="s">
        <v>1070</v>
      </c>
      <c r="B208" s="12" t="s">
        <v>1071</v>
      </c>
      <c r="C208" s="307"/>
      <c r="D208" s="307"/>
      <c r="E208" s="201">
        <f>общ.калькуляция!H207</f>
        <v>6104.220093113192</v>
      </c>
      <c r="F208" s="201"/>
      <c r="G208" s="201"/>
      <c r="H208" s="201">
        <f>общ.калькуляция!J207</f>
        <v>656.7177481823843</v>
      </c>
      <c r="I208" s="201"/>
      <c r="J208" s="201"/>
      <c r="K208" s="201">
        <f>общ.калькуляция!M207</f>
        <v>1352.1875682591153</v>
      </c>
      <c r="L208" s="201"/>
      <c r="M208" s="201"/>
      <c r="N208" s="201">
        <f t="shared" si="6"/>
        <v>8113.1254095546919</v>
      </c>
    </row>
    <row r="209" spans="1:14" ht="13.5" customHeight="1">
      <c r="A209" s="49" t="s">
        <v>1072</v>
      </c>
      <c r="B209" s="12" t="s">
        <v>1073</v>
      </c>
      <c r="C209" s="307"/>
      <c r="D209" s="307"/>
      <c r="E209" s="201">
        <f>общ.калькуляция!H208</f>
        <v>5370.5623679904811</v>
      </c>
      <c r="F209" s="201"/>
      <c r="G209" s="201"/>
      <c r="H209" s="201">
        <f>общ.калькуляция!J208</f>
        <v>321.92046479528642</v>
      </c>
      <c r="I209" s="201"/>
      <c r="J209" s="201"/>
      <c r="K209" s="201">
        <f>общ.калькуляция!M208</f>
        <v>1138.4965665571535</v>
      </c>
      <c r="L209" s="201"/>
      <c r="M209" s="201"/>
      <c r="N209" s="201">
        <f t="shared" si="6"/>
        <v>6830.9793993429212</v>
      </c>
    </row>
    <row r="210" spans="1:14" ht="13.5" customHeight="1">
      <c r="A210" s="49" t="s">
        <v>1074</v>
      </c>
      <c r="B210" s="12" t="s">
        <v>1075</v>
      </c>
      <c r="C210" s="307"/>
      <c r="D210" s="307"/>
      <c r="E210" s="201">
        <f>общ.калькуляция!H209</f>
        <v>6189.8260365536225</v>
      </c>
      <c r="F210" s="201"/>
      <c r="G210" s="201"/>
      <c r="H210" s="201">
        <f>общ.калькуляция!J209</f>
        <v>280.65428521434063</v>
      </c>
      <c r="I210" s="201"/>
      <c r="J210" s="201"/>
      <c r="K210" s="201">
        <f>общ.калькуляция!M209</f>
        <v>1294.0960643535927</v>
      </c>
      <c r="L210" s="201"/>
      <c r="M210" s="201"/>
      <c r="N210" s="201">
        <f t="shared" si="6"/>
        <v>7764.5763861215555</v>
      </c>
    </row>
    <row r="211" spans="1:14" ht="13.5" customHeight="1">
      <c r="A211" s="49" t="s">
        <v>1076</v>
      </c>
      <c r="B211" s="12" t="s">
        <v>1077</v>
      </c>
      <c r="C211" s="307"/>
      <c r="D211" s="307"/>
      <c r="E211" s="201">
        <f>общ.калькуляция!H210</f>
        <v>5200.0523278298379</v>
      </c>
      <c r="F211" s="201"/>
      <c r="G211" s="201"/>
      <c r="H211" s="201">
        <f>общ.калькуляция!J210</f>
        <v>442.64063909351881</v>
      </c>
      <c r="I211" s="201"/>
      <c r="J211" s="201"/>
      <c r="K211" s="201">
        <f>общ.калькуляция!M210</f>
        <v>1128.5385933846715</v>
      </c>
      <c r="L211" s="201"/>
      <c r="M211" s="201"/>
      <c r="N211" s="201">
        <f t="shared" si="6"/>
        <v>6771.2315603080278</v>
      </c>
    </row>
    <row r="212" spans="1:14" ht="13.5" customHeight="1">
      <c r="A212" s="49" t="s">
        <v>1078</v>
      </c>
      <c r="B212" s="12" t="s">
        <v>1079</v>
      </c>
      <c r="C212" s="307"/>
      <c r="D212" s="307"/>
      <c r="E212" s="201">
        <f>общ.калькуляция!H211</f>
        <v>6680.4576379592445</v>
      </c>
      <c r="F212" s="201"/>
      <c r="G212" s="201"/>
      <c r="H212" s="201">
        <f>общ.калькуляция!J211</f>
        <v>422.52061004381341</v>
      </c>
      <c r="I212" s="201"/>
      <c r="J212" s="201"/>
      <c r="K212" s="201">
        <f>общ.калькуляция!M211</f>
        <v>1420.5956496006118</v>
      </c>
      <c r="L212" s="201"/>
      <c r="M212" s="201"/>
      <c r="N212" s="201">
        <f t="shared" si="6"/>
        <v>8523.57389760367</v>
      </c>
    </row>
    <row r="213" spans="1:14" ht="13.5" customHeight="1">
      <c r="A213" s="49" t="s">
        <v>1080</v>
      </c>
      <c r="B213" s="12" t="s">
        <v>1081</v>
      </c>
      <c r="C213" s="307"/>
      <c r="D213" s="307"/>
      <c r="E213" s="201">
        <f>общ.калькуляция!H212</f>
        <v>4900.8373084932318</v>
      </c>
      <c r="F213" s="201"/>
      <c r="G213" s="201"/>
      <c r="H213" s="201">
        <f>общ.калькуляция!J212</f>
        <v>422.52061004381341</v>
      </c>
      <c r="I213" s="201"/>
      <c r="J213" s="201"/>
      <c r="K213" s="201">
        <f>общ.калькуляция!M212</f>
        <v>1064.6715837074091</v>
      </c>
      <c r="L213" s="201"/>
      <c r="M213" s="201"/>
      <c r="N213" s="201">
        <f t="shared" si="6"/>
        <v>6388.0295022444543</v>
      </c>
    </row>
    <row r="214" spans="1:14" ht="13.5" customHeight="1">
      <c r="A214" s="49" t="s">
        <v>1082</v>
      </c>
      <c r="B214" s="12" t="s">
        <v>1083</v>
      </c>
      <c r="C214" s="307"/>
      <c r="D214" s="307"/>
      <c r="E214" s="201">
        <f>общ.калькуляция!H213</f>
        <v>6325.5949880708013</v>
      </c>
      <c r="F214" s="201"/>
      <c r="G214" s="201"/>
      <c r="H214" s="201">
        <f>общ.калькуляция!J213</f>
        <v>638.47558851065139</v>
      </c>
      <c r="I214" s="201"/>
      <c r="J214" s="201"/>
      <c r="K214" s="201">
        <f>общ.калькуляция!M213</f>
        <v>1392.8141153162906</v>
      </c>
      <c r="L214" s="201"/>
      <c r="M214" s="201"/>
      <c r="N214" s="201">
        <f t="shared" si="6"/>
        <v>8356.8846918977433</v>
      </c>
    </row>
    <row r="215" spans="1:14" ht="13.5" customHeight="1">
      <c r="A215" s="49" t="s">
        <v>1084</v>
      </c>
      <c r="B215" s="12" t="s">
        <v>1085</v>
      </c>
      <c r="C215" s="307"/>
      <c r="D215" s="307"/>
      <c r="E215" s="201">
        <f>общ.калькуляция!H214</f>
        <v>5461.686977539789</v>
      </c>
      <c r="F215" s="201"/>
      <c r="G215" s="201"/>
      <c r="H215" s="201">
        <f>общ.калькуляция!J214</f>
        <v>159.61889712766285</v>
      </c>
      <c r="I215" s="201"/>
      <c r="J215" s="201"/>
      <c r="K215" s="201">
        <f>общ.калькуляция!M214</f>
        <v>1124.2611749334903</v>
      </c>
      <c r="L215" s="201"/>
      <c r="M215" s="201"/>
      <c r="N215" s="201">
        <f t="shared" si="6"/>
        <v>6745.5670496009416</v>
      </c>
    </row>
    <row r="216" spans="1:14" ht="13.5" customHeight="1">
      <c r="A216" s="49" t="s">
        <v>1086</v>
      </c>
      <c r="B216" s="12" t="s">
        <v>1087</v>
      </c>
      <c r="C216" s="307"/>
      <c r="D216" s="307"/>
      <c r="E216" s="201">
        <f>общ.калькуляция!H215</f>
        <v>7089.1056845902121</v>
      </c>
      <c r="F216" s="201"/>
      <c r="G216" s="201"/>
      <c r="H216" s="201">
        <f>общ.калькуляция!J215</f>
        <v>764.56110388880518</v>
      </c>
      <c r="I216" s="201"/>
      <c r="J216" s="201"/>
      <c r="K216" s="201">
        <f>общ.калькуляция!M215</f>
        <v>1570.7333576958035</v>
      </c>
      <c r="L216" s="201"/>
      <c r="M216" s="201"/>
      <c r="N216" s="201">
        <f t="shared" si="6"/>
        <v>9424.4001461748212</v>
      </c>
    </row>
    <row r="217" spans="1:14" ht="13.5" customHeight="1">
      <c r="A217" s="49" t="s">
        <v>1088</v>
      </c>
      <c r="B217" s="12" t="s">
        <v>1089</v>
      </c>
      <c r="C217" s="307"/>
      <c r="D217" s="307"/>
      <c r="E217" s="201">
        <f>общ.калькуляция!H216</f>
        <v>5256.7583519262243</v>
      </c>
      <c r="F217" s="201"/>
      <c r="G217" s="201"/>
      <c r="H217" s="201">
        <f>общ.калькуляция!J216</f>
        <v>370.20853451457936</v>
      </c>
      <c r="I217" s="201"/>
      <c r="J217" s="201"/>
      <c r="K217" s="201">
        <f>общ.калькуляция!M216</f>
        <v>1125.3933772881608</v>
      </c>
      <c r="L217" s="201"/>
      <c r="M217" s="201"/>
      <c r="N217" s="201">
        <f t="shared" si="6"/>
        <v>6752.360263728965</v>
      </c>
    </row>
    <row r="218" spans="1:14" ht="13.5" customHeight="1">
      <c r="A218" s="49" t="s">
        <v>1090</v>
      </c>
      <c r="B218" s="12" t="s">
        <v>1091</v>
      </c>
      <c r="C218" s="307"/>
      <c r="D218" s="307"/>
      <c r="E218" s="201">
        <f>общ.калькуляция!H217</f>
        <v>4699.0895386732109</v>
      </c>
      <c r="F218" s="201"/>
      <c r="G218" s="201"/>
      <c r="H218" s="201">
        <f>общ.калькуляция!J217</f>
        <v>450.68865071340099</v>
      </c>
      <c r="I218" s="201"/>
      <c r="J218" s="201"/>
      <c r="K218" s="201">
        <f>общ.калькуляция!M217</f>
        <v>1029.9556378773225</v>
      </c>
      <c r="L218" s="201"/>
      <c r="M218" s="201"/>
      <c r="N218" s="201">
        <f t="shared" si="6"/>
        <v>6179.7338272639345</v>
      </c>
    </row>
    <row r="219" spans="1:14" ht="13.5" customHeight="1">
      <c r="A219" s="49" t="s">
        <v>1092</v>
      </c>
      <c r="B219" s="12" t="s">
        <v>1093</v>
      </c>
      <c r="C219" s="307"/>
      <c r="D219" s="307"/>
      <c r="E219" s="201">
        <f>общ.калькуляция!H218</f>
        <v>4093.1048635281873</v>
      </c>
      <c r="F219" s="201"/>
      <c r="G219" s="201"/>
      <c r="H219" s="201">
        <f>общ.калькуляция!J218</f>
        <v>338.01648803505071</v>
      </c>
      <c r="I219" s="201"/>
      <c r="J219" s="201"/>
      <c r="K219" s="201">
        <f>общ.калькуляция!M218</f>
        <v>886.2242703126476</v>
      </c>
      <c r="L219" s="201"/>
      <c r="M219" s="201"/>
      <c r="N219" s="201">
        <f t="shared" si="6"/>
        <v>5317.3456218758856</v>
      </c>
    </row>
    <row r="220" spans="1:14" ht="13.5" customHeight="1">
      <c r="A220" s="49" t="s">
        <v>1094</v>
      </c>
      <c r="B220" s="12" t="s">
        <v>1095</v>
      </c>
      <c r="C220" s="307"/>
      <c r="D220" s="307"/>
      <c r="E220" s="201">
        <f>общ.калькуляция!H219</f>
        <v>16305.28572066042</v>
      </c>
      <c r="F220" s="201"/>
      <c r="G220" s="201"/>
      <c r="H220" s="201">
        <f>общ.калькуляция!J219</f>
        <v>362.16052289469724</v>
      </c>
      <c r="I220" s="201"/>
      <c r="J220" s="201"/>
      <c r="K220" s="201">
        <f>общ.калькуляция!M219</f>
        <v>3333.4892487110237</v>
      </c>
      <c r="L220" s="201"/>
      <c r="M220" s="201"/>
      <c r="N220" s="201">
        <f t="shared" si="6"/>
        <v>20000.93549226614</v>
      </c>
    </row>
    <row r="221" spans="1:14" ht="13.5" customHeight="1">
      <c r="A221" s="49" t="s">
        <v>1096</v>
      </c>
      <c r="B221" s="12" t="s">
        <v>1097</v>
      </c>
      <c r="C221" s="307"/>
      <c r="D221" s="307"/>
      <c r="E221" s="201">
        <f>общ.калькуляция!H220</f>
        <v>21708.649851256883</v>
      </c>
      <c r="F221" s="201"/>
      <c r="G221" s="201"/>
      <c r="H221" s="201">
        <f>общ.калькуляция!J220</f>
        <v>64.384092959057284</v>
      </c>
      <c r="I221" s="201"/>
      <c r="J221" s="201"/>
      <c r="K221" s="201">
        <f>общ.калькуляция!M220</f>
        <v>4354.606788843189</v>
      </c>
      <c r="L221" s="201"/>
      <c r="M221" s="201"/>
      <c r="N221" s="201">
        <f t="shared" si="6"/>
        <v>26127.640733059132</v>
      </c>
    </row>
    <row r="222" spans="1:14" ht="13.5" customHeight="1">
      <c r="A222" s="49" t="s">
        <v>1098</v>
      </c>
      <c r="B222" s="38" t="s">
        <v>1099</v>
      </c>
      <c r="C222" s="307"/>
      <c r="D222" s="307"/>
      <c r="E222" s="201">
        <f>общ.калькуляция!H221</f>
        <v>19950.165362635733</v>
      </c>
      <c r="F222" s="201"/>
      <c r="G222" s="201"/>
      <c r="H222" s="201">
        <f>общ.калькуляция!J221</f>
        <v>632.43957979573975</v>
      </c>
      <c r="I222" s="201"/>
      <c r="J222" s="201"/>
      <c r="K222" s="201">
        <f>общ.калькуляция!M221</f>
        <v>4116.5209884862952</v>
      </c>
      <c r="L222" s="201"/>
      <c r="M222" s="201"/>
      <c r="N222" s="201">
        <f t="shared" si="6"/>
        <v>24699.125930917769</v>
      </c>
    </row>
    <row r="223" spans="1:14" ht="13.5" customHeight="1">
      <c r="A223" s="49" t="s">
        <v>1100</v>
      </c>
      <c r="B223" s="38" t="s">
        <v>1101</v>
      </c>
      <c r="C223" s="307"/>
      <c r="D223" s="307"/>
      <c r="E223" s="201">
        <f>общ.калькуляция!H222</f>
        <v>19821.190987356837</v>
      </c>
      <c r="F223" s="201"/>
      <c r="G223" s="201"/>
      <c r="H223" s="201">
        <f>общ.калькуляция!J222</f>
        <v>591.52885406133873</v>
      </c>
      <c r="I223" s="201"/>
      <c r="J223" s="201"/>
      <c r="K223" s="201">
        <f>общ.калькуляция!M222</f>
        <v>4082.5439682836354</v>
      </c>
      <c r="L223" s="201"/>
      <c r="M223" s="201"/>
      <c r="N223" s="201">
        <f t="shared" si="6"/>
        <v>24495.263809701813</v>
      </c>
    </row>
    <row r="224" spans="1:14" ht="13.5" customHeight="1">
      <c r="A224" s="49" t="s">
        <v>1102</v>
      </c>
      <c r="B224" s="38" t="s">
        <v>1103</v>
      </c>
      <c r="C224" s="307"/>
      <c r="D224" s="307"/>
      <c r="E224" s="201">
        <f>общ.калькуляция!H223</f>
        <v>3003.3300665313104</v>
      </c>
      <c r="F224" s="201"/>
      <c r="G224" s="201"/>
      <c r="H224" s="201">
        <f>общ.калькуляция!J223</f>
        <v>488.24603827285108</v>
      </c>
      <c r="I224" s="201"/>
      <c r="J224" s="201"/>
      <c r="K224" s="201">
        <f>общ.калькуляция!M223</f>
        <v>698.31522096083233</v>
      </c>
      <c r="L224" s="201"/>
      <c r="M224" s="201"/>
      <c r="N224" s="201">
        <f t="shared" si="6"/>
        <v>4189.8913257649938</v>
      </c>
    </row>
    <row r="225" spans="1:14" ht="13.5" customHeight="1">
      <c r="A225" s="43" t="s">
        <v>1104</v>
      </c>
      <c r="B225" s="41" t="s">
        <v>1105</v>
      </c>
      <c r="C225" s="316"/>
      <c r="D225" s="316"/>
      <c r="E225" s="200"/>
      <c r="F225" s="200"/>
      <c r="G225" s="200"/>
      <c r="H225" s="200"/>
      <c r="I225" s="200"/>
      <c r="J225" s="200"/>
      <c r="K225" s="200"/>
      <c r="L225" s="200"/>
      <c r="M225" s="200"/>
      <c r="N225" s="200"/>
    </row>
    <row r="226" spans="1:14" ht="13.5" customHeight="1">
      <c r="A226" s="36" t="s">
        <v>1106</v>
      </c>
      <c r="B226" s="12" t="s">
        <v>1037</v>
      </c>
      <c r="C226" s="307"/>
      <c r="D226" s="307"/>
      <c r="E226" s="201">
        <f>общ.калькуляция!H225</f>
        <v>683.2831325301205</v>
      </c>
      <c r="F226" s="201"/>
      <c r="G226" s="201"/>
      <c r="H226" s="201">
        <f>общ.калькуляция!J225</f>
        <v>144.86420915787889</v>
      </c>
      <c r="I226" s="201"/>
      <c r="J226" s="201"/>
      <c r="K226" s="201">
        <f>общ.калькуляция!M225</f>
        <v>165.62946833759989</v>
      </c>
      <c r="L226" s="201"/>
      <c r="M226" s="201"/>
      <c r="N226" s="201">
        <f t="shared" si="6"/>
        <v>993.77681002559927</v>
      </c>
    </row>
    <row r="227" spans="1:14" ht="13.5" customHeight="1">
      <c r="A227" s="36" t="s">
        <v>1107</v>
      </c>
      <c r="B227" s="42" t="s">
        <v>1108</v>
      </c>
      <c r="C227" s="307"/>
      <c r="D227" s="307"/>
      <c r="E227" s="201">
        <f>общ.калькуляция!H226</f>
        <v>1618.684677379146</v>
      </c>
      <c r="F227" s="201"/>
      <c r="G227" s="201"/>
      <c r="H227" s="201">
        <f>общ.калькуляция!J226</f>
        <v>193.15227887717185</v>
      </c>
      <c r="I227" s="201"/>
      <c r="J227" s="201"/>
      <c r="K227" s="201">
        <f>общ.калькуляция!M226</f>
        <v>362.3673912512636</v>
      </c>
      <c r="L227" s="201"/>
      <c r="M227" s="201"/>
      <c r="N227" s="201">
        <f t="shared" si="6"/>
        <v>2174.2043475075816</v>
      </c>
    </row>
    <row r="228" spans="1:14" ht="13.5" customHeight="1">
      <c r="A228" s="36" t="s">
        <v>1109</v>
      </c>
      <c r="B228" s="42" t="s">
        <v>1110</v>
      </c>
      <c r="C228" s="307"/>
      <c r="D228" s="307"/>
      <c r="E228" s="201">
        <f>общ.калькуляция!H227</f>
        <v>1422.9505429123901</v>
      </c>
      <c r="F228" s="201"/>
      <c r="G228" s="201"/>
      <c r="H228" s="201">
        <f>общ.калькуляция!J227</f>
        <v>42.92272863937152</v>
      </c>
      <c r="I228" s="201"/>
      <c r="J228" s="201"/>
      <c r="K228" s="201">
        <f>общ.калькуляция!M227</f>
        <v>293.17465431035237</v>
      </c>
      <c r="L228" s="201"/>
      <c r="M228" s="201"/>
      <c r="N228" s="201">
        <f t="shared" si="6"/>
        <v>1759.047925862114</v>
      </c>
    </row>
    <row r="229" spans="1:14" ht="13.5" customHeight="1">
      <c r="A229" s="36" t="s">
        <v>1111</v>
      </c>
      <c r="B229" s="42" t="s">
        <v>1112</v>
      </c>
      <c r="C229" s="307"/>
      <c r="D229" s="307"/>
      <c r="E229" s="201">
        <f>общ.калькуляция!H228</f>
        <v>943.68995983935736</v>
      </c>
      <c r="F229" s="201"/>
      <c r="G229" s="201"/>
      <c r="H229" s="201">
        <f>общ.калькуляция!J228</f>
        <v>160.96023239764321</v>
      </c>
      <c r="I229" s="201"/>
      <c r="J229" s="201"/>
      <c r="K229" s="201">
        <f>общ.калькуляция!M228</f>
        <v>220.93003844740011</v>
      </c>
      <c r="L229" s="201"/>
      <c r="M229" s="201"/>
      <c r="N229" s="201">
        <f t="shared" si="6"/>
        <v>1325.5802306844007</v>
      </c>
    </row>
    <row r="230" spans="1:14" ht="13.5" customHeight="1">
      <c r="A230" s="36" t="s">
        <v>1113</v>
      </c>
      <c r="B230" s="42" t="s">
        <v>1114</v>
      </c>
      <c r="C230" s="307"/>
      <c r="D230" s="307"/>
      <c r="E230" s="201">
        <f>общ.калькуляция!H229</f>
        <v>1092.1839357429717</v>
      </c>
      <c r="F230" s="201"/>
      <c r="G230" s="201"/>
      <c r="H230" s="201">
        <f>общ.калькуляция!J229</f>
        <v>193.15227887717185</v>
      </c>
      <c r="I230" s="201"/>
      <c r="J230" s="201"/>
      <c r="K230" s="201">
        <f>общ.калькуляция!M229</f>
        <v>257.06724292402868</v>
      </c>
      <c r="L230" s="201"/>
      <c r="M230" s="201"/>
      <c r="N230" s="201">
        <f t="shared" si="6"/>
        <v>1542.4034575441722</v>
      </c>
    </row>
    <row r="231" spans="1:14" ht="13.5" customHeight="1">
      <c r="A231" s="36" t="s">
        <v>1115</v>
      </c>
      <c r="B231" s="42" t="s">
        <v>1116</v>
      </c>
      <c r="C231" s="307"/>
      <c r="D231" s="307"/>
      <c r="E231" s="201">
        <f>общ.калькуляция!H230</f>
        <v>3568.4108933363082</v>
      </c>
      <c r="F231" s="201"/>
      <c r="G231" s="201"/>
      <c r="H231" s="201">
        <f>общ.калькуляция!J230</f>
        <v>225.34432535670049</v>
      </c>
      <c r="I231" s="201"/>
      <c r="J231" s="201"/>
      <c r="K231" s="201">
        <f>общ.калькуляция!M230</f>
        <v>758.75104373860177</v>
      </c>
      <c r="L231" s="201"/>
      <c r="M231" s="201"/>
      <c r="N231" s="201">
        <f t="shared" si="6"/>
        <v>4552.5062624316106</v>
      </c>
    </row>
    <row r="232" spans="1:14" ht="13.5" customHeight="1">
      <c r="A232" s="36" t="s">
        <v>1117</v>
      </c>
      <c r="B232" s="42" t="s">
        <v>1118</v>
      </c>
      <c r="C232" s="307"/>
      <c r="D232" s="307"/>
      <c r="E232" s="201">
        <f>общ.калькуляция!H231</f>
        <v>1928.4995172988249</v>
      </c>
      <c r="F232" s="201"/>
      <c r="G232" s="201"/>
      <c r="H232" s="201">
        <f>общ.калькуляция!J231</f>
        <v>253.51236602628802</v>
      </c>
      <c r="I232" s="201"/>
      <c r="J232" s="201"/>
      <c r="K232" s="201">
        <f>общ.калькуляция!M231</f>
        <v>436.40237666502264</v>
      </c>
      <c r="L232" s="201"/>
      <c r="M232" s="201"/>
      <c r="N232" s="201">
        <f t="shared" si="6"/>
        <v>2618.4142599901356</v>
      </c>
    </row>
    <row r="233" spans="1:14" ht="13.5" customHeight="1">
      <c r="A233" s="36" t="s">
        <v>1119</v>
      </c>
      <c r="B233" s="42" t="s">
        <v>1120</v>
      </c>
      <c r="C233" s="307"/>
      <c r="D233" s="307"/>
      <c r="E233" s="201">
        <f>общ.калькуляция!H232</f>
        <v>2235.2329614755322</v>
      </c>
      <c r="F233" s="201"/>
      <c r="G233" s="201"/>
      <c r="H233" s="201">
        <f>общ.калькуляция!J232</f>
        <v>120.72017429823239</v>
      </c>
      <c r="I233" s="201"/>
      <c r="J233" s="201"/>
      <c r="K233" s="201">
        <f>общ.калькуляция!M232</f>
        <v>471.19062715475297</v>
      </c>
      <c r="L233" s="201"/>
      <c r="M233" s="201"/>
      <c r="N233" s="201">
        <f t="shared" si="6"/>
        <v>2827.1437629285174</v>
      </c>
    </row>
    <row r="234" spans="1:14" ht="13.5" customHeight="1">
      <c r="A234" s="36" t="s">
        <v>1121</v>
      </c>
      <c r="B234" s="42" t="s">
        <v>1122</v>
      </c>
      <c r="C234" s="307"/>
      <c r="D234" s="307"/>
      <c r="E234" s="201">
        <f>общ.калькуляция!H233</f>
        <v>3461.3079826714265</v>
      </c>
      <c r="F234" s="201"/>
      <c r="G234" s="201"/>
      <c r="H234" s="201">
        <f>общ.калькуляция!J233</f>
        <v>321.92046479528642</v>
      </c>
      <c r="I234" s="201"/>
      <c r="J234" s="201"/>
      <c r="K234" s="201">
        <f>общ.калькуляция!M233</f>
        <v>756.64568949334262</v>
      </c>
      <c r="L234" s="201"/>
      <c r="M234" s="201"/>
      <c r="N234" s="201">
        <f t="shared" si="6"/>
        <v>4539.8741369600557</v>
      </c>
    </row>
    <row r="235" spans="1:14" ht="13.5" customHeight="1">
      <c r="A235" s="36" t="s">
        <v>1123</v>
      </c>
      <c r="B235" s="42" t="s">
        <v>1124</v>
      </c>
      <c r="C235" s="307"/>
      <c r="D235" s="307"/>
      <c r="E235" s="201">
        <f>общ.калькуляция!H234</f>
        <v>1244.1259110516139</v>
      </c>
      <c r="F235" s="201"/>
      <c r="G235" s="201"/>
      <c r="H235" s="201">
        <f>общ.калькуляция!J234</f>
        <v>193.15227887717185</v>
      </c>
      <c r="I235" s="201"/>
      <c r="J235" s="201"/>
      <c r="K235" s="201">
        <f>общ.калькуляция!M234</f>
        <v>287.45563798575716</v>
      </c>
      <c r="L235" s="201"/>
      <c r="M235" s="201"/>
      <c r="N235" s="201">
        <f t="shared" si="6"/>
        <v>1724.7338279145429</v>
      </c>
    </row>
    <row r="236" spans="1:14" ht="13.5" customHeight="1">
      <c r="A236" s="36" t="s">
        <v>1125</v>
      </c>
      <c r="B236" s="42" t="s">
        <v>1126</v>
      </c>
      <c r="C236" s="307"/>
      <c r="D236" s="307"/>
      <c r="E236" s="201">
        <f>общ.калькуляция!H235</f>
        <v>2531.6708947196194</v>
      </c>
      <c r="F236" s="201"/>
      <c r="G236" s="201"/>
      <c r="H236" s="201">
        <f>общ.калькуляция!J235</f>
        <v>442.64063909351881</v>
      </c>
      <c r="I236" s="201"/>
      <c r="J236" s="201"/>
      <c r="K236" s="201">
        <f>общ.калькуляция!M235</f>
        <v>594.86230676262767</v>
      </c>
      <c r="L236" s="201"/>
      <c r="M236" s="201"/>
      <c r="N236" s="201">
        <f t="shared" si="6"/>
        <v>3569.173840575766</v>
      </c>
    </row>
    <row r="237" spans="1:14" ht="13.5" customHeight="1">
      <c r="A237" s="36" t="s">
        <v>1127</v>
      </c>
      <c r="B237" s="42" t="s">
        <v>1128</v>
      </c>
      <c r="C237" s="307"/>
      <c r="D237" s="307"/>
      <c r="E237" s="201">
        <f>общ.калькуляция!H236</f>
        <v>2008.9263226982</v>
      </c>
      <c r="F237" s="201"/>
      <c r="G237" s="201"/>
      <c r="H237" s="201">
        <f>общ.калькуляция!J236</f>
        <v>301.80043574558096</v>
      </c>
      <c r="I237" s="201"/>
      <c r="J237" s="201"/>
      <c r="K237" s="201">
        <f>общ.калькуляция!M236</f>
        <v>462.14535168875619</v>
      </c>
      <c r="L237" s="201"/>
      <c r="M237" s="201"/>
      <c r="N237" s="201">
        <f t="shared" si="6"/>
        <v>2772.8721101325373</v>
      </c>
    </row>
    <row r="238" spans="1:14" ht="13.5" customHeight="1">
      <c r="A238" s="36" t="s">
        <v>1129</v>
      </c>
      <c r="B238" s="42" t="s">
        <v>1130</v>
      </c>
      <c r="C238" s="307"/>
      <c r="D238" s="307"/>
      <c r="E238" s="201">
        <f>общ.калькуляция!H237</f>
        <v>2048.5415492934703</v>
      </c>
      <c r="F238" s="201"/>
      <c r="G238" s="201"/>
      <c r="H238" s="201">
        <f>общ.калькуляция!J237</f>
        <v>257.53637183622914</v>
      </c>
      <c r="I238" s="201"/>
      <c r="J238" s="201"/>
      <c r="K238" s="201">
        <f>общ.калькуляция!M237</f>
        <v>461.21558422593989</v>
      </c>
      <c r="L238" s="201"/>
      <c r="M238" s="201"/>
      <c r="N238" s="201">
        <f t="shared" si="6"/>
        <v>2767.2935053556394</v>
      </c>
    </row>
    <row r="239" spans="1:14" ht="13.5" customHeight="1">
      <c r="A239" s="36" t="s">
        <v>1131</v>
      </c>
      <c r="B239" s="42" t="s">
        <v>1132</v>
      </c>
      <c r="C239" s="307"/>
      <c r="D239" s="307"/>
      <c r="E239" s="201">
        <f>общ.калькуляция!H238</f>
        <v>1558.5096013684365</v>
      </c>
      <c r="F239" s="201"/>
      <c r="G239" s="201"/>
      <c r="H239" s="201">
        <f>общ.калькуляция!J238</f>
        <v>201.200290497054</v>
      </c>
      <c r="I239" s="201"/>
      <c r="J239" s="201"/>
      <c r="K239" s="201">
        <f>общ.калькуляция!M238</f>
        <v>351.94197837309815</v>
      </c>
      <c r="L239" s="201"/>
      <c r="M239" s="201"/>
      <c r="N239" s="201">
        <f t="shared" si="6"/>
        <v>2111.6518702385888</v>
      </c>
    </row>
    <row r="240" spans="1:14" ht="13.5" customHeight="1">
      <c r="A240" s="36" t="s">
        <v>1133</v>
      </c>
      <c r="B240" s="42" t="s">
        <v>1134</v>
      </c>
      <c r="C240" s="307"/>
      <c r="D240" s="307"/>
      <c r="E240" s="201">
        <f>общ.калькуляция!H239</f>
        <v>1387.0850513163768</v>
      </c>
      <c r="F240" s="201"/>
      <c r="G240" s="201"/>
      <c r="H240" s="201">
        <f>общ.калькуляция!J239</f>
        <v>100.600145248527</v>
      </c>
      <c r="I240" s="201"/>
      <c r="J240" s="201"/>
      <c r="K240" s="201">
        <f>общ.калькуляция!M239</f>
        <v>297.53703931298077</v>
      </c>
      <c r="L240" s="201"/>
      <c r="M240" s="201"/>
      <c r="N240" s="201">
        <f t="shared" si="6"/>
        <v>1785.2222358778847</v>
      </c>
    </row>
    <row r="241" spans="1:14" ht="13.5" customHeight="1">
      <c r="A241" s="36" t="s">
        <v>1135</v>
      </c>
      <c r="B241" s="42" t="s">
        <v>1136</v>
      </c>
      <c r="C241" s="307"/>
      <c r="D241" s="307"/>
      <c r="E241" s="201">
        <f>общ.калькуляция!H240</f>
        <v>2988.9330328722294</v>
      </c>
      <c r="F241" s="201"/>
      <c r="G241" s="201"/>
      <c r="H241" s="201">
        <f>общ.калькуляция!J240</f>
        <v>160.96023239764321</v>
      </c>
      <c r="I241" s="201"/>
      <c r="J241" s="201"/>
      <c r="K241" s="201">
        <f>общ.калькуляция!M240</f>
        <v>629.97865305397454</v>
      </c>
      <c r="L241" s="201"/>
      <c r="M241" s="201"/>
      <c r="N241" s="201">
        <f t="shared" si="6"/>
        <v>3779.8719183238472</v>
      </c>
    </row>
    <row r="242" spans="1:14" ht="13.5" customHeight="1">
      <c r="A242" s="36" t="s">
        <v>1137</v>
      </c>
      <c r="B242" s="42" t="s">
        <v>1138</v>
      </c>
      <c r="C242" s="307"/>
      <c r="D242" s="307"/>
      <c r="E242" s="201">
        <f>общ.калькуляция!H241</f>
        <v>2598.5696415290795</v>
      </c>
      <c r="F242" s="201"/>
      <c r="G242" s="201"/>
      <c r="H242" s="201">
        <f>общ.калькуляция!J241</f>
        <v>80.480116198821605</v>
      </c>
      <c r="I242" s="201"/>
      <c r="J242" s="201"/>
      <c r="K242" s="201">
        <f>общ.калькуляция!M241</f>
        <v>535.80995154558025</v>
      </c>
      <c r="L242" s="201"/>
      <c r="M242" s="201"/>
      <c r="N242" s="201">
        <f t="shared" si="6"/>
        <v>3214.8597092734813</v>
      </c>
    </row>
    <row r="243" spans="1:14" ht="13.5" customHeight="1">
      <c r="A243" s="36" t="s">
        <v>1139</v>
      </c>
      <c r="B243" s="42" t="s">
        <v>1140</v>
      </c>
      <c r="C243" s="307"/>
      <c r="D243" s="307"/>
      <c r="E243" s="201">
        <f>общ.калькуляция!H242</f>
        <v>3946.9319441469584</v>
      </c>
      <c r="F243" s="201"/>
      <c r="G243" s="201"/>
      <c r="H243" s="201">
        <f>общ.калькуляция!J242</f>
        <v>273.63239507599349</v>
      </c>
      <c r="I243" s="201"/>
      <c r="J243" s="201"/>
      <c r="K243" s="201">
        <f>общ.калькуляция!M242</f>
        <v>844.11286784459048</v>
      </c>
      <c r="L243" s="201"/>
      <c r="M243" s="201"/>
      <c r="N243" s="201">
        <f t="shared" si="6"/>
        <v>5064.6772070675424</v>
      </c>
    </row>
    <row r="244" spans="1:14" ht="13.5" customHeight="1">
      <c r="A244" s="36" t="s">
        <v>1141</v>
      </c>
      <c r="B244" s="42" t="s">
        <v>1142</v>
      </c>
      <c r="C244" s="307"/>
      <c r="D244" s="307"/>
      <c r="E244" s="201">
        <f>общ.калькуляция!H243</f>
        <v>3871.4236145322025</v>
      </c>
      <c r="F244" s="201"/>
      <c r="G244" s="201"/>
      <c r="H244" s="201">
        <f>общ.калькуляция!J243</f>
        <v>257.53637183622914</v>
      </c>
      <c r="I244" s="201"/>
      <c r="J244" s="201"/>
      <c r="K244" s="201">
        <f>общ.калькуляция!M243</f>
        <v>825.79199727368632</v>
      </c>
      <c r="L244" s="201"/>
      <c r="M244" s="201"/>
      <c r="N244" s="201">
        <f t="shared" si="6"/>
        <v>4954.7519836421179</v>
      </c>
    </row>
    <row r="245" spans="1:14" ht="13.5" customHeight="1">
      <c r="A245" s="36" t="s">
        <v>1143</v>
      </c>
      <c r="B245" s="42" t="s">
        <v>1144</v>
      </c>
      <c r="C245" s="307"/>
      <c r="D245" s="307"/>
      <c r="E245" s="201">
        <f>общ.калькуляция!H244</f>
        <v>1085.5824185631416</v>
      </c>
      <c r="F245" s="201"/>
      <c r="G245" s="201"/>
      <c r="H245" s="201">
        <f>общ.калькуляция!J244</f>
        <v>144.86420915787889</v>
      </c>
      <c r="I245" s="201"/>
      <c r="J245" s="201"/>
      <c r="K245" s="201">
        <f>общ.калькуляция!M244</f>
        <v>246.08932554420409</v>
      </c>
      <c r="L245" s="201"/>
      <c r="M245" s="201"/>
      <c r="N245" s="201">
        <f t="shared" si="6"/>
        <v>1476.5359532652244</v>
      </c>
    </row>
    <row r="246" spans="1:14" ht="13.5" customHeight="1">
      <c r="A246" s="36" t="s">
        <v>1145</v>
      </c>
      <c r="B246" s="12" t="s">
        <v>1146</v>
      </c>
      <c r="C246" s="307"/>
      <c r="D246" s="307"/>
      <c r="E246" s="201">
        <f>общ.калькуляция!H245</f>
        <v>5611.9773910456634</v>
      </c>
      <c r="F246" s="201"/>
      <c r="G246" s="201"/>
      <c r="H246" s="201">
        <f>общ.калькуляция!J245</f>
        <v>354.11251127481506</v>
      </c>
      <c r="I246" s="201"/>
      <c r="J246" s="201"/>
      <c r="K246" s="201">
        <f>общ.калькуляция!M245</f>
        <v>1193.2179804640957</v>
      </c>
      <c r="L246" s="201"/>
      <c r="M246" s="201"/>
      <c r="N246" s="201">
        <f t="shared" si="6"/>
        <v>7159.3078827845738</v>
      </c>
    </row>
    <row r="247" spans="1:14" ht="13.5" customHeight="1">
      <c r="A247" s="36" t="s">
        <v>1147</v>
      </c>
      <c r="B247" s="12" t="s">
        <v>1148</v>
      </c>
      <c r="C247" s="307"/>
      <c r="D247" s="307"/>
      <c r="E247" s="201">
        <f>общ.калькуляция!H246</f>
        <v>6455.4455087014721</v>
      </c>
      <c r="F247" s="201"/>
      <c r="G247" s="201"/>
      <c r="H247" s="201">
        <f>общ.калькуляция!J246</f>
        <v>321.92046479528642</v>
      </c>
      <c r="I247" s="201"/>
      <c r="J247" s="201"/>
      <c r="K247" s="201">
        <f>общ.калькуляция!M246</f>
        <v>1355.4731946993518</v>
      </c>
      <c r="L247" s="201"/>
      <c r="M247" s="201"/>
      <c r="N247" s="201">
        <f t="shared" si="6"/>
        <v>8132.8391681961102</v>
      </c>
    </row>
    <row r="248" spans="1:14" ht="13.5" customHeight="1">
      <c r="A248" s="36" t="s">
        <v>1149</v>
      </c>
      <c r="B248" s="12" t="s">
        <v>1150</v>
      </c>
      <c r="C248" s="307"/>
      <c r="D248" s="307"/>
      <c r="E248" s="201">
        <f>общ.калькуляция!H247</f>
        <v>6460.6614059943477</v>
      </c>
      <c r="F248" s="201"/>
      <c r="G248" s="201"/>
      <c r="H248" s="201">
        <f>общ.калькуляция!J247</f>
        <v>169.00824401752536</v>
      </c>
      <c r="I248" s="201"/>
      <c r="J248" s="201"/>
      <c r="K248" s="201">
        <f>общ.калькуляция!M247</f>
        <v>1325.9339300023748</v>
      </c>
      <c r="L248" s="201"/>
      <c r="M248" s="201"/>
      <c r="N248" s="201">
        <f t="shared" si="6"/>
        <v>7955.6035800142481</v>
      </c>
    </row>
    <row r="249" spans="1:14" ht="13.5" customHeight="1">
      <c r="A249" s="36" t="s">
        <v>1151</v>
      </c>
      <c r="B249" s="12" t="s">
        <v>1152</v>
      </c>
      <c r="C249" s="307"/>
      <c r="D249" s="307"/>
      <c r="E249" s="201">
        <f>общ.калькуляция!H248</f>
        <v>5218.6276959690604</v>
      </c>
      <c r="F249" s="201"/>
      <c r="G249" s="201"/>
      <c r="H249" s="201">
        <f>общ.калькуляция!J248</f>
        <v>338.01648803505071</v>
      </c>
      <c r="I249" s="201"/>
      <c r="J249" s="201"/>
      <c r="K249" s="201">
        <f>общ.калькуляция!M248</f>
        <v>1111.3288368008223</v>
      </c>
      <c r="L249" s="201"/>
      <c r="M249" s="201"/>
      <c r="N249" s="201">
        <f t="shared" si="6"/>
        <v>6667.9730208049332</v>
      </c>
    </row>
    <row r="250" spans="1:14" ht="13.5" customHeight="1">
      <c r="A250" s="36" t="s">
        <v>1153</v>
      </c>
      <c r="B250" s="12" t="s">
        <v>1154</v>
      </c>
      <c r="C250" s="307"/>
      <c r="D250" s="307"/>
      <c r="E250" s="201">
        <f>общ.калькуляция!H249</f>
        <v>4451.4116738807079</v>
      </c>
      <c r="F250" s="201"/>
      <c r="G250" s="201"/>
      <c r="H250" s="201">
        <f>общ.калькуляция!J249</f>
        <v>386.30455775434365</v>
      </c>
      <c r="I250" s="201"/>
      <c r="J250" s="201"/>
      <c r="K250" s="201">
        <f>общ.калькуляция!M249</f>
        <v>967.54324632701037</v>
      </c>
      <c r="L250" s="201"/>
      <c r="M250" s="201"/>
      <c r="N250" s="201">
        <f t="shared" si="6"/>
        <v>5805.2594779620613</v>
      </c>
    </row>
    <row r="251" spans="1:14" ht="13.5" customHeight="1">
      <c r="A251" s="36" t="s">
        <v>1155</v>
      </c>
      <c r="B251" s="12" t="s">
        <v>1156</v>
      </c>
      <c r="C251" s="307"/>
      <c r="D251" s="307"/>
      <c r="E251" s="201">
        <f>общ.калькуляция!H250</f>
        <v>4232.9206065000744</v>
      </c>
      <c r="F251" s="201"/>
      <c r="G251" s="201"/>
      <c r="H251" s="201">
        <f>общ.калькуляция!J250</f>
        <v>450.68865071340099</v>
      </c>
      <c r="I251" s="201"/>
      <c r="J251" s="201"/>
      <c r="K251" s="201">
        <f>общ.калькуляция!M250</f>
        <v>936.7218514426952</v>
      </c>
      <c r="L251" s="201"/>
      <c r="M251" s="201"/>
      <c r="N251" s="201">
        <f t="shared" si="6"/>
        <v>5620.3311086561707</v>
      </c>
    </row>
    <row r="252" spans="1:14" ht="13.5" customHeight="1">
      <c r="A252" s="36" t="s">
        <v>1157</v>
      </c>
      <c r="B252" s="12" t="s">
        <v>1158</v>
      </c>
      <c r="C252" s="307"/>
      <c r="D252" s="307"/>
      <c r="E252" s="201">
        <f>общ.калькуляция!H251</f>
        <v>6270.5926461401159</v>
      </c>
      <c r="F252" s="201"/>
      <c r="G252" s="201"/>
      <c r="H252" s="201">
        <f>общ.калькуляция!J251</f>
        <v>619.69689473092637</v>
      </c>
      <c r="I252" s="201"/>
      <c r="J252" s="201"/>
      <c r="K252" s="201">
        <f>общ.калькуляция!M251</f>
        <v>1378.0579081742085</v>
      </c>
      <c r="L252" s="201"/>
      <c r="M252" s="201"/>
      <c r="N252" s="201">
        <f t="shared" si="6"/>
        <v>8268.34744904525</v>
      </c>
    </row>
    <row r="253" spans="1:14" ht="13.5" customHeight="1">
      <c r="A253" s="36" t="s">
        <v>1159</v>
      </c>
      <c r="B253" s="12" t="s">
        <v>1160</v>
      </c>
      <c r="C253" s="307"/>
      <c r="D253" s="307"/>
      <c r="E253" s="201">
        <f>общ.калькуляция!H252</f>
        <v>3853.6222441618329</v>
      </c>
      <c r="F253" s="201"/>
      <c r="G253" s="201"/>
      <c r="H253" s="201">
        <f>общ.калькуляция!J252</f>
        <v>120.72017429823239</v>
      </c>
      <c r="I253" s="201"/>
      <c r="J253" s="201"/>
      <c r="K253" s="201">
        <f>общ.калькуляция!M252</f>
        <v>794.86848369201311</v>
      </c>
      <c r="L253" s="201"/>
      <c r="M253" s="201"/>
      <c r="N253" s="201">
        <f t="shared" si="6"/>
        <v>4769.2109021520782</v>
      </c>
    </row>
    <row r="254" spans="1:14" ht="13.5" customHeight="1">
      <c r="A254" s="36" t="s">
        <v>1161</v>
      </c>
      <c r="B254" s="12" t="s">
        <v>1162</v>
      </c>
      <c r="C254" s="307"/>
      <c r="D254" s="307"/>
      <c r="E254" s="201">
        <f>общ.калькуляция!H253</f>
        <v>7339.0358526699383</v>
      </c>
      <c r="F254" s="201"/>
      <c r="G254" s="201"/>
      <c r="H254" s="201">
        <f>общ.калькуляция!J253</f>
        <v>732.36905740927648</v>
      </c>
      <c r="I254" s="201"/>
      <c r="J254" s="201"/>
      <c r="K254" s="201">
        <f>общ.калькуляция!M253</f>
        <v>1614.2809820158429</v>
      </c>
      <c r="L254" s="201"/>
      <c r="M254" s="201"/>
      <c r="N254" s="201">
        <f t="shared" ref="N254:N317" si="7">E254+H254+K254</f>
        <v>9685.6858920950581</v>
      </c>
    </row>
    <row r="255" spans="1:14" ht="13.5" customHeight="1">
      <c r="A255" s="36" t="s">
        <v>1163</v>
      </c>
      <c r="B255" s="12" t="s">
        <v>1164</v>
      </c>
      <c r="C255" s="307"/>
      <c r="D255" s="307"/>
      <c r="E255" s="201">
        <f>общ.калькуляция!H254</f>
        <v>4735.4962200654472</v>
      </c>
      <c r="F255" s="201"/>
      <c r="G255" s="201"/>
      <c r="H255" s="201">
        <f>общ.калькуляция!J254</f>
        <v>193.15227887717185</v>
      </c>
      <c r="I255" s="201"/>
      <c r="J255" s="201"/>
      <c r="K255" s="201">
        <f>общ.калькуляция!M254</f>
        <v>985.72969978852382</v>
      </c>
      <c r="L255" s="201"/>
      <c r="M255" s="201"/>
      <c r="N255" s="201">
        <f t="shared" si="7"/>
        <v>5914.3781987311431</v>
      </c>
    </row>
    <row r="256" spans="1:14" ht="13.5" customHeight="1">
      <c r="A256" s="36" t="s">
        <v>1165</v>
      </c>
      <c r="B256" s="12" t="s">
        <v>1166</v>
      </c>
      <c r="C256" s="307"/>
      <c r="D256" s="307"/>
      <c r="E256" s="201">
        <f>общ.калькуляция!H255</f>
        <v>18115.880712884726</v>
      </c>
      <c r="F256" s="201"/>
      <c r="G256" s="201"/>
      <c r="H256" s="201">
        <f>общ.калькуляция!J255</f>
        <v>217.29631373681832</v>
      </c>
      <c r="I256" s="201"/>
      <c r="J256" s="201"/>
      <c r="K256" s="201">
        <f>общ.калькуляция!M255</f>
        <v>3666.6354053243085</v>
      </c>
      <c r="L256" s="201"/>
      <c r="M256" s="201"/>
      <c r="N256" s="201">
        <f t="shared" si="7"/>
        <v>21999.812431945851</v>
      </c>
    </row>
    <row r="257" spans="1:14" ht="13.5" customHeight="1">
      <c r="A257" s="36" t="s">
        <v>1167</v>
      </c>
      <c r="B257" s="38" t="s">
        <v>1168</v>
      </c>
      <c r="C257" s="307"/>
      <c r="D257" s="307"/>
      <c r="E257" s="201">
        <f>общ.калькуляция!H256</f>
        <v>24205.288979324705</v>
      </c>
      <c r="F257" s="201"/>
      <c r="G257" s="201"/>
      <c r="H257" s="201">
        <f>общ.калькуляция!J256</f>
        <v>354.11251127481506</v>
      </c>
      <c r="I257" s="201"/>
      <c r="J257" s="201"/>
      <c r="K257" s="201">
        <f>общ.калькуляция!M256</f>
        <v>4911.8802981199042</v>
      </c>
      <c r="L257" s="201"/>
      <c r="M257" s="201"/>
      <c r="N257" s="201">
        <f t="shared" si="7"/>
        <v>29471.281788719425</v>
      </c>
    </row>
    <row r="258" spans="1:14" ht="13.5" customHeight="1">
      <c r="A258" s="36" t="s">
        <v>1169</v>
      </c>
      <c r="B258" s="38" t="s">
        <v>1170</v>
      </c>
      <c r="C258" s="307"/>
      <c r="D258" s="307"/>
      <c r="E258" s="201">
        <f>общ.калькуляция!H257</f>
        <v>4921.8164875055772</v>
      </c>
      <c r="F258" s="201"/>
      <c r="G258" s="201"/>
      <c r="H258" s="201">
        <f>общ.калькуляция!J257</f>
        <v>575.43283082157438</v>
      </c>
      <c r="I258" s="201"/>
      <c r="J258" s="201"/>
      <c r="K258" s="201">
        <f>общ.калькуляция!M257</f>
        <v>1099.4498636654305</v>
      </c>
      <c r="L258" s="201"/>
      <c r="M258" s="201"/>
      <c r="N258" s="201">
        <f t="shared" si="7"/>
        <v>6596.6991819925825</v>
      </c>
    </row>
    <row r="259" spans="1:14" ht="13.5" customHeight="1">
      <c r="A259" s="36" t="s">
        <v>1171</v>
      </c>
      <c r="B259" s="38" t="s">
        <v>1172</v>
      </c>
      <c r="C259" s="307"/>
      <c r="D259" s="307"/>
      <c r="E259" s="201">
        <f>общ.калькуляция!H258</f>
        <v>5002.0641633943187</v>
      </c>
      <c r="F259" s="201"/>
      <c r="G259" s="201"/>
      <c r="H259" s="201">
        <f>общ.калькуляция!J258</f>
        <v>523.12075529234039</v>
      </c>
      <c r="I259" s="201"/>
      <c r="J259" s="201"/>
      <c r="K259" s="201">
        <f>общ.калькуляция!M258</f>
        <v>1105.0369837373319</v>
      </c>
      <c r="L259" s="201"/>
      <c r="M259" s="201"/>
      <c r="N259" s="201">
        <f t="shared" si="7"/>
        <v>6630.2219024239912</v>
      </c>
    </row>
    <row r="260" spans="1:14" ht="13.5" customHeight="1">
      <c r="A260" s="36" t="s">
        <v>1173</v>
      </c>
      <c r="B260" s="38" t="s">
        <v>1174</v>
      </c>
      <c r="C260" s="307"/>
      <c r="D260" s="307"/>
      <c r="E260" s="201">
        <f>общ.калькуляция!H259</f>
        <v>4720.9444809608804</v>
      </c>
      <c r="F260" s="201"/>
      <c r="G260" s="201"/>
      <c r="H260" s="201">
        <f>общ.калькуляция!J259</f>
        <v>575.43283082157438</v>
      </c>
      <c r="I260" s="201"/>
      <c r="J260" s="201"/>
      <c r="K260" s="201">
        <f>общ.калькуляция!M259</f>
        <v>1059.2754623564911</v>
      </c>
      <c r="L260" s="201"/>
      <c r="M260" s="201"/>
      <c r="N260" s="201">
        <f t="shared" si="7"/>
        <v>6355.6527741389455</v>
      </c>
    </row>
    <row r="261" spans="1:14" ht="13.5" customHeight="1">
      <c r="A261" s="36" t="s">
        <v>1175</v>
      </c>
      <c r="B261" s="38" t="s">
        <v>1176</v>
      </c>
      <c r="C261" s="307"/>
      <c r="D261" s="307"/>
      <c r="E261" s="201">
        <f>общ.калькуляция!H260</f>
        <v>18611.954475442511</v>
      </c>
      <c r="F261" s="201"/>
      <c r="G261" s="201"/>
      <c r="H261" s="201">
        <f>общ.калькуляция!J260</f>
        <v>265.58438345611131</v>
      </c>
      <c r="I261" s="201"/>
      <c r="J261" s="201"/>
      <c r="K261" s="201">
        <f>общ.калькуляция!M260</f>
        <v>3775.5077717797249</v>
      </c>
      <c r="L261" s="201"/>
      <c r="M261" s="201"/>
      <c r="N261" s="201">
        <f t="shared" si="7"/>
        <v>22653.046630678349</v>
      </c>
    </row>
    <row r="262" spans="1:14" ht="13.5" customHeight="1">
      <c r="A262" s="36" t="s">
        <v>1177</v>
      </c>
      <c r="B262" s="38" t="s">
        <v>1178</v>
      </c>
      <c r="C262" s="307"/>
      <c r="D262" s="307"/>
      <c r="E262" s="201">
        <f>общ.калькуляция!H261</f>
        <v>16545.872487431207</v>
      </c>
      <c r="F262" s="201"/>
      <c r="G262" s="201"/>
      <c r="H262" s="201">
        <f>общ.калькуляция!J261</f>
        <v>708.22502254963013</v>
      </c>
      <c r="I262" s="201"/>
      <c r="J262" s="201"/>
      <c r="K262" s="201">
        <f>общ.калькуляция!M261</f>
        <v>3450.8195019961677</v>
      </c>
      <c r="L262" s="201"/>
      <c r="M262" s="201"/>
      <c r="N262" s="201">
        <f t="shared" si="7"/>
        <v>20704.917011977006</v>
      </c>
    </row>
    <row r="263" spans="1:14" ht="13.5" customHeight="1">
      <c r="A263" s="36" t="s">
        <v>1179</v>
      </c>
      <c r="B263" s="38" t="s">
        <v>1180</v>
      </c>
      <c r="C263" s="307"/>
      <c r="D263" s="307"/>
      <c r="E263" s="201">
        <f>общ.калькуляция!H262</f>
        <v>5207.3176904655656</v>
      </c>
      <c r="F263" s="201"/>
      <c r="G263" s="201"/>
      <c r="H263" s="201">
        <f>общ.калькуляция!J262</f>
        <v>431.90995693367591</v>
      </c>
      <c r="I263" s="201"/>
      <c r="J263" s="201"/>
      <c r="K263" s="201">
        <f>общ.калькуляция!M262</f>
        <v>1127.8455294798484</v>
      </c>
      <c r="L263" s="201"/>
      <c r="M263" s="201"/>
      <c r="N263" s="201">
        <f t="shared" si="7"/>
        <v>6767.0731768790902</v>
      </c>
    </row>
    <row r="264" spans="1:14" ht="13.5" customHeight="1">
      <c r="A264" s="36" t="s">
        <v>1181</v>
      </c>
      <c r="B264" s="38" t="s">
        <v>1182</v>
      </c>
      <c r="C264" s="307"/>
      <c r="D264" s="307"/>
      <c r="E264" s="201">
        <f>общ.калькуляция!H263</f>
        <v>21826.749635281871</v>
      </c>
      <c r="F264" s="201"/>
      <c r="G264" s="201"/>
      <c r="H264" s="201">
        <f>общ.калькуляция!J263</f>
        <v>657.25428229037641</v>
      </c>
      <c r="I264" s="201"/>
      <c r="J264" s="201"/>
      <c r="K264" s="201">
        <f>общ.калькуляция!M263</f>
        <v>4496.8007835144499</v>
      </c>
      <c r="L264" s="201"/>
      <c r="M264" s="201"/>
      <c r="N264" s="201">
        <f t="shared" si="7"/>
        <v>26980.804701086698</v>
      </c>
    </row>
    <row r="265" spans="1:14" ht="13.5" customHeight="1">
      <c r="A265" s="36" t="s">
        <v>1183</v>
      </c>
      <c r="B265" s="38" t="s">
        <v>1184</v>
      </c>
      <c r="C265" s="307"/>
      <c r="D265" s="307"/>
      <c r="E265" s="201">
        <f>общ.калькуляция!H264</f>
        <v>783.98594377510028</v>
      </c>
      <c r="F265" s="201"/>
      <c r="G265" s="201"/>
      <c r="H265" s="201">
        <f>общ.калькуляция!J264</f>
        <v>169.00824401752536</v>
      </c>
      <c r="I265" s="201"/>
      <c r="J265" s="201"/>
      <c r="K265" s="201">
        <f>общ.калькуляция!M264</f>
        <v>190.59883755852513</v>
      </c>
      <c r="L265" s="201"/>
      <c r="M265" s="201"/>
      <c r="N265" s="201">
        <f t="shared" si="7"/>
        <v>1143.5930253511508</v>
      </c>
    </row>
    <row r="266" spans="1:14" ht="13.5" customHeight="1">
      <c r="A266" s="36" t="s">
        <v>1185</v>
      </c>
      <c r="B266" s="38" t="s">
        <v>1186</v>
      </c>
      <c r="C266" s="307"/>
      <c r="D266" s="307"/>
      <c r="E266" s="201">
        <f>общ.калькуляция!H265</f>
        <v>7080.2222757697455</v>
      </c>
      <c r="F266" s="201"/>
      <c r="G266" s="201"/>
      <c r="H266" s="201">
        <f>общ.калькуляция!J265</f>
        <v>714.93169889953197</v>
      </c>
      <c r="I266" s="201"/>
      <c r="J266" s="201"/>
      <c r="K266" s="201">
        <f>общ.калькуляция!M265</f>
        <v>1559.0307949338558</v>
      </c>
      <c r="L266" s="201"/>
      <c r="M266" s="201"/>
      <c r="N266" s="201">
        <f t="shared" si="7"/>
        <v>9354.1847696031327</v>
      </c>
    </row>
    <row r="267" spans="1:14" ht="13.5" customHeight="1">
      <c r="A267" s="36" t="s">
        <v>1187</v>
      </c>
      <c r="B267" s="38" t="s">
        <v>1188</v>
      </c>
      <c r="C267" s="307"/>
      <c r="D267" s="307"/>
      <c r="E267" s="201">
        <f>общ.калькуляция!H266</f>
        <v>2106.4993920868665</v>
      </c>
      <c r="F267" s="201"/>
      <c r="G267" s="201"/>
      <c r="H267" s="201">
        <f>общ.калькуляция!J266</f>
        <v>162.30156766762357</v>
      </c>
      <c r="I267" s="201"/>
      <c r="J267" s="201"/>
      <c r="K267" s="201">
        <f>общ.калькуляция!M266</f>
        <v>453.76019195089805</v>
      </c>
      <c r="L267" s="201"/>
      <c r="M267" s="201"/>
      <c r="N267" s="201">
        <f t="shared" si="7"/>
        <v>2722.5611517053881</v>
      </c>
    </row>
    <row r="268" spans="1:14" ht="13.5" customHeight="1">
      <c r="A268" s="36" t="s">
        <v>1189</v>
      </c>
      <c r="B268" s="38" t="s">
        <v>1190</v>
      </c>
      <c r="C268" s="307"/>
      <c r="D268" s="307"/>
      <c r="E268" s="201">
        <f>общ.калькуляция!H267</f>
        <v>2248.238392086866</v>
      </c>
      <c r="F268" s="201"/>
      <c r="G268" s="201"/>
      <c r="H268" s="201">
        <f>общ.калькуляция!J267</f>
        <v>162.30156766762357</v>
      </c>
      <c r="I268" s="201"/>
      <c r="J268" s="201"/>
      <c r="K268" s="201">
        <f>общ.калькуляция!M267</f>
        <v>482.10799195089794</v>
      </c>
      <c r="L268" s="201"/>
      <c r="M268" s="201"/>
      <c r="N268" s="201">
        <f t="shared" si="7"/>
        <v>2892.6479517053876</v>
      </c>
    </row>
    <row r="269" spans="1:14" ht="13.5" customHeight="1">
      <c r="A269" s="43" t="s">
        <v>1191</v>
      </c>
      <c r="B269" s="41" t="s">
        <v>1192</v>
      </c>
      <c r="C269" s="316"/>
      <c r="D269" s="316"/>
      <c r="E269" s="200"/>
      <c r="F269" s="200"/>
      <c r="G269" s="200"/>
      <c r="H269" s="200"/>
      <c r="I269" s="200"/>
      <c r="J269" s="200"/>
      <c r="K269" s="200"/>
      <c r="L269" s="200"/>
      <c r="M269" s="200"/>
      <c r="N269" s="200"/>
    </row>
    <row r="270" spans="1:14" ht="13.5" customHeight="1">
      <c r="A270" s="36" t="s">
        <v>1193</v>
      </c>
      <c r="B270" s="12" t="s">
        <v>1037</v>
      </c>
      <c r="C270" s="307"/>
      <c r="D270" s="307"/>
      <c r="E270" s="201">
        <f>общ.калькуляция!H269</f>
        <v>683.2831325301205</v>
      </c>
      <c r="F270" s="201"/>
      <c r="G270" s="201"/>
      <c r="H270" s="201">
        <f>общ.калькуляция!J269</f>
        <v>144.86420915787889</v>
      </c>
      <c r="I270" s="201"/>
      <c r="J270" s="201"/>
      <c r="K270" s="201">
        <f>общ.калькуляция!M269</f>
        <v>165.62946833759989</v>
      </c>
      <c r="L270" s="201"/>
      <c r="M270" s="201"/>
      <c r="N270" s="201">
        <f t="shared" si="7"/>
        <v>993.77681002559927</v>
      </c>
    </row>
    <row r="271" spans="1:14" ht="13.5" customHeight="1">
      <c r="A271" s="36" t="s">
        <v>1194</v>
      </c>
      <c r="B271" s="12" t="s">
        <v>1045</v>
      </c>
      <c r="C271" s="307"/>
      <c r="D271" s="307"/>
      <c r="E271" s="201">
        <f>общ.калькуляция!H270</f>
        <v>1718.0532797858098</v>
      </c>
      <c r="F271" s="201"/>
      <c r="G271" s="201"/>
      <c r="H271" s="201">
        <f>общ.калькуляция!J270</f>
        <v>160.96023239764321</v>
      </c>
      <c r="I271" s="201"/>
      <c r="J271" s="201"/>
      <c r="K271" s="201">
        <f>общ.калькуляция!M270</f>
        <v>375.80270243669065</v>
      </c>
      <c r="L271" s="201"/>
      <c r="M271" s="201"/>
      <c r="N271" s="201">
        <f t="shared" si="7"/>
        <v>2254.8162146201439</v>
      </c>
    </row>
    <row r="272" spans="1:14" ht="13.5" customHeight="1">
      <c r="A272" s="36" t="s">
        <v>1195</v>
      </c>
      <c r="B272" s="12" t="s">
        <v>1196</v>
      </c>
      <c r="C272" s="307"/>
      <c r="D272" s="307"/>
      <c r="E272" s="201">
        <f>общ.калькуляция!H271</f>
        <v>2028.1118548267141</v>
      </c>
      <c r="F272" s="201"/>
      <c r="G272" s="201"/>
      <c r="H272" s="201">
        <f>общ.калькуляция!J271</f>
        <v>362.16052289469718</v>
      </c>
      <c r="I272" s="201"/>
      <c r="J272" s="201"/>
      <c r="K272" s="201">
        <f>общ.калькуляция!M271</f>
        <v>478.0544755442823</v>
      </c>
      <c r="L272" s="201"/>
      <c r="M272" s="201"/>
      <c r="N272" s="201">
        <f t="shared" si="7"/>
        <v>2868.3268532656939</v>
      </c>
    </row>
    <row r="273" spans="1:14" ht="13.5" customHeight="1">
      <c r="A273" s="36" t="s">
        <v>1197</v>
      </c>
      <c r="B273" s="12" t="s">
        <v>1198</v>
      </c>
      <c r="C273" s="307"/>
      <c r="D273" s="307"/>
      <c r="E273" s="201">
        <f>общ.калькуляция!H272</f>
        <v>2144.0341908374239</v>
      </c>
      <c r="F273" s="201"/>
      <c r="G273" s="201"/>
      <c r="H273" s="201">
        <f>общ.калькуляция!J272</f>
        <v>354.11251127481506</v>
      </c>
      <c r="I273" s="201"/>
      <c r="J273" s="201"/>
      <c r="K273" s="201">
        <f>общ.калькуляция!M272</f>
        <v>499.6293404224478</v>
      </c>
      <c r="L273" s="201"/>
      <c r="M273" s="201"/>
      <c r="N273" s="201">
        <f t="shared" si="7"/>
        <v>2997.7760425346869</v>
      </c>
    </row>
    <row r="274" spans="1:14" ht="13.5" customHeight="1">
      <c r="A274" s="36" t="s">
        <v>1199</v>
      </c>
      <c r="B274" s="12" t="s">
        <v>1134</v>
      </c>
      <c r="C274" s="307"/>
      <c r="D274" s="307"/>
      <c r="E274" s="201">
        <f>общ.калькуляция!H273</f>
        <v>2563.0639669790276</v>
      </c>
      <c r="F274" s="201"/>
      <c r="G274" s="201"/>
      <c r="H274" s="201">
        <f>общ.калькуляция!J273</f>
        <v>354.11251127481506</v>
      </c>
      <c r="I274" s="201"/>
      <c r="J274" s="201"/>
      <c r="K274" s="201">
        <f>общ.калькуляция!M273</f>
        <v>583.43529565076858</v>
      </c>
      <c r="L274" s="201"/>
      <c r="M274" s="201"/>
      <c r="N274" s="201">
        <f t="shared" si="7"/>
        <v>3500.6117739046113</v>
      </c>
    </row>
    <row r="275" spans="1:14" ht="13.5" customHeight="1">
      <c r="A275" s="36" t="s">
        <v>1200</v>
      </c>
      <c r="B275" s="12" t="s">
        <v>1136</v>
      </c>
      <c r="C275" s="307"/>
      <c r="D275" s="307"/>
      <c r="E275" s="201">
        <f>общ.калькуляция!H274</f>
        <v>3797.8402330060985</v>
      </c>
      <c r="F275" s="201"/>
      <c r="G275" s="201"/>
      <c r="H275" s="201">
        <f>общ.калькуляция!J274</f>
        <v>60.360087149116197</v>
      </c>
      <c r="I275" s="201"/>
      <c r="J275" s="201"/>
      <c r="K275" s="201">
        <f>общ.калькуляция!M274</f>
        <v>771.64006403104304</v>
      </c>
      <c r="L275" s="201"/>
      <c r="M275" s="201"/>
      <c r="N275" s="201">
        <f t="shared" si="7"/>
        <v>4629.8403841862582</v>
      </c>
    </row>
    <row r="276" spans="1:14" ht="13.5" customHeight="1">
      <c r="A276" s="36" t="s">
        <v>1201</v>
      </c>
      <c r="B276" s="12" t="s">
        <v>1202</v>
      </c>
      <c r="C276" s="307"/>
      <c r="D276" s="307"/>
      <c r="E276" s="201">
        <f>общ.калькуляция!H275</f>
        <v>1509.9440279637067</v>
      </c>
      <c r="F276" s="201"/>
      <c r="G276" s="201"/>
      <c r="H276" s="201">
        <f>общ.калькуляция!J275</f>
        <v>254.85370129626847</v>
      </c>
      <c r="I276" s="201"/>
      <c r="J276" s="201"/>
      <c r="K276" s="201">
        <f>общ.калькуляция!M275</f>
        <v>352.95954585199507</v>
      </c>
      <c r="L276" s="201"/>
      <c r="M276" s="201"/>
      <c r="N276" s="201">
        <f t="shared" si="7"/>
        <v>2117.7572751119706</v>
      </c>
    </row>
    <row r="277" spans="1:14" ht="13.5" customHeight="1">
      <c r="A277" s="36" t="s">
        <v>1203</v>
      </c>
      <c r="B277" s="12" t="s">
        <v>1150</v>
      </c>
      <c r="C277" s="307"/>
      <c r="D277" s="307"/>
      <c r="E277" s="201">
        <f>общ.калькуляция!H276</f>
        <v>6071.0041547672172</v>
      </c>
      <c r="F277" s="201"/>
      <c r="G277" s="201"/>
      <c r="H277" s="201">
        <f>общ.калькуляция!J276</f>
        <v>590.18751879135846</v>
      </c>
      <c r="I277" s="201"/>
      <c r="J277" s="201"/>
      <c r="K277" s="201">
        <f>общ.калькуляция!M276</f>
        <v>1332.2383347117152</v>
      </c>
      <c r="L277" s="201"/>
      <c r="M277" s="201"/>
      <c r="N277" s="201">
        <f t="shared" si="7"/>
        <v>7993.4300082702903</v>
      </c>
    </row>
    <row r="278" spans="1:14" ht="13.5" customHeight="1">
      <c r="A278" s="36" t="s">
        <v>1204</v>
      </c>
      <c r="B278" s="12" t="s">
        <v>1152</v>
      </c>
      <c r="C278" s="307"/>
      <c r="D278" s="307"/>
      <c r="E278" s="201">
        <f>общ.калькуляция!H277</f>
        <v>5218.6676364718132</v>
      </c>
      <c r="F278" s="201"/>
      <c r="G278" s="201"/>
      <c r="H278" s="201">
        <f>общ.калькуляция!J277</f>
        <v>217.29631373681832</v>
      </c>
      <c r="I278" s="201"/>
      <c r="J278" s="201"/>
      <c r="K278" s="201">
        <f>общ.калькуляция!M277</f>
        <v>1087.1927900417265</v>
      </c>
      <c r="L278" s="201"/>
      <c r="M278" s="201"/>
      <c r="N278" s="201">
        <f t="shared" si="7"/>
        <v>6523.1567402503588</v>
      </c>
    </row>
    <row r="279" spans="1:14" ht="13.5" customHeight="1">
      <c r="A279" s="36" t="s">
        <v>1205</v>
      </c>
      <c r="B279" s="12" t="s">
        <v>1148</v>
      </c>
      <c r="C279" s="307"/>
      <c r="D279" s="307"/>
      <c r="E279" s="201">
        <f>общ.калькуляция!H278</f>
        <v>6162.2567633496947</v>
      </c>
      <c r="F279" s="201"/>
      <c r="G279" s="201"/>
      <c r="H279" s="201">
        <f>общ.калькуляция!J278</f>
        <v>590.18751879135846</v>
      </c>
      <c r="I279" s="201"/>
      <c r="J279" s="201"/>
      <c r="K279" s="201">
        <f>общ.калькуляция!M278</f>
        <v>1350.4888564282107</v>
      </c>
      <c r="L279" s="201"/>
      <c r="M279" s="201"/>
      <c r="N279" s="201">
        <f t="shared" si="7"/>
        <v>8102.933138569264</v>
      </c>
    </row>
    <row r="280" spans="1:14" ht="13.5" customHeight="1">
      <c r="A280" s="36" t="s">
        <v>1206</v>
      </c>
      <c r="B280" s="12" t="s">
        <v>1146</v>
      </c>
      <c r="C280" s="307"/>
      <c r="D280" s="307"/>
      <c r="E280" s="201">
        <f>общ.калькуляция!H279</f>
        <v>5629.7771857801572</v>
      </c>
      <c r="F280" s="201"/>
      <c r="G280" s="201"/>
      <c r="H280" s="201">
        <f>общ.калькуляция!J279</f>
        <v>236.07500751654337</v>
      </c>
      <c r="I280" s="201"/>
      <c r="J280" s="201"/>
      <c r="K280" s="201">
        <f>общ.калькуляция!M279</f>
        <v>1173.1704386593401</v>
      </c>
      <c r="L280" s="201"/>
      <c r="M280" s="201"/>
      <c r="N280" s="201">
        <f t="shared" si="7"/>
        <v>7039.0226319560406</v>
      </c>
    </row>
    <row r="281" spans="1:14" ht="13.5" customHeight="1">
      <c r="A281" s="36" t="s">
        <v>1207</v>
      </c>
      <c r="B281" s="12" t="s">
        <v>1144</v>
      </c>
      <c r="C281" s="307"/>
      <c r="D281" s="307"/>
      <c r="E281" s="201">
        <f>общ.калькуляция!H280</f>
        <v>1320.3784024988845</v>
      </c>
      <c r="F281" s="201"/>
      <c r="G281" s="201"/>
      <c r="H281" s="201">
        <f>общ.калькуляция!J280</f>
        <v>193.15227887717185</v>
      </c>
      <c r="I281" s="201"/>
      <c r="J281" s="201"/>
      <c r="K281" s="201">
        <f>общ.калькуляция!M280</f>
        <v>302.70613627521124</v>
      </c>
      <c r="L281" s="201"/>
      <c r="M281" s="201"/>
      <c r="N281" s="201">
        <f t="shared" si="7"/>
        <v>1816.2368176512675</v>
      </c>
    </row>
    <row r="282" spans="1:14" ht="13.5" customHeight="1">
      <c r="A282" s="36" t="s">
        <v>1208</v>
      </c>
      <c r="B282" s="12" t="s">
        <v>1209</v>
      </c>
      <c r="C282" s="307"/>
      <c r="D282" s="307"/>
      <c r="E282" s="201">
        <f>общ.калькуляция!H281</f>
        <v>4443.0525975754872</v>
      </c>
      <c r="F282" s="201"/>
      <c r="G282" s="201"/>
      <c r="H282" s="201">
        <f>общ.калькуляция!J281</f>
        <v>615.6728889209852</v>
      </c>
      <c r="I282" s="201"/>
      <c r="J282" s="201"/>
      <c r="K282" s="201">
        <f>общ.калькуляция!M281</f>
        <v>1011.7450972992946</v>
      </c>
      <c r="L282" s="201"/>
      <c r="M282" s="201"/>
      <c r="N282" s="201">
        <f t="shared" si="7"/>
        <v>6070.4705837957672</v>
      </c>
    </row>
    <row r="283" spans="1:14" ht="13.5" customHeight="1">
      <c r="A283" s="36" t="s">
        <v>1210</v>
      </c>
      <c r="B283" s="12" t="s">
        <v>1156</v>
      </c>
      <c r="C283" s="307"/>
      <c r="D283" s="307"/>
      <c r="E283" s="201">
        <f>общ.калькуляция!H282</f>
        <v>4371.7462423769148</v>
      </c>
      <c r="F283" s="201"/>
      <c r="G283" s="201"/>
      <c r="H283" s="201">
        <f>общ.калькуляция!J282</f>
        <v>543.2407843420458</v>
      </c>
      <c r="I283" s="201"/>
      <c r="J283" s="201"/>
      <c r="K283" s="201">
        <f>общ.калькуляция!M282</f>
        <v>982.99740534379225</v>
      </c>
      <c r="L283" s="201"/>
      <c r="M283" s="201"/>
      <c r="N283" s="201">
        <f t="shared" si="7"/>
        <v>5897.9844320627526</v>
      </c>
    </row>
    <row r="284" spans="1:14" ht="13.5" customHeight="1">
      <c r="A284" s="36" t="s">
        <v>1211</v>
      </c>
      <c r="B284" s="12" t="s">
        <v>1158</v>
      </c>
      <c r="C284" s="307"/>
      <c r="D284" s="307"/>
      <c r="E284" s="201">
        <f>общ.калькуляция!H283</f>
        <v>6370.7555611334228</v>
      </c>
      <c r="F284" s="201"/>
      <c r="G284" s="201"/>
      <c r="H284" s="201">
        <f>общ.калькуляция!J283</f>
        <v>547.26479015198697</v>
      </c>
      <c r="I284" s="201"/>
      <c r="J284" s="201"/>
      <c r="K284" s="201">
        <f>общ.калькуляция!M283</f>
        <v>1383.604070257082</v>
      </c>
      <c r="L284" s="201"/>
      <c r="M284" s="201"/>
      <c r="N284" s="201">
        <f t="shared" si="7"/>
        <v>8301.6244215424922</v>
      </c>
    </row>
    <row r="285" spans="1:14" ht="13.5" customHeight="1">
      <c r="A285" s="36" t="s">
        <v>1212</v>
      </c>
      <c r="B285" s="12" t="s">
        <v>1160</v>
      </c>
      <c r="C285" s="307"/>
      <c r="D285" s="307"/>
      <c r="E285" s="201">
        <f>общ.калькуляция!H284</f>
        <v>4569.7357441618333</v>
      </c>
      <c r="F285" s="201"/>
      <c r="G285" s="201"/>
      <c r="H285" s="201">
        <f>общ.калькуляция!J284</f>
        <v>193.15227887717185</v>
      </c>
      <c r="I285" s="201"/>
      <c r="J285" s="201"/>
      <c r="K285" s="201">
        <f>общ.калькуляция!M284</f>
        <v>952.57760460780105</v>
      </c>
      <c r="L285" s="201"/>
      <c r="M285" s="201"/>
      <c r="N285" s="201">
        <f t="shared" si="7"/>
        <v>5715.4656276468058</v>
      </c>
    </row>
    <row r="286" spans="1:14" ht="13.5" customHeight="1">
      <c r="A286" s="36" t="s">
        <v>1213</v>
      </c>
      <c r="B286" s="12" t="s">
        <v>1162</v>
      </c>
      <c r="C286" s="307"/>
      <c r="D286" s="307"/>
      <c r="E286" s="201">
        <f>общ.калькуляция!H285</f>
        <v>7349.6415625464824</v>
      </c>
      <c r="F286" s="201"/>
      <c r="G286" s="201"/>
      <c r="H286" s="201">
        <f>общ.калькуляция!J285</f>
        <v>619.69689473092626</v>
      </c>
      <c r="I286" s="201"/>
      <c r="J286" s="201"/>
      <c r="K286" s="201">
        <f>общ.калькуляция!M285</f>
        <v>1593.8676914554817</v>
      </c>
      <c r="L286" s="201"/>
      <c r="M286" s="201"/>
      <c r="N286" s="201">
        <f t="shared" si="7"/>
        <v>9563.2061487328901</v>
      </c>
    </row>
    <row r="287" spans="1:14" ht="13.5" customHeight="1">
      <c r="A287" s="36" t="s">
        <v>1214</v>
      </c>
      <c r="B287" s="12" t="s">
        <v>1164</v>
      </c>
      <c r="C287" s="307"/>
      <c r="D287" s="307"/>
      <c r="E287" s="201">
        <f>общ.калькуляция!H286</f>
        <v>4598.9945014130599</v>
      </c>
      <c r="F287" s="201"/>
      <c r="G287" s="201"/>
      <c r="H287" s="201">
        <f>общ.калькуляция!J286</f>
        <v>206.56563157697548</v>
      </c>
      <c r="I287" s="201"/>
      <c r="J287" s="201"/>
      <c r="K287" s="201">
        <f>общ.калькуляция!M286</f>
        <v>961.11202659800711</v>
      </c>
      <c r="L287" s="201"/>
      <c r="M287" s="201"/>
      <c r="N287" s="201">
        <f t="shared" si="7"/>
        <v>5766.6721595880426</v>
      </c>
    </row>
    <row r="288" spans="1:14" ht="13.5" customHeight="1">
      <c r="A288" s="36" t="s">
        <v>1215</v>
      </c>
      <c r="B288" s="12" t="s">
        <v>1216</v>
      </c>
      <c r="C288" s="307"/>
      <c r="D288" s="307"/>
      <c r="E288" s="201">
        <f>общ.калькуляция!H287</f>
        <v>5242.9291137884866</v>
      </c>
      <c r="F288" s="201"/>
      <c r="G288" s="201"/>
      <c r="H288" s="201">
        <f>общ.калькуляция!J287</f>
        <v>774.62111841365777</v>
      </c>
      <c r="I288" s="201"/>
      <c r="J288" s="201"/>
      <c r="K288" s="201">
        <f>общ.калькуляция!M287</f>
        <v>1203.5100464404288</v>
      </c>
      <c r="L288" s="201"/>
      <c r="M288" s="201"/>
      <c r="N288" s="201">
        <f t="shared" si="7"/>
        <v>7221.0602786425725</v>
      </c>
    </row>
    <row r="289" spans="1:14" ht="13.5" customHeight="1">
      <c r="A289" s="36" t="s">
        <v>1217</v>
      </c>
      <c r="B289" s="12" t="s">
        <v>1218</v>
      </c>
      <c r="C289" s="307"/>
      <c r="D289" s="307"/>
      <c r="E289" s="201">
        <f>общ.калькуляция!H288</f>
        <v>21404.550172244533</v>
      </c>
      <c r="F289" s="201"/>
      <c r="G289" s="201"/>
      <c r="H289" s="201">
        <f>общ.калькуляция!J288</f>
        <v>265.58438345611131</v>
      </c>
      <c r="I289" s="201"/>
      <c r="J289" s="201"/>
      <c r="K289" s="201">
        <f>общ.калькуляция!M288</f>
        <v>4334.0269111401294</v>
      </c>
      <c r="L289" s="201"/>
      <c r="M289" s="201"/>
      <c r="N289" s="201">
        <f t="shared" si="7"/>
        <v>26004.161466840775</v>
      </c>
    </row>
    <row r="290" spans="1:14" ht="13.5" customHeight="1">
      <c r="A290" s="36" t="s">
        <v>1219</v>
      </c>
      <c r="B290" s="12" t="s">
        <v>1220</v>
      </c>
      <c r="C290" s="307"/>
      <c r="D290" s="307"/>
      <c r="E290" s="201">
        <f>общ.калькуляция!H289</f>
        <v>21665.071649561207</v>
      </c>
      <c r="F290" s="201"/>
      <c r="G290" s="201"/>
      <c r="H290" s="201">
        <f>общ.калькуляция!J289</f>
        <v>56.336081339175124</v>
      </c>
      <c r="I290" s="201"/>
      <c r="J290" s="201"/>
      <c r="K290" s="201">
        <f>общ.калькуляция!M289</f>
        <v>4344.2815461800765</v>
      </c>
      <c r="L290" s="201"/>
      <c r="M290" s="201"/>
      <c r="N290" s="201">
        <f t="shared" si="7"/>
        <v>26065.689277080455</v>
      </c>
    </row>
    <row r="291" spans="1:14" ht="13.5" customHeight="1">
      <c r="A291" s="36" t="s">
        <v>1221</v>
      </c>
      <c r="B291" s="12" t="s">
        <v>1222</v>
      </c>
      <c r="C291" s="307"/>
      <c r="D291" s="307"/>
      <c r="E291" s="201">
        <f>общ.калькуляция!H290</f>
        <v>2723.0147553175666</v>
      </c>
      <c r="F291" s="201"/>
      <c r="G291" s="201"/>
      <c r="H291" s="201">
        <f>общ.калькуляция!J290</f>
        <v>239.42834569149426</v>
      </c>
      <c r="I291" s="201"/>
      <c r="J291" s="201"/>
      <c r="K291" s="201">
        <f>общ.калькуляция!M290</f>
        <v>592.48862020181218</v>
      </c>
      <c r="L291" s="201"/>
      <c r="M291" s="201"/>
      <c r="N291" s="201">
        <f t="shared" si="7"/>
        <v>3554.9317212108726</v>
      </c>
    </row>
    <row r="292" spans="1:14" ht="13.5" customHeight="1">
      <c r="A292" s="36" t="s">
        <v>1223</v>
      </c>
      <c r="B292" s="38" t="s">
        <v>1224</v>
      </c>
      <c r="C292" s="307"/>
      <c r="D292" s="307"/>
      <c r="E292" s="201">
        <f>общ.калькуляция!H291</f>
        <v>16885.541640934105</v>
      </c>
      <c r="F292" s="201"/>
      <c r="G292" s="201"/>
      <c r="H292" s="201">
        <f>общ.калькуляция!J291</f>
        <v>724.32104578939436</v>
      </c>
      <c r="I292" s="201"/>
      <c r="J292" s="201"/>
      <c r="K292" s="201">
        <f>общ.калькуляция!M291</f>
        <v>3521.9725373447</v>
      </c>
      <c r="L292" s="201"/>
      <c r="M292" s="201"/>
      <c r="N292" s="201">
        <f t="shared" si="7"/>
        <v>21131.8352240682</v>
      </c>
    </row>
    <row r="293" spans="1:14" ht="13.5" customHeight="1">
      <c r="A293" s="36" t="s">
        <v>1225</v>
      </c>
      <c r="B293" s="38" t="s">
        <v>1039</v>
      </c>
      <c r="C293" s="307"/>
      <c r="D293" s="307"/>
      <c r="E293" s="201">
        <f>общ.калькуляция!H292</f>
        <v>1008.8249293470177</v>
      </c>
      <c r="F293" s="201"/>
      <c r="G293" s="201"/>
      <c r="H293" s="201">
        <f>общ.калькуляция!J292</f>
        <v>217.29631373681832</v>
      </c>
      <c r="I293" s="201"/>
      <c r="J293" s="201"/>
      <c r="K293" s="201">
        <f>общ.калькуляция!M292</f>
        <v>245.2242486167672</v>
      </c>
      <c r="L293" s="201"/>
      <c r="M293" s="201"/>
      <c r="N293" s="201">
        <f t="shared" si="7"/>
        <v>1471.3454917006031</v>
      </c>
    </row>
    <row r="294" spans="1:14" ht="13.5" customHeight="1">
      <c r="A294" s="36" t="s">
        <v>1226</v>
      </c>
      <c r="B294" s="38" t="s">
        <v>1227</v>
      </c>
      <c r="C294" s="307"/>
      <c r="D294" s="307"/>
      <c r="E294" s="201">
        <f>общ.калькуляция!H293</f>
        <v>1008.8249293470177</v>
      </c>
      <c r="F294" s="201"/>
      <c r="G294" s="201"/>
      <c r="H294" s="201">
        <f>общ.калькуляция!J293</f>
        <v>217.29631373681832</v>
      </c>
      <c r="I294" s="201"/>
      <c r="J294" s="201"/>
      <c r="K294" s="201">
        <f>общ.калькуляция!M293</f>
        <v>245.2242486167672</v>
      </c>
      <c r="L294" s="201"/>
      <c r="M294" s="201"/>
      <c r="N294" s="201">
        <f t="shared" si="7"/>
        <v>1471.3454917006031</v>
      </c>
    </row>
    <row r="295" spans="1:14" ht="13.5" customHeight="1">
      <c r="A295" s="36" t="s">
        <v>1228</v>
      </c>
      <c r="B295" s="38" t="s">
        <v>1229</v>
      </c>
      <c r="C295" s="307"/>
      <c r="D295" s="307"/>
      <c r="E295" s="201">
        <f>общ.калькуляция!H294</f>
        <v>1008.8249293470177</v>
      </c>
      <c r="F295" s="201"/>
      <c r="G295" s="201"/>
      <c r="H295" s="201">
        <f>общ.калькуляция!J294</f>
        <v>217.29631373681832</v>
      </c>
      <c r="I295" s="201"/>
      <c r="J295" s="201"/>
      <c r="K295" s="201">
        <f>общ.калькуляция!M294</f>
        <v>245.2242486167672</v>
      </c>
      <c r="L295" s="201"/>
      <c r="M295" s="201"/>
      <c r="N295" s="201">
        <f t="shared" si="7"/>
        <v>1471.3454917006031</v>
      </c>
    </row>
    <row r="296" spans="1:14" ht="13.5" customHeight="1">
      <c r="A296" s="36" t="s">
        <v>1230</v>
      </c>
      <c r="B296" s="38" t="s">
        <v>1231</v>
      </c>
      <c r="C296" s="307"/>
      <c r="D296" s="307"/>
      <c r="E296" s="201">
        <f>общ.калькуляция!H295</f>
        <v>6474.7487542763647</v>
      </c>
      <c r="F296" s="201"/>
      <c r="G296" s="201"/>
      <c r="H296" s="201">
        <f>общ.калькуляция!J295</f>
        <v>394.35256937422588</v>
      </c>
      <c r="I296" s="201"/>
      <c r="J296" s="201"/>
      <c r="K296" s="201">
        <f>общ.калькуляция!M295</f>
        <v>1373.8202647301182</v>
      </c>
      <c r="L296" s="201"/>
      <c r="M296" s="201"/>
      <c r="N296" s="201">
        <f t="shared" si="7"/>
        <v>8242.9215883807083</v>
      </c>
    </row>
    <row r="297" spans="1:14" ht="13.5" customHeight="1">
      <c r="A297" s="43" t="s">
        <v>1232</v>
      </c>
      <c r="B297" s="41" t="s">
        <v>1233</v>
      </c>
      <c r="C297" s="316"/>
      <c r="D297" s="316"/>
      <c r="E297" s="200"/>
      <c r="F297" s="200"/>
      <c r="G297" s="200"/>
      <c r="H297" s="200"/>
      <c r="I297" s="200"/>
      <c r="J297" s="200"/>
      <c r="K297" s="200"/>
      <c r="L297" s="200"/>
      <c r="M297" s="200"/>
      <c r="N297" s="200"/>
    </row>
    <row r="298" spans="1:14" ht="13.5" customHeight="1">
      <c r="A298" s="36" t="s">
        <v>1234</v>
      </c>
      <c r="B298" s="12" t="s">
        <v>1037</v>
      </c>
      <c r="C298" s="307"/>
      <c r="D298" s="307"/>
      <c r="E298" s="201">
        <f>общ.калькуляция!H297</f>
        <v>679.51807228915663</v>
      </c>
      <c r="F298" s="201"/>
      <c r="G298" s="201"/>
      <c r="H298" s="201">
        <f>общ.калькуляция!J297</f>
        <v>144.86420915787889</v>
      </c>
      <c r="I298" s="201"/>
      <c r="J298" s="201"/>
      <c r="K298" s="201">
        <f>общ.калькуляция!M297</f>
        <v>164.87645628940712</v>
      </c>
      <c r="L298" s="201"/>
      <c r="M298" s="201"/>
      <c r="N298" s="201">
        <f t="shared" si="7"/>
        <v>989.25873773644264</v>
      </c>
    </row>
    <row r="299" spans="1:14" ht="13.5" customHeight="1">
      <c r="A299" s="36" t="s">
        <v>1235</v>
      </c>
      <c r="B299" s="12" t="s">
        <v>1236</v>
      </c>
      <c r="C299" s="307"/>
      <c r="D299" s="307"/>
      <c r="E299" s="201">
        <f>общ.калькуляция!H298</f>
        <v>872.7525063215827</v>
      </c>
      <c r="F299" s="201"/>
      <c r="G299" s="201"/>
      <c r="H299" s="201">
        <f>общ.калькуляция!J298</f>
        <v>144.86420915787889</v>
      </c>
      <c r="I299" s="201"/>
      <c r="J299" s="201"/>
      <c r="K299" s="201">
        <f>общ.калькуляция!M298</f>
        <v>203.52334309589233</v>
      </c>
      <c r="L299" s="201"/>
      <c r="M299" s="201"/>
      <c r="N299" s="201">
        <f t="shared" si="7"/>
        <v>1221.140058575354</v>
      </c>
    </row>
    <row r="300" spans="1:14" ht="13.5" customHeight="1">
      <c r="A300" s="36" t="s">
        <v>1237</v>
      </c>
      <c r="B300" s="12" t="s">
        <v>1196</v>
      </c>
      <c r="C300" s="307"/>
      <c r="D300" s="307"/>
      <c r="E300" s="201">
        <f>общ.калькуляция!H299</f>
        <v>1891.4718280529523</v>
      </c>
      <c r="F300" s="201"/>
      <c r="G300" s="201"/>
      <c r="H300" s="201">
        <f>общ.калькуляция!J299</f>
        <v>362.16052289469718</v>
      </c>
      <c r="I300" s="201"/>
      <c r="J300" s="201"/>
      <c r="K300" s="201">
        <f>общ.калькуляция!M299</f>
        <v>450.72647018952995</v>
      </c>
      <c r="L300" s="201"/>
      <c r="M300" s="201"/>
      <c r="N300" s="201">
        <f t="shared" si="7"/>
        <v>2704.3588211371798</v>
      </c>
    </row>
    <row r="301" spans="1:14" ht="13.5" customHeight="1">
      <c r="A301" s="36" t="s">
        <v>1238</v>
      </c>
      <c r="B301" s="12" t="s">
        <v>1198</v>
      </c>
      <c r="C301" s="307"/>
      <c r="D301" s="307"/>
      <c r="E301" s="201">
        <f>общ.калькуляция!H300</f>
        <v>2553.7494679458578</v>
      </c>
      <c r="F301" s="201"/>
      <c r="G301" s="201"/>
      <c r="H301" s="201">
        <f>общ.калькуляция!J300</f>
        <v>442.64063909351881</v>
      </c>
      <c r="I301" s="201"/>
      <c r="J301" s="201"/>
      <c r="K301" s="201">
        <f>общ.калькуляция!M300</f>
        <v>599.27802140787537</v>
      </c>
      <c r="L301" s="201"/>
      <c r="M301" s="201"/>
      <c r="N301" s="201">
        <f t="shared" si="7"/>
        <v>3595.668128447252</v>
      </c>
    </row>
    <row r="302" spans="1:14" ht="13.5" customHeight="1">
      <c r="A302" s="36" t="s">
        <v>1239</v>
      </c>
      <c r="B302" s="12" t="s">
        <v>1240</v>
      </c>
      <c r="C302" s="307"/>
      <c r="D302" s="307"/>
      <c r="E302" s="201">
        <f>общ.калькуляция!H301</f>
        <v>1865.8680957905697</v>
      </c>
      <c r="F302" s="201"/>
      <c r="G302" s="201"/>
      <c r="H302" s="201">
        <f>общ.калькуляция!J301</f>
        <v>42.92272863937152</v>
      </c>
      <c r="I302" s="201"/>
      <c r="J302" s="201"/>
      <c r="K302" s="201">
        <f>общ.калькуляция!M301</f>
        <v>381.75816488598826</v>
      </c>
      <c r="L302" s="201"/>
      <c r="M302" s="201"/>
      <c r="N302" s="201">
        <f t="shared" si="7"/>
        <v>2290.5489893159297</v>
      </c>
    </row>
    <row r="303" spans="1:14" ht="13.5" customHeight="1">
      <c r="A303" s="36" t="s">
        <v>1241</v>
      </c>
      <c r="B303" s="12" t="s">
        <v>1242</v>
      </c>
      <c r="C303" s="307"/>
      <c r="D303" s="307"/>
      <c r="E303" s="201">
        <f>общ.калькуляция!H302</f>
        <v>931.21783430016364</v>
      </c>
      <c r="F303" s="201"/>
      <c r="G303" s="201"/>
      <c r="H303" s="201">
        <f>общ.калькуляция!J302</f>
        <v>160.96023239764321</v>
      </c>
      <c r="I303" s="201"/>
      <c r="J303" s="201"/>
      <c r="K303" s="201">
        <f>общ.калькуляция!M302</f>
        <v>218.43561333956137</v>
      </c>
      <c r="L303" s="201"/>
      <c r="M303" s="201"/>
      <c r="N303" s="201">
        <f t="shared" si="7"/>
        <v>1310.6136800373681</v>
      </c>
    </row>
    <row r="304" spans="1:14" ht="13.5" customHeight="1">
      <c r="A304" s="36" t="s">
        <v>1243</v>
      </c>
      <c r="B304" s="12" t="s">
        <v>1134</v>
      </c>
      <c r="C304" s="307"/>
      <c r="D304" s="307"/>
      <c r="E304" s="201">
        <f>общ.калькуляция!H303</f>
        <v>2352.9673873270863</v>
      </c>
      <c r="F304" s="201"/>
      <c r="G304" s="201"/>
      <c r="H304" s="201">
        <f>общ.калькуляция!J303</f>
        <v>354.11251127481506</v>
      </c>
      <c r="I304" s="201"/>
      <c r="J304" s="201"/>
      <c r="K304" s="201">
        <f>общ.калькуляция!M303</f>
        <v>541.41597972038028</v>
      </c>
      <c r="L304" s="201"/>
      <c r="M304" s="201"/>
      <c r="N304" s="201">
        <f t="shared" si="7"/>
        <v>3248.4958783222814</v>
      </c>
    </row>
    <row r="305" spans="1:14" ht="13.5" customHeight="1">
      <c r="A305" s="36" t="s">
        <v>1244</v>
      </c>
      <c r="B305" s="12" t="s">
        <v>1136</v>
      </c>
      <c r="C305" s="307"/>
      <c r="D305" s="307"/>
      <c r="E305" s="201">
        <f>общ.калькуляция!H304</f>
        <v>3274.4136620556296</v>
      </c>
      <c r="F305" s="201"/>
      <c r="G305" s="201"/>
      <c r="H305" s="201">
        <f>общ.калькуляция!J304</f>
        <v>193.15227887717182</v>
      </c>
      <c r="I305" s="201"/>
      <c r="J305" s="201"/>
      <c r="K305" s="201">
        <f>общ.калькуляция!M304</f>
        <v>693.51318818656034</v>
      </c>
      <c r="L305" s="201"/>
      <c r="M305" s="201"/>
      <c r="N305" s="201">
        <f t="shared" si="7"/>
        <v>4161.0791291193618</v>
      </c>
    </row>
    <row r="306" spans="1:14" ht="13.5" customHeight="1">
      <c r="A306" s="36" t="s">
        <v>1245</v>
      </c>
      <c r="B306" s="12" t="s">
        <v>1246</v>
      </c>
      <c r="C306" s="307"/>
      <c r="D306" s="307"/>
      <c r="E306" s="201">
        <f>общ.калькуляция!H305</f>
        <v>1845.8695020824039</v>
      </c>
      <c r="F306" s="201"/>
      <c r="G306" s="201"/>
      <c r="H306" s="201">
        <f>общ.калькуляция!J305</f>
        <v>183.09226435231915</v>
      </c>
      <c r="I306" s="201"/>
      <c r="J306" s="201"/>
      <c r="K306" s="201">
        <f>общ.калькуляция!M305</f>
        <v>405.7923532869446</v>
      </c>
      <c r="L306" s="201"/>
      <c r="M306" s="201"/>
      <c r="N306" s="201">
        <f t="shared" si="7"/>
        <v>2434.7541197216674</v>
      </c>
    </row>
    <row r="307" spans="1:14" ht="13.5" customHeight="1">
      <c r="A307" s="36" t="s">
        <v>1247</v>
      </c>
      <c r="B307" s="12" t="s">
        <v>1248</v>
      </c>
      <c r="C307" s="307"/>
      <c r="D307" s="307"/>
      <c r="E307" s="201">
        <f>общ.калькуляция!H306</f>
        <v>1824.0311343001636</v>
      </c>
      <c r="F307" s="201"/>
      <c r="G307" s="201"/>
      <c r="H307" s="201">
        <f>общ.калькуляция!J306</f>
        <v>160.96023239764321</v>
      </c>
      <c r="I307" s="201"/>
      <c r="J307" s="201"/>
      <c r="K307" s="201">
        <f>общ.калькуляция!M306</f>
        <v>396.99827333956136</v>
      </c>
      <c r="L307" s="201"/>
      <c r="M307" s="201"/>
      <c r="N307" s="201">
        <f t="shared" si="7"/>
        <v>2381.9896400373682</v>
      </c>
    </row>
    <row r="308" spans="1:14" ht="13.5" customHeight="1">
      <c r="A308" s="36" t="s">
        <v>1249</v>
      </c>
      <c r="B308" s="12" t="s">
        <v>1045</v>
      </c>
      <c r="C308" s="307"/>
      <c r="D308" s="307"/>
      <c r="E308" s="201">
        <f>общ.калькуляция!H307</f>
        <v>1866.3919090882043</v>
      </c>
      <c r="F308" s="201"/>
      <c r="G308" s="201"/>
      <c r="H308" s="201">
        <f>общ.калькуляция!J307</f>
        <v>69.749434038978734</v>
      </c>
      <c r="I308" s="201"/>
      <c r="J308" s="201"/>
      <c r="K308" s="201">
        <f>общ.калькуляция!M307</f>
        <v>387.22826862543661</v>
      </c>
      <c r="L308" s="201"/>
      <c r="M308" s="201"/>
      <c r="N308" s="201">
        <f t="shared" si="7"/>
        <v>2323.3696117526197</v>
      </c>
    </row>
    <row r="309" spans="1:14" ht="13.5" customHeight="1">
      <c r="A309" s="36" t="s">
        <v>1250</v>
      </c>
      <c r="B309" s="12" t="s">
        <v>1251</v>
      </c>
      <c r="C309" s="307"/>
      <c r="D309" s="307"/>
      <c r="E309" s="201">
        <f>общ.калькуляция!H308</f>
        <v>6311.7379882604491</v>
      </c>
      <c r="F309" s="201"/>
      <c r="G309" s="201"/>
      <c r="H309" s="201">
        <f>общ.калькуляция!J308</f>
        <v>507.02473205257604</v>
      </c>
      <c r="I309" s="201"/>
      <c r="J309" s="201"/>
      <c r="K309" s="201">
        <f>общ.калькуляция!M308</f>
        <v>1363.752544062605</v>
      </c>
      <c r="L309" s="201"/>
      <c r="M309" s="201"/>
      <c r="N309" s="201">
        <f t="shared" si="7"/>
        <v>8182.5152643756301</v>
      </c>
    </row>
    <row r="310" spans="1:14" ht="13.5" customHeight="1">
      <c r="A310" s="36" t="s">
        <v>1252</v>
      </c>
      <c r="B310" s="12" t="s">
        <v>1253</v>
      </c>
      <c r="C310" s="307"/>
      <c r="D310" s="307"/>
      <c r="E310" s="201">
        <f>общ.калькуляция!H309</f>
        <v>6011.3187212925777</v>
      </c>
      <c r="F310" s="201"/>
      <c r="G310" s="201"/>
      <c r="H310" s="201">
        <f>общ.калькуляция!J309</f>
        <v>482.88069719292963</v>
      </c>
      <c r="I310" s="201"/>
      <c r="J310" s="201"/>
      <c r="K310" s="201">
        <f>общ.калькуляция!M309</f>
        <v>1298.8398836971016</v>
      </c>
      <c r="L310" s="201"/>
      <c r="M310" s="201"/>
      <c r="N310" s="201">
        <f t="shared" si="7"/>
        <v>7793.0393021826094</v>
      </c>
    </row>
    <row r="311" spans="1:14" ht="13.5" customHeight="1">
      <c r="A311" s="36" t="s">
        <v>1254</v>
      </c>
      <c r="B311" s="12" t="s">
        <v>1255</v>
      </c>
      <c r="C311" s="307"/>
      <c r="D311" s="307"/>
      <c r="E311" s="201">
        <f>общ.калькуляция!H310</f>
        <v>6211.9475221627254</v>
      </c>
      <c r="F311" s="201"/>
      <c r="G311" s="201"/>
      <c r="H311" s="201">
        <f>общ.калькуляция!J310</f>
        <v>262.90171291615059</v>
      </c>
      <c r="I311" s="201"/>
      <c r="J311" s="201"/>
      <c r="K311" s="201">
        <f>общ.калькуляция!M310</f>
        <v>1294.9698470157753</v>
      </c>
      <c r="L311" s="201"/>
      <c r="M311" s="201"/>
      <c r="N311" s="201">
        <f t="shared" si="7"/>
        <v>7769.8190820946511</v>
      </c>
    </row>
    <row r="312" spans="1:14" ht="13.5" customHeight="1">
      <c r="A312" s="36" t="s">
        <v>1256</v>
      </c>
      <c r="B312" s="12" t="s">
        <v>1257</v>
      </c>
      <c r="C312" s="307"/>
      <c r="D312" s="307"/>
      <c r="E312" s="201">
        <f>общ.калькуляция!H311</f>
        <v>6488.0427162724973</v>
      </c>
      <c r="F312" s="201"/>
      <c r="G312" s="201"/>
      <c r="H312" s="201">
        <f>общ.калькуляция!J311</f>
        <v>262.90171291615059</v>
      </c>
      <c r="I312" s="201"/>
      <c r="J312" s="201"/>
      <c r="K312" s="201">
        <f>общ.калькуляция!M311</f>
        <v>1350.1888858377297</v>
      </c>
      <c r="L312" s="201"/>
      <c r="M312" s="201"/>
      <c r="N312" s="201">
        <f t="shared" si="7"/>
        <v>8101.1333150263772</v>
      </c>
    </row>
    <row r="313" spans="1:14" ht="13.5" customHeight="1">
      <c r="A313" s="36" t="s">
        <v>1258</v>
      </c>
      <c r="B313" s="12" t="s">
        <v>1259</v>
      </c>
      <c r="C313" s="307"/>
      <c r="D313" s="307"/>
      <c r="E313" s="201">
        <f>общ.калькуляция!H312</f>
        <v>17186.520494232336</v>
      </c>
      <c r="F313" s="201"/>
      <c r="G313" s="201"/>
      <c r="H313" s="201">
        <f>общ.калькуляция!J312</f>
        <v>244.12301913642551</v>
      </c>
      <c r="I313" s="201"/>
      <c r="J313" s="201"/>
      <c r="K313" s="201">
        <f>общ.калькуляция!M312</f>
        <v>3486.1287026737527</v>
      </c>
      <c r="L313" s="201"/>
      <c r="M313" s="201"/>
      <c r="N313" s="201">
        <f t="shared" si="7"/>
        <v>20916.772216042515</v>
      </c>
    </row>
    <row r="314" spans="1:14" ht="13.5" customHeight="1">
      <c r="A314" s="36" t="s">
        <v>1260</v>
      </c>
      <c r="B314" s="12" t="s">
        <v>1261</v>
      </c>
      <c r="C314" s="307"/>
      <c r="D314" s="307"/>
      <c r="E314" s="201">
        <f>общ.калькуляция!H313</f>
        <v>24353.243790007436</v>
      </c>
      <c r="F314" s="201"/>
      <c r="G314" s="201"/>
      <c r="H314" s="201">
        <f>общ.калькуляция!J313</f>
        <v>262.90171291615059</v>
      </c>
      <c r="I314" s="201"/>
      <c r="J314" s="201"/>
      <c r="K314" s="201">
        <f>общ.калькуляция!M313</f>
        <v>4923.2291005847183</v>
      </c>
      <c r="L314" s="201"/>
      <c r="M314" s="201"/>
      <c r="N314" s="201">
        <f t="shared" si="7"/>
        <v>29539.374603508306</v>
      </c>
    </row>
    <row r="315" spans="1:14" ht="13.5" customHeight="1">
      <c r="A315" s="36" t="s">
        <v>1262</v>
      </c>
      <c r="B315" s="12" t="s">
        <v>1263</v>
      </c>
      <c r="C315" s="307"/>
      <c r="D315" s="307"/>
      <c r="E315" s="201">
        <f>общ.калькуляция!H314</f>
        <v>20686.812987208101</v>
      </c>
      <c r="F315" s="201"/>
      <c r="G315" s="201"/>
      <c r="H315" s="201">
        <f>общ.калькуляция!J314</f>
        <v>478.85669138298852</v>
      </c>
      <c r="I315" s="201"/>
      <c r="J315" s="201"/>
      <c r="K315" s="201">
        <f>общ.калькуляция!M314</f>
        <v>4233.1339357182178</v>
      </c>
      <c r="L315" s="201"/>
      <c r="M315" s="201"/>
      <c r="N315" s="201">
        <f t="shared" si="7"/>
        <v>25398.803614309309</v>
      </c>
    </row>
    <row r="316" spans="1:14" ht="13.5" customHeight="1">
      <c r="A316" s="36" t="s">
        <v>1264</v>
      </c>
      <c r="B316" s="12" t="s">
        <v>1265</v>
      </c>
      <c r="C316" s="307"/>
      <c r="D316" s="307"/>
      <c r="E316" s="201">
        <f>общ.калькуляция!H315</f>
        <v>18281.345573553474</v>
      </c>
      <c r="F316" s="201"/>
      <c r="G316" s="201"/>
      <c r="H316" s="201">
        <f>общ.калькуляция!J315</f>
        <v>280.33907142589527</v>
      </c>
      <c r="I316" s="201"/>
      <c r="J316" s="201"/>
      <c r="K316" s="201">
        <f>общ.калькуляция!M315</f>
        <v>3712.3369289958741</v>
      </c>
      <c r="L316" s="201"/>
      <c r="M316" s="201"/>
      <c r="N316" s="201">
        <f t="shared" si="7"/>
        <v>22274.021573975246</v>
      </c>
    </row>
    <row r="317" spans="1:14" ht="13.5" customHeight="1">
      <c r="A317" s="36" t="s">
        <v>1266</v>
      </c>
      <c r="B317" s="12" t="s">
        <v>1267</v>
      </c>
      <c r="C317" s="307"/>
      <c r="D317" s="307"/>
      <c r="E317" s="201">
        <f>общ.калькуляция!H316</f>
        <v>16942.704226684516</v>
      </c>
      <c r="F317" s="201"/>
      <c r="G317" s="201"/>
      <c r="H317" s="201">
        <f>общ.калькуляция!J316</f>
        <v>344.05249674996236</v>
      </c>
      <c r="I317" s="201"/>
      <c r="J317" s="201"/>
      <c r="K317" s="201">
        <f>общ.калькуляция!M316</f>
        <v>3457.351344686896</v>
      </c>
      <c r="L317" s="201"/>
      <c r="M317" s="201"/>
      <c r="N317" s="201">
        <f t="shared" si="7"/>
        <v>20744.108068121375</v>
      </c>
    </row>
    <row r="318" spans="1:14" ht="13.5" customHeight="1">
      <c r="A318" s="36" t="s">
        <v>1268</v>
      </c>
      <c r="B318" s="38" t="s">
        <v>1269</v>
      </c>
      <c r="C318" s="307"/>
      <c r="D318" s="307"/>
      <c r="E318" s="201">
        <f>общ.калькуляция!H317</f>
        <v>701.44094898110961</v>
      </c>
      <c r="F318" s="201"/>
      <c r="G318" s="201"/>
      <c r="H318" s="201">
        <f>общ.калькуляция!J317</f>
        <v>150.22955023780031</v>
      </c>
      <c r="I318" s="201"/>
      <c r="J318" s="201"/>
      <c r="K318" s="201">
        <f>общ.калькуляция!M317</f>
        <v>170.33409984378201</v>
      </c>
      <c r="L318" s="201"/>
      <c r="M318" s="201"/>
      <c r="N318" s="201">
        <f t="shared" ref="N318:N374" si="8">E318+H318+K318</f>
        <v>1022.004599062692</v>
      </c>
    </row>
    <row r="319" spans="1:14" ht="13.5" customHeight="1">
      <c r="A319" s="36" t="s">
        <v>1270</v>
      </c>
      <c r="B319" s="38" t="s">
        <v>1271</v>
      </c>
      <c r="C319" s="307"/>
      <c r="D319" s="307"/>
      <c r="E319" s="201">
        <f>общ.калькуляция!H318</f>
        <v>1703.4608061877141</v>
      </c>
      <c r="F319" s="201"/>
      <c r="G319" s="201"/>
      <c r="H319" s="201">
        <f>общ.калькуляция!J318</f>
        <v>322.67161254647544</v>
      </c>
      <c r="I319" s="201"/>
      <c r="J319" s="201"/>
      <c r="K319" s="201">
        <f>общ.калькуляция!M318</f>
        <v>405.22648374683791</v>
      </c>
      <c r="L319" s="201"/>
      <c r="M319" s="201"/>
      <c r="N319" s="201">
        <f t="shared" si="8"/>
        <v>2431.3589024810276</v>
      </c>
    </row>
    <row r="320" spans="1:14" ht="13.5" customHeight="1">
      <c r="A320" s="36" t="s">
        <v>1272</v>
      </c>
      <c r="B320" s="38" t="s">
        <v>1273</v>
      </c>
      <c r="C320" s="307"/>
      <c r="D320" s="307"/>
      <c r="E320" s="201">
        <f>общ.калькуляция!H319</f>
        <v>30045.518383162278</v>
      </c>
      <c r="F320" s="201"/>
      <c r="G320" s="201"/>
      <c r="H320" s="201">
        <f>общ.калькуляция!J319</f>
        <v>564.67532195633191</v>
      </c>
      <c r="I320" s="201"/>
      <c r="J320" s="201"/>
      <c r="K320" s="201">
        <f>общ.калькуляция!M319</f>
        <v>6122.0387410237227</v>
      </c>
      <c r="L320" s="201"/>
      <c r="M320" s="201"/>
      <c r="N320" s="201">
        <f t="shared" si="8"/>
        <v>36732.232446142334</v>
      </c>
    </row>
    <row r="321" spans="1:14" ht="13.5" customHeight="1">
      <c r="A321" s="36" t="s">
        <v>1274</v>
      </c>
      <c r="B321" s="38" t="s">
        <v>1275</v>
      </c>
      <c r="C321" s="307"/>
      <c r="D321" s="307"/>
      <c r="E321" s="201">
        <f>общ.калькуляция!H320</f>
        <v>30736.472999405029</v>
      </c>
      <c r="F321" s="201"/>
      <c r="G321" s="201"/>
      <c r="H321" s="201">
        <f>общ.калькуляция!J320</f>
        <v>171.02024692249589</v>
      </c>
      <c r="I321" s="201"/>
      <c r="J321" s="201"/>
      <c r="K321" s="201">
        <f>общ.калькуляция!M320</f>
        <v>6181.4986492655053</v>
      </c>
      <c r="L321" s="201"/>
      <c r="M321" s="201"/>
      <c r="N321" s="201">
        <f t="shared" si="8"/>
        <v>37088.991895593033</v>
      </c>
    </row>
    <row r="322" spans="1:14" ht="13.5" customHeight="1">
      <c r="A322" s="36" t="s">
        <v>1276</v>
      </c>
      <c r="B322" s="38" t="s">
        <v>1277</v>
      </c>
      <c r="C322" s="307"/>
      <c r="D322" s="307"/>
      <c r="E322" s="201">
        <f>общ.калькуляция!H321</f>
        <v>2272.6125063215823</v>
      </c>
      <c r="F322" s="201"/>
      <c r="G322" s="201"/>
      <c r="H322" s="201">
        <f>общ.калькуляция!J321</f>
        <v>144.86420915787889</v>
      </c>
      <c r="I322" s="201"/>
      <c r="J322" s="201"/>
      <c r="K322" s="201">
        <f>общ.калькуляция!M321</f>
        <v>483.49534309589228</v>
      </c>
      <c r="L322" s="201"/>
      <c r="M322" s="201"/>
      <c r="N322" s="201">
        <f t="shared" si="8"/>
        <v>2900.9720585753535</v>
      </c>
    </row>
    <row r="323" spans="1:14" ht="13.5" customHeight="1">
      <c r="A323" s="36" t="s">
        <v>1278</v>
      </c>
      <c r="B323" s="38" t="s">
        <v>1279</v>
      </c>
      <c r="C323" s="307"/>
      <c r="D323" s="307"/>
      <c r="E323" s="201">
        <f>общ.калькуляция!H322</f>
        <v>626.05451435371117</v>
      </c>
      <c r="F323" s="201"/>
      <c r="G323" s="201"/>
      <c r="H323" s="201">
        <f>общ.калькуляция!J322</f>
        <v>120.72017429823239</v>
      </c>
      <c r="I323" s="201"/>
      <c r="J323" s="201"/>
      <c r="K323" s="201">
        <f>общ.калькуляция!M322</f>
        <v>149.35493773038871</v>
      </c>
      <c r="L323" s="201"/>
      <c r="M323" s="201"/>
      <c r="N323" s="201">
        <f t="shared" si="8"/>
        <v>896.12962638233216</v>
      </c>
    </row>
    <row r="324" spans="1:14" ht="13.5" customHeight="1">
      <c r="A324" s="36" t="s">
        <v>1280</v>
      </c>
      <c r="B324" s="38" t="s">
        <v>1281</v>
      </c>
      <c r="C324" s="307"/>
      <c r="D324" s="307"/>
      <c r="E324" s="201">
        <f>общ.калькуляция!H323</f>
        <v>713.88517031087315</v>
      </c>
      <c r="F324" s="201"/>
      <c r="G324" s="201"/>
      <c r="H324" s="201">
        <f>общ.калькуляция!J323</f>
        <v>152.91222077776106</v>
      </c>
      <c r="I324" s="201"/>
      <c r="J324" s="201"/>
      <c r="K324" s="201">
        <f>общ.калькуляция!M323</f>
        <v>173.35947821772686</v>
      </c>
      <c r="L324" s="201"/>
      <c r="M324" s="201"/>
      <c r="N324" s="201">
        <f t="shared" si="8"/>
        <v>1040.1568693063609</v>
      </c>
    </row>
    <row r="325" spans="1:14" ht="13.5" customHeight="1">
      <c r="A325" s="36" t="s">
        <v>1282</v>
      </c>
      <c r="B325" s="38" t="s">
        <v>1283</v>
      </c>
      <c r="C325" s="307"/>
      <c r="D325" s="307"/>
      <c r="E325" s="201">
        <f>общ.калькуляция!H324</f>
        <v>20859.373300609848</v>
      </c>
      <c r="F325" s="201"/>
      <c r="G325" s="201"/>
      <c r="H325" s="201">
        <f>общ.калькуляция!J324</f>
        <v>136.81619753799674</v>
      </c>
      <c r="I325" s="201"/>
      <c r="J325" s="201"/>
      <c r="K325" s="201">
        <f>общ.калькуляция!M324</f>
        <v>4199.2378996295693</v>
      </c>
      <c r="L325" s="201"/>
      <c r="M325" s="201"/>
      <c r="N325" s="201">
        <f t="shared" si="8"/>
        <v>25195.427397777414</v>
      </c>
    </row>
    <row r="326" spans="1:14" ht="13.5" customHeight="1">
      <c r="A326" s="36" t="s">
        <v>1284</v>
      </c>
      <c r="B326" s="38" t="s">
        <v>1285</v>
      </c>
      <c r="C326" s="307"/>
      <c r="D326" s="307"/>
      <c r="E326" s="201">
        <f>общ.калькуляция!H325</f>
        <v>5150.9582998661308</v>
      </c>
      <c r="F326" s="201"/>
      <c r="G326" s="201"/>
      <c r="H326" s="201">
        <f>общ.калькуляция!J325</f>
        <v>410.44859261399012</v>
      </c>
      <c r="I326" s="201"/>
      <c r="J326" s="201"/>
      <c r="K326" s="201">
        <f>общ.калькуляция!M325</f>
        <v>1112.2813784960242</v>
      </c>
      <c r="L326" s="201"/>
      <c r="M326" s="201"/>
      <c r="N326" s="201">
        <f t="shared" si="8"/>
        <v>6673.6882709761458</v>
      </c>
    </row>
    <row r="327" spans="1:14" ht="13.5" customHeight="1">
      <c r="A327" s="36" t="s">
        <v>1286</v>
      </c>
      <c r="B327" s="38" t="s">
        <v>1287</v>
      </c>
      <c r="C327" s="307"/>
      <c r="D327" s="307"/>
      <c r="E327" s="201">
        <f>общ.калькуляция!H326</f>
        <v>1889.6479994050273</v>
      </c>
      <c r="F327" s="201"/>
      <c r="G327" s="201"/>
      <c r="H327" s="201">
        <f>общ.калькуляция!J326</f>
        <v>332.65114695512926</v>
      </c>
      <c r="I327" s="201"/>
      <c r="J327" s="201"/>
      <c r="K327" s="201">
        <f>общ.калькуляция!M326</f>
        <v>444.45982927203136</v>
      </c>
      <c r="L327" s="201"/>
      <c r="M327" s="201"/>
      <c r="N327" s="201">
        <f t="shared" si="8"/>
        <v>2666.7589756321877</v>
      </c>
    </row>
    <row r="328" spans="1:14" ht="13.5" customHeight="1">
      <c r="A328" s="43" t="s">
        <v>1288</v>
      </c>
      <c r="B328" s="41" t="s">
        <v>1289</v>
      </c>
      <c r="C328" s="316"/>
      <c r="D328" s="316"/>
      <c r="E328" s="200"/>
      <c r="F328" s="200"/>
      <c r="G328" s="200"/>
      <c r="H328" s="200"/>
      <c r="I328" s="200"/>
      <c r="J328" s="200"/>
      <c r="K328" s="200"/>
      <c r="L328" s="200"/>
      <c r="M328" s="200"/>
      <c r="N328" s="200"/>
    </row>
    <row r="329" spans="1:14" ht="13.5" customHeight="1">
      <c r="A329" s="36" t="s">
        <v>1290</v>
      </c>
      <c r="B329" s="12" t="s">
        <v>1037</v>
      </c>
      <c r="C329" s="307"/>
      <c r="D329" s="307"/>
      <c r="E329" s="201">
        <f>общ.калькуляция!H328</f>
        <v>679.51807228915663</v>
      </c>
      <c r="F329" s="201"/>
      <c r="G329" s="201"/>
      <c r="H329" s="201">
        <f>общ.калькуляция!J328</f>
        <v>144.86420915787889</v>
      </c>
      <c r="I329" s="201"/>
      <c r="J329" s="201"/>
      <c r="K329" s="201">
        <f>общ.калькуляция!M328</f>
        <v>164.87645628940712</v>
      </c>
      <c r="L329" s="201"/>
      <c r="M329" s="201"/>
      <c r="N329" s="201">
        <f t="shared" si="8"/>
        <v>989.25873773644264</v>
      </c>
    </row>
    <row r="330" spans="1:14" ht="13.5" customHeight="1">
      <c r="A330" s="36" t="s">
        <v>1291</v>
      </c>
      <c r="B330" s="12" t="s">
        <v>1196</v>
      </c>
      <c r="C330" s="307"/>
      <c r="D330" s="307"/>
      <c r="E330" s="201">
        <f>общ.калькуляция!H329</f>
        <v>2115.9351479994052</v>
      </c>
      <c r="F330" s="201"/>
      <c r="G330" s="201"/>
      <c r="H330" s="201">
        <f>общ.калькуляция!J329</f>
        <v>402.400580994108</v>
      </c>
      <c r="I330" s="201"/>
      <c r="J330" s="201"/>
      <c r="K330" s="201">
        <f>общ.калькуляция!M329</f>
        <v>503.66714579870268</v>
      </c>
      <c r="L330" s="201"/>
      <c r="M330" s="201"/>
      <c r="N330" s="201">
        <f t="shared" si="8"/>
        <v>3022.0028747922161</v>
      </c>
    </row>
    <row r="331" spans="1:14" ht="13.5" customHeight="1">
      <c r="A331" s="36" t="s">
        <v>1292</v>
      </c>
      <c r="B331" s="12" t="s">
        <v>1198</v>
      </c>
      <c r="C331" s="307"/>
      <c r="D331" s="307"/>
      <c r="E331" s="201">
        <f>общ.калькуляция!H330</f>
        <v>2548.3110475977987</v>
      </c>
      <c r="F331" s="201"/>
      <c r="G331" s="201"/>
      <c r="H331" s="201">
        <f>общ.калькуляция!J330</f>
        <v>442.64063909351881</v>
      </c>
      <c r="I331" s="201"/>
      <c r="J331" s="201"/>
      <c r="K331" s="201">
        <f>общ.калькуляция!M330</f>
        <v>598.19033733826359</v>
      </c>
      <c r="L331" s="201"/>
      <c r="M331" s="201"/>
      <c r="N331" s="201">
        <f t="shared" si="8"/>
        <v>3589.1420240295811</v>
      </c>
    </row>
    <row r="332" spans="1:14" ht="13.5" customHeight="1">
      <c r="A332" s="36" t="s">
        <v>1293</v>
      </c>
      <c r="B332" s="12" t="s">
        <v>1294</v>
      </c>
      <c r="C332" s="307"/>
      <c r="D332" s="307"/>
      <c r="E332" s="201">
        <f>общ.калькуляция!H331</f>
        <v>1697.3195969061428</v>
      </c>
      <c r="F332" s="201"/>
      <c r="G332" s="201"/>
      <c r="H332" s="201">
        <f>общ.калькуляция!J331</f>
        <v>206.56563157697545</v>
      </c>
      <c r="I332" s="201"/>
      <c r="J332" s="201"/>
      <c r="K332" s="201">
        <f>общ.калькуляция!M331</f>
        <v>380.77704569662365</v>
      </c>
      <c r="L332" s="201"/>
      <c r="M332" s="201"/>
      <c r="N332" s="201">
        <f t="shared" si="8"/>
        <v>2284.6622741797419</v>
      </c>
    </row>
    <row r="333" spans="1:14" ht="13.5" customHeight="1">
      <c r="A333" s="36" t="s">
        <v>1295</v>
      </c>
      <c r="B333" s="12" t="s">
        <v>1134</v>
      </c>
      <c r="C333" s="307"/>
      <c r="D333" s="307"/>
      <c r="E333" s="201">
        <f>общ.калькуляция!H332</f>
        <v>2161.3182284694335</v>
      </c>
      <c r="F333" s="201"/>
      <c r="G333" s="201"/>
      <c r="H333" s="201">
        <f>общ.калькуляция!J332</f>
        <v>236.07500751654337</v>
      </c>
      <c r="I333" s="201"/>
      <c r="J333" s="201"/>
      <c r="K333" s="201">
        <f>общ.калькуляция!M332</f>
        <v>479.47864719719541</v>
      </c>
      <c r="L333" s="201"/>
      <c r="M333" s="201"/>
      <c r="N333" s="201">
        <f t="shared" si="8"/>
        <v>2876.871883183172</v>
      </c>
    </row>
    <row r="334" spans="1:14" ht="13.5" customHeight="1">
      <c r="A334" s="36" t="s">
        <v>1296</v>
      </c>
      <c r="B334" s="12" t="s">
        <v>1136</v>
      </c>
      <c r="C334" s="307"/>
      <c r="D334" s="307"/>
      <c r="E334" s="201">
        <f>общ.калькуляция!H333</f>
        <v>2958.7577829837874</v>
      </c>
      <c r="F334" s="201"/>
      <c r="G334" s="201"/>
      <c r="H334" s="201">
        <f>общ.калькуляция!J333</f>
        <v>236.07500751654337</v>
      </c>
      <c r="I334" s="201"/>
      <c r="J334" s="201"/>
      <c r="K334" s="201">
        <f>общ.калькуляция!M333</f>
        <v>638.96655810006621</v>
      </c>
      <c r="L334" s="201"/>
      <c r="M334" s="201"/>
      <c r="N334" s="201">
        <f t="shared" si="8"/>
        <v>3833.799348600397</v>
      </c>
    </row>
    <row r="335" spans="1:14" ht="13.5" customHeight="1">
      <c r="A335" s="36" t="s">
        <v>1297</v>
      </c>
      <c r="B335" s="12" t="s">
        <v>1298</v>
      </c>
      <c r="C335" s="307"/>
      <c r="D335" s="307"/>
      <c r="E335" s="201">
        <f>общ.калькуляция!H334</f>
        <v>1571.1859437751002</v>
      </c>
      <c r="F335" s="201"/>
      <c r="G335" s="201"/>
      <c r="H335" s="201">
        <f>общ.калькуляция!J334</f>
        <v>249.48836021634693</v>
      </c>
      <c r="I335" s="201"/>
      <c r="J335" s="201"/>
      <c r="K335" s="201">
        <f>общ.калькуляция!M334</f>
        <v>364.13486079828948</v>
      </c>
      <c r="L335" s="201"/>
      <c r="M335" s="201"/>
      <c r="N335" s="201">
        <f t="shared" si="8"/>
        <v>2184.8091647897368</v>
      </c>
    </row>
    <row r="336" spans="1:14" ht="13.5" customHeight="1">
      <c r="A336" s="36" t="s">
        <v>1299</v>
      </c>
      <c r="B336" s="12" t="s">
        <v>1300</v>
      </c>
      <c r="C336" s="307"/>
      <c r="D336" s="307"/>
      <c r="E336" s="201">
        <f>общ.калькуляция!H335</f>
        <v>1002.6070702141901</v>
      </c>
      <c r="F336" s="201"/>
      <c r="G336" s="201"/>
      <c r="H336" s="201">
        <f>общ.калькуляция!J335</f>
        <v>201.200290497054</v>
      </c>
      <c r="I336" s="201"/>
      <c r="J336" s="201"/>
      <c r="K336" s="201">
        <f>общ.калькуляция!M335</f>
        <v>240.76147214224886</v>
      </c>
      <c r="L336" s="201"/>
      <c r="M336" s="201"/>
      <c r="N336" s="201">
        <f t="shared" si="8"/>
        <v>1444.5688328534929</v>
      </c>
    </row>
    <row r="337" spans="1:14" ht="13.5" customHeight="1">
      <c r="A337" s="36" t="s">
        <v>1301</v>
      </c>
      <c r="B337" s="12" t="s">
        <v>1302</v>
      </c>
      <c r="C337" s="307"/>
      <c r="D337" s="307"/>
      <c r="E337" s="201">
        <f>общ.калькуляция!H336</f>
        <v>2549.0186617655813</v>
      </c>
      <c r="F337" s="201"/>
      <c r="G337" s="201"/>
      <c r="H337" s="201">
        <f>общ.калькуляция!J336</f>
        <v>305.82444155552213</v>
      </c>
      <c r="I337" s="201"/>
      <c r="J337" s="201"/>
      <c r="K337" s="201">
        <f>общ.калькуляция!M336</f>
        <v>570.96862066422079</v>
      </c>
      <c r="L337" s="201"/>
      <c r="M337" s="201"/>
      <c r="N337" s="201">
        <f t="shared" si="8"/>
        <v>3425.8117239853245</v>
      </c>
    </row>
    <row r="338" spans="1:14" ht="13.5" customHeight="1">
      <c r="A338" s="36" t="s">
        <v>1303</v>
      </c>
      <c r="B338" s="12" t="s">
        <v>1304</v>
      </c>
      <c r="C338" s="307"/>
      <c r="D338" s="307"/>
      <c r="E338" s="201">
        <f>общ.калькуляция!H337</f>
        <v>2140.2954218354903</v>
      </c>
      <c r="F338" s="201"/>
      <c r="G338" s="201"/>
      <c r="H338" s="201">
        <f>общ.калькуляция!J337</f>
        <v>241.44034859646482</v>
      </c>
      <c r="I338" s="201"/>
      <c r="J338" s="201"/>
      <c r="K338" s="201">
        <f>общ.калькуляция!M337</f>
        <v>476.34715408639107</v>
      </c>
      <c r="L338" s="201"/>
      <c r="M338" s="201"/>
      <c r="N338" s="201">
        <f t="shared" si="8"/>
        <v>2858.0829245183463</v>
      </c>
    </row>
    <row r="339" spans="1:14" ht="13.5" customHeight="1">
      <c r="A339" s="36" t="s">
        <v>1305</v>
      </c>
      <c r="B339" s="12" t="s">
        <v>1306</v>
      </c>
      <c r="C339" s="307"/>
      <c r="D339" s="307"/>
      <c r="E339" s="201">
        <f>общ.калькуляция!H338</f>
        <v>1861.3637982894541</v>
      </c>
      <c r="F339" s="201"/>
      <c r="G339" s="201"/>
      <c r="H339" s="201">
        <f>общ.калькуляция!J338</f>
        <v>169.00824401752536</v>
      </c>
      <c r="I339" s="201"/>
      <c r="J339" s="201"/>
      <c r="K339" s="201">
        <f>общ.калькуляция!M338</f>
        <v>406.07440846139593</v>
      </c>
      <c r="L339" s="201"/>
      <c r="M339" s="201"/>
      <c r="N339" s="201">
        <f t="shared" si="8"/>
        <v>2436.4464507683751</v>
      </c>
    </row>
    <row r="340" spans="1:14" ht="13.5" customHeight="1">
      <c r="A340" s="36" t="s">
        <v>1307</v>
      </c>
      <c r="B340" s="12" t="s">
        <v>1308</v>
      </c>
      <c r="C340" s="307"/>
      <c r="D340" s="307"/>
      <c r="E340" s="201">
        <f>общ.калькуляция!H339</f>
        <v>1998.4178744608059</v>
      </c>
      <c r="F340" s="201"/>
      <c r="G340" s="201"/>
      <c r="H340" s="201">
        <f>общ.калькуляция!J339</f>
        <v>301.80043574558096</v>
      </c>
      <c r="I340" s="201"/>
      <c r="J340" s="201"/>
      <c r="K340" s="201">
        <f>общ.калькуляция!M339</f>
        <v>460.0436620412774</v>
      </c>
      <c r="L340" s="201"/>
      <c r="M340" s="201"/>
      <c r="N340" s="201">
        <f t="shared" si="8"/>
        <v>2760.2619722476643</v>
      </c>
    </row>
    <row r="341" spans="1:14" ht="13.5" customHeight="1">
      <c r="A341" s="36" t="s">
        <v>1309</v>
      </c>
      <c r="B341" s="12" t="s">
        <v>1310</v>
      </c>
      <c r="C341" s="307"/>
      <c r="D341" s="307"/>
      <c r="E341" s="201">
        <f>общ.калькуляция!H340</f>
        <v>3363.877158396549</v>
      </c>
      <c r="F341" s="201"/>
      <c r="G341" s="201"/>
      <c r="H341" s="201">
        <f>общ.калькуляция!J340</f>
        <v>88.528127818703766</v>
      </c>
      <c r="I341" s="201"/>
      <c r="J341" s="201"/>
      <c r="K341" s="201">
        <f>общ.калькуляция!M340</f>
        <v>690.4810572430506</v>
      </c>
      <c r="L341" s="201"/>
      <c r="M341" s="201"/>
      <c r="N341" s="201">
        <f t="shared" si="8"/>
        <v>4142.8863434583036</v>
      </c>
    </row>
    <row r="342" spans="1:14" ht="13.5" customHeight="1">
      <c r="A342" s="36" t="s">
        <v>1311</v>
      </c>
      <c r="B342" s="12" t="s">
        <v>1312</v>
      </c>
      <c r="C342" s="307"/>
      <c r="D342" s="307"/>
      <c r="E342" s="201">
        <f>общ.калькуляция!H341</f>
        <v>1829.7922732485497</v>
      </c>
      <c r="F342" s="201"/>
      <c r="G342" s="201"/>
      <c r="H342" s="201">
        <f>общ.калькуляция!J341</f>
        <v>64.384092959057284</v>
      </c>
      <c r="I342" s="201"/>
      <c r="J342" s="201"/>
      <c r="K342" s="201">
        <f>общ.калькуляция!M341</f>
        <v>378.83527324152141</v>
      </c>
      <c r="L342" s="201"/>
      <c r="M342" s="201"/>
      <c r="N342" s="201">
        <f t="shared" si="8"/>
        <v>2273.0116394491283</v>
      </c>
    </row>
    <row r="343" spans="1:14" ht="13.5" customHeight="1">
      <c r="A343" s="36" t="s">
        <v>1313</v>
      </c>
      <c r="B343" s="12" t="s">
        <v>1253</v>
      </c>
      <c r="C343" s="307"/>
      <c r="D343" s="307"/>
      <c r="E343" s="201">
        <f>общ.калькуляция!H342</f>
        <v>6357.8909712925779</v>
      </c>
      <c r="F343" s="201"/>
      <c r="G343" s="201"/>
      <c r="H343" s="201">
        <f>общ.калькуляция!J342</f>
        <v>482.88069719292957</v>
      </c>
      <c r="I343" s="201"/>
      <c r="J343" s="201"/>
      <c r="K343" s="201">
        <f>общ.калькуляция!M342</f>
        <v>1368.1543336971017</v>
      </c>
      <c r="L343" s="201"/>
      <c r="M343" s="201"/>
      <c r="N343" s="201">
        <f t="shared" si="8"/>
        <v>8208.9260021826085</v>
      </c>
    </row>
    <row r="344" spans="1:14" ht="13.5" customHeight="1">
      <c r="A344" s="36" t="s">
        <v>1314</v>
      </c>
      <c r="B344" s="12" t="s">
        <v>1251</v>
      </c>
      <c r="C344" s="307"/>
      <c r="D344" s="307"/>
      <c r="E344" s="201">
        <f>общ.калькуляция!H343</f>
        <v>6357.8909712925779</v>
      </c>
      <c r="F344" s="201"/>
      <c r="G344" s="201"/>
      <c r="H344" s="201">
        <f>общ.калькуляция!J343</f>
        <v>482.88069719292957</v>
      </c>
      <c r="I344" s="201"/>
      <c r="J344" s="201"/>
      <c r="K344" s="201">
        <f>общ.калькуляция!M343</f>
        <v>1368.1543336971017</v>
      </c>
      <c r="L344" s="201"/>
      <c r="M344" s="201"/>
      <c r="N344" s="201">
        <f t="shared" si="8"/>
        <v>8208.9260021826085</v>
      </c>
    </row>
    <row r="345" spans="1:14" ht="13.5" customHeight="1">
      <c r="A345" s="36" t="s">
        <v>1315</v>
      </c>
      <c r="B345" s="12" t="s">
        <v>1316</v>
      </c>
      <c r="C345" s="307"/>
      <c r="D345" s="307"/>
      <c r="E345" s="201">
        <f>общ.калькуляция!H344</f>
        <v>3623.0508438940951</v>
      </c>
      <c r="F345" s="201"/>
      <c r="G345" s="201"/>
      <c r="H345" s="201">
        <f>общ.калькуляция!J344</f>
        <v>225.34432535670049</v>
      </c>
      <c r="I345" s="201"/>
      <c r="J345" s="201"/>
      <c r="K345" s="201">
        <f>общ.калькуляция!M344</f>
        <v>769.67903385015916</v>
      </c>
      <c r="L345" s="201"/>
      <c r="M345" s="201"/>
      <c r="N345" s="201">
        <f t="shared" si="8"/>
        <v>4618.0742031009549</v>
      </c>
    </row>
    <row r="346" spans="1:14" ht="13.5" customHeight="1">
      <c r="A346" s="36" t="s">
        <v>1317</v>
      </c>
      <c r="B346" s="12" t="s">
        <v>1257</v>
      </c>
      <c r="C346" s="307"/>
      <c r="D346" s="307"/>
      <c r="E346" s="201">
        <f>общ.калькуляция!H345</f>
        <v>4773.7062513015026</v>
      </c>
      <c r="F346" s="201"/>
      <c r="G346" s="201"/>
      <c r="H346" s="201">
        <f>общ.калькуляция!J345</f>
        <v>547.26479015198697</v>
      </c>
      <c r="I346" s="201"/>
      <c r="J346" s="201"/>
      <c r="K346" s="201">
        <f>общ.калькуляция!M345</f>
        <v>1064.1942082906978</v>
      </c>
      <c r="L346" s="201"/>
      <c r="M346" s="201"/>
      <c r="N346" s="201">
        <f t="shared" si="8"/>
        <v>6385.1652497441873</v>
      </c>
    </row>
    <row r="347" spans="1:14" ht="13.5" customHeight="1">
      <c r="A347" s="36" t="s">
        <v>1318</v>
      </c>
      <c r="B347" s="12" t="s">
        <v>1319</v>
      </c>
      <c r="C347" s="307"/>
      <c r="D347" s="307"/>
      <c r="E347" s="201">
        <f>общ.калькуляция!H346</f>
        <v>17470.386699795334</v>
      </c>
      <c r="F347" s="201"/>
      <c r="G347" s="201"/>
      <c r="H347" s="201">
        <f>общ.калькуляция!J346</f>
        <v>233.39233697658264</v>
      </c>
      <c r="I347" s="201"/>
      <c r="J347" s="201"/>
      <c r="K347" s="201">
        <f>общ.калькуляция!M346</f>
        <v>3540.7558073543837</v>
      </c>
      <c r="L347" s="201"/>
      <c r="M347" s="201"/>
      <c r="N347" s="201">
        <f t="shared" si="8"/>
        <v>21244.534844126301</v>
      </c>
    </row>
    <row r="348" spans="1:14" ht="13.5" customHeight="1">
      <c r="A348" s="36" t="s">
        <v>1320</v>
      </c>
      <c r="B348" s="12" t="s">
        <v>1261</v>
      </c>
      <c r="C348" s="307"/>
      <c r="D348" s="307"/>
      <c r="E348" s="201">
        <f>общ.калькуляция!H347</f>
        <v>24175.657147106947</v>
      </c>
      <c r="F348" s="201"/>
      <c r="G348" s="201"/>
      <c r="H348" s="201">
        <f>общ.калькуляция!J347</f>
        <v>177.05625563740753</v>
      </c>
      <c r="I348" s="201"/>
      <c r="J348" s="201"/>
      <c r="K348" s="201">
        <f>общ.калькуляция!M347</f>
        <v>4870.5426805488705</v>
      </c>
      <c r="L348" s="201"/>
      <c r="M348" s="201"/>
      <c r="N348" s="201">
        <f t="shared" si="8"/>
        <v>29223.256083293225</v>
      </c>
    </row>
    <row r="349" spans="1:14" ht="13.5" customHeight="1">
      <c r="A349" s="36" t="s">
        <v>1321</v>
      </c>
      <c r="B349" s="38" t="s">
        <v>1322</v>
      </c>
      <c r="C349" s="307"/>
      <c r="D349" s="307"/>
      <c r="E349" s="201">
        <f>общ.калькуляция!H348</f>
        <v>18897.479762011008</v>
      </c>
      <c r="F349" s="201"/>
      <c r="G349" s="201"/>
      <c r="H349" s="201">
        <f>общ.калькуляция!J348</f>
        <v>305.82444155552213</v>
      </c>
      <c r="I349" s="201"/>
      <c r="J349" s="201"/>
      <c r="K349" s="201">
        <f>общ.калькуляция!M348</f>
        <v>3840.6608407133062</v>
      </c>
      <c r="L349" s="201"/>
      <c r="M349" s="201"/>
      <c r="N349" s="201">
        <f t="shared" si="8"/>
        <v>23043.965044279837</v>
      </c>
    </row>
    <row r="350" spans="1:14" ht="13.5" customHeight="1">
      <c r="A350" s="36" t="s">
        <v>1323</v>
      </c>
      <c r="B350" s="38" t="s">
        <v>1324</v>
      </c>
      <c r="C350" s="307"/>
      <c r="D350" s="307"/>
      <c r="E350" s="201">
        <f>общ.калькуляция!H349</f>
        <v>1124.5444741930685</v>
      </c>
      <c r="F350" s="201"/>
      <c r="G350" s="201"/>
      <c r="H350" s="201">
        <f>общ.калькуляция!J349</f>
        <v>241.44034859646479</v>
      </c>
      <c r="I350" s="201"/>
      <c r="J350" s="201"/>
      <c r="K350" s="201">
        <f>общ.калькуляция!M349</f>
        <v>273.19696455790665</v>
      </c>
      <c r="L350" s="201"/>
      <c r="M350" s="201"/>
      <c r="N350" s="201">
        <f t="shared" si="8"/>
        <v>1639.1817873474397</v>
      </c>
    </row>
    <row r="351" spans="1:14" ht="13.5" customHeight="1">
      <c r="A351" s="43" t="s">
        <v>1325</v>
      </c>
      <c r="B351" s="41" t="s">
        <v>1326</v>
      </c>
      <c r="C351" s="316"/>
      <c r="D351" s="316"/>
      <c r="E351" s="200"/>
      <c r="F351" s="200"/>
      <c r="G351" s="200"/>
      <c r="H351" s="200"/>
      <c r="I351" s="200"/>
      <c r="J351" s="200"/>
      <c r="K351" s="200"/>
      <c r="L351" s="200"/>
      <c r="M351" s="200"/>
      <c r="N351" s="200"/>
    </row>
    <row r="352" spans="1:14" ht="13.5" customHeight="1">
      <c r="A352" s="36" t="s">
        <v>1327</v>
      </c>
      <c r="B352" s="22" t="s">
        <v>1196</v>
      </c>
      <c r="C352" s="307"/>
      <c r="D352" s="307"/>
      <c r="E352" s="201">
        <f>общ.калькуляция!H351</f>
        <v>1692.1178789230999</v>
      </c>
      <c r="F352" s="201"/>
      <c r="G352" s="201"/>
      <c r="H352" s="201">
        <f>общ.калькуляция!J351</f>
        <v>289.72841831575778</v>
      </c>
      <c r="I352" s="201"/>
      <c r="J352" s="201"/>
      <c r="K352" s="201">
        <f>общ.калькуляция!M351</f>
        <v>396.36925944777158</v>
      </c>
      <c r="L352" s="201"/>
      <c r="M352" s="201"/>
      <c r="N352" s="201">
        <f t="shared" si="8"/>
        <v>2378.2155566866295</v>
      </c>
    </row>
    <row r="353" spans="1:14" ht="13.5" customHeight="1">
      <c r="A353" s="36" t="s">
        <v>1328</v>
      </c>
      <c r="B353" s="22" t="s">
        <v>1198</v>
      </c>
      <c r="C353" s="307"/>
      <c r="D353" s="307"/>
      <c r="E353" s="201">
        <f>общ.калькуляция!H352</f>
        <v>2544.7244947196191</v>
      </c>
      <c r="F353" s="201"/>
      <c r="G353" s="201"/>
      <c r="H353" s="201">
        <f>общ.калькуляция!J352</f>
        <v>442.64063909351881</v>
      </c>
      <c r="I353" s="201"/>
      <c r="J353" s="201"/>
      <c r="K353" s="201">
        <f>общ.калькуляция!M352</f>
        <v>597.47302676262768</v>
      </c>
      <c r="L353" s="201"/>
      <c r="M353" s="201"/>
      <c r="N353" s="201">
        <f t="shared" si="8"/>
        <v>3584.8381605757659</v>
      </c>
    </row>
    <row r="354" spans="1:14" ht="13.5" customHeight="1">
      <c r="A354" s="36" t="s">
        <v>1329</v>
      </c>
      <c r="B354" s="22" t="s">
        <v>1330</v>
      </c>
      <c r="C354" s="307"/>
      <c r="D354" s="307"/>
      <c r="E354" s="201">
        <f>общ.калькуляция!H353</f>
        <v>3421.3329614755321</v>
      </c>
      <c r="F354" s="201"/>
      <c r="G354" s="201"/>
      <c r="H354" s="201">
        <f>общ.калькуляция!J353</f>
        <v>120.72017429823239</v>
      </c>
      <c r="I354" s="201"/>
      <c r="J354" s="201"/>
      <c r="K354" s="201">
        <f>общ.калькуляция!M353</f>
        <v>708.410627154753</v>
      </c>
      <c r="L354" s="201"/>
      <c r="M354" s="201"/>
      <c r="N354" s="201">
        <f t="shared" si="8"/>
        <v>4250.4637629285171</v>
      </c>
    </row>
    <row r="355" spans="1:14" ht="13.5" customHeight="1">
      <c r="A355" s="36" t="s">
        <v>1331</v>
      </c>
      <c r="B355" s="22" t="s">
        <v>1332</v>
      </c>
      <c r="C355" s="307"/>
      <c r="D355" s="307"/>
      <c r="E355" s="201">
        <f>общ.калькуляция!H354</f>
        <v>2654.749722965938</v>
      </c>
      <c r="F355" s="201"/>
      <c r="G355" s="201"/>
      <c r="H355" s="201">
        <f>общ.калькуляция!J354</f>
        <v>100.600145248527</v>
      </c>
      <c r="I355" s="201"/>
      <c r="J355" s="201"/>
      <c r="K355" s="201">
        <f>общ.калькуляция!M354</f>
        <v>551.06997364289305</v>
      </c>
      <c r="L355" s="201"/>
      <c r="M355" s="201"/>
      <c r="N355" s="201">
        <f t="shared" si="8"/>
        <v>3306.4198418573578</v>
      </c>
    </row>
    <row r="356" spans="1:14" ht="13.5" customHeight="1">
      <c r="A356" s="36" t="s">
        <v>1333</v>
      </c>
      <c r="B356" s="22" t="s">
        <v>1334</v>
      </c>
      <c r="C356" s="307"/>
      <c r="D356" s="307"/>
      <c r="E356" s="201">
        <f>общ.калькуляция!H355</f>
        <v>1021.4706415290791</v>
      </c>
      <c r="F356" s="201"/>
      <c r="G356" s="201"/>
      <c r="H356" s="201">
        <f>общ.калькуляция!J355</f>
        <v>80.480116198821605</v>
      </c>
      <c r="I356" s="201"/>
      <c r="J356" s="201"/>
      <c r="K356" s="201">
        <f>общ.калькуляция!M355</f>
        <v>220.39015154558015</v>
      </c>
      <c r="L356" s="201"/>
      <c r="M356" s="201"/>
      <c r="N356" s="201">
        <f t="shared" si="8"/>
        <v>1322.340909273481</v>
      </c>
    </row>
    <row r="357" spans="1:14" ht="13.5" customHeight="1">
      <c r="A357" s="36" t="s">
        <v>1335</v>
      </c>
      <c r="B357" s="22" t="s">
        <v>1336</v>
      </c>
      <c r="C357" s="307"/>
      <c r="D357" s="307"/>
      <c r="E357" s="201">
        <f>общ.калькуляция!H356</f>
        <v>1638.7063215826267</v>
      </c>
      <c r="F357" s="201"/>
      <c r="G357" s="201"/>
      <c r="H357" s="201">
        <f>общ.калькуляция!J356</f>
        <v>40.240058099410803</v>
      </c>
      <c r="I357" s="201"/>
      <c r="J357" s="201"/>
      <c r="K357" s="201">
        <f>общ.калькуляция!M356</f>
        <v>335.78927593640753</v>
      </c>
      <c r="L357" s="201"/>
      <c r="M357" s="201"/>
      <c r="N357" s="201">
        <f t="shared" si="8"/>
        <v>2014.735655618445</v>
      </c>
    </row>
    <row r="358" spans="1:14" ht="13.5" customHeight="1">
      <c r="A358" s="36" t="s">
        <v>1337</v>
      </c>
      <c r="B358" s="22" t="s">
        <v>1338</v>
      </c>
      <c r="C358" s="307"/>
      <c r="D358" s="307"/>
      <c r="E358" s="201">
        <f>общ.калькуляция!H357</f>
        <v>26089.166230105606</v>
      </c>
      <c r="F358" s="201"/>
      <c r="G358" s="201"/>
      <c r="H358" s="201">
        <f>общ.калькуляция!J357</f>
        <v>148.21754733282981</v>
      </c>
      <c r="I358" s="201"/>
      <c r="J358" s="201"/>
      <c r="K358" s="201">
        <f>общ.калькуляция!M357</f>
        <v>5247.476755487688</v>
      </c>
      <c r="L358" s="201"/>
      <c r="M358" s="201"/>
      <c r="N358" s="201">
        <f t="shared" si="8"/>
        <v>31484.860532926126</v>
      </c>
    </row>
    <row r="359" spans="1:14" ht="13.5" customHeight="1">
      <c r="A359" s="36" t="s">
        <v>1339</v>
      </c>
      <c r="B359" s="22" t="s">
        <v>1253</v>
      </c>
      <c r="C359" s="307"/>
      <c r="D359" s="307"/>
      <c r="E359" s="201">
        <f>общ.калькуляция!H358</f>
        <v>5995.8971192176105</v>
      </c>
      <c r="F359" s="201"/>
      <c r="G359" s="201"/>
      <c r="H359" s="201">
        <f>общ.калькуляция!J358</f>
        <v>808.82516779815705</v>
      </c>
      <c r="I359" s="201"/>
      <c r="J359" s="201"/>
      <c r="K359" s="201">
        <f>общ.калькуляция!M358</f>
        <v>1360.9444574031536</v>
      </c>
      <c r="L359" s="201"/>
      <c r="M359" s="201"/>
      <c r="N359" s="201">
        <f t="shared" si="8"/>
        <v>8165.6667444189206</v>
      </c>
    </row>
    <row r="360" spans="1:14" ht="13.5" customHeight="1">
      <c r="A360" s="36" t="s">
        <v>1340</v>
      </c>
      <c r="B360" s="22" t="s">
        <v>1251</v>
      </c>
      <c r="C360" s="307"/>
      <c r="D360" s="307"/>
      <c r="E360" s="201">
        <f>общ.калькуляция!H359</f>
        <v>5995.8971192176105</v>
      </c>
      <c r="F360" s="201"/>
      <c r="G360" s="201"/>
      <c r="H360" s="201">
        <f>общ.калькуляция!J359</f>
        <v>808.82516779815705</v>
      </c>
      <c r="I360" s="201"/>
      <c r="J360" s="201"/>
      <c r="K360" s="201">
        <f>общ.калькуляция!M359</f>
        <v>1360.9444574031536</v>
      </c>
      <c r="L360" s="201"/>
      <c r="M360" s="201"/>
      <c r="N360" s="201">
        <f t="shared" si="8"/>
        <v>8165.6667444189206</v>
      </c>
    </row>
    <row r="361" spans="1:14" ht="13.5" customHeight="1">
      <c r="A361" s="36" t="s">
        <v>1341</v>
      </c>
      <c r="B361" s="22" t="s">
        <v>1316</v>
      </c>
      <c r="C361" s="307"/>
      <c r="D361" s="307"/>
      <c r="E361" s="201">
        <f>общ.калькуляция!H360</f>
        <v>3996.3407706381081</v>
      </c>
      <c r="F361" s="201"/>
      <c r="G361" s="201"/>
      <c r="H361" s="201">
        <f>общ.калькуляция!J360</f>
        <v>209.24830211693617</v>
      </c>
      <c r="I361" s="201"/>
      <c r="J361" s="201"/>
      <c r="K361" s="201">
        <f>общ.калькуляция!M360</f>
        <v>841.11781455100891</v>
      </c>
      <c r="L361" s="201"/>
      <c r="M361" s="201"/>
      <c r="N361" s="201">
        <f t="shared" si="8"/>
        <v>5046.7068873060525</v>
      </c>
    </row>
    <row r="362" spans="1:14" ht="13.5" customHeight="1">
      <c r="A362" s="36" t="s">
        <v>1342</v>
      </c>
      <c r="B362" s="22" t="s">
        <v>1343</v>
      </c>
      <c r="C362" s="307"/>
      <c r="D362" s="307"/>
      <c r="E362" s="201">
        <f>общ.калькуляция!H361</f>
        <v>513.32412985274425</v>
      </c>
      <c r="F362" s="201"/>
      <c r="G362" s="201"/>
      <c r="H362" s="201">
        <f>общ.калькуляция!J361</f>
        <v>110.6601597733797</v>
      </c>
      <c r="I362" s="201"/>
      <c r="J362" s="201"/>
      <c r="K362" s="201">
        <f>общ.калькуляция!M361</f>
        <v>124.7968579252248</v>
      </c>
      <c r="L362" s="201"/>
      <c r="M362" s="201"/>
      <c r="N362" s="201">
        <f t="shared" si="8"/>
        <v>748.78114755134879</v>
      </c>
    </row>
    <row r="363" spans="1:14" ht="13.5" customHeight="1">
      <c r="A363" s="36" t="s">
        <v>1344</v>
      </c>
      <c r="B363" s="22" t="s">
        <v>1345</v>
      </c>
      <c r="C363" s="307"/>
      <c r="D363" s="307"/>
      <c r="E363" s="201">
        <f>общ.калькуляция!H362</f>
        <v>1027.4912613416627</v>
      </c>
      <c r="F363" s="201"/>
      <c r="G363" s="201"/>
      <c r="H363" s="201">
        <f>общ.калькуляция!J362</f>
        <v>221.32031954675941</v>
      </c>
      <c r="I363" s="201"/>
      <c r="J363" s="201"/>
      <c r="K363" s="201">
        <f>общ.калькуляция!M362</f>
        <v>249.76231617768445</v>
      </c>
      <c r="L363" s="201"/>
      <c r="M363" s="201"/>
      <c r="N363" s="201">
        <f t="shared" si="8"/>
        <v>1498.5738970661066</v>
      </c>
    </row>
    <row r="364" spans="1:14" ht="13.5" customHeight="1">
      <c r="A364" s="36" t="s">
        <v>1346</v>
      </c>
      <c r="B364" s="22" t="s">
        <v>1347</v>
      </c>
      <c r="C364" s="307"/>
      <c r="D364" s="307"/>
      <c r="E364" s="201">
        <f>общ.калькуляция!H363</f>
        <v>1027.4912613416627</v>
      </c>
      <c r="F364" s="201"/>
      <c r="G364" s="201"/>
      <c r="H364" s="201">
        <f>общ.калькуляция!J363</f>
        <v>221.32031954675941</v>
      </c>
      <c r="I364" s="201"/>
      <c r="J364" s="201"/>
      <c r="K364" s="201">
        <f>общ.калькуляция!M363</f>
        <v>249.76231617768445</v>
      </c>
      <c r="L364" s="201"/>
      <c r="M364" s="201"/>
      <c r="N364" s="201">
        <f t="shared" si="8"/>
        <v>1498.5738970661066</v>
      </c>
    </row>
    <row r="365" spans="1:14" ht="13.5" customHeight="1">
      <c r="A365" s="36" t="s">
        <v>1348</v>
      </c>
      <c r="B365" s="22" t="s">
        <v>1349</v>
      </c>
      <c r="C365" s="307"/>
      <c r="D365" s="307"/>
      <c r="E365" s="201">
        <f>общ.калькуляция!H364</f>
        <v>1035.8517402945113</v>
      </c>
      <c r="F365" s="201"/>
      <c r="G365" s="201"/>
      <c r="H365" s="201">
        <f>общ.калькуляция!J364</f>
        <v>221.32031954675941</v>
      </c>
      <c r="I365" s="201"/>
      <c r="J365" s="201"/>
      <c r="K365" s="201">
        <f>общ.калькуляция!M364</f>
        <v>251.43441196825415</v>
      </c>
      <c r="L365" s="201"/>
      <c r="M365" s="201"/>
      <c r="N365" s="201">
        <f t="shared" si="8"/>
        <v>1508.6064718095249</v>
      </c>
    </row>
    <row r="366" spans="1:14" ht="13.5" customHeight="1">
      <c r="A366" s="43" t="s">
        <v>1350</v>
      </c>
      <c r="B366" s="41" t="s">
        <v>1351</v>
      </c>
      <c r="C366" s="316"/>
      <c r="D366" s="316"/>
      <c r="E366" s="200"/>
      <c r="F366" s="200"/>
      <c r="G366" s="200"/>
      <c r="H366" s="200"/>
      <c r="I366" s="200"/>
      <c r="J366" s="200"/>
      <c r="K366" s="200"/>
      <c r="L366" s="200"/>
      <c r="M366" s="200"/>
      <c r="N366" s="200"/>
    </row>
    <row r="367" spans="1:14" ht="13.5" customHeight="1">
      <c r="A367" s="36" t="s">
        <v>1352</v>
      </c>
      <c r="B367" s="12" t="s">
        <v>1037</v>
      </c>
      <c r="C367" s="307"/>
      <c r="D367" s="307"/>
      <c r="E367" s="201">
        <f>общ.калькуляция!H366</f>
        <v>679.51807228915663</v>
      </c>
      <c r="F367" s="201"/>
      <c r="G367" s="201"/>
      <c r="H367" s="201">
        <f>общ.калькуляция!J366</f>
        <v>144.86420915787889</v>
      </c>
      <c r="I367" s="201"/>
      <c r="J367" s="201"/>
      <c r="K367" s="201">
        <f>общ.калькуляция!M366</f>
        <v>164.87645628940712</v>
      </c>
      <c r="L367" s="201"/>
      <c r="M367" s="201"/>
      <c r="N367" s="201">
        <f t="shared" si="8"/>
        <v>989.25873773644264</v>
      </c>
    </row>
    <row r="368" spans="1:14" ht="13.5" customHeight="1">
      <c r="A368" s="36" t="s">
        <v>1353</v>
      </c>
      <c r="B368" s="12" t="s">
        <v>1196</v>
      </c>
      <c r="C368" s="307"/>
      <c r="D368" s="307"/>
      <c r="E368" s="201">
        <f>общ.калькуляция!H367</f>
        <v>1541.369552283207</v>
      </c>
      <c r="F368" s="201"/>
      <c r="G368" s="201"/>
      <c r="H368" s="201">
        <f>общ.калькуляция!J367</f>
        <v>289.72841831575778</v>
      </c>
      <c r="I368" s="201"/>
      <c r="J368" s="201"/>
      <c r="K368" s="201">
        <f>общ.калькуляция!M367</f>
        <v>366.21959411979299</v>
      </c>
      <c r="L368" s="201"/>
      <c r="M368" s="201"/>
      <c r="N368" s="201">
        <f t="shared" si="8"/>
        <v>2197.3175647187577</v>
      </c>
    </row>
    <row r="369" spans="1:14" ht="13.5" customHeight="1">
      <c r="A369" s="36" t="s">
        <v>1354</v>
      </c>
      <c r="B369" s="12" t="s">
        <v>1198</v>
      </c>
      <c r="C369" s="307"/>
      <c r="D369" s="307"/>
      <c r="E369" s="201">
        <f>общ.калькуляция!H368</f>
        <v>2163.700743715603</v>
      </c>
      <c r="F369" s="201"/>
      <c r="G369" s="201"/>
      <c r="H369" s="201">
        <f>общ.калькуляция!J368</f>
        <v>354.11251127481506</v>
      </c>
      <c r="I369" s="201"/>
      <c r="J369" s="201"/>
      <c r="K369" s="201">
        <f>общ.калькуляция!M368</f>
        <v>503.56265099808365</v>
      </c>
      <c r="L369" s="201"/>
      <c r="M369" s="201"/>
      <c r="N369" s="201">
        <f t="shared" si="8"/>
        <v>3021.3759059885015</v>
      </c>
    </row>
    <row r="370" spans="1:14" ht="13.5" customHeight="1">
      <c r="A370" s="36" t="s">
        <v>1355</v>
      </c>
      <c r="B370" s="12" t="s">
        <v>1356</v>
      </c>
      <c r="C370" s="307"/>
      <c r="D370" s="307"/>
      <c r="E370" s="201">
        <f>общ.калькуляция!H369</f>
        <v>1615.4417477316672</v>
      </c>
      <c r="F370" s="201"/>
      <c r="G370" s="201"/>
      <c r="H370" s="201">
        <f>общ.калькуляция!J369</f>
        <v>87.186792548723403</v>
      </c>
      <c r="I370" s="201"/>
      <c r="J370" s="201"/>
      <c r="K370" s="201">
        <f>общ.калькуляция!M369</f>
        <v>340.52570805607814</v>
      </c>
      <c r="L370" s="201"/>
      <c r="M370" s="201"/>
      <c r="N370" s="201">
        <f t="shared" si="8"/>
        <v>2043.1542483364688</v>
      </c>
    </row>
    <row r="371" spans="1:14" ht="13.5" customHeight="1">
      <c r="A371" s="36" t="s">
        <v>1357</v>
      </c>
      <c r="B371" s="12" t="s">
        <v>1134</v>
      </c>
      <c r="C371" s="307"/>
      <c r="D371" s="307"/>
      <c r="E371" s="201">
        <f>общ.калькуляция!H370</f>
        <v>2226.2863007585902</v>
      </c>
      <c r="F371" s="201"/>
      <c r="G371" s="201"/>
      <c r="H371" s="201">
        <f>общ.калькуляция!J370</f>
        <v>280.33907142589527</v>
      </c>
      <c r="I371" s="201"/>
      <c r="J371" s="201"/>
      <c r="K371" s="201">
        <f>общ.калькуляция!M370</f>
        <v>501.32507443689713</v>
      </c>
      <c r="L371" s="201"/>
      <c r="M371" s="201"/>
      <c r="N371" s="201">
        <f t="shared" si="8"/>
        <v>3007.9504466213825</v>
      </c>
    </row>
    <row r="372" spans="1:14" ht="13.5" customHeight="1">
      <c r="A372" s="36" t="s">
        <v>1358</v>
      </c>
      <c r="B372" s="12" t="s">
        <v>1136</v>
      </c>
      <c r="C372" s="307"/>
      <c r="D372" s="307"/>
      <c r="E372" s="201">
        <f>общ.калькуляция!H371</f>
        <v>3121.4988724527743</v>
      </c>
      <c r="F372" s="201"/>
      <c r="G372" s="201"/>
      <c r="H372" s="201">
        <f>общ.калькуляция!J371</f>
        <v>134.13352699803599</v>
      </c>
      <c r="I372" s="201"/>
      <c r="J372" s="201"/>
      <c r="K372" s="201">
        <f>общ.калькуляция!M371</f>
        <v>651.12647989016205</v>
      </c>
      <c r="L372" s="201"/>
      <c r="M372" s="201"/>
      <c r="N372" s="201">
        <f t="shared" si="8"/>
        <v>3906.7588793409723</v>
      </c>
    </row>
    <row r="373" spans="1:14" ht="13.5" customHeight="1">
      <c r="A373" s="36" t="s">
        <v>1359</v>
      </c>
      <c r="B373" s="12" t="s">
        <v>1298</v>
      </c>
      <c r="C373" s="307"/>
      <c r="D373" s="307"/>
      <c r="E373" s="201">
        <f>общ.калькуляция!H372</f>
        <v>1315.4983786999849</v>
      </c>
      <c r="F373" s="201"/>
      <c r="G373" s="201"/>
      <c r="H373" s="201">
        <f>общ.калькуляция!J372</f>
        <v>193.15227887717185</v>
      </c>
      <c r="I373" s="201"/>
      <c r="J373" s="201"/>
      <c r="K373" s="201">
        <f>общ.калькуляция!M372</f>
        <v>301.73013151543137</v>
      </c>
      <c r="L373" s="201"/>
      <c r="M373" s="201"/>
      <c r="N373" s="201">
        <f t="shared" si="8"/>
        <v>1810.3807890925882</v>
      </c>
    </row>
    <row r="374" spans="1:14" ht="13.5" customHeight="1">
      <c r="A374" s="36" t="s">
        <v>1360</v>
      </c>
      <c r="B374" s="12" t="s">
        <v>1361</v>
      </c>
      <c r="C374" s="307"/>
      <c r="D374" s="307"/>
      <c r="E374" s="201">
        <f>общ.калькуляция!H373</f>
        <v>3008.0214813773614</v>
      </c>
      <c r="F374" s="201"/>
      <c r="G374" s="201"/>
      <c r="H374" s="201">
        <f>общ.калькуляция!J373</f>
        <v>214.61364319685762</v>
      </c>
      <c r="I374" s="201"/>
      <c r="J374" s="201"/>
      <c r="K374" s="201">
        <f>общ.калькуляция!M373</f>
        <v>644.52702491484388</v>
      </c>
      <c r="L374" s="201"/>
      <c r="M374" s="201"/>
      <c r="N374" s="201">
        <f t="shared" si="8"/>
        <v>3867.1621494890628</v>
      </c>
    </row>
    <row r="375" spans="1:14" ht="13.5" customHeight="1">
      <c r="A375" s="36" t="s">
        <v>1362</v>
      </c>
      <c r="B375" s="12" t="s">
        <v>1246</v>
      </c>
      <c r="C375" s="307"/>
      <c r="D375" s="307"/>
      <c r="E375" s="201">
        <f>общ.калькуляция!H374</f>
        <v>1925.0528956567009</v>
      </c>
      <c r="F375" s="201"/>
      <c r="G375" s="201"/>
      <c r="H375" s="201">
        <f>общ.калькуляция!J374</f>
        <v>241.44034859646482</v>
      </c>
      <c r="I375" s="201"/>
      <c r="J375" s="201"/>
      <c r="K375" s="201">
        <f>общ.калькуляция!M374</f>
        <v>433.29864885063319</v>
      </c>
      <c r="L375" s="201"/>
      <c r="M375" s="201"/>
      <c r="N375" s="201">
        <f t="shared" ref="N375:N438" si="9">E375+H375+K375</f>
        <v>2599.7918931037989</v>
      </c>
    </row>
    <row r="376" spans="1:14" ht="13.5" customHeight="1">
      <c r="A376" s="36" t="s">
        <v>1363</v>
      </c>
      <c r="B376" s="12" t="s">
        <v>1364</v>
      </c>
      <c r="C376" s="307"/>
      <c r="D376" s="307"/>
      <c r="E376" s="201">
        <f>общ.калькуляция!H375</f>
        <v>2048.0271182359065</v>
      </c>
      <c r="F376" s="201"/>
      <c r="G376" s="201"/>
      <c r="H376" s="201">
        <f>общ.калькуляция!J375</f>
        <v>209.24830211693617</v>
      </c>
      <c r="I376" s="201"/>
      <c r="J376" s="201"/>
      <c r="K376" s="201">
        <f>общ.калькуляция!M375</f>
        <v>451.45508407056855</v>
      </c>
      <c r="L376" s="201"/>
      <c r="M376" s="201"/>
      <c r="N376" s="201">
        <f t="shared" si="9"/>
        <v>2708.7305044234108</v>
      </c>
    </row>
    <row r="377" spans="1:14" ht="13.5" customHeight="1">
      <c r="A377" s="36" t="s">
        <v>1365</v>
      </c>
      <c r="B377" s="12" t="s">
        <v>1366</v>
      </c>
      <c r="C377" s="307"/>
      <c r="D377" s="307"/>
      <c r="E377" s="201">
        <f>общ.калькуляция!H376</f>
        <v>5640.5797441618333</v>
      </c>
      <c r="F377" s="201"/>
      <c r="G377" s="201"/>
      <c r="H377" s="201">
        <f>общ.калькуляция!J376</f>
        <v>831.62786738782324</v>
      </c>
      <c r="I377" s="201"/>
      <c r="J377" s="201"/>
      <c r="K377" s="201">
        <f>общ.калькуляция!M376</f>
        <v>1294.4415223099313</v>
      </c>
      <c r="L377" s="201"/>
      <c r="M377" s="201"/>
      <c r="N377" s="201">
        <f t="shared" si="9"/>
        <v>7766.6491338595879</v>
      </c>
    </row>
    <row r="378" spans="1:14" ht="13.5" customHeight="1">
      <c r="A378" s="36" t="s">
        <v>1367</v>
      </c>
      <c r="B378" s="12" t="s">
        <v>1251</v>
      </c>
      <c r="C378" s="307"/>
      <c r="D378" s="307"/>
      <c r="E378" s="201">
        <f>общ.калькуляция!H377</f>
        <v>5643.8219574594677</v>
      </c>
      <c r="F378" s="201"/>
      <c r="G378" s="201"/>
      <c r="H378" s="201">
        <f>общ.калькуляция!J377</f>
        <v>858.45457278743049</v>
      </c>
      <c r="I378" s="201"/>
      <c r="J378" s="201"/>
      <c r="K378" s="201">
        <f>общ.калькуляция!M377</f>
        <v>1300.4553060493797</v>
      </c>
      <c r="L378" s="201"/>
      <c r="M378" s="201"/>
      <c r="N378" s="201">
        <f t="shared" si="9"/>
        <v>7802.7318362962778</v>
      </c>
    </row>
    <row r="379" spans="1:14" ht="13.5" customHeight="1">
      <c r="A379" s="36" t="s">
        <v>1368</v>
      </c>
      <c r="B379" s="12" t="s">
        <v>1369</v>
      </c>
      <c r="C379" s="307"/>
      <c r="D379" s="307"/>
      <c r="E379" s="201">
        <f>общ.калькуляция!H378</f>
        <v>3635.4950652238585</v>
      </c>
      <c r="F379" s="201"/>
      <c r="G379" s="201"/>
      <c r="H379" s="201">
        <f>общ.калькуляция!J378</f>
        <v>228.02699589666119</v>
      </c>
      <c r="I379" s="201"/>
      <c r="J379" s="201"/>
      <c r="K379" s="201">
        <f>общ.калькуляция!M378</f>
        <v>772.70441222410398</v>
      </c>
      <c r="L379" s="201"/>
      <c r="M379" s="201"/>
      <c r="N379" s="201">
        <f t="shared" si="9"/>
        <v>4636.2264733446236</v>
      </c>
    </row>
    <row r="380" spans="1:14" ht="13.5" customHeight="1">
      <c r="A380" s="36" t="s">
        <v>1370</v>
      </c>
      <c r="B380" s="12" t="s">
        <v>1371</v>
      </c>
      <c r="C380" s="307"/>
      <c r="D380" s="307"/>
      <c r="E380" s="201">
        <f>общ.калькуляция!H379</f>
        <v>4664.9545779413957</v>
      </c>
      <c r="F380" s="201"/>
      <c r="G380" s="201"/>
      <c r="H380" s="201">
        <f>общ.калькуляция!J379</f>
        <v>456.05399179332238</v>
      </c>
      <c r="I380" s="201"/>
      <c r="J380" s="201"/>
      <c r="K380" s="201">
        <f>общ.калькуляция!M379</f>
        <v>1024.2017139469435</v>
      </c>
      <c r="L380" s="201"/>
      <c r="M380" s="201"/>
      <c r="N380" s="201">
        <f t="shared" si="9"/>
        <v>6145.2102836816612</v>
      </c>
    </row>
    <row r="381" spans="1:14" ht="13.5" customHeight="1">
      <c r="A381" s="36" t="s">
        <v>1372</v>
      </c>
      <c r="B381" s="12" t="s">
        <v>1373</v>
      </c>
      <c r="C381" s="307"/>
      <c r="D381" s="307"/>
      <c r="E381" s="201">
        <f>общ.калькуляция!H380</f>
        <v>20107.866452774058</v>
      </c>
      <c r="F381" s="201"/>
      <c r="G381" s="201"/>
      <c r="H381" s="201">
        <f>общ.калькуляция!J380</f>
        <v>187.7869377972504</v>
      </c>
      <c r="I381" s="201"/>
      <c r="J381" s="201"/>
      <c r="K381" s="201">
        <f>общ.калькуляция!M380</f>
        <v>4059.1306781142616</v>
      </c>
      <c r="L381" s="201"/>
      <c r="M381" s="201"/>
      <c r="N381" s="201">
        <f t="shared" si="9"/>
        <v>24354.784068685571</v>
      </c>
    </row>
    <row r="382" spans="1:14" ht="13.5" customHeight="1">
      <c r="A382" s="36" t="s">
        <v>1374</v>
      </c>
      <c r="B382" s="12" t="s">
        <v>1375</v>
      </c>
      <c r="C382" s="307"/>
      <c r="D382" s="307"/>
      <c r="E382" s="201">
        <f>общ.калькуляция!H381</f>
        <v>5558.2605886509</v>
      </c>
      <c r="F382" s="201"/>
      <c r="G382" s="201"/>
      <c r="H382" s="201">
        <f>общ.калькуляция!J381</f>
        <v>228.02699589666119</v>
      </c>
      <c r="I382" s="201"/>
      <c r="J382" s="201"/>
      <c r="K382" s="201">
        <f>общ.калькуляция!M381</f>
        <v>1157.2575169095123</v>
      </c>
      <c r="L382" s="201"/>
      <c r="M382" s="201"/>
      <c r="N382" s="201">
        <f t="shared" si="9"/>
        <v>6943.5451014570735</v>
      </c>
    </row>
    <row r="383" spans="1:14" ht="13.5" customHeight="1">
      <c r="A383" s="36" t="s">
        <v>1376</v>
      </c>
      <c r="B383" s="12" t="s">
        <v>1377</v>
      </c>
      <c r="C383" s="307"/>
      <c r="D383" s="307"/>
      <c r="E383" s="201">
        <f>общ.калькуляция!H382</f>
        <v>4079.8256823590664</v>
      </c>
      <c r="F383" s="201"/>
      <c r="G383" s="201"/>
      <c r="H383" s="201">
        <f>общ.калькуляция!J382</f>
        <v>214.61364319685762</v>
      </c>
      <c r="I383" s="201"/>
      <c r="J383" s="201"/>
      <c r="K383" s="201">
        <f>общ.калькуляция!M382</f>
        <v>858.88786511118496</v>
      </c>
      <c r="L383" s="201"/>
      <c r="M383" s="201"/>
      <c r="N383" s="201">
        <f t="shared" si="9"/>
        <v>5153.3271906671089</v>
      </c>
    </row>
    <row r="384" spans="1:14" ht="13.5" customHeight="1">
      <c r="A384" s="36" t="s">
        <v>1378</v>
      </c>
      <c r="B384" s="38" t="s">
        <v>1379</v>
      </c>
      <c r="C384" s="307"/>
      <c r="D384" s="307"/>
      <c r="E384" s="201">
        <f>общ.калькуляция!H383</f>
        <v>17762.780373345231</v>
      </c>
      <c r="F384" s="201"/>
      <c r="G384" s="201"/>
      <c r="H384" s="201">
        <f>общ.калькуляция!J383</f>
        <v>147.54687969783961</v>
      </c>
      <c r="I384" s="201"/>
      <c r="J384" s="201"/>
      <c r="K384" s="201">
        <f>общ.калькуляция!M383</f>
        <v>3582.0654506086139</v>
      </c>
      <c r="L384" s="201"/>
      <c r="M384" s="201"/>
      <c r="N384" s="201">
        <f t="shared" si="9"/>
        <v>21492.392703651683</v>
      </c>
    </row>
    <row r="385" spans="1:14" ht="13.5" customHeight="1">
      <c r="A385" s="36" t="s">
        <v>1380</v>
      </c>
      <c r="B385" s="38" t="s">
        <v>1381</v>
      </c>
      <c r="C385" s="307"/>
      <c r="D385" s="307"/>
      <c r="E385" s="201">
        <f>общ.калькуляция!H384</f>
        <v>5578.4306020377808</v>
      </c>
      <c r="F385" s="201"/>
      <c r="G385" s="201"/>
      <c r="H385" s="201">
        <f>общ.калькуляция!J384</f>
        <v>456.05399179332238</v>
      </c>
      <c r="I385" s="201"/>
      <c r="J385" s="201"/>
      <c r="K385" s="201">
        <f>общ.калькуляция!M384</f>
        <v>1206.8969187662206</v>
      </c>
      <c r="L385" s="201"/>
      <c r="M385" s="201"/>
      <c r="N385" s="201">
        <f t="shared" si="9"/>
        <v>7241.3815125973233</v>
      </c>
    </row>
    <row r="386" spans="1:14" ht="13.5" customHeight="1">
      <c r="A386" s="43" t="s">
        <v>1382</v>
      </c>
      <c r="B386" s="41" t="s">
        <v>1383</v>
      </c>
      <c r="C386" s="316"/>
      <c r="D386" s="316"/>
      <c r="E386" s="200"/>
      <c r="F386" s="200"/>
      <c r="G386" s="200"/>
      <c r="H386" s="200"/>
      <c r="I386" s="200"/>
      <c r="J386" s="200"/>
      <c r="K386" s="200"/>
      <c r="L386" s="200"/>
      <c r="M386" s="200"/>
      <c r="N386" s="200"/>
    </row>
    <row r="387" spans="1:14" ht="13.5" customHeight="1">
      <c r="A387" s="36" t="s">
        <v>1384</v>
      </c>
      <c r="B387" s="12" t="s">
        <v>1037</v>
      </c>
      <c r="C387" s="307"/>
      <c r="D387" s="307"/>
      <c r="E387" s="201">
        <f>общ.калькуляция!H386</f>
        <v>455.52208835341361</v>
      </c>
      <c r="F387" s="201"/>
      <c r="G387" s="201"/>
      <c r="H387" s="201">
        <f>общ.калькуляция!J386</f>
        <v>96.576139438585912</v>
      </c>
      <c r="I387" s="201"/>
      <c r="J387" s="201"/>
      <c r="K387" s="201">
        <f>общ.калькуляция!M386</f>
        <v>110.41964555839991</v>
      </c>
      <c r="L387" s="201"/>
      <c r="M387" s="201"/>
      <c r="N387" s="201">
        <f t="shared" si="9"/>
        <v>662.51787335039944</v>
      </c>
    </row>
    <row r="388" spans="1:14" ht="13.5" customHeight="1">
      <c r="A388" s="36" t="s">
        <v>1385</v>
      </c>
      <c r="B388" s="12" t="s">
        <v>1386</v>
      </c>
      <c r="C388" s="307"/>
      <c r="D388" s="307"/>
      <c r="E388" s="201">
        <f>общ.калькуляция!H387</f>
        <v>3218.8600996578912</v>
      </c>
      <c r="F388" s="201"/>
      <c r="G388" s="201"/>
      <c r="H388" s="201">
        <f>общ.калькуляция!J387</f>
        <v>253.51236602628808</v>
      </c>
      <c r="I388" s="201"/>
      <c r="J388" s="201"/>
      <c r="K388" s="201">
        <f>общ.калькуляция!M387</f>
        <v>694.47449313683592</v>
      </c>
      <c r="L388" s="201"/>
      <c r="M388" s="201"/>
      <c r="N388" s="201">
        <f t="shared" si="9"/>
        <v>4166.8469588210155</v>
      </c>
    </row>
    <row r="389" spans="1:14" ht="13.5" customHeight="1">
      <c r="A389" s="36" t="s">
        <v>1387</v>
      </c>
      <c r="B389" s="12" t="s">
        <v>1388</v>
      </c>
      <c r="C389" s="307"/>
      <c r="D389" s="307"/>
      <c r="E389" s="201">
        <f>общ.калькуляция!H388</f>
        <v>1639.5605384500966</v>
      </c>
      <c r="F389" s="201"/>
      <c r="G389" s="201"/>
      <c r="H389" s="201">
        <f>общ.калькуляция!J388</f>
        <v>48.288069719292963</v>
      </c>
      <c r="I389" s="201"/>
      <c r="J389" s="201"/>
      <c r="K389" s="201">
        <f>общ.калькуляция!M388</f>
        <v>337.56972163387792</v>
      </c>
      <c r="L389" s="201"/>
      <c r="M389" s="201"/>
      <c r="N389" s="201">
        <f t="shared" si="9"/>
        <v>2025.4183298032674</v>
      </c>
    </row>
    <row r="390" spans="1:14" ht="13.5" customHeight="1">
      <c r="A390" s="36" t="s">
        <v>1389</v>
      </c>
      <c r="B390" s="12" t="s">
        <v>1390</v>
      </c>
      <c r="C390" s="307"/>
      <c r="D390" s="307"/>
      <c r="E390" s="201">
        <f>общ.калькуляция!H389</f>
        <v>1902.9605384500967</v>
      </c>
      <c r="F390" s="201"/>
      <c r="G390" s="201"/>
      <c r="H390" s="201">
        <f>общ.калькуляция!J389</f>
        <v>48.288069719292963</v>
      </c>
      <c r="I390" s="201"/>
      <c r="J390" s="201"/>
      <c r="K390" s="201">
        <f>общ.калькуляция!M389</f>
        <v>390.24972163387793</v>
      </c>
      <c r="L390" s="201"/>
      <c r="M390" s="201"/>
      <c r="N390" s="201">
        <f t="shared" si="9"/>
        <v>2341.4983298032676</v>
      </c>
    </row>
    <row r="391" spans="1:14" ht="13.5" customHeight="1">
      <c r="A391" s="36" t="s">
        <v>1391</v>
      </c>
      <c r="B391" s="12" t="s">
        <v>1392</v>
      </c>
      <c r="C391" s="307"/>
      <c r="D391" s="307"/>
      <c r="E391" s="201">
        <f>общ.калькуляция!H390</f>
        <v>1525.0678343001634</v>
      </c>
      <c r="F391" s="201"/>
      <c r="G391" s="201"/>
      <c r="H391" s="201">
        <f>общ.калькуляция!J390</f>
        <v>160.96023239764321</v>
      </c>
      <c r="I391" s="201"/>
      <c r="J391" s="201"/>
      <c r="K391" s="201">
        <f>общ.калькуляция!M390</f>
        <v>337.20561333956135</v>
      </c>
      <c r="L391" s="201"/>
      <c r="M391" s="201"/>
      <c r="N391" s="201">
        <f t="shared" si="9"/>
        <v>2023.233680037368</v>
      </c>
    </row>
    <row r="392" spans="1:14" ht="13.5" customHeight="1">
      <c r="A392" s="36" t="s">
        <v>1393</v>
      </c>
      <c r="B392" s="12" t="s">
        <v>1196</v>
      </c>
      <c r="C392" s="307"/>
      <c r="D392" s="307"/>
      <c r="E392" s="201">
        <f>общ.калькуляция!H391</f>
        <v>1891.4718280529523</v>
      </c>
      <c r="F392" s="201"/>
      <c r="G392" s="201"/>
      <c r="H392" s="201">
        <f>общ.калькуляция!J391</f>
        <v>362.16052289469718</v>
      </c>
      <c r="I392" s="201"/>
      <c r="J392" s="201"/>
      <c r="K392" s="201">
        <f>общ.калькуляция!M391</f>
        <v>450.72647018952995</v>
      </c>
      <c r="L392" s="201"/>
      <c r="M392" s="201"/>
      <c r="N392" s="201">
        <f t="shared" si="9"/>
        <v>2704.3588211371798</v>
      </c>
    </row>
    <row r="393" spans="1:14" ht="13.5" customHeight="1">
      <c r="A393" s="36" t="s">
        <v>1394</v>
      </c>
      <c r="B393" s="12" t="s">
        <v>1198</v>
      </c>
      <c r="C393" s="307"/>
      <c r="D393" s="307"/>
      <c r="E393" s="201">
        <f>общ.калькуляция!H392</f>
        <v>2553.7764679458578</v>
      </c>
      <c r="F393" s="201"/>
      <c r="G393" s="201"/>
      <c r="H393" s="201">
        <f>общ.калькуляция!J392</f>
        <v>442.64063909351881</v>
      </c>
      <c r="I393" s="201"/>
      <c r="J393" s="201"/>
      <c r="K393" s="201">
        <f>общ.калькуляция!M392</f>
        <v>599.28342140787538</v>
      </c>
      <c r="L393" s="201"/>
      <c r="M393" s="201"/>
      <c r="N393" s="201">
        <f t="shared" si="9"/>
        <v>3595.7005284472521</v>
      </c>
    </row>
    <row r="394" spans="1:14" ht="13.5" customHeight="1">
      <c r="A394" s="36" t="s">
        <v>1395</v>
      </c>
      <c r="B394" s="12" t="s">
        <v>1396</v>
      </c>
      <c r="C394" s="307"/>
      <c r="D394" s="307"/>
      <c r="E394" s="201">
        <f>общ.калькуляция!H393</f>
        <v>1941.0401843403245</v>
      </c>
      <c r="F394" s="201"/>
      <c r="G394" s="201"/>
      <c r="H394" s="201">
        <f>общ.калькуляция!J393</f>
        <v>130.7801888230851</v>
      </c>
      <c r="I394" s="201"/>
      <c r="J394" s="201"/>
      <c r="K394" s="201">
        <f>общ.калькуляция!M393</f>
        <v>414.36407463268188</v>
      </c>
      <c r="L394" s="201"/>
      <c r="M394" s="201"/>
      <c r="N394" s="201">
        <f t="shared" si="9"/>
        <v>2486.1844477960913</v>
      </c>
    </row>
    <row r="395" spans="1:14" ht="13.5" customHeight="1">
      <c r="A395" s="36" t="s">
        <v>1397</v>
      </c>
      <c r="B395" s="12" t="s">
        <v>1398</v>
      </c>
      <c r="C395" s="307"/>
      <c r="D395" s="307"/>
      <c r="E395" s="201">
        <f>общ.калькуляция!H394</f>
        <v>2508.9727353859885</v>
      </c>
      <c r="F395" s="201"/>
      <c r="G395" s="201"/>
      <c r="H395" s="201">
        <f>общ.калькуляция!J394</f>
        <v>309.84844736546319</v>
      </c>
      <c r="I395" s="201"/>
      <c r="J395" s="201"/>
      <c r="K395" s="201">
        <f>общ.калькуляция!M394</f>
        <v>563.76423655029032</v>
      </c>
      <c r="L395" s="201"/>
      <c r="M395" s="201"/>
      <c r="N395" s="201">
        <f t="shared" si="9"/>
        <v>3382.5854193017417</v>
      </c>
    </row>
    <row r="396" spans="1:14" ht="13.5" customHeight="1">
      <c r="A396" s="36" t="s">
        <v>1399</v>
      </c>
      <c r="B396" s="12" t="s">
        <v>1136</v>
      </c>
      <c r="C396" s="307"/>
      <c r="D396" s="307"/>
      <c r="E396" s="201">
        <f>общ.калькуляция!H395</f>
        <v>2987.9304515841141</v>
      </c>
      <c r="F396" s="201"/>
      <c r="G396" s="201"/>
      <c r="H396" s="201">
        <f>общ.калькуляция!J395</f>
        <v>321.92046479528642</v>
      </c>
      <c r="I396" s="201"/>
      <c r="J396" s="201"/>
      <c r="K396" s="201">
        <f>общ.калькуляция!M395</f>
        <v>661.97018327588012</v>
      </c>
      <c r="L396" s="201"/>
      <c r="M396" s="201"/>
      <c r="N396" s="201">
        <f t="shared" si="9"/>
        <v>3971.8210996552807</v>
      </c>
    </row>
    <row r="397" spans="1:14" ht="13.5" customHeight="1">
      <c r="A397" s="36" t="s">
        <v>1400</v>
      </c>
      <c r="B397" s="12" t="s">
        <v>1401</v>
      </c>
      <c r="C397" s="307"/>
      <c r="D397" s="307"/>
      <c r="E397" s="201">
        <f>общ.калькуляция!H396</f>
        <v>3076.2894541127471</v>
      </c>
      <c r="F397" s="201"/>
      <c r="G397" s="201"/>
      <c r="H397" s="201">
        <f>общ.калькуляция!J396</f>
        <v>301.80043574558096</v>
      </c>
      <c r="I397" s="201"/>
      <c r="J397" s="201"/>
      <c r="K397" s="201">
        <f>общ.калькуляция!M396</f>
        <v>675.61797797166571</v>
      </c>
      <c r="L397" s="201"/>
      <c r="M397" s="201"/>
      <c r="N397" s="201">
        <f t="shared" si="9"/>
        <v>4053.707867829994</v>
      </c>
    </row>
    <row r="398" spans="1:14" ht="13.5" customHeight="1">
      <c r="A398" s="36" t="s">
        <v>1402</v>
      </c>
      <c r="B398" s="12" t="s">
        <v>1403</v>
      </c>
      <c r="C398" s="307"/>
      <c r="D398" s="307"/>
      <c r="E398" s="201">
        <f>общ.калькуляция!H397</f>
        <v>2054.6220846348356</v>
      </c>
      <c r="F398" s="201"/>
      <c r="G398" s="201"/>
      <c r="H398" s="201">
        <f>общ.калькуляция!J397</f>
        <v>171.02024692249589</v>
      </c>
      <c r="I398" s="201"/>
      <c r="J398" s="201"/>
      <c r="K398" s="201">
        <f>общ.калькуляция!M397</f>
        <v>445.12846631146635</v>
      </c>
      <c r="L398" s="201"/>
      <c r="M398" s="201"/>
      <c r="N398" s="201">
        <f t="shared" si="9"/>
        <v>2670.7707978687977</v>
      </c>
    </row>
    <row r="399" spans="1:14" ht="13.5" customHeight="1">
      <c r="A399" s="36" t="s">
        <v>1404</v>
      </c>
      <c r="B399" s="12" t="s">
        <v>1366</v>
      </c>
      <c r="C399" s="307"/>
      <c r="D399" s="307"/>
      <c r="E399" s="201">
        <f>общ.калькуляция!H398</f>
        <v>5693.0772341216716</v>
      </c>
      <c r="F399" s="201"/>
      <c r="G399" s="201"/>
      <c r="H399" s="201">
        <f>общ.калькуляция!J398</f>
        <v>885.28127818703751</v>
      </c>
      <c r="I399" s="201"/>
      <c r="J399" s="201"/>
      <c r="K399" s="201">
        <f>общ.калькуляция!M398</f>
        <v>1315.6717024617419</v>
      </c>
      <c r="L399" s="201"/>
      <c r="M399" s="201"/>
      <c r="N399" s="201">
        <f t="shared" si="9"/>
        <v>7894.0302147704506</v>
      </c>
    </row>
    <row r="400" spans="1:14" ht="13.5" customHeight="1">
      <c r="A400" s="36" t="s">
        <v>1405</v>
      </c>
      <c r="B400" s="12" t="s">
        <v>1251</v>
      </c>
      <c r="C400" s="307"/>
      <c r="D400" s="307"/>
      <c r="E400" s="201">
        <f>общ.калькуляция!H399</f>
        <v>5693.0772341216716</v>
      </c>
      <c r="F400" s="201"/>
      <c r="G400" s="201"/>
      <c r="H400" s="201">
        <f>общ.калькуляция!J399</f>
        <v>885.28127818703751</v>
      </c>
      <c r="I400" s="201"/>
      <c r="J400" s="201"/>
      <c r="K400" s="201">
        <f>общ.калькуляция!M399</f>
        <v>1315.6717024617419</v>
      </c>
      <c r="L400" s="201"/>
      <c r="M400" s="201"/>
      <c r="N400" s="201">
        <f t="shared" si="9"/>
        <v>7894.0302147704506</v>
      </c>
    </row>
    <row r="401" spans="1:14" ht="13.5" customHeight="1">
      <c r="A401" s="36" t="s">
        <v>1406</v>
      </c>
      <c r="B401" s="12" t="s">
        <v>1369</v>
      </c>
      <c r="C401" s="307"/>
      <c r="D401" s="307"/>
      <c r="E401" s="201">
        <f>общ.калькуляция!H400</f>
        <v>3754.2929047300313</v>
      </c>
      <c r="F401" s="201"/>
      <c r="G401" s="201"/>
      <c r="H401" s="201">
        <f>общ.калькуляция!J400</f>
        <v>319.2377942553257</v>
      </c>
      <c r="I401" s="201"/>
      <c r="J401" s="201"/>
      <c r="K401" s="201">
        <f>общ.калькуляция!M400</f>
        <v>814.7061397970715</v>
      </c>
      <c r="L401" s="201"/>
      <c r="M401" s="201"/>
      <c r="N401" s="201">
        <f t="shared" si="9"/>
        <v>4888.2368387824281</v>
      </c>
    </row>
    <row r="402" spans="1:14" ht="13.5" customHeight="1">
      <c r="A402" s="36" t="s">
        <v>1407</v>
      </c>
      <c r="B402" s="12" t="s">
        <v>1371</v>
      </c>
      <c r="C402" s="307"/>
      <c r="D402" s="307"/>
      <c r="E402" s="201">
        <f>общ.калькуляция!H401</f>
        <v>4301.1865428380179</v>
      </c>
      <c r="F402" s="201"/>
      <c r="G402" s="201"/>
      <c r="H402" s="201">
        <f>общ.калькуляция!J401</f>
        <v>524.46209056232067</v>
      </c>
      <c r="I402" s="201"/>
      <c r="J402" s="201"/>
      <c r="K402" s="201">
        <f>общ.калькуляция!M401</f>
        <v>965.12972668006773</v>
      </c>
      <c r="L402" s="201"/>
      <c r="M402" s="201"/>
      <c r="N402" s="201">
        <f t="shared" si="9"/>
        <v>5790.7783600804059</v>
      </c>
    </row>
    <row r="403" spans="1:14" ht="13.5" customHeight="1">
      <c r="A403" s="36" t="s">
        <v>1408</v>
      </c>
      <c r="B403" s="12" t="s">
        <v>1409</v>
      </c>
      <c r="C403" s="307"/>
      <c r="D403" s="307"/>
      <c r="E403" s="201">
        <f>общ.калькуляция!H402</f>
        <v>5238.259291250185</v>
      </c>
      <c r="F403" s="201"/>
      <c r="G403" s="201"/>
      <c r="H403" s="201">
        <f>общ.калькуляция!J402</f>
        <v>375.57387559450081</v>
      </c>
      <c r="I403" s="201"/>
      <c r="J403" s="201"/>
      <c r="K403" s="201">
        <f>общ.калькуляция!M402</f>
        <v>1122.7666333689374</v>
      </c>
      <c r="L403" s="201"/>
      <c r="M403" s="201"/>
      <c r="N403" s="201">
        <f t="shared" si="9"/>
        <v>6736.5998002136239</v>
      </c>
    </row>
    <row r="404" spans="1:14" ht="13.5" customHeight="1">
      <c r="A404" s="36" t="s">
        <v>1410</v>
      </c>
      <c r="B404" s="12" t="s">
        <v>1411</v>
      </c>
      <c r="C404" s="307"/>
      <c r="D404" s="307"/>
      <c r="E404" s="201">
        <f>общ.калькуляция!H403</f>
        <v>16865.240931537111</v>
      </c>
      <c r="F404" s="201"/>
      <c r="G404" s="201"/>
      <c r="H404" s="201">
        <f>общ.калькуляция!J403</f>
        <v>206.56563157697545</v>
      </c>
      <c r="I404" s="201"/>
      <c r="J404" s="201"/>
      <c r="K404" s="201">
        <f>общ.калькуляция!M403</f>
        <v>3414.3613126228174</v>
      </c>
      <c r="L404" s="201"/>
      <c r="M404" s="201"/>
      <c r="N404" s="201">
        <f t="shared" si="9"/>
        <v>20486.167875736901</v>
      </c>
    </row>
    <row r="405" spans="1:14" ht="13.5" customHeight="1">
      <c r="A405" s="36" t="s">
        <v>1412</v>
      </c>
      <c r="B405" s="38" t="s">
        <v>1413</v>
      </c>
      <c r="C405" s="307"/>
      <c r="D405" s="307"/>
      <c r="E405" s="201">
        <f>общ.калькуляция!H404</f>
        <v>1315.0932797858097</v>
      </c>
      <c r="F405" s="201"/>
      <c r="G405" s="201"/>
      <c r="H405" s="201">
        <f>общ.калькуляция!J404</f>
        <v>241.44034859646479</v>
      </c>
      <c r="I405" s="201"/>
      <c r="J405" s="201"/>
      <c r="K405" s="201">
        <f>общ.калькуляция!M404</f>
        <v>311.3067256764549</v>
      </c>
      <c r="L405" s="201"/>
      <c r="M405" s="201"/>
      <c r="N405" s="201">
        <f t="shared" si="9"/>
        <v>1867.8403540587292</v>
      </c>
    </row>
    <row r="406" spans="1:14" ht="13.5" customHeight="1">
      <c r="A406" s="36" t="s">
        <v>1414</v>
      </c>
      <c r="B406" s="38" t="s">
        <v>1415</v>
      </c>
      <c r="C406" s="307"/>
      <c r="D406" s="307"/>
      <c r="E406" s="201">
        <f>общ.калькуляция!H405</f>
        <v>1120.8229213148891</v>
      </c>
      <c r="F406" s="201"/>
      <c r="G406" s="201"/>
      <c r="H406" s="201">
        <f>общ.калькуляция!J405</f>
        <v>241.44034859646479</v>
      </c>
      <c r="I406" s="201"/>
      <c r="J406" s="201"/>
      <c r="K406" s="201">
        <f>общ.калькуляция!M405</f>
        <v>272.45265398227076</v>
      </c>
      <c r="L406" s="201"/>
      <c r="M406" s="201"/>
      <c r="N406" s="201">
        <f t="shared" si="9"/>
        <v>1634.7159238936244</v>
      </c>
    </row>
    <row r="407" spans="1:14" ht="13.5" customHeight="1">
      <c r="A407" s="36" t="s">
        <v>1416</v>
      </c>
      <c r="B407" s="38" t="s">
        <v>1417</v>
      </c>
      <c r="C407" s="307"/>
      <c r="D407" s="307"/>
      <c r="E407" s="201">
        <f>общ.калькуляция!H406</f>
        <v>1714.0528811542463</v>
      </c>
      <c r="F407" s="201"/>
      <c r="G407" s="201"/>
      <c r="H407" s="201">
        <f>общ.калькуляция!J406</f>
        <v>362.16052289469718</v>
      </c>
      <c r="I407" s="201"/>
      <c r="J407" s="201"/>
      <c r="K407" s="201">
        <f>общ.калькуляция!M406</f>
        <v>415.24268080978874</v>
      </c>
      <c r="L407" s="201"/>
      <c r="M407" s="201"/>
      <c r="N407" s="201">
        <f t="shared" si="9"/>
        <v>2491.4560848587325</v>
      </c>
    </row>
    <row r="408" spans="1:14" ht="13.5" customHeight="1">
      <c r="A408" s="36" t="s">
        <v>1418</v>
      </c>
      <c r="B408" s="38" t="s">
        <v>1419</v>
      </c>
      <c r="C408" s="307"/>
      <c r="D408" s="307"/>
      <c r="E408" s="201">
        <f>общ.калькуляция!H407</f>
        <v>903.5140562248996</v>
      </c>
      <c r="F408" s="201"/>
      <c r="G408" s="201"/>
      <c r="H408" s="201">
        <f>общ.калькуляция!J407</f>
        <v>193.15227887717185</v>
      </c>
      <c r="I408" s="201"/>
      <c r="J408" s="201"/>
      <c r="K408" s="201">
        <f>общ.калькуляция!M407</f>
        <v>219.33326702041433</v>
      </c>
      <c r="L408" s="201"/>
      <c r="M408" s="201"/>
      <c r="N408" s="201">
        <f t="shared" si="9"/>
        <v>1315.9996021224858</v>
      </c>
    </row>
    <row r="409" spans="1:14" ht="13.5" customHeight="1">
      <c r="A409" s="43" t="s">
        <v>1420</v>
      </c>
      <c r="B409" s="41" t="s">
        <v>1421</v>
      </c>
      <c r="C409" s="316"/>
      <c r="D409" s="316"/>
      <c r="E409" s="200"/>
      <c r="F409" s="200"/>
      <c r="G409" s="200"/>
      <c r="H409" s="200"/>
      <c r="I409" s="200"/>
      <c r="J409" s="200"/>
      <c r="K409" s="200"/>
      <c r="L409" s="200"/>
      <c r="M409" s="200"/>
      <c r="N409" s="200"/>
    </row>
    <row r="410" spans="1:14" ht="13.5" customHeight="1">
      <c r="A410" s="36" t="s">
        <v>1422</v>
      </c>
      <c r="B410" s="12" t="s">
        <v>1037</v>
      </c>
      <c r="C410" s="307"/>
      <c r="D410" s="307"/>
      <c r="E410" s="201">
        <f>общ.калькуляция!H409</f>
        <v>847.51506024096375</v>
      </c>
      <c r="F410" s="201"/>
      <c r="G410" s="201"/>
      <c r="H410" s="201">
        <f>общ.калькуляция!J409</f>
        <v>181.08026144734859</v>
      </c>
      <c r="I410" s="201"/>
      <c r="J410" s="201"/>
      <c r="K410" s="201">
        <f>общ.калькуляция!M409</f>
        <v>205.7190643376625</v>
      </c>
      <c r="L410" s="201"/>
      <c r="M410" s="201"/>
      <c r="N410" s="201">
        <f t="shared" si="9"/>
        <v>1234.314386025975</v>
      </c>
    </row>
    <row r="411" spans="1:14" ht="13.5" customHeight="1">
      <c r="A411" s="36" t="s">
        <v>1423</v>
      </c>
      <c r="B411" s="12" t="s">
        <v>1424</v>
      </c>
      <c r="C411" s="307"/>
      <c r="D411" s="307"/>
      <c r="E411" s="201">
        <f>общ.калькуляция!H410</f>
        <v>1980.0399895879816</v>
      </c>
      <c r="F411" s="201"/>
      <c r="G411" s="201"/>
      <c r="H411" s="201">
        <f>общ.калькуляция!J410</f>
        <v>36.216052289469722</v>
      </c>
      <c r="I411" s="201"/>
      <c r="J411" s="201"/>
      <c r="K411" s="201">
        <f>общ.калькуляция!M410</f>
        <v>403.25120837549025</v>
      </c>
      <c r="L411" s="201"/>
      <c r="M411" s="201"/>
      <c r="N411" s="201">
        <f t="shared" si="9"/>
        <v>2419.5072502529415</v>
      </c>
    </row>
    <row r="412" spans="1:14" ht="13.5" customHeight="1">
      <c r="A412" s="36" t="s">
        <v>1425</v>
      </c>
      <c r="B412" s="12" t="s">
        <v>1426</v>
      </c>
      <c r="C412" s="307"/>
      <c r="D412" s="307"/>
      <c r="E412" s="201">
        <f>общ.калькуляция!H411</f>
        <v>2039.3273267142645</v>
      </c>
      <c r="F412" s="201"/>
      <c r="G412" s="201"/>
      <c r="H412" s="201">
        <f>общ.калькуляция!J411</f>
        <v>289.72841831575778</v>
      </c>
      <c r="I412" s="201"/>
      <c r="J412" s="201"/>
      <c r="K412" s="201">
        <f>общ.калькуляция!M411</f>
        <v>465.81114900600443</v>
      </c>
      <c r="L412" s="201"/>
      <c r="M412" s="201"/>
      <c r="N412" s="201">
        <f t="shared" si="9"/>
        <v>2794.8668940360267</v>
      </c>
    </row>
    <row r="413" spans="1:14" ht="13.5" customHeight="1">
      <c r="A413" s="36" t="s">
        <v>1427</v>
      </c>
      <c r="B413" s="12" t="s">
        <v>1428</v>
      </c>
      <c r="C413" s="307"/>
      <c r="D413" s="307"/>
      <c r="E413" s="201">
        <f>общ.калькуляция!H412</f>
        <v>1969.6402373791459</v>
      </c>
      <c r="F413" s="201"/>
      <c r="G413" s="201"/>
      <c r="H413" s="201">
        <f>общ.калькуляция!J412</f>
        <v>193.15227887717185</v>
      </c>
      <c r="I413" s="201"/>
      <c r="J413" s="201"/>
      <c r="K413" s="201">
        <f>общ.калькуляция!M412</f>
        <v>432.55850325126357</v>
      </c>
      <c r="L413" s="201"/>
      <c r="M413" s="201"/>
      <c r="N413" s="201">
        <f t="shared" si="9"/>
        <v>2595.3510195075814</v>
      </c>
    </row>
    <row r="414" spans="1:14" ht="13.5" customHeight="1">
      <c r="A414" s="36" t="s">
        <v>1429</v>
      </c>
      <c r="B414" s="12" t="s">
        <v>1430</v>
      </c>
      <c r="C414" s="307"/>
      <c r="D414" s="307"/>
      <c r="E414" s="201">
        <f>общ.калькуляция!H413</f>
        <v>18060.153002751747</v>
      </c>
      <c r="F414" s="201"/>
      <c r="G414" s="201"/>
      <c r="H414" s="201">
        <f>общ.калькуляция!J413</f>
        <v>261.5603776461702</v>
      </c>
      <c r="I414" s="201"/>
      <c r="J414" s="201"/>
      <c r="K414" s="201">
        <f>общ.калькуляция!M413</f>
        <v>3664.3426760795833</v>
      </c>
      <c r="L414" s="201"/>
      <c r="M414" s="201"/>
      <c r="N414" s="201">
        <f t="shared" si="9"/>
        <v>21986.056056477501</v>
      </c>
    </row>
    <row r="415" spans="1:14" ht="13.5" customHeight="1">
      <c r="A415" s="36" t="s">
        <v>1431</v>
      </c>
      <c r="B415" s="12" t="s">
        <v>1432</v>
      </c>
      <c r="C415" s="307"/>
      <c r="D415" s="307"/>
      <c r="E415" s="201">
        <f>общ.калькуляция!H414</f>
        <v>1835.1816094005651</v>
      </c>
      <c r="F415" s="201"/>
      <c r="G415" s="201"/>
      <c r="H415" s="201">
        <f>общ.калькуляция!J414</f>
        <v>177.05625563740753</v>
      </c>
      <c r="I415" s="201"/>
      <c r="J415" s="201"/>
      <c r="K415" s="201">
        <f>общ.калькуляция!M414</f>
        <v>402.44757300759454</v>
      </c>
      <c r="L415" s="201"/>
      <c r="M415" s="201"/>
      <c r="N415" s="201">
        <f t="shared" si="9"/>
        <v>2414.685438045567</v>
      </c>
    </row>
    <row r="416" spans="1:14" ht="13.5" customHeight="1">
      <c r="A416" s="36" t="s">
        <v>1433</v>
      </c>
      <c r="B416" s="12" t="s">
        <v>1434</v>
      </c>
      <c r="C416" s="307"/>
      <c r="D416" s="307"/>
      <c r="E416" s="201">
        <f>общ.калькуляция!H415</f>
        <v>1076.7213818235905</v>
      </c>
      <c r="F416" s="201"/>
      <c r="G416" s="201"/>
      <c r="H416" s="201">
        <f>общ.калькуляция!J415</f>
        <v>221.32031954675941</v>
      </c>
      <c r="I416" s="201"/>
      <c r="J416" s="201"/>
      <c r="K416" s="201">
        <f>общ.калькуляция!M415</f>
        <v>259.60834027407003</v>
      </c>
      <c r="L416" s="201"/>
      <c r="M416" s="201"/>
      <c r="N416" s="201">
        <f t="shared" si="9"/>
        <v>1557.6500416444201</v>
      </c>
    </row>
    <row r="417" spans="1:14" ht="13.5" customHeight="1">
      <c r="A417" s="36" t="s">
        <v>1435</v>
      </c>
      <c r="B417" s="12" t="s">
        <v>1436</v>
      </c>
      <c r="C417" s="307"/>
      <c r="D417" s="307"/>
      <c r="E417" s="201">
        <f>общ.калькуляция!H416</f>
        <v>2343.3520526550647</v>
      </c>
      <c r="F417" s="201"/>
      <c r="G417" s="201"/>
      <c r="H417" s="201">
        <f>общ.калькуляция!J416</f>
        <v>295.09375939567923</v>
      </c>
      <c r="I417" s="201"/>
      <c r="J417" s="201"/>
      <c r="K417" s="201">
        <f>общ.калькуляция!M416</f>
        <v>527.68916241014881</v>
      </c>
      <c r="L417" s="201"/>
      <c r="M417" s="201"/>
      <c r="N417" s="201">
        <f t="shared" si="9"/>
        <v>3166.1349744608924</v>
      </c>
    </row>
    <row r="418" spans="1:14" ht="13.5" customHeight="1">
      <c r="A418" s="36" t="s">
        <v>1437</v>
      </c>
      <c r="B418" s="12" t="s">
        <v>1438</v>
      </c>
      <c r="C418" s="307"/>
      <c r="D418" s="307"/>
      <c r="E418" s="201">
        <f>общ.калькуляция!H417</f>
        <v>1769.4797040011899</v>
      </c>
      <c r="F418" s="201"/>
      <c r="G418" s="201"/>
      <c r="H418" s="201">
        <f>общ.калькуляция!J417</f>
        <v>226.68566062668086</v>
      </c>
      <c r="I418" s="201"/>
      <c r="J418" s="201"/>
      <c r="K418" s="201">
        <f>общ.калькуляция!M417</f>
        <v>399.23307292557416</v>
      </c>
      <c r="L418" s="201"/>
      <c r="M418" s="201"/>
      <c r="N418" s="201">
        <f t="shared" si="9"/>
        <v>2395.3984375534451</v>
      </c>
    </row>
    <row r="419" spans="1:14" ht="13.5" customHeight="1">
      <c r="A419" s="36" t="s">
        <v>1439</v>
      </c>
      <c r="B419" s="12" t="s">
        <v>1440</v>
      </c>
      <c r="C419" s="307"/>
      <c r="D419" s="307"/>
      <c r="E419" s="201">
        <f>общ.калькуляция!H418</f>
        <v>1879.5797040011898</v>
      </c>
      <c r="F419" s="201"/>
      <c r="G419" s="201"/>
      <c r="H419" s="201">
        <f>общ.калькуляция!J418</f>
        <v>226.68566062668086</v>
      </c>
      <c r="I419" s="201"/>
      <c r="J419" s="201"/>
      <c r="K419" s="201">
        <f>общ.калькуляция!M418</f>
        <v>421.2530729255742</v>
      </c>
      <c r="L419" s="201"/>
      <c r="M419" s="201"/>
      <c r="N419" s="201">
        <f t="shared" si="9"/>
        <v>2527.518437553445</v>
      </c>
    </row>
    <row r="420" spans="1:14" ht="13.5" customHeight="1">
      <c r="A420" s="36" t="s">
        <v>1441</v>
      </c>
      <c r="B420" s="12" t="s">
        <v>1442</v>
      </c>
      <c r="C420" s="307"/>
      <c r="D420" s="307"/>
      <c r="E420" s="201">
        <f>общ.калькуляция!H419</f>
        <v>1761.484233229213</v>
      </c>
      <c r="F420" s="201"/>
      <c r="G420" s="201"/>
      <c r="H420" s="201">
        <f>общ.калькуляция!J419</f>
        <v>305.82444155552213</v>
      </c>
      <c r="I420" s="201"/>
      <c r="J420" s="201"/>
      <c r="K420" s="201">
        <f>общ.калькуляция!M419</f>
        <v>413.46173495694705</v>
      </c>
      <c r="L420" s="201"/>
      <c r="M420" s="201"/>
      <c r="N420" s="201">
        <f t="shared" si="9"/>
        <v>2480.7704097416822</v>
      </c>
    </row>
    <row r="421" spans="1:14" ht="13.5" customHeight="1">
      <c r="A421" s="36" t="s">
        <v>1443</v>
      </c>
      <c r="B421" s="12" t="s">
        <v>1444</v>
      </c>
      <c r="C421" s="307"/>
      <c r="D421" s="307"/>
      <c r="E421" s="201">
        <f>общ.калькуляция!H420</f>
        <v>1717.0406868213595</v>
      </c>
      <c r="F421" s="201"/>
      <c r="G421" s="201"/>
      <c r="H421" s="201">
        <f>общ.калькуляция!J420</f>
        <v>209.24830211693617</v>
      </c>
      <c r="I421" s="201"/>
      <c r="J421" s="201"/>
      <c r="K421" s="201">
        <f>общ.калькуляция!M420</f>
        <v>385.25779778765917</v>
      </c>
      <c r="L421" s="201"/>
      <c r="M421" s="201"/>
      <c r="N421" s="201">
        <f t="shared" si="9"/>
        <v>2311.5467867259549</v>
      </c>
    </row>
    <row r="422" spans="1:14" ht="13.5" customHeight="1">
      <c r="A422" s="36" t="s">
        <v>1445</v>
      </c>
      <c r="B422" s="12" t="s">
        <v>1446</v>
      </c>
      <c r="C422" s="307"/>
      <c r="D422" s="307"/>
      <c r="E422" s="201">
        <f>общ.калькуляция!H421</f>
        <v>24826.721805741483</v>
      </c>
      <c r="F422" s="201"/>
      <c r="G422" s="201"/>
      <c r="H422" s="201">
        <f>общ.калькуляция!J421</f>
        <v>273.63239507599349</v>
      </c>
      <c r="I422" s="201"/>
      <c r="J422" s="201"/>
      <c r="K422" s="201">
        <f>общ.калькуляция!M421</f>
        <v>5020.0708401634956</v>
      </c>
      <c r="L422" s="201"/>
      <c r="M422" s="201"/>
      <c r="N422" s="201">
        <f t="shared" si="9"/>
        <v>30120.425040980972</v>
      </c>
    </row>
    <row r="423" spans="1:14" ht="13.5" customHeight="1">
      <c r="A423" s="36" t="s">
        <v>1447</v>
      </c>
      <c r="B423" s="12" t="s">
        <v>1448</v>
      </c>
      <c r="C423" s="307"/>
      <c r="D423" s="307"/>
      <c r="E423" s="201">
        <f>общ.калькуляция!H422</f>
        <v>1713.1018146660717</v>
      </c>
      <c r="F423" s="201"/>
      <c r="G423" s="201"/>
      <c r="H423" s="201">
        <f>общ.калькуляция!J422</f>
        <v>295.09375939567923</v>
      </c>
      <c r="I423" s="201"/>
      <c r="J423" s="201"/>
      <c r="K423" s="201">
        <f>общ.калькуляция!M422</f>
        <v>401.63911481235021</v>
      </c>
      <c r="L423" s="201"/>
      <c r="M423" s="201"/>
      <c r="N423" s="201">
        <f t="shared" si="9"/>
        <v>2409.8346888741012</v>
      </c>
    </row>
    <row r="424" spans="1:14" ht="13.5" customHeight="1">
      <c r="A424" s="36" t="s">
        <v>1449</v>
      </c>
      <c r="B424" s="12" t="s">
        <v>1450</v>
      </c>
      <c r="C424" s="307"/>
      <c r="D424" s="307"/>
      <c r="E424" s="201">
        <f>общ.калькуляция!H423</f>
        <v>12250.532654692846</v>
      </c>
      <c r="F424" s="201"/>
      <c r="G424" s="201"/>
      <c r="H424" s="201">
        <f>общ.калькуляция!J423</f>
        <v>305.82444155552213</v>
      </c>
      <c r="I424" s="201"/>
      <c r="J424" s="201"/>
      <c r="K424" s="201">
        <f>общ.калькуляция!M423</f>
        <v>2511.2714192496737</v>
      </c>
      <c r="L424" s="201"/>
      <c r="M424" s="201"/>
      <c r="N424" s="201">
        <f t="shared" si="9"/>
        <v>15067.628515498041</v>
      </c>
    </row>
    <row r="425" spans="1:14" ht="13.5" customHeight="1">
      <c r="A425" s="36" t="s">
        <v>1451</v>
      </c>
      <c r="B425" s="12" t="s">
        <v>1452</v>
      </c>
      <c r="C425" s="307"/>
      <c r="D425" s="307"/>
      <c r="E425" s="201">
        <f>общ.калькуляция!H424</f>
        <v>1569.2860147999406</v>
      </c>
      <c r="F425" s="201"/>
      <c r="G425" s="201"/>
      <c r="H425" s="201">
        <f>общ.калькуляция!J424</f>
        <v>225.34432535670049</v>
      </c>
      <c r="I425" s="201"/>
      <c r="J425" s="201"/>
      <c r="K425" s="201">
        <f>общ.калькуляция!M424</f>
        <v>358.92606803132821</v>
      </c>
      <c r="L425" s="201"/>
      <c r="M425" s="201"/>
      <c r="N425" s="201">
        <f t="shared" si="9"/>
        <v>2153.5564081879693</v>
      </c>
    </row>
    <row r="426" spans="1:14" ht="13.5" customHeight="1">
      <c r="A426" s="36" t="s">
        <v>1453</v>
      </c>
      <c r="B426" s="12" t="s">
        <v>1454</v>
      </c>
      <c r="C426" s="307"/>
      <c r="D426" s="307"/>
      <c r="E426" s="201">
        <f>общ.калькуляция!H425</f>
        <v>1423.7311468094604</v>
      </c>
      <c r="F426" s="201"/>
      <c r="G426" s="201"/>
      <c r="H426" s="201">
        <f>общ.калькуляция!J425</f>
        <v>254.85370129626847</v>
      </c>
      <c r="I426" s="201"/>
      <c r="J426" s="201"/>
      <c r="K426" s="201">
        <f>общ.калькуляция!M425</f>
        <v>335.71696962114578</v>
      </c>
      <c r="L426" s="201"/>
      <c r="M426" s="201"/>
      <c r="N426" s="201">
        <f t="shared" si="9"/>
        <v>2014.3018177268746</v>
      </c>
    </row>
    <row r="427" spans="1:14" ht="13.5" customHeight="1">
      <c r="A427" s="36" t="s">
        <v>1455</v>
      </c>
      <c r="B427" s="12" t="s">
        <v>1456</v>
      </c>
      <c r="C427" s="307"/>
      <c r="D427" s="307"/>
      <c r="E427" s="201">
        <f>общ.калькуляция!H426</f>
        <v>1350.5039565670088</v>
      </c>
      <c r="F427" s="201"/>
      <c r="G427" s="201"/>
      <c r="H427" s="201">
        <f>общ.калькуляция!J426</f>
        <v>201.200290497054</v>
      </c>
      <c r="I427" s="201"/>
      <c r="J427" s="201"/>
      <c r="K427" s="201">
        <f>общ.калькуляция!M426</f>
        <v>310.34084941281259</v>
      </c>
      <c r="L427" s="201"/>
      <c r="M427" s="201"/>
      <c r="N427" s="201">
        <f t="shared" si="9"/>
        <v>1862.0450964768754</v>
      </c>
    </row>
    <row r="428" spans="1:14" ht="13.5" customHeight="1">
      <c r="A428" s="36" t="s">
        <v>1457</v>
      </c>
      <c r="B428" s="12" t="s">
        <v>1366</v>
      </c>
      <c r="C428" s="307"/>
      <c r="D428" s="307"/>
      <c r="E428" s="201">
        <f>общ.калькуляция!H427</f>
        <v>5803.1338394429567</v>
      </c>
      <c r="F428" s="201"/>
      <c r="G428" s="201"/>
      <c r="H428" s="201">
        <f>общ.калькуляция!J427</f>
        <v>708.22502254963013</v>
      </c>
      <c r="I428" s="201"/>
      <c r="J428" s="201"/>
      <c r="K428" s="201">
        <f>общ.калькуляция!M427</f>
        <v>1302.2717723985174</v>
      </c>
      <c r="L428" s="201"/>
      <c r="M428" s="201"/>
      <c r="N428" s="201">
        <f t="shared" si="9"/>
        <v>7813.6306343911037</v>
      </c>
    </row>
    <row r="429" spans="1:14" ht="13.5" customHeight="1">
      <c r="A429" s="36" t="s">
        <v>1458</v>
      </c>
      <c r="B429" s="12" t="s">
        <v>1251</v>
      </c>
      <c r="C429" s="307"/>
      <c r="D429" s="307"/>
      <c r="E429" s="201">
        <f>общ.калькуляция!H428</f>
        <v>6166.5704618585451</v>
      </c>
      <c r="F429" s="201"/>
      <c r="G429" s="201"/>
      <c r="H429" s="201">
        <f>общ.калькуляция!J428</f>
        <v>509.70740259253694</v>
      </c>
      <c r="I429" s="201"/>
      <c r="J429" s="201"/>
      <c r="K429" s="201">
        <f>общ.калькуляция!M428</f>
        <v>1335.2555728902164</v>
      </c>
      <c r="L429" s="201"/>
      <c r="M429" s="201"/>
      <c r="N429" s="201">
        <f t="shared" si="9"/>
        <v>8011.5334373412979</v>
      </c>
    </row>
    <row r="430" spans="1:14" ht="13.5" customHeight="1">
      <c r="A430" s="36" t="s">
        <v>1459</v>
      </c>
      <c r="B430" s="12" t="s">
        <v>1460</v>
      </c>
      <c r="C430" s="307"/>
      <c r="D430" s="307"/>
      <c r="E430" s="201">
        <f>общ.калькуляция!H429</f>
        <v>6166.5704618585451</v>
      </c>
      <c r="F430" s="201"/>
      <c r="G430" s="201"/>
      <c r="H430" s="201">
        <f>общ.калькуляция!J429</f>
        <v>509.70740259253694</v>
      </c>
      <c r="I430" s="201"/>
      <c r="J430" s="201"/>
      <c r="K430" s="201">
        <f>общ.калькуляция!M429</f>
        <v>1335.2555728902164</v>
      </c>
      <c r="L430" s="201"/>
      <c r="M430" s="201"/>
      <c r="N430" s="201">
        <f t="shared" si="9"/>
        <v>8011.5334373412979</v>
      </c>
    </row>
    <row r="431" spans="1:14" ht="13.5" customHeight="1">
      <c r="A431" s="36" t="s">
        <v>1461</v>
      </c>
      <c r="B431" s="12" t="s">
        <v>1462</v>
      </c>
      <c r="C431" s="307"/>
      <c r="D431" s="307"/>
      <c r="E431" s="201">
        <f>общ.калькуляция!H430</f>
        <v>5605.4582013238132</v>
      </c>
      <c r="F431" s="201"/>
      <c r="G431" s="201"/>
      <c r="H431" s="201">
        <f>общ.калькуляция!J430</f>
        <v>804.80116198821599</v>
      </c>
      <c r="I431" s="201"/>
      <c r="J431" s="201"/>
      <c r="K431" s="201">
        <f>общ.калькуляция!M430</f>
        <v>1282.0518726624059</v>
      </c>
      <c r="L431" s="201"/>
      <c r="M431" s="201"/>
      <c r="N431" s="201">
        <f t="shared" si="9"/>
        <v>7692.3112359744355</v>
      </c>
    </row>
    <row r="432" spans="1:14" ht="13.5" customHeight="1">
      <c r="A432" s="36" t="s">
        <v>1463</v>
      </c>
      <c r="B432" s="12" t="s">
        <v>1369</v>
      </c>
      <c r="C432" s="307"/>
      <c r="D432" s="307"/>
      <c r="E432" s="201">
        <f>общ.калькуляция!H431</f>
        <v>3616.1227240071398</v>
      </c>
      <c r="F432" s="201"/>
      <c r="G432" s="201"/>
      <c r="H432" s="201">
        <f>общ.калькуляция!J431</f>
        <v>342.04049384499177</v>
      </c>
      <c r="I432" s="201"/>
      <c r="J432" s="201"/>
      <c r="K432" s="201">
        <f>общ.калькуляция!M431</f>
        <v>791.63264357042635</v>
      </c>
      <c r="L432" s="201"/>
      <c r="M432" s="201"/>
      <c r="N432" s="201">
        <f t="shared" si="9"/>
        <v>4749.7958614225581</v>
      </c>
    </row>
    <row r="433" spans="1:14" ht="13.5" customHeight="1">
      <c r="A433" s="36" t="s">
        <v>1464</v>
      </c>
      <c r="B433" s="12" t="s">
        <v>1371</v>
      </c>
      <c r="C433" s="307"/>
      <c r="D433" s="307"/>
      <c r="E433" s="201">
        <f>общ.калькуляция!H432</f>
        <v>4921.217495351777</v>
      </c>
      <c r="F433" s="201"/>
      <c r="G433" s="201"/>
      <c r="H433" s="201">
        <f>общ.калькуляция!J432</f>
        <v>321.92046479528642</v>
      </c>
      <c r="I433" s="201"/>
      <c r="J433" s="201"/>
      <c r="K433" s="201">
        <f>общ.калькуляция!M432</f>
        <v>1048.6275920294127</v>
      </c>
      <c r="L433" s="201"/>
      <c r="M433" s="201"/>
      <c r="N433" s="201">
        <f t="shared" si="9"/>
        <v>6291.7655521764764</v>
      </c>
    </row>
    <row r="434" spans="1:14" ht="13.5" customHeight="1">
      <c r="A434" s="36" t="s">
        <v>1465</v>
      </c>
      <c r="B434" s="12" t="s">
        <v>1373</v>
      </c>
      <c r="C434" s="307"/>
      <c r="D434" s="307"/>
      <c r="E434" s="201">
        <f>общ.калькуляция!H433</f>
        <v>17825.248088650897</v>
      </c>
      <c r="F434" s="201"/>
      <c r="G434" s="201"/>
      <c r="H434" s="201">
        <f>общ.калькуляция!J433</f>
        <v>201.200290497054</v>
      </c>
      <c r="I434" s="201"/>
      <c r="J434" s="201"/>
      <c r="K434" s="201">
        <f>общ.калькуляция!M433</f>
        <v>3605.2896758295901</v>
      </c>
      <c r="L434" s="201"/>
      <c r="M434" s="201"/>
      <c r="N434" s="201">
        <f t="shared" si="9"/>
        <v>21631.738054977541</v>
      </c>
    </row>
    <row r="435" spans="1:14" ht="13.5" customHeight="1">
      <c r="A435" s="36" t="s">
        <v>1466</v>
      </c>
      <c r="B435" s="12" t="s">
        <v>1467</v>
      </c>
      <c r="C435" s="307"/>
      <c r="D435" s="307"/>
      <c r="E435" s="201">
        <f>общ.калькуляция!H434</f>
        <v>16852.455237245274</v>
      </c>
      <c r="F435" s="201"/>
      <c r="G435" s="201"/>
      <c r="H435" s="201">
        <f>общ.калькуляция!J434</f>
        <v>181.08026144734859</v>
      </c>
      <c r="I435" s="201"/>
      <c r="J435" s="201"/>
      <c r="K435" s="201">
        <f>общ.калькуляция!M434</f>
        <v>3406.7070997385244</v>
      </c>
      <c r="L435" s="201"/>
      <c r="M435" s="201"/>
      <c r="N435" s="201">
        <f t="shared" si="9"/>
        <v>20440.242598431145</v>
      </c>
    </row>
    <row r="436" spans="1:14" ht="13.5" customHeight="1">
      <c r="A436" s="36" t="s">
        <v>1468</v>
      </c>
      <c r="B436" s="12" t="s">
        <v>1469</v>
      </c>
      <c r="C436" s="307"/>
      <c r="D436" s="307"/>
      <c r="E436" s="201">
        <f>общ.калькуляция!H435</f>
        <v>17749.745475234275</v>
      </c>
      <c r="F436" s="201"/>
      <c r="G436" s="201"/>
      <c r="H436" s="201">
        <f>общ.калькуляция!J435</f>
        <v>575.4328308215745</v>
      </c>
      <c r="I436" s="201"/>
      <c r="J436" s="201"/>
      <c r="K436" s="201">
        <f>общ.калькуляция!M435</f>
        <v>3665.03566121117</v>
      </c>
      <c r="L436" s="201"/>
      <c r="M436" s="201"/>
      <c r="N436" s="201">
        <f t="shared" si="9"/>
        <v>21990.213967267016</v>
      </c>
    </row>
    <row r="437" spans="1:14" ht="13.5" customHeight="1">
      <c r="A437" s="36" t="s">
        <v>1470</v>
      </c>
      <c r="B437" s="281" t="s">
        <v>1471</v>
      </c>
      <c r="C437" s="307"/>
      <c r="D437" s="307"/>
      <c r="E437" s="201">
        <f>общ.калькуляция!H436</f>
        <v>1253.7552989736726</v>
      </c>
      <c r="F437" s="201"/>
      <c r="G437" s="201"/>
      <c r="H437" s="201">
        <f>общ.калькуляция!J436</f>
        <v>270.27905690104257</v>
      </c>
      <c r="I437" s="201"/>
      <c r="J437" s="201"/>
      <c r="K437" s="201">
        <f>общ.калькуляция!M436</f>
        <v>304.80687117494307</v>
      </c>
      <c r="L437" s="201"/>
      <c r="M437" s="201"/>
      <c r="N437" s="201">
        <f t="shared" si="9"/>
        <v>1828.8412270496583</v>
      </c>
    </row>
    <row r="438" spans="1:14" ht="13.5" customHeight="1">
      <c r="A438" s="36" t="s">
        <v>1472</v>
      </c>
      <c r="B438" s="38" t="s">
        <v>1473</v>
      </c>
      <c r="C438" s="307"/>
      <c r="D438" s="307"/>
      <c r="E438" s="201">
        <f>общ.калькуляция!H437</f>
        <v>2427.355258998959</v>
      </c>
      <c r="F438" s="201"/>
      <c r="G438" s="201"/>
      <c r="H438" s="201">
        <f>общ.калькуляция!J437</f>
        <v>239.42834569149426</v>
      </c>
      <c r="I438" s="201"/>
      <c r="J438" s="201"/>
      <c r="K438" s="201">
        <f>общ.калькуляция!M437</f>
        <v>533.35672093809069</v>
      </c>
      <c r="L438" s="201"/>
      <c r="M438" s="201"/>
      <c r="N438" s="201">
        <f t="shared" si="9"/>
        <v>3200.1403256285439</v>
      </c>
    </row>
    <row r="439" spans="1:14" ht="13.5" customHeight="1">
      <c r="A439" s="36" t="s">
        <v>1474</v>
      </c>
      <c r="B439" s="282" t="s">
        <v>1475</v>
      </c>
      <c r="C439" s="307"/>
      <c r="D439" s="307"/>
      <c r="E439" s="201">
        <f>общ.калькуляция!H438</f>
        <v>884.5862301056078</v>
      </c>
      <c r="F439" s="201"/>
      <c r="G439" s="201"/>
      <c r="H439" s="201">
        <f>общ.калькуляция!J438</f>
        <v>148.21754733282981</v>
      </c>
      <c r="I439" s="201"/>
      <c r="J439" s="201"/>
      <c r="K439" s="201">
        <f>общ.калькуляция!M438</f>
        <v>206.56075548768754</v>
      </c>
      <c r="L439" s="201"/>
      <c r="M439" s="201"/>
      <c r="N439" s="201">
        <f t="shared" ref="N439:N502" si="10">E439+H439+K439</f>
        <v>1239.3645329261253</v>
      </c>
    </row>
    <row r="440" spans="1:14" ht="13.5" customHeight="1">
      <c r="A440" s="36" t="s">
        <v>1476</v>
      </c>
      <c r="B440" s="282" t="s">
        <v>1477</v>
      </c>
      <c r="C440" s="307"/>
      <c r="D440" s="307"/>
      <c r="E440" s="201">
        <f>общ.калькуляция!H439</f>
        <v>1637.5934850513163</v>
      </c>
      <c r="F440" s="201"/>
      <c r="G440" s="201"/>
      <c r="H440" s="201">
        <f>общ.калькуляция!J439</f>
        <v>278.99773615591488</v>
      </c>
      <c r="I440" s="201"/>
      <c r="J440" s="201"/>
      <c r="K440" s="201">
        <f>общ.калькуляция!M439</f>
        <v>383.31824424144628</v>
      </c>
      <c r="L440" s="201"/>
      <c r="M440" s="201"/>
      <c r="N440" s="201">
        <f t="shared" si="10"/>
        <v>2299.9094654486776</v>
      </c>
    </row>
    <row r="441" spans="1:14" ht="13.5" customHeight="1">
      <c r="A441" s="36" t="s">
        <v>1478</v>
      </c>
      <c r="B441" s="38" t="s">
        <v>1479</v>
      </c>
      <c r="C441" s="307"/>
      <c r="D441" s="307"/>
      <c r="E441" s="201">
        <f>общ.калькуляция!H440</f>
        <v>2234.3646437602265</v>
      </c>
      <c r="F441" s="201"/>
      <c r="G441" s="201"/>
      <c r="H441" s="201">
        <f>общ.калькуляция!J440</f>
        <v>407.7659220740295</v>
      </c>
      <c r="I441" s="201"/>
      <c r="J441" s="201"/>
      <c r="K441" s="201">
        <f>общ.калькуляция!M440</f>
        <v>528.42611316685122</v>
      </c>
      <c r="L441" s="201"/>
      <c r="M441" s="201"/>
      <c r="N441" s="201">
        <f t="shared" si="10"/>
        <v>3170.5566790011076</v>
      </c>
    </row>
    <row r="442" spans="1:14" ht="13.5" customHeight="1">
      <c r="A442" s="36" t="s">
        <v>1480</v>
      </c>
      <c r="B442" s="282" t="s">
        <v>1481</v>
      </c>
      <c r="C442" s="307"/>
      <c r="D442" s="307"/>
      <c r="E442" s="201">
        <f>общ.калькуляция!H441</f>
        <v>1491.2420199315779</v>
      </c>
      <c r="F442" s="201"/>
      <c r="G442" s="201"/>
      <c r="H442" s="201">
        <f>общ.калькуляция!J441</f>
        <v>278.99773615591488</v>
      </c>
      <c r="I442" s="201"/>
      <c r="J442" s="201"/>
      <c r="K442" s="201">
        <f>общ.калькуляция!M441</f>
        <v>354.04795121749862</v>
      </c>
      <c r="L442" s="201"/>
      <c r="M442" s="201"/>
      <c r="N442" s="201">
        <f t="shared" si="10"/>
        <v>2124.2877073049913</v>
      </c>
    </row>
    <row r="443" spans="1:14" ht="13.5" customHeight="1">
      <c r="A443" s="36" t="s">
        <v>1482</v>
      </c>
      <c r="B443" s="281" t="s">
        <v>1483</v>
      </c>
      <c r="C443" s="307"/>
      <c r="D443" s="307"/>
      <c r="E443" s="201">
        <f>общ.калькуляция!H442</f>
        <v>6461.9471154990333</v>
      </c>
      <c r="F443" s="201"/>
      <c r="G443" s="201"/>
      <c r="H443" s="201">
        <f>общ.калькуляция!J442</f>
        <v>171.02024692249589</v>
      </c>
      <c r="I443" s="201"/>
      <c r="J443" s="201"/>
      <c r="K443" s="201">
        <f>общ.калькуляция!M442</f>
        <v>1326.5934724843059</v>
      </c>
      <c r="L443" s="201"/>
      <c r="M443" s="201"/>
      <c r="N443" s="201">
        <f t="shared" si="10"/>
        <v>7959.5608349058348</v>
      </c>
    </row>
    <row r="444" spans="1:14" ht="13.5" customHeight="1">
      <c r="A444" s="36" t="s">
        <v>1484</v>
      </c>
      <c r="B444" s="282" t="s">
        <v>1485</v>
      </c>
      <c r="C444" s="307"/>
      <c r="D444" s="307"/>
      <c r="E444" s="201">
        <f>общ.калькуляция!H443</f>
        <v>6121.6862847687034</v>
      </c>
      <c r="F444" s="201"/>
      <c r="G444" s="201"/>
      <c r="H444" s="201">
        <f>общ.калькуляция!J443</f>
        <v>271.6203921710229</v>
      </c>
      <c r="I444" s="201"/>
      <c r="J444" s="201"/>
      <c r="K444" s="201">
        <f>общ.калькуляция!M443</f>
        <v>1278.6613353879454</v>
      </c>
      <c r="L444" s="201"/>
      <c r="M444" s="201"/>
      <c r="N444" s="201">
        <f t="shared" si="10"/>
        <v>7671.9680123276721</v>
      </c>
    </row>
    <row r="445" spans="1:14" ht="13.5" customHeight="1">
      <c r="A445" s="36" t="s">
        <v>1486</v>
      </c>
      <c r="B445" s="283" t="s">
        <v>1487</v>
      </c>
      <c r="C445" s="307"/>
      <c r="D445" s="307"/>
      <c r="E445" s="201">
        <f>общ.калькуляция!H444</f>
        <v>5187.2648557191733</v>
      </c>
      <c r="F445" s="201"/>
      <c r="G445" s="201"/>
      <c r="H445" s="201">
        <f>общ.калькуляция!J444</f>
        <v>482.88069719292957</v>
      </c>
      <c r="I445" s="201"/>
      <c r="J445" s="201"/>
      <c r="K445" s="201">
        <f>общ.калькуляция!M444</f>
        <v>1134.0291105824206</v>
      </c>
      <c r="L445" s="201"/>
      <c r="M445" s="201"/>
      <c r="N445" s="201">
        <f t="shared" si="10"/>
        <v>6804.1746634945239</v>
      </c>
    </row>
    <row r="446" spans="1:14" ht="13.5" customHeight="1">
      <c r="A446" s="36" t="s">
        <v>1488</v>
      </c>
      <c r="B446" s="281" t="s">
        <v>1489</v>
      </c>
      <c r="C446" s="307"/>
      <c r="D446" s="307"/>
      <c r="E446" s="201">
        <f>общ.калькуляция!H445</f>
        <v>4127.0060473374988</v>
      </c>
      <c r="F446" s="201"/>
      <c r="G446" s="201"/>
      <c r="H446" s="201">
        <f>общ.калькуляция!J445</f>
        <v>394.35256937422588</v>
      </c>
      <c r="I446" s="201"/>
      <c r="J446" s="201"/>
      <c r="K446" s="201">
        <f>общ.калькуляция!M445</f>
        <v>904.27172334234501</v>
      </c>
      <c r="L446" s="201"/>
      <c r="M446" s="201"/>
      <c r="N446" s="201">
        <f t="shared" si="10"/>
        <v>5425.6303400540692</v>
      </c>
    </row>
    <row r="447" spans="1:14" ht="13.5" customHeight="1">
      <c r="A447" s="36" t="s">
        <v>1490</v>
      </c>
      <c r="B447" s="281" t="s">
        <v>1491</v>
      </c>
      <c r="C447" s="307"/>
      <c r="D447" s="307"/>
      <c r="E447" s="201">
        <f>общ.калькуляция!H446</f>
        <v>15403.06391417522</v>
      </c>
      <c r="F447" s="201"/>
      <c r="G447" s="201"/>
      <c r="H447" s="201">
        <f>общ.калькуляция!J446</f>
        <v>95.905471803595745</v>
      </c>
      <c r="I447" s="201"/>
      <c r="J447" s="201"/>
      <c r="K447" s="201">
        <f>общ.калькуляция!M446</f>
        <v>3099.7938771957633</v>
      </c>
      <c r="L447" s="201"/>
      <c r="M447" s="201"/>
      <c r="N447" s="201">
        <f t="shared" si="10"/>
        <v>18598.76326317458</v>
      </c>
    </row>
    <row r="448" spans="1:14" ht="13.5" customHeight="1">
      <c r="A448" s="36" t="s">
        <v>1492</v>
      </c>
      <c r="B448" s="281" t="s">
        <v>1493</v>
      </c>
      <c r="C448" s="307"/>
      <c r="D448" s="307"/>
      <c r="E448" s="201">
        <f>общ.калькуляция!H447</f>
        <v>4535.6270043135501</v>
      </c>
      <c r="F448" s="201"/>
      <c r="G448" s="201"/>
      <c r="H448" s="201">
        <f>общ.калькуляция!J447</f>
        <v>88.528127818703766</v>
      </c>
      <c r="I448" s="201"/>
      <c r="J448" s="201"/>
      <c r="K448" s="201">
        <f>общ.калькуляция!M447</f>
        <v>924.83102642645088</v>
      </c>
      <c r="L448" s="201"/>
      <c r="M448" s="201"/>
      <c r="N448" s="201">
        <f t="shared" si="10"/>
        <v>5548.986158558705</v>
      </c>
    </row>
    <row r="449" spans="1:14" ht="13.5" customHeight="1">
      <c r="A449" s="43" t="s">
        <v>1494</v>
      </c>
      <c r="B449" s="41" t="s">
        <v>1495</v>
      </c>
      <c r="C449" s="316"/>
      <c r="D449" s="316"/>
      <c r="E449" s="200"/>
      <c r="F449" s="200"/>
      <c r="G449" s="200"/>
      <c r="H449" s="200"/>
      <c r="I449" s="200"/>
      <c r="J449" s="200"/>
      <c r="K449" s="200"/>
      <c r="L449" s="200"/>
      <c r="M449" s="200"/>
      <c r="N449" s="200"/>
    </row>
    <row r="450" spans="1:14" ht="13.5" customHeight="1">
      <c r="A450" s="36" t="s">
        <v>1496</v>
      </c>
      <c r="B450" s="12" t="s">
        <v>1497</v>
      </c>
      <c r="C450" s="307"/>
      <c r="D450" s="307"/>
      <c r="E450" s="201">
        <f>общ.калькуляция!H449</f>
        <v>875.51455823293179</v>
      </c>
      <c r="F450" s="201"/>
      <c r="G450" s="201"/>
      <c r="H450" s="201">
        <f>общ.калькуляция!J449</f>
        <v>187.11627016226024</v>
      </c>
      <c r="I450" s="201"/>
      <c r="J450" s="201"/>
      <c r="K450" s="201">
        <f>общ.калькуляция!M449</f>
        <v>212.52616567903843</v>
      </c>
      <c r="L450" s="201"/>
      <c r="M450" s="201"/>
      <c r="N450" s="201">
        <f t="shared" si="10"/>
        <v>1275.1569940742306</v>
      </c>
    </row>
    <row r="451" spans="1:14" ht="13.5" customHeight="1">
      <c r="A451" s="36" t="s">
        <v>1498</v>
      </c>
      <c r="B451" s="12" t="s">
        <v>1196</v>
      </c>
      <c r="C451" s="307"/>
      <c r="D451" s="307"/>
      <c r="E451" s="201">
        <f>общ.калькуляция!H450</f>
        <v>1751.8384277852147</v>
      </c>
      <c r="F451" s="201"/>
      <c r="G451" s="201"/>
      <c r="H451" s="201">
        <f>общ.калькуляция!J450</f>
        <v>301.80043574558096</v>
      </c>
      <c r="I451" s="201"/>
      <c r="J451" s="201"/>
      <c r="K451" s="201">
        <f>общ.калькуляция!M450</f>
        <v>410.72777270615916</v>
      </c>
      <c r="L451" s="201"/>
      <c r="M451" s="201"/>
      <c r="N451" s="201">
        <f t="shared" si="10"/>
        <v>2464.3666362369549</v>
      </c>
    </row>
    <row r="452" spans="1:14" ht="13.5" customHeight="1">
      <c r="A452" s="36" t="s">
        <v>1499</v>
      </c>
      <c r="B452" s="12" t="s">
        <v>1198</v>
      </c>
      <c r="C452" s="307"/>
      <c r="D452" s="307"/>
      <c r="E452" s="201">
        <f>общ.калькуляция!H451</f>
        <v>2609.2686852595566</v>
      </c>
      <c r="F452" s="201"/>
      <c r="G452" s="201"/>
      <c r="H452" s="201">
        <f>общ.калькуляция!J451</f>
        <v>457.39532706330277</v>
      </c>
      <c r="I452" s="201"/>
      <c r="J452" s="201"/>
      <c r="K452" s="201">
        <f>общ.калькуляция!M451</f>
        <v>613.33280246457196</v>
      </c>
      <c r="L452" s="201"/>
      <c r="M452" s="201"/>
      <c r="N452" s="201">
        <f t="shared" si="10"/>
        <v>3679.9968147874315</v>
      </c>
    </row>
    <row r="453" spans="1:14" ht="13.5" customHeight="1">
      <c r="A453" s="36" t="s">
        <v>1500</v>
      </c>
      <c r="B453" s="12" t="s">
        <v>1501</v>
      </c>
      <c r="C453" s="307"/>
      <c r="D453" s="307"/>
      <c r="E453" s="201">
        <f>общ.калькуляция!H452</f>
        <v>1763.9015581288115</v>
      </c>
      <c r="F453" s="201"/>
      <c r="G453" s="201"/>
      <c r="H453" s="201">
        <f>общ.калькуляция!J452</f>
        <v>289.72841831575778</v>
      </c>
      <c r="I453" s="201"/>
      <c r="J453" s="201"/>
      <c r="K453" s="201">
        <f>общ.калькуляция!M452</f>
        <v>410.72599528891391</v>
      </c>
      <c r="L453" s="201"/>
      <c r="M453" s="201"/>
      <c r="N453" s="201">
        <f t="shared" si="10"/>
        <v>2464.3559717334833</v>
      </c>
    </row>
    <row r="454" spans="1:14" ht="13.5" customHeight="1">
      <c r="A454" s="36" t="s">
        <v>1502</v>
      </c>
      <c r="B454" s="12" t="s">
        <v>1503</v>
      </c>
      <c r="C454" s="307"/>
      <c r="D454" s="307"/>
      <c r="E454" s="201">
        <f>общ.калькуляция!H453</f>
        <v>1600.4244420645543</v>
      </c>
      <c r="F454" s="201"/>
      <c r="G454" s="201"/>
      <c r="H454" s="201">
        <f>общ.калькуляция!J453</f>
        <v>338.01648803505077</v>
      </c>
      <c r="I454" s="201"/>
      <c r="J454" s="201"/>
      <c r="K454" s="201">
        <f>общ.калькуляция!M453</f>
        <v>387.68818601992103</v>
      </c>
      <c r="L454" s="201"/>
      <c r="M454" s="201"/>
      <c r="N454" s="201">
        <f t="shared" si="10"/>
        <v>2326.1291161195263</v>
      </c>
    </row>
    <row r="455" spans="1:14" ht="13.5" customHeight="1">
      <c r="A455" s="36" t="s">
        <v>1504</v>
      </c>
      <c r="B455" s="12" t="s">
        <v>1505</v>
      </c>
      <c r="C455" s="307"/>
      <c r="D455" s="307"/>
      <c r="E455" s="201">
        <f>общ.калькуляция!H454</f>
        <v>1620.5057521288115</v>
      </c>
      <c r="F455" s="201"/>
      <c r="G455" s="201"/>
      <c r="H455" s="201">
        <f>общ.калькуляция!J454</f>
        <v>289.72841831575778</v>
      </c>
      <c r="I455" s="201"/>
      <c r="J455" s="201"/>
      <c r="K455" s="201">
        <f>общ.калькуляция!M454</f>
        <v>382.0468340889139</v>
      </c>
      <c r="L455" s="201"/>
      <c r="M455" s="201"/>
      <c r="N455" s="201">
        <f t="shared" si="10"/>
        <v>2292.2810045334832</v>
      </c>
    </row>
    <row r="456" spans="1:14" ht="13.5" customHeight="1">
      <c r="A456" s="36" t="s">
        <v>1506</v>
      </c>
      <c r="B456" s="12" t="s">
        <v>1507</v>
      </c>
      <c r="C456" s="307"/>
      <c r="D456" s="307"/>
      <c r="E456" s="201">
        <f>общ.калькуляция!H455</f>
        <v>1592.0897296593782</v>
      </c>
      <c r="F456" s="201"/>
      <c r="G456" s="201"/>
      <c r="H456" s="201">
        <f>общ.калькуляция!J455</f>
        <v>239.42834569149426</v>
      </c>
      <c r="I456" s="201"/>
      <c r="J456" s="201"/>
      <c r="K456" s="201">
        <f>общ.калькуляция!M455</f>
        <v>366.30361507017454</v>
      </c>
      <c r="L456" s="201"/>
      <c r="M456" s="201"/>
      <c r="N456" s="201">
        <f t="shared" si="10"/>
        <v>2197.8216904210472</v>
      </c>
    </row>
    <row r="457" spans="1:14" ht="13.5" customHeight="1">
      <c r="A457" s="36" t="s">
        <v>1508</v>
      </c>
      <c r="B457" s="12" t="s">
        <v>1509</v>
      </c>
      <c r="C457" s="307"/>
      <c r="D457" s="307"/>
      <c r="E457" s="201">
        <f>общ.калькуляция!H456</f>
        <v>2286.3662156031533</v>
      </c>
      <c r="F457" s="201"/>
      <c r="G457" s="201"/>
      <c r="H457" s="201">
        <f>общ.калькуляция!J456</f>
        <v>281.6804066958756</v>
      </c>
      <c r="I457" s="201"/>
      <c r="J457" s="201"/>
      <c r="K457" s="201">
        <f>общ.калькуляция!M456</f>
        <v>513.60932445980586</v>
      </c>
      <c r="L457" s="201"/>
      <c r="M457" s="201"/>
      <c r="N457" s="201">
        <f t="shared" si="10"/>
        <v>3081.6559467588349</v>
      </c>
    </row>
    <row r="458" spans="1:14" ht="13.5" customHeight="1">
      <c r="A458" s="36" t="s">
        <v>1510</v>
      </c>
      <c r="B458" s="12" t="s">
        <v>1511</v>
      </c>
      <c r="C458" s="307"/>
      <c r="D458" s="307"/>
      <c r="E458" s="201">
        <f>общ.калькуляция!H457</f>
        <v>1607.9454056968614</v>
      </c>
      <c r="F458" s="201"/>
      <c r="G458" s="201"/>
      <c r="H458" s="201">
        <f>общ.калькуляция!J457</f>
        <v>211.26030502190667</v>
      </c>
      <c r="I458" s="201"/>
      <c r="J458" s="201"/>
      <c r="K458" s="201">
        <f>общ.калькуляция!M457</f>
        <v>363.84114214375359</v>
      </c>
      <c r="L458" s="201"/>
      <c r="M458" s="201"/>
      <c r="N458" s="201">
        <f t="shared" si="10"/>
        <v>2183.0468528625215</v>
      </c>
    </row>
    <row r="459" spans="1:14" ht="13.5" customHeight="1">
      <c r="A459" s="36" t="s">
        <v>1512</v>
      </c>
      <c r="B459" s="12" t="s">
        <v>1513</v>
      </c>
      <c r="C459" s="307"/>
      <c r="D459" s="307"/>
      <c r="E459" s="201">
        <f>общ.калькуляция!H458</f>
        <v>1850.0234581288114</v>
      </c>
      <c r="F459" s="201"/>
      <c r="G459" s="201"/>
      <c r="H459" s="201">
        <f>общ.калькуляция!J458</f>
        <v>289.72841831575778</v>
      </c>
      <c r="I459" s="201"/>
      <c r="J459" s="201"/>
      <c r="K459" s="201">
        <f>общ.калькуляция!M458</f>
        <v>427.95037528891385</v>
      </c>
      <c r="L459" s="201"/>
      <c r="M459" s="201"/>
      <c r="N459" s="201">
        <f t="shared" si="10"/>
        <v>2567.7022517334826</v>
      </c>
    </row>
    <row r="460" spans="1:14" ht="13.5" customHeight="1">
      <c r="A460" s="36" t="s">
        <v>1514</v>
      </c>
      <c r="B460" s="12" t="s">
        <v>1253</v>
      </c>
      <c r="C460" s="307"/>
      <c r="D460" s="307"/>
      <c r="E460" s="201">
        <f>общ.калькуляция!H459</f>
        <v>5823.9694630373342</v>
      </c>
      <c r="F460" s="201"/>
      <c r="G460" s="201"/>
      <c r="H460" s="201">
        <f>общ.калькуляция!J459</f>
        <v>563.36081339175132</v>
      </c>
      <c r="I460" s="201"/>
      <c r="J460" s="201"/>
      <c r="K460" s="201">
        <f>общ.калькуляция!M459</f>
        <v>1277.4660552858172</v>
      </c>
      <c r="L460" s="201"/>
      <c r="M460" s="201"/>
      <c r="N460" s="201">
        <f t="shared" si="10"/>
        <v>7664.7963317149024</v>
      </c>
    </row>
    <row r="461" spans="1:14" ht="13.5" customHeight="1">
      <c r="A461" s="36" t="s">
        <v>1515</v>
      </c>
      <c r="B461" s="12" t="s">
        <v>1369</v>
      </c>
      <c r="C461" s="307"/>
      <c r="D461" s="307"/>
      <c r="E461" s="201">
        <f>общ.калькуляция!H460</f>
        <v>5936.9579969507658</v>
      </c>
      <c r="F461" s="201"/>
      <c r="G461" s="201"/>
      <c r="H461" s="201">
        <f>общ.калькуляция!J460</f>
        <v>433.25129220365636</v>
      </c>
      <c r="I461" s="201"/>
      <c r="J461" s="201"/>
      <c r="K461" s="201">
        <f>общ.калькуляция!M460</f>
        <v>1274.0418578308845</v>
      </c>
      <c r="L461" s="201"/>
      <c r="M461" s="201"/>
      <c r="N461" s="201">
        <f t="shared" si="10"/>
        <v>7644.2511469853071</v>
      </c>
    </row>
    <row r="462" spans="1:14" ht="13.5" customHeight="1">
      <c r="A462" s="36" t="s">
        <v>1516</v>
      </c>
      <c r="B462" s="12" t="s">
        <v>1251</v>
      </c>
      <c r="C462" s="307"/>
      <c r="D462" s="307"/>
      <c r="E462" s="201">
        <f>общ.калькуляция!H461</f>
        <v>4766.1242510783877</v>
      </c>
      <c r="F462" s="201"/>
      <c r="G462" s="201"/>
      <c r="H462" s="201">
        <f>общ.калькуляция!J461</f>
        <v>643.84092959057284</v>
      </c>
      <c r="I462" s="201"/>
      <c r="J462" s="201"/>
      <c r="K462" s="201">
        <f>общ.калькуляция!M461</f>
        <v>1081.9930361337922</v>
      </c>
      <c r="L462" s="201"/>
      <c r="M462" s="201"/>
      <c r="N462" s="201">
        <f t="shared" si="10"/>
        <v>6491.9582168027528</v>
      </c>
    </row>
    <row r="463" spans="1:14" ht="13.5" customHeight="1">
      <c r="A463" s="36" t="s">
        <v>1517</v>
      </c>
      <c r="B463" s="12" t="s">
        <v>1371</v>
      </c>
      <c r="C463" s="307"/>
      <c r="D463" s="307"/>
      <c r="E463" s="201">
        <f>общ.калькуляция!H462</f>
        <v>4671.5802762903468</v>
      </c>
      <c r="F463" s="201"/>
      <c r="G463" s="201"/>
      <c r="H463" s="201">
        <f>общ.калькуляция!J462</f>
        <v>433.25129220365636</v>
      </c>
      <c r="I463" s="201"/>
      <c r="J463" s="201"/>
      <c r="K463" s="201">
        <f>общ.калькуляция!M462</f>
        <v>1020.9663136988007</v>
      </c>
      <c r="L463" s="201"/>
      <c r="M463" s="201"/>
      <c r="N463" s="201">
        <f t="shared" si="10"/>
        <v>6125.7978821928045</v>
      </c>
    </row>
    <row r="464" spans="1:14" ht="13.5" customHeight="1">
      <c r="A464" s="36" t="s">
        <v>1518</v>
      </c>
      <c r="B464" s="38" t="s">
        <v>1519</v>
      </c>
      <c r="C464" s="307"/>
      <c r="D464" s="307"/>
      <c r="E464" s="201">
        <f>общ.калькуляция!H463</f>
        <v>1880.5692838762454</v>
      </c>
      <c r="F464" s="201"/>
      <c r="G464" s="201"/>
      <c r="H464" s="201">
        <f>общ.калькуляция!J463</f>
        <v>76.456110388880532</v>
      </c>
      <c r="I464" s="201"/>
      <c r="J464" s="201"/>
      <c r="K464" s="201">
        <f>общ.калькуляция!M463</f>
        <v>391.4050788530252</v>
      </c>
      <c r="L464" s="201"/>
      <c r="M464" s="201"/>
      <c r="N464" s="201">
        <f t="shared" si="10"/>
        <v>2348.430473118151</v>
      </c>
    </row>
    <row r="465" spans="1:14" ht="13.5" customHeight="1">
      <c r="A465" s="36" t="s">
        <v>1520</v>
      </c>
      <c r="B465" s="38" t="s">
        <v>1521</v>
      </c>
      <c r="C465" s="307"/>
      <c r="D465" s="307"/>
      <c r="E465" s="201">
        <f>общ.калькуляция!H464</f>
        <v>2194.7475085527294</v>
      </c>
      <c r="F465" s="201"/>
      <c r="G465" s="201"/>
      <c r="H465" s="201">
        <f>общ.калькуляция!J464</f>
        <v>472.15001503308673</v>
      </c>
      <c r="I465" s="201"/>
      <c r="J465" s="201"/>
      <c r="K465" s="201">
        <f>общ.калькуляция!M464</f>
        <v>533.37950471716329</v>
      </c>
      <c r="L465" s="201"/>
      <c r="M465" s="201"/>
      <c r="N465" s="201">
        <f t="shared" si="10"/>
        <v>3200.2770283029795</v>
      </c>
    </row>
    <row r="466" spans="1:14" ht="13.5" customHeight="1">
      <c r="A466" s="43" t="s">
        <v>1522</v>
      </c>
      <c r="B466" s="41" t="s">
        <v>1523</v>
      </c>
      <c r="C466" s="316"/>
      <c r="D466" s="316"/>
      <c r="E466" s="200"/>
      <c r="F466" s="200"/>
      <c r="G466" s="200"/>
      <c r="H466" s="200"/>
      <c r="I466" s="200"/>
      <c r="J466" s="200"/>
      <c r="K466" s="200"/>
      <c r="L466" s="200"/>
      <c r="M466" s="200"/>
      <c r="N466" s="200"/>
    </row>
    <row r="467" spans="1:14" ht="13.5" customHeight="1">
      <c r="A467" s="36" t="s">
        <v>1524</v>
      </c>
      <c r="B467" s="12" t="s">
        <v>1037</v>
      </c>
      <c r="C467" s="307"/>
      <c r="D467" s="307"/>
      <c r="E467" s="201">
        <f>общ.калькуляция!H466</f>
        <v>679.51807228915663</v>
      </c>
      <c r="F467" s="201"/>
      <c r="G467" s="201"/>
      <c r="H467" s="201">
        <f>общ.калькуляция!J466</f>
        <v>144.86420915787889</v>
      </c>
      <c r="I467" s="201"/>
      <c r="J467" s="201"/>
      <c r="K467" s="201">
        <f>общ.калькуляция!M466</f>
        <v>164.87645628940712</v>
      </c>
      <c r="L467" s="201"/>
      <c r="M467" s="201"/>
      <c r="N467" s="201">
        <f t="shared" si="10"/>
        <v>989.25873773644264</v>
      </c>
    </row>
    <row r="468" spans="1:14" ht="13.5" customHeight="1">
      <c r="A468" s="36" t="s">
        <v>1525</v>
      </c>
      <c r="B468" s="12" t="s">
        <v>1196</v>
      </c>
      <c r="C468" s="307"/>
      <c r="D468" s="307"/>
      <c r="E468" s="201">
        <f>общ.калькуляция!H467</f>
        <v>1692.1178789230999</v>
      </c>
      <c r="F468" s="201"/>
      <c r="G468" s="201"/>
      <c r="H468" s="201">
        <f>общ.калькуляция!J467</f>
        <v>289.72841831575778</v>
      </c>
      <c r="I468" s="201"/>
      <c r="J468" s="201"/>
      <c r="K468" s="201">
        <f>общ.калькуляция!M467</f>
        <v>396.36925944777158</v>
      </c>
      <c r="L468" s="201"/>
      <c r="M468" s="201"/>
      <c r="N468" s="201">
        <f t="shared" si="10"/>
        <v>2378.2155566866295</v>
      </c>
    </row>
    <row r="469" spans="1:14" ht="13.5" customHeight="1">
      <c r="A469" s="36" t="s">
        <v>1526</v>
      </c>
      <c r="B469" s="12" t="s">
        <v>1198</v>
      </c>
      <c r="C469" s="307"/>
      <c r="D469" s="307"/>
      <c r="E469" s="201">
        <f>общ.калькуляция!H468</f>
        <v>2326.4438427785212</v>
      </c>
      <c r="F469" s="201"/>
      <c r="G469" s="201"/>
      <c r="H469" s="201">
        <f>общ.калькуляция!J468</f>
        <v>398.37657518416688</v>
      </c>
      <c r="I469" s="201"/>
      <c r="J469" s="201"/>
      <c r="K469" s="201">
        <f>общ.калькуляция!M468</f>
        <v>544.96408359253769</v>
      </c>
      <c r="L469" s="201"/>
      <c r="M469" s="201"/>
      <c r="N469" s="201">
        <f t="shared" si="10"/>
        <v>3269.7845015552257</v>
      </c>
    </row>
    <row r="470" spans="1:14" ht="13.5" customHeight="1">
      <c r="A470" s="36" t="s">
        <v>1527</v>
      </c>
      <c r="B470" s="12" t="s">
        <v>1308</v>
      </c>
      <c r="C470" s="307"/>
      <c r="D470" s="307"/>
      <c r="E470" s="201">
        <f>общ.калькуляция!H469</f>
        <v>1907.3657214041352</v>
      </c>
      <c r="F470" s="201"/>
      <c r="G470" s="201"/>
      <c r="H470" s="201">
        <f>общ.калькуляция!J469</f>
        <v>271.6203921710229</v>
      </c>
      <c r="I470" s="201"/>
      <c r="J470" s="201"/>
      <c r="K470" s="201">
        <f>общ.калькуляция!M469</f>
        <v>435.79722271503164</v>
      </c>
      <c r="L470" s="201"/>
      <c r="M470" s="201"/>
      <c r="N470" s="201">
        <f t="shared" si="10"/>
        <v>2614.7833362901897</v>
      </c>
    </row>
    <row r="471" spans="1:14" ht="13.5" customHeight="1">
      <c r="A471" s="36" t="s">
        <v>1528</v>
      </c>
      <c r="B471" s="12" t="s">
        <v>1529</v>
      </c>
      <c r="C471" s="307"/>
      <c r="D471" s="307"/>
      <c r="E471" s="201">
        <f>общ.калькуляция!H470</f>
        <v>1844.7384002677377</v>
      </c>
      <c r="F471" s="201"/>
      <c r="G471" s="201"/>
      <c r="H471" s="201">
        <f>общ.калькуляция!J470</f>
        <v>160.96023239764321</v>
      </c>
      <c r="I471" s="201"/>
      <c r="J471" s="201"/>
      <c r="K471" s="201">
        <f>общ.калькуляция!M470</f>
        <v>401.13972653307621</v>
      </c>
      <c r="L471" s="201"/>
      <c r="M471" s="201"/>
      <c r="N471" s="201">
        <f t="shared" si="10"/>
        <v>2406.8383591984571</v>
      </c>
    </row>
    <row r="472" spans="1:14" ht="13.5" customHeight="1">
      <c r="A472" s="36" t="s">
        <v>1530</v>
      </c>
      <c r="B472" s="12" t="s">
        <v>1531</v>
      </c>
      <c r="C472" s="307"/>
      <c r="D472" s="307"/>
      <c r="E472" s="201">
        <f>общ.калькуляция!H471</f>
        <v>16869.284212033323</v>
      </c>
      <c r="F472" s="201"/>
      <c r="G472" s="201"/>
      <c r="H472" s="201">
        <f>общ.калькуляция!J471</f>
        <v>300.45910047560062</v>
      </c>
      <c r="I472" s="201"/>
      <c r="J472" s="201"/>
      <c r="K472" s="201">
        <f>общ.калькуляция!M471</f>
        <v>3433.9486625017848</v>
      </c>
      <c r="L472" s="201"/>
      <c r="M472" s="201"/>
      <c r="N472" s="201">
        <f t="shared" si="10"/>
        <v>20603.691975010708</v>
      </c>
    </row>
    <row r="473" spans="1:14" ht="13.5" customHeight="1">
      <c r="A473" s="36" t="s">
        <v>1532</v>
      </c>
      <c r="B473" s="12" t="s">
        <v>1533</v>
      </c>
      <c r="C473" s="307"/>
      <c r="D473" s="307"/>
      <c r="E473" s="201">
        <f>общ.калькуляция!H472</f>
        <v>846.00407704893655</v>
      </c>
      <c r="F473" s="201"/>
      <c r="G473" s="201"/>
      <c r="H473" s="201">
        <f>общ.калькуляция!J472</f>
        <v>134.13352699803599</v>
      </c>
      <c r="I473" s="201"/>
      <c r="J473" s="201"/>
      <c r="K473" s="201">
        <f>общ.калькуляция!M472</f>
        <v>196.02752080939453</v>
      </c>
      <c r="L473" s="201"/>
      <c r="M473" s="201"/>
      <c r="N473" s="201">
        <f t="shared" si="10"/>
        <v>1176.1651248563671</v>
      </c>
    </row>
    <row r="474" spans="1:14" ht="13.5" customHeight="1">
      <c r="A474" s="36" t="s">
        <v>1534</v>
      </c>
      <c r="B474" s="12" t="s">
        <v>1535</v>
      </c>
      <c r="C474" s="307"/>
      <c r="D474" s="307"/>
      <c r="E474" s="201">
        <f>общ.калькуляция!H473</f>
        <v>1001.7109623679905</v>
      </c>
      <c r="F474" s="201"/>
      <c r="G474" s="201"/>
      <c r="H474" s="201">
        <f>общ.калькуляция!J473</f>
        <v>144.86420915787889</v>
      </c>
      <c r="I474" s="201"/>
      <c r="J474" s="201"/>
      <c r="K474" s="201">
        <f>общ.калькуляция!M473</f>
        <v>229.31503430517387</v>
      </c>
      <c r="L474" s="201"/>
      <c r="M474" s="201"/>
      <c r="N474" s="201">
        <f t="shared" si="10"/>
        <v>1375.8902058310432</v>
      </c>
    </row>
    <row r="475" spans="1:14" ht="13.5" customHeight="1">
      <c r="A475" s="36" t="s">
        <v>1536</v>
      </c>
      <c r="B475" s="12" t="s">
        <v>1537</v>
      </c>
      <c r="C475" s="307"/>
      <c r="D475" s="307"/>
      <c r="E475" s="201">
        <f>общ.калькуляция!H474</f>
        <v>2765.0537721255396</v>
      </c>
      <c r="F475" s="201"/>
      <c r="G475" s="201"/>
      <c r="H475" s="201">
        <f>общ.калькуляция!J474</f>
        <v>244.12301913642554</v>
      </c>
      <c r="I475" s="201"/>
      <c r="J475" s="201"/>
      <c r="K475" s="201">
        <f>общ.калькуляция!M474</f>
        <v>601.83535825239312</v>
      </c>
      <c r="L475" s="201"/>
      <c r="M475" s="201"/>
      <c r="N475" s="201">
        <f t="shared" si="10"/>
        <v>3611.0121495143585</v>
      </c>
    </row>
    <row r="476" spans="1:14" ht="13.5" customHeight="1">
      <c r="A476" s="36" t="s">
        <v>1538</v>
      </c>
      <c r="B476" s="12" t="s">
        <v>1539</v>
      </c>
      <c r="C476" s="307"/>
      <c r="D476" s="307"/>
      <c r="E476" s="201">
        <f>общ.калькуляция!H475</f>
        <v>2140.2969061430908</v>
      </c>
      <c r="F476" s="201"/>
      <c r="G476" s="201"/>
      <c r="H476" s="201">
        <f>общ.калькуляция!J475</f>
        <v>313.87245317540425</v>
      </c>
      <c r="I476" s="201"/>
      <c r="J476" s="201"/>
      <c r="K476" s="201">
        <f>общ.калькуляция!M475</f>
        <v>490.83387186369902</v>
      </c>
      <c r="L476" s="201"/>
      <c r="M476" s="201"/>
      <c r="N476" s="201">
        <f t="shared" si="10"/>
        <v>2945.0032311821942</v>
      </c>
    </row>
    <row r="477" spans="1:14" ht="13.5" customHeight="1">
      <c r="A477" s="36" t="s">
        <v>1540</v>
      </c>
      <c r="B477" s="12" t="s">
        <v>1253</v>
      </c>
      <c r="C477" s="307"/>
      <c r="D477" s="307"/>
      <c r="E477" s="201">
        <f>общ.калькуляция!H476</f>
        <v>5933.6754770935595</v>
      </c>
      <c r="F477" s="201"/>
      <c r="G477" s="201"/>
      <c r="H477" s="201">
        <f>общ.калькуляция!J476</f>
        <v>401.05924572412766</v>
      </c>
      <c r="I477" s="201"/>
      <c r="J477" s="201"/>
      <c r="K477" s="201">
        <f>общ.калькуляция!M476</f>
        <v>1266.9469445635375</v>
      </c>
      <c r="L477" s="201"/>
      <c r="M477" s="201"/>
      <c r="N477" s="201">
        <f t="shared" si="10"/>
        <v>7601.6816673812245</v>
      </c>
    </row>
    <row r="478" spans="1:14" ht="13.5" customHeight="1">
      <c r="A478" s="36" t="s">
        <v>1541</v>
      </c>
      <c r="B478" s="12" t="s">
        <v>1369</v>
      </c>
      <c r="C478" s="307"/>
      <c r="D478" s="307"/>
      <c r="E478" s="201">
        <f>общ.калькуляция!H477</f>
        <v>3469.3476143090884</v>
      </c>
      <c r="F478" s="201"/>
      <c r="G478" s="201"/>
      <c r="H478" s="201">
        <f>общ.калькуляция!J477</f>
        <v>183.09226435231915</v>
      </c>
      <c r="I478" s="201"/>
      <c r="J478" s="201"/>
      <c r="K478" s="201">
        <f>общ.калькуляция!M477</f>
        <v>730.48797573228148</v>
      </c>
      <c r="L478" s="201"/>
      <c r="M478" s="201"/>
      <c r="N478" s="201">
        <f t="shared" si="10"/>
        <v>4382.9278543936889</v>
      </c>
    </row>
    <row r="479" spans="1:14" ht="13.5" customHeight="1">
      <c r="A479" s="36" t="s">
        <v>1542</v>
      </c>
      <c r="B479" s="12" t="s">
        <v>1251</v>
      </c>
      <c r="C479" s="307"/>
      <c r="D479" s="307"/>
      <c r="E479" s="201">
        <f>общ.калькуляция!H478</f>
        <v>6204.5709478655363</v>
      </c>
      <c r="F479" s="201"/>
      <c r="G479" s="201"/>
      <c r="H479" s="201">
        <f>общ.калькуляция!J478</f>
        <v>321.92046479528642</v>
      </c>
      <c r="I479" s="201"/>
      <c r="J479" s="201"/>
      <c r="K479" s="201">
        <f>общ.калькуляция!M478</f>
        <v>1305.2982825321646</v>
      </c>
      <c r="L479" s="201"/>
      <c r="M479" s="201"/>
      <c r="N479" s="201">
        <f t="shared" si="10"/>
        <v>7831.789695192987</v>
      </c>
    </row>
    <row r="480" spans="1:14" ht="13.5" customHeight="1">
      <c r="A480" s="36" t="s">
        <v>1543</v>
      </c>
      <c r="B480" s="12" t="s">
        <v>1371</v>
      </c>
      <c r="C480" s="307"/>
      <c r="D480" s="307"/>
      <c r="E480" s="201">
        <f>общ.калькуляция!H479</f>
        <v>5171.4480600178495</v>
      </c>
      <c r="F480" s="201"/>
      <c r="G480" s="201"/>
      <c r="H480" s="201">
        <f>общ.калькуляция!J479</f>
        <v>128.76818591811457</v>
      </c>
      <c r="I480" s="201"/>
      <c r="J480" s="201"/>
      <c r="K480" s="201">
        <f>общ.калькуляция!M479</f>
        <v>1060.0432491871929</v>
      </c>
      <c r="L480" s="201"/>
      <c r="M480" s="201"/>
      <c r="N480" s="201">
        <f t="shared" si="10"/>
        <v>6360.2594951231567</v>
      </c>
    </row>
    <row r="481" spans="1:14" ht="13.5" customHeight="1">
      <c r="A481" s="36" t="s">
        <v>1544</v>
      </c>
      <c r="B481" s="12" t="s">
        <v>1545</v>
      </c>
      <c r="C481" s="307"/>
      <c r="D481" s="307"/>
      <c r="E481" s="201">
        <f>общ.калькуляция!H480</f>
        <v>19106.992762492937</v>
      </c>
      <c r="F481" s="201"/>
      <c r="G481" s="201"/>
      <c r="H481" s="201">
        <f>общ.калькуляция!J480</f>
        <v>10.73068215984288</v>
      </c>
      <c r="I481" s="201"/>
      <c r="J481" s="201"/>
      <c r="K481" s="201">
        <f>общ.калькуляция!M480</f>
        <v>3823.5446889305563</v>
      </c>
      <c r="L481" s="201"/>
      <c r="M481" s="201"/>
      <c r="N481" s="201">
        <f t="shared" si="10"/>
        <v>22941.268133583337</v>
      </c>
    </row>
    <row r="482" spans="1:14" ht="13.5" customHeight="1">
      <c r="A482" s="36" t="s">
        <v>1546</v>
      </c>
      <c r="B482" s="38" t="s">
        <v>1547</v>
      </c>
      <c r="C482" s="307"/>
      <c r="D482" s="307"/>
      <c r="E482" s="201">
        <f>общ.калькуляция!H481</f>
        <v>746.6532797858099</v>
      </c>
      <c r="F482" s="201"/>
      <c r="G482" s="201"/>
      <c r="H482" s="201">
        <f>общ.калькуляция!J481</f>
        <v>160.96023239764321</v>
      </c>
      <c r="I482" s="201"/>
      <c r="J482" s="201"/>
      <c r="K482" s="201">
        <f>общ.калькуляция!M481</f>
        <v>181.52270243669065</v>
      </c>
      <c r="L482" s="201"/>
      <c r="M482" s="201"/>
      <c r="N482" s="201">
        <f t="shared" si="10"/>
        <v>1089.1362146201438</v>
      </c>
    </row>
    <row r="483" spans="1:14" ht="13.5" customHeight="1">
      <c r="A483" s="36" t="s">
        <v>1548</v>
      </c>
      <c r="B483" s="38" t="s">
        <v>1549</v>
      </c>
      <c r="C483" s="307"/>
      <c r="D483" s="307"/>
      <c r="E483" s="201">
        <f>общ.калькуляция!H482</f>
        <v>647.94251078387629</v>
      </c>
      <c r="F483" s="201"/>
      <c r="G483" s="201"/>
      <c r="H483" s="201">
        <f>общ.калькуляция!J482</f>
        <v>139.49886807795747</v>
      </c>
      <c r="I483" s="201"/>
      <c r="J483" s="201"/>
      <c r="K483" s="201">
        <f>общ.калькуляция!M482</f>
        <v>157.48827577236676</v>
      </c>
      <c r="L483" s="201"/>
      <c r="M483" s="201"/>
      <c r="N483" s="201">
        <f t="shared" si="10"/>
        <v>944.92965463420046</v>
      </c>
    </row>
    <row r="484" spans="1:14" ht="13.5" customHeight="1">
      <c r="A484" s="36" t="s">
        <v>1550</v>
      </c>
      <c r="B484" s="38" t="s">
        <v>1551</v>
      </c>
      <c r="C484" s="307"/>
      <c r="D484" s="307"/>
      <c r="E484" s="201">
        <f>общ.калькуляция!H483</f>
        <v>2606.1396326044919</v>
      </c>
      <c r="F484" s="201"/>
      <c r="G484" s="201"/>
      <c r="H484" s="201">
        <f>общ.калькуляция!J483</f>
        <v>362.16052289469718</v>
      </c>
      <c r="I484" s="201"/>
      <c r="J484" s="201"/>
      <c r="K484" s="201">
        <f>общ.калькуляция!M483</f>
        <v>593.66003109983785</v>
      </c>
      <c r="L484" s="201"/>
      <c r="M484" s="201"/>
      <c r="N484" s="201">
        <f t="shared" si="10"/>
        <v>3561.9601865990271</v>
      </c>
    </row>
    <row r="485" spans="1:14" ht="13.5" customHeight="1">
      <c r="A485" s="43" t="s">
        <v>1552</v>
      </c>
      <c r="B485" s="41" t="s">
        <v>1553</v>
      </c>
      <c r="C485" s="316"/>
      <c r="D485" s="316"/>
      <c r="E485" s="200"/>
      <c r="F485" s="200"/>
      <c r="G485" s="200"/>
      <c r="H485" s="200"/>
      <c r="I485" s="200"/>
      <c r="J485" s="200"/>
      <c r="K485" s="200"/>
      <c r="L485" s="200"/>
      <c r="M485" s="200"/>
      <c r="N485" s="200"/>
    </row>
    <row r="486" spans="1:14" ht="13.5" customHeight="1">
      <c r="A486" s="36" t="s">
        <v>1554</v>
      </c>
      <c r="B486" s="12" t="s">
        <v>1037</v>
      </c>
      <c r="C486" s="307"/>
      <c r="D486" s="307"/>
      <c r="E486" s="201">
        <f>общ.калькуляция!H485</f>
        <v>679.51807228915663</v>
      </c>
      <c r="F486" s="201"/>
      <c r="G486" s="201"/>
      <c r="H486" s="201">
        <f>общ.калькуляция!J485</f>
        <v>144.86420915787889</v>
      </c>
      <c r="I486" s="201"/>
      <c r="J486" s="201"/>
      <c r="K486" s="201">
        <f>общ.калькуляция!M485</f>
        <v>164.87645628940712</v>
      </c>
      <c r="L486" s="201"/>
      <c r="M486" s="201"/>
      <c r="N486" s="201">
        <f t="shared" si="10"/>
        <v>989.25873773644264</v>
      </c>
    </row>
    <row r="487" spans="1:14" ht="13.5" customHeight="1">
      <c r="A487" s="36" t="s">
        <v>1555</v>
      </c>
      <c r="B487" s="12" t="s">
        <v>1196</v>
      </c>
      <c r="C487" s="307"/>
      <c r="D487" s="307"/>
      <c r="E487" s="201">
        <f>общ.калькуляция!H486</f>
        <v>1695.8394318012793</v>
      </c>
      <c r="F487" s="201"/>
      <c r="G487" s="201"/>
      <c r="H487" s="201">
        <f>общ.калькуляция!J486</f>
        <v>289.72841831575778</v>
      </c>
      <c r="I487" s="201"/>
      <c r="J487" s="201"/>
      <c r="K487" s="201">
        <f>общ.калькуляция!M486</f>
        <v>397.11357002340742</v>
      </c>
      <c r="L487" s="201"/>
      <c r="M487" s="201"/>
      <c r="N487" s="201">
        <f t="shared" si="10"/>
        <v>2382.6814201404445</v>
      </c>
    </row>
    <row r="488" spans="1:14" ht="13.5" customHeight="1">
      <c r="A488" s="36" t="s">
        <v>1556</v>
      </c>
      <c r="B488" s="12" t="s">
        <v>1198</v>
      </c>
      <c r="C488" s="307"/>
      <c r="D488" s="307"/>
      <c r="E488" s="201">
        <f>общ.калькуляция!H487</f>
        <v>2398.4814129704</v>
      </c>
      <c r="F488" s="201"/>
      <c r="G488" s="201"/>
      <c r="H488" s="201">
        <f>общ.калькуляция!J487</f>
        <v>413.1312631539509</v>
      </c>
      <c r="I488" s="201"/>
      <c r="J488" s="201"/>
      <c r="K488" s="201">
        <f>общ.калькуляция!M487</f>
        <v>562.32253522487019</v>
      </c>
      <c r="L488" s="201"/>
      <c r="M488" s="201"/>
      <c r="N488" s="201">
        <f t="shared" si="10"/>
        <v>3373.9352113492209</v>
      </c>
    </row>
    <row r="489" spans="1:14" ht="13.5" customHeight="1">
      <c r="A489" s="36" t="s">
        <v>1557</v>
      </c>
      <c r="B489" s="12" t="s">
        <v>1308</v>
      </c>
      <c r="C489" s="307"/>
      <c r="D489" s="307"/>
      <c r="E489" s="201">
        <f>общ.калькуляция!H488</f>
        <v>1957.7881042689273</v>
      </c>
      <c r="F489" s="201"/>
      <c r="G489" s="201"/>
      <c r="H489" s="201">
        <f>общ.калькуляция!J488</f>
        <v>281.6804066958756</v>
      </c>
      <c r="I489" s="201"/>
      <c r="J489" s="201"/>
      <c r="K489" s="201">
        <f>общ.калькуляция!M488</f>
        <v>447.89370219296063</v>
      </c>
      <c r="L489" s="201"/>
      <c r="M489" s="201"/>
      <c r="N489" s="201">
        <f t="shared" si="10"/>
        <v>2687.3622131577636</v>
      </c>
    </row>
    <row r="490" spans="1:14" ht="13.5" customHeight="1">
      <c r="A490" s="36" t="s">
        <v>1558</v>
      </c>
      <c r="B490" s="12" t="s">
        <v>1559</v>
      </c>
      <c r="C490" s="307"/>
      <c r="D490" s="307"/>
      <c r="E490" s="201">
        <f>общ.калькуляция!H489</f>
        <v>1205.0939080395656</v>
      </c>
      <c r="F490" s="201"/>
      <c r="G490" s="201"/>
      <c r="H490" s="201">
        <f>общ.калькуляция!J489</f>
        <v>177.05625563740753</v>
      </c>
      <c r="I490" s="201"/>
      <c r="J490" s="201"/>
      <c r="K490" s="201">
        <f>общ.калькуляция!M489</f>
        <v>276.4300327353946</v>
      </c>
      <c r="L490" s="201"/>
      <c r="M490" s="201"/>
      <c r="N490" s="201">
        <f t="shared" si="10"/>
        <v>1658.5801964123677</v>
      </c>
    </row>
    <row r="491" spans="1:14" ht="13.5" customHeight="1">
      <c r="A491" s="36" t="s">
        <v>1560</v>
      </c>
      <c r="B491" s="12" t="s">
        <v>1531</v>
      </c>
      <c r="C491" s="307"/>
      <c r="D491" s="307"/>
      <c r="E491" s="201">
        <f>общ.калькуляция!H490</f>
        <v>16295.876135281869</v>
      </c>
      <c r="F491" s="201"/>
      <c r="G491" s="201"/>
      <c r="H491" s="201">
        <f>общ.калькуляция!J490</f>
        <v>523.12075529234039</v>
      </c>
      <c r="I491" s="201"/>
      <c r="J491" s="201"/>
      <c r="K491" s="201">
        <f>общ.калькуляция!M490</f>
        <v>3363.7993781148421</v>
      </c>
      <c r="L491" s="201"/>
      <c r="M491" s="201"/>
      <c r="N491" s="201">
        <f t="shared" si="10"/>
        <v>20182.796268689053</v>
      </c>
    </row>
    <row r="492" spans="1:14" ht="13.5" customHeight="1">
      <c r="A492" s="36" t="s">
        <v>1561</v>
      </c>
      <c r="B492" s="12" t="s">
        <v>1562</v>
      </c>
      <c r="C492" s="307"/>
      <c r="D492" s="307"/>
      <c r="E492" s="201">
        <f>общ.калькуляция!H491</f>
        <v>564.2258664286777</v>
      </c>
      <c r="F492" s="201"/>
      <c r="G492" s="201"/>
      <c r="H492" s="201">
        <f>общ.калькуляция!J491</f>
        <v>64.384092959057284</v>
      </c>
      <c r="I492" s="201"/>
      <c r="J492" s="201"/>
      <c r="K492" s="201">
        <f>общ.калькуляция!M491</f>
        <v>125.721991877547</v>
      </c>
      <c r="L492" s="201"/>
      <c r="M492" s="201"/>
      <c r="N492" s="201">
        <f t="shared" si="10"/>
        <v>754.33195126528199</v>
      </c>
    </row>
    <row r="493" spans="1:14" ht="13.5" customHeight="1">
      <c r="A493" s="36" t="s">
        <v>1563</v>
      </c>
      <c r="B493" s="12" t="s">
        <v>1564</v>
      </c>
      <c r="C493" s="307"/>
      <c r="D493" s="307"/>
      <c r="E493" s="201">
        <f>общ.калькуляция!H492</f>
        <v>751.21783430016364</v>
      </c>
      <c r="F493" s="201"/>
      <c r="G493" s="201"/>
      <c r="H493" s="201">
        <f>общ.калькуляция!J492</f>
        <v>160.96023239764321</v>
      </c>
      <c r="I493" s="201"/>
      <c r="J493" s="201"/>
      <c r="K493" s="201">
        <f>общ.калькуляция!M492</f>
        <v>182.43561333956137</v>
      </c>
      <c r="L493" s="201"/>
      <c r="M493" s="201"/>
      <c r="N493" s="201">
        <f t="shared" si="10"/>
        <v>1094.6136800373681</v>
      </c>
    </row>
    <row r="494" spans="1:14" ht="13.5" customHeight="1">
      <c r="A494" s="36" t="s">
        <v>1565</v>
      </c>
      <c r="B494" s="12" t="s">
        <v>1566</v>
      </c>
      <c r="C494" s="307"/>
      <c r="D494" s="307"/>
      <c r="E494" s="201">
        <f>общ.калькуляция!H493</f>
        <v>2148.0164509891415</v>
      </c>
      <c r="F494" s="201"/>
      <c r="G494" s="201"/>
      <c r="H494" s="201">
        <f>общ.калькуляция!J493</f>
        <v>338.01648803505071</v>
      </c>
      <c r="I494" s="201"/>
      <c r="J494" s="201"/>
      <c r="K494" s="201">
        <f>общ.калькуляция!M493</f>
        <v>497.20658780483848</v>
      </c>
      <c r="L494" s="201"/>
      <c r="M494" s="201"/>
      <c r="N494" s="201">
        <f t="shared" si="10"/>
        <v>2983.2395268290306</v>
      </c>
    </row>
    <row r="495" spans="1:14" ht="13.5" customHeight="1">
      <c r="A495" s="36" t="s">
        <v>1567</v>
      </c>
      <c r="B495" s="12" t="s">
        <v>1253</v>
      </c>
      <c r="C495" s="307"/>
      <c r="D495" s="307"/>
      <c r="E495" s="201">
        <f>общ.калькуляция!H494</f>
        <v>6187.1910003086414</v>
      </c>
      <c r="F495" s="201"/>
      <c r="G495" s="201"/>
      <c r="H495" s="201">
        <f>общ.калькуляция!J494</f>
        <v>209.24830211693617</v>
      </c>
      <c r="I495" s="201"/>
      <c r="J495" s="201"/>
      <c r="K495" s="201">
        <f>общ.калькуляция!M494</f>
        <v>1279.2878604851157</v>
      </c>
      <c r="L495" s="201"/>
      <c r="M495" s="201"/>
      <c r="N495" s="201">
        <f t="shared" si="10"/>
        <v>7675.7271629106936</v>
      </c>
    </row>
    <row r="496" spans="1:14" ht="13.5" customHeight="1">
      <c r="A496" s="36" t="s">
        <v>1568</v>
      </c>
      <c r="B496" s="12" t="s">
        <v>1369</v>
      </c>
      <c r="C496" s="307"/>
      <c r="D496" s="307"/>
      <c r="E496" s="201">
        <f>общ.калькуляция!H495</f>
        <v>6001.4899728543805</v>
      </c>
      <c r="F496" s="201"/>
      <c r="G496" s="201"/>
      <c r="H496" s="201">
        <f>общ.калькуляция!J495</f>
        <v>244.12301913642554</v>
      </c>
      <c r="I496" s="201"/>
      <c r="J496" s="201"/>
      <c r="K496" s="201">
        <f>общ.калькуляция!M495</f>
        <v>1249.1225983981612</v>
      </c>
      <c r="L496" s="201"/>
      <c r="M496" s="201"/>
      <c r="N496" s="201">
        <f t="shared" si="10"/>
        <v>7494.7355903889675</v>
      </c>
    </row>
    <row r="497" spans="1:14" ht="13.5" customHeight="1">
      <c r="A497" s="36" t="s">
        <v>1569</v>
      </c>
      <c r="B497" s="12" t="s">
        <v>1251</v>
      </c>
      <c r="C497" s="307"/>
      <c r="D497" s="307"/>
      <c r="E497" s="201">
        <f>общ.калькуляция!H496</f>
        <v>6216.7555094563431</v>
      </c>
      <c r="F497" s="201"/>
      <c r="G497" s="201"/>
      <c r="H497" s="201">
        <f>общ.калькуляция!J496</f>
        <v>348.74717019489361</v>
      </c>
      <c r="I497" s="201"/>
      <c r="J497" s="201"/>
      <c r="K497" s="201">
        <f>общ.калькуляция!M496</f>
        <v>1313.1005359302474</v>
      </c>
      <c r="L497" s="201"/>
      <c r="M497" s="201"/>
      <c r="N497" s="201">
        <f t="shared" si="10"/>
        <v>7878.6032155814837</v>
      </c>
    </row>
    <row r="498" spans="1:14" ht="13.5" customHeight="1">
      <c r="A498" s="36" t="s">
        <v>1570</v>
      </c>
      <c r="B498" s="12" t="s">
        <v>1371</v>
      </c>
      <c r="C498" s="307"/>
      <c r="D498" s="307"/>
      <c r="E498" s="201">
        <f>общ.калькуляция!H497</f>
        <v>6931.0440103376477</v>
      </c>
      <c r="F498" s="201"/>
      <c r="G498" s="201"/>
      <c r="H498" s="201">
        <f>общ.калькуляция!J497</f>
        <v>453.37132125336171</v>
      </c>
      <c r="I498" s="201"/>
      <c r="J498" s="201"/>
      <c r="K498" s="201">
        <f>общ.калькуляция!M497</f>
        <v>1476.8830663182021</v>
      </c>
      <c r="L498" s="201"/>
      <c r="M498" s="201"/>
      <c r="N498" s="201">
        <f t="shared" si="10"/>
        <v>8861.2983979092114</v>
      </c>
    </row>
    <row r="499" spans="1:14" ht="13.5" customHeight="1">
      <c r="A499" s="36" t="s">
        <v>1571</v>
      </c>
      <c r="B499" s="38" t="s">
        <v>1572</v>
      </c>
      <c r="C499" s="307"/>
      <c r="D499" s="307"/>
      <c r="E499" s="201">
        <f>общ.калькуляция!H498</f>
        <v>21620.053354157371</v>
      </c>
      <c r="F499" s="201"/>
      <c r="G499" s="201"/>
      <c r="H499" s="201">
        <f>общ.калькуляция!J498</f>
        <v>156.93622658770215</v>
      </c>
      <c r="I499" s="201"/>
      <c r="J499" s="201"/>
      <c r="K499" s="201">
        <f>общ.калькуляция!M498</f>
        <v>4355.3979161490151</v>
      </c>
      <c r="L499" s="201"/>
      <c r="M499" s="201"/>
      <c r="N499" s="201">
        <f t="shared" si="10"/>
        <v>26132.387496894087</v>
      </c>
    </row>
    <row r="500" spans="1:14" ht="13.5" customHeight="1">
      <c r="A500" s="43" t="s">
        <v>1573</v>
      </c>
      <c r="B500" s="41" t="s">
        <v>1574</v>
      </c>
      <c r="C500" s="316"/>
      <c r="D500" s="316"/>
      <c r="E500" s="200"/>
      <c r="F500" s="200"/>
      <c r="G500" s="200"/>
      <c r="H500" s="200"/>
      <c r="I500" s="200"/>
      <c r="J500" s="200"/>
      <c r="K500" s="200"/>
      <c r="L500" s="200"/>
      <c r="M500" s="200"/>
      <c r="N500" s="200"/>
    </row>
    <row r="501" spans="1:14" ht="13.5" customHeight="1">
      <c r="A501" s="36" t="s">
        <v>1575</v>
      </c>
      <c r="B501" s="12" t="s">
        <v>1037</v>
      </c>
      <c r="C501" s="307"/>
      <c r="D501" s="307"/>
      <c r="E501" s="201">
        <f>общ.калькуляция!H500</f>
        <v>679.51807228915663</v>
      </c>
      <c r="F501" s="201"/>
      <c r="G501" s="201"/>
      <c r="H501" s="201">
        <f>общ.калькуляция!J500</f>
        <v>144.86420915787889</v>
      </c>
      <c r="I501" s="201"/>
      <c r="J501" s="201"/>
      <c r="K501" s="201">
        <f>общ.калькуляция!M500</f>
        <v>164.87645628940712</v>
      </c>
      <c r="L501" s="201"/>
      <c r="M501" s="201"/>
      <c r="N501" s="201">
        <f t="shared" si="10"/>
        <v>989.25873773644264</v>
      </c>
    </row>
    <row r="502" spans="1:14" ht="13.5" customHeight="1">
      <c r="A502" s="36" t="s">
        <v>1576</v>
      </c>
      <c r="B502" s="12" t="s">
        <v>1196</v>
      </c>
      <c r="C502" s="307"/>
      <c r="D502" s="307"/>
      <c r="E502" s="201">
        <f>общ.калькуляция!H501</f>
        <v>1695.8394318012793</v>
      </c>
      <c r="F502" s="201"/>
      <c r="G502" s="201"/>
      <c r="H502" s="201">
        <f>общ.калькуляция!J501</f>
        <v>289.72841831575778</v>
      </c>
      <c r="I502" s="201"/>
      <c r="J502" s="201"/>
      <c r="K502" s="201">
        <f>общ.калькуляция!M501</f>
        <v>397.11357002340742</v>
      </c>
      <c r="L502" s="201"/>
      <c r="M502" s="201"/>
      <c r="N502" s="201">
        <f t="shared" si="10"/>
        <v>2382.6814201404445</v>
      </c>
    </row>
    <row r="503" spans="1:14" ht="13.5" customHeight="1">
      <c r="A503" s="36" t="s">
        <v>1577</v>
      </c>
      <c r="B503" s="12" t="s">
        <v>1198</v>
      </c>
      <c r="C503" s="307"/>
      <c r="D503" s="307"/>
      <c r="E503" s="201">
        <f>общ.калькуляция!H502</f>
        <v>2535.3750475977986</v>
      </c>
      <c r="F503" s="201"/>
      <c r="G503" s="201"/>
      <c r="H503" s="201">
        <f>общ.калькуляция!J502</f>
        <v>442.64063909351881</v>
      </c>
      <c r="I503" s="201"/>
      <c r="J503" s="201"/>
      <c r="K503" s="201">
        <f>общ.калькуляция!M502</f>
        <v>595.60313733826354</v>
      </c>
      <c r="L503" s="201"/>
      <c r="M503" s="201"/>
      <c r="N503" s="201">
        <f t="shared" ref="N503:N546" si="11">E503+H503+K503</f>
        <v>3573.618824029581</v>
      </c>
    </row>
    <row r="504" spans="1:14" ht="13.5" customHeight="1">
      <c r="A504" s="36" t="s">
        <v>1578</v>
      </c>
      <c r="B504" s="12" t="s">
        <v>1398</v>
      </c>
      <c r="C504" s="307"/>
      <c r="D504" s="307"/>
      <c r="E504" s="201">
        <f>общ.калькуляция!H503</f>
        <v>2366.6478804105309</v>
      </c>
      <c r="F504" s="201"/>
      <c r="G504" s="201"/>
      <c r="H504" s="201">
        <f>общ.калькуляция!J503</f>
        <v>280.33907142589527</v>
      </c>
      <c r="I504" s="201"/>
      <c r="J504" s="201"/>
      <c r="K504" s="201">
        <f>общ.калькуляция!M503</f>
        <v>529.39739036728531</v>
      </c>
      <c r="L504" s="201"/>
      <c r="M504" s="201"/>
      <c r="N504" s="201">
        <f t="shared" si="11"/>
        <v>3176.3843422037116</v>
      </c>
    </row>
    <row r="505" spans="1:14" ht="13.5" customHeight="1">
      <c r="A505" s="36" t="s">
        <v>1579</v>
      </c>
      <c r="B505" s="12" t="s">
        <v>1136</v>
      </c>
      <c r="C505" s="307"/>
      <c r="D505" s="307"/>
      <c r="E505" s="201">
        <f>общ.калькуляция!H504</f>
        <v>3304.2482939164065</v>
      </c>
      <c r="F505" s="201"/>
      <c r="G505" s="201"/>
      <c r="H505" s="201">
        <f>общ.калькуляция!J504</f>
        <v>36.216052289469722</v>
      </c>
      <c r="I505" s="201"/>
      <c r="J505" s="201"/>
      <c r="K505" s="201">
        <f>общ.калькуляция!M504</f>
        <v>668.09286924117532</v>
      </c>
      <c r="L505" s="201"/>
      <c r="M505" s="201"/>
      <c r="N505" s="201">
        <f t="shared" si="11"/>
        <v>4008.5572154470515</v>
      </c>
    </row>
    <row r="506" spans="1:14" ht="13.5" customHeight="1">
      <c r="A506" s="36" t="s">
        <v>1580</v>
      </c>
      <c r="B506" s="12" t="s">
        <v>1559</v>
      </c>
      <c r="C506" s="307"/>
      <c r="D506" s="307"/>
      <c r="E506" s="201">
        <f>общ.калькуляция!H505</f>
        <v>1167.7612440502751</v>
      </c>
      <c r="F506" s="201"/>
      <c r="G506" s="201"/>
      <c r="H506" s="201">
        <f>общ.калькуляция!J505</f>
        <v>169.00824401752536</v>
      </c>
      <c r="I506" s="201"/>
      <c r="J506" s="201"/>
      <c r="K506" s="201">
        <f>общ.калькуляция!M505</f>
        <v>267.35389761356009</v>
      </c>
      <c r="L506" s="201"/>
      <c r="M506" s="201"/>
      <c r="N506" s="201">
        <f t="shared" si="11"/>
        <v>1604.1233856813606</v>
      </c>
    </row>
    <row r="507" spans="1:14" ht="15" customHeight="1">
      <c r="A507" s="36" t="s">
        <v>1581</v>
      </c>
      <c r="B507" s="12" t="s">
        <v>1308</v>
      </c>
      <c r="C507" s="307"/>
      <c r="D507" s="307"/>
      <c r="E507" s="201">
        <f>общ.калькуляция!H506</f>
        <v>1817.7906143090881</v>
      </c>
      <c r="F507" s="201"/>
      <c r="G507" s="201"/>
      <c r="H507" s="201">
        <f>общ.калькуляция!J506</f>
        <v>251.50036312131749</v>
      </c>
      <c r="I507" s="201"/>
      <c r="J507" s="201"/>
      <c r="K507" s="201">
        <f>общ.калькуляция!M506</f>
        <v>413.85819548608117</v>
      </c>
      <c r="L507" s="201"/>
      <c r="M507" s="201"/>
      <c r="N507" s="201">
        <f t="shared" si="11"/>
        <v>2483.1491729164868</v>
      </c>
    </row>
    <row r="508" spans="1:14" ht="15" customHeight="1">
      <c r="A508" s="36" t="s">
        <v>1582</v>
      </c>
      <c r="B508" s="12" t="s">
        <v>1562</v>
      </c>
      <c r="C508" s="307"/>
      <c r="D508" s="307"/>
      <c r="E508" s="201">
        <f>общ.калькуляция!H507</f>
        <v>498.89370444741928</v>
      </c>
      <c r="F508" s="201"/>
      <c r="G508" s="201"/>
      <c r="H508" s="201">
        <f>общ.калькуляция!J507</f>
        <v>50.3000726242635</v>
      </c>
      <c r="I508" s="201"/>
      <c r="J508" s="201"/>
      <c r="K508" s="201">
        <f>общ.калькуляция!M507</f>
        <v>109.83875541433656</v>
      </c>
      <c r="L508" s="201"/>
      <c r="M508" s="201"/>
      <c r="N508" s="201">
        <f t="shared" si="11"/>
        <v>659.03253248601936</v>
      </c>
    </row>
    <row r="509" spans="1:14" ht="15" customHeight="1">
      <c r="A509" s="36" t="s">
        <v>1583</v>
      </c>
      <c r="B509" s="12" t="s">
        <v>1253</v>
      </c>
      <c r="C509" s="307"/>
      <c r="D509" s="307"/>
      <c r="E509" s="201">
        <f>общ.калькуляция!H508</f>
        <v>6156.6505094563436</v>
      </c>
      <c r="F509" s="201"/>
      <c r="G509" s="201"/>
      <c r="H509" s="201">
        <f>общ.калькуляция!J508</f>
        <v>348.74717019489361</v>
      </c>
      <c r="I509" s="201"/>
      <c r="J509" s="201"/>
      <c r="K509" s="201">
        <f>общ.калькуляция!M508</f>
        <v>1301.0795359302474</v>
      </c>
      <c r="L509" s="201"/>
      <c r="M509" s="201"/>
      <c r="N509" s="201">
        <f t="shared" si="11"/>
        <v>7806.4772155814844</v>
      </c>
    </row>
    <row r="510" spans="1:14" ht="15" customHeight="1">
      <c r="A510" s="36" t="s">
        <v>1584</v>
      </c>
      <c r="B510" s="12" t="s">
        <v>1369</v>
      </c>
      <c r="C510" s="307"/>
      <c r="D510" s="307"/>
      <c r="E510" s="201">
        <f>общ.калькуляция!H509</f>
        <v>5974.1522887847696</v>
      </c>
      <c r="F510" s="201"/>
      <c r="G510" s="201"/>
      <c r="H510" s="201">
        <f>общ.калькуляция!J509</f>
        <v>296.43509466565962</v>
      </c>
      <c r="I510" s="201"/>
      <c r="J510" s="201"/>
      <c r="K510" s="201">
        <f>общ.калькуляция!M509</f>
        <v>1254.1174766900858</v>
      </c>
      <c r="L510" s="201"/>
      <c r="M510" s="201"/>
      <c r="N510" s="201">
        <f t="shared" si="11"/>
        <v>7524.7048601405149</v>
      </c>
    </row>
    <row r="511" spans="1:14" ht="15" customHeight="1">
      <c r="A511" s="36" t="s">
        <v>1585</v>
      </c>
      <c r="B511" s="12" t="s">
        <v>1251</v>
      </c>
      <c r="C511" s="307"/>
      <c r="D511" s="307"/>
      <c r="E511" s="201">
        <f>общ.калькуляция!H510</f>
        <v>6230.795509456344</v>
      </c>
      <c r="F511" s="201"/>
      <c r="G511" s="201"/>
      <c r="H511" s="201">
        <f>общ.калькуляция!J510</f>
        <v>348.74717019489361</v>
      </c>
      <c r="I511" s="201"/>
      <c r="J511" s="201"/>
      <c r="K511" s="201">
        <f>общ.калькуляция!M510</f>
        <v>1315.9085359302476</v>
      </c>
      <c r="L511" s="201"/>
      <c r="M511" s="201"/>
      <c r="N511" s="201">
        <f t="shared" si="11"/>
        <v>7895.4512155814846</v>
      </c>
    </row>
    <row r="512" spans="1:14" ht="15" customHeight="1">
      <c r="A512" s="36" t="s">
        <v>1586</v>
      </c>
      <c r="B512" s="12" t="s">
        <v>1371</v>
      </c>
      <c r="C512" s="307"/>
      <c r="D512" s="307"/>
      <c r="E512" s="201">
        <f>общ.калькуляция!H511</f>
        <v>6849.840010337648</v>
      </c>
      <c r="F512" s="201"/>
      <c r="G512" s="201"/>
      <c r="H512" s="201">
        <f>общ.калькуляция!J511</f>
        <v>453.37132125336171</v>
      </c>
      <c r="I512" s="201"/>
      <c r="J512" s="201"/>
      <c r="K512" s="201">
        <f>общ.калькуляция!M511</f>
        <v>1460.642266318202</v>
      </c>
      <c r="L512" s="201"/>
      <c r="M512" s="201"/>
      <c r="N512" s="201">
        <f t="shared" si="11"/>
        <v>8763.8535979092121</v>
      </c>
    </row>
    <row r="513" spans="1:14" ht="15" customHeight="1">
      <c r="A513" s="43" t="s">
        <v>1587</v>
      </c>
      <c r="B513" s="41" t="s">
        <v>1588</v>
      </c>
      <c r="C513" s="316"/>
      <c r="D513" s="316"/>
      <c r="E513" s="200"/>
      <c r="F513" s="200"/>
      <c r="G513" s="200"/>
      <c r="H513" s="200"/>
      <c r="I513" s="200"/>
      <c r="J513" s="200"/>
      <c r="K513" s="200"/>
      <c r="L513" s="200"/>
      <c r="M513" s="200"/>
      <c r="N513" s="200"/>
    </row>
    <row r="514" spans="1:14" ht="15" customHeight="1">
      <c r="A514" s="36" t="s">
        <v>1589</v>
      </c>
      <c r="B514" s="12" t="s">
        <v>1037</v>
      </c>
      <c r="C514" s="307"/>
      <c r="D514" s="307"/>
      <c r="E514" s="201">
        <f>общ.калькуляция!H513</f>
        <v>679.51807228915663</v>
      </c>
      <c r="F514" s="201"/>
      <c r="G514" s="201"/>
      <c r="H514" s="201">
        <f>общ.калькуляция!J513</f>
        <v>144.86420915787889</v>
      </c>
      <c r="I514" s="201"/>
      <c r="J514" s="201"/>
      <c r="K514" s="201">
        <f>общ.калькуляция!M513</f>
        <v>164.87645628940712</v>
      </c>
      <c r="L514" s="201"/>
      <c r="M514" s="201"/>
      <c r="N514" s="201">
        <f t="shared" si="11"/>
        <v>989.25873773644264</v>
      </c>
    </row>
    <row r="515" spans="1:14" ht="15" customHeight="1">
      <c r="A515" s="36" t="s">
        <v>1590</v>
      </c>
      <c r="B515" s="12" t="s">
        <v>1196</v>
      </c>
      <c r="C515" s="307"/>
      <c r="D515" s="307"/>
      <c r="E515" s="201">
        <f>общ.калькуляция!H514</f>
        <v>1695.8394318012793</v>
      </c>
      <c r="F515" s="201"/>
      <c r="G515" s="201"/>
      <c r="H515" s="201">
        <f>общ.калькуляция!J514</f>
        <v>289.72841831575778</v>
      </c>
      <c r="I515" s="201"/>
      <c r="J515" s="201"/>
      <c r="K515" s="201">
        <f>общ.калькуляция!M514</f>
        <v>397.11357002340742</v>
      </c>
      <c r="L515" s="201"/>
      <c r="M515" s="201"/>
      <c r="N515" s="201">
        <f t="shared" si="11"/>
        <v>2382.6814201404445</v>
      </c>
    </row>
    <row r="516" spans="1:14" ht="15" customHeight="1">
      <c r="A516" s="36" t="s">
        <v>1591</v>
      </c>
      <c r="B516" s="12" t="s">
        <v>1198</v>
      </c>
      <c r="C516" s="307"/>
      <c r="D516" s="307"/>
      <c r="E516" s="201">
        <f>общ.калькуляция!H515</f>
        <v>2535.3654475977987</v>
      </c>
      <c r="F516" s="201"/>
      <c r="G516" s="201"/>
      <c r="H516" s="201">
        <f>общ.калькуляция!J515</f>
        <v>442.64063909351881</v>
      </c>
      <c r="I516" s="201"/>
      <c r="J516" s="201"/>
      <c r="K516" s="201">
        <f>общ.калькуляция!M515</f>
        <v>595.60121733826361</v>
      </c>
      <c r="L516" s="201"/>
      <c r="M516" s="201"/>
      <c r="N516" s="201">
        <f t="shared" si="11"/>
        <v>3573.6073040295814</v>
      </c>
    </row>
    <row r="517" spans="1:14" ht="15" customHeight="1">
      <c r="A517" s="36" t="s">
        <v>1592</v>
      </c>
      <c r="B517" s="12" t="s">
        <v>1308</v>
      </c>
      <c r="C517" s="307"/>
      <c r="D517" s="307"/>
      <c r="E517" s="201">
        <f>общ.калькуляция!H516</f>
        <v>1672.2982542019929</v>
      </c>
      <c r="F517" s="201"/>
      <c r="G517" s="201"/>
      <c r="H517" s="201">
        <f>общ.калькуляция!J516</f>
        <v>331.98047932013907</v>
      </c>
      <c r="I517" s="201"/>
      <c r="J517" s="201"/>
      <c r="K517" s="201">
        <f>общ.калькуляция!M516</f>
        <v>400.85574670442639</v>
      </c>
      <c r="L517" s="201"/>
      <c r="M517" s="201"/>
      <c r="N517" s="201">
        <f t="shared" si="11"/>
        <v>2405.1344802265585</v>
      </c>
    </row>
    <row r="518" spans="1:14" ht="15" customHeight="1">
      <c r="A518" s="36" t="s">
        <v>1593</v>
      </c>
      <c r="B518" s="12" t="s">
        <v>1253</v>
      </c>
      <c r="C518" s="307"/>
      <c r="D518" s="307"/>
      <c r="E518" s="201">
        <f>общ.калькуляция!H517</f>
        <v>5653.1391105161383</v>
      </c>
      <c r="F518" s="201"/>
      <c r="G518" s="201"/>
      <c r="H518" s="201">
        <f>общ.калькуляция!J517</f>
        <v>804.80116198821599</v>
      </c>
      <c r="I518" s="201"/>
      <c r="J518" s="201"/>
      <c r="K518" s="201">
        <f>общ.калькуляция!M517</f>
        <v>1291.5880545008711</v>
      </c>
      <c r="L518" s="201"/>
      <c r="M518" s="201"/>
      <c r="N518" s="201">
        <f t="shared" si="11"/>
        <v>7749.5283270052259</v>
      </c>
    </row>
    <row r="519" spans="1:14" ht="15" customHeight="1">
      <c r="A519" s="36" t="s">
        <v>1594</v>
      </c>
      <c r="B519" s="12" t="s">
        <v>1369</v>
      </c>
      <c r="C519" s="307"/>
      <c r="D519" s="307"/>
      <c r="E519" s="201">
        <f>общ.калькуляция!H518</f>
        <v>5836.9984342555408</v>
      </c>
      <c r="F519" s="201"/>
      <c r="G519" s="201"/>
      <c r="H519" s="201">
        <f>общ.калькуляция!J518</f>
        <v>638.47558851065139</v>
      </c>
      <c r="I519" s="201"/>
      <c r="J519" s="201"/>
      <c r="K519" s="201">
        <f>общ.калькуляция!M518</f>
        <v>1295.0948045532386</v>
      </c>
      <c r="L519" s="201"/>
      <c r="M519" s="201"/>
      <c r="N519" s="201">
        <f t="shared" si="11"/>
        <v>7770.568827319431</v>
      </c>
    </row>
    <row r="520" spans="1:14" ht="15" customHeight="1">
      <c r="A520" s="36" t="s">
        <v>1595</v>
      </c>
      <c r="B520" s="12" t="s">
        <v>1251</v>
      </c>
      <c r="C520" s="307"/>
      <c r="D520" s="307"/>
      <c r="E520" s="201">
        <f>общ.калькуляция!H519</f>
        <v>5653.1391105161383</v>
      </c>
      <c r="F520" s="201"/>
      <c r="G520" s="201"/>
      <c r="H520" s="201">
        <f>общ.калькуляция!J519</f>
        <v>804.80116198821599</v>
      </c>
      <c r="I520" s="201"/>
      <c r="J520" s="201"/>
      <c r="K520" s="201">
        <f>общ.калькуляция!M519</f>
        <v>1291.5880545008711</v>
      </c>
      <c r="L520" s="201"/>
      <c r="M520" s="201"/>
      <c r="N520" s="201">
        <f t="shared" si="11"/>
        <v>7749.5283270052259</v>
      </c>
    </row>
    <row r="521" spans="1:14" ht="15" customHeight="1">
      <c r="A521" s="36" t="s">
        <v>1596</v>
      </c>
      <c r="B521" s="12" t="s">
        <v>1371</v>
      </c>
      <c r="C521" s="307"/>
      <c r="D521" s="307"/>
      <c r="E521" s="201">
        <f>общ.калькуляция!H520</f>
        <v>5769.3632080172547</v>
      </c>
      <c r="F521" s="201"/>
      <c r="G521" s="201"/>
      <c r="H521" s="201">
        <f>общ.калькуляция!J520</f>
        <v>638.47558851065139</v>
      </c>
      <c r="I521" s="201"/>
      <c r="J521" s="201"/>
      <c r="K521" s="201">
        <f>общ.калькуляция!M520</f>
        <v>1281.5677593055814</v>
      </c>
      <c r="L521" s="201"/>
      <c r="M521" s="201"/>
      <c r="N521" s="201">
        <f t="shared" si="11"/>
        <v>7689.4065558334878</v>
      </c>
    </row>
    <row r="522" spans="1:14" ht="15" customHeight="1">
      <c r="A522" s="43" t="s">
        <v>1597</v>
      </c>
      <c r="B522" s="41" t="s">
        <v>1598</v>
      </c>
      <c r="C522" s="316"/>
      <c r="D522" s="316"/>
      <c r="E522" s="200"/>
      <c r="F522" s="200"/>
      <c r="G522" s="200"/>
      <c r="H522" s="200"/>
      <c r="I522" s="200"/>
      <c r="J522" s="200"/>
      <c r="K522" s="200"/>
      <c r="L522" s="200"/>
      <c r="M522" s="200"/>
      <c r="N522" s="200"/>
    </row>
    <row r="523" spans="1:14" ht="15" customHeight="1">
      <c r="A523" s="36" t="s">
        <v>1599</v>
      </c>
      <c r="B523" s="110" t="s">
        <v>1600</v>
      </c>
      <c r="C523" s="307"/>
      <c r="D523" s="307"/>
      <c r="E523" s="201">
        <f>общ.калькуляция!H522</f>
        <v>2219.8494200431355</v>
      </c>
      <c r="F523" s="201"/>
      <c r="G523" s="201"/>
      <c r="H523" s="201">
        <f>общ.калькуляция!J522</f>
        <v>354.11251127481506</v>
      </c>
      <c r="I523" s="201"/>
      <c r="J523" s="201"/>
      <c r="K523" s="201">
        <f>общ.калькуляция!M522</f>
        <v>514.79238626359017</v>
      </c>
      <c r="L523" s="201"/>
      <c r="M523" s="201"/>
      <c r="N523" s="201">
        <f t="shared" si="11"/>
        <v>3088.7543175815408</v>
      </c>
    </row>
    <row r="524" spans="1:14" ht="15" customHeight="1">
      <c r="A524" s="36" t="s">
        <v>1601</v>
      </c>
      <c r="B524" s="110" t="s">
        <v>1602</v>
      </c>
      <c r="C524" s="307"/>
      <c r="D524" s="307"/>
      <c r="E524" s="201">
        <f>общ.калькуляция!H523</f>
        <v>2720.6580498289454</v>
      </c>
      <c r="F524" s="201"/>
      <c r="G524" s="201"/>
      <c r="H524" s="201">
        <f>общ.калькуляция!J523</f>
        <v>515.07274367245827</v>
      </c>
      <c r="I524" s="201"/>
      <c r="J524" s="201"/>
      <c r="K524" s="201">
        <f>общ.калькуляция!M523</f>
        <v>647.14615870028081</v>
      </c>
      <c r="L524" s="201"/>
      <c r="M524" s="201"/>
      <c r="N524" s="201">
        <f t="shared" si="11"/>
        <v>3882.8769522016846</v>
      </c>
    </row>
    <row r="525" spans="1:14" ht="15" customHeight="1">
      <c r="A525" s="36" t="s">
        <v>1603</v>
      </c>
      <c r="B525" s="110" t="s">
        <v>1604</v>
      </c>
      <c r="C525" s="307"/>
      <c r="D525" s="307"/>
      <c r="E525" s="201">
        <f>общ.калькуляция!H524</f>
        <v>1890.9799196787149</v>
      </c>
      <c r="F525" s="201"/>
      <c r="G525" s="201"/>
      <c r="H525" s="201">
        <f>общ.калькуляция!J524</f>
        <v>321.92046479528642</v>
      </c>
      <c r="I525" s="201"/>
      <c r="J525" s="201"/>
      <c r="K525" s="201">
        <f>общ.калькуляция!M524</f>
        <v>442.5800768948003</v>
      </c>
      <c r="L525" s="201"/>
      <c r="M525" s="201"/>
      <c r="N525" s="201">
        <f t="shared" si="11"/>
        <v>2655.4804613688016</v>
      </c>
    </row>
    <row r="526" spans="1:14" ht="15" customHeight="1">
      <c r="A526" s="36" t="s">
        <v>1605</v>
      </c>
      <c r="B526" s="110" t="s">
        <v>1606</v>
      </c>
      <c r="C526" s="307"/>
      <c r="D526" s="307"/>
      <c r="E526" s="201">
        <f>общ.калькуляция!H525</f>
        <v>6516.3754755317568</v>
      </c>
      <c r="F526" s="201"/>
      <c r="G526" s="201"/>
      <c r="H526" s="201">
        <f>общ.калькуляция!J525</f>
        <v>570.06748974165293</v>
      </c>
      <c r="I526" s="201"/>
      <c r="J526" s="201"/>
      <c r="K526" s="201">
        <f>общ.калькуляция!M525</f>
        <v>1417.288593054682</v>
      </c>
      <c r="L526" s="201"/>
      <c r="M526" s="201"/>
      <c r="N526" s="201">
        <f t="shared" si="11"/>
        <v>8503.7315583280924</v>
      </c>
    </row>
    <row r="527" spans="1:14" ht="15" customHeight="1">
      <c r="A527" s="43" t="s">
        <v>1607</v>
      </c>
      <c r="B527" s="41" t="s">
        <v>1608</v>
      </c>
      <c r="C527" s="316"/>
      <c r="D527" s="316"/>
      <c r="E527" s="200"/>
      <c r="F527" s="200"/>
      <c r="G527" s="200"/>
      <c r="H527" s="200"/>
      <c r="I527" s="200"/>
      <c r="J527" s="200"/>
      <c r="K527" s="200"/>
      <c r="L527" s="200"/>
      <c r="M527" s="200"/>
      <c r="N527" s="200"/>
    </row>
    <row r="528" spans="1:14" ht="15" customHeight="1">
      <c r="A528" s="36" t="s">
        <v>1609</v>
      </c>
      <c r="B528" s="12" t="s">
        <v>1037</v>
      </c>
      <c r="C528" s="307"/>
      <c r="D528" s="307"/>
      <c r="E528" s="201">
        <f>общ.калькуляция!H527</f>
        <v>511.30540681243491</v>
      </c>
      <c r="F528" s="201"/>
      <c r="G528" s="201"/>
      <c r="H528" s="201">
        <f>общ.калькуляция!J527</f>
        <v>108.64815686840916</v>
      </c>
      <c r="I528" s="201"/>
      <c r="J528" s="201"/>
      <c r="K528" s="201">
        <f>общ.калькуляция!M527</f>
        <v>123.99071273616883</v>
      </c>
      <c r="L528" s="201"/>
      <c r="M528" s="201"/>
      <c r="N528" s="201">
        <f t="shared" si="11"/>
        <v>743.94427641701293</v>
      </c>
    </row>
    <row r="529" spans="1:14" ht="15" customHeight="1">
      <c r="A529" s="36" t="s">
        <v>1610</v>
      </c>
      <c r="B529" s="12" t="s">
        <v>1611</v>
      </c>
      <c r="C529" s="307"/>
      <c r="D529" s="307"/>
      <c r="E529" s="201">
        <f>общ.калькуляция!H528</f>
        <v>1970.2443224750853</v>
      </c>
      <c r="F529" s="201"/>
      <c r="G529" s="201"/>
      <c r="H529" s="201">
        <f>общ.калькуляция!J528</f>
        <v>362.16052289469718</v>
      </c>
      <c r="I529" s="201"/>
      <c r="J529" s="201"/>
      <c r="K529" s="201">
        <f>общ.калькуляция!M528</f>
        <v>466.48096907395649</v>
      </c>
      <c r="L529" s="201"/>
      <c r="M529" s="201"/>
      <c r="N529" s="201">
        <f t="shared" si="11"/>
        <v>2798.885814443739</v>
      </c>
    </row>
    <row r="530" spans="1:14" ht="15" customHeight="1">
      <c r="A530" s="36" t="s">
        <v>1612</v>
      </c>
      <c r="B530" s="12" t="s">
        <v>1613</v>
      </c>
      <c r="C530" s="307"/>
      <c r="D530" s="307"/>
      <c r="E530" s="201">
        <f>общ.калькуляция!H529</f>
        <v>3305.4751752193961</v>
      </c>
      <c r="F530" s="201"/>
      <c r="G530" s="201"/>
      <c r="H530" s="201">
        <f>общ.калькуляция!J529</f>
        <v>330.63914405015873</v>
      </c>
      <c r="I530" s="201"/>
      <c r="J530" s="201"/>
      <c r="K530" s="201">
        <f>общ.калькуляция!M529</f>
        <v>727.22286385391101</v>
      </c>
      <c r="L530" s="201"/>
      <c r="M530" s="201"/>
      <c r="N530" s="201">
        <f t="shared" si="11"/>
        <v>4363.3371831234663</v>
      </c>
    </row>
    <row r="531" spans="1:14" ht="15" customHeight="1">
      <c r="A531" s="36" t="s">
        <v>1614</v>
      </c>
      <c r="B531" s="12" t="s">
        <v>1615</v>
      </c>
      <c r="C531" s="307"/>
      <c r="D531" s="307"/>
      <c r="E531" s="201">
        <f>общ.калькуляция!H530</f>
        <v>1869.1308681957457</v>
      </c>
      <c r="F531" s="201"/>
      <c r="G531" s="201"/>
      <c r="H531" s="201">
        <f>общ.калькуляция!J530</f>
        <v>239.42834569149426</v>
      </c>
      <c r="I531" s="201"/>
      <c r="J531" s="201"/>
      <c r="K531" s="201">
        <f>общ.калькуляция!M530</f>
        <v>421.711842777448</v>
      </c>
      <c r="L531" s="201"/>
      <c r="M531" s="201"/>
      <c r="N531" s="201">
        <f t="shared" si="11"/>
        <v>2530.2710566646879</v>
      </c>
    </row>
    <row r="532" spans="1:14" ht="15" customHeight="1">
      <c r="A532" s="36" t="s">
        <v>1616</v>
      </c>
      <c r="B532" s="12" t="s">
        <v>1617</v>
      </c>
      <c r="C532" s="307"/>
      <c r="D532" s="307"/>
      <c r="E532" s="201">
        <f>общ.калькуляция!H531</f>
        <v>3148.6289561207791</v>
      </c>
      <c r="F532" s="201"/>
      <c r="G532" s="201"/>
      <c r="H532" s="201">
        <f>общ.калькуляция!J531</f>
        <v>486.90470300287069</v>
      </c>
      <c r="I532" s="201"/>
      <c r="J532" s="201"/>
      <c r="K532" s="201">
        <f>общ.калькуляция!M531</f>
        <v>727.10673182472999</v>
      </c>
      <c r="L532" s="201"/>
      <c r="M532" s="201"/>
      <c r="N532" s="201">
        <f t="shared" si="11"/>
        <v>4362.6403909483797</v>
      </c>
    </row>
    <row r="533" spans="1:14" ht="15" customHeight="1">
      <c r="A533" s="43" t="s">
        <v>1618</v>
      </c>
      <c r="B533" s="37" t="s">
        <v>1619</v>
      </c>
      <c r="C533" s="316"/>
      <c r="D533" s="316"/>
      <c r="E533" s="200"/>
      <c r="F533" s="200"/>
      <c r="G533" s="200"/>
      <c r="H533" s="200"/>
      <c r="I533" s="200"/>
      <c r="J533" s="200"/>
      <c r="K533" s="200"/>
      <c r="L533" s="200"/>
      <c r="M533" s="200"/>
      <c r="N533" s="200"/>
    </row>
    <row r="534" spans="1:14" ht="15" customHeight="1">
      <c r="A534" s="36" t="s">
        <v>1620</v>
      </c>
      <c r="B534" s="38" t="s">
        <v>1621</v>
      </c>
      <c r="C534" s="307"/>
      <c r="D534" s="307"/>
      <c r="E534" s="201">
        <f>общ.калькуляция!H533</f>
        <v>5580.1888293916409</v>
      </c>
      <c r="F534" s="201"/>
      <c r="G534" s="201"/>
      <c r="H534" s="201">
        <f>общ.калькуляция!J533</f>
        <v>280.33907142589527</v>
      </c>
      <c r="I534" s="201"/>
      <c r="J534" s="201"/>
      <c r="K534" s="201">
        <f>общ.калькуляция!M533</f>
        <v>1172.1055801635073</v>
      </c>
      <c r="L534" s="201"/>
      <c r="M534" s="201"/>
      <c r="N534" s="201">
        <f t="shared" si="11"/>
        <v>7032.6334809810432</v>
      </c>
    </row>
    <row r="535" spans="1:14" ht="15" customHeight="1">
      <c r="A535" s="36" t="s">
        <v>1622</v>
      </c>
      <c r="B535" s="38" t="s">
        <v>1623</v>
      </c>
      <c r="C535" s="307"/>
      <c r="D535" s="307"/>
      <c r="E535" s="201">
        <f>общ.калькуляция!H534</f>
        <v>6253.9134603227731</v>
      </c>
      <c r="F535" s="201"/>
      <c r="G535" s="201"/>
      <c r="H535" s="201">
        <f>общ.калькуляция!J534</f>
        <v>132.79219172805566</v>
      </c>
      <c r="I535" s="201"/>
      <c r="J535" s="201"/>
      <c r="K535" s="201">
        <f>общ.калькуляция!M534</f>
        <v>1277.3411304101658</v>
      </c>
      <c r="L535" s="201"/>
      <c r="M535" s="201"/>
      <c r="N535" s="201">
        <f t="shared" si="11"/>
        <v>7664.0467824609941</v>
      </c>
    </row>
    <row r="536" spans="1:14" ht="15" customHeight="1">
      <c r="A536" s="36" t="s">
        <v>1624</v>
      </c>
      <c r="B536" s="38" t="s">
        <v>1178</v>
      </c>
      <c r="C536" s="307"/>
      <c r="D536" s="307"/>
      <c r="E536" s="201">
        <f>общ.калькуляция!H535</f>
        <v>17466.301633645693</v>
      </c>
      <c r="F536" s="201"/>
      <c r="G536" s="201"/>
      <c r="H536" s="201">
        <f>общ.калькуляция!J535</f>
        <v>169.67891165251558</v>
      </c>
      <c r="I536" s="201"/>
      <c r="J536" s="201"/>
      <c r="K536" s="201">
        <f>общ.калькуляция!M535</f>
        <v>3527.1961090596415</v>
      </c>
      <c r="L536" s="201"/>
      <c r="M536" s="201"/>
      <c r="N536" s="201">
        <f t="shared" si="11"/>
        <v>21163.176654357849</v>
      </c>
    </row>
    <row r="537" spans="1:14" ht="15" customHeight="1">
      <c r="A537" s="36" t="s">
        <v>1625</v>
      </c>
      <c r="B537" s="38" t="s">
        <v>1180</v>
      </c>
      <c r="C537" s="307"/>
      <c r="D537" s="307"/>
      <c r="E537" s="201">
        <f>общ.калькуляция!H536</f>
        <v>5361.3352142644644</v>
      </c>
      <c r="F537" s="201"/>
      <c r="G537" s="201"/>
      <c r="H537" s="201">
        <f>общ.калькуляция!J536</f>
        <v>627.74490635080849</v>
      </c>
      <c r="I537" s="201"/>
      <c r="J537" s="201"/>
      <c r="K537" s="201">
        <f>общ.калькуляция!M536</f>
        <v>1197.8160241230546</v>
      </c>
      <c r="L537" s="201"/>
      <c r="M537" s="201"/>
      <c r="N537" s="201">
        <f t="shared" si="11"/>
        <v>7186.8961447383272</v>
      </c>
    </row>
    <row r="538" spans="1:14" ht="15" customHeight="1">
      <c r="A538" s="36" t="s">
        <v>1626</v>
      </c>
      <c r="B538" s="38" t="s">
        <v>1627</v>
      </c>
      <c r="C538" s="307"/>
      <c r="D538" s="307"/>
      <c r="E538" s="201">
        <f>общ.калькуляция!H537</f>
        <v>4899.3183885170311</v>
      </c>
      <c r="F538" s="201"/>
      <c r="G538" s="201"/>
      <c r="H538" s="201">
        <f>общ.калькуляция!J537</f>
        <v>841.01721427768575</v>
      </c>
      <c r="I538" s="201"/>
      <c r="J538" s="201"/>
      <c r="K538" s="201">
        <f>общ.калькуляция!M537</f>
        <v>1148.0671205589433</v>
      </c>
      <c r="L538" s="201"/>
      <c r="M538" s="201"/>
      <c r="N538" s="201">
        <f t="shared" si="11"/>
        <v>6888.4027233536599</v>
      </c>
    </row>
    <row r="539" spans="1:14" ht="15" customHeight="1">
      <c r="A539" s="36" t="s">
        <v>1628</v>
      </c>
      <c r="B539" s="38" t="s">
        <v>1629</v>
      </c>
      <c r="C539" s="307"/>
      <c r="D539" s="307"/>
      <c r="E539" s="201">
        <f>общ.калькуляция!H538</f>
        <v>2671.9665290792805</v>
      </c>
      <c r="F539" s="201"/>
      <c r="G539" s="201"/>
      <c r="H539" s="201">
        <f>общ.калькуляция!J538</f>
        <v>418.49660423387235</v>
      </c>
      <c r="I539" s="201"/>
      <c r="J539" s="201"/>
      <c r="K539" s="201">
        <f>общ.калькуляция!M538</f>
        <v>618.09262666263066</v>
      </c>
      <c r="L539" s="201"/>
      <c r="M539" s="201"/>
      <c r="N539" s="201">
        <f t="shared" si="11"/>
        <v>3708.5557599757835</v>
      </c>
    </row>
    <row r="540" spans="1:14" ht="15" customHeight="1">
      <c r="A540" s="36" t="s">
        <v>1630</v>
      </c>
      <c r="B540" s="38" t="s">
        <v>1631</v>
      </c>
      <c r="C540" s="307"/>
      <c r="D540" s="307"/>
      <c r="E540" s="201">
        <f>общ.калькуляция!H539</f>
        <v>2282.5846926390368</v>
      </c>
      <c r="F540" s="201"/>
      <c r="G540" s="201"/>
      <c r="H540" s="201">
        <f>общ.калькуляция!J539</f>
        <v>217.29631373681832</v>
      </c>
      <c r="I540" s="201"/>
      <c r="J540" s="201"/>
      <c r="K540" s="201">
        <f>общ.калькуляция!M539</f>
        <v>499.97620127517104</v>
      </c>
      <c r="L540" s="201"/>
      <c r="M540" s="201"/>
      <c r="N540" s="201">
        <f t="shared" si="11"/>
        <v>2999.8572076510263</v>
      </c>
    </row>
    <row r="541" spans="1:14" ht="15" customHeight="1">
      <c r="A541" s="36" t="s">
        <v>1632</v>
      </c>
      <c r="B541" s="38" t="s">
        <v>1633</v>
      </c>
      <c r="C541" s="307"/>
      <c r="D541" s="307"/>
      <c r="E541" s="201">
        <f>общ.калькуляция!H540</f>
        <v>9722.5898531905405</v>
      </c>
      <c r="F541" s="201"/>
      <c r="G541" s="201"/>
      <c r="H541" s="201">
        <f>общ.калькуляция!J540</f>
        <v>244.12301913642554</v>
      </c>
      <c r="I541" s="201"/>
      <c r="J541" s="201"/>
      <c r="K541" s="201">
        <f>общ.калькуляция!M540</f>
        <v>1993.3425744653932</v>
      </c>
      <c r="L541" s="201"/>
      <c r="M541" s="201"/>
      <c r="N541" s="201">
        <f t="shared" si="11"/>
        <v>11960.055446792358</v>
      </c>
    </row>
    <row r="542" spans="1:14" ht="15" customHeight="1">
      <c r="A542" s="36" t="s">
        <v>1634</v>
      </c>
      <c r="B542" s="38" t="s">
        <v>1635</v>
      </c>
      <c r="C542" s="307"/>
      <c r="D542" s="307"/>
      <c r="E542" s="201">
        <f>общ.калькуляция!H541</f>
        <v>3096.7424226163917</v>
      </c>
      <c r="F542" s="201"/>
      <c r="G542" s="201"/>
      <c r="H542" s="201">
        <f>общ.калькуляция!J541</f>
        <v>253.51236602628808</v>
      </c>
      <c r="I542" s="201"/>
      <c r="J542" s="201"/>
      <c r="K542" s="201">
        <f>общ.калькуляция!M541</f>
        <v>670.05095772853599</v>
      </c>
      <c r="L542" s="201"/>
      <c r="M542" s="201"/>
      <c r="N542" s="201">
        <f t="shared" si="11"/>
        <v>4020.3057463712157</v>
      </c>
    </row>
    <row r="543" spans="1:14" ht="15" customHeight="1">
      <c r="A543" s="36" t="s">
        <v>1636</v>
      </c>
      <c r="B543" s="38" t="s">
        <v>1637</v>
      </c>
      <c r="C543" s="307"/>
      <c r="D543" s="307"/>
      <c r="E543" s="201">
        <f>общ.калькуляция!H542</f>
        <v>21356.044858396548</v>
      </c>
      <c r="F543" s="201"/>
      <c r="G543" s="201"/>
      <c r="H543" s="201">
        <f>общ.калькуляция!J542</f>
        <v>183.09226435231915</v>
      </c>
      <c r="I543" s="201"/>
      <c r="J543" s="201"/>
      <c r="K543" s="201">
        <f>общ.калькуляция!M542</f>
        <v>4307.8274245497732</v>
      </c>
      <c r="L543" s="201"/>
      <c r="M543" s="201"/>
      <c r="N543" s="201">
        <f t="shared" si="11"/>
        <v>25846.964547298641</v>
      </c>
    </row>
    <row r="544" spans="1:14" ht="15" customHeight="1">
      <c r="A544" s="36" t="s">
        <v>1638</v>
      </c>
      <c r="B544" s="38" t="s">
        <v>1639</v>
      </c>
      <c r="C544" s="307"/>
      <c r="D544" s="307"/>
      <c r="E544" s="201">
        <f>общ.калькуляция!H543</f>
        <v>22169.931210174025</v>
      </c>
      <c r="F544" s="201"/>
      <c r="G544" s="201"/>
      <c r="H544" s="201">
        <f>общ.калькуляция!J543</f>
        <v>273.63239507599349</v>
      </c>
      <c r="I544" s="201"/>
      <c r="J544" s="201"/>
      <c r="K544" s="201">
        <f>общ.калькуляция!M543</f>
        <v>4488.7127210500039</v>
      </c>
      <c r="L544" s="201"/>
      <c r="M544" s="201"/>
      <c r="N544" s="201">
        <f t="shared" si="11"/>
        <v>26932.276326300023</v>
      </c>
    </row>
    <row r="545" spans="1:14" ht="15" customHeight="1">
      <c r="A545" s="36" t="s">
        <v>1640</v>
      </c>
      <c r="B545" s="38" t="s">
        <v>1641</v>
      </c>
      <c r="C545" s="307"/>
      <c r="D545" s="307"/>
      <c r="E545" s="201">
        <f>общ.калькуляция!H544</f>
        <v>22554.785915216424</v>
      </c>
      <c r="F545" s="201"/>
      <c r="G545" s="201"/>
      <c r="H545" s="201">
        <f>общ.калькуляция!J544</f>
        <v>112.67216267835025</v>
      </c>
      <c r="I545" s="201"/>
      <c r="J545" s="201"/>
      <c r="K545" s="201">
        <f>общ.калькуляция!M544</f>
        <v>4533.4916155789551</v>
      </c>
      <c r="L545" s="201"/>
      <c r="M545" s="201"/>
      <c r="N545" s="201">
        <f t="shared" si="11"/>
        <v>27200.949693473729</v>
      </c>
    </row>
    <row r="546" spans="1:14" ht="15.75" customHeight="1">
      <c r="A546" s="36" t="s">
        <v>1642</v>
      </c>
      <c r="B546" s="38" t="s">
        <v>1643</v>
      </c>
      <c r="C546" s="307"/>
      <c r="D546" s="307"/>
      <c r="E546" s="201">
        <f>общ.калькуляция!H545</f>
        <v>21912.502150528042</v>
      </c>
      <c r="F546" s="201"/>
      <c r="G546" s="201"/>
      <c r="H546" s="201">
        <f>общ.калькуляция!J545</f>
        <v>160.96023239764321</v>
      </c>
      <c r="I546" s="201"/>
      <c r="J546" s="201"/>
      <c r="K546" s="201">
        <f>общ.калькуляция!M545</f>
        <v>4414.6924765851372</v>
      </c>
      <c r="L546" s="201"/>
      <c r="M546" s="201"/>
      <c r="N546" s="201">
        <f t="shared" si="11"/>
        <v>26488.154859510822</v>
      </c>
    </row>
    <row r="547" spans="1:14" ht="15.75" customHeight="1">
      <c r="A547" s="43" t="s">
        <v>3513</v>
      </c>
      <c r="B547" s="41" t="s">
        <v>3514</v>
      </c>
      <c r="C547" s="316"/>
      <c r="D547" s="316"/>
      <c r="E547" s="200"/>
      <c r="F547" s="200"/>
      <c r="G547" s="200"/>
      <c r="H547" s="200"/>
      <c r="I547" s="200"/>
      <c r="J547" s="200"/>
      <c r="K547" s="200"/>
      <c r="L547" s="200"/>
      <c r="M547" s="200"/>
      <c r="N547" s="200"/>
    </row>
    <row r="548" spans="1:14" ht="15.75" customHeight="1">
      <c r="A548" s="36" t="s">
        <v>3515</v>
      </c>
      <c r="B548" s="38" t="s">
        <v>3516</v>
      </c>
      <c r="C548" s="307"/>
      <c r="D548" s="307"/>
      <c r="E548" s="201">
        <f>общ.калькуляция!H547</f>
        <v>702.84196043432996</v>
      </c>
      <c r="F548" s="201"/>
      <c r="G548" s="201"/>
      <c r="H548" s="201">
        <f>общ.калькуляция!J547</f>
        <v>112.67216267835025</v>
      </c>
      <c r="I548" s="201"/>
      <c r="J548" s="201"/>
      <c r="K548" s="201">
        <f>общ.калькуляция!M547</f>
        <v>163.10282462253605</v>
      </c>
      <c r="L548" s="201"/>
      <c r="M548" s="201"/>
      <c r="N548" s="201">
        <f t="shared" ref="N548:N609" si="12">E548+H548+K548</f>
        <v>978.61694773521617</v>
      </c>
    </row>
    <row r="549" spans="1:14" ht="15.75" customHeight="1">
      <c r="A549" s="36" t="s">
        <v>3517</v>
      </c>
      <c r="B549" s="148" t="s">
        <v>3518</v>
      </c>
      <c r="C549" s="307"/>
      <c r="D549" s="307"/>
      <c r="E549" s="201">
        <f>общ.калькуляция!H548</f>
        <v>538.74118697010249</v>
      </c>
      <c r="F549" s="201"/>
      <c r="G549" s="201"/>
      <c r="H549" s="201">
        <f>общ.калькуляция!J548</f>
        <v>96.576139438585912</v>
      </c>
      <c r="I549" s="201"/>
      <c r="J549" s="201"/>
      <c r="K549" s="201">
        <f>общ.калькуляция!M548</f>
        <v>127.06346528173768</v>
      </c>
      <c r="L549" s="201"/>
      <c r="M549" s="201"/>
      <c r="N549" s="201">
        <f t="shared" si="12"/>
        <v>762.38079169042601</v>
      </c>
    </row>
    <row r="550" spans="1:14" ht="15.75" customHeight="1">
      <c r="A550" s="36" t="s">
        <v>3519</v>
      </c>
      <c r="B550" s="38" t="s">
        <v>1615</v>
      </c>
      <c r="C550" s="307"/>
      <c r="D550" s="307"/>
      <c r="E550" s="201">
        <f>общ.калькуляция!H549</f>
        <v>1865.7290737022161</v>
      </c>
      <c r="F550" s="201"/>
      <c r="G550" s="201"/>
      <c r="H550" s="201">
        <f>общ.калькуляция!J549</f>
        <v>287.71641541078719</v>
      </c>
      <c r="I550" s="201"/>
      <c r="J550" s="201"/>
      <c r="K550" s="201">
        <f>общ.калькуляция!M549</f>
        <v>430.68909782260062</v>
      </c>
      <c r="L550" s="201"/>
      <c r="M550" s="201"/>
      <c r="N550" s="201">
        <f t="shared" si="12"/>
        <v>2584.1345869356037</v>
      </c>
    </row>
    <row r="551" spans="1:14" ht="15.75" customHeight="1">
      <c r="A551" s="36" t="s">
        <v>3520</v>
      </c>
      <c r="B551" s="22" t="s">
        <v>3521</v>
      </c>
      <c r="C551" s="307"/>
      <c r="D551" s="307"/>
      <c r="E551" s="201">
        <f>общ.калькуляция!H550</f>
        <v>4627.8430946006247</v>
      </c>
      <c r="F551" s="201"/>
      <c r="G551" s="201"/>
      <c r="H551" s="201">
        <f>общ.калькуляция!J550</f>
        <v>209.24830211693615</v>
      </c>
      <c r="I551" s="201"/>
      <c r="J551" s="201"/>
      <c r="K551" s="201">
        <f>общ.калькуляция!M550</f>
        <v>967.41827934351227</v>
      </c>
      <c r="L551" s="201"/>
      <c r="M551" s="201"/>
      <c r="N551" s="201">
        <f t="shared" si="12"/>
        <v>5804.5096760610732</v>
      </c>
    </row>
    <row r="552" spans="1:14" ht="15.75" customHeight="1">
      <c r="A552" s="36" t="s">
        <v>3522</v>
      </c>
      <c r="B552" s="38" t="s">
        <v>3523</v>
      </c>
      <c r="C552" s="307"/>
      <c r="D552" s="307"/>
      <c r="E552" s="201">
        <f>общ.калькуляция!H551</f>
        <v>2867.124863156329</v>
      </c>
      <c r="F552" s="201"/>
      <c r="G552" s="201"/>
      <c r="H552" s="201">
        <f>общ.калькуляция!J551</f>
        <v>241.44034859646479</v>
      </c>
      <c r="I552" s="201"/>
      <c r="J552" s="201"/>
      <c r="K552" s="201">
        <f>общ.калькуляция!M551</f>
        <v>621.71304235055879</v>
      </c>
      <c r="L552" s="201"/>
      <c r="M552" s="201"/>
      <c r="N552" s="201">
        <f t="shared" si="12"/>
        <v>3730.2782541033525</v>
      </c>
    </row>
    <row r="553" spans="1:14" ht="15.75" customHeight="1">
      <c r="A553" s="36" t="s">
        <v>3524</v>
      </c>
      <c r="B553" s="38" t="s">
        <v>3525</v>
      </c>
      <c r="C553" s="307"/>
      <c r="D553" s="307"/>
      <c r="E553" s="201">
        <f>общ.калькуляция!H552</f>
        <v>4263.2850970548861</v>
      </c>
      <c r="F553" s="201"/>
      <c r="G553" s="201"/>
      <c r="H553" s="201">
        <f>общ.калькуляция!J552</f>
        <v>144.86420915787889</v>
      </c>
      <c r="I553" s="201"/>
      <c r="J553" s="201"/>
      <c r="K553" s="201">
        <f>общ.калькуляция!M552</f>
        <v>881.62986124255303</v>
      </c>
      <c r="L553" s="201"/>
      <c r="M553" s="201"/>
      <c r="N553" s="201">
        <f t="shared" si="12"/>
        <v>5289.7791674553173</v>
      </c>
    </row>
    <row r="554" spans="1:14" ht="15.75" customHeight="1">
      <c r="A554" s="36" t="s">
        <v>3526</v>
      </c>
      <c r="B554" s="38" t="s">
        <v>2989</v>
      </c>
      <c r="C554" s="307"/>
      <c r="D554" s="307"/>
      <c r="E554" s="201">
        <f>общ.калькуляция!H553</f>
        <v>5211.8643129555257</v>
      </c>
      <c r="F554" s="201"/>
      <c r="G554" s="201"/>
      <c r="H554" s="201">
        <f>общ.калькуляция!J553</f>
        <v>392.34056646925529</v>
      </c>
      <c r="I554" s="201"/>
      <c r="J554" s="201"/>
      <c r="K554" s="201">
        <f>общ.калькуляция!M553</f>
        <v>1120.8409758849564</v>
      </c>
      <c r="L554" s="201"/>
      <c r="M554" s="201"/>
      <c r="N554" s="201">
        <f t="shared" si="12"/>
        <v>6725.0458553097378</v>
      </c>
    </row>
    <row r="555" spans="1:14" ht="15.75" customHeight="1">
      <c r="A555" s="36" t="s">
        <v>3527</v>
      </c>
      <c r="B555" s="38" t="s">
        <v>3528</v>
      </c>
      <c r="C555" s="307"/>
      <c r="D555" s="307"/>
      <c r="E555" s="201">
        <f>общ.калькуляция!H554</f>
        <v>5421.7152364718131</v>
      </c>
      <c r="F555" s="201"/>
      <c r="G555" s="201"/>
      <c r="H555" s="201">
        <f>общ.калькуляция!J554</f>
        <v>289.72841831575778</v>
      </c>
      <c r="I555" s="201"/>
      <c r="J555" s="201"/>
      <c r="K555" s="201">
        <f>общ.калькуляция!M554</f>
        <v>1142.2887309575142</v>
      </c>
      <c r="L555" s="201"/>
      <c r="M555" s="201"/>
      <c r="N555" s="201">
        <f t="shared" si="12"/>
        <v>6853.7323857450856</v>
      </c>
    </row>
    <row r="556" spans="1:14" ht="15.75" customHeight="1">
      <c r="A556" s="36" t="s">
        <v>3529</v>
      </c>
      <c r="B556" s="38" t="s">
        <v>3530</v>
      </c>
      <c r="C556" s="307"/>
      <c r="D556" s="307"/>
      <c r="E556" s="201">
        <f>общ.калькуляция!H555</f>
        <v>4674.1328310278141</v>
      </c>
      <c r="F556" s="201"/>
      <c r="G556" s="201"/>
      <c r="H556" s="201">
        <f>общ.калькуляция!J555</f>
        <v>338.01648803505071</v>
      </c>
      <c r="I556" s="201"/>
      <c r="J556" s="201"/>
      <c r="K556" s="201">
        <f>общ.калькуляция!M555</f>
        <v>1002.4298638125729</v>
      </c>
      <c r="L556" s="201"/>
      <c r="M556" s="201"/>
      <c r="N556" s="201">
        <f t="shared" si="12"/>
        <v>6014.5791828754373</v>
      </c>
    </row>
    <row r="557" spans="1:14" ht="15.75" customHeight="1">
      <c r="A557" s="36" t="s">
        <v>3531</v>
      </c>
      <c r="B557" s="38" t="s">
        <v>3532</v>
      </c>
      <c r="C557" s="307"/>
      <c r="D557" s="307"/>
      <c r="E557" s="201">
        <f>общ.калькуляция!H556</f>
        <v>5253.0899970251376</v>
      </c>
      <c r="F557" s="201"/>
      <c r="G557" s="201"/>
      <c r="H557" s="201">
        <f>общ.калькуляция!J556</f>
        <v>340.02849094002124</v>
      </c>
      <c r="I557" s="201"/>
      <c r="J557" s="201"/>
      <c r="K557" s="201">
        <f>общ.калькуляция!M556</f>
        <v>1118.6236975930319</v>
      </c>
      <c r="L557" s="201"/>
      <c r="M557" s="201"/>
      <c r="N557" s="201">
        <f t="shared" si="12"/>
        <v>6711.7421855581906</v>
      </c>
    </row>
    <row r="558" spans="1:14" ht="15.75" customHeight="1">
      <c r="A558" s="36" t="s">
        <v>3533</v>
      </c>
      <c r="B558" s="38" t="s">
        <v>3534</v>
      </c>
      <c r="C558" s="307"/>
      <c r="D558" s="307"/>
      <c r="E558" s="201">
        <f>общ.калькуляция!H557</f>
        <v>4063.070306038971</v>
      </c>
      <c r="F558" s="201"/>
      <c r="G558" s="201"/>
      <c r="H558" s="201">
        <f>общ.калькуляция!J557</f>
        <v>96.576139438585926</v>
      </c>
      <c r="I558" s="201"/>
      <c r="J558" s="201"/>
      <c r="K558" s="201">
        <f>общ.калькуляция!M557</f>
        <v>831.92928909551142</v>
      </c>
      <c r="L558" s="201"/>
      <c r="M558" s="201"/>
      <c r="N558" s="201">
        <f t="shared" si="12"/>
        <v>4991.5757345730681</v>
      </c>
    </row>
    <row r="559" spans="1:14" ht="15.75" customHeight="1">
      <c r="A559" s="36" t="s">
        <v>3535</v>
      </c>
      <c r="B559" s="38" t="s">
        <v>3536</v>
      </c>
      <c r="C559" s="307"/>
      <c r="D559" s="307"/>
      <c r="E559" s="201">
        <f>общ.калькуляция!H558</f>
        <v>4307.0610757846198</v>
      </c>
      <c r="F559" s="201"/>
      <c r="G559" s="201"/>
      <c r="H559" s="201">
        <f>общ.калькуляция!J558</f>
        <v>287.71641541078719</v>
      </c>
      <c r="I559" s="201"/>
      <c r="J559" s="201"/>
      <c r="K559" s="201">
        <f>общ.калькуляция!M558</f>
        <v>918.95549823908141</v>
      </c>
      <c r="L559" s="201"/>
      <c r="M559" s="201"/>
      <c r="N559" s="201">
        <f t="shared" si="12"/>
        <v>5513.7329894344875</v>
      </c>
    </row>
    <row r="560" spans="1:14" ht="15.75" customHeight="1">
      <c r="A560" s="36" t="s">
        <v>3537</v>
      </c>
      <c r="B560" s="38" t="s">
        <v>3538</v>
      </c>
      <c r="C560" s="307"/>
      <c r="D560" s="307"/>
      <c r="E560" s="201">
        <f>общ.калькуляция!H559</f>
        <v>5573.9834709207189</v>
      </c>
      <c r="F560" s="201"/>
      <c r="G560" s="201"/>
      <c r="H560" s="201">
        <f>общ.калькуляция!J559</f>
        <v>418.49660423387229</v>
      </c>
      <c r="I560" s="201"/>
      <c r="J560" s="201"/>
      <c r="K560" s="201">
        <f>общ.калькуляция!M559</f>
        <v>1198.4960150309182</v>
      </c>
      <c r="L560" s="201"/>
      <c r="M560" s="201"/>
      <c r="N560" s="201">
        <f t="shared" si="12"/>
        <v>7190.9760901855088</v>
      </c>
    </row>
    <row r="561" spans="1:14" ht="15.75" customHeight="1">
      <c r="A561" s="36" t="s">
        <v>3539</v>
      </c>
      <c r="B561" s="38" t="s">
        <v>3540</v>
      </c>
      <c r="C561" s="307"/>
      <c r="D561" s="307"/>
      <c r="E561" s="201">
        <f>общ.калькуляция!H560</f>
        <v>3294.7603129555255</v>
      </c>
      <c r="F561" s="201"/>
      <c r="G561" s="201"/>
      <c r="H561" s="201">
        <f>общ.калькуляция!J560</f>
        <v>392.34056646925529</v>
      </c>
      <c r="I561" s="201"/>
      <c r="J561" s="201"/>
      <c r="K561" s="201">
        <f>общ.калькуляция!M560</f>
        <v>737.42017588495628</v>
      </c>
      <c r="L561" s="201"/>
      <c r="M561" s="201"/>
      <c r="N561" s="201">
        <f t="shared" si="12"/>
        <v>4424.5210553097368</v>
      </c>
    </row>
    <row r="562" spans="1:14" ht="15.75" customHeight="1">
      <c r="A562" s="36" t="s">
        <v>3541</v>
      </c>
      <c r="B562" s="38" t="s">
        <v>3542</v>
      </c>
      <c r="C562" s="307"/>
      <c r="D562" s="307"/>
      <c r="E562" s="201">
        <f>общ.калькуляция!H561</f>
        <v>4970.5552859586496</v>
      </c>
      <c r="F562" s="201"/>
      <c r="G562" s="201"/>
      <c r="H562" s="201">
        <f>общ.калькуляция!J561</f>
        <v>156.93622658770212</v>
      </c>
      <c r="I562" s="201"/>
      <c r="J562" s="201"/>
      <c r="K562" s="201">
        <f>общ.калькуляция!M561</f>
        <v>1025.4983025092704</v>
      </c>
      <c r="L562" s="201"/>
      <c r="M562" s="201"/>
      <c r="N562" s="201">
        <f t="shared" si="12"/>
        <v>6152.9898150556228</v>
      </c>
    </row>
    <row r="563" spans="1:14" ht="15.75" customHeight="1">
      <c r="A563" s="36" t="s">
        <v>3543</v>
      </c>
      <c r="B563" s="38" t="s">
        <v>3544</v>
      </c>
      <c r="C563" s="307"/>
      <c r="D563" s="307"/>
      <c r="E563" s="201">
        <f>общ.калькуляция!H562</f>
        <v>4336.4556726907622</v>
      </c>
      <c r="F563" s="201"/>
      <c r="G563" s="201"/>
      <c r="H563" s="201">
        <f>общ.калькуляция!J562</f>
        <v>418.49660423387229</v>
      </c>
      <c r="I563" s="201"/>
      <c r="J563" s="201"/>
      <c r="K563" s="201">
        <f>общ.калькуляция!M562</f>
        <v>950.99045538492692</v>
      </c>
      <c r="L563" s="201"/>
      <c r="M563" s="201"/>
      <c r="N563" s="201">
        <f t="shared" si="12"/>
        <v>5705.9427323095606</v>
      </c>
    </row>
    <row r="564" spans="1:14" ht="15.75" customHeight="1">
      <c r="A564" s="36" t="s">
        <v>3545</v>
      </c>
      <c r="B564" s="38" t="s">
        <v>3546</v>
      </c>
      <c r="C564" s="307"/>
      <c r="D564" s="307"/>
      <c r="E564" s="201">
        <f>общ.калькуляция!H563</f>
        <v>4410.8499970251378</v>
      </c>
      <c r="F564" s="201"/>
      <c r="G564" s="201"/>
      <c r="H564" s="201">
        <f>общ.калькуляция!J563</f>
        <v>340.02849094002124</v>
      </c>
      <c r="I564" s="201"/>
      <c r="J564" s="201"/>
      <c r="K564" s="201">
        <f>общ.калькуляция!M563</f>
        <v>950.17569759303194</v>
      </c>
      <c r="L564" s="201"/>
      <c r="M564" s="201"/>
      <c r="N564" s="201">
        <f t="shared" si="12"/>
        <v>5701.0541855581914</v>
      </c>
    </row>
    <row r="565" spans="1:14" ht="15.75" customHeight="1">
      <c r="A565" s="36" t="s">
        <v>3547</v>
      </c>
      <c r="B565" s="38" t="s">
        <v>3548</v>
      </c>
      <c r="C565" s="307"/>
      <c r="D565" s="307"/>
      <c r="E565" s="201">
        <f>общ.калькуляция!H564</f>
        <v>5003.0276810947489</v>
      </c>
      <c r="F565" s="201"/>
      <c r="G565" s="201"/>
      <c r="H565" s="201">
        <f>общ.калькуляция!J564</f>
        <v>287.71641541078719</v>
      </c>
      <c r="I565" s="201"/>
      <c r="J565" s="201"/>
      <c r="K565" s="201">
        <f>общ.калькуляция!M564</f>
        <v>1058.1488193011071</v>
      </c>
      <c r="L565" s="201"/>
      <c r="M565" s="201"/>
      <c r="N565" s="201">
        <f t="shared" si="12"/>
        <v>6348.892915806643</v>
      </c>
    </row>
    <row r="566" spans="1:14" ht="15.75" customHeight="1">
      <c r="A566" s="36" t="s">
        <v>3549</v>
      </c>
      <c r="B566" s="38" t="s">
        <v>3550</v>
      </c>
      <c r="C566" s="307"/>
      <c r="D566" s="307"/>
      <c r="E566" s="201">
        <f>общ.калькуляция!H565</f>
        <v>5181.0899970251376</v>
      </c>
      <c r="F566" s="201"/>
      <c r="G566" s="201"/>
      <c r="H566" s="201">
        <f>общ.калькуляция!J565</f>
        <v>340.02849094002124</v>
      </c>
      <c r="I566" s="201"/>
      <c r="J566" s="201"/>
      <c r="K566" s="201">
        <f>общ.калькуляция!M565</f>
        <v>1104.2236975930318</v>
      </c>
      <c r="L566" s="201"/>
      <c r="M566" s="201"/>
      <c r="N566" s="201">
        <f t="shared" si="12"/>
        <v>6625.342185558191</v>
      </c>
    </row>
    <row r="567" spans="1:14" ht="15.75" customHeight="1">
      <c r="A567" s="36" t="s">
        <v>3551</v>
      </c>
      <c r="B567" s="38" t="s">
        <v>3552</v>
      </c>
      <c r="C567" s="307"/>
      <c r="D567" s="307"/>
      <c r="E567" s="201">
        <f>общ.калькуляция!H566</f>
        <v>3203.5338390599431</v>
      </c>
      <c r="F567" s="201"/>
      <c r="G567" s="201"/>
      <c r="H567" s="201">
        <f>общ.калькуляция!J566</f>
        <v>313.87245317540425</v>
      </c>
      <c r="I567" s="201"/>
      <c r="J567" s="201"/>
      <c r="K567" s="201">
        <f>общ.калькуляция!M566</f>
        <v>703.48125844706954</v>
      </c>
      <c r="L567" s="201"/>
      <c r="M567" s="201"/>
      <c r="N567" s="201">
        <f t="shared" si="12"/>
        <v>4220.887550682417</v>
      </c>
    </row>
    <row r="568" spans="1:14" ht="15.75" customHeight="1">
      <c r="A568" s="36" t="s">
        <v>3553</v>
      </c>
      <c r="B568" s="38" t="s">
        <v>3554</v>
      </c>
      <c r="C568" s="307"/>
      <c r="D568" s="307"/>
      <c r="E568" s="201">
        <f>общ.калькуляция!H567</f>
        <v>5649.0518390599427</v>
      </c>
      <c r="F568" s="201"/>
      <c r="G568" s="201"/>
      <c r="H568" s="201">
        <f>общ.калькуляция!J567</f>
        <v>313.87245317540425</v>
      </c>
      <c r="I568" s="201"/>
      <c r="J568" s="201"/>
      <c r="K568" s="201">
        <f>общ.калькуляция!M567</f>
        <v>1192.5848584470693</v>
      </c>
      <c r="L568" s="201"/>
      <c r="M568" s="201"/>
      <c r="N568" s="201">
        <f t="shared" si="12"/>
        <v>7155.5091506824165</v>
      </c>
    </row>
    <row r="569" spans="1:14" ht="15.75" customHeight="1">
      <c r="A569" s="36" t="s">
        <v>3555</v>
      </c>
      <c r="B569" s="38" t="s">
        <v>2210</v>
      </c>
      <c r="C569" s="307"/>
      <c r="D569" s="307"/>
      <c r="E569" s="201">
        <f>общ.калькуляция!H568</f>
        <v>3593.5218912687783</v>
      </c>
      <c r="F569" s="201"/>
      <c r="G569" s="201"/>
      <c r="H569" s="201">
        <f>общ.калькуляция!J568</f>
        <v>156.93622658770212</v>
      </c>
      <c r="I569" s="201"/>
      <c r="J569" s="201"/>
      <c r="K569" s="201">
        <f>общ.калькуляция!M568</f>
        <v>750.09162357129617</v>
      </c>
      <c r="L569" s="201"/>
      <c r="M569" s="201"/>
      <c r="N569" s="201">
        <f t="shared" si="12"/>
        <v>4500.5497414277761</v>
      </c>
    </row>
    <row r="570" spans="1:14" ht="15.75" customHeight="1">
      <c r="A570" s="36" t="s">
        <v>3556</v>
      </c>
      <c r="B570" s="38" t="s">
        <v>3557</v>
      </c>
      <c r="C570" s="307"/>
      <c r="D570" s="307"/>
      <c r="E570" s="201">
        <f>общ.калькуляция!H569</f>
        <v>5714.8099970251369</v>
      </c>
      <c r="F570" s="201"/>
      <c r="G570" s="201"/>
      <c r="H570" s="201">
        <f>общ.калькуляция!J569</f>
        <v>340.02849094002124</v>
      </c>
      <c r="I570" s="201"/>
      <c r="J570" s="201"/>
      <c r="K570" s="201">
        <f>общ.калькуляция!M569</f>
        <v>1210.9676975930317</v>
      </c>
      <c r="L570" s="201"/>
      <c r="M570" s="201"/>
      <c r="N570" s="201">
        <f t="shared" si="12"/>
        <v>7265.80618555819</v>
      </c>
    </row>
    <row r="571" spans="1:14" ht="15.75" customHeight="1">
      <c r="A571" s="36" t="s">
        <v>3558</v>
      </c>
      <c r="B571" s="38" t="s">
        <v>3559</v>
      </c>
      <c r="C571" s="307"/>
      <c r="D571" s="307"/>
      <c r="E571" s="201">
        <f>общ.калькуляция!H570</f>
        <v>3798.8276810947491</v>
      </c>
      <c r="F571" s="201"/>
      <c r="G571" s="201"/>
      <c r="H571" s="201">
        <f>общ.калькуляция!J570</f>
        <v>287.71641541078719</v>
      </c>
      <c r="I571" s="201"/>
      <c r="J571" s="201"/>
      <c r="K571" s="201">
        <f>общ.калькуляция!M570</f>
        <v>817.30881930110729</v>
      </c>
      <c r="L571" s="201"/>
      <c r="M571" s="201"/>
      <c r="N571" s="201">
        <f t="shared" si="12"/>
        <v>4903.852915806644</v>
      </c>
    </row>
    <row r="572" spans="1:14" ht="15.75" customHeight="1">
      <c r="A572" s="36" t="s">
        <v>3560</v>
      </c>
      <c r="B572" s="38" t="s">
        <v>3561</v>
      </c>
      <c r="C572" s="307"/>
      <c r="D572" s="307"/>
      <c r="E572" s="201">
        <f>общ.калькуляция!H571</f>
        <v>4100.9023129555253</v>
      </c>
      <c r="F572" s="201"/>
      <c r="G572" s="201"/>
      <c r="H572" s="201">
        <f>общ.калькуляция!J571</f>
        <v>392.34056646925529</v>
      </c>
      <c r="I572" s="201"/>
      <c r="J572" s="201"/>
      <c r="K572" s="201">
        <f>общ.калькуляция!M571</f>
        <v>898.64857588495624</v>
      </c>
      <c r="L572" s="201"/>
      <c r="M572" s="201"/>
      <c r="N572" s="201">
        <f t="shared" si="12"/>
        <v>5391.8914553097366</v>
      </c>
    </row>
    <row r="573" spans="1:14" ht="15.75" customHeight="1">
      <c r="A573" s="36" t="s">
        <v>5239</v>
      </c>
      <c r="B573" s="1132" t="s">
        <v>5228</v>
      </c>
      <c r="C573" s="307"/>
      <c r="D573" s="307"/>
      <c r="E573" s="201">
        <f>общ.калькуляция!H572</f>
        <v>4410.8499970251378</v>
      </c>
      <c r="F573" s="201"/>
      <c r="G573" s="201"/>
      <c r="H573" s="201">
        <f>общ.калькуляция!J572</f>
        <v>340.02849094002124</v>
      </c>
      <c r="I573" s="201"/>
      <c r="J573" s="201"/>
      <c r="K573" s="201">
        <f>общ.калькуляция!M572</f>
        <v>950.17569759303194</v>
      </c>
      <c r="L573" s="201"/>
      <c r="M573" s="201"/>
      <c r="N573" s="201">
        <f t="shared" ref="N573:N581" si="13">E573+H573+K573</f>
        <v>5701.0541855581914</v>
      </c>
    </row>
    <row r="574" spans="1:14" ht="15.75" customHeight="1">
      <c r="A574" s="36" t="s">
        <v>5235</v>
      </c>
      <c r="B574" s="1132" t="s">
        <v>5229</v>
      </c>
      <c r="C574" s="307"/>
      <c r="D574" s="307"/>
      <c r="E574" s="201">
        <f>общ.калькуляция!H573</f>
        <v>3561.5318912687785</v>
      </c>
      <c r="F574" s="201"/>
      <c r="G574" s="201"/>
      <c r="H574" s="201">
        <f>общ.калькуляция!J573</f>
        <v>156.93622658770212</v>
      </c>
      <c r="I574" s="201"/>
      <c r="J574" s="201"/>
      <c r="K574" s="201">
        <f>общ.калькуляция!M573</f>
        <v>743.69362357129614</v>
      </c>
      <c r="L574" s="201"/>
      <c r="M574" s="201"/>
      <c r="N574" s="201">
        <f t="shared" si="13"/>
        <v>4462.1617414277771</v>
      </c>
    </row>
    <row r="575" spans="1:14" ht="15.75" customHeight="1">
      <c r="A575" s="36" t="s">
        <v>5240</v>
      </c>
      <c r="B575" s="1132" t="s">
        <v>5230</v>
      </c>
      <c r="C575" s="307"/>
      <c r="D575" s="307"/>
      <c r="E575" s="201">
        <f>общ.калькуляция!H574</f>
        <v>4222.5023129555257</v>
      </c>
      <c r="F575" s="201"/>
      <c r="G575" s="201"/>
      <c r="H575" s="201">
        <f>общ.калькуляция!J574</f>
        <v>392.34056646925529</v>
      </c>
      <c r="I575" s="201"/>
      <c r="J575" s="201"/>
      <c r="K575" s="201">
        <f>общ.калькуляция!M574</f>
        <v>922.96857588495629</v>
      </c>
      <c r="L575" s="201"/>
      <c r="M575" s="201"/>
      <c r="N575" s="201">
        <f t="shared" si="13"/>
        <v>5537.8114553097375</v>
      </c>
    </row>
    <row r="576" spans="1:14" ht="15.75" customHeight="1">
      <c r="A576" s="36" t="s">
        <v>5241</v>
      </c>
      <c r="B576" s="1132" t="s">
        <v>5231</v>
      </c>
      <c r="C576" s="307"/>
      <c r="D576" s="307"/>
      <c r="E576" s="201">
        <f>общ.калькуляция!H575</f>
        <v>3979.8399970251376</v>
      </c>
      <c r="F576" s="201"/>
      <c r="G576" s="201"/>
      <c r="H576" s="201">
        <f>общ.калькуляция!J575</f>
        <v>340.02849094002124</v>
      </c>
      <c r="I576" s="201"/>
      <c r="J576" s="201"/>
      <c r="K576" s="201">
        <f>общ.калькуляция!M575</f>
        <v>863.97369759303183</v>
      </c>
      <c r="L576" s="201"/>
      <c r="M576" s="201"/>
      <c r="N576" s="201">
        <f t="shared" si="13"/>
        <v>5183.842185558191</v>
      </c>
    </row>
    <row r="577" spans="1:14" ht="15.75" customHeight="1">
      <c r="A577" s="36" t="s">
        <v>5242</v>
      </c>
      <c r="B577" s="1132" t="s">
        <v>5232</v>
      </c>
      <c r="C577" s="307"/>
      <c r="D577" s="307"/>
      <c r="E577" s="201">
        <f>общ.калькуляция!H576</f>
        <v>4168.1876810947497</v>
      </c>
      <c r="F577" s="201"/>
      <c r="G577" s="201"/>
      <c r="H577" s="201">
        <f>общ.калькуляция!J576</f>
        <v>287.71641541078719</v>
      </c>
      <c r="I577" s="201"/>
      <c r="J577" s="201"/>
      <c r="K577" s="201">
        <f>общ.калькуляция!M576</f>
        <v>891.18081930110736</v>
      </c>
      <c r="L577" s="201"/>
      <c r="M577" s="201"/>
      <c r="N577" s="201">
        <f t="shared" si="13"/>
        <v>5347.0849158066439</v>
      </c>
    </row>
    <row r="578" spans="1:14" ht="15.75" customHeight="1">
      <c r="A578" s="36" t="s">
        <v>5243</v>
      </c>
      <c r="B578" s="1132" t="s">
        <v>5233</v>
      </c>
      <c r="C578" s="307"/>
      <c r="D578" s="307"/>
      <c r="E578" s="201">
        <f>общ.калькуляция!H577</f>
        <v>3615.5776810947491</v>
      </c>
      <c r="F578" s="201"/>
      <c r="G578" s="201"/>
      <c r="H578" s="201">
        <f>общ.калькуляция!J577</f>
        <v>287.71641541078719</v>
      </c>
      <c r="I578" s="201"/>
      <c r="J578" s="201"/>
      <c r="K578" s="201">
        <f>общ.калькуляция!M577</f>
        <v>780.65881930110731</v>
      </c>
      <c r="L578" s="201"/>
      <c r="M578" s="201"/>
      <c r="N578" s="201">
        <f t="shared" si="13"/>
        <v>4683.9529158066434</v>
      </c>
    </row>
    <row r="579" spans="1:14" ht="15.75" customHeight="1">
      <c r="A579" s="36" t="s">
        <v>5244</v>
      </c>
      <c r="B579" s="1132" t="s">
        <v>5234</v>
      </c>
      <c r="C579" s="307"/>
      <c r="D579" s="307"/>
      <c r="E579" s="201">
        <f>общ.калькуляция!H578</f>
        <v>5010.4276810947495</v>
      </c>
      <c r="F579" s="201"/>
      <c r="G579" s="201"/>
      <c r="H579" s="201">
        <f>общ.калькуляция!J578</f>
        <v>287.71641541078719</v>
      </c>
      <c r="I579" s="201"/>
      <c r="J579" s="201"/>
      <c r="K579" s="201">
        <f>общ.калькуляция!M578</f>
        <v>1059.6288193011073</v>
      </c>
      <c r="L579" s="201"/>
      <c r="M579" s="201"/>
      <c r="N579" s="201">
        <f t="shared" si="13"/>
        <v>6357.7729158066431</v>
      </c>
    </row>
    <row r="580" spans="1:14" ht="15.75" customHeight="1">
      <c r="A580" s="36" t="s">
        <v>5245</v>
      </c>
      <c r="B580" s="1132" t="s">
        <v>5236</v>
      </c>
      <c r="C580" s="307"/>
      <c r="D580" s="307"/>
      <c r="E580" s="201">
        <f>общ.калькуляция!H579</f>
        <v>5181.0899970251376</v>
      </c>
      <c r="F580" s="201"/>
      <c r="G580" s="201"/>
      <c r="H580" s="201">
        <f>общ.калькуляция!J579</f>
        <v>340.02849094002124</v>
      </c>
      <c r="I580" s="201"/>
      <c r="J580" s="201"/>
      <c r="K580" s="201">
        <f>общ.калькуляция!M579</f>
        <v>1104.2236975930318</v>
      </c>
      <c r="L580" s="201"/>
      <c r="M580" s="201"/>
      <c r="N580" s="201">
        <f t="shared" si="13"/>
        <v>6625.342185558191</v>
      </c>
    </row>
    <row r="581" spans="1:14" ht="15.75" customHeight="1">
      <c r="A581" s="36" t="s">
        <v>5237</v>
      </c>
      <c r="B581" s="1132" t="s">
        <v>5238</v>
      </c>
      <c r="C581" s="307"/>
      <c r="D581" s="307"/>
      <c r="E581" s="201">
        <f>общ.калькуляция!H580</f>
        <v>4100.9023129555253</v>
      </c>
      <c r="F581" s="201"/>
      <c r="G581" s="201"/>
      <c r="H581" s="201">
        <f>общ.калькуляция!J580</f>
        <v>392.34056646925529</v>
      </c>
      <c r="I581" s="201"/>
      <c r="J581" s="201"/>
      <c r="K581" s="201">
        <f>общ.калькуляция!M580</f>
        <v>898.64857588495624</v>
      </c>
      <c r="L581" s="201"/>
      <c r="M581" s="201"/>
      <c r="N581" s="201">
        <f t="shared" si="13"/>
        <v>5391.8914553097366</v>
      </c>
    </row>
    <row r="582" spans="1:14" ht="15.75" customHeight="1">
      <c r="A582" s="43" t="s">
        <v>3562</v>
      </c>
      <c r="B582" s="41" t="s">
        <v>3563</v>
      </c>
      <c r="C582" s="316"/>
      <c r="D582" s="316"/>
      <c r="E582" s="200"/>
      <c r="F582" s="200"/>
      <c r="G582" s="200"/>
      <c r="H582" s="200"/>
      <c r="I582" s="200"/>
      <c r="J582" s="200"/>
      <c r="K582" s="200"/>
      <c r="L582" s="200"/>
      <c r="M582" s="200"/>
      <c r="N582" s="200"/>
    </row>
    <row r="583" spans="1:14" ht="15.75" customHeight="1">
      <c r="A583" s="36" t="s">
        <v>3564</v>
      </c>
      <c r="B583" s="38" t="s">
        <v>3516</v>
      </c>
      <c r="C583" s="307"/>
      <c r="D583" s="307"/>
      <c r="E583" s="201">
        <f>общ.калькуляция!H582</f>
        <v>702.84196043432996</v>
      </c>
      <c r="F583" s="201"/>
      <c r="G583" s="201"/>
      <c r="H583" s="201">
        <f>общ.калькуляция!J582</f>
        <v>112.67216267835025</v>
      </c>
      <c r="I583" s="201"/>
      <c r="J583" s="201"/>
      <c r="K583" s="201">
        <f>общ.калькуляция!M582</f>
        <v>163.10282462253605</v>
      </c>
      <c r="L583" s="201"/>
      <c r="M583" s="201"/>
      <c r="N583" s="201">
        <f t="shared" si="12"/>
        <v>978.61694773521617</v>
      </c>
    </row>
    <row r="584" spans="1:14" ht="15.75" customHeight="1">
      <c r="A584" s="36" t="s">
        <v>3565</v>
      </c>
      <c r="B584" s="148" t="s">
        <v>3566</v>
      </c>
      <c r="C584" s="307"/>
      <c r="D584" s="307"/>
      <c r="E584" s="201">
        <f>общ.калькуляция!H583</f>
        <v>538.74118697010249</v>
      </c>
      <c r="F584" s="201"/>
      <c r="G584" s="201"/>
      <c r="H584" s="201">
        <f>общ.калькуляция!J583</f>
        <v>96.576139438585912</v>
      </c>
      <c r="I584" s="201"/>
      <c r="J584" s="201"/>
      <c r="K584" s="201">
        <f>общ.калькуляция!M583</f>
        <v>127.06346528173768</v>
      </c>
      <c r="L584" s="201"/>
      <c r="M584" s="201"/>
      <c r="N584" s="201">
        <f t="shared" si="12"/>
        <v>762.38079169042601</v>
      </c>
    </row>
    <row r="585" spans="1:14" ht="15.75" customHeight="1">
      <c r="A585" s="36" t="s">
        <v>3567</v>
      </c>
      <c r="B585" s="38" t="s">
        <v>1615</v>
      </c>
      <c r="C585" s="307"/>
      <c r="D585" s="307"/>
      <c r="E585" s="201">
        <f>общ.калькуляция!H584</f>
        <v>1865.7290737022161</v>
      </c>
      <c r="F585" s="201"/>
      <c r="G585" s="201"/>
      <c r="H585" s="201">
        <f>общ.калькуляция!J584</f>
        <v>287.71641541078719</v>
      </c>
      <c r="I585" s="201"/>
      <c r="J585" s="201"/>
      <c r="K585" s="201">
        <f>общ.калькуляция!M584</f>
        <v>430.68909782260062</v>
      </c>
      <c r="L585" s="201"/>
      <c r="M585" s="201"/>
      <c r="N585" s="201">
        <f t="shared" si="12"/>
        <v>2584.1345869356037</v>
      </c>
    </row>
    <row r="586" spans="1:14" ht="15.75" customHeight="1">
      <c r="A586" s="36" t="s">
        <v>3568</v>
      </c>
      <c r="B586" s="38" t="s">
        <v>3569</v>
      </c>
      <c r="C586" s="307"/>
      <c r="D586" s="307"/>
      <c r="E586" s="201">
        <f>общ.калькуляция!H585</f>
        <v>4627.8430946006247</v>
      </c>
      <c r="F586" s="201"/>
      <c r="G586" s="201"/>
      <c r="H586" s="201">
        <f>общ.калькуляция!J585</f>
        <v>209.24830211693615</v>
      </c>
      <c r="I586" s="201"/>
      <c r="J586" s="201"/>
      <c r="K586" s="201">
        <f>общ.калькуляция!M585</f>
        <v>967.41827934351227</v>
      </c>
      <c r="L586" s="201"/>
      <c r="M586" s="201"/>
      <c r="N586" s="201">
        <f t="shared" si="12"/>
        <v>5804.5096760610732</v>
      </c>
    </row>
    <row r="587" spans="1:14" ht="15.75" customHeight="1">
      <c r="A587" s="36" t="s">
        <v>3570</v>
      </c>
      <c r="B587" s="12" t="s">
        <v>3571</v>
      </c>
      <c r="C587" s="307"/>
      <c r="D587" s="307"/>
      <c r="E587" s="201">
        <f>общ.калькуляция!H586</f>
        <v>3827.7095757102488</v>
      </c>
      <c r="F587" s="201"/>
      <c r="G587" s="201"/>
      <c r="H587" s="201">
        <f>общ.калькуляция!J586</f>
        <v>281.6804066958756</v>
      </c>
      <c r="I587" s="201"/>
      <c r="J587" s="201"/>
      <c r="K587" s="201">
        <f>общ.калькуляция!M586</f>
        <v>821.87799648122495</v>
      </c>
      <c r="L587" s="201"/>
      <c r="M587" s="201"/>
      <c r="N587" s="201">
        <f t="shared" si="12"/>
        <v>4931.2679788873493</v>
      </c>
    </row>
    <row r="588" spans="1:14" ht="15.75" customHeight="1">
      <c r="A588" s="36" t="s">
        <v>3572</v>
      </c>
      <c r="B588" s="12" t="s">
        <v>3573</v>
      </c>
      <c r="C588" s="307"/>
      <c r="D588" s="307"/>
      <c r="E588" s="201">
        <f>общ.калькуляция!H587</f>
        <v>3252.5832031831023</v>
      </c>
      <c r="F588" s="201"/>
      <c r="G588" s="201"/>
      <c r="H588" s="201">
        <f>общ.калькуляция!J587</f>
        <v>221.32031954675941</v>
      </c>
      <c r="I588" s="201"/>
      <c r="J588" s="201"/>
      <c r="K588" s="201">
        <f>общ.калькуляция!M587</f>
        <v>694.78070454597241</v>
      </c>
      <c r="L588" s="201"/>
      <c r="M588" s="201"/>
      <c r="N588" s="201">
        <f t="shared" si="12"/>
        <v>4168.684227275834</v>
      </c>
    </row>
    <row r="589" spans="1:14" ht="15.75" customHeight="1">
      <c r="A589" s="36" t="s">
        <v>3574</v>
      </c>
      <c r="B589" s="38" t="s">
        <v>3575</v>
      </c>
      <c r="C589" s="307"/>
      <c r="D589" s="307"/>
      <c r="E589" s="201">
        <f>общ.калькуляция!H588</f>
        <v>2946.1228952848428</v>
      </c>
      <c r="F589" s="201"/>
      <c r="G589" s="201"/>
      <c r="H589" s="201">
        <f>общ.калькуляция!J588</f>
        <v>144.86420915787889</v>
      </c>
      <c r="I589" s="201"/>
      <c r="J589" s="201"/>
      <c r="K589" s="201">
        <f>общ.калькуляция!M588</f>
        <v>618.19742088854446</v>
      </c>
      <c r="L589" s="201"/>
      <c r="M589" s="201"/>
      <c r="N589" s="201">
        <f t="shared" si="12"/>
        <v>3709.1845253312663</v>
      </c>
    </row>
    <row r="590" spans="1:14" ht="15.75" customHeight="1">
      <c r="A590" s="711" t="s">
        <v>5248</v>
      </c>
      <c r="B590" s="38" t="s">
        <v>5247</v>
      </c>
      <c r="C590" s="307"/>
      <c r="D590" s="307"/>
      <c r="E590" s="201">
        <f>общ.калькуляция!H589</f>
        <v>3394.1148631563287</v>
      </c>
      <c r="F590" s="201"/>
      <c r="G590" s="201"/>
      <c r="H590" s="201">
        <f>общ.калькуляция!J589</f>
        <v>241.44034859646479</v>
      </c>
      <c r="I590" s="201"/>
      <c r="J590" s="201"/>
      <c r="K590" s="201">
        <f>общ.калькуляция!M589</f>
        <v>727.11104235055882</v>
      </c>
      <c r="L590" s="201"/>
      <c r="M590" s="201"/>
      <c r="N590" s="201">
        <f t="shared" ref="N590" si="14">E590+H590+K590</f>
        <v>4362.6662541033529</v>
      </c>
    </row>
    <row r="591" spans="1:14" ht="15.75" customHeight="1">
      <c r="A591" s="43" t="s">
        <v>3576</v>
      </c>
      <c r="B591" s="41" t="s">
        <v>3577</v>
      </c>
      <c r="C591" s="316"/>
      <c r="D591" s="316"/>
      <c r="E591" s="200"/>
      <c r="F591" s="200"/>
      <c r="G591" s="200"/>
      <c r="H591" s="200"/>
      <c r="I591" s="200"/>
      <c r="J591" s="200"/>
      <c r="K591" s="200"/>
      <c r="L591" s="200"/>
      <c r="M591" s="200"/>
      <c r="N591" s="200"/>
    </row>
    <row r="592" spans="1:14" ht="15.75" customHeight="1">
      <c r="A592" s="36" t="s">
        <v>3578</v>
      </c>
      <c r="B592" s="22" t="s">
        <v>3516</v>
      </c>
      <c r="C592" s="307"/>
      <c r="D592" s="307"/>
      <c r="E592" s="201">
        <f>общ.калькуляция!H591</f>
        <v>702.84196043432996</v>
      </c>
      <c r="F592" s="201"/>
      <c r="G592" s="201"/>
      <c r="H592" s="201">
        <f>общ.калькуляция!J591</f>
        <v>112.67216267835025</v>
      </c>
      <c r="I592" s="201"/>
      <c r="J592" s="201"/>
      <c r="K592" s="201">
        <f>общ.калькуляция!M591</f>
        <v>163.10282462253605</v>
      </c>
      <c r="L592" s="201"/>
      <c r="M592" s="201"/>
      <c r="N592" s="201">
        <f t="shared" si="12"/>
        <v>978.61694773521617</v>
      </c>
    </row>
    <row r="593" spans="1:14" ht="15.75" customHeight="1">
      <c r="A593" s="36" t="s">
        <v>3579</v>
      </c>
      <c r="B593" s="22" t="s">
        <v>3580</v>
      </c>
      <c r="C593" s="307"/>
      <c r="D593" s="307"/>
      <c r="E593" s="201">
        <f>общ.калькуляция!H592</f>
        <v>4627.8430946006247</v>
      </c>
      <c r="F593" s="201"/>
      <c r="G593" s="201"/>
      <c r="H593" s="201">
        <f>общ.калькуляция!J592</f>
        <v>209.24830211693615</v>
      </c>
      <c r="I593" s="201"/>
      <c r="J593" s="201"/>
      <c r="K593" s="201">
        <f>общ.калькуляция!M592</f>
        <v>967.41827934351227</v>
      </c>
      <c r="L593" s="201"/>
      <c r="M593" s="201"/>
      <c r="N593" s="201">
        <f t="shared" si="12"/>
        <v>5804.5096760610732</v>
      </c>
    </row>
    <row r="594" spans="1:14" ht="15.75" customHeight="1">
      <c r="A594" s="36" t="s">
        <v>3581</v>
      </c>
      <c r="B594" s="22" t="s">
        <v>3582</v>
      </c>
      <c r="C594" s="307"/>
      <c r="D594" s="307"/>
      <c r="E594" s="201">
        <f>общ.калькуляция!H593</f>
        <v>3862.7137903465714</v>
      </c>
      <c r="F594" s="201"/>
      <c r="G594" s="201"/>
      <c r="H594" s="201">
        <f>общ.калькуляция!J593</f>
        <v>224.40539066771424</v>
      </c>
      <c r="I594" s="201"/>
      <c r="J594" s="201"/>
      <c r="K594" s="201">
        <f>общ.калькуляция!M593</f>
        <v>817.42383620285716</v>
      </c>
      <c r="L594" s="201"/>
      <c r="M594" s="201"/>
      <c r="N594" s="201">
        <f t="shared" si="12"/>
        <v>4904.5430172171427</v>
      </c>
    </row>
    <row r="595" spans="1:14" ht="15.75" customHeight="1">
      <c r="A595" s="36" t="s">
        <v>3583</v>
      </c>
      <c r="B595" s="22" t="s">
        <v>3584</v>
      </c>
      <c r="C595" s="307"/>
      <c r="D595" s="307"/>
      <c r="E595" s="201">
        <f>общ.калькуляция!H594</f>
        <v>2325.609729659378</v>
      </c>
      <c r="F595" s="201"/>
      <c r="G595" s="201"/>
      <c r="H595" s="201">
        <f>общ.калькуляция!J594</f>
        <v>340.02849094002124</v>
      </c>
      <c r="I595" s="201"/>
      <c r="J595" s="201"/>
      <c r="K595" s="201">
        <f>общ.калькуляция!M594</f>
        <v>533.12764411987985</v>
      </c>
      <c r="L595" s="201"/>
      <c r="M595" s="201"/>
      <c r="N595" s="201">
        <f t="shared" si="12"/>
        <v>3198.7658647192789</v>
      </c>
    </row>
    <row r="596" spans="1:14" ht="15.75" customHeight="1">
      <c r="A596" s="36" t="s">
        <v>3585</v>
      </c>
      <c r="B596" s="22" t="s">
        <v>3586</v>
      </c>
      <c r="C596" s="307"/>
      <c r="D596" s="307"/>
      <c r="E596" s="201">
        <f>общ.калькуляция!H595</f>
        <v>4149.7722352372457</v>
      </c>
      <c r="F596" s="201"/>
      <c r="G596" s="201"/>
      <c r="H596" s="201">
        <f>общ.калькуляция!J595</f>
        <v>256.46330362024486</v>
      </c>
      <c r="I596" s="201"/>
      <c r="J596" s="201"/>
      <c r="K596" s="201">
        <f>общ.калькуляция!M595</f>
        <v>881.24710777149812</v>
      </c>
      <c r="L596" s="201"/>
      <c r="M596" s="201"/>
      <c r="N596" s="201">
        <f t="shared" si="12"/>
        <v>5287.4826466289887</v>
      </c>
    </row>
    <row r="597" spans="1:14" ht="15.75" customHeight="1">
      <c r="A597" s="36" t="s">
        <v>3587</v>
      </c>
      <c r="B597" s="22" t="s">
        <v>3588</v>
      </c>
      <c r="C597" s="307"/>
      <c r="D597" s="307"/>
      <c r="E597" s="201">
        <f>общ.калькуляция!H596</f>
        <v>4070.9433138628583</v>
      </c>
      <c r="F597" s="201"/>
      <c r="G597" s="201"/>
      <c r="H597" s="201">
        <f>общ.калькуляция!J596</f>
        <v>104.62415105846809</v>
      </c>
      <c r="I597" s="201"/>
      <c r="J597" s="201"/>
      <c r="K597" s="201">
        <f>общ.калькуляция!M596</f>
        <v>835.11349298426524</v>
      </c>
      <c r="L597" s="201"/>
      <c r="M597" s="201"/>
      <c r="N597" s="201">
        <f t="shared" si="12"/>
        <v>5010.6809579055916</v>
      </c>
    </row>
    <row r="598" spans="1:14" ht="15.75" customHeight="1">
      <c r="A598" s="36" t="s">
        <v>3589</v>
      </c>
      <c r="B598" s="22" t="s">
        <v>3590</v>
      </c>
      <c r="C598" s="307"/>
      <c r="D598" s="307"/>
      <c r="E598" s="201">
        <f>общ.калькуляция!H597</f>
        <v>3601.6313160047598</v>
      </c>
      <c r="F598" s="201"/>
      <c r="G598" s="201"/>
      <c r="H598" s="201">
        <f>общ.калькуляция!J597</f>
        <v>80.480116198821605</v>
      </c>
      <c r="I598" s="201"/>
      <c r="J598" s="201"/>
      <c r="K598" s="201">
        <f>общ.калькуляция!M597</f>
        <v>736.42228644071633</v>
      </c>
      <c r="L598" s="201"/>
      <c r="M598" s="201"/>
      <c r="N598" s="201">
        <f t="shared" si="12"/>
        <v>4418.5337186442976</v>
      </c>
    </row>
    <row r="599" spans="1:14" ht="15.75" customHeight="1">
      <c r="A599" s="36" t="s">
        <v>3591</v>
      </c>
      <c r="B599" s="22" t="s">
        <v>3592</v>
      </c>
      <c r="C599" s="307"/>
      <c r="D599" s="307"/>
      <c r="E599" s="201">
        <f>общ.калькуляция!H598</f>
        <v>4206.1015097426744</v>
      </c>
      <c r="F599" s="201"/>
      <c r="G599" s="201"/>
      <c r="H599" s="201">
        <f>общ.калькуляция!J598</f>
        <v>104.62415105846809</v>
      </c>
      <c r="I599" s="201"/>
      <c r="J599" s="201"/>
      <c r="K599" s="201">
        <f>общ.калькуляция!M598</f>
        <v>862.14513216022851</v>
      </c>
      <c r="L599" s="201"/>
      <c r="M599" s="201"/>
      <c r="N599" s="201">
        <f t="shared" si="12"/>
        <v>5172.8707929613702</v>
      </c>
    </row>
    <row r="600" spans="1:14" ht="15.75" customHeight="1">
      <c r="A600" s="36" t="s">
        <v>3593</v>
      </c>
      <c r="B600" s="22" t="s">
        <v>3594</v>
      </c>
      <c r="C600" s="307"/>
      <c r="D600" s="307"/>
      <c r="E600" s="201">
        <f>общ.калькуляция!H599</f>
        <v>4196.6578015766772</v>
      </c>
      <c r="F600" s="201"/>
      <c r="G600" s="201"/>
      <c r="H600" s="201">
        <f>общ.калькуляция!J599</f>
        <v>229.36833116664155</v>
      </c>
      <c r="I600" s="201"/>
      <c r="J600" s="201"/>
      <c r="K600" s="201">
        <f>общ.калькуляция!M599</f>
        <v>885.20522654866386</v>
      </c>
      <c r="L600" s="201"/>
      <c r="M600" s="201"/>
      <c r="N600" s="201">
        <f t="shared" si="12"/>
        <v>5311.2313592919827</v>
      </c>
    </row>
    <row r="601" spans="1:14" ht="15.75" customHeight="1">
      <c r="A601" s="36" t="s">
        <v>3595</v>
      </c>
      <c r="B601" s="22" t="s">
        <v>3596</v>
      </c>
      <c r="C601" s="307"/>
      <c r="D601" s="307"/>
      <c r="E601" s="201">
        <f>общ.калькуляция!H600</f>
        <v>3523.9861817640935</v>
      </c>
      <c r="F601" s="201"/>
      <c r="G601" s="201"/>
      <c r="H601" s="201">
        <f>общ.калькуляция!J600</f>
        <v>88.528127818703766</v>
      </c>
      <c r="I601" s="201"/>
      <c r="J601" s="201"/>
      <c r="K601" s="201">
        <f>общ.калькуляция!M600</f>
        <v>722.5028619165596</v>
      </c>
      <c r="L601" s="201"/>
      <c r="M601" s="201"/>
      <c r="N601" s="201">
        <f t="shared" si="12"/>
        <v>4335.0171714993576</v>
      </c>
    </row>
    <row r="602" spans="1:14" ht="15.75" customHeight="1">
      <c r="A602" s="36" t="s">
        <v>3597</v>
      </c>
      <c r="B602" s="22" t="s">
        <v>3598</v>
      </c>
      <c r="C602" s="307"/>
      <c r="D602" s="307"/>
      <c r="E602" s="201">
        <f>общ.калькуляция!H601</f>
        <v>3626.8556596757403</v>
      </c>
      <c r="F602" s="201"/>
      <c r="G602" s="201"/>
      <c r="H602" s="201">
        <f>общ.калькуляция!J601</f>
        <v>72.432104578939445</v>
      </c>
      <c r="I602" s="201"/>
      <c r="J602" s="201"/>
      <c r="K602" s="201">
        <f>общ.калькуляция!M601</f>
        <v>739.85755285093592</v>
      </c>
      <c r="L602" s="201"/>
      <c r="M602" s="201"/>
      <c r="N602" s="201">
        <f t="shared" si="12"/>
        <v>4439.1453171056155</v>
      </c>
    </row>
    <row r="603" spans="1:14" ht="15.75" customHeight="1">
      <c r="A603" s="36" t="s">
        <v>3599</v>
      </c>
      <c r="B603" s="22" t="s">
        <v>3600</v>
      </c>
      <c r="C603" s="307"/>
      <c r="D603" s="307"/>
      <c r="E603" s="201">
        <f>общ.калькуляция!H602</f>
        <v>3942.1723709653425</v>
      </c>
      <c r="F603" s="201"/>
      <c r="G603" s="201"/>
      <c r="H603" s="201">
        <f>общ.калькуляция!J602</f>
        <v>187.7869377972504</v>
      </c>
      <c r="I603" s="201"/>
      <c r="J603" s="201"/>
      <c r="K603" s="201">
        <f>общ.калькуляция!M602</f>
        <v>825.99186175251862</v>
      </c>
      <c r="L603" s="201"/>
      <c r="M603" s="201"/>
      <c r="N603" s="201">
        <f t="shared" si="12"/>
        <v>4955.9511705151108</v>
      </c>
    </row>
    <row r="604" spans="1:14" ht="15.75" customHeight="1">
      <c r="A604" s="36" t="s">
        <v>3601</v>
      </c>
      <c r="B604" s="22" t="s">
        <v>3602</v>
      </c>
      <c r="C604" s="307"/>
      <c r="D604" s="307"/>
      <c r="E604" s="201">
        <f>общ.калькуляция!H603</f>
        <v>4009.3133645693883</v>
      </c>
      <c r="F604" s="201"/>
      <c r="G604" s="201"/>
      <c r="H604" s="201">
        <f>общ.калькуляция!J603</f>
        <v>112.67216267835025</v>
      </c>
      <c r="I604" s="201"/>
      <c r="J604" s="201"/>
      <c r="K604" s="201">
        <f>общ.калькуляция!M603</f>
        <v>824.39710544954778</v>
      </c>
      <c r="L604" s="201"/>
      <c r="M604" s="201"/>
      <c r="N604" s="201">
        <f t="shared" si="12"/>
        <v>4946.3826326972867</v>
      </c>
    </row>
    <row r="605" spans="1:14" ht="15.75" customHeight="1">
      <c r="A605" s="36" t="s">
        <v>3603</v>
      </c>
      <c r="B605" s="22" t="s">
        <v>3604</v>
      </c>
      <c r="C605" s="307"/>
      <c r="D605" s="307"/>
      <c r="E605" s="201">
        <f>общ.калькуляция!H604</f>
        <v>3536.8084264837121</v>
      </c>
      <c r="F605" s="201"/>
      <c r="G605" s="201"/>
      <c r="H605" s="201">
        <f>общ.калькуляция!J604</f>
        <v>287.71641541078719</v>
      </c>
      <c r="I605" s="201"/>
      <c r="J605" s="201"/>
      <c r="K605" s="201">
        <f>общ.калькуляция!M604</f>
        <v>764.90496837889987</v>
      </c>
      <c r="L605" s="201"/>
      <c r="M605" s="201"/>
      <c r="N605" s="201">
        <f t="shared" si="12"/>
        <v>4589.4298102733992</v>
      </c>
    </row>
    <row r="606" spans="1:14" ht="15.75" customHeight="1">
      <c r="A606" s="36" t="s">
        <v>3605</v>
      </c>
      <c r="B606" s="22" t="s">
        <v>3606</v>
      </c>
      <c r="C606" s="307"/>
      <c r="D606" s="307"/>
      <c r="E606" s="201">
        <f>общ.калькуляция!H605</f>
        <v>4274.5978620035694</v>
      </c>
      <c r="F606" s="201"/>
      <c r="G606" s="201"/>
      <c r="H606" s="201">
        <f>общ.калькуляция!J605</f>
        <v>147.54687969783961</v>
      </c>
      <c r="I606" s="201"/>
      <c r="J606" s="201"/>
      <c r="K606" s="201">
        <f>общ.калькуляция!M605</f>
        <v>884.42894834028175</v>
      </c>
      <c r="L606" s="201"/>
      <c r="M606" s="201"/>
      <c r="N606" s="201">
        <f t="shared" si="12"/>
        <v>5306.5736900416905</v>
      </c>
    </row>
    <row r="607" spans="1:14" ht="15.75" customHeight="1">
      <c r="A607" s="36" t="s">
        <v>3607</v>
      </c>
      <c r="B607" s="22" t="s">
        <v>3608</v>
      </c>
      <c r="C607" s="307"/>
      <c r="D607" s="307"/>
      <c r="E607" s="201">
        <f>общ.калькуляция!H606</f>
        <v>4604.8535177748026</v>
      </c>
      <c r="F607" s="201"/>
      <c r="G607" s="201"/>
      <c r="H607" s="201">
        <f>общ.калькуляция!J606</f>
        <v>80.480116198821605</v>
      </c>
      <c r="I607" s="201"/>
      <c r="J607" s="201"/>
      <c r="K607" s="201">
        <f>общ.калькуляция!M606</f>
        <v>937.0667267947249</v>
      </c>
      <c r="L607" s="201"/>
      <c r="M607" s="201"/>
      <c r="N607" s="201">
        <f t="shared" si="12"/>
        <v>5622.4003607683489</v>
      </c>
    </row>
    <row r="608" spans="1:14" ht="15.75" customHeight="1">
      <c r="A608" s="36" t="s">
        <v>3609</v>
      </c>
      <c r="B608" s="22" t="s">
        <v>3610</v>
      </c>
      <c r="C608" s="307"/>
      <c r="D608" s="307"/>
      <c r="E608" s="201">
        <f>общ.калькуляция!H607</f>
        <v>3679.8535177748026</v>
      </c>
      <c r="F608" s="201"/>
      <c r="G608" s="201"/>
      <c r="H608" s="201">
        <f>общ.калькуляция!J607</f>
        <v>80.480116198821605</v>
      </c>
      <c r="I608" s="201"/>
      <c r="J608" s="201"/>
      <c r="K608" s="201">
        <f>общ.калькуляция!M607</f>
        <v>752.0667267947249</v>
      </c>
      <c r="L608" s="201"/>
      <c r="M608" s="201"/>
      <c r="N608" s="201">
        <f t="shared" si="12"/>
        <v>4512.4003607683489</v>
      </c>
    </row>
    <row r="609" spans="1:14" ht="15.75" customHeight="1">
      <c r="A609" s="36" t="s">
        <v>3611</v>
      </c>
      <c r="B609" s="22" t="s">
        <v>3612</v>
      </c>
      <c r="C609" s="307"/>
      <c r="D609" s="307"/>
      <c r="E609" s="201">
        <f>общ.калькуляция!H608</f>
        <v>3832.9858618176409</v>
      </c>
      <c r="F609" s="201"/>
      <c r="G609" s="201"/>
      <c r="H609" s="201">
        <f>общ.калькуляция!J608</f>
        <v>48.288069719292963</v>
      </c>
      <c r="I609" s="201"/>
      <c r="J609" s="201"/>
      <c r="K609" s="201">
        <f>общ.калькуляция!M608</f>
        <v>776.25478630738689</v>
      </c>
      <c r="L609" s="201"/>
      <c r="M609" s="201"/>
      <c r="N609" s="201">
        <f t="shared" si="12"/>
        <v>4657.5287178443214</v>
      </c>
    </row>
    <row r="610" spans="1:14" ht="57.75" customHeight="1">
      <c r="A610" s="128" t="s">
        <v>4440</v>
      </c>
      <c r="B610" s="41" t="s">
        <v>4441</v>
      </c>
      <c r="C610" s="41"/>
      <c r="D610" s="41"/>
      <c r="E610" s="41"/>
      <c r="F610" s="41"/>
      <c r="G610" s="41"/>
      <c r="H610" s="41"/>
      <c r="I610" s="41"/>
      <c r="J610" s="41"/>
      <c r="K610" s="41"/>
      <c r="L610" s="41"/>
      <c r="M610" s="41"/>
      <c r="N610" s="41"/>
    </row>
    <row r="611" spans="1:14" ht="15.75" customHeight="1">
      <c r="A611" s="36" t="s">
        <v>4442</v>
      </c>
      <c r="B611" s="38" t="s">
        <v>4443</v>
      </c>
      <c r="C611" s="307"/>
      <c r="D611" s="307"/>
      <c r="E611" s="201">
        <f>общ.калькуляция!H610</f>
        <v>21164.140465231292</v>
      </c>
      <c r="F611" s="201"/>
      <c r="G611" s="201"/>
      <c r="H611" s="201">
        <f>общ.калькуляция!J610</f>
        <v>1673.9864169354894</v>
      </c>
      <c r="I611" s="201"/>
      <c r="J611" s="201"/>
      <c r="K611" s="201">
        <f>общ.калькуляция!M610</f>
        <v>4567.625376433356</v>
      </c>
      <c r="L611" s="201"/>
      <c r="M611" s="201"/>
      <c r="N611" s="201">
        <f t="shared" ref="N611" si="15">E611+H611+K611</f>
        <v>27405.752258600136</v>
      </c>
    </row>
    <row r="612" spans="1:14" ht="15.75" customHeight="1">
      <c r="A612" s="36" t="s">
        <v>4444</v>
      </c>
      <c r="B612" s="38" t="s">
        <v>4445</v>
      </c>
      <c r="C612" s="307"/>
      <c r="D612" s="307"/>
      <c r="E612" s="201">
        <f>общ.калькуляция!H611</f>
        <v>20826.076094310578</v>
      </c>
      <c r="F612" s="201"/>
      <c r="G612" s="201"/>
      <c r="H612" s="201">
        <f>общ.калькуляция!J611</f>
        <v>1995.9068817307759</v>
      </c>
      <c r="I612" s="201"/>
      <c r="J612" s="201"/>
      <c r="K612" s="201">
        <f>общ.калькуляция!M611</f>
        <v>4564.3965952082708</v>
      </c>
      <c r="L612" s="201"/>
      <c r="M612" s="201"/>
      <c r="N612" s="201">
        <f t="shared" ref="N612:N675" si="16">E612+H612+K612</f>
        <v>27386.379571249621</v>
      </c>
    </row>
    <row r="613" spans="1:14" ht="15.75" customHeight="1">
      <c r="A613" s="36" t="s">
        <v>4679</v>
      </c>
      <c r="B613" s="38" t="s">
        <v>4447</v>
      </c>
      <c r="C613" s="307"/>
      <c r="D613" s="307"/>
      <c r="E613" s="201">
        <f>общ.калькуляция!H612</f>
        <v>19324.176232188016</v>
      </c>
      <c r="F613" s="201"/>
      <c r="G613" s="201"/>
      <c r="H613" s="201">
        <f>общ.калькуляция!J612</f>
        <v>1673.9864169354894</v>
      </c>
      <c r="I613" s="201"/>
      <c r="J613" s="201"/>
      <c r="K613" s="201">
        <f>общ.калькуляция!M612</f>
        <v>4199.6325298247011</v>
      </c>
      <c r="L613" s="201"/>
      <c r="M613" s="201"/>
      <c r="N613" s="201">
        <f t="shared" si="16"/>
        <v>25197.795178948203</v>
      </c>
    </row>
    <row r="614" spans="1:14" ht="15.75" customHeight="1">
      <c r="A614" s="36" t="s">
        <v>4680</v>
      </c>
      <c r="B614" s="38" t="s">
        <v>4449</v>
      </c>
      <c r="C614" s="307"/>
      <c r="D614" s="307"/>
      <c r="E614" s="201">
        <f>общ.калькуляция!H613</f>
        <v>27425.504955079574</v>
      </c>
      <c r="F614" s="201"/>
      <c r="G614" s="201"/>
      <c r="H614" s="201">
        <f>общ.калькуляция!J613</f>
        <v>1673.9864169354894</v>
      </c>
      <c r="I614" s="201"/>
      <c r="J614" s="201"/>
      <c r="K614" s="201">
        <f>общ.калькуляция!M613</f>
        <v>5819.8982744030127</v>
      </c>
      <c r="L614" s="201"/>
      <c r="M614" s="201"/>
      <c r="N614" s="201">
        <f t="shared" si="16"/>
        <v>34919.389646418073</v>
      </c>
    </row>
    <row r="615" spans="1:14" ht="15.75" customHeight="1">
      <c r="A615" s="36" t="s">
        <v>4446</v>
      </c>
      <c r="B615" s="22" t="s">
        <v>4451</v>
      </c>
      <c r="C615" s="307"/>
      <c r="D615" s="307"/>
      <c r="E615" s="201">
        <f>общ.калькуляция!H614</f>
        <v>18135.980858061877</v>
      </c>
      <c r="F615" s="201"/>
      <c r="G615" s="201"/>
      <c r="H615" s="201">
        <f>общ.калькуляция!J614</f>
        <v>1673.9864169354894</v>
      </c>
      <c r="I615" s="201"/>
      <c r="J615" s="201"/>
      <c r="K615" s="201">
        <f>общ.калькуляция!M614</f>
        <v>3961.9934549994732</v>
      </c>
      <c r="L615" s="201"/>
      <c r="M615" s="201"/>
      <c r="N615" s="201">
        <f t="shared" si="16"/>
        <v>23771.960729996837</v>
      </c>
    </row>
    <row r="616" spans="1:14" ht="15.75" customHeight="1">
      <c r="A616" s="36" t="s">
        <v>4681</v>
      </c>
      <c r="B616" s="38" t="s">
        <v>4452</v>
      </c>
      <c r="C616" s="307"/>
      <c r="D616" s="307"/>
      <c r="E616" s="201">
        <f>общ.калькуляция!H615</f>
        <v>19555.399934032426</v>
      </c>
      <c r="F616" s="201"/>
      <c r="G616" s="201"/>
      <c r="H616" s="201">
        <f>общ.калькуляция!J615</f>
        <v>1673.9864169354894</v>
      </c>
      <c r="I616" s="201"/>
      <c r="J616" s="201"/>
      <c r="K616" s="201">
        <f>общ.калькуляция!M615</f>
        <v>4245.8772701935832</v>
      </c>
      <c r="L616" s="201"/>
      <c r="M616" s="201"/>
      <c r="N616" s="201">
        <f t="shared" si="16"/>
        <v>25475.263621161495</v>
      </c>
    </row>
    <row r="617" spans="1:14" ht="15.75" customHeight="1">
      <c r="A617" s="36" t="s">
        <v>4448</v>
      </c>
      <c r="B617" s="22" t="s">
        <v>4453</v>
      </c>
      <c r="C617" s="307"/>
      <c r="D617" s="307"/>
      <c r="E617" s="201">
        <f>общ.калькуляция!H616</f>
        <v>19129.117676260601</v>
      </c>
      <c r="F617" s="201"/>
      <c r="G617" s="201"/>
      <c r="H617" s="201">
        <f>общ.калькуляция!J616</f>
        <v>1673.9864169354894</v>
      </c>
      <c r="I617" s="201"/>
      <c r="J617" s="201"/>
      <c r="K617" s="201">
        <f>общ.калькуляция!M616</f>
        <v>4160.6208186392178</v>
      </c>
      <c r="L617" s="201"/>
      <c r="M617" s="201"/>
      <c r="N617" s="201">
        <f t="shared" si="16"/>
        <v>24963.724911835307</v>
      </c>
    </row>
    <row r="618" spans="1:14" ht="15.75" customHeight="1">
      <c r="A618" s="36" t="s">
        <v>4682</v>
      </c>
      <c r="B618" s="22" t="s">
        <v>4454</v>
      </c>
      <c r="C618" s="307"/>
      <c r="D618" s="307"/>
      <c r="E618" s="201">
        <f>общ.калькуляция!H617</f>
        <v>17390.928354901087</v>
      </c>
      <c r="F618" s="201"/>
      <c r="G618" s="201"/>
      <c r="H618" s="201">
        <f>общ.калькуляция!J617</f>
        <v>1673.9864169354894</v>
      </c>
      <c r="I618" s="201"/>
      <c r="J618" s="201"/>
      <c r="K618" s="201">
        <f>общ.калькуляция!M617</f>
        <v>3812.982954367315</v>
      </c>
      <c r="L618" s="201"/>
      <c r="M618" s="201"/>
      <c r="N618" s="201">
        <f t="shared" si="16"/>
        <v>22877.89772620389</v>
      </c>
    </row>
    <row r="619" spans="1:14" ht="15.75" customHeight="1">
      <c r="A619" s="36" t="s">
        <v>4450</v>
      </c>
      <c r="B619" s="22" t="s">
        <v>4455</v>
      </c>
      <c r="C619" s="307"/>
      <c r="D619" s="307"/>
      <c r="E619" s="201">
        <f>общ.калькуляция!H618</f>
        <v>17554.474427710844</v>
      </c>
      <c r="F619" s="201"/>
      <c r="G619" s="201"/>
      <c r="H619" s="201">
        <f>общ.калькуляция!J618</f>
        <v>1673.9864169354894</v>
      </c>
      <c r="I619" s="201"/>
      <c r="J619" s="201"/>
      <c r="K619" s="201">
        <f>общ.калькуляция!M618</f>
        <v>3845.6921689292667</v>
      </c>
      <c r="L619" s="201"/>
      <c r="M619" s="201"/>
      <c r="N619" s="201">
        <f t="shared" si="16"/>
        <v>23074.153013575597</v>
      </c>
    </row>
    <row r="620" spans="1:14" ht="30.75" customHeight="1">
      <c r="A620" s="43" t="s">
        <v>4456</v>
      </c>
      <c r="B620" s="37" t="s">
        <v>4457</v>
      </c>
      <c r="C620" s="316"/>
      <c r="D620" s="316"/>
      <c r="E620" s="200"/>
      <c r="F620" s="200"/>
      <c r="G620" s="200"/>
      <c r="H620" s="200"/>
      <c r="I620" s="200"/>
      <c r="J620" s="200"/>
      <c r="K620" s="200"/>
      <c r="L620" s="200"/>
      <c r="M620" s="200"/>
      <c r="N620" s="200"/>
    </row>
    <row r="621" spans="1:14" ht="15.75" customHeight="1">
      <c r="A621" s="36" t="s">
        <v>4458</v>
      </c>
      <c r="B621" s="38" t="s">
        <v>4443</v>
      </c>
      <c r="C621" s="307"/>
      <c r="D621" s="307"/>
      <c r="E621" s="201">
        <f>общ.калькуляция!H620</f>
        <v>21691.824465231293</v>
      </c>
      <c r="F621" s="201"/>
      <c r="G621" s="201"/>
      <c r="H621" s="201">
        <f>общ.калькуляция!J620</f>
        <v>1673.9864169354894</v>
      </c>
      <c r="I621" s="201"/>
      <c r="J621" s="201"/>
      <c r="K621" s="201">
        <f>общ.калькуляция!M620</f>
        <v>4673.1621764333568</v>
      </c>
      <c r="L621" s="201"/>
      <c r="M621" s="201"/>
      <c r="N621" s="201">
        <f t="shared" si="16"/>
        <v>28038.973058600139</v>
      </c>
    </row>
    <row r="622" spans="1:14" ht="15.75" customHeight="1">
      <c r="A622" s="36" t="s">
        <v>4684</v>
      </c>
      <c r="B622" s="38" t="s">
        <v>4449</v>
      </c>
      <c r="C622" s="307"/>
      <c r="D622" s="307"/>
      <c r="E622" s="201">
        <f>общ.калькуляция!H621</f>
        <v>25320.704955079578</v>
      </c>
      <c r="F622" s="201"/>
      <c r="G622" s="201"/>
      <c r="H622" s="201">
        <f>общ.калькуляция!J621</f>
        <v>1673.9864169354894</v>
      </c>
      <c r="I622" s="201"/>
      <c r="J622" s="201"/>
      <c r="K622" s="201">
        <f>общ.калькуляция!M621</f>
        <v>5398.9382744030136</v>
      </c>
      <c r="L622" s="201"/>
      <c r="M622" s="201"/>
      <c r="N622" s="201">
        <f t="shared" si="16"/>
        <v>32393.629646418078</v>
      </c>
    </row>
    <row r="623" spans="1:14" ht="15.75" customHeight="1">
      <c r="A623" s="36" t="s">
        <v>4459</v>
      </c>
      <c r="B623" s="38" t="s">
        <v>4460</v>
      </c>
      <c r="C623" s="307"/>
      <c r="D623" s="916"/>
      <c r="E623" s="201">
        <f>общ.калькуляция!H622</f>
        <v>13797.728354901086</v>
      </c>
      <c r="F623" s="201"/>
      <c r="G623" s="201"/>
      <c r="H623" s="201">
        <f>общ.калькуляция!J622</f>
        <v>1673.9864169354894</v>
      </c>
      <c r="I623" s="201"/>
      <c r="J623" s="201"/>
      <c r="K623" s="201">
        <f>общ.калькуляция!M622</f>
        <v>3094.3429543673155</v>
      </c>
      <c r="L623" s="201"/>
      <c r="M623" s="201"/>
      <c r="N623" s="201">
        <f t="shared" si="16"/>
        <v>18566.057726203893</v>
      </c>
    </row>
    <row r="624" spans="1:14" ht="15.75" customHeight="1">
      <c r="A624" s="43" t="s">
        <v>4461</v>
      </c>
      <c r="B624" s="41" t="s">
        <v>4462</v>
      </c>
      <c r="C624" s="316"/>
      <c r="D624" s="316"/>
      <c r="E624" s="200"/>
      <c r="F624" s="200"/>
      <c r="G624" s="200"/>
      <c r="H624" s="200"/>
      <c r="I624" s="200"/>
      <c r="J624" s="200"/>
      <c r="K624" s="200"/>
      <c r="L624" s="200"/>
      <c r="M624" s="200"/>
      <c r="N624" s="200"/>
    </row>
    <row r="625" spans="1:14" ht="15.75" customHeight="1">
      <c r="A625" s="36" t="s">
        <v>4463</v>
      </c>
      <c r="B625" s="38" t="s">
        <v>4443</v>
      </c>
      <c r="C625" s="307"/>
      <c r="D625" s="307"/>
      <c r="E625" s="201">
        <f>общ.калькуляция!H624</f>
        <v>13529.158682359066</v>
      </c>
      <c r="F625" s="201"/>
      <c r="G625" s="201"/>
      <c r="H625" s="201">
        <f>общ.калькуляция!J624</f>
        <v>1673.9864169354894</v>
      </c>
      <c r="I625" s="201"/>
      <c r="J625" s="201"/>
      <c r="K625" s="201">
        <f>общ.калькуляция!M624</f>
        <v>3040.6290198589113</v>
      </c>
      <c r="L625" s="201"/>
      <c r="M625" s="201"/>
      <c r="N625" s="201">
        <f t="shared" si="16"/>
        <v>18243.774119153466</v>
      </c>
    </row>
    <row r="626" spans="1:14" ht="15.75" customHeight="1">
      <c r="A626" s="36" t="s">
        <v>4683</v>
      </c>
      <c r="B626" s="38" t="s">
        <v>4447</v>
      </c>
      <c r="C626" s="307"/>
      <c r="D626" s="307"/>
      <c r="E626" s="201">
        <f>общ.калькуляция!H625</f>
        <v>15626.775896214487</v>
      </c>
      <c r="F626" s="201"/>
      <c r="G626" s="201"/>
      <c r="H626" s="201">
        <f>общ.калькуляция!J625</f>
        <v>1673.9864169354894</v>
      </c>
      <c r="I626" s="201"/>
      <c r="J626" s="201"/>
      <c r="K626" s="201">
        <f>общ.калькуляция!M625</f>
        <v>3460.1524626299952</v>
      </c>
      <c r="L626" s="201"/>
      <c r="M626" s="201"/>
      <c r="N626" s="201">
        <f t="shared" si="16"/>
        <v>20760.914775779969</v>
      </c>
    </row>
    <row r="627" spans="1:14" ht="15.75" customHeight="1">
      <c r="A627" s="36" t="s">
        <v>4464</v>
      </c>
      <c r="B627" s="38" t="s">
        <v>5251</v>
      </c>
      <c r="C627" s="307"/>
      <c r="D627" s="307"/>
      <c r="E627" s="201">
        <f>общ.калькуляция!H626</f>
        <v>20298.64902268333</v>
      </c>
      <c r="F627" s="201"/>
      <c r="G627" s="201"/>
      <c r="H627" s="201">
        <f>общ.калькуляция!J626</f>
        <v>2189.0591606079479</v>
      </c>
      <c r="I627" s="201"/>
      <c r="J627" s="201"/>
      <c r="K627" s="201">
        <f>общ.калькуляция!M626</f>
        <v>4497.5416366582558</v>
      </c>
      <c r="L627" s="201"/>
      <c r="M627" s="201"/>
      <c r="N627" s="201">
        <f t="shared" si="16"/>
        <v>26985.249819949531</v>
      </c>
    </row>
    <row r="628" spans="1:14" ht="15.75" customHeight="1">
      <c r="A628" s="43" t="s">
        <v>4466</v>
      </c>
      <c r="B628" s="41" t="s">
        <v>4467</v>
      </c>
      <c r="C628" s="316"/>
      <c r="D628" s="316"/>
      <c r="E628" s="200"/>
      <c r="F628" s="200"/>
      <c r="G628" s="200"/>
      <c r="H628" s="200"/>
      <c r="I628" s="200"/>
      <c r="J628" s="200"/>
      <c r="K628" s="200"/>
      <c r="L628" s="200"/>
      <c r="M628" s="200"/>
      <c r="N628" s="200"/>
    </row>
    <row r="629" spans="1:14" ht="15.75" customHeight="1">
      <c r="A629" s="36" t="s">
        <v>4468</v>
      </c>
      <c r="B629" s="38" t="s">
        <v>4443</v>
      </c>
      <c r="C629" s="307"/>
      <c r="D629" s="307"/>
      <c r="E629" s="201">
        <f>общ.калькуляция!H628</f>
        <v>13862.032305146509</v>
      </c>
      <c r="F629" s="201"/>
      <c r="G629" s="201"/>
      <c r="H629" s="201">
        <f>общ.калькуляция!J628</f>
        <v>1673.9864169354894</v>
      </c>
      <c r="I629" s="201"/>
      <c r="J629" s="201"/>
      <c r="K629" s="201">
        <f>общ.калькуляция!M628</f>
        <v>3107.2037444163998</v>
      </c>
      <c r="L629" s="201"/>
      <c r="M629" s="201"/>
      <c r="N629" s="201">
        <f t="shared" si="16"/>
        <v>18643.222466498399</v>
      </c>
    </row>
    <row r="630" spans="1:14" ht="15.75" customHeight="1">
      <c r="A630" s="36" t="s">
        <v>4469</v>
      </c>
      <c r="B630" s="38" t="s">
        <v>4445</v>
      </c>
      <c r="C630" s="307"/>
      <c r="D630" s="307"/>
      <c r="E630" s="201">
        <f>общ.калькуляция!H629</f>
        <v>21318.737139037632</v>
      </c>
      <c r="F630" s="201"/>
      <c r="G630" s="201"/>
      <c r="H630" s="201">
        <f>общ.калькуляция!J629</f>
        <v>3090.4364620347496</v>
      </c>
      <c r="I630" s="201"/>
      <c r="J630" s="201"/>
      <c r="K630" s="201">
        <f>общ.калькуляция!M629</f>
        <v>4881.8347202144769</v>
      </c>
      <c r="L630" s="201"/>
      <c r="M630" s="201"/>
      <c r="N630" s="201">
        <f t="shared" si="16"/>
        <v>29291.008321286859</v>
      </c>
    </row>
    <row r="631" spans="1:14" ht="15.75" customHeight="1">
      <c r="A631" s="43" t="s">
        <v>4470</v>
      </c>
      <c r="B631" s="41" t="s">
        <v>1192</v>
      </c>
      <c r="C631" s="316"/>
      <c r="D631" s="316"/>
      <c r="E631" s="200"/>
      <c r="F631" s="200"/>
      <c r="G631" s="200"/>
      <c r="H631" s="200"/>
      <c r="I631" s="200"/>
      <c r="J631" s="200"/>
      <c r="K631" s="200"/>
      <c r="L631" s="200"/>
      <c r="M631" s="200"/>
      <c r="N631" s="200"/>
    </row>
    <row r="632" spans="1:14" ht="15.75" customHeight="1">
      <c r="A632" s="36" t="s">
        <v>4471</v>
      </c>
      <c r="B632" s="38" t="s">
        <v>4443</v>
      </c>
      <c r="C632" s="307"/>
      <c r="D632" s="307"/>
      <c r="E632" s="201">
        <f>общ.калькуляция!H631</f>
        <v>15903.107522683327</v>
      </c>
      <c r="F632" s="201"/>
      <c r="G632" s="201"/>
      <c r="H632" s="201">
        <f>общ.калькуляция!J631</f>
        <v>2189.0591606079479</v>
      </c>
      <c r="I632" s="201"/>
      <c r="J632" s="201"/>
      <c r="K632" s="201">
        <f>общ.калькуляция!M631</f>
        <v>3618.433336658255</v>
      </c>
      <c r="L632" s="201"/>
      <c r="M632" s="201"/>
      <c r="N632" s="201">
        <f t="shared" si="16"/>
        <v>21710.600019949528</v>
      </c>
    </row>
    <row r="633" spans="1:14" ht="15.75" customHeight="1">
      <c r="A633" s="36" t="s">
        <v>4472</v>
      </c>
      <c r="B633" s="38" t="s">
        <v>4473</v>
      </c>
      <c r="C633" s="307"/>
      <c r="D633" s="307"/>
      <c r="E633" s="201">
        <f>общ.калькуляция!H632</f>
        <v>22088.255026141604</v>
      </c>
      <c r="F633" s="201"/>
      <c r="G633" s="201"/>
      <c r="H633" s="201">
        <f>общ.калькуляция!J632</f>
        <v>2189.0591606079479</v>
      </c>
      <c r="I633" s="201"/>
      <c r="J633" s="201"/>
      <c r="K633" s="201">
        <f>общ.калькуляция!M632</f>
        <v>4855.4628373499099</v>
      </c>
      <c r="L633" s="201"/>
      <c r="M633" s="201"/>
      <c r="N633" s="201">
        <f t="shared" si="16"/>
        <v>29132.777024099461</v>
      </c>
    </row>
    <row r="634" spans="1:14" ht="15.75" customHeight="1">
      <c r="A634" s="36" t="s">
        <v>4685</v>
      </c>
      <c r="B634" s="38" t="s">
        <v>4449</v>
      </c>
      <c r="C634" s="307"/>
      <c r="D634" s="307"/>
      <c r="E634" s="201">
        <f>общ.калькуляция!H633</f>
        <v>19153.61502811245</v>
      </c>
      <c r="F634" s="201"/>
      <c r="G634" s="201"/>
      <c r="H634" s="201">
        <f>общ.калькуляция!J633</f>
        <v>1673.9864169354894</v>
      </c>
      <c r="I634" s="201"/>
      <c r="J634" s="201"/>
      <c r="K634" s="201">
        <f>общ.калькуляция!M633</f>
        <v>4165.5202890095879</v>
      </c>
      <c r="L634" s="201"/>
      <c r="M634" s="201"/>
      <c r="N634" s="201">
        <f t="shared" si="16"/>
        <v>24993.121734057524</v>
      </c>
    </row>
    <row r="635" spans="1:14" ht="15.75" customHeight="1">
      <c r="A635" s="43" t="s">
        <v>4474</v>
      </c>
      <c r="B635" s="41" t="s">
        <v>4475</v>
      </c>
      <c r="C635" s="316"/>
      <c r="D635" s="316"/>
      <c r="E635" s="200"/>
      <c r="F635" s="200"/>
      <c r="G635" s="200"/>
      <c r="H635" s="200"/>
      <c r="I635" s="200"/>
      <c r="J635" s="200"/>
      <c r="K635" s="200"/>
      <c r="L635" s="200"/>
      <c r="M635" s="200"/>
      <c r="N635" s="200"/>
    </row>
    <row r="636" spans="1:14" ht="15.75" customHeight="1">
      <c r="A636" s="36" t="s">
        <v>4476</v>
      </c>
      <c r="B636" s="22" t="s">
        <v>4477</v>
      </c>
      <c r="C636" s="307"/>
      <c r="D636" s="307"/>
      <c r="E636" s="201">
        <f>общ.калькуляция!H635</f>
        <v>18959.195522683327</v>
      </c>
      <c r="F636" s="201"/>
      <c r="G636" s="201"/>
      <c r="H636" s="201">
        <f>общ.калькуляция!J635</f>
        <v>2189.0591606079479</v>
      </c>
      <c r="I636" s="201"/>
      <c r="J636" s="201"/>
      <c r="K636" s="201">
        <f>общ.калькуляция!M635</f>
        <v>4229.650936658255</v>
      </c>
      <c r="L636" s="201"/>
      <c r="M636" s="201"/>
      <c r="N636" s="201">
        <f t="shared" si="16"/>
        <v>25377.905619949528</v>
      </c>
    </row>
    <row r="637" spans="1:14" ht="15.75" customHeight="1">
      <c r="A637" s="36" t="s">
        <v>4478</v>
      </c>
      <c r="B637" s="22" t="s">
        <v>4479</v>
      </c>
      <c r="C637" s="307"/>
      <c r="D637" s="307"/>
      <c r="E637" s="201">
        <f>общ.калькуляция!H636</f>
        <v>19356.974643946156</v>
      </c>
      <c r="F637" s="201"/>
      <c r="G637" s="201"/>
      <c r="H637" s="201">
        <f>общ.калькуляция!J636</f>
        <v>1995.9068817307759</v>
      </c>
      <c r="I637" s="201"/>
      <c r="J637" s="201"/>
      <c r="K637" s="201">
        <f>общ.калькуляция!M636</f>
        <v>4270.5763051353861</v>
      </c>
      <c r="L637" s="201"/>
      <c r="M637" s="201"/>
      <c r="N637" s="201">
        <f t="shared" si="16"/>
        <v>25623.457830812316</v>
      </c>
    </row>
    <row r="638" spans="1:14" ht="15.75" customHeight="1">
      <c r="A638" s="36" t="s">
        <v>4686</v>
      </c>
      <c r="B638" s="22" t="s">
        <v>4449</v>
      </c>
      <c r="C638" s="307"/>
      <c r="D638" s="307"/>
      <c r="E638" s="201">
        <f>общ.калькуляция!H637</f>
        <v>22862.756154060688</v>
      </c>
      <c r="F638" s="201"/>
      <c r="G638" s="201"/>
      <c r="H638" s="201">
        <f>общ.калькуляция!J637</f>
        <v>1673.9864169354894</v>
      </c>
      <c r="I638" s="201"/>
      <c r="J638" s="201"/>
      <c r="K638" s="201">
        <f>общ.калькуляция!M637</f>
        <v>4907.3485141992351</v>
      </c>
      <c r="L638" s="201"/>
      <c r="M638" s="201"/>
      <c r="N638" s="201">
        <f t="shared" si="16"/>
        <v>29444.09108519541</v>
      </c>
    </row>
    <row r="639" spans="1:14" ht="15.75" customHeight="1">
      <c r="A639" s="36" t="s">
        <v>4480</v>
      </c>
      <c r="B639" s="22" t="s">
        <v>4482</v>
      </c>
      <c r="C639" s="307"/>
      <c r="D639" s="307"/>
      <c r="E639" s="201">
        <f>общ.калькуляция!H638</f>
        <v>33747.429679235458</v>
      </c>
      <c r="F639" s="201"/>
      <c r="G639" s="201"/>
      <c r="H639" s="201">
        <f>общ.калькуляция!J638</f>
        <v>2189.0591606079479</v>
      </c>
      <c r="I639" s="201"/>
      <c r="J639" s="201"/>
      <c r="K639" s="201">
        <f>общ.калькуляция!M638</f>
        <v>7187.297767968681</v>
      </c>
      <c r="L639" s="201"/>
      <c r="M639" s="201"/>
      <c r="N639" s="201">
        <f t="shared" si="16"/>
        <v>43123.786607812086</v>
      </c>
    </row>
    <row r="640" spans="1:14" ht="15.75" customHeight="1">
      <c r="A640" s="36" t="s">
        <v>4481</v>
      </c>
      <c r="B640" s="22" t="s">
        <v>4454</v>
      </c>
      <c r="C640" s="307"/>
      <c r="D640" s="307"/>
      <c r="E640" s="201">
        <f>общ.калькуляция!H639</f>
        <v>25404.393300044623</v>
      </c>
      <c r="F640" s="201"/>
      <c r="G640" s="201"/>
      <c r="H640" s="201">
        <f>общ.калькуляция!J639</f>
        <v>1673.9864169354894</v>
      </c>
      <c r="I640" s="201"/>
      <c r="J640" s="201"/>
      <c r="K640" s="201">
        <f>общ.калькуляция!M639</f>
        <v>5415.6759433960224</v>
      </c>
      <c r="L640" s="201"/>
      <c r="M640" s="201"/>
      <c r="N640" s="201">
        <f t="shared" si="16"/>
        <v>32494.055660376132</v>
      </c>
    </row>
    <row r="641" spans="1:14" ht="15.75" customHeight="1">
      <c r="A641" s="36" t="s">
        <v>4687</v>
      </c>
      <c r="B641" s="22" t="s">
        <v>4452</v>
      </c>
      <c r="C641" s="307"/>
      <c r="D641" s="307"/>
      <c r="E641" s="201">
        <f>общ.калькуляция!H640</f>
        <v>24721.764389446671</v>
      </c>
      <c r="F641" s="201"/>
      <c r="G641" s="201"/>
      <c r="H641" s="201">
        <f>общ.калькуляция!J640</f>
        <v>1673.9864169354894</v>
      </c>
      <c r="I641" s="201"/>
      <c r="J641" s="201"/>
      <c r="K641" s="201">
        <f>общ.калькуляция!M640</f>
        <v>5279.1501612764323</v>
      </c>
      <c r="L641" s="201"/>
      <c r="M641" s="201"/>
      <c r="N641" s="201">
        <f t="shared" si="16"/>
        <v>31674.900967658592</v>
      </c>
    </row>
    <row r="642" spans="1:14" ht="15.75" customHeight="1">
      <c r="A642" s="36" t="s">
        <v>4688</v>
      </c>
      <c r="B642" s="22" t="s">
        <v>4447</v>
      </c>
      <c r="C642" s="307"/>
      <c r="D642" s="307"/>
      <c r="E642" s="201">
        <f>общ.калькуляция!H641</f>
        <v>24153.065597984532</v>
      </c>
      <c r="F642" s="201"/>
      <c r="G642" s="201"/>
      <c r="H642" s="201">
        <f>общ.калькуляция!J641</f>
        <v>1673.9864169354894</v>
      </c>
      <c r="I642" s="201"/>
      <c r="J642" s="201"/>
      <c r="K642" s="201">
        <f>общ.калькуляция!M641</f>
        <v>5165.4104029840046</v>
      </c>
      <c r="L642" s="201"/>
      <c r="M642" s="201"/>
      <c r="N642" s="201">
        <f t="shared" si="16"/>
        <v>30992.462417904026</v>
      </c>
    </row>
    <row r="643" spans="1:14" ht="15.75" customHeight="1">
      <c r="A643" s="36" t="s">
        <v>4483</v>
      </c>
      <c r="B643" s="22" t="s">
        <v>4455</v>
      </c>
      <c r="C643" s="307"/>
      <c r="D643" s="307"/>
      <c r="E643" s="201">
        <f>общ.калькуляция!H642</f>
        <v>26854.929395470772</v>
      </c>
      <c r="F643" s="201"/>
      <c r="G643" s="201"/>
      <c r="H643" s="201">
        <f>общ.калькуляция!J642</f>
        <v>1738.3705098945466</v>
      </c>
      <c r="I643" s="201"/>
      <c r="J643" s="201"/>
      <c r="K643" s="201">
        <f>общ.калькуляция!M642</f>
        <v>5718.659981073064</v>
      </c>
      <c r="L643" s="201"/>
      <c r="M643" s="201"/>
      <c r="N643" s="201">
        <f t="shared" si="16"/>
        <v>34311.959886438381</v>
      </c>
    </row>
    <row r="644" spans="1:14" ht="15.75" customHeight="1">
      <c r="A644" s="36" t="s">
        <v>4484</v>
      </c>
      <c r="B644" s="22" t="s">
        <v>4451</v>
      </c>
      <c r="C644" s="307"/>
      <c r="D644" s="307"/>
      <c r="E644" s="201">
        <f>общ.калькуляция!H643</f>
        <v>24619.036013870296</v>
      </c>
      <c r="F644" s="201"/>
      <c r="G644" s="201"/>
      <c r="H644" s="201">
        <f>общ.калькуляция!J643</f>
        <v>2189.0591606079479</v>
      </c>
      <c r="I644" s="201"/>
      <c r="J644" s="201"/>
      <c r="K644" s="201">
        <f>общ.калькуляция!M643</f>
        <v>5361.6190348956488</v>
      </c>
      <c r="L644" s="201"/>
      <c r="M644" s="201"/>
      <c r="N644" s="201">
        <f t="shared" si="16"/>
        <v>32169.714209373891</v>
      </c>
    </row>
    <row r="645" spans="1:14" ht="15.75" customHeight="1">
      <c r="A645" s="36" t="s">
        <v>4485</v>
      </c>
      <c r="B645" s="22" t="s">
        <v>4453</v>
      </c>
      <c r="C645" s="307"/>
      <c r="D645" s="307"/>
      <c r="E645" s="201">
        <f>общ.калькуляция!H644</f>
        <v>21894.807064368582</v>
      </c>
      <c r="F645" s="201"/>
      <c r="G645" s="201"/>
      <c r="H645" s="201">
        <f>общ.калькуляция!J644</f>
        <v>2124.6750676488905</v>
      </c>
      <c r="I645" s="201"/>
      <c r="J645" s="201"/>
      <c r="K645" s="201">
        <f>общ.калькуляция!M644</f>
        <v>4803.8964264034948</v>
      </c>
      <c r="L645" s="201"/>
      <c r="M645" s="201"/>
      <c r="N645" s="201">
        <f t="shared" si="16"/>
        <v>28823.378558420969</v>
      </c>
    </row>
    <row r="646" spans="1:14" ht="15.75" customHeight="1">
      <c r="A646" s="36" t="s">
        <v>4689</v>
      </c>
      <c r="B646" s="22" t="s">
        <v>4445</v>
      </c>
      <c r="C646" s="307"/>
      <c r="D646" s="307"/>
      <c r="E646" s="201">
        <f>общ.калькуляция!H645</f>
        <v>24551.146080209732</v>
      </c>
      <c r="F646" s="201"/>
      <c r="G646" s="201"/>
      <c r="H646" s="201">
        <f>общ.калькуляция!J645</f>
        <v>2189.0591606079479</v>
      </c>
      <c r="I646" s="201"/>
      <c r="J646" s="201"/>
      <c r="K646" s="201">
        <f>общ.калькуляция!M645</f>
        <v>5348.0410481635363</v>
      </c>
      <c r="L646" s="201"/>
      <c r="M646" s="201"/>
      <c r="N646" s="201">
        <f t="shared" si="16"/>
        <v>32088.246288981216</v>
      </c>
    </row>
    <row r="647" spans="1:14" ht="15.75" customHeight="1">
      <c r="A647" s="43" t="s">
        <v>4486</v>
      </c>
      <c r="B647" s="41" t="s">
        <v>4487</v>
      </c>
      <c r="C647" s="316"/>
      <c r="D647" s="316"/>
      <c r="E647" s="200"/>
      <c r="F647" s="200"/>
      <c r="G647" s="200"/>
      <c r="H647" s="200"/>
      <c r="I647" s="200"/>
      <c r="J647" s="200"/>
      <c r="K647" s="200"/>
      <c r="L647" s="200"/>
      <c r="M647" s="200"/>
      <c r="N647" s="200"/>
    </row>
    <row r="648" spans="1:14" ht="15.75" customHeight="1">
      <c r="A648" s="36" t="s">
        <v>4488</v>
      </c>
      <c r="B648" s="38" t="s">
        <v>4443</v>
      </c>
      <c r="C648" s="307"/>
      <c r="D648" s="307"/>
      <c r="E648" s="201">
        <f>общ.калькуляция!H647</f>
        <v>13040.057541871187</v>
      </c>
      <c r="F648" s="201"/>
      <c r="G648" s="201"/>
      <c r="H648" s="201">
        <f>общ.калькуляция!J647</f>
        <v>1738.3705098945466</v>
      </c>
      <c r="I648" s="201"/>
      <c r="J648" s="201"/>
      <c r="K648" s="201">
        <f>общ.калькуляция!M647</f>
        <v>2955.6856103531468</v>
      </c>
      <c r="L648" s="201"/>
      <c r="M648" s="201"/>
      <c r="N648" s="201">
        <f t="shared" si="16"/>
        <v>17734.113662118882</v>
      </c>
    </row>
    <row r="649" spans="1:14" ht="15.75" customHeight="1">
      <c r="A649" s="43" t="s">
        <v>4489</v>
      </c>
      <c r="B649" s="37" t="s">
        <v>4490</v>
      </c>
      <c r="C649" s="316"/>
      <c r="D649" s="316"/>
      <c r="E649" s="200"/>
      <c r="F649" s="200"/>
      <c r="G649" s="200"/>
      <c r="H649" s="200"/>
      <c r="I649" s="200"/>
      <c r="J649" s="200"/>
      <c r="K649" s="200"/>
      <c r="L649" s="200"/>
      <c r="M649" s="200"/>
      <c r="N649" s="200"/>
    </row>
    <row r="650" spans="1:14" ht="15.75" customHeight="1">
      <c r="A650" s="36" t="s">
        <v>4491</v>
      </c>
      <c r="B650" s="38" t="s">
        <v>4443</v>
      </c>
      <c r="C650" s="307"/>
      <c r="D650" s="307"/>
      <c r="E650" s="201">
        <f>общ.калькуляция!H649</f>
        <v>13040.057541871187</v>
      </c>
      <c r="F650" s="201"/>
      <c r="G650" s="201"/>
      <c r="H650" s="201">
        <f>общ.калькуляция!J649</f>
        <v>1738.3705098945466</v>
      </c>
      <c r="I650" s="201"/>
      <c r="J650" s="201"/>
      <c r="K650" s="201">
        <f>общ.калькуляция!M649</f>
        <v>2955.6856103531468</v>
      </c>
      <c r="L650" s="201"/>
      <c r="M650" s="201"/>
      <c r="N650" s="201">
        <f t="shared" si="16"/>
        <v>17734.113662118882</v>
      </c>
    </row>
    <row r="651" spans="1:14" ht="15.75" customHeight="1">
      <c r="A651" s="43" t="s">
        <v>4492</v>
      </c>
      <c r="B651" s="41" t="s">
        <v>4493</v>
      </c>
      <c r="C651" s="316"/>
      <c r="D651" s="316"/>
      <c r="E651" s="200"/>
      <c r="F651" s="200"/>
      <c r="G651" s="200"/>
      <c r="H651" s="200"/>
      <c r="I651" s="200"/>
      <c r="J651" s="200"/>
      <c r="K651" s="200"/>
      <c r="L651" s="200"/>
      <c r="M651" s="200"/>
      <c r="N651" s="200"/>
    </row>
    <row r="652" spans="1:14" ht="15.75" customHeight="1">
      <c r="A652" s="36" t="s">
        <v>4494</v>
      </c>
      <c r="B652" s="22" t="s">
        <v>4495</v>
      </c>
      <c r="C652" s="307"/>
      <c r="D652" s="307"/>
      <c r="E652" s="201">
        <f>общ.калькуляция!H651</f>
        <v>3380.7371655139077</v>
      </c>
      <c r="F652" s="201"/>
      <c r="G652" s="201"/>
      <c r="H652" s="201">
        <f>общ.калькуляция!J651</f>
        <v>579.45683663151556</v>
      </c>
      <c r="I652" s="201"/>
      <c r="J652" s="201"/>
      <c r="K652" s="201">
        <f>общ.калькуляция!M651</f>
        <v>792.03880042908474</v>
      </c>
      <c r="L652" s="201"/>
      <c r="M652" s="201"/>
      <c r="N652" s="201">
        <f t="shared" si="16"/>
        <v>4752.2328025745082</v>
      </c>
    </row>
    <row r="653" spans="1:14" ht="15.75" customHeight="1">
      <c r="A653" s="36" t="s">
        <v>4496</v>
      </c>
      <c r="B653" s="22" t="s">
        <v>4443</v>
      </c>
      <c r="C653" s="307"/>
      <c r="D653" s="307"/>
      <c r="E653" s="201">
        <f>общ.калькуляция!H652</f>
        <v>16711.655032165698</v>
      </c>
      <c r="F653" s="201"/>
      <c r="G653" s="201"/>
      <c r="H653" s="201">
        <f>общ.калькуляция!J652</f>
        <v>2189.0591606079479</v>
      </c>
      <c r="I653" s="201"/>
      <c r="J653" s="201"/>
      <c r="K653" s="201">
        <f>общ.калькуляция!M652</f>
        <v>3780.1428385547292</v>
      </c>
      <c r="L653" s="201"/>
      <c r="M653" s="201"/>
      <c r="N653" s="201">
        <f t="shared" si="16"/>
        <v>22680.857031328374</v>
      </c>
    </row>
    <row r="654" spans="1:14" ht="15.75" customHeight="1">
      <c r="A654" s="36" t="s">
        <v>4497</v>
      </c>
      <c r="B654" s="22" t="s">
        <v>4479</v>
      </c>
      <c r="C654" s="307"/>
      <c r="D654" s="307"/>
      <c r="E654" s="201">
        <f>общ.калькуляция!H653</f>
        <v>17524.441382195451</v>
      </c>
      <c r="F654" s="201"/>
      <c r="G654" s="201"/>
      <c r="H654" s="201">
        <f>общ.калькуляция!J653</f>
        <v>1995.9068817307759</v>
      </c>
      <c r="I654" s="201"/>
      <c r="J654" s="201"/>
      <c r="K654" s="201">
        <f>общ.калькуляция!M653</f>
        <v>3904.0696527852451</v>
      </c>
      <c r="L654" s="201"/>
      <c r="M654" s="201"/>
      <c r="N654" s="201">
        <f t="shared" si="16"/>
        <v>23424.417916711471</v>
      </c>
    </row>
    <row r="655" spans="1:14" ht="15.75" customHeight="1">
      <c r="A655" s="36" t="s">
        <v>4690</v>
      </c>
      <c r="B655" s="22" t="s">
        <v>4449</v>
      </c>
      <c r="C655" s="307"/>
      <c r="D655" s="307"/>
      <c r="E655" s="201">
        <f>общ.калькуляция!H654</f>
        <v>21015.579154060692</v>
      </c>
      <c r="F655" s="201"/>
      <c r="G655" s="201"/>
      <c r="H655" s="201">
        <f>общ.калькуляция!J654</f>
        <v>1673.9864169354894</v>
      </c>
      <c r="I655" s="201"/>
      <c r="J655" s="201"/>
      <c r="K655" s="201">
        <f>общ.калькуляция!M654</f>
        <v>4537.9131141992357</v>
      </c>
      <c r="L655" s="201"/>
      <c r="M655" s="201"/>
      <c r="N655" s="201">
        <f t="shared" si="16"/>
        <v>27227.478685195416</v>
      </c>
    </row>
    <row r="656" spans="1:14" ht="15.75" customHeight="1">
      <c r="A656" s="36" t="s">
        <v>4498</v>
      </c>
      <c r="B656" s="22" t="s">
        <v>4500</v>
      </c>
      <c r="C656" s="307"/>
      <c r="D656" s="307"/>
      <c r="E656" s="201">
        <f>общ.калькуляция!H655</f>
        <v>31344.962582373941</v>
      </c>
      <c r="F656" s="201"/>
      <c r="G656" s="201"/>
      <c r="H656" s="201">
        <f>общ.калькуляция!J655</f>
        <v>2060.2909746898331</v>
      </c>
      <c r="I656" s="201"/>
      <c r="J656" s="201"/>
      <c r="K656" s="201">
        <f>общ.калькуляция!M655</f>
        <v>6681.050711412754</v>
      </c>
      <c r="L656" s="201"/>
      <c r="M656" s="201"/>
      <c r="N656" s="201">
        <f t="shared" si="16"/>
        <v>40086.304268476524</v>
      </c>
    </row>
    <row r="657" spans="1:14" ht="15.75" customHeight="1">
      <c r="A657" s="36" t="s">
        <v>4499</v>
      </c>
      <c r="B657" s="22" t="s">
        <v>4451</v>
      </c>
      <c r="C657" s="307"/>
      <c r="D657" s="307"/>
      <c r="E657" s="201">
        <f>общ.калькуляция!H656</f>
        <v>23683.422956269525</v>
      </c>
      <c r="F657" s="201"/>
      <c r="G657" s="201"/>
      <c r="H657" s="201">
        <f>общ.калькуляция!J656</f>
        <v>1802.754602853604</v>
      </c>
      <c r="I657" s="201"/>
      <c r="J657" s="201"/>
      <c r="K657" s="201">
        <f>общ.калькуляция!M656</f>
        <v>5097.2355118246269</v>
      </c>
      <c r="L657" s="201"/>
      <c r="M657" s="201"/>
      <c r="N657" s="201">
        <f t="shared" si="16"/>
        <v>30583.413070947758</v>
      </c>
    </row>
    <row r="658" spans="1:14" ht="15.75" customHeight="1">
      <c r="A658" s="36" t="s">
        <v>4501</v>
      </c>
      <c r="B658" s="504" t="s">
        <v>4503</v>
      </c>
      <c r="C658" s="307"/>
      <c r="D658" s="307"/>
      <c r="E658" s="201">
        <f>общ.калькуляция!H657</f>
        <v>29184.891248363827</v>
      </c>
      <c r="F658" s="201"/>
      <c r="G658" s="201"/>
      <c r="H658" s="201">
        <f>общ.калькуляция!J657</f>
        <v>1673.9864169354894</v>
      </c>
      <c r="I658" s="201"/>
      <c r="J658" s="201"/>
      <c r="K658" s="201">
        <f>общ.калькуляция!M657</f>
        <v>6171.7755330598629</v>
      </c>
      <c r="L658" s="201"/>
      <c r="M658" s="201"/>
      <c r="N658" s="201">
        <f t="shared" si="16"/>
        <v>37030.653198359178</v>
      </c>
    </row>
    <row r="659" spans="1:14" ht="15.75" customHeight="1">
      <c r="A659" s="36" t="s">
        <v>4691</v>
      </c>
      <c r="B659" s="22" t="s">
        <v>4447</v>
      </c>
      <c r="C659" s="307"/>
      <c r="D659" s="307"/>
      <c r="E659" s="201">
        <f>общ.калькуляция!H658</f>
        <v>25135.666094972486</v>
      </c>
      <c r="F659" s="201"/>
      <c r="G659" s="201"/>
      <c r="H659" s="201">
        <f>общ.калькуляция!J658</f>
        <v>1673.9864169354894</v>
      </c>
      <c r="I659" s="201"/>
      <c r="J659" s="201"/>
      <c r="K659" s="201">
        <f>общ.калькуляция!M658</f>
        <v>5361.930502381595</v>
      </c>
      <c r="L659" s="201"/>
      <c r="M659" s="201"/>
      <c r="N659" s="201">
        <f t="shared" si="16"/>
        <v>32171.583014289568</v>
      </c>
    </row>
    <row r="660" spans="1:14" ht="15.75" customHeight="1">
      <c r="A660" s="36" t="s">
        <v>4502</v>
      </c>
      <c r="B660" s="22" t="s">
        <v>4504</v>
      </c>
      <c r="C660" s="307"/>
      <c r="D660" s="307"/>
      <c r="E660" s="201">
        <f>общ.калькуляция!H659</f>
        <v>21632.284939907782</v>
      </c>
      <c r="F660" s="201"/>
      <c r="G660" s="201"/>
      <c r="H660" s="201">
        <f>общ.калькуляция!J659</f>
        <v>1802.754602853604</v>
      </c>
      <c r="I660" s="201"/>
      <c r="J660" s="201"/>
      <c r="K660" s="201">
        <f>общ.калькуляция!M659</f>
        <v>4687.0079085522775</v>
      </c>
      <c r="L660" s="201"/>
      <c r="M660" s="201"/>
      <c r="N660" s="201">
        <f t="shared" si="16"/>
        <v>28122.047451313665</v>
      </c>
    </row>
    <row r="661" spans="1:14" ht="15.75" customHeight="1">
      <c r="A661" s="36" t="s">
        <v>4692</v>
      </c>
      <c r="B661" s="22" t="s">
        <v>4455</v>
      </c>
      <c r="C661" s="307"/>
      <c r="D661" s="307"/>
      <c r="E661" s="201">
        <f>общ.калькуляция!H660</f>
        <v>23607.840878439685</v>
      </c>
      <c r="F661" s="201"/>
      <c r="G661" s="201"/>
      <c r="H661" s="201">
        <f>общ.калькуляция!J660</f>
        <v>1738.3705098945466</v>
      </c>
      <c r="I661" s="201"/>
      <c r="J661" s="201"/>
      <c r="K661" s="201">
        <f>общ.калькуляция!M660</f>
        <v>5069.2422776668463</v>
      </c>
      <c r="L661" s="201"/>
      <c r="M661" s="201"/>
      <c r="N661" s="201">
        <f t="shared" si="16"/>
        <v>30415.453666001078</v>
      </c>
    </row>
    <row r="662" spans="1:14" ht="15.75" customHeight="1">
      <c r="A662" s="43" t="s">
        <v>4505</v>
      </c>
      <c r="B662" s="37" t="s">
        <v>4506</v>
      </c>
      <c r="C662" s="316"/>
      <c r="D662" s="316"/>
      <c r="E662" s="200"/>
      <c r="F662" s="200"/>
      <c r="G662" s="200"/>
      <c r="H662" s="200"/>
      <c r="I662" s="200"/>
      <c r="J662" s="200"/>
      <c r="K662" s="200"/>
      <c r="L662" s="200"/>
      <c r="M662" s="200"/>
      <c r="N662" s="200"/>
    </row>
    <row r="663" spans="1:14" ht="15.75" customHeight="1">
      <c r="A663" s="36" t="s">
        <v>4507</v>
      </c>
      <c r="B663" s="22" t="s">
        <v>4443</v>
      </c>
      <c r="C663" s="307"/>
      <c r="D663" s="307"/>
      <c r="E663" s="201">
        <f>общ.калькуляция!H662</f>
        <v>17021.367179235462</v>
      </c>
      <c r="F663" s="201"/>
      <c r="G663" s="201"/>
      <c r="H663" s="201">
        <f>общ.калькуляция!J662</f>
        <v>2189.0591606079479</v>
      </c>
      <c r="I663" s="201"/>
      <c r="J663" s="201"/>
      <c r="K663" s="201">
        <f>общ.калькуляция!M662</f>
        <v>3842.0852679686818</v>
      </c>
      <c r="L663" s="201"/>
      <c r="M663" s="201"/>
      <c r="N663" s="201">
        <f t="shared" si="16"/>
        <v>23052.511607812092</v>
      </c>
    </row>
    <row r="664" spans="1:14" ht="15.75" customHeight="1">
      <c r="A664" s="36" t="s">
        <v>4508</v>
      </c>
      <c r="B664" s="22" t="s">
        <v>4479</v>
      </c>
      <c r="C664" s="307"/>
      <c r="D664" s="307"/>
      <c r="E664" s="201">
        <f>общ.калькуляция!H663</f>
        <v>18907.741382195451</v>
      </c>
      <c r="F664" s="201"/>
      <c r="G664" s="201"/>
      <c r="H664" s="201">
        <f>общ.калькуляция!J663</f>
        <v>1995.9068817307759</v>
      </c>
      <c r="I664" s="201"/>
      <c r="J664" s="201"/>
      <c r="K664" s="201">
        <f>общ.калькуляция!M663</f>
        <v>4180.729652785245</v>
      </c>
      <c r="L664" s="201"/>
      <c r="M664" s="201"/>
      <c r="N664" s="201">
        <f t="shared" si="16"/>
        <v>25084.37791671147</v>
      </c>
    </row>
    <row r="665" spans="1:14" ht="15.75" customHeight="1">
      <c r="A665" s="36" t="s">
        <v>4693</v>
      </c>
      <c r="B665" s="22" t="s">
        <v>4449</v>
      </c>
      <c r="C665" s="307"/>
      <c r="D665" s="307"/>
      <c r="E665" s="201">
        <f>общ.калькуляция!H664</f>
        <v>22437.17915406069</v>
      </c>
      <c r="F665" s="201"/>
      <c r="G665" s="201"/>
      <c r="H665" s="201">
        <f>общ.калькуляция!J664</f>
        <v>1673.9864169354894</v>
      </c>
      <c r="I665" s="201"/>
      <c r="J665" s="201"/>
      <c r="K665" s="201">
        <f>общ.калькуляция!M664</f>
        <v>4822.2331141992354</v>
      </c>
      <c r="L665" s="201"/>
      <c r="M665" s="201"/>
      <c r="N665" s="201">
        <f t="shared" si="16"/>
        <v>28933.398685195414</v>
      </c>
    </row>
    <row r="666" spans="1:14" ht="15.75" customHeight="1">
      <c r="A666" s="36" t="s">
        <v>4509</v>
      </c>
      <c r="B666" s="22" t="s">
        <v>4504</v>
      </c>
      <c r="C666" s="307"/>
      <c r="D666" s="307"/>
      <c r="E666" s="201">
        <f>общ.калькуляция!H665</f>
        <v>20409.902685296744</v>
      </c>
      <c r="F666" s="201"/>
      <c r="G666" s="201"/>
      <c r="H666" s="201">
        <f>общ.калькуляция!J665</f>
        <v>1802.754602853604</v>
      </c>
      <c r="I666" s="201"/>
      <c r="J666" s="201"/>
      <c r="K666" s="201">
        <f>общ.калькуляция!M665</f>
        <v>4442.5314576300698</v>
      </c>
      <c r="L666" s="201"/>
      <c r="M666" s="201"/>
      <c r="N666" s="201">
        <f t="shared" si="16"/>
        <v>26655.188745780419</v>
      </c>
    </row>
    <row r="667" spans="1:14" ht="15.75" customHeight="1">
      <c r="A667" s="36" t="s">
        <v>4694</v>
      </c>
      <c r="B667" s="22" t="s">
        <v>4447</v>
      </c>
      <c r="C667" s="307"/>
      <c r="D667" s="307"/>
      <c r="E667" s="201">
        <f>общ.калькуляция!H666</f>
        <v>19579.607519001933</v>
      </c>
      <c r="F667" s="201"/>
      <c r="G667" s="201"/>
      <c r="H667" s="201">
        <f>общ.калькуляция!J666</f>
        <v>1673.9864169354894</v>
      </c>
      <c r="I667" s="201"/>
      <c r="J667" s="201"/>
      <c r="K667" s="201">
        <f>общ.калькуляция!M666</f>
        <v>4250.7187871874839</v>
      </c>
      <c r="L667" s="201"/>
      <c r="M667" s="201"/>
      <c r="N667" s="201">
        <f t="shared" si="16"/>
        <v>25504.312723124905</v>
      </c>
    </row>
    <row r="668" spans="1:14" ht="15.75" customHeight="1">
      <c r="A668" s="36" t="s">
        <v>4510</v>
      </c>
      <c r="B668" s="22" t="s">
        <v>4512</v>
      </c>
      <c r="C668" s="307"/>
      <c r="D668" s="307"/>
      <c r="E668" s="201">
        <f>общ.калькуляция!H667</f>
        <v>20702.018685296745</v>
      </c>
      <c r="F668" s="201"/>
      <c r="G668" s="201"/>
      <c r="H668" s="201">
        <f>общ.калькуляция!J667</f>
        <v>1802.754602853604</v>
      </c>
      <c r="I668" s="201"/>
      <c r="J668" s="201"/>
      <c r="K668" s="201">
        <f>общ.калькуляция!M667</f>
        <v>4500.95465763007</v>
      </c>
      <c r="L668" s="201"/>
      <c r="M668" s="201"/>
      <c r="N668" s="201">
        <f t="shared" si="16"/>
        <v>27005.727945780422</v>
      </c>
    </row>
    <row r="669" spans="1:14" ht="15.75" customHeight="1">
      <c r="A669" s="36" t="s">
        <v>4695</v>
      </c>
      <c r="B669" s="22" t="s">
        <v>4453</v>
      </c>
      <c r="C669" s="307"/>
      <c r="D669" s="307"/>
      <c r="E669" s="201">
        <f>общ.калькуляция!H668</f>
        <v>20052.146113937233</v>
      </c>
      <c r="F669" s="201"/>
      <c r="G669" s="201"/>
      <c r="H669" s="201">
        <f>общ.калькуляция!J668</f>
        <v>1802.754602853604</v>
      </c>
      <c r="I669" s="201"/>
      <c r="J669" s="201"/>
      <c r="K669" s="201">
        <f>общ.калькуляция!M668</f>
        <v>4370.9801433581679</v>
      </c>
      <c r="L669" s="201"/>
      <c r="M669" s="201"/>
      <c r="N669" s="201">
        <f t="shared" si="16"/>
        <v>26225.880860149005</v>
      </c>
    </row>
    <row r="670" spans="1:14" ht="15.75" customHeight="1">
      <c r="A670" s="36" t="s">
        <v>4511</v>
      </c>
      <c r="B670" s="22" t="s">
        <v>4445</v>
      </c>
      <c r="C670" s="307"/>
      <c r="D670" s="307"/>
      <c r="E670" s="201">
        <f>общ.калькуляция!H669</f>
        <v>20453.116173211365</v>
      </c>
      <c r="F670" s="201"/>
      <c r="G670" s="201"/>
      <c r="H670" s="201">
        <f>общ.калькуляция!J669</f>
        <v>2189.0591606079479</v>
      </c>
      <c r="I670" s="201"/>
      <c r="J670" s="201"/>
      <c r="K670" s="201">
        <f>общ.калькуляция!M669</f>
        <v>4528.4350667638628</v>
      </c>
      <c r="L670" s="201"/>
      <c r="M670" s="201"/>
      <c r="N670" s="201">
        <f t="shared" si="16"/>
        <v>27170.610400583173</v>
      </c>
    </row>
    <row r="671" spans="1:14" ht="15.75" customHeight="1">
      <c r="A671" s="43" t="s">
        <v>4513</v>
      </c>
      <c r="B671" s="41" t="s">
        <v>1421</v>
      </c>
      <c r="C671" s="316"/>
      <c r="D671" s="316"/>
      <c r="E671" s="200"/>
      <c r="F671" s="200"/>
      <c r="G671" s="200"/>
      <c r="H671" s="200"/>
      <c r="I671" s="200"/>
      <c r="J671" s="200"/>
      <c r="K671" s="200"/>
      <c r="L671" s="200"/>
      <c r="M671" s="200"/>
      <c r="N671" s="200"/>
    </row>
    <row r="672" spans="1:14" ht="15.75" customHeight="1">
      <c r="A672" s="36" t="s">
        <v>4514</v>
      </c>
      <c r="B672" s="38" t="s">
        <v>4443</v>
      </c>
      <c r="C672" s="307"/>
      <c r="D672" s="307"/>
      <c r="E672" s="201">
        <f>общ.калькуляция!H671</f>
        <v>12966.554389446675</v>
      </c>
      <c r="F672" s="201"/>
      <c r="G672" s="201"/>
      <c r="H672" s="201">
        <f>общ.калькуляция!J671</f>
        <v>1673.9864169354894</v>
      </c>
      <c r="I672" s="201"/>
      <c r="J672" s="201"/>
      <c r="K672" s="201">
        <f>общ.калькуляция!M671</f>
        <v>2928.1081612764333</v>
      </c>
      <c r="L672" s="201"/>
      <c r="M672" s="201"/>
      <c r="N672" s="201">
        <f t="shared" si="16"/>
        <v>17568.648967658599</v>
      </c>
    </row>
    <row r="673" spans="1:14" ht="15.75" customHeight="1">
      <c r="A673" s="43" t="s">
        <v>4515</v>
      </c>
      <c r="B673" s="41" t="s">
        <v>1523</v>
      </c>
      <c r="C673" s="316"/>
      <c r="D673" s="316"/>
      <c r="E673" s="200"/>
      <c r="F673" s="200"/>
      <c r="G673" s="200"/>
      <c r="H673" s="200"/>
      <c r="I673" s="200"/>
      <c r="J673" s="200"/>
      <c r="K673" s="200"/>
      <c r="L673" s="200"/>
      <c r="M673" s="200"/>
      <c r="N673" s="200"/>
    </row>
    <row r="674" spans="1:14" ht="15.75" customHeight="1">
      <c r="A674" s="36" t="s">
        <v>4516</v>
      </c>
      <c r="B674" s="38" t="s">
        <v>4443</v>
      </c>
      <c r="C674" s="307"/>
      <c r="D674" s="307"/>
      <c r="E674" s="201">
        <f>общ.калькуляция!H673</f>
        <v>14350.37729644504</v>
      </c>
      <c r="F674" s="201"/>
      <c r="G674" s="201"/>
      <c r="H674" s="201">
        <f>общ.калькуляция!J673</f>
        <v>1673.9864169354894</v>
      </c>
      <c r="I674" s="201"/>
      <c r="J674" s="201"/>
      <c r="K674" s="201">
        <f>общ.калькуляция!M673</f>
        <v>3204.8727426761061</v>
      </c>
      <c r="L674" s="201"/>
      <c r="M674" s="201"/>
      <c r="N674" s="201">
        <f t="shared" si="16"/>
        <v>19229.236456056635</v>
      </c>
    </row>
    <row r="675" spans="1:14" ht="15.75" customHeight="1">
      <c r="A675" s="36" t="s">
        <v>4696</v>
      </c>
      <c r="B675" s="38" t="s">
        <v>4447</v>
      </c>
      <c r="C675" s="307"/>
      <c r="D675" s="307"/>
      <c r="E675" s="201">
        <f>общ.калькуляция!H674</f>
        <v>17767.607519001933</v>
      </c>
      <c r="F675" s="201"/>
      <c r="G675" s="201"/>
      <c r="H675" s="201">
        <f>общ.калькуляция!J674</f>
        <v>1673.9864169354894</v>
      </c>
      <c r="I675" s="201"/>
      <c r="J675" s="201"/>
      <c r="K675" s="201">
        <f>общ.калькуляция!M674</f>
        <v>3888.3187871874843</v>
      </c>
      <c r="L675" s="201"/>
      <c r="M675" s="201"/>
      <c r="N675" s="201">
        <f t="shared" si="16"/>
        <v>23329.912723124904</v>
      </c>
    </row>
    <row r="676" spans="1:14" ht="15.75" customHeight="1">
      <c r="A676" s="36" t="s">
        <v>4517</v>
      </c>
      <c r="B676" s="38" t="s">
        <v>4519</v>
      </c>
      <c r="C676" s="307"/>
      <c r="D676" s="307"/>
      <c r="E676" s="201">
        <f>общ.калькуляция!H675</f>
        <v>16453.935036442064</v>
      </c>
      <c r="F676" s="201"/>
      <c r="G676" s="201"/>
      <c r="H676" s="201">
        <f>общ.калькуляция!J675</f>
        <v>2060.2909746898331</v>
      </c>
      <c r="I676" s="201"/>
      <c r="J676" s="201"/>
      <c r="K676" s="201">
        <f>общ.калькуляция!M675</f>
        <v>3702.8452022263796</v>
      </c>
      <c r="L676" s="201"/>
      <c r="M676" s="201"/>
      <c r="N676" s="201">
        <f t="shared" ref="N676:N726" si="17">E676+H676+K676</f>
        <v>22217.071213358278</v>
      </c>
    </row>
    <row r="677" spans="1:14" ht="15.75" customHeight="1">
      <c r="A677" s="36" t="s">
        <v>4518</v>
      </c>
      <c r="B677" s="38" t="s">
        <v>4503</v>
      </c>
      <c r="C677" s="307"/>
      <c r="D677" s="307"/>
      <c r="E677" s="201">
        <f>общ.калькуляция!H676</f>
        <v>18193.170765506471</v>
      </c>
      <c r="F677" s="201"/>
      <c r="G677" s="201"/>
      <c r="H677" s="201">
        <f>общ.калькуляция!J676</f>
        <v>2124.6750676488905</v>
      </c>
      <c r="I677" s="201"/>
      <c r="J677" s="201"/>
      <c r="K677" s="201">
        <f>общ.калькуляция!M676</f>
        <v>4063.5691666310727</v>
      </c>
      <c r="L677" s="201"/>
      <c r="M677" s="201"/>
      <c r="N677" s="201">
        <f t="shared" si="17"/>
        <v>24381.414999786437</v>
      </c>
    </row>
    <row r="678" spans="1:14" ht="15.75" customHeight="1">
      <c r="A678" s="43" t="s">
        <v>4520</v>
      </c>
      <c r="B678" s="41" t="s">
        <v>4521</v>
      </c>
      <c r="C678" s="316"/>
      <c r="D678" s="316"/>
      <c r="E678" s="200"/>
      <c r="F678" s="200"/>
      <c r="G678" s="200"/>
      <c r="H678" s="200"/>
      <c r="I678" s="200"/>
      <c r="J678" s="200"/>
      <c r="K678" s="200"/>
      <c r="L678" s="200"/>
      <c r="M678" s="200"/>
      <c r="N678" s="200"/>
    </row>
    <row r="679" spans="1:14" ht="15.75" customHeight="1">
      <c r="A679" s="36" t="s">
        <v>4522</v>
      </c>
      <c r="B679" s="38" t="s">
        <v>4443</v>
      </c>
      <c r="C679" s="307"/>
      <c r="D679" s="307"/>
      <c r="E679" s="201">
        <f>общ.калькуляция!H678</f>
        <v>15662.211204670535</v>
      </c>
      <c r="F679" s="201"/>
      <c r="G679" s="201"/>
      <c r="H679" s="201">
        <f>общ.калькуляция!J678</f>
        <v>1673.9864169354894</v>
      </c>
      <c r="I679" s="201"/>
      <c r="J679" s="201"/>
      <c r="K679" s="201">
        <f>общ.калькуляция!M678</f>
        <v>3467.239524321205</v>
      </c>
      <c r="L679" s="201"/>
      <c r="M679" s="201"/>
      <c r="N679" s="201">
        <f t="shared" si="17"/>
        <v>20803.43714592723</v>
      </c>
    </row>
    <row r="680" spans="1:14" ht="15.75" customHeight="1">
      <c r="A680" s="36" t="s">
        <v>4523</v>
      </c>
      <c r="B680" s="38" t="s">
        <v>4503</v>
      </c>
      <c r="C680" s="307"/>
      <c r="D680" s="307"/>
      <c r="E680" s="201">
        <f>общ.калькуляция!H679</f>
        <v>15852.666797114383</v>
      </c>
      <c r="F680" s="201"/>
      <c r="G680" s="201"/>
      <c r="H680" s="201">
        <f>общ.калькуляция!J679</f>
        <v>1673.9864169354894</v>
      </c>
      <c r="I680" s="201"/>
      <c r="J680" s="201"/>
      <c r="K680" s="201">
        <f>общ.калькуляция!M679</f>
        <v>3505.3306428099745</v>
      </c>
      <c r="L680" s="201"/>
      <c r="M680" s="201"/>
      <c r="N680" s="201">
        <f t="shared" si="17"/>
        <v>21031.983856859846</v>
      </c>
    </row>
    <row r="681" spans="1:14" ht="15.75" customHeight="1">
      <c r="A681" s="36" t="s">
        <v>4697</v>
      </c>
      <c r="B681" s="38" t="s">
        <v>4524</v>
      </c>
      <c r="C681" s="307"/>
      <c r="D681" s="307"/>
      <c r="E681" s="201">
        <f>общ.калькуляция!H680</f>
        <v>17465.707519001931</v>
      </c>
      <c r="F681" s="201"/>
      <c r="G681" s="201"/>
      <c r="H681" s="201">
        <f>общ.калькуляция!J680</f>
        <v>1673.9864169354894</v>
      </c>
      <c r="I681" s="201"/>
      <c r="J681" s="201"/>
      <c r="K681" s="201">
        <f>общ.калькуляция!M680</f>
        <v>3827.9387871874842</v>
      </c>
      <c r="L681" s="201"/>
      <c r="M681" s="201"/>
      <c r="N681" s="201">
        <f t="shared" si="17"/>
        <v>22967.632723124902</v>
      </c>
    </row>
    <row r="682" spans="1:14" ht="15.75" customHeight="1">
      <c r="A682" s="43" t="s">
        <v>4698</v>
      </c>
      <c r="B682" s="41" t="s">
        <v>4526</v>
      </c>
      <c r="C682" s="316"/>
      <c r="D682" s="316"/>
      <c r="E682" s="200"/>
      <c r="F682" s="200"/>
      <c r="G682" s="200"/>
      <c r="H682" s="200"/>
      <c r="I682" s="200"/>
      <c r="J682" s="200"/>
      <c r="K682" s="200"/>
      <c r="L682" s="200"/>
      <c r="M682" s="200"/>
      <c r="N682" s="200"/>
    </row>
    <row r="683" spans="1:14" ht="15.75" customHeight="1">
      <c r="A683" s="36" t="s">
        <v>4699</v>
      </c>
      <c r="B683" s="38" t="s">
        <v>4443</v>
      </c>
      <c r="C683" s="307"/>
      <c r="D683" s="307"/>
      <c r="E683" s="201">
        <f>общ.калькуляция!H682</f>
        <v>12949.495813476127</v>
      </c>
      <c r="F683" s="201"/>
      <c r="G683" s="201"/>
      <c r="H683" s="201">
        <f>общ.калькуляция!J682</f>
        <v>1673.9864169354894</v>
      </c>
      <c r="I683" s="201"/>
      <c r="J683" s="201"/>
      <c r="K683" s="201">
        <f>общ.калькуляция!M682</f>
        <v>2924.6964460823237</v>
      </c>
      <c r="L683" s="201"/>
      <c r="M683" s="201"/>
      <c r="N683" s="201">
        <f t="shared" si="17"/>
        <v>17548.178676493939</v>
      </c>
    </row>
    <row r="684" spans="1:14" ht="15.75" customHeight="1">
      <c r="A684" s="43" t="s">
        <v>4525</v>
      </c>
      <c r="B684" s="41" t="s">
        <v>2269</v>
      </c>
      <c r="C684" s="316"/>
      <c r="D684" s="316"/>
      <c r="E684" s="200"/>
      <c r="F684" s="200"/>
      <c r="G684" s="200"/>
      <c r="H684" s="200"/>
      <c r="I684" s="200"/>
      <c r="J684" s="200"/>
      <c r="K684" s="200"/>
      <c r="L684" s="200"/>
      <c r="M684" s="200"/>
      <c r="N684" s="200"/>
    </row>
    <row r="685" spans="1:14" ht="15.75" customHeight="1">
      <c r="A685" s="36" t="s">
        <v>4527</v>
      </c>
      <c r="B685" s="38" t="s">
        <v>4443</v>
      </c>
      <c r="C685" s="307"/>
      <c r="D685" s="307"/>
      <c r="E685" s="201">
        <f>общ.калькуляция!H684</f>
        <v>19829.920143760224</v>
      </c>
      <c r="F685" s="201"/>
      <c r="G685" s="201"/>
      <c r="H685" s="201">
        <f>общ.калькуляция!J684</f>
        <v>1673.9864169354894</v>
      </c>
      <c r="I685" s="201"/>
      <c r="J685" s="201"/>
      <c r="K685" s="201">
        <f>общ.калькуляция!M684</f>
        <v>4300.7813121391428</v>
      </c>
      <c r="L685" s="201"/>
      <c r="M685" s="201"/>
      <c r="N685" s="201">
        <f t="shared" si="17"/>
        <v>25804.687872834853</v>
      </c>
    </row>
    <row r="686" spans="1:14" ht="15.75" customHeight="1">
      <c r="A686" s="36" t="s">
        <v>4700</v>
      </c>
      <c r="B686" s="22" t="s">
        <v>4453</v>
      </c>
      <c r="C686" s="307"/>
      <c r="D686" s="307"/>
      <c r="E686" s="201">
        <f>общ.калькуляция!H685</f>
        <v>16172.492645433587</v>
      </c>
      <c r="F686" s="201"/>
      <c r="G686" s="201"/>
      <c r="H686" s="201">
        <f>общ.калькуляция!J685</f>
        <v>1673.9864169354894</v>
      </c>
      <c r="I686" s="201"/>
      <c r="J686" s="201"/>
      <c r="K686" s="201">
        <f>общ.калькуляция!M685</f>
        <v>3569.2958124738152</v>
      </c>
      <c r="L686" s="201"/>
      <c r="M686" s="201"/>
      <c r="N686" s="201">
        <f t="shared" si="17"/>
        <v>21415.774874842889</v>
      </c>
    </row>
    <row r="687" spans="1:14" ht="15.75" customHeight="1">
      <c r="A687" s="36" t="s">
        <v>4701</v>
      </c>
      <c r="B687" s="38" t="s">
        <v>4447</v>
      </c>
      <c r="C687" s="307"/>
      <c r="D687" s="307"/>
      <c r="E687" s="201">
        <f>общ.калькуляция!H686</f>
        <v>21255.407519001928</v>
      </c>
      <c r="F687" s="201"/>
      <c r="G687" s="201"/>
      <c r="H687" s="201">
        <f>общ.калькуляция!J686</f>
        <v>1673.9864169354894</v>
      </c>
      <c r="I687" s="201"/>
      <c r="J687" s="201"/>
      <c r="K687" s="201">
        <f>общ.калькуляция!M686</f>
        <v>4585.8787871874838</v>
      </c>
      <c r="L687" s="201"/>
      <c r="M687" s="201"/>
      <c r="N687" s="201">
        <f t="shared" si="17"/>
        <v>27515.272723124901</v>
      </c>
    </row>
    <row r="688" spans="1:14" ht="15.75" customHeight="1">
      <c r="A688" s="43" t="s">
        <v>4528</v>
      </c>
      <c r="B688" s="41" t="s">
        <v>4533</v>
      </c>
      <c r="C688" s="316"/>
      <c r="D688" s="316"/>
      <c r="E688" s="200"/>
      <c r="F688" s="200"/>
      <c r="G688" s="200"/>
      <c r="H688" s="200"/>
      <c r="I688" s="200"/>
      <c r="J688" s="200"/>
      <c r="K688" s="200"/>
      <c r="L688" s="200"/>
      <c r="M688" s="200"/>
      <c r="N688" s="200"/>
    </row>
    <row r="689" spans="1:14" ht="15.75" customHeight="1">
      <c r="A689" s="36" t="s">
        <v>4529</v>
      </c>
      <c r="B689" s="38" t="s">
        <v>4447</v>
      </c>
      <c r="C689" s="307"/>
      <c r="D689" s="307"/>
      <c r="E689" s="201">
        <f>общ.калькуляция!H688</f>
        <v>26740.966094972482</v>
      </c>
      <c r="F689" s="201"/>
      <c r="G689" s="201"/>
      <c r="H689" s="201">
        <f>общ.калькуляция!J688</f>
        <v>1673.9864169354894</v>
      </c>
      <c r="I689" s="201"/>
      <c r="J689" s="201"/>
      <c r="K689" s="201">
        <f>общ.калькуляция!M688</f>
        <v>5682.9905023815945</v>
      </c>
      <c r="L689" s="201"/>
      <c r="M689" s="201"/>
      <c r="N689" s="201">
        <f t="shared" si="17"/>
        <v>34097.943014289565</v>
      </c>
    </row>
    <row r="690" spans="1:14" ht="15.75" customHeight="1">
      <c r="A690" s="36" t="s">
        <v>4702</v>
      </c>
      <c r="B690" s="38" t="s">
        <v>4449</v>
      </c>
      <c r="C690" s="307"/>
      <c r="D690" s="307"/>
      <c r="E690" s="201">
        <f>общ.калькуляция!H689</f>
        <v>30889.284850922206</v>
      </c>
      <c r="F690" s="201"/>
      <c r="G690" s="201"/>
      <c r="H690" s="201">
        <f>общ.калькуляция!J689</f>
        <v>1802.754602853604</v>
      </c>
      <c r="I690" s="201"/>
      <c r="J690" s="201"/>
      <c r="K690" s="201">
        <f>общ.калькуляция!M689</f>
        <v>6538.407890755163</v>
      </c>
      <c r="L690" s="201"/>
      <c r="M690" s="201"/>
      <c r="N690" s="201">
        <f t="shared" si="17"/>
        <v>39230.44734453097</v>
      </c>
    </row>
    <row r="691" spans="1:14" ht="15.75" customHeight="1">
      <c r="A691" s="36" t="s">
        <v>4530</v>
      </c>
      <c r="B691" s="22" t="s">
        <v>4500</v>
      </c>
      <c r="C691" s="307"/>
      <c r="D691" s="307"/>
      <c r="E691" s="201">
        <f>общ.калькуляция!H690</f>
        <v>31942.539153093858</v>
      </c>
      <c r="F691" s="201"/>
      <c r="G691" s="201"/>
      <c r="H691" s="201">
        <f>общ.калькуляция!J690</f>
        <v>1867.1386958126611</v>
      </c>
      <c r="I691" s="201"/>
      <c r="J691" s="201"/>
      <c r="K691" s="201">
        <f>общ.калькуляция!M690</f>
        <v>6761.9355697813044</v>
      </c>
      <c r="L691" s="201"/>
      <c r="M691" s="201"/>
      <c r="N691" s="201">
        <f t="shared" si="17"/>
        <v>40571.613418687819</v>
      </c>
    </row>
    <row r="692" spans="1:14" ht="15.75" customHeight="1">
      <c r="A692" s="36" t="s">
        <v>4703</v>
      </c>
      <c r="B692" s="22" t="s">
        <v>4451</v>
      </c>
      <c r="C692" s="307"/>
      <c r="D692" s="307"/>
      <c r="E692" s="201">
        <f>общ.калькуляция!H691</f>
        <v>33501.788673955074</v>
      </c>
      <c r="F692" s="201"/>
      <c r="G692" s="201"/>
      <c r="H692" s="201">
        <f>общ.калькуляция!J691</f>
        <v>1673.9864169354894</v>
      </c>
      <c r="I692" s="201"/>
      <c r="J692" s="201"/>
      <c r="K692" s="201">
        <f>общ.калькуляция!M691</f>
        <v>7035.1550181781131</v>
      </c>
      <c r="L692" s="201"/>
      <c r="M692" s="201"/>
      <c r="N692" s="201">
        <f t="shared" si="17"/>
        <v>42210.930109068679</v>
      </c>
    </row>
    <row r="693" spans="1:14" ht="15.75" customHeight="1">
      <c r="A693" s="36" t="s">
        <v>4531</v>
      </c>
      <c r="B693" s="22" t="s">
        <v>4535</v>
      </c>
      <c r="C693" s="307"/>
      <c r="D693" s="307"/>
      <c r="E693" s="201">
        <f>общ.калькуляция!H692</f>
        <v>24051.619890041642</v>
      </c>
      <c r="F693" s="201"/>
      <c r="G693" s="201"/>
      <c r="H693" s="201">
        <f>общ.калькуляция!J692</f>
        <v>2060.2909746898331</v>
      </c>
      <c r="I693" s="201"/>
      <c r="J693" s="201"/>
      <c r="K693" s="201">
        <f>общ.калькуляция!M692</f>
        <v>5222.3821729462952</v>
      </c>
      <c r="L693" s="201"/>
      <c r="M693" s="201"/>
      <c r="N693" s="201">
        <f t="shared" si="17"/>
        <v>31334.293037677769</v>
      </c>
    </row>
    <row r="694" spans="1:14" ht="15.75" customHeight="1">
      <c r="A694" s="36" t="s">
        <v>4704</v>
      </c>
      <c r="B694" s="22" t="s">
        <v>4453</v>
      </c>
      <c r="C694" s="307"/>
      <c r="D694" s="307"/>
      <c r="E694" s="201">
        <f>общ.калькуляция!H693</f>
        <v>26034.475640896922</v>
      </c>
      <c r="F694" s="201"/>
      <c r="G694" s="201"/>
      <c r="H694" s="201">
        <f>общ.калькуляция!J693</f>
        <v>1802.754602853604</v>
      </c>
      <c r="I694" s="201"/>
      <c r="J694" s="201"/>
      <c r="K694" s="201">
        <f>общ.калькуляция!M693</f>
        <v>5567.4460487501055</v>
      </c>
      <c r="L694" s="201"/>
      <c r="M694" s="201"/>
      <c r="N694" s="201">
        <f t="shared" si="17"/>
        <v>33404.676292500633</v>
      </c>
    </row>
    <row r="695" spans="1:14" ht="15.75" customHeight="1">
      <c r="A695" s="36" t="s">
        <v>4705</v>
      </c>
      <c r="B695" s="38" t="s">
        <v>4443</v>
      </c>
      <c r="C695" s="307"/>
      <c r="D695" s="307"/>
      <c r="E695" s="201">
        <f>общ.калькуляция!H694</f>
        <v>19475.487311170611</v>
      </c>
      <c r="F695" s="201"/>
      <c r="G695" s="201"/>
      <c r="H695" s="201">
        <f>общ.калькуляция!J694</f>
        <v>1995.9068817307759</v>
      </c>
      <c r="I695" s="201"/>
      <c r="J695" s="201"/>
      <c r="K695" s="201">
        <f>общ.калькуляция!M694</f>
        <v>4294.2788385802769</v>
      </c>
      <c r="L695" s="201"/>
      <c r="M695" s="201"/>
      <c r="N695" s="201">
        <f t="shared" si="17"/>
        <v>25765.673031481663</v>
      </c>
    </row>
    <row r="696" spans="1:14" ht="15.75" customHeight="1">
      <c r="A696" s="36" t="s">
        <v>4706</v>
      </c>
      <c r="B696" s="38" t="s">
        <v>4455</v>
      </c>
      <c r="C696" s="307"/>
      <c r="D696" s="307"/>
      <c r="E696" s="201">
        <f>общ.калькуляция!H695</f>
        <v>24854.142673955077</v>
      </c>
      <c r="F696" s="201"/>
      <c r="G696" s="201"/>
      <c r="H696" s="201">
        <f>общ.калькуляция!J695</f>
        <v>1673.9864169354894</v>
      </c>
      <c r="I696" s="201"/>
      <c r="J696" s="201"/>
      <c r="K696" s="201">
        <f>общ.калькуляция!M695</f>
        <v>5305.6258181781131</v>
      </c>
      <c r="L696" s="201"/>
      <c r="M696" s="201"/>
      <c r="N696" s="201">
        <f t="shared" si="17"/>
        <v>31833.754909068677</v>
      </c>
    </row>
    <row r="697" spans="1:14" ht="15.75" customHeight="1">
      <c r="A697" s="36" t="s">
        <v>4707</v>
      </c>
      <c r="B697" s="22" t="s">
        <v>4454</v>
      </c>
      <c r="C697" s="307"/>
      <c r="D697" s="307"/>
      <c r="E697" s="201">
        <f>общ.калькуляция!H696</f>
        <v>24523.695413691803</v>
      </c>
      <c r="F697" s="201"/>
      <c r="G697" s="201"/>
      <c r="H697" s="201">
        <f>общ.калькуляция!J696</f>
        <v>1867.1386958126611</v>
      </c>
      <c r="I697" s="201"/>
      <c r="J697" s="201"/>
      <c r="K697" s="201">
        <f>общ.калькуляция!M696</f>
        <v>5278.1668219008934</v>
      </c>
      <c r="L697" s="201"/>
      <c r="M697" s="201"/>
      <c r="N697" s="201">
        <f t="shared" si="17"/>
        <v>31669.000931405357</v>
      </c>
    </row>
    <row r="698" spans="1:14" ht="15.75" customHeight="1">
      <c r="A698" s="36" t="s">
        <v>4708</v>
      </c>
      <c r="B698" s="22" t="s">
        <v>4479</v>
      </c>
      <c r="C698" s="307"/>
      <c r="D698" s="307"/>
      <c r="E698" s="201">
        <f>общ.калькуляция!H697</f>
        <v>17194.6301846274</v>
      </c>
      <c r="F698" s="201"/>
      <c r="G698" s="201"/>
      <c r="H698" s="201">
        <f>общ.калькуляция!J697</f>
        <v>1802.754602853604</v>
      </c>
      <c r="I698" s="201"/>
      <c r="J698" s="201"/>
      <c r="K698" s="201">
        <f>общ.калькуляция!M697</f>
        <v>3799.4769574962011</v>
      </c>
      <c r="L698" s="201"/>
      <c r="M698" s="201"/>
      <c r="N698" s="201">
        <f t="shared" si="17"/>
        <v>22796.861744977206</v>
      </c>
    </row>
    <row r="699" spans="1:14" ht="15.75" customHeight="1">
      <c r="A699" s="36" t="s">
        <v>4709</v>
      </c>
      <c r="B699" s="38" t="s">
        <v>4445</v>
      </c>
      <c r="C699" s="307"/>
      <c r="D699" s="307"/>
      <c r="E699" s="201">
        <f>общ.калькуляция!H698</f>
        <v>24040.043696036002</v>
      </c>
      <c r="F699" s="201"/>
      <c r="G699" s="201"/>
      <c r="H699" s="201">
        <f>общ.калькуляция!J698</f>
        <v>2189.0591606079479</v>
      </c>
      <c r="I699" s="201"/>
      <c r="J699" s="201"/>
      <c r="K699" s="201">
        <f>общ.калькуляция!M698</f>
        <v>5245.8205713287898</v>
      </c>
      <c r="L699" s="201"/>
      <c r="M699" s="201"/>
      <c r="N699" s="201">
        <f t="shared" si="17"/>
        <v>31474.923427972739</v>
      </c>
    </row>
    <row r="700" spans="1:14" ht="15.75" customHeight="1">
      <c r="A700" s="43" t="s">
        <v>4710</v>
      </c>
      <c r="B700" s="41" t="s">
        <v>4537</v>
      </c>
      <c r="C700" s="316"/>
      <c r="D700" s="316"/>
      <c r="E700" s="200"/>
      <c r="F700" s="200"/>
      <c r="G700" s="200"/>
      <c r="H700" s="200"/>
      <c r="I700" s="200"/>
      <c r="J700" s="200"/>
      <c r="K700" s="200"/>
      <c r="L700" s="200"/>
      <c r="M700" s="200"/>
      <c r="N700" s="200"/>
    </row>
    <row r="701" spans="1:14" ht="15.75" customHeight="1">
      <c r="A701" s="36" t="s">
        <v>4711</v>
      </c>
      <c r="B701" s="148" t="s">
        <v>4538</v>
      </c>
      <c r="C701" s="307"/>
      <c r="D701" s="307"/>
      <c r="E701" s="201">
        <f>общ.калькуляция!H700</f>
        <v>1053.46904516213</v>
      </c>
      <c r="F701" s="201"/>
      <c r="G701" s="201"/>
      <c r="H701" s="201">
        <f>общ.калькуляция!J700</f>
        <v>160.96023239764321</v>
      </c>
      <c r="I701" s="201"/>
      <c r="J701" s="201"/>
      <c r="K701" s="201">
        <f>общ.калькуляция!M700</f>
        <v>242.88585551195467</v>
      </c>
      <c r="L701" s="201"/>
      <c r="M701" s="201"/>
      <c r="N701" s="201">
        <f t="shared" si="17"/>
        <v>1457.3151330717278</v>
      </c>
    </row>
    <row r="702" spans="1:14" ht="15.75" customHeight="1">
      <c r="A702" s="36" t="s">
        <v>4712</v>
      </c>
      <c r="B702" s="148" t="s">
        <v>4539</v>
      </c>
      <c r="C702" s="307"/>
      <c r="D702" s="307"/>
      <c r="E702" s="201">
        <f>общ.калькуляция!H701</f>
        <v>2697.8228994682431</v>
      </c>
      <c r="F702" s="201"/>
      <c r="G702" s="201"/>
      <c r="H702" s="201">
        <f>общ.калькуляция!J701</f>
        <v>193.15227887717185</v>
      </c>
      <c r="I702" s="201"/>
      <c r="J702" s="201"/>
      <c r="K702" s="201">
        <f>общ.калькуляция!M701</f>
        <v>578.19503566908304</v>
      </c>
      <c r="L702" s="201"/>
      <c r="M702" s="201"/>
      <c r="N702" s="201">
        <f t="shared" si="17"/>
        <v>3469.170214014498</v>
      </c>
    </row>
    <row r="703" spans="1:14" ht="15.75" customHeight="1">
      <c r="A703" s="36" t="s">
        <v>4713</v>
      </c>
      <c r="B703" s="148" t="s">
        <v>4540</v>
      </c>
      <c r="C703" s="307"/>
      <c r="D703" s="307"/>
      <c r="E703" s="201">
        <f>общ.калькуляция!H702</f>
        <v>33593.796913580241</v>
      </c>
      <c r="F703" s="201"/>
      <c r="G703" s="201"/>
      <c r="H703" s="201">
        <f>общ.калькуляция!J702</f>
        <v>1673.9864169354894</v>
      </c>
      <c r="I703" s="201"/>
      <c r="J703" s="201"/>
      <c r="K703" s="201">
        <f>общ.калькуляция!M702</f>
        <v>7053.5566661031471</v>
      </c>
      <c r="L703" s="201"/>
      <c r="M703" s="201"/>
      <c r="N703" s="201">
        <f t="shared" si="17"/>
        <v>42321.339996618881</v>
      </c>
    </row>
    <row r="704" spans="1:14" ht="15.75" customHeight="1">
      <c r="A704" s="36" t="s">
        <v>4714</v>
      </c>
      <c r="B704" s="148" t="s">
        <v>4541</v>
      </c>
      <c r="C704" s="307"/>
      <c r="D704" s="307"/>
      <c r="E704" s="201">
        <f>общ.калькуляция!H703</f>
        <v>5151.308421277703</v>
      </c>
      <c r="F704" s="201"/>
      <c r="G704" s="201"/>
      <c r="H704" s="201">
        <f>общ.калькуляция!J703</f>
        <v>193.15227887717185</v>
      </c>
      <c r="I704" s="201"/>
      <c r="J704" s="201"/>
      <c r="K704" s="201">
        <f>общ.калькуляция!M703</f>
        <v>1068.892140030975</v>
      </c>
      <c r="L704" s="201"/>
      <c r="M704" s="201"/>
      <c r="N704" s="201">
        <f t="shared" si="17"/>
        <v>6413.3528401858493</v>
      </c>
    </row>
    <row r="705" spans="1:14" ht="15.75" customHeight="1">
      <c r="A705" s="43" t="s">
        <v>4715</v>
      </c>
      <c r="B705" s="37" t="s">
        <v>4543</v>
      </c>
      <c r="C705" s="316"/>
      <c r="D705" s="316"/>
      <c r="E705" s="200"/>
      <c r="F705" s="200"/>
      <c r="G705" s="200"/>
      <c r="H705" s="200"/>
      <c r="I705" s="200"/>
      <c r="J705" s="200"/>
      <c r="K705" s="200"/>
      <c r="L705" s="200"/>
      <c r="M705" s="200"/>
      <c r="N705" s="200"/>
    </row>
    <row r="706" spans="1:14" ht="15.75" customHeight="1">
      <c r="A706" s="36" t="s">
        <v>4716</v>
      </c>
      <c r="B706" s="38" t="s">
        <v>4460</v>
      </c>
      <c r="C706" s="307"/>
      <c r="D706" s="307"/>
      <c r="E706" s="201">
        <f>общ.калькуляция!H705</f>
        <v>16502.625574698795</v>
      </c>
      <c r="F706" s="201"/>
      <c r="G706" s="201"/>
      <c r="H706" s="201">
        <f>общ.калькуляция!J705</f>
        <v>1802.754602853604</v>
      </c>
      <c r="I706" s="201"/>
      <c r="J706" s="201"/>
      <c r="K706" s="201">
        <f>общ.калькуляция!M705</f>
        <v>3661.0760355104803</v>
      </c>
      <c r="L706" s="201"/>
      <c r="M706" s="201"/>
      <c r="N706" s="201">
        <f t="shared" si="17"/>
        <v>21966.45621306288</v>
      </c>
    </row>
    <row r="707" spans="1:14" ht="15.75" customHeight="1">
      <c r="A707" s="36" t="s">
        <v>4717</v>
      </c>
      <c r="B707" s="38" t="s">
        <v>4443</v>
      </c>
      <c r="C707" s="307"/>
      <c r="D707" s="307"/>
      <c r="E707" s="201">
        <f>общ.калькуляция!H706</f>
        <v>14880.922808307303</v>
      </c>
      <c r="F707" s="201"/>
      <c r="G707" s="201"/>
      <c r="H707" s="201">
        <f>общ.калькуляция!J706</f>
        <v>1673.9864169354894</v>
      </c>
      <c r="I707" s="201"/>
      <c r="J707" s="201"/>
      <c r="K707" s="201">
        <f>общ.калькуляция!M706</f>
        <v>3310.9818450485582</v>
      </c>
      <c r="L707" s="201"/>
      <c r="M707" s="201"/>
      <c r="N707" s="201">
        <f t="shared" si="17"/>
        <v>19865.891070291349</v>
      </c>
    </row>
    <row r="708" spans="1:14" ht="15.75" customHeight="1">
      <c r="A708" s="36" t="s">
        <v>4718</v>
      </c>
      <c r="B708" s="38" t="s">
        <v>4547</v>
      </c>
      <c r="C708" s="307"/>
      <c r="D708" s="307"/>
      <c r="E708" s="201">
        <f>общ.калькуляция!H707</f>
        <v>16225.555650044624</v>
      </c>
      <c r="F708" s="201"/>
      <c r="G708" s="201"/>
      <c r="H708" s="201">
        <f>общ.калькуляция!J707</f>
        <v>1673.9864169354894</v>
      </c>
      <c r="I708" s="201"/>
      <c r="J708" s="201"/>
      <c r="K708" s="201">
        <f>общ.калькуляция!M707</f>
        <v>3579.9084133960228</v>
      </c>
      <c r="L708" s="201"/>
      <c r="M708" s="201"/>
      <c r="N708" s="201">
        <f t="shared" si="17"/>
        <v>21479.450480376137</v>
      </c>
    </row>
    <row r="709" spans="1:14" ht="15.75" customHeight="1">
      <c r="A709" s="36" t="s">
        <v>4719</v>
      </c>
      <c r="B709" s="38" t="s">
        <v>4447</v>
      </c>
      <c r="C709" s="307"/>
      <c r="D709" s="307"/>
      <c r="E709" s="201">
        <f>общ.калькуляция!H708</f>
        <v>16846.043594972482</v>
      </c>
      <c r="F709" s="201"/>
      <c r="G709" s="201"/>
      <c r="H709" s="201">
        <f>общ.калькуляция!J708</f>
        <v>1673.9864169354894</v>
      </c>
      <c r="I709" s="201"/>
      <c r="J709" s="201"/>
      <c r="K709" s="201">
        <f>общ.калькуляция!M708</f>
        <v>3704.006002381594</v>
      </c>
      <c r="L709" s="201"/>
      <c r="M709" s="201"/>
      <c r="N709" s="201">
        <f t="shared" si="17"/>
        <v>22224.036014289562</v>
      </c>
    </row>
    <row r="710" spans="1:14" ht="15.75" customHeight="1">
      <c r="A710" s="43" t="s">
        <v>4532</v>
      </c>
      <c r="B710" s="37" t="s">
        <v>4549</v>
      </c>
      <c r="C710" s="316"/>
      <c r="D710" s="316"/>
      <c r="E710" s="200"/>
      <c r="F710" s="200"/>
      <c r="G710" s="200"/>
      <c r="H710" s="200"/>
      <c r="I710" s="200"/>
      <c r="J710" s="200"/>
      <c r="K710" s="200"/>
      <c r="L710" s="200"/>
      <c r="M710" s="200"/>
      <c r="N710" s="200"/>
    </row>
    <row r="711" spans="1:14" ht="15.75" customHeight="1">
      <c r="A711" s="36" t="s">
        <v>4720</v>
      </c>
      <c r="B711" s="38" t="s">
        <v>4477</v>
      </c>
      <c r="C711" s="307"/>
      <c r="D711" s="307"/>
      <c r="E711" s="201">
        <f>общ.калькуляция!H710</f>
        <v>17143.451100178492</v>
      </c>
      <c r="F711" s="201"/>
      <c r="G711" s="201"/>
      <c r="H711" s="201">
        <f>общ.калькуляция!J710</f>
        <v>1802.754602853604</v>
      </c>
      <c r="I711" s="201"/>
      <c r="J711" s="201"/>
      <c r="K711" s="201">
        <f>общ.калькуляция!M710</f>
        <v>3789.2411406064198</v>
      </c>
      <c r="L711" s="201"/>
      <c r="M711" s="201"/>
      <c r="N711" s="201">
        <f t="shared" si="17"/>
        <v>22735.446843638518</v>
      </c>
    </row>
    <row r="712" spans="1:14" ht="15.75" customHeight="1">
      <c r="A712" s="36" t="s">
        <v>4534</v>
      </c>
      <c r="B712" s="38" t="s">
        <v>4445</v>
      </c>
      <c r="C712" s="307"/>
      <c r="D712" s="307"/>
      <c r="E712" s="201">
        <f>общ.калькуляция!H711</f>
        <v>20871.607325152465</v>
      </c>
      <c r="F712" s="201"/>
      <c r="G712" s="201"/>
      <c r="H712" s="201">
        <f>общ.калькуляция!J711</f>
        <v>2189.0591606079479</v>
      </c>
      <c r="I712" s="201"/>
      <c r="J712" s="201"/>
      <c r="K712" s="201">
        <f>общ.калькуляция!M711</f>
        <v>4612.1332971520824</v>
      </c>
      <c r="L712" s="201"/>
      <c r="M712" s="201"/>
      <c r="N712" s="201">
        <f t="shared" si="17"/>
        <v>27672.799782912494</v>
      </c>
    </row>
    <row r="713" spans="1:14" ht="15.75" customHeight="1">
      <c r="A713" s="43" t="s">
        <v>4536</v>
      </c>
      <c r="B713" s="37" t="s">
        <v>4552</v>
      </c>
      <c r="C713" s="316"/>
      <c r="D713" s="316"/>
      <c r="E713" s="200"/>
      <c r="F713" s="200"/>
      <c r="G713" s="200"/>
      <c r="H713" s="200"/>
      <c r="I713" s="200"/>
      <c r="J713" s="200"/>
      <c r="K713" s="200"/>
      <c r="L713" s="200"/>
      <c r="M713" s="200"/>
      <c r="N713" s="200"/>
    </row>
    <row r="714" spans="1:14" ht="15.75" customHeight="1">
      <c r="A714" s="36" t="s">
        <v>4721</v>
      </c>
      <c r="B714" s="38" t="s">
        <v>4554</v>
      </c>
      <c r="C714" s="307"/>
      <c r="D714" s="307"/>
      <c r="E714" s="201">
        <f>общ.калькуляция!H713</f>
        <v>15151.407634612524</v>
      </c>
      <c r="F714" s="201"/>
      <c r="G714" s="201"/>
      <c r="H714" s="201">
        <f>общ.калькуляция!J713</f>
        <v>1995.9068817307759</v>
      </c>
      <c r="I714" s="201"/>
      <c r="J714" s="201"/>
      <c r="K714" s="201">
        <f>общ.калькуляция!M713</f>
        <v>3429.4629032686603</v>
      </c>
      <c r="L714" s="201"/>
      <c r="M714" s="201"/>
      <c r="N714" s="201">
        <f t="shared" si="17"/>
        <v>20576.777419611961</v>
      </c>
    </row>
    <row r="715" spans="1:14" ht="15.75" customHeight="1">
      <c r="A715" s="43" t="s">
        <v>4722</v>
      </c>
      <c r="B715" s="37" t="s">
        <v>4555</v>
      </c>
      <c r="C715" s="316"/>
      <c r="D715" s="316"/>
      <c r="E715" s="200"/>
      <c r="F715" s="200"/>
      <c r="G715" s="200"/>
      <c r="H715" s="200"/>
      <c r="I715" s="200"/>
      <c r="J715" s="200"/>
      <c r="K715" s="200"/>
      <c r="L715" s="200"/>
      <c r="M715" s="200"/>
      <c r="N715" s="200"/>
    </row>
    <row r="716" spans="1:14" ht="15.75" customHeight="1">
      <c r="A716" s="36" t="s">
        <v>4723</v>
      </c>
      <c r="B716" s="38" t="s">
        <v>4477</v>
      </c>
      <c r="C716" s="307"/>
      <c r="D716" s="307"/>
      <c r="E716" s="201">
        <f>общ.калькуляция!H715</f>
        <v>15159.460272237096</v>
      </c>
      <c r="F716" s="201"/>
      <c r="G716" s="201"/>
      <c r="H716" s="201">
        <f>общ.калькуляция!J715</f>
        <v>2189.0591606079479</v>
      </c>
      <c r="I716" s="201"/>
      <c r="J716" s="201"/>
      <c r="K716" s="201">
        <f>общ.калькуляция!M715</f>
        <v>3469.7038865690092</v>
      </c>
      <c r="L716" s="201"/>
      <c r="M716" s="201"/>
      <c r="N716" s="201">
        <f t="shared" si="17"/>
        <v>20818.223319414054</v>
      </c>
    </row>
    <row r="717" spans="1:14" ht="15.75" customHeight="1">
      <c r="A717" s="43" t="s">
        <v>4542</v>
      </c>
      <c r="B717" s="37" t="s">
        <v>4556</v>
      </c>
      <c r="C717" s="316"/>
      <c r="D717" s="316"/>
      <c r="E717" s="200"/>
      <c r="F717" s="200"/>
      <c r="G717" s="200"/>
      <c r="H717" s="200"/>
      <c r="I717" s="200"/>
      <c r="J717" s="200"/>
      <c r="K717" s="200"/>
      <c r="L717" s="200"/>
      <c r="M717" s="200"/>
      <c r="N717" s="200"/>
    </row>
    <row r="718" spans="1:14" ht="15.75" customHeight="1">
      <c r="A718" s="36" t="s">
        <v>4544</v>
      </c>
      <c r="B718" s="38" t="s">
        <v>4443</v>
      </c>
      <c r="C718" s="307"/>
      <c r="D718" s="307"/>
      <c r="E718" s="201">
        <f>общ.калькуляция!H717</f>
        <v>17462.543358099065</v>
      </c>
      <c r="F718" s="201"/>
      <c r="G718" s="201"/>
      <c r="H718" s="201">
        <f>общ.калькуляция!J717</f>
        <v>2189.0591606079479</v>
      </c>
      <c r="I718" s="201"/>
      <c r="J718" s="201"/>
      <c r="K718" s="201">
        <f>общ.калькуляция!M717</f>
        <v>3930.3205037414027</v>
      </c>
      <c r="L718" s="201"/>
      <c r="M718" s="201"/>
      <c r="N718" s="201">
        <f t="shared" si="17"/>
        <v>23581.923022448413</v>
      </c>
    </row>
    <row r="719" spans="1:14" ht="15.75" customHeight="1">
      <c r="A719" s="36" t="s">
        <v>4545</v>
      </c>
      <c r="B719" s="38" t="s">
        <v>4447</v>
      </c>
      <c r="C719" s="307"/>
      <c r="D719" s="307"/>
      <c r="E719" s="201">
        <f>общ.калькуляция!H718</f>
        <v>17755.487805146513</v>
      </c>
      <c r="F719" s="201"/>
      <c r="G719" s="201"/>
      <c r="H719" s="201">
        <f>общ.калькуляция!J718</f>
        <v>1673.9864169354894</v>
      </c>
      <c r="I719" s="201"/>
      <c r="J719" s="201"/>
      <c r="K719" s="201">
        <f>общ.калькуляция!M718</f>
        <v>3885.8948444164002</v>
      </c>
      <c r="L719" s="201"/>
      <c r="M719" s="201"/>
      <c r="N719" s="201">
        <f t="shared" si="17"/>
        <v>23315.369066498402</v>
      </c>
    </row>
    <row r="720" spans="1:14" ht="15.75" customHeight="1">
      <c r="A720" s="36" t="s">
        <v>4546</v>
      </c>
      <c r="B720" s="38" t="s">
        <v>4449</v>
      </c>
      <c r="C720" s="307"/>
      <c r="D720" s="307"/>
      <c r="E720" s="201">
        <f>общ.калькуляция!H719</f>
        <v>18448.904386285882</v>
      </c>
      <c r="F720" s="201"/>
      <c r="G720" s="201"/>
      <c r="H720" s="201">
        <f>общ.калькуляция!J719</f>
        <v>1673.9864169354894</v>
      </c>
      <c r="I720" s="201"/>
      <c r="J720" s="201"/>
      <c r="K720" s="201">
        <f>общ.калькуляция!M719</f>
        <v>4024.5781606442742</v>
      </c>
      <c r="L720" s="201"/>
      <c r="M720" s="201"/>
      <c r="N720" s="201">
        <f t="shared" si="17"/>
        <v>24147.468963865642</v>
      </c>
    </row>
    <row r="721" spans="1:14" ht="15.75" customHeight="1">
      <c r="A721" s="36" t="s">
        <v>4724</v>
      </c>
      <c r="B721" s="38" t="s">
        <v>4445</v>
      </c>
      <c r="C721" s="307"/>
      <c r="D721" s="307"/>
      <c r="E721" s="201">
        <f>общ.калькуляция!H720</f>
        <v>21182.108026141606</v>
      </c>
      <c r="F721" s="201"/>
      <c r="G721" s="201"/>
      <c r="H721" s="201">
        <f>общ.калькуляция!J720</f>
        <v>2189.0591606079479</v>
      </c>
      <c r="I721" s="201"/>
      <c r="J721" s="201"/>
      <c r="K721" s="201">
        <f>общ.калькуляция!M720</f>
        <v>4674.2334373499107</v>
      </c>
      <c r="L721" s="201"/>
      <c r="M721" s="201"/>
      <c r="N721" s="201">
        <f t="shared" si="17"/>
        <v>28045.400624099464</v>
      </c>
    </row>
    <row r="722" spans="1:14" ht="15.75" customHeight="1">
      <c r="A722" s="36" t="s">
        <v>4725</v>
      </c>
      <c r="B722" s="38" t="s">
        <v>4479</v>
      </c>
      <c r="C722" s="307"/>
      <c r="D722" s="307"/>
      <c r="E722" s="201">
        <f>общ.калькуляция!H721</f>
        <v>16527.400636806484</v>
      </c>
      <c r="F722" s="201"/>
      <c r="G722" s="201"/>
      <c r="H722" s="201">
        <f>общ.калькуляция!J721</f>
        <v>1995.9068817307759</v>
      </c>
      <c r="I722" s="201"/>
      <c r="J722" s="201"/>
      <c r="K722" s="201">
        <f>общ.калькуляция!M721</f>
        <v>3704.6615037074516</v>
      </c>
      <c r="L722" s="201"/>
      <c r="M722" s="201"/>
      <c r="N722" s="201">
        <f t="shared" si="17"/>
        <v>22227.96902224471</v>
      </c>
    </row>
    <row r="723" spans="1:14" ht="15.75" customHeight="1">
      <c r="A723" s="43" t="s">
        <v>4726</v>
      </c>
      <c r="B723" s="37" t="s">
        <v>4557</v>
      </c>
      <c r="C723" s="316"/>
      <c r="D723" s="316"/>
      <c r="E723" s="200"/>
      <c r="F723" s="200"/>
      <c r="G723" s="200"/>
      <c r="H723" s="200"/>
      <c r="I723" s="200"/>
      <c r="J723" s="200"/>
      <c r="K723" s="200"/>
      <c r="L723" s="200"/>
      <c r="M723" s="200"/>
      <c r="N723" s="200"/>
    </row>
    <row r="724" spans="1:14" ht="15.75" customHeight="1">
      <c r="A724" s="36" t="s">
        <v>4727</v>
      </c>
      <c r="B724" s="38" t="s">
        <v>4443</v>
      </c>
      <c r="C724" s="307"/>
      <c r="D724" s="307"/>
      <c r="E724" s="201">
        <f>общ.калькуляция!H723</f>
        <v>18240.208762754726</v>
      </c>
      <c r="F724" s="201"/>
      <c r="G724" s="201"/>
      <c r="H724" s="201">
        <f>общ.калькуляция!J723</f>
        <v>2189.0591606079479</v>
      </c>
      <c r="I724" s="201"/>
      <c r="J724" s="201"/>
      <c r="K724" s="201">
        <f>общ.калькуляция!M723</f>
        <v>4085.8535846725349</v>
      </c>
      <c r="L724" s="201"/>
      <c r="M724" s="201"/>
      <c r="N724" s="201">
        <f t="shared" si="17"/>
        <v>24515.121508035209</v>
      </c>
    </row>
    <row r="725" spans="1:14" ht="15.75" customHeight="1">
      <c r="A725" s="43" t="s">
        <v>4548</v>
      </c>
      <c r="B725" s="481" t="s">
        <v>4558</v>
      </c>
      <c r="C725" s="316"/>
      <c r="D725" s="316"/>
      <c r="E725" s="200"/>
      <c r="F725" s="200"/>
      <c r="G725" s="200"/>
      <c r="H725" s="200"/>
      <c r="I725" s="200"/>
      <c r="J725" s="200"/>
      <c r="K725" s="200"/>
      <c r="L725" s="200"/>
      <c r="M725" s="200"/>
      <c r="N725" s="200"/>
    </row>
    <row r="726" spans="1:14" ht="15.75" customHeight="1">
      <c r="A726" s="36" t="s">
        <v>4550</v>
      </c>
      <c r="B726" s="38" t="s">
        <v>4443</v>
      </c>
      <c r="C726" s="307"/>
      <c r="D726" s="307"/>
      <c r="E726" s="201">
        <f>общ.калькуляция!H725</f>
        <v>15656.02717298825</v>
      </c>
      <c r="F726" s="201"/>
      <c r="G726" s="201"/>
      <c r="H726" s="201">
        <f>общ.калькуляция!J725</f>
        <v>1802.754602853604</v>
      </c>
      <c r="I726" s="201"/>
      <c r="J726" s="201"/>
      <c r="K726" s="201">
        <f>общ.калькуляция!M725</f>
        <v>3491.7563551683706</v>
      </c>
      <c r="L726" s="201"/>
      <c r="M726" s="201"/>
      <c r="N726" s="201">
        <f t="shared" si="17"/>
        <v>20950.538131010224</v>
      </c>
    </row>
    <row r="727" spans="1:14" ht="15" customHeight="1">
      <c r="A727" s="43" t="s">
        <v>4551</v>
      </c>
      <c r="B727" s="41" t="s">
        <v>2271</v>
      </c>
      <c r="C727" s="316"/>
      <c r="D727" s="316"/>
      <c r="E727" s="200"/>
      <c r="F727" s="200"/>
      <c r="G727" s="200"/>
      <c r="H727" s="200"/>
      <c r="I727" s="200"/>
      <c r="J727" s="200"/>
      <c r="K727" s="200"/>
      <c r="L727" s="200"/>
      <c r="M727" s="200"/>
      <c r="N727" s="200"/>
    </row>
    <row r="728" spans="1:14" ht="15" customHeight="1">
      <c r="A728" s="36" t="s">
        <v>4553</v>
      </c>
      <c r="B728" s="38" t="s">
        <v>1037</v>
      </c>
      <c r="C728" s="307"/>
      <c r="D728" s="307"/>
      <c r="E728" s="201">
        <f>общ.калькуляция!H727</f>
        <v>473.03883589915216</v>
      </c>
      <c r="F728" s="201"/>
      <c r="G728" s="201"/>
      <c r="H728" s="201">
        <f>общ.калькуляция!J727</f>
        <v>75.114775118900155</v>
      </c>
      <c r="I728" s="201"/>
      <c r="J728" s="201"/>
      <c r="K728" s="201">
        <f>общ.калькуляция!M727</f>
        <v>109.63072220361046</v>
      </c>
      <c r="L728" s="201"/>
      <c r="M728" s="201"/>
      <c r="N728" s="201">
        <f t="shared" ref="N728:N770" si="18">E728+H728+K728</f>
        <v>657.78433322166279</v>
      </c>
    </row>
    <row r="729" spans="1:14" ht="15" customHeight="1">
      <c r="A729" s="36" t="s">
        <v>4728</v>
      </c>
      <c r="B729" s="38" t="s">
        <v>2272</v>
      </c>
      <c r="C729" s="307"/>
      <c r="D729" s="307"/>
      <c r="E729" s="201">
        <f>общ.калькуляция!H728</f>
        <v>800.1200626580395</v>
      </c>
      <c r="F729" s="201"/>
      <c r="G729" s="201"/>
      <c r="H729" s="201">
        <f>общ.калькуляция!J728</f>
        <v>159.61889712766285</v>
      </c>
      <c r="I729" s="201"/>
      <c r="J729" s="201"/>
      <c r="K729" s="201">
        <f>общ.калькуляция!M728</f>
        <v>191.94779195714048</v>
      </c>
      <c r="L729" s="201"/>
      <c r="M729" s="201"/>
      <c r="N729" s="201">
        <f t="shared" si="18"/>
        <v>1151.6867517428429</v>
      </c>
    </row>
    <row r="730" spans="1:14" ht="15" customHeight="1">
      <c r="A730" s="36" t="s">
        <v>4729</v>
      </c>
      <c r="B730" s="38" t="s">
        <v>2273</v>
      </c>
      <c r="C730" s="307"/>
      <c r="D730" s="307"/>
      <c r="E730" s="201">
        <f>общ.калькуляция!H729</f>
        <v>1812.7143695894688</v>
      </c>
      <c r="F730" s="201"/>
      <c r="G730" s="201"/>
      <c r="H730" s="201">
        <f>общ.калькуляция!J729</f>
        <v>284.36307723583627</v>
      </c>
      <c r="I730" s="201"/>
      <c r="J730" s="201"/>
      <c r="K730" s="201">
        <f>общ.калькуляция!M729</f>
        <v>419.41548936506098</v>
      </c>
      <c r="L730" s="201"/>
      <c r="M730" s="201"/>
      <c r="N730" s="201">
        <f t="shared" si="18"/>
        <v>2516.492936190366</v>
      </c>
    </row>
    <row r="731" spans="1:14" ht="15" customHeight="1">
      <c r="A731" s="36" t="s">
        <v>4730</v>
      </c>
      <c r="B731" s="38" t="s">
        <v>2274</v>
      </c>
      <c r="C731" s="307"/>
      <c r="D731" s="307"/>
      <c r="E731" s="201">
        <f>общ.калькуляция!H730</f>
        <v>1725.2581706455451</v>
      </c>
      <c r="F731" s="201"/>
      <c r="G731" s="201"/>
      <c r="H731" s="201">
        <f>общ.калькуляция!J730</f>
        <v>347.40583492491328</v>
      </c>
      <c r="I731" s="201"/>
      <c r="J731" s="201"/>
      <c r="K731" s="201">
        <f>общ.калькуляция!M730</f>
        <v>414.53280111409168</v>
      </c>
      <c r="L731" s="201"/>
      <c r="M731" s="201"/>
      <c r="N731" s="201">
        <f t="shared" si="18"/>
        <v>2487.1968066845502</v>
      </c>
    </row>
    <row r="732" spans="1:14" ht="15" customHeight="1">
      <c r="A732" s="36" t="s">
        <v>4731</v>
      </c>
      <c r="B732" s="38" t="s">
        <v>2275</v>
      </c>
      <c r="C732" s="307"/>
      <c r="D732" s="307"/>
      <c r="E732" s="201">
        <f>общ.калькуляция!H731</f>
        <v>2411.1581706455449</v>
      </c>
      <c r="F732" s="201"/>
      <c r="G732" s="201"/>
      <c r="H732" s="201">
        <f>общ.калькуляция!J731</f>
        <v>347.40583492491328</v>
      </c>
      <c r="I732" s="201"/>
      <c r="J732" s="201"/>
      <c r="K732" s="201">
        <f>общ.калькуляция!M731</f>
        <v>551.71280111409158</v>
      </c>
      <c r="L732" s="201"/>
      <c r="M732" s="201"/>
      <c r="N732" s="201">
        <f t="shared" si="18"/>
        <v>3310.2768066845497</v>
      </c>
    </row>
    <row r="733" spans="1:14" ht="15" customHeight="1">
      <c r="A733" s="36" t="s">
        <v>4732</v>
      </c>
      <c r="B733" s="38" t="s">
        <v>2276</v>
      </c>
      <c r="C733" s="307"/>
      <c r="D733" s="307"/>
      <c r="E733" s="201">
        <f>общ.калькуляция!H732</f>
        <v>1740.5573674326938</v>
      </c>
      <c r="F733" s="201"/>
      <c r="G733" s="201"/>
      <c r="H733" s="201">
        <f>общ.калькуляция!J732</f>
        <v>357.06344886877184</v>
      </c>
      <c r="I733" s="201"/>
      <c r="J733" s="201"/>
      <c r="K733" s="201">
        <f>общ.калькуляция!M732</f>
        <v>419.52416326029316</v>
      </c>
      <c r="L733" s="201"/>
      <c r="M733" s="201"/>
      <c r="N733" s="201">
        <f t="shared" si="18"/>
        <v>2517.1449795617591</v>
      </c>
    </row>
    <row r="734" spans="1:14" ht="15" customHeight="1">
      <c r="A734" s="36" t="s">
        <v>4733</v>
      </c>
      <c r="B734" s="38" t="s">
        <v>2277</v>
      </c>
      <c r="C734" s="307"/>
      <c r="D734" s="307"/>
      <c r="E734" s="201">
        <f>общ.калькуляция!H733</f>
        <v>7500.6774522162732</v>
      </c>
      <c r="F734" s="201"/>
      <c r="G734" s="201"/>
      <c r="H734" s="201">
        <f>общ.калькуляция!J733</f>
        <v>169.00824401752539</v>
      </c>
      <c r="I734" s="201"/>
      <c r="J734" s="201"/>
      <c r="K734" s="201">
        <f>общ.калькуляция!M733</f>
        <v>1533.9371392467599</v>
      </c>
      <c r="L734" s="201"/>
      <c r="M734" s="201"/>
      <c r="N734" s="201">
        <f t="shared" si="18"/>
        <v>9203.6228354805589</v>
      </c>
    </row>
    <row r="735" spans="1:14" ht="15" customHeight="1">
      <c r="A735" s="36" t="s">
        <v>4734</v>
      </c>
      <c r="B735" s="38" t="s">
        <v>2278</v>
      </c>
      <c r="C735" s="307"/>
      <c r="D735" s="307"/>
      <c r="E735" s="201">
        <f>общ.калькуляция!H734</f>
        <v>7570.5383535995834</v>
      </c>
      <c r="F735" s="201"/>
      <c r="G735" s="201"/>
      <c r="H735" s="201">
        <f>общ.калькуляция!J734</f>
        <v>131.45085645807529</v>
      </c>
      <c r="I735" s="201"/>
      <c r="J735" s="201"/>
      <c r="K735" s="201">
        <f>общ.калькуляция!M734</f>
        <v>1540.3978420115318</v>
      </c>
      <c r="L735" s="201"/>
      <c r="M735" s="201"/>
      <c r="N735" s="201">
        <f t="shared" si="18"/>
        <v>9242.3870520691908</v>
      </c>
    </row>
    <row r="736" spans="1:14" ht="15" customHeight="1">
      <c r="A736" s="36" t="s">
        <v>4735</v>
      </c>
      <c r="B736" s="38" t="s">
        <v>2279</v>
      </c>
      <c r="C736" s="307"/>
      <c r="D736" s="307"/>
      <c r="E736" s="201">
        <f>общ.калькуляция!H735</f>
        <v>7512.1081706455461</v>
      </c>
      <c r="F736" s="201"/>
      <c r="G736" s="201"/>
      <c r="H736" s="201">
        <f>общ.калькуляция!J735</f>
        <v>347.40583492491328</v>
      </c>
      <c r="I736" s="201"/>
      <c r="J736" s="201"/>
      <c r="K736" s="201">
        <f>общ.калькуляция!M735</f>
        <v>1571.902801114092</v>
      </c>
      <c r="L736" s="201"/>
      <c r="M736" s="201"/>
      <c r="N736" s="201">
        <f t="shared" si="18"/>
        <v>9431.4168066845523</v>
      </c>
    </row>
    <row r="737" spans="1:14" ht="15" customHeight="1">
      <c r="A737" s="36" t="s">
        <v>4736</v>
      </c>
      <c r="B737" s="38" t="s">
        <v>2280</v>
      </c>
      <c r="C737" s="307"/>
      <c r="D737" s="307"/>
      <c r="E737" s="201">
        <f>общ.калькуляция!H736</f>
        <v>7078.2181706455458</v>
      </c>
      <c r="F737" s="201"/>
      <c r="G737" s="201"/>
      <c r="H737" s="201">
        <f>общ.калькуляция!J736</f>
        <v>347.40583492491328</v>
      </c>
      <c r="I737" s="201"/>
      <c r="J737" s="201"/>
      <c r="K737" s="201">
        <f>общ.калькуляция!M736</f>
        <v>1485.124801114092</v>
      </c>
      <c r="L737" s="201"/>
      <c r="M737" s="201"/>
      <c r="N737" s="201">
        <f t="shared" si="18"/>
        <v>8910.7488066845508</v>
      </c>
    </row>
    <row r="738" spans="1:14" ht="15" customHeight="1">
      <c r="A738" s="36" t="s">
        <v>4737</v>
      </c>
      <c r="B738" s="38" t="s">
        <v>2281</v>
      </c>
      <c r="C738" s="307"/>
      <c r="D738" s="307"/>
      <c r="E738" s="201">
        <f>общ.калькуляция!H737</f>
        <v>6910.3600760449199</v>
      </c>
      <c r="F738" s="201"/>
      <c r="G738" s="201"/>
      <c r="H738" s="201">
        <f>общ.калькуляция!J737</f>
        <v>297.77642993563995</v>
      </c>
      <c r="I738" s="201"/>
      <c r="J738" s="201"/>
      <c r="K738" s="201">
        <f>общ.калькуляция!M737</f>
        <v>1441.6273011961121</v>
      </c>
      <c r="L738" s="201"/>
      <c r="M738" s="201"/>
      <c r="N738" s="201">
        <f t="shared" si="18"/>
        <v>8649.7638071766705</v>
      </c>
    </row>
    <row r="739" spans="1:14" ht="15" customHeight="1">
      <c r="A739" s="36" t="s">
        <v>4738</v>
      </c>
      <c r="B739" s="38" t="s">
        <v>2282</v>
      </c>
      <c r="C739" s="307"/>
      <c r="D739" s="307"/>
      <c r="E739" s="201">
        <f>общ.калькуляция!H738</f>
        <v>5503.971981444296</v>
      </c>
      <c r="F739" s="201"/>
      <c r="G739" s="201"/>
      <c r="H739" s="201">
        <f>общ.калькуляция!J738</f>
        <v>248.1470249463666</v>
      </c>
      <c r="I739" s="201"/>
      <c r="J739" s="201"/>
      <c r="K739" s="201">
        <f>общ.калькуляция!M738</f>
        <v>1150.4238012781325</v>
      </c>
      <c r="L739" s="201"/>
      <c r="M739" s="201"/>
      <c r="N739" s="201">
        <f t="shared" si="18"/>
        <v>6902.5428076687949</v>
      </c>
    </row>
    <row r="740" spans="1:14" ht="15" customHeight="1">
      <c r="A740" s="36" t="s">
        <v>4739</v>
      </c>
      <c r="B740" s="38" t="s">
        <v>2283</v>
      </c>
      <c r="C740" s="307"/>
      <c r="D740" s="307"/>
      <c r="E740" s="201">
        <f>общ.калькуляция!H739</f>
        <v>6509.721981444296</v>
      </c>
      <c r="F740" s="201"/>
      <c r="G740" s="201"/>
      <c r="H740" s="201">
        <f>общ.калькуляция!J739</f>
        <v>248.1470249463666</v>
      </c>
      <c r="I740" s="201"/>
      <c r="J740" s="201"/>
      <c r="K740" s="201">
        <f>общ.калькуляция!M739</f>
        <v>1351.5738012781326</v>
      </c>
      <c r="L740" s="201"/>
      <c r="M740" s="201"/>
      <c r="N740" s="201">
        <f t="shared" si="18"/>
        <v>8109.4428076687946</v>
      </c>
    </row>
    <row r="741" spans="1:14" ht="15" customHeight="1">
      <c r="A741" s="36" t="s">
        <v>4740</v>
      </c>
      <c r="B741" s="38" t="s">
        <v>2284</v>
      </c>
      <c r="C741" s="307"/>
      <c r="D741" s="307"/>
      <c r="E741" s="201">
        <f>общ.калькуляция!H740</f>
        <v>6509.721981444296</v>
      </c>
      <c r="F741" s="201"/>
      <c r="G741" s="201"/>
      <c r="H741" s="201">
        <f>общ.калькуляция!J740</f>
        <v>248.1470249463666</v>
      </c>
      <c r="I741" s="201"/>
      <c r="J741" s="201"/>
      <c r="K741" s="201">
        <f>общ.калькуляция!M740</f>
        <v>1351.5738012781326</v>
      </c>
      <c r="L741" s="201"/>
      <c r="M741" s="201"/>
      <c r="N741" s="201">
        <f t="shared" si="18"/>
        <v>8109.4428076687946</v>
      </c>
    </row>
    <row r="742" spans="1:14" ht="15" customHeight="1">
      <c r="A742" s="36" t="s">
        <v>4741</v>
      </c>
      <c r="B742" s="38" t="s">
        <v>2285</v>
      </c>
      <c r="C742" s="307"/>
      <c r="D742" s="307"/>
      <c r="E742" s="201">
        <f>общ.калькуляция!H741</f>
        <v>6509.721981444296</v>
      </c>
      <c r="F742" s="201"/>
      <c r="G742" s="201"/>
      <c r="H742" s="201">
        <f>общ.калькуляция!J741</f>
        <v>248.1470249463666</v>
      </c>
      <c r="I742" s="201"/>
      <c r="J742" s="201"/>
      <c r="K742" s="201">
        <f>общ.калькуляция!M741</f>
        <v>1351.5738012781326</v>
      </c>
      <c r="L742" s="201"/>
      <c r="M742" s="201"/>
      <c r="N742" s="201">
        <f t="shared" si="18"/>
        <v>8109.4428076687946</v>
      </c>
    </row>
    <row r="743" spans="1:14" ht="15" customHeight="1">
      <c r="A743" s="36" t="s">
        <v>4742</v>
      </c>
      <c r="B743" s="38" t="s">
        <v>2286</v>
      </c>
      <c r="C743" s="307"/>
      <c r="D743" s="307"/>
      <c r="E743" s="201">
        <f>общ.калькуляция!H742</f>
        <v>6509.721981444296</v>
      </c>
      <c r="F743" s="201"/>
      <c r="G743" s="201"/>
      <c r="H743" s="201">
        <f>общ.калькуляция!J742</f>
        <v>248.1470249463666</v>
      </c>
      <c r="I743" s="201"/>
      <c r="J743" s="201"/>
      <c r="K743" s="201">
        <f>общ.калькуляция!M742</f>
        <v>1351.5738012781326</v>
      </c>
      <c r="L743" s="201"/>
      <c r="M743" s="201"/>
      <c r="N743" s="201">
        <f t="shared" si="18"/>
        <v>8109.4428076687946</v>
      </c>
    </row>
    <row r="744" spans="1:14" ht="15" customHeight="1">
      <c r="A744" s="36" t="s">
        <v>4743</v>
      </c>
      <c r="B744" s="38" t="s">
        <v>2287</v>
      </c>
      <c r="C744" s="307"/>
      <c r="D744" s="307"/>
      <c r="E744" s="201">
        <f>общ.калькуляция!H743</f>
        <v>6509.721981444296</v>
      </c>
      <c r="F744" s="201"/>
      <c r="G744" s="201"/>
      <c r="H744" s="201">
        <f>общ.калькуляция!J743</f>
        <v>248.1470249463666</v>
      </c>
      <c r="I744" s="201"/>
      <c r="J744" s="201"/>
      <c r="K744" s="201">
        <f>общ.калькуляция!M743</f>
        <v>1351.5738012781326</v>
      </c>
      <c r="L744" s="201"/>
      <c r="M744" s="201"/>
      <c r="N744" s="201">
        <f t="shared" si="18"/>
        <v>8109.4428076687946</v>
      </c>
    </row>
    <row r="745" spans="1:14" ht="15" customHeight="1">
      <c r="A745" s="36" t="s">
        <v>4744</v>
      </c>
      <c r="B745" s="38" t="s">
        <v>2288</v>
      </c>
      <c r="C745" s="307"/>
      <c r="D745" s="307"/>
      <c r="E745" s="201">
        <f>общ.калькуляция!H744</f>
        <v>6509.721981444296</v>
      </c>
      <c r="F745" s="201"/>
      <c r="G745" s="201"/>
      <c r="H745" s="201">
        <f>общ.калькуляция!J744</f>
        <v>248.1470249463666</v>
      </c>
      <c r="I745" s="201"/>
      <c r="J745" s="201"/>
      <c r="K745" s="201">
        <f>общ.калькуляция!M744</f>
        <v>1351.5738012781326</v>
      </c>
      <c r="L745" s="201"/>
      <c r="M745" s="201"/>
      <c r="N745" s="201">
        <f t="shared" si="18"/>
        <v>8109.4428076687946</v>
      </c>
    </row>
    <row r="746" spans="1:14" ht="15" customHeight="1">
      <c r="A746" s="36" t="s">
        <v>4745</v>
      </c>
      <c r="B746" s="38" t="s">
        <v>2289</v>
      </c>
      <c r="C746" s="307"/>
      <c r="D746" s="307"/>
      <c r="E746" s="201">
        <f>общ.калькуляция!H745</f>
        <v>1558.0277154915959</v>
      </c>
      <c r="F746" s="201"/>
      <c r="G746" s="201"/>
      <c r="H746" s="201">
        <f>общ.калькуляция!J745</f>
        <v>312.79938495941997</v>
      </c>
      <c r="I746" s="201"/>
      <c r="J746" s="201"/>
      <c r="K746" s="201">
        <f>общ.калькуляция!M745</f>
        <v>374.16542009020321</v>
      </c>
      <c r="L746" s="201"/>
      <c r="M746" s="201"/>
      <c r="N746" s="201">
        <f t="shared" si="18"/>
        <v>2244.9925205412192</v>
      </c>
    </row>
    <row r="747" spans="1:14" ht="15" customHeight="1">
      <c r="A747" s="36" t="s">
        <v>4746</v>
      </c>
      <c r="B747" s="38" t="s">
        <v>2290</v>
      </c>
      <c r="C747" s="307"/>
      <c r="D747" s="307"/>
      <c r="E747" s="201">
        <f>общ.калькуляция!H746</f>
        <v>1913.932445522832</v>
      </c>
      <c r="F747" s="201"/>
      <c r="G747" s="201"/>
      <c r="H747" s="201">
        <f>общ.калькуляция!J746</f>
        <v>389.52376240229654</v>
      </c>
      <c r="I747" s="201"/>
      <c r="J747" s="201"/>
      <c r="K747" s="201">
        <f>общ.калькуляция!M746</f>
        <v>460.69124158502575</v>
      </c>
      <c r="L747" s="201"/>
      <c r="M747" s="201"/>
      <c r="N747" s="201">
        <f t="shared" si="18"/>
        <v>2764.1474495101543</v>
      </c>
    </row>
    <row r="748" spans="1:14" ht="15" customHeight="1">
      <c r="A748" s="36" t="s">
        <v>4747</v>
      </c>
      <c r="B748" s="38" t="s">
        <v>2291</v>
      </c>
      <c r="C748" s="307"/>
      <c r="D748" s="307"/>
      <c r="E748" s="201">
        <f>общ.калькуляция!H747</f>
        <v>1725.2581706455451</v>
      </c>
      <c r="F748" s="201"/>
      <c r="G748" s="201"/>
      <c r="H748" s="201">
        <f>общ.калькуляция!J747</f>
        <v>347.40583492491328</v>
      </c>
      <c r="I748" s="201"/>
      <c r="J748" s="201"/>
      <c r="K748" s="201">
        <f>общ.калькуляция!M747</f>
        <v>414.53280111409168</v>
      </c>
      <c r="L748" s="201"/>
      <c r="M748" s="201"/>
      <c r="N748" s="201">
        <f t="shared" si="18"/>
        <v>2487.1968066845502</v>
      </c>
    </row>
    <row r="749" spans="1:14" ht="15" customHeight="1">
      <c r="A749" s="36" t="s">
        <v>4748</v>
      </c>
      <c r="B749" s="38" t="s">
        <v>2292</v>
      </c>
      <c r="C749" s="307"/>
      <c r="D749" s="307"/>
      <c r="E749" s="201">
        <f>общ.калькуляция!H748</f>
        <v>7051.6581706455463</v>
      </c>
      <c r="F749" s="201"/>
      <c r="G749" s="201"/>
      <c r="H749" s="201">
        <f>общ.калькуляция!J748</f>
        <v>347.40583492491328</v>
      </c>
      <c r="I749" s="201"/>
      <c r="J749" s="201"/>
      <c r="K749" s="201">
        <f>общ.калькуляция!M748</f>
        <v>1479.8128011140921</v>
      </c>
      <c r="L749" s="201"/>
      <c r="M749" s="201"/>
      <c r="N749" s="201">
        <f t="shared" si="18"/>
        <v>8878.8768066845514</v>
      </c>
    </row>
    <row r="750" spans="1:14" ht="15" customHeight="1">
      <c r="A750" s="36" t="s">
        <v>4749</v>
      </c>
      <c r="B750" s="38" t="s">
        <v>2293</v>
      </c>
      <c r="C750" s="307"/>
      <c r="D750" s="307"/>
      <c r="E750" s="201">
        <f>общ.калькуляция!H749</f>
        <v>7086.6051139744159</v>
      </c>
      <c r="F750" s="201"/>
      <c r="G750" s="201"/>
      <c r="H750" s="201">
        <f>общ.калькуляция!J749</f>
        <v>1052.1433857725942</v>
      </c>
      <c r="I750" s="201"/>
      <c r="J750" s="201"/>
      <c r="K750" s="201">
        <f>общ.калькуляция!M749</f>
        <v>1627.7496999494022</v>
      </c>
      <c r="L750" s="201"/>
      <c r="M750" s="201"/>
      <c r="N750" s="201">
        <f t="shared" si="18"/>
        <v>9766.4981996964125</v>
      </c>
    </row>
    <row r="751" spans="1:14" ht="15" customHeight="1">
      <c r="A751" s="36" t="s">
        <v>4750</v>
      </c>
      <c r="B751" s="38" t="s">
        <v>2294</v>
      </c>
      <c r="C751" s="307"/>
      <c r="D751" s="307"/>
      <c r="E751" s="201">
        <f>общ.калькуляция!H750</f>
        <v>7104.1051139744159</v>
      </c>
      <c r="F751" s="201"/>
      <c r="G751" s="201"/>
      <c r="H751" s="201">
        <f>общ.калькуляция!J750</f>
        <v>1052.1433857725942</v>
      </c>
      <c r="I751" s="201"/>
      <c r="J751" s="201"/>
      <c r="K751" s="201">
        <f>общ.калькуляция!M750</f>
        <v>1631.2496999494022</v>
      </c>
      <c r="L751" s="201"/>
      <c r="M751" s="201"/>
      <c r="N751" s="201">
        <f t="shared" si="18"/>
        <v>9787.4981996964125</v>
      </c>
    </row>
    <row r="752" spans="1:14" ht="15" customHeight="1">
      <c r="A752" s="36" t="s">
        <v>4751</v>
      </c>
      <c r="B752" s="38" t="s">
        <v>2295</v>
      </c>
      <c r="C752" s="307"/>
      <c r="D752" s="307"/>
      <c r="E752" s="201">
        <f>общ.калькуляция!H751</f>
        <v>7101.8551139744159</v>
      </c>
      <c r="F752" s="201"/>
      <c r="G752" s="201"/>
      <c r="H752" s="201">
        <f>общ.калькуляция!J751</f>
        <v>1052.1433857725942</v>
      </c>
      <c r="I752" s="201"/>
      <c r="J752" s="201"/>
      <c r="K752" s="201">
        <f>общ.калькуляция!M751</f>
        <v>1630.7996999494021</v>
      </c>
      <c r="L752" s="201"/>
      <c r="M752" s="201"/>
      <c r="N752" s="201">
        <f t="shared" si="18"/>
        <v>9784.7981996964118</v>
      </c>
    </row>
    <row r="753" spans="1:14" ht="15" customHeight="1">
      <c r="A753" s="36" t="s">
        <v>4752</v>
      </c>
      <c r="B753" s="38" t="s">
        <v>2296</v>
      </c>
      <c r="C753" s="307"/>
      <c r="D753" s="307"/>
      <c r="E753" s="201">
        <f>общ.калькуляция!H752</f>
        <v>7104.1051139744159</v>
      </c>
      <c r="F753" s="201"/>
      <c r="G753" s="201"/>
      <c r="H753" s="201">
        <f>общ.калькуляция!J752</f>
        <v>1052.1433857725942</v>
      </c>
      <c r="I753" s="201"/>
      <c r="J753" s="201"/>
      <c r="K753" s="201">
        <f>общ.калькуляция!M752</f>
        <v>1631.2496999494022</v>
      </c>
      <c r="L753" s="201"/>
      <c r="M753" s="201"/>
      <c r="N753" s="201">
        <f t="shared" si="18"/>
        <v>9787.4981996964125</v>
      </c>
    </row>
    <row r="754" spans="1:14" ht="15" customHeight="1">
      <c r="A754" s="36" t="s">
        <v>4753</v>
      </c>
      <c r="B754" s="38" t="s">
        <v>2297</v>
      </c>
      <c r="C754" s="307"/>
      <c r="D754" s="307"/>
      <c r="E754" s="201">
        <f>общ.калькуляция!H753</f>
        <v>7086.6051139744159</v>
      </c>
      <c r="F754" s="201"/>
      <c r="G754" s="201"/>
      <c r="H754" s="201">
        <f>общ.калькуляция!J753</f>
        <v>1052.1433857725942</v>
      </c>
      <c r="I754" s="201"/>
      <c r="J754" s="201"/>
      <c r="K754" s="201">
        <f>общ.калькуляция!M753</f>
        <v>1627.7496999494022</v>
      </c>
      <c r="L754" s="201"/>
      <c r="M754" s="201"/>
      <c r="N754" s="201">
        <f t="shared" si="18"/>
        <v>9766.4981996964125</v>
      </c>
    </row>
    <row r="755" spans="1:14" ht="15" customHeight="1">
      <c r="A755" s="36" t="s">
        <v>4754</v>
      </c>
      <c r="B755" s="38" t="s">
        <v>2298</v>
      </c>
      <c r="C755" s="307"/>
      <c r="D755" s="307"/>
      <c r="E755" s="201">
        <f>общ.калькуляция!H754</f>
        <v>7104.1051139744159</v>
      </c>
      <c r="F755" s="201"/>
      <c r="G755" s="201"/>
      <c r="H755" s="201">
        <f>общ.калькуляция!J754</f>
        <v>1052.1433857725942</v>
      </c>
      <c r="I755" s="201"/>
      <c r="J755" s="201"/>
      <c r="K755" s="201">
        <f>общ.калькуляция!M754</f>
        <v>1631.2496999494022</v>
      </c>
      <c r="L755" s="201"/>
      <c r="M755" s="201"/>
      <c r="N755" s="201">
        <f t="shared" si="18"/>
        <v>9787.4981996964125</v>
      </c>
    </row>
    <row r="756" spans="1:14" ht="15" customHeight="1">
      <c r="A756" s="36" t="s">
        <v>4755</v>
      </c>
      <c r="B756" s="38" t="s">
        <v>2300</v>
      </c>
      <c r="C756" s="307"/>
      <c r="D756" s="307"/>
      <c r="E756" s="201">
        <f>общ.калькуляция!H755</f>
        <v>7454.1051139744159</v>
      </c>
      <c r="F756" s="201"/>
      <c r="G756" s="201"/>
      <c r="H756" s="201">
        <f>общ.калькуляция!J755</f>
        <v>1052.1433857725942</v>
      </c>
      <c r="I756" s="201"/>
      <c r="J756" s="201"/>
      <c r="K756" s="201">
        <f>общ.калькуляция!M755</f>
        <v>1701.2496999494019</v>
      </c>
      <c r="L756" s="201"/>
      <c r="M756" s="201"/>
      <c r="N756" s="201">
        <f t="shared" si="18"/>
        <v>10207.498199696411</v>
      </c>
    </row>
    <row r="757" spans="1:14" ht="15" customHeight="1">
      <c r="A757" s="36" t="s">
        <v>4756</v>
      </c>
      <c r="B757" s="38" t="s">
        <v>2301</v>
      </c>
      <c r="C757" s="307"/>
      <c r="D757" s="307"/>
      <c r="E757" s="201">
        <f>общ.калькуляция!H756</f>
        <v>7374.1051139744159</v>
      </c>
      <c r="F757" s="201"/>
      <c r="G757" s="201"/>
      <c r="H757" s="201">
        <f>общ.калькуляция!J756</f>
        <v>1052.1433857725942</v>
      </c>
      <c r="I757" s="201"/>
      <c r="J757" s="201"/>
      <c r="K757" s="201">
        <f>общ.калькуляция!M756</f>
        <v>1685.2496999494019</v>
      </c>
      <c r="L757" s="201"/>
      <c r="M757" s="201"/>
      <c r="N757" s="201">
        <f t="shared" si="18"/>
        <v>10111.498199696411</v>
      </c>
    </row>
    <row r="758" spans="1:14" ht="15" customHeight="1">
      <c r="A758" s="36" t="s">
        <v>4757</v>
      </c>
      <c r="B758" s="38" t="s">
        <v>2302</v>
      </c>
      <c r="C758" s="307"/>
      <c r="D758" s="307"/>
      <c r="E758" s="201">
        <f>общ.калькуляция!H757</f>
        <v>7481.1051139744159</v>
      </c>
      <c r="F758" s="201"/>
      <c r="G758" s="201"/>
      <c r="H758" s="201">
        <f>общ.калькуляция!J757</f>
        <v>1052.1433857725942</v>
      </c>
      <c r="I758" s="201"/>
      <c r="J758" s="201"/>
      <c r="K758" s="201">
        <f>общ.калькуляция!M757</f>
        <v>1706.649699949402</v>
      </c>
      <c r="L758" s="201"/>
      <c r="M758" s="201"/>
      <c r="N758" s="201">
        <f t="shared" si="18"/>
        <v>10239.89819969641</v>
      </c>
    </row>
    <row r="759" spans="1:14" ht="15" customHeight="1">
      <c r="A759" s="36" t="s">
        <v>4758</v>
      </c>
      <c r="B759" s="38" t="s">
        <v>2303</v>
      </c>
      <c r="C759" s="307"/>
      <c r="D759" s="307"/>
      <c r="E759" s="201">
        <f>общ.калькуляция!H758</f>
        <v>2335.0250158039566</v>
      </c>
      <c r="F759" s="201"/>
      <c r="G759" s="201"/>
      <c r="H759" s="201">
        <f>общ.калькуляция!J758</f>
        <v>478.85669138298852</v>
      </c>
      <c r="I759" s="201"/>
      <c r="J759" s="201"/>
      <c r="K759" s="201">
        <f>общ.калькуляция!M758</f>
        <v>562.77634143738908</v>
      </c>
      <c r="L759" s="201"/>
      <c r="M759" s="201"/>
      <c r="N759" s="201">
        <f t="shared" si="18"/>
        <v>3376.6580486243342</v>
      </c>
    </row>
    <row r="760" spans="1:14" ht="15" customHeight="1">
      <c r="A760" s="36" t="s">
        <v>4759</v>
      </c>
      <c r="B760" s="38" t="s">
        <v>2304</v>
      </c>
      <c r="C760" s="307"/>
      <c r="D760" s="307"/>
      <c r="E760" s="201">
        <f>общ.калькуляция!H759</f>
        <v>2092.3626998735681</v>
      </c>
      <c r="F760" s="201"/>
      <c r="G760" s="201"/>
      <c r="H760" s="201">
        <f>общ.калькуляция!J759</f>
        <v>426.54461585375446</v>
      </c>
      <c r="I760" s="201"/>
      <c r="J760" s="201"/>
      <c r="K760" s="201">
        <f>общ.калькуляция!M759</f>
        <v>503.7814631454645</v>
      </c>
      <c r="L760" s="201"/>
      <c r="M760" s="201"/>
      <c r="N760" s="201">
        <f t="shared" si="18"/>
        <v>3022.6887788727868</v>
      </c>
    </row>
    <row r="761" spans="1:14" ht="15" customHeight="1">
      <c r="A761" s="36" t="s">
        <v>4760</v>
      </c>
      <c r="B761" s="38" t="s">
        <v>2305</v>
      </c>
      <c r="C761" s="307"/>
      <c r="D761" s="307"/>
      <c r="E761" s="201">
        <f>общ.калькуляция!H760</f>
        <v>7433.8801139744155</v>
      </c>
      <c r="F761" s="201"/>
      <c r="G761" s="201"/>
      <c r="H761" s="201">
        <f>общ.калькуляция!J760</f>
        <v>1052.1433857725942</v>
      </c>
      <c r="I761" s="201"/>
      <c r="J761" s="201"/>
      <c r="K761" s="201">
        <f>общ.калькуляция!M760</f>
        <v>1697.2046999494023</v>
      </c>
      <c r="L761" s="201"/>
      <c r="M761" s="201"/>
      <c r="N761" s="201">
        <f t="shared" si="18"/>
        <v>10183.228199696412</v>
      </c>
    </row>
    <row r="762" spans="1:14" ht="15" customHeight="1">
      <c r="A762" s="36" t="s">
        <v>4761</v>
      </c>
      <c r="B762" s="38" t="s">
        <v>2306</v>
      </c>
      <c r="C762" s="307"/>
      <c r="D762" s="307"/>
      <c r="E762" s="201">
        <f>общ.калькуляция!H761</f>
        <v>8748.3301920645536</v>
      </c>
      <c r="F762" s="201"/>
      <c r="G762" s="201"/>
      <c r="H762" s="201">
        <f>общ.калькуляция!J761</f>
        <v>483.41723130092174</v>
      </c>
      <c r="I762" s="201"/>
      <c r="J762" s="201"/>
      <c r="K762" s="201">
        <f>общ.калькуляция!M761</f>
        <v>1846.3494846730953</v>
      </c>
      <c r="L762" s="201"/>
      <c r="M762" s="201"/>
      <c r="N762" s="201">
        <f t="shared" si="18"/>
        <v>11078.096908038571</v>
      </c>
    </row>
    <row r="763" spans="1:14" ht="15" customHeight="1">
      <c r="A763" s="36" t="s">
        <v>4762</v>
      </c>
      <c r="B763" s="38" t="s">
        <v>2307</v>
      </c>
      <c r="C763" s="307"/>
      <c r="D763" s="307"/>
      <c r="E763" s="201">
        <f>общ.калькуляция!H762</f>
        <v>8048.157835973524</v>
      </c>
      <c r="F763" s="201"/>
      <c r="G763" s="201"/>
      <c r="H763" s="201">
        <f>общ.калькуляция!J762</f>
        <v>551.82533006992014</v>
      </c>
      <c r="I763" s="201"/>
      <c r="J763" s="201"/>
      <c r="K763" s="201">
        <f>общ.калькуляция!M762</f>
        <v>1719.996633208689</v>
      </c>
      <c r="L763" s="201"/>
      <c r="M763" s="201"/>
      <c r="N763" s="201">
        <f t="shared" si="18"/>
        <v>10319.979799252134</v>
      </c>
    </row>
    <row r="764" spans="1:14" ht="15" customHeight="1">
      <c r="A764" s="36" t="s">
        <v>4763</v>
      </c>
      <c r="B764" s="38" t="s">
        <v>2308</v>
      </c>
      <c r="C764" s="307"/>
      <c r="D764" s="307"/>
      <c r="E764" s="201">
        <f>общ.калькуляция!H763</f>
        <v>6869.6900760449216</v>
      </c>
      <c r="F764" s="201"/>
      <c r="G764" s="201"/>
      <c r="H764" s="201">
        <f>общ.калькуляция!J763</f>
        <v>297.77642993563995</v>
      </c>
      <c r="I764" s="201"/>
      <c r="J764" s="201"/>
      <c r="K764" s="201">
        <f>общ.калькуляция!M763</f>
        <v>1433.4933011961123</v>
      </c>
      <c r="L764" s="201"/>
      <c r="M764" s="201"/>
      <c r="N764" s="201">
        <f t="shared" si="18"/>
        <v>8600.9598071766741</v>
      </c>
    </row>
    <row r="765" spans="1:14" ht="15" customHeight="1">
      <c r="A765" s="36" t="s">
        <v>4764</v>
      </c>
      <c r="B765" s="38" t="s">
        <v>2309</v>
      </c>
      <c r="C765" s="307"/>
      <c r="D765" s="307"/>
      <c r="E765" s="201">
        <f>общ.калькуляция!H764</f>
        <v>2368.0762652461699</v>
      </c>
      <c r="F765" s="201"/>
      <c r="G765" s="201"/>
      <c r="H765" s="201">
        <f>общ.калькуляция!J764</f>
        <v>397.03523991418655</v>
      </c>
      <c r="I765" s="201"/>
      <c r="J765" s="201"/>
      <c r="K765" s="201">
        <f>общ.калькуляция!M764</f>
        <v>553.02230103207137</v>
      </c>
      <c r="L765" s="201"/>
      <c r="M765" s="201"/>
      <c r="N765" s="201">
        <f t="shared" si="18"/>
        <v>3318.133806192428</v>
      </c>
    </row>
    <row r="766" spans="1:14" ht="15" customHeight="1">
      <c r="A766" s="36" t="s">
        <v>4765</v>
      </c>
      <c r="B766" s="38" t="s">
        <v>2310</v>
      </c>
      <c r="C766" s="307"/>
      <c r="D766" s="307"/>
      <c r="E766" s="201">
        <f>общ.калькуляция!H765</f>
        <v>4994.3551139744159</v>
      </c>
      <c r="F766" s="201"/>
      <c r="G766" s="201"/>
      <c r="H766" s="201">
        <f>общ.калькуляция!J765</f>
        <v>1052.1433857725942</v>
      </c>
      <c r="I766" s="201"/>
      <c r="J766" s="201"/>
      <c r="K766" s="201">
        <f>общ.калькуляция!M765</f>
        <v>1209.2996999494021</v>
      </c>
      <c r="L766" s="201"/>
      <c r="M766" s="201"/>
      <c r="N766" s="201">
        <f t="shared" si="18"/>
        <v>7255.7981996964118</v>
      </c>
    </row>
    <row r="767" spans="1:14" ht="15" customHeight="1">
      <c r="A767" s="36" t="s">
        <v>4766</v>
      </c>
      <c r="B767" s="38" t="s">
        <v>2311</v>
      </c>
      <c r="C767" s="307"/>
      <c r="D767" s="307"/>
      <c r="E767" s="201">
        <f>общ.калькуляция!H766</f>
        <v>1699.669727986018</v>
      </c>
      <c r="F767" s="201"/>
      <c r="G767" s="201"/>
      <c r="H767" s="201">
        <f>общ.калькуляция!J766</f>
        <v>342.04049384499177</v>
      </c>
      <c r="I767" s="201"/>
      <c r="J767" s="201"/>
      <c r="K767" s="201">
        <f>общ.калькуляция!M766</f>
        <v>408.34204436620195</v>
      </c>
      <c r="L767" s="201"/>
      <c r="M767" s="201"/>
      <c r="N767" s="201">
        <f t="shared" si="18"/>
        <v>2450.0522661972118</v>
      </c>
    </row>
    <row r="768" spans="1:14" ht="15" customHeight="1">
      <c r="A768" s="36" t="s">
        <v>4767</v>
      </c>
      <c r="B768" s="38" t="s">
        <v>2312</v>
      </c>
      <c r="C768" s="307"/>
      <c r="D768" s="307"/>
      <c r="E768" s="201">
        <f>общ.калькуляция!H767</f>
        <v>6321.4081706455463</v>
      </c>
      <c r="F768" s="201"/>
      <c r="G768" s="201"/>
      <c r="H768" s="201">
        <f>общ.калькуляция!J767</f>
        <v>347.40583492491328</v>
      </c>
      <c r="I768" s="201"/>
      <c r="J768" s="201"/>
      <c r="K768" s="201">
        <f>общ.калькуляция!M767</f>
        <v>1333.7628011140921</v>
      </c>
      <c r="L768" s="201"/>
      <c r="M768" s="201"/>
      <c r="N768" s="201">
        <f t="shared" si="18"/>
        <v>8002.5768066845521</v>
      </c>
    </row>
    <row r="769" spans="1:14" ht="15" customHeight="1">
      <c r="A769" s="36" t="s">
        <v>4768</v>
      </c>
      <c r="B769" s="38" t="s">
        <v>2313</v>
      </c>
      <c r="C769" s="307"/>
      <c r="D769" s="307"/>
      <c r="E769" s="201">
        <f>общ.калькуляция!H768</f>
        <v>4322.2114838985572</v>
      </c>
      <c r="F769" s="201"/>
      <c r="G769" s="201"/>
      <c r="H769" s="201">
        <f>общ.калькуляция!J768</f>
        <v>427.80547100753603</v>
      </c>
      <c r="I769" s="201"/>
      <c r="J769" s="201"/>
      <c r="K769" s="201">
        <f>общ.калькуляция!M768</f>
        <v>950.00339098121867</v>
      </c>
      <c r="L769" s="201"/>
      <c r="M769" s="201"/>
      <c r="N769" s="201">
        <f t="shared" si="18"/>
        <v>5700.0203458873111</v>
      </c>
    </row>
    <row r="770" spans="1:14" ht="16.5" customHeight="1">
      <c r="A770" s="518" t="s">
        <v>5252</v>
      </c>
      <c r="B770" s="515" t="s">
        <v>5253</v>
      </c>
      <c r="C770" s="974"/>
      <c r="D770" s="974"/>
      <c r="E770" s="201">
        <f>общ.калькуляция!H769</f>
        <v>332064.4126613863</v>
      </c>
      <c r="F770" s="199"/>
      <c r="G770" s="199"/>
      <c r="H770" s="201">
        <f>общ.калькуляция!J769</f>
        <v>2189.0591606079479</v>
      </c>
      <c r="I770" s="199"/>
      <c r="J770" s="199"/>
      <c r="K770" s="201">
        <f>общ.калькуляция!M769</f>
        <v>66850.694364398849</v>
      </c>
      <c r="L770" s="199"/>
      <c r="M770" s="199"/>
      <c r="N770" s="199">
        <f t="shared" si="18"/>
        <v>401104.16618639306</v>
      </c>
    </row>
    <row r="771" spans="1:14" ht="19.5" customHeight="1">
      <c r="A771" s="160" t="s">
        <v>5303</v>
      </c>
      <c r="B771" s="46" t="s">
        <v>5257</v>
      </c>
      <c r="C771" s="61"/>
      <c r="D771" s="61"/>
      <c r="E771" s="280"/>
      <c r="F771" s="280"/>
      <c r="G771" s="280"/>
      <c r="H771" s="280"/>
      <c r="I771" s="280"/>
      <c r="J771" s="280"/>
      <c r="K771" s="280"/>
      <c r="L771" s="280"/>
      <c r="M771" s="280"/>
      <c r="N771" s="280"/>
    </row>
    <row r="772" spans="1:14" ht="15" customHeight="1">
      <c r="A772" s="36" t="s">
        <v>5285</v>
      </c>
      <c r="B772" s="148" t="s">
        <v>3474</v>
      </c>
      <c r="C772" s="307"/>
      <c r="D772" s="307"/>
      <c r="E772" s="201">
        <f>общ.калькуляция!H771</f>
        <v>451.63894466755909</v>
      </c>
      <c r="F772" s="201"/>
      <c r="G772" s="201"/>
      <c r="H772" s="201">
        <f>общ.калькуляция!J771</f>
        <v>54.32407843420458</v>
      </c>
      <c r="I772" s="201"/>
      <c r="J772" s="201"/>
      <c r="K772" s="201">
        <f>общ.калькуляция!M771</f>
        <v>101.19260462035274</v>
      </c>
      <c r="L772" s="201"/>
      <c r="M772" s="201"/>
      <c r="N772" s="201">
        <f t="shared" ref="N772:N789" si="19">E772+H772+K772</f>
        <v>607.15562772211638</v>
      </c>
    </row>
    <row r="773" spans="1:14" ht="15" customHeight="1">
      <c r="A773" s="36" t="s">
        <v>5286</v>
      </c>
      <c r="B773" s="148" t="s">
        <v>3475</v>
      </c>
      <c r="C773" s="307"/>
      <c r="D773" s="307"/>
      <c r="E773" s="201">
        <f>общ.калькуляция!H772</f>
        <v>390.80265506470329</v>
      </c>
      <c r="F773" s="201"/>
      <c r="G773" s="201"/>
      <c r="H773" s="201">
        <f>общ.калькуляция!J772</f>
        <v>75.248908645898197</v>
      </c>
      <c r="I773" s="201"/>
      <c r="J773" s="201"/>
      <c r="K773" s="201">
        <f>общ.калькуляция!M772</f>
        <v>93.210312742120308</v>
      </c>
      <c r="L773" s="201"/>
      <c r="M773" s="201"/>
      <c r="N773" s="201">
        <f t="shared" si="19"/>
        <v>559.26187645272182</v>
      </c>
    </row>
    <row r="774" spans="1:14" ht="15" customHeight="1">
      <c r="A774" s="36" t="s">
        <v>5287</v>
      </c>
      <c r="B774" s="148" t="s">
        <v>3476</v>
      </c>
      <c r="C774" s="307"/>
      <c r="D774" s="307"/>
      <c r="E774" s="201">
        <f>общ.калькуляция!H773</f>
        <v>396.84354082998664</v>
      </c>
      <c r="F774" s="201"/>
      <c r="G774" s="201"/>
      <c r="H774" s="201">
        <f>общ.калькуляция!J773</f>
        <v>75.248908645898197</v>
      </c>
      <c r="I774" s="201"/>
      <c r="J774" s="201"/>
      <c r="K774" s="201">
        <f>общ.калькуляция!M773</f>
        <v>94.418489895176975</v>
      </c>
      <c r="L774" s="201"/>
      <c r="M774" s="201"/>
      <c r="N774" s="201">
        <f t="shared" si="19"/>
        <v>566.5109393710618</v>
      </c>
    </row>
    <row r="775" spans="1:14" ht="15" customHeight="1">
      <c r="A775" s="36" t="s">
        <v>5288</v>
      </c>
      <c r="B775" s="148" t="s">
        <v>3477</v>
      </c>
      <c r="C775" s="307"/>
      <c r="D775" s="307"/>
      <c r="E775" s="201">
        <f>общ.калькуляция!H774</f>
        <v>463.15730514651199</v>
      </c>
      <c r="F775" s="201"/>
      <c r="G775" s="201"/>
      <c r="H775" s="201">
        <f>общ.калькуляция!J774</f>
        <v>44.706704548445401</v>
      </c>
      <c r="I775" s="201"/>
      <c r="J775" s="201"/>
      <c r="K775" s="201">
        <f>общ.калькуляция!M774</f>
        <v>101.57280193899149</v>
      </c>
      <c r="L775" s="201"/>
      <c r="M775" s="201"/>
      <c r="N775" s="201">
        <f t="shared" si="19"/>
        <v>609.43681163394888</v>
      </c>
    </row>
    <row r="776" spans="1:14" ht="15" customHeight="1">
      <c r="A776" s="36" t="s">
        <v>5289</v>
      </c>
      <c r="B776" s="148" t="s">
        <v>3478</v>
      </c>
      <c r="C776" s="307"/>
      <c r="D776" s="307"/>
      <c r="E776" s="201">
        <f>общ.калькуляция!H775</f>
        <v>303.27827978580996</v>
      </c>
      <c r="F776" s="201"/>
      <c r="G776" s="201"/>
      <c r="H776" s="201">
        <f>общ.калькуляция!J775</f>
        <v>34.204049384499186</v>
      </c>
      <c r="I776" s="201"/>
      <c r="J776" s="201"/>
      <c r="K776" s="201">
        <f>общ.калькуляция!M775</f>
        <v>67.496465834061823</v>
      </c>
      <c r="L776" s="201"/>
      <c r="M776" s="201"/>
      <c r="N776" s="201">
        <f t="shared" si="19"/>
        <v>404.97879500437097</v>
      </c>
    </row>
    <row r="777" spans="1:14" ht="15" customHeight="1">
      <c r="A777" s="36" t="s">
        <v>5290</v>
      </c>
      <c r="B777" s="148" t="s">
        <v>3479</v>
      </c>
      <c r="C777" s="307"/>
      <c r="D777" s="307"/>
      <c r="E777" s="201">
        <f>общ.калькуляция!H776</f>
        <v>763.36155734047304</v>
      </c>
      <c r="F777" s="201"/>
      <c r="G777" s="201"/>
      <c r="H777" s="201">
        <f>общ.калькуляция!J776</f>
        <v>87.186792548723403</v>
      </c>
      <c r="I777" s="201"/>
      <c r="J777" s="201"/>
      <c r="K777" s="201">
        <f>общ.калькуляция!M776</f>
        <v>170.1096699778393</v>
      </c>
      <c r="L777" s="201"/>
      <c r="M777" s="201"/>
      <c r="N777" s="201">
        <f t="shared" si="19"/>
        <v>1020.6580198670357</v>
      </c>
    </row>
    <row r="778" spans="1:14" ht="15" customHeight="1">
      <c r="A778" s="36" t="s">
        <v>5291</v>
      </c>
      <c r="B778" s="148" t="s">
        <v>3480</v>
      </c>
      <c r="C778" s="307"/>
      <c r="D778" s="307"/>
      <c r="E778" s="201">
        <f>общ.калькуляция!H777</f>
        <v>764.34538152610446</v>
      </c>
      <c r="F778" s="201"/>
      <c r="G778" s="201"/>
      <c r="H778" s="201">
        <f>общ.калькуляция!J777</f>
        <v>87.186792548723403</v>
      </c>
      <c r="I778" s="201"/>
      <c r="J778" s="201"/>
      <c r="K778" s="201">
        <f>общ.калькуляция!M777</f>
        <v>170.30643481496557</v>
      </c>
      <c r="L778" s="201"/>
      <c r="M778" s="201"/>
      <c r="N778" s="201">
        <f t="shared" si="19"/>
        <v>1021.8386088897934</v>
      </c>
    </row>
    <row r="779" spans="1:14" ht="15" customHeight="1">
      <c r="A779" s="36" t="s">
        <v>5292</v>
      </c>
      <c r="B779" s="148" t="s">
        <v>3481</v>
      </c>
      <c r="C779" s="307"/>
      <c r="D779" s="307"/>
      <c r="E779" s="201">
        <f>общ.калькуляция!H778</f>
        <v>901.24411535029014</v>
      </c>
      <c r="F779" s="201"/>
      <c r="G779" s="201"/>
      <c r="H779" s="201">
        <f>общ.калькуляция!J778</f>
        <v>114.01349794833061</v>
      </c>
      <c r="I779" s="201"/>
      <c r="J779" s="201"/>
      <c r="K779" s="201">
        <f>общ.калькуляция!M778</f>
        <v>203.05152265972416</v>
      </c>
      <c r="L779" s="201"/>
      <c r="M779" s="201"/>
      <c r="N779" s="201">
        <f t="shared" si="19"/>
        <v>1218.309135958345</v>
      </c>
    </row>
    <row r="780" spans="1:14" ht="15" customHeight="1">
      <c r="A780" s="36" t="s">
        <v>5293</v>
      </c>
      <c r="B780" s="148" t="s">
        <v>3482</v>
      </c>
      <c r="C780" s="307"/>
      <c r="D780" s="307"/>
      <c r="E780" s="201">
        <f>общ.калькуляция!H779</f>
        <v>460.42782240071392</v>
      </c>
      <c r="F780" s="201"/>
      <c r="G780" s="201"/>
      <c r="H780" s="201">
        <f>общ.калькуляция!J779</f>
        <v>32.862714114518823</v>
      </c>
      <c r="I780" s="201"/>
      <c r="J780" s="201"/>
      <c r="K780" s="201">
        <f>общ.калькуляция!M779</f>
        <v>98.658107303046563</v>
      </c>
      <c r="L780" s="201"/>
      <c r="M780" s="201"/>
      <c r="N780" s="201">
        <f t="shared" si="19"/>
        <v>591.94864381827938</v>
      </c>
    </row>
    <row r="781" spans="1:14" ht="15" customHeight="1">
      <c r="A781" s="36" t="s">
        <v>5294</v>
      </c>
      <c r="B781" s="148" t="s">
        <v>3483</v>
      </c>
      <c r="C781" s="307"/>
      <c r="D781" s="307"/>
      <c r="E781" s="201">
        <f>общ.калькуляция!H780</f>
        <v>460.62258292428976</v>
      </c>
      <c r="F781" s="201"/>
      <c r="G781" s="201"/>
      <c r="H781" s="201">
        <f>общ.калькуляция!J780</f>
        <v>32.862714114518823</v>
      </c>
      <c r="I781" s="201"/>
      <c r="J781" s="201"/>
      <c r="K781" s="201">
        <f>общ.калькуляция!M780</f>
        <v>98.697059407761728</v>
      </c>
      <c r="L781" s="201"/>
      <c r="M781" s="201"/>
      <c r="N781" s="201">
        <f t="shared" si="19"/>
        <v>592.18235644657034</v>
      </c>
    </row>
    <row r="782" spans="1:14" ht="15" customHeight="1">
      <c r="A782" s="36" t="s">
        <v>5295</v>
      </c>
      <c r="B782" s="148" t="s">
        <v>3484</v>
      </c>
      <c r="C782" s="307"/>
      <c r="D782" s="307"/>
      <c r="E782" s="201">
        <f>общ.калькуляция!H781</f>
        <v>460.62258292428976</v>
      </c>
      <c r="F782" s="201"/>
      <c r="G782" s="201"/>
      <c r="H782" s="201">
        <f>общ.калькуляция!J781</f>
        <v>32.862714114518823</v>
      </c>
      <c r="I782" s="201"/>
      <c r="J782" s="201"/>
      <c r="K782" s="201">
        <f>общ.калькуляция!M781</f>
        <v>98.697059407761728</v>
      </c>
      <c r="L782" s="201"/>
      <c r="M782" s="201"/>
      <c r="N782" s="201">
        <f t="shared" si="19"/>
        <v>592.18235644657034</v>
      </c>
    </row>
    <row r="783" spans="1:14" ht="15" customHeight="1">
      <c r="A783" s="36" t="s">
        <v>5296</v>
      </c>
      <c r="B783" s="148" t="s">
        <v>3485</v>
      </c>
      <c r="C783" s="307"/>
      <c r="D783" s="307"/>
      <c r="E783" s="201">
        <f>общ.калькуляция!H782</f>
        <v>675.7460397144132</v>
      </c>
      <c r="F783" s="201"/>
      <c r="G783" s="201"/>
      <c r="H783" s="201">
        <f>общ.калькуляция!J782</f>
        <v>70.420101673968901</v>
      </c>
      <c r="I783" s="201"/>
      <c r="J783" s="201"/>
      <c r="K783" s="201">
        <f>общ.калькуляция!M782</f>
        <v>149.23322827767643</v>
      </c>
      <c r="L783" s="201"/>
      <c r="M783" s="201"/>
      <c r="N783" s="201">
        <f t="shared" si="19"/>
        <v>895.39936966605853</v>
      </c>
    </row>
    <row r="784" spans="1:14" ht="15" customHeight="1">
      <c r="A784" s="36" t="s">
        <v>5297</v>
      </c>
      <c r="B784" s="148" t="s">
        <v>3486</v>
      </c>
      <c r="C784" s="307"/>
      <c r="D784" s="307"/>
      <c r="E784" s="201">
        <f>общ.калькуляция!H783</f>
        <v>787.11047895284844</v>
      </c>
      <c r="F784" s="201"/>
      <c r="G784" s="201"/>
      <c r="H784" s="201">
        <f>общ.калькуляция!J783</f>
        <v>100.600145248527</v>
      </c>
      <c r="I784" s="201"/>
      <c r="J784" s="201"/>
      <c r="K784" s="201">
        <f>общ.калькуляция!M783</f>
        <v>177.54212484027511</v>
      </c>
      <c r="L784" s="201"/>
      <c r="M784" s="201"/>
      <c r="N784" s="201">
        <f t="shared" si="19"/>
        <v>1065.2527490416505</v>
      </c>
    </row>
    <row r="785" spans="1:14" ht="15" customHeight="1">
      <c r="A785" s="36" t="s">
        <v>5298</v>
      </c>
      <c r="B785" s="415" t="s">
        <v>3487</v>
      </c>
      <c r="C785" s="307"/>
      <c r="D785" s="307"/>
      <c r="E785" s="201">
        <f>общ.калькуляция!H784</f>
        <v>555.63085676037474</v>
      </c>
      <c r="F785" s="201"/>
      <c r="G785" s="201"/>
      <c r="H785" s="201">
        <f>общ.калькуляция!J784</f>
        <v>52.312075529234043</v>
      </c>
      <c r="I785" s="201"/>
      <c r="J785" s="201"/>
      <c r="K785" s="201">
        <f>общ.калькуляция!M784</f>
        <v>121.58858645792175</v>
      </c>
      <c r="L785" s="201"/>
      <c r="M785" s="201"/>
      <c r="N785" s="201">
        <f t="shared" si="19"/>
        <v>729.53151874753053</v>
      </c>
    </row>
    <row r="786" spans="1:14" ht="15" customHeight="1">
      <c r="A786" s="36" t="s">
        <v>5299</v>
      </c>
      <c r="B786" s="148" t="s">
        <v>3488</v>
      </c>
      <c r="C786" s="307"/>
      <c r="D786" s="307"/>
      <c r="E786" s="201">
        <f>общ.калькуляция!H785</f>
        <v>762.17230031236056</v>
      </c>
      <c r="F786" s="201"/>
      <c r="G786" s="201"/>
      <c r="H786" s="201">
        <f>общ.калькуляция!J785</f>
        <v>95.905471803595745</v>
      </c>
      <c r="I786" s="201"/>
      <c r="J786" s="201"/>
      <c r="K786" s="201">
        <f>общ.калькуляция!M785</f>
        <v>171.61555442319127</v>
      </c>
      <c r="L786" s="201"/>
      <c r="M786" s="201"/>
      <c r="N786" s="201">
        <f t="shared" si="19"/>
        <v>1029.6933265391476</v>
      </c>
    </row>
    <row r="787" spans="1:14" ht="15" customHeight="1">
      <c r="A787" s="36" t="s">
        <v>5300</v>
      </c>
      <c r="B787" s="148" t="s">
        <v>3489</v>
      </c>
      <c r="C787" s="307"/>
      <c r="D787" s="307"/>
      <c r="E787" s="201">
        <f>общ.калькуляция!H786</f>
        <v>756.31135653726017</v>
      </c>
      <c r="F787" s="201"/>
      <c r="G787" s="201"/>
      <c r="H787" s="201">
        <f>общ.калькуляция!J786</f>
        <v>87.186792548723403</v>
      </c>
      <c r="I787" s="201"/>
      <c r="J787" s="201"/>
      <c r="K787" s="201">
        <f>общ.калькуляция!M786</f>
        <v>168.69962981719672</v>
      </c>
      <c r="L787" s="201"/>
      <c r="M787" s="201"/>
      <c r="N787" s="201">
        <f t="shared" si="19"/>
        <v>1012.1977789031803</v>
      </c>
    </row>
    <row r="788" spans="1:14" ht="15" customHeight="1">
      <c r="A788" s="36" t="s">
        <v>5301</v>
      </c>
      <c r="B788" s="99" t="s">
        <v>3490</v>
      </c>
      <c r="C788" s="307"/>
      <c r="D788" s="307"/>
      <c r="E788" s="201">
        <f>общ.калькуляция!H787</f>
        <v>344.07909415439536</v>
      </c>
      <c r="F788" s="201"/>
      <c r="G788" s="201"/>
      <c r="H788" s="201">
        <f>общ.калькуляция!J787</f>
        <v>6.7066763499018007</v>
      </c>
      <c r="I788" s="201"/>
      <c r="J788" s="201"/>
      <c r="K788" s="201">
        <f>общ.калькуляция!M787</f>
        <v>70.157154100859429</v>
      </c>
      <c r="L788" s="201"/>
      <c r="M788" s="201"/>
      <c r="N788" s="201">
        <f t="shared" si="19"/>
        <v>420.94292460515658</v>
      </c>
    </row>
    <row r="789" spans="1:14" ht="33.75" customHeight="1">
      <c r="A789" s="36" t="s">
        <v>5302</v>
      </c>
      <c r="B789" s="110" t="s">
        <v>3491</v>
      </c>
      <c r="C789" s="307"/>
      <c r="D789" s="307"/>
      <c r="E789" s="201">
        <f>общ.калькуляция!H788</f>
        <v>105.34504685408299</v>
      </c>
      <c r="F789" s="201"/>
      <c r="G789" s="201"/>
      <c r="H789" s="201">
        <f>общ.калькуляция!J788</f>
        <v>19.476188120114827</v>
      </c>
      <c r="I789" s="201"/>
      <c r="J789" s="201"/>
      <c r="K789" s="201">
        <f>общ.калькуляция!M788</f>
        <v>24.964246994839566</v>
      </c>
      <c r="L789" s="201"/>
      <c r="M789" s="201"/>
      <c r="N789" s="201">
        <f t="shared" si="19"/>
        <v>149.78548196903739</v>
      </c>
    </row>
    <row r="790" spans="1:14" ht="34.5" customHeight="1">
      <c r="A790" s="1" t="s">
        <v>16</v>
      </c>
      <c r="B790" s="398" t="s">
        <v>5312</v>
      </c>
      <c r="C790" s="1"/>
      <c r="D790" s="398"/>
      <c r="E790" s="1"/>
      <c r="F790" s="398"/>
      <c r="G790" s="1"/>
      <c r="H790" s="398"/>
      <c r="I790" s="1"/>
      <c r="J790" s="398"/>
      <c r="K790" s="1"/>
      <c r="L790" s="398"/>
      <c r="M790" s="1"/>
      <c r="N790" s="398"/>
    </row>
    <row r="791" spans="1:14" ht="42.75">
      <c r="A791" s="399" t="s">
        <v>2631</v>
      </c>
      <c r="B791" s="400" t="s">
        <v>2632</v>
      </c>
      <c r="C791" s="316"/>
      <c r="D791" s="316"/>
      <c r="E791" s="200"/>
      <c r="F791" s="200"/>
      <c r="G791" s="200"/>
      <c r="H791" s="200"/>
      <c r="I791" s="200"/>
      <c r="J791" s="200"/>
      <c r="K791" s="200"/>
      <c r="L791" s="200"/>
      <c r="M791" s="200"/>
      <c r="N791" s="200"/>
    </row>
    <row r="792" spans="1:14" ht="15" customHeight="1">
      <c r="A792" s="36" t="s">
        <v>2633</v>
      </c>
      <c r="B792" s="12" t="s">
        <v>1647</v>
      </c>
      <c r="C792" s="307"/>
      <c r="D792" s="307"/>
      <c r="E792" s="201">
        <f>общ.калькуляция!H791</f>
        <v>667.99196787148594</v>
      </c>
      <c r="F792" s="201"/>
      <c r="G792" s="201"/>
      <c r="H792" s="201">
        <f>общ.калькуляция!J791</f>
        <v>96.576139438585926</v>
      </c>
      <c r="I792" s="201"/>
      <c r="J792" s="201"/>
      <c r="K792" s="201">
        <f>общ.калькуляция!M791</f>
        <v>152.91362146201436</v>
      </c>
      <c r="L792" s="201"/>
      <c r="M792" s="201"/>
      <c r="N792" s="201">
        <f>E792+H792+K792</f>
        <v>917.48172877208617</v>
      </c>
    </row>
    <row r="793" spans="1:14" ht="15" customHeight="1">
      <c r="A793" s="36" t="s">
        <v>2634</v>
      </c>
      <c r="B793" s="12" t="s">
        <v>2635</v>
      </c>
      <c r="C793" s="307"/>
      <c r="D793" s="307"/>
      <c r="E793" s="201">
        <f>общ.калькуляция!H792</f>
        <v>683.98845381526098</v>
      </c>
      <c r="F793" s="201"/>
      <c r="G793" s="201"/>
      <c r="H793" s="201">
        <f>общ.калькуляция!J792</f>
        <v>138.82820044296724</v>
      </c>
      <c r="I793" s="201"/>
      <c r="J793" s="201"/>
      <c r="K793" s="201">
        <f>общ.калькуляция!M792</f>
        <v>164.56333085164567</v>
      </c>
      <c r="L793" s="201"/>
      <c r="M793" s="201"/>
      <c r="N793" s="201">
        <f t="shared" ref="N793:N856" si="20">E793+H793+K793</f>
        <v>987.37998510987393</v>
      </c>
    </row>
    <row r="794" spans="1:14" ht="15" customHeight="1">
      <c r="A794" s="36" t="s">
        <v>2636</v>
      </c>
      <c r="B794" s="12" t="s">
        <v>2637</v>
      </c>
      <c r="C794" s="307"/>
      <c r="D794" s="307"/>
      <c r="E794" s="201">
        <f>общ.калькуляция!H793</f>
        <v>721.53995983935738</v>
      </c>
      <c r="F794" s="201"/>
      <c r="G794" s="201"/>
      <c r="H794" s="201">
        <f>общ.калькуляция!J793</f>
        <v>120.72017429823241</v>
      </c>
      <c r="I794" s="201"/>
      <c r="J794" s="201"/>
      <c r="K794" s="201">
        <f>общ.калькуляция!M793</f>
        <v>168.45202682751798</v>
      </c>
      <c r="L794" s="201"/>
      <c r="M794" s="201"/>
      <c r="N794" s="201">
        <f t="shared" si="20"/>
        <v>1010.7121609651078</v>
      </c>
    </row>
    <row r="795" spans="1:14" ht="15" customHeight="1">
      <c r="A795" s="36" t="s">
        <v>2638</v>
      </c>
      <c r="B795" s="89" t="s">
        <v>2639</v>
      </c>
      <c r="C795" s="307"/>
      <c r="D795" s="307"/>
      <c r="E795" s="201">
        <f>общ.калькуляция!H794</f>
        <v>643.98845381526098</v>
      </c>
      <c r="F795" s="201"/>
      <c r="G795" s="201"/>
      <c r="H795" s="201">
        <f>общ.калькуляция!J794</f>
        <v>138.82820044296724</v>
      </c>
      <c r="I795" s="201"/>
      <c r="J795" s="201"/>
      <c r="K795" s="201">
        <f>общ.калькуляция!M794</f>
        <v>156.56333085164567</v>
      </c>
      <c r="L795" s="201"/>
      <c r="M795" s="201"/>
      <c r="N795" s="201">
        <f t="shared" si="20"/>
        <v>939.37998510987393</v>
      </c>
    </row>
    <row r="796" spans="1:14" ht="15" customHeight="1">
      <c r="A796" s="36" t="s">
        <v>2640</v>
      </c>
      <c r="B796" s="89" t="s">
        <v>2641</v>
      </c>
      <c r="C796" s="307"/>
      <c r="D796" s="307"/>
      <c r="E796" s="201">
        <f>общ.калькуляция!H795</f>
        <v>643.98845381526098</v>
      </c>
      <c r="F796" s="201"/>
      <c r="G796" s="201"/>
      <c r="H796" s="201">
        <f>общ.калькуляция!J795</f>
        <v>138.82820044296724</v>
      </c>
      <c r="I796" s="201"/>
      <c r="J796" s="201"/>
      <c r="K796" s="201">
        <f>общ.калькуляция!M795</f>
        <v>156.56333085164567</v>
      </c>
      <c r="L796" s="201"/>
      <c r="M796" s="201"/>
      <c r="N796" s="201">
        <f t="shared" si="20"/>
        <v>939.37998510987393</v>
      </c>
    </row>
    <row r="797" spans="1:14" ht="15" customHeight="1">
      <c r="A797" s="36" t="s">
        <v>2642</v>
      </c>
      <c r="B797" s="12" t="s">
        <v>2643</v>
      </c>
      <c r="C797" s="307"/>
      <c r="D797" s="307"/>
      <c r="E797" s="201">
        <f>общ.калькуляция!H796</f>
        <v>729.76712405176249</v>
      </c>
      <c r="F797" s="201"/>
      <c r="G797" s="201"/>
      <c r="H797" s="201">
        <f>общ.калькуляция!J796</f>
        <v>138.82820044296724</v>
      </c>
      <c r="I797" s="201"/>
      <c r="J797" s="201"/>
      <c r="K797" s="201">
        <f>общ.калькуляция!M796</f>
        <v>173.71906489894596</v>
      </c>
      <c r="L797" s="201"/>
      <c r="M797" s="201"/>
      <c r="N797" s="201">
        <f t="shared" si="20"/>
        <v>1042.3143893936758</v>
      </c>
    </row>
    <row r="798" spans="1:14" ht="15" customHeight="1">
      <c r="A798" s="36" t="s">
        <v>2644</v>
      </c>
      <c r="B798" s="12" t="s">
        <v>2645</v>
      </c>
      <c r="C798" s="307"/>
      <c r="D798" s="307"/>
      <c r="E798" s="201">
        <f>общ.калькуляция!H797</f>
        <v>1654.3206157965194</v>
      </c>
      <c r="F798" s="201"/>
      <c r="G798" s="201"/>
      <c r="H798" s="201">
        <f>общ.калькуляция!J797</f>
        <v>152.91222077776106</v>
      </c>
      <c r="I798" s="201"/>
      <c r="J798" s="201"/>
      <c r="K798" s="201">
        <f>общ.калькуляция!M797</f>
        <v>361.44656731485611</v>
      </c>
      <c r="L798" s="201"/>
      <c r="M798" s="201"/>
      <c r="N798" s="201">
        <f t="shared" si="20"/>
        <v>2168.6794038891367</v>
      </c>
    </row>
    <row r="799" spans="1:14" ht="15" customHeight="1">
      <c r="A799" s="36" t="s">
        <v>2646</v>
      </c>
      <c r="B799" s="12" t="s">
        <v>2647</v>
      </c>
      <c r="C799" s="307"/>
      <c r="D799" s="307"/>
      <c r="E799" s="201">
        <f>общ.калькуляция!H798</f>
        <v>1947.3522039268182</v>
      </c>
      <c r="F799" s="201"/>
      <c r="G799" s="201"/>
      <c r="H799" s="201">
        <f>общ.калькуляция!J798</f>
        <v>177.05625563740753</v>
      </c>
      <c r="I799" s="201"/>
      <c r="J799" s="201"/>
      <c r="K799" s="201">
        <f>общ.калькуляция!M798</f>
        <v>424.88169191284516</v>
      </c>
      <c r="L799" s="201"/>
      <c r="M799" s="201"/>
      <c r="N799" s="201">
        <f t="shared" si="20"/>
        <v>2549.290151477071</v>
      </c>
    </row>
    <row r="800" spans="1:14" ht="15" customHeight="1">
      <c r="A800" s="36" t="s">
        <v>2648</v>
      </c>
      <c r="B800" s="12" t="s">
        <v>2649</v>
      </c>
      <c r="C800" s="307"/>
      <c r="D800" s="307"/>
      <c r="E800" s="201">
        <f>общ.калькуляция!H799</f>
        <v>2476.3283346720214</v>
      </c>
      <c r="F800" s="201"/>
      <c r="G800" s="201"/>
      <c r="H800" s="201">
        <f>общ.калькуляция!J799</f>
        <v>118.03750375827168</v>
      </c>
      <c r="I800" s="201"/>
      <c r="J800" s="201"/>
      <c r="K800" s="201">
        <f>общ.калькуляция!M799</f>
        <v>518.87316768605865</v>
      </c>
      <c r="L800" s="201"/>
      <c r="M800" s="201"/>
      <c r="N800" s="201">
        <f t="shared" si="20"/>
        <v>3113.2390061163514</v>
      </c>
    </row>
    <row r="801" spans="1:14" ht="15" customHeight="1">
      <c r="A801" s="36" t="s">
        <v>2650</v>
      </c>
      <c r="B801" s="12" t="s">
        <v>2651</v>
      </c>
      <c r="C801" s="307"/>
      <c r="D801" s="307"/>
      <c r="E801" s="201">
        <f>общ.калькуляция!H800</f>
        <v>2548.6654172244534</v>
      </c>
      <c r="F801" s="201"/>
      <c r="G801" s="201"/>
      <c r="H801" s="201">
        <f>общ.калькуляция!J800</f>
        <v>203.88296103701475</v>
      </c>
      <c r="I801" s="201"/>
      <c r="J801" s="201"/>
      <c r="K801" s="201">
        <f>общ.калькуляция!M800</f>
        <v>550.50967565229371</v>
      </c>
      <c r="L801" s="201"/>
      <c r="M801" s="201"/>
      <c r="N801" s="201">
        <f t="shared" si="20"/>
        <v>3303.0580539137618</v>
      </c>
    </row>
    <row r="802" spans="1:14" ht="15" customHeight="1">
      <c r="A802" s="36" t="s">
        <v>2652</v>
      </c>
      <c r="B802" s="12" t="s">
        <v>2653</v>
      </c>
      <c r="C802" s="307"/>
      <c r="D802" s="307"/>
      <c r="E802" s="201">
        <f>общ.калькуляция!H801</f>
        <v>2165.4347612672914</v>
      </c>
      <c r="F802" s="201"/>
      <c r="G802" s="201"/>
      <c r="H802" s="201">
        <f>общ.калькуляция!J801</f>
        <v>171.69091455748608</v>
      </c>
      <c r="I802" s="201"/>
      <c r="J802" s="201"/>
      <c r="K802" s="201">
        <f>общ.калькуляция!M801</f>
        <v>467.42513516495546</v>
      </c>
      <c r="L802" s="201"/>
      <c r="M802" s="201"/>
      <c r="N802" s="201">
        <f t="shared" si="20"/>
        <v>2804.5508109897328</v>
      </c>
    </row>
    <row r="803" spans="1:14" ht="15" customHeight="1">
      <c r="A803" s="36" t="s">
        <v>2654</v>
      </c>
      <c r="B803" s="12" t="s">
        <v>2655</v>
      </c>
      <c r="C803" s="307"/>
      <c r="D803" s="307"/>
      <c r="E803" s="201">
        <f>общ.калькуляция!H802</f>
        <v>1516.2003302097278</v>
      </c>
      <c r="F803" s="201"/>
      <c r="G803" s="201"/>
      <c r="H803" s="201">
        <f>общ.калькуляция!J802</f>
        <v>20.120029049705401</v>
      </c>
      <c r="I803" s="201"/>
      <c r="J803" s="201"/>
      <c r="K803" s="201">
        <f>общ.калькуляция!M802</f>
        <v>307.26407185188668</v>
      </c>
      <c r="L803" s="201"/>
      <c r="M803" s="201"/>
      <c r="N803" s="201">
        <f t="shared" si="20"/>
        <v>1843.5844311113199</v>
      </c>
    </row>
    <row r="804" spans="1:14" ht="15" customHeight="1">
      <c r="A804" s="36" t="s">
        <v>2656</v>
      </c>
      <c r="B804" s="12" t="s">
        <v>1485</v>
      </c>
      <c r="C804" s="307"/>
      <c r="D804" s="307"/>
      <c r="E804" s="201">
        <f>общ.калькуляция!H803</f>
        <v>1464.2630968317715</v>
      </c>
      <c r="F804" s="201"/>
      <c r="G804" s="201"/>
      <c r="H804" s="201">
        <f>общ.калькуляция!J803</f>
        <v>53.653410799214406</v>
      </c>
      <c r="I804" s="201"/>
      <c r="J804" s="201"/>
      <c r="K804" s="201">
        <f>общ.калькуляция!M803</f>
        <v>303.5833015261972</v>
      </c>
      <c r="L804" s="201"/>
      <c r="M804" s="201"/>
      <c r="N804" s="201">
        <f t="shared" si="20"/>
        <v>1821.4998091571831</v>
      </c>
    </row>
    <row r="805" spans="1:14" ht="15" customHeight="1">
      <c r="A805" s="36" t="s">
        <v>2657</v>
      </c>
      <c r="B805" s="12" t="s">
        <v>2658</v>
      </c>
      <c r="C805" s="307"/>
      <c r="D805" s="307"/>
      <c r="E805" s="201">
        <f>общ.калькуляция!H804</f>
        <v>2229.1997768853189</v>
      </c>
      <c r="F805" s="201"/>
      <c r="G805" s="201"/>
      <c r="H805" s="201">
        <f>общ.калькуляция!J804</f>
        <v>13.413352699803601</v>
      </c>
      <c r="I805" s="201"/>
      <c r="J805" s="201"/>
      <c r="K805" s="201">
        <f>общ.калькуляция!M804</f>
        <v>448.52262591702447</v>
      </c>
      <c r="L805" s="201"/>
      <c r="M805" s="201"/>
      <c r="N805" s="201">
        <f t="shared" si="20"/>
        <v>2691.1357555021468</v>
      </c>
    </row>
    <row r="806" spans="1:14" ht="15" customHeight="1">
      <c r="A806" s="36" t="s">
        <v>2659</v>
      </c>
      <c r="B806" s="12" t="s">
        <v>2660</v>
      </c>
      <c r="C806" s="307"/>
      <c r="D806" s="307"/>
      <c r="E806" s="201">
        <f>общ.калькуляция!H805</f>
        <v>2211.33162204373</v>
      </c>
      <c r="F806" s="201"/>
      <c r="G806" s="201"/>
      <c r="H806" s="201">
        <f>общ.калькуляция!J805</f>
        <v>144.86420915787889</v>
      </c>
      <c r="I806" s="201"/>
      <c r="J806" s="201"/>
      <c r="K806" s="201">
        <f>общ.калькуляция!M805</f>
        <v>471.23916624032182</v>
      </c>
      <c r="L806" s="201"/>
      <c r="M806" s="201"/>
      <c r="N806" s="201">
        <f t="shared" si="20"/>
        <v>2827.434997441931</v>
      </c>
    </row>
    <row r="807" spans="1:14" ht="15" customHeight="1">
      <c r="A807" s="36" t="s">
        <v>2661</v>
      </c>
      <c r="B807" s="12" t="s">
        <v>2662</v>
      </c>
      <c r="C807" s="307"/>
      <c r="D807" s="307"/>
      <c r="E807" s="201">
        <f>общ.калькуляция!H806</f>
        <v>2361.5377688531908</v>
      </c>
      <c r="F807" s="201"/>
      <c r="G807" s="201"/>
      <c r="H807" s="201">
        <f>общ.калькуляция!J806</f>
        <v>37.557387559450078</v>
      </c>
      <c r="I807" s="201"/>
      <c r="J807" s="201"/>
      <c r="K807" s="201">
        <f>общ.калькуляция!M806</f>
        <v>479.81903128252816</v>
      </c>
      <c r="L807" s="201"/>
      <c r="M807" s="201"/>
      <c r="N807" s="201">
        <f t="shared" si="20"/>
        <v>2878.9141876951689</v>
      </c>
    </row>
    <row r="808" spans="1:14" ht="15" customHeight="1">
      <c r="A808" s="36" t="s">
        <v>2663</v>
      </c>
      <c r="B808" s="12" t="s">
        <v>2664</v>
      </c>
      <c r="C808" s="307"/>
      <c r="D808" s="307"/>
      <c r="E808" s="201">
        <f>общ.калькуляция!H807</f>
        <v>2266.5146541722447</v>
      </c>
      <c r="F808" s="201"/>
      <c r="G808" s="201"/>
      <c r="H808" s="201">
        <f>общ.калькуляция!J807</f>
        <v>48.288069719292956</v>
      </c>
      <c r="I808" s="201"/>
      <c r="J808" s="201"/>
      <c r="K808" s="201">
        <f>общ.калькуляция!M807</f>
        <v>462.96054477830762</v>
      </c>
      <c r="L808" s="201"/>
      <c r="M808" s="201"/>
      <c r="N808" s="201">
        <f t="shared" si="20"/>
        <v>2777.7632686698453</v>
      </c>
    </row>
    <row r="809" spans="1:14" ht="15" customHeight="1">
      <c r="A809" s="36" t="s">
        <v>2665</v>
      </c>
      <c r="B809" s="12" t="s">
        <v>2666</v>
      </c>
      <c r="C809" s="307"/>
      <c r="D809" s="307"/>
      <c r="E809" s="201">
        <f>общ.калькуляция!H808</f>
        <v>2079.0208835341364</v>
      </c>
      <c r="F809" s="201"/>
      <c r="G809" s="201"/>
      <c r="H809" s="201">
        <f>общ.калькуляция!J808</f>
        <v>26.826705399607203</v>
      </c>
      <c r="I809" s="201"/>
      <c r="J809" s="201"/>
      <c r="K809" s="201">
        <f>общ.калькуляция!M808</f>
        <v>421.16951778674877</v>
      </c>
      <c r="L809" s="201"/>
      <c r="M809" s="201"/>
      <c r="N809" s="201">
        <f t="shared" si="20"/>
        <v>2527.0171067204924</v>
      </c>
    </row>
    <row r="810" spans="1:14" ht="15" customHeight="1">
      <c r="A810" s="36" t="s">
        <v>2667</v>
      </c>
      <c r="B810" s="89" t="s">
        <v>1255</v>
      </c>
      <c r="C810" s="307"/>
      <c r="D810" s="307"/>
      <c r="E810" s="201">
        <f>общ.калькуляция!H809</f>
        <v>2110.0791500223118</v>
      </c>
      <c r="F810" s="201"/>
      <c r="G810" s="201"/>
      <c r="H810" s="201">
        <f>общ.калькуляция!J809</f>
        <v>160.96023239764321</v>
      </c>
      <c r="I810" s="201"/>
      <c r="J810" s="201"/>
      <c r="K810" s="201">
        <f>общ.калькуляция!M809</f>
        <v>454.20787648399101</v>
      </c>
      <c r="L810" s="201"/>
      <c r="M810" s="201"/>
      <c r="N810" s="201">
        <f t="shared" si="20"/>
        <v>2725.2472589039462</v>
      </c>
    </row>
    <row r="811" spans="1:14" ht="15" customHeight="1">
      <c r="A811" s="36" t="s">
        <v>2668</v>
      </c>
      <c r="B811" s="12" t="s">
        <v>2669</v>
      </c>
      <c r="C811" s="307"/>
      <c r="D811" s="307"/>
      <c r="E811" s="201">
        <f>общ.калькуляция!H810</f>
        <v>2486.581863453815</v>
      </c>
      <c r="F811" s="201"/>
      <c r="G811" s="201"/>
      <c r="H811" s="201">
        <f>общ.калькуляция!J810</f>
        <v>118.03750375827168</v>
      </c>
      <c r="I811" s="201"/>
      <c r="J811" s="201"/>
      <c r="K811" s="201">
        <f>общ.калькуляция!M810</f>
        <v>520.9238734424174</v>
      </c>
      <c r="L811" s="201"/>
      <c r="M811" s="201"/>
      <c r="N811" s="201">
        <f t="shared" si="20"/>
        <v>3125.5432406545042</v>
      </c>
    </row>
    <row r="812" spans="1:14" ht="15" customHeight="1">
      <c r="A812" s="36" t="s">
        <v>2670</v>
      </c>
      <c r="B812" s="12" t="s">
        <v>2671</v>
      </c>
      <c r="C812" s="307"/>
      <c r="D812" s="307"/>
      <c r="E812" s="201">
        <f>общ.калькуляция!H811</f>
        <v>2486.581863453815</v>
      </c>
      <c r="F812" s="201"/>
      <c r="G812" s="201"/>
      <c r="H812" s="201">
        <f>общ.калькуляция!J811</f>
        <v>118.03750375827168</v>
      </c>
      <c r="I812" s="201"/>
      <c r="J812" s="201"/>
      <c r="K812" s="201">
        <f>общ.калькуляция!M811</f>
        <v>520.9238734424174</v>
      </c>
      <c r="L812" s="201"/>
      <c r="M812" s="201"/>
      <c r="N812" s="201">
        <f t="shared" si="20"/>
        <v>3125.5432406545042</v>
      </c>
    </row>
    <row r="813" spans="1:14" ht="15" customHeight="1">
      <c r="A813" s="36" t="s">
        <v>2672</v>
      </c>
      <c r="B813" s="12" t="s">
        <v>2673</v>
      </c>
      <c r="C813" s="307"/>
      <c r="D813" s="307"/>
      <c r="E813" s="201">
        <f>общ.калькуляция!H812</f>
        <v>2485.8167728692547</v>
      </c>
      <c r="F813" s="201"/>
      <c r="G813" s="201"/>
      <c r="H813" s="201">
        <f>общ.калькуляция!J812</f>
        <v>56.336081339175124</v>
      </c>
      <c r="I813" s="201"/>
      <c r="J813" s="201"/>
      <c r="K813" s="201">
        <f>общ.калькуляция!M812</f>
        <v>508.43057084168595</v>
      </c>
      <c r="L813" s="201"/>
      <c r="M813" s="201"/>
      <c r="N813" s="201">
        <f t="shared" si="20"/>
        <v>3050.5834250501157</v>
      </c>
    </row>
    <row r="814" spans="1:14" ht="15" customHeight="1">
      <c r="A814" s="36" t="s">
        <v>2674</v>
      </c>
      <c r="B814" s="12" t="s">
        <v>2675</v>
      </c>
      <c r="C814" s="307"/>
      <c r="D814" s="307"/>
      <c r="E814" s="201">
        <f>общ.калькуляция!H813</f>
        <v>2535.2452074966532</v>
      </c>
      <c r="F814" s="201"/>
      <c r="G814" s="201"/>
      <c r="H814" s="201">
        <f>общ.калькуляция!J813</f>
        <v>85.845457278743041</v>
      </c>
      <c r="I814" s="201"/>
      <c r="J814" s="201"/>
      <c r="K814" s="201">
        <f>общ.калькуляция!M813</f>
        <v>524.21813295507934</v>
      </c>
      <c r="L814" s="201"/>
      <c r="M814" s="201"/>
      <c r="N814" s="201">
        <f t="shared" si="20"/>
        <v>3145.3087977304758</v>
      </c>
    </row>
    <row r="815" spans="1:14" ht="15" customHeight="1">
      <c r="A815" s="36" t="s">
        <v>2676</v>
      </c>
      <c r="B815" s="12" t="s">
        <v>2677</v>
      </c>
      <c r="C815" s="307"/>
      <c r="D815" s="307"/>
      <c r="E815" s="201">
        <f>общ.калькуляция!H814</f>
        <v>2495.9125194109774</v>
      </c>
      <c r="F815" s="201"/>
      <c r="G815" s="201"/>
      <c r="H815" s="201">
        <f>общ.калькуляция!J814</f>
        <v>150.22955023780031</v>
      </c>
      <c r="I815" s="201"/>
      <c r="J815" s="201"/>
      <c r="K815" s="201">
        <f>общ.калькуляция!M814</f>
        <v>529.22841392975556</v>
      </c>
      <c r="L815" s="201"/>
      <c r="M815" s="201"/>
      <c r="N815" s="201">
        <f t="shared" si="20"/>
        <v>3175.3704835785329</v>
      </c>
    </row>
    <row r="816" spans="1:14" ht="15" customHeight="1">
      <c r="A816" s="36" t="s">
        <v>2678</v>
      </c>
      <c r="B816" s="12" t="s">
        <v>2679</v>
      </c>
      <c r="C816" s="307"/>
      <c r="D816" s="307"/>
      <c r="E816" s="201">
        <f>общ.калькуляция!H815</f>
        <v>2542.8280928157074</v>
      </c>
      <c r="F816" s="201"/>
      <c r="G816" s="201"/>
      <c r="H816" s="201">
        <f>общ.калькуляция!J815</f>
        <v>96.576139438585912</v>
      </c>
      <c r="I816" s="201"/>
      <c r="J816" s="201"/>
      <c r="K816" s="201">
        <f>общ.калькуляция!M815</f>
        <v>527.88084645085871</v>
      </c>
      <c r="L816" s="201"/>
      <c r="M816" s="201"/>
      <c r="N816" s="201">
        <f t="shared" si="20"/>
        <v>3167.285078705152</v>
      </c>
    </row>
    <row r="817" spans="1:14" ht="15" customHeight="1">
      <c r="A817" s="36" t="s">
        <v>2680</v>
      </c>
      <c r="B817" s="12" t="s">
        <v>2681</v>
      </c>
      <c r="C817" s="307"/>
      <c r="D817" s="307"/>
      <c r="E817" s="201">
        <f>общ.калькуляция!H816</f>
        <v>2498.3687728692544</v>
      </c>
      <c r="F817" s="201"/>
      <c r="G817" s="201"/>
      <c r="H817" s="201">
        <f>общ.калькуляция!J816</f>
        <v>56.336081339175124</v>
      </c>
      <c r="I817" s="201"/>
      <c r="J817" s="201"/>
      <c r="K817" s="201">
        <f>общ.калькуляция!M816</f>
        <v>510.9409708416859</v>
      </c>
      <c r="L817" s="201"/>
      <c r="M817" s="201"/>
      <c r="N817" s="201">
        <f t="shared" si="20"/>
        <v>3065.6458250501155</v>
      </c>
    </row>
    <row r="818" spans="1:14" ht="15" customHeight="1">
      <c r="A818" s="36" t="s">
        <v>2682</v>
      </c>
      <c r="B818" s="12" t="s">
        <v>2683</v>
      </c>
      <c r="C818" s="307"/>
      <c r="D818" s="307"/>
      <c r="E818" s="201">
        <f>общ.калькуляция!H817</f>
        <v>2488.8583221775989</v>
      </c>
      <c r="F818" s="201"/>
      <c r="G818" s="201"/>
      <c r="H818" s="201">
        <f>общ.калькуляция!J817</f>
        <v>75.114775118900155</v>
      </c>
      <c r="I818" s="201"/>
      <c r="J818" s="201"/>
      <c r="K818" s="201">
        <f>общ.калькуляция!M817</f>
        <v>512.79461945929984</v>
      </c>
      <c r="L818" s="201"/>
      <c r="M818" s="201"/>
      <c r="N818" s="201">
        <f t="shared" si="20"/>
        <v>3076.7677167557986</v>
      </c>
    </row>
    <row r="819" spans="1:14" ht="15" customHeight="1">
      <c r="A819" s="36" t="s">
        <v>2684</v>
      </c>
      <c r="B819" s="12" t="s">
        <v>2685</v>
      </c>
      <c r="C819" s="307"/>
      <c r="D819" s="307"/>
      <c r="E819" s="201">
        <f>общ.калькуляция!H818</f>
        <v>2524.7374368585452</v>
      </c>
      <c r="F819" s="201"/>
      <c r="G819" s="201"/>
      <c r="H819" s="201">
        <f>общ.калькуляция!J818</f>
        <v>64.384092959057284</v>
      </c>
      <c r="I819" s="201"/>
      <c r="J819" s="201"/>
      <c r="K819" s="201">
        <f>общ.калькуляция!M818</f>
        <v>517.82430596352049</v>
      </c>
      <c r="L819" s="201"/>
      <c r="M819" s="201"/>
      <c r="N819" s="201">
        <f t="shared" si="20"/>
        <v>3106.9458357811232</v>
      </c>
    </row>
    <row r="820" spans="1:14" ht="15" customHeight="1">
      <c r="A820" s="36" t="s">
        <v>2686</v>
      </c>
      <c r="B820" s="12" t="s">
        <v>2687</v>
      </c>
      <c r="C820" s="307"/>
      <c r="D820" s="307"/>
      <c r="E820" s="201">
        <f>общ.калькуляция!H819</f>
        <v>2551.920551539491</v>
      </c>
      <c r="F820" s="201"/>
      <c r="G820" s="201"/>
      <c r="H820" s="201">
        <f>общ.калькуляция!J819</f>
        <v>53.653410799214406</v>
      </c>
      <c r="I820" s="201"/>
      <c r="J820" s="201"/>
      <c r="K820" s="201">
        <f>общ.калькуляция!M819</f>
        <v>521.11479246774104</v>
      </c>
      <c r="L820" s="201"/>
      <c r="M820" s="201"/>
      <c r="N820" s="201">
        <f t="shared" si="20"/>
        <v>3126.6887548064465</v>
      </c>
    </row>
    <row r="821" spans="1:14" ht="15" customHeight="1">
      <c r="A821" s="36" t="s">
        <v>2688</v>
      </c>
      <c r="B821" s="12" t="s">
        <v>2689</v>
      </c>
      <c r="C821" s="307"/>
      <c r="D821" s="307"/>
      <c r="E821" s="201">
        <f>общ.калькуляция!H820</f>
        <v>2556.8974368585455</v>
      </c>
      <c r="F821" s="201"/>
      <c r="G821" s="201"/>
      <c r="H821" s="201">
        <f>общ.калькуляция!J820</f>
        <v>64.384092959057284</v>
      </c>
      <c r="I821" s="201"/>
      <c r="J821" s="201"/>
      <c r="K821" s="201">
        <f>общ.калькуляция!M820</f>
        <v>524.25630596352062</v>
      </c>
      <c r="L821" s="201"/>
      <c r="M821" s="201"/>
      <c r="N821" s="201">
        <f t="shared" si="20"/>
        <v>3145.5378357811232</v>
      </c>
    </row>
    <row r="822" spans="1:14" ht="15" customHeight="1">
      <c r="A822" s="36" t="s">
        <v>2690</v>
      </c>
      <c r="B822" s="12" t="s">
        <v>2691</v>
      </c>
      <c r="C822" s="307"/>
      <c r="D822" s="307"/>
      <c r="E822" s="201">
        <f>общ.калькуляция!H821</f>
        <v>2556.8974368585455</v>
      </c>
      <c r="F822" s="201"/>
      <c r="G822" s="201"/>
      <c r="H822" s="201">
        <f>общ.калькуляция!J821</f>
        <v>64.384092959057284</v>
      </c>
      <c r="I822" s="201"/>
      <c r="J822" s="201"/>
      <c r="K822" s="201">
        <f>общ.калькуляция!M821</f>
        <v>524.25630596352062</v>
      </c>
      <c r="L822" s="201"/>
      <c r="M822" s="201"/>
      <c r="N822" s="201">
        <f t="shared" si="20"/>
        <v>3145.5378357811232</v>
      </c>
    </row>
    <row r="823" spans="1:14" ht="15" customHeight="1">
      <c r="A823" s="36" t="s">
        <v>2692</v>
      </c>
      <c r="B823" s="89" t="s">
        <v>2693</v>
      </c>
      <c r="C823" s="307"/>
      <c r="D823" s="307"/>
      <c r="E823" s="201">
        <f>общ.калькуляция!H822</f>
        <v>2556.8974368585455</v>
      </c>
      <c r="F823" s="201"/>
      <c r="G823" s="201"/>
      <c r="H823" s="201">
        <f>общ.калькуляция!J822</f>
        <v>64.384092959057284</v>
      </c>
      <c r="I823" s="201"/>
      <c r="J823" s="201"/>
      <c r="K823" s="201">
        <f>общ.калькуляция!M822</f>
        <v>524.25630596352062</v>
      </c>
      <c r="L823" s="201"/>
      <c r="M823" s="201"/>
      <c r="N823" s="201">
        <f t="shared" si="20"/>
        <v>3145.5378357811232</v>
      </c>
    </row>
    <row r="824" spans="1:14" ht="15" customHeight="1">
      <c r="A824" s="36" t="s">
        <v>2694</v>
      </c>
      <c r="B824" s="89" t="s">
        <v>2695</v>
      </c>
      <c r="C824" s="307"/>
      <c r="D824" s="307"/>
      <c r="E824" s="201">
        <f>общ.калькуляция!H823</f>
        <v>2553.0974368585453</v>
      </c>
      <c r="F824" s="201"/>
      <c r="G824" s="201"/>
      <c r="H824" s="201">
        <f>общ.калькуляция!J823</f>
        <v>64.384092959057284</v>
      </c>
      <c r="I824" s="201"/>
      <c r="J824" s="201"/>
      <c r="K824" s="201">
        <f>общ.калькуляция!M823</f>
        <v>523.49630596352051</v>
      </c>
      <c r="L824" s="201"/>
      <c r="M824" s="201"/>
      <c r="N824" s="201">
        <f t="shared" si="20"/>
        <v>3140.9778357811233</v>
      </c>
    </row>
    <row r="825" spans="1:14" ht="15" customHeight="1">
      <c r="A825" s="36" t="s">
        <v>2696</v>
      </c>
      <c r="B825" s="89" t="s">
        <v>2697</v>
      </c>
      <c r="C825" s="307"/>
      <c r="D825" s="307"/>
      <c r="E825" s="201">
        <f>общ.калькуляция!H824</f>
        <v>2290.596946006247</v>
      </c>
      <c r="F825" s="201"/>
      <c r="G825" s="201"/>
      <c r="H825" s="201">
        <f>общ.калькуляция!J824</f>
        <v>203.88296103701475</v>
      </c>
      <c r="I825" s="201"/>
      <c r="J825" s="201"/>
      <c r="K825" s="201">
        <f>общ.калькуляция!M824</f>
        <v>498.8959814086524</v>
      </c>
      <c r="L825" s="201"/>
      <c r="M825" s="201"/>
      <c r="N825" s="201">
        <f t="shared" si="20"/>
        <v>2993.3758884519143</v>
      </c>
    </row>
    <row r="826" spans="1:14" ht="15" customHeight="1">
      <c r="A826" s="36" t="s">
        <v>2698</v>
      </c>
      <c r="B826" s="89" t="s">
        <v>2699</v>
      </c>
      <c r="C826" s="307"/>
      <c r="D826" s="307"/>
      <c r="E826" s="201">
        <f>общ.калькуляция!H825</f>
        <v>2289.0431753681391</v>
      </c>
      <c r="F826" s="201"/>
      <c r="G826" s="201"/>
      <c r="H826" s="201">
        <f>общ.калькуляция!J825</f>
        <v>182.42159671732895</v>
      </c>
      <c r="I826" s="201"/>
      <c r="J826" s="201"/>
      <c r="K826" s="201">
        <f>общ.калькуляция!M825</f>
        <v>494.29295441709365</v>
      </c>
      <c r="L826" s="201"/>
      <c r="M826" s="201"/>
      <c r="N826" s="201">
        <f t="shared" si="20"/>
        <v>2965.757726502562</v>
      </c>
    </row>
    <row r="827" spans="1:14" ht="15" customHeight="1">
      <c r="A827" s="36" t="s">
        <v>2700</v>
      </c>
      <c r="B827" s="12" t="s">
        <v>2701</v>
      </c>
      <c r="C827" s="307"/>
      <c r="D827" s="307"/>
      <c r="E827" s="201">
        <f>общ.калькуляция!H826</f>
        <v>4027.2662900490855</v>
      </c>
      <c r="F827" s="201"/>
      <c r="G827" s="201"/>
      <c r="H827" s="201">
        <f>общ.калькуляция!J826</f>
        <v>171.69091455748608</v>
      </c>
      <c r="I827" s="201"/>
      <c r="J827" s="201"/>
      <c r="K827" s="201">
        <f>общ.калькуляция!M826</f>
        <v>839.79144092131435</v>
      </c>
      <c r="L827" s="201"/>
      <c r="M827" s="201"/>
      <c r="N827" s="201">
        <f t="shared" si="20"/>
        <v>5038.7486455278859</v>
      </c>
    </row>
    <row r="828" spans="1:14" ht="15" customHeight="1">
      <c r="A828" s="36" t="s">
        <v>2702</v>
      </c>
      <c r="B828" s="12" t="s">
        <v>2703</v>
      </c>
      <c r="C828" s="307"/>
      <c r="D828" s="307"/>
      <c r="E828" s="201">
        <f>общ.калькуляция!H827</f>
        <v>2520.5045515394909</v>
      </c>
      <c r="F828" s="201"/>
      <c r="G828" s="201"/>
      <c r="H828" s="201">
        <f>общ.калькуляция!J827</f>
        <v>53.653410799214406</v>
      </c>
      <c r="I828" s="201"/>
      <c r="J828" s="201"/>
      <c r="K828" s="201">
        <f>общ.калькуляция!M827</f>
        <v>514.83159246774107</v>
      </c>
      <c r="L828" s="201"/>
      <c r="M828" s="201"/>
      <c r="N828" s="201">
        <f t="shared" si="20"/>
        <v>3088.989554806446</v>
      </c>
    </row>
    <row r="829" spans="1:14" ht="15" customHeight="1">
      <c r="A829" s="36" t="s">
        <v>2704</v>
      </c>
      <c r="B829" s="12" t="s">
        <v>2705</v>
      </c>
      <c r="C829" s="307"/>
      <c r="D829" s="307"/>
      <c r="E829" s="201">
        <f>общ.калькуляция!H828</f>
        <v>2507.1205515394913</v>
      </c>
      <c r="F829" s="201"/>
      <c r="G829" s="201"/>
      <c r="H829" s="201">
        <f>общ.калькуляция!J828</f>
        <v>53.653410799214406</v>
      </c>
      <c r="I829" s="201"/>
      <c r="J829" s="201"/>
      <c r="K829" s="201">
        <f>общ.калькуляция!M828</f>
        <v>512.15479246774112</v>
      </c>
      <c r="L829" s="201"/>
      <c r="M829" s="201"/>
      <c r="N829" s="201">
        <f t="shared" si="20"/>
        <v>3072.9287548064467</v>
      </c>
    </row>
    <row r="830" spans="1:14" ht="15" customHeight="1">
      <c r="A830" s="36" t="s">
        <v>2706</v>
      </c>
      <c r="B830" s="12" t="s">
        <v>2707</v>
      </c>
      <c r="C830" s="307"/>
      <c r="D830" s="307"/>
      <c r="E830" s="201">
        <f>общ.калькуляция!H829</f>
        <v>2505.5814368585452</v>
      </c>
      <c r="F830" s="201"/>
      <c r="G830" s="201"/>
      <c r="H830" s="201">
        <f>общ.калькуляция!J829</f>
        <v>64.384092959057284</v>
      </c>
      <c r="I830" s="201"/>
      <c r="J830" s="201"/>
      <c r="K830" s="201">
        <f>общ.калькуляция!M829</f>
        <v>513.99310596352052</v>
      </c>
      <c r="L830" s="201"/>
      <c r="M830" s="201"/>
      <c r="N830" s="201">
        <f t="shared" si="20"/>
        <v>3083.9586357811231</v>
      </c>
    </row>
    <row r="831" spans="1:14" ht="15" customHeight="1">
      <c r="A831" s="36" t="s">
        <v>2708</v>
      </c>
      <c r="B831" s="12" t="s">
        <v>2709</v>
      </c>
      <c r="C831" s="307"/>
      <c r="D831" s="307"/>
      <c r="E831" s="201">
        <f>общ.калькуляция!H830</f>
        <v>2461.3469088799643</v>
      </c>
      <c r="F831" s="201"/>
      <c r="G831" s="201"/>
      <c r="H831" s="201">
        <f>общ.калькуляция!J830</f>
        <v>48.288069719292963</v>
      </c>
      <c r="I831" s="201"/>
      <c r="J831" s="201"/>
      <c r="K831" s="201">
        <f>общ.калькуляция!M830</f>
        <v>501.9269957198515</v>
      </c>
      <c r="L831" s="201"/>
      <c r="M831" s="201"/>
      <c r="N831" s="201">
        <f t="shared" si="20"/>
        <v>3011.5619743191091</v>
      </c>
    </row>
    <row r="832" spans="1:14" ht="15" customHeight="1">
      <c r="A832" s="36" t="s">
        <v>2710</v>
      </c>
      <c r="B832" s="12" t="s">
        <v>2711</v>
      </c>
      <c r="C832" s="307"/>
      <c r="D832" s="307"/>
      <c r="E832" s="201">
        <f>общ.калькуляция!H831</f>
        <v>2565.5196340919229</v>
      </c>
      <c r="F832" s="201"/>
      <c r="G832" s="201"/>
      <c r="H832" s="201">
        <f>общ.калькуляция!J831</f>
        <v>139.49886807795747</v>
      </c>
      <c r="I832" s="201"/>
      <c r="J832" s="201"/>
      <c r="K832" s="201">
        <f>общ.калькуляция!M831</f>
        <v>541.00370043397606</v>
      </c>
      <c r="L832" s="201"/>
      <c r="M832" s="201"/>
      <c r="N832" s="201">
        <f t="shared" si="20"/>
        <v>3246.0222026038564</v>
      </c>
    </row>
    <row r="833" spans="1:14" ht="15" customHeight="1">
      <c r="A833" s="36" t="s">
        <v>2712</v>
      </c>
      <c r="B833" s="12" t="s">
        <v>2713</v>
      </c>
      <c r="C833" s="307"/>
      <c r="D833" s="307"/>
      <c r="E833" s="201">
        <f>общ.калькуляция!H832</f>
        <v>2495.8484448906734</v>
      </c>
      <c r="F833" s="201"/>
      <c r="G833" s="201"/>
      <c r="H833" s="201">
        <f>общ.калькуляция!J832</f>
        <v>40.240058099410803</v>
      </c>
      <c r="I833" s="201"/>
      <c r="J833" s="201"/>
      <c r="K833" s="201">
        <f>общ.калькуляция!M832</f>
        <v>507.21770059801685</v>
      </c>
      <c r="L833" s="201"/>
      <c r="M833" s="201"/>
      <c r="N833" s="201">
        <f t="shared" si="20"/>
        <v>3043.3062035881012</v>
      </c>
    </row>
    <row r="834" spans="1:14" ht="15" customHeight="1">
      <c r="A834" s="36" t="s">
        <v>2714</v>
      </c>
      <c r="B834" s="12" t="s">
        <v>2715</v>
      </c>
      <c r="C834" s="307"/>
      <c r="D834" s="307"/>
      <c r="E834" s="201">
        <f>общ.калькуляция!H833</f>
        <v>2502.5834448906735</v>
      </c>
      <c r="F834" s="201"/>
      <c r="G834" s="201"/>
      <c r="H834" s="201">
        <f>общ.калькуляция!J833</f>
        <v>40.240058099410803</v>
      </c>
      <c r="I834" s="201"/>
      <c r="J834" s="201"/>
      <c r="K834" s="201">
        <f>общ.калькуляция!M833</f>
        <v>508.56470059801688</v>
      </c>
      <c r="L834" s="201"/>
      <c r="M834" s="201"/>
      <c r="N834" s="201">
        <f t="shared" si="20"/>
        <v>3051.3882035881011</v>
      </c>
    </row>
    <row r="835" spans="1:14" ht="15" customHeight="1">
      <c r="A835" s="36" t="s">
        <v>2716</v>
      </c>
      <c r="B835" s="12" t="s">
        <v>2717</v>
      </c>
      <c r="C835" s="307"/>
      <c r="D835" s="307"/>
      <c r="E835" s="201">
        <f>общ.калькуляция!H834</f>
        <v>2509.9045515394914</v>
      </c>
      <c r="F835" s="201"/>
      <c r="G835" s="201"/>
      <c r="H835" s="201">
        <f>общ.калькуляция!J834</f>
        <v>53.653410799214406</v>
      </c>
      <c r="I835" s="201"/>
      <c r="J835" s="201"/>
      <c r="K835" s="201">
        <f>общ.калькуляция!M834</f>
        <v>512.71159246774118</v>
      </c>
      <c r="L835" s="201"/>
      <c r="M835" s="201"/>
      <c r="N835" s="201">
        <f t="shared" si="20"/>
        <v>3076.2695548064466</v>
      </c>
    </row>
    <row r="836" spans="1:14" ht="15" customHeight="1">
      <c r="A836" s="36" t="s">
        <v>2718</v>
      </c>
      <c r="B836" s="12" t="s">
        <v>2719</v>
      </c>
      <c r="C836" s="307"/>
      <c r="D836" s="307"/>
      <c r="E836" s="201">
        <f>общ.калькуляция!H835</f>
        <v>2403.8630968317711</v>
      </c>
      <c r="F836" s="201"/>
      <c r="G836" s="201"/>
      <c r="H836" s="201">
        <f>общ.калькуляция!J835</f>
        <v>53.653410799214406</v>
      </c>
      <c r="I836" s="201"/>
      <c r="J836" s="201"/>
      <c r="K836" s="201">
        <f>общ.калькуляция!M835</f>
        <v>491.50330152619711</v>
      </c>
      <c r="L836" s="201"/>
      <c r="M836" s="201"/>
      <c r="N836" s="201">
        <f t="shared" si="20"/>
        <v>2949.0198091571824</v>
      </c>
    </row>
    <row r="837" spans="1:14" ht="15" customHeight="1">
      <c r="A837" s="36" t="s">
        <v>2720</v>
      </c>
      <c r="B837" s="12" t="s">
        <v>2721</v>
      </c>
      <c r="C837" s="307"/>
      <c r="D837" s="307"/>
      <c r="E837" s="201">
        <f>общ.калькуляция!H836</f>
        <v>3101.7229821508254</v>
      </c>
      <c r="F837" s="201"/>
      <c r="G837" s="201"/>
      <c r="H837" s="201">
        <f>общ.калькуляция!J836</f>
        <v>64.384092959057284</v>
      </c>
      <c r="I837" s="201"/>
      <c r="J837" s="201"/>
      <c r="K837" s="201">
        <f>общ.калькуляция!M836</f>
        <v>633.22141502197655</v>
      </c>
      <c r="L837" s="201"/>
      <c r="M837" s="201"/>
      <c r="N837" s="201">
        <f t="shared" si="20"/>
        <v>3799.3284901318593</v>
      </c>
    </row>
    <row r="838" spans="1:14" ht="15" customHeight="1">
      <c r="A838" s="36" t="s">
        <v>2722</v>
      </c>
      <c r="B838" s="12" t="s">
        <v>2723</v>
      </c>
      <c r="C838" s="307"/>
      <c r="D838" s="307"/>
      <c r="E838" s="201">
        <f>общ.калькуляция!H837</f>
        <v>3037.201990182954</v>
      </c>
      <c r="F838" s="201"/>
      <c r="G838" s="201"/>
      <c r="H838" s="201">
        <f>общ.калькуляция!J837</f>
        <v>40.240058099410803</v>
      </c>
      <c r="I838" s="201"/>
      <c r="J838" s="201"/>
      <c r="K838" s="201">
        <f>общ.калькуляция!M837</f>
        <v>615.48840965647298</v>
      </c>
      <c r="L838" s="201"/>
      <c r="M838" s="201"/>
      <c r="N838" s="201">
        <f t="shared" si="20"/>
        <v>3692.9304579388377</v>
      </c>
    </row>
    <row r="839" spans="1:14" ht="15" customHeight="1">
      <c r="A839" s="36" t="s">
        <v>2724</v>
      </c>
      <c r="B839" s="12" t="s">
        <v>2725</v>
      </c>
      <c r="C839" s="307"/>
      <c r="D839" s="307"/>
      <c r="E839" s="201">
        <f>общ.калькуляция!H838</f>
        <v>2387.5171234270415</v>
      </c>
      <c r="F839" s="201"/>
      <c r="G839" s="201"/>
      <c r="H839" s="201">
        <f>общ.калькуляция!J838</f>
        <v>107.30682159842881</v>
      </c>
      <c r="I839" s="201"/>
      <c r="J839" s="201"/>
      <c r="K839" s="201">
        <f>общ.калькуляция!M838</f>
        <v>498.96478900509413</v>
      </c>
      <c r="L839" s="201"/>
      <c r="M839" s="201"/>
      <c r="N839" s="201">
        <f t="shared" si="20"/>
        <v>2993.7887340305647</v>
      </c>
    </row>
    <row r="840" spans="1:14" ht="15" customHeight="1">
      <c r="A840" s="36" t="s">
        <v>2726</v>
      </c>
      <c r="B840" s="12" t="s">
        <v>2727</v>
      </c>
      <c r="C840" s="307"/>
      <c r="D840" s="307"/>
      <c r="E840" s="201">
        <f>общ.калькуляция!H839</f>
        <v>2533.1507809013833</v>
      </c>
      <c r="F840" s="201"/>
      <c r="G840" s="201"/>
      <c r="H840" s="201">
        <f>общ.калькуляция!J839</f>
        <v>32.192046479528642</v>
      </c>
      <c r="I840" s="201"/>
      <c r="J840" s="201"/>
      <c r="K840" s="201">
        <f>общ.калькуляция!M839</f>
        <v>513.06856547618236</v>
      </c>
      <c r="L840" s="201"/>
      <c r="M840" s="201"/>
      <c r="N840" s="201">
        <f t="shared" si="20"/>
        <v>3078.4113928570941</v>
      </c>
    </row>
    <row r="841" spans="1:14" ht="15" customHeight="1">
      <c r="A841" s="36" t="s">
        <v>2728</v>
      </c>
      <c r="B841" s="12" t="s">
        <v>2729</v>
      </c>
      <c r="C841" s="307"/>
      <c r="D841" s="307"/>
      <c r="E841" s="201">
        <f>общ.калькуляция!H840</f>
        <v>2646.2923221775991</v>
      </c>
      <c r="F841" s="201"/>
      <c r="G841" s="201"/>
      <c r="H841" s="201">
        <f>общ.калькуляция!J840</f>
        <v>75.114775118900155</v>
      </c>
      <c r="I841" s="201"/>
      <c r="J841" s="201"/>
      <c r="K841" s="201">
        <f>общ.калькуляция!M840</f>
        <v>544.28141945929985</v>
      </c>
      <c r="L841" s="201"/>
      <c r="M841" s="201"/>
      <c r="N841" s="201">
        <f t="shared" si="20"/>
        <v>3265.6885167557989</v>
      </c>
    </row>
    <row r="842" spans="1:14" ht="15" customHeight="1">
      <c r="A842" s="36" t="s">
        <v>2730</v>
      </c>
      <c r="B842" s="89" t="s">
        <v>2731</v>
      </c>
      <c r="C842" s="307"/>
      <c r="D842" s="307"/>
      <c r="E842" s="201">
        <f>общ.калькуляция!H841</f>
        <v>2266.9600624721106</v>
      </c>
      <c r="F842" s="201"/>
      <c r="G842" s="201"/>
      <c r="H842" s="201">
        <f>общ.калькуляция!J841</f>
        <v>454.9809235773381</v>
      </c>
      <c r="I842" s="201"/>
      <c r="J842" s="201"/>
      <c r="K842" s="201">
        <f>общ.калькуляция!M841</f>
        <v>544.38819720988977</v>
      </c>
      <c r="L842" s="201"/>
      <c r="M842" s="201"/>
      <c r="N842" s="201">
        <f t="shared" si="20"/>
        <v>3266.3291832593386</v>
      </c>
    </row>
    <row r="843" spans="1:14" ht="15" customHeight="1">
      <c r="A843" s="36" t="s">
        <v>2732</v>
      </c>
      <c r="B843" s="89" t="s">
        <v>2733</v>
      </c>
      <c r="C843" s="307"/>
      <c r="D843" s="307"/>
      <c r="E843" s="201">
        <f>общ.калькуляция!H842</f>
        <v>1961.1887550200804</v>
      </c>
      <c r="F843" s="201"/>
      <c r="G843" s="201"/>
      <c r="H843" s="201">
        <f>общ.калькуляция!J842</f>
        <v>418.49660423387235</v>
      </c>
      <c r="I843" s="201"/>
      <c r="J843" s="201"/>
      <c r="K843" s="201">
        <f>общ.калькуляция!M842</f>
        <v>475.93707185079057</v>
      </c>
      <c r="L843" s="201"/>
      <c r="M843" s="201"/>
      <c r="N843" s="201">
        <f t="shared" si="20"/>
        <v>2855.6224311047436</v>
      </c>
    </row>
    <row r="844" spans="1:14" ht="15" customHeight="1">
      <c r="A844" s="36" t="s">
        <v>2734</v>
      </c>
      <c r="B844" s="89" t="s">
        <v>2735</v>
      </c>
      <c r="C844" s="307"/>
      <c r="D844" s="307"/>
      <c r="E844" s="201">
        <f>общ.калькуляция!H843</f>
        <v>3545.4318499598394</v>
      </c>
      <c r="F844" s="201"/>
      <c r="G844" s="201"/>
      <c r="H844" s="201">
        <f>общ.калькуляция!J843</f>
        <v>48.288069719292963</v>
      </c>
      <c r="I844" s="201"/>
      <c r="J844" s="201"/>
      <c r="K844" s="201">
        <f>общ.калькуляция!M843</f>
        <v>718.74398393582658</v>
      </c>
      <c r="L844" s="201"/>
      <c r="M844" s="201"/>
      <c r="N844" s="201">
        <f t="shared" si="20"/>
        <v>4312.4639036149592</v>
      </c>
    </row>
    <row r="845" spans="1:14">
      <c r="A845" s="43" t="s">
        <v>2736</v>
      </c>
      <c r="B845" s="401" t="s">
        <v>2737</v>
      </c>
      <c r="C845" s="316"/>
      <c r="D845" s="316"/>
      <c r="E845" s="200"/>
      <c r="F845" s="200"/>
      <c r="G845" s="200"/>
      <c r="H845" s="200"/>
      <c r="I845" s="200"/>
      <c r="J845" s="200"/>
      <c r="K845" s="200"/>
      <c r="L845" s="200"/>
      <c r="M845" s="200"/>
      <c r="N845" s="200"/>
    </row>
    <row r="846" spans="1:14" ht="15" customHeight="1">
      <c r="A846" s="36" t="s">
        <v>2738</v>
      </c>
      <c r="B846" s="402" t="s">
        <v>2739</v>
      </c>
      <c r="C846" s="307"/>
      <c r="D846" s="307"/>
      <c r="E846" s="201">
        <f>общ.калькуляция!H845</f>
        <v>762.34562382864794</v>
      </c>
      <c r="F846" s="201"/>
      <c r="G846" s="201"/>
      <c r="H846" s="201">
        <f>общ.калькуляция!J845</f>
        <v>128.76818591811457</v>
      </c>
      <c r="I846" s="201"/>
      <c r="J846" s="201"/>
      <c r="K846" s="201">
        <f>общ.калькуляция!M845</f>
        <v>178.2227619493525</v>
      </c>
      <c r="L846" s="201"/>
      <c r="M846" s="201"/>
      <c r="N846" s="201">
        <f t="shared" si="20"/>
        <v>1069.336571696115</v>
      </c>
    </row>
    <row r="847" spans="1:14" ht="30" customHeight="1">
      <c r="A847" s="36" t="s">
        <v>2740</v>
      </c>
      <c r="B847" s="402" t="s">
        <v>2741</v>
      </c>
      <c r="C847" s="307"/>
      <c r="D847" s="307"/>
      <c r="E847" s="201">
        <f>общ.калькуляция!H846</f>
        <v>2396.1939759036145</v>
      </c>
      <c r="F847" s="201"/>
      <c r="G847" s="201"/>
      <c r="H847" s="201">
        <f>общ.калькуляция!J846</f>
        <v>72.432104578939445</v>
      </c>
      <c r="I847" s="201"/>
      <c r="J847" s="201"/>
      <c r="K847" s="201">
        <f>общ.калькуляция!M846</f>
        <v>493.72521609651079</v>
      </c>
      <c r="L847" s="201"/>
      <c r="M847" s="201"/>
      <c r="N847" s="201">
        <f t="shared" si="20"/>
        <v>2962.3512965790646</v>
      </c>
    </row>
    <row r="848" spans="1:14" ht="15" customHeight="1">
      <c r="A848" s="36" t="s">
        <v>2742</v>
      </c>
      <c r="B848" s="402" t="s">
        <v>2743</v>
      </c>
      <c r="C848" s="307"/>
      <c r="D848" s="307"/>
      <c r="E848" s="201">
        <f>общ.калькуляция!H847</f>
        <v>2196.0814368585452</v>
      </c>
      <c r="F848" s="201"/>
      <c r="G848" s="201"/>
      <c r="H848" s="201">
        <f>общ.калькуляция!J847</f>
        <v>64.384092959057284</v>
      </c>
      <c r="I848" s="201"/>
      <c r="J848" s="201"/>
      <c r="K848" s="201">
        <f>общ.калькуляция!M847</f>
        <v>452.09310596352054</v>
      </c>
      <c r="L848" s="201"/>
      <c r="M848" s="201"/>
      <c r="N848" s="201">
        <f t="shared" si="20"/>
        <v>2712.558635781123</v>
      </c>
    </row>
    <row r="849" spans="1:14" ht="15" customHeight="1">
      <c r="A849" s="36" t="s">
        <v>2744</v>
      </c>
      <c r="B849" s="402" t="s">
        <v>2669</v>
      </c>
      <c r="C849" s="307"/>
      <c r="D849" s="307"/>
      <c r="E849" s="201">
        <f>общ.калькуляция!H848</f>
        <v>2494.7427487728692</v>
      </c>
      <c r="F849" s="201"/>
      <c r="G849" s="201"/>
      <c r="H849" s="201">
        <f>общ.калькуляция!J848</f>
        <v>128.76818591811457</v>
      </c>
      <c r="I849" s="201"/>
      <c r="J849" s="201"/>
      <c r="K849" s="201">
        <f>общ.калькуляция!M848</f>
        <v>524.70218693819686</v>
      </c>
      <c r="L849" s="201"/>
      <c r="M849" s="201"/>
      <c r="N849" s="201">
        <f t="shared" si="20"/>
        <v>3148.2131216291809</v>
      </c>
    </row>
    <row r="850" spans="1:14" ht="15" customHeight="1">
      <c r="A850" s="36" t="s">
        <v>2745</v>
      </c>
      <c r="B850" s="402" t="s">
        <v>2671</v>
      </c>
      <c r="C850" s="307"/>
      <c r="D850" s="307"/>
      <c r="E850" s="201">
        <f>общ.калькуляция!H849</f>
        <v>2494.7427487728692</v>
      </c>
      <c r="F850" s="201"/>
      <c r="G850" s="201"/>
      <c r="H850" s="201">
        <f>общ.калькуляция!J849</f>
        <v>128.76818591811457</v>
      </c>
      <c r="I850" s="201"/>
      <c r="J850" s="201"/>
      <c r="K850" s="201">
        <f>общ.калькуляция!M849</f>
        <v>524.70218693819686</v>
      </c>
      <c r="L850" s="201"/>
      <c r="M850" s="201"/>
      <c r="N850" s="201">
        <f t="shared" si="20"/>
        <v>3148.2131216291809</v>
      </c>
    </row>
    <row r="851" spans="1:14" ht="15" customHeight="1">
      <c r="A851" s="36" t="s">
        <v>2746</v>
      </c>
      <c r="B851" s="402" t="s">
        <v>2747</v>
      </c>
      <c r="C851" s="307"/>
      <c r="D851" s="307"/>
      <c r="E851" s="201">
        <f>общ.калькуляция!H850</f>
        <v>1823.7427487728692</v>
      </c>
      <c r="F851" s="201"/>
      <c r="G851" s="201"/>
      <c r="H851" s="201">
        <f>общ.калькуляция!J850</f>
        <v>128.76818591811457</v>
      </c>
      <c r="I851" s="201"/>
      <c r="J851" s="201"/>
      <c r="K851" s="201">
        <f>общ.калькуляция!M850</f>
        <v>390.50218693819676</v>
      </c>
      <c r="L851" s="201"/>
      <c r="M851" s="201"/>
      <c r="N851" s="201">
        <f t="shared" si="20"/>
        <v>2343.0131216291807</v>
      </c>
    </row>
    <row r="852" spans="1:14" ht="15" customHeight="1">
      <c r="A852" s="36" t="s">
        <v>2748</v>
      </c>
      <c r="B852" s="402" t="s">
        <v>2749</v>
      </c>
      <c r="C852" s="307"/>
      <c r="D852" s="307"/>
      <c r="E852" s="201">
        <f>общ.калькуляция!H851</f>
        <v>2116.7427487728692</v>
      </c>
      <c r="F852" s="201"/>
      <c r="G852" s="201"/>
      <c r="H852" s="201">
        <f>общ.калькуляция!J851</f>
        <v>128.76818591811457</v>
      </c>
      <c r="I852" s="201"/>
      <c r="J852" s="201"/>
      <c r="K852" s="201">
        <f>общ.калькуляция!M851</f>
        <v>449.10218693819684</v>
      </c>
      <c r="L852" s="201"/>
      <c r="M852" s="201"/>
      <c r="N852" s="201">
        <f t="shared" si="20"/>
        <v>2694.6131216291806</v>
      </c>
    </row>
    <row r="853" spans="1:14" ht="15" customHeight="1">
      <c r="A853" s="36" t="s">
        <v>2750</v>
      </c>
      <c r="B853" s="402" t="s">
        <v>2751</v>
      </c>
      <c r="C853" s="307"/>
      <c r="D853" s="307"/>
      <c r="E853" s="201">
        <f>общ.калькуляция!H852</f>
        <v>2405.4653726015167</v>
      </c>
      <c r="F853" s="201"/>
      <c r="G853" s="201"/>
      <c r="H853" s="201">
        <f>общ.калькуляция!J852</f>
        <v>257.53637183622914</v>
      </c>
      <c r="I853" s="201"/>
      <c r="J853" s="201"/>
      <c r="K853" s="201">
        <f>общ.калькуляция!M852</f>
        <v>532.60034888754922</v>
      </c>
      <c r="L853" s="201"/>
      <c r="M853" s="201"/>
      <c r="N853" s="201">
        <f t="shared" si="20"/>
        <v>3195.6020933252948</v>
      </c>
    </row>
    <row r="854" spans="1:14" ht="15" customHeight="1">
      <c r="A854" s="36" t="s">
        <v>2752</v>
      </c>
      <c r="B854" s="402" t="s">
        <v>2687</v>
      </c>
      <c r="C854" s="307"/>
      <c r="D854" s="307"/>
      <c r="E854" s="201">
        <f>общ.калькуляция!H853</f>
        <v>2490.942748772869</v>
      </c>
      <c r="F854" s="201"/>
      <c r="G854" s="201"/>
      <c r="H854" s="201">
        <f>общ.калькуляция!J853</f>
        <v>128.76818591811457</v>
      </c>
      <c r="I854" s="201"/>
      <c r="J854" s="201"/>
      <c r="K854" s="201">
        <f>общ.калькуляция!M853</f>
        <v>523.94218693819676</v>
      </c>
      <c r="L854" s="201"/>
      <c r="M854" s="201"/>
      <c r="N854" s="201">
        <f t="shared" si="20"/>
        <v>3143.6531216291805</v>
      </c>
    </row>
    <row r="855" spans="1:14" ht="15" customHeight="1">
      <c r="A855" s="36" t="s">
        <v>2753</v>
      </c>
      <c r="B855" s="402" t="s">
        <v>2677</v>
      </c>
      <c r="C855" s="307"/>
      <c r="D855" s="307"/>
      <c r="E855" s="201">
        <f>общ.калькуляция!H854</f>
        <v>2474.6120928157075</v>
      </c>
      <c r="F855" s="201"/>
      <c r="G855" s="201"/>
      <c r="H855" s="201">
        <f>общ.калькуляция!J854</f>
        <v>96.576139438585912</v>
      </c>
      <c r="I855" s="201"/>
      <c r="J855" s="201"/>
      <c r="K855" s="201">
        <f>общ.калькуляция!M854</f>
        <v>514.23764645085873</v>
      </c>
      <c r="L855" s="201"/>
      <c r="M855" s="201"/>
      <c r="N855" s="201">
        <f t="shared" si="20"/>
        <v>3085.4258787051522</v>
      </c>
    </row>
    <row r="856" spans="1:14" ht="15" customHeight="1">
      <c r="A856" s="36" t="s">
        <v>2754</v>
      </c>
      <c r="B856" s="402" t="s">
        <v>2685</v>
      </c>
      <c r="C856" s="307"/>
      <c r="D856" s="307"/>
      <c r="E856" s="201">
        <f>общ.калькуляция!H855</f>
        <v>2653.8120928157073</v>
      </c>
      <c r="F856" s="201"/>
      <c r="G856" s="201"/>
      <c r="H856" s="201">
        <f>общ.калькуляция!J855</f>
        <v>96.576139438585912</v>
      </c>
      <c r="I856" s="201"/>
      <c r="J856" s="201"/>
      <c r="K856" s="201">
        <f>общ.калькуляция!M855</f>
        <v>550.07764645085865</v>
      </c>
      <c r="L856" s="201"/>
      <c r="M856" s="201"/>
      <c r="N856" s="201">
        <f t="shared" si="20"/>
        <v>3300.4658787051517</v>
      </c>
    </row>
    <row r="857" spans="1:14" ht="15" customHeight="1">
      <c r="A857" s="36" t="s">
        <v>2755</v>
      </c>
      <c r="B857" s="402" t="s">
        <v>2679</v>
      </c>
      <c r="C857" s="307"/>
      <c r="D857" s="307"/>
      <c r="E857" s="201">
        <f>общ.калькуляция!H856</f>
        <v>2471.3567487728692</v>
      </c>
      <c r="F857" s="201"/>
      <c r="G857" s="201"/>
      <c r="H857" s="201">
        <f>общ.калькуляция!J856</f>
        <v>128.76818591811457</v>
      </c>
      <c r="I857" s="201"/>
      <c r="J857" s="201"/>
      <c r="K857" s="201">
        <f>общ.калькуляция!M856</f>
        <v>520.02498693819678</v>
      </c>
      <c r="L857" s="201"/>
      <c r="M857" s="201"/>
      <c r="N857" s="201">
        <f t="shared" ref="N857:N920" si="21">E857+H857+K857</f>
        <v>3120.1499216291804</v>
      </c>
    </row>
    <row r="858" spans="1:14" ht="15" customHeight="1">
      <c r="A858" s="36" t="s">
        <v>2756</v>
      </c>
      <c r="B858" s="402" t="s">
        <v>2689</v>
      </c>
      <c r="C858" s="307"/>
      <c r="D858" s="307"/>
      <c r="E858" s="201">
        <f>общ.калькуляция!H857</f>
        <v>2523.5989781347612</v>
      </c>
      <c r="F858" s="201"/>
      <c r="G858" s="201"/>
      <c r="H858" s="201">
        <f>общ.калькуляция!J857</f>
        <v>107.30682159842881</v>
      </c>
      <c r="I858" s="201"/>
      <c r="J858" s="201"/>
      <c r="K858" s="201">
        <f>общ.калькуляция!M857</f>
        <v>526.1811599466381</v>
      </c>
      <c r="L858" s="201"/>
      <c r="M858" s="201"/>
      <c r="N858" s="201">
        <f t="shared" si="21"/>
        <v>3157.0869596798284</v>
      </c>
    </row>
    <row r="859" spans="1:14" ht="15" customHeight="1">
      <c r="A859" s="36" t="s">
        <v>2757</v>
      </c>
      <c r="B859" s="402" t="s">
        <v>2691</v>
      </c>
      <c r="C859" s="307"/>
      <c r="D859" s="307"/>
      <c r="E859" s="201">
        <f>общ.калькуляция!H858</f>
        <v>2523.5989781347612</v>
      </c>
      <c r="F859" s="201"/>
      <c r="G859" s="201"/>
      <c r="H859" s="201">
        <f>общ.калькуляция!J858</f>
        <v>107.30682159842881</v>
      </c>
      <c r="I859" s="201"/>
      <c r="J859" s="201"/>
      <c r="K859" s="201">
        <f>общ.калькуляция!M858</f>
        <v>526.1811599466381</v>
      </c>
      <c r="L859" s="201"/>
      <c r="M859" s="201"/>
      <c r="N859" s="201">
        <f t="shared" si="21"/>
        <v>3157.0869596798284</v>
      </c>
    </row>
    <row r="860" spans="1:14" ht="15" customHeight="1">
      <c r="A860" s="36" t="s">
        <v>2758</v>
      </c>
      <c r="B860" s="402" t="s">
        <v>2701</v>
      </c>
      <c r="C860" s="307"/>
      <c r="D860" s="307"/>
      <c r="E860" s="201">
        <f>общ.калькуляция!H859</f>
        <v>2481.6120928157075</v>
      </c>
      <c r="F860" s="201"/>
      <c r="G860" s="201"/>
      <c r="H860" s="201">
        <f>общ.калькуляция!J859</f>
        <v>96.576139438585912</v>
      </c>
      <c r="I860" s="201"/>
      <c r="J860" s="201"/>
      <c r="K860" s="201">
        <f>общ.калькуляция!M859</f>
        <v>515.63764645085871</v>
      </c>
      <c r="L860" s="201"/>
      <c r="M860" s="201"/>
      <c r="N860" s="201">
        <f t="shared" si="21"/>
        <v>3093.8258787051518</v>
      </c>
    </row>
    <row r="861" spans="1:14" ht="15" customHeight="1">
      <c r="A861" s="36" t="s">
        <v>2759</v>
      </c>
      <c r="B861" s="402" t="s">
        <v>2703</v>
      </c>
      <c r="C861" s="307"/>
      <c r="D861" s="307"/>
      <c r="E861" s="201">
        <f>общ.калькуляция!H860</f>
        <v>2520.5045515394909</v>
      </c>
      <c r="F861" s="201"/>
      <c r="G861" s="201"/>
      <c r="H861" s="201">
        <f>общ.калькуляция!J860</f>
        <v>53.653410799214406</v>
      </c>
      <c r="I861" s="201"/>
      <c r="J861" s="201"/>
      <c r="K861" s="201">
        <f>общ.калькуляция!M860</f>
        <v>514.83159246774107</v>
      </c>
      <c r="L861" s="201"/>
      <c r="M861" s="201"/>
      <c r="N861" s="201">
        <f t="shared" si="21"/>
        <v>3088.989554806446</v>
      </c>
    </row>
    <row r="862" spans="1:14" ht="15" customHeight="1">
      <c r="A862" s="36" t="s">
        <v>2760</v>
      </c>
      <c r="B862" s="402" t="s">
        <v>2761</v>
      </c>
      <c r="C862" s="307"/>
      <c r="D862" s="307"/>
      <c r="E862" s="201">
        <f>общ.калькуляция!H861</f>
        <v>2809.6660968317715</v>
      </c>
      <c r="F862" s="201"/>
      <c r="G862" s="201"/>
      <c r="H862" s="201">
        <f>общ.калькуляция!J861</f>
        <v>53.653410799214406</v>
      </c>
      <c r="I862" s="201"/>
      <c r="J862" s="201"/>
      <c r="K862" s="201">
        <f>общ.калькуляция!M861</f>
        <v>572.66390152619715</v>
      </c>
      <c r="L862" s="201"/>
      <c r="M862" s="201"/>
      <c r="N862" s="201">
        <f t="shared" si="21"/>
        <v>3435.9834091571829</v>
      </c>
    </row>
    <row r="863" spans="1:14" ht="15" customHeight="1">
      <c r="A863" s="36" t="s">
        <v>2762</v>
      </c>
      <c r="B863" s="402" t="s">
        <v>2763</v>
      </c>
      <c r="C863" s="307"/>
      <c r="D863" s="307"/>
      <c r="E863" s="201">
        <f>общ.калькуляция!H862</f>
        <v>3192.7659080767517</v>
      </c>
      <c r="F863" s="201"/>
      <c r="G863" s="201"/>
      <c r="H863" s="201">
        <f>общ.калькуляция!J862</f>
        <v>64.384092959057284</v>
      </c>
      <c r="I863" s="201"/>
      <c r="J863" s="201"/>
      <c r="K863" s="201">
        <f>общ.калькуляция!M862</f>
        <v>651.43000020716181</v>
      </c>
      <c r="L863" s="201"/>
      <c r="M863" s="201"/>
      <c r="N863" s="201">
        <f t="shared" si="21"/>
        <v>3908.5800012429709</v>
      </c>
    </row>
    <row r="864" spans="1:14" ht="15" customHeight="1">
      <c r="A864" s="36" t="s">
        <v>2764</v>
      </c>
      <c r="B864" s="402" t="s">
        <v>2765</v>
      </c>
      <c r="C864" s="307"/>
      <c r="D864" s="307"/>
      <c r="E864" s="201">
        <f>общ.калькуляция!H863</f>
        <v>2692.7659080767517</v>
      </c>
      <c r="F864" s="201"/>
      <c r="G864" s="201"/>
      <c r="H864" s="201">
        <f>общ.калькуляция!J863</f>
        <v>64.384092959057284</v>
      </c>
      <c r="I864" s="201"/>
      <c r="J864" s="201"/>
      <c r="K864" s="201">
        <f>общ.калькуляция!M863</f>
        <v>551.43000020716181</v>
      </c>
      <c r="L864" s="201"/>
      <c r="M864" s="201"/>
      <c r="N864" s="201">
        <f t="shared" si="21"/>
        <v>3308.5800012429709</v>
      </c>
    </row>
    <row r="865" spans="1:14" ht="15" customHeight="1">
      <c r="A865" s="36" t="s">
        <v>2766</v>
      </c>
      <c r="B865" s="402" t="s">
        <v>2767</v>
      </c>
      <c r="C865" s="307"/>
      <c r="D865" s="307"/>
      <c r="E865" s="201">
        <f>общ.калькуляция!H864</f>
        <v>1971.9159080767517</v>
      </c>
      <c r="F865" s="201"/>
      <c r="G865" s="201"/>
      <c r="H865" s="201">
        <f>общ.калькуляция!J864</f>
        <v>64.384092959057284</v>
      </c>
      <c r="I865" s="201"/>
      <c r="J865" s="201"/>
      <c r="K865" s="201">
        <f>общ.калькуляция!M864</f>
        <v>407.26000020716185</v>
      </c>
      <c r="L865" s="201"/>
      <c r="M865" s="201"/>
      <c r="N865" s="201">
        <f t="shared" si="21"/>
        <v>2443.5600012429709</v>
      </c>
    </row>
    <row r="866" spans="1:14" ht="15" customHeight="1">
      <c r="A866" s="36" t="s">
        <v>2768</v>
      </c>
      <c r="B866" s="402" t="s">
        <v>2658</v>
      </c>
      <c r="C866" s="307"/>
      <c r="D866" s="307"/>
      <c r="E866" s="201">
        <f>общ.калькуляция!H865</f>
        <v>2595.7332440874607</v>
      </c>
      <c r="F866" s="201"/>
      <c r="G866" s="201"/>
      <c r="H866" s="201">
        <f>общ.калькуляция!J865</f>
        <v>56.336081339175124</v>
      </c>
      <c r="I866" s="201"/>
      <c r="J866" s="201"/>
      <c r="K866" s="201">
        <f>общ.калькуляция!M865</f>
        <v>530.41386508532719</v>
      </c>
      <c r="L866" s="201"/>
      <c r="M866" s="201"/>
      <c r="N866" s="201">
        <f t="shared" si="21"/>
        <v>3182.4831905119627</v>
      </c>
    </row>
    <row r="867" spans="1:14" ht="15" customHeight="1">
      <c r="A867" s="36" t="s">
        <v>2769</v>
      </c>
      <c r="B867" s="402" t="s">
        <v>1371</v>
      </c>
      <c r="C867" s="307"/>
      <c r="D867" s="307"/>
      <c r="E867" s="201">
        <f>общ.калькуляция!H866</f>
        <v>1887.0399080767515</v>
      </c>
      <c r="F867" s="201"/>
      <c r="G867" s="201"/>
      <c r="H867" s="201">
        <f>общ.калькуляция!J866</f>
        <v>64.384092959057284</v>
      </c>
      <c r="I867" s="201"/>
      <c r="J867" s="201"/>
      <c r="K867" s="201">
        <f>общ.калькуляция!M866</f>
        <v>390.28480020716182</v>
      </c>
      <c r="L867" s="201"/>
      <c r="M867" s="201"/>
      <c r="N867" s="201">
        <f t="shared" si="21"/>
        <v>2341.7088012429708</v>
      </c>
    </row>
    <row r="868" spans="1:14" ht="15" customHeight="1">
      <c r="A868" s="36" t="s">
        <v>2770</v>
      </c>
      <c r="B868" s="402" t="s">
        <v>2719</v>
      </c>
      <c r="C868" s="307"/>
      <c r="D868" s="307"/>
      <c r="E868" s="201">
        <f>общ.калькуляция!H867</f>
        <v>2370.972646140116</v>
      </c>
      <c r="F868" s="201"/>
      <c r="G868" s="201"/>
      <c r="H868" s="201">
        <f>общ.калькуляция!J867</f>
        <v>72.432104578939445</v>
      </c>
      <c r="I868" s="201"/>
      <c r="J868" s="201"/>
      <c r="K868" s="201">
        <f>общ.калькуляция!M867</f>
        <v>488.68095014381106</v>
      </c>
      <c r="L868" s="201"/>
      <c r="M868" s="201"/>
      <c r="N868" s="201">
        <f t="shared" si="21"/>
        <v>2932.0857008628664</v>
      </c>
    </row>
    <row r="869" spans="1:14" ht="15" customHeight="1">
      <c r="A869" s="36" t="s">
        <v>2771</v>
      </c>
      <c r="B869" s="402" t="s">
        <v>2721</v>
      </c>
      <c r="C869" s="307"/>
      <c r="D869" s="307"/>
      <c r="E869" s="201">
        <f>общ.калькуляция!H868</f>
        <v>2271.1049821508254</v>
      </c>
      <c r="F869" s="201"/>
      <c r="G869" s="201"/>
      <c r="H869" s="201">
        <f>общ.калькуляция!J868</f>
        <v>64.384092959057284</v>
      </c>
      <c r="I869" s="201"/>
      <c r="J869" s="201"/>
      <c r="K869" s="201">
        <f>общ.калькуляция!M868</f>
        <v>467.0978150219766</v>
      </c>
      <c r="L869" s="201"/>
      <c r="M869" s="201"/>
      <c r="N869" s="201">
        <f t="shared" si="21"/>
        <v>2802.5868901318595</v>
      </c>
    </row>
    <row r="870" spans="1:14" ht="15" customHeight="1">
      <c r="A870" s="36" t="s">
        <v>2772</v>
      </c>
      <c r="B870" s="402" t="s">
        <v>2723</v>
      </c>
      <c r="C870" s="307"/>
      <c r="D870" s="307"/>
      <c r="E870" s="201">
        <f>общ.калькуляция!H869</f>
        <v>2426.3073181615346</v>
      </c>
      <c r="F870" s="201"/>
      <c r="G870" s="201"/>
      <c r="H870" s="201">
        <f>общ.калькуляция!J869</f>
        <v>56.336081339175124</v>
      </c>
      <c r="I870" s="201"/>
      <c r="J870" s="201"/>
      <c r="K870" s="201">
        <f>общ.калькуляция!M869</f>
        <v>496.52867990014192</v>
      </c>
      <c r="L870" s="201"/>
      <c r="M870" s="201"/>
      <c r="N870" s="201">
        <f t="shared" si="21"/>
        <v>2979.1720794008515</v>
      </c>
    </row>
    <row r="871" spans="1:14" ht="15" customHeight="1">
      <c r="A871" s="36" t="s">
        <v>2773</v>
      </c>
      <c r="B871" s="402" t="s">
        <v>2729</v>
      </c>
      <c r="C871" s="307"/>
      <c r="D871" s="307"/>
      <c r="E871" s="201">
        <f>общ.калькуляция!H870</f>
        <v>2649.5489781347615</v>
      </c>
      <c r="F871" s="201"/>
      <c r="G871" s="201"/>
      <c r="H871" s="201">
        <f>общ.калькуляция!J870</f>
        <v>107.30682159842881</v>
      </c>
      <c r="I871" s="201"/>
      <c r="J871" s="201"/>
      <c r="K871" s="201">
        <f>общ.калькуляция!M870</f>
        <v>551.37115994663816</v>
      </c>
      <c r="L871" s="201"/>
      <c r="M871" s="201"/>
      <c r="N871" s="201">
        <f t="shared" si="21"/>
        <v>3308.2269596798287</v>
      </c>
    </row>
    <row r="872" spans="1:14" ht="15" customHeight="1">
      <c r="A872" s="36" t="s">
        <v>2774</v>
      </c>
      <c r="B872" s="403" t="s">
        <v>2775</v>
      </c>
      <c r="C872" s="307"/>
      <c r="D872" s="307"/>
      <c r="E872" s="201">
        <f>общ.калькуляция!H871</f>
        <v>2199.0639000446236</v>
      </c>
      <c r="F872" s="201"/>
      <c r="G872" s="201"/>
      <c r="H872" s="201">
        <f>общ.калькуляция!J871</f>
        <v>88.528127818703766</v>
      </c>
      <c r="I872" s="201"/>
      <c r="J872" s="201"/>
      <c r="K872" s="201">
        <f>общ.калькуляция!M871</f>
        <v>457.51840557266553</v>
      </c>
      <c r="L872" s="201"/>
      <c r="M872" s="201"/>
      <c r="N872" s="201">
        <f t="shared" si="21"/>
        <v>2745.1104334359929</v>
      </c>
    </row>
    <row r="873" spans="1:14" ht="15" customHeight="1">
      <c r="A873" s="36" t="s">
        <v>2776</v>
      </c>
      <c r="B873" s="403" t="s">
        <v>2777</v>
      </c>
      <c r="C873" s="307"/>
      <c r="D873" s="307"/>
      <c r="E873" s="201">
        <f>общ.калькуляция!H872</f>
        <v>2382.8427933958055</v>
      </c>
      <c r="F873" s="201"/>
      <c r="G873" s="201"/>
      <c r="H873" s="201">
        <f>общ.калькуляция!J872</f>
        <v>75.114775118900155</v>
      </c>
      <c r="I873" s="201"/>
      <c r="J873" s="201"/>
      <c r="K873" s="201">
        <f>общ.калькуляция!M872</f>
        <v>491.59151370294114</v>
      </c>
      <c r="L873" s="201"/>
      <c r="M873" s="201"/>
      <c r="N873" s="201">
        <f t="shared" si="21"/>
        <v>2949.5490822176466</v>
      </c>
    </row>
    <row r="874" spans="1:14" ht="15" customHeight="1">
      <c r="A874" s="36" t="s">
        <v>2778</v>
      </c>
      <c r="B874" s="403" t="s">
        <v>2779</v>
      </c>
      <c r="C874" s="307"/>
      <c r="D874" s="307"/>
      <c r="E874" s="201">
        <f>общ.калькуляция!H873</f>
        <v>2428.2890227576972</v>
      </c>
      <c r="F874" s="201"/>
      <c r="G874" s="201"/>
      <c r="H874" s="201">
        <f>общ.калькуляция!J873</f>
        <v>53.653410799214406</v>
      </c>
      <c r="I874" s="201"/>
      <c r="J874" s="201"/>
      <c r="K874" s="201">
        <f>общ.калькуляция!M873</f>
        <v>496.38848671138231</v>
      </c>
      <c r="L874" s="201"/>
      <c r="M874" s="201"/>
      <c r="N874" s="201">
        <f t="shared" si="21"/>
        <v>2978.330920268294</v>
      </c>
    </row>
    <row r="875" spans="1:14" ht="15" customHeight="1">
      <c r="A875" s="36" t="s">
        <v>2780</v>
      </c>
      <c r="B875" s="403" t="s">
        <v>2781</v>
      </c>
      <c r="C875" s="307"/>
      <c r="D875" s="307"/>
      <c r="E875" s="201">
        <f>общ.калькуляция!H874</f>
        <v>2502.4040606871927</v>
      </c>
      <c r="F875" s="201"/>
      <c r="G875" s="201"/>
      <c r="H875" s="201">
        <f>общ.калькуляция!J874</f>
        <v>193.15227887717182</v>
      </c>
      <c r="I875" s="201"/>
      <c r="J875" s="201"/>
      <c r="K875" s="201">
        <f>общ.калькуляция!M874</f>
        <v>539.1112679128729</v>
      </c>
      <c r="L875" s="201"/>
      <c r="M875" s="201"/>
      <c r="N875" s="201">
        <f t="shared" si="21"/>
        <v>3234.6676074772372</v>
      </c>
    </row>
    <row r="876" spans="1:14" ht="15" customHeight="1">
      <c r="A876" s="36" t="s">
        <v>2782</v>
      </c>
      <c r="B876" s="403" t="s">
        <v>2783</v>
      </c>
      <c r="C876" s="307"/>
      <c r="D876" s="307"/>
      <c r="E876" s="201">
        <f>общ.калькуляция!H875</f>
        <v>2462.1658634538153</v>
      </c>
      <c r="F876" s="201"/>
      <c r="G876" s="201"/>
      <c r="H876" s="201">
        <f>общ.калькуляция!J875</f>
        <v>118.03750375827168</v>
      </c>
      <c r="I876" s="201"/>
      <c r="J876" s="201"/>
      <c r="K876" s="201">
        <f>общ.калькуляция!M875</f>
        <v>516.04067344241741</v>
      </c>
      <c r="L876" s="201"/>
      <c r="M876" s="201"/>
      <c r="N876" s="201">
        <f t="shared" si="21"/>
        <v>3096.2440406545043</v>
      </c>
    </row>
    <row r="877" spans="1:14" ht="15" customHeight="1">
      <c r="A877" s="36" t="s">
        <v>2784</v>
      </c>
      <c r="B877" s="403" t="s">
        <v>2785</v>
      </c>
      <c r="C877" s="307"/>
      <c r="D877" s="307"/>
      <c r="E877" s="201">
        <f>общ.калькуляция!H876</f>
        <v>2271.9377510040163</v>
      </c>
      <c r="F877" s="201"/>
      <c r="G877" s="201"/>
      <c r="H877" s="201">
        <f>общ.калькуляция!J876</f>
        <v>456.05399179332244</v>
      </c>
      <c r="I877" s="201"/>
      <c r="J877" s="201"/>
      <c r="K877" s="201">
        <f>общ.калькуляция!M876</f>
        <v>545.59834855946781</v>
      </c>
      <c r="L877" s="201"/>
      <c r="M877" s="201"/>
      <c r="N877" s="201">
        <f t="shared" si="21"/>
        <v>3273.5900913568066</v>
      </c>
    </row>
    <row r="878" spans="1:14" ht="15" customHeight="1">
      <c r="A878" s="36" t="s">
        <v>2786</v>
      </c>
      <c r="B878" s="403" t="s">
        <v>2787</v>
      </c>
      <c r="C878" s="307"/>
      <c r="D878" s="307"/>
      <c r="E878" s="201">
        <f>общ.калькуляция!H877</f>
        <v>1972.4052320392684</v>
      </c>
      <c r="F878" s="201"/>
      <c r="G878" s="201"/>
      <c r="H878" s="201">
        <f>общ.калькуляция!J877</f>
        <v>424.39847942178596</v>
      </c>
      <c r="I878" s="201"/>
      <c r="J878" s="201"/>
      <c r="K878" s="201">
        <f>общ.калькуляция!M877</f>
        <v>479.36074229221089</v>
      </c>
      <c r="L878" s="201"/>
      <c r="M878" s="201"/>
      <c r="N878" s="201">
        <f t="shared" si="21"/>
        <v>2876.1644537532652</v>
      </c>
    </row>
    <row r="879" spans="1:14" ht="15" customHeight="1">
      <c r="A879" s="36" t="s">
        <v>2788</v>
      </c>
      <c r="B879" s="403" t="s">
        <v>2789</v>
      </c>
      <c r="C879" s="307"/>
      <c r="D879" s="307"/>
      <c r="E879" s="201">
        <f>общ.калькуляция!H878</f>
        <v>4007.9318499598394</v>
      </c>
      <c r="F879" s="201"/>
      <c r="G879" s="201"/>
      <c r="H879" s="201">
        <f>общ.калькуляция!J878</f>
        <v>48.288069719292963</v>
      </c>
      <c r="I879" s="201"/>
      <c r="J879" s="201"/>
      <c r="K879" s="201">
        <f>общ.калькуляция!M878</f>
        <v>811.24398393582658</v>
      </c>
      <c r="L879" s="201"/>
      <c r="M879" s="201"/>
      <c r="N879" s="201">
        <f t="shared" si="21"/>
        <v>4867.4639036149592</v>
      </c>
    </row>
    <row r="880" spans="1:14" ht="15" customHeight="1">
      <c r="A880" s="36" t="s">
        <v>2790</v>
      </c>
      <c r="B880" s="404" t="s">
        <v>2791</v>
      </c>
      <c r="C880" s="307"/>
      <c r="D880" s="307"/>
      <c r="E880" s="201">
        <f>общ.калькуляция!H879</f>
        <v>12354.727329317269</v>
      </c>
      <c r="F880" s="201"/>
      <c r="G880" s="201"/>
      <c r="H880" s="201">
        <f>общ.калькуляция!J879</f>
        <v>650.34372297943753</v>
      </c>
      <c r="I880" s="201"/>
      <c r="J880" s="201"/>
      <c r="K880" s="201">
        <f>общ.калькуляция!M879</f>
        <v>2601.0142104593415</v>
      </c>
      <c r="L880" s="201"/>
      <c r="M880" s="201"/>
      <c r="N880" s="201">
        <f t="shared" si="21"/>
        <v>15606.085262756049</v>
      </c>
    </row>
    <row r="881" spans="1:14" ht="15" customHeight="1">
      <c r="A881" s="36" t="s">
        <v>2792</v>
      </c>
      <c r="B881" s="404" t="s">
        <v>2793</v>
      </c>
      <c r="C881" s="307"/>
      <c r="D881" s="307"/>
      <c r="E881" s="201">
        <f>общ.калькуляция!H880</f>
        <v>8150.9995850066935</v>
      </c>
      <c r="F881" s="201"/>
      <c r="G881" s="201"/>
      <c r="H881" s="201">
        <f>общ.калькуляция!J880</f>
        <v>441.90022202448961</v>
      </c>
      <c r="I881" s="201"/>
      <c r="J881" s="201"/>
      <c r="K881" s="201">
        <f>общ.калькуляция!M880</f>
        <v>1718.5799614062366</v>
      </c>
      <c r="L881" s="201"/>
      <c r="M881" s="201"/>
      <c r="N881" s="201">
        <f t="shared" si="21"/>
        <v>10311.479768437419</v>
      </c>
    </row>
    <row r="882" spans="1:14" ht="15" customHeight="1">
      <c r="A882" s="36" t="s">
        <v>2794</v>
      </c>
      <c r="B882" s="403" t="s">
        <v>2795</v>
      </c>
      <c r="C882" s="307"/>
      <c r="D882" s="307"/>
      <c r="E882" s="201">
        <f>общ.калькуляция!H881</f>
        <v>10275.600362561356</v>
      </c>
      <c r="F882" s="201"/>
      <c r="G882" s="201"/>
      <c r="H882" s="201">
        <f>общ.калькуляция!J881</f>
        <v>2214.364791811397</v>
      </c>
      <c r="I882" s="201"/>
      <c r="J882" s="201"/>
      <c r="K882" s="201">
        <f>общ.калькуляция!M881</f>
        <v>2497.9930308745506</v>
      </c>
      <c r="L882" s="201"/>
      <c r="M882" s="201"/>
      <c r="N882" s="201">
        <f t="shared" si="21"/>
        <v>14987.958185247302</v>
      </c>
    </row>
    <row r="883" spans="1:14" ht="42.75">
      <c r="A883" s="43" t="s">
        <v>2796</v>
      </c>
      <c r="B883" s="405" t="s">
        <v>2797</v>
      </c>
      <c r="C883" s="316"/>
      <c r="D883" s="316"/>
      <c r="E883" s="200"/>
      <c r="F883" s="200"/>
      <c r="G883" s="200"/>
      <c r="H883" s="200"/>
      <c r="I883" s="200"/>
      <c r="J883" s="200"/>
      <c r="K883" s="200"/>
      <c r="L883" s="200"/>
      <c r="M883" s="200"/>
      <c r="N883" s="200"/>
    </row>
    <row r="884" spans="1:14" ht="15" customHeight="1">
      <c r="A884" s="36" t="s">
        <v>2798</v>
      </c>
      <c r="B884" s="402" t="s">
        <v>2799</v>
      </c>
      <c r="C884" s="307"/>
      <c r="D884" s="307"/>
      <c r="E884" s="201">
        <f>общ.калькуляция!H883</f>
        <v>1194.5760821062026</v>
      </c>
      <c r="F884" s="201"/>
      <c r="G884" s="201"/>
      <c r="H884" s="201">
        <f>общ.калькуляция!J883</f>
        <v>20.388296103701471</v>
      </c>
      <c r="I884" s="201"/>
      <c r="J884" s="201"/>
      <c r="K884" s="201">
        <f>общ.калькуляция!M883</f>
        <v>242.99287564198085</v>
      </c>
      <c r="L884" s="201"/>
      <c r="M884" s="201"/>
      <c r="N884" s="201">
        <f t="shared" si="21"/>
        <v>1457.9572538518851</v>
      </c>
    </row>
    <row r="885" spans="1:14" ht="15" customHeight="1">
      <c r="A885" s="36" t="s">
        <v>2800</v>
      </c>
      <c r="B885" s="402" t="s">
        <v>2801</v>
      </c>
      <c r="C885" s="307"/>
      <c r="D885" s="307"/>
      <c r="E885" s="201">
        <f>общ.калькуляция!H884</f>
        <v>752.31099397590367</v>
      </c>
      <c r="F885" s="201"/>
      <c r="G885" s="201"/>
      <c r="H885" s="201">
        <f>общ.калькуляция!J884</f>
        <v>108.28599634551448</v>
      </c>
      <c r="I885" s="201"/>
      <c r="J885" s="201"/>
      <c r="K885" s="201">
        <f>общ.калькуляция!M884</f>
        <v>172.11939806428364</v>
      </c>
      <c r="L885" s="201"/>
      <c r="M885" s="201"/>
      <c r="N885" s="201">
        <f t="shared" si="21"/>
        <v>1032.7163883857017</v>
      </c>
    </row>
    <row r="886" spans="1:14" ht="15" customHeight="1">
      <c r="A886" s="36" t="s">
        <v>2802</v>
      </c>
      <c r="B886" s="402" t="s">
        <v>2803</v>
      </c>
      <c r="C886" s="307"/>
      <c r="D886" s="307"/>
      <c r="E886" s="201">
        <f>общ.калькуляция!H885</f>
        <v>1457.4894578313254</v>
      </c>
      <c r="F886" s="201"/>
      <c r="G886" s="201"/>
      <c r="H886" s="201">
        <f>общ.калькуляция!J885</f>
        <v>126.75618301314404</v>
      </c>
      <c r="I886" s="201"/>
      <c r="J886" s="201"/>
      <c r="K886" s="201">
        <f>общ.калькуляция!M885</f>
        <v>316.84912816889391</v>
      </c>
      <c r="L886" s="201"/>
      <c r="M886" s="201"/>
      <c r="N886" s="201">
        <f t="shared" si="21"/>
        <v>1901.0947690133632</v>
      </c>
    </row>
    <row r="887" spans="1:14" ht="15" customHeight="1">
      <c r="A887" s="36" t="s">
        <v>2804</v>
      </c>
      <c r="B887" s="402" t="s">
        <v>2805</v>
      </c>
      <c r="C887" s="307"/>
      <c r="D887" s="307"/>
      <c r="E887" s="201">
        <f>общ.калькуляция!H886</f>
        <v>796.98795180722891</v>
      </c>
      <c r="F887" s="201"/>
      <c r="G887" s="201"/>
      <c r="H887" s="201">
        <f>общ.калькуляция!J886</f>
        <v>144.86420915787889</v>
      </c>
      <c r="I887" s="201"/>
      <c r="J887" s="201"/>
      <c r="K887" s="201">
        <f>общ.калькуляция!M886</f>
        <v>188.37043219302157</v>
      </c>
      <c r="L887" s="201"/>
      <c r="M887" s="201"/>
      <c r="N887" s="201">
        <f t="shared" si="21"/>
        <v>1130.2225931581295</v>
      </c>
    </row>
    <row r="888" spans="1:14" ht="15" customHeight="1">
      <c r="A888" s="36" t="s">
        <v>2806</v>
      </c>
      <c r="B888" s="402" t="s">
        <v>2807</v>
      </c>
      <c r="C888" s="307"/>
      <c r="D888" s="307"/>
      <c r="E888" s="201">
        <f>общ.калькуляция!H887</f>
        <v>1677.6572958500669</v>
      </c>
      <c r="F888" s="201"/>
      <c r="G888" s="201"/>
      <c r="H888" s="201">
        <f>общ.калькуляция!J887</f>
        <v>112.67216267835025</v>
      </c>
      <c r="I888" s="201"/>
      <c r="J888" s="201"/>
      <c r="K888" s="201">
        <f>общ.калькуляция!M887</f>
        <v>358.0658917056835</v>
      </c>
      <c r="L888" s="201"/>
      <c r="M888" s="201"/>
      <c r="N888" s="201">
        <f t="shared" si="21"/>
        <v>2148.395350234101</v>
      </c>
    </row>
    <row r="889" spans="1:14" ht="15" customHeight="1">
      <c r="A889" s="36" t="s">
        <v>2808</v>
      </c>
      <c r="B889" s="402" t="s">
        <v>2809</v>
      </c>
      <c r="C889" s="307"/>
      <c r="D889" s="307"/>
      <c r="E889" s="201">
        <f>общ.калькуляция!H888</f>
        <v>2570.6740071396703</v>
      </c>
      <c r="F889" s="201"/>
      <c r="G889" s="201"/>
      <c r="H889" s="201">
        <f>общ.калькуляция!J888</f>
        <v>167.39864169354891</v>
      </c>
      <c r="I889" s="201"/>
      <c r="J889" s="201"/>
      <c r="K889" s="201">
        <f>общ.калькуляция!M888</f>
        <v>547.61452976664384</v>
      </c>
      <c r="L889" s="201"/>
      <c r="M889" s="201"/>
      <c r="N889" s="201">
        <f t="shared" si="21"/>
        <v>3285.6871785998633</v>
      </c>
    </row>
    <row r="890" spans="1:14" ht="15" customHeight="1">
      <c r="A890" s="36" t="s">
        <v>2810</v>
      </c>
      <c r="B890" s="402" t="s">
        <v>2811</v>
      </c>
      <c r="C890" s="307"/>
      <c r="D890" s="307"/>
      <c r="E890" s="201">
        <f>общ.калькуляция!H889</f>
        <v>2526.1052199910755</v>
      </c>
      <c r="F890" s="201"/>
      <c r="G890" s="201"/>
      <c r="H890" s="201">
        <f>общ.калькуляция!J889</f>
        <v>128.76818591811457</v>
      </c>
      <c r="I890" s="201"/>
      <c r="J890" s="201"/>
      <c r="K890" s="201">
        <f>общ.калькуляция!M889</f>
        <v>530.97468118183804</v>
      </c>
      <c r="L890" s="201"/>
      <c r="M890" s="201"/>
      <c r="N890" s="201">
        <f t="shared" si="21"/>
        <v>3185.8480870910284</v>
      </c>
    </row>
    <row r="891" spans="1:14" ht="15" customHeight="1">
      <c r="A891" s="36" t="s">
        <v>2812</v>
      </c>
      <c r="B891" s="402" t="s">
        <v>2813</v>
      </c>
      <c r="C891" s="307"/>
      <c r="D891" s="307"/>
      <c r="E891" s="201">
        <f>общ.калькуляция!H890</f>
        <v>2519.074663096832</v>
      </c>
      <c r="F891" s="201"/>
      <c r="G891" s="201"/>
      <c r="H891" s="201">
        <f>общ.калькуляция!J890</f>
        <v>199.59068817307755</v>
      </c>
      <c r="I891" s="201"/>
      <c r="J891" s="201"/>
      <c r="K891" s="201">
        <f>общ.калькуляция!M890</f>
        <v>543.73307025398196</v>
      </c>
      <c r="L891" s="201"/>
      <c r="M891" s="201"/>
      <c r="N891" s="201">
        <f t="shared" si="21"/>
        <v>3262.3984215238916</v>
      </c>
    </row>
    <row r="892" spans="1:14" ht="15" customHeight="1">
      <c r="A892" s="36" t="s">
        <v>2814</v>
      </c>
      <c r="B892" s="402" t="s">
        <v>2815</v>
      </c>
      <c r="C892" s="307"/>
      <c r="D892" s="307"/>
      <c r="E892" s="201">
        <f>общ.калькуляция!H891</f>
        <v>2595.4066465863452</v>
      </c>
      <c r="F892" s="201"/>
      <c r="G892" s="201"/>
      <c r="H892" s="201">
        <f>общ.калькуляция!J891</f>
        <v>182.42159671732895</v>
      </c>
      <c r="I892" s="201"/>
      <c r="J892" s="201"/>
      <c r="K892" s="201">
        <f>общ.калькуляция!M891</f>
        <v>555.56564866073484</v>
      </c>
      <c r="L892" s="201"/>
      <c r="M892" s="201"/>
      <c r="N892" s="201">
        <f t="shared" si="21"/>
        <v>3333.3938919644092</v>
      </c>
    </row>
    <row r="893" spans="1:14" ht="15" customHeight="1">
      <c r="A893" s="36" t="s">
        <v>2816</v>
      </c>
      <c r="B893" s="402" t="s">
        <v>2655</v>
      </c>
      <c r="C893" s="307"/>
      <c r="D893" s="307"/>
      <c r="E893" s="201">
        <f>общ.калькуляция!H892</f>
        <v>2190.3781472556893</v>
      </c>
      <c r="F893" s="201"/>
      <c r="G893" s="201"/>
      <c r="H893" s="201">
        <f>общ.калькуляция!J892</f>
        <v>236.07500751654337</v>
      </c>
      <c r="I893" s="201"/>
      <c r="J893" s="201"/>
      <c r="K893" s="201">
        <f>общ.калькуляция!M892</f>
        <v>485.29063095444656</v>
      </c>
      <c r="L893" s="201"/>
      <c r="M893" s="201"/>
      <c r="N893" s="201">
        <f t="shared" si="21"/>
        <v>2911.7437857266791</v>
      </c>
    </row>
    <row r="894" spans="1:14" ht="15" customHeight="1">
      <c r="A894" s="36" t="s">
        <v>2817</v>
      </c>
      <c r="B894" s="402" t="s">
        <v>1485</v>
      </c>
      <c r="C894" s="307"/>
      <c r="D894" s="307"/>
      <c r="E894" s="201">
        <f>общ.калькуляция!H893</f>
        <v>2187.4601472556892</v>
      </c>
      <c r="F894" s="201"/>
      <c r="G894" s="201"/>
      <c r="H894" s="201">
        <f>общ.калькуляция!J893</f>
        <v>236.07500751654337</v>
      </c>
      <c r="I894" s="201"/>
      <c r="J894" s="201"/>
      <c r="K894" s="201">
        <f>общ.калькуляция!M893</f>
        <v>484.70703095444651</v>
      </c>
      <c r="L894" s="201"/>
      <c r="M894" s="201"/>
      <c r="N894" s="201">
        <f t="shared" si="21"/>
        <v>2908.2421857266791</v>
      </c>
    </row>
    <row r="895" spans="1:14" ht="15" customHeight="1">
      <c r="A895" s="36" t="s">
        <v>2818</v>
      </c>
      <c r="B895" s="402" t="s">
        <v>2819</v>
      </c>
      <c r="C895" s="307"/>
      <c r="D895" s="307"/>
      <c r="E895" s="201">
        <f>общ.калькуляция!H894</f>
        <v>2956.2789500223116</v>
      </c>
      <c r="F895" s="201"/>
      <c r="G895" s="201"/>
      <c r="H895" s="201">
        <f>общ.калькуляция!J894</f>
        <v>160.96023239764321</v>
      </c>
      <c r="I895" s="201"/>
      <c r="J895" s="201"/>
      <c r="K895" s="201">
        <f>общ.калькуляция!M894</f>
        <v>623.44783648399107</v>
      </c>
      <c r="L895" s="201"/>
      <c r="M895" s="201"/>
      <c r="N895" s="201">
        <f t="shared" si="21"/>
        <v>3740.687018903946</v>
      </c>
    </row>
    <row r="896" spans="1:14" ht="15" customHeight="1">
      <c r="A896" s="36" t="s">
        <v>2820</v>
      </c>
      <c r="B896" s="402" t="s">
        <v>2660</v>
      </c>
      <c r="C896" s="307"/>
      <c r="D896" s="307"/>
      <c r="E896" s="201">
        <f>общ.калькуляция!H895</f>
        <v>2304.5959660865683</v>
      </c>
      <c r="F896" s="201"/>
      <c r="G896" s="201"/>
      <c r="H896" s="201">
        <f>общ.калькуляция!J895</f>
        <v>112.67216267835025</v>
      </c>
      <c r="I896" s="201"/>
      <c r="J896" s="201"/>
      <c r="K896" s="201">
        <f>общ.калькуляция!M895</f>
        <v>483.45362575298373</v>
      </c>
      <c r="L896" s="201"/>
      <c r="M896" s="201"/>
      <c r="N896" s="201">
        <f t="shared" si="21"/>
        <v>2900.7217545179019</v>
      </c>
    </row>
    <row r="897" spans="1:14" ht="15" customHeight="1">
      <c r="A897" s="36" t="s">
        <v>2821</v>
      </c>
      <c r="B897" s="402" t="s">
        <v>2662</v>
      </c>
      <c r="C897" s="307"/>
      <c r="D897" s="307"/>
      <c r="E897" s="201">
        <f>общ.калькуляция!H896</f>
        <v>2230.9292619366356</v>
      </c>
      <c r="F897" s="201"/>
      <c r="G897" s="201"/>
      <c r="H897" s="201">
        <f>общ.калькуляция!J896</f>
        <v>225.34432535670049</v>
      </c>
      <c r="I897" s="201"/>
      <c r="J897" s="201"/>
      <c r="K897" s="201">
        <f>общ.калькуляция!M896</f>
        <v>491.2547174586673</v>
      </c>
      <c r="L897" s="201"/>
      <c r="M897" s="201"/>
      <c r="N897" s="201">
        <f t="shared" si="21"/>
        <v>2947.5283047520034</v>
      </c>
    </row>
    <row r="898" spans="1:14" ht="15" customHeight="1">
      <c r="A898" s="36" t="s">
        <v>2822</v>
      </c>
      <c r="B898" s="402" t="s">
        <v>2664</v>
      </c>
      <c r="C898" s="307"/>
      <c r="D898" s="307"/>
      <c r="E898" s="201">
        <f>общ.калькуляция!H897</f>
        <v>2249.0739821508255</v>
      </c>
      <c r="F898" s="201"/>
      <c r="G898" s="201"/>
      <c r="H898" s="201">
        <f>общ.калькуляция!J897</f>
        <v>64.384092959057284</v>
      </c>
      <c r="I898" s="201"/>
      <c r="J898" s="201"/>
      <c r="K898" s="201">
        <f>общ.калькуляция!M897</f>
        <v>462.69161502197659</v>
      </c>
      <c r="L898" s="201"/>
      <c r="M898" s="201"/>
      <c r="N898" s="201">
        <f t="shared" si="21"/>
        <v>2776.1496901318596</v>
      </c>
    </row>
    <row r="899" spans="1:14" ht="15" customHeight="1">
      <c r="A899" s="36" t="s">
        <v>2823</v>
      </c>
      <c r="B899" s="402" t="s">
        <v>2669</v>
      </c>
      <c r="C899" s="307"/>
      <c r="D899" s="307"/>
      <c r="E899" s="201">
        <f>общ.калькуляция!H898</f>
        <v>2735.8716019634094</v>
      </c>
      <c r="F899" s="201"/>
      <c r="G899" s="201"/>
      <c r="H899" s="201">
        <f>общ.калькуляция!J898</f>
        <v>236.07500751654337</v>
      </c>
      <c r="I899" s="201"/>
      <c r="J899" s="201"/>
      <c r="K899" s="201">
        <f>общ.калькуляция!M898</f>
        <v>594.38932189599052</v>
      </c>
      <c r="L899" s="201"/>
      <c r="M899" s="201"/>
      <c r="N899" s="201">
        <f t="shared" si="21"/>
        <v>3566.3359313759433</v>
      </c>
    </row>
    <row r="900" spans="1:14" ht="15" customHeight="1">
      <c r="A900" s="36" t="s">
        <v>2824</v>
      </c>
      <c r="B900" s="402" t="s">
        <v>2671</v>
      </c>
      <c r="C900" s="307"/>
      <c r="D900" s="307"/>
      <c r="E900" s="201">
        <f>общ.калькуляция!H899</f>
        <v>2735.8716019634094</v>
      </c>
      <c r="F900" s="201"/>
      <c r="G900" s="201"/>
      <c r="H900" s="201">
        <f>общ.калькуляция!J899</f>
        <v>236.07500751654337</v>
      </c>
      <c r="I900" s="201"/>
      <c r="J900" s="201"/>
      <c r="K900" s="201">
        <f>общ.калькуляция!M899</f>
        <v>594.38932189599052</v>
      </c>
      <c r="L900" s="201"/>
      <c r="M900" s="201"/>
      <c r="N900" s="201">
        <f t="shared" si="21"/>
        <v>3566.3359313759433</v>
      </c>
    </row>
    <row r="901" spans="1:14" ht="15" customHeight="1">
      <c r="A901" s="36" t="s">
        <v>2825</v>
      </c>
      <c r="B901" s="402" t="s">
        <v>2673</v>
      </c>
      <c r="C901" s="307"/>
      <c r="D901" s="307"/>
      <c r="E901" s="201">
        <f>общ.калькуляция!H900</f>
        <v>2258.7640606871933</v>
      </c>
      <c r="F901" s="201"/>
      <c r="G901" s="201"/>
      <c r="H901" s="201">
        <f>общ.калькуляция!J900</f>
        <v>193.15227887717185</v>
      </c>
      <c r="I901" s="201"/>
      <c r="J901" s="201"/>
      <c r="K901" s="201">
        <f>общ.калькуляция!M900</f>
        <v>490.38326791287301</v>
      </c>
      <c r="L901" s="201"/>
      <c r="M901" s="201"/>
      <c r="N901" s="201">
        <f t="shared" si="21"/>
        <v>2942.2996074772382</v>
      </c>
    </row>
    <row r="902" spans="1:14" ht="15" customHeight="1">
      <c r="A902" s="36" t="s">
        <v>2826</v>
      </c>
      <c r="B902" s="402" t="s">
        <v>2827</v>
      </c>
      <c r="C902" s="307"/>
      <c r="D902" s="307"/>
      <c r="E902" s="201">
        <f>общ.калькуляция!H901</f>
        <v>2482.8352074966529</v>
      </c>
      <c r="F902" s="201"/>
      <c r="G902" s="201"/>
      <c r="H902" s="201">
        <f>общ.калькуляция!J901</f>
        <v>85.845457278743041</v>
      </c>
      <c r="I902" s="201"/>
      <c r="J902" s="201"/>
      <c r="K902" s="201">
        <f>общ.калькуляция!M901</f>
        <v>513.73613295507926</v>
      </c>
      <c r="L902" s="201"/>
      <c r="M902" s="201"/>
      <c r="N902" s="201">
        <f t="shared" si="21"/>
        <v>3082.4167977304751</v>
      </c>
    </row>
    <row r="903" spans="1:14" ht="15" customHeight="1">
      <c r="A903" s="36" t="s">
        <v>2828</v>
      </c>
      <c r="B903" s="402" t="s">
        <v>2829</v>
      </c>
      <c r="C903" s="307"/>
      <c r="D903" s="307"/>
      <c r="E903" s="201">
        <f>общ.калькуляция!H902</f>
        <v>2275.3666300758591</v>
      </c>
      <c r="F903" s="201"/>
      <c r="G903" s="201"/>
      <c r="H903" s="201">
        <f>общ.калькуляция!J902</f>
        <v>120.72017429823239</v>
      </c>
      <c r="I903" s="201"/>
      <c r="J903" s="201"/>
      <c r="K903" s="201">
        <f>общ.калькуляция!M902</f>
        <v>479.21736087481833</v>
      </c>
      <c r="L903" s="201"/>
      <c r="M903" s="201"/>
      <c r="N903" s="201">
        <f t="shared" si="21"/>
        <v>2875.3041652489101</v>
      </c>
    </row>
    <row r="904" spans="1:14" ht="15" customHeight="1">
      <c r="A904" s="36" t="s">
        <v>2830</v>
      </c>
      <c r="B904" s="402" t="s">
        <v>2677</v>
      </c>
      <c r="C904" s="307"/>
      <c r="D904" s="307"/>
      <c r="E904" s="201">
        <f>общ.калькуляция!H903</f>
        <v>2443.4965194109773</v>
      </c>
      <c r="F904" s="201"/>
      <c r="G904" s="201"/>
      <c r="H904" s="201">
        <f>общ.калькуляция!J903</f>
        <v>150.22955023780031</v>
      </c>
      <c r="I904" s="201"/>
      <c r="J904" s="201"/>
      <c r="K904" s="201">
        <f>общ.калькуляция!M903</f>
        <v>518.74521392975555</v>
      </c>
      <c r="L904" s="201"/>
      <c r="M904" s="201"/>
      <c r="N904" s="201">
        <f t="shared" si="21"/>
        <v>3112.4712835785331</v>
      </c>
    </row>
    <row r="905" spans="1:14" ht="15" customHeight="1">
      <c r="A905" s="36" t="s">
        <v>2831</v>
      </c>
      <c r="B905" s="402" t="s">
        <v>2832</v>
      </c>
      <c r="C905" s="307"/>
      <c r="D905" s="307"/>
      <c r="E905" s="201">
        <f>общ.калькуляция!H904</f>
        <v>2497.0120928157075</v>
      </c>
      <c r="F905" s="201"/>
      <c r="G905" s="201"/>
      <c r="H905" s="201">
        <f>общ.калькуляция!J904</f>
        <v>96.576139438585912</v>
      </c>
      <c r="I905" s="201"/>
      <c r="J905" s="201"/>
      <c r="K905" s="201">
        <f>общ.калькуляция!M904</f>
        <v>518.71764645085875</v>
      </c>
      <c r="L905" s="201"/>
      <c r="M905" s="201"/>
      <c r="N905" s="201">
        <f t="shared" si="21"/>
        <v>3112.3058787051523</v>
      </c>
    </row>
    <row r="906" spans="1:14" ht="15" customHeight="1">
      <c r="A906" s="36" t="s">
        <v>2833</v>
      </c>
      <c r="B906" s="402" t="s">
        <v>2729</v>
      </c>
      <c r="C906" s="307"/>
      <c r="D906" s="307"/>
      <c r="E906" s="201">
        <f>общ.калькуляция!H905</f>
        <v>2657.2616662204373</v>
      </c>
      <c r="F906" s="201"/>
      <c r="G906" s="201"/>
      <c r="H906" s="201">
        <f>общ.калькуляция!J905</f>
        <v>42.92272863937152</v>
      </c>
      <c r="I906" s="201"/>
      <c r="J906" s="201"/>
      <c r="K906" s="201">
        <f>общ.калькуляция!M905</f>
        <v>540.03687897196176</v>
      </c>
      <c r="L906" s="201"/>
      <c r="M906" s="201"/>
      <c r="N906" s="201">
        <f t="shared" si="21"/>
        <v>3240.2212738317708</v>
      </c>
    </row>
    <row r="907" spans="1:14" ht="15" customHeight="1">
      <c r="A907" s="36" t="s">
        <v>2834</v>
      </c>
      <c r="B907" s="402" t="s">
        <v>2835</v>
      </c>
      <c r="C907" s="307"/>
      <c r="D907" s="307"/>
      <c r="E907" s="201">
        <f>общ.калькуляция!H906</f>
        <v>3425.7720928157073</v>
      </c>
      <c r="F907" s="201"/>
      <c r="G907" s="201"/>
      <c r="H907" s="201">
        <f>общ.калькуляция!J906</f>
        <v>96.576139438585926</v>
      </c>
      <c r="I907" s="201"/>
      <c r="J907" s="201"/>
      <c r="K907" s="201">
        <f>общ.калькуляция!M906</f>
        <v>704.4696464508587</v>
      </c>
      <c r="L907" s="201"/>
      <c r="M907" s="201"/>
      <c r="N907" s="201">
        <f t="shared" si="21"/>
        <v>4226.817878705152</v>
      </c>
    </row>
    <row r="908" spans="1:14" ht="15" customHeight="1">
      <c r="A908" s="36" t="s">
        <v>2836</v>
      </c>
      <c r="B908" s="402" t="s">
        <v>2711</v>
      </c>
      <c r="C908" s="307"/>
      <c r="D908" s="307"/>
      <c r="E908" s="201">
        <f>общ.калькуляция!H907</f>
        <v>2583.6120928157075</v>
      </c>
      <c r="F908" s="201"/>
      <c r="G908" s="201"/>
      <c r="H908" s="201">
        <f>общ.калькуляция!J907</f>
        <v>96.576139438585912</v>
      </c>
      <c r="I908" s="201"/>
      <c r="J908" s="201"/>
      <c r="K908" s="201">
        <f>общ.калькуляция!M907</f>
        <v>536.03764645085869</v>
      </c>
      <c r="L908" s="201"/>
      <c r="M908" s="201"/>
      <c r="N908" s="201">
        <f t="shared" si="21"/>
        <v>3216.2258787051519</v>
      </c>
    </row>
    <row r="909" spans="1:14" ht="15" customHeight="1">
      <c r="A909" s="36" t="s">
        <v>2837</v>
      </c>
      <c r="B909" s="402" t="s">
        <v>2838</v>
      </c>
      <c r="C909" s="307"/>
      <c r="D909" s="307"/>
      <c r="E909" s="201">
        <f>общ.калькуляция!H908</f>
        <v>2427.6114368585449</v>
      </c>
      <c r="F909" s="201"/>
      <c r="G909" s="201"/>
      <c r="H909" s="201">
        <f>общ.калькуляция!J908</f>
        <v>64.384092959057284</v>
      </c>
      <c r="I909" s="201"/>
      <c r="J909" s="201"/>
      <c r="K909" s="201">
        <f>общ.калькуляция!M908</f>
        <v>498.39910596352047</v>
      </c>
      <c r="L909" s="201"/>
      <c r="M909" s="201"/>
      <c r="N909" s="201">
        <f t="shared" si="21"/>
        <v>2990.3946357811228</v>
      </c>
    </row>
    <row r="910" spans="1:14" ht="15" customHeight="1">
      <c r="A910" s="36" t="s">
        <v>2839</v>
      </c>
      <c r="B910" s="402" t="s">
        <v>2840</v>
      </c>
      <c r="C910" s="307"/>
      <c r="D910" s="307"/>
      <c r="E910" s="201">
        <f>общ.калькуляция!H909</f>
        <v>2501.781436858545</v>
      </c>
      <c r="F910" s="201"/>
      <c r="G910" s="201"/>
      <c r="H910" s="201">
        <f>общ.калькуляция!J909</f>
        <v>64.384092959057284</v>
      </c>
      <c r="I910" s="201"/>
      <c r="J910" s="201"/>
      <c r="K910" s="201">
        <f>общ.калькуляция!M909</f>
        <v>513.23310596352053</v>
      </c>
      <c r="L910" s="201"/>
      <c r="M910" s="201"/>
      <c r="N910" s="201">
        <f t="shared" si="21"/>
        <v>3079.3986357811227</v>
      </c>
    </row>
    <row r="911" spans="1:14" ht="15" customHeight="1">
      <c r="A911" s="36" t="s">
        <v>2841</v>
      </c>
      <c r="B911" s="402" t="s">
        <v>2842</v>
      </c>
      <c r="C911" s="307"/>
      <c r="D911" s="307"/>
      <c r="E911" s="201">
        <f>общ.калькуляция!H910</f>
        <v>2504.4814368585453</v>
      </c>
      <c r="F911" s="201"/>
      <c r="G911" s="201"/>
      <c r="H911" s="201">
        <f>общ.калькуляция!J910</f>
        <v>64.384092959057284</v>
      </c>
      <c r="I911" s="201"/>
      <c r="J911" s="201"/>
      <c r="K911" s="201">
        <f>общ.калькуляция!M910</f>
        <v>513.77310596352061</v>
      </c>
      <c r="L911" s="201"/>
      <c r="M911" s="201"/>
      <c r="N911" s="201">
        <f t="shared" si="21"/>
        <v>3082.6386357811234</v>
      </c>
    </row>
    <row r="912" spans="1:14" ht="15" customHeight="1">
      <c r="A912" s="36" t="s">
        <v>2843</v>
      </c>
      <c r="B912" s="402" t="s">
        <v>2717</v>
      </c>
      <c r="C912" s="307"/>
      <c r="D912" s="307"/>
      <c r="E912" s="201">
        <f>общ.калькуляция!H911</f>
        <v>2482.572092815707</v>
      </c>
      <c r="F912" s="201"/>
      <c r="G912" s="201"/>
      <c r="H912" s="201">
        <f>общ.калькуляция!J911</f>
        <v>96.576139438585912</v>
      </c>
      <c r="I912" s="201"/>
      <c r="J912" s="201"/>
      <c r="K912" s="201">
        <f>общ.калькуляция!M911</f>
        <v>515.8296464508586</v>
      </c>
      <c r="L912" s="201"/>
      <c r="M912" s="201"/>
      <c r="N912" s="201">
        <f t="shared" si="21"/>
        <v>3094.9778787051514</v>
      </c>
    </row>
    <row r="913" spans="1:14" ht="15" customHeight="1">
      <c r="A913" s="36" t="s">
        <v>2844</v>
      </c>
      <c r="B913" s="402" t="s">
        <v>2687</v>
      </c>
      <c r="C913" s="307"/>
      <c r="D913" s="307"/>
      <c r="E913" s="201">
        <f>общ.калькуляция!H912</f>
        <v>2531.5943221775988</v>
      </c>
      <c r="F913" s="201"/>
      <c r="G913" s="201"/>
      <c r="H913" s="201">
        <f>общ.калькуляция!J912</f>
        <v>75.114775118900155</v>
      </c>
      <c r="I913" s="201"/>
      <c r="J913" s="201"/>
      <c r="K913" s="201">
        <f>общ.калькуляция!M912</f>
        <v>521.34181945929981</v>
      </c>
      <c r="L913" s="201"/>
      <c r="M913" s="201"/>
      <c r="N913" s="201">
        <f t="shared" si="21"/>
        <v>3128.0509167557984</v>
      </c>
    </row>
    <row r="914" spans="1:14" ht="15" customHeight="1">
      <c r="A914" s="36" t="s">
        <v>2845</v>
      </c>
      <c r="B914" s="402" t="s">
        <v>2846</v>
      </c>
      <c r="C914" s="307"/>
      <c r="D914" s="307"/>
      <c r="E914" s="201">
        <f>общ.калькуляция!H913</f>
        <v>2498.2314368585453</v>
      </c>
      <c r="F914" s="201"/>
      <c r="G914" s="201"/>
      <c r="H914" s="201">
        <f>общ.калькуляция!J913</f>
        <v>64.384092959057284</v>
      </c>
      <c r="I914" s="201"/>
      <c r="J914" s="201"/>
      <c r="K914" s="201">
        <f>общ.калькуляция!M913</f>
        <v>512.52310596352061</v>
      </c>
      <c r="L914" s="201"/>
      <c r="M914" s="201"/>
      <c r="N914" s="201">
        <f t="shared" si="21"/>
        <v>3075.1386357811234</v>
      </c>
    </row>
    <row r="915" spans="1:14" ht="15" customHeight="1">
      <c r="A915" s="36" t="s">
        <v>2847</v>
      </c>
      <c r="B915" s="402" t="s">
        <v>2848</v>
      </c>
      <c r="C915" s="307"/>
      <c r="D915" s="307"/>
      <c r="E915" s="201">
        <f>общ.калькуляция!H914</f>
        <v>2490.4743221775989</v>
      </c>
      <c r="F915" s="201"/>
      <c r="G915" s="201"/>
      <c r="H915" s="201">
        <f>общ.калькуляция!J914</f>
        <v>75.114775118900155</v>
      </c>
      <c r="I915" s="201"/>
      <c r="J915" s="201"/>
      <c r="K915" s="201">
        <f>общ.калькуляция!M914</f>
        <v>513.11781945929977</v>
      </c>
      <c r="L915" s="201"/>
      <c r="M915" s="201"/>
      <c r="N915" s="201">
        <f t="shared" si="21"/>
        <v>3078.7069167557988</v>
      </c>
    </row>
    <row r="916" spans="1:14" ht="15" customHeight="1">
      <c r="A916" s="36" t="s">
        <v>2849</v>
      </c>
      <c r="B916" s="402" t="s">
        <v>2850</v>
      </c>
      <c r="C916" s="307"/>
      <c r="D916" s="307"/>
      <c r="E916" s="201">
        <f>общ.калькуляция!H915</f>
        <v>2540.251207496653</v>
      </c>
      <c r="F916" s="201"/>
      <c r="G916" s="201"/>
      <c r="H916" s="201">
        <f>общ.калькуляция!J915</f>
        <v>85.845457278743041</v>
      </c>
      <c r="I916" s="201"/>
      <c r="J916" s="201"/>
      <c r="K916" s="201">
        <f>общ.калькуляция!M915</f>
        <v>525.21933295507927</v>
      </c>
      <c r="L916" s="201"/>
      <c r="M916" s="201"/>
      <c r="N916" s="201">
        <f t="shared" si="21"/>
        <v>3151.3159977304754</v>
      </c>
    </row>
    <row r="917" spans="1:14" ht="15" customHeight="1">
      <c r="A917" s="36" t="s">
        <v>2851</v>
      </c>
      <c r="B917" s="402" t="s">
        <v>2852</v>
      </c>
      <c r="C917" s="307"/>
      <c r="D917" s="307"/>
      <c r="E917" s="201">
        <f>общ.калькуляция!H916</f>
        <v>2549.0452074966529</v>
      </c>
      <c r="F917" s="201"/>
      <c r="G917" s="201"/>
      <c r="H917" s="201">
        <f>общ.калькуляция!J916</f>
        <v>85.845457278743041</v>
      </c>
      <c r="I917" s="201"/>
      <c r="J917" s="201"/>
      <c r="K917" s="201">
        <f>общ.калькуляция!M916</f>
        <v>526.97813295507922</v>
      </c>
      <c r="L917" s="201"/>
      <c r="M917" s="201"/>
      <c r="N917" s="201">
        <f t="shared" si="21"/>
        <v>3161.8687977304753</v>
      </c>
    </row>
    <row r="918" spans="1:14" ht="15" customHeight="1">
      <c r="A918" s="36" t="s">
        <v>2853</v>
      </c>
      <c r="B918" s="402" t="s">
        <v>2854</v>
      </c>
      <c r="C918" s="307"/>
      <c r="D918" s="307"/>
      <c r="E918" s="201">
        <f>общ.калькуляция!H917</f>
        <v>2383.4168674698794</v>
      </c>
      <c r="F918" s="201"/>
      <c r="G918" s="201"/>
      <c r="H918" s="201">
        <f>общ.калькуляция!J917</f>
        <v>75.114775118900155</v>
      </c>
      <c r="I918" s="201"/>
      <c r="J918" s="201"/>
      <c r="K918" s="201">
        <f>общ.калькуляция!M917</f>
        <v>491.70632851775594</v>
      </c>
      <c r="L918" s="201"/>
      <c r="M918" s="201"/>
      <c r="N918" s="201">
        <f t="shared" si="21"/>
        <v>2950.2379711065355</v>
      </c>
    </row>
    <row r="919" spans="1:14" ht="15" customHeight="1">
      <c r="A919" s="36" t="s">
        <v>2855</v>
      </c>
      <c r="B919" s="402" t="s">
        <v>2703</v>
      </c>
      <c r="C919" s="307"/>
      <c r="D919" s="307"/>
      <c r="E919" s="201">
        <f>общ.калькуляция!H918</f>
        <v>2487.0583221775992</v>
      </c>
      <c r="F919" s="201"/>
      <c r="G919" s="201"/>
      <c r="H919" s="201">
        <f>общ.калькуляция!J918</f>
        <v>75.114775118900155</v>
      </c>
      <c r="I919" s="201"/>
      <c r="J919" s="201"/>
      <c r="K919" s="201">
        <f>общ.калькуляция!M918</f>
        <v>512.43461945929982</v>
      </c>
      <c r="L919" s="201"/>
      <c r="M919" s="201"/>
      <c r="N919" s="201">
        <f t="shared" si="21"/>
        <v>3074.6077167557992</v>
      </c>
    </row>
    <row r="920" spans="1:14" ht="15" customHeight="1">
      <c r="A920" s="36" t="s">
        <v>2856</v>
      </c>
      <c r="B920" s="402" t="s">
        <v>2721</v>
      </c>
      <c r="C920" s="307"/>
      <c r="D920" s="307"/>
      <c r="E920" s="201">
        <f>общ.калькуляция!H919</f>
        <v>3722.3923261936634</v>
      </c>
      <c r="F920" s="201"/>
      <c r="G920" s="201"/>
      <c r="H920" s="201">
        <f>общ.калькуляция!J919</f>
        <v>32.192046479528642</v>
      </c>
      <c r="I920" s="201"/>
      <c r="J920" s="201"/>
      <c r="K920" s="201">
        <f>общ.калькуляция!M919</f>
        <v>750.9168745346384</v>
      </c>
      <c r="L920" s="201"/>
      <c r="M920" s="201"/>
      <c r="N920" s="201">
        <f t="shared" si="21"/>
        <v>4505.5012472078306</v>
      </c>
    </row>
    <row r="921" spans="1:14" ht="15" customHeight="1">
      <c r="A921" s="36" t="s">
        <v>2857</v>
      </c>
      <c r="B921" s="402" t="s">
        <v>2723</v>
      </c>
      <c r="C921" s="307"/>
      <c r="D921" s="307"/>
      <c r="E921" s="201">
        <f>общ.калькуляция!H920</f>
        <v>2518.0872940651493</v>
      </c>
      <c r="F921" s="201"/>
      <c r="G921" s="201"/>
      <c r="H921" s="201">
        <f>общ.калькуляция!J920</f>
        <v>128.76818591811457</v>
      </c>
      <c r="I921" s="201"/>
      <c r="J921" s="201"/>
      <c r="K921" s="201">
        <f>общ.калькуляция!M920</f>
        <v>529.3710959966528</v>
      </c>
      <c r="L921" s="201"/>
      <c r="M921" s="201"/>
      <c r="N921" s="201">
        <f t="shared" ref="N921:N984" si="22">E921+H921+K921</f>
        <v>3176.2265759799166</v>
      </c>
    </row>
    <row r="922" spans="1:14" ht="15" customHeight="1">
      <c r="A922" s="36" t="s">
        <v>2858</v>
      </c>
      <c r="B922" s="402" t="s">
        <v>2707</v>
      </c>
      <c r="C922" s="307"/>
      <c r="D922" s="307"/>
      <c r="E922" s="201">
        <f>общ.калькуляция!H921</f>
        <v>2421.4393261936634</v>
      </c>
      <c r="F922" s="201"/>
      <c r="G922" s="201"/>
      <c r="H922" s="201">
        <f>общ.калькуляция!J921</f>
        <v>32.192046479528642</v>
      </c>
      <c r="I922" s="201"/>
      <c r="J922" s="201"/>
      <c r="K922" s="201">
        <f>общ.калькуляция!M921</f>
        <v>490.72627453463838</v>
      </c>
      <c r="L922" s="201"/>
      <c r="M922" s="201"/>
      <c r="N922" s="201">
        <f t="shared" si="22"/>
        <v>2944.3576472078303</v>
      </c>
    </row>
    <row r="923" spans="1:14" ht="15" customHeight="1">
      <c r="A923" s="36" t="s">
        <v>2859</v>
      </c>
      <c r="B923" s="402" t="s">
        <v>2705</v>
      </c>
      <c r="C923" s="307"/>
      <c r="D923" s="307"/>
      <c r="E923" s="201">
        <f>общ.калькуляция!H922</f>
        <v>2770.1738955823289</v>
      </c>
      <c r="F923" s="201"/>
      <c r="G923" s="201"/>
      <c r="H923" s="201">
        <f>общ.калькуляция!J922</f>
        <v>21.46136431968576</v>
      </c>
      <c r="I923" s="201"/>
      <c r="J923" s="201"/>
      <c r="K923" s="201">
        <f>общ.калькуляция!M922</f>
        <v>558.32705198040298</v>
      </c>
      <c r="L923" s="201"/>
      <c r="M923" s="201"/>
      <c r="N923" s="201">
        <f t="shared" si="22"/>
        <v>3349.9623118824175</v>
      </c>
    </row>
    <row r="924" spans="1:14" ht="15" customHeight="1">
      <c r="A924" s="36" t="s">
        <v>2860</v>
      </c>
      <c r="B924" s="402" t="s">
        <v>2727</v>
      </c>
      <c r="C924" s="307"/>
      <c r="D924" s="307"/>
      <c r="E924" s="201">
        <f>общ.калькуляция!H923</f>
        <v>3206.5939982150826</v>
      </c>
      <c r="F924" s="201"/>
      <c r="G924" s="201"/>
      <c r="H924" s="201">
        <f>общ.калькуляция!J923</f>
        <v>16.096023239764321</v>
      </c>
      <c r="I924" s="201"/>
      <c r="J924" s="201"/>
      <c r="K924" s="201">
        <f>общ.калькуляция!M923</f>
        <v>644.53800429096941</v>
      </c>
      <c r="L924" s="201"/>
      <c r="M924" s="201"/>
      <c r="N924" s="201">
        <f t="shared" si="22"/>
        <v>3867.228025745816</v>
      </c>
    </row>
    <row r="925" spans="1:14" ht="45" customHeight="1">
      <c r="A925" s="36" t="s">
        <v>2861</v>
      </c>
      <c r="B925" s="402" t="s">
        <v>2862</v>
      </c>
      <c r="C925" s="307"/>
      <c r="D925" s="307"/>
      <c r="E925" s="201">
        <f>общ.калькуляция!H924</f>
        <v>5585.8896279250339</v>
      </c>
      <c r="F925" s="201"/>
      <c r="G925" s="201"/>
      <c r="H925" s="201">
        <f>общ.калькуляция!J924</f>
        <v>56.336081339175124</v>
      </c>
      <c r="I925" s="201"/>
      <c r="J925" s="201"/>
      <c r="K925" s="201">
        <f>общ.калькуляция!M924</f>
        <v>1128.445141852842</v>
      </c>
      <c r="L925" s="201"/>
      <c r="M925" s="201"/>
      <c r="N925" s="201">
        <f t="shared" si="22"/>
        <v>6770.6708511170509</v>
      </c>
    </row>
    <row r="926" spans="1:14" ht="15" customHeight="1">
      <c r="A926" s="36" t="s">
        <v>2863</v>
      </c>
      <c r="B926" s="403" t="s">
        <v>2785</v>
      </c>
      <c r="C926" s="307"/>
      <c r="D926" s="307"/>
      <c r="E926" s="201">
        <f>общ.калькуляция!H925</f>
        <v>2090.6291834002677</v>
      </c>
      <c r="F926" s="201"/>
      <c r="G926" s="201"/>
      <c r="H926" s="201">
        <f>общ.калькуляция!J925</f>
        <v>450.68865071340099</v>
      </c>
      <c r="I926" s="201"/>
      <c r="J926" s="201"/>
      <c r="K926" s="201">
        <f>общ.калькуляция!M925</f>
        <v>508.26356682273376</v>
      </c>
      <c r="L926" s="201"/>
      <c r="M926" s="201"/>
      <c r="N926" s="201">
        <f t="shared" si="22"/>
        <v>3049.5814009364021</v>
      </c>
    </row>
    <row r="927" spans="1:14" ht="15" customHeight="1">
      <c r="A927" s="36" t="s">
        <v>2864</v>
      </c>
      <c r="B927" s="403" t="s">
        <v>2865</v>
      </c>
      <c r="C927" s="307"/>
      <c r="D927" s="307"/>
      <c r="E927" s="201">
        <f>общ.калькуляция!H926</f>
        <v>1961.1887550200804</v>
      </c>
      <c r="F927" s="201"/>
      <c r="G927" s="201"/>
      <c r="H927" s="201">
        <f>общ.калькуляция!J926</f>
        <v>418.49660423387235</v>
      </c>
      <c r="I927" s="201"/>
      <c r="J927" s="201"/>
      <c r="K927" s="201">
        <f>общ.калькуляция!M926</f>
        <v>475.93707185079057</v>
      </c>
      <c r="L927" s="201"/>
      <c r="M927" s="201"/>
      <c r="N927" s="201">
        <f t="shared" si="22"/>
        <v>2855.6224311047436</v>
      </c>
    </row>
    <row r="928" spans="1:14" ht="28.5">
      <c r="A928" s="43" t="s">
        <v>2866</v>
      </c>
      <c r="B928" s="545" t="s">
        <v>2867</v>
      </c>
      <c r="C928" s="316"/>
      <c r="D928" s="316"/>
      <c r="E928" s="200"/>
      <c r="F928" s="200"/>
      <c r="G928" s="200"/>
      <c r="H928" s="200"/>
      <c r="I928" s="200"/>
      <c r="J928" s="200"/>
      <c r="K928" s="200"/>
      <c r="L928" s="200"/>
      <c r="M928" s="200"/>
      <c r="N928" s="200"/>
    </row>
    <row r="929" spans="1:14" ht="15" customHeight="1">
      <c r="A929" s="36" t="s">
        <v>2868</v>
      </c>
      <c r="B929" s="402" t="s">
        <v>2869</v>
      </c>
      <c r="C929" s="307"/>
      <c r="D929" s="307"/>
      <c r="E929" s="201">
        <f>общ.калькуляция!H928</f>
        <v>679.98845381526098</v>
      </c>
      <c r="F929" s="201"/>
      <c r="G929" s="201"/>
      <c r="H929" s="201">
        <f>общ.калькуляция!J928</f>
        <v>138.82820044296724</v>
      </c>
      <c r="I929" s="201"/>
      <c r="J929" s="201"/>
      <c r="K929" s="201">
        <f>общ.калькуляция!M928</f>
        <v>163.76333085164566</v>
      </c>
      <c r="L929" s="201"/>
      <c r="M929" s="201"/>
      <c r="N929" s="201">
        <f t="shared" si="22"/>
        <v>982.57998510987386</v>
      </c>
    </row>
    <row r="930" spans="1:14" ht="15" customHeight="1">
      <c r="A930" s="36" t="s">
        <v>2870</v>
      </c>
      <c r="B930" s="402" t="s">
        <v>1343</v>
      </c>
      <c r="C930" s="307"/>
      <c r="D930" s="307"/>
      <c r="E930" s="201">
        <f>общ.калькуляция!H929</f>
        <v>1006.442213297635</v>
      </c>
      <c r="F930" s="201"/>
      <c r="G930" s="201"/>
      <c r="H930" s="201">
        <f>общ.калькуляция!J929</f>
        <v>26.826705399607203</v>
      </c>
      <c r="I930" s="201"/>
      <c r="J930" s="201"/>
      <c r="K930" s="201">
        <f>общ.калькуляция!M929</f>
        <v>206.65378373944847</v>
      </c>
      <c r="L930" s="201"/>
      <c r="M930" s="201"/>
      <c r="N930" s="201">
        <f t="shared" si="22"/>
        <v>1239.9227024366908</v>
      </c>
    </row>
    <row r="931" spans="1:14" ht="15" customHeight="1">
      <c r="A931" s="36" t="s">
        <v>2871</v>
      </c>
      <c r="B931" s="402" t="s">
        <v>1559</v>
      </c>
      <c r="C931" s="307"/>
      <c r="D931" s="307"/>
      <c r="E931" s="201">
        <f>общ.калькуляция!H930</f>
        <v>1296.3887215528782</v>
      </c>
      <c r="F931" s="201"/>
      <c r="G931" s="201"/>
      <c r="H931" s="201">
        <f>общ.калькуляция!J930</f>
        <v>88.528127818703766</v>
      </c>
      <c r="I931" s="201"/>
      <c r="J931" s="201"/>
      <c r="K931" s="201">
        <f>общ.калькуляция!M930</f>
        <v>276.98336987431639</v>
      </c>
      <c r="L931" s="201"/>
      <c r="M931" s="201"/>
      <c r="N931" s="201">
        <f t="shared" si="22"/>
        <v>1661.9002192458984</v>
      </c>
    </row>
    <row r="932" spans="1:14" ht="30" customHeight="1">
      <c r="A932" s="36" t="s">
        <v>2872</v>
      </c>
      <c r="B932" s="402" t="s">
        <v>2873</v>
      </c>
      <c r="C932" s="307"/>
      <c r="D932" s="307"/>
      <c r="E932" s="201">
        <f>общ.калькуляция!H931</f>
        <v>2493.9749263721556</v>
      </c>
      <c r="F932" s="201"/>
      <c r="G932" s="201"/>
      <c r="H932" s="201">
        <f>общ.калькуляция!J931</f>
        <v>343.38182911497216</v>
      </c>
      <c r="I932" s="201"/>
      <c r="J932" s="201"/>
      <c r="K932" s="201">
        <f>общ.калькуляция!M931</f>
        <v>567.47135109742555</v>
      </c>
      <c r="L932" s="201"/>
      <c r="M932" s="201"/>
      <c r="N932" s="201">
        <f t="shared" si="22"/>
        <v>3404.8281065845536</v>
      </c>
    </row>
    <row r="933" spans="1:14" ht="30" customHeight="1">
      <c r="A933" s="36" t="s">
        <v>2874</v>
      </c>
      <c r="B933" s="402" t="s">
        <v>2875</v>
      </c>
      <c r="C933" s="307"/>
      <c r="D933" s="307"/>
      <c r="E933" s="201">
        <f>общ.калькуляция!H932</f>
        <v>3209.9749263721556</v>
      </c>
      <c r="F933" s="201"/>
      <c r="G933" s="201"/>
      <c r="H933" s="201">
        <f>общ.калькуляция!J932</f>
        <v>343.38182911497216</v>
      </c>
      <c r="I933" s="201"/>
      <c r="J933" s="201"/>
      <c r="K933" s="201">
        <f>общ.калькуляция!M932</f>
        <v>710.6713510974256</v>
      </c>
      <c r="L933" s="201"/>
      <c r="M933" s="201"/>
      <c r="N933" s="201">
        <f t="shared" si="22"/>
        <v>4264.0281065845538</v>
      </c>
    </row>
    <row r="934" spans="1:14" ht="15" customHeight="1">
      <c r="A934" s="36" t="s">
        <v>2876</v>
      </c>
      <c r="B934" s="403" t="s">
        <v>1316</v>
      </c>
      <c r="C934" s="307"/>
      <c r="D934" s="307"/>
      <c r="E934" s="201">
        <f>общ.калькуляция!H933</f>
        <v>2394.5063878625615</v>
      </c>
      <c r="F934" s="201"/>
      <c r="G934" s="201"/>
      <c r="H934" s="201">
        <f>общ.калькуляция!J933</f>
        <v>225.34432535670049</v>
      </c>
      <c r="I934" s="201"/>
      <c r="J934" s="201"/>
      <c r="K934" s="201">
        <f>общ.калькуляция!M933</f>
        <v>523.97014264385245</v>
      </c>
      <c r="L934" s="201"/>
      <c r="M934" s="201"/>
      <c r="N934" s="201">
        <f t="shared" si="22"/>
        <v>3143.8208558631145</v>
      </c>
    </row>
    <row r="935" spans="1:14" ht="15" customHeight="1">
      <c r="A935" s="36" t="s">
        <v>2877</v>
      </c>
      <c r="B935" s="403" t="s">
        <v>2878</v>
      </c>
      <c r="C935" s="307"/>
      <c r="D935" s="307"/>
      <c r="E935" s="201">
        <f>общ.калькуляция!H934</f>
        <v>1970.5829239268182</v>
      </c>
      <c r="F935" s="201"/>
      <c r="G935" s="201"/>
      <c r="H935" s="201">
        <f>общ.калькуляция!J934</f>
        <v>177.05625563740753</v>
      </c>
      <c r="I935" s="201"/>
      <c r="J935" s="201"/>
      <c r="K935" s="201">
        <f>общ.калькуляция!M934</f>
        <v>429.52783591284515</v>
      </c>
      <c r="L935" s="201"/>
      <c r="M935" s="201"/>
      <c r="N935" s="201">
        <f t="shared" si="22"/>
        <v>2577.1670154770709</v>
      </c>
    </row>
    <row r="936" spans="1:14" ht="15" customHeight="1">
      <c r="A936" s="36" t="s">
        <v>2879</v>
      </c>
      <c r="B936" s="403" t="s">
        <v>2210</v>
      </c>
      <c r="C936" s="307"/>
      <c r="D936" s="307"/>
      <c r="E936" s="201">
        <f>общ.калькуляция!H935</f>
        <v>3191.336203712629</v>
      </c>
      <c r="F936" s="201"/>
      <c r="G936" s="201"/>
      <c r="H936" s="201">
        <f>общ.калькуляция!J935</f>
        <v>338.01648803505077</v>
      </c>
      <c r="I936" s="201"/>
      <c r="J936" s="201"/>
      <c r="K936" s="201">
        <f>общ.калькуляция!M935</f>
        <v>705.87053834953599</v>
      </c>
      <c r="L936" s="201"/>
      <c r="M936" s="201"/>
      <c r="N936" s="201">
        <f t="shared" si="22"/>
        <v>4235.2232300972155</v>
      </c>
    </row>
    <row r="937" spans="1:14" ht="15" customHeight="1">
      <c r="A937" s="36" t="s">
        <v>2880</v>
      </c>
      <c r="B937" s="404" t="s">
        <v>2881</v>
      </c>
      <c r="C937" s="307"/>
      <c r="D937" s="307"/>
      <c r="E937" s="201">
        <f>общ.калькуляция!H936</f>
        <v>1648.6390004462291</v>
      </c>
      <c r="F937" s="201"/>
      <c r="G937" s="201"/>
      <c r="H937" s="201">
        <f>общ.калькуляция!J936</f>
        <v>343.38182911497216</v>
      </c>
      <c r="I937" s="201"/>
      <c r="J937" s="201"/>
      <c r="K937" s="201">
        <f>общ.калькуляция!M936</f>
        <v>398.40416591224027</v>
      </c>
      <c r="L937" s="201"/>
      <c r="M937" s="201"/>
      <c r="N937" s="201">
        <f t="shared" si="22"/>
        <v>2390.4249954734414</v>
      </c>
    </row>
    <row r="938" spans="1:14" ht="30" customHeight="1">
      <c r="A938" s="36" t="s">
        <v>2882</v>
      </c>
      <c r="B938" s="402" t="s">
        <v>2883</v>
      </c>
      <c r="C938" s="307"/>
      <c r="D938" s="307"/>
      <c r="E938" s="201">
        <f>общ.калькуляция!H937</f>
        <v>8397.4389312806779</v>
      </c>
      <c r="F938" s="201"/>
      <c r="G938" s="201"/>
      <c r="H938" s="201">
        <f>общ.калькуляция!J937</f>
        <v>794.0704798283731</v>
      </c>
      <c r="I938" s="201"/>
      <c r="J938" s="201"/>
      <c r="K938" s="201">
        <f>общ.калькуляция!M937</f>
        <v>1838.3018822218103</v>
      </c>
      <c r="L938" s="201"/>
      <c r="M938" s="201"/>
      <c r="N938" s="201">
        <f t="shared" si="22"/>
        <v>11029.811293330862</v>
      </c>
    </row>
    <row r="939" spans="1:14" ht="15" customHeight="1">
      <c r="A939" s="36" t="s">
        <v>2884</v>
      </c>
      <c r="B939" s="402" t="s">
        <v>2885</v>
      </c>
      <c r="C939" s="307"/>
      <c r="D939" s="307"/>
      <c r="E939" s="201">
        <f>общ.калькуляция!H938</f>
        <v>3395.7736153502901</v>
      </c>
      <c r="F939" s="201"/>
      <c r="G939" s="201"/>
      <c r="H939" s="201">
        <f>общ.калькуляция!J938</f>
        <v>365.37972754265007</v>
      </c>
      <c r="I939" s="201"/>
      <c r="J939" s="201"/>
      <c r="K939" s="201">
        <f>общ.калькуляция!M938</f>
        <v>752.23066857858805</v>
      </c>
      <c r="L939" s="201"/>
      <c r="M939" s="201"/>
      <c r="N939" s="201">
        <f t="shared" si="22"/>
        <v>4513.3840114715285</v>
      </c>
    </row>
    <row r="940" spans="1:14" ht="15" customHeight="1">
      <c r="A940" s="36" t="s">
        <v>2886</v>
      </c>
      <c r="B940" s="402" t="s">
        <v>2887</v>
      </c>
      <c r="C940" s="307"/>
      <c r="D940" s="307"/>
      <c r="E940" s="201">
        <f>общ.калькуляция!H939</f>
        <v>3183.7238536367695</v>
      </c>
      <c r="F940" s="201"/>
      <c r="G940" s="201"/>
      <c r="H940" s="201">
        <f>общ.калькуляция!J939</f>
        <v>450.68865071340099</v>
      </c>
      <c r="I940" s="201"/>
      <c r="J940" s="201"/>
      <c r="K940" s="201">
        <f>общ.калькуляция!M939</f>
        <v>726.88250087003416</v>
      </c>
      <c r="L940" s="201"/>
      <c r="M940" s="201"/>
      <c r="N940" s="201">
        <f t="shared" si="22"/>
        <v>4361.295005220205</v>
      </c>
    </row>
    <row r="941" spans="1:14" ht="30" customHeight="1">
      <c r="A941" s="36" t="s">
        <v>2888</v>
      </c>
      <c r="B941" s="402" t="s">
        <v>2889</v>
      </c>
      <c r="C941" s="307"/>
      <c r="D941" s="307"/>
      <c r="E941" s="201">
        <f>общ.калькуляция!H940</f>
        <v>3731.930477465417</v>
      </c>
      <c r="F941" s="201"/>
      <c r="G941" s="201"/>
      <c r="H941" s="201">
        <f>общ.калькуляция!J940</f>
        <v>579.45683663151556</v>
      </c>
      <c r="I941" s="201"/>
      <c r="J941" s="201"/>
      <c r="K941" s="201">
        <f>общ.калькуляция!M940</f>
        <v>862.27746281938653</v>
      </c>
      <c r="L941" s="201"/>
      <c r="M941" s="201"/>
      <c r="N941" s="201">
        <f t="shared" si="22"/>
        <v>5173.6647769163192</v>
      </c>
    </row>
    <row r="942" spans="1:14" ht="15" customHeight="1">
      <c r="A942" s="36" t="s">
        <v>2890</v>
      </c>
      <c r="B942" s="402" t="s">
        <v>2891</v>
      </c>
      <c r="C942" s="307"/>
      <c r="D942" s="307"/>
      <c r="E942" s="201">
        <f>общ.калькуляция!H941</f>
        <v>2146.0183043284246</v>
      </c>
      <c r="F942" s="201"/>
      <c r="G942" s="201"/>
      <c r="H942" s="201">
        <f>общ.калькуляция!J941</f>
        <v>431.90995693367591</v>
      </c>
      <c r="I942" s="201"/>
      <c r="J942" s="201"/>
      <c r="K942" s="201">
        <f>общ.калькуляция!M941</f>
        <v>515.58565225242012</v>
      </c>
      <c r="L942" s="201"/>
      <c r="M942" s="201"/>
      <c r="N942" s="201">
        <f t="shared" si="22"/>
        <v>3093.5139135145205</v>
      </c>
    </row>
    <row r="943" spans="1:14" ht="15" customHeight="1">
      <c r="A943" s="36" t="s">
        <v>2892</v>
      </c>
      <c r="B943" s="402" t="s">
        <v>2893</v>
      </c>
      <c r="C943" s="307"/>
      <c r="D943" s="307"/>
      <c r="E943" s="201">
        <f>общ.калькуляция!H942</f>
        <v>2467.0058456046404</v>
      </c>
      <c r="F943" s="201"/>
      <c r="G943" s="201"/>
      <c r="H943" s="201">
        <f>общ.калькуляция!J942</f>
        <v>474.83268557304746</v>
      </c>
      <c r="I943" s="201"/>
      <c r="J943" s="201"/>
      <c r="K943" s="201">
        <f>общ.калькуляция!M942</f>
        <v>588.36770623553764</v>
      </c>
      <c r="L943" s="201"/>
      <c r="M943" s="201"/>
      <c r="N943" s="201">
        <f t="shared" si="22"/>
        <v>3530.2062374132256</v>
      </c>
    </row>
    <row r="944" spans="1:14" ht="15" customHeight="1">
      <c r="A944" s="36" t="s">
        <v>2894</v>
      </c>
      <c r="B944" s="402" t="s">
        <v>2895</v>
      </c>
      <c r="C944" s="307"/>
      <c r="D944" s="307"/>
      <c r="E944" s="201">
        <f>общ.калькуляция!H943</f>
        <v>2871.0717224453369</v>
      </c>
      <c r="F944" s="201"/>
      <c r="G944" s="201"/>
      <c r="H944" s="201">
        <f>общ.калькуляция!J943</f>
        <v>444.25024141749526</v>
      </c>
      <c r="I944" s="201"/>
      <c r="J944" s="201"/>
      <c r="K944" s="201">
        <f>общ.калькуляция!M943</f>
        <v>663.06439277256641</v>
      </c>
      <c r="L944" s="201"/>
      <c r="M944" s="201"/>
      <c r="N944" s="201">
        <f t="shared" si="22"/>
        <v>3978.3863566353984</v>
      </c>
    </row>
    <row r="945" spans="1:14" ht="30" customHeight="1">
      <c r="A945" s="36" t="s">
        <v>2896</v>
      </c>
      <c r="B945" s="402" t="s">
        <v>2897</v>
      </c>
      <c r="C945" s="307"/>
      <c r="D945" s="307"/>
      <c r="E945" s="201">
        <f>общ.калькуляция!H944</f>
        <v>18119.110332887103</v>
      </c>
      <c r="F945" s="201"/>
      <c r="G945" s="201"/>
      <c r="H945" s="201">
        <f>общ.калькуляция!J944</f>
        <v>914.76940737592918</v>
      </c>
      <c r="I945" s="201"/>
      <c r="J945" s="201"/>
      <c r="K945" s="201">
        <f>общ.калькуляция!M944</f>
        <v>3806.775948052607</v>
      </c>
      <c r="L945" s="201"/>
      <c r="M945" s="201"/>
      <c r="N945" s="201">
        <f t="shared" si="22"/>
        <v>22840.655688315641</v>
      </c>
    </row>
    <row r="946" spans="1:14" ht="15" customHeight="1">
      <c r="A946" s="36" t="s">
        <v>2898</v>
      </c>
      <c r="B946" s="403" t="s">
        <v>2789</v>
      </c>
      <c r="C946" s="307"/>
      <c r="D946" s="307"/>
      <c r="E946" s="201">
        <f>общ.калькуляция!H945</f>
        <v>4007.9318499598394</v>
      </c>
      <c r="F946" s="201"/>
      <c r="G946" s="201"/>
      <c r="H946" s="201">
        <f>общ.калькуляция!J945</f>
        <v>48.288069719292963</v>
      </c>
      <c r="I946" s="201"/>
      <c r="J946" s="201"/>
      <c r="K946" s="201">
        <f>общ.калькуляция!M945</f>
        <v>811.24398393582658</v>
      </c>
      <c r="L946" s="201"/>
      <c r="M946" s="201"/>
      <c r="N946" s="201">
        <f t="shared" si="22"/>
        <v>4867.4639036149592</v>
      </c>
    </row>
    <row r="947" spans="1:14" ht="15" customHeight="1">
      <c r="A947" s="36" t="s">
        <v>2899</v>
      </c>
      <c r="B947" s="403" t="s">
        <v>2900</v>
      </c>
      <c r="C947" s="307"/>
      <c r="D947" s="307"/>
      <c r="E947" s="201">
        <f>общ.калькуляция!H946</f>
        <v>16097.861030789825</v>
      </c>
      <c r="F947" s="201"/>
      <c r="G947" s="201"/>
      <c r="H947" s="201">
        <f>общ.калькуляция!J946</f>
        <v>2373.5195869356467</v>
      </c>
      <c r="I947" s="201"/>
      <c r="J947" s="201"/>
      <c r="K947" s="201">
        <f>общ.калькуляция!M946</f>
        <v>3694.2761235450948</v>
      </c>
      <c r="L947" s="201"/>
      <c r="M947" s="201"/>
      <c r="N947" s="201">
        <f t="shared" si="22"/>
        <v>22165.65674127057</v>
      </c>
    </row>
    <row r="948" spans="1:14" ht="15" customHeight="1">
      <c r="A948" s="36" t="s">
        <v>2901</v>
      </c>
      <c r="B948" s="403" t="s">
        <v>2902</v>
      </c>
      <c r="C948" s="307"/>
      <c r="D948" s="307"/>
      <c r="E948" s="201">
        <f>общ.калькуляция!H947</f>
        <v>10760.959123159302</v>
      </c>
      <c r="F948" s="201"/>
      <c r="G948" s="201"/>
      <c r="H948" s="201">
        <f>общ.калькуляция!J947</f>
        <v>684.88578885197182</v>
      </c>
      <c r="I948" s="201"/>
      <c r="J948" s="201"/>
      <c r="K948" s="201">
        <f>общ.калькуляция!M947</f>
        <v>2289.1689824022551</v>
      </c>
      <c r="L948" s="201"/>
      <c r="M948" s="201"/>
      <c r="N948" s="201">
        <f t="shared" si="22"/>
        <v>13735.013894413529</v>
      </c>
    </row>
    <row r="949" spans="1:14" ht="30" customHeight="1">
      <c r="A949" s="36" t="s">
        <v>2903</v>
      </c>
      <c r="B949" s="402" t="s">
        <v>2904</v>
      </c>
      <c r="C949" s="307"/>
      <c r="D949" s="307"/>
      <c r="E949" s="201">
        <f>общ.калькуляция!H948</f>
        <v>20022.649209503164</v>
      </c>
      <c r="F949" s="201"/>
      <c r="G949" s="201"/>
      <c r="H949" s="201">
        <f>общ.калькуляция!J948</f>
        <v>3668.5146954145594</v>
      </c>
      <c r="I949" s="201"/>
      <c r="J949" s="201"/>
      <c r="K949" s="201">
        <f>общ.калькуляция!M948</f>
        <v>4738.2327809835451</v>
      </c>
      <c r="L949" s="201"/>
      <c r="M949" s="201"/>
      <c r="N949" s="201">
        <f t="shared" si="22"/>
        <v>28429.396685901269</v>
      </c>
    </row>
    <row r="950" spans="1:14" ht="15" customHeight="1">
      <c r="A950" s="36" t="s">
        <v>2905</v>
      </c>
      <c r="B950" s="403" t="s">
        <v>2795</v>
      </c>
      <c r="C950" s="307"/>
      <c r="D950" s="307"/>
      <c r="E950" s="201">
        <f>общ.калькуляция!H949</f>
        <v>10320.859178937975</v>
      </c>
      <c r="F950" s="201"/>
      <c r="G950" s="201"/>
      <c r="H950" s="201">
        <f>общ.калькуляция!J949</f>
        <v>1210.9574817382691</v>
      </c>
      <c r="I950" s="201"/>
      <c r="J950" s="201"/>
      <c r="K950" s="201">
        <f>общ.калькуляция!M949</f>
        <v>2306.363332135249</v>
      </c>
      <c r="L950" s="201"/>
      <c r="M950" s="201"/>
      <c r="N950" s="201">
        <f t="shared" si="22"/>
        <v>13838.179992811492</v>
      </c>
    </row>
    <row r="951" spans="1:14" ht="30" customHeight="1">
      <c r="A951" s="36" t="s">
        <v>2906</v>
      </c>
      <c r="B951" s="406" t="s">
        <v>2907</v>
      </c>
      <c r="C951" s="307"/>
      <c r="D951" s="307"/>
      <c r="E951" s="201">
        <f>общ.калькуляция!H950</f>
        <v>19313.280684404283</v>
      </c>
      <c r="F951" s="201"/>
      <c r="G951" s="201"/>
      <c r="H951" s="201">
        <f>общ.калькуляция!J950</f>
        <v>3070.8596737693865</v>
      </c>
      <c r="I951" s="201"/>
      <c r="J951" s="201"/>
      <c r="K951" s="201">
        <f>общ.калькуляция!M950</f>
        <v>4476.8280716347344</v>
      </c>
      <c r="L951" s="201"/>
      <c r="M951" s="201"/>
      <c r="N951" s="201">
        <f t="shared" si="22"/>
        <v>26860.968429808403</v>
      </c>
    </row>
    <row r="952" spans="1:14" ht="28.5">
      <c r="A952" s="43" t="s">
        <v>2908</v>
      </c>
      <c r="B952" s="407" t="s">
        <v>2909</v>
      </c>
      <c r="C952" s="316"/>
      <c r="D952" s="316"/>
      <c r="E952" s="200"/>
      <c r="F952" s="200"/>
      <c r="G952" s="200"/>
      <c r="H952" s="200"/>
      <c r="I952" s="200"/>
      <c r="J952" s="200"/>
      <c r="K952" s="200"/>
      <c r="L952" s="200"/>
      <c r="M952" s="200"/>
      <c r="N952" s="200"/>
    </row>
    <row r="953" spans="1:14" ht="15" customHeight="1">
      <c r="A953" s="36" t="s">
        <v>2910</v>
      </c>
      <c r="B953" s="408" t="s">
        <v>1343</v>
      </c>
      <c r="C953" s="307"/>
      <c r="D953" s="307"/>
      <c r="E953" s="201">
        <f>общ.калькуляция!H952</f>
        <v>746.6532797858099</v>
      </c>
      <c r="F953" s="201"/>
      <c r="G953" s="201"/>
      <c r="H953" s="201">
        <f>общ.калькуляция!J952</f>
        <v>160.96023239764321</v>
      </c>
      <c r="I953" s="201"/>
      <c r="J953" s="201"/>
      <c r="K953" s="201">
        <f>общ.калькуляция!M952</f>
        <v>181.52270243669065</v>
      </c>
      <c r="L953" s="201"/>
      <c r="M953" s="201"/>
      <c r="N953" s="201">
        <f t="shared" si="22"/>
        <v>1089.1362146201438</v>
      </c>
    </row>
    <row r="954" spans="1:14" ht="15" customHeight="1">
      <c r="A954" s="36" t="s">
        <v>2911</v>
      </c>
      <c r="B954" s="402" t="s">
        <v>2912</v>
      </c>
      <c r="C954" s="307"/>
      <c r="D954" s="307"/>
      <c r="E954" s="201">
        <f>общ.калькуляция!H953</f>
        <v>2568.7427487728692</v>
      </c>
      <c r="F954" s="201"/>
      <c r="G954" s="201"/>
      <c r="H954" s="201">
        <f>общ.калькуляция!J953</f>
        <v>128.76818591811457</v>
      </c>
      <c r="I954" s="201"/>
      <c r="J954" s="201"/>
      <c r="K954" s="201">
        <f>общ.калькуляция!M953</f>
        <v>539.50218693819681</v>
      </c>
      <c r="L954" s="201"/>
      <c r="M954" s="201"/>
      <c r="N954" s="201">
        <f t="shared" si="22"/>
        <v>3237.0131216291807</v>
      </c>
    </row>
    <row r="955" spans="1:14" ht="15" customHeight="1">
      <c r="A955" s="36" t="s">
        <v>2913</v>
      </c>
      <c r="B955" s="402" t="s">
        <v>2914</v>
      </c>
      <c r="C955" s="307"/>
      <c r="D955" s="307"/>
      <c r="E955" s="201">
        <f>общ.калькуляция!H954</f>
        <v>2639.4955153949131</v>
      </c>
      <c r="F955" s="201"/>
      <c r="G955" s="201"/>
      <c r="H955" s="201">
        <f>общ.калькуляция!J954</f>
        <v>162.30156766762357</v>
      </c>
      <c r="I955" s="201"/>
      <c r="J955" s="201"/>
      <c r="K955" s="201">
        <f>общ.калькуляция!M954</f>
        <v>560.3594166125074</v>
      </c>
      <c r="L955" s="201"/>
      <c r="M955" s="201"/>
      <c r="N955" s="201">
        <f t="shared" si="22"/>
        <v>3362.156499675044</v>
      </c>
    </row>
    <row r="956" spans="1:14" ht="15" customHeight="1">
      <c r="A956" s="36" t="s">
        <v>2915</v>
      </c>
      <c r="B956" s="402" t="s">
        <v>2669</v>
      </c>
      <c r="C956" s="307"/>
      <c r="D956" s="307"/>
      <c r="E956" s="201">
        <f>общ.калькуляция!H955</f>
        <v>2982.8089941990183</v>
      </c>
      <c r="F956" s="201"/>
      <c r="G956" s="201"/>
      <c r="H956" s="201">
        <f>общ.калькуляция!J955</f>
        <v>59.018751879135841</v>
      </c>
      <c r="I956" s="201"/>
      <c r="J956" s="201"/>
      <c r="K956" s="201">
        <f>общ.калькуляция!M955</f>
        <v>608.36554921563084</v>
      </c>
      <c r="L956" s="201"/>
      <c r="M956" s="201"/>
      <c r="N956" s="201">
        <f t="shared" si="22"/>
        <v>3650.193295293785</v>
      </c>
    </row>
    <row r="957" spans="1:14" ht="15" customHeight="1">
      <c r="A957" s="36" t="s">
        <v>2916</v>
      </c>
      <c r="B957" s="402" t="s">
        <v>2673</v>
      </c>
      <c r="C957" s="307"/>
      <c r="D957" s="307"/>
      <c r="E957" s="201">
        <f>общ.калькуляция!H956</f>
        <v>3166.2150807675143</v>
      </c>
      <c r="F957" s="201"/>
      <c r="G957" s="201"/>
      <c r="H957" s="201">
        <f>общ.калькуляция!J956</f>
        <v>132.79219172805566</v>
      </c>
      <c r="I957" s="201"/>
      <c r="J957" s="201"/>
      <c r="K957" s="201">
        <f>общ.калькуляция!M956</f>
        <v>659.80145449911402</v>
      </c>
      <c r="L957" s="201"/>
      <c r="M957" s="201"/>
      <c r="N957" s="201">
        <f t="shared" si="22"/>
        <v>3958.8087269946836</v>
      </c>
    </row>
    <row r="958" spans="1:14" ht="15" customHeight="1">
      <c r="A958" s="36" t="s">
        <v>2917</v>
      </c>
      <c r="B958" s="402" t="s">
        <v>2747</v>
      </c>
      <c r="C958" s="307"/>
      <c r="D958" s="307"/>
      <c r="E958" s="201">
        <f>общ.калькуляция!H957</f>
        <v>2753.0250807675143</v>
      </c>
      <c r="F958" s="201"/>
      <c r="G958" s="201"/>
      <c r="H958" s="201">
        <f>общ.калькуляция!J957</f>
        <v>132.79219172805566</v>
      </c>
      <c r="I958" s="201"/>
      <c r="J958" s="201"/>
      <c r="K958" s="201">
        <f>общ.калькуляция!M957</f>
        <v>577.16345449911398</v>
      </c>
      <c r="L958" s="201"/>
      <c r="M958" s="201"/>
      <c r="N958" s="201">
        <f t="shared" si="22"/>
        <v>3462.9807269946837</v>
      </c>
    </row>
    <row r="959" spans="1:14" ht="15" customHeight="1">
      <c r="A959" s="36" t="s">
        <v>2918</v>
      </c>
      <c r="B959" s="402" t="s">
        <v>2919</v>
      </c>
      <c r="C959" s="307"/>
      <c r="D959" s="307"/>
      <c r="E959" s="201">
        <f>общ.калькуляция!H958</f>
        <v>3404.3657768853186</v>
      </c>
      <c r="F959" s="201"/>
      <c r="G959" s="201"/>
      <c r="H959" s="201">
        <f>общ.калькуляция!J958</f>
        <v>44.264063909351883</v>
      </c>
      <c r="I959" s="201"/>
      <c r="J959" s="201"/>
      <c r="K959" s="201">
        <f>общ.калькуляция!M958</f>
        <v>689.72596815893417</v>
      </c>
      <c r="L959" s="201"/>
      <c r="M959" s="201"/>
      <c r="N959" s="201">
        <f t="shared" si="22"/>
        <v>4138.3558089536045</v>
      </c>
    </row>
    <row r="960" spans="1:14" ht="15" customHeight="1">
      <c r="A960" s="36" t="s">
        <v>2920</v>
      </c>
      <c r="B960" s="402" t="s">
        <v>2921</v>
      </c>
      <c r="C960" s="307"/>
      <c r="D960" s="307"/>
      <c r="E960" s="201">
        <f>общ.калькуляция!H959</f>
        <v>3133.6954288264164</v>
      </c>
      <c r="F960" s="201"/>
      <c r="G960" s="201"/>
      <c r="H960" s="201">
        <f>общ.калькуляция!J959</f>
        <v>88.528127818703766</v>
      </c>
      <c r="I960" s="201"/>
      <c r="J960" s="201"/>
      <c r="K960" s="201">
        <f>общ.калькуляция!M959</f>
        <v>644.44471132902413</v>
      </c>
      <c r="L960" s="201"/>
      <c r="M960" s="201"/>
      <c r="N960" s="201">
        <f t="shared" si="22"/>
        <v>3866.6682679741443</v>
      </c>
    </row>
    <row r="961" spans="1:14" ht="15" customHeight="1">
      <c r="A961" s="36" t="s">
        <v>2922</v>
      </c>
      <c r="B961" s="402" t="s">
        <v>2679</v>
      </c>
      <c r="C961" s="307"/>
      <c r="D961" s="307"/>
      <c r="E961" s="201">
        <f>общ.калькуляция!H960</f>
        <v>2885.2794288264163</v>
      </c>
      <c r="F961" s="201"/>
      <c r="G961" s="201"/>
      <c r="H961" s="201">
        <f>общ.калькуляция!J960</f>
        <v>88.528127818703766</v>
      </c>
      <c r="I961" s="201"/>
      <c r="J961" s="201"/>
      <c r="K961" s="201">
        <f>общ.калькуляция!M960</f>
        <v>594.76151132902407</v>
      </c>
      <c r="L961" s="201"/>
      <c r="M961" s="201"/>
      <c r="N961" s="201">
        <f t="shared" si="22"/>
        <v>3568.5690679741442</v>
      </c>
    </row>
    <row r="962" spans="1:14" ht="15" customHeight="1">
      <c r="A962" s="36" t="s">
        <v>2923</v>
      </c>
      <c r="B962" s="402" t="s">
        <v>2681</v>
      </c>
      <c r="C962" s="307"/>
      <c r="D962" s="307"/>
      <c r="E962" s="201">
        <f>общ.калькуляция!H961</f>
        <v>3252.5497768853188</v>
      </c>
      <c r="F962" s="201"/>
      <c r="G962" s="201"/>
      <c r="H962" s="201">
        <f>общ.калькуляция!J961</f>
        <v>44.264063909351883</v>
      </c>
      <c r="I962" s="201"/>
      <c r="J962" s="201"/>
      <c r="K962" s="201">
        <f>общ.калькуляция!M961</f>
        <v>659.36276815893416</v>
      </c>
      <c r="L962" s="201"/>
      <c r="M962" s="201"/>
      <c r="N962" s="201">
        <f t="shared" si="22"/>
        <v>3956.176608953605</v>
      </c>
    </row>
    <row r="963" spans="1:14" ht="15" customHeight="1">
      <c r="A963" s="36" t="s">
        <v>2924</v>
      </c>
      <c r="B963" s="402" t="s">
        <v>2925</v>
      </c>
      <c r="C963" s="307"/>
      <c r="D963" s="307"/>
      <c r="E963" s="201">
        <f>общ.калькуляция!H962</f>
        <v>2883.5134288264167</v>
      </c>
      <c r="F963" s="201"/>
      <c r="G963" s="201"/>
      <c r="H963" s="201">
        <f>общ.калькуляция!J962</f>
        <v>88.528127818703766</v>
      </c>
      <c r="I963" s="201"/>
      <c r="J963" s="201"/>
      <c r="K963" s="201">
        <f>общ.калькуляция!M962</f>
        <v>594.40831132902417</v>
      </c>
      <c r="L963" s="201"/>
      <c r="M963" s="201"/>
      <c r="N963" s="201">
        <f t="shared" si="22"/>
        <v>3566.4498679741446</v>
      </c>
    </row>
    <row r="964" spans="1:14" ht="15" customHeight="1">
      <c r="A964" s="36" t="s">
        <v>2926</v>
      </c>
      <c r="B964" s="402" t="s">
        <v>2927</v>
      </c>
      <c r="C964" s="307"/>
      <c r="D964" s="307"/>
      <c r="E964" s="201">
        <f>общ.калькуляция!H963</f>
        <v>3476.8065595716193</v>
      </c>
      <c r="F964" s="201"/>
      <c r="G964" s="201"/>
      <c r="H964" s="201">
        <f>общ.калькуляция!J963</f>
        <v>29.509375939567921</v>
      </c>
      <c r="I964" s="201"/>
      <c r="J964" s="201"/>
      <c r="K964" s="201">
        <f>общ.калькуляция!M963</f>
        <v>701.26318710223757</v>
      </c>
      <c r="L964" s="201"/>
      <c r="M964" s="201"/>
      <c r="N964" s="201">
        <f t="shared" si="22"/>
        <v>4207.5791226134252</v>
      </c>
    </row>
    <row r="965" spans="1:14" ht="15" customHeight="1">
      <c r="A965" s="36" t="s">
        <v>2928</v>
      </c>
      <c r="B965" s="402" t="s">
        <v>2691</v>
      </c>
      <c r="C965" s="307"/>
      <c r="D965" s="307"/>
      <c r="E965" s="201">
        <f>общ.калькуляция!H964</f>
        <v>2996.8089941990183</v>
      </c>
      <c r="F965" s="201"/>
      <c r="G965" s="201"/>
      <c r="H965" s="201">
        <f>общ.калькуляция!J964</f>
        <v>59.018751879135841</v>
      </c>
      <c r="I965" s="201"/>
      <c r="J965" s="201"/>
      <c r="K965" s="201">
        <f>общ.калькуляция!M964</f>
        <v>611.1655492156309</v>
      </c>
      <c r="L965" s="201"/>
      <c r="M965" s="201"/>
      <c r="N965" s="201">
        <f t="shared" si="22"/>
        <v>3666.9932952937852</v>
      </c>
    </row>
    <row r="966" spans="1:14" ht="15" customHeight="1">
      <c r="A966" s="36" t="s">
        <v>2929</v>
      </c>
      <c r="B966" s="402" t="s">
        <v>2854</v>
      </c>
      <c r="C966" s="307"/>
      <c r="D966" s="307"/>
      <c r="E966" s="201">
        <f>общ.калькуляция!H965</f>
        <v>2364.4269299419898</v>
      </c>
      <c r="F966" s="201"/>
      <c r="G966" s="201"/>
      <c r="H966" s="201">
        <f>общ.калькуляция!J965</f>
        <v>221.32031954675941</v>
      </c>
      <c r="I966" s="201"/>
      <c r="J966" s="201"/>
      <c r="K966" s="201">
        <f>общ.калькуляция!M965</f>
        <v>517.14944989774983</v>
      </c>
      <c r="L966" s="201"/>
      <c r="M966" s="201"/>
      <c r="N966" s="201">
        <f t="shared" si="22"/>
        <v>3102.8966993864992</v>
      </c>
    </row>
    <row r="967" spans="1:14" ht="15" customHeight="1">
      <c r="A967" s="36" t="s">
        <v>2930</v>
      </c>
      <c r="B967" s="402" t="s">
        <v>2852</v>
      </c>
      <c r="C967" s="307"/>
      <c r="D967" s="307"/>
      <c r="E967" s="201">
        <f>общ.калькуляция!H966</f>
        <v>2545.6843846497095</v>
      </c>
      <c r="F967" s="201"/>
      <c r="G967" s="201"/>
      <c r="H967" s="201">
        <f>общ.калькуляция!J966</f>
        <v>221.32031954675941</v>
      </c>
      <c r="I967" s="201"/>
      <c r="J967" s="201"/>
      <c r="K967" s="201">
        <f>общ.калькуляция!M966</f>
        <v>553.40094083929387</v>
      </c>
      <c r="L967" s="201"/>
      <c r="M967" s="201"/>
      <c r="N967" s="201">
        <f t="shared" si="22"/>
        <v>3320.405645035763</v>
      </c>
    </row>
    <row r="968" spans="1:14" ht="15" customHeight="1">
      <c r="A968" s="36" t="s">
        <v>2931</v>
      </c>
      <c r="B968" s="402" t="s">
        <v>2932</v>
      </c>
      <c r="C968" s="307"/>
      <c r="D968" s="307"/>
      <c r="E968" s="201">
        <f>общ.калькуляция!H967</f>
        <v>2998.836211512717</v>
      </c>
      <c r="F968" s="201"/>
      <c r="G968" s="201"/>
      <c r="H968" s="201">
        <f>общ.калькуляция!J967</f>
        <v>73.773439848919807</v>
      </c>
      <c r="I968" s="201"/>
      <c r="J968" s="201"/>
      <c r="K968" s="201">
        <f>общ.калькуляция!M967</f>
        <v>614.52193027232738</v>
      </c>
      <c r="L968" s="201"/>
      <c r="M968" s="201"/>
      <c r="N968" s="201">
        <f t="shared" si="22"/>
        <v>3687.1315816339638</v>
      </c>
    </row>
    <row r="969" spans="1:14" ht="15" customHeight="1">
      <c r="A969" s="36" t="s">
        <v>2933</v>
      </c>
      <c r="B969" s="402" t="s">
        <v>2934</v>
      </c>
      <c r="C969" s="307"/>
      <c r="D969" s="307"/>
      <c r="E969" s="201">
        <f>общ.калькуляция!H968</f>
        <v>2528.8716019634094</v>
      </c>
      <c r="F969" s="201"/>
      <c r="G969" s="201"/>
      <c r="H969" s="201">
        <f>общ.калькуляция!J968</f>
        <v>236.07500751654337</v>
      </c>
      <c r="I969" s="201"/>
      <c r="J969" s="201"/>
      <c r="K969" s="201">
        <f>общ.калькуляция!M968</f>
        <v>552.98932189599054</v>
      </c>
      <c r="L969" s="201"/>
      <c r="M969" s="201"/>
      <c r="N969" s="201">
        <f t="shared" si="22"/>
        <v>3317.9359313759433</v>
      </c>
    </row>
    <row r="970" spans="1:14" ht="15" customHeight="1">
      <c r="A970" s="36" t="s">
        <v>2935</v>
      </c>
      <c r="B970" s="402" t="s">
        <v>2936</v>
      </c>
      <c r="C970" s="307"/>
      <c r="D970" s="307"/>
      <c r="E970" s="201">
        <f>общ.калькуляция!H969</f>
        <v>3133.6954288264164</v>
      </c>
      <c r="F970" s="201"/>
      <c r="G970" s="201"/>
      <c r="H970" s="201">
        <f>общ.калькуляция!J969</f>
        <v>88.528127818703766</v>
      </c>
      <c r="I970" s="201"/>
      <c r="J970" s="201"/>
      <c r="K970" s="201">
        <f>общ.калькуляция!M969</f>
        <v>644.44471132902413</v>
      </c>
      <c r="L970" s="201"/>
      <c r="M970" s="201"/>
      <c r="N970" s="201">
        <f t="shared" si="22"/>
        <v>3866.6682679741443</v>
      </c>
    </row>
    <row r="971" spans="1:14" ht="15" customHeight="1">
      <c r="A971" s="36" t="s">
        <v>2937</v>
      </c>
      <c r="B971" s="402" t="s">
        <v>2713</v>
      </c>
      <c r="C971" s="307"/>
      <c r="D971" s="307"/>
      <c r="E971" s="201">
        <f>общ.калькуляция!H970</f>
        <v>2619.5018634538151</v>
      </c>
      <c r="F971" s="201"/>
      <c r="G971" s="201"/>
      <c r="H971" s="201">
        <f>общ.калькуляция!J970</f>
        <v>118.03750375827168</v>
      </c>
      <c r="I971" s="201"/>
      <c r="J971" s="201"/>
      <c r="K971" s="201">
        <f>общ.калькуляция!M970</f>
        <v>547.50787344241735</v>
      </c>
      <c r="L971" s="201"/>
      <c r="M971" s="201"/>
      <c r="N971" s="201">
        <f t="shared" si="22"/>
        <v>3285.0472406545041</v>
      </c>
    </row>
    <row r="972" spans="1:14" ht="15" customHeight="1">
      <c r="A972" s="36" t="s">
        <v>2938</v>
      </c>
      <c r="B972" s="402" t="s">
        <v>2683</v>
      </c>
      <c r="C972" s="307"/>
      <c r="D972" s="307"/>
      <c r="E972" s="201">
        <f>общ.калькуляция!H971</f>
        <v>3081.2794288264163</v>
      </c>
      <c r="F972" s="201"/>
      <c r="G972" s="201"/>
      <c r="H972" s="201">
        <f>общ.калькуляция!J971</f>
        <v>88.528127818703766</v>
      </c>
      <c r="I972" s="201"/>
      <c r="J972" s="201"/>
      <c r="K972" s="201">
        <f>общ.калькуляция!M971</f>
        <v>633.96151132902412</v>
      </c>
      <c r="L972" s="201"/>
      <c r="M972" s="201"/>
      <c r="N972" s="201">
        <f t="shared" si="22"/>
        <v>3803.7690679741445</v>
      </c>
    </row>
    <row r="973" spans="1:14" ht="15" customHeight="1">
      <c r="A973" s="36" t="s">
        <v>2939</v>
      </c>
      <c r="B973" s="402" t="s">
        <v>2940</v>
      </c>
      <c r="C973" s="307"/>
      <c r="D973" s="307"/>
      <c r="E973" s="201">
        <f>общ.калькуляция!H972</f>
        <v>2549.5709058456046</v>
      </c>
      <c r="F973" s="201"/>
      <c r="G973" s="201"/>
      <c r="H973" s="201">
        <f>общ.калькуляция!J972</f>
        <v>324.60313533524715</v>
      </c>
      <c r="I973" s="201"/>
      <c r="J973" s="201"/>
      <c r="K973" s="201">
        <f>общ.калькуляция!M972</f>
        <v>574.83480823617037</v>
      </c>
      <c r="L973" s="201"/>
      <c r="M973" s="201"/>
      <c r="N973" s="201">
        <f t="shared" si="22"/>
        <v>3449.0088494170222</v>
      </c>
    </row>
    <row r="974" spans="1:14" ht="15" customHeight="1">
      <c r="A974" s="36" t="s">
        <v>2941</v>
      </c>
      <c r="B974" s="402" t="s">
        <v>2685</v>
      </c>
      <c r="C974" s="307"/>
      <c r="D974" s="307"/>
      <c r="E974" s="201">
        <f>общ.калькуляция!H973</f>
        <v>3081.2794288264163</v>
      </c>
      <c r="F974" s="201"/>
      <c r="G974" s="201"/>
      <c r="H974" s="201">
        <f>общ.калькуляция!J973</f>
        <v>88.528127818703766</v>
      </c>
      <c r="I974" s="201"/>
      <c r="J974" s="201"/>
      <c r="K974" s="201">
        <f>общ.калькуляция!M973</f>
        <v>633.96151132902412</v>
      </c>
      <c r="L974" s="201"/>
      <c r="M974" s="201"/>
      <c r="N974" s="201">
        <f t="shared" si="22"/>
        <v>3803.7690679741445</v>
      </c>
    </row>
    <row r="975" spans="1:14" ht="15" customHeight="1">
      <c r="A975" s="36" t="s">
        <v>2942</v>
      </c>
      <c r="B975" s="402" t="s">
        <v>2943</v>
      </c>
      <c r="C975" s="307"/>
      <c r="D975" s="307"/>
      <c r="E975" s="201">
        <f>общ.калькуляция!H974</f>
        <v>3491.5794288264165</v>
      </c>
      <c r="F975" s="201"/>
      <c r="G975" s="201"/>
      <c r="H975" s="201">
        <f>общ.калькуляция!J974</f>
        <v>88.528127818703766</v>
      </c>
      <c r="I975" s="201"/>
      <c r="J975" s="201"/>
      <c r="K975" s="201">
        <f>общ.калькуляция!M974</f>
        <v>716.02151132902418</v>
      </c>
      <c r="L975" s="201"/>
      <c r="M975" s="201"/>
      <c r="N975" s="201">
        <f t="shared" si="22"/>
        <v>4296.1290679741451</v>
      </c>
    </row>
    <row r="976" spans="1:14" ht="15" customHeight="1">
      <c r="A976" s="36" t="s">
        <v>2944</v>
      </c>
      <c r="B976" s="402" t="s">
        <v>2945</v>
      </c>
      <c r="C976" s="307"/>
      <c r="D976" s="307"/>
      <c r="E976" s="201">
        <f>общ.калькуляция!H975</f>
        <v>2784.0394288264165</v>
      </c>
      <c r="F976" s="201"/>
      <c r="G976" s="201"/>
      <c r="H976" s="201">
        <f>общ.калькуляция!J975</f>
        <v>88.528127818703766</v>
      </c>
      <c r="I976" s="201"/>
      <c r="J976" s="201"/>
      <c r="K976" s="201">
        <f>общ.калькуляция!M975</f>
        <v>574.51351132902414</v>
      </c>
      <c r="L976" s="201"/>
      <c r="M976" s="201"/>
      <c r="N976" s="201">
        <f t="shared" si="22"/>
        <v>3447.0810679741444</v>
      </c>
    </row>
    <row r="977" spans="1:14" ht="15" customHeight="1">
      <c r="A977" s="36" t="s">
        <v>2946</v>
      </c>
      <c r="B977" s="402" t="s">
        <v>2947</v>
      </c>
      <c r="C977" s="307"/>
      <c r="D977" s="307"/>
      <c r="E977" s="201">
        <f>общ.калькуляция!H976</f>
        <v>3068.7696140116018</v>
      </c>
      <c r="F977" s="201"/>
      <c r="G977" s="201"/>
      <c r="H977" s="201">
        <f>общ.калькуляция!J976</f>
        <v>169.00824401752536</v>
      </c>
      <c r="I977" s="201"/>
      <c r="J977" s="201"/>
      <c r="K977" s="201">
        <f>общ.калькуляция!M976</f>
        <v>647.55557160582543</v>
      </c>
      <c r="L977" s="201"/>
      <c r="M977" s="201"/>
      <c r="N977" s="201">
        <f t="shared" si="22"/>
        <v>3885.3334296349522</v>
      </c>
    </row>
    <row r="978" spans="1:14" ht="15" customHeight="1">
      <c r="A978" s="36" t="s">
        <v>2948</v>
      </c>
      <c r="B978" s="402" t="s">
        <v>2949</v>
      </c>
      <c r="C978" s="307"/>
      <c r="D978" s="307"/>
      <c r="E978" s="201">
        <f>общ.калькуляция!H977</f>
        <v>2801.1436099955372</v>
      </c>
      <c r="F978" s="201"/>
      <c r="G978" s="201"/>
      <c r="H978" s="201">
        <f>общ.калькуляция!J977</f>
        <v>181.08026144734859</v>
      </c>
      <c r="I978" s="201"/>
      <c r="J978" s="201"/>
      <c r="K978" s="201">
        <f>общ.калькуляция!M977</f>
        <v>596.44477428857715</v>
      </c>
      <c r="L978" s="201"/>
      <c r="M978" s="201"/>
      <c r="N978" s="201">
        <f t="shared" si="22"/>
        <v>3578.6686457314631</v>
      </c>
    </row>
    <row r="979" spans="1:14" ht="15" customHeight="1">
      <c r="A979" s="36" t="s">
        <v>2950</v>
      </c>
      <c r="B979" s="402" t="s">
        <v>2951</v>
      </c>
      <c r="C979" s="307"/>
      <c r="D979" s="307"/>
      <c r="E979" s="201">
        <f>общ.калькуляция!H978</f>
        <v>2707.3129741186967</v>
      </c>
      <c r="F979" s="201"/>
      <c r="G979" s="201"/>
      <c r="H979" s="201">
        <f>общ.калькуляция!J978</f>
        <v>88.528127818703766</v>
      </c>
      <c r="I979" s="201"/>
      <c r="J979" s="201"/>
      <c r="K979" s="201">
        <f>общ.калькуляция!M978</f>
        <v>559.16822038748012</v>
      </c>
      <c r="L979" s="201"/>
      <c r="M979" s="201"/>
      <c r="N979" s="201">
        <f t="shared" si="22"/>
        <v>3355.0093223248809</v>
      </c>
    </row>
    <row r="980" spans="1:14" ht="15" customHeight="1">
      <c r="A980" s="36" t="s">
        <v>2952</v>
      </c>
      <c r="B980" s="402" t="s">
        <v>2953</v>
      </c>
      <c r="C980" s="307"/>
      <c r="D980" s="307"/>
      <c r="E980" s="201">
        <f>общ.калькуляция!H979</f>
        <v>3078.5794288264165</v>
      </c>
      <c r="F980" s="201"/>
      <c r="G980" s="201"/>
      <c r="H980" s="201">
        <f>общ.калькуляция!J979</f>
        <v>88.528127818703766</v>
      </c>
      <c r="I980" s="201"/>
      <c r="J980" s="201"/>
      <c r="K980" s="201">
        <f>общ.калькуляция!M979</f>
        <v>633.42151132902416</v>
      </c>
      <c r="L980" s="201"/>
      <c r="M980" s="201"/>
      <c r="N980" s="201">
        <f t="shared" si="22"/>
        <v>3800.5290679741447</v>
      </c>
    </row>
    <row r="981" spans="1:14" ht="15" customHeight="1">
      <c r="A981" s="36" t="s">
        <v>2954</v>
      </c>
      <c r="B981" s="402" t="s">
        <v>2727</v>
      </c>
      <c r="C981" s="307"/>
      <c r="D981" s="307"/>
      <c r="E981" s="201">
        <f>общ.калькуляция!H980</f>
        <v>3077.0879741186973</v>
      </c>
      <c r="F981" s="201"/>
      <c r="G981" s="201"/>
      <c r="H981" s="201">
        <f>общ.калькуляция!J980</f>
        <v>88.528127818703766</v>
      </c>
      <c r="I981" s="201"/>
      <c r="J981" s="201"/>
      <c r="K981" s="201">
        <f>общ.калькуляция!M980</f>
        <v>633.12322038748027</v>
      </c>
      <c r="L981" s="201"/>
      <c r="M981" s="201"/>
      <c r="N981" s="201">
        <f t="shared" si="22"/>
        <v>3798.7393223248814</v>
      </c>
    </row>
    <row r="982" spans="1:14" ht="15" customHeight="1">
      <c r="A982" s="36" t="s">
        <v>2955</v>
      </c>
      <c r="B982" s="402" t="s">
        <v>2956</v>
      </c>
      <c r="C982" s="307"/>
      <c r="D982" s="307"/>
      <c r="E982" s="201">
        <f>общ.калькуляция!H981</f>
        <v>3435.9565595716199</v>
      </c>
      <c r="F982" s="201"/>
      <c r="G982" s="201"/>
      <c r="H982" s="201">
        <f>общ.калькуляция!J981</f>
        <v>29.509375939567921</v>
      </c>
      <c r="I982" s="201"/>
      <c r="J982" s="201"/>
      <c r="K982" s="201">
        <f>общ.калькуляция!M981</f>
        <v>693.09318710223761</v>
      </c>
      <c r="L982" s="201"/>
      <c r="M982" s="201"/>
      <c r="N982" s="201">
        <f t="shared" si="22"/>
        <v>4158.5591226134256</v>
      </c>
    </row>
    <row r="983" spans="1:14" ht="15" customHeight="1">
      <c r="A983" s="36" t="s">
        <v>2957</v>
      </c>
      <c r="B983" s="402" t="s">
        <v>2958</v>
      </c>
      <c r="C983" s="307"/>
      <c r="D983" s="307"/>
      <c r="E983" s="201">
        <f>общ.калькуляция!H982</f>
        <v>2687.9518072289156</v>
      </c>
      <c r="F983" s="201"/>
      <c r="G983" s="201"/>
      <c r="H983" s="201">
        <f>общ.калькуляция!J982</f>
        <v>579.45683663151556</v>
      </c>
      <c r="I983" s="201"/>
      <c r="J983" s="201"/>
      <c r="K983" s="201">
        <f>общ.калькуляция!M982</f>
        <v>653.48172877208629</v>
      </c>
      <c r="L983" s="201"/>
      <c r="M983" s="201"/>
      <c r="N983" s="201">
        <f t="shared" si="22"/>
        <v>3920.8903726325175</v>
      </c>
    </row>
    <row r="984" spans="1:14" ht="15" customHeight="1">
      <c r="A984" s="36" t="s">
        <v>2959</v>
      </c>
      <c r="B984" s="403" t="s">
        <v>2775</v>
      </c>
      <c r="C984" s="307"/>
      <c r="D984" s="307"/>
      <c r="E984" s="201">
        <f>общ.калькуляция!H983</f>
        <v>2995.2932619366356</v>
      </c>
      <c r="F984" s="201"/>
      <c r="G984" s="201"/>
      <c r="H984" s="201">
        <f>общ.калькуляция!J983</f>
        <v>225.34432535670049</v>
      </c>
      <c r="I984" s="201"/>
      <c r="J984" s="201"/>
      <c r="K984" s="201">
        <f>общ.калькуляция!M983</f>
        <v>644.12751745866728</v>
      </c>
      <c r="L984" s="201"/>
      <c r="M984" s="201"/>
      <c r="N984" s="201">
        <f t="shared" si="22"/>
        <v>3864.7651047520035</v>
      </c>
    </row>
    <row r="985" spans="1:14" ht="15" customHeight="1">
      <c r="A985" s="36" t="s">
        <v>2960</v>
      </c>
      <c r="B985" s="403" t="s">
        <v>2961</v>
      </c>
      <c r="C985" s="307"/>
      <c r="D985" s="307"/>
      <c r="E985" s="201">
        <f>общ.калькуляция!H984</f>
        <v>3027.6319741186971</v>
      </c>
      <c r="F985" s="201"/>
      <c r="G985" s="201"/>
      <c r="H985" s="201">
        <f>общ.калькуляция!J984</f>
        <v>88.528127818703766</v>
      </c>
      <c r="I985" s="201"/>
      <c r="J985" s="201"/>
      <c r="K985" s="201">
        <f>общ.калькуляция!M984</f>
        <v>623.23202038748025</v>
      </c>
      <c r="L985" s="201"/>
      <c r="M985" s="201"/>
      <c r="N985" s="201">
        <f t="shared" ref="N985:N1043" si="23">E985+H985+K985</f>
        <v>3739.3921223248813</v>
      </c>
    </row>
    <row r="986" spans="1:14" ht="15" customHeight="1">
      <c r="A986" s="36" t="s">
        <v>2962</v>
      </c>
      <c r="B986" s="403" t="s">
        <v>2785</v>
      </c>
      <c r="C986" s="307"/>
      <c r="D986" s="307"/>
      <c r="E986" s="201">
        <f>общ.калькуляция!H985</f>
        <v>2376.4692101740293</v>
      </c>
      <c r="F986" s="201"/>
      <c r="G986" s="201"/>
      <c r="H986" s="201">
        <f>общ.калькуляция!J985</f>
        <v>478.58842432899252</v>
      </c>
      <c r="I986" s="201"/>
      <c r="J986" s="201"/>
      <c r="K986" s="201">
        <f>общ.калькуляция!M985</f>
        <v>571.01152690060439</v>
      </c>
      <c r="L986" s="201"/>
      <c r="M986" s="201"/>
      <c r="N986" s="201">
        <f t="shared" si="23"/>
        <v>3426.0691614036259</v>
      </c>
    </row>
    <row r="987" spans="1:14" ht="15" customHeight="1">
      <c r="A987" s="36" t="s">
        <v>2963</v>
      </c>
      <c r="B987" s="403" t="s">
        <v>2902</v>
      </c>
      <c r="C987" s="307"/>
      <c r="D987" s="307"/>
      <c r="E987" s="201">
        <f>общ.калькуляция!H986</f>
        <v>10483.416867469879</v>
      </c>
      <c r="F987" s="201"/>
      <c r="G987" s="201"/>
      <c r="H987" s="201">
        <f>общ.калькуляция!J986</f>
        <v>247.0900527536221</v>
      </c>
      <c r="I987" s="201"/>
      <c r="J987" s="201"/>
      <c r="K987" s="201">
        <f>общ.калькуляция!M986</f>
        <v>2146.1013840447004</v>
      </c>
      <c r="L987" s="201"/>
      <c r="M987" s="201"/>
      <c r="N987" s="201">
        <f t="shared" si="23"/>
        <v>12876.6083042682</v>
      </c>
    </row>
    <row r="988" spans="1:14" ht="15" customHeight="1">
      <c r="A988" s="36" t="s">
        <v>2964</v>
      </c>
      <c r="B988" s="406" t="s">
        <v>2965</v>
      </c>
      <c r="C988" s="307"/>
      <c r="D988" s="307"/>
      <c r="E988" s="201">
        <f>общ.калькуляция!H987</f>
        <v>7811.9686099955379</v>
      </c>
      <c r="F988" s="201"/>
      <c r="G988" s="201"/>
      <c r="H988" s="201">
        <f>общ.калькуляция!J987</f>
        <v>1017.4028022801032</v>
      </c>
      <c r="I988" s="201"/>
      <c r="J988" s="201"/>
      <c r="K988" s="201">
        <f>общ.калькуляция!M987</f>
        <v>1765.8742824551282</v>
      </c>
      <c r="L988" s="201"/>
      <c r="M988" s="201"/>
      <c r="N988" s="201">
        <f t="shared" si="23"/>
        <v>10595.245694730769</v>
      </c>
    </row>
    <row r="989" spans="1:14" ht="28.5">
      <c r="A989" s="43" t="s">
        <v>2966</v>
      </c>
      <c r="B989" s="407" t="s">
        <v>2967</v>
      </c>
      <c r="C989" s="316"/>
      <c r="D989" s="316"/>
      <c r="E989" s="200"/>
      <c r="F989" s="200"/>
      <c r="G989" s="200"/>
      <c r="H989" s="200"/>
      <c r="I989" s="200"/>
      <c r="J989" s="200"/>
      <c r="K989" s="200"/>
      <c r="L989" s="200"/>
      <c r="M989" s="200"/>
      <c r="N989" s="200"/>
    </row>
    <row r="990" spans="1:14" ht="15" customHeight="1">
      <c r="A990" s="36" t="s">
        <v>2968</v>
      </c>
      <c r="B990" s="408" t="s">
        <v>1343</v>
      </c>
      <c r="C990" s="307"/>
      <c r="D990" s="307"/>
      <c r="E990" s="201">
        <f>общ.калькуляция!H989</f>
        <v>671.98795180722891</v>
      </c>
      <c r="F990" s="201"/>
      <c r="G990" s="201"/>
      <c r="H990" s="201">
        <f>общ.калькуляция!J989</f>
        <v>144.86420915787889</v>
      </c>
      <c r="I990" s="201"/>
      <c r="J990" s="201"/>
      <c r="K990" s="201">
        <f>общ.калькуляция!M989</f>
        <v>163.37043219302157</v>
      </c>
      <c r="L990" s="201"/>
      <c r="M990" s="201"/>
      <c r="N990" s="201">
        <f t="shared" si="23"/>
        <v>980.22259315812937</v>
      </c>
    </row>
    <row r="991" spans="1:14" ht="15" customHeight="1">
      <c r="A991" s="36" t="s">
        <v>2969</v>
      </c>
      <c r="B991" s="402" t="s">
        <v>2949</v>
      </c>
      <c r="C991" s="307"/>
      <c r="D991" s="307"/>
      <c r="E991" s="201">
        <f>общ.калькуляция!H990</f>
        <v>2910.1416019634089</v>
      </c>
      <c r="F991" s="201"/>
      <c r="G991" s="201"/>
      <c r="H991" s="201">
        <f>общ.калькуляция!J990</f>
        <v>205.22429630699509</v>
      </c>
      <c r="I991" s="201"/>
      <c r="J991" s="201"/>
      <c r="K991" s="201">
        <f>общ.калькуляция!M990</f>
        <v>623.07317965408083</v>
      </c>
      <c r="L991" s="201"/>
      <c r="M991" s="201"/>
      <c r="N991" s="201">
        <f t="shared" si="23"/>
        <v>3738.439077924485</v>
      </c>
    </row>
    <row r="992" spans="1:14" ht="15" customHeight="1">
      <c r="A992" s="36" t="s">
        <v>2970</v>
      </c>
      <c r="B992" s="402" t="s">
        <v>2947</v>
      </c>
      <c r="C992" s="307"/>
      <c r="D992" s="307"/>
      <c r="E992" s="201">
        <f>общ.калькуляция!H991</f>
        <v>2843.5554832663988</v>
      </c>
      <c r="F992" s="201"/>
      <c r="G992" s="201"/>
      <c r="H992" s="201">
        <f>общ.калькуляция!J991</f>
        <v>228.02699589666122</v>
      </c>
      <c r="I992" s="201"/>
      <c r="J992" s="201"/>
      <c r="K992" s="201">
        <f>общ.калькуляция!M991</f>
        <v>614.31649583261208</v>
      </c>
      <c r="L992" s="201"/>
      <c r="M992" s="201"/>
      <c r="N992" s="201">
        <f t="shared" si="23"/>
        <v>3685.8989749956722</v>
      </c>
    </row>
    <row r="993" spans="1:14" ht="15" customHeight="1">
      <c r="A993" s="36" t="s">
        <v>2971</v>
      </c>
      <c r="B993" s="402" t="s">
        <v>2972</v>
      </c>
      <c r="C993" s="307"/>
      <c r="D993" s="307"/>
      <c r="E993" s="201">
        <f>общ.калькуляция!H992</f>
        <v>2572.9688032128511</v>
      </c>
      <c r="F993" s="201"/>
      <c r="G993" s="201"/>
      <c r="H993" s="201">
        <f>общ.калькуляция!J992</f>
        <v>268.26705399607198</v>
      </c>
      <c r="I993" s="201"/>
      <c r="J993" s="201"/>
      <c r="K993" s="201">
        <f>общ.калькуляция!M992</f>
        <v>568.24717144178464</v>
      </c>
      <c r="L993" s="201"/>
      <c r="M993" s="201"/>
      <c r="N993" s="201">
        <f t="shared" si="23"/>
        <v>3409.4830286507076</v>
      </c>
    </row>
    <row r="994" spans="1:14" ht="15" customHeight="1">
      <c r="A994" s="36" t="s">
        <v>2973</v>
      </c>
      <c r="B994" s="402" t="s">
        <v>2943</v>
      </c>
      <c r="C994" s="307"/>
      <c r="D994" s="307"/>
      <c r="E994" s="201">
        <f>общ.калькуляция!H993</f>
        <v>3288.7507809013832</v>
      </c>
      <c r="F994" s="201"/>
      <c r="G994" s="201"/>
      <c r="H994" s="201">
        <f>общ.калькуляция!J993</f>
        <v>32.192046479528642</v>
      </c>
      <c r="I994" s="201"/>
      <c r="J994" s="201"/>
      <c r="K994" s="201">
        <f>общ.калькуляция!M993</f>
        <v>664.18856547618236</v>
      </c>
      <c r="L994" s="201"/>
      <c r="M994" s="201"/>
      <c r="N994" s="201">
        <f t="shared" si="23"/>
        <v>3985.1313928570939</v>
      </c>
    </row>
    <row r="995" spans="1:14" ht="15" customHeight="1">
      <c r="A995" s="36" t="s">
        <v>2974</v>
      </c>
      <c r="B995" s="402" t="s">
        <v>2975</v>
      </c>
      <c r="C995" s="307"/>
      <c r="D995" s="307"/>
      <c r="E995" s="201">
        <f>общ.калькуляция!H994</f>
        <v>2819.950780901383</v>
      </c>
      <c r="F995" s="201"/>
      <c r="G995" s="201"/>
      <c r="H995" s="201">
        <f>общ.калькуляция!J994</f>
        <v>32.192046479528642</v>
      </c>
      <c r="I995" s="201"/>
      <c r="J995" s="201"/>
      <c r="K995" s="201">
        <f>общ.калькуляция!M994</f>
        <v>570.42856547618237</v>
      </c>
      <c r="L995" s="201"/>
      <c r="M995" s="201"/>
      <c r="N995" s="201">
        <f t="shared" si="23"/>
        <v>3422.571392857094</v>
      </c>
    </row>
    <row r="996" spans="1:14" ht="15" customHeight="1">
      <c r="A996" s="36" t="s">
        <v>2976</v>
      </c>
      <c r="B996" s="402" t="s">
        <v>2934</v>
      </c>
      <c r="C996" s="307"/>
      <c r="D996" s="307"/>
      <c r="E996" s="201">
        <f>общ.калькуляция!H995</f>
        <v>2628.4253726015168</v>
      </c>
      <c r="F996" s="201"/>
      <c r="G996" s="201"/>
      <c r="H996" s="201">
        <f>общ.калькуляция!J995</f>
        <v>257.53637183622914</v>
      </c>
      <c r="I996" s="201"/>
      <c r="J996" s="201"/>
      <c r="K996" s="201">
        <f>общ.калькуляция!M995</f>
        <v>577.1923488875492</v>
      </c>
      <c r="L996" s="201"/>
      <c r="M996" s="201"/>
      <c r="N996" s="201">
        <f t="shared" si="23"/>
        <v>3463.154093325295</v>
      </c>
    </row>
    <row r="997" spans="1:14" ht="15" customHeight="1">
      <c r="A997" s="36" t="s">
        <v>2977</v>
      </c>
      <c r="B997" s="402" t="s">
        <v>2854</v>
      </c>
      <c r="C997" s="307"/>
      <c r="D997" s="307"/>
      <c r="E997" s="201">
        <f>общ.калькуляция!H996</f>
        <v>2897.9937527889333</v>
      </c>
      <c r="F997" s="201"/>
      <c r="G997" s="201"/>
      <c r="H997" s="201">
        <f>общ.калькуляция!J996</f>
        <v>85.845457278743041</v>
      </c>
      <c r="I997" s="201"/>
      <c r="J997" s="201"/>
      <c r="K997" s="201">
        <f>общ.калькуляция!M996</f>
        <v>596.7678420135353</v>
      </c>
      <c r="L997" s="201"/>
      <c r="M997" s="201"/>
      <c r="N997" s="201">
        <f t="shared" si="23"/>
        <v>3580.6070520812118</v>
      </c>
    </row>
    <row r="998" spans="1:14" ht="15" customHeight="1">
      <c r="A998" s="36" t="s">
        <v>2978</v>
      </c>
      <c r="B998" s="402" t="s">
        <v>2679</v>
      </c>
      <c r="C998" s="307"/>
      <c r="D998" s="307"/>
      <c r="E998" s="201">
        <f>общ.калькуляция!H997</f>
        <v>2872.8352074966529</v>
      </c>
      <c r="F998" s="201"/>
      <c r="G998" s="201"/>
      <c r="H998" s="201">
        <f>общ.калькуляция!J997</f>
        <v>85.845457278743041</v>
      </c>
      <c r="I998" s="201"/>
      <c r="J998" s="201"/>
      <c r="K998" s="201">
        <f>общ.калькуляция!M997</f>
        <v>591.73613295507926</v>
      </c>
      <c r="L998" s="201"/>
      <c r="M998" s="201"/>
      <c r="N998" s="201">
        <f t="shared" si="23"/>
        <v>3550.4167977304751</v>
      </c>
    </row>
    <row r="999" spans="1:14" ht="15" customHeight="1">
      <c r="A999" s="36" t="s">
        <v>2979</v>
      </c>
      <c r="B999" s="402" t="s">
        <v>2673</v>
      </c>
      <c r="C999" s="307"/>
      <c r="D999" s="307"/>
      <c r="E999" s="201">
        <f>общ.калькуляция!H998</f>
        <v>2594.0257206604192</v>
      </c>
      <c r="F999" s="201"/>
      <c r="G999" s="201"/>
      <c r="H999" s="201">
        <f>общ.калькуляция!J998</f>
        <v>182.42159671732895</v>
      </c>
      <c r="I999" s="201"/>
      <c r="J999" s="201"/>
      <c r="K999" s="201">
        <f>общ.калькуляция!M998</f>
        <v>555.28946347554972</v>
      </c>
      <c r="L999" s="201"/>
      <c r="M999" s="201"/>
      <c r="N999" s="201">
        <f t="shared" si="23"/>
        <v>3331.7367808532981</v>
      </c>
    </row>
    <row r="1000" spans="1:14" ht="15" customHeight="1">
      <c r="A1000" s="36" t="s">
        <v>2980</v>
      </c>
      <c r="B1000" s="402" t="s">
        <v>2727</v>
      </c>
      <c r="C1000" s="307"/>
      <c r="D1000" s="307"/>
      <c r="E1000" s="201">
        <f>общ.калькуляция!H999</f>
        <v>2865.5362115127177</v>
      </c>
      <c r="F1000" s="201"/>
      <c r="G1000" s="201"/>
      <c r="H1000" s="201">
        <f>общ.калькуляция!J999</f>
        <v>42.92272863937152</v>
      </c>
      <c r="I1000" s="201"/>
      <c r="J1000" s="201"/>
      <c r="K1000" s="201">
        <f>общ.калькуляция!M999</f>
        <v>581.69178803041791</v>
      </c>
      <c r="L1000" s="201"/>
      <c r="M1000" s="201"/>
      <c r="N1000" s="201">
        <f t="shared" si="23"/>
        <v>3490.150728182507</v>
      </c>
    </row>
    <row r="1001" spans="1:14" ht="15" customHeight="1">
      <c r="A1001" s="36" t="s">
        <v>2981</v>
      </c>
      <c r="B1001" s="402" t="s">
        <v>2936</v>
      </c>
      <c r="C1001" s="307"/>
      <c r="D1001" s="307"/>
      <c r="E1001" s="201">
        <f>общ.калькуляция!H1000</f>
        <v>2869.7276662204372</v>
      </c>
      <c r="F1001" s="201"/>
      <c r="G1001" s="201"/>
      <c r="H1001" s="201">
        <f>общ.калькуляция!J1000</f>
        <v>42.92272863937152</v>
      </c>
      <c r="I1001" s="201"/>
      <c r="J1001" s="201"/>
      <c r="K1001" s="201">
        <f>общ.калькуляция!M1000</f>
        <v>582.53007897196176</v>
      </c>
      <c r="L1001" s="201"/>
      <c r="M1001" s="201"/>
      <c r="N1001" s="201">
        <f t="shared" si="23"/>
        <v>3495.1804738317705</v>
      </c>
    </row>
    <row r="1002" spans="1:14" ht="15" customHeight="1">
      <c r="A1002" s="36" t="s">
        <v>2982</v>
      </c>
      <c r="B1002" s="404" t="s">
        <v>2983</v>
      </c>
      <c r="C1002" s="307"/>
      <c r="D1002" s="307"/>
      <c r="E1002" s="201">
        <f>общ.калькуляция!H1001</f>
        <v>2799.5276662204374</v>
      </c>
      <c r="F1002" s="201"/>
      <c r="G1002" s="201"/>
      <c r="H1002" s="201">
        <f>общ.калькуляция!J1001</f>
        <v>42.92272863937152</v>
      </c>
      <c r="I1002" s="201"/>
      <c r="J1002" s="201"/>
      <c r="K1002" s="201">
        <f>общ.калькуляция!M1001</f>
        <v>568.49007897196179</v>
      </c>
      <c r="L1002" s="201"/>
      <c r="M1002" s="201"/>
      <c r="N1002" s="201">
        <f t="shared" si="23"/>
        <v>3410.9404738317708</v>
      </c>
    </row>
    <row r="1003" spans="1:14" ht="15" customHeight="1">
      <c r="A1003" s="36" t="s">
        <v>2984</v>
      </c>
      <c r="B1003" s="402" t="s">
        <v>2912</v>
      </c>
      <c r="C1003" s="307"/>
      <c r="D1003" s="307"/>
      <c r="E1003" s="201">
        <f>общ.калькуляция!H1002</f>
        <v>2874.4857206604192</v>
      </c>
      <c r="F1003" s="201"/>
      <c r="G1003" s="201"/>
      <c r="H1003" s="201">
        <f>общ.калькуляция!J1002</f>
        <v>182.42159671732895</v>
      </c>
      <c r="I1003" s="201"/>
      <c r="J1003" s="201"/>
      <c r="K1003" s="201">
        <f>общ.калькуляция!M1002</f>
        <v>611.38146347554971</v>
      </c>
      <c r="L1003" s="201"/>
      <c r="M1003" s="201"/>
      <c r="N1003" s="201">
        <f t="shared" si="23"/>
        <v>3668.2887808532978</v>
      </c>
    </row>
    <row r="1004" spans="1:14" ht="15" customHeight="1">
      <c r="A1004" s="36" t="s">
        <v>2985</v>
      </c>
      <c r="B1004" s="402" t="s">
        <v>2956</v>
      </c>
      <c r="C1004" s="307"/>
      <c r="D1004" s="307"/>
      <c r="E1004" s="201">
        <f>общ.калькуляция!H1003</f>
        <v>3398.6238955823292</v>
      </c>
      <c r="F1004" s="201"/>
      <c r="G1004" s="201"/>
      <c r="H1004" s="201">
        <f>общ.калькуляция!J1003</f>
        <v>21.46136431968576</v>
      </c>
      <c r="I1004" s="201"/>
      <c r="J1004" s="201"/>
      <c r="K1004" s="201">
        <f>общ.калькуляция!M1003</f>
        <v>684.01705198040304</v>
      </c>
      <c r="L1004" s="201"/>
      <c r="M1004" s="201"/>
      <c r="N1004" s="201">
        <f t="shared" si="23"/>
        <v>4104.1023118824178</v>
      </c>
    </row>
    <row r="1005" spans="1:14" ht="15" customHeight="1">
      <c r="A1005" s="36" t="s">
        <v>2986</v>
      </c>
      <c r="B1005" s="404" t="s">
        <v>1316</v>
      </c>
      <c r="C1005" s="307"/>
      <c r="D1005" s="307"/>
      <c r="E1005" s="201">
        <f>общ.калькуляция!H1004</f>
        <v>1974.1685319053995</v>
      </c>
      <c r="F1005" s="201"/>
      <c r="G1005" s="201"/>
      <c r="H1005" s="201">
        <f>общ.калькуляция!J1004</f>
        <v>193.15227887717185</v>
      </c>
      <c r="I1005" s="201"/>
      <c r="J1005" s="201"/>
      <c r="K1005" s="201">
        <f>общ.калькуляция!M1004</f>
        <v>433.46416215651425</v>
      </c>
      <c r="L1005" s="201"/>
      <c r="M1005" s="201"/>
      <c r="N1005" s="201">
        <f t="shared" si="23"/>
        <v>2600.7849729390855</v>
      </c>
    </row>
    <row r="1006" spans="1:14" ht="15" customHeight="1">
      <c r="A1006" s="36" t="s">
        <v>2987</v>
      </c>
      <c r="B1006" s="404" t="s">
        <v>2210</v>
      </c>
      <c r="C1006" s="307"/>
      <c r="D1006" s="307"/>
      <c r="E1006" s="201">
        <f>общ.калькуляция!H1005</f>
        <v>2027.3442358411421</v>
      </c>
      <c r="F1006" s="201"/>
      <c r="G1006" s="201"/>
      <c r="H1006" s="201">
        <f>общ.калькуляция!J1005</f>
        <v>241.44034859646479</v>
      </c>
      <c r="I1006" s="201"/>
      <c r="J1006" s="201"/>
      <c r="K1006" s="201">
        <f>общ.калькуляция!M1005</f>
        <v>453.75691688752141</v>
      </c>
      <c r="L1006" s="201"/>
      <c r="M1006" s="201"/>
      <c r="N1006" s="201">
        <f t="shared" si="23"/>
        <v>2722.5415013251286</v>
      </c>
    </row>
    <row r="1007" spans="1:14" ht="15" customHeight="1">
      <c r="A1007" s="36" t="s">
        <v>2988</v>
      </c>
      <c r="B1007" s="404" t="s">
        <v>2989</v>
      </c>
      <c r="C1007" s="307"/>
      <c r="D1007" s="307"/>
      <c r="E1007" s="201">
        <f>общ.калькуляция!H1006</f>
        <v>3415.332187648371</v>
      </c>
      <c r="F1007" s="201"/>
      <c r="G1007" s="201"/>
      <c r="H1007" s="201">
        <f>общ.калькуляция!J1006</f>
        <v>386.3045577543437</v>
      </c>
      <c r="I1007" s="201"/>
      <c r="J1007" s="201"/>
      <c r="K1007" s="201">
        <f>общ.калькуляция!M1006</f>
        <v>760.32734908054306</v>
      </c>
      <c r="L1007" s="201"/>
      <c r="M1007" s="201"/>
      <c r="N1007" s="201">
        <f t="shared" si="23"/>
        <v>4561.9640944832581</v>
      </c>
    </row>
    <row r="1008" spans="1:14" ht="15" customHeight="1">
      <c r="A1008" s="36" t="s">
        <v>2990</v>
      </c>
      <c r="B1008" s="404" t="s">
        <v>2785</v>
      </c>
      <c r="C1008" s="307"/>
      <c r="D1008" s="307"/>
      <c r="E1008" s="201">
        <f>общ.калькуляция!H1007</f>
        <v>2346.6030789825968</v>
      </c>
      <c r="F1008" s="201"/>
      <c r="G1008" s="201"/>
      <c r="H1008" s="201">
        <f>общ.калькуляция!J1007</f>
        <v>472.15001503308673</v>
      </c>
      <c r="I1008" s="201"/>
      <c r="J1008" s="201"/>
      <c r="K1008" s="201">
        <f>общ.калькуляция!M1007</f>
        <v>563.75061880313672</v>
      </c>
      <c r="L1008" s="201"/>
      <c r="M1008" s="201"/>
      <c r="N1008" s="201">
        <f t="shared" si="23"/>
        <v>3382.5037128188201</v>
      </c>
    </row>
    <row r="1009" spans="1:14" ht="15" customHeight="1">
      <c r="A1009" s="36" t="s">
        <v>2991</v>
      </c>
      <c r="B1009" s="404" t="s">
        <v>2992</v>
      </c>
      <c r="C1009" s="307"/>
      <c r="D1009" s="307"/>
      <c r="E1009" s="201">
        <f>общ.калькуляция!H1008</f>
        <v>2122.9636323070058</v>
      </c>
      <c r="F1009" s="201"/>
      <c r="G1009" s="201"/>
      <c r="H1009" s="201">
        <f>общ.калькуляция!J1008</f>
        <v>453.37132125336171</v>
      </c>
      <c r="I1009" s="201"/>
      <c r="J1009" s="201"/>
      <c r="K1009" s="201">
        <f>общ.калькуляция!M1008</f>
        <v>515.26699071207349</v>
      </c>
      <c r="L1009" s="201"/>
      <c r="M1009" s="201"/>
      <c r="N1009" s="201">
        <f t="shared" si="23"/>
        <v>3091.601944272441</v>
      </c>
    </row>
    <row r="1010" spans="1:14" ht="15" customHeight="1">
      <c r="A1010" s="36" t="s">
        <v>2993</v>
      </c>
      <c r="B1010" s="404" t="s">
        <v>2789</v>
      </c>
      <c r="C1010" s="307"/>
      <c r="D1010" s="307"/>
      <c r="E1010" s="201">
        <f>общ.калькуляция!H1009</f>
        <v>4007.9318499598394</v>
      </c>
      <c r="F1010" s="201"/>
      <c r="G1010" s="201"/>
      <c r="H1010" s="201">
        <f>общ.калькуляция!J1009</f>
        <v>48.288069719292963</v>
      </c>
      <c r="I1010" s="201"/>
      <c r="J1010" s="201"/>
      <c r="K1010" s="201">
        <f>общ.калькуляция!M1009</f>
        <v>811.24398393582658</v>
      </c>
      <c r="L1010" s="201"/>
      <c r="M1010" s="201"/>
      <c r="N1010" s="201">
        <f t="shared" si="23"/>
        <v>4867.4639036149592</v>
      </c>
    </row>
    <row r="1011" spans="1:14" ht="15" customHeight="1">
      <c r="A1011" s="36" t="s">
        <v>2994</v>
      </c>
      <c r="B1011" s="404" t="s">
        <v>2995</v>
      </c>
      <c r="C1011" s="307"/>
      <c r="D1011" s="307"/>
      <c r="E1011" s="201">
        <f>общ.калькуляция!H1010</f>
        <v>17985.843690763053</v>
      </c>
      <c r="F1011" s="201"/>
      <c r="G1011" s="201"/>
      <c r="H1011" s="201">
        <f>общ.калькуляция!J1010</f>
        <v>1702.162183696232</v>
      </c>
      <c r="I1011" s="201"/>
      <c r="J1011" s="201"/>
      <c r="K1011" s="201">
        <f>общ.калькуляция!M1010</f>
        <v>3937.6011748918572</v>
      </c>
      <c r="L1011" s="201"/>
      <c r="M1011" s="201"/>
      <c r="N1011" s="201">
        <f t="shared" si="23"/>
        <v>23625.607049351143</v>
      </c>
    </row>
    <row r="1012" spans="1:14" ht="15" customHeight="1">
      <c r="A1012" s="36" t="s">
        <v>2996</v>
      </c>
      <c r="B1012" s="404" t="s">
        <v>2997</v>
      </c>
      <c r="C1012" s="307"/>
      <c r="D1012" s="307"/>
      <c r="E1012" s="201">
        <f>общ.калькуляция!H1011</f>
        <v>10733.33295180723</v>
      </c>
      <c r="F1012" s="201"/>
      <c r="G1012" s="201"/>
      <c r="H1012" s="201">
        <f>общ.калькуляция!J1011</f>
        <v>678.93026025325912</v>
      </c>
      <c r="I1012" s="201"/>
      <c r="J1012" s="201"/>
      <c r="K1012" s="201">
        <f>общ.калькуляция!M1011</f>
        <v>2282.4526424120977</v>
      </c>
      <c r="L1012" s="201"/>
      <c r="M1012" s="201"/>
      <c r="N1012" s="201">
        <f t="shared" si="23"/>
        <v>13694.715854472586</v>
      </c>
    </row>
    <row r="1013" spans="1:14" ht="15" customHeight="1">
      <c r="A1013" s="36" t="s">
        <v>2998</v>
      </c>
      <c r="B1013" s="404" t="s">
        <v>2999</v>
      </c>
      <c r="C1013" s="307"/>
      <c r="D1013" s="307"/>
      <c r="E1013" s="201">
        <f>общ.калькуляция!H1012</f>
        <v>10320.859178937975</v>
      </c>
      <c r="F1013" s="201"/>
      <c r="G1013" s="201"/>
      <c r="H1013" s="201">
        <f>общ.калькуляция!J1012</f>
        <v>1210.9574817382691</v>
      </c>
      <c r="I1013" s="201"/>
      <c r="J1013" s="201"/>
      <c r="K1013" s="201">
        <f>общ.калькуляция!M1012</f>
        <v>2306.363332135249</v>
      </c>
      <c r="L1013" s="201"/>
      <c r="M1013" s="201"/>
      <c r="N1013" s="201">
        <f t="shared" si="23"/>
        <v>13838.179992811492</v>
      </c>
    </row>
    <row r="1014" spans="1:14" ht="15" customHeight="1">
      <c r="A1014" s="36" t="s">
        <v>3000</v>
      </c>
      <c r="B1014" s="404" t="s">
        <v>3001</v>
      </c>
      <c r="C1014" s="307"/>
      <c r="D1014" s="307"/>
      <c r="E1014" s="201">
        <f>общ.калькуляция!H1013</f>
        <v>7705.4995626952259</v>
      </c>
      <c r="F1014" s="201"/>
      <c r="G1014" s="201"/>
      <c r="H1014" s="201">
        <f>общ.калькуляция!J1013</f>
        <v>992.5880997854664</v>
      </c>
      <c r="I1014" s="201"/>
      <c r="J1014" s="201"/>
      <c r="K1014" s="201">
        <f>общ.калькуляция!M1013</f>
        <v>1739.6175324961384</v>
      </c>
      <c r="L1014" s="201"/>
      <c r="M1014" s="201"/>
      <c r="N1014" s="201">
        <f t="shared" si="23"/>
        <v>10437.70519497683</v>
      </c>
    </row>
    <row r="1015" spans="1:14" ht="30" customHeight="1">
      <c r="A1015" s="36" t="s">
        <v>3002</v>
      </c>
      <c r="B1015" s="402" t="s">
        <v>2904</v>
      </c>
      <c r="C1015" s="307"/>
      <c r="D1015" s="307"/>
      <c r="E1015" s="201">
        <f>общ.калькуляция!H1014</f>
        <v>18920.264076305219</v>
      </c>
      <c r="F1015" s="201"/>
      <c r="G1015" s="201"/>
      <c r="H1015" s="201">
        <f>общ.калькуляция!J1014</f>
        <v>3430.867353555765</v>
      </c>
      <c r="I1015" s="201"/>
      <c r="J1015" s="201"/>
      <c r="K1015" s="201">
        <f>общ.калькуляция!M1014</f>
        <v>4470.2262859721968</v>
      </c>
      <c r="L1015" s="201"/>
      <c r="M1015" s="201"/>
      <c r="N1015" s="201">
        <f t="shared" si="23"/>
        <v>26821.357715833179</v>
      </c>
    </row>
    <row r="1016" spans="1:14" ht="30" customHeight="1">
      <c r="A1016" s="36" t="s">
        <v>3003</v>
      </c>
      <c r="B1016" s="404" t="s">
        <v>2907</v>
      </c>
      <c r="C1016" s="307"/>
      <c r="D1016" s="307"/>
      <c r="E1016" s="201">
        <f>общ.калькуляция!H1015</f>
        <v>15202.674384203478</v>
      </c>
      <c r="F1016" s="201"/>
      <c r="G1016" s="201"/>
      <c r="H1016" s="201">
        <f>общ.калькуляция!J1015</f>
        <v>2184.7132343332109</v>
      </c>
      <c r="I1016" s="201"/>
      <c r="J1016" s="201"/>
      <c r="K1016" s="201">
        <f>общ.калькуляция!M1015</f>
        <v>3477.4775237073382</v>
      </c>
      <c r="L1016" s="201"/>
      <c r="M1016" s="201"/>
      <c r="N1016" s="201">
        <f t="shared" si="23"/>
        <v>20864.865142244027</v>
      </c>
    </row>
    <row r="1017" spans="1:14" ht="30" customHeight="1">
      <c r="A1017" s="36" t="s">
        <v>3004</v>
      </c>
      <c r="B1017" s="404" t="s">
        <v>3005</v>
      </c>
      <c r="C1017" s="307"/>
      <c r="D1017" s="307"/>
      <c r="E1017" s="201">
        <f>общ.калькуляция!H1016</f>
        <v>3587.6651606425698</v>
      </c>
      <c r="F1017" s="201"/>
      <c r="G1017" s="201"/>
      <c r="H1017" s="201">
        <f>общ.калькуляция!J1016</f>
        <v>772.6091155086873</v>
      </c>
      <c r="I1017" s="201"/>
      <c r="J1017" s="201"/>
      <c r="K1017" s="201">
        <f>общ.калькуляция!M1016</f>
        <v>872.05485523025152</v>
      </c>
      <c r="L1017" s="201"/>
      <c r="M1017" s="201"/>
      <c r="N1017" s="201">
        <f t="shared" si="23"/>
        <v>5232.3291313815089</v>
      </c>
    </row>
    <row r="1018" spans="1:14" ht="28.5">
      <c r="A1018" s="43" t="s">
        <v>3006</v>
      </c>
      <c r="B1018" s="405" t="s">
        <v>3007</v>
      </c>
      <c r="C1018" s="316"/>
      <c r="D1018" s="316"/>
      <c r="E1018" s="200"/>
      <c r="F1018" s="200"/>
      <c r="G1018" s="200"/>
      <c r="H1018" s="200"/>
      <c r="I1018" s="200"/>
      <c r="J1018" s="200"/>
      <c r="K1018" s="200"/>
      <c r="L1018" s="200"/>
      <c r="M1018" s="200"/>
      <c r="N1018" s="200"/>
    </row>
    <row r="1019" spans="1:14" ht="15" customHeight="1">
      <c r="A1019" s="36" t="s">
        <v>3008</v>
      </c>
      <c r="B1019" s="402" t="s">
        <v>1343</v>
      </c>
      <c r="C1019" s="307"/>
      <c r="D1019" s="307"/>
      <c r="E1019" s="201">
        <f>общ.калькуляция!H1018</f>
        <v>755.98644578313247</v>
      </c>
      <c r="F1019" s="201"/>
      <c r="G1019" s="201"/>
      <c r="H1019" s="201">
        <f>общ.калькуляция!J1018</f>
        <v>162.97223530261374</v>
      </c>
      <c r="I1019" s="201"/>
      <c r="J1019" s="201"/>
      <c r="K1019" s="201">
        <f>общ.калькуляция!M1018</f>
        <v>183.79173621714926</v>
      </c>
      <c r="L1019" s="201"/>
      <c r="M1019" s="201"/>
      <c r="N1019" s="201">
        <f t="shared" si="23"/>
        <v>1102.7504173028956</v>
      </c>
    </row>
    <row r="1020" spans="1:14" ht="15" customHeight="1">
      <c r="A1020" s="36" t="s">
        <v>3009</v>
      </c>
      <c r="B1020" s="402" t="s">
        <v>3010</v>
      </c>
      <c r="C1020" s="307"/>
      <c r="D1020" s="307"/>
      <c r="E1020" s="201">
        <f>общ.калькуляция!H1019</f>
        <v>1448.9819277108431</v>
      </c>
      <c r="F1020" s="201"/>
      <c r="G1020" s="201"/>
      <c r="H1020" s="201">
        <f>общ.калькуляция!J1019</f>
        <v>217.29631373681832</v>
      </c>
      <c r="I1020" s="201"/>
      <c r="J1020" s="201"/>
      <c r="K1020" s="201">
        <f>общ.калькуляция!M1019</f>
        <v>333.2556482895323</v>
      </c>
      <c r="L1020" s="201"/>
      <c r="M1020" s="201"/>
      <c r="N1020" s="201">
        <f t="shared" si="23"/>
        <v>1999.5338897371937</v>
      </c>
    </row>
    <row r="1021" spans="1:14" ht="15" customHeight="1">
      <c r="A1021" s="36" t="s">
        <v>3011</v>
      </c>
      <c r="B1021" s="402" t="s">
        <v>2807</v>
      </c>
      <c r="C1021" s="307"/>
      <c r="D1021" s="307"/>
      <c r="E1021" s="201">
        <f>общ.калькуляция!H1020</f>
        <v>1945.0552878179387</v>
      </c>
      <c r="F1021" s="201"/>
      <c r="G1021" s="201"/>
      <c r="H1021" s="201">
        <f>общ.калькуляция!J1020</f>
        <v>136.81619753799674</v>
      </c>
      <c r="I1021" s="201"/>
      <c r="J1021" s="201"/>
      <c r="K1021" s="201">
        <f>общ.калькуляция!M1020</f>
        <v>416.37429707118713</v>
      </c>
      <c r="L1021" s="201"/>
      <c r="M1021" s="201"/>
      <c r="N1021" s="201">
        <f t="shared" si="23"/>
        <v>2498.2457824271223</v>
      </c>
    </row>
    <row r="1022" spans="1:14" ht="15" customHeight="1">
      <c r="A1022" s="36" t="s">
        <v>3012</v>
      </c>
      <c r="B1022" s="402" t="s">
        <v>3013</v>
      </c>
      <c r="C1022" s="307"/>
      <c r="D1022" s="307"/>
      <c r="E1022" s="201">
        <f>общ.калькуляция!H1021</f>
        <v>2947.7706381079875</v>
      </c>
      <c r="F1022" s="201"/>
      <c r="G1022" s="201"/>
      <c r="H1022" s="201">
        <f>общ.калькуляция!J1021</f>
        <v>96.576139438585912</v>
      </c>
      <c r="I1022" s="201"/>
      <c r="J1022" s="201"/>
      <c r="K1022" s="201">
        <f>общ.калькуляция!M1021</f>
        <v>608.86935550931469</v>
      </c>
      <c r="L1022" s="201"/>
      <c r="M1022" s="201"/>
      <c r="N1022" s="201">
        <f t="shared" si="23"/>
        <v>3653.2161330558879</v>
      </c>
    </row>
    <row r="1023" spans="1:14" ht="15" customHeight="1">
      <c r="A1023" s="36" t="s">
        <v>3014</v>
      </c>
      <c r="B1023" s="402" t="s">
        <v>2723</v>
      </c>
      <c r="C1023" s="307"/>
      <c r="D1023" s="307"/>
      <c r="E1023" s="201">
        <f>общ.калькуляция!H1022</f>
        <v>3024.4801206604193</v>
      </c>
      <c r="F1023" s="201"/>
      <c r="G1023" s="201"/>
      <c r="H1023" s="201">
        <f>общ.калькуляция!J1022</f>
        <v>182.42159671732895</v>
      </c>
      <c r="I1023" s="201"/>
      <c r="J1023" s="201"/>
      <c r="K1023" s="201">
        <f>общ.калькуляция!M1022</f>
        <v>641.38034347554969</v>
      </c>
      <c r="L1023" s="201"/>
      <c r="M1023" s="201"/>
      <c r="N1023" s="201">
        <f t="shared" si="23"/>
        <v>3848.2820608532979</v>
      </c>
    </row>
    <row r="1024" spans="1:14" ht="15" customHeight="1">
      <c r="A1024" s="36" t="s">
        <v>3015</v>
      </c>
      <c r="B1024" s="402" t="s">
        <v>2729</v>
      </c>
      <c r="C1024" s="307"/>
      <c r="D1024" s="307"/>
      <c r="E1024" s="201">
        <f>общ.калькуляция!H1023</f>
        <v>4395.5211753681397</v>
      </c>
      <c r="F1024" s="201"/>
      <c r="G1024" s="201"/>
      <c r="H1024" s="201">
        <f>общ.калькуляция!J1023</f>
        <v>182.42159671732895</v>
      </c>
      <c r="I1024" s="201"/>
      <c r="J1024" s="201"/>
      <c r="K1024" s="201">
        <f>общ.калькуляция!M1023</f>
        <v>915.58855441709375</v>
      </c>
      <c r="L1024" s="201"/>
      <c r="M1024" s="201"/>
      <c r="N1024" s="201">
        <f t="shared" si="23"/>
        <v>5493.5313265025616</v>
      </c>
    </row>
    <row r="1025" spans="1:14" ht="15" customHeight="1">
      <c r="A1025" s="36" t="s">
        <v>3016</v>
      </c>
      <c r="B1025" s="403" t="s">
        <v>2785</v>
      </c>
      <c r="C1025" s="307"/>
      <c r="D1025" s="307"/>
      <c r="E1025" s="201">
        <f>общ.калькуляция!H1024</f>
        <v>2346.6030789825968</v>
      </c>
      <c r="F1025" s="201"/>
      <c r="G1025" s="201"/>
      <c r="H1025" s="201">
        <f>общ.калькуляция!J1024</f>
        <v>472.15001503308673</v>
      </c>
      <c r="I1025" s="201"/>
      <c r="J1025" s="201"/>
      <c r="K1025" s="201">
        <f>общ.калькуляция!M1024</f>
        <v>563.75061880313672</v>
      </c>
      <c r="L1025" s="201"/>
      <c r="M1025" s="201"/>
      <c r="N1025" s="201">
        <f t="shared" si="23"/>
        <v>3382.5037128188201</v>
      </c>
    </row>
    <row r="1026" spans="1:14" ht="15" customHeight="1">
      <c r="A1026" s="36" t="s">
        <v>3017</v>
      </c>
      <c r="B1026" s="403" t="s">
        <v>2992</v>
      </c>
      <c r="C1026" s="307"/>
      <c r="D1026" s="307"/>
      <c r="E1026" s="201">
        <f>общ.калькуляция!H1025</f>
        <v>1961.1887550200804</v>
      </c>
      <c r="F1026" s="201"/>
      <c r="G1026" s="201"/>
      <c r="H1026" s="201">
        <f>общ.калькуляция!J1025</f>
        <v>418.49660423387235</v>
      </c>
      <c r="I1026" s="201"/>
      <c r="J1026" s="201"/>
      <c r="K1026" s="201">
        <f>общ.калькуляция!M1025</f>
        <v>475.93707185079057</v>
      </c>
      <c r="L1026" s="201"/>
      <c r="M1026" s="201"/>
      <c r="N1026" s="201">
        <f t="shared" si="23"/>
        <v>2855.6224311047436</v>
      </c>
    </row>
    <row r="1027" spans="1:14" ht="15" customHeight="1">
      <c r="A1027" s="36" t="s">
        <v>3018</v>
      </c>
      <c r="B1027" s="402" t="s">
        <v>3019</v>
      </c>
      <c r="C1027" s="307"/>
      <c r="D1027" s="307"/>
      <c r="E1027" s="201">
        <f>общ.калькуляция!H1026</f>
        <v>2603.7132061579646</v>
      </c>
      <c r="F1027" s="201"/>
      <c r="G1027" s="201"/>
      <c r="H1027" s="201">
        <f>общ.калькуляция!J1026</f>
        <v>504.34206151261526</v>
      </c>
      <c r="I1027" s="201"/>
      <c r="J1027" s="201"/>
      <c r="K1027" s="201">
        <f>общ.калькуляция!M1026</f>
        <v>621.61105353411597</v>
      </c>
      <c r="L1027" s="201"/>
      <c r="M1027" s="201"/>
      <c r="N1027" s="201">
        <f t="shared" si="23"/>
        <v>3729.6663212046956</v>
      </c>
    </row>
    <row r="1028" spans="1:14" ht="30" customHeight="1">
      <c r="A1028" s="36" t="s">
        <v>3020</v>
      </c>
      <c r="B1028" s="402" t="s">
        <v>2883</v>
      </c>
      <c r="C1028" s="307"/>
      <c r="D1028" s="307"/>
      <c r="E1028" s="201">
        <f>общ.калькуляция!H1027</f>
        <v>8857.8751204819255</v>
      </c>
      <c r="F1028" s="201"/>
      <c r="G1028" s="201"/>
      <c r="H1028" s="201">
        <f>общ.калькуляция!J1027</f>
        <v>893.32928980691963</v>
      </c>
      <c r="I1028" s="201"/>
      <c r="J1028" s="201"/>
      <c r="K1028" s="201">
        <f>общ.калькуляция!M1027</f>
        <v>1950.2408820577691</v>
      </c>
      <c r="L1028" s="201"/>
      <c r="M1028" s="201"/>
      <c r="N1028" s="201">
        <f t="shared" si="23"/>
        <v>11701.445292346614</v>
      </c>
    </row>
    <row r="1029" spans="1:14" ht="42.75">
      <c r="A1029" s="43" t="s">
        <v>3021</v>
      </c>
      <c r="B1029" s="405" t="s">
        <v>3022</v>
      </c>
      <c r="C1029" s="316"/>
      <c r="D1029" s="316"/>
      <c r="E1029" s="200"/>
      <c r="F1029" s="200"/>
      <c r="G1029" s="200"/>
      <c r="H1029" s="200"/>
      <c r="I1029" s="200"/>
      <c r="J1029" s="200"/>
      <c r="K1029" s="200"/>
      <c r="L1029" s="200"/>
      <c r="M1029" s="200"/>
      <c r="N1029" s="200"/>
    </row>
    <row r="1030" spans="1:14" ht="15" customHeight="1">
      <c r="A1030" s="36" t="s">
        <v>3023</v>
      </c>
      <c r="B1030" s="402" t="s">
        <v>3024</v>
      </c>
      <c r="C1030" s="307"/>
      <c r="D1030" s="307"/>
      <c r="E1030" s="201">
        <f>общ.калькуляция!H1029</f>
        <v>17010.908640383761</v>
      </c>
      <c r="F1030" s="201"/>
      <c r="G1030" s="201"/>
      <c r="H1030" s="201">
        <f>общ.калькуляция!J1029</f>
        <v>1495.6424794389009</v>
      </c>
      <c r="I1030" s="201"/>
      <c r="J1030" s="201"/>
      <c r="K1030" s="201">
        <f>общ.калькуляция!M1029</f>
        <v>3701.3102239645327</v>
      </c>
      <c r="L1030" s="201"/>
      <c r="M1030" s="201"/>
      <c r="N1030" s="201">
        <f t="shared" si="23"/>
        <v>22207.861343787197</v>
      </c>
    </row>
    <row r="1031" spans="1:14" ht="15" customHeight="1">
      <c r="A1031" s="36" t="s">
        <v>3025</v>
      </c>
      <c r="B1031" s="402" t="s">
        <v>3026</v>
      </c>
      <c r="C1031" s="307"/>
      <c r="D1031" s="307"/>
      <c r="E1031" s="201">
        <f>общ.калькуляция!H1030</f>
        <v>11179.757521419009</v>
      </c>
      <c r="F1031" s="201"/>
      <c r="G1031" s="201"/>
      <c r="H1031" s="201">
        <f>общ.калькуляция!J1030</f>
        <v>397.03523991418655</v>
      </c>
      <c r="I1031" s="201"/>
      <c r="J1031" s="201"/>
      <c r="K1031" s="201">
        <f>общ.калькуляция!M1030</f>
        <v>2315.3585522666394</v>
      </c>
      <c r="L1031" s="201"/>
      <c r="M1031" s="201"/>
      <c r="N1031" s="201">
        <f t="shared" si="23"/>
        <v>13892.151313599836</v>
      </c>
    </row>
    <row r="1032" spans="1:14" ht="15" customHeight="1">
      <c r="A1032" s="36" t="s">
        <v>3027</v>
      </c>
      <c r="B1032" s="402" t="s">
        <v>3028</v>
      </c>
      <c r="C1032" s="307"/>
      <c r="D1032" s="307"/>
      <c r="E1032" s="201">
        <f>общ.калькуляция!H1031</f>
        <v>13292.595384872824</v>
      </c>
      <c r="F1032" s="201"/>
      <c r="G1032" s="201"/>
      <c r="H1032" s="201">
        <f>общ.калькуляция!J1031</f>
        <v>807.48383252817678</v>
      </c>
      <c r="I1032" s="201"/>
      <c r="J1032" s="201"/>
      <c r="K1032" s="201">
        <f>общ.калькуляция!M1031</f>
        <v>2820.0158434802001</v>
      </c>
      <c r="L1032" s="201"/>
      <c r="M1032" s="201"/>
      <c r="N1032" s="201">
        <f t="shared" si="23"/>
        <v>16920.095060881202</v>
      </c>
    </row>
    <row r="1033" spans="1:14" ht="15" customHeight="1">
      <c r="A1033" s="36" t="s">
        <v>3029</v>
      </c>
      <c r="B1033" s="402" t="s">
        <v>3030</v>
      </c>
      <c r="C1033" s="307"/>
      <c r="D1033" s="307"/>
      <c r="E1033" s="201">
        <f>общ.калькуляция!H1032</f>
        <v>12347.996634315039</v>
      </c>
      <c r="F1033" s="201"/>
      <c r="G1033" s="201"/>
      <c r="H1033" s="201">
        <f>общ.калькуляция!J1032</f>
        <v>653.52000489875104</v>
      </c>
      <c r="I1033" s="201"/>
      <c r="J1033" s="201"/>
      <c r="K1033" s="201">
        <f>общ.калькуляция!M1032</f>
        <v>2600.3033278427583</v>
      </c>
      <c r="L1033" s="201"/>
      <c r="M1033" s="201"/>
      <c r="N1033" s="201">
        <f t="shared" si="23"/>
        <v>15601.819967056548</v>
      </c>
    </row>
    <row r="1034" spans="1:14" ht="15" customHeight="1">
      <c r="A1034" s="36" t="s">
        <v>3031</v>
      </c>
      <c r="B1034" s="402" t="s">
        <v>3032</v>
      </c>
      <c r="C1034" s="307"/>
      <c r="D1034" s="307"/>
      <c r="E1034" s="201">
        <f>общ.калькуляция!H1033</f>
        <v>11761.577132697455</v>
      </c>
      <c r="F1034" s="201"/>
      <c r="G1034" s="201"/>
      <c r="H1034" s="201">
        <f>общ.калькуляция!J1033</f>
        <v>1523.9238629388017</v>
      </c>
      <c r="I1034" s="201"/>
      <c r="J1034" s="201"/>
      <c r="K1034" s="201">
        <f>общ.калькуляция!M1033</f>
        <v>2657.1001991272515</v>
      </c>
      <c r="L1034" s="201"/>
      <c r="M1034" s="201"/>
      <c r="N1034" s="201">
        <f t="shared" si="23"/>
        <v>15942.601194763509</v>
      </c>
    </row>
    <row r="1035" spans="1:14" ht="15" customHeight="1">
      <c r="A1035" s="36" t="s">
        <v>3033</v>
      </c>
      <c r="B1035" s="402" t="s">
        <v>3034</v>
      </c>
      <c r="C1035" s="307"/>
      <c r="D1035" s="307"/>
      <c r="E1035" s="201">
        <f>общ.калькуляция!H1034</f>
        <v>8388.0552342704141</v>
      </c>
      <c r="F1035" s="201"/>
      <c r="G1035" s="201"/>
      <c r="H1035" s="201">
        <f>общ.калькуляция!J1034</f>
        <v>1141.4763147532863</v>
      </c>
      <c r="I1035" s="201"/>
      <c r="J1035" s="201"/>
      <c r="K1035" s="201">
        <f>общ.калькуляция!M1034</f>
        <v>1905.9063098047402</v>
      </c>
      <c r="L1035" s="201"/>
      <c r="M1035" s="201"/>
      <c r="N1035" s="201">
        <f t="shared" si="23"/>
        <v>11435.437858828442</v>
      </c>
    </row>
    <row r="1036" spans="1:14" ht="15" customHeight="1">
      <c r="A1036" s="36" t="s">
        <v>3035</v>
      </c>
      <c r="B1036" s="402" t="s">
        <v>3036</v>
      </c>
      <c r="C1036" s="307"/>
      <c r="D1036" s="307"/>
      <c r="E1036" s="201">
        <f>общ.калькуляция!H1035</f>
        <v>10548.481200356984</v>
      </c>
      <c r="F1036" s="201"/>
      <c r="G1036" s="201"/>
      <c r="H1036" s="201">
        <f>общ.калькуляция!J1035</f>
        <v>1577.4102774969035</v>
      </c>
      <c r="I1036" s="201"/>
      <c r="J1036" s="201"/>
      <c r="K1036" s="201">
        <f>общ.калькуляция!M1035</f>
        <v>2425.1782955707777</v>
      </c>
      <c r="L1036" s="201"/>
      <c r="M1036" s="201"/>
      <c r="N1036" s="201">
        <f t="shared" si="23"/>
        <v>14551.069773424664</v>
      </c>
    </row>
    <row r="1037" spans="1:14" ht="15" customHeight="1">
      <c r="A1037" s="36" t="s">
        <v>3037</v>
      </c>
      <c r="B1037" s="402" t="s">
        <v>3038</v>
      </c>
      <c r="C1037" s="307"/>
      <c r="D1037" s="307"/>
      <c r="E1037" s="201">
        <f>общ.калькуляция!H1036</f>
        <v>14724.986884203479</v>
      </c>
      <c r="F1037" s="201"/>
      <c r="G1037" s="201"/>
      <c r="H1037" s="201">
        <f>общ.калькуляция!J1036</f>
        <v>2512.8574947812067</v>
      </c>
      <c r="I1037" s="201"/>
      <c r="J1037" s="201"/>
      <c r="K1037" s="201">
        <f>общ.калькуляция!M1036</f>
        <v>3447.5688757969374</v>
      </c>
      <c r="L1037" s="201"/>
      <c r="M1037" s="201"/>
      <c r="N1037" s="201">
        <f t="shared" si="23"/>
        <v>20685.413254781623</v>
      </c>
    </row>
    <row r="1038" spans="1:14" ht="15" customHeight="1">
      <c r="A1038" s="36" t="s">
        <v>3039</v>
      </c>
      <c r="B1038" s="402" t="s">
        <v>2904</v>
      </c>
      <c r="C1038" s="307"/>
      <c r="D1038" s="307"/>
      <c r="E1038" s="201">
        <f>общ.калькуляция!H1037</f>
        <v>19661.266140116019</v>
      </c>
      <c r="F1038" s="201"/>
      <c r="G1038" s="201"/>
      <c r="H1038" s="201">
        <f>общ.калькуляция!J1037</f>
        <v>3590.5801441523263</v>
      </c>
      <c r="I1038" s="201"/>
      <c r="J1038" s="201"/>
      <c r="K1038" s="201">
        <f>общ.калькуляция!M1037</f>
        <v>4650.369256853669</v>
      </c>
      <c r="L1038" s="201"/>
      <c r="M1038" s="201"/>
      <c r="N1038" s="201">
        <f t="shared" si="23"/>
        <v>27902.215541122012</v>
      </c>
    </row>
    <row r="1039" spans="1:14" ht="15" customHeight="1">
      <c r="A1039" s="36" t="s">
        <v>3040</v>
      </c>
      <c r="B1039" s="402" t="s">
        <v>3041</v>
      </c>
      <c r="C1039" s="307"/>
      <c r="D1039" s="307"/>
      <c r="E1039" s="201">
        <f>общ.калькуляция!H1038</f>
        <v>19787.950502565822</v>
      </c>
      <c r="F1039" s="201"/>
      <c r="G1039" s="201"/>
      <c r="H1039" s="201">
        <f>общ.калькуляция!J1038</f>
        <v>2095.279705207271</v>
      </c>
      <c r="I1039" s="201"/>
      <c r="J1039" s="201"/>
      <c r="K1039" s="201">
        <f>общ.калькуляция!M1038</f>
        <v>4376.6460415546189</v>
      </c>
      <c r="L1039" s="201"/>
      <c r="M1039" s="201"/>
      <c r="N1039" s="201">
        <f t="shared" si="23"/>
        <v>26259.87624932771</v>
      </c>
    </row>
    <row r="1040" spans="1:14" ht="15" customHeight="1">
      <c r="A1040" s="36" t="s">
        <v>3042</v>
      </c>
      <c r="B1040" s="403" t="s">
        <v>2789</v>
      </c>
      <c r="C1040" s="307"/>
      <c r="D1040" s="307"/>
      <c r="E1040" s="201">
        <f>общ.калькуляция!H1039</f>
        <v>4007.9318499598394</v>
      </c>
      <c r="F1040" s="201"/>
      <c r="G1040" s="201"/>
      <c r="H1040" s="201">
        <f>общ.калькуляция!J1039</f>
        <v>48.288069719292963</v>
      </c>
      <c r="I1040" s="201"/>
      <c r="J1040" s="201"/>
      <c r="K1040" s="201">
        <f>общ.калькуляция!M1039</f>
        <v>811.24398393582658</v>
      </c>
      <c r="L1040" s="201"/>
      <c r="M1040" s="201"/>
      <c r="N1040" s="201">
        <f t="shared" si="23"/>
        <v>4867.4639036149592</v>
      </c>
    </row>
    <row r="1041" spans="1:14">
      <c r="A1041" s="43" t="s">
        <v>3043</v>
      </c>
      <c r="B1041" s="545" t="s">
        <v>944</v>
      </c>
      <c r="C1041" s="316"/>
      <c r="D1041" s="316"/>
      <c r="E1041" s="200"/>
      <c r="F1041" s="200"/>
      <c r="G1041" s="200"/>
      <c r="H1041" s="200"/>
      <c r="I1041" s="200"/>
      <c r="J1041" s="200"/>
      <c r="K1041" s="200"/>
      <c r="L1041" s="200"/>
      <c r="M1041" s="200"/>
      <c r="N1041" s="200"/>
    </row>
    <row r="1042" spans="1:14" ht="15" customHeight="1">
      <c r="A1042" s="36" t="s">
        <v>3044</v>
      </c>
      <c r="B1042" s="402" t="s">
        <v>3045</v>
      </c>
      <c r="C1042" s="307"/>
      <c r="D1042" s="307"/>
      <c r="E1042" s="201">
        <f>общ.калькуляция!H1041</f>
        <v>6717.5148765551085</v>
      </c>
      <c r="F1042" s="201"/>
      <c r="G1042" s="201"/>
      <c r="H1042" s="201">
        <f>общ.калькуляция!J1041</f>
        <v>422.52061004381341</v>
      </c>
      <c r="I1042" s="201"/>
      <c r="J1042" s="201"/>
      <c r="K1042" s="201">
        <f>общ.калькуляция!M1041</f>
        <v>1428.0070973197844</v>
      </c>
      <c r="L1042" s="201"/>
      <c r="M1042" s="201"/>
      <c r="N1042" s="201">
        <f t="shared" si="23"/>
        <v>8568.0425839187064</v>
      </c>
    </row>
    <row r="1043" spans="1:14" ht="15" customHeight="1">
      <c r="A1043" s="36" t="s">
        <v>3046</v>
      </c>
      <c r="B1043" s="402" t="s">
        <v>3047</v>
      </c>
      <c r="C1043" s="307"/>
      <c r="D1043" s="307"/>
      <c r="E1043" s="201">
        <f>общ.калькуляция!H1042</f>
        <v>6422.961359036145</v>
      </c>
      <c r="F1043" s="201"/>
      <c r="G1043" s="201"/>
      <c r="H1043" s="201">
        <f>общ.калькуляция!J1042</f>
        <v>724.32104578939447</v>
      </c>
      <c r="I1043" s="201"/>
      <c r="J1043" s="201"/>
      <c r="K1043" s="201">
        <f>общ.калькуляция!M1042</f>
        <v>1429.4564809651081</v>
      </c>
      <c r="L1043" s="201"/>
      <c r="M1043" s="201"/>
      <c r="N1043" s="201">
        <f t="shared" si="23"/>
        <v>8576.7388857906481</v>
      </c>
    </row>
    <row r="1044" spans="1:14">
      <c r="A1044" s="160" t="s">
        <v>17</v>
      </c>
      <c r="B1044" s="46" t="s">
        <v>5311</v>
      </c>
      <c r="C1044" s="61"/>
      <c r="D1044" s="61"/>
      <c r="E1044" s="280"/>
      <c r="F1044" s="280"/>
      <c r="G1044" s="280"/>
      <c r="H1044" s="280"/>
      <c r="I1044" s="280"/>
      <c r="J1044" s="280"/>
      <c r="K1044" s="280"/>
      <c r="L1044" s="280"/>
      <c r="M1044" s="280"/>
      <c r="N1044" s="280"/>
    </row>
    <row r="1045" spans="1:14" ht="42.75">
      <c r="A1045" s="66" t="s">
        <v>5686</v>
      </c>
      <c r="B1045" s="37" t="s">
        <v>840</v>
      </c>
      <c r="C1045" s="200"/>
      <c r="D1045" s="200"/>
      <c r="E1045" s="200"/>
      <c r="F1045" s="200"/>
      <c r="G1045" s="200"/>
      <c r="H1045" s="200"/>
      <c r="I1045" s="200"/>
      <c r="J1045" s="200"/>
      <c r="K1045" s="200"/>
      <c r="L1045" s="200"/>
      <c r="M1045" s="200"/>
      <c r="N1045" s="200"/>
    </row>
    <row r="1046" spans="1:14">
      <c r="A1046" s="711" t="s">
        <v>5687</v>
      </c>
      <c r="B1046" s="38" t="s">
        <v>738</v>
      </c>
      <c r="C1046" s="201"/>
      <c r="D1046" s="201"/>
      <c r="E1046" s="201">
        <f>общ.калькуляция!H1045</f>
        <v>123.90846348356388</v>
      </c>
      <c r="F1046" s="201"/>
      <c r="G1046" s="201"/>
      <c r="H1046" s="201">
        <f>общ.калькуляция!J1045</f>
        <v>26.397478113213488</v>
      </c>
      <c r="I1046" s="201"/>
      <c r="J1046" s="201"/>
      <c r="K1046" s="201">
        <f>общ.калькуляция!M1045</f>
        <v>30.061188319355473</v>
      </c>
      <c r="L1046" s="201"/>
      <c r="M1046" s="201"/>
      <c r="N1046" s="201">
        <f>E1046+H1046+K1046</f>
        <v>180.36712991613282</v>
      </c>
    </row>
    <row r="1047" spans="1:14">
      <c r="A1047" s="711" t="s">
        <v>5688</v>
      </c>
      <c r="B1047" s="38" t="s">
        <v>739</v>
      </c>
      <c r="C1047" s="201"/>
      <c r="D1047" s="201"/>
      <c r="E1047" s="201">
        <f>общ.калькуляция!H1046</f>
        <v>1201.5246809460061</v>
      </c>
      <c r="F1047" s="201"/>
      <c r="G1047" s="201"/>
      <c r="H1047" s="201">
        <f>общ.калькуляция!J1046</f>
        <v>41.044859261399019</v>
      </c>
      <c r="I1047" s="201"/>
      <c r="J1047" s="201"/>
      <c r="K1047" s="201">
        <f>общ.калькуляция!M1046</f>
        <v>248.51390804148105</v>
      </c>
      <c r="L1047" s="201"/>
      <c r="M1047" s="201"/>
      <c r="N1047" s="201">
        <f t="shared" ref="N1047:N1090" si="24">E1047+H1047+K1047</f>
        <v>1491.0834482488863</v>
      </c>
    </row>
    <row r="1048" spans="1:14" ht="42.75">
      <c r="A1048" s="66" t="s">
        <v>5689</v>
      </c>
      <c r="B1048" s="39" t="s">
        <v>740</v>
      </c>
      <c r="C1048" s="200"/>
      <c r="D1048" s="200"/>
      <c r="E1048" s="200"/>
      <c r="F1048" s="200"/>
      <c r="G1048" s="200"/>
      <c r="H1048" s="200"/>
      <c r="I1048" s="200"/>
      <c r="J1048" s="200"/>
      <c r="K1048" s="200"/>
      <c r="L1048" s="200"/>
      <c r="M1048" s="200"/>
      <c r="N1048" s="200"/>
    </row>
    <row r="1049" spans="1:14" ht="30">
      <c r="A1049" s="711" t="s">
        <v>5690</v>
      </c>
      <c r="B1049" s="38" t="s">
        <v>766</v>
      </c>
      <c r="C1049" s="201"/>
      <c r="D1049" s="201"/>
      <c r="E1049" s="201">
        <f>общ.калькуляция!H1048</f>
        <v>674.8885482671426</v>
      </c>
      <c r="F1049" s="201"/>
      <c r="G1049" s="201"/>
      <c r="H1049" s="201">
        <f>общ.калькуляция!J1048</f>
        <v>75.248908645898197</v>
      </c>
      <c r="I1049" s="201"/>
      <c r="J1049" s="201"/>
      <c r="K1049" s="201">
        <f>общ.калькуляция!M1048</f>
        <v>150.02749138260816</v>
      </c>
      <c r="L1049" s="201"/>
      <c r="M1049" s="201"/>
      <c r="N1049" s="201">
        <f t="shared" si="24"/>
        <v>900.16494829564886</v>
      </c>
    </row>
    <row r="1050" spans="1:14" ht="45">
      <c r="A1050" s="711" t="s">
        <v>5691</v>
      </c>
      <c r="B1050" s="38" t="s">
        <v>741</v>
      </c>
      <c r="C1050" s="201"/>
      <c r="D1050" s="201"/>
      <c r="E1050" s="201">
        <f>общ.калькуляция!H1049</f>
        <v>762.53385170310867</v>
      </c>
      <c r="F1050" s="201"/>
      <c r="G1050" s="201"/>
      <c r="H1050" s="201">
        <f>общ.калькуляция!J1049</f>
        <v>96.576139438585926</v>
      </c>
      <c r="I1050" s="201"/>
      <c r="J1050" s="201"/>
      <c r="K1050" s="201">
        <f>общ.калькуляция!M1049</f>
        <v>171.82199822833891</v>
      </c>
      <c r="L1050" s="201"/>
      <c r="M1050" s="201"/>
      <c r="N1050" s="201">
        <f t="shared" si="24"/>
        <v>1030.9319893700335</v>
      </c>
    </row>
    <row r="1051" spans="1:14">
      <c r="A1051" s="944" t="s">
        <v>5692</v>
      </c>
      <c r="B1051" s="40" t="s">
        <v>772</v>
      </c>
      <c r="C1051" s="200"/>
      <c r="D1051" s="200"/>
      <c r="E1051" s="200"/>
      <c r="F1051" s="200"/>
      <c r="G1051" s="200"/>
      <c r="H1051" s="200"/>
      <c r="I1051" s="200"/>
      <c r="J1051" s="200"/>
      <c r="K1051" s="200"/>
      <c r="L1051" s="200"/>
      <c r="M1051" s="200"/>
      <c r="N1051" s="200"/>
    </row>
    <row r="1052" spans="1:14">
      <c r="A1052" s="711" t="s">
        <v>5693</v>
      </c>
      <c r="B1052" s="38" t="s">
        <v>774</v>
      </c>
      <c r="C1052" s="201"/>
      <c r="D1052" s="201"/>
      <c r="E1052" s="201">
        <f>общ.калькуляция!H1051</f>
        <v>1143.2610331697158</v>
      </c>
      <c r="F1052" s="201"/>
      <c r="G1052" s="201"/>
      <c r="H1052" s="201">
        <f>общ.калькуляция!J1051</f>
        <v>160.96023239764321</v>
      </c>
      <c r="I1052" s="201"/>
      <c r="J1052" s="201"/>
      <c r="K1052" s="201">
        <f>общ.калькуляция!M1051</f>
        <v>260.84425311347184</v>
      </c>
      <c r="L1052" s="201"/>
      <c r="M1052" s="201"/>
      <c r="N1052" s="201">
        <f t="shared" si="24"/>
        <v>1565.0655186808308</v>
      </c>
    </row>
    <row r="1053" spans="1:14">
      <c r="A1053" s="711" t="s">
        <v>5694</v>
      </c>
      <c r="B1053" s="38" t="s">
        <v>776</v>
      </c>
      <c r="C1053" s="201"/>
      <c r="D1053" s="201"/>
      <c r="E1053" s="201">
        <f>общ.калькуляция!H1052</f>
        <v>2602.2807267588873</v>
      </c>
      <c r="F1053" s="201"/>
      <c r="G1053" s="201"/>
      <c r="H1053" s="201">
        <f>общ.калькуляция!J1052</f>
        <v>386.3045577543437</v>
      </c>
      <c r="I1053" s="201"/>
      <c r="J1053" s="201"/>
      <c r="K1053" s="201">
        <f>общ.калькуляция!M1052</f>
        <v>597.71705690264628</v>
      </c>
      <c r="L1053" s="201"/>
      <c r="M1053" s="201"/>
      <c r="N1053" s="201">
        <f t="shared" si="24"/>
        <v>3586.3023414158774</v>
      </c>
    </row>
    <row r="1054" spans="1:14" ht="28.5">
      <c r="A1054" s="66" t="s">
        <v>5695</v>
      </c>
      <c r="B1054" s="39" t="s">
        <v>845</v>
      </c>
      <c r="C1054" s="200"/>
      <c r="D1054" s="200"/>
      <c r="E1054" s="200"/>
      <c r="F1054" s="200"/>
      <c r="G1054" s="200"/>
      <c r="H1054" s="200"/>
      <c r="I1054" s="200"/>
      <c r="J1054" s="200"/>
      <c r="K1054" s="200"/>
      <c r="L1054" s="200"/>
      <c r="M1054" s="200"/>
      <c r="N1054" s="200"/>
    </row>
    <row r="1055" spans="1:14">
      <c r="A1055" s="711" t="s">
        <v>5696</v>
      </c>
      <c r="B1055" s="38" t="s">
        <v>776</v>
      </c>
      <c r="C1055" s="201"/>
      <c r="D1055" s="201"/>
      <c r="E1055" s="201">
        <f>общ.калькуляция!H1054</f>
        <v>3422.6952738360851</v>
      </c>
      <c r="F1055" s="201"/>
      <c r="G1055" s="201"/>
      <c r="H1055" s="201">
        <f>общ.калькуляция!J1054</f>
        <v>382.28055194440259</v>
      </c>
      <c r="I1055" s="201"/>
      <c r="J1055" s="201"/>
      <c r="K1055" s="201">
        <f>общ.калькуляция!M1054</f>
        <v>760.99516515609764</v>
      </c>
      <c r="L1055" s="201"/>
      <c r="M1055" s="201"/>
      <c r="N1055" s="201">
        <f t="shared" si="24"/>
        <v>4565.9709909365856</v>
      </c>
    </row>
    <row r="1056" spans="1:14">
      <c r="A1056" s="711" t="s">
        <v>5697</v>
      </c>
      <c r="B1056" s="38" t="s">
        <v>748</v>
      </c>
      <c r="C1056" s="201"/>
      <c r="D1056" s="201"/>
      <c r="E1056" s="201">
        <f>общ.калькуляция!H1055</f>
        <v>7471.6503880708015</v>
      </c>
      <c r="F1056" s="201"/>
      <c r="G1056" s="201"/>
      <c r="H1056" s="201">
        <f>общ.калькуляция!J1055</f>
        <v>1070.3855454443274</v>
      </c>
      <c r="I1056" s="201"/>
      <c r="J1056" s="201"/>
      <c r="K1056" s="201">
        <f>общ.калькуляция!M1055</f>
        <v>1708.4071867030261</v>
      </c>
      <c r="L1056" s="201"/>
      <c r="M1056" s="201"/>
      <c r="N1056" s="201">
        <f t="shared" si="24"/>
        <v>10250.443120218155</v>
      </c>
    </row>
    <row r="1057" spans="1:14">
      <c r="A1057" s="711" t="s">
        <v>5698</v>
      </c>
      <c r="B1057" s="38" t="s">
        <v>749</v>
      </c>
      <c r="C1057" s="201"/>
      <c r="D1057" s="201"/>
      <c r="E1057" s="201">
        <f>общ.калькуляция!H1056</f>
        <v>7353.2983760226089</v>
      </c>
      <c r="F1057" s="201"/>
      <c r="G1057" s="201"/>
      <c r="H1057" s="201">
        <f>общ.калькуляция!J1056</f>
        <v>1106.601597733797</v>
      </c>
      <c r="I1057" s="201"/>
      <c r="J1057" s="201"/>
      <c r="K1057" s="201">
        <f>общ.калькуляция!M1056</f>
        <v>1691.9799947512813</v>
      </c>
      <c r="L1057" s="201"/>
      <c r="M1057" s="201"/>
      <c r="N1057" s="201">
        <f t="shared" si="24"/>
        <v>10151.879968507688</v>
      </c>
    </row>
    <row r="1058" spans="1:14">
      <c r="A1058" s="711" t="s">
        <v>5699</v>
      </c>
      <c r="B1058" s="38" t="s">
        <v>788</v>
      </c>
      <c r="C1058" s="201"/>
      <c r="D1058" s="201"/>
      <c r="E1058" s="201">
        <f>общ.калькуляция!H1057</f>
        <v>5823.0808003867314</v>
      </c>
      <c r="F1058" s="201"/>
      <c r="G1058" s="201"/>
      <c r="H1058" s="201">
        <f>общ.калькуляция!J1057</f>
        <v>832.96920265780363</v>
      </c>
      <c r="I1058" s="201"/>
      <c r="J1058" s="201"/>
      <c r="K1058" s="201">
        <f>общ.калькуляция!M1057</f>
        <v>1331.210000608907</v>
      </c>
      <c r="L1058" s="201"/>
      <c r="M1058" s="201"/>
      <c r="N1058" s="201">
        <f t="shared" si="24"/>
        <v>7987.2600036534413</v>
      </c>
    </row>
    <row r="1059" spans="1:14">
      <c r="A1059" s="711" t="s">
        <v>5700</v>
      </c>
      <c r="B1059" s="38" t="s">
        <v>789</v>
      </c>
      <c r="C1059" s="201"/>
      <c r="D1059" s="201"/>
      <c r="E1059" s="201">
        <f>общ.калькуляция!H1058</f>
        <v>5315.218943180128</v>
      </c>
      <c r="F1059" s="201"/>
      <c r="G1059" s="201"/>
      <c r="H1059" s="201">
        <f>общ.калькуляция!J1058</f>
        <v>737.73439848919804</v>
      </c>
      <c r="I1059" s="201"/>
      <c r="J1059" s="201"/>
      <c r="K1059" s="201">
        <f>общ.калькуляция!M1058</f>
        <v>1210.5906683338651</v>
      </c>
      <c r="L1059" s="201"/>
      <c r="M1059" s="201"/>
      <c r="N1059" s="201">
        <f t="shared" si="24"/>
        <v>7263.544010003191</v>
      </c>
    </row>
    <row r="1060" spans="1:14" ht="28.5">
      <c r="A1060" s="66" t="s">
        <v>5701</v>
      </c>
      <c r="B1060" s="39" t="s">
        <v>790</v>
      </c>
      <c r="C1060" s="200"/>
      <c r="D1060" s="200"/>
      <c r="E1060" s="200"/>
      <c r="F1060" s="200"/>
      <c r="G1060" s="200"/>
      <c r="H1060" s="200"/>
      <c r="I1060" s="200"/>
      <c r="J1060" s="200"/>
      <c r="K1060" s="200"/>
      <c r="L1060" s="200"/>
      <c r="M1060" s="200"/>
      <c r="N1060" s="200"/>
    </row>
    <row r="1061" spans="1:14">
      <c r="A1061" s="711" t="s">
        <v>5702</v>
      </c>
      <c r="B1061" s="38" t="s">
        <v>792</v>
      </c>
      <c r="C1061" s="201"/>
      <c r="D1061" s="201"/>
      <c r="E1061" s="201">
        <f>общ.калькуляция!H1060</f>
        <v>1953.6443760226089</v>
      </c>
      <c r="F1061" s="201"/>
      <c r="G1061" s="201"/>
      <c r="H1061" s="201">
        <f>общ.калькуляция!J1060</f>
        <v>108.64815686840916</v>
      </c>
      <c r="I1061" s="201"/>
      <c r="J1061" s="201"/>
      <c r="K1061" s="201">
        <f>общ.калькуляция!M1060</f>
        <v>412.45850657820358</v>
      </c>
      <c r="L1061" s="201"/>
      <c r="M1061" s="201"/>
      <c r="N1061" s="201">
        <f t="shared" si="24"/>
        <v>2474.7510394692213</v>
      </c>
    </row>
    <row r="1062" spans="1:14">
      <c r="A1062" s="711" t="s">
        <v>5703</v>
      </c>
      <c r="B1062" s="38" t="s">
        <v>794</v>
      </c>
      <c r="C1062" s="201"/>
      <c r="D1062" s="201"/>
      <c r="E1062" s="201">
        <f>общ.калькуляция!H1061</f>
        <v>353.83595716198124</v>
      </c>
      <c r="F1062" s="201"/>
      <c r="G1062" s="201"/>
      <c r="H1062" s="201">
        <f>общ.калькуляция!J1061</f>
        <v>6.4384092959057284</v>
      </c>
      <c r="I1062" s="201"/>
      <c r="J1062" s="201"/>
      <c r="K1062" s="201">
        <f>общ.калькуляция!M1061</f>
        <v>72.054873291577394</v>
      </c>
      <c r="L1062" s="201"/>
      <c r="M1062" s="201"/>
      <c r="N1062" s="201">
        <f t="shared" si="24"/>
        <v>432.32923974946436</v>
      </c>
    </row>
    <row r="1063" spans="1:14">
      <c r="A1063" s="711" t="s">
        <v>5704</v>
      </c>
      <c r="B1063" s="38" t="s">
        <v>795</v>
      </c>
      <c r="C1063" s="201"/>
      <c r="D1063" s="201"/>
      <c r="E1063" s="201">
        <f>общ.калькуляция!H1062</f>
        <v>123.90846348356388</v>
      </c>
      <c r="F1063" s="201"/>
      <c r="G1063" s="201"/>
      <c r="H1063" s="201">
        <f>общ.калькуляция!J1062</f>
        <v>26.397478113213488</v>
      </c>
      <c r="I1063" s="201"/>
      <c r="J1063" s="201"/>
      <c r="K1063" s="201">
        <f>общ.калькуляция!M1062</f>
        <v>30.061188319355473</v>
      </c>
      <c r="L1063" s="201"/>
      <c r="M1063" s="201"/>
      <c r="N1063" s="201">
        <f t="shared" si="24"/>
        <v>180.36712991613282</v>
      </c>
    </row>
    <row r="1064" spans="1:14">
      <c r="A1064" s="711" t="s">
        <v>5705</v>
      </c>
      <c r="B1064" s="38" t="s">
        <v>797</v>
      </c>
      <c r="C1064" s="201"/>
      <c r="D1064" s="201"/>
      <c r="E1064" s="201">
        <f>общ.калькуляция!H1063</f>
        <v>353.83595716198124</v>
      </c>
      <c r="F1064" s="201"/>
      <c r="G1064" s="201"/>
      <c r="H1064" s="201">
        <f>общ.калькуляция!J1063</f>
        <v>6.4384092959057284</v>
      </c>
      <c r="I1064" s="201"/>
      <c r="J1064" s="201"/>
      <c r="K1064" s="201">
        <f>общ.калькуляция!M1063</f>
        <v>72.054873291577394</v>
      </c>
      <c r="L1064" s="201"/>
      <c r="M1064" s="201"/>
      <c r="N1064" s="201">
        <f t="shared" si="24"/>
        <v>432.32923974946436</v>
      </c>
    </row>
    <row r="1065" spans="1:14">
      <c r="A1065" s="711" t="s">
        <v>5706</v>
      </c>
      <c r="B1065" s="38" t="s">
        <v>799</v>
      </c>
      <c r="C1065" s="201"/>
      <c r="D1065" s="201"/>
      <c r="E1065" s="201">
        <f>общ.калькуляция!H1064</f>
        <v>347.86273092369476</v>
      </c>
      <c r="F1065" s="201"/>
      <c r="G1065" s="201"/>
      <c r="H1065" s="201">
        <f>общ.калькуляция!J1064</f>
        <v>5.1507274367245826</v>
      </c>
      <c r="I1065" s="201"/>
      <c r="J1065" s="201"/>
      <c r="K1065" s="201">
        <f>общ.калькуляция!M1064</f>
        <v>70.602691672083878</v>
      </c>
      <c r="L1065" s="201"/>
      <c r="M1065" s="201"/>
      <c r="N1065" s="201">
        <f t="shared" si="24"/>
        <v>423.61615003250324</v>
      </c>
    </row>
    <row r="1066" spans="1:14">
      <c r="A1066" s="711" t="s">
        <v>5707</v>
      </c>
      <c r="B1066" s="38" t="s">
        <v>801</v>
      </c>
      <c r="C1066" s="201"/>
      <c r="D1066" s="201"/>
      <c r="E1066" s="201">
        <f>общ.калькуляция!H1065</f>
        <v>361.30248995983936</v>
      </c>
      <c r="F1066" s="201"/>
      <c r="G1066" s="201"/>
      <c r="H1066" s="201">
        <f>общ.калькуляция!J1065</f>
        <v>8.0480116198821605</v>
      </c>
      <c r="I1066" s="201"/>
      <c r="J1066" s="201"/>
      <c r="K1066" s="201">
        <f>общ.калькуляция!M1065</f>
        <v>73.870100315944313</v>
      </c>
      <c r="L1066" s="201"/>
      <c r="M1066" s="201"/>
      <c r="N1066" s="201">
        <f t="shared" si="24"/>
        <v>443.22060189566582</v>
      </c>
    </row>
    <row r="1067" spans="1:14">
      <c r="A1067" s="711" t="s">
        <v>5708</v>
      </c>
      <c r="B1067" s="38" t="s">
        <v>802</v>
      </c>
      <c r="C1067" s="201"/>
      <c r="D1067" s="201"/>
      <c r="E1067" s="201">
        <f>общ.калькуляция!H1066</f>
        <v>2832.8464621448757</v>
      </c>
      <c r="F1067" s="201"/>
      <c r="G1067" s="201"/>
      <c r="H1067" s="201">
        <f>общ.калькуляция!J1066</f>
        <v>458.73666233328316</v>
      </c>
      <c r="I1067" s="201"/>
      <c r="J1067" s="201"/>
      <c r="K1067" s="201">
        <f>общ.калькуляция!M1066</f>
        <v>658.31662489563178</v>
      </c>
      <c r="L1067" s="201"/>
      <c r="M1067" s="201"/>
      <c r="N1067" s="201">
        <f t="shared" si="24"/>
        <v>3949.8997493737907</v>
      </c>
    </row>
    <row r="1068" spans="1:14" ht="30">
      <c r="A1068" s="711" t="s">
        <v>5709</v>
      </c>
      <c r="B1068" s="38" t="s">
        <v>803</v>
      </c>
      <c r="C1068" s="201"/>
      <c r="D1068" s="201"/>
      <c r="E1068" s="201">
        <f>общ.калькуляция!H1067</f>
        <v>2078.2445545143537</v>
      </c>
      <c r="F1068" s="201"/>
      <c r="G1068" s="201"/>
      <c r="H1068" s="201">
        <f>общ.калькуляция!J1067</f>
        <v>60.360087149116204</v>
      </c>
      <c r="I1068" s="201"/>
      <c r="J1068" s="201"/>
      <c r="K1068" s="201">
        <f>общ.калькуляция!M1067</f>
        <v>427.72092833269403</v>
      </c>
      <c r="L1068" s="201"/>
      <c r="M1068" s="201"/>
      <c r="N1068" s="201">
        <f t="shared" si="24"/>
        <v>2566.3255699961637</v>
      </c>
    </row>
    <row r="1069" spans="1:14" ht="30">
      <c r="A1069" s="711" t="s">
        <v>5710</v>
      </c>
      <c r="B1069" s="38" t="s">
        <v>807</v>
      </c>
      <c r="C1069" s="201"/>
      <c r="D1069" s="201"/>
      <c r="E1069" s="201">
        <f>общ.калькуляция!H1068</f>
        <v>1995.2959080767514</v>
      </c>
      <c r="F1069" s="201"/>
      <c r="G1069" s="201"/>
      <c r="H1069" s="201">
        <f>общ.калькуляция!J1068</f>
        <v>193.15227887717185</v>
      </c>
      <c r="I1069" s="201"/>
      <c r="J1069" s="201"/>
      <c r="K1069" s="201">
        <f>общ.калькуляция!M1068</f>
        <v>437.68963739078464</v>
      </c>
      <c r="L1069" s="201"/>
      <c r="M1069" s="201"/>
      <c r="N1069" s="201">
        <f t="shared" si="24"/>
        <v>2626.137824344708</v>
      </c>
    </row>
    <row r="1070" spans="1:14" ht="57">
      <c r="A1070" s="66" t="s">
        <v>5711</v>
      </c>
      <c r="B1070" s="39" t="s">
        <v>810</v>
      </c>
      <c r="C1070" s="200"/>
      <c r="D1070" s="200"/>
      <c r="E1070" s="200"/>
      <c r="F1070" s="200"/>
      <c r="G1070" s="200"/>
      <c r="H1070" s="200"/>
      <c r="I1070" s="200"/>
      <c r="J1070" s="200"/>
      <c r="K1070" s="200"/>
      <c r="L1070" s="200"/>
      <c r="M1070" s="200"/>
      <c r="N1070" s="200"/>
    </row>
    <row r="1071" spans="1:14">
      <c r="A1071" s="711" t="s">
        <v>5712</v>
      </c>
      <c r="B1071" s="38" t="s">
        <v>812</v>
      </c>
      <c r="C1071" s="201"/>
      <c r="D1071" s="201"/>
      <c r="E1071" s="201">
        <f>общ.калькуляция!H1070</f>
        <v>4246.1961758143689</v>
      </c>
      <c r="F1071" s="201"/>
      <c r="G1071" s="201"/>
      <c r="H1071" s="201">
        <f>общ.калькуляция!J1070</f>
        <v>33.533381749508997</v>
      </c>
      <c r="I1071" s="201"/>
      <c r="J1071" s="201"/>
      <c r="K1071" s="201">
        <f>общ.калькуляция!M1070</f>
        <v>855.94591151277564</v>
      </c>
      <c r="L1071" s="201"/>
      <c r="M1071" s="201"/>
      <c r="N1071" s="201">
        <f t="shared" si="24"/>
        <v>5135.6754690766538</v>
      </c>
    </row>
    <row r="1072" spans="1:14" ht="42.75">
      <c r="A1072" s="944" t="s">
        <v>5713</v>
      </c>
      <c r="B1072" s="37" t="s">
        <v>857</v>
      </c>
      <c r="C1072" s="200"/>
      <c r="D1072" s="200"/>
      <c r="E1072" s="200"/>
      <c r="F1072" s="200"/>
      <c r="G1072" s="200"/>
      <c r="H1072" s="200"/>
      <c r="I1072" s="200"/>
      <c r="J1072" s="200"/>
      <c r="K1072" s="200"/>
      <c r="L1072" s="200"/>
      <c r="M1072" s="200"/>
      <c r="N1072" s="200"/>
    </row>
    <row r="1073" spans="1:14">
      <c r="A1073" s="711" t="s">
        <v>5714</v>
      </c>
      <c r="B1073" s="38" t="s">
        <v>744</v>
      </c>
      <c r="C1073" s="201"/>
      <c r="D1073" s="201"/>
      <c r="E1073" s="201">
        <f>общ.калькуляция!H1072</f>
        <v>3299.459785809906</v>
      </c>
      <c r="F1073" s="201"/>
      <c r="G1073" s="201"/>
      <c r="H1073" s="201">
        <f>общ.калькуляция!J1072</f>
        <v>174.37358509744681</v>
      </c>
      <c r="I1073" s="201"/>
      <c r="J1073" s="201"/>
      <c r="K1073" s="201">
        <f>общ.калькуляция!M1072</f>
        <v>694.76667418147053</v>
      </c>
      <c r="L1073" s="201"/>
      <c r="M1073" s="201"/>
      <c r="N1073" s="201">
        <f t="shared" si="24"/>
        <v>4168.6000450888232</v>
      </c>
    </row>
    <row r="1074" spans="1:14">
      <c r="A1074" s="711" t="s">
        <v>5715</v>
      </c>
      <c r="B1074" s="38" t="s">
        <v>745</v>
      </c>
      <c r="C1074" s="201"/>
      <c r="D1074" s="201"/>
      <c r="E1074" s="201">
        <f>общ.калькуляция!H1073</f>
        <v>3024.7119053993752</v>
      </c>
      <c r="F1074" s="201"/>
      <c r="G1074" s="201"/>
      <c r="H1074" s="201">
        <f>общ.калькуляция!J1073</f>
        <v>429.22728639371525</v>
      </c>
      <c r="I1074" s="201"/>
      <c r="J1074" s="201"/>
      <c r="K1074" s="201">
        <f>общ.калькуляция!M1073</f>
        <v>690.78783835861805</v>
      </c>
      <c r="L1074" s="201"/>
      <c r="M1074" s="201"/>
      <c r="N1074" s="201">
        <f t="shared" si="24"/>
        <v>4144.7270301517083</v>
      </c>
    </row>
    <row r="1075" spans="1:14">
      <c r="A1075" s="944" t="s">
        <v>5716</v>
      </c>
      <c r="B1075" s="37" t="s">
        <v>726</v>
      </c>
      <c r="C1075" s="200"/>
      <c r="D1075" s="200"/>
      <c r="E1075" s="200"/>
      <c r="F1075" s="200"/>
      <c r="G1075" s="200"/>
      <c r="H1075" s="200"/>
      <c r="I1075" s="200"/>
      <c r="J1075" s="200"/>
      <c r="K1075" s="200"/>
      <c r="L1075" s="200"/>
      <c r="M1075" s="200"/>
      <c r="N1075" s="200"/>
    </row>
    <row r="1076" spans="1:14" ht="30">
      <c r="A1076" s="711" t="s">
        <v>5717</v>
      </c>
      <c r="B1076" s="38" t="s">
        <v>818</v>
      </c>
      <c r="C1076" s="201"/>
      <c r="D1076" s="201"/>
      <c r="E1076" s="201">
        <f>общ.калькуляция!H1075</f>
        <v>4246.1961758143689</v>
      </c>
      <c r="F1076" s="201"/>
      <c r="G1076" s="201"/>
      <c r="H1076" s="201">
        <f>общ.калькуляция!J1075</f>
        <v>33.533381749508997</v>
      </c>
      <c r="I1076" s="201"/>
      <c r="J1076" s="201"/>
      <c r="K1076" s="201">
        <f>общ.калькуляция!M1075</f>
        <v>855.94591151277564</v>
      </c>
      <c r="L1076" s="201"/>
      <c r="M1076" s="201"/>
      <c r="N1076" s="201">
        <f t="shared" si="24"/>
        <v>5135.6754690766538</v>
      </c>
    </row>
    <row r="1077" spans="1:14">
      <c r="A1077" s="711" t="s">
        <v>5718</v>
      </c>
      <c r="B1077" s="38" t="s">
        <v>776</v>
      </c>
      <c r="C1077" s="201"/>
      <c r="D1077" s="201"/>
      <c r="E1077" s="201">
        <f>общ.калькуляция!H1076</f>
        <v>3383.857803807824</v>
      </c>
      <c r="F1077" s="201"/>
      <c r="G1077" s="201"/>
      <c r="H1077" s="201">
        <f>общ.калькуляция!J1076</f>
        <v>458.73666233328311</v>
      </c>
      <c r="I1077" s="201"/>
      <c r="J1077" s="201"/>
      <c r="K1077" s="201">
        <f>общ.калькуляция!M1076</f>
        <v>768.51889322822149</v>
      </c>
      <c r="L1077" s="201"/>
      <c r="M1077" s="201"/>
      <c r="N1077" s="201">
        <f t="shared" si="24"/>
        <v>4611.1133593693285</v>
      </c>
    </row>
    <row r="1078" spans="1:14" ht="28.5">
      <c r="A1078" s="944" t="s">
        <v>5719</v>
      </c>
      <c r="B1078" s="37" t="s">
        <v>821</v>
      </c>
      <c r="C1078" s="200"/>
      <c r="D1078" s="200"/>
      <c r="E1078" s="200"/>
      <c r="F1078" s="200"/>
      <c r="G1078" s="200"/>
      <c r="H1078" s="200"/>
      <c r="I1078" s="200"/>
      <c r="J1078" s="200"/>
      <c r="K1078" s="200"/>
      <c r="L1078" s="200"/>
      <c r="M1078" s="200"/>
      <c r="N1078" s="200"/>
    </row>
    <row r="1079" spans="1:14">
      <c r="A1079" s="711" t="s">
        <v>5720</v>
      </c>
      <c r="B1079" s="38" t="s">
        <v>746</v>
      </c>
      <c r="C1079" s="201"/>
      <c r="D1079" s="201"/>
      <c r="E1079" s="201">
        <f>общ.калькуляция!H1078</f>
        <v>3004.5556656254648</v>
      </c>
      <c r="F1079" s="201"/>
      <c r="G1079" s="201"/>
      <c r="H1079" s="201">
        <f>общ.калькуляция!J1078</f>
        <v>362.16052289469718</v>
      </c>
      <c r="I1079" s="201"/>
      <c r="J1079" s="201"/>
      <c r="K1079" s="201">
        <f>общ.калькуляция!M1078</f>
        <v>673.3432377040325</v>
      </c>
      <c r="L1079" s="201"/>
      <c r="M1079" s="201"/>
      <c r="N1079" s="201">
        <f t="shared" si="24"/>
        <v>4040.0594262241948</v>
      </c>
    </row>
    <row r="1080" spans="1:14">
      <c r="A1080" s="711" t="s">
        <v>5721</v>
      </c>
      <c r="B1080" s="38" t="s">
        <v>748</v>
      </c>
      <c r="C1080" s="201"/>
      <c r="D1080" s="201"/>
      <c r="E1080" s="201">
        <f>общ.калькуляция!H1079</f>
        <v>7471.6503880708015</v>
      </c>
      <c r="F1080" s="201"/>
      <c r="G1080" s="201"/>
      <c r="H1080" s="201">
        <f>общ.калькуляция!J1079</f>
        <v>1070.3855454443274</v>
      </c>
      <c r="I1080" s="201"/>
      <c r="J1080" s="201"/>
      <c r="K1080" s="201">
        <f>общ.калькуляция!M1079</f>
        <v>1708.4071867030261</v>
      </c>
      <c r="L1080" s="201"/>
      <c r="M1080" s="201"/>
      <c r="N1080" s="201">
        <f t="shared" si="24"/>
        <v>10250.443120218155</v>
      </c>
    </row>
    <row r="1081" spans="1:14">
      <c r="A1081" s="711" t="s">
        <v>5722</v>
      </c>
      <c r="B1081" s="38" t="s">
        <v>749</v>
      </c>
      <c r="C1081" s="201"/>
      <c r="D1081" s="201"/>
      <c r="E1081" s="201">
        <f>общ.калькуляция!H1080</f>
        <v>7353.2983760226089</v>
      </c>
      <c r="F1081" s="201"/>
      <c r="G1081" s="201"/>
      <c r="H1081" s="201">
        <f>общ.калькуляция!J1080</f>
        <v>1106.601597733797</v>
      </c>
      <c r="I1081" s="201"/>
      <c r="J1081" s="201"/>
      <c r="K1081" s="201">
        <f>общ.калькуляция!M1080</f>
        <v>1691.9799947512813</v>
      </c>
      <c r="L1081" s="201"/>
      <c r="M1081" s="201"/>
      <c r="N1081" s="201">
        <f t="shared" si="24"/>
        <v>10151.879968507688</v>
      </c>
    </row>
    <row r="1082" spans="1:14">
      <c r="A1082" s="711" t="s">
        <v>5723</v>
      </c>
      <c r="B1082" s="38" t="s">
        <v>751</v>
      </c>
      <c r="C1082" s="201"/>
      <c r="D1082" s="201"/>
      <c r="E1082" s="201">
        <f>общ.калькуляция!H1081</f>
        <v>3442.7777225197083</v>
      </c>
      <c r="F1082" s="201"/>
      <c r="G1082" s="201"/>
      <c r="H1082" s="201">
        <f>общ.калькуляция!J1081</f>
        <v>458.73666233328316</v>
      </c>
      <c r="I1082" s="201"/>
      <c r="J1082" s="201"/>
      <c r="K1082" s="201">
        <f>общ.калькуляция!M1081</f>
        <v>780.30287697059839</v>
      </c>
      <c r="L1082" s="201"/>
      <c r="M1082" s="201"/>
      <c r="N1082" s="201">
        <f t="shared" si="24"/>
        <v>4681.8172618235894</v>
      </c>
    </row>
    <row r="1083" spans="1:14">
      <c r="A1083" s="711" t="s">
        <v>5724</v>
      </c>
      <c r="B1083" s="38" t="s">
        <v>752</v>
      </c>
      <c r="C1083" s="201"/>
      <c r="D1083" s="201"/>
      <c r="E1083" s="201">
        <f>общ.калькуляция!H1082</f>
        <v>5315.218943180128</v>
      </c>
      <c r="F1083" s="201"/>
      <c r="G1083" s="201"/>
      <c r="H1083" s="201">
        <f>общ.калькуляция!J1082</f>
        <v>737.73439848919804</v>
      </c>
      <c r="I1083" s="201"/>
      <c r="J1083" s="201"/>
      <c r="K1083" s="201">
        <f>общ.калькуляция!M1082</f>
        <v>1210.5906683338651</v>
      </c>
      <c r="L1083" s="201"/>
      <c r="M1083" s="201"/>
      <c r="N1083" s="201">
        <f t="shared" si="24"/>
        <v>7263.544010003191</v>
      </c>
    </row>
    <row r="1084" spans="1:14">
      <c r="A1084" s="711" t="s">
        <v>5725</v>
      </c>
      <c r="B1084" s="38" t="s">
        <v>753</v>
      </c>
      <c r="C1084" s="201"/>
      <c r="D1084" s="201"/>
      <c r="E1084" s="201">
        <f>общ.калькуляция!H1083</f>
        <v>5315.218943180128</v>
      </c>
      <c r="F1084" s="201"/>
      <c r="G1084" s="201"/>
      <c r="H1084" s="201">
        <f>общ.калькуляция!J1083</f>
        <v>737.73439848919804</v>
      </c>
      <c r="I1084" s="201"/>
      <c r="J1084" s="201"/>
      <c r="K1084" s="201">
        <f>общ.калькуляция!M1083</f>
        <v>1210.5906683338651</v>
      </c>
      <c r="L1084" s="201"/>
      <c r="M1084" s="201"/>
      <c r="N1084" s="201">
        <f t="shared" si="24"/>
        <v>7263.544010003191</v>
      </c>
    </row>
    <row r="1085" spans="1:14" ht="30">
      <c r="A1085" s="711" t="s">
        <v>5726</v>
      </c>
      <c r="B1085" s="12" t="s">
        <v>754</v>
      </c>
      <c r="C1085" s="201"/>
      <c r="D1085" s="201"/>
      <c r="E1085" s="201">
        <f>общ.калькуляция!H1084</f>
        <v>3803.4246188457537</v>
      </c>
      <c r="F1085" s="201"/>
      <c r="G1085" s="201"/>
      <c r="H1085" s="201">
        <f>общ.калькуляция!J1084</f>
        <v>623.72090054086743</v>
      </c>
      <c r="I1085" s="201"/>
      <c r="J1085" s="201"/>
      <c r="K1085" s="201">
        <f>общ.калькуляция!M1084</f>
        <v>885.42910387732434</v>
      </c>
      <c r="L1085" s="201"/>
      <c r="M1085" s="201"/>
      <c r="N1085" s="201">
        <f t="shared" si="24"/>
        <v>5312.5746232639458</v>
      </c>
    </row>
    <row r="1086" spans="1:14">
      <c r="A1086" s="711" t="s">
        <v>5727</v>
      </c>
      <c r="B1086" s="38" t="s">
        <v>755</v>
      </c>
      <c r="C1086" s="201"/>
      <c r="D1086" s="201"/>
      <c r="E1086" s="201">
        <f>общ.калькуляция!H1085</f>
        <v>9720.5805876840695</v>
      </c>
      <c r="F1086" s="201"/>
      <c r="G1086" s="201"/>
      <c r="H1086" s="201">
        <f>общ.калькуляция!J1085</f>
        <v>1743.7358509744681</v>
      </c>
      <c r="I1086" s="201"/>
      <c r="J1086" s="201"/>
      <c r="K1086" s="201">
        <f>общ.калькуляция!M1085</f>
        <v>2292.8632877317077</v>
      </c>
      <c r="L1086" s="201"/>
      <c r="M1086" s="201"/>
      <c r="N1086" s="201">
        <f t="shared" si="24"/>
        <v>13757.179726390244</v>
      </c>
    </row>
    <row r="1087" spans="1:14">
      <c r="A1087" s="711" t="s">
        <v>5728</v>
      </c>
      <c r="B1087" s="38" t="s">
        <v>826</v>
      </c>
      <c r="C1087" s="201"/>
      <c r="D1087" s="201"/>
      <c r="E1087" s="201">
        <f>общ.калькуляция!H1086</f>
        <v>5823.0808003867314</v>
      </c>
      <c r="F1087" s="201"/>
      <c r="G1087" s="201"/>
      <c r="H1087" s="201">
        <f>общ.калькуляция!J1086</f>
        <v>832.96920265780363</v>
      </c>
      <c r="I1087" s="201"/>
      <c r="J1087" s="201"/>
      <c r="K1087" s="201">
        <f>общ.калькуляция!M1086</f>
        <v>1331.210000608907</v>
      </c>
      <c r="L1087" s="201"/>
      <c r="M1087" s="201"/>
      <c r="N1087" s="201">
        <f t="shared" si="24"/>
        <v>7987.2600036534413</v>
      </c>
    </row>
    <row r="1088" spans="1:14">
      <c r="A1088" s="711" t="s">
        <v>5729</v>
      </c>
      <c r="B1088" s="38" t="s">
        <v>827</v>
      </c>
      <c r="C1088" s="201"/>
      <c r="D1088" s="201"/>
      <c r="E1088" s="201">
        <f>общ.калькуляция!H1087</f>
        <v>1241.2200862710101</v>
      </c>
      <c r="F1088" s="201"/>
      <c r="G1088" s="201"/>
      <c r="H1088" s="201">
        <f>общ.калькуляция!J1087</f>
        <v>44.264063909351883</v>
      </c>
      <c r="I1088" s="201"/>
      <c r="J1088" s="201"/>
      <c r="K1088" s="201">
        <f>общ.калькуляция!M1087</f>
        <v>257.09683003607245</v>
      </c>
      <c r="L1088" s="201"/>
      <c r="M1088" s="201"/>
      <c r="N1088" s="201">
        <f t="shared" si="24"/>
        <v>1542.5809802164345</v>
      </c>
    </row>
    <row r="1089" spans="1:14">
      <c r="A1089" s="66" t="s">
        <v>5730</v>
      </c>
      <c r="B1089" s="41" t="s">
        <v>742</v>
      </c>
      <c r="C1089" s="200"/>
      <c r="D1089" s="200"/>
      <c r="E1089" s="200"/>
      <c r="F1089" s="200"/>
      <c r="G1089" s="200"/>
      <c r="H1089" s="200"/>
      <c r="I1089" s="200"/>
      <c r="J1089" s="200"/>
      <c r="K1089" s="200"/>
      <c r="L1089" s="200"/>
      <c r="M1089" s="200"/>
      <c r="N1089" s="200"/>
    </row>
    <row r="1090" spans="1:14" s="558" customFormat="1">
      <c r="A1090" s="945" t="s">
        <v>5731</v>
      </c>
      <c r="B1090" s="555" t="s">
        <v>743</v>
      </c>
      <c r="C1090" s="557"/>
      <c r="D1090" s="557"/>
      <c r="E1090" s="557">
        <f>общ.калькуляция!H1089</f>
        <v>500.68043005354752</v>
      </c>
      <c r="F1090" s="557"/>
      <c r="G1090" s="557"/>
      <c r="H1090" s="557">
        <f>общ.калькуляция!J1089</f>
        <v>82.659786012539683</v>
      </c>
      <c r="I1090" s="557"/>
      <c r="J1090" s="557"/>
      <c r="K1090" s="557">
        <f>общ.калькуляция!M1089</f>
        <v>116.66804321321746</v>
      </c>
      <c r="L1090" s="557"/>
      <c r="M1090" s="557"/>
      <c r="N1090" s="557">
        <f t="shared" si="24"/>
        <v>700.00825927930464</v>
      </c>
    </row>
    <row r="1091" spans="1:14">
      <c r="A1091" s="66" t="s">
        <v>5732</v>
      </c>
      <c r="B1091" s="37" t="s">
        <v>756</v>
      </c>
      <c r="C1091" s="200"/>
      <c r="D1091" s="200"/>
      <c r="E1091" s="200"/>
      <c r="F1091" s="200"/>
      <c r="G1091" s="200"/>
      <c r="H1091" s="200"/>
      <c r="I1091" s="200"/>
      <c r="J1091" s="200"/>
      <c r="K1091" s="200"/>
      <c r="L1091" s="200"/>
      <c r="M1091" s="200"/>
      <c r="N1091" s="200"/>
    </row>
    <row r="1092" spans="1:14">
      <c r="A1092" s="711" t="s">
        <v>5733</v>
      </c>
      <c r="B1092" s="38" t="s">
        <v>832</v>
      </c>
      <c r="C1092" s="201"/>
      <c r="D1092" s="201"/>
      <c r="E1092" s="201">
        <f>общ.калькуляция!H1091</f>
        <v>2178.2762739848281</v>
      </c>
      <c r="F1092" s="201"/>
      <c r="G1092" s="201"/>
      <c r="H1092" s="201">
        <f>общ.калькуляция!J1091</f>
        <v>246.80568967638624</v>
      </c>
      <c r="I1092" s="201"/>
      <c r="J1092" s="201"/>
      <c r="K1092" s="201">
        <f>общ.калькуляция!M1091</f>
        <v>485.01639273224282</v>
      </c>
      <c r="L1092" s="201"/>
      <c r="M1092" s="201"/>
      <c r="N1092" s="201">
        <f>E1092+H1092+K1092</f>
        <v>2910.0983563934569</v>
      </c>
    </row>
    <row r="1093" spans="1:14" s="62" customFormat="1" ht="40.5" customHeight="1">
      <c r="A1093" s="520" t="s">
        <v>18</v>
      </c>
      <c r="B1093" s="521" t="s">
        <v>5310</v>
      </c>
      <c r="C1093" s="280"/>
      <c r="D1093" s="280"/>
      <c r="E1093" s="280"/>
      <c r="F1093" s="280"/>
      <c r="G1093" s="280"/>
      <c r="H1093" s="280"/>
      <c r="I1093" s="280"/>
      <c r="J1093" s="280"/>
      <c r="K1093" s="280"/>
      <c r="L1093" s="280"/>
      <c r="M1093" s="280"/>
      <c r="N1093" s="280"/>
    </row>
    <row r="1094" spans="1:14" s="62" customFormat="1" ht="18" customHeight="1">
      <c r="A1094" s="66" t="s">
        <v>759</v>
      </c>
      <c r="B1094" s="39" t="s">
        <v>24</v>
      </c>
      <c r="C1094" s="202"/>
      <c r="D1094" s="202"/>
      <c r="E1094" s="202"/>
      <c r="F1094" s="202"/>
      <c r="G1094" s="202"/>
      <c r="H1094" s="202"/>
      <c r="I1094" s="202"/>
      <c r="J1094" s="202"/>
      <c r="K1094" s="202"/>
      <c r="L1094" s="202"/>
      <c r="M1094" s="202"/>
      <c r="N1094" s="202"/>
    </row>
    <row r="1095" spans="1:14" s="62" customFormat="1" ht="19.5" customHeight="1">
      <c r="A1095" s="711" t="s">
        <v>760</v>
      </c>
      <c r="B1095" s="89" t="s">
        <v>25</v>
      </c>
      <c r="C1095" s="203"/>
      <c r="D1095" s="203"/>
      <c r="E1095" s="204">
        <f>общ.калькуляция!H1094</f>
        <v>1222.09315729585</v>
      </c>
      <c r="F1095" s="204"/>
      <c r="G1095" s="204"/>
      <c r="H1095" s="204">
        <f>общ.калькуляция!J1094</f>
        <v>60.360087149116197</v>
      </c>
      <c r="I1095" s="204"/>
      <c r="J1095" s="204"/>
      <c r="K1095" s="204">
        <f>общ.калькуляция!M1094</f>
        <v>256.49064888899323</v>
      </c>
      <c r="L1095" s="204"/>
      <c r="M1095" s="204"/>
      <c r="N1095" s="274">
        <f t="shared" ref="N1095" si="25">E1095+H1095+K1095</f>
        <v>1538.9438933339595</v>
      </c>
    </row>
    <row r="1096" spans="1:14" s="62" customFormat="1" ht="30">
      <c r="A1096" s="711" t="s">
        <v>762</v>
      </c>
      <c r="B1096" s="89" t="s">
        <v>36</v>
      </c>
      <c r="C1096" s="203"/>
      <c r="D1096" s="203"/>
      <c r="E1096" s="204">
        <f>общ.калькуляция!H1095</f>
        <v>1393.3909992190986</v>
      </c>
      <c r="F1096" s="204"/>
      <c r="G1096" s="204"/>
      <c r="H1096" s="204">
        <f>общ.калькуляция!J1095</f>
        <v>80.480116198821605</v>
      </c>
      <c r="I1096" s="204"/>
      <c r="J1096" s="204"/>
      <c r="K1096" s="204">
        <f>общ.калькуляция!M1095</f>
        <v>294.77422308358405</v>
      </c>
      <c r="L1096" s="204"/>
      <c r="M1096" s="204"/>
      <c r="N1096" s="274">
        <f t="shared" ref="N1096:N1140" si="26">E1096+H1096+K1096</f>
        <v>1768.6453385015043</v>
      </c>
    </row>
    <row r="1097" spans="1:14" s="62" customFormat="1">
      <c r="A1097" s="711" t="s">
        <v>5734</v>
      </c>
      <c r="B1097" s="55" t="s">
        <v>389</v>
      </c>
      <c r="C1097" s="203"/>
      <c r="D1097" s="203"/>
      <c r="E1097" s="204">
        <f>общ.калькуляция!H1096</f>
        <v>1825.3637439387176</v>
      </c>
      <c r="F1097" s="204"/>
      <c r="G1097" s="204"/>
      <c r="H1097" s="204">
        <f>общ.калькуляция!J1096</f>
        <v>72.432104578939445</v>
      </c>
      <c r="I1097" s="204"/>
      <c r="J1097" s="204"/>
      <c r="K1097" s="204">
        <f>общ.калькуляция!M1096</f>
        <v>379.55916970353144</v>
      </c>
      <c r="L1097" s="204"/>
      <c r="M1097" s="204"/>
      <c r="N1097" s="274">
        <f t="shared" si="26"/>
        <v>2277.3550182211884</v>
      </c>
    </row>
    <row r="1098" spans="1:14" s="62" customFormat="1" ht="30">
      <c r="A1098" s="711" t="s">
        <v>5735</v>
      </c>
      <c r="B1098" s="55" t="s">
        <v>48</v>
      </c>
      <c r="C1098" s="203"/>
      <c r="D1098" s="203"/>
      <c r="E1098" s="204">
        <f>общ.калькуляция!H1097</f>
        <v>1736.2357342704152</v>
      </c>
      <c r="F1098" s="204"/>
      <c r="G1098" s="204"/>
      <c r="H1098" s="204">
        <f>общ.калькуляция!J1097</f>
        <v>60.360087149116197</v>
      </c>
      <c r="I1098" s="204"/>
      <c r="J1098" s="204"/>
      <c r="K1098" s="204">
        <f>общ.калькуляция!M1097</f>
        <v>359.31916428390628</v>
      </c>
      <c r="L1098" s="204"/>
      <c r="M1098" s="204"/>
      <c r="N1098" s="274">
        <f t="shared" si="26"/>
        <v>2155.9149857034377</v>
      </c>
    </row>
    <row r="1099" spans="1:14" s="62" customFormat="1">
      <c r="A1099" s="711" t="s">
        <v>5736</v>
      </c>
      <c r="B1099" s="22" t="s">
        <v>391</v>
      </c>
      <c r="C1099" s="203"/>
      <c r="D1099" s="203"/>
      <c r="E1099" s="204">
        <f>общ.калькуляция!H1098</f>
        <v>1854.0712655064704</v>
      </c>
      <c r="F1099" s="204"/>
      <c r="G1099" s="204"/>
      <c r="H1099" s="204">
        <f>общ.калькуляция!J1098</f>
        <v>68.408098768998357</v>
      </c>
      <c r="I1099" s="204"/>
      <c r="J1099" s="204"/>
      <c r="K1099" s="204">
        <f>общ.калькуляция!M1098</f>
        <v>384.49587285509375</v>
      </c>
      <c r="L1099" s="204"/>
      <c r="M1099" s="204"/>
      <c r="N1099" s="274">
        <f t="shared" si="26"/>
        <v>2306.9752371305626</v>
      </c>
    </row>
    <row r="1100" spans="1:14" s="62" customFormat="1" ht="30">
      <c r="A1100" s="711" t="s">
        <v>5737</v>
      </c>
      <c r="B1100" s="55" t="s">
        <v>51</v>
      </c>
      <c r="C1100" s="203"/>
      <c r="D1100" s="203"/>
      <c r="E1100" s="204">
        <f>общ.калькуляция!H1099</f>
        <v>1775.0252604492043</v>
      </c>
      <c r="F1100" s="204"/>
      <c r="G1100" s="204"/>
      <c r="H1100" s="204">
        <f>общ.калькуляция!J1099</f>
        <v>102.61214815349754</v>
      </c>
      <c r="I1100" s="204"/>
      <c r="J1100" s="204"/>
      <c r="K1100" s="204">
        <f>общ.калькуляция!M1099</f>
        <v>375.52748172054044</v>
      </c>
      <c r="L1100" s="204"/>
      <c r="M1100" s="204"/>
      <c r="N1100" s="274">
        <f t="shared" si="26"/>
        <v>2253.1648903232426</v>
      </c>
    </row>
    <row r="1101" spans="1:14" s="62" customFormat="1" ht="30">
      <c r="A1101" s="711" t="s">
        <v>5738</v>
      </c>
      <c r="B1101" s="55" t="s">
        <v>52</v>
      </c>
      <c r="C1101" s="203"/>
      <c r="D1101" s="203"/>
      <c r="E1101" s="204">
        <f>общ.калькуляция!H1100</f>
        <v>1676.9642342704151</v>
      </c>
      <c r="F1101" s="204"/>
      <c r="G1101" s="204"/>
      <c r="H1101" s="204">
        <f>общ.калькуляция!J1100</f>
        <v>60.360087149116197</v>
      </c>
      <c r="I1101" s="204"/>
      <c r="J1101" s="204"/>
      <c r="K1101" s="204">
        <f>общ.калькуляция!M1100</f>
        <v>347.46486428390631</v>
      </c>
      <c r="L1101" s="204"/>
      <c r="M1101" s="204"/>
      <c r="N1101" s="274">
        <f t="shared" si="26"/>
        <v>2084.7891857034374</v>
      </c>
    </row>
    <row r="1102" spans="1:14" s="62" customFormat="1" ht="30">
      <c r="A1102" s="711" t="s">
        <v>5739</v>
      </c>
      <c r="B1102" s="55" t="s">
        <v>53</v>
      </c>
      <c r="C1102" s="203"/>
      <c r="D1102" s="203"/>
      <c r="E1102" s="204">
        <f>общ.калькуляция!H1101</f>
        <v>1602.2337245574888</v>
      </c>
      <c r="F1102" s="204"/>
      <c r="G1102" s="204"/>
      <c r="H1102" s="204">
        <f>общ.калькуляция!J1101</f>
        <v>60.360087149116197</v>
      </c>
      <c r="I1102" s="204"/>
      <c r="J1102" s="204"/>
      <c r="K1102" s="204">
        <f>общ.калькуляция!M1101</f>
        <v>332.51876234132101</v>
      </c>
      <c r="L1102" s="204"/>
      <c r="M1102" s="204"/>
      <c r="N1102" s="274">
        <f t="shared" si="26"/>
        <v>1995.112574047926</v>
      </c>
    </row>
    <row r="1103" spans="1:14" s="62" customFormat="1" ht="30">
      <c r="A1103" s="711" t="s">
        <v>5740</v>
      </c>
      <c r="B1103" s="55" t="s">
        <v>56</v>
      </c>
      <c r="C1103" s="203"/>
      <c r="D1103" s="203"/>
      <c r="E1103" s="204">
        <f>общ.калькуляция!H1102</f>
        <v>2303.3508942436411</v>
      </c>
      <c r="F1103" s="204"/>
      <c r="G1103" s="204"/>
      <c r="H1103" s="204">
        <f>общ.калькуляция!J1102</f>
        <v>80.480116198821605</v>
      </c>
      <c r="I1103" s="204"/>
      <c r="J1103" s="204"/>
      <c r="K1103" s="204">
        <f>общ.калькуляция!M1102</f>
        <v>476.76620208849255</v>
      </c>
      <c r="L1103" s="204"/>
      <c r="M1103" s="204"/>
      <c r="N1103" s="274">
        <f t="shared" si="26"/>
        <v>2860.5972125309554</v>
      </c>
    </row>
    <row r="1104" spans="1:14" s="62" customFormat="1" ht="30">
      <c r="A1104" s="711" t="s">
        <v>5741</v>
      </c>
      <c r="B1104" s="55" t="s">
        <v>57</v>
      </c>
      <c r="C1104" s="275"/>
      <c r="D1104" s="275"/>
      <c r="E1104" s="204">
        <f>общ.калькуляция!H1103</f>
        <v>2804.6554071842925</v>
      </c>
      <c r="F1104" s="204"/>
      <c r="G1104" s="204"/>
      <c r="H1104" s="204">
        <f>общ.калькуляция!J1103</f>
        <v>156.93622658770212</v>
      </c>
      <c r="I1104" s="204"/>
      <c r="J1104" s="204"/>
      <c r="K1104" s="204">
        <f>общ.калькуляция!M1103</f>
        <v>592.31832675439898</v>
      </c>
      <c r="L1104" s="204"/>
      <c r="M1104" s="204"/>
      <c r="N1104" s="274">
        <f t="shared" si="26"/>
        <v>3553.9099605263937</v>
      </c>
    </row>
    <row r="1105" spans="1:14" s="62" customFormat="1" ht="30">
      <c r="A1105" s="711" t="s">
        <v>5742</v>
      </c>
      <c r="B1105" s="55" t="s">
        <v>80</v>
      </c>
      <c r="C1105" s="275"/>
      <c r="D1105" s="275"/>
      <c r="E1105" s="204">
        <f>общ.калькуляция!H1104</f>
        <v>2726.1760542168672</v>
      </c>
      <c r="F1105" s="204"/>
      <c r="G1105" s="204"/>
      <c r="H1105" s="204">
        <f>общ.калькуляция!J1104</f>
        <v>100.600145248527</v>
      </c>
      <c r="I1105" s="204"/>
      <c r="J1105" s="204"/>
      <c r="K1105" s="204">
        <f>общ.калькуляция!M1104</f>
        <v>565.35523989307887</v>
      </c>
      <c r="L1105" s="204"/>
      <c r="M1105" s="204"/>
      <c r="N1105" s="274">
        <f t="shared" si="26"/>
        <v>3392.131439358473</v>
      </c>
    </row>
    <row r="1106" spans="1:14" s="62" customFormat="1">
      <c r="A1106" s="711" t="s">
        <v>5743</v>
      </c>
      <c r="B1106" s="55" t="s">
        <v>82</v>
      </c>
      <c r="C1106" s="275"/>
      <c r="D1106" s="275"/>
      <c r="E1106" s="204">
        <f>общ.калькуляция!H1105</f>
        <v>1462.1873868808566</v>
      </c>
      <c r="F1106" s="204"/>
      <c r="G1106" s="204"/>
      <c r="H1106" s="204">
        <f>общ.калькуляция!J1105</f>
        <v>68.408098768998357</v>
      </c>
      <c r="I1106" s="204"/>
      <c r="J1106" s="204"/>
      <c r="K1106" s="204">
        <f>общ.калькуляция!M1105</f>
        <v>306.11909712997101</v>
      </c>
      <c r="L1106" s="204"/>
      <c r="M1106" s="204"/>
      <c r="N1106" s="274">
        <f t="shared" si="26"/>
        <v>1836.7145827798258</v>
      </c>
    </row>
    <row r="1107" spans="1:14" s="62" customFormat="1">
      <c r="A1107" s="711" t="s">
        <v>5744</v>
      </c>
      <c r="B1107" s="55" t="s">
        <v>86</v>
      </c>
      <c r="C1107" s="275"/>
      <c r="D1107" s="275"/>
      <c r="E1107" s="204">
        <f>общ.калькуляция!H1106</f>
        <v>1431.9248828647926</v>
      </c>
      <c r="F1107" s="204"/>
      <c r="G1107" s="204"/>
      <c r="H1107" s="204">
        <f>общ.калькуляция!J1106</f>
        <v>80.480116198821605</v>
      </c>
      <c r="I1107" s="204"/>
      <c r="J1107" s="204"/>
      <c r="K1107" s="204">
        <f>общ.калькуляция!M1106</f>
        <v>302.48099981272287</v>
      </c>
      <c r="L1107" s="204"/>
      <c r="M1107" s="204"/>
      <c r="N1107" s="274">
        <f t="shared" si="26"/>
        <v>1814.885998876337</v>
      </c>
    </row>
    <row r="1108" spans="1:14" s="62" customFormat="1">
      <c r="A1108" s="711" t="s">
        <v>5745</v>
      </c>
      <c r="B1108" s="55" t="s">
        <v>91</v>
      </c>
      <c r="C1108" s="275"/>
      <c r="D1108" s="275"/>
      <c r="E1108" s="204">
        <f>общ.калькуляция!H1107</f>
        <v>1938.3275542168672</v>
      </c>
      <c r="F1108" s="204"/>
      <c r="G1108" s="204"/>
      <c r="H1108" s="204">
        <f>общ.калькуляция!J1107</f>
        <v>100.600145248527</v>
      </c>
      <c r="I1108" s="204"/>
      <c r="J1108" s="204"/>
      <c r="K1108" s="204">
        <f>общ.калькуляция!M1107</f>
        <v>407.78553989307886</v>
      </c>
      <c r="L1108" s="204"/>
      <c r="M1108" s="204"/>
      <c r="N1108" s="274">
        <f t="shared" si="26"/>
        <v>2446.7132393584729</v>
      </c>
    </row>
    <row r="1109" spans="1:14" s="62" customFormat="1" ht="30">
      <c r="A1109" s="711" t="s">
        <v>5746</v>
      </c>
      <c r="B1109" s="55" t="s">
        <v>92</v>
      </c>
      <c r="C1109" s="275"/>
      <c r="D1109" s="275"/>
      <c r="E1109" s="204">
        <f>общ.калькуляция!H1108</f>
        <v>1666.807099286033</v>
      </c>
      <c r="F1109" s="204"/>
      <c r="G1109" s="204"/>
      <c r="H1109" s="204">
        <f>общ.калькуляция!J1108</f>
        <v>80.480116198821605</v>
      </c>
      <c r="I1109" s="204"/>
      <c r="J1109" s="204"/>
      <c r="K1109" s="204">
        <f>общ.калькуляция!M1108</f>
        <v>349.45744309697096</v>
      </c>
      <c r="L1109" s="204"/>
      <c r="M1109" s="204"/>
      <c r="N1109" s="274">
        <f t="shared" si="26"/>
        <v>2096.7446585818257</v>
      </c>
    </row>
    <row r="1110" spans="1:14" s="62" customFormat="1" ht="30">
      <c r="A1110" s="711" t="s">
        <v>5747</v>
      </c>
      <c r="B1110" s="55" t="s">
        <v>94</v>
      </c>
      <c r="C1110" s="275"/>
      <c r="D1110" s="275"/>
      <c r="E1110" s="204">
        <f>общ.калькуляция!H1109</f>
        <v>1368.3710542168674</v>
      </c>
      <c r="F1110" s="204"/>
      <c r="G1110" s="204"/>
      <c r="H1110" s="204">
        <f>общ.калькуляция!J1109</f>
        <v>100.600145248527</v>
      </c>
      <c r="I1110" s="204"/>
      <c r="J1110" s="204"/>
      <c r="K1110" s="204">
        <f>общ.калькуляция!M1109</f>
        <v>293.7942398930789</v>
      </c>
      <c r="L1110" s="204"/>
      <c r="M1110" s="204"/>
      <c r="N1110" s="274">
        <f t="shared" si="26"/>
        <v>1762.7654393584733</v>
      </c>
    </row>
    <row r="1111" spans="1:14" s="62" customFormat="1">
      <c r="A1111" s="711" t="s">
        <v>5748</v>
      </c>
      <c r="B1111" s="55" t="s">
        <v>96</v>
      </c>
      <c r="C1111" s="275"/>
      <c r="D1111" s="275"/>
      <c r="E1111" s="204">
        <f>общ.калькуляция!H1110</f>
        <v>2738.8156445039417</v>
      </c>
      <c r="F1111" s="204"/>
      <c r="G1111" s="204"/>
      <c r="H1111" s="204">
        <f>общ.калькуляция!J1110</f>
        <v>100.600145248527</v>
      </c>
      <c r="I1111" s="204"/>
      <c r="J1111" s="204"/>
      <c r="K1111" s="204">
        <f>общ.калькуляция!M1110</f>
        <v>567.8831579504938</v>
      </c>
      <c r="L1111" s="204"/>
      <c r="M1111" s="204"/>
      <c r="N1111" s="274">
        <f t="shared" si="26"/>
        <v>3407.2989477029623</v>
      </c>
    </row>
    <row r="1112" spans="1:14" s="62" customFormat="1">
      <c r="A1112" s="711" t="s">
        <v>5749</v>
      </c>
      <c r="B1112" s="55" t="s">
        <v>97</v>
      </c>
      <c r="C1112" s="275"/>
      <c r="D1112" s="275"/>
      <c r="E1112" s="204">
        <f>общ.калькуляция!H1111</f>
        <v>2659.2178741633202</v>
      </c>
      <c r="F1112" s="204"/>
      <c r="G1112" s="204"/>
      <c r="H1112" s="204">
        <f>общ.калькуляция!J1111</f>
        <v>140.8402033479378</v>
      </c>
      <c r="I1112" s="204"/>
      <c r="J1112" s="204"/>
      <c r="K1112" s="204">
        <f>общ.калькуляция!M1111</f>
        <v>560.01161550225163</v>
      </c>
      <c r="L1112" s="204"/>
      <c r="M1112" s="204"/>
      <c r="N1112" s="274">
        <f t="shared" si="26"/>
        <v>3360.0696930135095</v>
      </c>
    </row>
    <row r="1113" spans="1:14" s="62" customFormat="1" ht="30">
      <c r="A1113" s="711" t="s">
        <v>5750</v>
      </c>
      <c r="B1113" s="55" t="s">
        <v>99</v>
      </c>
      <c r="C1113" s="275"/>
      <c r="D1113" s="275"/>
      <c r="E1113" s="204">
        <f>общ.калькуляция!H1112</f>
        <v>2678.8338960285591</v>
      </c>
      <c r="F1113" s="204"/>
      <c r="G1113" s="204"/>
      <c r="H1113" s="204">
        <f>общ.калькуляция!J1112</f>
        <v>88.528127818703766</v>
      </c>
      <c r="I1113" s="204"/>
      <c r="J1113" s="204"/>
      <c r="K1113" s="204">
        <f>общ.калькуляция!M1112</f>
        <v>553.47240476945262</v>
      </c>
      <c r="L1113" s="204"/>
      <c r="M1113" s="204"/>
      <c r="N1113" s="274">
        <f t="shared" si="26"/>
        <v>3320.8344286167157</v>
      </c>
    </row>
    <row r="1114" spans="1:14" s="62" customFormat="1" ht="30">
      <c r="A1114" s="711" t="s">
        <v>5751</v>
      </c>
      <c r="B1114" s="89" t="s">
        <v>100</v>
      </c>
      <c r="C1114" s="275"/>
      <c r="D1114" s="275"/>
      <c r="E1114" s="204">
        <f>общ.калькуляция!H1113</f>
        <v>2926.6182786702361</v>
      </c>
      <c r="F1114" s="204"/>
      <c r="G1114" s="204"/>
      <c r="H1114" s="204">
        <f>общ.калькуляция!J1113</f>
        <v>175.04425273243697</v>
      </c>
      <c r="I1114" s="204"/>
      <c r="J1114" s="204"/>
      <c r="K1114" s="204">
        <f>общ.калькуляция!M1113</f>
        <v>620.33250628053474</v>
      </c>
      <c r="L1114" s="204"/>
      <c r="M1114" s="204"/>
      <c r="N1114" s="274">
        <f t="shared" si="26"/>
        <v>3721.995037683208</v>
      </c>
    </row>
    <row r="1115" spans="1:14" s="62" customFormat="1">
      <c r="A1115" s="66" t="s">
        <v>764</v>
      </c>
      <c r="B1115" s="39" t="s">
        <v>756</v>
      </c>
      <c r="C1115" s="202"/>
      <c r="D1115" s="202"/>
      <c r="E1115" s="278"/>
      <c r="F1115" s="278"/>
      <c r="G1115" s="278"/>
      <c r="H1115" s="278"/>
      <c r="I1115" s="278"/>
      <c r="J1115" s="278"/>
      <c r="K1115" s="278"/>
      <c r="L1115" s="278"/>
      <c r="M1115" s="278"/>
      <c r="N1115" s="279"/>
    </row>
    <row r="1116" spans="1:14" s="62" customFormat="1" ht="45">
      <c r="A1116" s="711" t="s">
        <v>765</v>
      </c>
      <c r="B1116" s="89" t="s">
        <v>101</v>
      </c>
      <c r="C1116" s="275"/>
      <c r="D1116" s="275"/>
      <c r="E1116" s="204">
        <f>общ.калькуляция!H1115</f>
        <v>1142.4299393128069</v>
      </c>
      <c r="F1116" s="204"/>
      <c r="G1116" s="204"/>
      <c r="H1116" s="204">
        <f>общ.калькуляция!J1115</f>
        <v>60.360087149116197</v>
      </c>
      <c r="I1116" s="204"/>
      <c r="J1116" s="204"/>
      <c r="K1116" s="204">
        <f>общ.калькуляция!M1115</f>
        <v>240.55800529238465</v>
      </c>
      <c r="L1116" s="204"/>
      <c r="M1116" s="204"/>
      <c r="N1116" s="274">
        <f t="shared" si="26"/>
        <v>1443.3480317543078</v>
      </c>
    </row>
    <row r="1117" spans="1:14" s="62" customFormat="1" ht="30">
      <c r="A1117" s="711" t="s">
        <v>767</v>
      </c>
      <c r="B1117" s="89" t="s">
        <v>102</v>
      </c>
      <c r="C1117" s="275"/>
      <c r="D1117" s="275"/>
      <c r="E1117" s="204">
        <f>общ.калькуляция!H1116</f>
        <v>1596.5782699687638</v>
      </c>
      <c r="F1117" s="204"/>
      <c r="G1117" s="204"/>
      <c r="H1117" s="204">
        <f>общ.калькуляция!J1116</f>
        <v>120.72017429823239</v>
      </c>
      <c r="I1117" s="204"/>
      <c r="J1117" s="204"/>
      <c r="K1117" s="204">
        <f>общ.калькуляция!M1116</f>
        <v>343.45968885339926</v>
      </c>
      <c r="L1117" s="204"/>
      <c r="M1117" s="204"/>
      <c r="N1117" s="274">
        <f t="shared" si="26"/>
        <v>2060.7581331203955</v>
      </c>
    </row>
    <row r="1118" spans="1:14" s="62" customFormat="1" ht="30">
      <c r="A1118" s="711" t="s">
        <v>5752</v>
      </c>
      <c r="B1118" s="55" t="s">
        <v>103</v>
      </c>
      <c r="C1118" s="275"/>
      <c r="D1118" s="275"/>
      <c r="E1118" s="204">
        <f>общ.калькуляция!H1117</f>
        <v>1398.4484936784172</v>
      </c>
      <c r="F1118" s="204"/>
      <c r="G1118" s="204"/>
      <c r="H1118" s="204">
        <f>общ.калькуляция!J1117</f>
        <v>90.540130723674295</v>
      </c>
      <c r="I1118" s="204"/>
      <c r="J1118" s="204"/>
      <c r="K1118" s="204">
        <f>общ.калькуляция!M1117</f>
        <v>297.79772488041834</v>
      </c>
      <c r="L1118" s="204"/>
      <c r="M1118" s="204"/>
      <c r="N1118" s="274">
        <f t="shared" si="26"/>
        <v>1786.7863492825099</v>
      </c>
    </row>
    <row r="1119" spans="1:14" s="62" customFormat="1" ht="30">
      <c r="A1119" s="711" t="s">
        <v>5753</v>
      </c>
      <c r="B1119" s="55" t="s">
        <v>105</v>
      </c>
      <c r="C1119" s="275"/>
      <c r="D1119" s="275"/>
      <c r="E1119" s="204">
        <f>общ.калькуляция!H1118</f>
        <v>1976.984269968764</v>
      </c>
      <c r="F1119" s="204"/>
      <c r="G1119" s="204"/>
      <c r="H1119" s="204">
        <f>общ.калькуляция!J1118</f>
        <v>120.72017429823239</v>
      </c>
      <c r="I1119" s="204"/>
      <c r="J1119" s="204"/>
      <c r="K1119" s="204">
        <f>общ.калькуляция!M1118</f>
        <v>419.54088885339928</v>
      </c>
      <c r="L1119" s="204"/>
      <c r="M1119" s="204"/>
      <c r="N1119" s="274">
        <f t="shared" si="26"/>
        <v>2517.2453331203956</v>
      </c>
    </row>
    <row r="1120" spans="1:14" s="62" customFormat="1">
      <c r="A1120" s="711" t="s">
        <v>5754</v>
      </c>
      <c r="B1120" s="55" t="s">
        <v>107</v>
      </c>
      <c r="C1120" s="275"/>
      <c r="D1120" s="275"/>
      <c r="E1120" s="204">
        <f>общ.калькуляция!H1119</f>
        <v>1571.9341164658636</v>
      </c>
      <c r="F1120" s="204"/>
      <c r="G1120" s="204"/>
      <c r="H1120" s="204">
        <f>общ.калькуляция!J1119</f>
        <v>90.540130723674295</v>
      </c>
      <c r="I1120" s="204"/>
      <c r="J1120" s="204"/>
      <c r="K1120" s="204">
        <f>общ.калькуляция!M1119</f>
        <v>332.49484943790759</v>
      </c>
      <c r="L1120" s="204"/>
      <c r="M1120" s="204"/>
      <c r="N1120" s="274">
        <f t="shared" si="26"/>
        <v>1994.9690966274454</v>
      </c>
    </row>
    <row r="1121" spans="1:14" s="62" customFormat="1">
      <c r="A1121" s="711" t="s">
        <v>5755</v>
      </c>
      <c r="B1121" s="55" t="s">
        <v>109</v>
      </c>
      <c r="C1121" s="275"/>
      <c r="D1121" s="275"/>
      <c r="E1121" s="204">
        <f>общ.калькуляция!H1120</f>
        <v>1642.2172699687642</v>
      </c>
      <c r="F1121" s="204"/>
      <c r="G1121" s="204"/>
      <c r="H1121" s="204">
        <f>общ.калькуляция!J1120</f>
        <v>120.72017429823239</v>
      </c>
      <c r="I1121" s="204"/>
      <c r="J1121" s="204"/>
      <c r="K1121" s="204">
        <f>общ.калькуляция!M1120</f>
        <v>352.58748885339935</v>
      </c>
      <c r="L1121" s="204"/>
      <c r="M1121" s="204"/>
      <c r="N1121" s="274">
        <f t="shared" si="26"/>
        <v>2115.5249331203959</v>
      </c>
    </row>
    <row r="1122" spans="1:14" s="62" customFormat="1">
      <c r="A1122" s="711" t="s">
        <v>5756</v>
      </c>
      <c r="B1122" s="55" t="s">
        <v>86</v>
      </c>
      <c r="C1122" s="275"/>
      <c r="D1122" s="275"/>
      <c r="E1122" s="204">
        <f>общ.калькуляция!H1121</f>
        <v>1594.2069845307155</v>
      </c>
      <c r="F1122" s="204"/>
      <c r="G1122" s="204"/>
      <c r="H1122" s="204">
        <f>общ.калькуляция!J1121</f>
        <v>80.480116198821605</v>
      </c>
      <c r="I1122" s="204"/>
      <c r="J1122" s="204"/>
      <c r="K1122" s="204">
        <f>общ.калькуляция!M1121</f>
        <v>334.93742014590748</v>
      </c>
      <c r="L1122" s="204"/>
      <c r="M1122" s="204"/>
      <c r="N1122" s="274">
        <f t="shared" si="26"/>
        <v>2009.6245208754447</v>
      </c>
    </row>
    <row r="1123" spans="1:14" s="62" customFormat="1">
      <c r="A1123" s="711" t="s">
        <v>5757</v>
      </c>
      <c r="B1123" s="55" t="s">
        <v>91</v>
      </c>
      <c r="C1123" s="275"/>
      <c r="D1123" s="275"/>
      <c r="E1123" s="204">
        <f>общ.калькуляция!H1122</f>
        <v>1710.7782699687639</v>
      </c>
      <c r="F1123" s="204"/>
      <c r="G1123" s="204"/>
      <c r="H1123" s="204">
        <f>общ.калькуляция!J1122</f>
        <v>120.72017429823239</v>
      </c>
      <c r="I1123" s="204"/>
      <c r="J1123" s="204"/>
      <c r="K1123" s="204">
        <f>общ.калькуляция!M1122</f>
        <v>366.29968885339929</v>
      </c>
      <c r="L1123" s="204"/>
      <c r="M1123" s="204"/>
      <c r="N1123" s="274">
        <f t="shared" si="26"/>
        <v>2197.7981331203955</v>
      </c>
    </row>
    <row r="1124" spans="1:14" s="62" customFormat="1">
      <c r="A1124" s="711" t="s">
        <v>5758</v>
      </c>
      <c r="B1124" s="55" t="s">
        <v>113</v>
      </c>
      <c r="C1124" s="275"/>
      <c r="D1124" s="275"/>
      <c r="E1124" s="204">
        <f>общ.калькуляция!H1123</f>
        <v>1493.1815203034359</v>
      </c>
      <c r="F1124" s="204"/>
      <c r="G1124" s="204"/>
      <c r="H1124" s="204">
        <f>общ.калькуляция!J1123</f>
        <v>80.480116198821605</v>
      </c>
      <c r="I1124" s="204"/>
      <c r="J1124" s="204"/>
      <c r="K1124" s="204">
        <f>общ.калькуляция!M1123</f>
        <v>314.73232730045152</v>
      </c>
      <c r="L1124" s="204"/>
      <c r="M1124" s="204"/>
      <c r="N1124" s="274">
        <f t="shared" si="26"/>
        <v>1888.3939638027091</v>
      </c>
    </row>
    <row r="1125" spans="1:14" s="62" customFormat="1">
      <c r="A1125" s="711" t="s">
        <v>5759</v>
      </c>
      <c r="B1125" s="55" t="s">
        <v>115</v>
      </c>
      <c r="C1125" s="275"/>
      <c r="D1125" s="275"/>
      <c r="E1125" s="204">
        <f>общ.калькуляция!H1124</f>
        <v>1860.5782699687638</v>
      </c>
      <c r="F1125" s="204"/>
      <c r="G1125" s="204"/>
      <c r="H1125" s="204">
        <f>общ.калькуляция!J1124</f>
        <v>120.72017429823239</v>
      </c>
      <c r="I1125" s="204"/>
      <c r="J1125" s="204"/>
      <c r="K1125" s="204">
        <f>общ.калькуляция!M1124</f>
        <v>396.25968885339927</v>
      </c>
      <c r="L1125" s="204"/>
      <c r="M1125" s="204"/>
      <c r="N1125" s="274">
        <f t="shared" si="26"/>
        <v>2377.5581331203957</v>
      </c>
    </row>
    <row r="1126" spans="1:14" s="62" customFormat="1" ht="30">
      <c r="A1126" s="711" t="s">
        <v>5760</v>
      </c>
      <c r="B1126" s="55" t="s">
        <v>117</v>
      </c>
      <c r="C1126" s="275"/>
      <c r="D1126" s="275"/>
      <c r="E1126" s="204">
        <f>общ.калькуляция!H1125</f>
        <v>1456.4660072884128</v>
      </c>
      <c r="F1126" s="204"/>
      <c r="G1126" s="204"/>
      <c r="H1126" s="204">
        <f>общ.калькуляция!J1125</f>
        <v>90.540130723674295</v>
      </c>
      <c r="I1126" s="204"/>
      <c r="J1126" s="204"/>
      <c r="K1126" s="204">
        <f>общ.калькуляция!M1125</f>
        <v>309.40122760241746</v>
      </c>
      <c r="L1126" s="204"/>
      <c r="M1126" s="204"/>
      <c r="N1126" s="274">
        <f t="shared" si="26"/>
        <v>1856.4073656145047</v>
      </c>
    </row>
    <row r="1127" spans="1:14" s="62" customFormat="1" ht="30">
      <c r="A1127" s="711" t="s">
        <v>5761</v>
      </c>
      <c r="B1127" s="55" t="s">
        <v>119</v>
      </c>
      <c r="C1127" s="275"/>
      <c r="D1127" s="275"/>
      <c r="E1127" s="204">
        <f>общ.калькуляция!H1126</f>
        <v>1630.2152730031237</v>
      </c>
      <c r="F1127" s="204"/>
      <c r="G1127" s="204"/>
      <c r="H1127" s="204">
        <f>общ.калькуляция!J1126</f>
        <v>120.72017429823239</v>
      </c>
      <c r="I1127" s="204"/>
      <c r="J1127" s="204"/>
      <c r="K1127" s="204">
        <f>общ.калькуляция!M1126</f>
        <v>350.18708946027124</v>
      </c>
      <c r="L1127" s="204"/>
      <c r="M1127" s="204"/>
      <c r="N1127" s="274">
        <f t="shared" si="26"/>
        <v>2101.1225367616275</v>
      </c>
    </row>
    <row r="1128" spans="1:14" s="62" customFormat="1" ht="30">
      <c r="A1128" s="711" t="s">
        <v>5762</v>
      </c>
      <c r="B1128" s="55" t="s">
        <v>120</v>
      </c>
      <c r="C1128" s="275"/>
      <c r="D1128" s="275"/>
      <c r="E1128" s="204">
        <f>общ.калькуляция!H1127</f>
        <v>1705.0679445039411</v>
      </c>
      <c r="F1128" s="204"/>
      <c r="G1128" s="204"/>
      <c r="H1128" s="204">
        <f>общ.калькуляция!J1127</f>
        <v>100.600145248527</v>
      </c>
      <c r="I1128" s="204"/>
      <c r="J1128" s="204"/>
      <c r="K1128" s="204">
        <f>общ.калькуляция!M1127</f>
        <v>361.13361795049366</v>
      </c>
      <c r="L1128" s="204"/>
      <c r="M1128" s="204"/>
      <c r="N1128" s="274">
        <f t="shared" si="26"/>
        <v>2166.8017077029617</v>
      </c>
    </row>
    <row r="1129" spans="1:14" s="62" customFormat="1" ht="30">
      <c r="A1129" s="711" t="s">
        <v>5763</v>
      </c>
      <c r="B1129" s="55" t="s">
        <v>121</v>
      </c>
      <c r="C1129" s="275"/>
      <c r="D1129" s="275"/>
      <c r="E1129" s="204">
        <f>общ.калькуляция!H1128</f>
        <v>2213.100545961624</v>
      </c>
      <c r="F1129" s="204"/>
      <c r="G1129" s="204"/>
      <c r="H1129" s="204">
        <f>общ.калькуляция!J1128</f>
        <v>120.72017429823239</v>
      </c>
      <c r="I1129" s="204"/>
      <c r="J1129" s="204"/>
      <c r="K1129" s="204">
        <f>общ.калькуляция!M1128</f>
        <v>466.7641440519713</v>
      </c>
      <c r="L1129" s="204"/>
      <c r="M1129" s="204"/>
      <c r="N1129" s="274">
        <f t="shared" si="26"/>
        <v>2800.5848643118279</v>
      </c>
    </row>
    <row r="1130" spans="1:14" s="62" customFormat="1">
      <c r="A1130" s="711" t="s">
        <v>5764</v>
      </c>
      <c r="B1130" s="55" t="s">
        <v>122</v>
      </c>
      <c r="C1130" s="275"/>
      <c r="D1130" s="275"/>
      <c r="E1130" s="204">
        <f>общ.калькуляция!H1129</f>
        <v>1570.6603960285584</v>
      </c>
      <c r="F1130" s="204"/>
      <c r="G1130" s="204"/>
      <c r="H1130" s="204">
        <f>общ.калькуляция!J1129</f>
        <v>70.420101673968901</v>
      </c>
      <c r="I1130" s="204"/>
      <c r="J1130" s="204"/>
      <c r="K1130" s="204">
        <f>общ.калькуляция!M1129</f>
        <v>328.21609954050547</v>
      </c>
      <c r="L1130" s="204"/>
      <c r="M1130" s="204"/>
      <c r="N1130" s="274">
        <f t="shared" si="26"/>
        <v>1969.2965972430327</v>
      </c>
    </row>
    <row r="1131" spans="1:14" s="62" customFormat="1" ht="30">
      <c r="A1131" s="711" t="s">
        <v>5765</v>
      </c>
      <c r="B1131" s="55" t="s">
        <v>128</v>
      </c>
      <c r="C1131" s="275"/>
      <c r="D1131" s="275"/>
      <c r="E1131" s="204">
        <f>общ.калькуляция!H1130</f>
        <v>1452.6153044771679</v>
      </c>
      <c r="F1131" s="204"/>
      <c r="G1131" s="204"/>
      <c r="H1131" s="204">
        <f>общ.калькуляция!J1130</f>
        <v>120.72017429823239</v>
      </c>
      <c r="I1131" s="204"/>
      <c r="J1131" s="204"/>
      <c r="K1131" s="204">
        <f>общ.калькуляция!M1130</f>
        <v>314.66709575508008</v>
      </c>
      <c r="L1131" s="204"/>
      <c r="M1131" s="204"/>
      <c r="N1131" s="274">
        <f t="shared" si="26"/>
        <v>1888.0025745304804</v>
      </c>
    </row>
    <row r="1132" spans="1:14" s="62" customFormat="1" ht="30">
      <c r="A1132" s="711" t="s">
        <v>5766</v>
      </c>
      <c r="B1132" s="55" t="s">
        <v>134</v>
      </c>
      <c r="C1132" s="275"/>
      <c r="D1132" s="275"/>
      <c r="E1132" s="204">
        <f>общ.калькуляция!H1131</f>
        <v>1194.8365992860331</v>
      </c>
      <c r="F1132" s="204"/>
      <c r="G1132" s="204"/>
      <c r="H1132" s="204">
        <f>общ.калькуляция!J1131</f>
        <v>80.480116198821605</v>
      </c>
      <c r="I1132" s="204"/>
      <c r="J1132" s="204"/>
      <c r="K1132" s="204">
        <f>общ.калькуляция!M1131</f>
        <v>255.06334309697095</v>
      </c>
      <c r="L1132" s="204"/>
      <c r="M1132" s="204"/>
      <c r="N1132" s="274">
        <f t="shared" si="26"/>
        <v>1530.3800585818258</v>
      </c>
    </row>
    <row r="1133" spans="1:14" s="62" customFormat="1" ht="30">
      <c r="A1133" s="711" t="s">
        <v>5767</v>
      </c>
      <c r="B1133" s="55" t="s">
        <v>137</v>
      </c>
      <c r="C1133" s="275"/>
      <c r="D1133" s="275"/>
      <c r="E1133" s="204">
        <f>общ.калькуляция!H1132</f>
        <v>1592.4350992860329</v>
      </c>
      <c r="F1133" s="204"/>
      <c r="G1133" s="204"/>
      <c r="H1133" s="204">
        <f>общ.калькуляция!J1132</f>
        <v>80.480116198821605</v>
      </c>
      <c r="I1133" s="204"/>
      <c r="J1133" s="204"/>
      <c r="K1133" s="204">
        <f>общ.калькуляция!M1132</f>
        <v>334.58304309697093</v>
      </c>
      <c r="L1133" s="204"/>
      <c r="M1133" s="204"/>
      <c r="N1133" s="274">
        <f t="shared" si="26"/>
        <v>2007.4982585818254</v>
      </c>
    </row>
    <row r="1134" spans="1:14" s="62" customFormat="1" ht="30">
      <c r="A1134" s="711" t="s">
        <v>5768</v>
      </c>
      <c r="B1134" s="55" t="s">
        <v>139</v>
      </c>
      <c r="C1134" s="275"/>
      <c r="D1134" s="275"/>
      <c r="E1134" s="204">
        <f>общ.калькуляция!H1133</f>
        <v>1402.2485459616241</v>
      </c>
      <c r="F1134" s="204"/>
      <c r="G1134" s="204"/>
      <c r="H1134" s="204">
        <f>общ.калькуляция!J1133</f>
        <v>120.72017429823239</v>
      </c>
      <c r="I1134" s="204"/>
      <c r="J1134" s="204"/>
      <c r="K1134" s="204">
        <f>общ.калькуляция!M1133</f>
        <v>304.59374405197133</v>
      </c>
      <c r="L1134" s="204"/>
      <c r="M1134" s="204"/>
      <c r="N1134" s="274">
        <f t="shared" si="26"/>
        <v>1827.5624643118279</v>
      </c>
    </row>
    <row r="1135" spans="1:14" s="62" customFormat="1">
      <c r="A1135" s="711" t="s">
        <v>5769</v>
      </c>
      <c r="B1135" s="55" t="s">
        <v>140</v>
      </c>
      <c r="C1135" s="275"/>
      <c r="D1135" s="275"/>
      <c r="E1135" s="204">
        <f>общ.калькуляция!H1134</f>
        <v>1574.2006290346571</v>
      </c>
      <c r="F1135" s="204"/>
      <c r="G1135" s="204"/>
      <c r="H1135" s="204">
        <f>общ.калькуляция!J1134</f>
        <v>80.480116198821605</v>
      </c>
      <c r="I1135" s="204"/>
      <c r="J1135" s="204"/>
      <c r="K1135" s="204">
        <f>общ.калькуляция!M1134</f>
        <v>330.93614904669579</v>
      </c>
      <c r="L1135" s="204"/>
      <c r="M1135" s="204"/>
      <c r="N1135" s="274">
        <f t="shared" si="26"/>
        <v>1985.6168942801746</v>
      </c>
    </row>
    <row r="1136" spans="1:14" s="62" customFormat="1">
      <c r="A1136" s="711" t="s">
        <v>5770</v>
      </c>
      <c r="B1136" s="55" t="s">
        <v>141</v>
      </c>
      <c r="C1136" s="275"/>
      <c r="D1136" s="275"/>
      <c r="E1136" s="204">
        <f>общ.калькуляция!H1135</f>
        <v>1284.7664290346572</v>
      </c>
      <c r="F1136" s="204"/>
      <c r="G1136" s="204"/>
      <c r="H1136" s="204">
        <f>общ.калькуляция!J1135</f>
        <v>80.480116198821605</v>
      </c>
      <c r="I1136" s="204"/>
      <c r="J1136" s="204"/>
      <c r="K1136" s="204">
        <f>общ.калькуляция!M1135</f>
        <v>273.04930904669578</v>
      </c>
      <c r="L1136" s="204"/>
      <c r="M1136" s="204"/>
      <c r="N1136" s="274">
        <f t="shared" si="26"/>
        <v>1638.2958542801746</v>
      </c>
    </row>
    <row r="1137" spans="1:14" s="62" customFormat="1">
      <c r="A1137" s="711" t="s">
        <v>5771</v>
      </c>
      <c r="B1137" s="55" t="s">
        <v>143</v>
      </c>
      <c r="C1137" s="275"/>
      <c r="D1137" s="275"/>
      <c r="E1137" s="204">
        <f>общ.калькуляция!H1136</f>
        <v>2143.005254425108</v>
      </c>
      <c r="F1137" s="204"/>
      <c r="G1137" s="204"/>
      <c r="H1137" s="204">
        <f>общ.калькуляция!J1136</f>
        <v>110.6601597733797</v>
      </c>
      <c r="I1137" s="204"/>
      <c r="J1137" s="204"/>
      <c r="K1137" s="204">
        <f>общ.калькуляция!M1136</f>
        <v>450.73308283969754</v>
      </c>
      <c r="L1137" s="204"/>
      <c r="M1137" s="204"/>
      <c r="N1137" s="274">
        <f t="shared" si="26"/>
        <v>2704.3984970381853</v>
      </c>
    </row>
    <row r="1138" spans="1:14" s="62" customFormat="1" ht="30">
      <c r="A1138" s="711" t="s">
        <v>5772</v>
      </c>
      <c r="B1138" s="55" t="s">
        <v>149</v>
      </c>
      <c r="C1138" s="275"/>
      <c r="D1138" s="275"/>
      <c r="E1138" s="204">
        <f>общ.калькуляция!H1137</f>
        <v>1961.8971872675886</v>
      </c>
      <c r="F1138" s="204"/>
      <c r="G1138" s="204"/>
      <c r="H1138" s="204">
        <f>общ.калькуляция!J1137</f>
        <v>40.240058099410803</v>
      </c>
      <c r="I1138" s="204"/>
      <c r="J1138" s="204"/>
      <c r="K1138" s="204">
        <f>общ.калькуляция!M1137</f>
        <v>400.42744907339988</v>
      </c>
      <c r="L1138" s="204"/>
      <c r="M1138" s="204"/>
      <c r="N1138" s="274">
        <f t="shared" si="26"/>
        <v>2402.5646944403993</v>
      </c>
    </row>
    <row r="1139" spans="1:14" s="62" customFormat="1">
      <c r="A1139" s="711" t="s">
        <v>5773</v>
      </c>
      <c r="B1139" s="55" t="s">
        <v>150</v>
      </c>
      <c r="C1139" s="275"/>
      <c r="D1139" s="275"/>
      <c r="E1139" s="204">
        <f>общ.калькуляция!H1138</f>
        <v>1660.276985423174</v>
      </c>
      <c r="F1139" s="204"/>
      <c r="G1139" s="204"/>
      <c r="H1139" s="204">
        <f>общ.калькуляция!J1138</f>
        <v>72.432104578939445</v>
      </c>
      <c r="I1139" s="204"/>
      <c r="J1139" s="204"/>
      <c r="K1139" s="204">
        <f>общ.калькуляция!M1138</f>
        <v>346.54181800042272</v>
      </c>
      <c r="L1139" s="204"/>
      <c r="M1139" s="204"/>
      <c r="N1139" s="274">
        <f t="shared" si="26"/>
        <v>2079.2509080025361</v>
      </c>
    </row>
    <row r="1140" spans="1:14" s="62" customFormat="1" ht="30">
      <c r="A1140" s="711" t="s">
        <v>5774</v>
      </c>
      <c r="B1140" s="55" t="s">
        <v>151</v>
      </c>
      <c r="C1140" s="275"/>
      <c r="D1140" s="275"/>
      <c r="E1140" s="204">
        <f>общ.калькуляция!H1139</f>
        <v>2066.0833431503788</v>
      </c>
      <c r="F1140" s="204"/>
      <c r="G1140" s="204"/>
      <c r="H1140" s="204">
        <f>общ.калькуляция!J1139</f>
        <v>80.480116198821605</v>
      </c>
      <c r="I1140" s="204"/>
      <c r="J1140" s="204"/>
      <c r="K1140" s="204">
        <f>общ.калькуляция!M1139</f>
        <v>429.31269186984014</v>
      </c>
      <c r="L1140" s="204"/>
      <c r="M1140" s="204"/>
      <c r="N1140" s="274">
        <f t="shared" si="26"/>
        <v>2575.8761512190404</v>
      </c>
    </row>
    <row r="1141" spans="1:14" s="62" customFormat="1">
      <c r="A1141" s="711" t="s">
        <v>5775</v>
      </c>
      <c r="B1141" s="55" t="s">
        <v>153</v>
      </c>
      <c r="C1141" s="275"/>
      <c r="D1141" s="275"/>
      <c r="E1141" s="204">
        <f>общ.калькуляция!H1140</f>
        <v>1668.9664968020229</v>
      </c>
      <c r="F1141" s="204"/>
      <c r="G1141" s="204"/>
      <c r="H1141" s="204">
        <f>общ.калькуляция!J1140</f>
        <v>90.540130723674295</v>
      </c>
      <c r="I1141" s="204"/>
      <c r="J1141" s="204"/>
      <c r="K1141" s="204">
        <f>общ.калькуляция!M1140</f>
        <v>351.90132550513948</v>
      </c>
      <c r="L1141" s="204"/>
      <c r="M1141" s="204"/>
      <c r="N1141" s="274">
        <f t="shared" ref="N1141:N1199" si="27">E1141+H1141+K1141</f>
        <v>2111.4079530308368</v>
      </c>
    </row>
    <row r="1142" spans="1:14" s="62" customFormat="1">
      <c r="A1142" s="711" t="s">
        <v>5776</v>
      </c>
      <c r="B1142" s="55" t="s">
        <v>160</v>
      </c>
      <c r="C1142" s="275"/>
      <c r="D1142" s="275"/>
      <c r="E1142" s="204">
        <f>общ.калькуляция!H1141</f>
        <v>2346.0345051316376</v>
      </c>
      <c r="F1142" s="204"/>
      <c r="G1142" s="204"/>
      <c r="H1142" s="204">
        <f>общ.калькуляция!J1141</f>
        <v>100.600145248527</v>
      </c>
      <c r="I1142" s="204"/>
      <c r="J1142" s="204"/>
      <c r="K1142" s="204">
        <f>общ.калькуляция!M1141</f>
        <v>489.32693007603297</v>
      </c>
      <c r="L1142" s="204"/>
      <c r="M1142" s="204"/>
      <c r="N1142" s="274">
        <f t="shared" si="27"/>
        <v>2935.9615804561977</v>
      </c>
    </row>
    <row r="1143" spans="1:14" s="62" customFormat="1" ht="30">
      <c r="A1143" s="711" t="s">
        <v>5777</v>
      </c>
      <c r="B1143" s="55" t="s">
        <v>162</v>
      </c>
      <c r="C1143" s="275"/>
      <c r="D1143" s="275"/>
      <c r="E1143" s="204">
        <f>общ.калькуляция!H1142</f>
        <v>1974.6034209430311</v>
      </c>
      <c r="F1143" s="204"/>
      <c r="G1143" s="204"/>
      <c r="H1143" s="204">
        <f>общ.калькуляция!J1142</f>
        <v>181.08026144734859</v>
      </c>
      <c r="I1143" s="204"/>
      <c r="J1143" s="204"/>
      <c r="K1143" s="204">
        <f>общ.калькуляция!M1142</f>
        <v>431.13673647807593</v>
      </c>
      <c r="L1143" s="204"/>
      <c r="M1143" s="204"/>
      <c r="N1143" s="274">
        <f t="shared" si="27"/>
        <v>2586.8204188684554</v>
      </c>
    </row>
    <row r="1144" spans="1:14" s="62" customFormat="1" ht="30">
      <c r="A1144" s="711" t="s">
        <v>5778</v>
      </c>
      <c r="B1144" s="55" t="s">
        <v>165</v>
      </c>
      <c r="C1144" s="275"/>
      <c r="D1144" s="275"/>
      <c r="E1144" s="204">
        <f>общ.калькуляция!H1143</f>
        <v>14622.550033624872</v>
      </c>
      <c r="F1144" s="204"/>
      <c r="G1144" s="204"/>
      <c r="H1144" s="204">
        <f>общ.калькуляция!J1143</f>
        <v>563.36081339175121</v>
      </c>
      <c r="I1144" s="204"/>
      <c r="J1144" s="204"/>
      <c r="K1144" s="204">
        <f>общ.калькуляция!M1143</f>
        <v>3037.1821694033247</v>
      </c>
      <c r="L1144" s="204"/>
      <c r="M1144" s="204"/>
      <c r="N1144" s="274">
        <f t="shared" si="27"/>
        <v>18223.093016419949</v>
      </c>
    </row>
    <row r="1145" spans="1:14" s="62" customFormat="1" ht="30">
      <c r="A1145" s="711" t="s">
        <v>5779</v>
      </c>
      <c r="B1145" s="89" t="s">
        <v>176</v>
      </c>
      <c r="C1145" s="275"/>
      <c r="D1145" s="275"/>
      <c r="E1145" s="204">
        <f>общ.калькуляция!H1144</f>
        <v>14517.07803362487</v>
      </c>
      <c r="F1145" s="204"/>
      <c r="G1145" s="204"/>
      <c r="H1145" s="204">
        <f>общ.калькуляция!J1144</f>
        <v>563.36081339175121</v>
      </c>
      <c r="I1145" s="204"/>
      <c r="J1145" s="204"/>
      <c r="K1145" s="204">
        <f>общ.калькуляция!M1144</f>
        <v>3016.0877694033243</v>
      </c>
      <c r="L1145" s="204"/>
      <c r="M1145" s="204"/>
      <c r="N1145" s="274">
        <f t="shared" si="27"/>
        <v>18096.526616419946</v>
      </c>
    </row>
    <row r="1146" spans="1:14" s="62" customFormat="1">
      <c r="A1146" s="711" t="s">
        <v>6202</v>
      </c>
      <c r="B1146" s="55" t="s">
        <v>6201</v>
      </c>
      <c r="C1146" s="275"/>
      <c r="D1146" s="275"/>
      <c r="E1146" s="204">
        <f>общ.калькуляция!H1145</f>
        <v>1246.5589845307154</v>
      </c>
      <c r="F1146" s="204"/>
      <c r="G1146" s="204"/>
      <c r="H1146" s="204">
        <f>общ.калькуляция!J1145</f>
        <v>80.480116198821605</v>
      </c>
      <c r="I1146" s="204"/>
      <c r="J1146" s="204"/>
      <c r="K1146" s="204">
        <f>общ.калькуляция!M1145</f>
        <v>265.40782014590741</v>
      </c>
      <c r="L1146" s="204"/>
      <c r="M1146" s="204"/>
      <c r="N1146" s="274">
        <f t="shared" si="27"/>
        <v>1592.4469208754444</v>
      </c>
    </row>
    <row r="1147" spans="1:14" s="62" customFormat="1">
      <c r="A1147" s="66" t="s">
        <v>834</v>
      </c>
      <c r="B1147" s="39" t="s">
        <v>944</v>
      </c>
      <c r="C1147" s="202"/>
      <c r="D1147" s="202"/>
      <c r="E1147" s="278"/>
      <c r="F1147" s="278"/>
      <c r="G1147" s="278"/>
      <c r="H1147" s="278"/>
      <c r="I1147" s="278"/>
      <c r="J1147" s="278"/>
      <c r="K1147" s="278"/>
      <c r="L1147" s="278"/>
      <c r="M1147" s="278"/>
      <c r="N1147" s="279"/>
    </row>
    <row r="1148" spans="1:14" s="62" customFormat="1" ht="30">
      <c r="A1148" s="711" t="s">
        <v>773</v>
      </c>
      <c r="B1148" s="89" t="s">
        <v>179</v>
      </c>
      <c r="C1148" s="275"/>
      <c r="D1148" s="275"/>
      <c r="E1148" s="204">
        <f>общ.калькуляция!H1147</f>
        <v>2079.0287871485943</v>
      </c>
      <c r="F1148" s="204"/>
      <c r="G1148" s="204"/>
      <c r="H1148" s="204">
        <f>общ.калькуляция!J1147</f>
        <v>94.564136533615383</v>
      </c>
      <c r="I1148" s="204"/>
      <c r="J1148" s="204"/>
      <c r="K1148" s="204">
        <f>общ.калькуляция!M1147</f>
        <v>434.71858473644198</v>
      </c>
      <c r="L1148" s="204"/>
      <c r="M1148" s="204"/>
      <c r="N1148" s="274">
        <f t="shared" si="27"/>
        <v>2608.311508418652</v>
      </c>
    </row>
    <row r="1149" spans="1:14" s="62" customFormat="1" ht="30">
      <c r="A1149" s="711" t="s">
        <v>775</v>
      </c>
      <c r="B1149" s="89" t="s">
        <v>424</v>
      </c>
      <c r="C1149" s="275"/>
      <c r="D1149" s="275"/>
      <c r="E1149" s="204">
        <f>общ.калькуляция!H1148</f>
        <v>2283.2817603748331</v>
      </c>
      <c r="F1149" s="204"/>
      <c r="G1149" s="204"/>
      <c r="H1149" s="204">
        <f>общ.калькуляция!J1148</f>
        <v>120.72017429823239</v>
      </c>
      <c r="I1149" s="204"/>
      <c r="J1149" s="204"/>
      <c r="K1149" s="204">
        <f>общ.калькуляция!M1148</f>
        <v>480.80038693461313</v>
      </c>
      <c r="L1149" s="204"/>
      <c r="M1149" s="204"/>
      <c r="N1149" s="274">
        <f t="shared" si="27"/>
        <v>2884.8023216076786</v>
      </c>
    </row>
    <row r="1150" spans="1:14" s="62" customFormat="1" ht="30">
      <c r="A1150" s="711" t="s">
        <v>5780</v>
      </c>
      <c r="B1150" s="89" t="s">
        <v>182</v>
      </c>
      <c r="C1150" s="275"/>
      <c r="D1150" s="275"/>
      <c r="E1150" s="204">
        <f>общ.калькуляция!H1149</f>
        <v>2003.9447603748326</v>
      </c>
      <c r="F1150" s="204"/>
      <c r="G1150" s="204"/>
      <c r="H1150" s="204">
        <f>общ.калькуляция!J1149</f>
        <v>94.564136533615383</v>
      </c>
      <c r="I1150" s="204"/>
      <c r="J1150" s="204"/>
      <c r="K1150" s="204">
        <f>общ.калькуляция!M1149</f>
        <v>419.70177938168968</v>
      </c>
      <c r="L1150" s="204"/>
      <c r="M1150" s="204"/>
      <c r="N1150" s="274">
        <f t="shared" si="27"/>
        <v>2518.2106762901376</v>
      </c>
    </row>
    <row r="1151" spans="1:14" s="62" customFormat="1" ht="30">
      <c r="A1151" s="711" t="s">
        <v>5781</v>
      </c>
      <c r="B1151" s="89" t="s">
        <v>183</v>
      </c>
      <c r="C1151" s="275"/>
      <c r="D1151" s="275"/>
      <c r="E1151" s="204">
        <f>общ.калькуляция!H1150</f>
        <v>2273.5243400267741</v>
      </c>
      <c r="F1151" s="204"/>
      <c r="G1151" s="204"/>
      <c r="H1151" s="204">
        <f>общ.калькуляция!J1150</f>
        <v>120.72017429823239</v>
      </c>
      <c r="I1151" s="204"/>
      <c r="J1151" s="204"/>
      <c r="K1151" s="204">
        <f>общ.калькуляция!M1150</f>
        <v>478.84890286500132</v>
      </c>
      <c r="L1151" s="204"/>
      <c r="M1151" s="204"/>
      <c r="N1151" s="274">
        <f t="shared" si="27"/>
        <v>2873.093417190008</v>
      </c>
    </row>
    <row r="1152" spans="1:14" s="62" customFormat="1" ht="45">
      <c r="A1152" s="711" t="s">
        <v>5782</v>
      </c>
      <c r="B1152" s="89" t="s">
        <v>184</v>
      </c>
      <c r="C1152" s="275"/>
      <c r="D1152" s="275"/>
      <c r="E1152" s="204">
        <f>общ.калькуляция!H1151</f>
        <v>1602.4486251673361</v>
      </c>
      <c r="F1152" s="204"/>
      <c r="G1152" s="204"/>
      <c r="H1152" s="204">
        <f>общ.калькуляция!J1151</f>
        <v>80.480116198821605</v>
      </c>
      <c r="I1152" s="204"/>
      <c r="J1152" s="204"/>
      <c r="K1152" s="204">
        <f>общ.калькуляция!M1151</f>
        <v>336.58574827323156</v>
      </c>
      <c r="L1152" s="204"/>
      <c r="M1152" s="204"/>
      <c r="N1152" s="274">
        <f t="shared" si="27"/>
        <v>2019.5144896393892</v>
      </c>
    </row>
    <row r="1153" spans="1:14" s="62" customFormat="1" ht="30">
      <c r="A1153" s="711" t="s">
        <v>5783</v>
      </c>
      <c r="B1153" s="89" t="s">
        <v>185</v>
      </c>
      <c r="C1153" s="275"/>
      <c r="D1153" s="275"/>
      <c r="E1153" s="204">
        <f>общ.калькуляция!H1152</f>
        <v>1764.2236630968316</v>
      </c>
      <c r="F1153" s="204"/>
      <c r="G1153" s="204"/>
      <c r="H1153" s="204">
        <f>общ.калькуляция!J1152</f>
        <v>120.72017429823239</v>
      </c>
      <c r="I1153" s="204"/>
      <c r="J1153" s="204"/>
      <c r="K1153" s="204">
        <f>общ.калькуляция!M1152</f>
        <v>376.98876747901284</v>
      </c>
      <c r="L1153" s="204"/>
      <c r="M1153" s="204"/>
      <c r="N1153" s="274">
        <f t="shared" si="27"/>
        <v>2261.9326048740768</v>
      </c>
    </row>
    <row r="1154" spans="1:14" s="62" customFormat="1" ht="30">
      <c r="A1154" s="711" t="s">
        <v>5784</v>
      </c>
      <c r="B1154" s="89" t="s">
        <v>186</v>
      </c>
      <c r="C1154" s="275"/>
      <c r="D1154" s="275"/>
      <c r="E1154" s="204">
        <f>общ.калькуляция!H1153</f>
        <v>2017.6657283950617</v>
      </c>
      <c r="F1154" s="204"/>
      <c r="G1154" s="204"/>
      <c r="H1154" s="204">
        <f>общ.калькуляция!J1153</f>
        <v>80.480116198821605</v>
      </c>
      <c r="I1154" s="204"/>
      <c r="J1154" s="204"/>
      <c r="K1154" s="204">
        <f>общ.калькуляция!M1153</f>
        <v>419.62916891877671</v>
      </c>
      <c r="L1154" s="204"/>
      <c r="M1154" s="204"/>
      <c r="N1154" s="274">
        <f t="shared" si="27"/>
        <v>2517.7750135126598</v>
      </c>
    </row>
    <row r="1155" spans="1:14" s="62" customFormat="1">
      <c r="A1155" s="711" t="s">
        <v>5785</v>
      </c>
      <c r="B1155" s="89" t="s">
        <v>187</v>
      </c>
      <c r="C1155" s="275"/>
      <c r="D1155" s="275"/>
      <c r="E1155" s="204">
        <f>общ.калькуляция!H1154</f>
        <v>1516.6204668005353</v>
      </c>
      <c r="F1155" s="204"/>
      <c r="G1155" s="204"/>
      <c r="H1155" s="204">
        <f>общ.калькуляция!J1154</f>
        <v>120.72017429823239</v>
      </c>
      <c r="I1155" s="204"/>
      <c r="J1155" s="204"/>
      <c r="K1155" s="204">
        <f>общ.калькуляция!M1154</f>
        <v>327.46812821975357</v>
      </c>
      <c r="L1155" s="204"/>
      <c r="M1155" s="204"/>
      <c r="N1155" s="274">
        <f t="shared" si="27"/>
        <v>1964.8087693185212</v>
      </c>
    </row>
    <row r="1156" spans="1:14" s="62" customFormat="1">
      <c r="A1156" s="711" t="s">
        <v>5786</v>
      </c>
      <c r="B1156" s="89" t="s">
        <v>188</v>
      </c>
      <c r="C1156" s="275"/>
      <c r="D1156" s="275"/>
      <c r="E1156" s="204">
        <f>общ.калькуляция!H1155</f>
        <v>1990.6190104120183</v>
      </c>
      <c r="F1156" s="204"/>
      <c r="G1156" s="204"/>
      <c r="H1156" s="204">
        <f>общ.калькуляция!J1155</f>
        <v>80.480116198821605</v>
      </c>
      <c r="I1156" s="204"/>
      <c r="J1156" s="204"/>
      <c r="K1156" s="204">
        <f>общ.калькуляция!M1155</f>
        <v>414.21982532216799</v>
      </c>
      <c r="L1156" s="204"/>
      <c r="M1156" s="204"/>
      <c r="N1156" s="274">
        <f t="shared" si="27"/>
        <v>2485.3189519330081</v>
      </c>
    </row>
    <row r="1157" spans="1:14" s="62" customFormat="1">
      <c r="A1157" s="711" t="s">
        <v>5787</v>
      </c>
      <c r="B1157" s="89" t="s">
        <v>430</v>
      </c>
      <c r="C1157" s="275"/>
      <c r="D1157" s="275"/>
      <c r="E1157" s="204">
        <f>общ.калькуляция!H1156</f>
        <v>2211.1999120184437</v>
      </c>
      <c r="F1157" s="204"/>
      <c r="G1157" s="204"/>
      <c r="H1157" s="204">
        <f>общ.калькуляция!J1156</f>
        <v>140.8402033479378</v>
      </c>
      <c r="I1157" s="204"/>
      <c r="J1157" s="204"/>
      <c r="K1157" s="204">
        <f>общ.калькуляция!M1156</f>
        <v>470.40802307327635</v>
      </c>
      <c r="L1157" s="204"/>
      <c r="M1157" s="204"/>
      <c r="N1157" s="274">
        <f t="shared" si="27"/>
        <v>2822.4481384396577</v>
      </c>
    </row>
    <row r="1158" spans="1:14" s="62" customFormat="1">
      <c r="A1158" s="711" t="s">
        <v>5788</v>
      </c>
      <c r="B1158" s="89" t="s">
        <v>195</v>
      </c>
      <c r="C1158" s="275"/>
      <c r="D1158" s="275"/>
      <c r="E1158" s="204">
        <f>общ.калькуляция!H1157</f>
        <v>1705.2399683549008</v>
      </c>
      <c r="F1158" s="204"/>
      <c r="G1158" s="204"/>
      <c r="H1158" s="204">
        <f>общ.калькуляция!J1157</f>
        <v>110.6601597733797</v>
      </c>
      <c r="I1158" s="204"/>
      <c r="J1158" s="204"/>
      <c r="K1158" s="204">
        <f>общ.калькуляция!M1157</f>
        <v>363.18002562565613</v>
      </c>
      <c r="L1158" s="204"/>
      <c r="M1158" s="204"/>
      <c r="N1158" s="274">
        <f t="shared" si="27"/>
        <v>2179.0801537539369</v>
      </c>
    </row>
    <row r="1159" spans="1:14" s="62" customFormat="1">
      <c r="A1159" s="711" t="s">
        <v>5789</v>
      </c>
      <c r="B1159" s="89" t="s">
        <v>432</v>
      </c>
      <c r="C1159" s="275"/>
      <c r="D1159" s="275"/>
      <c r="E1159" s="204">
        <f>общ.калькуляция!H1158</f>
        <v>1590.5372520452179</v>
      </c>
      <c r="F1159" s="204"/>
      <c r="G1159" s="204"/>
      <c r="H1159" s="204">
        <f>общ.калькуляция!J1158</f>
        <v>120.72017429823239</v>
      </c>
      <c r="I1159" s="204"/>
      <c r="J1159" s="204"/>
      <c r="K1159" s="204">
        <f>общ.калькуляция!M1158</f>
        <v>342.25148526869009</v>
      </c>
      <c r="L1159" s="204"/>
      <c r="M1159" s="204"/>
      <c r="N1159" s="274">
        <f t="shared" si="27"/>
        <v>2053.5089116121403</v>
      </c>
    </row>
    <row r="1160" spans="1:14" s="62" customFormat="1" ht="30">
      <c r="A1160" s="711" t="s">
        <v>5790</v>
      </c>
      <c r="B1160" s="89" t="s">
        <v>199</v>
      </c>
      <c r="C1160" s="275"/>
      <c r="D1160" s="275"/>
      <c r="E1160" s="204">
        <f>общ.калькуляция!H1159</f>
        <v>2144.6273166741039</v>
      </c>
      <c r="F1160" s="204"/>
      <c r="G1160" s="204"/>
      <c r="H1160" s="204">
        <f>общ.калькуляция!J1159</f>
        <v>80.480116198821605</v>
      </c>
      <c r="I1160" s="204"/>
      <c r="J1160" s="204"/>
      <c r="K1160" s="204">
        <f>общ.калькуляция!M1159</f>
        <v>445.02148657458514</v>
      </c>
      <c r="L1160" s="204"/>
      <c r="M1160" s="204"/>
      <c r="N1160" s="274">
        <f t="shared" si="27"/>
        <v>2670.1289194475107</v>
      </c>
    </row>
    <row r="1161" spans="1:14" s="62" customFormat="1">
      <c r="A1161" s="711" t="s">
        <v>5791</v>
      </c>
      <c r="B1161" s="89" t="s">
        <v>203</v>
      </c>
      <c r="C1161" s="275"/>
      <c r="D1161" s="275"/>
      <c r="E1161" s="204">
        <f>общ.калькуляция!H1160</f>
        <v>1655.6922520452179</v>
      </c>
      <c r="F1161" s="204"/>
      <c r="G1161" s="204"/>
      <c r="H1161" s="204">
        <f>общ.калькуляция!J1160</f>
        <v>120.72017429823239</v>
      </c>
      <c r="I1161" s="204"/>
      <c r="J1161" s="204"/>
      <c r="K1161" s="204">
        <f>общ.калькуляция!M1160</f>
        <v>355.2824852686901</v>
      </c>
      <c r="L1161" s="204"/>
      <c r="M1161" s="204"/>
      <c r="N1161" s="274">
        <f t="shared" si="27"/>
        <v>2131.6949116121405</v>
      </c>
    </row>
    <row r="1162" spans="1:14" s="62" customFormat="1">
      <c r="A1162" s="711" t="s">
        <v>5792</v>
      </c>
      <c r="B1162" s="89" t="s">
        <v>204</v>
      </c>
      <c r="C1162" s="275"/>
      <c r="D1162" s="275"/>
      <c r="E1162" s="204">
        <f>общ.калькуляция!H1161</f>
        <v>1728.1749104120186</v>
      </c>
      <c r="F1162" s="204"/>
      <c r="G1162" s="204"/>
      <c r="H1162" s="204">
        <f>общ.калькуляция!J1161</f>
        <v>80.480116198821605</v>
      </c>
      <c r="I1162" s="204"/>
      <c r="J1162" s="204"/>
      <c r="K1162" s="204">
        <f>общ.калькуляция!M1161</f>
        <v>361.73100532216807</v>
      </c>
      <c r="L1162" s="204"/>
      <c r="M1162" s="204"/>
      <c r="N1162" s="274">
        <f t="shared" si="27"/>
        <v>2170.3860319330083</v>
      </c>
    </row>
    <row r="1163" spans="1:14" s="62" customFormat="1">
      <c r="A1163" s="711" t="s">
        <v>5793</v>
      </c>
      <c r="B1163" s="89" t="s">
        <v>205</v>
      </c>
      <c r="C1163" s="275"/>
      <c r="D1163" s="275"/>
      <c r="E1163" s="204">
        <f>общ.калькуляция!H1162</f>
        <v>1649.2925631117062</v>
      </c>
      <c r="F1163" s="204"/>
      <c r="G1163" s="204"/>
      <c r="H1163" s="204">
        <f>общ.калькуляция!J1162</f>
        <v>120.72017429823239</v>
      </c>
      <c r="I1163" s="204"/>
      <c r="J1163" s="204"/>
      <c r="K1163" s="204">
        <f>общ.калькуляция!M1162</f>
        <v>354.00254748198773</v>
      </c>
      <c r="L1163" s="204"/>
      <c r="M1163" s="204"/>
      <c r="N1163" s="274">
        <f t="shared" si="27"/>
        <v>2124.0152848919265</v>
      </c>
    </row>
    <row r="1164" spans="1:14" s="64" customFormat="1" ht="29.25" customHeight="1">
      <c r="A1164" s="711" t="s">
        <v>5794</v>
      </c>
      <c r="B1164" s="89" t="s">
        <v>435</v>
      </c>
      <c r="C1164" s="276"/>
      <c r="D1164" s="276"/>
      <c r="E1164" s="204">
        <f>общ.калькуляция!H1163</f>
        <v>1449.2065104120184</v>
      </c>
      <c r="F1164" s="204"/>
      <c r="G1164" s="204"/>
      <c r="H1164" s="204">
        <f>общ.калькуляция!J1163</f>
        <v>80.480116198821605</v>
      </c>
      <c r="I1164" s="204"/>
      <c r="J1164" s="204"/>
      <c r="K1164" s="204">
        <f>общ.калькуляция!M1163</f>
        <v>305.93732532216802</v>
      </c>
      <c r="L1164" s="204"/>
      <c r="M1164" s="204"/>
      <c r="N1164" s="274">
        <f t="shared" si="27"/>
        <v>1835.6239519330079</v>
      </c>
    </row>
    <row r="1165" spans="1:14" s="62" customFormat="1" ht="30">
      <c r="A1165" s="711" t="s">
        <v>5795</v>
      </c>
      <c r="B1165" s="89" t="s">
        <v>207</v>
      </c>
      <c r="C1165" s="275"/>
      <c r="D1165" s="275"/>
      <c r="E1165" s="204">
        <f>общ.калькуляция!H1164</f>
        <v>1225.3747520452177</v>
      </c>
      <c r="F1165" s="204"/>
      <c r="G1165" s="204"/>
      <c r="H1165" s="204">
        <f>общ.калькуляция!J1164</f>
        <v>120.72017429823239</v>
      </c>
      <c r="I1165" s="204"/>
      <c r="J1165" s="204"/>
      <c r="K1165" s="204">
        <f>общ.калькуляция!M1164</f>
        <v>269.21898526869006</v>
      </c>
      <c r="L1165" s="204"/>
      <c r="M1165" s="204"/>
      <c r="N1165" s="274">
        <f t="shared" si="27"/>
        <v>1615.3139116121401</v>
      </c>
    </row>
    <row r="1166" spans="1:14" s="62" customFormat="1">
      <c r="A1166" s="66" t="s">
        <v>835</v>
      </c>
      <c r="B1166" s="39" t="s">
        <v>209</v>
      </c>
      <c r="C1166" s="202"/>
      <c r="D1166" s="202"/>
      <c r="E1166" s="278"/>
      <c r="F1166" s="278"/>
      <c r="G1166" s="278"/>
      <c r="H1166" s="278"/>
      <c r="I1166" s="278"/>
      <c r="J1166" s="278"/>
      <c r="K1166" s="278"/>
      <c r="L1166" s="278"/>
      <c r="M1166" s="278"/>
      <c r="N1166" s="279"/>
    </row>
    <row r="1167" spans="1:14" s="62" customFormat="1" ht="30">
      <c r="A1167" s="711" t="s">
        <v>781</v>
      </c>
      <c r="B1167" s="89" t="s">
        <v>210</v>
      </c>
      <c r="C1167" s="275"/>
      <c r="D1167" s="275"/>
      <c r="E1167" s="204">
        <f>общ.калькуляция!H1166</f>
        <v>1170.4985304923396</v>
      </c>
      <c r="F1167" s="204"/>
      <c r="G1167" s="204"/>
      <c r="H1167" s="204">
        <f>общ.калькуляция!J1166</f>
        <v>20.120029049705401</v>
      </c>
      <c r="I1167" s="204"/>
      <c r="J1167" s="204"/>
      <c r="K1167" s="204">
        <f>общ.калькуляция!M1166</f>
        <v>238.12371190840901</v>
      </c>
      <c r="L1167" s="204"/>
      <c r="M1167" s="204"/>
      <c r="N1167" s="274">
        <f t="shared" si="27"/>
        <v>1428.7422714504539</v>
      </c>
    </row>
    <row r="1168" spans="1:14" s="62" customFormat="1">
      <c r="A1168" s="711" t="s">
        <v>783</v>
      </c>
      <c r="B1168" s="89" t="s">
        <v>214</v>
      </c>
      <c r="C1168" s="275"/>
      <c r="D1168" s="275"/>
      <c r="E1168" s="204">
        <f>общ.калькуляция!H1167</f>
        <v>1145.3146904655659</v>
      </c>
      <c r="F1168" s="204"/>
      <c r="G1168" s="204"/>
      <c r="H1168" s="204">
        <f>общ.калькуляция!J1167</f>
        <v>40.240058099410803</v>
      </c>
      <c r="I1168" s="204"/>
      <c r="J1168" s="204"/>
      <c r="K1168" s="204">
        <f>общ.калькуляция!M1167</f>
        <v>237.11094971299536</v>
      </c>
      <c r="L1168" s="204"/>
      <c r="M1168" s="204"/>
      <c r="N1168" s="274">
        <f t="shared" si="27"/>
        <v>1422.6656982779721</v>
      </c>
    </row>
    <row r="1169" spans="1:14" s="62" customFormat="1" ht="30">
      <c r="A1169" s="711" t="s">
        <v>786</v>
      </c>
      <c r="B1169" s="89" t="s">
        <v>215</v>
      </c>
      <c r="C1169" s="277"/>
      <c r="D1169" s="277"/>
      <c r="E1169" s="204">
        <f>общ.калькуляция!H1168</f>
        <v>1718.753690465566</v>
      </c>
      <c r="F1169" s="204"/>
      <c r="G1169" s="204"/>
      <c r="H1169" s="204">
        <f>общ.калькуляция!J1168</f>
        <v>40.240058099410803</v>
      </c>
      <c r="I1169" s="204"/>
      <c r="J1169" s="204"/>
      <c r="K1169" s="204">
        <f>общ.калькуляция!M1168</f>
        <v>351.7987497129954</v>
      </c>
      <c r="L1169" s="204"/>
      <c r="M1169" s="204"/>
      <c r="N1169" s="274">
        <f t="shared" si="27"/>
        <v>2110.7924982779723</v>
      </c>
    </row>
    <row r="1170" spans="1:14" s="62" customFormat="1" ht="30">
      <c r="A1170" s="711" t="s">
        <v>787</v>
      </c>
      <c r="B1170" s="89" t="s">
        <v>216</v>
      </c>
      <c r="C1170" s="275"/>
      <c r="D1170" s="275"/>
      <c r="E1170" s="204">
        <f>общ.калькуляция!H1169</f>
        <v>1498.4591904655661</v>
      </c>
      <c r="F1170" s="204"/>
      <c r="G1170" s="204"/>
      <c r="H1170" s="204">
        <f>общ.калькуляция!J1169</f>
        <v>40.240058099410803</v>
      </c>
      <c r="I1170" s="204"/>
      <c r="J1170" s="204"/>
      <c r="K1170" s="204">
        <f>общ.калькуляция!M1169</f>
        <v>307.73984971299541</v>
      </c>
      <c r="L1170" s="204"/>
      <c r="M1170" s="204"/>
      <c r="N1170" s="274">
        <f t="shared" si="27"/>
        <v>1846.4390982779723</v>
      </c>
    </row>
    <row r="1171" spans="1:14" s="62" customFormat="1">
      <c r="A1171" s="66" t="s">
        <v>836</v>
      </c>
      <c r="B1171" s="39" t="s">
        <v>219</v>
      </c>
      <c r="C1171" s="202"/>
      <c r="D1171" s="202"/>
      <c r="E1171" s="278"/>
      <c r="F1171" s="278"/>
      <c r="G1171" s="278"/>
      <c r="H1171" s="278"/>
      <c r="I1171" s="278"/>
      <c r="J1171" s="278"/>
      <c r="K1171" s="278"/>
      <c r="L1171" s="278"/>
      <c r="M1171" s="278"/>
      <c r="N1171" s="279"/>
    </row>
    <row r="1172" spans="1:14" s="62" customFormat="1">
      <c r="A1172" s="711" t="s">
        <v>791</v>
      </c>
      <c r="B1172" s="89" t="s">
        <v>220</v>
      </c>
      <c r="C1172" s="275"/>
      <c r="D1172" s="275"/>
      <c r="E1172" s="204">
        <f>общ.калькуляция!H1171</f>
        <v>1357.7998504387924</v>
      </c>
      <c r="F1172" s="204"/>
      <c r="G1172" s="204"/>
      <c r="H1172" s="204">
        <f>общ.калькуляция!J1171</f>
        <v>60.360087149116197</v>
      </c>
      <c r="I1172" s="204"/>
      <c r="J1172" s="204"/>
      <c r="K1172" s="204">
        <f>общ.калькуляция!M1171</f>
        <v>283.63198751758176</v>
      </c>
      <c r="L1172" s="204"/>
      <c r="M1172" s="204"/>
      <c r="N1172" s="274">
        <f t="shared" si="27"/>
        <v>1701.7919251054905</v>
      </c>
    </row>
    <row r="1173" spans="1:14" s="62" customFormat="1">
      <c r="A1173" s="711" t="s">
        <v>793</v>
      </c>
      <c r="B1173" s="89" t="s">
        <v>221</v>
      </c>
      <c r="C1173" s="275"/>
      <c r="D1173" s="275"/>
      <c r="E1173" s="204">
        <f>общ.калькуляция!H1172</f>
        <v>1524.1990583816748</v>
      </c>
      <c r="F1173" s="204"/>
      <c r="G1173" s="204"/>
      <c r="H1173" s="204">
        <f>общ.калькуляция!J1172</f>
        <v>90.540130723674295</v>
      </c>
      <c r="I1173" s="204"/>
      <c r="J1173" s="204"/>
      <c r="K1173" s="204">
        <f>общ.калькуляция!M1172</f>
        <v>322.94783782106987</v>
      </c>
      <c r="L1173" s="204"/>
      <c r="M1173" s="204"/>
      <c r="N1173" s="274">
        <f t="shared" si="27"/>
        <v>1937.6870269264191</v>
      </c>
    </row>
    <row r="1174" spans="1:14" s="62" customFormat="1">
      <c r="A1174" s="711" t="s">
        <v>837</v>
      </c>
      <c r="B1174" s="89" t="s">
        <v>222</v>
      </c>
      <c r="C1174" s="275"/>
      <c r="D1174" s="275"/>
      <c r="E1174" s="204">
        <f>общ.калькуляция!H1173</f>
        <v>1618.1047428157071</v>
      </c>
      <c r="F1174" s="204"/>
      <c r="G1174" s="204"/>
      <c r="H1174" s="204">
        <f>общ.калькуляция!J1173</f>
        <v>80.480116198821605</v>
      </c>
      <c r="I1174" s="204"/>
      <c r="J1174" s="204"/>
      <c r="K1174" s="204">
        <f>общ.калькуляция!M1173</f>
        <v>339.71697180290579</v>
      </c>
      <c r="L1174" s="204"/>
      <c r="M1174" s="204"/>
      <c r="N1174" s="274">
        <f t="shared" si="27"/>
        <v>2038.3018308174346</v>
      </c>
    </row>
    <row r="1175" spans="1:14" s="62" customFormat="1">
      <c r="A1175" s="711" t="s">
        <v>796</v>
      </c>
      <c r="B1175" s="89" t="s">
        <v>223</v>
      </c>
      <c r="C1175" s="275"/>
      <c r="D1175" s="275"/>
      <c r="E1175" s="204">
        <f>общ.калькуляция!H1174</f>
        <v>2239.792558381675</v>
      </c>
      <c r="F1175" s="204"/>
      <c r="G1175" s="204"/>
      <c r="H1175" s="204">
        <f>общ.калькуляция!J1174</f>
        <v>90.540130723674295</v>
      </c>
      <c r="I1175" s="204"/>
      <c r="J1175" s="204"/>
      <c r="K1175" s="204">
        <f>общ.калькуляция!M1174</f>
        <v>466.06653782106991</v>
      </c>
      <c r="L1175" s="204"/>
      <c r="M1175" s="204"/>
      <c r="N1175" s="274">
        <f t="shared" si="27"/>
        <v>2796.399226926419</v>
      </c>
    </row>
    <row r="1176" spans="1:14" s="64" customFormat="1" ht="21" customHeight="1">
      <c r="A1176" s="711" t="s">
        <v>798</v>
      </c>
      <c r="B1176" s="89" t="s">
        <v>224</v>
      </c>
      <c r="C1176" s="276"/>
      <c r="D1176" s="276"/>
      <c r="E1176" s="204">
        <f>общ.калькуляция!H1175</f>
        <v>1662.9201280603897</v>
      </c>
      <c r="F1176" s="204"/>
      <c r="G1176" s="204"/>
      <c r="H1176" s="204">
        <f>общ.калькуляция!J1175</f>
        <v>80.480116198821605</v>
      </c>
      <c r="I1176" s="204"/>
      <c r="J1176" s="204"/>
      <c r="K1176" s="204">
        <f>общ.калькуляция!M1175</f>
        <v>348.68004885184229</v>
      </c>
      <c r="L1176" s="204"/>
      <c r="M1176" s="204"/>
      <c r="N1176" s="274">
        <f t="shared" si="27"/>
        <v>2092.0802931110538</v>
      </c>
    </row>
    <row r="1177" spans="1:14" s="64" customFormat="1">
      <c r="A1177" s="711" t="s">
        <v>800</v>
      </c>
      <c r="B1177" s="89" t="s">
        <v>226</v>
      </c>
      <c r="C1177" s="208"/>
      <c r="D1177" s="208"/>
      <c r="E1177" s="204">
        <f>общ.калькуляция!H1176</f>
        <v>1707.0027083816747</v>
      </c>
      <c r="F1177" s="204"/>
      <c r="G1177" s="204"/>
      <c r="H1177" s="204">
        <f>общ.калькуляция!J1176</f>
        <v>90.540130723674295</v>
      </c>
      <c r="I1177" s="204"/>
      <c r="J1177" s="204"/>
      <c r="K1177" s="204">
        <f>общ.калькуляция!M1176</f>
        <v>359.50856782106985</v>
      </c>
      <c r="L1177" s="204"/>
      <c r="M1177" s="204"/>
      <c r="N1177" s="274">
        <f t="shared" si="27"/>
        <v>2157.0514069264191</v>
      </c>
    </row>
    <row r="1178" spans="1:14" s="62" customFormat="1">
      <c r="A1178" s="66" t="s">
        <v>809</v>
      </c>
      <c r="B1178" s="39" t="s">
        <v>228</v>
      </c>
      <c r="C1178" s="202"/>
      <c r="D1178" s="202"/>
      <c r="E1178" s="278"/>
      <c r="F1178" s="278"/>
      <c r="G1178" s="278"/>
      <c r="H1178" s="278"/>
      <c r="I1178" s="278"/>
      <c r="J1178" s="278"/>
      <c r="K1178" s="278"/>
      <c r="L1178" s="278"/>
      <c r="M1178" s="278"/>
      <c r="N1178" s="279"/>
    </row>
    <row r="1179" spans="1:14" s="62" customFormat="1" ht="45">
      <c r="A1179" s="711" t="s">
        <v>811</v>
      </c>
      <c r="B1179" s="89" t="s">
        <v>229</v>
      </c>
      <c r="C1179" s="275"/>
      <c r="D1179" s="275"/>
      <c r="E1179" s="204">
        <f>общ.калькуляция!H1178</f>
        <v>1609.3223180871637</v>
      </c>
      <c r="F1179" s="204"/>
      <c r="G1179" s="204"/>
      <c r="H1179" s="204">
        <f>общ.калькуляция!J1178</f>
        <v>60.360087149116197</v>
      </c>
      <c r="I1179" s="204"/>
      <c r="J1179" s="204"/>
      <c r="K1179" s="204">
        <f>общ.калькуляция!M1178</f>
        <v>333.936481047256</v>
      </c>
      <c r="L1179" s="204"/>
      <c r="M1179" s="204"/>
      <c r="N1179" s="274">
        <f t="shared" si="27"/>
        <v>2003.6188862835359</v>
      </c>
    </row>
    <row r="1180" spans="1:14" s="62" customFormat="1" ht="30">
      <c r="A1180" s="711" t="s">
        <v>5796</v>
      </c>
      <c r="B1180" s="55" t="s">
        <v>230</v>
      </c>
      <c r="C1180" s="275"/>
      <c r="D1180" s="275"/>
      <c r="E1180" s="204">
        <f>общ.калькуляция!H1179</f>
        <v>2008.097388368288</v>
      </c>
      <c r="F1180" s="204"/>
      <c r="G1180" s="204"/>
      <c r="H1180" s="204">
        <f>общ.калькуляция!J1179</f>
        <v>100.600145248527</v>
      </c>
      <c r="I1180" s="204"/>
      <c r="J1180" s="204"/>
      <c r="K1180" s="204">
        <f>общ.калькуляция!M1179</f>
        <v>421.73950672336298</v>
      </c>
      <c r="L1180" s="204"/>
      <c r="M1180" s="204"/>
      <c r="N1180" s="274">
        <f t="shared" si="27"/>
        <v>2530.4370403401776</v>
      </c>
    </row>
    <row r="1181" spans="1:14" s="62" customFormat="1">
      <c r="A1181" s="711" t="s">
        <v>5797</v>
      </c>
      <c r="B1181" s="55" t="s">
        <v>204</v>
      </c>
      <c r="C1181" s="275"/>
      <c r="D1181" s="275"/>
      <c r="E1181" s="204">
        <f>общ.калькуляция!H1180</f>
        <v>1703.6720104120186</v>
      </c>
      <c r="F1181" s="204"/>
      <c r="G1181" s="204"/>
      <c r="H1181" s="204">
        <f>общ.калькуляция!J1180</f>
        <v>80.480116198821605</v>
      </c>
      <c r="I1181" s="204"/>
      <c r="J1181" s="204"/>
      <c r="K1181" s="204">
        <f>общ.калькуляция!M1180</f>
        <v>356.83042532216808</v>
      </c>
      <c r="L1181" s="204"/>
      <c r="M1181" s="204"/>
      <c r="N1181" s="274">
        <f t="shared" si="27"/>
        <v>2140.9825519330084</v>
      </c>
    </row>
    <row r="1182" spans="1:14" s="62" customFormat="1" ht="19.5" customHeight="1">
      <c r="A1182" s="711" t="s">
        <v>5798</v>
      </c>
      <c r="B1182" s="55" t="s">
        <v>199</v>
      </c>
      <c r="C1182" s="275"/>
      <c r="D1182" s="275"/>
      <c r="E1182" s="204">
        <f>общ.калькуляция!H1181</f>
        <v>1397.0250104120184</v>
      </c>
      <c r="F1182" s="204"/>
      <c r="G1182" s="204"/>
      <c r="H1182" s="204">
        <f>общ.калькуляция!J1181</f>
        <v>80.480116198821605</v>
      </c>
      <c r="I1182" s="204"/>
      <c r="J1182" s="204"/>
      <c r="K1182" s="204">
        <f>общ.калькуляция!M1181</f>
        <v>295.501025322168</v>
      </c>
      <c r="L1182" s="204"/>
      <c r="M1182" s="204"/>
      <c r="N1182" s="274">
        <f t="shared" si="27"/>
        <v>1773.0061519330081</v>
      </c>
    </row>
    <row r="1183" spans="1:14" s="64" customFormat="1" ht="32.25" customHeight="1">
      <c r="A1183" s="711" t="s">
        <v>5799</v>
      </c>
      <c r="B1183" s="55" t="s">
        <v>231</v>
      </c>
      <c r="C1183" s="276"/>
      <c r="D1183" s="276"/>
      <c r="E1183" s="204">
        <f>общ.калькуляция!H1182</f>
        <v>1379.8383220288561</v>
      </c>
      <c r="F1183" s="204"/>
      <c r="G1183" s="204"/>
      <c r="H1183" s="204">
        <f>общ.калькуляция!J1182</f>
        <v>80.480116198821605</v>
      </c>
      <c r="I1183" s="204"/>
      <c r="J1183" s="204"/>
      <c r="K1183" s="204">
        <f>общ.калькуляция!M1182</f>
        <v>292.06368764553554</v>
      </c>
      <c r="L1183" s="204"/>
      <c r="M1183" s="204"/>
      <c r="N1183" s="274">
        <f t="shared" si="27"/>
        <v>1752.3821258732132</v>
      </c>
    </row>
    <row r="1184" spans="1:14" s="62" customFormat="1">
      <c r="A1184" s="66" t="s">
        <v>813</v>
      </c>
      <c r="B1184" s="209" t="s">
        <v>233</v>
      </c>
      <c r="C1184" s="202"/>
      <c r="D1184" s="202"/>
      <c r="E1184" s="278"/>
      <c r="F1184" s="278"/>
      <c r="G1184" s="278"/>
      <c r="H1184" s="278"/>
      <c r="I1184" s="278"/>
      <c r="J1184" s="278"/>
      <c r="K1184" s="278"/>
      <c r="L1184" s="278"/>
      <c r="M1184" s="278"/>
      <c r="N1184" s="279"/>
    </row>
    <row r="1185" spans="1:14" s="62" customFormat="1" ht="30">
      <c r="A1185" s="711" t="s">
        <v>815</v>
      </c>
      <c r="B1185" s="89" t="s">
        <v>234</v>
      </c>
      <c r="C1185" s="275"/>
      <c r="D1185" s="275"/>
      <c r="E1185" s="204">
        <f>общ.калькуляция!H1184</f>
        <v>1448.5106447270564</v>
      </c>
      <c r="F1185" s="204"/>
      <c r="G1185" s="204"/>
      <c r="H1185" s="204">
        <f>общ.калькуляция!J1184</f>
        <v>80.480116198821605</v>
      </c>
      <c r="I1185" s="204"/>
      <c r="J1185" s="204"/>
      <c r="K1185" s="204">
        <f>общ.калькуляция!M1184</f>
        <v>305.79815218517564</v>
      </c>
      <c r="L1185" s="204"/>
      <c r="M1185" s="204"/>
      <c r="N1185" s="274">
        <f t="shared" si="27"/>
        <v>1834.7889131110537</v>
      </c>
    </row>
    <row r="1186" spans="1:14" s="62" customFormat="1">
      <c r="A1186" s="711" t="s">
        <v>816</v>
      </c>
      <c r="B1186" s="89" t="s">
        <v>235</v>
      </c>
      <c r="C1186" s="275"/>
      <c r="D1186" s="275"/>
      <c r="E1186" s="204">
        <f>общ.калькуляция!H1185</f>
        <v>1991.7157283950617</v>
      </c>
      <c r="F1186" s="204"/>
      <c r="G1186" s="204"/>
      <c r="H1186" s="204">
        <f>общ.калькуляция!J1185</f>
        <v>80.480116198821605</v>
      </c>
      <c r="I1186" s="204"/>
      <c r="J1186" s="204"/>
      <c r="K1186" s="204">
        <f>общ.калькуляция!M1185</f>
        <v>414.43916891877666</v>
      </c>
      <c r="L1186" s="204"/>
      <c r="M1186" s="204"/>
      <c r="N1186" s="274">
        <f t="shared" si="27"/>
        <v>2486.6350135126595</v>
      </c>
    </row>
    <row r="1187" spans="1:14" s="62" customFormat="1">
      <c r="A1187" s="711" t="s">
        <v>5800</v>
      </c>
      <c r="B1187" s="89" t="s">
        <v>236</v>
      </c>
      <c r="C1187" s="275"/>
      <c r="D1187" s="275"/>
      <c r="E1187" s="204">
        <f>общ.калькуляция!H1186</f>
        <v>1994.8960104120185</v>
      </c>
      <c r="F1187" s="204"/>
      <c r="G1187" s="204"/>
      <c r="H1187" s="204">
        <f>общ.калькуляция!J1186</f>
        <v>80.480116198821605</v>
      </c>
      <c r="I1187" s="204"/>
      <c r="J1187" s="204"/>
      <c r="K1187" s="204">
        <f>общ.калькуляция!M1186</f>
        <v>415.07522532216802</v>
      </c>
      <c r="L1187" s="204"/>
      <c r="M1187" s="204"/>
      <c r="N1187" s="274">
        <f t="shared" si="27"/>
        <v>2490.451351933008</v>
      </c>
    </row>
    <row r="1188" spans="1:14" s="62" customFormat="1">
      <c r="A1188" s="711" t="s">
        <v>5801</v>
      </c>
      <c r="B1188" s="89" t="s">
        <v>237</v>
      </c>
      <c r="C1188" s="275"/>
      <c r="D1188" s="275"/>
      <c r="E1188" s="204">
        <f>общ.калькуляция!H1187</f>
        <v>1599.0738166741039</v>
      </c>
      <c r="F1188" s="204"/>
      <c r="G1188" s="204"/>
      <c r="H1188" s="204">
        <f>общ.калькуляция!J1187</f>
        <v>80.480116198821605</v>
      </c>
      <c r="I1188" s="204"/>
      <c r="J1188" s="204"/>
      <c r="K1188" s="204">
        <f>общ.калькуляция!M1187</f>
        <v>335.91078657458513</v>
      </c>
      <c r="L1188" s="204"/>
      <c r="M1188" s="204"/>
      <c r="N1188" s="274">
        <f t="shared" si="27"/>
        <v>2015.4647194475106</v>
      </c>
    </row>
    <row r="1189" spans="1:14" s="62" customFormat="1">
      <c r="A1189" s="711" t="s">
        <v>5802</v>
      </c>
      <c r="B1189" s="89" t="s">
        <v>204</v>
      </c>
      <c r="C1189" s="275"/>
      <c r="D1189" s="275"/>
      <c r="E1189" s="204">
        <f>общ.калькуляция!H1188</f>
        <v>1861.9807283950618</v>
      </c>
      <c r="F1189" s="204"/>
      <c r="G1189" s="204"/>
      <c r="H1189" s="204">
        <f>общ.калькуляция!J1188</f>
        <v>80.480116198821605</v>
      </c>
      <c r="I1189" s="204"/>
      <c r="J1189" s="204"/>
      <c r="K1189" s="204">
        <f>общ.калькуляция!M1188</f>
        <v>388.49216891877671</v>
      </c>
      <c r="L1189" s="204"/>
      <c r="M1189" s="204"/>
      <c r="N1189" s="274">
        <f t="shared" si="27"/>
        <v>2330.9530135126602</v>
      </c>
    </row>
    <row r="1190" spans="1:14" s="62" customFormat="1" ht="30">
      <c r="A1190" s="711" t="s">
        <v>5803</v>
      </c>
      <c r="B1190" s="89" t="s">
        <v>199</v>
      </c>
      <c r="C1190" s="275"/>
      <c r="D1190" s="275"/>
      <c r="E1190" s="204">
        <f>общ.калькуляция!H1189</f>
        <v>1695.4390104120184</v>
      </c>
      <c r="F1190" s="204"/>
      <c r="G1190" s="204"/>
      <c r="H1190" s="204">
        <f>общ.калькуляция!J1189</f>
        <v>80.480116198821605</v>
      </c>
      <c r="I1190" s="204"/>
      <c r="J1190" s="204"/>
      <c r="K1190" s="204">
        <f>общ.калькуляция!M1189</f>
        <v>355.18382532216805</v>
      </c>
      <c r="L1190" s="204"/>
      <c r="M1190" s="204"/>
      <c r="N1190" s="274">
        <f t="shared" si="27"/>
        <v>2131.1029519330082</v>
      </c>
    </row>
    <row r="1191" spans="1:14" s="64" customFormat="1" ht="36.75" customHeight="1">
      <c r="A1191" s="711" t="s">
        <v>5804</v>
      </c>
      <c r="B1191" s="89" t="s">
        <v>238</v>
      </c>
      <c r="C1191" s="276"/>
      <c r="D1191" s="276"/>
      <c r="E1191" s="204">
        <f>общ.калькуляция!H1190</f>
        <v>1858.3520063959543</v>
      </c>
      <c r="F1191" s="204"/>
      <c r="G1191" s="204"/>
      <c r="H1191" s="204">
        <f>общ.калькуляция!J1190</f>
        <v>92.552133628644839</v>
      </c>
      <c r="I1191" s="204"/>
      <c r="J1191" s="204"/>
      <c r="K1191" s="204">
        <f>общ.калькуляция!M1190</f>
        <v>390.18082800491987</v>
      </c>
      <c r="L1191" s="204"/>
      <c r="M1191" s="204"/>
      <c r="N1191" s="274">
        <f t="shared" si="27"/>
        <v>2341.0849680295191</v>
      </c>
    </row>
    <row r="1192" spans="1:14" s="62" customFormat="1" ht="30">
      <c r="A1192" s="711" t="s">
        <v>5805</v>
      </c>
      <c r="B1192" s="89" t="s">
        <v>240</v>
      </c>
      <c r="C1192" s="275"/>
      <c r="D1192" s="275"/>
      <c r="E1192" s="204">
        <f>общ.калькуляция!H1191</f>
        <v>1935.9802104120183</v>
      </c>
      <c r="F1192" s="204"/>
      <c r="G1192" s="204"/>
      <c r="H1192" s="204">
        <f>общ.калькуляция!J1191</f>
        <v>80.480116198821605</v>
      </c>
      <c r="I1192" s="204"/>
      <c r="J1192" s="204"/>
      <c r="K1192" s="204">
        <f>общ.калькуляция!M1191</f>
        <v>403.29206532216801</v>
      </c>
      <c r="L1192" s="204"/>
      <c r="M1192" s="204"/>
      <c r="N1192" s="274">
        <f t="shared" si="27"/>
        <v>2419.7523919330079</v>
      </c>
    </row>
    <row r="1193" spans="1:14" s="62" customFormat="1">
      <c r="A1193" s="66" t="s">
        <v>838</v>
      </c>
      <c r="B1193" s="39" t="s">
        <v>242</v>
      </c>
      <c r="C1193" s="202"/>
      <c r="D1193" s="202"/>
      <c r="E1193" s="278"/>
      <c r="F1193" s="278"/>
      <c r="G1193" s="278"/>
      <c r="H1193" s="278"/>
      <c r="I1193" s="278"/>
      <c r="J1193" s="278"/>
      <c r="K1193" s="278"/>
      <c r="L1193" s="278"/>
      <c r="M1193" s="278"/>
      <c r="N1193" s="279"/>
    </row>
    <row r="1194" spans="1:14" s="62" customFormat="1" ht="30">
      <c r="A1194" s="711" t="s">
        <v>817</v>
      </c>
      <c r="B1194" s="89" t="s">
        <v>243</v>
      </c>
      <c r="C1194" s="275"/>
      <c r="D1194" s="275"/>
      <c r="E1194" s="204">
        <f>общ.калькуляция!H1193</f>
        <v>19322.148970251379</v>
      </c>
      <c r="F1194" s="204"/>
      <c r="G1194" s="204"/>
      <c r="H1194" s="204">
        <f>общ.калькуляция!J1193</f>
        <v>201.200290497054</v>
      </c>
      <c r="I1194" s="204"/>
      <c r="J1194" s="204"/>
      <c r="K1194" s="204">
        <f>общ.калькуляция!M1193</f>
        <v>3904.6698521496869</v>
      </c>
      <c r="L1194" s="204"/>
      <c r="M1194" s="204"/>
      <c r="N1194" s="274">
        <f t="shared" si="27"/>
        <v>23428.019112898121</v>
      </c>
    </row>
    <row r="1195" spans="1:14" s="62" customFormat="1">
      <c r="A1195" s="711" t="s">
        <v>820</v>
      </c>
      <c r="B1195" s="89" t="s">
        <v>252</v>
      </c>
      <c r="C1195" s="275"/>
      <c r="D1195" s="275"/>
      <c r="E1195" s="204">
        <f>общ.калькуляция!H1194</f>
        <v>1722.9539702513757</v>
      </c>
      <c r="F1195" s="204"/>
      <c r="G1195" s="204"/>
      <c r="H1195" s="204">
        <f>общ.калькуляция!J1194</f>
        <v>201.200290497054</v>
      </c>
      <c r="I1195" s="204"/>
      <c r="J1195" s="204"/>
      <c r="K1195" s="204">
        <f>общ.калькуляция!M1194</f>
        <v>384.830852149686</v>
      </c>
      <c r="L1195" s="204"/>
      <c r="M1195" s="204"/>
      <c r="N1195" s="274">
        <f t="shared" si="27"/>
        <v>2308.9851128981159</v>
      </c>
    </row>
    <row r="1196" spans="1:14" s="62" customFormat="1">
      <c r="A1196" s="711" t="s">
        <v>5806</v>
      </c>
      <c r="B1196" s="89" t="s">
        <v>204</v>
      </c>
      <c r="C1196" s="275"/>
      <c r="D1196" s="275"/>
      <c r="E1196" s="204">
        <f>общ.калькуляция!H1195</f>
        <v>1707.4950882344192</v>
      </c>
      <c r="F1196" s="204"/>
      <c r="G1196" s="204"/>
      <c r="H1196" s="204">
        <f>общ.калькуляция!J1195</f>
        <v>201.200290497054</v>
      </c>
      <c r="I1196" s="204"/>
      <c r="J1196" s="204"/>
      <c r="K1196" s="204">
        <f>общ.калькуляция!M1195</f>
        <v>381.7390757462947</v>
      </c>
      <c r="L1196" s="204"/>
      <c r="M1196" s="204"/>
      <c r="N1196" s="274">
        <f t="shared" si="27"/>
        <v>2290.4344544777678</v>
      </c>
    </row>
    <row r="1197" spans="1:14" s="62" customFormat="1">
      <c r="A1197" s="711" t="s">
        <v>5807</v>
      </c>
      <c r="B1197" s="89" t="s">
        <v>253</v>
      </c>
      <c r="C1197" s="275"/>
      <c r="D1197" s="275"/>
      <c r="E1197" s="204">
        <f>общ.калькуляция!H1196</f>
        <v>1784.5914702513758</v>
      </c>
      <c r="F1197" s="204"/>
      <c r="G1197" s="204"/>
      <c r="H1197" s="204">
        <f>общ.калькуляция!J1196</f>
        <v>201.200290497054</v>
      </c>
      <c r="I1197" s="204"/>
      <c r="J1197" s="204"/>
      <c r="K1197" s="204">
        <f>общ.калькуляция!M1196</f>
        <v>397.15835214968598</v>
      </c>
      <c r="L1197" s="204"/>
      <c r="M1197" s="204"/>
      <c r="N1197" s="274">
        <f t="shared" si="27"/>
        <v>2382.950112898116</v>
      </c>
    </row>
    <row r="1198" spans="1:14" s="62" customFormat="1" ht="30">
      <c r="A1198" s="711" t="s">
        <v>5808</v>
      </c>
      <c r="B1198" s="89" t="s">
        <v>461</v>
      </c>
      <c r="C1198" s="275"/>
      <c r="D1198" s="275"/>
      <c r="E1198" s="204">
        <f>общ.калькуляция!H1197</f>
        <v>2244.1066882344194</v>
      </c>
      <c r="F1198" s="204"/>
      <c r="G1198" s="204"/>
      <c r="H1198" s="204">
        <f>общ.калькуляция!J1197</f>
        <v>201.200290497054</v>
      </c>
      <c r="I1198" s="204"/>
      <c r="J1198" s="204"/>
      <c r="K1198" s="204">
        <f>общ.калькуляция!M1197</f>
        <v>489.06139574629469</v>
      </c>
      <c r="L1198" s="204"/>
      <c r="M1198" s="204"/>
      <c r="N1198" s="274">
        <f t="shared" si="27"/>
        <v>2934.3683744777682</v>
      </c>
    </row>
    <row r="1199" spans="1:14" s="62" customFormat="1" ht="30">
      <c r="A1199" s="711" t="s">
        <v>5809</v>
      </c>
      <c r="B1199" s="89" t="s">
        <v>254</v>
      </c>
      <c r="C1199" s="275"/>
      <c r="D1199" s="275"/>
      <c r="E1199" s="204">
        <f>общ.калькуляция!H1198</f>
        <v>15000.819080916257</v>
      </c>
      <c r="F1199" s="204"/>
      <c r="G1199" s="204"/>
      <c r="H1199" s="204">
        <f>общ.калькуляция!J1198</f>
        <v>201.200290497054</v>
      </c>
      <c r="I1199" s="204"/>
      <c r="J1199" s="204"/>
      <c r="K1199" s="204">
        <f>общ.калькуляция!M1198</f>
        <v>3040.4038742826624</v>
      </c>
      <c r="L1199" s="204"/>
      <c r="M1199" s="204"/>
      <c r="N1199" s="274">
        <f t="shared" si="27"/>
        <v>18242.423245695973</v>
      </c>
    </row>
    <row r="1200" spans="1:14" s="62" customFormat="1">
      <c r="A1200" s="711" t="s">
        <v>5810</v>
      </c>
      <c r="B1200" s="89" t="s">
        <v>140</v>
      </c>
      <c r="C1200" s="275"/>
      <c r="D1200" s="275"/>
      <c r="E1200" s="204">
        <f>общ.калькуляция!H1199</f>
        <v>1651.8483304328424</v>
      </c>
      <c r="F1200" s="204"/>
      <c r="G1200" s="204"/>
      <c r="H1200" s="204">
        <f>общ.калькуляция!J1199</f>
        <v>201.200290497054</v>
      </c>
      <c r="I1200" s="204"/>
      <c r="J1200" s="204"/>
      <c r="K1200" s="204">
        <f>общ.калькуляция!M1199</f>
        <v>370.6097241859793</v>
      </c>
      <c r="L1200" s="204"/>
      <c r="M1200" s="204"/>
      <c r="N1200" s="274">
        <f t="shared" ref="N1200:N1240" si="28">E1200+H1200+K1200</f>
        <v>2223.6583451158758</v>
      </c>
    </row>
    <row r="1201" spans="1:14" s="64" customFormat="1">
      <c r="A1201" s="711" t="s">
        <v>5811</v>
      </c>
      <c r="B1201" s="89" t="s">
        <v>141</v>
      </c>
      <c r="C1201" s="276"/>
      <c r="D1201" s="276"/>
      <c r="E1201" s="204">
        <f>общ.калькуляция!H1200</f>
        <v>1737.9275888740146</v>
      </c>
      <c r="F1201" s="204"/>
      <c r="G1201" s="204"/>
      <c r="H1201" s="204">
        <f>общ.калькуляция!J1200</f>
        <v>201.200290497054</v>
      </c>
      <c r="I1201" s="204"/>
      <c r="J1201" s="204"/>
      <c r="K1201" s="204">
        <f>общ.калькуляция!M1200</f>
        <v>387.82557587421377</v>
      </c>
      <c r="L1201" s="204"/>
      <c r="M1201" s="204"/>
      <c r="N1201" s="274">
        <f t="shared" si="28"/>
        <v>2326.9534552452824</v>
      </c>
    </row>
    <row r="1202" spans="1:14" s="62" customFormat="1" ht="30">
      <c r="A1202" s="711" t="s">
        <v>5812</v>
      </c>
      <c r="B1202" s="89" t="s">
        <v>256</v>
      </c>
      <c r="C1202" s="275"/>
      <c r="D1202" s="275"/>
      <c r="E1202" s="204">
        <f>общ.калькуляция!H1201</f>
        <v>2783.4165997322625</v>
      </c>
      <c r="F1202" s="204"/>
      <c r="G1202" s="204"/>
      <c r="H1202" s="204">
        <f>общ.калькуляция!J1201</f>
        <v>201.200290497054</v>
      </c>
      <c r="I1202" s="204"/>
      <c r="J1202" s="204"/>
      <c r="K1202" s="204">
        <f>общ.калькуляция!M1201</f>
        <v>596.92337804586339</v>
      </c>
      <c r="L1202" s="204"/>
      <c r="M1202" s="204"/>
      <c r="N1202" s="274">
        <f t="shared" si="28"/>
        <v>3581.5402682751801</v>
      </c>
    </row>
    <row r="1203" spans="1:14" s="62" customFormat="1" ht="71.25">
      <c r="A1203" s="66" t="s">
        <v>5461</v>
      </c>
      <c r="B1203" s="37" t="s">
        <v>264</v>
      </c>
      <c r="C1203" s="202"/>
      <c r="D1203" s="202"/>
      <c r="E1203" s="278"/>
      <c r="F1203" s="278"/>
      <c r="G1203" s="278"/>
      <c r="H1203" s="278"/>
      <c r="I1203" s="278"/>
      <c r="J1203" s="278"/>
      <c r="K1203" s="278"/>
      <c r="L1203" s="278"/>
      <c r="M1203" s="278"/>
      <c r="N1203" s="279"/>
    </row>
    <row r="1204" spans="1:14" s="62" customFormat="1" ht="30">
      <c r="A1204" s="711" t="s">
        <v>5451</v>
      </c>
      <c r="B1204" s="89" t="s">
        <v>265</v>
      </c>
      <c r="C1204" s="275"/>
      <c r="D1204" s="275"/>
      <c r="E1204" s="204">
        <f>общ.калькуляция!H1203</f>
        <v>2306.5212825375575</v>
      </c>
      <c r="F1204" s="204"/>
      <c r="G1204" s="204"/>
      <c r="H1204" s="204">
        <f>общ.калькуляция!J1203</f>
        <v>64.384092959057284</v>
      </c>
      <c r="I1204" s="204"/>
      <c r="J1204" s="204"/>
      <c r="K1204" s="204">
        <f>общ.калькуляция!M1203</f>
        <v>474.18107509932298</v>
      </c>
      <c r="L1204" s="204"/>
      <c r="M1204" s="204"/>
      <c r="N1204" s="274">
        <f t="shared" si="28"/>
        <v>2845.086450595938</v>
      </c>
    </row>
    <row r="1205" spans="1:14" s="62" customFormat="1" ht="45">
      <c r="A1205" s="711" t="s">
        <v>5452</v>
      </c>
      <c r="B1205" s="89" t="s">
        <v>276</v>
      </c>
      <c r="C1205" s="275"/>
      <c r="D1205" s="275"/>
      <c r="E1205" s="204">
        <f>общ.калькуляция!H1204</f>
        <v>2360.5762901978283</v>
      </c>
      <c r="F1205" s="204"/>
      <c r="G1205" s="204"/>
      <c r="H1205" s="204">
        <f>общ.калькуляция!J1204</f>
        <v>241.44034859646479</v>
      </c>
      <c r="I1205" s="204"/>
      <c r="J1205" s="204"/>
      <c r="K1205" s="204">
        <f>общ.калькуляция!M1204</f>
        <v>520.40332775885861</v>
      </c>
      <c r="L1205" s="204"/>
      <c r="M1205" s="204"/>
      <c r="N1205" s="274">
        <f t="shared" si="28"/>
        <v>3122.4199665531519</v>
      </c>
    </row>
    <row r="1206" spans="1:14" s="62" customFormat="1" ht="30">
      <c r="A1206" s="711" t="s">
        <v>5453</v>
      </c>
      <c r="B1206" s="89" t="s">
        <v>281</v>
      </c>
      <c r="C1206" s="275"/>
      <c r="D1206" s="275"/>
      <c r="E1206" s="204">
        <f>общ.калькуляция!H1205</f>
        <v>1871.5361180276661</v>
      </c>
      <c r="F1206" s="204"/>
      <c r="G1206" s="204"/>
      <c r="H1206" s="204">
        <f>общ.калькуляция!J1205</f>
        <v>203.21229340202453</v>
      </c>
      <c r="I1206" s="204"/>
      <c r="J1206" s="204"/>
      <c r="K1206" s="204">
        <f>общ.калькуляция!M1205</f>
        <v>414.9496822859382</v>
      </c>
      <c r="L1206" s="204"/>
      <c r="M1206" s="204"/>
      <c r="N1206" s="274">
        <f t="shared" si="28"/>
        <v>2489.6980937156291</v>
      </c>
    </row>
    <row r="1207" spans="1:14" s="62" customFormat="1" ht="45">
      <c r="A1207" s="711" t="s">
        <v>5455</v>
      </c>
      <c r="B1207" s="89" t="s">
        <v>284</v>
      </c>
      <c r="C1207" s="275"/>
      <c r="D1207" s="275"/>
      <c r="E1207" s="204">
        <f>общ.калькуляция!H1206</f>
        <v>2442.5079245574893</v>
      </c>
      <c r="F1207" s="204"/>
      <c r="G1207" s="204"/>
      <c r="H1207" s="204">
        <f>общ.калькуляция!J1206</f>
        <v>60.360087149116197</v>
      </c>
      <c r="I1207" s="204"/>
      <c r="J1207" s="204"/>
      <c r="K1207" s="204">
        <f>общ.калькуляция!M1206</f>
        <v>500.57360234132113</v>
      </c>
      <c r="L1207" s="204"/>
      <c r="M1207" s="204"/>
      <c r="N1207" s="274">
        <f t="shared" si="28"/>
        <v>3003.4416140479266</v>
      </c>
    </row>
    <row r="1208" spans="1:14" s="62" customFormat="1" ht="45">
      <c r="A1208" s="711" t="s">
        <v>5454</v>
      </c>
      <c r="B1208" s="89" t="s">
        <v>298</v>
      </c>
      <c r="C1208" s="275"/>
      <c r="D1208" s="275"/>
      <c r="E1208" s="204">
        <f>общ.калькуляция!H1207</f>
        <v>2275.7512924289754</v>
      </c>
      <c r="F1208" s="204"/>
      <c r="G1208" s="204"/>
      <c r="H1208" s="204">
        <f>общ.калькуляция!J1207</f>
        <v>60.360087149116197</v>
      </c>
      <c r="I1208" s="204"/>
      <c r="J1208" s="204"/>
      <c r="K1208" s="204">
        <f>общ.калькуляция!M1207</f>
        <v>467.22227591561835</v>
      </c>
      <c r="L1208" s="204"/>
      <c r="M1208" s="204"/>
      <c r="N1208" s="274">
        <f t="shared" si="28"/>
        <v>2803.33365549371</v>
      </c>
    </row>
    <row r="1209" spans="1:14" s="62" customFormat="1" ht="45">
      <c r="A1209" s="711" t="s">
        <v>5456</v>
      </c>
      <c r="B1209" s="89" t="s">
        <v>302</v>
      </c>
      <c r="C1209" s="275"/>
      <c r="D1209" s="275"/>
      <c r="E1209" s="204">
        <f>общ.калькуляция!H1208</f>
        <v>1972.9010117507062</v>
      </c>
      <c r="F1209" s="204"/>
      <c r="G1209" s="204"/>
      <c r="H1209" s="204">
        <f>общ.калькуляция!J1208</f>
        <v>60.360087149116197</v>
      </c>
      <c r="I1209" s="204"/>
      <c r="J1209" s="204"/>
      <c r="K1209" s="204">
        <f>общ.калькуляция!M1208</f>
        <v>406.65221977996453</v>
      </c>
      <c r="L1209" s="204"/>
      <c r="M1209" s="204"/>
      <c r="N1209" s="274">
        <f t="shared" si="28"/>
        <v>2439.9133186797872</v>
      </c>
    </row>
    <row r="1210" spans="1:14" s="62" customFormat="1" ht="30">
      <c r="A1210" s="711" t="s">
        <v>5457</v>
      </c>
      <c r="B1210" s="89" t="s">
        <v>305</v>
      </c>
      <c r="C1210" s="275"/>
      <c r="D1210" s="275"/>
      <c r="E1210" s="204">
        <f>общ.калькуляция!H1209</f>
        <v>2499.0034850513161</v>
      </c>
      <c r="F1210" s="204"/>
      <c r="G1210" s="204"/>
      <c r="H1210" s="204">
        <f>общ.калькуляция!J1209</f>
        <v>60.360087149116197</v>
      </c>
      <c r="I1210" s="204"/>
      <c r="J1210" s="204"/>
      <c r="K1210" s="204">
        <f>общ.калькуляция!M1209</f>
        <v>511.8727144400865</v>
      </c>
      <c r="L1210" s="204"/>
      <c r="M1210" s="204"/>
      <c r="N1210" s="274">
        <f t="shared" si="28"/>
        <v>3071.2362866405188</v>
      </c>
    </row>
    <row r="1211" spans="1:14" s="62" customFormat="1" ht="29.25" customHeight="1">
      <c r="A1211" s="711" t="s">
        <v>5458</v>
      </c>
      <c r="B1211" s="89" t="s">
        <v>312</v>
      </c>
      <c r="C1211" s="275"/>
      <c r="D1211" s="275"/>
      <c r="E1211" s="204">
        <f>общ.калькуляция!H1210</f>
        <v>1779.0821545441024</v>
      </c>
      <c r="F1211" s="204"/>
      <c r="G1211" s="204"/>
      <c r="H1211" s="204">
        <f>общ.калькуляция!J1210</f>
        <v>70.420101673968901</v>
      </c>
      <c r="I1211" s="204"/>
      <c r="J1211" s="204"/>
      <c r="K1211" s="204">
        <f>общ.калькуляция!M1210</f>
        <v>369.90045124361427</v>
      </c>
      <c r="L1211" s="204"/>
      <c r="M1211" s="204"/>
      <c r="N1211" s="274">
        <f t="shared" si="28"/>
        <v>2219.4027074616856</v>
      </c>
    </row>
    <row r="1212" spans="1:14" s="62" customFormat="1" ht="45">
      <c r="A1212" s="711" t="s">
        <v>5459</v>
      </c>
      <c r="B1212" s="89" t="s">
        <v>315</v>
      </c>
      <c r="C1212" s="275"/>
      <c r="D1212" s="275"/>
      <c r="E1212" s="204">
        <f>общ.калькуляция!H1211</f>
        <v>3345.1480157667706</v>
      </c>
      <c r="F1212" s="204"/>
      <c r="G1212" s="204"/>
      <c r="H1212" s="204">
        <f>общ.калькуляция!J1211</f>
        <v>48.288069719292956</v>
      </c>
      <c r="I1212" s="204"/>
      <c r="J1212" s="204"/>
      <c r="K1212" s="204">
        <f>общ.калькуляция!M1211</f>
        <v>678.68721709721285</v>
      </c>
      <c r="L1212" s="204"/>
      <c r="M1212" s="204"/>
      <c r="N1212" s="274">
        <f t="shared" si="28"/>
        <v>4072.1233025832767</v>
      </c>
    </row>
    <row r="1213" spans="1:14" s="62" customFormat="1" ht="30">
      <c r="A1213" s="711" t="s">
        <v>5460</v>
      </c>
      <c r="B1213" s="89" t="s">
        <v>318</v>
      </c>
      <c r="C1213" s="275"/>
      <c r="D1213" s="275"/>
      <c r="E1213" s="204">
        <f>общ.калькуляция!H1212</f>
        <v>2318.4986717239331</v>
      </c>
      <c r="F1213" s="204"/>
      <c r="G1213" s="204"/>
      <c r="H1213" s="204">
        <f>общ.калькуляция!J1212</f>
        <v>80.480116198821605</v>
      </c>
      <c r="I1213" s="204"/>
      <c r="J1213" s="204"/>
      <c r="K1213" s="204">
        <f>общ.калькуляция!M1212</f>
        <v>479.79575758455098</v>
      </c>
      <c r="L1213" s="204"/>
      <c r="M1213" s="204"/>
      <c r="N1213" s="274">
        <f t="shared" si="28"/>
        <v>2878.7745455073054</v>
      </c>
    </row>
    <row r="1214" spans="1:14" s="62" customFormat="1" ht="30">
      <c r="A1214" s="711" t="s">
        <v>5813</v>
      </c>
      <c r="B1214" s="89" t="s">
        <v>324</v>
      </c>
      <c r="C1214" s="275"/>
      <c r="D1214" s="275"/>
      <c r="E1214" s="204">
        <f>общ.калькуляция!H1213</f>
        <v>1949.9044645247659</v>
      </c>
      <c r="F1214" s="204"/>
      <c r="G1214" s="204"/>
      <c r="H1214" s="204">
        <f>общ.калькуляция!J1213</f>
        <v>34.204049384499179</v>
      </c>
      <c r="I1214" s="204"/>
      <c r="J1214" s="204"/>
      <c r="K1214" s="204">
        <f>общ.калькуляция!M1213</f>
        <v>396.82170278185305</v>
      </c>
      <c r="L1214" s="204"/>
      <c r="M1214" s="204"/>
      <c r="N1214" s="274">
        <f t="shared" si="28"/>
        <v>2380.9302166911184</v>
      </c>
    </row>
    <row r="1215" spans="1:14" s="62" customFormat="1" ht="16.5" customHeight="1">
      <c r="A1215" s="711" t="s">
        <v>5814</v>
      </c>
      <c r="B1215" s="89" t="s">
        <v>470</v>
      </c>
      <c r="C1215" s="275"/>
      <c r="D1215" s="275"/>
      <c r="E1215" s="204">
        <f>общ.калькуляция!H1214</f>
        <v>3742.422367172393</v>
      </c>
      <c r="F1215" s="204"/>
      <c r="G1215" s="204"/>
      <c r="H1215" s="204">
        <f>общ.калькуляция!J1214</f>
        <v>494.95271462275281</v>
      </c>
      <c r="I1215" s="204"/>
      <c r="J1215" s="204"/>
      <c r="K1215" s="204">
        <f>общ.калькуляция!M1214</f>
        <v>847.47501635902927</v>
      </c>
      <c r="L1215" s="204"/>
      <c r="M1215" s="204"/>
      <c r="N1215" s="274">
        <f t="shared" si="28"/>
        <v>5084.8500981541747</v>
      </c>
    </row>
    <row r="1216" spans="1:14" s="62" customFormat="1" ht="45">
      <c r="A1216" s="711" t="s">
        <v>5815</v>
      </c>
      <c r="B1216" s="89" t="s">
        <v>472</v>
      </c>
      <c r="C1216" s="275"/>
      <c r="D1216" s="275"/>
      <c r="E1216" s="204">
        <f>общ.калькуляция!H1215</f>
        <v>1717.5655616540234</v>
      </c>
      <c r="F1216" s="204"/>
      <c r="G1216" s="204"/>
      <c r="H1216" s="204">
        <f>общ.калькуляция!J1215</f>
        <v>44.264063909351883</v>
      </c>
      <c r="I1216" s="204"/>
      <c r="J1216" s="204"/>
      <c r="K1216" s="204">
        <f>общ.калькуляция!M1215</f>
        <v>352.36592511267509</v>
      </c>
      <c r="L1216" s="204"/>
      <c r="M1216" s="204"/>
      <c r="N1216" s="274">
        <f t="shared" si="28"/>
        <v>2114.1955506760505</v>
      </c>
    </row>
    <row r="1217" spans="1:14" s="62" customFormat="1" ht="29.25" customHeight="1">
      <c r="A1217" s="711" t="s">
        <v>5816</v>
      </c>
      <c r="B1217" s="89" t="s">
        <v>474</v>
      </c>
      <c r="C1217" s="277"/>
      <c r="D1217" s="277"/>
      <c r="E1217" s="204">
        <f>общ.калькуляция!H1216</f>
        <v>2076.9107287669194</v>
      </c>
      <c r="F1217" s="204"/>
      <c r="G1217" s="204"/>
      <c r="H1217" s="204">
        <f>общ.калькуляция!J1216</f>
        <v>130.7801888230851</v>
      </c>
      <c r="I1217" s="204"/>
      <c r="J1217" s="204"/>
      <c r="K1217" s="204">
        <f>общ.калькуляция!M1216</f>
        <v>441.53818351800095</v>
      </c>
      <c r="L1217" s="204"/>
      <c r="M1217" s="204"/>
      <c r="N1217" s="274">
        <f t="shared" si="28"/>
        <v>2649.2291011080056</v>
      </c>
    </row>
    <row r="1218" spans="1:14" s="62" customFormat="1" ht="45">
      <c r="A1218" s="711" t="s">
        <v>5817</v>
      </c>
      <c r="B1218" s="89" t="s">
        <v>475</v>
      </c>
      <c r="C1218" s="275"/>
      <c r="D1218" s="275"/>
      <c r="E1218" s="204">
        <f>общ.калькуляция!H1217</f>
        <v>8508.4138684367099</v>
      </c>
      <c r="F1218" s="204"/>
      <c r="G1218" s="204"/>
      <c r="H1218" s="204">
        <f>общ.калькуляция!J1217</f>
        <v>231.38033407161208</v>
      </c>
      <c r="I1218" s="204"/>
      <c r="J1218" s="204"/>
      <c r="K1218" s="204">
        <f>общ.калькуляция!M1217</f>
        <v>1747.9588405016643</v>
      </c>
      <c r="L1218" s="204"/>
      <c r="M1218" s="204"/>
      <c r="N1218" s="274">
        <f t="shared" si="28"/>
        <v>10487.753043009985</v>
      </c>
    </row>
    <row r="1219" spans="1:14" s="62" customFormat="1">
      <c r="A1219" s="66" t="s">
        <v>839</v>
      </c>
      <c r="B1219" s="39" t="s">
        <v>338</v>
      </c>
      <c r="C1219" s="202"/>
      <c r="D1219" s="202"/>
      <c r="E1219" s="278"/>
      <c r="F1219" s="278"/>
      <c r="G1219" s="278"/>
      <c r="H1219" s="278"/>
      <c r="I1219" s="278"/>
      <c r="J1219" s="278"/>
      <c r="K1219" s="278"/>
      <c r="L1219" s="278"/>
      <c r="M1219" s="278"/>
      <c r="N1219" s="279"/>
    </row>
    <row r="1220" spans="1:14" s="62" customFormat="1">
      <c r="A1220" s="711" t="s">
        <v>822</v>
      </c>
      <c r="B1220" s="89" t="s">
        <v>339</v>
      </c>
      <c r="C1220" s="275"/>
      <c r="D1220" s="275"/>
      <c r="E1220" s="204">
        <f>общ.калькуляция!H1219</f>
        <v>2140.9079149933063</v>
      </c>
      <c r="F1220" s="204"/>
      <c r="G1220" s="204"/>
      <c r="H1220" s="204">
        <f>общ.калькуляция!J1219</f>
        <v>110.6601597733797</v>
      </c>
      <c r="I1220" s="204"/>
      <c r="J1220" s="204"/>
      <c r="K1220" s="204">
        <f>общ.калькуляция!M1219</f>
        <v>450.31361495333726</v>
      </c>
      <c r="L1220" s="204"/>
      <c r="M1220" s="204"/>
      <c r="N1220" s="274">
        <f t="shared" si="28"/>
        <v>2701.8816897200231</v>
      </c>
    </row>
    <row r="1221" spans="1:14" s="62" customFormat="1">
      <c r="A1221" s="711" t="s">
        <v>5818</v>
      </c>
      <c r="B1221" s="89" t="s">
        <v>341</v>
      </c>
      <c r="C1221" s="275"/>
      <c r="D1221" s="275"/>
      <c r="E1221" s="204">
        <f>общ.калькуляция!H1220</f>
        <v>2138.901610887996</v>
      </c>
      <c r="F1221" s="204"/>
      <c r="G1221" s="204"/>
      <c r="H1221" s="204">
        <f>общ.калькуляция!J1220</f>
        <v>64.384092959057284</v>
      </c>
      <c r="I1221" s="204"/>
      <c r="J1221" s="204"/>
      <c r="K1221" s="204">
        <f>общ.калькуляция!M1220</f>
        <v>440.65714076941072</v>
      </c>
      <c r="L1221" s="204"/>
      <c r="M1221" s="204"/>
      <c r="N1221" s="274">
        <f t="shared" si="28"/>
        <v>2643.9428446164638</v>
      </c>
    </row>
    <row r="1222" spans="1:14" s="62" customFormat="1" ht="21" customHeight="1">
      <c r="A1222" s="711" t="s">
        <v>5819</v>
      </c>
      <c r="B1222" s="89" t="s">
        <v>344</v>
      </c>
      <c r="C1222" s="277"/>
      <c r="D1222" s="277"/>
      <c r="E1222" s="204">
        <f>общ.калькуляция!H1221</f>
        <v>2452.5377788933511</v>
      </c>
      <c r="F1222" s="204"/>
      <c r="G1222" s="204"/>
      <c r="H1222" s="204">
        <f>общ.калькуляция!J1221</f>
        <v>60.360087149116197</v>
      </c>
      <c r="I1222" s="204"/>
      <c r="J1222" s="204"/>
      <c r="K1222" s="204">
        <f>общ.калькуляция!M1221</f>
        <v>502.57957320849346</v>
      </c>
      <c r="L1222" s="204"/>
      <c r="M1222" s="204"/>
      <c r="N1222" s="274">
        <f t="shared" si="28"/>
        <v>3015.4774392509607</v>
      </c>
    </row>
    <row r="1223" spans="1:14" s="62" customFormat="1">
      <c r="A1223" s="711" t="s">
        <v>5820</v>
      </c>
      <c r="B1223" s="89" t="s">
        <v>479</v>
      </c>
      <c r="C1223" s="275"/>
      <c r="D1223" s="275"/>
      <c r="E1223" s="204">
        <f>общ.калькуляция!H1222</f>
        <v>3117.9067045961629</v>
      </c>
      <c r="F1223" s="204"/>
      <c r="G1223" s="204"/>
      <c r="H1223" s="204">
        <f>общ.калькуляция!J1222</f>
        <v>279.66840379090502</v>
      </c>
      <c r="I1223" s="204"/>
      <c r="J1223" s="204"/>
      <c r="K1223" s="204">
        <f>общ.калькуляция!M1222</f>
        <v>679.51502167741364</v>
      </c>
      <c r="L1223" s="204"/>
      <c r="M1223" s="204"/>
      <c r="N1223" s="274">
        <f t="shared" si="28"/>
        <v>4077.0901300644814</v>
      </c>
    </row>
    <row r="1224" spans="1:14" s="62" customFormat="1">
      <c r="A1224" s="66" t="s">
        <v>5449</v>
      </c>
      <c r="B1224" s="39" t="s">
        <v>349</v>
      </c>
      <c r="C1224" s="202"/>
      <c r="D1224" s="202"/>
      <c r="E1224" s="278"/>
      <c r="F1224" s="278"/>
      <c r="G1224" s="278"/>
      <c r="H1224" s="278"/>
      <c r="I1224" s="278"/>
      <c r="J1224" s="278"/>
      <c r="K1224" s="278"/>
      <c r="L1224" s="278"/>
      <c r="M1224" s="278"/>
      <c r="N1224" s="279"/>
    </row>
    <row r="1225" spans="1:14" s="64" customFormat="1" ht="36" customHeight="1">
      <c r="A1225" s="711" t="s">
        <v>5450</v>
      </c>
      <c r="B1225" s="89" t="s">
        <v>350</v>
      </c>
      <c r="C1225" s="276"/>
      <c r="D1225" s="276"/>
      <c r="E1225" s="204">
        <f>общ.калькуляция!H1224</f>
        <v>3390.0873846497102</v>
      </c>
      <c r="F1225" s="204"/>
      <c r="G1225" s="204"/>
      <c r="H1225" s="204">
        <f>общ.калькуляция!J1224</f>
        <v>126.75618301314401</v>
      </c>
      <c r="I1225" s="204"/>
      <c r="J1225" s="204"/>
      <c r="K1225" s="204">
        <f>общ.калькуляция!M1224</f>
        <v>703.36871353257084</v>
      </c>
      <c r="L1225" s="204"/>
      <c r="M1225" s="204"/>
      <c r="N1225" s="274">
        <f t="shared" si="28"/>
        <v>4220.212281195425</v>
      </c>
    </row>
    <row r="1226" spans="1:14" s="62" customFormat="1">
      <c r="A1226" s="711" t="s">
        <v>5821</v>
      </c>
      <c r="B1226" s="89" t="s">
        <v>352</v>
      </c>
      <c r="C1226" s="275"/>
      <c r="D1226" s="275"/>
      <c r="E1226" s="204">
        <f>общ.калькуляция!H1225</f>
        <v>6806.6806596757397</v>
      </c>
      <c r="F1226" s="204"/>
      <c r="G1226" s="204"/>
      <c r="H1226" s="204">
        <f>общ.калькуляция!J1225</f>
        <v>653.90094411542555</v>
      </c>
      <c r="I1226" s="204"/>
      <c r="J1226" s="204"/>
      <c r="K1226" s="204">
        <f>общ.калькуляция!M1225</f>
        <v>1492.1163207582331</v>
      </c>
      <c r="L1226" s="204"/>
      <c r="M1226" s="204"/>
      <c r="N1226" s="274">
        <f t="shared" si="28"/>
        <v>8952.6979245493985</v>
      </c>
    </row>
    <row r="1227" spans="1:14" s="62" customFormat="1">
      <c r="A1227" s="66" t="s">
        <v>5822</v>
      </c>
      <c r="B1227" s="39" t="s">
        <v>356</v>
      </c>
      <c r="C1227" s="202"/>
      <c r="D1227" s="202"/>
      <c r="E1227" s="278"/>
      <c r="F1227" s="278"/>
      <c r="G1227" s="278"/>
      <c r="H1227" s="278"/>
      <c r="I1227" s="278"/>
      <c r="J1227" s="278"/>
      <c r="K1227" s="278"/>
      <c r="L1227" s="278"/>
      <c r="M1227" s="278"/>
      <c r="N1227" s="279"/>
    </row>
    <row r="1228" spans="1:14" s="62" customFormat="1" ht="30">
      <c r="A1228" s="711" t="s">
        <v>5823</v>
      </c>
      <c r="B1228" s="89" t="s">
        <v>355</v>
      </c>
      <c r="C1228" s="275"/>
      <c r="D1228" s="275"/>
      <c r="E1228" s="204">
        <f>общ.калькуляция!H1227</f>
        <v>3159.9716642867766</v>
      </c>
      <c r="F1228" s="204"/>
      <c r="G1228" s="204"/>
      <c r="H1228" s="204">
        <f>общ.калькуляция!J1227</f>
        <v>241.44034859646479</v>
      </c>
      <c r="I1228" s="204"/>
      <c r="J1228" s="204"/>
      <c r="K1228" s="204">
        <f>общ.калькуляция!M1227</f>
        <v>680.28240257664834</v>
      </c>
      <c r="L1228" s="204"/>
      <c r="M1228" s="204"/>
      <c r="N1228" s="274">
        <f t="shared" si="28"/>
        <v>4081.6944154598896</v>
      </c>
    </row>
    <row r="1229" spans="1:14" s="62" customFormat="1">
      <c r="A1229" s="66" t="s">
        <v>5824</v>
      </c>
      <c r="B1229" s="266" t="s">
        <v>947</v>
      </c>
      <c r="C1229" s="202"/>
      <c r="D1229" s="202"/>
      <c r="E1229" s="278"/>
      <c r="F1229" s="278"/>
      <c r="G1229" s="278"/>
      <c r="H1229" s="278"/>
      <c r="I1229" s="278"/>
      <c r="J1229" s="278"/>
      <c r="K1229" s="278"/>
      <c r="L1229" s="278"/>
      <c r="M1229" s="278"/>
      <c r="N1229" s="279"/>
    </row>
    <row r="1230" spans="1:14" s="62" customFormat="1" ht="30">
      <c r="A1230" s="711" t="s">
        <v>5825</v>
      </c>
      <c r="B1230" s="264" t="s">
        <v>948</v>
      </c>
      <c r="C1230" s="275"/>
      <c r="D1230" s="275"/>
      <c r="E1230" s="204">
        <f>общ.калькуляция!H1229</f>
        <v>10996.610650379294</v>
      </c>
      <c r="F1230" s="204"/>
      <c r="G1230" s="204"/>
      <c r="H1230" s="204">
        <f>общ.калькуляция!J1229</f>
        <v>44.264063909351883</v>
      </c>
      <c r="I1230" s="204"/>
      <c r="J1230" s="204"/>
      <c r="K1230" s="204">
        <f>общ.калькуляция!M1229</f>
        <v>2208.1749428577291</v>
      </c>
      <c r="L1230" s="204"/>
      <c r="M1230" s="204"/>
      <c r="N1230" s="274">
        <f t="shared" si="28"/>
        <v>13249.049657146375</v>
      </c>
    </row>
    <row r="1231" spans="1:14" s="62" customFormat="1" ht="30">
      <c r="A1231" s="711" t="s">
        <v>5826</v>
      </c>
      <c r="B1231" s="264" t="s">
        <v>949</v>
      </c>
      <c r="C1231" s="275"/>
      <c r="D1231" s="275"/>
      <c r="E1231" s="204">
        <f>общ.калькуляция!H1230</f>
        <v>1561.1409097872972</v>
      </c>
      <c r="F1231" s="204"/>
      <c r="G1231" s="204"/>
      <c r="H1231" s="204">
        <f>общ.калькуляция!J1230</f>
        <v>44.264063909351883</v>
      </c>
      <c r="I1231" s="204"/>
      <c r="J1231" s="204"/>
      <c r="K1231" s="204">
        <f>общ.калькуляция!M1230</f>
        <v>321.08099473932987</v>
      </c>
      <c r="L1231" s="204"/>
      <c r="M1231" s="204"/>
      <c r="N1231" s="274">
        <f t="shared" si="28"/>
        <v>1926.485968435979</v>
      </c>
    </row>
    <row r="1232" spans="1:14" s="62" customFormat="1" ht="30">
      <c r="A1232" s="711" t="s">
        <v>5827</v>
      </c>
      <c r="B1232" s="265" t="s">
        <v>950</v>
      </c>
      <c r="C1232" s="275"/>
      <c r="D1232" s="275"/>
      <c r="E1232" s="204">
        <f>общ.калькуляция!H1231</f>
        <v>7406.1592566562549</v>
      </c>
      <c r="F1232" s="204"/>
      <c r="G1232" s="204"/>
      <c r="H1232" s="204">
        <f>общ.калькуляция!J1231</f>
        <v>279.66840379090502</v>
      </c>
      <c r="I1232" s="204"/>
      <c r="J1232" s="204"/>
      <c r="K1232" s="204">
        <f>общ.калькуляция!M1231</f>
        <v>1537.1655320894322</v>
      </c>
      <c r="L1232" s="204"/>
      <c r="M1232" s="204"/>
      <c r="N1232" s="274">
        <f t="shared" si="28"/>
        <v>9222.9931925365927</v>
      </c>
    </row>
    <row r="1233" spans="1:14" s="62" customFormat="1" ht="30">
      <c r="A1233" s="711" t="s">
        <v>5828</v>
      </c>
      <c r="B1233" s="256" t="s">
        <v>952</v>
      </c>
      <c r="C1233" s="275"/>
      <c r="D1233" s="275"/>
      <c r="E1233" s="204">
        <f>общ.калькуляция!H1232</f>
        <v>5878.4830365015614</v>
      </c>
      <c r="F1233" s="204"/>
      <c r="G1233" s="204"/>
      <c r="H1233" s="204">
        <f>общ.калькуляция!J1232</f>
        <v>279.66840379090502</v>
      </c>
      <c r="I1233" s="204"/>
      <c r="J1233" s="204"/>
      <c r="K1233" s="204">
        <f>общ.калькуляция!M1232</f>
        <v>1231.6302880584935</v>
      </c>
      <c r="L1233" s="204"/>
      <c r="M1233" s="204"/>
      <c r="N1233" s="274">
        <f t="shared" si="28"/>
        <v>7389.7817283509603</v>
      </c>
    </row>
    <row r="1234" spans="1:14" s="62" customFormat="1" ht="30">
      <c r="A1234" s="711" t="s">
        <v>5829</v>
      </c>
      <c r="B1234" s="256" t="s">
        <v>953</v>
      </c>
      <c r="C1234" s="275"/>
      <c r="D1234" s="275"/>
      <c r="E1234" s="204">
        <f>общ.калькуляция!H1233</f>
        <v>13648.450256656257</v>
      </c>
      <c r="F1234" s="204"/>
      <c r="G1234" s="204"/>
      <c r="H1234" s="204">
        <f>общ.калькуляция!J1233</f>
        <v>279.66840379090502</v>
      </c>
      <c r="I1234" s="204"/>
      <c r="J1234" s="204"/>
      <c r="K1234" s="204">
        <f>общ.калькуляция!M1233</f>
        <v>2785.6237320894325</v>
      </c>
      <c r="L1234" s="204"/>
      <c r="M1234" s="204"/>
      <c r="N1234" s="274">
        <f t="shared" si="28"/>
        <v>16713.742392536595</v>
      </c>
    </row>
    <row r="1235" spans="1:14" s="62" customFormat="1" ht="48" customHeight="1">
      <c r="A1235" s="711" t="s">
        <v>5830</v>
      </c>
      <c r="B1235" s="252" t="s">
        <v>954</v>
      </c>
      <c r="C1235" s="275"/>
      <c r="D1235" s="275"/>
      <c r="E1235" s="204">
        <f>общ.калькуляция!H1234</f>
        <v>10739.020283861371</v>
      </c>
      <c r="F1235" s="204"/>
      <c r="G1235" s="204"/>
      <c r="H1235" s="204">
        <f>общ.калькуляция!J1234</f>
        <v>563.36081339175121</v>
      </c>
      <c r="I1235" s="204"/>
      <c r="J1235" s="204"/>
      <c r="K1235" s="204">
        <f>общ.калькуляция!M1234</f>
        <v>2260.4762194506247</v>
      </c>
      <c r="L1235" s="204"/>
      <c r="M1235" s="204"/>
      <c r="N1235" s="274">
        <f t="shared" si="28"/>
        <v>13562.857316703747</v>
      </c>
    </row>
    <row r="1236" spans="1:14" s="62" customFormat="1" ht="45">
      <c r="A1236" s="711" t="s">
        <v>5831</v>
      </c>
      <c r="B1236" s="252" t="s">
        <v>955</v>
      </c>
      <c r="C1236" s="275"/>
      <c r="D1236" s="275"/>
      <c r="E1236" s="204">
        <f>общ.калькуляция!H1235</f>
        <v>7807.3452838613703</v>
      </c>
      <c r="F1236" s="204"/>
      <c r="G1236" s="204"/>
      <c r="H1236" s="204">
        <f>общ.калькуляция!J1235</f>
        <v>563.36081339175121</v>
      </c>
      <c r="I1236" s="204"/>
      <c r="J1236" s="204"/>
      <c r="K1236" s="204">
        <f>общ.калькуляция!M1235</f>
        <v>1674.1412194506245</v>
      </c>
      <c r="L1236" s="204"/>
      <c r="M1236" s="204"/>
      <c r="N1236" s="274">
        <f t="shared" si="28"/>
        <v>10044.847316703746</v>
      </c>
    </row>
    <row r="1237" spans="1:14" s="62" customFormat="1" ht="30">
      <c r="A1237" s="711" t="s">
        <v>5832</v>
      </c>
      <c r="B1237" s="253" t="s">
        <v>956</v>
      </c>
      <c r="C1237" s="275"/>
      <c r="D1237" s="275"/>
      <c r="E1237" s="204">
        <f>общ.калькуляция!H1236</f>
        <v>7218.1361044771675</v>
      </c>
      <c r="F1237" s="204"/>
      <c r="G1237" s="204"/>
      <c r="H1237" s="204">
        <f>общ.калькуляция!J1236</f>
        <v>100.600145248527</v>
      </c>
      <c r="I1237" s="204"/>
      <c r="J1237" s="204"/>
      <c r="K1237" s="204">
        <f>общ.калькуляция!M1236</f>
        <v>1463.7472499451389</v>
      </c>
      <c r="L1237" s="204"/>
      <c r="M1237" s="204"/>
      <c r="N1237" s="274">
        <f t="shared" si="28"/>
        <v>8782.4834996708341</v>
      </c>
    </row>
    <row r="1238" spans="1:14" s="62" customFormat="1">
      <c r="A1238" s="711" t="s">
        <v>5833</v>
      </c>
      <c r="B1238" s="89" t="s">
        <v>957</v>
      </c>
      <c r="C1238" s="275"/>
      <c r="D1238" s="275"/>
      <c r="E1238" s="204">
        <f>общ.калькуляция!H1237</f>
        <v>11040.441751197381</v>
      </c>
      <c r="F1238" s="204"/>
      <c r="G1238" s="204"/>
      <c r="H1238" s="204">
        <f>общ.калькуляция!J1237</f>
        <v>100.600145248527</v>
      </c>
      <c r="I1238" s="204"/>
      <c r="J1238" s="204"/>
      <c r="K1238" s="204">
        <f>общ.калькуляция!M1237</f>
        <v>2228.2083792891817</v>
      </c>
      <c r="L1238" s="204"/>
      <c r="M1238" s="204"/>
      <c r="N1238" s="274">
        <f t="shared" si="28"/>
        <v>13369.250275735089</v>
      </c>
    </row>
    <row r="1239" spans="1:14" s="62" customFormat="1">
      <c r="A1239" s="711" t="s">
        <v>5834</v>
      </c>
      <c r="B1239" s="253" t="s">
        <v>958</v>
      </c>
      <c r="C1239" s="275"/>
      <c r="D1239" s="275"/>
      <c r="E1239" s="204">
        <f>общ.калькуляция!H1238</f>
        <v>2953.9332166443555</v>
      </c>
      <c r="F1239" s="204"/>
      <c r="G1239" s="204"/>
      <c r="H1239" s="204">
        <f>общ.калькуляция!J1238</f>
        <v>201.200290497054</v>
      </c>
      <c r="I1239" s="204"/>
      <c r="J1239" s="204"/>
      <c r="K1239" s="204">
        <f>общ.калькуляция!M1238</f>
        <v>631.02670142828197</v>
      </c>
      <c r="L1239" s="204"/>
      <c r="M1239" s="204"/>
      <c r="N1239" s="274">
        <f t="shared" si="28"/>
        <v>3786.1602085696913</v>
      </c>
    </row>
    <row r="1240" spans="1:14" s="62" customFormat="1" ht="30">
      <c r="A1240" s="711" t="s">
        <v>5835</v>
      </c>
      <c r="B1240" s="252" t="s">
        <v>959</v>
      </c>
      <c r="C1240" s="275"/>
      <c r="D1240" s="275"/>
      <c r="E1240" s="204">
        <f>общ.калькуляция!H1239</f>
        <v>15983.309357801578</v>
      </c>
      <c r="F1240" s="204"/>
      <c r="G1240" s="204"/>
      <c r="H1240" s="204">
        <f>общ.калькуляция!J1239</f>
        <v>563.36081339175121</v>
      </c>
      <c r="I1240" s="204"/>
      <c r="J1240" s="204"/>
      <c r="K1240" s="204">
        <f>общ.калькуляция!M1239</f>
        <v>3309.3340342386655</v>
      </c>
      <c r="L1240" s="204"/>
      <c r="M1240" s="204"/>
      <c r="N1240" s="274">
        <f t="shared" si="28"/>
        <v>19856.004205431993</v>
      </c>
    </row>
    <row r="1241" spans="1:14" s="62" customFormat="1" ht="28.5">
      <c r="A1241" s="949" t="s">
        <v>19</v>
      </c>
      <c r="B1241" s="46" t="s">
        <v>6024</v>
      </c>
      <c r="C1241" s="395"/>
      <c r="D1241" s="395"/>
      <c r="E1241" s="396"/>
      <c r="F1241" s="396"/>
      <c r="G1241" s="396"/>
      <c r="H1241" s="396"/>
      <c r="I1241" s="396"/>
      <c r="J1241" s="396"/>
      <c r="K1241" s="396"/>
      <c r="L1241" s="396"/>
      <c r="M1241" s="396"/>
      <c r="N1241" s="397"/>
    </row>
    <row r="1242" spans="1:14" s="62" customFormat="1">
      <c r="A1242" s="711" t="s">
        <v>23</v>
      </c>
      <c r="B1242" s="89" t="s">
        <v>2491</v>
      </c>
      <c r="C1242" s="275"/>
      <c r="D1242" s="275"/>
      <c r="E1242" s="199">
        <f>общ.калькуляция!H1241</f>
        <v>992.68990602505983</v>
      </c>
      <c r="F1242" s="199"/>
      <c r="G1242" s="199"/>
      <c r="H1242" s="199">
        <f>общ.калькуляция!J1241</f>
        <v>128.76818591811457</v>
      </c>
      <c r="I1242" s="199"/>
      <c r="J1242" s="199"/>
      <c r="K1242" s="199">
        <f>общ.калькуляция!M1241</f>
        <v>224.2916183886349</v>
      </c>
      <c r="L1242" s="199"/>
      <c r="M1242" s="199"/>
      <c r="N1242" s="199">
        <f t="shared" ref="N1242:N1287" si="29">SUM(C1242:M1242)</f>
        <v>1345.7497103318092</v>
      </c>
    </row>
    <row r="1243" spans="1:14" s="62" customFormat="1">
      <c r="A1243" s="711" t="s">
        <v>208</v>
      </c>
      <c r="B1243" s="89" t="s">
        <v>2493</v>
      </c>
      <c r="C1243" s="275"/>
      <c r="D1243" s="275"/>
      <c r="E1243" s="199">
        <f>общ.калькуляция!H1242</f>
        <v>951.12611037943952</v>
      </c>
      <c r="F1243" s="199"/>
      <c r="G1243" s="199"/>
      <c r="H1243" s="199">
        <f>общ.калькуляция!J1242</f>
        <v>118.03750375827168</v>
      </c>
      <c r="I1243" s="199"/>
      <c r="J1243" s="199"/>
      <c r="K1243" s="199">
        <f>общ.калькуляция!M1242</f>
        <v>213.83272282754226</v>
      </c>
      <c r="L1243" s="199"/>
      <c r="M1243" s="199"/>
      <c r="N1243" s="199">
        <f t="shared" si="29"/>
        <v>1282.9963369652535</v>
      </c>
    </row>
    <row r="1244" spans="1:14" s="62" customFormat="1">
      <c r="A1244" s="711" t="s">
        <v>218</v>
      </c>
      <c r="B1244" s="89" t="s">
        <v>4803</v>
      </c>
      <c r="C1244" s="275"/>
      <c r="D1244" s="275"/>
      <c r="E1244" s="199">
        <f>общ.калькуляция!H1243</f>
        <v>1640.9271041322284</v>
      </c>
      <c r="F1244" s="199"/>
      <c r="G1244" s="199"/>
      <c r="H1244" s="199">
        <f>общ.калькуляция!J1243</f>
        <v>203.61469398301864</v>
      </c>
      <c r="I1244" s="199"/>
      <c r="J1244" s="199"/>
      <c r="K1244" s="199">
        <f>общ.калькуляция!M1243</f>
        <v>368.90835962304942</v>
      </c>
      <c r="L1244" s="199"/>
      <c r="M1244" s="199"/>
      <c r="N1244" s="199">
        <f t="shared" si="29"/>
        <v>2213.4501577382966</v>
      </c>
    </row>
    <row r="1245" spans="1:14" s="62" customFormat="1">
      <c r="A1245" s="711" t="s">
        <v>227</v>
      </c>
      <c r="B1245" s="89" t="s">
        <v>2495</v>
      </c>
      <c r="C1245" s="275"/>
      <c r="D1245" s="275"/>
      <c r="E1245" s="199">
        <f>общ.калькуляция!H1244</f>
        <v>1455.6129915415147</v>
      </c>
      <c r="F1245" s="199"/>
      <c r="G1245" s="199"/>
      <c r="H1245" s="199">
        <f>общ.калькуляция!J1244</f>
        <v>222.1251207087476</v>
      </c>
      <c r="I1245" s="199"/>
      <c r="J1245" s="199"/>
      <c r="K1245" s="199">
        <f>общ.калькуляция!M1244</f>
        <v>335.54762245005247</v>
      </c>
      <c r="L1245" s="199"/>
      <c r="M1245" s="199"/>
      <c r="N1245" s="199">
        <f t="shared" si="29"/>
        <v>2013.2857347003146</v>
      </c>
    </row>
    <row r="1246" spans="1:14" s="62" customFormat="1">
      <c r="A1246" s="711" t="s">
        <v>450</v>
      </c>
      <c r="B1246" s="38" t="s">
        <v>2497</v>
      </c>
      <c r="C1246" s="275"/>
      <c r="D1246" s="275"/>
      <c r="E1246" s="199">
        <f>общ.калькуляция!H1245</f>
        <v>2067.5178854563555</v>
      </c>
      <c r="F1246" s="199"/>
      <c r="G1246" s="199"/>
      <c r="H1246" s="199">
        <f>общ.калькуляция!J1245</f>
        <v>106.23375338244452</v>
      </c>
      <c r="I1246" s="199"/>
      <c r="J1246" s="199"/>
      <c r="K1246" s="199">
        <f>общ.калькуляция!M1245</f>
        <v>434.75032776775998</v>
      </c>
      <c r="L1246" s="199"/>
      <c r="M1246" s="199"/>
      <c r="N1246" s="199">
        <f t="shared" si="29"/>
        <v>2608.50196660656</v>
      </c>
    </row>
    <row r="1247" spans="1:14" s="62" customFormat="1">
      <c r="A1247" s="711" t="s">
        <v>241</v>
      </c>
      <c r="B1247" s="89" t="s">
        <v>2499</v>
      </c>
      <c r="C1247" s="275"/>
      <c r="D1247" s="275"/>
      <c r="E1247" s="199">
        <f>общ.калькуляция!H1246</f>
        <v>1276.0037635923809</v>
      </c>
      <c r="F1247" s="199"/>
      <c r="G1247" s="199"/>
      <c r="H1247" s="199">
        <f>общ.калькуляция!J1246</f>
        <v>122.32977662220883</v>
      </c>
      <c r="I1247" s="199"/>
      <c r="J1247" s="199"/>
      <c r="K1247" s="199">
        <f>общ.калькуляция!M1246</f>
        <v>279.66670804291795</v>
      </c>
      <c r="L1247" s="199"/>
      <c r="M1247" s="199"/>
      <c r="N1247" s="199">
        <f t="shared" si="29"/>
        <v>1678.0002482575076</v>
      </c>
    </row>
    <row r="1248" spans="1:14" s="62" customFormat="1">
      <c r="A1248" s="711" t="s">
        <v>263</v>
      </c>
      <c r="B1248" s="89" t="s">
        <v>2501</v>
      </c>
      <c r="C1248" s="275"/>
      <c r="D1248" s="275"/>
      <c r="E1248" s="199">
        <f>общ.калькуляция!H1247</f>
        <v>1175.9238768840544</v>
      </c>
      <c r="F1248" s="199"/>
      <c r="G1248" s="199"/>
      <c r="H1248" s="199">
        <f>общ.калькуляция!J1247</f>
        <v>185.90906841927793</v>
      </c>
      <c r="I1248" s="199"/>
      <c r="J1248" s="199"/>
      <c r="K1248" s="199">
        <f>общ.калькуляция!M1247</f>
        <v>272.36658906066646</v>
      </c>
      <c r="L1248" s="199"/>
      <c r="M1248" s="199"/>
      <c r="N1248" s="199">
        <f t="shared" si="29"/>
        <v>1634.1995343639987</v>
      </c>
    </row>
    <row r="1249" spans="1:14" s="62" customFormat="1" ht="30">
      <c r="A1249" s="711" t="s">
        <v>337</v>
      </c>
      <c r="B1249" s="89" t="s">
        <v>2503</v>
      </c>
      <c r="C1249" s="275"/>
      <c r="D1249" s="275"/>
      <c r="E1249" s="199">
        <f>общ.калькуляция!H1248</f>
        <v>1303.9489184357765</v>
      </c>
      <c r="F1249" s="199"/>
      <c r="G1249" s="199"/>
      <c r="H1249" s="199">
        <f>общ.калькуляция!J1248</f>
        <v>225.34432535670049</v>
      </c>
      <c r="I1249" s="199"/>
      <c r="J1249" s="199"/>
      <c r="K1249" s="199">
        <f>общ.калькуляция!M1248</f>
        <v>305.85864875849541</v>
      </c>
      <c r="L1249" s="199"/>
      <c r="M1249" s="199"/>
      <c r="N1249" s="199">
        <f t="shared" si="29"/>
        <v>1835.1518925509722</v>
      </c>
    </row>
    <row r="1250" spans="1:14" s="62" customFormat="1" ht="30">
      <c r="A1250" s="711" t="s">
        <v>348</v>
      </c>
      <c r="B1250" s="386" t="s">
        <v>2505</v>
      </c>
      <c r="C1250" s="275"/>
      <c r="D1250" s="275"/>
      <c r="E1250" s="199">
        <f>общ.калькуляция!H1249</f>
        <v>2290.1005038092089</v>
      </c>
      <c r="F1250" s="199"/>
      <c r="G1250" s="199"/>
      <c r="H1250" s="199">
        <f>общ.калькуляция!J1249</f>
        <v>439.95796855355809</v>
      </c>
      <c r="I1250" s="199"/>
      <c r="J1250" s="199"/>
      <c r="K1250" s="199">
        <f>общ.калькуляция!M1249</f>
        <v>546.01169447255347</v>
      </c>
      <c r="L1250" s="199"/>
      <c r="M1250" s="199"/>
      <c r="N1250" s="199">
        <f t="shared" si="29"/>
        <v>3276.0701668353204</v>
      </c>
    </row>
    <row r="1251" spans="1:14" s="62" customFormat="1">
      <c r="A1251" s="711" t="s">
        <v>353</v>
      </c>
      <c r="B1251" s="386" t="s">
        <v>2507</v>
      </c>
      <c r="C1251" s="275"/>
      <c r="D1251" s="275"/>
      <c r="E1251" s="199">
        <f>общ.калькуляция!H1250</f>
        <v>2751.2645038092087</v>
      </c>
      <c r="F1251" s="199"/>
      <c r="G1251" s="199"/>
      <c r="H1251" s="199">
        <f>общ.калькуляция!J1250</f>
        <v>439.95796855355809</v>
      </c>
      <c r="I1251" s="199"/>
      <c r="J1251" s="199"/>
      <c r="K1251" s="199">
        <f>общ.калькуляция!M1250</f>
        <v>638.24449447255347</v>
      </c>
      <c r="L1251" s="199"/>
      <c r="M1251" s="199"/>
      <c r="N1251" s="199">
        <f t="shared" si="29"/>
        <v>3829.4669668353204</v>
      </c>
    </row>
    <row r="1252" spans="1:14" s="62" customFormat="1">
      <c r="A1252" s="711" t="s">
        <v>1031</v>
      </c>
      <c r="B1252" s="89" t="s">
        <v>2509</v>
      </c>
      <c r="C1252" s="275"/>
      <c r="D1252" s="275"/>
      <c r="E1252" s="199">
        <f>общ.калькуляция!H1251</f>
        <v>1498.4668602434931</v>
      </c>
      <c r="F1252" s="199"/>
      <c r="G1252" s="199"/>
      <c r="H1252" s="199">
        <f>общ.калькуляция!J1251</f>
        <v>164.9842382075843</v>
      </c>
      <c r="I1252" s="199"/>
      <c r="J1252" s="199"/>
      <c r="K1252" s="199">
        <f>общ.калькуляция!M1251</f>
        <v>332.69021969021549</v>
      </c>
      <c r="L1252" s="199"/>
      <c r="M1252" s="199"/>
      <c r="N1252" s="199">
        <f t="shared" si="29"/>
        <v>1996.1413181412927</v>
      </c>
    </row>
    <row r="1253" spans="1:14" s="62" customFormat="1">
      <c r="A1253" s="711" t="s">
        <v>1032</v>
      </c>
      <c r="B1253" s="89" t="s">
        <v>2511</v>
      </c>
      <c r="C1253" s="275"/>
      <c r="D1253" s="275"/>
      <c r="E1253" s="199">
        <f>общ.калькуляция!H1252</f>
        <v>2773.1357044678939</v>
      </c>
      <c r="F1253" s="199"/>
      <c r="G1253" s="199"/>
      <c r="H1253" s="199">
        <f>общ.калькуляция!J1252</f>
        <v>61.030754784106378</v>
      </c>
      <c r="I1253" s="199"/>
      <c r="J1253" s="199"/>
      <c r="K1253" s="199">
        <f>общ.калькуляция!M1252</f>
        <v>566.83329185040009</v>
      </c>
      <c r="L1253" s="199"/>
      <c r="M1253" s="199"/>
      <c r="N1253" s="199">
        <f t="shared" si="29"/>
        <v>3400.9997511024003</v>
      </c>
    </row>
    <row r="1254" spans="1:14" s="62" customFormat="1">
      <c r="A1254" s="711" t="s">
        <v>1033</v>
      </c>
      <c r="B1254" s="89" t="s">
        <v>2513</v>
      </c>
      <c r="C1254" s="275"/>
      <c r="D1254" s="275"/>
      <c r="E1254" s="199">
        <f>общ.калькуляция!H1253</f>
        <v>2926.1357044678939</v>
      </c>
      <c r="F1254" s="199"/>
      <c r="G1254" s="199"/>
      <c r="H1254" s="199">
        <f>общ.калькуляция!J1253</f>
        <v>61.030754784106378</v>
      </c>
      <c r="I1254" s="199"/>
      <c r="J1254" s="199"/>
      <c r="K1254" s="199">
        <f>общ.калькуляция!M1253</f>
        <v>597.4332918504</v>
      </c>
      <c r="L1254" s="199"/>
      <c r="M1254" s="199"/>
      <c r="N1254" s="199">
        <f t="shared" si="29"/>
        <v>3584.5997511024002</v>
      </c>
    </row>
    <row r="1255" spans="1:14" s="62" customFormat="1">
      <c r="A1255" s="711" t="s">
        <v>5836</v>
      </c>
      <c r="B1255" s="89" t="s">
        <v>2515</v>
      </c>
      <c r="C1255" s="275"/>
      <c r="D1255" s="275"/>
      <c r="E1255" s="199">
        <f>общ.калькуляция!H1254</f>
        <v>2478.7980203982825</v>
      </c>
      <c r="F1255" s="199"/>
      <c r="G1255" s="199"/>
      <c r="H1255" s="199">
        <f>общ.калькуляция!J1254</f>
        <v>113.34283031334043</v>
      </c>
      <c r="I1255" s="199"/>
      <c r="J1255" s="199"/>
      <c r="K1255" s="199">
        <f>общ.калькуляция!M1254</f>
        <v>518.42817014232457</v>
      </c>
      <c r="L1255" s="199"/>
      <c r="M1255" s="199"/>
      <c r="N1255" s="199">
        <f t="shared" si="29"/>
        <v>3110.5690208539477</v>
      </c>
    </row>
    <row r="1256" spans="1:14" s="62" customFormat="1">
      <c r="A1256" s="711" t="s">
        <v>5837</v>
      </c>
      <c r="B1256" s="89" t="s">
        <v>2517</v>
      </c>
      <c r="C1256" s="275"/>
      <c r="D1256" s="275"/>
      <c r="E1256" s="199">
        <f>общ.калькуляция!H1255</f>
        <v>2853.1357044678939</v>
      </c>
      <c r="F1256" s="199"/>
      <c r="G1256" s="199"/>
      <c r="H1256" s="199">
        <f>общ.калькуляция!J1255</f>
        <v>61.030754784106378</v>
      </c>
      <c r="I1256" s="199"/>
      <c r="J1256" s="199"/>
      <c r="K1256" s="199">
        <f>общ.калькуляция!M1255</f>
        <v>582.83329185040009</v>
      </c>
      <c r="L1256" s="199"/>
      <c r="M1256" s="199"/>
      <c r="N1256" s="199">
        <f t="shared" si="29"/>
        <v>3496.9997511024003</v>
      </c>
    </row>
    <row r="1257" spans="1:14" s="62" customFormat="1">
      <c r="A1257" s="711" t="s">
        <v>5838</v>
      </c>
      <c r="B1257" s="89" t="s">
        <v>2519</v>
      </c>
      <c r="C1257" s="275"/>
      <c r="D1257" s="275"/>
      <c r="E1257" s="199">
        <f>общ.калькуляция!H1256</f>
        <v>2901.1357044678939</v>
      </c>
      <c r="F1257" s="199"/>
      <c r="G1257" s="199"/>
      <c r="H1257" s="199">
        <f>общ.калькуляция!J1256</f>
        <v>61.030754784106378</v>
      </c>
      <c r="I1257" s="199"/>
      <c r="J1257" s="199"/>
      <c r="K1257" s="199">
        <f>общ.калькуляция!M1256</f>
        <v>592.4332918504</v>
      </c>
      <c r="L1257" s="199"/>
      <c r="M1257" s="199"/>
      <c r="N1257" s="199">
        <f t="shared" si="29"/>
        <v>3554.5997511024002</v>
      </c>
    </row>
    <row r="1258" spans="1:14" s="62" customFormat="1">
      <c r="A1258" s="711" t="s">
        <v>5839</v>
      </c>
      <c r="B1258" s="89" t="s">
        <v>2521</v>
      </c>
      <c r="C1258" s="275"/>
      <c r="D1258" s="275"/>
      <c r="E1258" s="199">
        <f>общ.калькуляция!H1257</f>
        <v>2717.1357044678939</v>
      </c>
      <c r="F1258" s="199"/>
      <c r="G1258" s="199"/>
      <c r="H1258" s="199">
        <f>общ.калькуляция!J1257</f>
        <v>61.030754784106378</v>
      </c>
      <c r="I1258" s="199"/>
      <c r="J1258" s="199"/>
      <c r="K1258" s="199">
        <f>общ.калькуляция!M1257</f>
        <v>555.63329185040004</v>
      </c>
      <c r="L1258" s="199"/>
      <c r="M1258" s="199"/>
      <c r="N1258" s="199">
        <f t="shared" si="29"/>
        <v>3333.7997511024</v>
      </c>
    </row>
    <row r="1259" spans="1:14" s="62" customFormat="1">
      <c r="A1259" s="711" t="s">
        <v>5840</v>
      </c>
      <c r="B1259" s="89" t="s">
        <v>2523</v>
      </c>
      <c r="C1259" s="275"/>
      <c r="D1259" s="275"/>
      <c r="E1259" s="199">
        <f>общ.калькуляция!H1258</f>
        <v>2717.1357044678939</v>
      </c>
      <c r="F1259" s="199"/>
      <c r="G1259" s="199"/>
      <c r="H1259" s="199">
        <f>общ.калькуляция!J1258</f>
        <v>61.030754784106378</v>
      </c>
      <c r="I1259" s="199"/>
      <c r="J1259" s="199"/>
      <c r="K1259" s="199">
        <f>общ.калькуляция!M1258</f>
        <v>555.63329185040004</v>
      </c>
      <c r="L1259" s="199"/>
      <c r="M1259" s="199"/>
      <c r="N1259" s="199">
        <f t="shared" si="29"/>
        <v>3333.7997511024</v>
      </c>
    </row>
    <row r="1260" spans="1:14" s="62" customFormat="1">
      <c r="A1260" s="711" t="s">
        <v>5841</v>
      </c>
      <c r="B1260" s="89" t="s">
        <v>2525</v>
      </c>
      <c r="C1260" s="275"/>
      <c r="D1260" s="275"/>
      <c r="E1260" s="199">
        <f>общ.калькуляция!H1259</f>
        <v>2612.515704467894</v>
      </c>
      <c r="F1260" s="199"/>
      <c r="G1260" s="199"/>
      <c r="H1260" s="199">
        <f>общ.калькуляция!J1259</f>
        <v>61.030754784106378</v>
      </c>
      <c r="I1260" s="199"/>
      <c r="J1260" s="199"/>
      <c r="K1260" s="199">
        <f>общ.калькуляция!M1259</f>
        <v>534.70929185040006</v>
      </c>
      <c r="L1260" s="199"/>
      <c r="M1260" s="199"/>
      <c r="N1260" s="199">
        <f t="shared" si="29"/>
        <v>3208.2557511024002</v>
      </c>
    </row>
    <row r="1261" spans="1:14" s="62" customFormat="1">
      <c r="A1261" s="711" t="s">
        <v>5842</v>
      </c>
      <c r="B1261" s="89" t="s">
        <v>2527</v>
      </c>
      <c r="C1261" s="275"/>
      <c r="D1261" s="275"/>
      <c r="E1261" s="199">
        <f>общ.калькуляция!H1260</f>
        <v>2846.7829154440524</v>
      </c>
      <c r="F1261" s="199"/>
      <c r="G1261" s="199"/>
      <c r="H1261" s="199">
        <f>общ.калькуляция!J1260</f>
        <v>61.030754784106378</v>
      </c>
      <c r="I1261" s="199"/>
      <c r="J1261" s="199"/>
      <c r="K1261" s="199">
        <f>общ.калькуляция!M1260</f>
        <v>581.56273404563171</v>
      </c>
      <c r="L1261" s="199"/>
      <c r="M1261" s="199"/>
      <c r="N1261" s="199">
        <f t="shared" si="29"/>
        <v>3489.3764042737903</v>
      </c>
    </row>
    <row r="1262" spans="1:14" s="62" customFormat="1">
      <c r="A1262" s="711" t="s">
        <v>5843</v>
      </c>
      <c r="B1262" s="89" t="s">
        <v>2529</v>
      </c>
      <c r="C1262" s="275"/>
      <c r="D1262" s="275"/>
      <c r="E1262" s="199">
        <f>общ.калькуляция!H1261</f>
        <v>2717.1357044678939</v>
      </c>
      <c r="F1262" s="199"/>
      <c r="G1262" s="199"/>
      <c r="H1262" s="199">
        <f>общ.калькуляция!J1261</f>
        <v>61.030754784106378</v>
      </c>
      <c r="I1262" s="199"/>
      <c r="J1262" s="199"/>
      <c r="K1262" s="199">
        <f>общ.калькуляция!M1261</f>
        <v>555.63329185040004</v>
      </c>
      <c r="L1262" s="199"/>
      <c r="M1262" s="199"/>
      <c r="N1262" s="199">
        <f t="shared" si="29"/>
        <v>3333.7997511024</v>
      </c>
    </row>
    <row r="1263" spans="1:14" s="62" customFormat="1">
      <c r="A1263" s="711" t="s">
        <v>5844</v>
      </c>
      <c r="B1263" s="89" t="s">
        <v>2531</v>
      </c>
      <c r="C1263" s="275"/>
      <c r="D1263" s="275"/>
      <c r="E1263" s="199">
        <f>общ.калькуляция!H1262</f>
        <v>2644.1357044678939</v>
      </c>
      <c r="F1263" s="199"/>
      <c r="G1263" s="199"/>
      <c r="H1263" s="199">
        <f>общ.калькуляция!J1262</f>
        <v>61.030754784106378</v>
      </c>
      <c r="I1263" s="199"/>
      <c r="J1263" s="199"/>
      <c r="K1263" s="199">
        <f>общ.калькуляция!M1262</f>
        <v>541.03329185040002</v>
      </c>
      <c r="L1263" s="199"/>
      <c r="M1263" s="199"/>
      <c r="N1263" s="199">
        <f t="shared" si="29"/>
        <v>3246.1997511024001</v>
      </c>
    </row>
    <row r="1264" spans="1:14" s="62" customFormat="1">
      <c r="A1264" s="711" t="s">
        <v>5845</v>
      </c>
      <c r="B1264" s="89" t="s">
        <v>2533</v>
      </c>
      <c r="C1264" s="275"/>
      <c r="D1264" s="275"/>
      <c r="E1264" s="199">
        <f>общ.калькуляция!H1263</f>
        <v>3182.8399329373265</v>
      </c>
      <c r="F1264" s="199"/>
      <c r="G1264" s="199"/>
      <c r="H1264" s="199">
        <f>общ.калькуляция!J1263</f>
        <v>209.24830211693617</v>
      </c>
      <c r="I1264" s="199"/>
      <c r="J1264" s="199"/>
      <c r="K1264" s="199">
        <f>общ.калькуляция!M1263</f>
        <v>678.41764701085253</v>
      </c>
      <c r="L1264" s="199"/>
      <c r="M1264" s="199"/>
      <c r="N1264" s="199">
        <f t="shared" si="29"/>
        <v>4070.5058820651147</v>
      </c>
    </row>
    <row r="1265" spans="1:14" s="62" customFormat="1">
      <c r="A1265" s="711" t="s">
        <v>5846</v>
      </c>
      <c r="B1265" s="89" t="s">
        <v>2535</v>
      </c>
      <c r="C1265" s="275"/>
      <c r="D1265" s="275"/>
      <c r="E1265" s="199">
        <f>общ.калькуляция!H1264</f>
        <v>1851.8283529981375</v>
      </c>
      <c r="F1265" s="199"/>
      <c r="G1265" s="199"/>
      <c r="H1265" s="199">
        <f>общ.калькуляция!J1264</f>
        <v>252.97583191829591</v>
      </c>
      <c r="I1265" s="199"/>
      <c r="J1265" s="199"/>
      <c r="K1265" s="199">
        <f>общ.калькуляция!M1264</f>
        <v>420.9608369832867</v>
      </c>
      <c r="L1265" s="199"/>
      <c r="M1265" s="199"/>
      <c r="N1265" s="199">
        <f t="shared" si="29"/>
        <v>2525.7650218997201</v>
      </c>
    </row>
    <row r="1266" spans="1:14" s="62" customFormat="1">
      <c r="A1266" s="711" t="s">
        <v>5847</v>
      </c>
      <c r="B1266" s="89" t="s">
        <v>2537</v>
      </c>
      <c r="C1266" s="275"/>
      <c r="D1266" s="275"/>
      <c r="E1266" s="199">
        <f>общ.калькуляция!H1265</f>
        <v>1347.9508157379857</v>
      </c>
      <c r="F1266" s="199"/>
      <c r="G1266" s="199"/>
      <c r="H1266" s="199">
        <f>общ.калькуляция!J1265</f>
        <v>197.98108584910116</v>
      </c>
      <c r="I1266" s="199"/>
      <c r="J1266" s="199"/>
      <c r="K1266" s="199">
        <f>общ.калькуляция!M1265</f>
        <v>309.18638031741739</v>
      </c>
      <c r="L1266" s="199"/>
      <c r="M1266" s="199"/>
      <c r="N1266" s="199">
        <f t="shared" si="29"/>
        <v>1855.1182819045043</v>
      </c>
    </row>
    <row r="1267" spans="1:14" s="62" customFormat="1">
      <c r="A1267" s="711" t="s">
        <v>5848</v>
      </c>
      <c r="B1267" s="89" t="s">
        <v>2539</v>
      </c>
      <c r="C1267" s="275"/>
      <c r="D1267" s="275"/>
      <c r="E1267" s="199">
        <f>общ.калькуляция!H1266</f>
        <v>1727.9348902582894</v>
      </c>
      <c r="F1267" s="199"/>
      <c r="G1267" s="199"/>
      <c r="H1267" s="199">
        <f>общ.калькуляция!J1266</f>
        <v>307.97057798749069</v>
      </c>
      <c r="I1267" s="199"/>
      <c r="J1267" s="199"/>
      <c r="K1267" s="199">
        <f>общ.калькуляция!M1266</f>
        <v>407.18109364915608</v>
      </c>
      <c r="L1267" s="199"/>
      <c r="M1267" s="199"/>
      <c r="N1267" s="199">
        <f t="shared" si="29"/>
        <v>2443.0865618949365</v>
      </c>
    </row>
    <row r="1268" spans="1:14" s="62" customFormat="1" ht="30">
      <c r="A1268" s="711" t="s">
        <v>5849</v>
      </c>
      <c r="B1268" s="89" t="s">
        <v>2541</v>
      </c>
      <c r="C1268" s="275"/>
      <c r="D1268" s="275"/>
      <c r="E1268" s="199">
        <f>общ.калькуляция!H1267</f>
        <v>2190.3297022241009</v>
      </c>
      <c r="F1268" s="199"/>
      <c r="G1268" s="199"/>
      <c r="H1268" s="199">
        <f>общ.калькуляция!J1267</f>
        <v>307.97057798749069</v>
      </c>
      <c r="I1268" s="199"/>
      <c r="J1268" s="199"/>
      <c r="K1268" s="199">
        <f>общ.калькуляция!M1267</f>
        <v>499.66005604231833</v>
      </c>
      <c r="L1268" s="199"/>
      <c r="M1268" s="199"/>
      <c r="N1268" s="199">
        <f t="shared" si="29"/>
        <v>2997.9603362539101</v>
      </c>
    </row>
    <row r="1269" spans="1:14" s="62" customFormat="1">
      <c r="A1269" s="711" t="s">
        <v>5850</v>
      </c>
      <c r="B1269" s="89" t="s">
        <v>2543</v>
      </c>
      <c r="C1269" s="275"/>
      <c r="D1269" s="275"/>
      <c r="E1269" s="199">
        <f>общ.калькуляция!H1268</f>
        <v>2188.7923502972758</v>
      </c>
      <c r="F1269" s="199"/>
      <c r="G1269" s="199"/>
      <c r="H1269" s="199">
        <f>общ.калькуляция!J1268</f>
        <v>307.97057798749069</v>
      </c>
      <c r="I1269" s="199"/>
      <c r="J1269" s="199"/>
      <c r="K1269" s="199">
        <f>общ.калькуляция!M1268</f>
        <v>499.35258565695335</v>
      </c>
      <c r="L1269" s="199"/>
      <c r="M1269" s="199"/>
      <c r="N1269" s="199">
        <f t="shared" si="29"/>
        <v>2996.1155139417197</v>
      </c>
    </row>
    <row r="1270" spans="1:14" s="62" customFormat="1" ht="15.75" customHeight="1">
      <c r="A1270" s="711" t="s">
        <v>5851</v>
      </c>
      <c r="B1270" s="89" t="s">
        <v>2545</v>
      </c>
      <c r="C1270" s="275"/>
      <c r="D1270" s="275"/>
      <c r="E1270" s="199">
        <f>общ.калькуляция!H1269</f>
        <v>1791.6812916677957</v>
      </c>
      <c r="F1270" s="199"/>
      <c r="G1270" s="199"/>
      <c r="H1270" s="199">
        <f>общ.калькуляция!J1269</f>
        <v>307.97057798749069</v>
      </c>
      <c r="I1270" s="199"/>
      <c r="J1270" s="199"/>
      <c r="K1270" s="199">
        <f>общ.калькуляция!M1269</f>
        <v>419.93037393105726</v>
      </c>
      <c r="L1270" s="199"/>
      <c r="M1270" s="199"/>
      <c r="N1270" s="199">
        <f t="shared" si="29"/>
        <v>2519.5822435863433</v>
      </c>
    </row>
    <row r="1271" spans="1:14" s="62" customFormat="1">
      <c r="A1271" s="711" t="s">
        <v>5852</v>
      </c>
      <c r="B1271" s="89" t="s">
        <v>2547</v>
      </c>
      <c r="C1271" s="275"/>
      <c r="D1271" s="275"/>
      <c r="E1271" s="199">
        <f>общ.калькуляция!H1270</f>
        <v>2331.402393921886</v>
      </c>
      <c r="F1271" s="199"/>
      <c r="G1271" s="199"/>
      <c r="H1271" s="199">
        <f>общ.калькуляция!J1270</f>
        <v>348.74717019489356</v>
      </c>
      <c r="I1271" s="199"/>
      <c r="J1271" s="199"/>
      <c r="K1271" s="199">
        <f>общ.калькуляция!M1270</f>
        <v>536.02991282335586</v>
      </c>
      <c r="L1271" s="199"/>
      <c r="M1271" s="199"/>
      <c r="N1271" s="199">
        <f t="shared" si="29"/>
        <v>3216.1794769401354</v>
      </c>
    </row>
    <row r="1272" spans="1:14" s="62" customFormat="1">
      <c r="A1272" s="711" t="s">
        <v>5853</v>
      </c>
      <c r="B1272" s="89" t="s">
        <v>2549</v>
      </c>
      <c r="C1272" s="275"/>
      <c r="D1272" s="275"/>
      <c r="E1272" s="199">
        <f>общ.калькуляция!H1271</f>
        <v>1926.90584474723</v>
      </c>
      <c r="F1272" s="199"/>
      <c r="G1272" s="199"/>
      <c r="H1272" s="199">
        <f>общ.калькуляция!J1271</f>
        <v>268.26705399607198</v>
      </c>
      <c r="I1272" s="199"/>
      <c r="J1272" s="199"/>
      <c r="K1272" s="199">
        <f>общ.калькуляция!M1271</f>
        <v>439.03457974866046</v>
      </c>
      <c r="L1272" s="199"/>
      <c r="M1272" s="199"/>
      <c r="N1272" s="199">
        <f t="shared" si="29"/>
        <v>2634.2074784919623</v>
      </c>
    </row>
    <row r="1273" spans="1:14" s="62" customFormat="1">
      <c r="A1273" s="711" t="s">
        <v>5854</v>
      </c>
      <c r="B1273" s="89" t="s">
        <v>2551</v>
      </c>
      <c r="C1273" s="275"/>
      <c r="D1273" s="275"/>
      <c r="E1273" s="199">
        <f>общ.калькуляция!H1272</f>
        <v>1542.7732220451755</v>
      </c>
      <c r="F1273" s="199"/>
      <c r="G1273" s="199"/>
      <c r="H1273" s="199">
        <f>общ.калькуляция!J1272</f>
        <v>268.26705399607198</v>
      </c>
      <c r="I1273" s="199"/>
      <c r="J1273" s="199"/>
      <c r="K1273" s="199">
        <f>общ.калькуляция!M1272</f>
        <v>362.20805520824956</v>
      </c>
      <c r="L1273" s="199"/>
      <c r="M1273" s="199"/>
      <c r="N1273" s="199">
        <f t="shared" si="29"/>
        <v>2173.2483312494969</v>
      </c>
    </row>
    <row r="1274" spans="1:14" s="62" customFormat="1">
      <c r="A1274" s="711" t="s">
        <v>5855</v>
      </c>
      <c r="B1274" s="89" t="s">
        <v>2553</v>
      </c>
      <c r="C1274" s="275"/>
      <c r="D1274" s="275"/>
      <c r="E1274" s="199">
        <f>общ.калькуляция!H1273</f>
        <v>6257.9698973979594</v>
      </c>
      <c r="F1274" s="199"/>
      <c r="G1274" s="199"/>
      <c r="H1274" s="199">
        <f>общ.калькуляция!J1273</f>
        <v>1154.8896674530902</v>
      </c>
      <c r="I1274" s="199"/>
      <c r="J1274" s="199"/>
      <c r="K1274" s="199">
        <f>общ.калькуляция!M1273</f>
        <v>1482.57191297021</v>
      </c>
      <c r="L1274" s="199"/>
      <c r="M1274" s="199"/>
      <c r="N1274" s="199">
        <f t="shared" si="29"/>
        <v>8895.4314778212593</v>
      </c>
    </row>
    <row r="1275" spans="1:14" s="62" customFormat="1" ht="30">
      <c r="A1275" s="711" t="s">
        <v>5856</v>
      </c>
      <c r="B1275" s="89" t="s">
        <v>2555</v>
      </c>
      <c r="C1275" s="275"/>
      <c r="D1275" s="275"/>
      <c r="E1275" s="199">
        <f>общ.калькуляция!H1274</f>
        <v>6250.48189739796</v>
      </c>
      <c r="F1275" s="199"/>
      <c r="G1275" s="199"/>
      <c r="H1275" s="199">
        <f>общ.калькуляция!J1274</f>
        <v>1154.8896674530902</v>
      </c>
      <c r="I1275" s="199"/>
      <c r="J1275" s="199"/>
      <c r="K1275" s="199">
        <f>общ.калькуляция!M1274</f>
        <v>1481.07431297021</v>
      </c>
      <c r="L1275" s="199"/>
      <c r="M1275" s="199"/>
      <c r="N1275" s="199">
        <f t="shared" si="29"/>
        <v>8886.4458778212593</v>
      </c>
    </row>
    <row r="1276" spans="1:14" s="62" customFormat="1">
      <c r="A1276" s="711" t="s">
        <v>5857</v>
      </c>
      <c r="B1276" s="89" t="s">
        <v>2557</v>
      </c>
      <c r="C1276" s="275"/>
      <c r="D1276" s="275"/>
      <c r="E1276" s="199">
        <f>общ.калькуляция!H1275</f>
        <v>2389.3367070422942</v>
      </c>
      <c r="F1276" s="199"/>
      <c r="G1276" s="199"/>
      <c r="H1276" s="199">
        <f>общ.калькуляция!J1275</f>
        <v>348.74717019489356</v>
      </c>
      <c r="I1276" s="199"/>
      <c r="J1276" s="199"/>
      <c r="K1276" s="199">
        <f>общ.калькуляция!M1275</f>
        <v>547.61677544743759</v>
      </c>
      <c r="L1276" s="199"/>
      <c r="M1276" s="199"/>
      <c r="N1276" s="199">
        <f t="shared" si="29"/>
        <v>3285.7006526846253</v>
      </c>
    </row>
    <row r="1277" spans="1:14" s="62" customFormat="1">
      <c r="A1277" s="711" t="s">
        <v>5858</v>
      </c>
      <c r="B1277" s="89" t="s">
        <v>2559</v>
      </c>
      <c r="C1277" s="275"/>
      <c r="D1277" s="275"/>
      <c r="E1277" s="199">
        <f>общ.калькуляция!H1276</f>
        <v>1700.9439865245959</v>
      </c>
      <c r="F1277" s="199"/>
      <c r="G1277" s="199"/>
      <c r="H1277" s="199">
        <f>общ.калькуляция!J1276</f>
        <v>307.97057798749069</v>
      </c>
      <c r="I1277" s="199"/>
      <c r="J1277" s="199"/>
      <c r="K1277" s="199">
        <f>общ.калькуляция!M1276</f>
        <v>401.78291290241737</v>
      </c>
      <c r="L1277" s="199"/>
      <c r="M1277" s="199"/>
      <c r="N1277" s="199">
        <f t="shared" si="29"/>
        <v>2410.6974774145037</v>
      </c>
    </row>
    <row r="1278" spans="1:14" s="62" customFormat="1">
      <c r="A1278" s="711" t="s">
        <v>5859</v>
      </c>
      <c r="B1278" s="89" t="s">
        <v>2561</v>
      </c>
      <c r="C1278" s="275"/>
      <c r="D1278" s="275"/>
      <c r="E1278" s="199">
        <f>общ.калькуляция!H1277</f>
        <v>2401.0967070422939</v>
      </c>
      <c r="F1278" s="199"/>
      <c r="G1278" s="199"/>
      <c r="H1278" s="199">
        <f>общ.калькуляция!J1277</f>
        <v>348.74717019489356</v>
      </c>
      <c r="I1278" s="199"/>
      <c r="J1278" s="199"/>
      <c r="K1278" s="199">
        <f>общ.калькуляция!M1277</f>
        <v>549.96877544743745</v>
      </c>
      <c r="L1278" s="199"/>
      <c r="M1278" s="199"/>
      <c r="N1278" s="199">
        <f t="shared" si="29"/>
        <v>3299.8126526846249</v>
      </c>
    </row>
    <row r="1279" spans="1:14" s="62" customFormat="1">
      <c r="A1279" s="711" t="s">
        <v>5860</v>
      </c>
      <c r="B1279" s="89" t="s">
        <v>2563</v>
      </c>
      <c r="C1279" s="275"/>
      <c r="D1279" s="275"/>
      <c r="E1279" s="199">
        <f>общ.калькуляция!H1278</f>
        <v>1550.3974145777893</v>
      </c>
      <c r="F1279" s="199"/>
      <c r="G1279" s="199"/>
      <c r="H1279" s="199">
        <f>общ.калькуляция!J1278</f>
        <v>268.26705399607198</v>
      </c>
      <c r="I1279" s="199"/>
      <c r="J1279" s="199"/>
      <c r="K1279" s="199">
        <f>общ.калькуляция!M1278</f>
        <v>363.73289371477227</v>
      </c>
      <c r="L1279" s="199"/>
      <c r="M1279" s="199"/>
      <c r="N1279" s="199">
        <f t="shared" si="29"/>
        <v>2182.3973622886338</v>
      </c>
    </row>
    <row r="1280" spans="1:14" s="62" customFormat="1">
      <c r="A1280" s="711" t="s">
        <v>5861</v>
      </c>
      <c r="B1280" s="89" t="s">
        <v>2565</v>
      </c>
      <c r="C1280" s="275"/>
      <c r="D1280" s="275"/>
      <c r="E1280" s="199">
        <f>общ.калькуляция!H1279</f>
        <v>2760.1596156700575</v>
      </c>
      <c r="F1280" s="199"/>
      <c r="G1280" s="199"/>
      <c r="H1280" s="199">
        <f>общ.калькуляция!J1279</f>
        <v>439.95796855355809</v>
      </c>
      <c r="I1280" s="199"/>
      <c r="J1280" s="199"/>
      <c r="K1280" s="199">
        <f>общ.калькуляция!M1279</f>
        <v>640.02351684472319</v>
      </c>
      <c r="L1280" s="199"/>
      <c r="M1280" s="199"/>
      <c r="N1280" s="199">
        <f t="shared" si="29"/>
        <v>3840.1411010683387</v>
      </c>
    </row>
    <row r="1281" spans="1:14" s="62" customFormat="1">
      <c r="A1281" s="711" t="s">
        <v>5862</v>
      </c>
      <c r="B1281" s="89" t="s">
        <v>2566</v>
      </c>
      <c r="C1281" s="275"/>
      <c r="D1281" s="275"/>
      <c r="E1281" s="199">
        <f>общ.калькуляция!H1280</f>
        <v>4244.9237914013229</v>
      </c>
      <c r="F1281" s="199"/>
      <c r="G1281" s="199"/>
      <c r="H1281" s="199">
        <f>общ.калькуляция!J1280</f>
        <v>659.93695283033719</v>
      </c>
      <c r="I1281" s="199"/>
      <c r="J1281" s="199"/>
      <c r="K1281" s="199">
        <f>общ.калькуляция!M1280</f>
        <v>980.97214884633195</v>
      </c>
      <c r="L1281" s="199"/>
      <c r="M1281" s="199"/>
      <c r="N1281" s="199">
        <f t="shared" si="29"/>
        <v>5885.8328930779917</v>
      </c>
    </row>
    <row r="1282" spans="1:14" s="62" customFormat="1">
      <c r="A1282" s="711" t="s">
        <v>5863</v>
      </c>
      <c r="B1282" s="89" t="s">
        <v>2567</v>
      </c>
      <c r="C1282" s="275"/>
      <c r="D1282" s="275"/>
      <c r="E1282" s="199">
        <f>общ.калькуляция!H1281</f>
        <v>2760.1596156700575</v>
      </c>
      <c r="F1282" s="199"/>
      <c r="G1282" s="199"/>
      <c r="H1282" s="199">
        <f>общ.калькуляция!J1281</f>
        <v>439.95796855355809</v>
      </c>
      <c r="I1282" s="199"/>
      <c r="J1282" s="199"/>
      <c r="K1282" s="199">
        <f>общ.калькуляция!M1281</f>
        <v>640.02351684472319</v>
      </c>
      <c r="L1282" s="199"/>
      <c r="M1282" s="199"/>
      <c r="N1282" s="199">
        <f t="shared" si="29"/>
        <v>3840.1411010683387</v>
      </c>
    </row>
    <row r="1283" spans="1:14" s="62" customFormat="1">
      <c r="A1283" s="711" t="s">
        <v>5864</v>
      </c>
      <c r="B1283" s="89" t="s">
        <v>2568</v>
      </c>
      <c r="C1283" s="275"/>
      <c r="D1283" s="275"/>
      <c r="E1283" s="199">
        <f>общ.калькуляция!H1282</f>
        <v>5601.8722216495307</v>
      </c>
      <c r="F1283" s="199"/>
      <c r="G1283" s="199"/>
      <c r="H1283" s="199">
        <f>общ.калькуляция!J1282</f>
        <v>956.37204749599675</v>
      </c>
      <c r="I1283" s="199"/>
      <c r="J1283" s="199"/>
      <c r="K1283" s="199">
        <f>общ.калькуляция!M1282</f>
        <v>1311.6488538291055</v>
      </c>
      <c r="L1283" s="199"/>
      <c r="M1283" s="199"/>
      <c r="N1283" s="199">
        <f t="shared" si="29"/>
        <v>7869.8931229746322</v>
      </c>
    </row>
    <row r="1284" spans="1:14" s="62" customFormat="1" ht="30">
      <c r="A1284" s="711" t="s">
        <v>5865</v>
      </c>
      <c r="B1284" s="89" t="s">
        <v>2569</v>
      </c>
      <c r="C1284" s="275"/>
      <c r="D1284" s="275"/>
      <c r="E1284" s="199">
        <f>общ.калькуляция!H1283</f>
        <v>2364.7131409651201</v>
      </c>
      <c r="F1284" s="199"/>
      <c r="G1284" s="199"/>
      <c r="H1284" s="199">
        <f>общ.калькуляция!J1283</f>
        <v>450.68865071340099</v>
      </c>
      <c r="I1284" s="199"/>
      <c r="J1284" s="199"/>
      <c r="K1284" s="199">
        <f>общ.калькуляция!M1283</f>
        <v>563.0803583357042</v>
      </c>
      <c r="L1284" s="199"/>
      <c r="M1284" s="199"/>
      <c r="N1284" s="199">
        <f t="shared" si="29"/>
        <v>3378.4821500142252</v>
      </c>
    </row>
    <row r="1285" spans="1:14" s="62" customFormat="1">
      <c r="A1285" s="711" t="s">
        <v>5866</v>
      </c>
      <c r="B1285" s="89" t="s">
        <v>2570</v>
      </c>
      <c r="C1285" s="275"/>
      <c r="D1285" s="275"/>
      <c r="E1285" s="199">
        <f>общ.калькуляция!H1284</f>
        <v>2208.785117076493</v>
      </c>
      <c r="F1285" s="199"/>
      <c r="G1285" s="199"/>
      <c r="H1285" s="199">
        <f>общ.калькуляция!J1284</f>
        <v>321.92046479528642</v>
      </c>
      <c r="I1285" s="199"/>
      <c r="J1285" s="199"/>
      <c r="K1285" s="199">
        <f>общ.калькуляция!M1284</f>
        <v>506.14111637435593</v>
      </c>
      <c r="L1285" s="199"/>
      <c r="M1285" s="199"/>
      <c r="N1285" s="199">
        <f t="shared" si="29"/>
        <v>3036.8466982461355</v>
      </c>
    </row>
    <row r="1286" spans="1:14" s="62" customFormat="1">
      <c r="A1286" s="711" t="s">
        <v>5867</v>
      </c>
      <c r="B1286" s="89" t="s">
        <v>2571</v>
      </c>
      <c r="C1286" s="275"/>
      <c r="D1286" s="275"/>
      <c r="E1286" s="199">
        <f>общ.калькуляция!H1285</f>
        <v>1698.8141745063926</v>
      </c>
      <c r="F1286" s="199"/>
      <c r="G1286" s="199"/>
      <c r="H1286" s="199">
        <f>общ.калькуляция!J1285</f>
        <v>321.92046479528642</v>
      </c>
      <c r="I1286" s="199"/>
      <c r="J1286" s="199"/>
      <c r="K1286" s="199">
        <f>общ.калькуляция!M1285</f>
        <v>404.14692786033584</v>
      </c>
      <c r="L1286" s="199"/>
      <c r="M1286" s="199"/>
      <c r="N1286" s="199">
        <f t="shared" si="29"/>
        <v>2424.881567162015</v>
      </c>
    </row>
    <row r="1287" spans="1:14" s="62" customFormat="1" ht="19.5" customHeight="1">
      <c r="A1287" s="711" t="s">
        <v>5868</v>
      </c>
      <c r="B1287" s="89" t="s">
        <v>2572</v>
      </c>
      <c r="C1287" s="275"/>
      <c r="D1287" s="275"/>
      <c r="E1287" s="199">
        <f>общ.калькуляция!H1286</f>
        <v>1698.8141745063926</v>
      </c>
      <c r="F1287" s="199"/>
      <c r="G1287" s="199"/>
      <c r="H1287" s="199">
        <f>общ.калькуляция!J1286</f>
        <v>321.92046479528642</v>
      </c>
      <c r="I1287" s="199"/>
      <c r="J1287" s="199"/>
      <c r="K1287" s="199">
        <f>общ.калькуляция!M1286</f>
        <v>404.14692786033584</v>
      </c>
      <c r="L1287" s="199"/>
      <c r="M1287" s="199"/>
      <c r="N1287" s="199">
        <f t="shared" si="29"/>
        <v>2424.881567162015</v>
      </c>
    </row>
    <row r="1288" spans="1:14" s="62" customFormat="1">
      <c r="A1288" s="711" t="s">
        <v>5869</v>
      </c>
      <c r="B1288" s="89" t="s">
        <v>2573</v>
      </c>
      <c r="C1288" s="275"/>
      <c r="D1288" s="275"/>
      <c r="E1288" s="199">
        <f>общ.калькуляция!H1287</f>
        <v>2594.7981102493641</v>
      </c>
      <c r="F1288" s="199"/>
      <c r="G1288" s="199"/>
      <c r="H1288" s="199">
        <f>общ.калькуляция!J1287</f>
        <v>515.07274367245827</v>
      </c>
      <c r="I1288" s="199"/>
      <c r="J1288" s="199"/>
      <c r="K1288" s="199">
        <f>общ.калькуляция!M1287</f>
        <v>621.97417078436456</v>
      </c>
      <c r="L1288" s="199"/>
      <c r="M1288" s="199"/>
      <c r="N1288" s="199">
        <f t="shared" ref="N1288:N1289" si="30">SUM(C1288:M1288)</f>
        <v>3731.8450247061869</v>
      </c>
    </row>
    <row r="1289" spans="1:14" s="62" customFormat="1">
      <c r="A1289" s="711" t="s">
        <v>5870</v>
      </c>
      <c r="B1289" s="89" t="s">
        <v>4806</v>
      </c>
      <c r="C1289" s="275"/>
      <c r="D1289" s="275"/>
      <c r="E1289" s="199">
        <f>общ.калькуляция!H1288</f>
        <v>1698.8141745063926</v>
      </c>
      <c r="F1289" s="199"/>
      <c r="G1289" s="199"/>
      <c r="H1289" s="199">
        <f>общ.калькуляция!J1288</f>
        <v>321.92046479528642</v>
      </c>
      <c r="I1289" s="199"/>
      <c r="J1289" s="199"/>
      <c r="K1289" s="199">
        <f>общ.калькуляция!M1288</f>
        <v>404.14692786033584</v>
      </c>
      <c r="L1289" s="199"/>
      <c r="M1289" s="199"/>
      <c r="N1289" s="199">
        <f t="shared" si="30"/>
        <v>2424.881567162015</v>
      </c>
    </row>
    <row r="1290" spans="1:14" ht="18" customHeight="1">
      <c r="A1290" s="160" t="s">
        <v>20</v>
      </c>
      <c r="B1290" s="46" t="s">
        <v>4816</v>
      </c>
      <c r="C1290" s="205"/>
      <c r="D1290" s="205"/>
      <c r="E1290" s="205"/>
      <c r="F1290" s="205"/>
      <c r="G1290" s="205"/>
      <c r="H1290" s="205"/>
      <c r="I1290" s="205"/>
      <c r="J1290" s="205"/>
      <c r="K1290" s="205"/>
      <c r="L1290" s="205"/>
      <c r="M1290" s="205"/>
      <c r="N1290" s="205"/>
    </row>
    <row r="1291" spans="1:14">
      <c r="A1291" s="750" t="s">
        <v>2490</v>
      </c>
      <c r="B1291" s="42" t="s">
        <v>581</v>
      </c>
      <c r="C1291" s="199"/>
      <c r="D1291" s="199"/>
      <c r="E1291" s="199">
        <f>общ.калькуляция!H1290</f>
        <v>9007.0373117723429</v>
      </c>
      <c r="F1291" s="199"/>
      <c r="G1291" s="199"/>
      <c r="H1291" s="199">
        <f>общ.калькуляция!J1290</f>
        <v>388.31656065931423</v>
      </c>
      <c r="I1291" s="199"/>
      <c r="J1291" s="199"/>
      <c r="K1291" s="199">
        <f>общ.калькуляция!M1290</f>
        <v>1879.0707744863314</v>
      </c>
      <c r="L1291" s="199"/>
      <c r="M1291" s="199"/>
      <c r="N1291" s="199">
        <f>SUM(C1291:M1291)</f>
        <v>11274.424646917989</v>
      </c>
    </row>
    <row r="1292" spans="1:14">
      <c r="A1292" s="750" t="s">
        <v>2492</v>
      </c>
      <c r="B1292" s="42" t="s">
        <v>589</v>
      </c>
      <c r="C1292" s="199"/>
      <c r="D1292" s="199"/>
      <c r="E1292" s="199">
        <f>общ.калькуляция!H1291</f>
        <v>6749.7322554105303</v>
      </c>
      <c r="F1292" s="199"/>
      <c r="G1292" s="199"/>
      <c r="H1292" s="199">
        <f>общ.калькуляция!J1291</f>
        <v>575.43283082157438</v>
      </c>
      <c r="I1292" s="199"/>
      <c r="J1292" s="199"/>
      <c r="K1292" s="199">
        <f>общ.калькуляция!M1291</f>
        <v>1465.033017246421</v>
      </c>
      <c r="L1292" s="199"/>
      <c r="M1292" s="199"/>
      <c r="N1292" s="199">
        <f t="shared" ref="N1292:N1329" si="31">SUM(C1292:M1292)</f>
        <v>8790.1981034785258</v>
      </c>
    </row>
    <row r="1293" spans="1:14" ht="30">
      <c r="A1293" s="750" t="s">
        <v>2574</v>
      </c>
      <c r="B1293" s="53" t="s">
        <v>597</v>
      </c>
      <c r="C1293" s="199"/>
      <c r="D1293" s="199"/>
      <c r="E1293" s="199">
        <f>общ.калькуляция!H1292</f>
        <v>14694.340677989738</v>
      </c>
      <c r="F1293" s="199"/>
      <c r="G1293" s="199"/>
      <c r="H1293" s="199">
        <f>общ.калькуляция!J1292</f>
        <v>1335.8357953734405</v>
      </c>
      <c r="I1293" s="199"/>
      <c r="J1293" s="199"/>
      <c r="K1293" s="199">
        <f>общ.калькуляция!M1292</f>
        <v>3206.0352946726362</v>
      </c>
      <c r="L1293" s="199"/>
      <c r="M1293" s="199"/>
      <c r="N1293" s="199">
        <f t="shared" si="31"/>
        <v>19236.211768035813</v>
      </c>
    </row>
    <row r="1294" spans="1:14" ht="30">
      <c r="A1294" s="750" t="s">
        <v>2494</v>
      </c>
      <c r="B1294" s="42" t="s">
        <v>600</v>
      </c>
      <c r="C1294" s="199"/>
      <c r="D1294" s="199"/>
      <c r="E1294" s="199">
        <f>общ.калькуляция!H1293</f>
        <v>13353.76247961543</v>
      </c>
      <c r="F1294" s="199"/>
      <c r="G1294" s="199"/>
      <c r="H1294" s="199">
        <f>общ.калькуляция!J1293</f>
        <v>1617.9856694138091</v>
      </c>
      <c r="I1294" s="199"/>
      <c r="J1294" s="199"/>
      <c r="K1294" s="199">
        <f>общ.калькуляция!M1293</f>
        <v>2994.3496298058481</v>
      </c>
      <c r="L1294" s="199"/>
      <c r="M1294" s="199"/>
      <c r="N1294" s="199">
        <f t="shared" si="31"/>
        <v>17966.097778835087</v>
      </c>
    </row>
    <row r="1295" spans="1:14" ht="30">
      <c r="A1295" s="750" t="s">
        <v>2496</v>
      </c>
      <c r="B1295" s="42" t="s">
        <v>603</v>
      </c>
      <c r="C1295" s="199"/>
      <c r="D1295" s="199"/>
      <c r="E1295" s="199">
        <f>общ.калькуляция!H1294</f>
        <v>13295.674063383161</v>
      </c>
      <c r="F1295" s="199"/>
      <c r="G1295" s="199"/>
      <c r="H1295" s="199">
        <f>общ.калькуляция!J1294</f>
        <v>496.56231694672931</v>
      </c>
      <c r="I1295" s="199"/>
      <c r="J1295" s="199"/>
      <c r="K1295" s="199">
        <f>общ.калькуляция!M1294</f>
        <v>2758.4472760659783</v>
      </c>
      <c r="L1295" s="199"/>
      <c r="M1295" s="199"/>
      <c r="N1295" s="199">
        <f t="shared" si="31"/>
        <v>16550.683656395868</v>
      </c>
    </row>
    <row r="1296" spans="1:14">
      <c r="A1296" s="750" t="s">
        <v>2498</v>
      </c>
      <c r="B1296" s="42" t="s">
        <v>607</v>
      </c>
      <c r="C1296" s="199"/>
      <c r="D1296" s="199"/>
      <c r="E1296" s="199">
        <f>общ.калькуляция!H1295</f>
        <v>6596.8153866983084</v>
      </c>
      <c r="F1296" s="199"/>
      <c r="G1296" s="199"/>
      <c r="H1296" s="199">
        <f>общ.калькуляция!J1295</f>
        <v>418.7648712878684</v>
      </c>
      <c r="I1296" s="199"/>
      <c r="J1296" s="199"/>
      <c r="K1296" s="199">
        <f>общ.калькуляция!M1295</f>
        <v>1403.1160515972354</v>
      </c>
      <c r="L1296" s="199"/>
      <c r="M1296" s="199"/>
      <c r="N1296" s="199">
        <f t="shared" si="31"/>
        <v>8418.6963095834126</v>
      </c>
    </row>
    <row r="1297" spans="1:14" ht="45">
      <c r="A1297" s="750" t="s">
        <v>2500</v>
      </c>
      <c r="B1297" s="54" t="s">
        <v>610</v>
      </c>
      <c r="C1297" s="199"/>
      <c r="D1297" s="199"/>
      <c r="E1297" s="199">
        <f>общ.калькуляция!H1296</f>
        <v>13787.088511453219</v>
      </c>
      <c r="F1297" s="199"/>
      <c r="G1297" s="199"/>
      <c r="H1297" s="199">
        <f>общ.калькуляция!J1296</f>
        <v>2069.0096539447054</v>
      </c>
      <c r="I1297" s="199"/>
      <c r="J1297" s="199"/>
      <c r="K1297" s="199">
        <f>общ.калькуляция!M1296</f>
        <v>3171.219633079585</v>
      </c>
      <c r="L1297" s="199"/>
      <c r="M1297" s="199"/>
      <c r="N1297" s="199">
        <f t="shared" si="31"/>
        <v>19027.31779847751</v>
      </c>
    </row>
    <row r="1298" spans="1:14" ht="30">
      <c r="A1298" s="750" t="s">
        <v>2502</v>
      </c>
      <c r="B1298" s="53" t="s">
        <v>613</v>
      </c>
      <c r="C1298" s="199"/>
      <c r="D1298" s="199"/>
      <c r="E1298" s="199">
        <f>общ.калькуляция!H1297</f>
        <v>14572.473046816898</v>
      </c>
      <c r="F1298" s="199"/>
      <c r="G1298" s="199"/>
      <c r="H1298" s="199">
        <f>общ.калькуляция!J1297</f>
        <v>1986.2492677869172</v>
      </c>
      <c r="I1298" s="199"/>
      <c r="J1298" s="199"/>
      <c r="K1298" s="199">
        <f>общ.калькуляция!M1297</f>
        <v>3311.7444629207635</v>
      </c>
      <c r="L1298" s="199"/>
      <c r="M1298" s="199"/>
      <c r="N1298" s="199">
        <f t="shared" si="31"/>
        <v>19870.46677752458</v>
      </c>
    </row>
    <row r="1299" spans="1:14" ht="30">
      <c r="A1299" s="750" t="s">
        <v>2575</v>
      </c>
      <c r="B1299" s="42" t="s">
        <v>616</v>
      </c>
      <c r="C1299" s="199"/>
      <c r="D1299" s="199"/>
      <c r="E1299" s="199">
        <f>общ.калькуляция!H1298</f>
        <v>2613.1667475457389</v>
      </c>
      <c r="F1299" s="199"/>
      <c r="G1299" s="199"/>
      <c r="H1299" s="199">
        <f>общ.калькуляция!J1298</f>
        <v>200.93202344305794</v>
      </c>
      <c r="I1299" s="199"/>
      <c r="J1299" s="199"/>
      <c r="K1299" s="199">
        <f>общ.калькуляция!M1298</f>
        <v>562.81975419775938</v>
      </c>
      <c r="L1299" s="199"/>
      <c r="M1299" s="199"/>
      <c r="N1299" s="199">
        <f t="shared" si="31"/>
        <v>3376.9185251865561</v>
      </c>
    </row>
    <row r="1300" spans="1:14" ht="30">
      <c r="A1300" s="750" t="s">
        <v>2504</v>
      </c>
      <c r="B1300" s="42" t="s">
        <v>621</v>
      </c>
      <c r="C1300" s="199"/>
      <c r="D1300" s="199"/>
      <c r="E1300" s="199">
        <f>общ.калькуляция!H1299</f>
        <v>2476.087296407854</v>
      </c>
      <c r="F1300" s="199"/>
      <c r="G1300" s="199"/>
      <c r="H1300" s="199">
        <f>общ.калькуляция!J1299</f>
        <v>200.93202344305794</v>
      </c>
      <c r="I1300" s="199"/>
      <c r="J1300" s="199"/>
      <c r="K1300" s="199">
        <f>общ.калькуляция!M1299</f>
        <v>535.40386397018244</v>
      </c>
      <c r="L1300" s="199"/>
      <c r="M1300" s="199"/>
      <c r="N1300" s="199">
        <f t="shared" si="31"/>
        <v>3212.4231838210944</v>
      </c>
    </row>
    <row r="1301" spans="1:14">
      <c r="A1301" s="750" t="s">
        <v>2506</v>
      </c>
      <c r="B1301" s="42" t="s">
        <v>624</v>
      </c>
      <c r="C1301" s="199"/>
      <c r="D1301" s="199"/>
      <c r="E1301" s="199">
        <f>общ.калькуляция!H1300</f>
        <v>11242.508659638555</v>
      </c>
      <c r="F1301" s="199"/>
      <c r="G1301" s="199"/>
      <c r="H1301" s="199">
        <f>общ.калькуляция!J1300</f>
        <v>119.11057197425598</v>
      </c>
      <c r="I1301" s="199"/>
      <c r="J1301" s="199"/>
      <c r="K1301" s="199">
        <f>общ.калькуляция!M1300</f>
        <v>2272.3238463225621</v>
      </c>
      <c r="L1301" s="199"/>
      <c r="M1301" s="199"/>
      <c r="N1301" s="199">
        <f t="shared" si="31"/>
        <v>13633.943077935373</v>
      </c>
    </row>
    <row r="1302" spans="1:14">
      <c r="A1302" s="750" t="s">
        <v>2508</v>
      </c>
      <c r="B1302" s="53" t="s">
        <v>633</v>
      </c>
      <c r="C1302" s="199"/>
      <c r="D1302" s="199"/>
      <c r="E1302" s="199">
        <f>общ.калькуляция!H1301</f>
        <v>1971.9033383534136</v>
      </c>
      <c r="F1302" s="199"/>
      <c r="G1302" s="199"/>
      <c r="H1302" s="199">
        <f>общ.калькуляция!J1301</f>
        <v>82.894519684786246</v>
      </c>
      <c r="I1302" s="199"/>
      <c r="J1302" s="199"/>
      <c r="K1302" s="199">
        <f>общ.калькуляция!M1301</f>
        <v>410.95957160763993</v>
      </c>
      <c r="L1302" s="199"/>
      <c r="M1302" s="199"/>
      <c r="N1302" s="199">
        <f t="shared" si="31"/>
        <v>2465.7574296458397</v>
      </c>
    </row>
    <row r="1303" spans="1:14">
      <c r="A1303" s="750" t="s">
        <v>2576</v>
      </c>
      <c r="B1303" s="53" t="s">
        <v>635</v>
      </c>
      <c r="C1303" s="199"/>
      <c r="D1303" s="199"/>
      <c r="E1303" s="199">
        <f>общ.калькуляция!H1302</f>
        <v>1928.1533383534136</v>
      </c>
      <c r="F1303" s="199"/>
      <c r="G1303" s="199"/>
      <c r="H1303" s="199">
        <f>общ.калькуляция!J1302</f>
        <v>82.894519684786246</v>
      </c>
      <c r="I1303" s="199"/>
      <c r="J1303" s="199"/>
      <c r="K1303" s="199">
        <f>общ.калькуляция!M1302</f>
        <v>402.20957160763999</v>
      </c>
      <c r="L1303" s="199"/>
      <c r="M1303" s="199"/>
      <c r="N1303" s="199">
        <f t="shared" si="31"/>
        <v>2413.2574296458397</v>
      </c>
    </row>
    <row r="1304" spans="1:14">
      <c r="A1304" s="750" t="s">
        <v>2577</v>
      </c>
      <c r="B1304" s="53" t="s">
        <v>638</v>
      </c>
      <c r="C1304" s="199"/>
      <c r="D1304" s="199"/>
      <c r="E1304" s="199">
        <f>общ.калькуляция!H1303</f>
        <v>1964.5405538821954</v>
      </c>
      <c r="F1304" s="199"/>
      <c r="G1304" s="199"/>
      <c r="H1304" s="199">
        <f>общ.калькуляция!J1303</f>
        <v>82.894519684786246</v>
      </c>
      <c r="I1304" s="199"/>
      <c r="J1304" s="199"/>
      <c r="K1304" s="199">
        <f>общ.калькуляция!M1303</f>
        <v>409.48701471339632</v>
      </c>
      <c r="L1304" s="199"/>
      <c r="M1304" s="199"/>
      <c r="N1304" s="199">
        <f t="shared" si="31"/>
        <v>2456.9220882803779</v>
      </c>
    </row>
    <row r="1305" spans="1:14">
      <c r="A1305" s="750" t="s">
        <v>2578</v>
      </c>
      <c r="B1305" s="53" t="s">
        <v>641</v>
      </c>
      <c r="C1305" s="199"/>
      <c r="D1305" s="199"/>
      <c r="E1305" s="199">
        <f>общ.калькуляция!H1304</f>
        <v>1867.7366716867468</v>
      </c>
      <c r="F1305" s="199"/>
      <c r="G1305" s="199"/>
      <c r="H1305" s="199">
        <f>общ.калькуляция!J1304</f>
        <v>82.894519684786246</v>
      </c>
      <c r="I1305" s="199"/>
      <c r="J1305" s="199"/>
      <c r="K1305" s="199">
        <f>общ.калькуляция!M1304</f>
        <v>390.12623827430662</v>
      </c>
      <c r="L1305" s="199"/>
      <c r="M1305" s="199"/>
      <c r="N1305" s="199">
        <f t="shared" si="31"/>
        <v>2340.7574296458397</v>
      </c>
    </row>
    <row r="1306" spans="1:14">
      <c r="A1306" s="750" t="s">
        <v>2510</v>
      </c>
      <c r="B1306" s="53" t="s">
        <v>644</v>
      </c>
      <c r="C1306" s="199"/>
      <c r="D1306" s="199"/>
      <c r="E1306" s="199">
        <f>общ.калькуляция!H1305</f>
        <v>1867.7366716867468</v>
      </c>
      <c r="F1306" s="199"/>
      <c r="G1306" s="199"/>
      <c r="H1306" s="199">
        <f>общ.калькуляция!J1305</f>
        <v>82.894519684786246</v>
      </c>
      <c r="I1306" s="199"/>
      <c r="J1306" s="199"/>
      <c r="K1306" s="199">
        <f>общ.калькуляция!M1305</f>
        <v>390.12623827430662</v>
      </c>
      <c r="L1306" s="199"/>
      <c r="M1306" s="199"/>
      <c r="N1306" s="199">
        <f t="shared" si="31"/>
        <v>2340.7574296458397</v>
      </c>
    </row>
    <row r="1307" spans="1:14">
      <c r="A1307" s="750" t="s">
        <v>2512</v>
      </c>
      <c r="B1307" s="53" t="s">
        <v>647</v>
      </c>
      <c r="C1307" s="199"/>
      <c r="D1307" s="199"/>
      <c r="E1307" s="199">
        <f>общ.калькуляция!H1306</f>
        <v>1971.9033383534136</v>
      </c>
      <c r="F1307" s="199"/>
      <c r="G1307" s="199"/>
      <c r="H1307" s="199">
        <f>общ.калькуляция!J1306</f>
        <v>82.894519684786246</v>
      </c>
      <c r="I1307" s="199"/>
      <c r="J1307" s="199"/>
      <c r="K1307" s="199">
        <f>общ.калькуляция!M1306</f>
        <v>410.95957160763993</v>
      </c>
      <c r="L1307" s="199"/>
      <c r="M1307" s="199"/>
      <c r="N1307" s="199">
        <f t="shared" si="31"/>
        <v>2465.7574296458397</v>
      </c>
    </row>
    <row r="1308" spans="1:14">
      <c r="A1308" s="750" t="s">
        <v>2514</v>
      </c>
      <c r="B1308" s="53" t="s">
        <v>650</v>
      </c>
      <c r="C1308" s="199"/>
      <c r="D1308" s="199"/>
      <c r="E1308" s="199">
        <f>общ.калькуляция!H1307</f>
        <v>1964.5405538821954</v>
      </c>
      <c r="F1308" s="199"/>
      <c r="G1308" s="199"/>
      <c r="H1308" s="199">
        <f>общ.калькуляция!J1307</f>
        <v>82.894519684786246</v>
      </c>
      <c r="I1308" s="199"/>
      <c r="J1308" s="199"/>
      <c r="K1308" s="199">
        <f>общ.калькуляция!M1307</f>
        <v>409.48701471339632</v>
      </c>
      <c r="L1308" s="199"/>
      <c r="M1308" s="199"/>
      <c r="N1308" s="199">
        <f t="shared" si="31"/>
        <v>2456.9220882803779</v>
      </c>
    </row>
    <row r="1309" spans="1:14" ht="30">
      <c r="A1309" s="750" t="s">
        <v>2516</v>
      </c>
      <c r="B1309" s="42" t="s">
        <v>653</v>
      </c>
      <c r="C1309" s="199"/>
      <c r="D1309" s="199"/>
      <c r="E1309" s="199">
        <f>общ.калькуляция!H1308</f>
        <v>4990.4534192324854</v>
      </c>
      <c r="F1309" s="199"/>
      <c r="G1309" s="199"/>
      <c r="H1309" s="199">
        <f>общ.калькуляция!J1308</f>
        <v>348.4789031408975</v>
      </c>
      <c r="I1309" s="199"/>
      <c r="J1309" s="199"/>
      <c r="K1309" s="199">
        <f>общ.калькуляция!M1308</f>
        <v>1067.7864644746767</v>
      </c>
      <c r="L1309" s="199"/>
      <c r="M1309" s="199"/>
      <c r="N1309" s="199">
        <f t="shared" si="31"/>
        <v>6406.7187868480596</v>
      </c>
    </row>
    <row r="1310" spans="1:14" ht="30">
      <c r="A1310" s="750" t="s">
        <v>2518</v>
      </c>
      <c r="B1310" s="42" t="s">
        <v>658</v>
      </c>
      <c r="C1310" s="199"/>
      <c r="D1310" s="199"/>
      <c r="E1310" s="199">
        <f>общ.калькуляция!H1309</f>
        <v>7044.9038543061133</v>
      </c>
      <c r="F1310" s="199"/>
      <c r="G1310" s="199"/>
      <c r="H1310" s="199">
        <f>общ.калькуляция!J1309</f>
        <v>371.01333567656758</v>
      </c>
      <c r="I1310" s="199"/>
      <c r="J1310" s="199"/>
      <c r="K1310" s="199">
        <f>общ.калькуляция!M1309</f>
        <v>1483.1834379965362</v>
      </c>
      <c r="L1310" s="199"/>
      <c r="M1310" s="199"/>
      <c r="N1310" s="199">
        <f t="shared" si="31"/>
        <v>8899.1006279792164</v>
      </c>
    </row>
    <row r="1311" spans="1:14" ht="19.5" customHeight="1">
      <c r="A1311" s="750" t="s">
        <v>2520</v>
      </c>
      <c r="B1311" s="53" t="s">
        <v>662</v>
      </c>
      <c r="C1311" s="199"/>
      <c r="D1311" s="199"/>
      <c r="E1311" s="199">
        <f>общ.калькуляция!H1310</f>
        <v>12834.833058902275</v>
      </c>
      <c r="F1311" s="199"/>
      <c r="G1311" s="199"/>
      <c r="H1311" s="199">
        <f>общ.калькуляция!J1310</f>
        <v>1754.4665331343108</v>
      </c>
      <c r="I1311" s="199"/>
      <c r="J1311" s="199"/>
      <c r="K1311" s="199">
        <f>общ.калькуляция!M1310</f>
        <v>2917.8599184073173</v>
      </c>
      <c r="L1311" s="199"/>
      <c r="M1311" s="199"/>
      <c r="N1311" s="199">
        <f t="shared" si="31"/>
        <v>17507.159510443904</v>
      </c>
    </row>
    <row r="1312" spans="1:14" ht="30">
      <c r="A1312" s="750" t="s">
        <v>2522</v>
      </c>
      <c r="B1312" s="54" t="s">
        <v>666</v>
      </c>
      <c r="C1312" s="199"/>
      <c r="D1312" s="199"/>
      <c r="E1312" s="199">
        <f>общ.калькуляция!H1311</f>
        <v>35287.252826244803</v>
      </c>
      <c r="F1312" s="199"/>
      <c r="G1312" s="199"/>
      <c r="H1312" s="199">
        <f>общ.калькуляция!J1311</f>
        <v>1743.199316866476</v>
      </c>
      <c r="I1312" s="199"/>
      <c r="J1312" s="199"/>
      <c r="K1312" s="199">
        <f>общ.калькуляция!M1311</f>
        <v>7406.0904286222567</v>
      </c>
      <c r="L1312" s="199"/>
      <c r="M1312" s="199"/>
      <c r="N1312" s="199">
        <f t="shared" si="31"/>
        <v>44436.542571733538</v>
      </c>
    </row>
    <row r="1313" spans="1:14">
      <c r="A1313" s="750" t="s">
        <v>2524</v>
      </c>
      <c r="B1313" s="42" t="s">
        <v>672</v>
      </c>
      <c r="C1313" s="199"/>
      <c r="D1313" s="199"/>
      <c r="E1313" s="199">
        <f>общ.калькуляция!H1312</f>
        <v>2941.7916452848426</v>
      </c>
      <c r="F1313" s="199"/>
      <c r="G1313" s="199"/>
      <c r="H1313" s="199">
        <f>общ.калькуляция!J1312</f>
        <v>350.89330662686217</v>
      </c>
      <c r="I1313" s="199"/>
      <c r="J1313" s="199"/>
      <c r="K1313" s="199">
        <f>общ.калькуляция!M1312</f>
        <v>658.53699038234106</v>
      </c>
      <c r="L1313" s="199"/>
      <c r="M1313" s="199"/>
      <c r="N1313" s="199">
        <f t="shared" si="31"/>
        <v>3951.2219422940461</v>
      </c>
    </row>
    <row r="1314" spans="1:14" ht="30">
      <c r="A1314" s="750" t="s">
        <v>2526</v>
      </c>
      <c r="B1314" s="53" t="s">
        <v>675</v>
      </c>
      <c r="C1314" s="199"/>
      <c r="D1314" s="199"/>
      <c r="E1314" s="199">
        <f>общ.калькуляция!H1313</f>
        <v>7189.2177208835346</v>
      </c>
      <c r="F1314" s="199"/>
      <c r="G1314" s="199"/>
      <c r="H1314" s="199">
        <f>общ.калькуляция!J1313</f>
        <v>1067.1663407963745</v>
      </c>
      <c r="I1314" s="199"/>
      <c r="J1314" s="199"/>
      <c r="K1314" s="199">
        <f>общ.калькуляция!M1313</f>
        <v>1651.276812335982</v>
      </c>
      <c r="L1314" s="199"/>
      <c r="M1314" s="199"/>
      <c r="N1314" s="199">
        <f t="shared" si="31"/>
        <v>9907.6608740158917</v>
      </c>
    </row>
    <row r="1315" spans="1:14" ht="30">
      <c r="A1315" s="750" t="s">
        <v>2528</v>
      </c>
      <c r="B1315" s="53" t="s">
        <v>679</v>
      </c>
      <c r="C1315" s="199"/>
      <c r="D1315" s="199"/>
      <c r="E1315" s="199">
        <f>общ.калькуляция!H1314</f>
        <v>8566.5742670682721</v>
      </c>
      <c r="F1315" s="199"/>
      <c r="G1315" s="199"/>
      <c r="H1315" s="199">
        <f>общ.калькуляция!J1314</f>
        <v>627.74490635080849</v>
      </c>
      <c r="I1315" s="199"/>
      <c r="J1315" s="199"/>
      <c r="K1315" s="199">
        <f>общ.калькуляция!M1314</f>
        <v>1838.8638346838161</v>
      </c>
      <c r="L1315" s="199"/>
      <c r="M1315" s="199"/>
      <c r="N1315" s="199">
        <f t="shared" si="31"/>
        <v>11033.183008102897</v>
      </c>
    </row>
    <row r="1316" spans="1:14">
      <c r="A1316" s="750" t="s">
        <v>2530</v>
      </c>
      <c r="B1316" s="42" t="s">
        <v>681</v>
      </c>
      <c r="C1316" s="199"/>
      <c r="D1316" s="199"/>
      <c r="E1316" s="199">
        <f>общ.калькуляция!H1315</f>
        <v>1452.0468327011752</v>
      </c>
      <c r="F1316" s="199"/>
      <c r="G1316" s="199"/>
      <c r="H1316" s="199">
        <f>общ.калькуляция!J1315</f>
        <v>123.13457778419706</v>
      </c>
      <c r="I1316" s="199"/>
      <c r="J1316" s="199"/>
      <c r="K1316" s="199">
        <f>общ.калькуляция!M1315</f>
        <v>315.03628209707449</v>
      </c>
      <c r="L1316" s="199"/>
      <c r="M1316" s="199"/>
      <c r="N1316" s="199">
        <f t="shared" si="31"/>
        <v>1890.2176925824467</v>
      </c>
    </row>
    <row r="1317" spans="1:14">
      <c r="A1317" s="750" t="s">
        <v>2532</v>
      </c>
      <c r="B1317" s="42" t="s">
        <v>684</v>
      </c>
      <c r="C1317" s="199"/>
      <c r="D1317" s="199"/>
      <c r="E1317" s="199">
        <f>общ.калькуляция!H1316</f>
        <v>3027.466495147256</v>
      </c>
      <c r="F1317" s="199"/>
      <c r="G1317" s="199"/>
      <c r="H1317" s="199">
        <f>общ.калькуляция!J1316</f>
        <v>105.4289522204563</v>
      </c>
      <c r="I1317" s="199"/>
      <c r="J1317" s="199"/>
      <c r="K1317" s="199">
        <f>общ.калькуляция!M1316</f>
        <v>626.57908947354247</v>
      </c>
      <c r="L1317" s="199"/>
      <c r="M1317" s="199"/>
      <c r="N1317" s="199">
        <f t="shared" si="31"/>
        <v>3759.4745368412546</v>
      </c>
    </row>
    <row r="1318" spans="1:14" ht="30">
      <c r="A1318" s="750" t="s">
        <v>2579</v>
      </c>
      <c r="B1318" s="42" t="s">
        <v>688</v>
      </c>
      <c r="C1318" s="199"/>
      <c r="D1318" s="199"/>
      <c r="E1318" s="199">
        <f>общ.калькуляция!H1317</f>
        <v>4495.4236076581456</v>
      </c>
      <c r="F1318" s="199"/>
      <c r="G1318" s="199"/>
      <c r="H1318" s="199">
        <f>общ.калькуляция!J1317</f>
        <v>637.40252029466717</v>
      </c>
      <c r="I1318" s="199"/>
      <c r="J1318" s="199"/>
      <c r="K1318" s="199">
        <f>общ.калькуляция!M1317</f>
        <v>1026.5652255905625</v>
      </c>
      <c r="L1318" s="199"/>
      <c r="M1318" s="199"/>
      <c r="N1318" s="199">
        <f t="shared" si="31"/>
        <v>6159.3913535433749</v>
      </c>
    </row>
    <row r="1319" spans="1:14" ht="30">
      <c r="A1319" s="750" t="s">
        <v>2534</v>
      </c>
      <c r="B1319" s="42" t="s">
        <v>691</v>
      </c>
      <c r="C1319" s="199"/>
      <c r="D1319" s="199"/>
      <c r="E1319" s="199">
        <f>общ.калькуляция!H1318</f>
        <v>6052.4922021419006</v>
      </c>
      <c r="F1319" s="199"/>
      <c r="G1319" s="199"/>
      <c r="H1319" s="199">
        <f>общ.калькуляция!J1318</f>
        <v>251.09796254032338</v>
      </c>
      <c r="I1319" s="199"/>
      <c r="J1319" s="199"/>
      <c r="K1319" s="199">
        <f>общ.калькуляция!M1318</f>
        <v>1260.7180329364448</v>
      </c>
      <c r="L1319" s="199"/>
      <c r="M1319" s="199"/>
      <c r="N1319" s="199">
        <f t="shared" si="31"/>
        <v>7564.3081976186686</v>
      </c>
    </row>
    <row r="1320" spans="1:14">
      <c r="A1320" s="750" t="s">
        <v>2536</v>
      </c>
      <c r="B1320" s="53" t="s">
        <v>694</v>
      </c>
      <c r="C1320" s="199"/>
      <c r="D1320" s="199"/>
      <c r="E1320" s="199">
        <f>общ.калькуляция!H1319</f>
        <v>9575.7883963125205</v>
      </c>
      <c r="F1320" s="199"/>
      <c r="G1320" s="199"/>
      <c r="H1320" s="199">
        <f>общ.калькуляция!J1319</f>
        <v>1004.3918501612935</v>
      </c>
      <c r="I1320" s="199"/>
      <c r="J1320" s="199"/>
      <c r="K1320" s="199">
        <f>общ.калькуляция!M1319</f>
        <v>2116.036049294763</v>
      </c>
      <c r="L1320" s="199"/>
      <c r="M1320" s="199"/>
      <c r="N1320" s="199">
        <f t="shared" si="31"/>
        <v>12696.216295768576</v>
      </c>
    </row>
    <row r="1321" spans="1:14">
      <c r="A1321" s="750" t="s">
        <v>2538</v>
      </c>
      <c r="B1321" s="42" t="s">
        <v>696</v>
      </c>
      <c r="C1321" s="199"/>
      <c r="D1321" s="199"/>
      <c r="E1321" s="199">
        <f>общ.калькуляция!H1320</f>
        <v>2788.3203001822103</v>
      </c>
      <c r="F1321" s="199"/>
      <c r="G1321" s="199"/>
      <c r="H1321" s="199">
        <f>общ.калькуляция!J1320</f>
        <v>204.01709456401278</v>
      </c>
      <c r="I1321" s="199"/>
      <c r="J1321" s="199"/>
      <c r="K1321" s="199">
        <f>общ.калькуляция!M1320</f>
        <v>598.46747894924465</v>
      </c>
      <c r="L1321" s="199"/>
      <c r="M1321" s="199"/>
      <c r="N1321" s="199">
        <f t="shared" si="31"/>
        <v>3590.8048736954679</v>
      </c>
    </row>
    <row r="1322" spans="1:14">
      <c r="A1322" s="750" t="s">
        <v>2540</v>
      </c>
      <c r="B1322" s="53" t="s">
        <v>699</v>
      </c>
      <c r="C1322" s="199"/>
      <c r="D1322" s="199"/>
      <c r="E1322" s="199">
        <f>общ.калькуляция!H1321</f>
        <v>8847.3286534014842</v>
      </c>
      <c r="F1322" s="199"/>
      <c r="G1322" s="199"/>
      <c r="H1322" s="199">
        <f>общ.калькуляция!J1321</f>
        <v>1043.0223059367279</v>
      </c>
      <c r="I1322" s="199"/>
      <c r="J1322" s="199"/>
      <c r="K1322" s="199">
        <f>общ.калькуляция!M1321</f>
        <v>1978.0701918676423</v>
      </c>
      <c r="L1322" s="199"/>
      <c r="M1322" s="199"/>
      <c r="N1322" s="199">
        <f t="shared" si="31"/>
        <v>11868.421151205854</v>
      </c>
    </row>
    <row r="1323" spans="1:14" ht="18.75" customHeight="1">
      <c r="A1323" s="750" t="s">
        <v>2542</v>
      </c>
      <c r="B1323" s="42" t="s">
        <v>703</v>
      </c>
      <c r="C1323" s="199"/>
      <c r="D1323" s="199"/>
      <c r="E1323" s="199">
        <f>общ.калькуляция!H1322</f>
        <v>3559.4446984698052</v>
      </c>
      <c r="F1323" s="199"/>
      <c r="G1323" s="199"/>
      <c r="H1323" s="199">
        <f>общ.калькуляция!J1322</f>
        <v>254.31716718827624</v>
      </c>
      <c r="I1323" s="199"/>
      <c r="J1323" s="199"/>
      <c r="K1323" s="199">
        <f>общ.калькуляция!M1322</f>
        <v>762.75237313161642</v>
      </c>
      <c r="L1323" s="199"/>
      <c r="M1323" s="199"/>
      <c r="N1323" s="199">
        <f t="shared" si="31"/>
        <v>4576.5142387896976</v>
      </c>
    </row>
    <row r="1324" spans="1:14">
      <c r="A1324" s="750" t="s">
        <v>2544</v>
      </c>
      <c r="B1324" s="42" t="s">
        <v>706</v>
      </c>
      <c r="C1324" s="199"/>
      <c r="D1324" s="199"/>
      <c r="E1324" s="199">
        <f>общ.калькуляция!H1323</f>
        <v>3330.5112858842781</v>
      </c>
      <c r="F1324" s="199"/>
      <c r="G1324" s="199"/>
      <c r="H1324" s="199">
        <f>общ.калькуляция!J1323</f>
        <v>278.99773615591488</v>
      </c>
      <c r="I1324" s="199"/>
      <c r="J1324" s="199"/>
      <c r="K1324" s="199">
        <f>общ.калькуляция!M1323</f>
        <v>721.90180440803863</v>
      </c>
      <c r="L1324" s="199"/>
      <c r="M1324" s="199"/>
      <c r="N1324" s="199">
        <f t="shared" si="31"/>
        <v>4331.410826448232</v>
      </c>
    </row>
    <row r="1325" spans="1:14" ht="30">
      <c r="A1325" s="750" t="s">
        <v>2546</v>
      </c>
      <c r="B1325" s="42" t="s">
        <v>708</v>
      </c>
      <c r="C1325" s="199"/>
      <c r="D1325" s="199"/>
      <c r="E1325" s="199">
        <f>общ.калькуляция!H1324</f>
        <v>3851.5058195745946</v>
      </c>
      <c r="F1325" s="199"/>
      <c r="G1325" s="199"/>
      <c r="H1325" s="199">
        <f>общ.калькуляция!J1324</f>
        <v>411.52166082997451</v>
      </c>
      <c r="I1325" s="199"/>
      <c r="J1325" s="199"/>
      <c r="K1325" s="199">
        <f>общ.калькуляция!M1324</f>
        <v>852.60549608091389</v>
      </c>
      <c r="L1325" s="199"/>
      <c r="M1325" s="199"/>
      <c r="N1325" s="199">
        <f t="shared" si="31"/>
        <v>5115.6329764854836</v>
      </c>
    </row>
    <row r="1326" spans="1:14" ht="30">
      <c r="A1326" s="750" t="s">
        <v>2548</v>
      </c>
      <c r="B1326" s="42" t="s">
        <v>710</v>
      </c>
      <c r="C1326" s="199"/>
      <c r="D1326" s="199"/>
      <c r="E1326" s="199">
        <f>общ.калькуляция!H1325</f>
        <v>3892.4533318459025</v>
      </c>
      <c r="F1326" s="199"/>
      <c r="G1326" s="199"/>
      <c r="H1326" s="199">
        <f>общ.калькуляция!J1325</f>
        <v>408.03418912802556</v>
      </c>
      <c r="I1326" s="199"/>
      <c r="J1326" s="199"/>
      <c r="K1326" s="199">
        <f>общ.калькуляция!M1325</f>
        <v>860.09750419478576</v>
      </c>
      <c r="L1326" s="199"/>
      <c r="M1326" s="199"/>
      <c r="N1326" s="199">
        <f t="shared" si="31"/>
        <v>5160.5850251687143</v>
      </c>
    </row>
    <row r="1327" spans="1:14" ht="30">
      <c r="A1327" s="750" t="s">
        <v>2550</v>
      </c>
      <c r="B1327" s="42" t="s">
        <v>712</v>
      </c>
      <c r="C1327" s="199"/>
      <c r="D1327" s="199"/>
      <c r="E1327" s="199">
        <f>общ.калькуляция!H1326</f>
        <v>4083.4224862412611</v>
      </c>
      <c r="F1327" s="199"/>
      <c r="G1327" s="199"/>
      <c r="H1327" s="199">
        <f>общ.калькуляция!J1326</f>
        <v>411.52166082997451</v>
      </c>
      <c r="I1327" s="199"/>
      <c r="J1327" s="199"/>
      <c r="K1327" s="199">
        <f>общ.калькуляция!M1326</f>
        <v>898.98882941424711</v>
      </c>
      <c r="L1327" s="199"/>
      <c r="M1327" s="199"/>
      <c r="N1327" s="199">
        <f t="shared" si="31"/>
        <v>5393.9329764854829</v>
      </c>
    </row>
    <row r="1328" spans="1:14">
      <c r="A1328" s="750" t="s">
        <v>2580</v>
      </c>
      <c r="B1328" s="42" t="s">
        <v>909</v>
      </c>
      <c r="C1328" s="199"/>
      <c r="D1328" s="199"/>
      <c r="E1328" s="199">
        <f>общ.калькуляция!H1327</f>
        <v>13882.084144355196</v>
      </c>
      <c r="F1328" s="199"/>
      <c r="G1328" s="199"/>
      <c r="H1328" s="199">
        <f>общ.калькуляция!J1327</f>
        <v>1043.0223059367279</v>
      </c>
      <c r="I1328" s="199"/>
      <c r="J1328" s="199"/>
      <c r="K1328" s="199">
        <f>общ.калькуляция!M1327</f>
        <v>2985.0212900583847</v>
      </c>
      <c r="L1328" s="199"/>
      <c r="M1328" s="199"/>
      <c r="N1328" s="199">
        <f t="shared" si="31"/>
        <v>17910.127740350308</v>
      </c>
    </row>
    <row r="1329" spans="1:14">
      <c r="A1329" s="750" t="s">
        <v>2552</v>
      </c>
      <c r="B1329" s="42" t="s">
        <v>717</v>
      </c>
      <c r="C1329" s="199"/>
      <c r="D1329" s="199"/>
      <c r="E1329" s="199">
        <f>общ.калькуляция!H1328</f>
        <v>12008.910017849175</v>
      </c>
      <c r="F1329" s="199"/>
      <c r="G1329" s="199"/>
      <c r="H1329" s="199">
        <f>общ.калькуляция!J1328</f>
        <v>276.85159972394632</v>
      </c>
      <c r="I1329" s="199"/>
      <c r="J1329" s="199"/>
      <c r="K1329" s="199">
        <f>общ.калькуляция!M1328</f>
        <v>2457.1523235146246</v>
      </c>
      <c r="L1329" s="199"/>
      <c r="M1329" s="199"/>
      <c r="N1329" s="199">
        <f t="shared" si="31"/>
        <v>14742.913941087747</v>
      </c>
    </row>
    <row r="1330" spans="1:14" ht="30">
      <c r="A1330" s="750" t="s">
        <v>2581</v>
      </c>
      <c r="B1330" s="53" t="s">
        <v>906</v>
      </c>
      <c r="C1330" s="199"/>
      <c r="D1330" s="199"/>
      <c r="E1330" s="199">
        <f>общ.калькуляция!H1329</f>
        <v>32775.379424364124</v>
      </c>
      <c r="F1330" s="199"/>
      <c r="G1330" s="199"/>
      <c r="H1330" s="199">
        <f>общ.калькуляция!J1329</f>
        <v>4153.8470640751793</v>
      </c>
      <c r="I1330" s="199"/>
      <c r="J1330" s="199"/>
      <c r="K1330" s="199">
        <f>общ.калькуляция!M1329</f>
        <v>7385.8452976878607</v>
      </c>
      <c r="L1330" s="199"/>
      <c r="M1330" s="199"/>
      <c r="N1330" s="199">
        <f t="shared" ref="N1330:N1331" si="32">SUM(C1330:M1330)</f>
        <v>44315.071786127162</v>
      </c>
    </row>
    <row r="1331" spans="1:14" ht="30">
      <c r="A1331" s="750" t="s">
        <v>2554</v>
      </c>
      <c r="B1331" s="300" t="s">
        <v>907</v>
      </c>
      <c r="C1331" s="199"/>
      <c r="D1331" s="199"/>
      <c r="E1331" s="199">
        <f>общ.калькуляция!H1330</f>
        <v>35952.912757697464</v>
      </c>
      <c r="F1331" s="199"/>
      <c r="G1331" s="199"/>
      <c r="H1331" s="199">
        <f>общ.калькуляция!J1330</f>
        <v>4153.8470640751793</v>
      </c>
      <c r="I1331" s="199"/>
      <c r="J1331" s="199"/>
      <c r="K1331" s="199">
        <f>общ.калькуляция!M1330</f>
        <v>8021.3519643545287</v>
      </c>
      <c r="L1331" s="199"/>
      <c r="M1331" s="199"/>
      <c r="N1331" s="199">
        <f t="shared" si="32"/>
        <v>48128.11178612717</v>
      </c>
    </row>
    <row r="1332" spans="1:14" ht="30">
      <c r="A1332" s="750" t="s">
        <v>2556</v>
      </c>
      <c r="B1332" s="1164" t="s">
        <v>5313</v>
      </c>
      <c r="C1332" s="199"/>
      <c r="D1332" s="199"/>
      <c r="E1332" s="199">
        <f>общ.калькуляция!H1331</f>
        <v>4416.5519288264168</v>
      </c>
      <c r="F1332" s="199"/>
      <c r="G1332" s="199"/>
      <c r="H1332" s="199">
        <f>общ.калькуляция!J1331</f>
        <v>388.31656065931423</v>
      </c>
      <c r="I1332" s="199"/>
      <c r="J1332" s="199"/>
      <c r="K1332" s="199">
        <f>общ.калькуляция!M1331</f>
        <v>960.97369789714617</v>
      </c>
      <c r="L1332" s="199"/>
      <c r="M1332" s="199"/>
      <c r="N1332" s="199">
        <f t="shared" ref="N1332:N1339" si="33">SUM(C1332:M1332)</f>
        <v>5765.8421873828765</v>
      </c>
    </row>
    <row r="1333" spans="1:14" ht="30">
      <c r="A1333" s="750" t="s">
        <v>2558</v>
      </c>
      <c r="B1333" s="1051" t="s">
        <v>5314</v>
      </c>
      <c r="C1333" s="199"/>
      <c r="D1333" s="199"/>
      <c r="E1333" s="199">
        <f>общ.калькуляция!H1332</f>
        <v>3962.070299717388</v>
      </c>
      <c r="F1333" s="199"/>
      <c r="G1333" s="199"/>
      <c r="H1333" s="199">
        <f>общ.калькуляция!J1332</f>
        <v>204.01709456401278</v>
      </c>
      <c r="I1333" s="199"/>
      <c r="J1333" s="199"/>
      <c r="K1333" s="199">
        <f>общ.калькуляция!M1332</f>
        <v>833.2174788562802</v>
      </c>
      <c r="L1333" s="199"/>
      <c r="M1333" s="199"/>
      <c r="N1333" s="199">
        <f t="shared" si="33"/>
        <v>4999.3048731376803</v>
      </c>
    </row>
    <row r="1334" spans="1:14" ht="30">
      <c r="A1334" s="750" t="s">
        <v>2560</v>
      </c>
      <c r="B1334" s="1165" t="s">
        <v>5315</v>
      </c>
      <c r="C1334" s="199"/>
      <c r="D1334" s="199"/>
      <c r="E1334" s="199">
        <f>общ.калькуляция!H1333</f>
        <v>3962.070299717388</v>
      </c>
      <c r="F1334" s="199"/>
      <c r="G1334" s="199"/>
      <c r="H1334" s="199">
        <f>общ.калькуляция!J1333</f>
        <v>204.01709456401278</v>
      </c>
      <c r="I1334" s="199"/>
      <c r="J1334" s="199"/>
      <c r="K1334" s="199">
        <f>общ.калькуляция!M1333</f>
        <v>833.2174788562802</v>
      </c>
      <c r="L1334" s="199"/>
      <c r="M1334" s="199"/>
      <c r="N1334" s="199">
        <f t="shared" si="33"/>
        <v>4999.3048731376803</v>
      </c>
    </row>
    <row r="1335" spans="1:14">
      <c r="A1335" s="750" t="s">
        <v>2562</v>
      </c>
      <c r="B1335" s="288" t="s">
        <v>5316</v>
      </c>
      <c r="C1335" s="199"/>
      <c r="D1335" s="199"/>
      <c r="E1335" s="199">
        <f>общ.калькуляция!H1334</f>
        <v>7119.2658188308787</v>
      </c>
      <c r="F1335" s="199"/>
      <c r="G1335" s="199"/>
      <c r="H1335" s="199">
        <f>общ.калькуляция!J1334</f>
        <v>496.56231694672931</v>
      </c>
      <c r="I1335" s="199"/>
      <c r="J1335" s="199"/>
      <c r="K1335" s="199">
        <f>общ.калькуляция!M1334</f>
        <v>1523.1656271555216</v>
      </c>
      <c r="L1335" s="199"/>
      <c r="M1335" s="199"/>
      <c r="N1335" s="199">
        <f>SUM(C1335:M1335)</f>
        <v>9138.9937629331289</v>
      </c>
    </row>
    <row r="1336" spans="1:14">
      <c r="A1336" s="750" t="s">
        <v>2564</v>
      </c>
      <c r="B1336" s="288" t="s">
        <v>5367</v>
      </c>
      <c r="C1336" s="199"/>
      <c r="D1336" s="199"/>
      <c r="E1336" s="199">
        <f>общ.калькуляция!H1335</f>
        <v>0</v>
      </c>
      <c r="F1336" s="199"/>
      <c r="G1336" s="199"/>
      <c r="H1336" s="199">
        <f>общ.калькуляция!J1335</f>
        <v>0</v>
      </c>
      <c r="I1336" s="199"/>
      <c r="J1336" s="199"/>
      <c r="K1336" s="199">
        <f>общ.калькуляция!M1335</f>
        <v>0</v>
      </c>
      <c r="L1336" s="199"/>
      <c r="M1336" s="199"/>
      <c r="N1336" s="199">
        <f t="shared" si="33"/>
        <v>0</v>
      </c>
    </row>
    <row r="1337" spans="1:14">
      <c r="A1337" s="750" t="s">
        <v>4804</v>
      </c>
      <c r="B1337" s="288" t="s">
        <v>5368</v>
      </c>
      <c r="C1337" s="199"/>
      <c r="D1337" s="199"/>
      <c r="E1337" s="199">
        <f>общ.калькуляция!H1336</f>
        <v>0</v>
      </c>
      <c r="F1337" s="199"/>
      <c r="G1337" s="199"/>
      <c r="H1337" s="199">
        <f>общ.калькуляция!J1336</f>
        <v>0</v>
      </c>
      <c r="I1337" s="199"/>
      <c r="J1337" s="199"/>
      <c r="K1337" s="199">
        <f>общ.калькуляция!M1336</f>
        <v>0</v>
      </c>
      <c r="L1337" s="199"/>
      <c r="M1337" s="199"/>
      <c r="N1337" s="199">
        <f t="shared" si="33"/>
        <v>0</v>
      </c>
    </row>
    <row r="1338" spans="1:14">
      <c r="A1338" s="750" t="s">
        <v>4805</v>
      </c>
      <c r="B1338" s="288" t="s">
        <v>5369</v>
      </c>
      <c r="C1338" s="199"/>
      <c r="D1338" s="199"/>
      <c r="E1338" s="199">
        <f>общ.калькуляция!H1337</f>
        <v>0</v>
      </c>
      <c r="F1338" s="199"/>
      <c r="G1338" s="199"/>
      <c r="H1338" s="199">
        <f>общ.калькуляция!J1337</f>
        <v>0</v>
      </c>
      <c r="I1338" s="199"/>
      <c r="J1338" s="199"/>
      <c r="K1338" s="199">
        <f>общ.калькуляция!M1337</f>
        <v>0</v>
      </c>
      <c r="L1338" s="199"/>
      <c r="M1338" s="199"/>
      <c r="N1338" s="199">
        <f t="shared" si="33"/>
        <v>0</v>
      </c>
    </row>
    <row r="1339" spans="1:14">
      <c r="A1339" s="750" t="s">
        <v>5871</v>
      </c>
      <c r="B1339" s="288" t="s">
        <v>5370</v>
      </c>
      <c r="C1339" s="199"/>
      <c r="D1339" s="199"/>
      <c r="E1339" s="199">
        <f>общ.калькуляция!H1338</f>
        <v>0</v>
      </c>
      <c r="F1339" s="199"/>
      <c r="G1339" s="199"/>
      <c r="H1339" s="199">
        <f>общ.калькуляция!J1338</f>
        <v>0</v>
      </c>
      <c r="I1339" s="199"/>
      <c r="J1339" s="199"/>
      <c r="K1339" s="199">
        <f>общ.калькуляция!M1338</f>
        <v>0</v>
      </c>
      <c r="L1339" s="199"/>
      <c r="M1339" s="199"/>
      <c r="N1339" s="199">
        <f t="shared" si="33"/>
        <v>0</v>
      </c>
    </row>
    <row r="1340" spans="1:14" ht="28.5">
      <c r="A1340" s="949" t="s">
        <v>21</v>
      </c>
      <c r="B1340" s="480" t="s">
        <v>4230</v>
      </c>
      <c r="C1340" s="2"/>
      <c r="D1340" s="2"/>
      <c r="E1340" s="205"/>
      <c r="F1340" s="205"/>
      <c r="G1340" s="205"/>
      <c r="H1340" s="205"/>
      <c r="I1340" s="205"/>
      <c r="J1340" s="205"/>
      <c r="K1340" s="205"/>
      <c r="L1340" s="205"/>
      <c r="M1340" s="205"/>
      <c r="N1340" s="205"/>
    </row>
    <row r="1341" spans="1:14">
      <c r="A1341" s="66" t="s">
        <v>580</v>
      </c>
      <c r="B1341" s="41" t="s">
        <v>4232</v>
      </c>
      <c r="C1341" s="44"/>
      <c r="D1341" s="44"/>
      <c r="E1341" s="273"/>
      <c r="F1341" s="273"/>
      <c r="G1341" s="273"/>
      <c r="H1341" s="273"/>
      <c r="I1341" s="273"/>
      <c r="J1341" s="273"/>
      <c r="K1341" s="273"/>
      <c r="L1341" s="273"/>
      <c r="M1341" s="273"/>
      <c r="N1341" s="273"/>
    </row>
    <row r="1342" spans="1:14">
      <c r="A1342" s="711" t="s">
        <v>5872</v>
      </c>
      <c r="B1342" s="38" t="s">
        <v>4233</v>
      </c>
      <c r="C1342" s="541"/>
      <c r="D1342" s="541"/>
      <c r="E1342" s="199">
        <f>общ.калькуляция!H1341</f>
        <v>7347.9056181020369</v>
      </c>
      <c r="F1342" s="199"/>
      <c r="G1342" s="199"/>
      <c r="H1342" s="199">
        <f>общ.калькуляция!J1341</f>
        <v>129.03645297211062</v>
      </c>
      <c r="I1342" s="199"/>
      <c r="J1342" s="199"/>
      <c r="K1342" s="199">
        <f>общ.калькуляция!M1341</f>
        <v>1495.3884142148297</v>
      </c>
      <c r="L1342" s="199"/>
      <c r="M1342" s="199"/>
      <c r="N1342" s="199">
        <f t="shared" ref="N1342:N1344" si="34">SUM(C1342:M1342)</f>
        <v>8972.3304852889778</v>
      </c>
    </row>
    <row r="1343" spans="1:14">
      <c r="A1343" s="711" t="s">
        <v>5873</v>
      </c>
      <c r="B1343" s="38" t="s">
        <v>4234</v>
      </c>
      <c r="C1343" s="541"/>
      <c r="D1343" s="541"/>
      <c r="E1343" s="199">
        <f>общ.калькуляция!H1342</f>
        <v>29828.01105548118</v>
      </c>
      <c r="F1343" s="199"/>
      <c r="G1343" s="199"/>
      <c r="H1343" s="199">
        <f>общ.калькуляция!J1342</f>
        <v>1015.1225323211365</v>
      </c>
      <c r="I1343" s="199"/>
      <c r="J1343" s="199"/>
      <c r="K1343" s="199">
        <f>общ.калькуляция!M1342</f>
        <v>6168.6267175604635</v>
      </c>
      <c r="L1343" s="199"/>
      <c r="M1343" s="199"/>
      <c r="N1343" s="199">
        <f t="shared" si="34"/>
        <v>37011.760305362783</v>
      </c>
    </row>
    <row r="1344" spans="1:14">
      <c r="A1344" s="711" t="s">
        <v>5874</v>
      </c>
      <c r="B1344" s="38" t="s">
        <v>4235</v>
      </c>
      <c r="C1344" s="541"/>
      <c r="D1344" s="541"/>
      <c r="E1344" s="199">
        <f>общ.калькуляция!H1343</f>
        <v>5363.801951509743</v>
      </c>
      <c r="F1344" s="199"/>
      <c r="G1344" s="199"/>
      <c r="H1344" s="199">
        <f>общ.калькуляция!J1343</f>
        <v>59.555285987127988</v>
      </c>
      <c r="I1344" s="199"/>
      <c r="J1344" s="199"/>
      <c r="K1344" s="199">
        <f>общ.калькуляция!M1343</f>
        <v>1084.6714474993742</v>
      </c>
      <c r="L1344" s="199"/>
      <c r="M1344" s="199"/>
      <c r="N1344" s="199">
        <f t="shared" si="34"/>
        <v>6508.0286849962449</v>
      </c>
    </row>
    <row r="1345" spans="1:14">
      <c r="A1345" s="711" t="s">
        <v>5875</v>
      </c>
      <c r="B1345" s="38" t="s">
        <v>4236</v>
      </c>
      <c r="C1345" s="541"/>
      <c r="D1345" s="541"/>
      <c r="E1345" s="199">
        <f>общ.калькуляция!H1344</f>
        <v>2002.807505577867</v>
      </c>
      <c r="F1345" s="199"/>
      <c r="G1345" s="199"/>
      <c r="H1345" s="199">
        <f>общ.калькуляция!J1344</f>
        <v>49.092870881281179</v>
      </c>
      <c r="I1345" s="199"/>
      <c r="J1345" s="199"/>
      <c r="K1345" s="199">
        <f>общ.калькуляция!M1344</f>
        <v>410.3800752918296</v>
      </c>
      <c r="L1345" s="199"/>
      <c r="M1345" s="199"/>
      <c r="N1345" s="199">
        <f t="shared" ref="N1345:N1407" si="35">SUM(C1345:M1345)</f>
        <v>2462.2804517509776</v>
      </c>
    </row>
    <row r="1346" spans="1:14" ht="30">
      <c r="A1346" s="711" t="s">
        <v>5876</v>
      </c>
      <c r="B1346" s="38" t="s">
        <v>4237</v>
      </c>
      <c r="C1346" s="541"/>
      <c r="D1346" s="541"/>
      <c r="E1346" s="199">
        <f>общ.калькуляция!H1345</f>
        <v>9867.4261143834592</v>
      </c>
      <c r="F1346" s="199"/>
      <c r="G1346" s="199"/>
      <c r="H1346" s="199">
        <f>общ.калькуляция!J1345</f>
        <v>119.91537313624418</v>
      </c>
      <c r="I1346" s="199"/>
      <c r="J1346" s="199"/>
      <c r="K1346" s="199">
        <f>общ.калькуляция!M1345</f>
        <v>1997.4682975039407</v>
      </c>
      <c r="L1346" s="199"/>
      <c r="M1346" s="199"/>
      <c r="N1346" s="199">
        <f t="shared" si="35"/>
        <v>11984.809785023645</v>
      </c>
    </row>
    <row r="1347" spans="1:14">
      <c r="A1347" s="1173" t="s">
        <v>588</v>
      </c>
      <c r="B1347" s="476" t="s">
        <v>4239</v>
      </c>
      <c r="C1347" s="44"/>
      <c r="D1347" s="44"/>
      <c r="E1347" s="273">
        <f>общ.калькуляция!H1346</f>
        <v>0</v>
      </c>
      <c r="F1347" s="273"/>
      <c r="G1347" s="273"/>
      <c r="H1347" s="273">
        <f>общ.калькуляция!J1346</f>
        <v>0</v>
      </c>
      <c r="I1347" s="273"/>
      <c r="J1347" s="273"/>
      <c r="K1347" s="273">
        <f>общ.калькуляция!M1346</f>
        <v>0</v>
      </c>
      <c r="L1347" s="273"/>
      <c r="M1347" s="273"/>
      <c r="N1347" s="273">
        <f t="shared" si="35"/>
        <v>0</v>
      </c>
    </row>
    <row r="1348" spans="1:14" ht="30">
      <c r="A1348" s="711" t="s">
        <v>5877</v>
      </c>
      <c r="B1348" s="38" t="s">
        <v>4240</v>
      </c>
      <c r="C1348" s="541"/>
      <c r="D1348" s="541"/>
      <c r="E1348" s="199">
        <f>общ.калькуляция!H1347</f>
        <v>7579.4639898110963</v>
      </c>
      <c r="F1348" s="199"/>
      <c r="G1348" s="199"/>
      <c r="H1348" s="199">
        <f>общ.калькуляция!J1347</f>
        <v>70.017701092974789</v>
      </c>
      <c r="I1348" s="199"/>
      <c r="J1348" s="199"/>
      <c r="K1348" s="199">
        <f>общ.калькуляция!M1347</f>
        <v>1529.8963381808144</v>
      </c>
      <c r="L1348" s="199"/>
      <c r="M1348" s="199"/>
      <c r="N1348" s="199">
        <f t="shared" si="35"/>
        <v>9179.3780290848845</v>
      </c>
    </row>
    <row r="1349" spans="1:14" ht="30">
      <c r="A1349" s="711" t="s">
        <v>5878</v>
      </c>
      <c r="B1349" s="38" t="s">
        <v>4241</v>
      </c>
      <c r="C1349" s="541"/>
      <c r="D1349" s="541"/>
      <c r="E1349" s="199">
        <f>общ.калькуляция!H1348</f>
        <v>2914.5350757846199</v>
      </c>
      <c r="F1349" s="199"/>
      <c r="G1349" s="199"/>
      <c r="H1349" s="199">
        <f>общ.калькуляция!J1348</f>
        <v>65.188894121045493</v>
      </c>
      <c r="I1349" s="199"/>
      <c r="J1349" s="199"/>
      <c r="K1349" s="199">
        <f>общ.калькуляция!M1348</f>
        <v>595.9447939811331</v>
      </c>
      <c r="L1349" s="199"/>
      <c r="M1349" s="199"/>
      <c r="N1349" s="199">
        <f t="shared" si="35"/>
        <v>3575.6687638867984</v>
      </c>
    </row>
    <row r="1350" spans="1:14">
      <c r="A1350" s="711" t="s">
        <v>5879</v>
      </c>
      <c r="B1350" s="38" t="s">
        <v>4242</v>
      </c>
      <c r="C1350" s="541"/>
      <c r="D1350" s="541"/>
      <c r="E1350" s="199">
        <f>общ.калькуляция!H1349</f>
        <v>30521.042583965493</v>
      </c>
      <c r="F1350" s="199"/>
      <c r="G1350" s="199"/>
      <c r="H1350" s="199">
        <f>общ.калькуляция!J1349</f>
        <v>197.17628468711294</v>
      </c>
      <c r="I1350" s="199"/>
      <c r="J1350" s="199"/>
      <c r="K1350" s="199">
        <f>общ.калькуляция!M1349</f>
        <v>6143.6437737305214</v>
      </c>
      <c r="L1350" s="199"/>
      <c r="M1350" s="199"/>
      <c r="N1350" s="199">
        <f t="shared" si="35"/>
        <v>36861.86264238313</v>
      </c>
    </row>
    <row r="1351" spans="1:14" ht="30">
      <c r="A1351" s="711" t="s">
        <v>5880</v>
      </c>
      <c r="B1351" s="38" t="s">
        <v>4243</v>
      </c>
      <c r="C1351" s="541"/>
      <c r="D1351" s="541"/>
      <c r="E1351" s="199">
        <f>общ.калькуляция!H1350</f>
        <v>11375.337529748627</v>
      </c>
      <c r="F1351" s="199"/>
      <c r="G1351" s="199"/>
      <c r="H1351" s="199">
        <f>общ.калькуляция!J1350</f>
        <v>120.72017429823241</v>
      </c>
      <c r="I1351" s="199"/>
      <c r="J1351" s="199"/>
      <c r="K1351" s="199">
        <f>общ.калькуляция!M1350</f>
        <v>2299.2115408093719</v>
      </c>
      <c r="L1351" s="199"/>
      <c r="M1351" s="199"/>
      <c r="N1351" s="199">
        <f t="shared" si="35"/>
        <v>13795.269244856232</v>
      </c>
    </row>
    <row r="1352" spans="1:14">
      <c r="A1352" s="1173" t="s">
        <v>596</v>
      </c>
      <c r="B1352" s="476" t="s">
        <v>4244</v>
      </c>
      <c r="C1352" s="44"/>
      <c r="D1352" s="44"/>
      <c r="E1352" s="273">
        <f>общ.калькуляция!H1351</f>
        <v>0</v>
      </c>
      <c r="F1352" s="273"/>
      <c r="G1352" s="273"/>
      <c r="H1352" s="273">
        <f>общ.калькуляция!J1351</f>
        <v>0</v>
      </c>
      <c r="I1352" s="273"/>
      <c r="J1352" s="273"/>
      <c r="K1352" s="273">
        <f>общ.калькуляция!M1351</f>
        <v>0</v>
      </c>
      <c r="L1352" s="273"/>
      <c r="M1352" s="273"/>
      <c r="N1352" s="273">
        <f t="shared" si="35"/>
        <v>0</v>
      </c>
    </row>
    <row r="1353" spans="1:14">
      <c r="A1353" s="711" t="s">
        <v>5881</v>
      </c>
      <c r="B1353" s="38" t="s">
        <v>4245</v>
      </c>
      <c r="C1353" s="541"/>
      <c r="D1353" s="541"/>
      <c r="E1353" s="199">
        <f>общ.калькуляция!H1352</f>
        <v>6128.3279216718738</v>
      </c>
      <c r="F1353" s="199"/>
      <c r="G1353" s="199"/>
      <c r="H1353" s="199">
        <f>общ.калькуляция!J1352</f>
        <v>154.52182310173748</v>
      </c>
      <c r="I1353" s="199"/>
      <c r="J1353" s="199"/>
      <c r="K1353" s="199">
        <f>общ.калькуляция!M1352</f>
        <v>1256.5699489547223</v>
      </c>
      <c r="L1353" s="199"/>
      <c r="M1353" s="199"/>
      <c r="N1353" s="199">
        <f t="shared" si="35"/>
        <v>7539.4196937283341</v>
      </c>
    </row>
    <row r="1354" spans="1:14" ht="30">
      <c r="A1354" s="711" t="s">
        <v>5882</v>
      </c>
      <c r="B1354" s="38" t="s">
        <v>4246</v>
      </c>
      <c r="C1354" s="541"/>
      <c r="D1354" s="541"/>
      <c r="E1354" s="199">
        <f>общ.калькуляция!H1353</f>
        <v>5475.219251078388</v>
      </c>
      <c r="F1354" s="199"/>
      <c r="G1354" s="199"/>
      <c r="H1354" s="199">
        <f>общ.калькуляция!J1353</f>
        <v>308.5071120954828</v>
      </c>
      <c r="I1354" s="199"/>
      <c r="J1354" s="199"/>
      <c r="K1354" s="199">
        <f>общ.калькуляция!M1353</f>
        <v>1156.7452726347742</v>
      </c>
      <c r="L1354" s="199"/>
      <c r="M1354" s="199"/>
      <c r="N1354" s="199">
        <f t="shared" si="35"/>
        <v>6940.4716358086444</v>
      </c>
    </row>
    <row r="1355" spans="1:14" ht="30">
      <c r="A1355" s="711" t="s">
        <v>5883</v>
      </c>
      <c r="B1355" s="89" t="s">
        <v>4247</v>
      </c>
      <c r="C1355" s="541"/>
      <c r="D1355" s="541"/>
      <c r="E1355" s="199">
        <f>общ.калькуляция!H1354</f>
        <v>2406.1946183251525</v>
      </c>
      <c r="F1355" s="199"/>
      <c r="G1355" s="199"/>
      <c r="H1355" s="199">
        <f>общ.калькуляция!J1354</f>
        <v>109.45295803039738</v>
      </c>
      <c r="I1355" s="199"/>
      <c r="J1355" s="199"/>
      <c r="K1355" s="199">
        <f>общ.калькуляция!M1354</f>
        <v>503.12951527110999</v>
      </c>
      <c r="L1355" s="199"/>
      <c r="M1355" s="199"/>
      <c r="N1355" s="199">
        <f t="shared" si="35"/>
        <v>3018.77709162666</v>
      </c>
    </row>
    <row r="1356" spans="1:14" ht="30">
      <c r="A1356" s="711" t="s">
        <v>5884</v>
      </c>
      <c r="B1356" s="89" t="s">
        <v>4248</v>
      </c>
      <c r="C1356" s="541"/>
      <c r="D1356" s="541"/>
      <c r="E1356" s="199">
        <f>общ.калькуляция!H1355</f>
        <v>3090.6935116763352</v>
      </c>
      <c r="F1356" s="199"/>
      <c r="G1356" s="199"/>
      <c r="H1356" s="199">
        <f>общ.калькуляция!J1355</f>
        <v>59.555285987127988</v>
      </c>
      <c r="I1356" s="199"/>
      <c r="J1356" s="199"/>
      <c r="K1356" s="199">
        <f>общ.калькуляция!M1355</f>
        <v>630.04975953269275</v>
      </c>
      <c r="L1356" s="199"/>
      <c r="M1356" s="199"/>
      <c r="N1356" s="199">
        <f t="shared" si="35"/>
        <v>3780.2985571961563</v>
      </c>
    </row>
    <row r="1357" spans="1:14" ht="30">
      <c r="A1357" s="711" t="s">
        <v>5885</v>
      </c>
      <c r="B1357" s="38" t="s">
        <v>4249</v>
      </c>
      <c r="C1357" s="541"/>
      <c r="D1357" s="541"/>
      <c r="E1357" s="199">
        <f>общ.калькуляция!H1356</f>
        <v>12196.314300528713</v>
      </c>
      <c r="F1357" s="199"/>
      <c r="G1357" s="199"/>
      <c r="H1357" s="199">
        <f>общ.калькуляция!J1356</f>
        <v>676.03297607010143</v>
      </c>
      <c r="I1357" s="199"/>
      <c r="J1357" s="199"/>
      <c r="K1357" s="199">
        <f>общ.калькуляция!M1356</f>
        <v>2574.4694553197628</v>
      </c>
      <c r="L1357" s="199"/>
      <c r="M1357" s="199"/>
      <c r="N1357" s="199">
        <f t="shared" si="35"/>
        <v>15446.816731918576</v>
      </c>
    </row>
    <row r="1358" spans="1:14" ht="30">
      <c r="A1358" s="711" t="s">
        <v>5886</v>
      </c>
      <c r="B1358" s="38" t="s">
        <v>4250</v>
      </c>
      <c r="C1358" s="541"/>
      <c r="D1358" s="541"/>
      <c r="E1358" s="199">
        <f>общ.калькуляция!H1357</f>
        <v>2024.0677683325896</v>
      </c>
      <c r="F1358" s="199"/>
      <c r="G1358" s="199"/>
      <c r="H1358" s="199">
        <f>общ.калькуляция!J1357</f>
        <v>59.555285987127988</v>
      </c>
      <c r="I1358" s="199"/>
      <c r="J1358" s="199"/>
      <c r="K1358" s="199">
        <f>общ.калькуляция!M1357</f>
        <v>416.72461086394355</v>
      </c>
      <c r="L1358" s="199"/>
      <c r="M1358" s="199"/>
      <c r="N1358" s="199">
        <f t="shared" si="35"/>
        <v>2500.3476651836609</v>
      </c>
    </row>
    <row r="1359" spans="1:14">
      <c r="A1359" s="711" t="s">
        <v>5887</v>
      </c>
      <c r="B1359" s="38" t="s">
        <v>4251</v>
      </c>
      <c r="C1359" s="541"/>
      <c r="D1359" s="541"/>
      <c r="E1359" s="199">
        <f>общ.калькуляция!H1358</f>
        <v>2444.3666854975454</v>
      </c>
      <c r="F1359" s="199"/>
      <c r="G1359" s="199"/>
      <c r="H1359" s="199">
        <f>общ.калькуляция!J1358</f>
        <v>109.45295803039738</v>
      </c>
      <c r="I1359" s="199"/>
      <c r="J1359" s="199"/>
      <c r="K1359" s="199">
        <f>общ.калькуляция!M1358</f>
        <v>510.76392870558857</v>
      </c>
      <c r="L1359" s="199"/>
      <c r="M1359" s="199"/>
      <c r="N1359" s="199">
        <f t="shared" si="35"/>
        <v>3064.5835722335314</v>
      </c>
    </row>
    <row r="1360" spans="1:14">
      <c r="A1360" s="711" t="s">
        <v>5888</v>
      </c>
      <c r="B1360" s="38" t="s">
        <v>4252</v>
      </c>
      <c r="C1360" s="541"/>
      <c r="D1360" s="541"/>
      <c r="E1360" s="199">
        <f>общ.калькуляция!H1359</f>
        <v>1267.4147330060985</v>
      </c>
      <c r="F1360" s="199"/>
      <c r="G1360" s="199"/>
      <c r="H1360" s="199">
        <f>общ.калькуляция!J1359</f>
        <v>47.080867976310643</v>
      </c>
      <c r="I1360" s="199"/>
      <c r="J1360" s="199"/>
      <c r="K1360" s="199">
        <f>общ.калькуляция!M1359</f>
        <v>262.89912019648182</v>
      </c>
      <c r="L1360" s="199"/>
      <c r="M1360" s="199"/>
      <c r="N1360" s="199">
        <f t="shared" si="35"/>
        <v>1577.3947211788909</v>
      </c>
    </row>
    <row r="1361" spans="1:14">
      <c r="A1361" s="711" t="s">
        <v>5889</v>
      </c>
      <c r="B1361" s="12" t="s">
        <v>4253</v>
      </c>
      <c r="C1361" s="541"/>
      <c r="D1361" s="541"/>
      <c r="E1361" s="199">
        <f>общ.калькуляция!H1360</f>
        <v>3600.6233154841584</v>
      </c>
      <c r="F1361" s="199"/>
      <c r="G1361" s="199"/>
      <c r="H1361" s="199">
        <f>общ.калькуляция!J1360</f>
        <v>150.90021787279048</v>
      </c>
      <c r="I1361" s="199"/>
      <c r="J1361" s="199"/>
      <c r="K1361" s="199">
        <f>общ.калькуляция!M1360</f>
        <v>750.30470667138979</v>
      </c>
      <c r="L1361" s="199"/>
      <c r="M1361" s="199"/>
      <c r="N1361" s="199">
        <f t="shared" si="35"/>
        <v>4501.8282400283388</v>
      </c>
    </row>
    <row r="1362" spans="1:14">
      <c r="A1362" s="711" t="s">
        <v>5890</v>
      </c>
      <c r="B1362" s="12" t="s">
        <v>4254</v>
      </c>
      <c r="C1362" s="541"/>
      <c r="D1362" s="541"/>
      <c r="E1362" s="199">
        <f>общ.калькуляция!H1361</f>
        <v>2641.9007901978284</v>
      </c>
      <c r="F1362" s="199"/>
      <c r="G1362" s="199"/>
      <c r="H1362" s="199">
        <f>общ.калькуляция!J1361</f>
        <v>117.50096965027954</v>
      </c>
      <c r="I1362" s="199"/>
      <c r="J1362" s="199"/>
      <c r="K1362" s="199">
        <f>общ.калькуляция!M1361</f>
        <v>551.88035196962153</v>
      </c>
      <c r="L1362" s="199"/>
      <c r="M1362" s="199"/>
      <c r="N1362" s="199">
        <f t="shared" si="35"/>
        <v>3311.2821118177294</v>
      </c>
    </row>
    <row r="1363" spans="1:14" ht="30">
      <c r="A1363" s="711" t="s">
        <v>5891</v>
      </c>
      <c r="B1363" s="12" t="s">
        <v>4255</v>
      </c>
      <c r="C1363" s="541"/>
      <c r="D1363" s="541"/>
      <c r="E1363" s="199">
        <f>общ.калькуляция!H1362</f>
        <v>11385.501079761221</v>
      </c>
      <c r="F1363" s="199"/>
      <c r="G1363" s="199"/>
      <c r="H1363" s="199">
        <f>общ.калькуляция!J1362</f>
        <v>281.6804066958756</v>
      </c>
      <c r="I1363" s="199"/>
      <c r="J1363" s="199"/>
      <c r="K1363" s="199">
        <f>общ.калькуляция!M1362</f>
        <v>2333.4362972914196</v>
      </c>
      <c r="L1363" s="199"/>
      <c r="M1363" s="199"/>
      <c r="N1363" s="199">
        <f t="shared" si="35"/>
        <v>14000.617783748516</v>
      </c>
    </row>
    <row r="1364" spans="1:14">
      <c r="A1364" s="1174" t="s">
        <v>599</v>
      </c>
      <c r="B1364" s="527" t="s">
        <v>4256</v>
      </c>
      <c r="C1364" s="44"/>
      <c r="D1364" s="44"/>
      <c r="E1364" s="273">
        <f>общ.калькуляция!H1363</f>
        <v>0</v>
      </c>
      <c r="F1364" s="273"/>
      <c r="G1364" s="273"/>
      <c r="H1364" s="273">
        <f>общ.калькуляция!J1363</f>
        <v>0</v>
      </c>
      <c r="I1364" s="273"/>
      <c r="J1364" s="273"/>
      <c r="K1364" s="273">
        <f>общ.калькуляция!M1363</f>
        <v>0</v>
      </c>
      <c r="L1364" s="273"/>
      <c r="M1364" s="273"/>
      <c r="N1364" s="273">
        <f t="shared" si="35"/>
        <v>0</v>
      </c>
    </row>
    <row r="1365" spans="1:14" ht="30">
      <c r="A1365" s="711" t="s">
        <v>5892</v>
      </c>
      <c r="B1365" s="38" t="s">
        <v>4257</v>
      </c>
      <c r="C1365" s="541"/>
      <c r="D1365" s="541"/>
      <c r="E1365" s="199">
        <f>общ.калькуляция!H1364</f>
        <v>9320.510405176261</v>
      </c>
      <c r="F1365" s="199"/>
      <c r="G1365" s="199"/>
      <c r="H1365" s="199">
        <f>общ.калькуляция!J1364</f>
        <v>197.98108584910113</v>
      </c>
      <c r="I1365" s="199"/>
      <c r="J1365" s="199"/>
      <c r="K1365" s="199">
        <f>общ.калькуляция!M1364</f>
        <v>1903.6982982050727</v>
      </c>
      <c r="L1365" s="199"/>
      <c r="M1365" s="199"/>
      <c r="N1365" s="199">
        <f t="shared" si="35"/>
        <v>11422.189789230435</v>
      </c>
    </row>
    <row r="1366" spans="1:14">
      <c r="A1366" s="711" t="s">
        <v>5893</v>
      </c>
      <c r="B1366" s="38" t="s">
        <v>4258</v>
      </c>
      <c r="C1366" s="541"/>
      <c r="D1366" s="541"/>
      <c r="E1366" s="199">
        <f>общ.калькуляция!H1365</f>
        <v>19769.198565670089</v>
      </c>
      <c r="F1366" s="199"/>
      <c r="G1366" s="199"/>
      <c r="H1366" s="199">
        <f>общ.калькуляция!J1365</f>
        <v>127.96338475612633</v>
      </c>
      <c r="I1366" s="199"/>
      <c r="J1366" s="199"/>
      <c r="K1366" s="199">
        <f>общ.калькуляция!M1365</f>
        <v>3979.4323900852432</v>
      </c>
      <c r="L1366" s="199"/>
      <c r="M1366" s="199"/>
      <c r="N1366" s="199">
        <f t="shared" si="35"/>
        <v>23876.594340511459</v>
      </c>
    </row>
    <row r="1367" spans="1:14">
      <c r="A1367" s="711" t="s">
        <v>5894</v>
      </c>
      <c r="B1367" s="38" t="s">
        <v>4259</v>
      </c>
      <c r="C1367" s="541"/>
      <c r="D1367" s="541"/>
      <c r="E1367" s="199">
        <f>общ.калькуляция!H1366</f>
        <v>3194.5919506916553</v>
      </c>
      <c r="F1367" s="199"/>
      <c r="G1367" s="199"/>
      <c r="H1367" s="199">
        <f>общ.калькуляция!J1366</f>
        <v>40.240058099410803</v>
      </c>
      <c r="I1367" s="199"/>
      <c r="J1367" s="199"/>
      <c r="K1367" s="199">
        <f>общ.калькуляция!M1366</f>
        <v>646.96640175821324</v>
      </c>
      <c r="L1367" s="199"/>
      <c r="M1367" s="199"/>
      <c r="N1367" s="199">
        <f t="shared" si="35"/>
        <v>3881.7984105492792</v>
      </c>
    </row>
    <row r="1368" spans="1:14">
      <c r="A1368" s="1173" t="s">
        <v>602</v>
      </c>
      <c r="B1368" s="476" t="s">
        <v>4260</v>
      </c>
      <c r="C1368" s="44"/>
      <c r="D1368" s="44"/>
      <c r="E1368" s="273">
        <f>общ.калькуляция!H1367</f>
        <v>0</v>
      </c>
      <c r="F1368" s="273"/>
      <c r="G1368" s="273"/>
      <c r="H1368" s="273">
        <f>общ.калькуляция!J1367</f>
        <v>0</v>
      </c>
      <c r="I1368" s="273"/>
      <c r="J1368" s="273"/>
      <c r="K1368" s="273">
        <f>общ.калькуляция!M1367</f>
        <v>0</v>
      </c>
      <c r="L1368" s="273"/>
      <c r="M1368" s="273"/>
      <c r="N1368" s="273">
        <f t="shared" si="35"/>
        <v>0</v>
      </c>
    </row>
    <row r="1369" spans="1:14" ht="30">
      <c r="A1369" s="711" t="s">
        <v>5895</v>
      </c>
      <c r="B1369" s="38" t="s">
        <v>4261</v>
      </c>
      <c r="C1369" s="541"/>
      <c r="D1369" s="541"/>
      <c r="E1369" s="199">
        <f>общ.калькуляция!H1368</f>
        <v>7896.0055406812435</v>
      </c>
      <c r="F1369" s="199"/>
      <c r="G1369" s="199"/>
      <c r="H1369" s="199">
        <f>общ.калькуляция!J1368</f>
        <v>108.64815686840916</v>
      </c>
      <c r="I1369" s="199"/>
      <c r="J1369" s="199"/>
      <c r="K1369" s="199">
        <f>общ.калькуляция!M1368</f>
        <v>1600.9307395099306</v>
      </c>
      <c r="L1369" s="199"/>
      <c r="M1369" s="199"/>
      <c r="N1369" s="199">
        <f t="shared" si="35"/>
        <v>9605.5844370595842</v>
      </c>
    </row>
    <row r="1370" spans="1:14">
      <c r="A1370" s="711" t="s">
        <v>5896</v>
      </c>
      <c r="B1370" s="38" t="s">
        <v>4262</v>
      </c>
      <c r="C1370" s="541"/>
      <c r="D1370" s="541"/>
      <c r="E1370" s="199">
        <f>общ.калькуляция!H1369</f>
        <v>19019.340338390604</v>
      </c>
      <c r="F1370" s="199"/>
      <c r="G1370" s="199"/>
      <c r="H1370" s="199">
        <f>общ.калькуляция!J1369</f>
        <v>112.67216267835025</v>
      </c>
      <c r="I1370" s="199"/>
      <c r="J1370" s="199"/>
      <c r="K1370" s="199">
        <f>общ.калькуляция!M1369</f>
        <v>3826.4025002137914</v>
      </c>
      <c r="L1370" s="199"/>
      <c r="M1370" s="199"/>
      <c r="N1370" s="199">
        <f t="shared" si="35"/>
        <v>22958.415001282745</v>
      </c>
    </row>
    <row r="1371" spans="1:14" ht="30">
      <c r="A1371" s="711" t="s">
        <v>5897</v>
      </c>
      <c r="B1371" s="38" t="s">
        <v>4263</v>
      </c>
      <c r="C1371" s="541"/>
      <c r="D1371" s="541"/>
      <c r="E1371" s="199">
        <f>общ.калькуляция!H1370</f>
        <v>1986.5836747731669</v>
      </c>
      <c r="F1371" s="199"/>
      <c r="G1371" s="199"/>
      <c r="H1371" s="199">
        <f>общ.калькуляция!J1370</f>
        <v>65.188894121045493</v>
      </c>
      <c r="I1371" s="199"/>
      <c r="J1371" s="199"/>
      <c r="K1371" s="199">
        <f>общ.калькуляция!M1370</f>
        <v>410.35451377884249</v>
      </c>
      <c r="L1371" s="199"/>
      <c r="M1371" s="199"/>
      <c r="N1371" s="199">
        <f t="shared" si="35"/>
        <v>2462.1270826730547</v>
      </c>
    </row>
    <row r="1372" spans="1:14" ht="30">
      <c r="A1372" s="711" t="s">
        <v>5898</v>
      </c>
      <c r="B1372" s="38" t="s">
        <v>4264</v>
      </c>
      <c r="C1372" s="541"/>
      <c r="D1372" s="541"/>
      <c r="E1372" s="199">
        <f>общ.калькуляция!H1371</f>
        <v>3778.1499398334076</v>
      </c>
      <c r="F1372" s="199"/>
      <c r="G1372" s="199"/>
      <c r="H1372" s="199">
        <f>общ.калькуляция!J1371</f>
        <v>65.188894121045493</v>
      </c>
      <c r="I1372" s="199"/>
      <c r="J1372" s="199"/>
      <c r="K1372" s="199">
        <f>общ.калькуляция!M1371</f>
        <v>768.66776679089071</v>
      </c>
      <c r="L1372" s="199"/>
      <c r="M1372" s="199"/>
      <c r="N1372" s="199">
        <f t="shared" si="35"/>
        <v>4612.0066007453443</v>
      </c>
    </row>
    <row r="1373" spans="1:14">
      <c r="A1373" s="711" t="s">
        <v>5899</v>
      </c>
      <c r="B1373" s="38" t="s">
        <v>4265</v>
      </c>
      <c r="C1373" s="541"/>
      <c r="D1373" s="541"/>
      <c r="E1373" s="199">
        <f>общ.калькуляция!H1372</f>
        <v>4066.3497489959846</v>
      </c>
      <c r="F1373" s="199"/>
      <c r="G1373" s="199"/>
      <c r="H1373" s="199">
        <f>общ.калькуляция!J1372</f>
        <v>72.432104578939445</v>
      </c>
      <c r="I1373" s="199"/>
      <c r="J1373" s="199"/>
      <c r="K1373" s="199">
        <f>общ.калькуляция!M1372</f>
        <v>827.75637071498477</v>
      </c>
      <c r="L1373" s="199"/>
      <c r="M1373" s="199"/>
      <c r="N1373" s="199">
        <f t="shared" si="35"/>
        <v>4966.5382242899086</v>
      </c>
    </row>
    <row r="1374" spans="1:14" ht="30">
      <c r="A1374" s="711" t="s">
        <v>5900</v>
      </c>
      <c r="B1374" s="38" t="s">
        <v>4266</v>
      </c>
      <c r="C1374" s="541"/>
      <c r="D1374" s="541"/>
      <c r="E1374" s="199">
        <f>общ.калькуляция!H1373</f>
        <v>7104.8861241261338</v>
      </c>
      <c r="F1374" s="199"/>
      <c r="G1374" s="199"/>
      <c r="H1374" s="199">
        <f>общ.калькуляция!J1373</f>
        <v>120.72017429823241</v>
      </c>
      <c r="I1374" s="199"/>
      <c r="J1374" s="199"/>
      <c r="K1374" s="199">
        <f>общ.калькуляция!M1373</f>
        <v>1445.1212596848734</v>
      </c>
      <c r="L1374" s="199"/>
      <c r="M1374" s="199"/>
      <c r="N1374" s="199">
        <f t="shared" si="35"/>
        <v>8670.7275581092399</v>
      </c>
    </row>
    <row r="1375" spans="1:14" ht="30">
      <c r="A1375" s="711" t="s">
        <v>5901</v>
      </c>
      <c r="B1375" s="38" t="s">
        <v>4267</v>
      </c>
      <c r="C1375" s="541"/>
      <c r="D1375" s="541"/>
      <c r="E1375" s="199">
        <f>общ.калькуляция!H1374</f>
        <v>4142.1078937974116</v>
      </c>
      <c r="F1375" s="199"/>
      <c r="G1375" s="199"/>
      <c r="H1375" s="199">
        <f>общ.калькуляция!J1374</f>
        <v>79.675315036833382</v>
      </c>
      <c r="I1375" s="199"/>
      <c r="J1375" s="199"/>
      <c r="K1375" s="199">
        <f>общ.калькуляция!M1374</f>
        <v>844.35664176684895</v>
      </c>
      <c r="L1375" s="199"/>
      <c r="M1375" s="199"/>
      <c r="N1375" s="199">
        <f t="shared" si="35"/>
        <v>5066.1398506010937</v>
      </c>
    </row>
    <row r="1376" spans="1:14" ht="30">
      <c r="A1376" s="711" t="s">
        <v>5902</v>
      </c>
      <c r="B1376" s="12" t="s">
        <v>4268</v>
      </c>
      <c r="C1376" s="541"/>
      <c r="D1376" s="541"/>
      <c r="E1376" s="199">
        <f>общ.калькуляция!H1375</f>
        <v>9406.3837170905863</v>
      </c>
      <c r="F1376" s="199"/>
      <c r="G1376" s="199"/>
      <c r="H1376" s="199">
        <f>общ.калькуляция!J1375</f>
        <v>250.13220114593756</v>
      </c>
      <c r="I1376" s="199"/>
      <c r="J1376" s="199"/>
      <c r="K1376" s="199">
        <f>общ.калькуляция!M1375</f>
        <v>1931.3031836473049</v>
      </c>
      <c r="L1376" s="199"/>
      <c r="M1376" s="199"/>
      <c r="N1376" s="199">
        <f t="shared" si="35"/>
        <v>11587.81910188383</v>
      </c>
    </row>
    <row r="1377" spans="1:14">
      <c r="A1377" s="1173" t="s">
        <v>606</v>
      </c>
      <c r="B1377" s="476" t="s">
        <v>4269</v>
      </c>
      <c r="C1377" s="44"/>
      <c r="D1377" s="44"/>
      <c r="E1377" s="273">
        <f>общ.калькуляция!H1376</f>
        <v>0</v>
      </c>
      <c r="F1377" s="273"/>
      <c r="G1377" s="273"/>
      <c r="H1377" s="273">
        <f>общ.калькуляция!J1376</f>
        <v>0</v>
      </c>
      <c r="I1377" s="273"/>
      <c r="J1377" s="273"/>
      <c r="K1377" s="273">
        <f>общ.калькуляция!M1376</f>
        <v>0</v>
      </c>
      <c r="L1377" s="273"/>
      <c r="M1377" s="273"/>
      <c r="N1377" s="273">
        <f t="shared" si="35"/>
        <v>0</v>
      </c>
    </row>
    <row r="1378" spans="1:14">
      <c r="A1378" s="711" t="s">
        <v>5904</v>
      </c>
      <c r="B1378" s="38" t="s">
        <v>4270</v>
      </c>
      <c r="C1378" s="541"/>
      <c r="D1378" s="541"/>
      <c r="E1378" s="199">
        <f>общ.калькуляция!H1377</f>
        <v>6531.8390886508996</v>
      </c>
      <c r="F1378" s="199"/>
      <c r="G1378" s="199"/>
      <c r="H1378" s="199">
        <f>общ.калькуляция!J1377</f>
        <v>130.37778824209099</v>
      </c>
      <c r="I1378" s="199"/>
      <c r="J1378" s="199"/>
      <c r="K1378" s="199">
        <f>общ.калькуляция!M1377</f>
        <v>1332.4433753785981</v>
      </c>
      <c r="L1378" s="199"/>
      <c r="M1378" s="199"/>
      <c r="N1378" s="199">
        <f t="shared" si="35"/>
        <v>7994.6602522715884</v>
      </c>
    </row>
    <row r="1379" spans="1:14" ht="30">
      <c r="A1379" s="711" t="s">
        <v>5903</v>
      </c>
      <c r="B1379" s="42" t="s">
        <v>4271</v>
      </c>
      <c r="C1379" s="541"/>
      <c r="D1379" s="541"/>
      <c r="E1379" s="199">
        <f>общ.калькуляция!H1378</f>
        <v>3995.839180797263</v>
      </c>
      <c r="F1379" s="199"/>
      <c r="G1379" s="199"/>
      <c r="H1379" s="199">
        <f>общ.калькуляция!J1378</f>
        <v>152.10741961577281</v>
      </c>
      <c r="I1379" s="199"/>
      <c r="J1379" s="199"/>
      <c r="K1379" s="199">
        <f>общ.калькуляция!M1378</f>
        <v>829.58932008260717</v>
      </c>
      <c r="L1379" s="199"/>
      <c r="M1379" s="199"/>
      <c r="N1379" s="199">
        <f t="shared" si="35"/>
        <v>4977.5359204956421</v>
      </c>
    </row>
    <row r="1380" spans="1:14" ht="30">
      <c r="A1380" s="711" t="s">
        <v>5905</v>
      </c>
      <c r="B1380" s="42" t="s">
        <v>4272</v>
      </c>
      <c r="C1380" s="541"/>
      <c r="D1380" s="541"/>
      <c r="E1380" s="199">
        <f>общ.калькуляция!H1379</f>
        <v>15810.006921794924</v>
      </c>
      <c r="F1380" s="199"/>
      <c r="G1380" s="199"/>
      <c r="H1380" s="199">
        <f>общ.калькуляция!J1379</f>
        <v>321.92046479528642</v>
      </c>
      <c r="I1380" s="199"/>
      <c r="J1380" s="199"/>
      <c r="K1380" s="199">
        <f>общ.калькуляция!M1379</f>
        <v>3226.3854773180424</v>
      </c>
      <c r="L1380" s="199"/>
      <c r="M1380" s="199"/>
      <c r="N1380" s="199">
        <f t="shared" si="35"/>
        <v>19358.312863908253</v>
      </c>
    </row>
    <row r="1381" spans="1:14">
      <c r="A1381" s="711" t="s">
        <v>5906</v>
      </c>
      <c r="B1381" s="38" t="s">
        <v>4273</v>
      </c>
      <c r="C1381" s="541"/>
      <c r="D1381" s="541"/>
      <c r="E1381" s="199">
        <f>общ.калькуляция!H1380</f>
        <v>3885.5387717536814</v>
      </c>
      <c r="F1381" s="199"/>
      <c r="G1381" s="199"/>
      <c r="H1381" s="199">
        <f>общ.калькуляция!J1380</f>
        <v>70.822502254962998</v>
      </c>
      <c r="I1381" s="199"/>
      <c r="J1381" s="199"/>
      <c r="K1381" s="199">
        <f>общ.калькуляция!M1380</f>
        <v>791.27225480172899</v>
      </c>
      <c r="L1381" s="199"/>
      <c r="M1381" s="199"/>
      <c r="N1381" s="199">
        <f t="shared" si="35"/>
        <v>4747.6335288103737</v>
      </c>
    </row>
    <row r="1382" spans="1:14">
      <c r="A1382" s="1173" t="s">
        <v>609</v>
      </c>
      <c r="B1382" s="476" t="s">
        <v>4274</v>
      </c>
      <c r="C1382" s="44"/>
      <c r="D1382" s="44"/>
      <c r="E1382" s="273">
        <f>общ.калькуляция!H1381</f>
        <v>0</v>
      </c>
      <c r="F1382" s="273"/>
      <c r="G1382" s="273"/>
      <c r="H1382" s="273">
        <f>общ.калькуляция!J1381</f>
        <v>0</v>
      </c>
      <c r="I1382" s="273"/>
      <c r="J1382" s="273"/>
      <c r="K1382" s="273">
        <f>общ.калькуляция!M1381</f>
        <v>0</v>
      </c>
      <c r="L1382" s="273"/>
      <c r="M1382" s="273"/>
      <c r="N1382" s="273">
        <f t="shared" si="35"/>
        <v>0</v>
      </c>
    </row>
    <row r="1383" spans="1:14">
      <c r="A1383" s="711" t="s">
        <v>5907</v>
      </c>
      <c r="B1383" s="38" t="s">
        <v>4275</v>
      </c>
      <c r="C1383" s="541"/>
      <c r="D1383" s="541"/>
      <c r="E1383" s="199">
        <f>общ.калькуляция!H1382</f>
        <v>5012.5427871485936</v>
      </c>
      <c r="F1383" s="199"/>
      <c r="G1383" s="199"/>
      <c r="H1383" s="199">
        <f>общ.калькуляция!J1382</f>
        <v>131.98739056606743</v>
      </c>
      <c r="I1383" s="199"/>
      <c r="J1383" s="199"/>
      <c r="K1383" s="199">
        <f>общ.калькуляция!M1382</f>
        <v>1028.9060355429322</v>
      </c>
      <c r="L1383" s="199"/>
      <c r="M1383" s="199"/>
      <c r="N1383" s="199">
        <f t="shared" si="35"/>
        <v>6173.4362132575925</v>
      </c>
    </row>
    <row r="1384" spans="1:14" ht="30">
      <c r="A1384" s="711" t="s">
        <v>5908</v>
      </c>
      <c r="B1384" s="38" t="s">
        <v>4276</v>
      </c>
      <c r="C1384" s="541"/>
      <c r="D1384" s="541"/>
      <c r="E1384" s="199">
        <f>общ.калькуляция!H1383</f>
        <v>2786.0742847687043</v>
      </c>
      <c r="F1384" s="199"/>
      <c r="G1384" s="199"/>
      <c r="H1384" s="199">
        <f>общ.калькуляция!J1383</f>
        <v>44.264063909351883</v>
      </c>
      <c r="I1384" s="199"/>
      <c r="J1384" s="199"/>
      <c r="K1384" s="199">
        <f>общ.калькуляция!M1383</f>
        <v>566.06766973561128</v>
      </c>
      <c r="L1384" s="199"/>
      <c r="M1384" s="199"/>
      <c r="N1384" s="199">
        <f t="shared" si="35"/>
        <v>3396.4060184136674</v>
      </c>
    </row>
    <row r="1385" spans="1:14" ht="30">
      <c r="A1385" s="711" t="s">
        <v>5909</v>
      </c>
      <c r="B1385" s="38" t="s">
        <v>4277</v>
      </c>
      <c r="C1385" s="541"/>
      <c r="D1385" s="541"/>
      <c r="E1385" s="199">
        <f>общ.калькуляция!H1384</f>
        <v>9299.67064963558</v>
      </c>
      <c r="F1385" s="199"/>
      <c r="G1385" s="199"/>
      <c r="H1385" s="199">
        <f>общ.калькуляция!J1384</f>
        <v>213.94297556186746</v>
      </c>
      <c r="I1385" s="199"/>
      <c r="J1385" s="199"/>
      <c r="K1385" s="199">
        <f>общ.калькуляция!M1384</f>
        <v>1902.7227250394897</v>
      </c>
      <c r="L1385" s="199"/>
      <c r="M1385" s="199"/>
      <c r="N1385" s="199">
        <f t="shared" si="35"/>
        <v>11416.336350236938</v>
      </c>
    </row>
    <row r="1386" spans="1:14">
      <c r="A1386" s="711" t="s">
        <v>5910</v>
      </c>
      <c r="B1386" s="38" t="s">
        <v>4278</v>
      </c>
      <c r="C1386" s="541"/>
      <c r="D1386" s="541"/>
      <c r="E1386" s="199">
        <f>общ.калькуляция!H1385</f>
        <v>3403.7724397590364</v>
      </c>
      <c r="F1386" s="199"/>
      <c r="G1386" s="199"/>
      <c r="H1386" s="199">
        <f>общ.калькуляция!J1385</f>
        <v>66.798496445021925</v>
      </c>
      <c r="I1386" s="199"/>
      <c r="J1386" s="199"/>
      <c r="K1386" s="199">
        <f>общ.калькуляция!M1385</f>
        <v>694.1141872408117</v>
      </c>
      <c r="L1386" s="199"/>
      <c r="M1386" s="199"/>
      <c r="N1386" s="199">
        <f t="shared" si="35"/>
        <v>4164.6851234448704</v>
      </c>
    </row>
    <row r="1387" spans="1:14">
      <c r="A1387" s="1174" t="s">
        <v>612</v>
      </c>
      <c r="B1387" s="529" t="s">
        <v>4279</v>
      </c>
      <c r="C1387" s="44"/>
      <c r="D1387" s="44"/>
      <c r="E1387" s="273">
        <f>общ.калькуляция!H1386</f>
        <v>0</v>
      </c>
      <c r="F1387" s="273"/>
      <c r="G1387" s="273"/>
      <c r="H1387" s="273">
        <f>общ.калькуляция!J1386</f>
        <v>0</v>
      </c>
      <c r="I1387" s="273"/>
      <c r="J1387" s="273"/>
      <c r="K1387" s="273">
        <f>общ.калькуляция!M1386</f>
        <v>0</v>
      </c>
      <c r="L1387" s="273"/>
      <c r="M1387" s="273"/>
      <c r="N1387" s="273">
        <f t="shared" si="35"/>
        <v>0</v>
      </c>
    </row>
    <row r="1388" spans="1:14" ht="30">
      <c r="A1388" s="711" t="s">
        <v>5911</v>
      </c>
      <c r="B1388" s="38" t="s">
        <v>4280</v>
      </c>
      <c r="C1388" s="541"/>
      <c r="D1388" s="541"/>
      <c r="E1388" s="199">
        <f>общ.калькуляция!H1387</f>
        <v>5177.0698878476869</v>
      </c>
      <c r="F1388" s="199"/>
      <c r="G1388" s="199"/>
      <c r="H1388" s="199">
        <f>общ.калькуляция!J1387</f>
        <v>132.79219172805566</v>
      </c>
      <c r="I1388" s="199"/>
      <c r="J1388" s="199"/>
      <c r="K1388" s="199">
        <f>общ.калькуляция!M1387</f>
        <v>1061.9724159151485</v>
      </c>
      <c r="L1388" s="199"/>
      <c r="M1388" s="199"/>
      <c r="N1388" s="199">
        <f t="shared" si="35"/>
        <v>6371.8344954908907</v>
      </c>
    </row>
    <row r="1389" spans="1:14" ht="30">
      <c r="A1389" s="711" t="s">
        <v>5912</v>
      </c>
      <c r="B1389" s="38" t="s">
        <v>4281</v>
      </c>
      <c r="C1389" s="541"/>
      <c r="D1389" s="541"/>
      <c r="E1389" s="199">
        <f>общ.калькуляция!H1388</f>
        <v>1391.6687006544696</v>
      </c>
      <c r="F1389" s="199"/>
      <c r="G1389" s="199"/>
      <c r="H1389" s="199">
        <f>общ.калькуляция!J1388</f>
        <v>59.018751879135841</v>
      </c>
      <c r="I1389" s="199"/>
      <c r="J1389" s="199"/>
      <c r="K1389" s="199">
        <f>общ.калькуляция!M1388</f>
        <v>290.13749050672112</v>
      </c>
      <c r="L1389" s="199"/>
      <c r="M1389" s="199"/>
      <c r="N1389" s="199">
        <f t="shared" si="35"/>
        <v>1740.8249430403266</v>
      </c>
    </row>
    <row r="1390" spans="1:14">
      <c r="A1390" s="711" t="s">
        <v>5913</v>
      </c>
      <c r="B1390" s="38" t="s">
        <v>4282</v>
      </c>
      <c r="C1390" s="541"/>
      <c r="D1390" s="541"/>
      <c r="E1390" s="199">
        <f>общ.калькуляция!H1389</f>
        <v>5645.2832858099064</v>
      </c>
      <c r="F1390" s="199"/>
      <c r="G1390" s="199"/>
      <c r="H1390" s="199">
        <f>общ.калькуляция!J1389</f>
        <v>133.59699289004385</v>
      </c>
      <c r="I1390" s="199"/>
      <c r="J1390" s="199"/>
      <c r="K1390" s="199">
        <f>общ.калькуляция!M1389</f>
        <v>1155.7760557399902</v>
      </c>
      <c r="L1390" s="199"/>
      <c r="M1390" s="199"/>
      <c r="N1390" s="199">
        <f t="shared" si="35"/>
        <v>6934.6563344399401</v>
      </c>
    </row>
    <row r="1391" spans="1:14" ht="30">
      <c r="A1391" s="711" t="s">
        <v>5914</v>
      </c>
      <c r="B1391" s="38" t="s">
        <v>4283</v>
      </c>
      <c r="C1391" s="541"/>
      <c r="D1391" s="541"/>
      <c r="E1391" s="199">
        <f>общ.калькуляция!H1390</f>
        <v>10719.152656923992</v>
      </c>
      <c r="F1391" s="199"/>
      <c r="G1391" s="199"/>
      <c r="H1391" s="199">
        <f>общ.калькуляция!J1390</f>
        <v>122.32977662220883</v>
      </c>
      <c r="I1391" s="199"/>
      <c r="J1391" s="199"/>
      <c r="K1391" s="199">
        <f>общ.калькуляция!M1390</f>
        <v>2168.2964867092405</v>
      </c>
      <c r="L1391" s="199"/>
      <c r="M1391" s="199"/>
      <c r="N1391" s="199">
        <f t="shared" si="35"/>
        <v>13009.778920255441</v>
      </c>
    </row>
    <row r="1392" spans="1:14">
      <c r="A1392" s="1174" t="s">
        <v>615</v>
      </c>
      <c r="B1392" s="527" t="s">
        <v>4284</v>
      </c>
      <c r="C1392" s="44"/>
      <c r="D1392" s="44"/>
      <c r="E1392" s="273">
        <f>общ.калькуляция!H1391</f>
        <v>0</v>
      </c>
      <c r="F1392" s="273"/>
      <c r="G1392" s="273"/>
      <c r="H1392" s="273">
        <f>общ.калькуляция!J1391</f>
        <v>0</v>
      </c>
      <c r="I1392" s="273"/>
      <c r="J1392" s="273"/>
      <c r="K1392" s="273">
        <f>общ.калькуляция!M1391</f>
        <v>0</v>
      </c>
      <c r="L1392" s="273"/>
      <c r="M1392" s="273"/>
      <c r="N1392" s="273">
        <f t="shared" si="35"/>
        <v>0</v>
      </c>
    </row>
    <row r="1393" spans="1:14" ht="30">
      <c r="A1393" s="711" t="s">
        <v>5915</v>
      </c>
      <c r="B1393" s="38" t="s">
        <v>4285</v>
      </c>
      <c r="C1393" s="541"/>
      <c r="D1393" s="541"/>
      <c r="E1393" s="199">
        <f>общ.калькуляция!H1392</f>
        <v>4118.7024097129261</v>
      </c>
      <c r="F1393" s="199"/>
      <c r="G1393" s="199"/>
      <c r="H1393" s="199">
        <f>общ.калькуляция!J1392</f>
        <v>65.188894121045493</v>
      </c>
      <c r="I1393" s="199"/>
      <c r="J1393" s="199"/>
      <c r="K1393" s="199">
        <f>общ.калькуляция!M1392</f>
        <v>836.77826076679435</v>
      </c>
      <c r="L1393" s="199"/>
      <c r="M1393" s="199"/>
      <c r="N1393" s="199">
        <f t="shared" si="35"/>
        <v>5020.6695646007656</v>
      </c>
    </row>
    <row r="1394" spans="1:14">
      <c r="A1394" s="711" t="s">
        <v>5916</v>
      </c>
      <c r="B1394" s="38" t="s">
        <v>4286</v>
      </c>
      <c r="C1394" s="541"/>
      <c r="D1394" s="541"/>
      <c r="E1394" s="199">
        <f>общ.калькуляция!H1393</f>
        <v>5333.7725066934399</v>
      </c>
      <c r="F1394" s="199"/>
      <c r="G1394" s="199"/>
      <c r="H1394" s="199">
        <f>общ.калькуляция!J1393</f>
        <v>70.822502254962998</v>
      </c>
      <c r="I1394" s="199"/>
      <c r="J1394" s="199"/>
      <c r="K1394" s="199">
        <f>общ.калькуляция!M1393</f>
        <v>1080.9190017896806</v>
      </c>
      <c r="L1394" s="199"/>
      <c r="M1394" s="199"/>
      <c r="N1394" s="199">
        <f t="shared" si="35"/>
        <v>6485.5140107380839</v>
      </c>
    </row>
    <row r="1395" spans="1:14" ht="30">
      <c r="A1395" s="711" t="s">
        <v>5917</v>
      </c>
      <c r="B1395" s="38" t="s">
        <v>4287</v>
      </c>
      <c r="C1395" s="541"/>
      <c r="D1395" s="541"/>
      <c r="E1395" s="199">
        <f>общ.калькуляция!H1394</f>
        <v>6862.7156421984237</v>
      </c>
      <c r="F1395" s="199"/>
      <c r="G1395" s="199"/>
      <c r="H1395" s="199">
        <f>общ.калькуляция!J1394</f>
        <v>120.72017429823241</v>
      </c>
      <c r="I1395" s="199"/>
      <c r="J1395" s="199"/>
      <c r="K1395" s="199">
        <f>общ.калькуляция!M1394</f>
        <v>1396.6871632993314</v>
      </c>
      <c r="L1395" s="199"/>
      <c r="M1395" s="199"/>
      <c r="N1395" s="199">
        <f t="shared" si="35"/>
        <v>8380.1229797959877</v>
      </c>
    </row>
    <row r="1396" spans="1:14">
      <c r="A1396" s="1173" t="s">
        <v>620</v>
      </c>
      <c r="B1396" s="476" t="s">
        <v>4288</v>
      </c>
      <c r="C1396" s="44"/>
      <c r="D1396" s="44"/>
      <c r="E1396" s="273">
        <f>общ.калькуляция!H1395</f>
        <v>0</v>
      </c>
      <c r="F1396" s="273"/>
      <c r="G1396" s="273"/>
      <c r="H1396" s="273">
        <f>общ.калькуляция!J1395</f>
        <v>0</v>
      </c>
      <c r="I1396" s="273"/>
      <c r="J1396" s="273"/>
      <c r="K1396" s="273">
        <f>общ.калькуляция!M1395</f>
        <v>0</v>
      </c>
      <c r="L1396" s="273"/>
      <c r="M1396" s="273"/>
      <c r="N1396" s="273">
        <f t="shared" si="35"/>
        <v>0</v>
      </c>
    </row>
    <row r="1397" spans="1:14" ht="30">
      <c r="A1397" s="711" t="s">
        <v>5918</v>
      </c>
      <c r="B1397" s="38" t="s">
        <v>4289</v>
      </c>
      <c r="C1397" s="541"/>
      <c r="D1397" s="541"/>
      <c r="E1397" s="199">
        <f>общ.калькуляция!H1396</f>
        <v>4195.0360777182805</v>
      </c>
      <c r="F1397" s="199"/>
      <c r="G1397" s="199"/>
      <c r="H1397" s="199">
        <f>общ.калькуляция!J1396</f>
        <v>61.164888311104413</v>
      </c>
      <c r="I1397" s="199"/>
      <c r="J1397" s="199"/>
      <c r="K1397" s="199">
        <f>общ.калькуляция!M1396</f>
        <v>851.24019320587706</v>
      </c>
      <c r="L1397" s="199"/>
      <c r="M1397" s="199"/>
      <c r="N1397" s="199">
        <f t="shared" si="35"/>
        <v>5107.4411592352626</v>
      </c>
    </row>
    <row r="1398" spans="1:14">
      <c r="A1398" s="711" t="s">
        <v>5919</v>
      </c>
      <c r="B1398" s="38" t="s">
        <v>4290</v>
      </c>
      <c r="C1398" s="541"/>
      <c r="D1398" s="541"/>
      <c r="E1398" s="199">
        <f>общ.калькуляция!H1397</f>
        <v>3936.7896064257029</v>
      </c>
      <c r="F1398" s="199"/>
      <c r="G1398" s="199"/>
      <c r="H1398" s="199">
        <f>общ.калькуляция!J1397</f>
        <v>66.798496445021925</v>
      </c>
      <c r="I1398" s="199"/>
      <c r="J1398" s="199"/>
      <c r="K1398" s="199">
        <f>общ.калькуляция!M1397</f>
        <v>800.71762057414503</v>
      </c>
      <c r="L1398" s="199"/>
      <c r="M1398" s="199"/>
      <c r="N1398" s="199">
        <f t="shared" si="35"/>
        <v>4804.3057234448697</v>
      </c>
    </row>
    <row r="1399" spans="1:14" ht="30">
      <c r="A1399" s="711" t="s">
        <v>5920</v>
      </c>
      <c r="B1399" s="38" t="s">
        <v>4291</v>
      </c>
      <c r="C1399" s="541"/>
      <c r="D1399" s="541"/>
      <c r="E1399" s="199">
        <f>общ.калькуляция!H1398</f>
        <v>5811.7697921314884</v>
      </c>
      <c r="F1399" s="199"/>
      <c r="G1399" s="199"/>
      <c r="H1399" s="199">
        <f>общ.калькуляция!J1398</f>
        <v>116.69616848829132</v>
      </c>
      <c r="I1399" s="199"/>
      <c r="J1399" s="199"/>
      <c r="K1399" s="199">
        <f>общ.калькуляция!M1398</f>
        <v>1185.6931921239561</v>
      </c>
      <c r="L1399" s="199"/>
      <c r="M1399" s="199"/>
      <c r="N1399" s="199">
        <f t="shared" si="35"/>
        <v>7114.1591527437358</v>
      </c>
    </row>
    <row r="1400" spans="1:14">
      <c r="A1400" s="1173" t="s">
        <v>623</v>
      </c>
      <c r="B1400" s="476" t="s">
        <v>4292</v>
      </c>
      <c r="C1400" s="44"/>
      <c r="D1400" s="44"/>
      <c r="E1400" s="273">
        <f>общ.калькуляция!H1399</f>
        <v>0</v>
      </c>
      <c r="F1400" s="273"/>
      <c r="G1400" s="273"/>
      <c r="H1400" s="273">
        <f>общ.калькуляция!J1399</f>
        <v>0</v>
      </c>
      <c r="I1400" s="273"/>
      <c r="J1400" s="273"/>
      <c r="K1400" s="273">
        <f>общ.калькуляция!M1399</f>
        <v>0</v>
      </c>
      <c r="L1400" s="273"/>
      <c r="M1400" s="273"/>
      <c r="N1400" s="273">
        <f t="shared" si="35"/>
        <v>0</v>
      </c>
    </row>
    <row r="1401" spans="1:14" ht="30">
      <c r="A1401" s="711" t="s">
        <v>5921</v>
      </c>
      <c r="B1401" s="38" t="s">
        <v>4293</v>
      </c>
      <c r="C1401" s="541"/>
      <c r="D1401" s="541"/>
      <c r="E1401" s="199">
        <f>общ.калькуляция!H1400</f>
        <v>5125.8315962084953</v>
      </c>
      <c r="F1401" s="199"/>
      <c r="G1401" s="199"/>
      <c r="H1401" s="199">
        <f>общ.калькуляция!J1400</f>
        <v>61.164888311104413</v>
      </c>
      <c r="I1401" s="199"/>
      <c r="J1401" s="199"/>
      <c r="K1401" s="199">
        <f>общ.калькуляция!M1400</f>
        <v>1037.39929690392</v>
      </c>
      <c r="L1401" s="199"/>
      <c r="M1401" s="199"/>
      <c r="N1401" s="199">
        <f t="shared" si="35"/>
        <v>6224.39578142352</v>
      </c>
    </row>
    <row r="1402" spans="1:14">
      <c r="A1402" s="711" t="s">
        <v>5922</v>
      </c>
      <c r="B1402" s="38" t="s">
        <v>4294</v>
      </c>
      <c r="C1402" s="541"/>
      <c r="D1402" s="541"/>
      <c r="E1402" s="199">
        <f>общ.калькуляция!H1401</f>
        <v>4833.0076249442209</v>
      </c>
      <c r="F1402" s="199"/>
      <c r="G1402" s="199"/>
      <c r="H1402" s="199">
        <f>общ.калькуляция!J1401</f>
        <v>178.12932385339181</v>
      </c>
      <c r="I1402" s="199"/>
      <c r="J1402" s="199"/>
      <c r="K1402" s="199">
        <f>общ.калькуляция!M1401</f>
        <v>1002.2273897595226</v>
      </c>
      <c r="L1402" s="199"/>
      <c r="M1402" s="199"/>
      <c r="N1402" s="199">
        <f t="shared" si="35"/>
        <v>6013.3643385571349</v>
      </c>
    </row>
    <row r="1403" spans="1:14" ht="30">
      <c r="A1403" s="711" t="s">
        <v>5923</v>
      </c>
      <c r="B1403" s="38" t="s">
        <v>4295</v>
      </c>
      <c r="C1403" s="541"/>
      <c r="D1403" s="541"/>
      <c r="E1403" s="199">
        <f>общ.калькуляция!H1402</f>
        <v>7331.6697921314881</v>
      </c>
      <c r="F1403" s="199"/>
      <c r="G1403" s="199"/>
      <c r="H1403" s="199">
        <f>общ.калькуляция!J1402</f>
        <v>116.69616848829132</v>
      </c>
      <c r="I1403" s="199"/>
      <c r="J1403" s="199"/>
      <c r="K1403" s="199">
        <f>общ.калькуляция!M1402</f>
        <v>1489.6731921239561</v>
      </c>
      <c r="L1403" s="199"/>
      <c r="M1403" s="199"/>
      <c r="N1403" s="199">
        <f t="shared" si="35"/>
        <v>8938.039152743735</v>
      </c>
    </row>
    <row r="1404" spans="1:14">
      <c r="A1404" s="1173" t="s">
        <v>632</v>
      </c>
      <c r="B1404" s="476" t="s">
        <v>4296</v>
      </c>
      <c r="C1404" s="44"/>
      <c r="D1404" s="44"/>
      <c r="E1404" s="273">
        <f>общ.калькуляция!H1403</f>
        <v>0</v>
      </c>
      <c r="F1404" s="273"/>
      <c r="G1404" s="273"/>
      <c r="H1404" s="273">
        <f>общ.калькуляция!J1403</f>
        <v>0</v>
      </c>
      <c r="I1404" s="273"/>
      <c r="J1404" s="273"/>
      <c r="K1404" s="273">
        <f>общ.калькуляция!M1403</f>
        <v>0</v>
      </c>
      <c r="L1404" s="273"/>
      <c r="M1404" s="273"/>
      <c r="N1404" s="273">
        <f t="shared" si="35"/>
        <v>0</v>
      </c>
    </row>
    <row r="1405" spans="1:14" ht="30">
      <c r="A1405" s="711" t="s">
        <v>5924</v>
      </c>
      <c r="B1405" s="38" t="s">
        <v>4297</v>
      </c>
      <c r="C1405" s="541"/>
      <c r="D1405" s="541"/>
      <c r="E1405" s="199">
        <f>общ.калькуляция!H1404</f>
        <v>25984.260596208496</v>
      </c>
      <c r="F1405" s="199"/>
      <c r="G1405" s="199"/>
      <c r="H1405" s="199">
        <f>общ.калькуляция!J1404</f>
        <v>61.164888311104413</v>
      </c>
      <c r="I1405" s="199"/>
      <c r="J1405" s="199"/>
      <c r="K1405" s="199">
        <f>общ.калькуляция!M1404</f>
        <v>5209.0850969039202</v>
      </c>
      <c r="L1405" s="199"/>
      <c r="M1405" s="199"/>
      <c r="N1405" s="199">
        <f t="shared" si="35"/>
        <v>31254.510581423521</v>
      </c>
    </row>
    <row r="1406" spans="1:14" ht="30">
      <c r="A1406" s="711" t="s">
        <v>5925</v>
      </c>
      <c r="B1406" s="38" t="s">
        <v>4298</v>
      </c>
      <c r="C1406" s="541"/>
      <c r="D1406" s="541"/>
      <c r="E1406" s="199">
        <f>общ.калькуляция!H1405</f>
        <v>7820.2197921314892</v>
      </c>
      <c r="F1406" s="199"/>
      <c r="G1406" s="199"/>
      <c r="H1406" s="199">
        <f>общ.калькуляция!J1405</f>
        <v>116.69616848829132</v>
      </c>
      <c r="I1406" s="199"/>
      <c r="J1406" s="199"/>
      <c r="K1406" s="199">
        <f>общ.калькуляция!M1405</f>
        <v>1587.3831921239562</v>
      </c>
      <c r="L1406" s="199"/>
      <c r="M1406" s="199"/>
      <c r="N1406" s="199">
        <f t="shared" si="35"/>
        <v>9524.2991527437371</v>
      </c>
    </row>
    <row r="1407" spans="1:14">
      <c r="A1407" s="1173" t="s">
        <v>634</v>
      </c>
      <c r="B1407" s="476" t="s">
        <v>4299</v>
      </c>
      <c r="C1407" s="44"/>
      <c r="D1407" s="44"/>
      <c r="E1407" s="273">
        <f>общ.калькуляция!H1406</f>
        <v>0</v>
      </c>
      <c r="F1407" s="273"/>
      <c r="G1407" s="273"/>
      <c r="H1407" s="273">
        <f>общ.калькуляция!J1406</f>
        <v>0</v>
      </c>
      <c r="I1407" s="273"/>
      <c r="J1407" s="273"/>
      <c r="K1407" s="273">
        <f>общ.калькуляция!M1406</f>
        <v>0</v>
      </c>
      <c r="L1407" s="273"/>
      <c r="M1407" s="273"/>
      <c r="N1407" s="273">
        <f t="shared" si="35"/>
        <v>0</v>
      </c>
    </row>
    <row r="1408" spans="1:14" ht="30">
      <c r="A1408" s="711" t="s">
        <v>5926</v>
      </c>
      <c r="B1408" s="38" t="s">
        <v>4300</v>
      </c>
      <c r="C1408" s="541"/>
      <c r="D1408" s="541"/>
      <c r="E1408" s="199">
        <f>общ.калькуляция!H1407</f>
        <v>12970.268835713223</v>
      </c>
      <c r="F1408" s="199"/>
      <c r="G1408" s="199"/>
      <c r="H1408" s="199">
        <f>общ.калькуляция!J1407</f>
        <v>155.59489131772176</v>
      </c>
      <c r="I1408" s="199"/>
      <c r="J1408" s="199"/>
      <c r="K1408" s="199">
        <f>общ.калькуляция!M1407</f>
        <v>2625.1727454061893</v>
      </c>
      <c r="L1408" s="199"/>
      <c r="M1408" s="199"/>
      <c r="N1408" s="199">
        <f t="shared" ref="N1408:N1466" si="36">SUM(C1408:M1408)</f>
        <v>15751.036472437134</v>
      </c>
    </row>
    <row r="1409" spans="1:14">
      <c r="A1409" s="711" t="s">
        <v>5927</v>
      </c>
      <c r="B1409" s="38" t="s">
        <v>4301</v>
      </c>
      <c r="C1409" s="541"/>
      <c r="D1409" s="541"/>
      <c r="E1409" s="199">
        <f>общ.калькуляция!H1408</f>
        <v>4636.0844767960734</v>
      </c>
      <c r="F1409" s="199"/>
      <c r="G1409" s="199"/>
      <c r="H1409" s="199">
        <f>общ.калькуляция!J1408</f>
        <v>89.064661926695905</v>
      </c>
      <c r="I1409" s="199"/>
      <c r="J1409" s="199"/>
      <c r="K1409" s="199">
        <f>общ.калькуляция!M1408</f>
        <v>945.02982774455404</v>
      </c>
      <c r="L1409" s="199"/>
      <c r="M1409" s="199"/>
      <c r="N1409" s="199">
        <f t="shared" si="36"/>
        <v>5670.1789664673233</v>
      </c>
    </row>
    <row r="1410" spans="1:14">
      <c r="A1410" s="1173" t="s">
        <v>637</v>
      </c>
      <c r="B1410" s="477" t="s">
        <v>4302</v>
      </c>
      <c r="C1410" s="44"/>
      <c r="D1410" s="44"/>
      <c r="E1410" s="273">
        <f>общ.калькуляция!H1409</f>
        <v>0</v>
      </c>
      <c r="F1410" s="273"/>
      <c r="G1410" s="273"/>
      <c r="H1410" s="273">
        <f>общ.калькуляция!J1409</f>
        <v>0</v>
      </c>
      <c r="I1410" s="273"/>
      <c r="J1410" s="273"/>
      <c r="K1410" s="273">
        <f>общ.калькуляция!M1409</f>
        <v>0</v>
      </c>
      <c r="L1410" s="273"/>
      <c r="M1410" s="273"/>
      <c r="N1410" s="273">
        <f t="shared" si="36"/>
        <v>0</v>
      </c>
    </row>
    <row r="1411" spans="1:14" ht="30">
      <c r="A1411" s="1175" t="s">
        <v>5928</v>
      </c>
      <c r="B1411" s="12" t="s">
        <v>4303</v>
      </c>
      <c r="C1411" s="541"/>
      <c r="D1411" s="541"/>
      <c r="E1411" s="199">
        <f>общ.калькуляция!H1410</f>
        <v>5162.0744143983338</v>
      </c>
      <c r="F1411" s="199"/>
      <c r="G1411" s="199"/>
      <c r="H1411" s="199">
        <f>общ.калькуляция!J1410</f>
        <v>61.164888311104413</v>
      </c>
      <c r="I1411" s="199"/>
      <c r="J1411" s="199"/>
      <c r="K1411" s="199">
        <f>общ.калькуляция!M1410</f>
        <v>1044.6478605418877</v>
      </c>
      <c r="L1411" s="199"/>
      <c r="M1411" s="199"/>
      <c r="N1411" s="199">
        <f t="shared" si="36"/>
        <v>6267.8871632513265</v>
      </c>
    </row>
    <row r="1412" spans="1:14" ht="30">
      <c r="A1412" s="1175" t="s">
        <v>5929</v>
      </c>
      <c r="B1412" s="12" t="s">
        <v>4304</v>
      </c>
      <c r="C1412" s="541"/>
      <c r="D1412" s="541"/>
      <c r="E1412" s="199">
        <f>общ.калькуляция!H1411</f>
        <v>13841.288675191092</v>
      </c>
      <c r="F1412" s="199"/>
      <c r="G1412" s="199"/>
      <c r="H1412" s="199">
        <f>общ.калькуляция!J1411</f>
        <v>525.13275819731098</v>
      </c>
      <c r="I1412" s="199"/>
      <c r="J1412" s="199"/>
      <c r="K1412" s="199">
        <f>общ.калькуляция!M1411</f>
        <v>2873.2842866776809</v>
      </c>
      <c r="L1412" s="199"/>
      <c r="M1412" s="199"/>
      <c r="N1412" s="199">
        <f t="shared" si="36"/>
        <v>17239.705720066086</v>
      </c>
    </row>
    <row r="1413" spans="1:14">
      <c r="A1413" s="1175" t="s">
        <v>5930</v>
      </c>
      <c r="B1413" s="12" t="s">
        <v>4305</v>
      </c>
      <c r="C1413" s="541"/>
      <c r="D1413" s="541"/>
      <c r="E1413" s="199">
        <f>общ.калькуляция!H1412</f>
        <v>6269.6686282165701</v>
      </c>
      <c r="F1413" s="199"/>
      <c r="G1413" s="199"/>
      <c r="H1413" s="199">
        <f>общ.калькуляция!J1412</f>
        <v>77.931579185858922</v>
      </c>
      <c r="I1413" s="199"/>
      <c r="J1413" s="199"/>
      <c r="K1413" s="199">
        <f>общ.калькуляция!M1412</f>
        <v>1269.5200414804858</v>
      </c>
      <c r="L1413" s="199"/>
      <c r="M1413" s="199"/>
      <c r="N1413" s="199">
        <f t="shared" si="36"/>
        <v>7617.1202488829149</v>
      </c>
    </row>
    <row r="1414" spans="1:14">
      <c r="A1414" s="1173" t="s">
        <v>640</v>
      </c>
      <c r="B1414" s="476" t="s">
        <v>4306</v>
      </c>
      <c r="C1414" s="44"/>
      <c r="D1414" s="44"/>
      <c r="E1414" s="273">
        <f>общ.калькуляция!H1413</f>
        <v>0</v>
      </c>
      <c r="F1414" s="273"/>
      <c r="G1414" s="273"/>
      <c r="H1414" s="273">
        <f>общ.калькуляция!J1413</f>
        <v>0</v>
      </c>
      <c r="I1414" s="273"/>
      <c r="J1414" s="273"/>
      <c r="K1414" s="273">
        <f>общ.калькуляция!M1413</f>
        <v>0</v>
      </c>
      <c r="L1414" s="273"/>
      <c r="M1414" s="273"/>
      <c r="N1414" s="273">
        <f t="shared" si="36"/>
        <v>0</v>
      </c>
    </row>
    <row r="1415" spans="1:14" ht="30">
      <c r="A1415" s="711" t="s">
        <v>5931</v>
      </c>
      <c r="B1415" s="38" t="s">
        <v>4307</v>
      </c>
      <c r="C1415" s="541"/>
      <c r="D1415" s="541"/>
      <c r="E1415" s="199">
        <f>общ.калькуляция!H1414</f>
        <v>5048.1882671426447</v>
      </c>
      <c r="F1415" s="199"/>
      <c r="G1415" s="199"/>
      <c r="H1415" s="199">
        <f>общ.калькуляция!J1414</f>
        <v>103.01454873449165</v>
      </c>
      <c r="I1415" s="199"/>
      <c r="J1415" s="199"/>
      <c r="K1415" s="199">
        <f>общ.калькуляция!M1414</f>
        <v>1030.2405631754273</v>
      </c>
      <c r="L1415" s="199"/>
      <c r="M1415" s="199"/>
      <c r="N1415" s="199">
        <f t="shared" si="36"/>
        <v>6181.4433790525636</v>
      </c>
    </row>
    <row r="1416" spans="1:14" ht="30">
      <c r="A1416" s="711" t="s">
        <v>5932</v>
      </c>
      <c r="B1416" s="38" t="s">
        <v>4308</v>
      </c>
      <c r="C1416" s="541"/>
      <c r="D1416" s="541"/>
      <c r="E1416" s="199">
        <f>общ.калькуляция!H1415</f>
        <v>10898.84559720363</v>
      </c>
      <c r="F1416" s="199"/>
      <c r="G1416" s="199"/>
      <c r="H1416" s="199">
        <f>общ.калькуляция!J1415</f>
        <v>103.01454873449165</v>
      </c>
      <c r="I1416" s="199"/>
      <c r="J1416" s="199"/>
      <c r="K1416" s="199">
        <f>общ.калькуляция!M1415</f>
        <v>2200.3720291876243</v>
      </c>
      <c r="L1416" s="199"/>
      <c r="M1416" s="199"/>
      <c r="N1416" s="199">
        <f t="shared" si="36"/>
        <v>13202.232175125744</v>
      </c>
    </row>
    <row r="1417" spans="1:14">
      <c r="A1417" s="1173" t="s">
        <v>643</v>
      </c>
      <c r="B1417" s="476" t="s">
        <v>4309</v>
      </c>
      <c r="C1417" s="44"/>
      <c r="D1417" s="44"/>
      <c r="E1417" s="273">
        <f>общ.калькуляция!H1416</f>
        <v>0</v>
      </c>
      <c r="F1417" s="273"/>
      <c r="G1417" s="273"/>
      <c r="H1417" s="273">
        <f>общ.калькуляция!J1416</f>
        <v>0</v>
      </c>
      <c r="I1417" s="273"/>
      <c r="J1417" s="273"/>
      <c r="K1417" s="273">
        <f>общ.калькуляция!M1416</f>
        <v>0</v>
      </c>
      <c r="L1417" s="273"/>
      <c r="M1417" s="273"/>
      <c r="N1417" s="273">
        <f t="shared" si="36"/>
        <v>0</v>
      </c>
    </row>
    <row r="1418" spans="1:14" ht="30">
      <c r="A1418" s="711" t="s">
        <v>5933</v>
      </c>
      <c r="B1418" s="38" t="s">
        <v>4310</v>
      </c>
      <c r="C1418" s="541"/>
      <c r="D1418" s="541"/>
      <c r="E1418" s="199">
        <f>общ.калькуляция!H1417</f>
        <v>11121.778710769004</v>
      </c>
      <c r="F1418" s="199"/>
      <c r="G1418" s="199"/>
      <c r="H1418" s="199">
        <f>общ.калькуляция!J1417</f>
        <v>116.69616848829132</v>
      </c>
      <c r="I1418" s="199"/>
      <c r="J1418" s="199"/>
      <c r="K1418" s="199">
        <f>общ.калькуляция!M1417</f>
        <v>2247.6949758514593</v>
      </c>
      <c r="L1418" s="199"/>
      <c r="M1418" s="199"/>
      <c r="N1418" s="199">
        <f t="shared" si="36"/>
        <v>13486.169855108754</v>
      </c>
    </row>
    <row r="1419" spans="1:14">
      <c r="A1419" s="711" t="s">
        <v>5934</v>
      </c>
      <c r="B1419" s="107" t="s">
        <v>4311</v>
      </c>
      <c r="C1419" s="541"/>
      <c r="D1419" s="541"/>
      <c r="E1419" s="199">
        <f>общ.калькуляция!H1418</f>
        <v>5596.1323326639895</v>
      </c>
      <c r="F1419" s="199"/>
      <c r="G1419" s="199"/>
      <c r="H1419" s="199">
        <f>общ.калькуляция!J1418</f>
        <v>121.52497546022062</v>
      </c>
      <c r="I1419" s="199"/>
      <c r="J1419" s="199"/>
      <c r="K1419" s="199">
        <f>общ.калькуляция!M1418</f>
        <v>1143.5314616248422</v>
      </c>
      <c r="L1419" s="199"/>
      <c r="M1419" s="199"/>
      <c r="N1419" s="199">
        <f t="shared" si="36"/>
        <v>6861.1887697490529</v>
      </c>
    </row>
    <row r="1420" spans="1:14">
      <c r="A1420" s="1173" t="s">
        <v>646</v>
      </c>
      <c r="B1420" s="476" t="s">
        <v>4312</v>
      </c>
      <c r="C1420" s="44"/>
      <c r="D1420" s="44"/>
      <c r="E1420" s="273">
        <f>общ.калькуляция!H1419</f>
        <v>0</v>
      </c>
      <c r="F1420" s="273"/>
      <c r="G1420" s="273"/>
      <c r="H1420" s="273">
        <f>общ.калькуляция!J1419</f>
        <v>0</v>
      </c>
      <c r="I1420" s="273"/>
      <c r="J1420" s="273"/>
      <c r="K1420" s="273">
        <f>общ.калькуляция!M1419</f>
        <v>0</v>
      </c>
      <c r="L1420" s="273"/>
      <c r="M1420" s="273"/>
      <c r="N1420" s="273">
        <f t="shared" si="36"/>
        <v>0</v>
      </c>
    </row>
    <row r="1421" spans="1:14" ht="30">
      <c r="A1421" s="711" t="s">
        <v>5935</v>
      </c>
      <c r="B1421" s="38" t="s">
        <v>4313</v>
      </c>
      <c r="C1421" s="541"/>
      <c r="D1421" s="541"/>
      <c r="E1421" s="199">
        <f>общ.калькуляция!H1420</f>
        <v>7447.2407589617724</v>
      </c>
      <c r="F1421" s="199"/>
      <c r="G1421" s="199"/>
      <c r="H1421" s="199">
        <f>общ.калькуляция!J1420</f>
        <v>116.69616848829132</v>
      </c>
      <c r="I1421" s="199"/>
      <c r="J1421" s="199"/>
      <c r="K1421" s="199">
        <f>общ.калькуляция!M1420</f>
        <v>1512.7873854900129</v>
      </c>
      <c r="L1421" s="199"/>
      <c r="M1421" s="199"/>
      <c r="N1421" s="199">
        <f t="shared" si="36"/>
        <v>9076.7243129400777</v>
      </c>
    </row>
    <row r="1422" spans="1:14">
      <c r="A1422" s="711" t="s">
        <v>5936</v>
      </c>
      <c r="B1422" s="38" t="s">
        <v>4314</v>
      </c>
      <c r="C1422" s="541"/>
      <c r="D1422" s="541"/>
      <c r="E1422" s="199">
        <f>общ.калькуляция!H1421</f>
        <v>5364.4924397590348</v>
      </c>
      <c r="F1422" s="199"/>
      <c r="G1422" s="199"/>
      <c r="H1422" s="199">
        <f>общ.калькуляция!J1421</f>
        <v>66.798496445021925</v>
      </c>
      <c r="I1422" s="199"/>
      <c r="J1422" s="199"/>
      <c r="K1422" s="199">
        <f>общ.калькуляция!M1421</f>
        <v>1086.2581872408114</v>
      </c>
      <c r="L1422" s="199"/>
      <c r="M1422" s="199"/>
      <c r="N1422" s="199">
        <f t="shared" si="36"/>
        <v>6517.5491234448673</v>
      </c>
    </row>
    <row r="1423" spans="1:14">
      <c r="A1423" s="711" t="s">
        <v>5937</v>
      </c>
      <c r="B1423" s="38" t="s">
        <v>4315</v>
      </c>
      <c r="C1423" s="541"/>
      <c r="D1423" s="541"/>
      <c r="E1423" s="199">
        <f>общ.калькуляция!H1422</f>
        <v>3413.4388386880855</v>
      </c>
      <c r="F1423" s="199"/>
      <c r="G1423" s="199"/>
      <c r="H1423" s="199">
        <f>общ.калькуляция!J1422</f>
        <v>74.846508064904086</v>
      </c>
      <c r="I1423" s="199"/>
      <c r="J1423" s="199"/>
      <c r="K1423" s="199">
        <f>общ.калькуляция!M1422</f>
        <v>697.65706935059791</v>
      </c>
      <c r="L1423" s="199"/>
      <c r="M1423" s="199"/>
      <c r="N1423" s="199">
        <f t="shared" si="36"/>
        <v>4185.9424161035877</v>
      </c>
    </row>
    <row r="1424" spans="1:14">
      <c r="A1424" s="1173" t="s">
        <v>649</v>
      </c>
      <c r="B1424" s="476" t="s">
        <v>4371</v>
      </c>
      <c r="C1424" s="44"/>
      <c r="D1424" s="44"/>
      <c r="E1424" s="273">
        <f>общ.калькуляция!H1423</f>
        <v>0</v>
      </c>
      <c r="F1424" s="273"/>
      <c r="G1424" s="273"/>
      <c r="H1424" s="273">
        <f>общ.калькуляция!J1423</f>
        <v>0</v>
      </c>
      <c r="I1424" s="273"/>
      <c r="J1424" s="273"/>
      <c r="K1424" s="273">
        <f>общ.калькуляция!M1423</f>
        <v>0</v>
      </c>
      <c r="L1424" s="273"/>
      <c r="M1424" s="273"/>
      <c r="N1424" s="273">
        <f t="shared" si="36"/>
        <v>0</v>
      </c>
    </row>
    <row r="1425" spans="1:14" ht="30">
      <c r="A1425" s="711" t="s">
        <v>5938</v>
      </c>
      <c r="B1425" s="38" t="s">
        <v>4316</v>
      </c>
      <c r="C1425" s="541"/>
      <c r="D1425" s="541"/>
      <c r="E1425" s="199">
        <f>общ.калькуляция!H1424</f>
        <v>7231.2544269671271</v>
      </c>
      <c r="F1425" s="199"/>
      <c r="G1425" s="199"/>
      <c r="H1425" s="199">
        <f>общ.калькуляция!J1424</f>
        <v>112.67216267835025</v>
      </c>
      <c r="I1425" s="199"/>
      <c r="J1425" s="199"/>
      <c r="K1425" s="199">
        <f>общ.калькуляция!M1424</f>
        <v>1468.7853179290955</v>
      </c>
      <c r="L1425" s="199"/>
      <c r="M1425" s="199"/>
      <c r="N1425" s="199">
        <f t="shared" si="36"/>
        <v>8812.7119075745723</v>
      </c>
    </row>
    <row r="1426" spans="1:14">
      <c r="A1426" s="711" t="s">
        <v>5939</v>
      </c>
      <c r="B1426" s="38" t="s">
        <v>4317</v>
      </c>
      <c r="C1426" s="541"/>
      <c r="D1426" s="541"/>
      <c r="E1426" s="199">
        <f>общ.калькуляция!H1425</f>
        <v>5602.5061077643904</v>
      </c>
      <c r="F1426" s="199"/>
      <c r="G1426" s="199"/>
      <c r="H1426" s="199">
        <f>общ.калькуляция!J1425</f>
        <v>62.774490635080845</v>
      </c>
      <c r="I1426" s="199"/>
      <c r="J1426" s="199"/>
      <c r="K1426" s="199">
        <f>общ.калькуляция!M1425</f>
        <v>1133.0561196798942</v>
      </c>
      <c r="L1426" s="199"/>
      <c r="M1426" s="199"/>
      <c r="N1426" s="199">
        <f t="shared" si="36"/>
        <v>6798.3367180793657</v>
      </c>
    </row>
    <row r="1427" spans="1:14">
      <c r="A1427" s="66" t="s">
        <v>652</v>
      </c>
      <c r="B1427" s="41" t="s">
        <v>4318</v>
      </c>
      <c r="C1427" s="44"/>
      <c r="D1427" s="44"/>
      <c r="E1427" s="273">
        <f>общ.калькуляция!H1426</f>
        <v>0</v>
      </c>
      <c r="F1427" s="273"/>
      <c r="G1427" s="273"/>
      <c r="H1427" s="273">
        <f>общ.калькуляция!J1426</f>
        <v>0</v>
      </c>
      <c r="I1427" s="273"/>
      <c r="J1427" s="273"/>
      <c r="K1427" s="273">
        <f>общ.калькуляция!M1426</f>
        <v>0</v>
      </c>
      <c r="L1427" s="273"/>
      <c r="M1427" s="273"/>
      <c r="N1427" s="273">
        <f t="shared" si="36"/>
        <v>0</v>
      </c>
    </row>
    <row r="1428" spans="1:14" ht="30">
      <c r="A1428" s="711" t="s">
        <v>5940</v>
      </c>
      <c r="B1428" s="12" t="s">
        <v>4319</v>
      </c>
      <c r="C1428" s="541"/>
      <c r="D1428" s="541"/>
      <c r="E1428" s="199">
        <f>общ.калькуляция!H1427</f>
        <v>13297.495175145024</v>
      </c>
      <c r="F1428" s="199"/>
      <c r="G1428" s="199"/>
      <c r="H1428" s="199">
        <f>общ.калькуляция!J1427</f>
        <v>120.18364019024025</v>
      </c>
      <c r="I1428" s="199"/>
      <c r="J1428" s="199"/>
      <c r="K1428" s="199">
        <f>общ.калькуляция!M1427</f>
        <v>2683.5357630670533</v>
      </c>
      <c r="L1428" s="199"/>
      <c r="M1428" s="199"/>
      <c r="N1428" s="199">
        <f t="shared" si="36"/>
        <v>16101.214578402318</v>
      </c>
    </row>
    <row r="1429" spans="1:14">
      <c r="A1429" s="711" t="s">
        <v>5941</v>
      </c>
      <c r="B1429" s="12" t="s">
        <v>4320</v>
      </c>
      <c r="C1429" s="541"/>
      <c r="D1429" s="541"/>
      <c r="E1429" s="199">
        <f>общ.калькуляция!H1428</f>
        <v>6326.9736445783137</v>
      </c>
      <c r="F1429" s="199"/>
      <c r="G1429" s="199"/>
      <c r="H1429" s="199">
        <f>общ.калькуляция!J1428</f>
        <v>52.312075529234043</v>
      </c>
      <c r="I1429" s="199"/>
      <c r="J1429" s="199"/>
      <c r="K1429" s="199">
        <f>общ.калькуляция!M1428</f>
        <v>1275.8571440215096</v>
      </c>
      <c r="L1429" s="199"/>
      <c r="M1429" s="199"/>
      <c r="N1429" s="199">
        <f t="shared" si="36"/>
        <v>7655.1428641290568</v>
      </c>
    </row>
    <row r="1430" spans="1:14">
      <c r="A1430" s="66" t="s">
        <v>657</v>
      </c>
      <c r="B1430" s="41" t="s">
        <v>4321</v>
      </c>
      <c r="C1430" s="44"/>
      <c r="D1430" s="44"/>
      <c r="E1430" s="273">
        <f>общ.калькуляция!H1429</f>
        <v>0</v>
      </c>
      <c r="F1430" s="273"/>
      <c r="G1430" s="273"/>
      <c r="H1430" s="273">
        <f>общ.калькуляция!J1429</f>
        <v>0</v>
      </c>
      <c r="I1430" s="273"/>
      <c r="J1430" s="273"/>
      <c r="K1430" s="273">
        <f>общ.калькуляция!M1429</f>
        <v>0</v>
      </c>
      <c r="L1430" s="273"/>
      <c r="M1430" s="273"/>
      <c r="N1430" s="273">
        <f t="shared" si="36"/>
        <v>0</v>
      </c>
    </row>
    <row r="1431" spans="1:14" ht="30">
      <c r="A1431" s="711" t="s">
        <v>5942</v>
      </c>
      <c r="B1431" s="12" t="s">
        <v>4322</v>
      </c>
      <c r="C1431" s="541"/>
      <c r="D1431" s="541"/>
      <c r="E1431" s="199">
        <f>общ.калькуляция!H1430</f>
        <v>13209.464117581436</v>
      </c>
      <c r="F1431" s="199"/>
      <c r="G1431" s="199"/>
      <c r="H1431" s="199">
        <f>общ.калькуляция!J1430</f>
        <v>300.45910047560062</v>
      </c>
      <c r="I1431" s="199"/>
      <c r="J1431" s="199"/>
      <c r="K1431" s="199">
        <f>общ.калькуляция!M1430</f>
        <v>2701.9846436114076</v>
      </c>
      <c r="L1431" s="199"/>
      <c r="M1431" s="199"/>
      <c r="N1431" s="199">
        <f t="shared" si="36"/>
        <v>16211.907861668444</v>
      </c>
    </row>
    <row r="1432" spans="1:14">
      <c r="A1432" s="711" t="s">
        <v>5943</v>
      </c>
      <c r="B1432" s="12" t="s">
        <v>4323</v>
      </c>
      <c r="C1432" s="541"/>
      <c r="D1432" s="541"/>
      <c r="E1432" s="199">
        <f>общ.калькуляция!H1431</f>
        <v>4086.2187762159747</v>
      </c>
      <c r="F1432" s="199"/>
      <c r="G1432" s="199"/>
      <c r="H1432" s="199">
        <f>общ.калькуляция!J1431</f>
        <v>52.312075529234043</v>
      </c>
      <c r="I1432" s="199"/>
      <c r="J1432" s="199"/>
      <c r="K1432" s="199">
        <f>общ.калькуляция!M1431</f>
        <v>827.70617034904171</v>
      </c>
      <c r="L1432" s="199"/>
      <c r="M1432" s="199"/>
      <c r="N1432" s="199">
        <f t="shared" si="36"/>
        <v>4966.2370220942503</v>
      </c>
    </row>
    <row r="1433" spans="1:14">
      <c r="A1433" s="66" t="s">
        <v>661</v>
      </c>
      <c r="B1433" s="41" t="s">
        <v>4324</v>
      </c>
      <c r="C1433" s="44"/>
      <c r="D1433" s="44"/>
      <c r="E1433" s="273">
        <f>общ.калькуляция!H1432</f>
        <v>0</v>
      </c>
      <c r="F1433" s="273"/>
      <c r="G1433" s="273"/>
      <c r="H1433" s="273">
        <f>общ.калькуляция!J1432</f>
        <v>0</v>
      </c>
      <c r="I1433" s="273"/>
      <c r="J1433" s="273"/>
      <c r="K1433" s="273">
        <f>общ.калькуляция!M1432</f>
        <v>0</v>
      </c>
      <c r="L1433" s="273"/>
      <c r="M1433" s="273"/>
      <c r="N1433" s="273">
        <f t="shared" si="36"/>
        <v>0</v>
      </c>
    </row>
    <row r="1434" spans="1:14" ht="30">
      <c r="A1434" s="711" t="s">
        <v>5944</v>
      </c>
      <c r="B1434" s="12" t="s">
        <v>4325</v>
      </c>
      <c r="C1434" s="541"/>
      <c r="D1434" s="541"/>
      <c r="E1434" s="199">
        <f>общ.калькуляция!H1433</f>
        <v>15515.664117581437</v>
      </c>
      <c r="F1434" s="199"/>
      <c r="G1434" s="199"/>
      <c r="H1434" s="199">
        <f>общ.калькуляция!J1433</f>
        <v>300.45910047560062</v>
      </c>
      <c r="I1434" s="199"/>
      <c r="J1434" s="199"/>
      <c r="K1434" s="199">
        <f>общ.калькуляция!M1433</f>
        <v>3163.2246436114074</v>
      </c>
      <c r="L1434" s="199"/>
      <c r="M1434" s="199"/>
      <c r="N1434" s="199">
        <f t="shared" si="36"/>
        <v>18979.347861668444</v>
      </c>
    </row>
    <row r="1435" spans="1:14">
      <c r="A1435" s="711" t="s">
        <v>5945</v>
      </c>
      <c r="B1435" s="12" t="s">
        <v>4326</v>
      </c>
      <c r="C1435" s="541"/>
      <c r="D1435" s="541"/>
      <c r="E1435" s="199">
        <f>общ.калькуляция!H1434</f>
        <v>4431.4723058902282</v>
      </c>
      <c r="F1435" s="199"/>
      <c r="G1435" s="199"/>
      <c r="H1435" s="199">
        <f>общ.калькуляция!J1434</f>
        <v>73.236905740927654</v>
      </c>
      <c r="I1435" s="199"/>
      <c r="J1435" s="199"/>
      <c r="K1435" s="199">
        <f>общ.калькуляция!M1434</f>
        <v>900.94184232623127</v>
      </c>
      <c r="L1435" s="199"/>
      <c r="M1435" s="199"/>
      <c r="N1435" s="199">
        <f t="shared" si="36"/>
        <v>5405.6510539573874</v>
      </c>
    </row>
    <row r="1436" spans="1:14">
      <c r="A1436" s="66" t="s">
        <v>665</v>
      </c>
      <c r="B1436" s="41" t="s">
        <v>4327</v>
      </c>
      <c r="C1436" s="44"/>
      <c r="D1436" s="44"/>
      <c r="E1436" s="273">
        <f>общ.калькуляция!H1435</f>
        <v>0</v>
      </c>
      <c r="F1436" s="273"/>
      <c r="G1436" s="273"/>
      <c r="H1436" s="273">
        <f>общ.калькуляция!J1435</f>
        <v>0</v>
      </c>
      <c r="I1436" s="273"/>
      <c r="J1436" s="273"/>
      <c r="K1436" s="273">
        <f>общ.калькуляция!M1435</f>
        <v>0</v>
      </c>
      <c r="L1436" s="273"/>
      <c r="M1436" s="273"/>
      <c r="N1436" s="273">
        <f t="shared" si="36"/>
        <v>0</v>
      </c>
    </row>
    <row r="1437" spans="1:14" ht="30">
      <c r="A1437" s="711" t="s">
        <v>5946</v>
      </c>
      <c r="B1437" s="12" t="s">
        <v>4328</v>
      </c>
      <c r="C1437" s="541"/>
      <c r="D1437" s="541"/>
      <c r="E1437" s="199">
        <f>общ.калькуляция!H1436</f>
        <v>8369.7736668897815</v>
      </c>
      <c r="F1437" s="199"/>
      <c r="G1437" s="199"/>
      <c r="H1437" s="199">
        <f>общ.калькуляция!J1436</f>
        <v>319.2377942553257</v>
      </c>
      <c r="I1437" s="199"/>
      <c r="J1437" s="199"/>
      <c r="K1437" s="199">
        <f>общ.калькуляция!M1436</f>
        <v>1737.8022922290213</v>
      </c>
      <c r="L1437" s="199"/>
      <c r="M1437" s="199"/>
      <c r="N1437" s="199">
        <f t="shared" si="36"/>
        <v>10426.813753374128</v>
      </c>
    </row>
    <row r="1438" spans="1:14">
      <c r="A1438" s="711" t="s">
        <v>5947</v>
      </c>
      <c r="B1438" s="12" t="s">
        <v>4329</v>
      </c>
      <c r="C1438" s="541"/>
      <c r="D1438" s="541"/>
      <c r="E1438" s="199">
        <f>общ.калькуляция!H1437</f>
        <v>4387.9175312360558</v>
      </c>
      <c r="F1438" s="199"/>
      <c r="G1438" s="199"/>
      <c r="H1438" s="199">
        <f>общ.калькуляция!J1437</f>
        <v>63.847558851065145</v>
      </c>
      <c r="I1438" s="199"/>
      <c r="J1438" s="199"/>
      <c r="K1438" s="199">
        <f>общ.калькуляция!M1437</f>
        <v>890.35301801742435</v>
      </c>
      <c r="L1438" s="199"/>
      <c r="M1438" s="199"/>
      <c r="N1438" s="199">
        <f t="shared" si="36"/>
        <v>5342.1181081045452</v>
      </c>
    </row>
    <row r="1439" spans="1:14">
      <c r="A1439" s="1173" t="s">
        <v>671</v>
      </c>
      <c r="B1439" s="476" t="s">
        <v>4330</v>
      </c>
      <c r="C1439" s="44"/>
      <c r="D1439" s="44"/>
      <c r="E1439" s="273">
        <f>общ.калькуляция!H1438</f>
        <v>0</v>
      </c>
      <c r="F1439" s="273"/>
      <c r="G1439" s="273"/>
      <c r="H1439" s="273">
        <f>общ.калькуляция!J1438</f>
        <v>0</v>
      </c>
      <c r="I1439" s="273"/>
      <c r="J1439" s="273"/>
      <c r="K1439" s="273">
        <f>общ.калькуляция!M1438</f>
        <v>0</v>
      </c>
      <c r="L1439" s="273"/>
      <c r="M1439" s="273"/>
      <c r="N1439" s="273">
        <f t="shared" si="36"/>
        <v>0</v>
      </c>
    </row>
    <row r="1440" spans="1:14" ht="30">
      <c r="A1440" s="711" t="s">
        <v>5948</v>
      </c>
      <c r="B1440" s="38" t="s">
        <v>4331</v>
      </c>
      <c r="C1440" s="541"/>
      <c r="D1440" s="541"/>
      <c r="E1440" s="199">
        <f>общ.калькуляция!H1439</f>
        <v>5494.7186244979912</v>
      </c>
      <c r="F1440" s="199"/>
      <c r="G1440" s="199"/>
      <c r="H1440" s="199">
        <f>общ.калькуляция!J1439</f>
        <v>112.67216267835025</v>
      </c>
      <c r="I1440" s="199"/>
      <c r="J1440" s="199"/>
      <c r="K1440" s="199">
        <f>общ.калькуляция!M1439</f>
        <v>1121.4781574352683</v>
      </c>
      <c r="L1440" s="199"/>
      <c r="M1440" s="199"/>
      <c r="N1440" s="199">
        <f t="shared" si="36"/>
        <v>6728.8689446116095</v>
      </c>
    </row>
    <row r="1441" spans="1:14">
      <c r="A1441" s="711" t="s">
        <v>5949</v>
      </c>
      <c r="B1441" s="38" t="s">
        <v>4332</v>
      </c>
      <c r="C1441" s="541"/>
      <c r="D1441" s="541"/>
      <c r="E1441" s="199">
        <f>общ.калькуляция!H1440</f>
        <v>4397.6978748326637</v>
      </c>
      <c r="F1441" s="199"/>
      <c r="G1441" s="199"/>
      <c r="H1441" s="199">
        <f>общ.калькуляция!J1440</f>
        <v>161.76503355963141</v>
      </c>
      <c r="I1441" s="199"/>
      <c r="J1441" s="199"/>
      <c r="K1441" s="199">
        <f>общ.калькуляция!M1440</f>
        <v>911.89258167845912</v>
      </c>
      <c r="L1441" s="199"/>
      <c r="M1441" s="199"/>
      <c r="N1441" s="199">
        <f t="shared" si="36"/>
        <v>5471.355490070755</v>
      </c>
    </row>
    <row r="1442" spans="1:14">
      <c r="A1442" s="1173" t="s">
        <v>674</v>
      </c>
      <c r="B1442" s="476" t="s">
        <v>4333</v>
      </c>
      <c r="C1442" s="44"/>
      <c r="D1442" s="44"/>
      <c r="E1442" s="273">
        <f>общ.калькуляция!H1441</f>
        <v>0</v>
      </c>
      <c r="F1442" s="273"/>
      <c r="G1442" s="273"/>
      <c r="H1442" s="273">
        <f>общ.калькуляция!J1441</f>
        <v>0</v>
      </c>
      <c r="I1442" s="273"/>
      <c r="J1442" s="273"/>
      <c r="K1442" s="273">
        <f>общ.калькуляция!M1441</f>
        <v>0</v>
      </c>
      <c r="L1442" s="273"/>
      <c r="M1442" s="273"/>
      <c r="N1442" s="273">
        <f t="shared" si="36"/>
        <v>0</v>
      </c>
    </row>
    <row r="1443" spans="1:14" ht="30">
      <c r="A1443" s="711" t="s">
        <v>5950</v>
      </c>
      <c r="B1443" s="38" t="s">
        <v>4334</v>
      </c>
      <c r="C1443" s="541"/>
      <c r="D1443" s="541"/>
      <c r="E1443" s="199">
        <f>общ.калькуляция!H1442</f>
        <v>12795.949525881304</v>
      </c>
      <c r="F1443" s="199"/>
      <c r="G1443" s="199"/>
      <c r="H1443" s="199">
        <f>общ.калькуляция!J1442</f>
        <v>75.114775118900155</v>
      </c>
      <c r="I1443" s="199"/>
      <c r="J1443" s="199"/>
      <c r="K1443" s="199">
        <f>общ.калькуляция!M1442</f>
        <v>2574.2128602000412</v>
      </c>
      <c r="L1443" s="199"/>
      <c r="M1443" s="199"/>
      <c r="N1443" s="199">
        <f t="shared" si="36"/>
        <v>15445.277161200245</v>
      </c>
    </row>
    <row r="1444" spans="1:14">
      <c r="A1444" s="711" t="s">
        <v>5951</v>
      </c>
      <c r="B1444" s="38" t="s">
        <v>4335</v>
      </c>
      <c r="C1444" s="541"/>
      <c r="D1444" s="541"/>
      <c r="E1444" s="199">
        <f>общ.калькуляция!H1443</f>
        <v>4485.3468038821957</v>
      </c>
      <c r="F1444" s="199"/>
      <c r="G1444" s="199"/>
      <c r="H1444" s="199">
        <f>общ.калькуляция!J1443</f>
        <v>107.84335570642094</v>
      </c>
      <c r="I1444" s="199"/>
      <c r="J1444" s="199"/>
      <c r="K1444" s="199">
        <f>общ.калькуляция!M1443</f>
        <v>918.63803191772331</v>
      </c>
      <c r="L1444" s="199"/>
      <c r="M1444" s="199"/>
      <c r="N1444" s="199">
        <f t="shared" si="36"/>
        <v>5511.8281915063399</v>
      </c>
    </row>
    <row r="1445" spans="1:14">
      <c r="A1445" s="1173" t="s">
        <v>678</v>
      </c>
      <c r="B1445" s="41" t="s">
        <v>4336</v>
      </c>
      <c r="C1445" s="44"/>
      <c r="D1445" s="44"/>
      <c r="E1445" s="273">
        <f>общ.калькуляция!H1444</f>
        <v>0</v>
      </c>
      <c r="F1445" s="273"/>
      <c r="G1445" s="273"/>
      <c r="H1445" s="273">
        <f>общ.калькуляция!J1444</f>
        <v>0</v>
      </c>
      <c r="I1445" s="273"/>
      <c r="J1445" s="273"/>
      <c r="K1445" s="273">
        <f>общ.калькуляция!M1444</f>
        <v>0</v>
      </c>
      <c r="L1445" s="273"/>
      <c r="M1445" s="273"/>
      <c r="N1445" s="273">
        <f t="shared" si="36"/>
        <v>0</v>
      </c>
    </row>
    <row r="1446" spans="1:14" ht="30">
      <c r="A1446" s="1175" t="s">
        <v>5952</v>
      </c>
      <c r="B1446" s="12" t="s">
        <v>4337</v>
      </c>
      <c r="C1446" s="541"/>
      <c r="D1446" s="541"/>
      <c r="E1446" s="199">
        <f>общ.калькуляция!H1445</f>
        <v>12727.211391566265</v>
      </c>
      <c r="F1446" s="199"/>
      <c r="G1446" s="199"/>
      <c r="H1446" s="199">
        <f>общ.калькуляция!J1445</f>
        <v>112.67216267835025</v>
      </c>
      <c r="I1446" s="199"/>
      <c r="J1446" s="199"/>
      <c r="K1446" s="199">
        <f>общ.калькуляция!M1445</f>
        <v>2567.9767108489232</v>
      </c>
      <c r="L1446" s="199"/>
      <c r="M1446" s="199"/>
      <c r="N1446" s="199">
        <f t="shared" si="36"/>
        <v>15407.860265093539</v>
      </c>
    </row>
    <row r="1447" spans="1:14">
      <c r="A1447" s="1175" t="s">
        <v>5953</v>
      </c>
      <c r="B1447" s="12" t="s">
        <v>4338</v>
      </c>
      <c r="C1447" s="541"/>
      <c r="D1447" s="541"/>
      <c r="E1447" s="199">
        <f>общ.калькуляция!H1446</f>
        <v>2947.3374598393575</v>
      </c>
      <c r="F1447" s="199"/>
      <c r="G1447" s="199"/>
      <c r="H1447" s="199">
        <f>общ.калькуляция!J1446</f>
        <v>107.84335570642094</v>
      </c>
      <c r="I1447" s="199"/>
      <c r="J1447" s="199"/>
      <c r="K1447" s="199">
        <f>общ.калькуляция!M1446</f>
        <v>611.03616310915572</v>
      </c>
      <c r="L1447" s="199"/>
      <c r="M1447" s="199"/>
      <c r="N1447" s="199">
        <f t="shared" si="36"/>
        <v>3666.2169786549339</v>
      </c>
    </row>
    <row r="1448" spans="1:14">
      <c r="A1448" s="1173" t="s">
        <v>680</v>
      </c>
      <c r="B1448" s="476" t="s">
        <v>4339</v>
      </c>
      <c r="C1448" s="44"/>
      <c r="D1448" s="44"/>
      <c r="E1448" s="273">
        <f>общ.калькуляция!H1447</f>
        <v>0</v>
      </c>
      <c r="F1448" s="273"/>
      <c r="G1448" s="273"/>
      <c r="H1448" s="273">
        <f>общ.калькуляция!J1447</f>
        <v>0</v>
      </c>
      <c r="I1448" s="273"/>
      <c r="J1448" s="273"/>
      <c r="K1448" s="273">
        <f>общ.калькуляция!M1447</f>
        <v>0</v>
      </c>
      <c r="L1448" s="273"/>
      <c r="M1448" s="273"/>
      <c r="N1448" s="273">
        <f t="shared" si="36"/>
        <v>0</v>
      </c>
    </row>
    <row r="1449" spans="1:14" ht="30">
      <c r="A1449" s="308" t="s">
        <v>5954</v>
      </c>
      <c r="B1449" s="12" t="s">
        <v>4340</v>
      </c>
      <c r="C1449" s="541"/>
      <c r="D1449" s="541"/>
      <c r="E1449" s="199">
        <f>общ.калькуляция!H1448</f>
        <v>77955.470432024405</v>
      </c>
      <c r="F1449" s="199"/>
      <c r="G1449" s="199"/>
      <c r="H1449" s="199">
        <f>общ.калькуляция!J1448</f>
        <v>2317.8273465260622</v>
      </c>
      <c r="I1449" s="199"/>
      <c r="J1449" s="199"/>
      <c r="K1449" s="199">
        <f>общ.калькуляция!M1448</f>
        <v>16054.659555710094</v>
      </c>
      <c r="L1449" s="199"/>
      <c r="M1449" s="199"/>
      <c r="N1449" s="199">
        <f t="shared" si="36"/>
        <v>96327.957334260558</v>
      </c>
    </row>
    <row r="1450" spans="1:14" ht="30">
      <c r="A1450" s="308" t="s">
        <v>5955</v>
      </c>
      <c r="B1450" s="12" t="s">
        <v>4341</v>
      </c>
      <c r="C1450" s="541"/>
      <c r="D1450" s="541"/>
      <c r="E1450" s="199">
        <f>общ.калькуляция!H1449</f>
        <v>76661.060432024387</v>
      </c>
      <c r="F1450" s="199"/>
      <c r="G1450" s="199"/>
      <c r="H1450" s="199">
        <f>общ.калькуляция!J1449</f>
        <v>2317.8273465260622</v>
      </c>
      <c r="I1450" s="199"/>
      <c r="J1450" s="199"/>
      <c r="K1450" s="199">
        <f>общ.калькуляция!M1449</f>
        <v>15795.77755571009</v>
      </c>
      <c r="L1450" s="199"/>
      <c r="M1450" s="199"/>
      <c r="N1450" s="199">
        <f t="shared" si="36"/>
        <v>94774.665334260528</v>
      </c>
    </row>
    <row r="1451" spans="1:14" ht="30">
      <c r="A1451" s="308" t="s">
        <v>5956</v>
      </c>
      <c r="B1451" s="12" t="s">
        <v>4342</v>
      </c>
      <c r="C1451" s="541"/>
      <c r="D1451" s="541"/>
      <c r="E1451" s="199">
        <f>общ.калькуляция!H1450</f>
        <v>73525.50043202439</v>
      </c>
      <c r="F1451" s="199"/>
      <c r="G1451" s="199"/>
      <c r="H1451" s="199">
        <f>общ.калькуляция!J1450</f>
        <v>2317.8273465260622</v>
      </c>
      <c r="I1451" s="199"/>
      <c r="J1451" s="199"/>
      <c r="K1451" s="199">
        <f>общ.калькуляция!M1450</f>
        <v>15168.665555710089</v>
      </c>
      <c r="L1451" s="199"/>
      <c r="M1451" s="199"/>
      <c r="N1451" s="199">
        <f t="shared" si="36"/>
        <v>91011.993334260536</v>
      </c>
    </row>
    <row r="1452" spans="1:14" ht="30">
      <c r="A1452" s="747" t="s">
        <v>5957</v>
      </c>
      <c r="B1452" s="42" t="s">
        <v>4343</v>
      </c>
      <c r="C1452" s="541"/>
      <c r="D1452" s="541"/>
      <c r="E1452" s="199">
        <f>общ.калькуляция!H1451</f>
        <v>77533.066541499313</v>
      </c>
      <c r="F1452" s="199"/>
      <c r="G1452" s="199"/>
      <c r="H1452" s="199">
        <f>общ.калькуляция!J1451</f>
        <v>2366.1154162453549</v>
      </c>
      <c r="I1452" s="199"/>
      <c r="J1452" s="199"/>
      <c r="K1452" s="199">
        <f>общ.калькуляция!M1451</f>
        <v>15979.836391548935</v>
      </c>
      <c r="L1452" s="199"/>
      <c r="M1452" s="199"/>
      <c r="N1452" s="199">
        <f t="shared" si="36"/>
        <v>95879.018349293605</v>
      </c>
    </row>
    <row r="1453" spans="1:14" ht="30">
      <c r="A1453" s="747" t="s">
        <v>5958</v>
      </c>
      <c r="B1453" s="42" t="s">
        <v>4344</v>
      </c>
      <c r="C1453" s="541"/>
      <c r="D1453" s="541"/>
      <c r="E1453" s="199">
        <f>общ.калькуляция!H1452</f>
        <v>75553.754541499322</v>
      </c>
      <c r="F1453" s="199"/>
      <c r="G1453" s="199"/>
      <c r="H1453" s="199">
        <f>общ.калькуляция!J1452</f>
        <v>2366.1154162453549</v>
      </c>
      <c r="I1453" s="199"/>
      <c r="J1453" s="199"/>
      <c r="K1453" s="199">
        <f>общ.калькуляция!M1452</f>
        <v>15583.973991548937</v>
      </c>
      <c r="L1453" s="199"/>
      <c r="M1453" s="199"/>
      <c r="N1453" s="199">
        <f t="shared" si="36"/>
        <v>93503.843949293616</v>
      </c>
    </row>
    <row r="1454" spans="1:14" ht="30">
      <c r="A1454" s="747" t="s">
        <v>5959</v>
      </c>
      <c r="B1454" s="42" t="s">
        <v>4345</v>
      </c>
      <c r="C1454" s="541"/>
      <c r="D1454" s="541"/>
      <c r="E1454" s="199">
        <f>общ.калькуляция!H1453</f>
        <v>77403.954541499319</v>
      </c>
      <c r="F1454" s="199"/>
      <c r="G1454" s="199"/>
      <c r="H1454" s="199">
        <f>общ.калькуляция!J1453</f>
        <v>2366.1154162453549</v>
      </c>
      <c r="I1454" s="199"/>
      <c r="J1454" s="199"/>
      <c r="K1454" s="199">
        <f>общ.калькуляция!M1453</f>
        <v>15954.013991548936</v>
      </c>
      <c r="L1454" s="199"/>
      <c r="M1454" s="199"/>
      <c r="N1454" s="199">
        <f t="shared" si="36"/>
        <v>95724.083949293621</v>
      </c>
    </row>
    <row r="1455" spans="1:14">
      <c r="A1455" s="747" t="s">
        <v>5960</v>
      </c>
      <c r="B1455" s="42" t="s">
        <v>4346</v>
      </c>
      <c r="C1455" s="541"/>
      <c r="D1455" s="541"/>
      <c r="E1455" s="199">
        <f>общ.калькуляция!H1454</f>
        <v>75496.51673754277</v>
      </c>
      <c r="F1455" s="199"/>
      <c r="G1455" s="199"/>
      <c r="H1455" s="199">
        <f>общ.калькуляция!J1454</f>
        <v>2240.5664349751933</v>
      </c>
      <c r="I1455" s="199"/>
      <c r="J1455" s="199"/>
      <c r="K1455" s="199">
        <f>общ.калькуляция!M1454</f>
        <v>15547.416634503592</v>
      </c>
      <c r="L1455" s="199"/>
      <c r="M1455" s="199"/>
      <c r="N1455" s="199">
        <f t="shared" si="36"/>
        <v>93284.499807021552</v>
      </c>
    </row>
    <row r="1456" spans="1:14" ht="30">
      <c r="A1456" s="747" t="s">
        <v>5961</v>
      </c>
      <c r="B1456" s="42" t="s">
        <v>4347</v>
      </c>
      <c r="C1456" s="541"/>
      <c r="D1456" s="541"/>
      <c r="E1456" s="199">
        <f>общ.калькуляция!H1455</f>
        <v>74859.516737542755</v>
      </c>
      <c r="F1456" s="199"/>
      <c r="G1456" s="199"/>
      <c r="H1456" s="199">
        <f>общ.калькуляция!J1455</f>
        <v>2240.5664349751933</v>
      </c>
      <c r="I1456" s="199"/>
      <c r="J1456" s="199"/>
      <c r="K1456" s="199">
        <f>общ.калькуляция!M1455</f>
        <v>15420.01663450359</v>
      </c>
      <c r="L1456" s="199"/>
      <c r="M1456" s="199"/>
      <c r="N1456" s="199">
        <f t="shared" si="36"/>
        <v>92520.099807021528</v>
      </c>
    </row>
    <row r="1457" spans="1:14" ht="30">
      <c r="A1457" s="747" t="s">
        <v>5962</v>
      </c>
      <c r="B1457" s="42" t="s">
        <v>4348</v>
      </c>
      <c r="C1457" s="541"/>
      <c r="D1457" s="541"/>
      <c r="E1457" s="199">
        <f>общ.калькуляция!H1456</f>
        <v>73186.316737542758</v>
      </c>
      <c r="F1457" s="199"/>
      <c r="G1457" s="199"/>
      <c r="H1457" s="199">
        <f>общ.калькуляция!J1456</f>
        <v>2240.5664349751933</v>
      </c>
      <c r="I1457" s="199"/>
      <c r="J1457" s="199"/>
      <c r="K1457" s="199">
        <f>общ.калькуляция!M1456</f>
        <v>15085.376634503591</v>
      </c>
      <c r="L1457" s="199"/>
      <c r="M1457" s="199"/>
      <c r="N1457" s="199">
        <f t="shared" si="36"/>
        <v>90512.259807021532</v>
      </c>
    </row>
    <row r="1458" spans="1:14" ht="30">
      <c r="A1458" s="747" t="s">
        <v>5963</v>
      </c>
      <c r="B1458" s="42" t="s">
        <v>4349</v>
      </c>
      <c r="C1458" s="541"/>
      <c r="D1458" s="541"/>
      <c r="E1458" s="199">
        <f>общ.калькуляция!H1457</f>
        <v>77493.134541499312</v>
      </c>
      <c r="F1458" s="199"/>
      <c r="G1458" s="199"/>
      <c r="H1458" s="199">
        <f>общ.калькуляция!J1457</f>
        <v>2366.1154162453549</v>
      </c>
      <c r="I1458" s="199"/>
      <c r="J1458" s="199"/>
      <c r="K1458" s="199">
        <f>общ.калькуляция!M1457</f>
        <v>15971.849991548936</v>
      </c>
      <c r="L1458" s="199"/>
      <c r="M1458" s="199"/>
      <c r="N1458" s="199">
        <f t="shared" si="36"/>
        <v>95831.09994929361</v>
      </c>
    </row>
    <row r="1459" spans="1:14" ht="30">
      <c r="A1459" s="747" t="s">
        <v>5964</v>
      </c>
      <c r="B1459" s="42" t="s">
        <v>4350</v>
      </c>
      <c r="C1459" s="541"/>
      <c r="D1459" s="541"/>
      <c r="E1459" s="199">
        <f>общ.калькуляция!H1458</f>
        <v>73695.732541499325</v>
      </c>
      <c r="F1459" s="199"/>
      <c r="G1459" s="199"/>
      <c r="H1459" s="199">
        <f>общ.калькуляция!J1458</f>
        <v>2366.1154162453549</v>
      </c>
      <c r="I1459" s="199"/>
      <c r="J1459" s="199"/>
      <c r="K1459" s="199">
        <f>общ.калькуляция!M1458</f>
        <v>15212.369591548937</v>
      </c>
      <c r="L1459" s="199"/>
      <c r="M1459" s="199"/>
      <c r="N1459" s="199">
        <f t="shared" si="36"/>
        <v>91274.217549293622</v>
      </c>
    </row>
    <row r="1460" spans="1:14" ht="30">
      <c r="A1460" s="747" t="s">
        <v>5965</v>
      </c>
      <c r="B1460" s="42" t="s">
        <v>4351</v>
      </c>
      <c r="C1460" s="541"/>
      <c r="D1460" s="541"/>
      <c r="E1460" s="199">
        <f>общ.калькуляция!H1459</f>
        <v>114275.57676543211</v>
      </c>
      <c r="F1460" s="199"/>
      <c r="G1460" s="199"/>
      <c r="H1460" s="199">
        <f>общ.калькуляция!J1459</f>
        <v>3718.181368385558</v>
      </c>
      <c r="I1460" s="199"/>
      <c r="J1460" s="199"/>
      <c r="K1460" s="199">
        <f>общ.калькуляция!M1459</f>
        <v>23598.751626763536</v>
      </c>
      <c r="L1460" s="199"/>
      <c r="M1460" s="199"/>
      <c r="N1460" s="199">
        <f t="shared" si="36"/>
        <v>141592.50976058119</v>
      </c>
    </row>
    <row r="1461" spans="1:14" ht="30">
      <c r="A1461" s="747" t="s">
        <v>5966</v>
      </c>
      <c r="B1461" s="42" t="s">
        <v>4352</v>
      </c>
      <c r="C1461" s="541"/>
      <c r="D1461" s="541"/>
      <c r="E1461" s="199">
        <f>общ.калькуляция!H1460</f>
        <v>109904.12476543211</v>
      </c>
      <c r="F1461" s="199"/>
      <c r="G1461" s="199"/>
      <c r="H1461" s="199">
        <f>общ.калькуляция!J1460</f>
        <v>3718.181368385558</v>
      </c>
      <c r="I1461" s="199"/>
      <c r="J1461" s="199"/>
      <c r="K1461" s="199">
        <f>общ.калькуляция!M1460</f>
        <v>22724.461226763535</v>
      </c>
      <c r="L1461" s="199"/>
      <c r="M1461" s="199"/>
      <c r="N1461" s="199">
        <f t="shared" si="36"/>
        <v>136346.7673605812</v>
      </c>
    </row>
    <row r="1462" spans="1:14" ht="30">
      <c r="A1462" s="747" t="s">
        <v>5967</v>
      </c>
      <c r="B1462" s="42" t="s">
        <v>4353</v>
      </c>
      <c r="C1462" s="541"/>
      <c r="D1462" s="541"/>
      <c r="E1462" s="199">
        <f>общ.калькуляция!H1461</f>
        <v>105957.12476543211</v>
      </c>
      <c r="F1462" s="199"/>
      <c r="G1462" s="199"/>
      <c r="H1462" s="199">
        <f>общ.калькуляция!J1461</f>
        <v>3718.181368385558</v>
      </c>
      <c r="I1462" s="199"/>
      <c r="J1462" s="199"/>
      <c r="K1462" s="199">
        <f>общ.калькуляция!M1461</f>
        <v>21935.061226763533</v>
      </c>
      <c r="L1462" s="199"/>
      <c r="M1462" s="199"/>
      <c r="N1462" s="199">
        <f t="shared" si="36"/>
        <v>131610.36736058121</v>
      </c>
    </row>
    <row r="1463" spans="1:14" ht="30">
      <c r="A1463" s="747" t="s">
        <v>5968</v>
      </c>
      <c r="B1463" s="42" t="s">
        <v>4354</v>
      </c>
      <c r="C1463" s="541"/>
      <c r="D1463" s="541"/>
      <c r="E1463" s="199">
        <f>общ.калькуляция!H1462</f>
        <v>63044.159608805589</v>
      </c>
      <c r="F1463" s="199"/>
      <c r="G1463" s="199"/>
      <c r="H1463" s="199">
        <f>общ.калькуляция!J1462</f>
        <v>2385.4306441330718</v>
      </c>
      <c r="I1463" s="199"/>
      <c r="J1463" s="199"/>
      <c r="K1463" s="199">
        <f>общ.калькуляция!M1462</f>
        <v>13085.918050587732</v>
      </c>
      <c r="L1463" s="199"/>
      <c r="M1463" s="199"/>
      <c r="N1463" s="199">
        <f t="shared" si="36"/>
        <v>78515.508303526396</v>
      </c>
    </row>
    <row r="1464" spans="1:14" ht="30">
      <c r="A1464" s="747" t="s">
        <v>5969</v>
      </c>
      <c r="B1464" s="42" t="s">
        <v>4355</v>
      </c>
      <c r="C1464" s="541"/>
      <c r="D1464" s="541"/>
      <c r="E1464" s="199">
        <f>общ.калькуляция!H1463</f>
        <v>108074.5547654321</v>
      </c>
      <c r="F1464" s="199"/>
      <c r="G1464" s="199"/>
      <c r="H1464" s="199">
        <f>общ.калькуляция!J1463</f>
        <v>3718.181368385558</v>
      </c>
      <c r="I1464" s="199"/>
      <c r="J1464" s="199"/>
      <c r="K1464" s="199">
        <f>общ.калькуляция!M1463</f>
        <v>22358.547226763534</v>
      </c>
      <c r="L1464" s="199"/>
      <c r="M1464" s="199"/>
      <c r="N1464" s="199">
        <f t="shared" si="36"/>
        <v>134151.2833605812</v>
      </c>
    </row>
    <row r="1465" spans="1:14" ht="30">
      <c r="A1465" s="747" t="s">
        <v>5970</v>
      </c>
      <c r="B1465" s="42" t="s">
        <v>4356</v>
      </c>
      <c r="C1465" s="541"/>
      <c r="D1465" s="541"/>
      <c r="E1465" s="199">
        <f>общ.калькуляция!H1464</f>
        <v>67431.037640934112</v>
      </c>
      <c r="F1465" s="199"/>
      <c r="G1465" s="199"/>
      <c r="H1465" s="199">
        <f>общ.калькуляция!J1464</f>
        <v>2288.8545046944864</v>
      </c>
      <c r="I1465" s="199"/>
      <c r="J1465" s="199"/>
      <c r="K1465" s="199">
        <f>общ.калькуляция!M1464</f>
        <v>13943.978429125722</v>
      </c>
      <c r="L1465" s="199"/>
      <c r="M1465" s="199"/>
      <c r="N1465" s="199">
        <f t="shared" si="36"/>
        <v>83663.870574754328</v>
      </c>
    </row>
    <row r="1466" spans="1:14" ht="30">
      <c r="A1466" s="747" t="s">
        <v>5971</v>
      </c>
      <c r="B1466" s="42" t="s">
        <v>4357</v>
      </c>
      <c r="C1466" s="541"/>
      <c r="D1466" s="541"/>
      <c r="E1466" s="199">
        <f>общ.калькуляция!H1465</f>
        <v>70835.897640934112</v>
      </c>
      <c r="F1466" s="199"/>
      <c r="G1466" s="199"/>
      <c r="H1466" s="199">
        <f>общ.калькуляция!J1465</f>
        <v>2288.8545046944864</v>
      </c>
      <c r="I1466" s="199"/>
      <c r="J1466" s="199"/>
      <c r="K1466" s="199">
        <f>общ.калькуляция!M1465</f>
        <v>14624.950429125722</v>
      </c>
      <c r="L1466" s="199"/>
      <c r="M1466" s="199"/>
      <c r="N1466" s="199">
        <f t="shared" si="36"/>
        <v>87749.702574754323</v>
      </c>
    </row>
    <row r="1467" spans="1:14" ht="30">
      <c r="A1467" s="308" t="s">
        <v>5972</v>
      </c>
      <c r="B1467" s="12" t="s">
        <v>4358</v>
      </c>
      <c r="C1467" s="541"/>
      <c r="D1467" s="541"/>
      <c r="E1467" s="199">
        <f>общ.калькуляция!H1466</f>
        <v>66238.899586494124</v>
      </c>
      <c r="F1467" s="199"/>
      <c r="G1467" s="199"/>
      <c r="H1467" s="199">
        <f>общ.калькуляция!J1466</f>
        <v>2351.6289953295673</v>
      </c>
      <c r="I1467" s="199"/>
      <c r="J1467" s="199"/>
      <c r="K1467" s="199">
        <f>общ.калькуляция!M1466</f>
        <v>13718.105716364738</v>
      </c>
      <c r="L1467" s="199"/>
      <c r="M1467" s="199"/>
      <c r="N1467" s="199">
        <f t="shared" ref="N1467:N1491" si="37">SUM(C1467:M1467)</f>
        <v>82308.634298188423</v>
      </c>
    </row>
    <row r="1468" spans="1:14" ht="30">
      <c r="A1468" s="308" t="s">
        <v>5973</v>
      </c>
      <c r="B1468" s="12" t="s">
        <v>4359</v>
      </c>
      <c r="C1468" s="541"/>
      <c r="D1468" s="541"/>
      <c r="E1468" s="199">
        <f>общ.калькуляция!H1467</f>
        <v>63795.639586494122</v>
      </c>
      <c r="F1468" s="199"/>
      <c r="G1468" s="199"/>
      <c r="H1468" s="199">
        <f>общ.калькуляция!J1467</f>
        <v>2351.6289953295673</v>
      </c>
      <c r="I1468" s="199"/>
      <c r="J1468" s="199"/>
      <c r="K1468" s="199">
        <f>общ.калькуляция!M1467</f>
        <v>13229.45371636474</v>
      </c>
      <c r="L1468" s="199"/>
      <c r="M1468" s="199"/>
      <c r="N1468" s="199">
        <f t="shared" si="37"/>
        <v>79376.722298188426</v>
      </c>
    </row>
    <row r="1469" spans="1:14" ht="30">
      <c r="A1469" s="308" t="s">
        <v>5974</v>
      </c>
      <c r="B1469" s="12" t="s">
        <v>4360</v>
      </c>
      <c r="C1469" s="541"/>
      <c r="D1469" s="541"/>
      <c r="E1469" s="199">
        <f>общ.калькуляция!H1468</f>
        <v>62770.61033348208</v>
      </c>
      <c r="F1469" s="199"/>
      <c r="G1469" s="199"/>
      <c r="H1469" s="199">
        <f>общ.калькуляция!J1468</f>
        <v>2510.9796254032344</v>
      </c>
      <c r="I1469" s="199"/>
      <c r="J1469" s="199"/>
      <c r="K1469" s="199">
        <f>общ.калькуляция!M1468</f>
        <v>13056.317991777063</v>
      </c>
      <c r="L1469" s="199"/>
      <c r="M1469" s="199"/>
      <c r="N1469" s="199">
        <f t="shared" si="37"/>
        <v>78337.907950662382</v>
      </c>
    </row>
    <row r="1470" spans="1:14" ht="30">
      <c r="A1470" s="308" t="s">
        <v>5975</v>
      </c>
      <c r="B1470" s="12" t="s">
        <v>4361</v>
      </c>
      <c r="C1470" s="541"/>
      <c r="D1470" s="541"/>
      <c r="E1470" s="199">
        <f>общ.калькуляция!H1469</f>
        <v>60266.730333482075</v>
      </c>
      <c r="F1470" s="199"/>
      <c r="G1470" s="199"/>
      <c r="H1470" s="199">
        <f>общ.калькуляция!J1469</f>
        <v>2510.9796254032344</v>
      </c>
      <c r="I1470" s="199"/>
      <c r="J1470" s="199"/>
      <c r="K1470" s="199">
        <f>общ.калькуляция!M1469</f>
        <v>12555.541991777063</v>
      </c>
      <c r="L1470" s="199"/>
      <c r="M1470" s="199"/>
      <c r="N1470" s="199">
        <f t="shared" si="37"/>
        <v>75333.251950662379</v>
      </c>
    </row>
    <row r="1471" spans="1:14">
      <c r="A1471" s="1173" t="s">
        <v>683</v>
      </c>
      <c r="B1471" s="476" t="s">
        <v>356</v>
      </c>
      <c r="C1471" s="44"/>
      <c r="D1471" s="44"/>
      <c r="E1471" s="273">
        <f>общ.калькуляция!H1470</f>
        <v>0</v>
      </c>
      <c r="F1471" s="273"/>
      <c r="G1471" s="273"/>
      <c r="H1471" s="273">
        <f>общ.калькуляция!J1470</f>
        <v>0</v>
      </c>
      <c r="I1471" s="273"/>
      <c r="J1471" s="273"/>
      <c r="K1471" s="273">
        <f>общ.калькуляция!M1470</f>
        <v>0</v>
      </c>
      <c r="L1471" s="273"/>
      <c r="M1471" s="273"/>
      <c r="N1471" s="273">
        <f t="shared" si="37"/>
        <v>0</v>
      </c>
    </row>
    <row r="1472" spans="1:14" ht="30">
      <c r="A1472" s="711" t="s">
        <v>5976</v>
      </c>
      <c r="B1472" s="478" t="s">
        <v>4362</v>
      </c>
      <c r="C1472" s="541"/>
      <c r="D1472" s="541"/>
      <c r="E1472" s="199">
        <f>общ.калькуляция!H1471</f>
        <v>13038.706166235314</v>
      </c>
      <c r="F1472" s="199"/>
      <c r="G1472" s="199"/>
      <c r="H1472" s="199">
        <f>общ.калькуляция!J1471</f>
        <v>108.64815686840916</v>
      </c>
      <c r="I1472" s="199"/>
      <c r="J1472" s="199"/>
      <c r="K1472" s="199">
        <f>общ.калькуляция!M1471</f>
        <v>2629.4708646207446</v>
      </c>
      <c r="L1472" s="199"/>
      <c r="M1472" s="199"/>
      <c r="N1472" s="199">
        <f t="shared" si="37"/>
        <v>15776.825187724466</v>
      </c>
    </row>
    <row r="1473" spans="1:14">
      <c r="A1473" s="66" t="s">
        <v>687</v>
      </c>
      <c r="B1473" s="479" t="s">
        <v>4363</v>
      </c>
      <c r="C1473" s="541"/>
      <c r="D1473" s="541"/>
      <c r="E1473" s="199">
        <f>общ.калькуляция!H1472</f>
        <v>16130.372975159898</v>
      </c>
      <c r="F1473" s="199"/>
      <c r="G1473" s="199"/>
      <c r="H1473" s="199">
        <f>общ.калькуляция!J1472</f>
        <v>19.851761995709328</v>
      </c>
      <c r="I1473" s="199"/>
      <c r="J1473" s="199"/>
      <c r="K1473" s="199">
        <f>общ.калькуляция!M1472</f>
        <v>3230.0449474311217</v>
      </c>
      <c r="L1473" s="199"/>
      <c r="M1473" s="199"/>
      <c r="N1473" s="199">
        <f t="shared" si="37"/>
        <v>19380.269684586729</v>
      </c>
    </row>
    <row r="1474" spans="1:14">
      <c r="A1474" s="66" t="s">
        <v>690</v>
      </c>
      <c r="B1474" s="41" t="s">
        <v>4364</v>
      </c>
      <c r="C1474" s="44"/>
      <c r="D1474" s="44"/>
      <c r="E1474" s="273">
        <f>общ.калькуляция!H1473</f>
        <v>2039.9969879518073</v>
      </c>
      <c r="F1474" s="273"/>
      <c r="G1474" s="273"/>
      <c r="H1474" s="273">
        <f>общ.калькуляция!J1473</f>
        <v>36.216052289469722</v>
      </c>
      <c r="I1474" s="273"/>
      <c r="J1474" s="273"/>
      <c r="K1474" s="273">
        <f>общ.калькуляция!M1473</f>
        <v>415.24260804825548</v>
      </c>
      <c r="L1474" s="273"/>
      <c r="M1474" s="273"/>
      <c r="N1474" s="273">
        <f t="shared" si="37"/>
        <v>2491.4556482895327</v>
      </c>
    </row>
    <row r="1475" spans="1:14" ht="28.5">
      <c r="A1475" s="66" t="s">
        <v>693</v>
      </c>
      <c r="B1475" s="41" t="s">
        <v>4365</v>
      </c>
      <c r="C1475" s="44"/>
      <c r="D1475" s="44"/>
      <c r="E1475" s="273">
        <f>общ.калькуляция!H1474</f>
        <v>18946.326974564927</v>
      </c>
      <c r="F1475" s="273"/>
      <c r="G1475" s="273"/>
      <c r="H1475" s="273">
        <f>общ.калькуляция!J1474</f>
        <v>4084.3658970901965</v>
      </c>
      <c r="I1475" s="273"/>
      <c r="J1475" s="273"/>
      <c r="K1475" s="273">
        <f>общ.калькуляция!M1474</f>
        <v>4606.1385743310248</v>
      </c>
      <c r="L1475" s="273"/>
      <c r="M1475" s="273"/>
      <c r="N1475" s="273">
        <f t="shared" si="37"/>
        <v>27636.831445986147</v>
      </c>
    </row>
    <row r="1476" spans="1:14" ht="28.5">
      <c r="A1476" s="66" t="s">
        <v>5446</v>
      </c>
      <c r="B1476" s="41" t="s">
        <v>4366</v>
      </c>
      <c r="C1476" s="44"/>
      <c r="D1476" s="44"/>
      <c r="E1476" s="273">
        <f>общ.калькуляция!H1475</f>
        <v>111400.66934404284</v>
      </c>
      <c r="F1476" s="273"/>
      <c r="G1476" s="273"/>
      <c r="H1476" s="273">
        <f>общ.калькуляция!J1475</f>
        <v>24015.266673728365</v>
      </c>
      <c r="I1476" s="273"/>
      <c r="J1476" s="273"/>
      <c r="K1476" s="273">
        <f>общ.калькуляция!M1475</f>
        <v>27083.18720355424</v>
      </c>
      <c r="L1476" s="273"/>
      <c r="M1476" s="273"/>
      <c r="N1476" s="273">
        <f t="shared" si="37"/>
        <v>162499.12322132543</v>
      </c>
    </row>
    <row r="1477" spans="1:14" ht="42.75">
      <c r="A1477" s="66" t="s">
        <v>695</v>
      </c>
      <c r="B1477" s="41" t="s">
        <v>4367</v>
      </c>
      <c r="C1477" s="44"/>
      <c r="D1477" s="44"/>
      <c r="E1477" s="273">
        <f>общ.калькуляция!H1476</f>
        <v>15744.253274951659</v>
      </c>
      <c r="F1477" s="273"/>
      <c r="G1477" s="273"/>
      <c r="H1477" s="273">
        <f>общ.калькуляция!J1476</f>
        <v>78.468113293851076</v>
      </c>
      <c r="I1477" s="273"/>
      <c r="J1477" s="273"/>
      <c r="K1477" s="273">
        <f>общ.калькуляция!M1476</f>
        <v>3164.5442776491022</v>
      </c>
      <c r="L1477" s="273"/>
      <c r="M1477" s="273"/>
      <c r="N1477" s="273">
        <f t="shared" si="37"/>
        <v>18987.265665894614</v>
      </c>
    </row>
    <row r="1478" spans="1:14" ht="42.75">
      <c r="A1478" s="66" t="s">
        <v>698</v>
      </c>
      <c r="B1478" s="41" t="s">
        <v>4368</v>
      </c>
      <c r="C1478" s="44"/>
      <c r="D1478" s="44"/>
      <c r="E1478" s="273">
        <f>общ.калькуляция!H1477</f>
        <v>15680.85327495166</v>
      </c>
      <c r="F1478" s="273"/>
      <c r="G1478" s="273"/>
      <c r="H1478" s="273">
        <f>общ.калькуляция!J1477</f>
        <v>78.468113293851076</v>
      </c>
      <c r="I1478" s="273"/>
      <c r="J1478" s="273"/>
      <c r="K1478" s="273">
        <f>общ.калькуляция!M1477</f>
        <v>3151.8642776491024</v>
      </c>
      <c r="L1478" s="273"/>
      <c r="M1478" s="273"/>
      <c r="N1478" s="273">
        <f t="shared" si="37"/>
        <v>18911.185665894613</v>
      </c>
    </row>
    <row r="1479" spans="1:14" ht="42.75">
      <c r="A1479" s="66" t="s">
        <v>702</v>
      </c>
      <c r="B1479" s="41" t="s">
        <v>4369</v>
      </c>
      <c r="C1479" s="44"/>
      <c r="D1479" s="44"/>
      <c r="E1479" s="273">
        <f>общ.калькуляция!H1478</f>
        <v>67724.003790346556</v>
      </c>
      <c r="F1479" s="273"/>
      <c r="G1479" s="273"/>
      <c r="H1479" s="273">
        <f>общ.калькуляция!J1478</f>
        <v>8048.0116198821597</v>
      </c>
      <c r="I1479" s="273"/>
      <c r="J1479" s="273"/>
      <c r="K1479" s="273">
        <f>общ.калькуляция!M1478</f>
        <v>15154.403082045745</v>
      </c>
      <c r="L1479" s="273"/>
      <c r="M1479" s="273"/>
      <c r="N1479" s="273">
        <f t="shared" si="37"/>
        <v>90926.418492274461</v>
      </c>
    </row>
    <row r="1480" spans="1:14" ht="42.75">
      <c r="A1480" s="66" t="s">
        <v>705</v>
      </c>
      <c r="B1480" s="41" t="s">
        <v>4370</v>
      </c>
      <c r="C1480" s="44"/>
      <c r="D1480" s="44"/>
      <c r="E1480" s="273">
        <f>общ.калькуляция!H1479</f>
        <v>56008.687056745497</v>
      </c>
      <c r="F1480" s="273"/>
      <c r="G1480" s="273"/>
      <c r="H1480" s="273">
        <f>общ.калькуляция!J1479</f>
        <v>6245.2570170285562</v>
      </c>
      <c r="I1480" s="273"/>
      <c r="J1480" s="273"/>
      <c r="K1480" s="273">
        <f>общ.калькуляция!M1479</f>
        <v>12450.788814754811</v>
      </c>
      <c r="L1480" s="273"/>
      <c r="M1480" s="273"/>
      <c r="N1480" s="273">
        <f t="shared" si="37"/>
        <v>74704.732888528859</v>
      </c>
    </row>
    <row r="1481" spans="1:14">
      <c r="A1481" s="1140" t="s">
        <v>22</v>
      </c>
      <c r="B1481" s="1111" t="s">
        <v>5384</v>
      </c>
      <c r="C1481" s="1177"/>
      <c r="D1481" s="1177"/>
      <c r="E1481" s="199"/>
      <c r="F1481" s="199"/>
      <c r="G1481" s="199"/>
      <c r="H1481" s="199"/>
      <c r="I1481" s="199"/>
      <c r="J1481" s="199"/>
      <c r="K1481" s="199"/>
      <c r="L1481" s="199"/>
      <c r="M1481" s="199"/>
      <c r="N1481" s="199"/>
    </row>
    <row r="1482" spans="1:14" ht="30">
      <c r="A1482" s="1141" t="s">
        <v>4231</v>
      </c>
      <c r="B1482" s="960" t="s">
        <v>5386</v>
      </c>
      <c r="C1482" s="1177"/>
      <c r="D1482" s="1177"/>
      <c r="E1482" s="199">
        <f>общ.калькуляция!H1481</f>
        <v>7855.1374951051375</v>
      </c>
      <c r="F1482" s="199"/>
      <c r="G1482" s="199"/>
      <c r="H1482" s="199">
        <f>общ.калькуляция!J1481</f>
        <v>1598.4578313253012</v>
      </c>
      <c r="I1482" s="199"/>
      <c r="J1482" s="199"/>
      <c r="K1482" s="199">
        <f>общ.калькуляция!M1481</f>
        <v>1890.7190652860879</v>
      </c>
      <c r="L1482" s="199"/>
      <c r="M1482" s="199"/>
      <c r="N1482" s="199">
        <f t="shared" si="37"/>
        <v>11344.314391716527</v>
      </c>
    </row>
    <row r="1483" spans="1:14">
      <c r="A1483" s="1141" t="s">
        <v>4238</v>
      </c>
      <c r="B1483" s="960" t="s">
        <v>5388</v>
      </c>
      <c r="C1483" s="1177"/>
      <c r="D1483" s="1177"/>
      <c r="E1483" s="199">
        <f>общ.калькуляция!H1482</f>
        <v>24933.322501798571</v>
      </c>
      <c r="F1483" s="199"/>
      <c r="G1483" s="199"/>
      <c r="H1483" s="199">
        <f>общ.калькуляция!J1482</f>
        <v>5266.377510040159</v>
      </c>
      <c r="I1483" s="199"/>
      <c r="J1483" s="199"/>
      <c r="K1483" s="199">
        <f>общ.калькуляция!M1482</f>
        <v>6039.9400023677463</v>
      </c>
      <c r="L1483" s="199"/>
      <c r="M1483" s="199"/>
      <c r="N1483" s="199">
        <f t="shared" si="37"/>
        <v>36239.640014206474</v>
      </c>
    </row>
    <row r="1484" spans="1:14" ht="28.5">
      <c r="A1484" s="1140" t="s">
        <v>357</v>
      </c>
      <c r="B1484" s="1111" t="s">
        <v>5389</v>
      </c>
      <c r="C1484" s="1111"/>
      <c r="D1484" s="1111"/>
      <c r="E1484" s="1111"/>
      <c r="F1484" s="1111"/>
      <c r="G1484" s="1111"/>
      <c r="H1484" s="1111"/>
      <c r="I1484" s="1111"/>
      <c r="J1484" s="1111"/>
      <c r="K1484" s="1111"/>
      <c r="L1484" s="1111"/>
      <c r="M1484" s="1111"/>
      <c r="N1484" s="1111"/>
    </row>
    <row r="1485" spans="1:14" ht="30">
      <c r="A1485" s="1141" t="s">
        <v>5380</v>
      </c>
      <c r="B1485" s="960" t="s">
        <v>5390</v>
      </c>
      <c r="C1485" s="1177"/>
      <c r="D1485" s="1177"/>
      <c r="E1485" s="199">
        <f>общ.калькуляция!H1484</f>
        <v>3631.4130931890827</v>
      </c>
      <c r="F1485" s="199"/>
      <c r="G1485" s="199"/>
      <c r="H1485" s="199">
        <f>общ.калькуляция!J1484</f>
        <v>749.49397590361446</v>
      </c>
      <c r="I1485" s="199"/>
      <c r="J1485" s="199"/>
      <c r="K1485" s="199">
        <f>общ.калькуляция!M1484</f>
        <v>876.18141381853957</v>
      </c>
      <c r="L1485" s="199"/>
      <c r="M1485" s="199"/>
      <c r="N1485" s="199">
        <f t="shared" si="37"/>
        <v>5257.0884829112365</v>
      </c>
    </row>
    <row r="1486" spans="1:14" ht="30">
      <c r="A1486" s="1141" t="s">
        <v>5382</v>
      </c>
      <c r="B1486" s="960" t="s">
        <v>5391</v>
      </c>
      <c r="C1486" s="1177"/>
      <c r="D1486" s="1177"/>
      <c r="E1486" s="199">
        <f>общ.калькуляция!H1485</f>
        <v>3631.4130931890827</v>
      </c>
      <c r="F1486" s="199"/>
      <c r="G1486" s="199"/>
      <c r="H1486" s="199">
        <f>общ.калькуляция!J1485</f>
        <v>749.49397590361446</v>
      </c>
      <c r="I1486" s="199"/>
      <c r="J1486" s="199"/>
      <c r="K1486" s="199">
        <f>общ.калькуляция!M1485</f>
        <v>876.18141381853957</v>
      </c>
      <c r="L1486" s="199"/>
      <c r="M1486" s="199"/>
      <c r="N1486" s="199">
        <f t="shared" si="37"/>
        <v>5257.0884829112365</v>
      </c>
    </row>
    <row r="1487" spans="1:14" ht="30.75" customHeight="1">
      <c r="A1487" s="1140" t="s">
        <v>5383</v>
      </c>
      <c r="B1487" s="1111" t="s">
        <v>5392</v>
      </c>
      <c r="C1487" s="1111"/>
      <c r="D1487" s="1111"/>
      <c r="E1487" s="1111"/>
      <c r="F1487" s="1111"/>
      <c r="G1487" s="1111"/>
      <c r="H1487" s="1111"/>
      <c r="I1487" s="1111"/>
      <c r="J1487" s="1111"/>
      <c r="K1487" s="1111"/>
      <c r="L1487" s="1111"/>
      <c r="M1487" s="1111"/>
      <c r="N1487" s="1111"/>
    </row>
    <row r="1488" spans="1:14">
      <c r="A1488" s="1141" t="s">
        <v>5385</v>
      </c>
      <c r="B1488" s="960" t="s">
        <v>5393</v>
      </c>
      <c r="C1488" s="1177"/>
      <c r="D1488" s="1177"/>
      <c r="E1488" s="199">
        <f>общ.калькуляция!H1487</f>
        <v>63.18766625686419</v>
      </c>
      <c r="F1488" s="199"/>
      <c r="G1488" s="199"/>
      <c r="H1488" s="199">
        <f>общ.калькуляция!J1487</f>
        <v>12.501244716216958</v>
      </c>
      <c r="I1488" s="199"/>
      <c r="J1488" s="199"/>
      <c r="K1488" s="199">
        <f>общ.калькуляция!M1487</f>
        <v>15.13778219461623</v>
      </c>
      <c r="L1488" s="199"/>
      <c r="M1488" s="199"/>
      <c r="N1488" s="199">
        <f t="shared" si="37"/>
        <v>90.826693167697385</v>
      </c>
    </row>
    <row r="1489" spans="1:14">
      <c r="A1489" s="1141" t="s">
        <v>5387</v>
      </c>
      <c r="B1489" s="960" t="s">
        <v>5394</v>
      </c>
      <c r="C1489" s="1177"/>
      <c r="D1489" s="1177"/>
      <c r="E1489" s="199">
        <f>общ.калькуляция!H1488</f>
        <v>63.18766625686419</v>
      </c>
      <c r="F1489" s="199"/>
      <c r="G1489" s="199"/>
      <c r="H1489" s="199">
        <f>общ.калькуляция!J1488</f>
        <v>12.501244716216958</v>
      </c>
      <c r="I1489" s="199"/>
      <c r="J1489" s="199"/>
      <c r="K1489" s="199">
        <f>общ.калькуляция!M1488</f>
        <v>15.13778219461623</v>
      </c>
      <c r="L1489" s="199"/>
      <c r="M1489" s="199"/>
      <c r="N1489" s="199">
        <f t="shared" si="37"/>
        <v>90.826693167697385</v>
      </c>
    </row>
    <row r="1490" spans="1:14">
      <c r="A1490" s="1141" t="s">
        <v>5977</v>
      </c>
      <c r="B1490" s="960" t="s">
        <v>5395</v>
      </c>
      <c r="C1490" s="1177"/>
      <c r="D1490" s="1177"/>
      <c r="E1490" s="199">
        <f>общ.калькуляция!H1489</f>
        <v>74.621550683459461</v>
      </c>
      <c r="F1490" s="199"/>
      <c r="G1490" s="199"/>
      <c r="H1490" s="199">
        <f>общ.калькуляция!J1489</f>
        <v>12.554898127016171</v>
      </c>
      <c r="I1490" s="199"/>
      <c r="J1490" s="199"/>
      <c r="K1490" s="199">
        <f>общ.калькуляция!M1489</f>
        <v>17.435289762095127</v>
      </c>
      <c r="L1490" s="199"/>
      <c r="M1490" s="199"/>
      <c r="N1490" s="199">
        <f t="shared" si="37"/>
        <v>104.61173857257076</v>
      </c>
    </row>
    <row r="1491" spans="1:14">
      <c r="A1491" s="1141" t="s">
        <v>5978</v>
      </c>
      <c r="B1491" s="960" t="s">
        <v>5396</v>
      </c>
      <c r="C1491" s="1177"/>
      <c r="D1491" s="1177"/>
      <c r="E1491" s="199">
        <f>общ.калькуляция!H1490</f>
        <v>74.621550683459461</v>
      </c>
      <c r="F1491" s="199"/>
      <c r="G1491" s="199"/>
      <c r="H1491" s="199">
        <f>общ.калькуляция!J1490</f>
        <v>12.554898127016171</v>
      </c>
      <c r="I1491" s="199"/>
      <c r="J1491" s="199"/>
      <c r="K1491" s="199">
        <f>общ.калькуляция!M1490</f>
        <v>17.435289762095127</v>
      </c>
      <c r="L1491" s="199"/>
      <c r="M1491" s="199"/>
      <c r="N1491" s="199">
        <f t="shared" si="37"/>
        <v>104.61173857257076</v>
      </c>
    </row>
    <row r="1492" spans="1:14" ht="42.75">
      <c r="A1492" s="1142">
        <v>11</v>
      </c>
      <c r="B1492" s="1114" t="s">
        <v>5397</v>
      </c>
      <c r="C1492" s="1104"/>
      <c r="D1492" s="1104"/>
      <c r="E1492" s="199">
        <f>общ.калькуляция!H1491</f>
        <v>12069.452476572958</v>
      </c>
      <c r="F1492" s="199"/>
      <c r="G1492" s="199"/>
      <c r="H1492" s="199">
        <f>общ.калькуляция!J1491</f>
        <v>2575.3637183622914</v>
      </c>
      <c r="I1492" s="199"/>
      <c r="J1492" s="199"/>
      <c r="K1492" s="199">
        <f>общ.калькуляция!M1491</f>
        <v>2928.9632389870503</v>
      </c>
      <c r="L1492" s="199"/>
      <c r="M1492" s="199"/>
      <c r="N1492" s="199">
        <f>SUM(C1492:M1492)</f>
        <v>17573.7794339223</v>
      </c>
    </row>
    <row r="1493" spans="1:14">
      <c r="A1493" s="1142">
        <v>12</v>
      </c>
      <c r="B1493" s="1114" t="s">
        <v>5398</v>
      </c>
      <c r="C1493" s="1177"/>
      <c r="D1493" s="1177"/>
      <c r="E1493" s="199">
        <f>общ.калькуляция!H1492</f>
        <v>1834.4934682038811</v>
      </c>
      <c r="F1493" s="199"/>
      <c r="G1493" s="199"/>
      <c r="H1493" s="199">
        <f>общ.калькуляция!J1492</f>
        <v>389.12985274431054</v>
      </c>
      <c r="I1493" s="199"/>
      <c r="J1493" s="199"/>
      <c r="K1493" s="199">
        <f>общ.калькуляция!M1492</f>
        <v>444.72466418963836</v>
      </c>
      <c r="L1493" s="199"/>
      <c r="M1493" s="199"/>
      <c r="N1493" s="199">
        <f>SUM(C1493:M1493)</f>
        <v>2668.3479851378297</v>
      </c>
    </row>
    <row r="1494" spans="1:14">
      <c r="A1494" s="1142">
        <v>13</v>
      </c>
      <c r="B1494" s="1114" t="s">
        <v>5374</v>
      </c>
      <c r="C1494" s="1177"/>
      <c r="D1494" s="1177"/>
      <c r="E1494" s="199">
        <f>общ.калькуляция!H1493</f>
        <v>1028.5895582329317</v>
      </c>
      <c r="F1494" s="199"/>
      <c r="G1494" s="199"/>
      <c r="H1494" s="199">
        <f>общ.калькуляция!J1493</f>
        <v>221.30120481927707</v>
      </c>
      <c r="I1494" s="199"/>
      <c r="J1494" s="199"/>
      <c r="K1494" s="199">
        <f>общ.калькуляция!M1493</f>
        <v>249.97815261044175</v>
      </c>
      <c r="L1494" s="199"/>
      <c r="M1494" s="199"/>
      <c r="N1494" s="199">
        <f t="shared" ref="N1494:N1495" si="38">SUM(C1494:M1494)</f>
        <v>1499.8689156626506</v>
      </c>
    </row>
    <row r="1495" spans="1:14">
      <c r="A1495" s="1142">
        <v>14</v>
      </c>
      <c r="B1495" s="1114" t="s">
        <v>5440</v>
      </c>
      <c r="C1495" s="1177"/>
      <c r="D1495" s="1177"/>
      <c r="E1495" s="199">
        <f>общ.калькуляция!H1494</f>
        <v>205.70297858099062</v>
      </c>
      <c r="F1495" s="199"/>
      <c r="G1495" s="199"/>
      <c r="H1495" s="199">
        <f>общ.калькуляция!J1494</f>
        <v>44.257028112449795</v>
      </c>
      <c r="I1495" s="199"/>
      <c r="J1495" s="199"/>
      <c r="K1495" s="199">
        <f>общ.калькуляция!M1494</f>
        <v>49.992001338688084</v>
      </c>
      <c r="L1495" s="199"/>
      <c r="M1495" s="199"/>
      <c r="N1495" s="199">
        <f t="shared" si="38"/>
        <v>299.9520080321285</v>
      </c>
    </row>
    <row r="1496" spans="1:14" ht="28.5">
      <c r="A1496" s="1467" t="s">
        <v>5979</v>
      </c>
      <c r="B1496" s="1211" t="s">
        <v>5443</v>
      </c>
      <c r="C1496" s="1211"/>
      <c r="D1496" s="1211"/>
      <c r="E1496" s="1211"/>
      <c r="F1496" s="1211"/>
      <c r="G1496" s="1211"/>
      <c r="H1496" s="1211"/>
      <c r="I1496" s="1211"/>
      <c r="J1496" s="1211"/>
      <c r="K1496" s="1211"/>
      <c r="L1496" s="1211"/>
      <c r="M1496" s="1211"/>
      <c r="N1496" s="1211"/>
    </row>
    <row r="1497" spans="1:14" ht="45">
      <c r="A1497" s="1143" t="s">
        <v>5980</v>
      </c>
      <c r="B1497" s="1212" t="s">
        <v>5400</v>
      </c>
      <c r="C1497" s="1177"/>
      <c r="D1497" s="1177"/>
      <c r="E1497" s="199">
        <f>общ.калькуляция!H1496</f>
        <v>177943.1172457608</v>
      </c>
      <c r="F1497" s="199"/>
      <c r="G1497" s="199"/>
      <c r="H1497" s="199">
        <f>общ.калькуляция!J1496</f>
        <v>35079.134422151343</v>
      </c>
      <c r="I1497" s="199"/>
      <c r="J1497" s="199"/>
      <c r="K1497" s="199">
        <f>общ.калькуляция!M1496</f>
        <v>42604.450333582434</v>
      </c>
      <c r="L1497" s="199"/>
      <c r="M1497" s="199"/>
      <c r="N1497" s="199">
        <f>SUM(C1497:M1497)</f>
        <v>255626.70200149459</v>
      </c>
    </row>
    <row r="1498" spans="1:14" ht="31.5">
      <c r="A1498" s="1143" t="s">
        <v>5981</v>
      </c>
      <c r="B1498" s="1139" t="s">
        <v>5441</v>
      </c>
      <c r="C1498" s="1104"/>
      <c r="D1498" s="1104"/>
      <c r="E1498" s="199">
        <f>общ.калькуляция!H1497</f>
        <v>171748.25435073624</v>
      </c>
      <c r="F1498" s="199"/>
      <c r="G1498" s="199"/>
      <c r="H1498" s="199">
        <f>общ.калькуляция!J1497</f>
        <v>37020.85345145793</v>
      </c>
      <c r="I1498" s="199"/>
      <c r="J1498" s="199"/>
      <c r="K1498" s="199">
        <f>общ.калькуляция!M1497</f>
        <v>41753.821560438839</v>
      </c>
      <c r="L1498" s="199"/>
      <c r="M1498" s="199"/>
      <c r="N1498" s="199">
        <f>SUM(C1498:M1498)</f>
        <v>250522.929362633</v>
      </c>
    </row>
    <row r="1499" spans="1:14" ht="15.75">
      <c r="A1499" s="1143" t="s">
        <v>5982</v>
      </c>
      <c r="B1499" s="1119" t="s">
        <v>5442</v>
      </c>
      <c r="C1499" s="1104"/>
      <c r="D1499" s="1104"/>
      <c r="E1499" s="199">
        <f>общ.калькуляция!H1498</f>
        <v>65455.161981258359</v>
      </c>
      <c r="F1499" s="199"/>
      <c r="G1499" s="199"/>
      <c r="H1499" s="199">
        <f>общ.калькуляция!J1498</f>
        <v>14084.020334793779</v>
      </c>
      <c r="I1499" s="199"/>
      <c r="J1499" s="199"/>
      <c r="K1499" s="199">
        <f>общ.калькуляция!M1498</f>
        <v>15907.836463210429</v>
      </c>
      <c r="L1499" s="199"/>
      <c r="M1499" s="199"/>
      <c r="N1499" s="199">
        <f>SUM(C1499:M1499)</f>
        <v>95447.01877926258</v>
      </c>
    </row>
    <row r="1500" spans="1:14" ht="63">
      <c r="A1500" s="1143" t="s">
        <v>5983</v>
      </c>
      <c r="B1500" s="1119" t="s">
        <v>5445</v>
      </c>
      <c r="C1500" s="1104"/>
      <c r="D1500" s="1104"/>
      <c r="E1500" s="199">
        <f>общ.калькуляция!H1499</f>
        <v>2613.2864792503342</v>
      </c>
      <c r="F1500" s="199"/>
      <c r="G1500" s="199"/>
      <c r="H1500" s="199">
        <f>общ.калькуляция!J1499</f>
        <v>563.36081339175121</v>
      </c>
      <c r="I1500" s="199"/>
      <c r="J1500" s="199"/>
      <c r="K1500" s="199">
        <f>общ.калькуляция!M1499</f>
        <v>635.32945852841715</v>
      </c>
      <c r="L1500" s="199"/>
      <c r="M1500" s="199"/>
      <c r="N1500" s="199">
        <f>SUM(C1500:M1500)</f>
        <v>3811.9767511705027</v>
      </c>
    </row>
    <row r="1501" spans="1:14" s="1117" customFormat="1" ht="50.25" customHeight="1">
      <c r="A1501" s="1144" t="s">
        <v>5511</v>
      </c>
      <c r="B1501" s="1121" t="s">
        <v>5403</v>
      </c>
      <c r="C1501" s="1122"/>
      <c r="D1501" s="1123"/>
      <c r="E1501" s="1123"/>
      <c r="F1501" s="1123"/>
      <c r="G1501" s="1123"/>
      <c r="H1501" s="1123"/>
      <c r="I1501" s="1123"/>
      <c r="J1501" s="1123"/>
      <c r="K1501" s="1123"/>
      <c r="L1501" s="1123"/>
      <c r="M1501" s="1123"/>
      <c r="N1501" s="1123"/>
    </row>
    <row r="1502" spans="1:14" s="1117" customFormat="1" ht="31.5">
      <c r="A1502" s="1144"/>
      <c r="B1502" s="1608" t="s">
        <v>4809</v>
      </c>
      <c r="C1502" s="1125"/>
      <c r="D1502" s="1112"/>
      <c r="E1502" s="1123"/>
      <c r="F1502" s="1123"/>
      <c r="G1502" s="1123"/>
      <c r="H1502" s="1112"/>
      <c r="I1502" s="1112"/>
      <c r="J1502" s="1112"/>
      <c r="K1502" s="1112"/>
      <c r="L1502" s="1112"/>
      <c r="M1502" s="1112"/>
      <c r="N1502" s="1112"/>
    </row>
    <row r="1503" spans="1:14" s="1117" customFormat="1" ht="15.75">
      <c r="A1503" s="1144" t="s">
        <v>5984</v>
      </c>
      <c r="B1503" s="1608" t="s">
        <v>4810</v>
      </c>
      <c r="C1503" s="1122"/>
      <c r="D1503" s="1123"/>
      <c r="E1503" s="1123"/>
      <c r="F1503" s="1123"/>
      <c r="G1503" s="1123"/>
      <c r="H1503" s="1123"/>
      <c r="I1503" s="1123"/>
      <c r="J1503" s="1123"/>
      <c r="K1503" s="1123"/>
      <c r="L1503" s="1123"/>
      <c r="M1503" s="1123"/>
      <c r="N1503" s="1123"/>
    </row>
    <row r="1504" spans="1:14" s="1117" customFormat="1" ht="15.75">
      <c r="A1504" s="1143" t="s">
        <v>5985</v>
      </c>
      <c r="B1504" s="1119" t="s">
        <v>4811</v>
      </c>
      <c r="C1504" s="1120"/>
      <c r="D1504" s="1126"/>
      <c r="E1504" s="1159"/>
      <c r="F1504" s="1154"/>
      <c r="G1504" s="1154"/>
      <c r="H1504" s="1126"/>
      <c r="I1504" s="1126"/>
      <c r="J1504" s="1126"/>
      <c r="K1504" s="1126"/>
      <c r="L1504" s="1126"/>
      <c r="M1504" s="1126"/>
      <c r="N1504" s="1126"/>
    </row>
    <row r="1505" spans="1:14" s="1117" customFormat="1" ht="15.75">
      <c r="A1505" s="1143" t="s">
        <v>5986</v>
      </c>
      <c r="B1505" s="1119" t="s">
        <v>6151</v>
      </c>
      <c r="C1505" s="1120"/>
      <c r="D1505" s="1126"/>
      <c r="E1505" s="1159"/>
      <c r="F1505" s="1154"/>
      <c r="G1505" s="1154"/>
      <c r="H1505" s="1126"/>
      <c r="I1505" s="1126"/>
      <c r="J1505" s="1126"/>
      <c r="K1505" s="1126"/>
      <c r="L1505" s="1126"/>
      <c r="M1505" s="1126"/>
      <c r="N1505" s="1126"/>
    </row>
    <row r="1506" spans="1:14" s="1117" customFormat="1" ht="15.75">
      <c r="A1506" s="1143" t="s">
        <v>5987</v>
      </c>
      <c r="B1506" s="1119" t="s">
        <v>4812</v>
      </c>
      <c r="C1506" s="1120"/>
      <c r="D1506" s="1126"/>
      <c r="E1506" s="1159"/>
      <c r="F1506" s="1154"/>
      <c r="G1506" s="1154"/>
      <c r="H1506" s="1126"/>
      <c r="I1506" s="1126"/>
      <c r="J1506" s="1126"/>
      <c r="K1506" s="1126"/>
      <c r="L1506" s="1126"/>
      <c r="M1506" s="1126"/>
      <c r="N1506" s="1126"/>
    </row>
    <row r="1507" spans="1:14" s="1117" customFormat="1" ht="15.75">
      <c r="A1507" s="1143" t="s">
        <v>5988</v>
      </c>
      <c r="B1507" s="1119" t="s">
        <v>4813</v>
      </c>
      <c r="C1507" s="1120"/>
      <c r="D1507" s="1126"/>
      <c r="E1507" s="1159"/>
      <c r="F1507" s="1154"/>
      <c r="G1507" s="1154"/>
      <c r="H1507" s="1126"/>
      <c r="I1507" s="1126"/>
      <c r="J1507" s="1126"/>
      <c r="K1507" s="1126"/>
      <c r="L1507" s="1126"/>
      <c r="M1507" s="1126"/>
      <c r="N1507" s="1126"/>
    </row>
    <row r="1508" spans="1:14" s="1117" customFormat="1" ht="15.75">
      <c r="A1508" s="1143" t="s">
        <v>5989</v>
      </c>
      <c r="B1508" s="1119" t="s">
        <v>6152</v>
      </c>
      <c r="C1508" s="1120"/>
      <c r="D1508" s="1126"/>
      <c r="E1508" s="1159"/>
      <c r="F1508" s="1154"/>
      <c r="G1508" s="1154"/>
      <c r="H1508" s="1126"/>
      <c r="I1508" s="1126"/>
      <c r="J1508" s="1126"/>
      <c r="K1508" s="1126"/>
      <c r="L1508" s="1126"/>
      <c r="M1508" s="1126"/>
      <c r="N1508" s="1126"/>
    </row>
    <row r="1509" spans="1:14" s="1117" customFormat="1" ht="15.75">
      <c r="A1509" s="1143" t="s">
        <v>5990</v>
      </c>
      <c r="B1509" s="1119" t="s">
        <v>4814</v>
      </c>
      <c r="C1509" s="1120"/>
      <c r="D1509" s="1126"/>
      <c r="E1509" s="1159"/>
      <c r="F1509" s="1154"/>
      <c r="G1509" s="1154"/>
      <c r="H1509" s="1126"/>
      <c r="I1509" s="1126"/>
      <c r="J1509" s="1126"/>
      <c r="K1509" s="1126"/>
      <c r="L1509" s="1126"/>
      <c r="M1509" s="1126"/>
      <c r="N1509" s="1126"/>
    </row>
    <row r="1510" spans="1:14" s="1117" customFormat="1" ht="42.75">
      <c r="A1510" s="1439" t="s">
        <v>6146</v>
      </c>
      <c r="B1510" s="526" t="s">
        <v>4815</v>
      </c>
      <c r="C1510" s="1120"/>
      <c r="D1510" s="1440"/>
      <c r="E1510" s="1672"/>
      <c r="F1510" s="1672"/>
      <c r="G1510" s="1672"/>
      <c r="H1510" s="1126"/>
      <c r="I1510" s="1126"/>
      <c r="J1510" s="1126"/>
      <c r="K1510" s="1126"/>
      <c r="L1510" s="1126"/>
      <c r="M1510" s="1126"/>
      <c r="N1510" s="1126"/>
    </row>
    <row r="1511" spans="1:14" s="1117" customFormat="1" ht="18" customHeight="1">
      <c r="A1511" s="1442" t="s">
        <v>5991</v>
      </c>
      <c r="B1511" s="1212" t="s">
        <v>6138</v>
      </c>
      <c r="C1511" s="1120"/>
      <c r="D1511" s="1440"/>
      <c r="E1511" s="1673"/>
      <c r="F1511" s="1672"/>
      <c r="G1511" s="1672"/>
      <c r="H1511" s="1126"/>
      <c r="I1511" s="1126"/>
      <c r="J1511" s="1126"/>
      <c r="K1511" s="1126"/>
      <c r="L1511" s="1126"/>
      <c r="M1511" s="1126"/>
      <c r="N1511" s="1126"/>
    </row>
    <row r="1512" spans="1:14" s="1117" customFormat="1">
      <c r="A1512" s="1442" t="s">
        <v>5992</v>
      </c>
      <c r="B1512" s="1212" t="s">
        <v>6139</v>
      </c>
      <c r="C1512" s="1120"/>
      <c r="D1512" s="1440"/>
      <c r="E1512" s="1126"/>
      <c r="F1512" s="1672"/>
      <c r="G1512" s="1672"/>
      <c r="H1512" s="1126"/>
      <c r="I1512" s="1126"/>
      <c r="J1512" s="1126"/>
      <c r="K1512" s="1126"/>
      <c r="L1512" s="1126"/>
      <c r="M1512" s="1126"/>
      <c r="N1512" s="1126"/>
    </row>
    <row r="1513" spans="1:14" s="1117" customFormat="1">
      <c r="A1513" s="1442" t="s">
        <v>6147</v>
      </c>
      <c r="B1513" s="1212" t="s">
        <v>6140</v>
      </c>
      <c r="C1513" s="1120"/>
      <c r="D1513" s="1440"/>
      <c r="E1513" s="1673"/>
      <c r="F1513" s="1672"/>
      <c r="G1513" s="1672"/>
      <c r="H1513" s="1155"/>
      <c r="I1513" s="1154"/>
      <c r="J1513" s="1154"/>
      <c r="K1513" s="1155"/>
      <c r="L1513" s="1154"/>
      <c r="M1513" s="1154"/>
      <c r="N1513" s="1438"/>
    </row>
    <row r="1514" spans="1:14" s="1117" customFormat="1" ht="22.5" customHeight="1">
      <c r="A1514" s="1439" t="s">
        <v>5993</v>
      </c>
      <c r="B1514" s="526" t="s">
        <v>4816</v>
      </c>
      <c r="C1514" s="1120"/>
      <c r="D1514" s="1440"/>
      <c r="E1514" s="1441"/>
      <c r="F1514" s="1672"/>
      <c r="G1514" s="1672"/>
      <c r="H1514" s="1126"/>
      <c r="I1514" s="1126"/>
      <c r="J1514" s="1126"/>
      <c r="K1514" s="1126"/>
      <c r="L1514" s="1126"/>
      <c r="M1514" s="1126"/>
      <c r="N1514" s="1126"/>
    </row>
    <row r="1515" spans="1:14" s="1117" customFormat="1">
      <c r="A1515" s="1442"/>
      <c r="B1515" s="526" t="s">
        <v>4817</v>
      </c>
      <c r="C1515" s="1120"/>
      <c r="D1515" s="1440"/>
      <c r="E1515" s="1441"/>
      <c r="F1515" s="1672"/>
      <c r="G1515" s="1672"/>
      <c r="H1515" s="1126"/>
      <c r="I1515" s="1126"/>
      <c r="J1515" s="1126"/>
      <c r="K1515" s="1126"/>
      <c r="L1515" s="1126"/>
      <c r="M1515" s="1126"/>
      <c r="N1515" s="1126"/>
    </row>
    <row r="1516" spans="1:14" s="1117" customFormat="1" ht="30">
      <c r="A1516" s="1442" t="s">
        <v>5994</v>
      </c>
      <c r="B1516" s="1212" t="s">
        <v>708</v>
      </c>
      <c r="C1516" s="1120"/>
      <c r="D1516" s="1440"/>
      <c r="E1516" s="1441"/>
      <c r="F1516" s="1672"/>
      <c r="G1516" s="1672"/>
      <c r="H1516" s="1126"/>
      <c r="I1516" s="1126"/>
      <c r="J1516" s="1126"/>
      <c r="K1516" s="1126"/>
      <c r="L1516" s="1126"/>
      <c r="M1516" s="1126"/>
      <c r="N1516" s="1126"/>
    </row>
    <row r="1517" spans="1:14" s="1117" customFormat="1">
      <c r="A1517" s="1442" t="s">
        <v>5995</v>
      </c>
      <c r="B1517" s="1212" t="s">
        <v>6141</v>
      </c>
      <c r="C1517" s="1120"/>
      <c r="D1517" s="1440"/>
      <c r="E1517" s="1441"/>
      <c r="F1517" s="1672"/>
      <c r="G1517" s="1672"/>
      <c r="H1517" s="1126"/>
      <c r="I1517" s="1126"/>
      <c r="J1517" s="1126"/>
      <c r="K1517" s="1126"/>
      <c r="L1517" s="1126"/>
      <c r="M1517" s="1126"/>
      <c r="N1517" s="1126"/>
    </row>
    <row r="1518" spans="1:14" s="1117" customFormat="1">
      <c r="A1518" s="1442" t="s">
        <v>6148</v>
      </c>
      <c r="B1518" s="1212" t="s">
        <v>6142</v>
      </c>
      <c r="C1518" s="1120"/>
      <c r="D1518" s="1440"/>
      <c r="E1518" s="1441"/>
      <c r="F1518" s="1672"/>
      <c r="G1518" s="1672"/>
      <c r="H1518" s="1126"/>
      <c r="I1518" s="1126"/>
      <c r="J1518" s="1126"/>
      <c r="K1518" s="1126"/>
      <c r="L1518" s="1126"/>
      <c r="M1518" s="1126"/>
      <c r="N1518" s="1126"/>
    </row>
    <row r="1519" spans="1:14" s="1117" customFormat="1">
      <c r="A1519" s="1603" t="s">
        <v>6149</v>
      </c>
      <c r="B1519" s="1493" t="s">
        <v>6143</v>
      </c>
      <c r="C1519" s="1344"/>
      <c r="D1519" s="1440"/>
      <c r="E1519" s="1441"/>
      <c r="F1519" s="850"/>
      <c r="G1519" s="850"/>
      <c r="H1519" s="1126"/>
      <c r="I1519" s="1126"/>
      <c r="J1519" s="1126"/>
      <c r="K1519" s="1126"/>
      <c r="L1519" s="1126"/>
      <c r="M1519" s="1126"/>
      <c r="N1519" s="1126"/>
    </row>
    <row r="1520" spans="1:14" s="1117" customFormat="1">
      <c r="A1520" s="1439" t="s">
        <v>5996</v>
      </c>
      <c r="B1520" s="526" t="s">
        <v>4818</v>
      </c>
      <c r="C1520" s="1120"/>
      <c r="D1520" s="1440"/>
      <c r="E1520" s="1441"/>
      <c r="F1520" s="1672"/>
      <c r="G1520" s="1672"/>
      <c r="H1520" s="1126"/>
      <c r="I1520" s="1126"/>
      <c r="J1520" s="1126"/>
      <c r="K1520" s="1126"/>
      <c r="L1520" s="1126"/>
      <c r="M1520" s="1126"/>
      <c r="N1520" s="1126"/>
    </row>
    <row r="1521" spans="1:14" s="1117" customFormat="1">
      <c r="A1521" s="1439"/>
      <c r="B1521" s="526" t="s">
        <v>4819</v>
      </c>
      <c r="C1521" s="1120"/>
      <c r="D1521" s="1440"/>
      <c r="E1521" s="1441"/>
      <c r="F1521" s="1672"/>
      <c r="G1521" s="1672"/>
      <c r="H1521" s="1126"/>
      <c r="I1521" s="1126"/>
      <c r="J1521" s="1126"/>
      <c r="K1521" s="1126"/>
      <c r="L1521" s="1126"/>
      <c r="M1521" s="1126"/>
      <c r="N1521" s="1126"/>
    </row>
    <row r="1522" spans="1:14" s="1117" customFormat="1">
      <c r="A1522" s="1603" t="s">
        <v>5998</v>
      </c>
      <c r="B1522" s="1493" t="s">
        <v>4820</v>
      </c>
      <c r="C1522" s="1344"/>
      <c r="D1522" s="1440"/>
      <c r="E1522" s="1441"/>
      <c r="F1522" s="850"/>
      <c r="G1522" s="850"/>
      <c r="H1522" s="1126"/>
      <c r="I1522" s="1126"/>
      <c r="J1522" s="1126"/>
      <c r="K1522" s="1126"/>
      <c r="L1522" s="1126"/>
      <c r="M1522" s="1126"/>
      <c r="N1522" s="1126"/>
    </row>
    <row r="1523" spans="1:14" s="1117" customFormat="1" ht="28.5">
      <c r="A1523" s="1439" t="s">
        <v>5997</v>
      </c>
      <c r="B1523" s="526" t="s">
        <v>4821</v>
      </c>
      <c r="C1523" s="1284"/>
      <c r="D1523" s="1443"/>
      <c r="E1523" s="1444"/>
      <c r="F1523" s="1672"/>
      <c r="G1523" s="1672"/>
      <c r="H1523" s="1126"/>
      <c r="I1523" s="1126"/>
      <c r="J1523" s="1126"/>
      <c r="K1523" s="1126"/>
      <c r="L1523" s="1126"/>
      <c r="M1523" s="1126"/>
      <c r="N1523" s="1126"/>
    </row>
    <row r="1524" spans="1:14" s="1117" customFormat="1" ht="30">
      <c r="A1524" s="1603" t="s">
        <v>5999</v>
      </c>
      <c r="B1524" s="1493" t="s">
        <v>4822</v>
      </c>
      <c r="C1524" s="1344"/>
      <c r="D1524" s="1440"/>
      <c r="E1524" s="1441"/>
      <c r="F1524" s="850"/>
      <c r="G1524" s="850"/>
      <c r="H1524" s="1126"/>
      <c r="I1524" s="1126"/>
      <c r="J1524" s="1126"/>
      <c r="K1524" s="1126"/>
      <c r="L1524" s="1126"/>
      <c r="M1524" s="1126"/>
      <c r="N1524" s="1126"/>
    </row>
    <row r="1525" spans="1:14" s="1117" customFormat="1" ht="28.5">
      <c r="A1525" s="1445" t="s">
        <v>6000</v>
      </c>
      <c r="B1525" s="526" t="s">
        <v>6144</v>
      </c>
      <c r="C1525" s="1672"/>
      <c r="D1525" s="1589"/>
      <c r="E1525" s="1101"/>
      <c r="F1525" s="1672"/>
      <c r="G1525" s="1672"/>
      <c r="H1525" s="1126"/>
      <c r="I1525" s="1126"/>
      <c r="J1525" s="1126"/>
      <c r="K1525" s="1126"/>
      <c r="L1525" s="1126"/>
      <c r="M1525" s="1126"/>
      <c r="N1525" s="1126"/>
    </row>
    <row r="1526" spans="1:14" s="1117" customFormat="1">
      <c r="A1526" s="1603" t="s">
        <v>6001</v>
      </c>
      <c r="B1526" s="1604" t="s">
        <v>6145</v>
      </c>
      <c r="C1526" s="1344"/>
      <c r="D1526" s="1674"/>
      <c r="E1526" s="1101"/>
      <c r="F1526" s="850"/>
      <c r="G1526" s="850"/>
      <c r="H1526" s="1126"/>
      <c r="I1526" s="1126"/>
      <c r="J1526" s="1126"/>
      <c r="K1526" s="1126"/>
      <c r="L1526" s="1126"/>
      <c r="M1526" s="1126"/>
      <c r="N1526" s="1126"/>
    </row>
    <row r="1527" spans="1:14" s="1117" customFormat="1" ht="31.5">
      <c r="A1527" s="1324" t="s">
        <v>6002</v>
      </c>
      <c r="B1527" s="1139" t="s">
        <v>4823</v>
      </c>
      <c r="C1527" s="1120"/>
      <c r="D1527" s="1126"/>
      <c r="E1527" s="1126">
        <f>общ.калькуляция!H1501</f>
        <v>24582.267801383699</v>
      </c>
      <c r="F1527" s="1155"/>
      <c r="G1527" s="1155"/>
      <c r="H1527" s="1126">
        <f>общ.калькуляция!J1501</f>
        <v>5040.6465238782675</v>
      </c>
      <c r="I1527" s="1126"/>
      <c r="J1527" s="1126"/>
      <c r="K1527" s="1126">
        <f>общ.калькуляция!M1501</f>
        <v>5924.5828650523945</v>
      </c>
      <c r="L1527" s="1126"/>
      <c r="M1527" s="1126"/>
      <c r="N1527" s="199">
        <f>SUM(C1527:M1527)</f>
        <v>35547.49719031436</v>
      </c>
    </row>
    <row r="1528" spans="1:14">
      <c r="A1528" s="1149">
        <v>17</v>
      </c>
      <c r="B1528" s="2030" t="s">
        <v>5407</v>
      </c>
      <c r="C1528" s="2030"/>
      <c r="D1528" s="1217"/>
      <c r="E1528" s="2058"/>
      <c r="F1528" s="2058"/>
      <c r="G1528" s="1793"/>
      <c r="H1528" s="2058"/>
      <c r="I1528" s="2058"/>
      <c r="J1528" s="1217"/>
      <c r="K1528" s="2048"/>
      <c r="L1528" s="2048"/>
      <c r="M1528" s="1217"/>
      <c r="N1528" s="1296"/>
    </row>
    <row r="1529" spans="1:14">
      <c r="A1529" s="1603" t="s">
        <v>6003</v>
      </c>
      <c r="B1529" s="1282" t="s">
        <v>6221</v>
      </c>
      <c r="C1529" s="1309"/>
      <c r="D1529" s="1113"/>
      <c r="E1529" s="1283">
        <f>общ.калькуляция!H1503</f>
        <v>8369.3323490558432</v>
      </c>
      <c r="F1529" s="1775"/>
      <c r="G1529" s="1794"/>
      <c r="H1529" s="1283">
        <f>общ.калькуляция!J1503</f>
        <v>940.00775720223635</v>
      </c>
      <c r="I1529" s="1775"/>
      <c r="J1529" s="1113"/>
      <c r="K1529" s="1283">
        <f>общ.калькуляция!M1503</f>
        <v>1861.868021251616</v>
      </c>
      <c r="L1529" s="1115"/>
      <c r="M1529" s="1113"/>
      <c r="N1529" s="199">
        <f>(E1529+H1529+K1529)</f>
        <v>11171.208127509695</v>
      </c>
    </row>
    <row r="1530" spans="1:14" ht="16.5" customHeight="1">
      <c r="A1530" s="1217">
        <v>18</v>
      </c>
      <c r="B1530" s="1111" t="s">
        <v>6222</v>
      </c>
      <c r="C1530" s="1111"/>
      <c r="D1530" s="1111"/>
      <c r="E1530" s="1111"/>
      <c r="F1530" s="1111"/>
      <c r="G1530" s="1111"/>
      <c r="H1530" s="1111"/>
      <c r="I1530" s="1111"/>
      <c r="J1530" s="1111"/>
      <c r="K1530" s="1111"/>
      <c r="L1530" s="1111"/>
      <c r="M1530" s="1111"/>
      <c r="N1530" s="1111"/>
    </row>
    <row r="1531" spans="1:14" ht="16.5" customHeight="1">
      <c r="A1531" s="1141" t="s">
        <v>5399</v>
      </c>
      <c r="B1531" s="1136" t="s">
        <v>6223</v>
      </c>
      <c r="C1531" s="1114"/>
      <c r="D1531" s="1114"/>
      <c r="E1531" s="1283">
        <f>общ.калькуляция!H1505</f>
        <v>6271.8875502008032</v>
      </c>
      <c r="F1531" s="1775"/>
      <c r="G1531" s="1775"/>
      <c r="H1531" s="1283">
        <f>общ.калькуляция!J1505</f>
        <v>1352.0659521402031</v>
      </c>
      <c r="I1531" s="1775"/>
      <c r="J1531" s="1775"/>
      <c r="K1531" s="1283">
        <f>общ.калькуляция!M1505</f>
        <v>1524.7907004682013</v>
      </c>
      <c r="L1531" s="1775"/>
      <c r="M1531" s="1775"/>
      <c r="N1531" s="1284">
        <f>(E1531+H1531+K1531)</f>
        <v>9148.7442028092082</v>
      </c>
    </row>
    <row r="1532" spans="1:14" ht="16.5" customHeight="1">
      <c r="A1532" s="1141" t="s">
        <v>5401</v>
      </c>
      <c r="B1532" s="1136" t="s">
        <v>6224</v>
      </c>
      <c r="C1532" s="1114"/>
      <c r="D1532" s="1114"/>
      <c r="E1532" s="1283">
        <f>общ.калькуляция!H1506</f>
        <v>6271.8875502008032</v>
      </c>
      <c r="F1532" s="1775"/>
      <c r="G1532" s="1775"/>
      <c r="H1532" s="1283">
        <f>общ.калькуляция!J1506</f>
        <v>0</v>
      </c>
      <c r="I1532" s="1775"/>
      <c r="J1532" s="1775"/>
      <c r="K1532" s="1283">
        <f>общ.калькуляция!M1506</f>
        <v>1254.3775100401608</v>
      </c>
      <c r="L1532" s="1775"/>
      <c r="M1532" s="1775"/>
      <c r="N1532" s="1284">
        <f>(E1532+H1532+K1532)</f>
        <v>7526.265060240964</v>
      </c>
    </row>
    <row r="1533" spans="1:14" ht="63" customHeight="1">
      <c r="A1533" s="1141" t="s">
        <v>5402</v>
      </c>
      <c r="B1533" s="1282" t="s">
        <v>5447</v>
      </c>
      <c r="C1533" s="1115"/>
      <c r="D1533" s="1113"/>
      <c r="E1533" s="1283">
        <f>общ.калькуляция!H1507</f>
        <v>3583.9357429718875</v>
      </c>
      <c r="F1533" s="1115"/>
      <c r="G1533" s="1113"/>
      <c r="H1533" s="1283">
        <f>общ.калькуляция!J1507</f>
        <v>772.60911550868741</v>
      </c>
      <c r="I1533" s="1115"/>
      <c r="J1533" s="1113"/>
      <c r="K1533" s="1283">
        <f>общ.калькуляция!M1507</f>
        <v>871.3089716961149</v>
      </c>
      <c r="L1533" s="1115"/>
      <c r="M1533" s="1113"/>
      <c r="N1533" s="1284">
        <f>(E1533+H1533+K1533)</f>
        <v>5227.8538301766894</v>
      </c>
    </row>
    <row r="1534" spans="1:14" ht="33" customHeight="1">
      <c r="A1534" s="1141" t="s">
        <v>5444</v>
      </c>
      <c r="B1534" s="1282" t="s">
        <v>5448</v>
      </c>
      <c r="C1534" s="1115"/>
      <c r="D1534" s="1113"/>
      <c r="E1534" s="1283">
        <f>общ.калькуляция!H1508</f>
        <v>1553.0388219544845</v>
      </c>
      <c r="F1534" s="1115"/>
      <c r="G1534" s="1113"/>
      <c r="H1534" s="1283">
        <f>общ.калькуляция!J1508</f>
        <v>334.79728338709788</v>
      </c>
      <c r="I1534" s="1115"/>
      <c r="J1534" s="1113"/>
      <c r="K1534" s="1283">
        <f>общ.калькуляция!M1508</f>
        <v>377.56722106831648</v>
      </c>
      <c r="L1534" s="1115"/>
      <c r="M1534" s="1113"/>
      <c r="N1534" s="1284">
        <f>(E1534+H1534+K1534)</f>
        <v>2265.4033264098989</v>
      </c>
    </row>
    <row r="1535" spans="1:14" ht="15.75" customHeight="1">
      <c r="A1535" s="1151">
        <v>19</v>
      </c>
      <c r="B1535" s="1111" t="s">
        <v>5433</v>
      </c>
      <c r="C1535" s="1111"/>
      <c r="D1535" s="1111"/>
      <c r="E1535" s="1111"/>
      <c r="F1535" s="1111"/>
      <c r="G1535" s="1111"/>
      <c r="H1535" s="1111"/>
      <c r="I1535" s="1111"/>
      <c r="J1535" s="1111"/>
      <c r="K1535" s="1111"/>
      <c r="L1535" s="1111"/>
      <c r="M1535" s="1111"/>
      <c r="N1535" s="1111"/>
    </row>
    <row r="1536" spans="1:14" ht="19.5" customHeight="1">
      <c r="A1536" s="1141" t="s">
        <v>5404</v>
      </c>
      <c r="B1536" s="960" t="s">
        <v>5435</v>
      </c>
      <c r="C1536" s="1115"/>
      <c r="D1536" s="1113"/>
      <c r="E1536" s="1283">
        <f>общ.калькуляция!H1510</f>
        <v>1045.3145917001339</v>
      </c>
      <c r="F1536" s="1115"/>
      <c r="G1536" s="1113"/>
      <c r="H1536" s="1283">
        <f>общ.калькуляция!J1510</f>
        <v>225.34432535670049</v>
      </c>
      <c r="I1536" s="1115"/>
      <c r="J1536" s="1113"/>
      <c r="K1536" s="1283">
        <f>общ.калькуляция!M1510</f>
        <v>254.13178341136688</v>
      </c>
      <c r="L1536" s="1115"/>
      <c r="M1536" s="1113"/>
      <c r="N1536" s="1284">
        <f>E1536+H1536+K1536</f>
        <v>1524.7907004682011</v>
      </c>
    </row>
    <row r="1537" spans="1:15" ht="19.5" customHeight="1">
      <c r="A1537" s="1116" t="s">
        <v>6022</v>
      </c>
      <c r="B1537" s="2030" t="s">
        <v>5437</v>
      </c>
      <c r="C1537" s="2030"/>
      <c r="D1537" s="2030"/>
      <c r="E1537" s="2030"/>
      <c r="F1537" s="1111"/>
      <c r="G1537" s="1111"/>
      <c r="H1537" s="1111"/>
      <c r="I1537" s="1111"/>
      <c r="J1537" s="1111"/>
      <c r="K1537" s="1111"/>
      <c r="L1537" s="1111"/>
      <c r="M1537" s="1111"/>
      <c r="N1537" s="1111"/>
    </row>
    <row r="1538" spans="1:15" ht="15.75" customHeight="1">
      <c r="A1538" s="1835"/>
      <c r="B1538" s="1833" t="s">
        <v>6247</v>
      </c>
      <c r="C1538" s="1309"/>
      <c r="D1538" s="1309"/>
      <c r="E1538" s="1309"/>
      <c r="F1538" s="1114"/>
      <c r="G1538" s="1114"/>
      <c r="H1538" s="1114"/>
      <c r="I1538" s="1114"/>
      <c r="J1538" s="1114"/>
      <c r="K1538" s="1114"/>
      <c r="L1538" s="1114"/>
      <c r="M1538" s="1114"/>
      <c r="N1538" s="1114"/>
    </row>
    <row r="1539" spans="1:15" ht="28.5" customHeight="1">
      <c r="A1539" s="1336" t="s">
        <v>5409</v>
      </c>
      <c r="B1539" s="38" t="s">
        <v>5437</v>
      </c>
      <c r="C1539" s="1297"/>
      <c r="D1539" s="1297"/>
      <c r="E1539" s="199"/>
      <c r="F1539" s="199"/>
      <c r="G1539" s="199"/>
      <c r="H1539" s="199"/>
      <c r="I1539" s="199"/>
      <c r="J1539" s="199"/>
      <c r="K1539" s="199"/>
      <c r="L1539" s="199"/>
      <c r="M1539" s="199"/>
      <c r="N1539" s="1284"/>
    </row>
    <row r="1540" spans="1:15" ht="13.5" customHeight="1">
      <c r="A1540" s="1339"/>
      <c r="B1540" s="38" t="s">
        <v>6131</v>
      </c>
      <c r="C1540" s="1297"/>
      <c r="D1540" s="1297"/>
      <c r="E1540" s="199"/>
      <c r="F1540" s="199"/>
      <c r="G1540" s="199"/>
      <c r="H1540" s="199"/>
      <c r="I1540" s="199"/>
      <c r="J1540" s="199"/>
      <c r="K1540" s="199"/>
      <c r="L1540" s="199"/>
      <c r="M1540" s="199"/>
      <c r="N1540" s="199"/>
    </row>
    <row r="1541" spans="1:15" ht="13.5" customHeight="1">
      <c r="A1541" s="1339"/>
      <c r="B1541" s="38" t="s">
        <v>6132</v>
      </c>
      <c r="C1541" s="1297"/>
      <c r="D1541" s="1297"/>
      <c r="E1541" s="199">
        <f>общ.калькуляция!H1515</f>
        <v>600.53882195448466</v>
      </c>
      <c r="F1541" s="199"/>
      <c r="G1541" s="199"/>
      <c r="H1541" s="199">
        <f>общ.калькуляция!J1515</f>
        <v>94.322696185018913</v>
      </c>
      <c r="I1541" s="199"/>
      <c r="J1541" s="199"/>
      <c r="K1541" s="199">
        <f>общ.калькуляция!M1515</f>
        <v>138.97230362790071</v>
      </c>
      <c r="L1541" s="199"/>
      <c r="M1541" s="199"/>
      <c r="N1541" s="199">
        <f>(E1541+H1541+K1541)</f>
        <v>833.83382176740429</v>
      </c>
      <c r="O1541" s="58">
        <f>N1541*60</f>
        <v>50030.029306044256</v>
      </c>
    </row>
    <row r="1542" spans="1:15" ht="13.5" customHeight="1">
      <c r="A1542" s="1339"/>
      <c r="B1542" s="38" t="s">
        <v>6133</v>
      </c>
      <c r="C1542" s="1297"/>
      <c r="D1542" s="1297"/>
      <c r="E1542" s="199">
        <f>общ.калькуляция!H1516</f>
        <v>558.7262382864792</v>
      </c>
      <c r="F1542" s="199"/>
      <c r="G1542" s="199"/>
      <c r="H1542" s="199">
        <f>общ.калькуляция!J1516</f>
        <v>85.308923170750887</v>
      </c>
      <c r="I1542" s="199"/>
      <c r="J1542" s="199"/>
      <c r="K1542" s="199">
        <f>общ.калькуляция!M1516</f>
        <v>128.80703229144601</v>
      </c>
      <c r="L1542" s="199"/>
      <c r="M1542" s="199"/>
      <c r="N1542" s="199">
        <f t="shared" ref="N1542:N1544" si="39">(E1542+H1542+K1542)</f>
        <v>772.8421937486761</v>
      </c>
      <c r="O1542" s="58">
        <f>N1542*90</f>
        <v>69555.797437380854</v>
      </c>
    </row>
    <row r="1543" spans="1:15" ht="13.5" customHeight="1">
      <c r="A1543" s="1339"/>
      <c r="B1543" s="38" t="s">
        <v>6134</v>
      </c>
      <c r="C1543" s="1297"/>
      <c r="D1543" s="1297"/>
      <c r="E1543" s="199">
        <f>общ.калькуляция!H1517</f>
        <v>543.04651941097723</v>
      </c>
      <c r="F1543" s="199"/>
      <c r="G1543" s="199"/>
      <c r="H1543" s="199">
        <f>общ.калькуляция!J1517</f>
        <v>81.928758290400395</v>
      </c>
      <c r="I1543" s="199"/>
      <c r="J1543" s="199"/>
      <c r="K1543" s="199">
        <f>общ.калькуляция!M1517</f>
        <v>124.99505554027553</v>
      </c>
      <c r="L1543" s="199"/>
      <c r="M1543" s="199"/>
      <c r="N1543" s="199">
        <f t="shared" si="39"/>
        <v>749.97033324165318</v>
      </c>
    </row>
    <row r="1544" spans="1:15" ht="13.5" customHeight="1">
      <c r="A1544" s="1339"/>
      <c r="B1544" s="38" t="s">
        <v>6135</v>
      </c>
      <c r="C1544" s="1297"/>
      <c r="D1544" s="1297"/>
      <c r="E1544" s="199">
        <f>общ.калькуляция!H1518</f>
        <v>531.8467202141901</v>
      </c>
      <c r="F1544" s="199"/>
      <c r="G1544" s="199"/>
      <c r="H1544" s="199">
        <f>общ.калькуляция!J1518</f>
        <v>79.51435480443574</v>
      </c>
      <c r="I1544" s="199"/>
      <c r="J1544" s="199"/>
      <c r="K1544" s="199">
        <f>общ.калькуляция!M1518</f>
        <v>122.27221500372517</v>
      </c>
      <c r="L1544" s="199"/>
      <c r="M1544" s="199"/>
      <c r="N1544" s="199">
        <f t="shared" si="39"/>
        <v>733.63329002235093</v>
      </c>
    </row>
    <row r="1545" spans="1:15" ht="33" customHeight="1">
      <c r="A1545" s="1336" t="s">
        <v>5411</v>
      </c>
      <c r="B1545" s="1338" t="s">
        <v>6198</v>
      </c>
      <c r="C1545" s="1297"/>
      <c r="D1545" s="1297"/>
      <c r="E1545" s="199"/>
      <c r="F1545" s="199"/>
      <c r="G1545" s="199"/>
      <c r="H1545" s="199"/>
      <c r="I1545" s="199"/>
      <c r="J1545" s="199"/>
      <c r="K1545" s="199"/>
      <c r="L1545" s="199"/>
      <c r="M1545" s="199"/>
      <c r="N1545" s="199"/>
    </row>
    <row r="1546" spans="1:15" ht="13.5" customHeight="1">
      <c r="A1546" s="1340"/>
      <c r="B1546" s="38" t="s">
        <v>6131</v>
      </c>
      <c r="C1546" s="1297"/>
      <c r="D1546" s="1297"/>
      <c r="E1546" s="199"/>
      <c r="F1546" s="199"/>
      <c r="G1546" s="199"/>
      <c r="H1546" s="199"/>
      <c r="I1546" s="199"/>
      <c r="J1546" s="199"/>
      <c r="K1546" s="199"/>
      <c r="L1546" s="199"/>
      <c r="M1546" s="199"/>
      <c r="N1546" s="199"/>
    </row>
    <row r="1547" spans="1:15" ht="13.5" customHeight="1">
      <c r="A1547" s="1340"/>
      <c r="B1547" s="38" t="s">
        <v>6132</v>
      </c>
      <c r="C1547" s="1297"/>
      <c r="D1547" s="1297"/>
      <c r="E1547" s="199">
        <f>общ.калькуляция!H1521</f>
        <v>437.5388219544846</v>
      </c>
      <c r="F1547" s="199"/>
      <c r="G1547" s="199"/>
      <c r="H1547" s="199">
        <f>общ.калькуляция!J1521</f>
        <v>0</v>
      </c>
      <c r="I1547" s="199"/>
      <c r="J1547" s="199"/>
      <c r="K1547" s="199">
        <f>общ.калькуляция!M1521</f>
        <v>87.507764390896924</v>
      </c>
      <c r="L1547" s="199"/>
      <c r="M1547" s="199"/>
      <c r="N1547" s="199">
        <f>(E1547+H1547+K1547)</f>
        <v>525.04658634538157</v>
      </c>
    </row>
    <row r="1548" spans="1:15" ht="13.5" customHeight="1">
      <c r="A1548" s="1340"/>
      <c r="B1548" s="38" t="s">
        <v>6133</v>
      </c>
      <c r="C1548" s="1297"/>
      <c r="D1548" s="1297"/>
      <c r="E1548" s="199">
        <f>общ.калькуляция!H1522</f>
        <v>437.5388219544846</v>
      </c>
      <c r="F1548" s="199"/>
      <c r="G1548" s="199"/>
      <c r="H1548" s="199">
        <f>общ.калькуляция!J1522</f>
        <v>0</v>
      </c>
      <c r="I1548" s="199"/>
      <c r="J1548" s="199"/>
      <c r="K1548" s="199">
        <f>общ.калькуляция!M1522</f>
        <v>87.507764390896924</v>
      </c>
      <c r="L1548" s="199"/>
      <c r="M1548" s="199"/>
      <c r="N1548" s="199">
        <f>(E1548+H1548+K1548)</f>
        <v>525.04658634538157</v>
      </c>
    </row>
    <row r="1549" spans="1:15" ht="13.5" customHeight="1">
      <c r="A1549" s="1340"/>
      <c r="B1549" s="38" t="s">
        <v>6134</v>
      </c>
      <c r="C1549" s="1297"/>
      <c r="D1549" s="1297"/>
      <c r="E1549" s="199">
        <f>общ.калькуляция!H1523</f>
        <v>437.5388219544846</v>
      </c>
      <c r="F1549" s="199"/>
      <c r="G1549" s="199"/>
      <c r="H1549" s="199">
        <f>общ.калькуляция!J1523</f>
        <v>0</v>
      </c>
      <c r="I1549" s="199"/>
      <c r="J1549" s="199"/>
      <c r="K1549" s="199">
        <f>общ.калькуляция!M1523</f>
        <v>87.507764390896924</v>
      </c>
      <c r="L1549" s="199"/>
      <c r="M1549" s="199"/>
      <c r="N1549" s="199">
        <f>(E1549+H1549+K1549)</f>
        <v>525.04658634538157</v>
      </c>
    </row>
    <row r="1550" spans="1:15" ht="13.5" customHeight="1">
      <c r="A1550" s="1340"/>
      <c r="B1550" s="38" t="s">
        <v>6135</v>
      </c>
      <c r="C1550" s="1297"/>
      <c r="D1550" s="1297"/>
      <c r="E1550" s="199">
        <f>общ.калькуляция!H1524</f>
        <v>437.5388219544846</v>
      </c>
      <c r="F1550" s="199"/>
      <c r="G1550" s="199"/>
      <c r="H1550" s="199">
        <f>общ.калькуляция!J1524</f>
        <v>0</v>
      </c>
      <c r="I1550" s="199"/>
      <c r="J1550" s="199"/>
      <c r="K1550" s="199">
        <f>общ.калькуляция!M1524</f>
        <v>87.507764390896924</v>
      </c>
      <c r="L1550" s="199"/>
      <c r="M1550" s="199"/>
      <c r="N1550" s="199">
        <f>(E1550+H1550+K1550)</f>
        <v>525.04658634538157</v>
      </c>
    </row>
    <row r="1551" spans="1:15" ht="30.75" customHeight="1">
      <c r="A1551" s="1141" t="s">
        <v>5413</v>
      </c>
      <c r="B1551" s="1240" t="s">
        <v>6199</v>
      </c>
      <c r="C1551" s="1708"/>
      <c r="D1551" s="1708"/>
      <c r="E1551" s="199"/>
      <c r="F1551" s="199"/>
      <c r="G1551" s="199"/>
      <c r="H1551" s="199"/>
      <c r="I1551" s="199"/>
      <c r="J1551" s="199"/>
      <c r="K1551" s="199"/>
      <c r="L1551" s="199"/>
      <c r="M1551" s="199"/>
      <c r="N1551" s="199"/>
    </row>
    <row r="1552" spans="1:15" ht="16.5" customHeight="1">
      <c r="A1552" s="1141"/>
      <c r="B1552" s="38" t="s">
        <v>6132</v>
      </c>
      <c r="C1552" s="1715"/>
      <c r="D1552" s="1715"/>
      <c r="E1552" s="199">
        <f>общ.калькуляция!H1526</f>
        <v>722.05025052591316</v>
      </c>
      <c r="F1552" s="199"/>
      <c r="G1552" s="199"/>
      <c r="H1552" s="199">
        <f>общ.калькуляция!J1526</f>
        <v>94.322696185018913</v>
      </c>
      <c r="I1552" s="199"/>
      <c r="J1552" s="199"/>
      <c r="K1552" s="199">
        <f>общ.калькуляция!M1526</f>
        <v>163.27458934218643</v>
      </c>
      <c r="L1552" s="199"/>
      <c r="M1552" s="199"/>
      <c r="N1552" s="199">
        <f t="shared" ref="N1552:N1570" si="40">(E1552+H1552+K1552)</f>
        <v>979.64753605311853</v>
      </c>
    </row>
    <row r="1553" spans="1:14" ht="15.75" customHeight="1">
      <c r="A1553" s="1141"/>
      <c r="B1553" s="38" t="s">
        <v>6133</v>
      </c>
      <c r="C1553" s="1715"/>
      <c r="D1553" s="1715"/>
      <c r="E1553" s="199">
        <f>общ.калькуляция!H1527</f>
        <v>680.2376668579077</v>
      </c>
      <c r="F1553" s="199"/>
      <c r="G1553" s="199"/>
      <c r="H1553" s="199">
        <f>общ.калькуляция!J1527</f>
        <v>85.308923170750887</v>
      </c>
      <c r="I1553" s="199"/>
      <c r="J1553" s="199"/>
      <c r="K1553" s="199">
        <f>общ.калькуляция!M1527</f>
        <v>153.10931800573172</v>
      </c>
      <c r="L1553" s="199"/>
      <c r="M1553" s="199"/>
      <c r="N1553" s="199">
        <f t="shared" si="40"/>
        <v>918.65590803439022</v>
      </c>
    </row>
    <row r="1554" spans="1:14" ht="15.75" customHeight="1">
      <c r="A1554" s="1141"/>
      <c r="B1554" s="38" t="s">
        <v>6134</v>
      </c>
      <c r="C1554" s="1715"/>
      <c r="D1554" s="1715"/>
      <c r="E1554" s="199">
        <f>общ.калькуляция!H1528</f>
        <v>664.55794798240584</v>
      </c>
      <c r="F1554" s="199"/>
      <c r="G1554" s="199"/>
      <c r="H1554" s="199">
        <f>общ.калькуляция!J1528</f>
        <v>81.928758290400395</v>
      </c>
      <c r="I1554" s="199"/>
      <c r="J1554" s="199"/>
      <c r="K1554" s="199">
        <f>общ.калькуляция!M1528</f>
        <v>149.29734125456125</v>
      </c>
      <c r="L1554" s="199"/>
      <c r="M1554" s="199"/>
      <c r="N1554" s="199">
        <f t="shared" si="40"/>
        <v>895.78404752736753</v>
      </c>
    </row>
    <row r="1555" spans="1:14" ht="15.75" customHeight="1">
      <c r="A1555" s="1141"/>
      <c r="B1555" s="38" t="s">
        <v>6135</v>
      </c>
      <c r="C1555" s="1715"/>
      <c r="D1555" s="1715"/>
      <c r="E1555" s="199">
        <f>общ.калькуляция!H1529</f>
        <v>653.3581487856186</v>
      </c>
      <c r="F1555" s="199"/>
      <c r="G1555" s="199"/>
      <c r="H1555" s="199">
        <f>общ.калькуляция!J1529</f>
        <v>79.51435480443574</v>
      </c>
      <c r="I1555" s="199"/>
      <c r="J1555" s="199"/>
      <c r="K1555" s="199">
        <f>общ.калькуляция!M1529</f>
        <v>146.57450071801085</v>
      </c>
      <c r="L1555" s="199"/>
      <c r="M1555" s="199"/>
      <c r="N1555" s="199">
        <f t="shared" si="40"/>
        <v>879.44700430806517</v>
      </c>
    </row>
    <row r="1556" spans="1:14" ht="15.75" customHeight="1">
      <c r="A1556" s="1141"/>
      <c r="B1556" s="1833" t="s">
        <v>6248</v>
      </c>
      <c r="C1556" s="1826"/>
      <c r="D1556" s="1826"/>
      <c r="E1556" s="199"/>
      <c r="F1556" s="199"/>
      <c r="G1556" s="199"/>
      <c r="H1556" s="199"/>
      <c r="I1556" s="199"/>
      <c r="J1556" s="199"/>
      <c r="K1556" s="199"/>
      <c r="L1556" s="199"/>
      <c r="M1556" s="199"/>
      <c r="N1556" s="199"/>
    </row>
    <row r="1557" spans="1:14" ht="15.75" customHeight="1">
      <c r="A1557" s="1783" t="s">
        <v>5415</v>
      </c>
      <c r="B1557" s="1240" t="s">
        <v>6240</v>
      </c>
      <c r="C1557" s="1826"/>
      <c r="D1557" s="1826"/>
      <c r="E1557" s="199"/>
      <c r="F1557" s="199"/>
      <c r="G1557" s="199"/>
      <c r="H1557" s="199"/>
      <c r="I1557" s="199"/>
      <c r="J1557" s="199"/>
      <c r="K1557" s="199"/>
      <c r="L1557" s="199"/>
      <c r="M1557" s="199"/>
      <c r="N1557" s="199"/>
    </row>
    <row r="1558" spans="1:14" ht="15.75" customHeight="1">
      <c r="A1558" s="1783"/>
      <c r="B1558" s="1337" t="s">
        <v>6132</v>
      </c>
      <c r="C1558" s="1826"/>
      <c r="D1558" s="1826"/>
      <c r="E1558" s="199">
        <f>общ.калькуляция!H1532</f>
        <v>372.06291834002678</v>
      </c>
      <c r="F1558" s="199"/>
      <c r="G1558" s="199"/>
      <c r="H1558" s="199">
        <f>общ.калькуляция!J1532</f>
        <v>45.068865071340099</v>
      </c>
      <c r="I1558" s="199"/>
      <c r="J1558" s="199"/>
      <c r="K1558" s="199">
        <f>общ.калькуляция!M1532</f>
        <v>83.426356682273379</v>
      </c>
      <c r="L1558" s="199"/>
      <c r="M1558" s="199"/>
      <c r="N1558" s="199">
        <f t="shared" si="40"/>
        <v>500.55814009364025</v>
      </c>
    </row>
    <row r="1559" spans="1:14" ht="15.75" customHeight="1">
      <c r="A1559" s="1783"/>
      <c r="B1559" s="1337" t="s">
        <v>6133</v>
      </c>
      <c r="C1559" s="1826"/>
      <c r="D1559" s="1826"/>
      <c r="E1559" s="199">
        <f>общ.калькуляция!H1533</f>
        <v>289.93105756358767</v>
      </c>
      <c r="F1559" s="199"/>
      <c r="G1559" s="199"/>
      <c r="H1559" s="199">
        <f>общ.калькуляция!J1533</f>
        <v>27.363239507599346</v>
      </c>
      <c r="I1559" s="199"/>
      <c r="J1559" s="199"/>
      <c r="K1559" s="199">
        <f>общ.калькуляция!M1533</f>
        <v>63.458859414237409</v>
      </c>
      <c r="L1559" s="199"/>
      <c r="M1559" s="199"/>
      <c r="N1559" s="199">
        <f t="shared" ref="N1559" si="41">(E1559+H1559+K1559)</f>
        <v>380.75315648542443</v>
      </c>
    </row>
    <row r="1560" spans="1:14" ht="15.75" customHeight="1">
      <c r="A1560" s="1783"/>
      <c r="B1560" s="1337" t="s">
        <v>6134</v>
      </c>
      <c r="C1560" s="1826"/>
      <c r="D1560" s="1826"/>
      <c r="E1560" s="199">
        <f>общ.калькуляция!H1534</f>
        <v>286.19779116465861</v>
      </c>
      <c r="F1560" s="199"/>
      <c r="G1560" s="199"/>
      <c r="H1560" s="199">
        <f>общ.калькуляция!J1534</f>
        <v>26.55843834561113</v>
      </c>
      <c r="I1560" s="199"/>
      <c r="J1560" s="199"/>
      <c r="K1560" s="199">
        <f>общ.калькуляция!M1534</f>
        <v>62.55124590205395</v>
      </c>
      <c r="L1560" s="199"/>
      <c r="M1560" s="199"/>
      <c r="N1560" s="199">
        <f>(E1560+H1560+K1560)</f>
        <v>375.3074754123237</v>
      </c>
    </row>
    <row r="1561" spans="1:14" ht="20.25" customHeight="1">
      <c r="A1561" s="1783" t="s">
        <v>6244</v>
      </c>
      <c r="B1561" s="1338" t="s">
        <v>6241</v>
      </c>
      <c r="C1561" s="1135"/>
      <c r="D1561" s="1826"/>
      <c r="E1561" s="199"/>
      <c r="F1561" s="199"/>
      <c r="G1561" s="199"/>
      <c r="H1561" s="199"/>
      <c r="I1561" s="199"/>
      <c r="J1561" s="199"/>
      <c r="K1561" s="199"/>
      <c r="L1561" s="199"/>
      <c r="M1561" s="199"/>
      <c r="N1561" s="199"/>
    </row>
    <row r="1562" spans="1:14" ht="15.75" customHeight="1">
      <c r="A1562" s="1783"/>
      <c r="B1562" s="1338" t="s">
        <v>6132</v>
      </c>
      <c r="C1562" s="1135"/>
      <c r="D1562" s="1826"/>
      <c r="E1562" s="199">
        <f>общ.калькуляция!H1536</f>
        <v>283.72824631860777</v>
      </c>
      <c r="F1562" s="199"/>
      <c r="G1562" s="199"/>
      <c r="H1562" s="199">
        <f>общ.калькуляция!J1536</f>
        <v>0</v>
      </c>
      <c r="I1562" s="199"/>
      <c r="J1562" s="199"/>
      <c r="K1562" s="199">
        <f>общ.калькуляция!M1536</f>
        <v>56.74564926372156</v>
      </c>
      <c r="L1562" s="199"/>
      <c r="M1562" s="199"/>
      <c r="N1562" s="199">
        <f t="shared" ref="N1562:N1568" si="42">(E1562+H1562+K1562)</f>
        <v>340.47389558232931</v>
      </c>
    </row>
    <row r="1563" spans="1:14" ht="15.75" customHeight="1">
      <c r="A1563" s="1783"/>
      <c r="B1563" s="1338" t="s">
        <v>6133</v>
      </c>
      <c r="C1563" s="1135"/>
      <c r="D1563" s="1826"/>
      <c r="E1563" s="199">
        <f>общ.калькуляция!H1537</f>
        <v>283.72824631860777</v>
      </c>
      <c r="F1563" s="199"/>
      <c r="G1563" s="199"/>
      <c r="H1563" s="199">
        <f>общ.калькуляция!J1537</f>
        <v>0</v>
      </c>
      <c r="I1563" s="199"/>
      <c r="J1563" s="199"/>
      <c r="K1563" s="199">
        <f>общ.калькуляция!M1537</f>
        <v>56.74564926372156</v>
      </c>
      <c r="L1563" s="199"/>
      <c r="M1563" s="199"/>
      <c r="N1563" s="199">
        <f t="shared" si="42"/>
        <v>340.47389558232931</v>
      </c>
    </row>
    <row r="1564" spans="1:14" ht="15.75" customHeight="1">
      <c r="A1564" s="1783"/>
      <c r="B1564" s="1338" t="s">
        <v>6134</v>
      </c>
      <c r="C1564" s="1135"/>
      <c r="D1564" s="1826"/>
      <c r="E1564" s="199">
        <f>общ.калькуляция!H1538</f>
        <v>283.72824631860777</v>
      </c>
      <c r="F1564" s="199"/>
      <c r="G1564" s="199"/>
      <c r="H1564" s="199">
        <f>общ.калькуляция!J1538</f>
        <v>0</v>
      </c>
      <c r="I1564" s="199"/>
      <c r="J1564" s="199"/>
      <c r="K1564" s="199">
        <f>общ.калькуляция!M1538</f>
        <v>56.74564926372156</v>
      </c>
      <c r="L1564" s="199"/>
      <c r="M1564" s="199"/>
      <c r="N1564" s="199">
        <f t="shared" si="42"/>
        <v>340.47389558232931</v>
      </c>
    </row>
    <row r="1565" spans="1:14" ht="33" customHeight="1">
      <c r="A1565" s="1783" t="s">
        <v>6245</v>
      </c>
      <c r="B1565" s="1240" t="s">
        <v>6242</v>
      </c>
      <c r="C1565" s="1135"/>
      <c r="D1565" s="1826"/>
      <c r="E1565" s="199"/>
      <c r="F1565" s="199"/>
      <c r="G1565" s="199"/>
      <c r="H1565" s="199"/>
      <c r="I1565" s="199"/>
      <c r="J1565" s="199"/>
      <c r="K1565" s="199"/>
      <c r="L1565" s="199"/>
      <c r="M1565" s="199"/>
      <c r="N1565" s="199"/>
    </row>
    <row r="1566" spans="1:14" ht="15.75" customHeight="1">
      <c r="A1566" s="1141"/>
      <c r="B1566" s="1338" t="s">
        <v>6132</v>
      </c>
      <c r="C1566" s="1826"/>
      <c r="D1566" s="1826"/>
      <c r="E1566" s="199">
        <f>общ.калькуляция!H1540</f>
        <v>493.57434691145534</v>
      </c>
      <c r="F1566" s="199"/>
      <c r="G1566" s="199"/>
      <c r="H1566" s="199">
        <f>общ.калькуляция!J1540</f>
        <v>45.068865071340099</v>
      </c>
      <c r="I1566" s="199"/>
      <c r="J1566" s="199"/>
      <c r="K1566" s="199">
        <f>общ.калькуляция!M1540</f>
        <v>107.72864239655911</v>
      </c>
      <c r="L1566" s="199"/>
      <c r="M1566" s="199"/>
      <c r="N1566" s="199">
        <f t="shared" si="42"/>
        <v>646.37185437935455</v>
      </c>
    </row>
    <row r="1567" spans="1:14" ht="15.75" customHeight="1">
      <c r="A1567" s="1141"/>
      <c r="B1567" s="1338" t="s">
        <v>6133</v>
      </c>
      <c r="C1567" s="1826"/>
      <c r="D1567" s="1826"/>
      <c r="E1567" s="199">
        <f>общ.калькуляция!H1541</f>
        <v>411.44248613501622</v>
      </c>
      <c r="F1567" s="199"/>
      <c r="G1567" s="199"/>
      <c r="H1567" s="199">
        <f>общ.калькуляция!J1541</f>
        <v>27.363239507599346</v>
      </c>
      <c r="I1567" s="199"/>
      <c r="J1567" s="199"/>
      <c r="K1567" s="199">
        <f>общ.калькуляция!M1541</f>
        <v>87.761145128523125</v>
      </c>
      <c r="L1567" s="199"/>
      <c r="M1567" s="199"/>
      <c r="N1567" s="199">
        <f t="shared" si="42"/>
        <v>526.56687077113872</v>
      </c>
    </row>
    <row r="1568" spans="1:14" ht="15.75" customHeight="1">
      <c r="A1568" s="1141"/>
      <c r="B1568" s="1338" t="s">
        <v>6134</v>
      </c>
      <c r="C1568" s="1826"/>
      <c r="D1568" s="1826"/>
      <c r="E1568" s="199">
        <f>общ.калькуляция!H1542</f>
        <v>407.70921973608722</v>
      </c>
      <c r="F1568" s="199"/>
      <c r="G1568" s="199"/>
      <c r="H1568" s="199">
        <f>общ.калькуляция!J1542</f>
        <v>26.55843834561113</v>
      </c>
      <c r="I1568" s="199"/>
      <c r="J1568" s="199"/>
      <c r="K1568" s="199">
        <f>общ.калькуляция!M1542</f>
        <v>86.85353161633968</v>
      </c>
      <c r="L1568" s="199"/>
      <c r="M1568" s="199"/>
      <c r="N1568" s="199">
        <f t="shared" si="42"/>
        <v>521.12118969803805</v>
      </c>
    </row>
    <row r="1569" spans="1:14" ht="15.75" customHeight="1">
      <c r="A1569" s="1783" t="s">
        <v>6249</v>
      </c>
      <c r="B1569" s="1338" t="s">
        <v>6243</v>
      </c>
      <c r="C1569" s="1826"/>
      <c r="D1569" s="1826"/>
      <c r="E1569" s="199">
        <f>общ.калькуляция!H1543</f>
        <v>430.42637215528782</v>
      </c>
      <c r="F1569" s="199"/>
      <c r="G1569" s="199"/>
      <c r="H1569" s="199">
        <f>общ.калькуляция!J1543</f>
        <v>94.322696185018913</v>
      </c>
      <c r="I1569" s="199"/>
      <c r="J1569" s="199"/>
      <c r="K1569" s="199">
        <f>общ.калькуляция!M1543</f>
        <v>104.94981366806135</v>
      </c>
      <c r="L1569" s="199"/>
      <c r="M1569" s="199"/>
      <c r="N1569" s="199">
        <f t="shared" si="40"/>
        <v>629.69888200836806</v>
      </c>
    </row>
    <row r="1570" spans="1:14" ht="15.75" customHeight="1">
      <c r="A1570" s="1783" t="s">
        <v>6250</v>
      </c>
      <c r="B1570" s="1338" t="s">
        <v>6246</v>
      </c>
      <c r="C1570" s="1826"/>
      <c r="D1570" s="1826"/>
      <c r="E1570" s="199">
        <f>общ.калькуляция!H1544</f>
        <v>552.52255801387366</v>
      </c>
      <c r="F1570" s="199"/>
      <c r="G1570" s="199"/>
      <c r="H1570" s="199">
        <f>общ.калькуляция!J1544</f>
        <v>94.322696185018913</v>
      </c>
      <c r="I1570" s="199"/>
      <c r="J1570" s="199"/>
      <c r="K1570" s="199">
        <f>общ.калькуляция!M1544</f>
        <v>129.36905083977851</v>
      </c>
      <c r="L1570" s="199"/>
      <c r="M1570" s="199"/>
      <c r="N1570" s="199">
        <f t="shared" si="40"/>
        <v>776.21430503867111</v>
      </c>
    </row>
    <row r="1571" spans="1:14">
      <c r="A1571" s="1141" t="s">
        <v>6251</v>
      </c>
      <c r="B1571" s="303" t="s">
        <v>5376</v>
      </c>
      <c r="C1571" s="1297"/>
      <c r="D1571" s="1297"/>
      <c r="E1571" s="1298">
        <f>общ.калькуляция!H1545</f>
        <v>13099.759236947792</v>
      </c>
      <c r="F1571" s="1298"/>
      <c r="G1571" s="1298"/>
      <c r="H1571" s="1298">
        <f>общ.калькуляция!J1545</f>
        <v>2505.1566265060242</v>
      </c>
      <c r="I1571" s="1298"/>
      <c r="J1571" s="1298"/>
      <c r="K1571" s="1298">
        <f>общ.калькуляция!M1545</f>
        <v>3120.9831726907632</v>
      </c>
      <c r="L1571" s="1298"/>
      <c r="M1571" s="1298"/>
      <c r="N1571" s="1298">
        <f>E1571+H1571+K1571</f>
        <v>18725.899036144579</v>
      </c>
    </row>
    <row r="1572" spans="1:14">
      <c r="A1572" s="1" t="s">
        <v>4792</v>
      </c>
      <c r="B1572" s="46" t="s">
        <v>4775</v>
      </c>
      <c r="C1572" s="2"/>
      <c r="D1572" s="2"/>
      <c r="E1572" s="514"/>
      <c r="F1572" s="514"/>
      <c r="G1572" s="514"/>
      <c r="H1572" s="514"/>
      <c r="I1572" s="514"/>
      <c r="J1572" s="514"/>
      <c r="K1572" s="514"/>
      <c r="L1572" s="514"/>
      <c r="M1572" s="514"/>
      <c r="N1572" s="514"/>
    </row>
    <row r="1573" spans="1:14">
      <c r="A1573" s="11" t="s">
        <v>4776</v>
      </c>
      <c r="B1573" s="38" t="s">
        <v>4777</v>
      </c>
      <c r="C1573" s="1297"/>
      <c r="D1573" s="1297"/>
      <c r="E1573" s="199">
        <f>общ.калькуляция!H1547</f>
        <v>1976.5254038375724</v>
      </c>
      <c r="F1573" s="199"/>
      <c r="G1573" s="199"/>
      <c r="H1573" s="199">
        <f>общ.калькуляция!J1547</f>
        <v>253.51236602628802</v>
      </c>
      <c r="I1573" s="199"/>
      <c r="J1573" s="199"/>
      <c r="K1573" s="199">
        <f>общ.калькуляция!M1547</f>
        <v>446.00755397277209</v>
      </c>
      <c r="L1573" s="199"/>
      <c r="M1573" s="199"/>
      <c r="N1573" s="199">
        <f t="shared" ref="N1573:N1580" si="43">SUM(C1573:M1573)</f>
        <v>2676.0453238366326</v>
      </c>
    </row>
    <row r="1574" spans="1:14">
      <c r="A1574" s="11" t="s">
        <v>4783</v>
      </c>
      <c r="B1574" s="38" t="s">
        <v>4784</v>
      </c>
      <c r="C1574" s="1297"/>
      <c r="D1574" s="1297"/>
      <c r="E1574" s="199">
        <f>общ.калькуляция!H1548</f>
        <v>2781.5254038375724</v>
      </c>
      <c r="F1574" s="199"/>
      <c r="G1574" s="199"/>
      <c r="H1574" s="199">
        <f>общ.калькуляция!J1548</f>
        <v>253.51236602628802</v>
      </c>
      <c r="I1574" s="199"/>
      <c r="J1574" s="199"/>
      <c r="K1574" s="199">
        <f>общ.калькуляция!M1548</f>
        <v>607.00755397277214</v>
      </c>
      <c r="L1574" s="199"/>
      <c r="M1574" s="199"/>
      <c r="N1574" s="199">
        <f t="shared" si="43"/>
        <v>3642.0453238366326</v>
      </c>
    </row>
    <row r="1575" spans="1:14">
      <c r="A1575" s="11" t="s">
        <v>4785</v>
      </c>
      <c r="B1575" s="38" t="s">
        <v>4786</v>
      </c>
      <c r="C1575" s="1297"/>
      <c r="D1575" s="1297"/>
      <c r="E1575" s="199">
        <f>общ.калькуляция!H1549</f>
        <v>4970.0940182954037</v>
      </c>
      <c r="F1575" s="199"/>
      <c r="G1575" s="199"/>
      <c r="H1575" s="199">
        <f>общ.калькуляция!J1549</f>
        <v>511.37065832731241</v>
      </c>
      <c r="I1575" s="199"/>
      <c r="J1575" s="199"/>
      <c r="K1575" s="199">
        <f>общ.калькуляция!M1549</f>
        <v>1096.2929353245434</v>
      </c>
      <c r="L1575" s="199"/>
      <c r="M1575" s="199"/>
      <c r="N1575" s="199">
        <f t="shared" si="43"/>
        <v>6577.7576119472596</v>
      </c>
    </row>
    <row r="1576" spans="1:14">
      <c r="A1576" s="11" t="s">
        <v>4787</v>
      </c>
      <c r="B1576" s="38" t="s">
        <v>4788</v>
      </c>
      <c r="C1576" s="1297"/>
      <c r="D1576" s="1297"/>
      <c r="E1576" s="199">
        <f>общ.калькуляция!H1550</f>
        <v>1458.517220883534</v>
      </c>
      <c r="F1576" s="199"/>
      <c r="G1576" s="199"/>
      <c r="H1576" s="199">
        <f>общ.калькуляция!J1550</f>
        <v>253.51236602628802</v>
      </c>
      <c r="I1576" s="199"/>
      <c r="J1576" s="199"/>
      <c r="K1576" s="199">
        <f>общ.калькуляция!M1550</f>
        <v>342.4059173819644</v>
      </c>
      <c r="L1576" s="199"/>
      <c r="M1576" s="199"/>
      <c r="N1576" s="199">
        <f t="shared" si="43"/>
        <v>2054.4355042917864</v>
      </c>
    </row>
    <row r="1577" spans="1:14" s="1117" customFormat="1">
      <c r="A1577" s="1" t="s">
        <v>6023</v>
      </c>
      <c r="B1577" s="46" t="s">
        <v>6180</v>
      </c>
      <c r="C1577" s="2"/>
      <c r="D1577" s="2"/>
      <c r="E1577" s="514"/>
      <c r="F1577" s="514"/>
      <c r="G1577" s="514"/>
      <c r="H1577" s="514"/>
      <c r="I1577" s="514"/>
      <c r="J1577" s="514"/>
      <c r="K1577" s="514"/>
      <c r="L1577" s="514"/>
      <c r="M1577" s="514"/>
      <c r="N1577" s="514"/>
    </row>
    <row r="1578" spans="1:14" s="1117" customFormat="1" ht="30">
      <c r="A1578" s="1147" t="s">
        <v>6181</v>
      </c>
      <c r="B1578" s="38" t="s">
        <v>6179</v>
      </c>
      <c r="C1578" s="1128"/>
      <c r="D1578" s="1670"/>
      <c r="E1578" s="1670">
        <f>общ.калькуляция!H1552</f>
        <v>809495.94602355</v>
      </c>
      <c r="F1578" s="1671"/>
      <c r="G1578" s="1671"/>
      <c r="H1578" s="1333">
        <f>общ.калькуляция!J1552</f>
        <v>173837.05098945467</v>
      </c>
      <c r="I1578" s="1154"/>
      <c r="J1578" s="1154"/>
      <c r="K1578" s="1333">
        <f>общ.калькуляция!M1552</f>
        <v>196666.59940260096</v>
      </c>
      <c r="L1578" s="1154"/>
      <c r="M1578" s="1154"/>
      <c r="N1578" s="199">
        <f t="shared" si="43"/>
        <v>1179999.5964156056</v>
      </c>
    </row>
    <row r="1579" spans="1:14" s="1117" customFormat="1" ht="30">
      <c r="A1579" s="1147" t="s">
        <v>6182</v>
      </c>
      <c r="B1579" s="38" t="s">
        <v>6177</v>
      </c>
      <c r="C1579" s="1128"/>
      <c r="D1579" s="1670"/>
      <c r="E1579" s="1670">
        <f>общ.калькуляция!H1553</f>
        <v>863254.98216812825</v>
      </c>
      <c r="F1579" s="1671"/>
      <c r="G1579" s="1671"/>
      <c r="H1579" s="1333">
        <f>общ.калькуляция!J1553</f>
        <v>185426.18772208496</v>
      </c>
      <c r="I1579" s="1154"/>
      <c r="J1579" s="1154"/>
      <c r="K1579" s="1333">
        <f>общ.калькуляция!M1553</f>
        <v>209736.23397804267</v>
      </c>
      <c r="L1579" s="1154"/>
      <c r="M1579" s="1154"/>
      <c r="N1579" s="199">
        <f t="shared" si="43"/>
        <v>1258417.4038682559</v>
      </c>
    </row>
    <row r="1580" spans="1:14" s="1117" customFormat="1" ht="30">
      <c r="A1580" s="1147" t="s">
        <v>6183</v>
      </c>
      <c r="B1580" s="38" t="s">
        <v>6176</v>
      </c>
      <c r="C1580" s="1128"/>
      <c r="D1580" s="911"/>
      <c r="E1580" s="911">
        <f>общ.калькуляция!H1554</f>
        <v>809495.94602355</v>
      </c>
      <c r="F1580" s="1155"/>
      <c r="G1580" s="1155"/>
      <c r="H1580" s="1333">
        <f>общ.калькуляция!J1554</f>
        <v>173837.05098945467</v>
      </c>
      <c r="I1580" s="1154"/>
      <c r="J1580" s="1154"/>
      <c r="K1580" s="1333">
        <f>общ.калькуляция!M1554</f>
        <v>196666.59940260096</v>
      </c>
      <c r="L1580" s="1154"/>
      <c r="M1580" s="1154"/>
      <c r="N1580" s="199">
        <f t="shared" si="43"/>
        <v>1179999.5964156056</v>
      </c>
    </row>
    <row r="1581" spans="1:14" s="1117" customFormat="1" ht="85.5" customHeight="1">
      <c r="A1581" s="1148" t="s">
        <v>6184</v>
      </c>
      <c r="B1581" s="1129" t="s">
        <v>5405</v>
      </c>
      <c r="C1581" s="1128"/>
      <c r="D1581" s="911"/>
      <c r="E1581" s="911">
        <f>общ.калькуляция!H1555</f>
        <v>1766.4571954484604</v>
      </c>
      <c r="F1581" s="1155"/>
      <c r="G1581" s="1155"/>
      <c r="H1581" s="1333">
        <f>общ.калькуляция!J1555</f>
        <v>354.35395162341149</v>
      </c>
      <c r="I1581" s="1154"/>
      <c r="J1581" s="1154"/>
      <c r="K1581" s="1333">
        <f>общ.калькуляция!M1555</f>
        <v>424.16222941437439</v>
      </c>
      <c r="L1581" s="1154"/>
      <c r="M1581" s="1154"/>
      <c r="N1581" s="1334">
        <f>E1581+H1581+K1581</f>
        <v>2544.9733764862463</v>
      </c>
    </row>
    <row r="1582" spans="1:14" s="1117" customFormat="1" ht="24.75" customHeight="1">
      <c r="A1582" s="1145" t="s">
        <v>5436</v>
      </c>
      <c r="B1582" s="1608" t="s">
        <v>6186</v>
      </c>
      <c r="C1582" s="1122"/>
      <c r="D1582" s="1123"/>
      <c r="E1582" s="1123"/>
      <c r="F1582" s="1325"/>
      <c r="G1582" s="1325"/>
      <c r="H1582" s="1686"/>
      <c r="I1582" s="1158"/>
      <c r="J1582" s="1158"/>
      <c r="K1582" s="1686"/>
      <c r="L1582" s="1158"/>
      <c r="M1582" s="1158"/>
      <c r="N1582" s="1687"/>
    </row>
    <row r="1583" spans="1:14" s="1117" customFormat="1" ht="18" customHeight="1">
      <c r="A1583" s="1"/>
      <c r="B1583" s="46" t="s">
        <v>5406</v>
      </c>
      <c r="C1583" s="2"/>
      <c r="D1583" s="2"/>
      <c r="E1583" s="514">
        <f>общ.калькуляция!H1557</f>
        <v>1736.9070277595642</v>
      </c>
      <c r="F1583" s="514"/>
      <c r="G1583" s="514"/>
      <c r="H1583" s="514">
        <f>общ.калькуляция!J1557</f>
        <v>372.94485846533928</v>
      </c>
      <c r="I1583" s="514"/>
      <c r="J1583" s="514"/>
      <c r="K1583" s="514">
        <f>общ.калькуляция!M1557</f>
        <v>421.97037724498068</v>
      </c>
      <c r="L1583" s="514"/>
      <c r="M1583" s="514"/>
      <c r="N1583" s="514">
        <f>E1583+H1583+K1583</f>
        <v>2531.8222634698841</v>
      </c>
    </row>
  </sheetData>
  <autoFilter ref="A9:N1576"/>
  <mergeCells count="13">
    <mergeCell ref="A1:N1"/>
    <mergeCell ref="A3:N3"/>
    <mergeCell ref="A7:A8"/>
    <mergeCell ref="B7:B8"/>
    <mergeCell ref="C7:E7"/>
    <mergeCell ref="F7:H7"/>
    <mergeCell ref="I7:K7"/>
    <mergeCell ref="L7:N7"/>
    <mergeCell ref="B1537:E1537"/>
    <mergeCell ref="B1528:C1528"/>
    <mergeCell ref="E1528:F1528"/>
    <mergeCell ref="H1528:I1528"/>
    <mergeCell ref="K1528:L1528"/>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558"/>
  <sheetViews>
    <sheetView zoomScale="93" zoomScaleNormal="93" workbookViewId="0">
      <pane ySplit="8" topLeftCell="A1498" activePane="bottomLeft" state="frozen"/>
      <selection pane="bottomLeft" activeCell="C1507" sqref="C1507"/>
    </sheetView>
  </sheetViews>
  <sheetFormatPr defaultRowHeight="15"/>
  <cols>
    <col min="1" max="1" width="8.85546875" style="920" customWidth="1"/>
    <col min="2" max="2" width="66.42578125" style="71" customWidth="1"/>
    <col min="3" max="3" width="11.42578125" style="68" customWidth="1"/>
    <col min="4" max="4" width="11" style="68" customWidth="1"/>
    <col min="5" max="5" width="14" style="68" hidden="1" customWidth="1"/>
    <col min="6" max="6" width="11.140625" style="68" customWidth="1"/>
    <col min="7" max="7" width="11.5703125" style="68" customWidth="1"/>
    <col min="8" max="8" width="11.7109375" style="68" customWidth="1"/>
    <col min="9" max="9" width="10" style="69" customWidth="1"/>
    <col min="10" max="10" width="11" style="68" customWidth="1"/>
    <col min="11" max="11" width="11.28515625" style="68" customWidth="1"/>
    <col min="12" max="12" width="8.140625" style="70" customWidth="1"/>
    <col min="13" max="13" width="8.85546875" style="68" customWidth="1"/>
    <col min="14" max="14" width="14.140625" style="71" customWidth="1"/>
    <col min="15" max="15" width="12.7109375" style="72" customWidth="1"/>
    <col min="16" max="16384" width="9.140625" style="196"/>
  </cols>
  <sheetData>
    <row r="1" spans="1:15" ht="16.5" customHeight="1">
      <c r="B1" s="921" t="s">
        <v>543</v>
      </c>
    </row>
    <row r="2" spans="1:15" ht="16.5" customHeight="1">
      <c r="B2" s="921" t="s">
        <v>544</v>
      </c>
    </row>
    <row r="3" spans="1:15" ht="16.5" customHeight="1">
      <c r="B3" s="921" t="s">
        <v>4799</v>
      </c>
    </row>
    <row r="4" spans="1:15" ht="24.95" customHeight="1">
      <c r="K4" s="72"/>
      <c r="L4" s="73"/>
      <c r="M4" s="72"/>
      <c r="N4" s="74"/>
      <c r="O4" s="75" t="s">
        <v>545</v>
      </c>
    </row>
    <row r="5" spans="1:15" s="76" customFormat="1" ht="13.5" customHeight="1">
      <c r="A5" s="2068" t="s">
        <v>546</v>
      </c>
      <c r="B5" s="2066" t="s">
        <v>360</v>
      </c>
      <c r="C5" s="2067" t="s">
        <v>547</v>
      </c>
      <c r="D5" s="2067"/>
      <c r="E5" s="2067"/>
      <c r="F5" s="2067"/>
      <c r="G5" s="2067"/>
      <c r="H5" s="2067" t="s">
        <v>548</v>
      </c>
      <c r="I5" s="2069" t="s">
        <v>549</v>
      </c>
      <c r="J5" s="2069"/>
      <c r="K5" s="2067" t="s">
        <v>550</v>
      </c>
      <c r="L5" s="2065" t="s">
        <v>551</v>
      </c>
      <c r="M5" s="2065"/>
      <c r="N5" s="2066" t="s">
        <v>552</v>
      </c>
      <c r="O5" s="2067" t="s">
        <v>553</v>
      </c>
    </row>
    <row r="6" spans="1:15" s="76" customFormat="1" ht="30.75" customHeight="1">
      <c r="A6" s="2068"/>
      <c r="B6" s="2066"/>
      <c r="C6" s="2067" t="s">
        <v>554</v>
      </c>
      <c r="D6" s="2067" t="s">
        <v>555</v>
      </c>
      <c r="E6" s="2067"/>
      <c r="F6" s="2067"/>
      <c r="G6" s="2067" t="s">
        <v>556</v>
      </c>
      <c r="H6" s="2067"/>
      <c r="I6" s="2069"/>
      <c r="J6" s="2069"/>
      <c r="K6" s="2067"/>
      <c r="L6" s="2065"/>
      <c r="M6" s="2065"/>
      <c r="N6" s="2066"/>
      <c r="O6" s="2067"/>
    </row>
    <row r="7" spans="1:15" s="76" customFormat="1" ht="66" customHeight="1">
      <c r="A7" s="2068"/>
      <c r="B7" s="2066"/>
      <c r="C7" s="2067"/>
      <c r="D7" s="1300" t="s">
        <v>557</v>
      </c>
      <c r="E7" s="1300" t="s">
        <v>558</v>
      </c>
      <c r="F7" s="1300" t="s">
        <v>559</v>
      </c>
      <c r="G7" s="2067"/>
      <c r="H7" s="2067"/>
      <c r="I7" s="77" t="s">
        <v>560</v>
      </c>
      <c r="J7" s="1300" t="s">
        <v>545</v>
      </c>
      <c r="K7" s="2067"/>
      <c r="L7" s="77" t="s">
        <v>560</v>
      </c>
      <c r="M7" s="1300" t="s">
        <v>545</v>
      </c>
      <c r="N7" s="2066"/>
      <c r="O7" s="2067"/>
    </row>
    <row r="8" spans="1:15" s="76" customFormat="1">
      <c r="A8" s="1178">
        <v>1</v>
      </c>
      <c r="B8" s="1178" t="s">
        <v>16</v>
      </c>
      <c r="C8" s="1299">
        <v>3</v>
      </c>
      <c r="D8" s="1299">
        <v>4</v>
      </c>
      <c r="E8" s="1299">
        <v>5</v>
      </c>
      <c r="F8" s="1299">
        <v>6</v>
      </c>
      <c r="G8" s="1299">
        <v>7</v>
      </c>
      <c r="H8" s="1299">
        <v>8</v>
      </c>
      <c r="I8" s="1301" t="s">
        <v>357</v>
      </c>
      <c r="J8" s="1300" t="s">
        <v>561</v>
      </c>
      <c r="K8" s="1300">
        <v>11</v>
      </c>
      <c r="L8" s="1301">
        <v>12</v>
      </c>
      <c r="M8" s="1299">
        <v>13</v>
      </c>
      <c r="N8" s="1299">
        <v>14</v>
      </c>
      <c r="O8" s="1299">
        <v>15</v>
      </c>
    </row>
    <row r="9" spans="1:15" s="76" customFormat="1" ht="42.75">
      <c r="A9" s="693">
        <v>1</v>
      </c>
      <c r="B9" s="46" t="s">
        <v>3824</v>
      </c>
      <c r="C9" s="78"/>
      <c r="D9" s="78"/>
      <c r="E9" s="78"/>
      <c r="F9" s="78"/>
      <c r="G9" s="78"/>
      <c r="H9" s="78"/>
      <c r="I9" s="79"/>
      <c r="J9" s="80"/>
      <c r="K9" s="80"/>
      <c r="L9" s="79"/>
      <c r="M9" s="78"/>
      <c r="N9" s="78"/>
      <c r="O9" s="78"/>
    </row>
    <row r="10" spans="1:15" s="76" customFormat="1" ht="114">
      <c r="A10" s="66" t="s">
        <v>3825</v>
      </c>
      <c r="B10" s="284" t="s">
        <v>3826</v>
      </c>
      <c r="C10" s="81"/>
      <c r="D10" s="81"/>
      <c r="E10" s="81"/>
      <c r="F10" s="81"/>
      <c r="G10" s="81"/>
      <c r="H10" s="81"/>
      <c r="I10" s="82"/>
      <c r="J10" s="83"/>
      <c r="K10" s="83"/>
      <c r="L10" s="82"/>
      <c r="M10" s="81"/>
      <c r="N10" s="81"/>
      <c r="O10" s="81"/>
    </row>
    <row r="11" spans="1:15" s="76" customFormat="1">
      <c r="A11" s="750" t="s">
        <v>3827</v>
      </c>
      <c r="B11" s="749" t="s">
        <v>2390</v>
      </c>
      <c r="C11" s="306">
        <f>мат.затр!G20</f>
        <v>120</v>
      </c>
      <c r="D11" s="306">
        <f>тарифик!J12</f>
        <v>150.60240963855421</v>
      </c>
      <c r="E11" s="306"/>
      <c r="F11" s="898">
        <f t="shared" ref="F11:F78" si="0">D11*0.9*0.095+D11*3%</f>
        <v>17.39457831325301</v>
      </c>
      <c r="G11" s="306">
        <f>амортизация!M14</f>
        <v>0.69760523575784628</v>
      </c>
      <c r="H11" s="898">
        <f t="shared" ref="H11:H42" si="1">C11+D11+F11+G11</f>
        <v>288.69459318756509</v>
      </c>
      <c r="I11" s="77">
        <f t="shared" ref="I11:I42" si="2">I$190</f>
        <v>0.24047458720207895</v>
      </c>
      <c r="J11" s="898">
        <f t="shared" ref="J11:J42" si="3">D11*I11</f>
        <v>36.216052289469722</v>
      </c>
      <c r="K11" s="898">
        <f>H11+J11</f>
        <v>324.91064547703479</v>
      </c>
      <c r="L11" s="77">
        <v>0.2</v>
      </c>
      <c r="M11" s="898">
        <f t="shared" ref="M11:M73" si="4">K11*L11</f>
        <v>64.982129095406961</v>
      </c>
      <c r="N11" s="898">
        <f>K11+M11</f>
        <v>389.89277457244174</v>
      </c>
      <c r="O11" s="898">
        <f>M11</f>
        <v>64.982129095406961</v>
      </c>
    </row>
    <row r="12" spans="1:15" s="76" customFormat="1">
      <c r="A12" s="750" t="s">
        <v>3828</v>
      </c>
      <c r="B12" s="749" t="s">
        <v>3829</v>
      </c>
      <c r="C12" s="306">
        <f>мат.затр!G27</f>
        <v>242.79999999999998</v>
      </c>
      <c r="D12" s="306">
        <f>тарифик!J13</f>
        <v>150.60240963855421</v>
      </c>
      <c r="E12" s="306"/>
      <c r="F12" s="898">
        <f t="shared" si="0"/>
        <v>17.39457831325301</v>
      </c>
      <c r="G12" s="306">
        <f>амортизация!M15</f>
        <v>3.4880261787892315</v>
      </c>
      <c r="H12" s="898">
        <f t="shared" si="1"/>
        <v>414.28501413059649</v>
      </c>
      <c r="I12" s="77">
        <f t="shared" si="2"/>
        <v>0.24047458720207895</v>
      </c>
      <c r="J12" s="898">
        <f t="shared" si="3"/>
        <v>36.216052289469722</v>
      </c>
      <c r="K12" s="898">
        <f t="shared" ref="K12:K73" si="5">H12+J12</f>
        <v>450.50106642006619</v>
      </c>
      <c r="L12" s="77">
        <v>0.2</v>
      </c>
      <c r="M12" s="898">
        <f t="shared" si="4"/>
        <v>90.10021328401325</v>
      </c>
      <c r="N12" s="898">
        <f t="shared" ref="N12:N73" si="6">K12+M12</f>
        <v>540.60127970407939</v>
      </c>
      <c r="O12" s="898">
        <f t="shared" ref="O12:O73" si="7">M12</f>
        <v>90.10021328401325</v>
      </c>
    </row>
    <row r="13" spans="1:15" s="76" customFormat="1">
      <c r="A13" s="750" t="s">
        <v>3830</v>
      </c>
      <c r="B13" s="749" t="s">
        <v>1300</v>
      </c>
      <c r="C13" s="306">
        <f>мат.затр!G34</f>
        <v>242.79999999999998</v>
      </c>
      <c r="D13" s="306">
        <f>тарифик!J14</f>
        <v>200.80321285140559</v>
      </c>
      <c r="E13" s="306"/>
      <c r="F13" s="898">
        <f t="shared" si="0"/>
        <v>23.192771084337345</v>
      </c>
      <c r="G13" s="306">
        <f>амортизация!M16</f>
        <v>3.4880261787892315</v>
      </c>
      <c r="H13" s="898">
        <f t="shared" si="1"/>
        <v>470.28401011453218</v>
      </c>
      <c r="I13" s="77">
        <f t="shared" si="2"/>
        <v>0.24047458720207895</v>
      </c>
      <c r="J13" s="898">
        <f t="shared" si="3"/>
        <v>48.288069719292956</v>
      </c>
      <c r="K13" s="898">
        <f t="shared" si="5"/>
        <v>518.57207983382511</v>
      </c>
      <c r="L13" s="77">
        <v>0.2</v>
      </c>
      <c r="M13" s="898">
        <f t="shared" si="4"/>
        <v>103.71441596676503</v>
      </c>
      <c r="N13" s="898">
        <f t="shared" si="6"/>
        <v>622.28649580059016</v>
      </c>
      <c r="O13" s="898">
        <f t="shared" si="7"/>
        <v>103.71441596676503</v>
      </c>
    </row>
    <row r="14" spans="1:15" s="76" customFormat="1">
      <c r="A14" s="750" t="s">
        <v>3831</v>
      </c>
      <c r="B14" s="749" t="s">
        <v>3832</v>
      </c>
      <c r="C14" s="306">
        <f>мат.затр!G39</f>
        <v>1039.2</v>
      </c>
      <c r="D14" s="306">
        <f>тарифик!J15</f>
        <v>557.78670236501557</v>
      </c>
      <c r="E14" s="306"/>
      <c r="F14" s="898">
        <f t="shared" si="0"/>
        <v>64.424364123159293</v>
      </c>
      <c r="G14" s="306">
        <f>амортизация!M17</f>
        <v>6.976052357578463</v>
      </c>
      <c r="H14" s="898">
        <f t="shared" si="1"/>
        <v>1668.3871188457533</v>
      </c>
      <c r="I14" s="77">
        <f t="shared" si="2"/>
        <v>0.24047458720207895</v>
      </c>
      <c r="J14" s="898">
        <f t="shared" si="3"/>
        <v>134.13352699803599</v>
      </c>
      <c r="K14" s="898">
        <f t="shared" si="5"/>
        <v>1802.5206458437892</v>
      </c>
      <c r="L14" s="77">
        <v>0.2</v>
      </c>
      <c r="M14" s="898">
        <f t="shared" si="4"/>
        <v>360.50412916875786</v>
      </c>
      <c r="N14" s="898">
        <f t="shared" si="6"/>
        <v>2163.0247750125473</v>
      </c>
      <c r="O14" s="898">
        <f t="shared" si="7"/>
        <v>360.50412916875786</v>
      </c>
    </row>
    <row r="15" spans="1:15" s="76" customFormat="1">
      <c r="A15" s="750" t="s">
        <v>3833</v>
      </c>
      <c r="B15" s="749" t="s">
        <v>3834</v>
      </c>
      <c r="C15" s="306">
        <f>мат.затр!G45</f>
        <v>703.7</v>
      </c>
      <c r="D15" s="306">
        <f>тарифик!J16</f>
        <v>502.008032128514</v>
      </c>
      <c r="E15" s="306"/>
      <c r="F15" s="898">
        <f t="shared" si="0"/>
        <v>57.981927710843372</v>
      </c>
      <c r="G15" s="306">
        <f>амортизация!M18</f>
        <v>2.6587832812732413</v>
      </c>
      <c r="H15" s="898">
        <f t="shared" si="1"/>
        <v>1266.3487431206306</v>
      </c>
      <c r="I15" s="77">
        <f t="shared" si="2"/>
        <v>0.24047458720207895</v>
      </c>
      <c r="J15" s="898">
        <f t="shared" si="3"/>
        <v>120.72017429823239</v>
      </c>
      <c r="K15" s="898">
        <f t="shared" si="5"/>
        <v>1387.0689174188631</v>
      </c>
      <c r="L15" s="77">
        <v>0.2</v>
      </c>
      <c r="M15" s="898">
        <f t="shared" si="4"/>
        <v>277.41378348377265</v>
      </c>
      <c r="N15" s="898">
        <f t="shared" si="6"/>
        <v>1664.4827009026358</v>
      </c>
      <c r="O15" s="898">
        <f t="shared" si="7"/>
        <v>277.41378348377265</v>
      </c>
    </row>
    <row r="16" spans="1:15" s="76" customFormat="1">
      <c r="A16" s="750" t="s">
        <v>3835</v>
      </c>
      <c r="B16" s="749" t="s">
        <v>3836</v>
      </c>
      <c r="C16" s="306">
        <f>мат.затр!G51</f>
        <v>884</v>
      </c>
      <c r="D16" s="306">
        <f>тарифик!J17</f>
        <v>301.20481927710841</v>
      </c>
      <c r="E16" s="306"/>
      <c r="F16" s="898">
        <f t="shared" si="0"/>
        <v>34.789156626506021</v>
      </c>
      <c r="G16" s="306">
        <f>амортизация!M19</f>
        <v>3.8920124944221333</v>
      </c>
      <c r="H16" s="898">
        <f t="shared" si="1"/>
        <v>1223.8859883980365</v>
      </c>
      <c r="I16" s="77">
        <f t="shared" si="2"/>
        <v>0.24047458720207895</v>
      </c>
      <c r="J16" s="898">
        <f t="shared" si="3"/>
        <v>72.432104578939445</v>
      </c>
      <c r="K16" s="898">
        <f t="shared" si="5"/>
        <v>1296.318092976976</v>
      </c>
      <c r="L16" s="77">
        <v>0.2</v>
      </c>
      <c r="M16" s="898">
        <f t="shared" si="4"/>
        <v>259.2636185953952</v>
      </c>
      <c r="N16" s="898">
        <f t="shared" si="6"/>
        <v>1555.5817115723712</v>
      </c>
      <c r="O16" s="898">
        <f t="shared" si="7"/>
        <v>259.2636185953952</v>
      </c>
    </row>
    <row r="17" spans="1:15" s="76" customFormat="1">
      <c r="A17" s="750" t="s">
        <v>3837</v>
      </c>
      <c r="B17" s="293" t="s">
        <v>3838</v>
      </c>
      <c r="C17" s="306">
        <f>мат.затр!G59</f>
        <v>1594.3920000000001</v>
      </c>
      <c r="D17" s="306">
        <f>тарифик!J18</f>
        <v>89.245872378402495</v>
      </c>
      <c r="E17" s="306"/>
      <c r="F17" s="898">
        <f t="shared" si="0"/>
        <v>10.307898259705489</v>
      </c>
      <c r="G17" s="306">
        <f>амортизация!M20</f>
        <v>3.2537557637959242</v>
      </c>
      <c r="H17" s="898">
        <f t="shared" si="1"/>
        <v>1697.199526401904</v>
      </c>
      <c r="I17" s="77">
        <f t="shared" si="2"/>
        <v>0.24047458720207895</v>
      </c>
      <c r="J17" s="898">
        <f t="shared" si="3"/>
        <v>21.46136431968576</v>
      </c>
      <c r="K17" s="898">
        <f t="shared" si="5"/>
        <v>1718.6608907215898</v>
      </c>
      <c r="L17" s="77">
        <v>0.2</v>
      </c>
      <c r="M17" s="898">
        <f t="shared" si="4"/>
        <v>343.73217814431797</v>
      </c>
      <c r="N17" s="898">
        <f t="shared" si="6"/>
        <v>2062.3930688659079</v>
      </c>
      <c r="O17" s="898">
        <f t="shared" si="7"/>
        <v>343.73217814431797</v>
      </c>
    </row>
    <row r="18" spans="1:15" s="76" customFormat="1">
      <c r="A18" s="750" t="s">
        <v>3839</v>
      </c>
      <c r="B18" s="293" t="s">
        <v>3840</v>
      </c>
      <c r="C18" s="306">
        <f>мат.затр!G65</f>
        <v>623.32000000000005</v>
      </c>
      <c r="D18" s="306">
        <f>тарифик!J19</f>
        <v>920.34805890227574</v>
      </c>
      <c r="E18" s="306"/>
      <c r="F18" s="898">
        <f t="shared" si="0"/>
        <v>106.30020080321285</v>
      </c>
      <c r="G18" s="306">
        <f>амортизация!M23</f>
        <v>5.1997620110069906</v>
      </c>
      <c r="H18" s="898">
        <f t="shared" si="1"/>
        <v>1655.1680217164956</v>
      </c>
      <c r="I18" s="77">
        <f t="shared" si="2"/>
        <v>0.24047458720207895</v>
      </c>
      <c r="J18" s="898">
        <f t="shared" si="3"/>
        <v>221.32031954675941</v>
      </c>
      <c r="K18" s="898">
        <f t="shared" si="5"/>
        <v>1876.4883412632551</v>
      </c>
      <c r="L18" s="77">
        <v>0.2</v>
      </c>
      <c r="M18" s="898">
        <f t="shared" si="4"/>
        <v>375.29766825265102</v>
      </c>
      <c r="N18" s="898">
        <f t="shared" si="6"/>
        <v>2251.7860095159062</v>
      </c>
      <c r="O18" s="898">
        <f t="shared" si="7"/>
        <v>375.29766825265102</v>
      </c>
    </row>
    <row r="19" spans="1:15" s="76" customFormat="1">
      <c r="A19" s="750" t="s">
        <v>3841</v>
      </c>
      <c r="B19" s="293" t="s">
        <v>3584</v>
      </c>
      <c r="C19" s="306">
        <f>мат.затр!G70</f>
        <v>273.72000000000003</v>
      </c>
      <c r="D19" s="306">
        <f>тарифик!J20</f>
        <v>702.81124497991959</v>
      </c>
      <c r="E19" s="306"/>
      <c r="F19" s="898">
        <f t="shared" si="0"/>
        <v>81.174698795180717</v>
      </c>
      <c r="G19" s="306">
        <f>амортизация!M26</f>
        <v>5.1997620110069906</v>
      </c>
      <c r="H19" s="898">
        <f t="shared" si="1"/>
        <v>1062.9057057861073</v>
      </c>
      <c r="I19" s="77">
        <f t="shared" si="2"/>
        <v>0.24047458720207895</v>
      </c>
      <c r="J19" s="898">
        <f t="shared" si="3"/>
        <v>169.00824401752536</v>
      </c>
      <c r="K19" s="898">
        <f t="shared" si="5"/>
        <v>1231.9139498036327</v>
      </c>
      <c r="L19" s="77">
        <v>0.2</v>
      </c>
      <c r="M19" s="898">
        <f t="shared" si="4"/>
        <v>246.38278996072654</v>
      </c>
      <c r="N19" s="898">
        <f t="shared" si="6"/>
        <v>1478.2967397643592</v>
      </c>
      <c r="O19" s="898">
        <f t="shared" si="7"/>
        <v>246.38278996072654</v>
      </c>
    </row>
    <row r="20" spans="1:15" s="76" customFormat="1">
      <c r="A20" s="750" t="s">
        <v>3842</v>
      </c>
      <c r="B20" s="293" t="s">
        <v>3843</v>
      </c>
      <c r="C20" s="306">
        <f>мат.затр!G77</f>
        <v>1308.1952000000001</v>
      </c>
      <c r="D20" s="306">
        <f>тарифик!J21</f>
        <v>401.60642570281118</v>
      </c>
      <c r="E20" s="306"/>
      <c r="F20" s="898">
        <f t="shared" si="0"/>
        <v>46.385542168674689</v>
      </c>
      <c r="G20" s="306">
        <f>амортизация!M27</f>
        <v>3.2537557637959242</v>
      </c>
      <c r="H20" s="898">
        <f t="shared" si="1"/>
        <v>1759.4409236352817</v>
      </c>
      <c r="I20" s="77">
        <f t="shared" si="2"/>
        <v>0.24047458720207895</v>
      </c>
      <c r="J20" s="898">
        <f t="shared" si="3"/>
        <v>96.576139438585912</v>
      </c>
      <c r="K20" s="898">
        <f t="shared" si="5"/>
        <v>1856.0170630738676</v>
      </c>
      <c r="L20" s="77">
        <v>0.2</v>
      </c>
      <c r="M20" s="898">
        <f t="shared" si="4"/>
        <v>371.20341261477353</v>
      </c>
      <c r="N20" s="898">
        <f t="shared" si="6"/>
        <v>2227.2204756886413</v>
      </c>
      <c r="O20" s="898">
        <f t="shared" si="7"/>
        <v>371.20341261477353</v>
      </c>
    </row>
    <row r="21" spans="1:15" s="76" customFormat="1">
      <c r="A21" s="750" t="s">
        <v>3844</v>
      </c>
      <c r="B21" s="293" t="s">
        <v>3845</v>
      </c>
      <c r="C21" s="306">
        <f>мат.затр!G89</f>
        <v>979.43600000000015</v>
      </c>
      <c r="D21" s="306">
        <f>тарифик!J22</f>
        <v>451.80722891566262</v>
      </c>
      <c r="E21" s="306"/>
      <c r="F21" s="898">
        <f t="shared" si="0"/>
        <v>52.183734939759034</v>
      </c>
      <c r="G21" s="306">
        <f>амортизация!M28</f>
        <v>3.2537557637959242</v>
      </c>
      <c r="H21" s="898">
        <f t="shared" si="1"/>
        <v>1486.6807196192176</v>
      </c>
      <c r="I21" s="77">
        <f t="shared" si="2"/>
        <v>0.24047458720207895</v>
      </c>
      <c r="J21" s="898">
        <f t="shared" si="3"/>
        <v>108.64815686840916</v>
      </c>
      <c r="K21" s="898">
        <f t="shared" si="5"/>
        <v>1595.3288764876268</v>
      </c>
      <c r="L21" s="77">
        <v>0.2</v>
      </c>
      <c r="M21" s="898">
        <f t="shared" si="4"/>
        <v>319.06577529752536</v>
      </c>
      <c r="N21" s="898">
        <f t="shared" si="6"/>
        <v>1914.3946517851521</v>
      </c>
      <c r="O21" s="898">
        <f t="shared" si="7"/>
        <v>319.06577529752536</v>
      </c>
    </row>
    <row r="22" spans="1:15" s="76" customFormat="1">
      <c r="A22" s="750" t="s">
        <v>3846</v>
      </c>
      <c r="B22" s="293" t="s">
        <v>3847</v>
      </c>
      <c r="C22" s="306">
        <f>мат.затр!G97</f>
        <v>1729.5800000000002</v>
      </c>
      <c r="D22" s="306">
        <f>тарифик!J23</f>
        <v>234.27041499330656</v>
      </c>
      <c r="E22" s="306"/>
      <c r="F22" s="898">
        <f t="shared" si="0"/>
        <v>27.058232931726909</v>
      </c>
      <c r="G22" s="306">
        <f>амортизация!M29</f>
        <v>3.2537557637959242</v>
      </c>
      <c r="H22" s="898">
        <f t="shared" si="1"/>
        <v>1994.1624036888295</v>
      </c>
      <c r="I22" s="77">
        <f t="shared" si="2"/>
        <v>0.24047458720207895</v>
      </c>
      <c r="J22" s="898">
        <f t="shared" si="3"/>
        <v>56.336081339175124</v>
      </c>
      <c r="K22" s="898">
        <f t="shared" si="5"/>
        <v>2050.4984850280048</v>
      </c>
      <c r="L22" s="77">
        <v>0.2</v>
      </c>
      <c r="M22" s="898">
        <f t="shared" si="4"/>
        <v>410.099697005601</v>
      </c>
      <c r="N22" s="898">
        <f t="shared" si="6"/>
        <v>2460.5981820336056</v>
      </c>
      <c r="O22" s="898">
        <f t="shared" si="7"/>
        <v>410.099697005601</v>
      </c>
    </row>
    <row r="23" spans="1:15" s="76" customFormat="1">
      <c r="A23" s="750" t="s">
        <v>3848</v>
      </c>
      <c r="B23" s="293" t="s">
        <v>3849</v>
      </c>
      <c r="C23" s="306">
        <f>мат.затр!G108</f>
        <v>1813.3720000000001</v>
      </c>
      <c r="D23" s="306">
        <f>тарифик!J24</f>
        <v>602.40963855421683</v>
      </c>
      <c r="E23" s="306"/>
      <c r="F23" s="898">
        <f t="shared" si="0"/>
        <v>69.578313253012041</v>
      </c>
      <c r="G23" s="306">
        <f>амортизация!M32</f>
        <v>6.7417819425851562</v>
      </c>
      <c r="H23" s="898">
        <f t="shared" si="1"/>
        <v>2492.1017337498138</v>
      </c>
      <c r="I23" s="77">
        <f t="shared" si="2"/>
        <v>0.24047458720207895</v>
      </c>
      <c r="J23" s="898">
        <f t="shared" si="3"/>
        <v>144.86420915787889</v>
      </c>
      <c r="K23" s="898">
        <f t="shared" si="5"/>
        <v>2636.9659429076928</v>
      </c>
      <c r="L23" s="77">
        <v>0.2</v>
      </c>
      <c r="M23" s="898">
        <f t="shared" si="4"/>
        <v>527.39318858153854</v>
      </c>
      <c r="N23" s="898">
        <f t="shared" si="6"/>
        <v>3164.3591314892315</v>
      </c>
      <c r="O23" s="898">
        <f t="shared" si="7"/>
        <v>527.39318858153854</v>
      </c>
    </row>
    <row r="24" spans="1:15" s="76" customFormat="1">
      <c r="A24" s="750" t="s">
        <v>3850</v>
      </c>
      <c r="B24" s="293" t="s">
        <v>3851</v>
      </c>
      <c r="C24" s="306">
        <f>мат.затр!G118</f>
        <v>1437.1760000000002</v>
      </c>
      <c r="D24" s="306">
        <f>тарифик!J25</f>
        <v>753.01204819277098</v>
      </c>
      <c r="E24" s="306"/>
      <c r="F24" s="898">
        <f t="shared" si="0"/>
        <v>86.972891566265048</v>
      </c>
      <c r="G24" s="306">
        <f>амортизация!M33</f>
        <v>3.4880261787892315</v>
      </c>
      <c r="H24" s="898">
        <f t="shared" si="1"/>
        <v>2280.6489659378253</v>
      </c>
      <c r="I24" s="77">
        <f t="shared" si="2"/>
        <v>0.24047458720207895</v>
      </c>
      <c r="J24" s="898">
        <f t="shared" si="3"/>
        <v>181.08026144734859</v>
      </c>
      <c r="K24" s="898">
        <f t="shared" si="5"/>
        <v>2461.729227385174</v>
      </c>
      <c r="L24" s="77">
        <v>0.2</v>
      </c>
      <c r="M24" s="898">
        <f t="shared" si="4"/>
        <v>492.3458454770348</v>
      </c>
      <c r="N24" s="898">
        <f t="shared" si="6"/>
        <v>2954.0750728622088</v>
      </c>
      <c r="O24" s="898">
        <f t="shared" si="7"/>
        <v>492.3458454770348</v>
      </c>
    </row>
    <row r="25" spans="1:15" s="76" customFormat="1">
      <c r="A25" s="750" t="s">
        <v>3852</v>
      </c>
      <c r="B25" s="293" t="s">
        <v>3853</v>
      </c>
      <c r="C25" s="306">
        <f>мат.затр!G129</f>
        <v>362.33779999999996</v>
      </c>
      <c r="D25" s="306">
        <f>тарифик!J26</f>
        <v>900.82552431950035</v>
      </c>
      <c r="E25" s="306"/>
      <c r="F25" s="898">
        <f t="shared" si="0"/>
        <v>104.04534805890229</v>
      </c>
      <c r="G25" s="306">
        <f>амортизация!M36</f>
        <v>6.7417819425851562</v>
      </c>
      <c r="H25" s="898">
        <f t="shared" si="1"/>
        <v>1373.950454320988</v>
      </c>
      <c r="I25" s="77">
        <f t="shared" si="2"/>
        <v>0.24047458720207895</v>
      </c>
      <c r="J25" s="898">
        <f t="shared" si="3"/>
        <v>216.62564610182818</v>
      </c>
      <c r="K25" s="898">
        <f t="shared" si="5"/>
        <v>1590.5761004228161</v>
      </c>
      <c r="L25" s="77">
        <v>0.2</v>
      </c>
      <c r="M25" s="898">
        <f t="shared" si="4"/>
        <v>318.11522008456325</v>
      </c>
      <c r="N25" s="898">
        <f t="shared" si="6"/>
        <v>1908.6913205073793</v>
      </c>
      <c r="O25" s="898">
        <f t="shared" si="7"/>
        <v>318.11522008456325</v>
      </c>
    </row>
    <row r="26" spans="1:15" s="76" customFormat="1">
      <c r="A26" s="750" t="s">
        <v>3854</v>
      </c>
      <c r="B26" s="293" t="s">
        <v>3855</v>
      </c>
      <c r="C26" s="306">
        <f>мат.затр!G139</f>
        <v>725.02600000000007</v>
      </c>
      <c r="D26" s="306">
        <f>тарифик!J27</f>
        <v>853.41365461847374</v>
      </c>
      <c r="E26" s="306"/>
      <c r="F26" s="898">
        <f t="shared" si="0"/>
        <v>98.569277108433724</v>
      </c>
      <c r="G26" s="306">
        <f>амортизация!M39</f>
        <v>6.7417819425851562</v>
      </c>
      <c r="H26" s="898">
        <f t="shared" si="1"/>
        <v>1683.7507136694928</v>
      </c>
      <c r="I26" s="77">
        <f t="shared" si="2"/>
        <v>0.24047458720207895</v>
      </c>
      <c r="J26" s="898">
        <f t="shared" si="3"/>
        <v>205.22429630699506</v>
      </c>
      <c r="K26" s="898">
        <f t="shared" si="5"/>
        <v>1888.9750099764879</v>
      </c>
      <c r="L26" s="77">
        <v>0.2</v>
      </c>
      <c r="M26" s="898">
        <f t="shared" si="4"/>
        <v>377.79500199529758</v>
      </c>
      <c r="N26" s="898">
        <f t="shared" si="6"/>
        <v>2266.7700119717856</v>
      </c>
      <c r="O26" s="898">
        <f t="shared" si="7"/>
        <v>377.79500199529758</v>
      </c>
    </row>
    <row r="27" spans="1:15" s="76" customFormat="1">
      <c r="A27" s="750" t="s">
        <v>3856</v>
      </c>
      <c r="B27" s="293" t="s">
        <v>3857</v>
      </c>
      <c r="C27" s="306">
        <f>мат.затр!G152</f>
        <v>1400.3999999999999</v>
      </c>
      <c r="D27" s="306">
        <f>тарифик!J28</f>
        <v>390.45069165551092</v>
      </c>
      <c r="E27" s="306"/>
      <c r="F27" s="898">
        <f t="shared" si="0"/>
        <v>45.097054886211517</v>
      </c>
      <c r="G27" s="306">
        <f>амортизация!M40</f>
        <v>3.4880261787892315</v>
      </c>
      <c r="H27" s="898">
        <f t="shared" si="1"/>
        <v>1839.4357727205113</v>
      </c>
      <c r="I27" s="77">
        <f t="shared" si="2"/>
        <v>0.24047458720207895</v>
      </c>
      <c r="J27" s="898">
        <f t="shared" si="3"/>
        <v>93.893468898625201</v>
      </c>
      <c r="K27" s="898">
        <f t="shared" si="5"/>
        <v>1933.3292416191366</v>
      </c>
      <c r="L27" s="77">
        <v>0.2</v>
      </c>
      <c r="M27" s="898">
        <f t="shared" si="4"/>
        <v>386.66584832382733</v>
      </c>
      <c r="N27" s="898">
        <f t="shared" si="6"/>
        <v>2319.9950899429641</v>
      </c>
      <c r="O27" s="898">
        <f t="shared" si="7"/>
        <v>386.66584832382733</v>
      </c>
    </row>
    <row r="28" spans="1:15" s="76" customFormat="1">
      <c r="A28" s="750" t="s">
        <v>3858</v>
      </c>
      <c r="B28" s="293" t="s">
        <v>3859</v>
      </c>
      <c r="C28" s="306">
        <f>мат.затр!G158</f>
        <v>725.976</v>
      </c>
      <c r="D28" s="306">
        <f>тарифик!J29</f>
        <v>702.81124497991959</v>
      </c>
      <c r="E28" s="306"/>
      <c r="F28" s="898">
        <f t="shared" si="0"/>
        <v>81.174698795180717</v>
      </c>
      <c r="G28" s="306">
        <f>амортизация!M43</f>
        <v>6.5075115275918485</v>
      </c>
      <c r="H28" s="898">
        <f t="shared" si="1"/>
        <v>1516.4694553026923</v>
      </c>
      <c r="I28" s="77">
        <f t="shared" si="2"/>
        <v>0.24047458720207895</v>
      </c>
      <c r="J28" s="898">
        <f t="shared" si="3"/>
        <v>169.00824401752536</v>
      </c>
      <c r="K28" s="898">
        <f t="shared" si="5"/>
        <v>1685.4776993202177</v>
      </c>
      <c r="L28" s="77">
        <v>0.2</v>
      </c>
      <c r="M28" s="898">
        <f t="shared" si="4"/>
        <v>337.09553986404353</v>
      </c>
      <c r="N28" s="898">
        <f t="shared" si="6"/>
        <v>2022.5732391842612</v>
      </c>
      <c r="O28" s="898">
        <f t="shared" si="7"/>
        <v>337.09553986404353</v>
      </c>
    </row>
    <row r="29" spans="1:15" s="76" customFormat="1">
      <c r="A29" s="750" t="s">
        <v>3860</v>
      </c>
      <c r="B29" s="293" t="s">
        <v>3861</v>
      </c>
      <c r="C29" s="306">
        <f>мат.затр!G169</f>
        <v>1921.76</v>
      </c>
      <c r="D29" s="306">
        <f>тарифик!J30</f>
        <v>1004.016064257028</v>
      </c>
      <c r="E29" s="306"/>
      <c r="F29" s="898">
        <f t="shared" si="0"/>
        <v>115.96385542168674</v>
      </c>
      <c r="G29" s="306">
        <f>амортизация!M44</f>
        <v>3.2537557637959242</v>
      </c>
      <c r="H29" s="898">
        <f t="shared" si="1"/>
        <v>3044.9936754425107</v>
      </c>
      <c r="I29" s="77">
        <f t="shared" si="2"/>
        <v>0.24047458720207895</v>
      </c>
      <c r="J29" s="898">
        <f t="shared" si="3"/>
        <v>241.44034859646479</v>
      </c>
      <c r="K29" s="898">
        <f t="shared" si="5"/>
        <v>3286.4340240389756</v>
      </c>
      <c r="L29" s="77">
        <v>0.2</v>
      </c>
      <c r="M29" s="898">
        <f t="shared" si="4"/>
        <v>657.28680480779519</v>
      </c>
      <c r="N29" s="898">
        <f t="shared" si="6"/>
        <v>3943.7208288467709</v>
      </c>
      <c r="O29" s="898">
        <f t="shared" si="7"/>
        <v>657.28680480779519</v>
      </c>
    </row>
    <row r="30" spans="1:15" s="76" customFormat="1">
      <c r="A30" s="750" t="s">
        <v>3862</v>
      </c>
      <c r="B30" s="293" t="s">
        <v>3863</v>
      </c>
      <c r="C30" s="306">
        <f>мат.затр!G179</f>
        <v>2732.1559999999999</v>
      </c>
      <c r="D30" s="306">
        <f>тарифик!J31</f>
        <v>502.008032128514</v>
      </c>
      <c r="E30" s="306"/>
      <c r="F30" s="898">
        <f t="shared" si="0"/>
        <v>57.981927710843372</v>
      </c>
      <c r="G30" s="306">
        <f>амортизация!M45</f>
        <v>3.2537557637959242</v>
      </c>
      <c r="H30" s="898">
        <f t="shared" si="1"/>
        <v>3295.3997156031537</v>
      </c>
      <c r="I30" s="77">
        <f t="shared" si="2"/>
        <v>0.24047458720207895</v>
      </c>
      <c r="J30" s="898">
        <f t="shared" si="3"/>
        <v>120.72017429823239</v>
      </c>
      <c r="K30" s="898">
        <f t="shared" si="5"/>
        <v>3416.1198899013862</v>
      </c>
      <c r="L30" s="77">
        <v>0.2</v>
      </c>
      <c r="M30" s="898">
        <f t="shared" si="4"/>
        <v>683.22397798027725</v>
      </c>
      <c r="N30" s="898">
        <f t="shared" si="6"/>
        <v>4099.3438678816638</v>
      </c>
      <c r="O30" s="898">
        <f t="shared" si="7"/>
        <v>683.22397798027725</v>
      </c>
    </row>
    <row r="31" spans="1:15" s="76" customFormat="1">
      <c r="A31" s="750" t="s">
        <v>3864</v>
      </c>
      <c r="B31" s="293" t="s">
        <v>3865</v>
      </c>
      <c r="C31" s="306">
        <f>мат.затр!G186</f>
        <v>918.94</v>
      </c>
      <c r="D31" s="306">
        <f>тарифик!J32</f>
        <v>903.61445783132524</v>
      </c>
      <c r="E31" s="306"/>
      <c r="F31" s="898">
        <f t="shared" si="0"/>
        <v>104.36746987951807</v>
      </c>
      <c r="G31" s="306">
        <f>амортизация!M46</f>
        <v>3.2537557637959242</v>
      </c>
      <c r="H31" s="898">
        <f t="shared" si="1"/>
        <v>1930.1756834746391</v>
      </c>
      <c r="I31" s="77">
        <f t="shared" si="2"/>
        <v>0.24047458720207895</v>
      </c>
      <c r="J31" s="898">
        <f t="shared" si="3"/>
        <v>217.29631373681832</v>
      </c>
      <c r="K31" s="898">
        <f t="shared" si="5"/>
        <v>2147.4719972114572</v>
      </c>
      <c r="L31" s="77">
        <v>0.2</v>
      </c>
      <c r="M31" s="898">
        <f t="shared" si="4"/>
        <v>429.49439944229147</v>
      </c>
      <c r="N31" s="898">
        <f t="shared" si="6"/>
        <v>2576.9663966537487</v>
      </c>
      <c r="O31" s="898">
        <f t="shared" si="7"/>
        <v>429.49439944229147</v>
      </c>
    </row>
    <row r="32" spans="1:15" s="76" customFormat="1">
      <c r="A32" s="750" t="s">
        <v>3866</v>
      </c>
      <c r="B32" s="293" t="s">
        <v>3867</v>
      </c>
      <c r="C32" s="306">
        <f>мат.затр!G198</f>
        <v>941.93499999999995</v>
      </c>
      <c r="D32" s="306">
        <f>тарифик!J33</f>
        <v>602.40963855421683</v>
      </c>
      <c r="E32" s="306"/>
      <c r="F32" s="898">
        <f t="shared" si="0"/>
        <v>69.578313253012041</v>
      </c>
      <c r="G32" s="306">
        <f>амортизация!M47</f>
        <v>3.2537557637959242</v>
      </c>
      <c r="H32" s="898">
        <f t="shared" si="1"/>
        <v>1617.1767075710247</v>
      </c>
      <c r="I32" s="77">
        <f t="shared" si="2"/>
        <v>0.24047458720207895</v>
      </c>
      <c r="J32" s="898">
        <f t="shared" si="3"/>
        <v>144.86420915787889</v>
      </c>
      <c r="K32" s="898">
        <f t="shared" si="5"/>
        <v>1762.0409167289035</v>
      </c>
      <c r="L32" s="77">
        <v>0.2</v>
      </c>
      <c r="M32" s="898">
        <f t="shared" si="4"/>
        <v>352.40818334578074</v>
      </c>
      <c r="N32" s="898">
        <f t="shared" si="6"/>
        <v>2114.4491000746843</v>
      </c>
      <c r="O32" s="898">
        <f t="shared" si="7"/>
        <v>352.40818334578074</v>
      </c>
    </row>
    <row r="33" spans="1:15" s="76" customFormat="1">
      <c r="A33" s="750" t="s">
        <v>3868</v>
      </c>
      <c r="B33" s="293" t="s">
        <v>3869</v>
      </c>
      <c r="C33" s="306">
        <f>мат.затр!G213</f>
        <v>1756.5</v>
      </c>
      <c r="D33" s="306">
        <f>тарифик!J34</f>
        <v>602.40963855421683</v>
      </c>
      <c r="E33" s="306"/>
      <c r="F33" s="898">
        <f t="shared" si="0"/>
        <v>69.578313253012041</v>
      </c>
      <c r="G33" s="306">
        <f>амортизация!M48</f>
        <v>3.2537557637959242</v>
      </c>
      <c r="H33" s="898">
        <f t="shared" si="1"/>
        <v>2431.741707571025</v>
      </c>
      <c r="I33" s="77">
        <f t="shared" si="2"/>
        <v>0.24047458720207895</v>
      </c>
      <c r="J33" s="898">
        <f t="shared" si="3"/>
        <v>144.86420915787889</v>
      </c>
      <c r="K33" s="898">
        <f t="shared" si="5"/>
        <v>2576.605916728904</v>
      </c>
      <c r="L33" s="77">
        <v>0.2</v>
      </c>
      <c r="M33" s="898">
        <f t="shared" si="4"/>
        <v>515.32118334578081</v>
      </c>
      <c r="N33" s="898">
        <f t="shared" si="6"/>
        <v>3091.9271000746849</v>
      </c>
      <c r="O33" s="898">
        <f t="shared" si="7"/>
        <v>515.32118334578081</v>
      </c>
    </row>
    <row r="34" spans="1:15" s="76" customFormat="1">
      <c r="A34" s="750" t="s">
        <v>3870</v>
      </c>
      <c r="B34" s="293" t="s">
        <v>3871</v>
      </c>
      <c r="C34" s="306">
        <f>мат.затр!G222</f>
        <v>946.41520000000014</v>
      </c>
      <c r="D34" s="306">
        <f>тарифик!J35</f>
        <v>803.21285140562236</v>
      </c>
      <c r="E34" s="306"/>
      <c r="F34" s="898">
        <f t="shared" si="0"/>
        <v>92.771084337349379</v>
      </c>
      <c r="G34" s="306">
        <f>амортизация!M49</f>
        <v>3.2537557637959242</v>
      </c>
      <c r="H34" s="898">
        <f t="shared" si="1"/>
        <v>1845.6528915067677</v>
      </c>
      <c r="I34" s="77">
        <f t="shared" si="2"/>
        <v>0.24047458720207895</v>
      </c>
      <c r="J34" s="898">
        <f t="shared" si="3"/>
        <v>193.15227887717182</v>
      </c>
      <c r="K34" s="898">
        <f t="shared" si="5"/>
        <v>2038.8051703839394</v>
      </c>
      <c r="L34" s="77">
        <v>0.2</v>
      </c>
      <c r="M34" s="898">
        <f t="shared" si="4"/>
        <v>407.76103407678789</v>
      </c>
      <c r="N34" s="898">
        <f t="shared" si="6"/>
        <v>2446.5662044607275</v>
      </c>
      <c r="O34" s="898">
        <f t="shared" si="7"/>
        <v>407.76103407678789</v>
      </c>
    </row>
    <row r="35" spans="1:15" s="76" customFormat="1">
      <c r="A35" s="750" t="s">
        <v>3872</v>
      </c>
      <c r="B35" s="293" t="s">
        <v>3873</v>
      </c>
      <c r="C35" s="306">
        <f>мат.затр!G232</f>
        <v>1304.0410000000002</v>
      </c>
      <c r="D35" s="306">
        <f>тарифик!J36</f>
        <v>602.40963855421683</v>
      </c>
      <c r="E35" s="306"/>
      <c r="F35" s="898">
        <f t="shared" si="0"/>
        <v>69.578313253012041</v>
      </c>
      <c r="G35" s="306">
        <f>амортизация!M50</f>
        <v>3.2537557637959242</v>
      </c>
      <c r="H35" s="898">
        <f t="shared" si="1"/>
        <v>1979.282707571025</v>
      </c>
      <c r="I35" s="77">
        <f t="shared" si="2"/>
        <v>0.24047458720207895</v>
      </c>
      <c r="J35" s="898">
        <f t="shared" si="3"/>
        <v>144.86420915787889</v>
      </c>
      <c r="K35" s="898">
        <f t="shared" si="5"/>
        <v>2124.1469167289038</v>
      </c>
      <c r="L35" s="77">
        <v>0.2</v>
      </c>
      <c r="M35" s="898">
        <f t="shared" si="4"/>
        <v>424.8293833457808</v>
      </c>
      <c r="N35" s="898">
        <f t="shared" si="6"/>
        <v>2548.9763000746843</v>
      </c>
      <c r="O35" s="898">
        <f t="shared" si="7"/>
        <v>424.8293833457808</v>
      </c>
    </row>
    <row r="36" spans="1:15" s="76" customFormat="1">
      <c r="A36" s="750" t="s">
        <v>3874</v>
      </c>
      <c r="B36" s="293" t="s">
        <v>3875</v>
      </c>
      <c r="C36" s="306">
        <f>мат.затр!G243</f>
        <v>1193.0039999999999</v>
      </c>
      <c r="D36" s="306">
        <f>тарифик!J37</f>
        <v>401.60642570281118</v>
      </c>
      <c r="E36" s="306"/>
      <c r="F36" s="898">
        <f t="shared" si="0"/>
        <v>46.385542168674689</v>
      </c>
      <c r="G36" s="306">
        <f>амортизация!M51</f>
        <v>3.2537557637959242</v>
      </c>
      <c r="H36" s="898">
        <f t="shared" si="1"/>
        <v>1644.2497236352815</v>
      </c>
      <c r="I36" s="77">
        <f t="shared" si="2"/>
        <v>0.24047458720207895</v>
      </c>
      <c r="J36" s="898">
        <f t="shared" si="3"/>
        <v>96.576139438585912</v>
      </c>
      <c r="K36" s="898">
        <f t="shared" si="5"/>
        <v>1740.8258630738674</v>
      </c>
      <c r="L36" s="77">
        <v>0.2</v>
      </c>
      <c r="M36" s="898">
        <f t="shared" si="4"/>
        <v>348.1651726147735</v>
      </c>
      <c r="N36" s="898">
        <f t="shared" si="6"/>
        <v>2088.9910356886407</v>
      </c>
      <c r="O36" s="898">
        <f t="shared" si="7"/>
        <v>348.1651726147735</v>
      </c>
    </row>
    <row r="37" spans="1:15" s="76" customFormat="1">
      <c r="A37" s="750" t="s">
        <v>3876</v>
      </c>
      <c r="B37" s="293" t="s">
        <v>3877</v>
      </c>
      <c r="C37" s="306">
        <f>мат.затр!G254</f>
        <v>1616.21</v>
      </c>
      <c r="D37" s="306">
        <f>тарифик!J38</f>
        <v>1115.5734047300311</v>
      </c>
      <c r="E37" s="306"/>
      <c r="F37" s="898">
        <f t="shared" si="0"/>
        <v>128.84872824631859</v>
      </c>
      <c r="G37" s="306">
        <f>амортизация!M52</f>
        <v>3.2537557637959242</v>
      </c>
      <c r="H37" s="898">
        <f t="shared" si="1"/>
        <v>2863.8858887401457</v>
      </c>
      <c r="I37" s="77">
        <f t="shared" si="2"/>
        <v>0.24047458720207895</v>
      </c>
      <c r="J37" s="898">
        <f t="shared" si="3"/>
        <v>268.26705399607198</v>
      </c>
      <c r="K37" s="898">
        <f t="shared" si="5"/>
        <v>3132.1529427362175</v>
      </c>
      <c r="L37" s="77">
        <v>0.2</v>
      </c>
      <c r="M37" s="898">
        <f t="shared" si="4"/>
        <v>626.43058854724359</v>
      </c>
      <c r="N37" s="898">
        <f t="shared" si="6"/>
        <v>3758.5835312834611</v>
      </c>
      <c r="O37" s="898">
        <f t="shared" si="7"/>
        <v>626.43058854724359</v>
      </c>
    </row>
    <row r="38" spans="1:15" s="76" customFormat="1">
      <c r="A38" s="750" t="s">
        <v>3878</v>
      </c>
      <c r="B38" s="293" t="s">
        <v>3879</v>
      </c>
      <c r="C38" s="306">
        <f>мат.затр!G268</f>
        <v>2741.6279999999997</v>
      </c>
      <c r="D38" s="306">
        <f>тарифик!J39</f>
        <v>1418.5073627844713</v>
      </c>
      <c r="E38" s="306"/>
      <c r="F38" s="898">
        <f t="shared" si="0"/>
        <v>163.83760040160644</v>
      </c>
      <c r="G38" s="306">
        <f>амортизация!M53</f>
        <v>3.2537557637959242</v>
      </c>
      <c r="H38" s="898">
        <f t="shared" si="1"/>
        <v>4327.2267189498734</v>
      </c>
      <c r="I38" s="77">
        <f t="shared" si="2"/>
        <v>0.24047458720207895</v>
      </c>
      <c r="J38" s="898">
        <f t="shared" si="3"/>
        <v>341.11497250870536</v>
      </c>
      <c r="K38" s="898">
        <f t="shared" si="5"/>
        <v>4668.3416914585787</v>
      </c>
      <c r="L38" s="77">
        <v>0.2</v>
      </c>
      <c r="M38" s="898">
        <f t="shared" si="4"/>
        <v>933.66833829171583</v>
      </c>
      <c r="N38" s="898">
        <f t="shared" si="6"/>
        <v>5602.0100297502941</v>
      </c>
      <c r="O38" s="898">
        <f t="shared" si="7"/>
        <v>933.66833829171583</v>
      </c>
    </row>
    <row r="39" spans="1:15" s="76" customFormat="1">
      <c r="A39" s="750" t="s">
        <v>3880</v>
      </c>
      <c r="B39" s="293" t="s">
        <v>3881</v>
      </c>
      <c r="C39" s="306">
        <f>мат.затр!G279</f>
        <v>1902.3000000000002</v>
      </c>
      <c r="D39" s="306">
        <f>тарифик!J40</f>
        <v>1656.6265060240962</v>
      </c>
      <c r="E39" s="306"/>
      <c r="F39" s="898">
        <f t="shared" si="0"/>
        <v>191.34036144578312</v>
      </c>
      <c r="G39" s="306">
        <f>амортизация!M54</f>
        <v>3.2537557637959242</v>
      </c>
      <c r="H39" s="898">
        <f t="shared" si="1"/>
        <v>3753.5206232336755</v>
      </c>
      <c r="I39" s="77">
        <f t="shared" si="2"/>
        <v>0.24047458720207895</v>
      </c>
      <c r="J39" s="898">
        <f t="shared" si="3"/>
        <v>398.37657518416688</v>
      </c>
      <c r="K39" s="898">
        <f t="shared" si="5"/>
        <v>4151.8971984178424</v>
      </c>
      <c r="L39" s="77">
        <v>0.2</v>
      </c>
      <c r="M39" s="898">
        <f t="shared" si="4"/>
        <v>830.37943968356853</v>
      </c>
      <c r="N39" s="898">
        <f t="shared" si="6"/>
        <v>4982.2766381014108</v>
      </c>
      <c r="O39" s="898">
        <f t="shared" si="7"/>
        <v>830.37943968356853</v>
      </c>
    </row>
    <row r="40" spans="1:15" s="76" customFormat="1">
      <c r="A40" s="750" t="s">
        <v>3882</v>
      </c>
      <c r="B40" s="293" t="s">
        <v>3883</v>
      </c>
      <c r="C40" s="306">
        <f>мат.затр!G290</f>
        <v>1932.3000000000002</v>
      </c>
      <c r="D40" s="306">
        <f>тарифик!J41</f>
        <v>1656.6265060240962</v>
      </c>
      <c r="E40" s="306"/>
      <c r="F40" s="898">
        <f t="shared" si="0"/>
        <v>191.34036144578312</v>
      </c>
      <c r="G40" s="306">
        <f>амортизация!M55</f>
        <v>3.2537557637959242</v>
      </c>
      <c r="H40" s="898">
        <f t="shared" si="1"/>
        <v>3783.5206232336755</v>
      </c>
      <c r="I40" s="77">
        <f t="shared" si="2"/>
        <v>0.24047458720207895</v>
      </c>
      <c r="J40" s="898">
        <f t="shared" si="3"/>
        <v>398.37657518416688</v>
      </c>
      <c r="K40" s="898">
        <f t="shared" si="5"/>
        <v>4181.8971984178424</v>
      </c>
      <c r="L40" s="77">
        <v>0.2</v>
      </c>
      <c r="M40" s="898">
        <f t="shared" si="4"/>
        <v>836.37943968356853</v>
      </c>
      <c r="N40" s="898">
        <f t="shared" si="6"/>
        <v>5018.2766381014108</v>
      </c>
      <c r="O40" s="898">
        <f t="shared" si="7"/>
        <v>836.37943968356853</v>
      </c>
    </row>
    <row r="41" spans="1:15" s="76" customFormat="1" ht="30">
      <c r="A41" s="750" t="s">
        <v>3884</v>
      </c>
      <c r="B41" s="293" t="s">
        <v>3885</v>
      </c>
      <c r="C41" s="306">
        <f>мат.затр!G302</f>
        <v>3734.0049999999997</v>
      </c>
      <c r="D41" s="306">
        <f>тарифик!J42</f>
        <v>1857.4297188755017</v>
      </c>
      <c r="E41" s="306"/>
      <c r="F41" s="898">
        <f t="shared" si="0"/>
        <v>214.53313253012047</v>
      </c>
      <c r="G41" s="306">
        <f>амортизация!M58</f>
        <v>6.7417819425851562</v>
      </c>
      <c r="H41" s="898">
        <f t="shared" si="1"/>
        <v>5812.7096333482077</v>
      </c>
      <c r="I41" s="77">
        <f t="shared" si="2"/>
        <v>0.24047458720207895</v>
      </c>
      <c r="J41" s="898">
        <f t="shared" si="3"/>
        <v>446.66464490345982</v>
      </c>
      <c r="K41" s="898">
        <f t="shared" si="5"/>
        <v>6259.3742782516674</v>
      </c>
      <c r="L41" s="77">
        <v>0.2</v>
      </c>
      <c r="M41" s="898">
        <f t="shared" si="4"/>
        <v>1251.8748556503335</v>
      </c>
      <c r="N41" s="898">
        <f t="shared" si="6"/>
        <v>7511.2491339020007</v>
      </c>
      <c r="O41" s="898">
        <f t="shared" si="7"/>
        <v>1251.8748556503335</v>
      </c>
    </row>
    <row r="42" spans="1:15" s="76" customFormat="1">
      <c r="A42" s="750" t="s">
        <v>3886</v>
      </c>
      <c r="B42" s="293" t="s">
        <v>3887</v>
      </c>
      <c r="C42" s="306">
        <f>мат.затр!G316</f>
        <v>2883.2599999999993</v>
      </c>
      <c r="D42" s="306">
        <f>тарифик!J43</f>
        <v>1305.2208835341364</v>
      </c>
      <c r="E42" s="306"/>
      <c r="F42" s="898">
        <f t="shared" si="0"/>
        <v>150.75301204819274</v>
      </c>
      <c r="G42" s="306">
        <f>амортизация!M61</f>
        <v>6.7417819425851562</v>
      </c>
      <c r="H42" s="898">
        <f t="shared" si="1"/>
        <v>4345.9756775249134</v>
      </c>
      <c r="I42" s="77">
        <f t="shared" si="2"/>
        <v>0.24047458720207895</v>
      </c>
      <c r="J42" s="898">
        <f t="shared" si="3"/>
        <v>313.87245317540425</v>
      </c>
      <c r="K42" s="898">
        <f t="shared" si="5"/>
        <v>4659.8481307003176</v>
      </c>
      <c r="L42" s="77">
        <v>0.2</v>
      </c>
      <c r="M42" s="898">
        <f t="shared" si="4"/>
        <v>931.96962614006361</v>
      </c>
      <c r="N42" s="898">
        <f t="shared" si="6"/>
        <v>5591.8177568403808</v>
      </c>
      <c r="O42" s="898">
        <f t="shared" si="7"/>
        <v>931.96962614006361</v>
      </c>
    </row>
    <row r="43" spans="1:15" s="76" customFormat="1">
      <c r="A43" s="750" t="s">
        <v>3888</v>
      </c>
      <c r="B43" s="293" t="s">
        <v>2666</v>
      </c>
      <c r="C43" s="306">
        <f>мат.затр!G328</f>
        <v>1699.125</v>
      </c>
      <c r="D43" s="306">
        <f>тарифик!J44</f>
        <v>1706.8273092369475</v>
      </c>
      <c r="E43" s="306"/>
      <c r="F43" s="898">
        <f t="shared" si="0"/>
        <v>197.13855421686745</v>
      </c>
      <c r="G43" s="306">
        <f>амортизация!M64</f>
        <v>34.489811096236799</v>
      </c>
      <c r="H43" s="898">
        <f t="shared" ref="H43:H78" si="8">C43+D43+F43+G43</f>
        <v>3637.5806745500513</v>
      </c>
      <c r="I43" s="77">
        <f t="shared" ref="I43:I74" si="9">I$190</f>
        <v>0.24047458720207895</v>
      </c>
      <c r="J43" s="898">
        <f t="shared" ref="J43:J76" si="10">D43*I43</f>
        <v>410.44859261399012</v>
      </c>
      <c r="K43" s="898">
        <f t="shared" si="5"/>
        <v>4048.0292671640414</v>
      </c>
      <c r="L43" s="77">
        <v>0.2</v>
      </c>
      <c r="M43" s="898">
        <f t="shared" si="4"/>
        <v>809.60585343280832</v>
      </c>
      <c r="N43" s="898">
        <f t="shared" si="6"/>
        <v>4857.6351205968494</v>
      </c>
      <c r="O43" s="898">
        <f t="shared" si="7"/>
        <v>809.60585343280832</v>
      </c>
    </row>
    <row r="44" spans="1:15" s="76" customFormat="1">
      <c r="A44" s="750" t="s">
        <v>3889</v>
      </c>
      <c r="B44" s="293" t="s">
        <v>3890</v>
      </c>
      <c r="C44" s="306">
        <f>мат.затр!G340</f>
        <v>18369.57</v>
      </c>
      <c r="D44" s="306">
        <f>тарифик!J45</f>
        <v>2605.0870147255691</v>
      </c>
      <c r="E44" s="306"/>
      <c r="F44" s="898">
        <f t="shared" si="0"/>
        <v>300.88755020080322</v>
      </c>
      <c r="G44" s="306">
        <f>амортизация!M67</f>
        <v>416.78931466607173</v>
      </c>
      <c r="H44" s="898">
        <f t="shared" si="8"/>
        <v>21692.333879592446</v>
      </c>
      <c r="I44" s="77">
        <f t="shared" si="9"/>
        <v>0.24047458720207895</v>
      </c>
      <c r="J44" s="898">
        <f t="shared" si="10"/>
        <v>626.45722449162747</v>
      </c>
      <c r="K44" s="898">
        <f t="shared" si="5"/>
        <v>22318.791104084074</v>
      </c>
      <c r="L44" s="77">
        <v>0.2</v>
      </c>
      <c r="M44" s="898">
        <f t="shared" si="4"/>
        <v>4463.7582208168151</v>
      </c>
      <c r="N44" s="898">
        <f t="shared" si="6"/>
        <v>26782.549324900887</v>
      </c>
      <c r="O44" s="898">
        <f t="shared" si="7"/>
        <v>4463.7582208168151</v>
      </c>
    </row>
    <row r="45" spans="1:15" s="76" customFormat="1">
      <c r="A45" s="750" t="s">
        <v>3891</v>
      </c>
      <c r="B45" s="293" t="s">
        <v>3892</v>
      </c>
      <c r="C45" s="306">
        <f>мат.затр!G351</f>
        <v>2180.8039999999996</v>
      </c>
      <c r="D45" s="306">
        <f>тарифик!J46</f>
        <v>334.67202141900935</v>
      </c>
      <c r="E45" s="306"/>
      <c r="F45" s="898">
        <f t="shared" si="0"/>
        <v>38.654618473895582</v>
      </c>
      <c r="G45" s="306">
        <f>амортизация!M70</f>
        <v>6.7417819425851562</v>
      </c>
      <c r="H45" s="898">
        <f t="shared" si="8"/>
        <v>2560.8724218354896</v>
      </c>
      <c r="I45" s="77">
        <f t="shared" si="9"/>
        <v>0.24047458720207895</v>
      </c>
      <c r="J45" s="898">
        <f t="shared" si="10"/>
        <v>80.480116198821605</v>
      </c>
      <c r="K45" s="898">
        <f t="shared" si="5"/>
        <v>2641.3525380343112</v>
      </c>
      <c r="L45" s="77">
        <v>0.2</v>
      </c>
      <c r="M45" s="898">
        <f t="shared" si="4"/>
        <v>528.27050760686222</v>
      </c>
      <c r="N45" s="898">
        <f t="shared" si="6"/>
        <v>3169.6230456411736</v>
      </c>
      <c r="O45" s="898">
        <f t="shared" si="7"/>
        <v>528.27050760686222</v>
      </c>
    </row>
    <row r="46" spans="1:15" s="76" customFormat="1">
      <c r="A46" s="750" t="s">
        <v>3893</v>
      </c>
      <c r="B46" s="293" t="s">
        <v>3894</v>
      </c>
      <c r="C46" s="306">
        <f>мат.затр!G367</f>
        <v>2515.6899999999996</v>
      </c>
      <c r="D46" s="306">
        <f>тарифик!J47</f>
        <v>702.81124497991959</v>
      </c>
      <c r="E46" s="306"/>
      <c r="F46" s="898">
        <f t="shared" si="0"/>
        <v>81.174698795180717</v>
      </c>
      <c r="G46" s="306">
        <f>амортизация!M73</f>
        <v>6.7417819425851562</v>
      </c>
      <c r="H46" s="898">
        <f t="shared" si="8"/>
        <v>3306.4177257176848</v>
      </c>
      <c r="I46" s="77">
        <f t="shared" si="9"/>
        <v>0.24047458720207895</v>
      </c>
      <c r="J46" s="898">
        <f t="shared" si="10"/>
        <v>169.00824401752536</v>
      </c>
      <c r="K46" s="898">
        <f t="shared" si="5"/>
        <v>3475.4259697352099</v>
      </c>
      <c r="L46" s="77">
        <v>0.2</v>
      </c>
      <c r="M46" s="898">
        <f t="shared" si="4"/>
        <v>695.08519394704206</v>
      </c>
      <c r="N46" s="898">
        <f t="shared" si="6"/>
        <v>4170.5111636822521</v>
      </c>
      <c r="O46" s="898">
        <f t="shared" si="7"/>
        <v>695.08519394704206</v>
      </c>
    </row>
    <row r="47" spans="1:15" s="76" customFormat="1">
      <c r="A47" s="750" t="s">
        <v>3895</v>
      </c>
      <c r="B47" s="293" t="s">
        <v>3896</v>
      </c>
      <c r="C47" s="306">
        <f>мат.затр!G375</f>
        <v>706.40679999999998</v>
      </c>
      <c r="D47" s="306">
        <f>тарифик!J48</f>
        <v>3463.8554216867469</v>
      </c>
      <c r="E47" s="306"/>
      <c r="F47" s="898">
        <f t="shared" si="0"/>
        <v>400.07530120481931</v>
      </c>
      <c r="G47" s="306">
        <f>амортизация!M76</f>
        <v>87.140803956567012</v>
      </c>
      <c r="H47" s="898">
        <f t="shared" si="8"/>
        <v>4657.4783268481324</v>
      </c>
      <c r="I47" s="77">
        <f t="shared" si="9"/>
        <v>0.24047458720207895</v>
      </c>
      <c r="J47" s="898">
        <f t="shared" si="10"/>
        <v>832.96920265780363</v>
      </c>
      <c r="K47" s="898">
        <f t="shared" si="5"/>
        <v>5490.4475295059365</v>
      </c>
      <c r="L47" s="77">
        <v>0.2</v>
      </c>
      <c r="M47" s="898">
        <f t="shared" si="4"/>
        <v>1098.0895059011873</v>
      </c>
      <c r="N47" s="898">
        <f t="shared" si="6"/>
        <v>6588.5370354071238</v>
      </c>
      <c r="O47" s="898">
        <f t="shared" si="7"/>
        <v>1098.0895059011873</v>
      </c>
    </row>
    <row r="48" spans="1:15" s="76" customFormat="1">
      <c r="A48" s="750" t="s">
        <v>3897</v>
      </c>
      <c r="B48" s="293" t="s">
        <v>3898</v>
      </c>
      <c r="C48" s="306">
        <f>мат.затр!G383</f>
        <v>2589.8839999999996</v>
      </c>
      <c r="D48" s="306">
        <f>тарифик!J49</f>
        <v>2560.2409638554213</v>
      </c>
      <c r="E48" s="306"/>
      <c r="F48" s="898">
        <f t="shared" si="0"/>
        <v>295.70783132530113</v>
      </c>
      <c r="G48" s="306">
        <f>амортизация!M79</f>
        <v>711.907760672319</v>
      </c>
      <c r="H48" s="898">
        <f t="shared" si="8"/>
        <v>6157.7405558530409</v>
      </c>
      <c r="I48" s="77">
        <f t="shared" si="9"/>
        <v>0.24047458720207895</v>
      </c>
      <c r="J48" s="898">
        <f t="shared" si="10"/>
        <v>615.6728889209852</v>
      </c>
      <c r="K48" s="898">
        <f t="shared" si="5"/>
        <v>6773.4134447740262</v>
      </c>
      <c r="L48" s="77">
        <v>0.2</v>
      </c>
      <c r="M48" s="898">
        <f t="shared" si="4"/>
        <v>1354.6826889548054</v>
      </c>
      <c r="N48" s="898">
        <f t="shared" si="6"/>
        <v>8128.0961337288318</v>
      </c>
      <c r="O48" s="898">
        <f t="shared" si="7"/>
        <v>1354.6826889548054</v>
      </c>
    </row>
    <row r="49" spans="1:15" s="76" customFormat="1">
      <c r="A49" s="750" t="s">
        <v>3899</v>
      </c>
      <c r="B49" s="293" t="s">
        <v>3900</v>
      </c>
      <c r="C49" s="306">
        <f>мат.затр!G391</f>
        <v>1380.684</v>
      </c>
      <c r="D49" s="306">
        <f>тарифик!J50</f>
        <v>2543.0611334225791</v>
      </c>
      <c r="E49" s="306"/>
      <c r="F49" s="898">
        <f t="shared" si="0"/>
        <v>293.72356091030792</v>
      </c>
      <c r="G49" s="306">
        <f>амортизация!M82</f>
        <v>143.06550275174774</v>
      </c>
      <c r="H49" s="898">
        <f t="shared" si="8"/>
        <v>4360.5341970846348</v>
      </c>
      <c r="I49" s="77">
        <f t="shared" si="9"/>
        <v>0.24047458720207895</v>
      </c>
      <c r="J49" s="898">
        <f t="shared" si="10"/>
        <v>611.54157628944574</v>
      </c>
      <c r="K49" s="898">
        <f t="shared" si="5"/>
        <v>4972.0757733740802</v>
      </c>
      <c r="L49" s="77">
        <v>0.2</v>
      </c>
      <c r="M49" s="898">
        <f t="shared" si="4"/>
        <v>994.41515467481611</v>
      </c>
      <c r="N49" s="898">
        <f t="shared" si="6"/>
        <v>5966.4909280488964</v>
      </c>
      <c r="O49" s="898">
        <f t="shared" si="7"/>
        <v>994.41515467481611</v>
      </c>
    </row>
    <row r="50" spans="1:15" s="76" customFormat="1">
      <c r="A50" s="750" t="s">
        <v>3901</v>
      </c>
      <c r="B50" s="293" t="s">
        <v>3902</v>
      </c>
      <c r="C50" s="306">
        <f>мат.затр!G399</f>
        <v>1778.3002239999998</v>
      </c>
      <c r="D50" s="306">
        <f>тарифик!J51</f>
        <v>1706.8273092369475</v>
      </c>
      <c r="E50" s="306"/>
      <c r="F50" s="898">
        <f t="shared" si="0"/>
        <v>197.13855421686745</v>
      </c>
      <c r="G50" s="306">
        <f>амортизация!M85</f>
        <v>1656.7797672170166</v>
      </c>
      <c r="H50" s="898">
        <f t="shared" si="8"/>
        <v>5339.0458546708314</v>
      </c>
      <c r="I50" s="77">
        <f t="shared" si="9"/>
        <v>0.24047458720207895</v>
      </c>
      <c r="J50" s="898">
        <f t="shared" si="10"/>
        <v>410.44859261399012</v>
      </c>
      <c r="K50" s="898">
        <f t="shared" si="5"/>
        <v>5749.4944472848219</v>
      </c>
      <c r="L50" s="77">
        <v>0.2</v>
      </c>
      <c r="M50" s="898">
        <f t="shared" si="4"/>
        <v>1149.8988894569645</v>
      </c>
      <c r="N50" s="898">
        <f t="shared" si="6"/>
        <v>6899.3933367417867</v>
      </c>
      <c r="O50" s="898">
        <f t="shared" si="7"/>
        <v>1149.8988894569645</v>
      </c>
    </row>
    <row r="51" spans="1:15" s="76" customFormat="1">
      <c r="A51" s="750" t="s">
        <v>3903</v>
      </c>
      <c r="B51" s="293" t="s">
        <v>3904</v>
      </c>
      <c r="C51" s="306">
        <f>мат.затр!G407</f>
        <v>2045</v>
      </c>
      <c r="D51" s="306">
        <f>тарифик!J52</f>
        <v>2058.2329317269073</v>
      </c>
      <c r="E51" s="306"/>
      <c r="F51" s="898">
        <f t="shared" si="0"/>
        <v>237.72590361445782</v>
      </c>
      <c r="G51" s="306">
        <f>амортизация!M88</f>
        <v>115.10315335415737</v>
      </c>
      <c r="H51" s="898">
        <f t="shared" si="8"/>
        <v>4456.0619886955219</v>
      </c>
      <c r="I51" s="77">
        <f t="shared" si="9"/>
        <v>0.24047458720207895</v>
      </c>
      <c r="J51" s="898">
        <f t="shared" si="10"/>
        <v>494.95271462275281</v>
      </c>
      <c r="K51" s="898">
        <f t="shared" si="5"/>
        <v>4951.0147033182748</v>
      </c>
      <c r="L51" s="77">
        <v>0.2</v>
      </c>
      <c r="M51" s="898">
        <f t="shared" si="4"/>
        <v>990.202940663655</v>
      </c>
      <c r="N51" s="898">
        <f t="shared" si="6"/>
        <v>5941.2176439819295</v>
      </c>
      <c r="O51" s="898">
        <f t="shared" si="7"/>
        <v>990.202940663655</v>
      </c>
    </row>
    <row r="52" spans="1:15" s="76" customFormat="1">
      <c r="A52" s="750" t="s">
        <v>3905</v>
      </c>
      <c r="B52" s="293" t="s">
        <v>3906</v>
      </c>
      <c r="C52" s="306">
        <f>мат.затр!G415</f>
        <v>1681.4</v>
      </c>
      <c r="D52" s="306">
        <f>тарифик!J53</f>
        <v>1706.8273092369475</v>
      </c>
      <c r="E52" s="306"/>
      <c r="F52" s="898">
        <f t="shared" si="0"/>
        <v>197.13855421686745</v>
      </c>
      <c r="G52" s="306">
        <f>амортизация!M92</f>
        <v>1656.7797672170166</v>
      </c>
      <c r="H52" s="898">
        <f t="shared" si="8"/>
        <v>5242.1456306708315</v>
      </c>
      <c r="I52" s="77">
        <f t="shared" si="9"/>
        <v>0.24047458720207895</v>
      </c>
      <c r="J52" s="898">
        <f t="shared" si="10"/>
        <v>410.44859261399012</v>
      </c>
      <c r="K52" s="898">
        <f t="shared" si="5"/>
        <v>5652.594223284822</v>
      </c>
      <c r="L52" s="77">
        <v>0.2</v>
      </c>
      <c r="M52" s="898">
        <f t="shared" si="4"/>
        <v>1130.5188446569643</v>
      </c>
      <c r="N52" s="898">
        <f t="shared" si="6"/>
        <v>6783.1130679417865</v>
      </c>
      <c r="O52" s="898">
        <f t="shared" si="7"/>
        <v>1130.5188446569643</v>
      </c>
    </row>
    <row r="53" spans="1:15" s="76" customFormat="1">
      <c r="A53" s="750" t="s">
        <v>3907</v>
      </c>
      <c r="B53" s="293" t="s">
        <v>3908</v>
      </c>
      <c r="C53" s="306">
        <f>мат.затр!G423</f>
        <v>2462.1999999999998</v>
      </c>
      <c r="D53" s="306">
        <f>тарифик!J54</f>
        <v>2058.2329317269073</v>
      </c>
      <c r="E53" s="306"/>
      <c r="F53" s="898">
        <f t="shared" si="0"/>
        <v>237.72590361445782</v>
      </c>
      <c r="G53" s="306">
        <f>амортизация!M95</f>
        <v>87.140803956567012</v>
      </c>
      <c r="H53" s="898">
        <f t="shared" si="8"/>
        <v>4845.2996392979321</v>
      </c>
      <c r="I53" s="77">
        <f t="shared" si="9"/>
        <v>0.24047458720207895</v>
      </c>
      <c r="J53" s="898">
        <f t="shared" si="10"/>
        <v>494.95271462275281</v>
      </c>
      <c r="K53" s="898">
        <f t="shared" si="5"/>
        <v>5340.252353920685</v>
      </c>
      <c r="L53" s="77">
        <v>0.2</v>
      </c>
      <c r="M53" s="898">
        <f t="shared" si="4"/>
        <v>1068.0504707841371</v>
      </c>
      <c r="N53" s="898">
        <f t="shared" si="6"/>
        <v>6408.3028247048223</v>
      </c>
      <c r="O53" s="898">
        <f t="shared" si="7"/>
        <v>1068.0504707841371</v>
      </c>
    </row>
    <row r="54" spans="1:15" s="76" customFormat="1">
      <c r="A54" s="750" t="s">
        <v>3909</v>
      </c>
      <c r="B54" s="293" t="s">
        <v>3910</v>
      </c>
      <c r="C54" s="306">
        <f>мат.затр!G431</f>
        <v>2403.4</v>
      </c>
      <c r="D54" s="306">
        <f>тарифик!J55</f>
        <v>2175.3681392235608</v>
      </c>
      <c r="E54" s="306"/>
      <c r="F54" s="898">
        <f t="shared" si="0"/>
        <v>251.25502008032129</v>
      </c>
      <c r="G54" s="306">
        <f>амортизация!M98</f>
        <v>475.68975903614472</v>
      </c>
      <c r="H54" s="898">
        <f t="shared" si="8"/>
        <v>5305.7129183400275</v>
      </c>
      <c r="I54" s="77">
        <f t="shared" si="9"/>
        <v>0.24047458720207895</v>
      </c>
      <c r="J54" s="898">
        <f t="shared" si="10"/>
        <v>523.12075529234039</v>
      </c>
      <c r="K54" s="898">
        <f t="shared" si="5"/>
        <v>5828.8336736323681</v>
      </c>
      <c r="L54" s="77">
        <v>0.2</v>
      </c>
      <c r="M54" s="898">
        <f t="shared" si="4"/>
        <v>1165.7667347264737</v>
      </c>
      <c r="N54" s="898">
        <f t="shared" si="6"/>
        <v>6994.6004083588414</v>
      </c>
      <c r="O54" s="898">
        <f t="shared" si="7"/>
        <v>1165.7667347264737</v>
      </c>
    </row>
    <row r="55" spans="1:15" s="76" customFormat="1">
      <c r="A55" s="750" t="s">
        <v>3911</v>
      </c>
      <c r="B55" s="293" t="s">
        <v>3912</v>
      </c>
      <c r="C55" s="306">
        <f>мат.затр!G445</f>
        <v>3304.04</v>
      </c>
      <c r="D55" s="306">
        <f>тарифик!J56</f>
        <v>2058.2329317269073</v>
      </c>
      <c r="E55" s="306"/>
      <c r="F55" s="898">
        <f t="shared" si="0"/>
        <v>237.72590361445782</v>
      </c>
      <c r="G55" s="306">
        <f>амортизация!M101</f>
        <v>115.10315335415737</v>
      </c>
      <c r="H55" s="898">
        <f t="shared" si="8"/>
        <v>5715.1019886955228</v>
      </c>
      <c r="I55" s="77">
        <f t="shared" si="9"/>
        <v>0.24047458720207895</v>
      </c>
      <c r="J55" s="898">
        <f t="shared" si="10"/>
        <v>494.95271462275281</v>
      </c>
      <c r="K55" s="898">
        <f t="shared" si="5"/>
        <v>6210.0547033182756</v>
      </c>
      <c r="L55" s="77">
        <v>0.2</v>
      </c>
      <c r="M55" s="898">
        <f t="shared" si="4"/>
        <v>1242.0109406636552</v>
      </c>
      <c r="N55" s="898">
        <f t="shared" si="6"/>
        <v>7452.0656439819304</v>
      </c>
      <c r="O55" s="898">
        <f t="shared" si="7"/>
        <v>1242.0109406636552</v>
      </c>
    </row>
    <row r="56" spans="1:15" s="76" customFormat="1">
      <c r="A56" s="750" t="s">
        <v>3913</v>
      </c>
      <c r="B56" s="293" t="s">
        <v>3914</v>
      </c>
      <c r="C56" s="306">
        <f>мат.затр!G455</f>
        <v>1728.4899999999998</v>
      </c>
      <c r="D56" s="306">
        <f>тарифик!J57</f>
        <v>1991.2985274431057</v>
      </c>
      <c r="E56" s="306"/>
      <c r="F56" s="898">
        <f t="shared" si="0"/>
        <v>229.99497991967871</v>
      </c>
      <c r="G56" s="306">
        <f>амортизация!M104</f>
        <v>1656.7797672170166</v>
      </c>
      <c r="H56" s="898">
        <f t="shared" si="8"/>
        <v>5606.5632745798011</v>
      </c>
      <c r="I56" s="77">
        <f t="shared" si="9"/>
        <v>0.24047458720207895</v>
      </c>
      <c r="J56" s="898">
        <f t="shared" si="10"/>
        <v>478.85669138298852</v>
      </c>
      <c r="K56" s="898">
        <f t="shared" si="5"/>
        <v>6085.4199659627893</v>
      </c>
      <c r="L56" s="77">
        <v>0.2</v>
      </c>
      <c r="M56" s="898">
        <f t="shared" si="4"/>
        <v>1217.083993192558</v>
      </c>
      <c r="N56" s="898">
        <f t="shared" si="6"/>
        <v>7302.5039591553468</v>
      </c>
      <c r="O56" s="898">
        <f t="shared" si="7"/>
        <v>1217.083993192558</v>
      </c>
    </row>
    <row r="57" spans="1:15" s="76" customFormat="1">
      <c r="A57" s="750" t="s">
        <v>3915</v>
      </c>
      <c r="B57" s="293" t="s">
        <v>3916</v>
      </c>
      <c r="C57" s="306">
        <f>мат.затр!G468</f>
        <v>2926.3420000000001</v>
      </c>
      <c r="D57" s="306">
        <f>тарифик!J58</f>
        <v>2058.2329317269073</v>
      </c>
      <c r="E57" s="306"/>
      <c r="F57" s="898">
        <f t="shared" si="0"/>
        <v>237.72590361445782</v>
      </c>
      <c r="G57" s="306">
        <f>амортизация!M107</f>
        <v>87.140803956567012</v>
      </c>
      <c r="H57" s="898">
        <f t="shared" si="8"/>
        <v>5309.4416392979319</v>
      </c>
      <c r="I57" s="77">
        <f t="shared" si="9"/>
        <v>0.24047458720207895</v>
      </c>
      <c r="J57" s="898">
        <f t="shared" si="10"/>
        <v>494.95271462275281</v>
      </c>
      <c r="K57" s="898">
        <f t="shared" si="5"/>
        <v>5804.3943539206848</v>
      </c>
      <c r="L57" s="77">
        <v>0.2</v>
      </c>
      <c r="M57" s="898">
        <f t="shared" si="4"/>
        <v>1160.878870784137</v>
      </c>
      <c r="N57" s="898">
        <f t="shared" si="6"/>
        <v>6965.2732247048216</v>
      </c>
      <c r="O57" s="898">
        <f t="shared" si="7"/>
        <v>1160.878870784137</v>
      </c>
    </row>
    <row r="58" spans="1:15" s="76" customFormat="1">
      <c r="A58" s="750" t="s">
        <v>3917</v>
      </c>
      <c r="B58" s="293" t="s">
        <v>3918</v>
      </c>
      <c r="C58" s="306">
        <f>мат.затр!G478</f>
        <v>2610.71</v>
      </c>
      <c r="D58" s="306">
        <f>тарифик!J59</f>
        <v>1422.3560910307897</v>
      </c>
      <c r="E58" s="306"/>
      <c r="F58" s="898">
        <f t="shared" si="0"/>
        <v>164.28212851405618</v>
      </c>
      <c r="G58" s="306">
        <f>амортизация!M110</f>
        <v>1656.7797672170166</v>
      </c>
      <c r="H58" s="898">
        <f t="shared" si="8"/>
        <v>5854.1279867618623</v>
      </c>
      <c r="I58" s="77">
        <f t="shared" si="9"/>
        <v>0.24047458720207895</v>
      </c>
      <c r="J58" s="898">
        <f t="shared" si="10"/>
        <v>342.04049384499177</v>
      </c>
      <c r="K58" s="898">
        <f t="shared" si="5"/>
        <v>6196.1684806068542</v>
      </c>
      <c r="L58" s="77">
        <v>0.2</v>
      </c>
      <c r="M58" s="898">
        <f t="shared" si="4"/>
        <v>1239.2336961213709</v>
      </c>
      <c r="N58" s="898">
        <f t="shared" si="6"/>
        <v>7435.4021767282247</v>
      </c>
      <c r="O58" s="898">
        <f t="shared" si="7"/>
        <v>1239.2336961213709</v>
      </c>
    </row>
    <row r="59" spans="1:15" s="76" customFormat="1">
      <c r="A59" s="750" t="s">
        <v>3919</v>
      </c>
      <c r="B59" s="749" t="s">
        <v>3920</v>
      </c>
      <c r="C59" s="306">
        <f>мат.затр!G494</f>
        <v>2821.11</v>
      </c>
      <c r="D59" s="306">
        <f>тарифик!J60</f>
        <v>543.84203480589019</v>
      </c>
      <c r="E59" s="306"/>
      <c r="F59" s="898">
        <f t="shared" si="0"/>
        <v>62.813755020080322</v>
      </c>
      <c r="G59" s="306">
        <f>амортизация!M113</f>
        <v>6.7417819425851562</v>
      </c>
      <c r="H59" s="898">
        <f t="shared" si="8"/>
        <v>3434.5075717685559</v>
      </c>
      <c r="I59" s="77">
        <f t="shared" si="9"/>
        <v>0.24047458720207895</v>
      </c>
      <c r="J59" s="898">
        <f t="shared" si="10"/>
        <v>130.7801888230851</v>
      </c>
      <c r="K59" s="898">
        <f t="shared" si="5"/>
        <v>3565.287760591641</v>
      </c>
      <c r="L59" s="77">
        <v>0.2</v>
      </c>
      <c r="M59" s="898">
        <f t="shared" si="4"/>
        <v>713.0575521183282</v>
      </c>
      <c r="N59" s="898">
        <f t="shared" si="6"/>
        <v>4278.3453127099692</v>
      </c>
      <c r="O59" s="898">
        <f t="shared" si="7"/>
        <v>713.0575521183282</v>
      </c>
    </row>
    <row r="60" spans="1:15" s="76" customFormat="1">
      <c r="A60" s="750" t="s">
        <v>3921</v>
      </c>
      <c r="B60" s="749" t="s">
        <v>3922</v>
      </c>
      <c r="C60" s="306">
        <f>мат.затр!G502</f>
        <v>1500</v>
      </c>
      <c r="D60" s="306">
        <f>тарифик!J61</f>
        <v>1706.8273092369475</v>
      </c>
      <c r="E60" s="306"/>
      <c r="F60" s="898">
        <f t="shared" si="0"/>
        <v>197.13855421686745</v>
      </c>
      <c r="G60" s="306">
        <f>амортизация!M116</f>
        <v>1656.7797672170166</v>
      </c>
      <c r="H60" s="898">
        <f t="shared" si="8"/>
        <v>5060.7456306708309</v>
      </c>
      <c r="I60" s="77">
        <f t="shared" si="9"/>
        <v>0.24047458720207895</v>
      </c>
      <c r="J60" s="898">
        <f t="shared" si="10"/>
        <v>410.44859261399012</v>
      </c>
      <c r="K60" s="898">
        <f t="shared" si="5"/>
        <v>5471.1942232848214</v>
      </c>
      <c r="L60" s="77">
        <v>0.2</v>
      </c>
      <c r="M60" s="898">
        <f t="shared" si="4"/>
        <v>1094.2388446569644</v>
      </c>
      <c r="N60" s="898">
        <f t="shared" si="6"/>
        <v>6565.4330679417853</v>
      </c>
      <c r="O60" s="898">
        <f t="shared" si="7"/>
        <v>1094.2388446569644</v>
      </c>
    </row>
    <row r="61" spans="1:15" s="76" customFormat="1">
      <c r="A61" s="750" t="s">
        <v>3923</v>
      </c>
      <c r="B61" s="749" t="s">
        <v>3924</v>
      </c>
      <c r="C61" s="306">
        <f>мат.затр!G513</f>
        <v>3870</v>
      </c>
      <c r="D61" s="306">
        <f>тарифик!J62</f>
        <v>836.68005354752336</v>
      </c>
      <c r="E61" s="306"/>
      <c r="F61" s="898">
        <f t="shared" si="0"/>
        <v>96.636546184738961</v>
      </c>
      <c r="G61" s="306">
        <f>амортизация!M119</f>
        <v>711.907760672319</v>
      </c>
      <c r="H61" s="898">
        <f t="shared" si="8"/>
        <v>5515.2243604045816</v>
      </c>
      <c r="I61" s="77">
        <f t="shared" si="9"/>
        <v>0.24047458720207895</v>
      </c>
      <c r="J61" s="898">
        <f t="shared" si="10"/>
        <v>201.200290497054</v>
      </c>
      <c r="K61" s="898">
        <f t="shared" si="5"/>
        <v>5716.4246509016357</v>
      </c>
      <c r="L61" s="77">
        <v>0.2</v>
      </c>
      <c r="M61" s="898">
        <f t="shared" si="4"/>
        <v>1143.2849301803271</v>
      </c>
      <c r="N61" s="898">
        <f t="shared" si="6"/>
        <v>6859.7095810819628</v>
      </c>
      <c r="O61" s="898">
        <f t="shared" si="7"/>
        <v>1143.2849301803271</v>
      </c>
    </row>
    <row r="62" spans="1:15" s="76" customFormat="1">
      <c r="A62" s="750" t="s">
        <v>3925</v>
      </c>
      <c r="B62" s="293" t="s">
        <v>3926</v>
      </c>
      <c r="C62" s="306">
        <f>мат.затр!G528</f>
        <v>2850.11</v>
      </c>
      <c r="D62" s="306">
        <f>тарифик!J63</f>
        <v>2259.0361445783133</v>
      </c>
      <c r="E62" s="306"/>
      <c r="F62" s="898">
        <f t="shared" si="0"/>
        <v>260.9186746987952</v>
      </c>
      <c r="G62" s="306">
        <f>амортизация!M122</f>
        <v>6.7417819425851562</v>
      </c>
      <c r="H62" s="898">
        <f t="shared" si="8"/>
        <v>5376.8066012196941</v>
      </c>
      <c r="I62" s="77">
        <f t="shared" si="9"/>
        <v>0.24047458720207895</v>
      </c>
      <c r="J62" s="898">
        <f t="shared" si="10"/>
        <v>543.2407843420458</v>
      </c>
      <c r="K62" s="898">
        <f t="shared" si="5"/>
        <v>5920.0473855617402</v>
      </c>
      <c r="L62" s="77">
        <v>0.2</v>
      </c>
      <c r="M62" s="898">
        <f t="shared" si="4"/>
        <v>1184.0094771123481</v>
      </c>
      <c r="N62" s="898">
        <f t="shared" si="6"/>
        <v>7104.0568626740878</v>
      </c>
      <c r="O62" s="898">
        <f t="shared" si="7"/>
        <v>1184.0094771123481</v>
      </c>
    </row>
    <row r="63" spans="1:15" s="76" customFormat="1">
      <c r="A63" s="750" t="s">
        <v>3927</v>
      </c>
      <c r="B63" s="749" t="s">
        <v>3928</v>
      </c>
      <c r="C63" s="306">
        <f>мат.затр!G536</f>
        <v>1623</v>
      </c>
      <c r="D63" s="306">
        <f>тарифик!J64</f>
        <v>2710.8433734939758</v>
      </c>
      <c r="E63" s="306"/>
      <c r="F63" s="898">
        <f t="shared" si="0"/>
        <v>313.10240963855421</v>
      </c>
      <c r="G63" s="306">
        <f>амортизация!M125</f>
        <v>10.229808121374386</v>
      </c>
      <c r="H63" s="898">
        <f t="shared" si="8"/>
        <v>4657.1755912539038</v>
      </c>
      <c r="I63" s="77">
        <f t="shared" si="9"/>
        <v>0.24047458720207895</v>
      </c>
      <c r="J63" s="898">
        <f t="shared" si="10"/>
        <v>651.88894121045496</v>
      </c>
      <c r="K63" s="898">
        <f t="shared" si="5"/>
        <v>5309.0645324643592</v>
      </c>
      <c r="L63" s="77">
        <v>0.2</v>
      </c>
      <c r="M63" s="898">
        <f t="shared" si="4"/>
        <v>1061.8129064928719</v>
      </c>
      <c r="N63" s="898">
        <f t="shared" si="6"/>
        <v>6370.8774389572309</v>
      </c>
      <c r="O63" s="898">
        <f t="shared" si="7"/>
        <v>1061.8129064928719</v>
      </c>
    </row>
    <row r="64" spans="1:15" s="76" customFormat="1">
      <c r="A64" s="750" t="s">
        <v>3929</v>
      </c>
      <c r="B64" s="749" t="s">
        <v>3930</v>
      </c>
      <c r="C64" s="306">
        <f>мат.затр!G548</f>
        <v>2687.24</v>
      </c>
      <c r="D64" s="306">
        <f>тарифик!J65</f>
        <v>1653.2797858099059</v>
      </c>
      <c r="E64" s="306"/>
      <c r="F64" s="898">
        <f t="shared" si="0"/>
        <v>190.95381526104416</v>
      </c>
      <c r="G64" s="306">
        <f>амортизация!M128</f>
        <v>34.489811096236799</v>
      </c>
      <c r="H64" s="898">
        <f t="shared" si="8"/>
        <v>4565.9634121671861</v>
      </c>
      <c r="I64" s="77">
        <f t="shared" si="9"/>
        <v>0.24047458720207895</v>
      </c>
      <c r="J64" s="898">
        <f t="shared" si="10"/>
        <v>397.5717740221786</v>
      </c>
      <c r="K64" s="898">
        <f t="shared" si="5"/>
        <v>4963.535186189365</v>
      </c>
      <c r="L64" s="77">
        <v>0.2</v>
      </c>
      <c r="M64" s="898">
        <f t="shared" si="4"/>
        <v>992.70703723787301</v>
      </c>
      <c r="N64" s="898">
        <f t="shared" si="6"/>
        <v>5956.2422234272381</v>
      </c>
      <c r="O64" s="898">
        <f t="shared" si="7"/>
        <v>992.70703723787301</v>
      </c>
    </row>
    <row r="65" spans="1:15" s="76" customFormat="1">
      <c r="A65" s="750" t="s">
        <v>3931</v>
      </c>
      <c r="B65" s="749" t="s">
        <v>3932</v>
      </c>
      <c r="C65" s="306">
        <f>мат.затр!G557</f>
        <v>2289</v>
      </c>
      <c r="D65" s="306">
        <f>тарифик!J66</f>
        <v>2560.2409638554213</v>
      </c>
      <c r="E65" s="306"/>
      <c r="F65" s="898">
        <f t="shared" si="0"/>
        <v>295.70783132530113</v>
      </c>
      <c r="G65" s="306">
        <f>амортизация!M131</f>
        <v>416.78931466607173</v>
      </c>
      <c r="H65" s="898">
        <f t="shared" si="8"/>
        <v>5561.7381098467949</v>
      </c>
      <c r="I65" s="77">
        <f t="shared" si="9"/>
        <v>0.24047458720207895</v>
      </c>
      <c r="J65" s="898">
        <f t="shared" si="10"/>
        <v>615.6728889209852</v>
      </c>
      <c r="K65" s="898">
        <f t="shared" si="5"/>
        <v>6177.4109987677803</v>
      </c>
      <c r="L65" s="77">
        <v>0.2</v>
      </c>
      <c r="M65" s="898">
        <f t="shared" si="4"/>
        <v>1235.4821997535562</v>
      </c>
      <c r="N65" s="898">
        <f t="shared" si="6"/>
        <v>7412.8931985213367</v>
      </c>
      <c r="O65" s="898">
        <f t="shared" si="7"/>
        <v>1235.4821997535562</v>
      </c>
    </row>
    <row r="66" spans="1:15" s="76" customFormat="1">
      <c r="A66" s="750" t="s">
        <v>3933</v>
      </c>
      <c r="B66" s="293" t="s">
        <v>3934</v>
      </c>
      <c r="C66" s="306">
        <f>мат.затр!G569</f>
        <v>3173.02</v>
      </c>
      <c r="D66" s="306">
        <f>тарифик!J67</f>
        <v>334.67202141900935</v>
      </c>
      <c r="E66" s="306"/>
      <c r="F66" s="898">
        <f t="shared" si="0"/>
        <v>38.654618473895582</v>
      </c>
      <c r="G66" s="306">
        <f>амортизация!M132</f>
        <v>13.015023055183697</v>
      </c>
      <c r="H66" s="898">
        <f t="shared" si="8"/>
        <v>3559.3616629480885</v>
      </c>
      <c r="I66" s="77">
        <f t="shared" si="9"/>
        <v>0.24047458720207895</v>
      </c>
      <c r="J66" s="898">
        <f t="shared" si="10"/>
        <v>80.480116198821605</v>
      </c>
      <c r="K66" s="898">
        <f t="shared" si="5"/>
        <v>3639.8417791469101</v>
      </c>
      <c r="L66" s="77">
        <v>0.2</v>
      </c>
      <c r="M66" s="898">
        <f t="shared" si="4"/>
        <v>727.96835582938206</v>
      </c>
      <c r="N66" s="898">
        <f t="shared" si="6"/>
        <v>4367.8101349762919</v>
      </c>
      <c r="O66" s="898">
        <f t="shared" si="7"/>
        <v>727.96835582938206</v>
      </c>
    </row>
    <row r="67" spans="1:15" s="76" customFormat="1">
      <c r="A67" s="750" t="s">
        <v>3935</v>
      </c>
      <c r="B67" s="293" t="s">
        <v>3936</v>
      </c>
      <c r="C67" s="306">
        <f>мат.затр!G579</f>
        <v>2323.4899999999998</v>
      </c>
      <c r="D67" s="306">
        <f>тарифик!J68</f>
        <v>803.21285140562247</v>
      </c>
      <c r="E67" s="306"/>
      <c r="F67" s="898">
        <f t="shared" si="0"/>
        <v>92.771084337349393</v>
      </c>
      <c r="G67" s="306">
        <f>амортизация!M135</f>
        <v>6.7417819425851562</v>
      </c>
      <c r="H67" s="898">
        <f t="shared" si="8"/>
        <v>3226.2157176855567</v>
      </c>
      <c r="I67" s="77">
        <f t="shared" si="9"/>
        <v>0.24047458720207895</v>
      </c>
      <c r="J67" s="898">
        <f t="shared" si="10"/>
        <v>193.15227887717185</v>
      </c>
      <c r="K67" s="898">
        <f t="shared" si="5"/>
        <v>3419.3679965627284</v>
      </c>
      <c r="L67" s="77">
        <v>0.2</v>
      </c>
      <c r="M67" s="898">
        <f t="shared" si="4"/>
        <v>683.87359931254571</v>
      </c>
      <c r="N67" s="898">
        <f t="shared" si="6"/>
        <v>4103.2415958752745</v>
      </c>
      <c r="O67" s="898">
        <f t="shared" si="7"/>
        <v>683.87359931254571</v>
      </c>
    </row>
    <row r="68" spans="1:15" s="76" customFormat="1">
      <c r="A68" s="750" t="s">
        <v>3937</v>
      </c>
      <c r="B68" s="293" t="s">
        <v>1493</v>
      </c>
      <c r="C68" s="306">
        <f>мат.затр!G590</f>
        <v>2465.6099999999997</v>
      </c>
      <c r="D68" s="306">
        <f>тарифик!J69</f>
        <v>460.17402945113787</v>
      </c>
      <c r="E68" s="306"/>
      <c r="F68" s="898">
        <f t="shared" si="0"/>
        <v>53.150100401606423</v>
      </c>
      <c r="G68" s="306">
        <f>амортизация!M138</f>
        <v>31.216105161386288</v>
      </c>
      <c r="H68" s="898">
        <f t="shared" si="8"/>
        <v>3010.15023501413</v>
      </c>
      <c r="I68" s="77">
        <f t="shared" si="9"/>
        <v>0.24047458720207895</v>
      </c>
      <c r="J68" s="898">
        <f t="shared" si="10"/>
        <v>110.6601597733797</v>
      </c>
      <c r="K68" s="898">
        <f t="shared" si="5"/>
        <v>3120.8103947875097</v>
      </c>
      <c r="L68" s="77">
        <v>0.2</v>
      </c>
      <c r="M68" s="898">
        <f t="shared" si="4"/>
        <v>624.16207895750199</v>
      </c>
      <c r="N68" s="898">
        <f t="shared" si="6"/>
        <v>3744.9724737450115</v>
      </c>
      <c r="O68" s="898">
        <f t="shared" si="7"/>
        <v>624.16207895750199</v>
      </c>
    </row>
    <row r="69" spans="1:15" s="76" customFormat="1">
      <c r="A69" s="750" t="s">
        <v>3938</v>
      </c>
      <c r="B69" s="293" t="s">
        <v>3939</v>
      </c>
      <c r="C69" s="306">
        <f>мат.затр!G598</f>
        <v>2298.5</v>
      </c>
      <c r="D69" s="306">
        <f>тарифик!J70</f>
        <v>1112.7844712182064</v>
      </c>
      <c r="E69" s="306"/>
      <c r="F69" s="898">
        <f t="shared" si="0"/>
        <v>128.52660642570282</v>
      </c>
      <c r="G69" s="306">
        <f>амортизация!M141</f>
        <v>5.1997620110069906</v>
      </c>
      <c r="H69" s="898">
        <f t="shared" si="8"/>
        <v>3545.0108396549163</v>
      </c>
      <c r="I69" s="77">
        <f t="shared" si="9"/>
        <v>0.24047458720207895</v>
      </c>
      <c r="J69" s="898">
        <f t="shared" si="10"/>
        <v>267.5963863610819</v>
      </c>
      <c r="K69" s="898">
        <f t="shared" si="5"/>
        <v>3812.6072260159981</v>
      </c>
      <c r="L69" s="77">
        <v>0.2</v>
      </c>
      <c r="M69" s="898">
        <f t="shared" si="4"/>
        <v>762.52144520319962</v>
      </c>
      <c r="N69" s="898">
        <f t="shared" si="6"/>
        <v>4575.1286712191977</v>
      </c>
      <c r="O69" s="898">
        <f t="shared" si="7"/>
        <v>762.52144520319962</v>
      </c>
    </row>
    <row r="70" spans="1:15" s="76" customFormat="1">
      <c r="A70" s="750" t="s">
        <v>3940</v>
      </c>
      <c r="B70" s="749" t="s">
        <v>3941</v>
      </c>
      <c r="C70" s="306">
        <f>мат.затр!G611</f>
        <v>2333.0860000000002</v>
      </c>
      <c r="D70" s="306">
        <f>тарифик!J71</f>
        <v>2086.1222668451583</v>
      </c>
      <c r="E70" s="306"/>
      <c r="F70" s="898">
        <f t="shared" si="0"/>
        <v>240.94712182061579</v>
      </c>
      <c r="G70" s="306">
        <f>амортизация!M144</f>
        <v>416.78931466607173</v>
      </c>
      <c r="H70" s="898">
        <f t="shared" si="8"/>
        <v>5076.9447033318456</v>
      </c>
      <c r="I70" s="77">
        <f t="shared" si="9"/>
        <v>0.24047458720207895</v>
      </c>
      <c r="J70" s="898">
        <f t="shared" si="10"/>
        <v>501.65939097265465</v>
      </c>
      <c r="K70" s="898">
        <f t="shared" si="5"/>
        <v>5578.6040943045</v>
      </c>
      <c r="L70" s="77">
        <v>0.2</v>
      </c>
      <c r="M70" s="898">
        <f t="shared" si="4"/>
        <v>1115.7208188609</v>
      </c>
      <c r="N70" s="898">
        <f t="shared" si="6"/>
        <v>6694.3249131654002</v>
      </c>
      <c r="O70" s="898">
        <f t="shared" si="7"/>
        <v>1115.7208188609</v>
      </c>
    </row>
    <row r="71" spans="1:15" s="76" customFormat="1">
      <c r="A71" s="750" t="s">
        <v>3942</v>
      </c>
      <c r="B71" s="749" t="s">
        <v>3943</v>
      </c>
      <c r="C71" s="306">
        <f>мат.затр!G619</f>
        <v>1852</v>
      </c>
      <c r="D71" s="306">
        <f>тарифик!J72</f>
        <v>2158.6345381526103</v>
      </c>
      <c r="E71" s="306"/>
      <c r="F71" s="898">
        <f t="shared" si="0"/>
        <v>249.32228915662648</v>
      </c>
      <c r="G71" s="306">
        <f>амортизация!M147</f>
        <v>708.65400490852312</v>
      </c>
      <c r="H71" s="898">
        <f t="shared" si="8"/>
        <v>4968.6108322177597</v>
      </c>
      <c r="I71" s="77">
        <f t="shared" si="9"/>
        <v>0.24047458720207895</v>
      </c>
      <c r="J71" s="898">
        <f t="shared" si="10"/>
        <v>519.09674948239933</v>
      </c>
      <c r="K71" s="898">
        <f t="shared" si="5"/>
        <v>5487.7075817001587</v>
      </c>
      <c r="L71" s="77">
        <v>0.2</v>
      </c>
      <c r="M71" s="898">
        <f t="shared" si="4"/>
        <v>1097.5415163400319</v>
      </c>
      <c r="N71" s="898">
        <f t="shared" si="6"/>
        <v>6585.2490980401908</v>
      </c>
      <c r="O71" s="898">
        <f t="shared" si="7"/>
        <v>1097.5415163400319</v>
      </c>
    </row>
    <row r="72" spans="1:15" s="76" customFormat="1">
      <c r="A72" s="750" t="s">
        <v>3944</v>
      </c>
      <c r="B72" s="749" t="s">
        <v>3945</v>
      </c>
      <c r="C72" s="306">
        <f>мат.затр!G627</f>
        <v>1909</v>
      </c>
      <c r="D72" s="306">
        <f>тарифик!J73</f>
        <v>2158.6345381526103</v>
      </c>
      <c r="E72" s="306"/>
      <c r="F72" s="898">
        <f t="shared" si="0"/>
        <v>249.32228915662648</v>
      </c>
      <c r="G72" s="306">
        <f>амортизация!M150</f>
        <v>711.907760672319</v>
      </c>
      <c r="H72" s="898">
        <f t="shared" si="8"/>
        <v>5028.8645879815558</v>
      </c>
      <c r="I72" s="77">
        <f t="shared" si="9"/>
        <v>0.24047458720207895</v>
      </c>
      <c r="J72" s="898">
        <f t="shared" si="10"/>
        <v>519.09674948239933</v>
      </c>
      <c r="K72" s="898">
        <f t="shared" si="5"/>
        <v>5547.9613374639548</v>
      </c>
      <c r="L72" s="77">
        <v>0.2</v>
      </c>
      <c r="M72" s="898">
        <f t="shared" si="4"/>
        <v>1109.5922674927911</v>
      </c>
      <c r="N72" s="898">
        <f t="shared" si="6"/>
        <v>6657.5536049567454</v>
      </c>
      <c r="O72" s="898">
        <f t="shared" si="7"/>
        <v>1109.5922674927911</v>
      </c>
    </row>
    <row r="73" spans="1:15" s="76" customFormat="1">
      <c r="A73" s="750" t="s">
        <v>3946</v>
      </c>
      <c r="B73" s="749" t="s">
        <v>3947</v>
      </c>
      <c r="C73" s="306">
        <f>мат.затр!G628</f>
        <v>300</v>
      </c>
      <c r="D73" s="306">
        <f>тарифик!J74</f>
        <v>502.008032128514</v>
      </c>
      <c r="E73" s="306"/>
      <c r="F73" s="898">
        <f t="shared" si="0"/>
        <v>57.981927710843372</v>
      </c>
      <c r="G73" s="306">
        <f>амортизация!M151</f>
        <v>0</v>
      </c>
      <c r="H73" s="898">
        <f t="shared" si="8"/>
        <v>859.98995983935743</v>
      </c>
      <c r="I73" s="77">
        <f t="shared" si="9"/>
        <v>0.24047458720207895</v>
      </c>
      <c r="J73" s="898">
        <f t="shared" si="10"/>
        <v>120.72017429823239</v>
      </c>
      <c r="K73" s="898">
        <f t="shared" si="5"/>
        <v>980.71013413758988</v>
      </c>
      <c r="L73" s="77">
        <v>0.2</v>
      </c>
      <c r="M73" s="898">
        <f t="shared" si="4"/>
        <v>196.14202682751798</v>
      </c>
      <c r="N73" s="898">
        <f t="shared" si="6"/>
        <v>1176.8521609651079</v>
      </c>
      <c r="O73" s="898">
        <f t="shared" si="7"/>
        <v>196.14202682751798</v>
      </c>
    </row>
    <row r="74" spans="1:15" s="76" customFormat="1">
      <c r="A74" s="711" t="s">
        <v>5215</v>
      </c>
      <c r="B74" s="288" t="s">
        <v>5216</v>
      </c>
      <c r="C74" s="306">
        <f>мат.затр!G634</f>
        <v>344</v>
      </c>
      <c r="D74" s="306">
        <f>тарифик!J75</f>
        <v>301.20481927710841</v>
      </c>
      <c r="E74" s="306"/>
      <c r="F74" s="898">
        <f t="shared" si="0"/>
        <v>34.789156626506021</v>
      </c>
      <c r="G74" s="306">
        <f>амортизация!M152</f>
        <v>3.8920124944221333</v>
      </c>
      <c r="H74" s="898">
        <f t="shared" si="8"/>
        <v>683.8859883980366</v>
      </c>
      <c r="I74" s="77">
        <f t="shared" si="9"/>
        <v>0.24047458720207895</v>
      </c>
      <c r="J74" s="898">
        <f t="shared" si="10"/>
        <v>72.432104578939445</v>
      </c>
      <c r="K74" s="898">
        <f t="shared" ref="K74:K76" si="11">H74+J74</f>
        <v>756.318092976976</v>
      </c>
      <c r="L74" s="77">
        <v>0.2</v>
      </c>
      <c r="M74" s="898">
        <f t="shared" ref="M74" si="12">K74*L74</f>
        <v>151.2636185953952</v>
      </c>
      <c r="N74" s="898">
        <f t="shared" ref="N74" si="13">K74+M74</f>
        <v>907.5817115723712</v>
      </c>
      <c r="O74" s="898">
        <f t="shared" ref="O74" si="14">M74</f>
        <v>151.2636185953952</v>
      </c>
    </row>
    <row r="75" spans="1:15" s="76" customFormat="1">
      <c r="A75" s="711" t="s">
        <v>6229</v>
      </c>
      <c r="B75" s="288" t="s">
        <v>6225</v>
      </c>
      <c r="C75" s="1780">
        <f>мат.затр!G643</f>
        <v>1503.3000000000002</v>
      </c>
      <c r="D75" s="1780">
        <f>тарифик!J76</f>
        <v>1581.3253012048192</v>
      </c>
      <c r="E75" s="1780"/>
      <c r="F75" s="1606">
        <f t="shared" si="0"/>
        <v>182.64307228915661</v>
      </c>
      <c r="G75" s="1780">
        <f>амортизация!M155</f>
        <v>603.49343348450486</v>
      </c>
      <c r="H75" s="1606">
        <f t="shared" si="8"/>
        <v>3870.7618069784803</v>
      </c>
      <c r="I75" s="1605">
        <f>'накл расходы'!D16</f>
        <v>0.24047458720207895</v>
      </c>
      <c r="J75" s="1606">
        <f t="shared" si="10"/>
        <v>380.26854903943206</v>
      </c>
      <c r="K75" s="1606">
        <f t="shared" si="11"/>
        <v>4251.0303560179127</v>
      </c>
      <c r="L75" s="1605">
        <v>0.2</v>
      </c>
      <c r="M75" s="1606">
        <f t="shared" ref="M75:M76" si="15">K75*L75</f>
        <v>850.20607120358261</v>
      </c>
      <c r="N75" s="1606">
        <f t="shared" ref="N75:N76" si="16">K75+M75</f>
        <v>5101.2364272214954</v>
      </c>
      <c r="O75" s="1606">
        <f>M75</f>
        <v>850.20607120358261</v>
      </c>
    </row>
    <row r="76" spans="1:15" s="76" customFormat="1">
      <c r="A76" s="711" t="s">
        <v>6233</v>
      </c>
      <c r="B76" s="288" t="s">
        <v>6230</v>
      </c>
      <c r="C76" s="1780">
        <f>мат.затр!G652</f>
        <v>1503.3000000000002</v>
      </c>
      <c r="D76" s="1780">
        <f>тарифик!J77</f>
        <v>3087.3493975903611</v>
      </c>
      <c r="E76" s="1780"/>
      <c r="F76" s="1606">
        <f t="shared" si="0"/>
        <v>356.58885542168673</v>
      </c>
      <c r="G76" s="1780">
        <f>амортизация!M158</f>
        <v>88.563510959939535</v>
      </c>
      <c r="H76" s="1606">
        <f t="shared" si="8"/>
        <v>5035.8017639719883</v>
      </c>
      <c r="I76" s="1605">
        <f>'накл расходы'!D16</f>
        <v>0.24047458720207895</v>
      </c>
      <c r="J76" s="1606">
        <f t="shared" si="10"/>
        <v>742.42907193412918</v>
      </c>
      <c r="K76" s="1606">
        <f t="shared" si="11"/>
        <v>5778.2308359061171</v>
      </c>
      <c r="L76" s="1605">
        <v>0.2</v>
      </c>
      <c r="M76" s="1606">
        <f t="shared" si="15"/>
        <v>1155.6461671812235</v>
      </c>
      <c r="N76" s="1606">
        <f t="shared" si="16"/>
        <v>6933.8770030873402</v>
      </c>
      <c r="O76" s="1606">
        <f t="shared" ref="O76:O78" si="17">M76</f>
        <v>1155.6461671812235</v>
      </c>
    </row>
    <row r="77" spans="1:15" s="76" customFormat="1">
      <c r="A77" s="711" t="s">
        <v>6234</v>
      </c>
      <c r="B77" s="288" t="s">
        <v>6239</v>
      </c>
      <c r="C77" s="1780">
        <f>мат.затр!G661</f>
        <v>1503.3000000000002</v>
      </c>
      <c r="D77" s="1780">
        <f>тарифик!J78</f>
        <v>3087.3493975903611</v>
      </c>
      <c r="E77" s="1780"/>
      <c r="F77" s="1606">
        <f t="shared" si="0"/>
        <v>356.58885542168673</v>
      </c>
      <c r="G77" s="1780">
        <f>амортизация!M161</f>
        <v>88.563510959939535</v>
      </c>
      <c r="H77" s="1606">
        <f t="shared" si="8"/>
        <v>5035.8017639719883</v>
      </c>
      <c r="I77" s="1605">
        <f>'накл расходы'!D16</f>
        <v>0.24047458720207895</v>
      </c>
      <c r="J77" s="1606">
        <f>D77*I77</f>
        <v>742.42907193412918</v>
      </c>
      <c r="K77" s="1606">
        <f>H77+J77</f>
        <v>5778.2308359061171</v>
      </c>
      <c r="L77" s="1605">
        <v>0.2</v>
      </c>
      <c r="M77" s="1606">
        <f>K77*L77</f>
        <v>1155.6461671812235</v>
      </c>
      <c r="N77" s="1606">
        <f>K77+M77</f>
        <v>6933.8770030873402</v>
      </c>
      <c r="O77" s="1606">
        <f t="shared" si="17"/>
        <v>1155.6461671812235</v>
      </c>
    </row>
    <row r="78" spans="1:15" s="76" customFormat="1">
      <c r="A78" s="711" t="s">
        <v>6235</v>
      </c>
      <c r="B78" s="288" t="s">
        <v>6232</v>
      </c>
      <c r="C78" s="1780">
        <f>мат.затр!G670</f>
        <v>1503.3000000000002</v>
      </c>
      <c r="D78" s="1780">
        <f>тарифик!J79</f>
        <v>1123.9402052655066</v>
      </c>
      <c r="E78" s="1780"/>
      <c r="F78" s="1606">
        <f t="shared" si="0"/>
        <v>129.81509370816602</v>
      </c>
      <c r="G78" s="1780">
        <f>амортизация!M164</f>
        <v>123.34418934240364</v>
      </c>
      <c r="H78" s="1606">
        <f t="shared" si="8"/>
        <v>2880.3994883160767</v>
      </c>
      <c r="I78" s="1605">
        <f>'накл расходы'!D16</f>
        <v>0.24047458720207895</v>
      </c>
      <c r="J78" s="1606">
        <f>D78*I78</f>
        <v>270.27905690104257</v>
      </c>
      <c r="K78" s="1606">
        <f>H78+J78</f>
        <v>3150.6785452171193</v>
      </c>
      <c r="L78" s="1605">
        <v>0.2</v>
      </c>
      <c r="M78" s="1606">
        <f>K78*L78</f>
        <v>630.13570904342396</v>
      </c>
      <c r="N78" s="1606">
        <f>K78+M78</f>
        <v>3780.8142542605433</v>
      </c>
      <c r="O78" s="1606">
        <f t="shared" si="17"/>
        <v>630.13570904342396</v>
      </c>
    </row>
    <row r="79" spans="1:15" s="76" customFormat="1">
      <c r="A79" s="711" t="s">
        <v>6252</v>
      </c>
      <c r="B79" s="288" t="s">
        <v>6253</v>
      </c>
      <c r="C79" s="1857">
        <f>мат.затр!G679</f>
        <v>1503.3000000000002</v>
      </c>
      <c r="D79" s="1857">
        <f>тарифик!J80</f>
        <v>3087.3493975903611</v>
      </c>
      <c r="E79" s="1857"/>
      <c r="F79" s="1606">
        <f t="shared" ref="F79" si="18">D79*0.9*0.095+D79*3%</f>
        <v>356.58885542168673</v>
      </c>
      <c r="G79" s="1857">
        <f>амортизация!M167</f>
        <v>88.563510959939535</v>
      </c>
      <c r="H79" s="1606">
        <f t="shared" ref="H79" si="19">C79+D79+F79+G79</f>
        <v>5035.8017639719883</v>
      </c>
      <c r="I79" s="1605">
        <f>'накл расходы'!D16</f>
        <v>0.24047458720207895</v>
      </c>
      <c r="J79" s="1606">
        <f t="shared" ref="J79" si="20">D79*I79</f>
        <v>742.42907193412918</v>
      </c>
      <c r="K79" s="1606">
        <f t="shared" ref="K79" si="21">H79+J79</f>
        <v>5778.2308359061171</v>
      </c>
      <c r="L79" s="1605">
        <v>0.2</v>
      </c>
      <c r="M79" s="1606">
        <f t="shared" ref="M79" si="22">K79*L79</f>
        <v>1155.6461671812235</v>
      </c>
      <c r="N79" s="1606">
        <f t="shared" ref="N79" si="23">K79+M79</f>
        <v>6933.8770030873402</v>
      </c>
      <c r="O79" s="1606">
        <f t="shared" ref="O79" si="24">M79</f>
        <v>1155.6461671812235</v>
      </c>
    </row>
    <row r="80" spans="1:15" s="76" customFormat="1" ht="28.5">
      <c r="A80" s="66" t="s">
        <v>3948</v>
      </c>
      <c r="B80" s="284" t="s">
        <v>3949</v>
      </c>
      <c r="C80" s="81"/>
      <c r="D80" s="81"/>
      <c r="E80" s="81"/>
      <c r="F80" s="923"/>
      <c r="G80" s="81"/>
      <c r="H80" s="923"/>
      <c r="I80" s="924"/>
      <c r="J80" s="923"/>
      <c r="K80" s="923"/>
      <c r="L80" s="924"/>
      <c r="M80" s="923"/>
      <c r="N80" s="923"/>
      <c r="O80" s="923"/>
    </row>
    <row r="81" spans="1:15" s="76" customFormat="1">
      <c r="A81" s="925" t="s">
        <v>3950</v>
      </c>
      <c r="B81" s="293" t="s">
        <v>3951</v>
      </c>
      <c r="C81" s="306">
        <f>мат.затр!G685</f>
        <v>170</v>
      </c>
      <c r="D81" s="306">
        <f>тарифик!J82</f>
        <v>133.86880856760374</v>
      </c>
      <c r="E81" s="306"/>
      <c r="F81" s="898">
        <f t="shared" ref="F81:F136" si="25">D81*0.9*0.095+D81*3%</f>
        <v>15.461847389558233</v>
      </c>
      <c r="G81" s="306">
        <f>амортизация!M169</f>
        <v>3.4880261787892315</v>
      </c>
      <c r="H81" s="898">
        <f t="shared" ref="H81:H112" si="26">C81+D81+F81+G81</f>
        <v>322.81868213595124</v>
      </c>
      <c r="I81" s="77">
        <f t="shared" ref="I81:I112" si="27">I$190</f>
        <v>0.24047458720207895</v>
      </c>
      <c r="J81" s="898">
        <f t="shared" ref="J81:J112" si="28">D81*I81</f>
        <v>32.192046479528642</v>
      </c>
      <c r="K81" s="898">
        <f t="shared" ref="K81:K144" si="29">H81+J81</f>
        <v>355.01072861547988</v>
      </c>
      <c r="L81" s="77">
        <v>0.2</v>
      </c>
      <c r="M81" s="898">
        <f t="shared" ref="M81:M144" si="30">K81*L81</f>
        <v>71.002145723095978</v>
      </c>
      <c r="N81" s="898">
        <f t="shared" ref="N81:N144" si="31">K81+M81</f>
        <v>426.01287433857584</v>
      </c>
      <c r="O81" s="898">
        <f t="shared" ref="O81:O144" si="32">M81</f>
        <v>71.002145723095978</v>
      </c>
    </row>
    <row r="82" spans="1:15" s="76" customFormat="1">
      <c r="A82" s="925" t="s">
        <v>3952</v>
      </c>
      <c r="B82" s="293" t="s">
        <v>3953</v>
      </c>
      <c r="C82" s="306">
        <f>мат.затр!G691</f>
        <v>135</v>
      </c>
      <c r="D82" s="306">
        <f>тарифик!J83</f>
        <v>150.60240963855421</v>
      </c>
      <c r="E82" s="306"/>
      <c r="F82" s="898">
        <f t="shared" si="25"/>
        <v>17.39457831325301</v>
      </c>
      <c r="G82" s="306">
        <f>амортизация!M170</f>
        <v>3.4880261787892315</v>
      </c>
      <c r="H82" s="898">
        <f t="shared" si="26"/>
        <v>306.48501413059648</v>
      </c>
      <c r="I82" s="77">
        <f t="shared" si="27"/>
        <v>0.24047458720207895</v>
      </c>
      <c r="J82" s="898">
        <f t="shared" si="28"/>
        <v>36.216052289469722</v>
      </c>
      <c r="K82" s="898">
        <f t="shared" si="29"/>
        <v>342.70106642006618</v>
      </c>
      <c r="L82" s="77">
        <v>0.2</v>
      </c>
      <c r="M82" s="898">
        <f t="shared" si="30"/>
        <v>68.540213284013234</v>
      </c>
      <c r="N82" s="898">
        <f t="shared" si="31"/>
        <v>411.24127970407943</v>
      </c>
      <c r="O82" s="898">
        <f t="shared" si="32"/>
        <v>68.540213284013234</v>
      </c>
    </row>
    <row r="83" spans="1:15" s="76" customFormat="1">
      <c r="A83" s="925" t="s">
        <v>3954</v>
      </c>
      <c r="B83" s="749" t="s">
        <v>1300</v>
      </c>
      <c r="C83" s="306">
        <f>мат.затр!G697</f>
        <v>188.79999999999998</v>
      </c>
      <c r="D83" s="306">
        <f>тарифик!J84</f>
        <v>200.80321285140559</v>
      </c>
      <c r="E83" s="306"/>
      <c r="F83" s="898">
        <f t="shared" si="25"/>
        <v>23.192771084337345</v>
      </c>
      <c r="G83" s="306">
        <f>амортизация!M171</f>
        <v>3.4880261787892315</v>
      </c>
      <c r="H83" s="898">
        <f t="shared" si="26"/>
        <v>416.28401011453218</v>
      </c>
      <c r="I83" s="77">
        <f t="shared" si="27"/>
        <v>0.24047458720207895</v>
      </c>
      <c r="J83" s="898">
        <f t="shared" si="28"/>
        <v>48.288069719292956</v>
      </c>
      <c r="K83" s="898">
        <f t="shared" si="29"/>
        <v>464.57207983382511</v>
      </c>
      <c r="L83" s="77">
        <v>0.2</v>
      </c>
      <c r="M83" s="898">
        <f t="shared" si="30"/>
        <v>92.914415966765034</v>
      </c>
      <c r="N83" s="898">
        <f t="shared" si="31"/>
        <v>557.48649580059009</v>
      </c>
      <c r="O83" s="898">
        <f t="shared" si="32"/>
        <v>92.914415966765034</v>
      </c>
    </row>
    <row r="84" spans="1:15" s="76" customFormat="1">
      <c r="A84" s="925" t="s">
        <v>3955</v>
      </c>
      <c r="B84" s="749" t="s">
        <v>3832</v>
      </c>
      <c r="C84" s="306">
        <f>мат.затр!G702</f>
        <v>1137</v>
      </c>
      <c r="D84" s="306">
        <f>тарифик!J85</f>
        <v>552.20883534136544</v>
      </c>
      <c r="E84" s="306"/>
      <c r="F84" s="898">
        <f t="shared" si="25"/>
        <v>63.78012048192771</v>
      </c>
      <c r="G84" s="306">
        <f>амортизация!M172</f>
        <v>3.4880261787892315</v>
      </c>
      <c r="H84" s="898">
        <f t="shared" si="26"/>
        <v>1756.4769820020824</v>
      </c>
      <c r="I84" s="77">
        <f t="shared" si="27"/>
        <v>0.24047458720207895</v>
      </c>
      <c r="J84" s="898">
        <f t="shared" si="28"/>
        <v>132.79219172805566</v>
      </c>
      <c r="K84" s="898">
        <f t="shared" si="29"/>
        <v>1889.2691737301382</v>
      </c>
      <c r="L84" s="77">
        <v>0.2</v>
      </c>
      <c r="M84" s="898">
        <f t="shared" si="30"/>
        <v>377.85383474602764</v>
      </c>
      <c r="N84" s="898">
        <f t="shared" si="31"/>
        <v>2267.123008476166</v>
      </c>
      <c r="O84" s="898">
        <f t="shared" si="32"/>
        <v>377.85383474602764</v>
      </c>
    </row>
    <row r="85" spans="1:15" s="76" customFormat="1">
      <c r="A85" s="925" t="s">
        <v>3956</v>
      </c>
      <c r="B85" s="749" t="s">
        <v>3834</v>
      </c>
      <c r="C85" s="306">
        <f>мат.затр!G708</f>
        <v>911.55</v>
      </c>
      <c r="D85" s="306">
        <f>тарифик!J86</f>
        <v>432.28469433288711</v>
      </c>
      <c r="E85" s="306"/>
      <c r="F85" s="898">
        <f t="shared" si="25"/>
        <v>49.928882195448466</v>
      </c>
      <c r="G85" s="306">
        <f>амортизация!M173</f>
        <v>1.3293916406366206</v>
      </c>
      <c r="H85" s="898">
        <f t="shared" si="26"/>
        <v>1395.0929681689722</v>
      </c>
      <c r="I85" s="77">
        <f t="shared" si="27"/>
        <v>0.24047458720207895</v>
      </c>
      <c r="J85" s="898">
        <f t="shared" si="28"/>
        <v>103.95348342347791</v>
      </c>
      <c r="K85" s="898">
        <f t="shared" si="29"/>
        <v>1499.04645159245</v>
      </c>
      <c r="L85" s="77">
        <v>0.2</v>
      </c>
      <c r="M85" s="898">
        <f t="shared" si="30"/>
        <v>299.80929031849001</v>
      </c>
      <c r="N85" s="898">
        <f t="shared" si="31"/>
        <v>1798.85574191094</v>
      </c>
      <c r="O85" s="898">
        <f t="shared" si="32"/>
        <v>299.80929031849001</v>
      </c>
    </row>
    <row r="86" spans="1:15" s="76" customFormat="1">
      <c r="A86" s="925" t="s">
        <v>3957</v>
      </c>
      <c r="B86" s="749" t="s">
        <v>3836</v>
      </c>
      <c r="C86" s="306">
        <f>мат.затр!G714</f>
        <v>704</v>
      </c>
      <c r="D86" s="306">
        <f>тарифик!J87</f>
        <v>702.81124497991971</v>
      </c>
      <c r="E86" s="306"/>
      <c r="F86" s="898">
        <f t="shared" si="25"/>
        <v>81.174698795180717</v>
      </c>
      <c r="G86" s="306">
        <f>амортизация!M174</f>
        <v>1.9460062472110666</v>
      </c>
      <c r="H86" s="898">
        <f t="shared" si="26"/>
        <v>1489.9319500223114</v>
      </c>
      <c r="I86" s="77">
        <f t="shared" si="27"/>
        <v>0.24047458720207895</v>
      </c>
      <c r="J86" s="898">
        <f t="shared" si="28"/>
        <v>169.00824401752539</v>
      </c>
      <c r="K86" s="898">
        <f t="shared" si="29"/>
        <v>1658.9401940398368</v>
      </c>
      <c r="L86" s="77">
        <v>0.2</v>
      </c>
      <c r="M86" s="898">
        <f t="shared" si="30"/>
        <v>331.78803880796738</v>
      </c>
      <c r="N86" s="898">
        <f t="shared" si="31"/>
        <v>1990.7282328478041</v>
      </c>
      <c r="O86" s="898">
        <f t="shared" si="32"/>
        <v>331.78803880796738</v>
      </c>
    </row>
    <row r="87" spans="1:15" s="76" customFormat="1">
      <c r="A87" s="925" t="s">
        <v>3958</v>
      </c>
      <c r="B87" s="293" t="s">
        <v>3838</v>
      </c>
      <c r="C87" s="306">
        <f>мат.затр!G722</f>
        <v>919.39</v>
      </c>
      <c r="D87" s="306">
        <f>тарифик!J88</f>
        <v>604.41767068273089</v>
      </c>
      <c r="E87" s="306"/>
      <c r="F87" s="898">
        <f t="shared" si="25"/>
        <v>69.810240963855421</v>
      </c>
      <c r="G87" s="306">
        <f>амортизация!M175</f>
        <v>3.2537557637959242</v>
      </c>
      <c r="H87" s="898">
        <f t="shared" si="26"/>
        <v>1596.8716674103823</v>
      </c>
      <c r="I87" s="77">
        <f t="shared" si="27"/>
        <v>0.24047458720207895</v>
      </c>
      <c r="J87" s="898">
        <f t="shared" si="28"/>
        <v>145.3470898550718</v>
      </c>
      <c r="K87" s="898">
        <f t="shared" si="29"/>
        <v>1742.2187572654541</v>
      </c>
      <c r="L87" s="77">
        <v>0.2</v>
      </c>
      <c r="M87" s="898">
        <f t="shared" si="30"/>
        <v>348.44375145309084</v>
      </c>
      <c r="N87" s="898">
        <f t="shared" si="31"/>
        <v>2090.6625087185448</v>
      </c>
      <c r="O87" s="898">
        <f t="shared" si="32"/>
        <v>348.44375145309084</v>
      </c>
    </row>
    <row r="88" spans="1:15" s="76" customFormat="1">
      <c r="A88" s="925" t="s">
        <v>3959</v>
      </c>
      <c r="B88" s="749" t="s">
        <v>3960</v>
      </c>
      <c r="C88" s="306">
        <f>мат.затр!G729</f>
        <v>1068.1952000000001</v>
      </c>
      <c r="D88" s="306">
        <f>тарифик!J89</f>
        <v>535.47523427041494</v>
      </c>
      <c r="E88" s="306"/>
      <c r="F88" s="898">
        <f t="shared" si="25"/>
        <v>61.847389558232933</v>
      </c>
      <c r="G88" s="306">
        <f>амортизация!M176</f>
        <v>3.2537557637959242</v>
      </c>
      <c r="H88" s="898">
        <f t="shared" si="26"/>
        <v>1668.7715795924439</v>
      </c>
      <c r="I88" s="77">
        <f t="shared" si="27"/>
        <v>0.24047458720207895</v>
      </c>
      <c r="J88" s="898">
        <f t="shared" si="28"/>
        <v>128.76818591811457</v>
      </c>
      <c r="K88" s="898">
        <f t="shared" si="29"/>
        <v>1797.5397655105585</v>
      </c>
      <c r="L88" s="77">
        <v>0.2</v>
      </c>
      <c r="M88" s="898">
        <f t="shared" si="30"/>
        <v>359.50795310211174</v>
      </c>
      <c r="N88" s="898">
        <f t="shared" si="31"/>
        <v>2157.04771861267</v>
      </c>
      <c r="O88" s="898">
        <f t="shared" si="32"/>
        <v>359.50795310211174</v>
      </c>
    </row>
    <row r="89" spans="1:15" s="76" customFormat="1">
      <c r="A89" s="925" t="s">
        <v>3961</v>
      </c>
      <c r="B89" s="749" t="s">
        <v>3962</v>
      </c>
      <c r="C89" s="306">
        <f>мат.затр!G741</f>
        <v>1175.5360000000003</v>
      </c>
      <c r="D89" s="306">
        <f>тарифик!J90</f>
        <v>267.73761713520747</v>
      </c>
      <c r="E89" s="306"/>
      <c r="F89" s="898">
        <f t="shared" si="25"/>
        <v>30.923694779116467</v>
      </c>
      <c r="G89" s="306">
        <f>амортизация!M177</f>
        <v>3.2537557637959242</v>
      </c>
      <c r="H89" s="898">
        <f t="shared" si="26"/>
        <v>1477.4510676781201</v>
      </c>
      <c r="I89" s="77">
        <f t="shared" si="27"/>
        <v>0.24047458720207895</v>
      </c>
      <c r="J89" s="898">
        <f t="shared" si="28"/>
        <v>64.384092959057284</v>
      </c>
      <c r="K89" s="898">
        <f t="shared" si="29"/>
        <v>1541.8351606371775</v>
      </c>
      <c r="L89" s="77">
        <v>0.2</v>
      </c>
      <c r="M89" s="898">
        <f t="shared" si="30"/>
        <v>308.36703212743555</v>
      </c>
      <c r="N89" s="898">
        <f t="shared" si="31"/>
        <v>1850.2021927646131</v>
      </c>
      <c r="O89" s="898">
        <f t="shared" si="32"/>
        <v>308.36703212743555</v>
      </c>
    </row>
    <row r="90" spans="1:15" s="76" customFormat="1">
      <c r="A90" s="925" t="s">
        <v>3963</v>
      </c>
      <c r="B90" s="293" t="s">
        <v>3847</v>
      </c>
      <c r="C90" s="306">
        <f>мат.затр!G749</f>
        <v>1623.53</v>
      </c>
      <c r="D90" s="306">
        <f>тарифик!J91</f>
        <v>133.86880856760374</v>
      </c>
      <c r="E90" s="306"/>
      <c r="F90" s="898">
        <f t="shared" si="25"/>
        <v>15.461847389558233</v>
      </c>
      <c r="G90" s="306">
        <f>амортизация!M178</f>
        <v>3.2537557637959242</v>
      </c>
      <c r="H90" s="898">
        <f t="shared" si="26"/>
        <v>1776.1144117209578</v>
      </c>
      <c r="I90" s="77">
        <f t="shared" si="27"/>
        <v>0.24047458720207895</v>
      </c>
      <c r="J90" s="898">
        <f t="shared" si="28"/>
        <v>32.192046479528642</v>
      </c>
      <c r="K90" s="898">
        <f t="shared" si="29"/>
        <v>1808.3064582004865</v>
      </c>
      <c r="L90" s="77">
        <v>0.2</v>
      </c>
      <c r="M90" s="898">
        <f t="shared" si="30"/>
        <v>361.66129164009732</v>
      </c>
      <c r="N90" s="898">
        <f t="shared" si="31"/>
        <v>2169.967749840584</v>
      </c>
      <c r="O90" s="898">
        <f t="shared" si="32"/>
        <v>361.66129164009732</v>
      </c>
    </row>
    <row r="91" spans="1:15" s="76" customFormat="1">
      <c r="A91" s="925" t="s">
        <v>3964</v>
      </c>
      <c r="B91" s="293" t="s">
        <v>3849</v>
      </c>
      <c r="C91" s="306">
        <f>мат.затр!G760</f>
        <v>1137.8700000000001</v>
      </c>
      <c r="D91" s="306">
        <f>тарифик!J92</f>
        <v>937.08165997322624</v>
      </c>
      <c r="E91" s="306"/>
      <c r="F91" s="898">
        <f t="shared" si="25"/>
        <v>108.23293172690764</v>
      </c>
      <c r="G91" s="306">
        <f>амортизация!M181</f>
        <v>6.7417819425851562</v>
      </c>
      <c r="H91" s="898">
        <f t="shared" si="26"/>
        <v>2189.9263736427192</v>
      </c>
      <c r="I91" s="77">
        <f t="shared" si="27"/>
        <v>0.24047458720207895</v>
      </c>
      <c r="J91" s="898">
        <f t="shared" si="28"/>
        <v>225.34432535670049</v>
      </c>
      <c r="K91" s="898">
        <f t="shared" si="29"/>
        <v>2415.2706989994199</v>
      </c>
      <c r="L91" s="77">
        <v>0.2</v>
      </c>
      <c r="M91" s="898">
        <f t="shared" si="30"/>
        <v>483.05413979988401</v>
      </c>
      <c r="N91" s="898">
        <f t="shared" si="31"/>
        <v>2898.324838799304</v>
      </c>
      <c r="O91" s="898">
        <f t="shared" si="32"/>
        <v>483.05413979988401</v>
      </c>
    </row>
    <row r="92" spans="1:15" s="76" customFormat="1">
      <c r="A92" s="925" t="s">
        <v>3965</v>
      </c>
      <c r="B92" s="293" t="s">
        <v>3851</v>
      </c>
      <c r="C92" s="306">
        <f>мат.затр!G770</f>
        <v>776.06000000000006</v>
      </c>
      <c r="D92" s="306">
        <f>тарифик!J93</f>
        <v>937.08165997322624</v>
      </c>
      <c r="E92" s="306"/>
      <c r="F92" s="898">
        <f t="shared" si="25"/>
        <v>108.23293172690764</v>
      </c>
      <c r="G92" s="306">
        <f>амортизация!M182</f>
        <v>3.4880261787892315</v>
      </c>
      <c r="H92" s="898">
        <f t="shared" si="26"/>
        <v>1824.8626178789232</v>
      </c>
      <c r="I92" s="77">
        <f t="shared" si="27"/>
        <v>0.24047458720207895</v>
      </c>
      <c r="J92" s="898">
        <f t="shared" si="28"/>
        <v>225.34432535670049</v>
      </c>
      <c r="K92" s="898">
        <f t="shared" si="29"/>
        <v>2050.2069432356238</v>
      </c>
      <c r="L92" s="77">
        <v>0.2</v>
      </c>
      <c r="M92" s="898">
        <f t="shared" si="30"/>
        <v>410.04138864712479</v>
      </c>
      <c r="N92" s="898">
        <f t="shared" si="31"/>
        <v>2460.2483318827485</v>
      </c>
      <c r="O92" s="898">
        <f t="shared" si="32"/>
        <v>410.04138864712479</v>
      </c>
    </row>
    <row r="93" spans="1:15" s="76" customFormat="1">
      <c r="A93" s="925" t="s">
        <v>3966</v>
      </c>
      <c r="B93" s="293" t="s">
        <v>3853</v>
      </c>
      <c r="C93" s="306">
        <f>мат.затр!G781</f>
        <v>601.79079999999999</v>
      </c>
      <c r="D93" s="306">
        <f>тарифик!J94</f>
        <v>853.41365461847374</v>
      </c>
      <c r="E93" s="306"/>
      <c r="F93" s="898">
        <f t="shared" si="25"/>
        <v>98.569277108433724</v>
      </c>
      <c r="G93" s="306">
        <f>амортизация!M185</f>
        <v>6.7417819425851562</v>
      </c>
      <c r="H93" s="898">
        <f t="shared" si="26"/>
        <v>1560.5155136694927</v>
      </c>
      <c r="I93" s="77">
        <f t="shared" si="27"/>
        <v>0.24047458720207895</v>
      </c>
      <c r="J93" s="898">
        <f t="shared" si="28"/>
        <v>205.22429630699506</v>
      </c>
      <c r="K93" s="898">
        <f t="shared" si="29"/>
        <v>1765.7398099764878</v>
      </c>
      <c r="L93" s="77">
        <v>0.2</v>
      </c>
      <c r="M93" s="898">
        <f t="shared" si="30"/>
        <v>353.14796199529758</v>
      </c>
      <c r="N93" s="898">
        <f t="shared" si="31"/>
        <v>2118.8877719717852</v>
      </c>
      <c r="O93" s="898">
        <f t="shared" si="32"/>
        <v>353.14796199529758</v>
      </c>
    </row>
    <row r="94" spans="1:15" s="76" customFormat="1">
      <c r="A94" s="925" t="s">
        <v>3967</v>
      </c>
      <c r="B94" s="293" t="s">
        <v>3968</v>
      </c>
      <c r="C94" s="306">
        <f>мат.затр!G788</f>
        <v>764.7</v>
      </c>
      <c r="D94" s="306">
        <f>тарифик!J95</f>
        <v>853.41365461847374</v>
      </c>
      <c r="E94" s="306"/>
      <c r="F94" s="898">
        <f t="shared" si="25"/>
        <v>98.569277108433724</v>
      </c>
      <c r="G94" s="306">
        <f>амортизация!M188</f>
        <v>6.7417819425851562</v>
      </c>
      <c r="H94" s="898">
        <f t="shared" si="26"/>
        <v>1723.4247136694928</v>
      </c>
      <c r="I94" s="77">
        <f t="shared" si="27"/>
        <v>0.24047458720207895</v>
      </c>
      <c r="J94" s="898">
        <f t="shared" si="28"/>
        <v>205.22429630699506</v>
      </c>
      <c r="K94" s="898">
        <f t="shared" si="29"/>
        <v>1928.6490099764878</v>
      </c>
      <c r="L94" s="77">
        <v>0.2</v>
      </c>
      <c r="M94" s="898">
        <f t="shared" si="30"/>
        <v>385.72980199529758</v>
      </c>
      <c r="N94" s="898">
        <f t="shared" si="31"/>
        <v>2314.3788119717856</v>
      </c>
      <c r="O94" s="898">
        <f t="shared" si="32"/>
        <v>385.72980199529758</v>
      </c>
    </row>
    <row r="95" spans="1:15" s="76" customFormat="1">
      <c r="A95" s="925" t="s">
        <v>3969</v>
      </c>
      <c r="B95" s="293" t="s">
        <v>3857</v>
      </c>
      <c r="C95" s="306">
        <f>мат.затр!G803</f>
        <v>1448.8</v>
      </c>
      <c r="D95" s="306">
        <f>тарифик!J96</f>
        <v>267.73761713520747</v>
      </c>
      <c r="E95" s="306"/>
      <c r="F95" s="898">
        <f t="shared" si="25"/>
        <v>30.923694779116467</v>
      </c>
      <c r="G95" s="306">
        <f>амортизация!M191</f>
        <v>6.7417819425851562</v>
      </c>
      <c r="H95" s="898">
        <f t="shared" si="26"/>
        <v>1754.2030938569092</v>
      </c>
      <c r="I95" s="77">
        <f t="shared" si="27"/>
        <v>0.24047458720207895</v>
      </c>
      <c r="J95" s="898">
        <f t="shared" si="28"/>
        <v>64.384092959057284</v>
      </c>
      <c r="K95" s="898">
        <f t="shared" si="29"/>
        <v>1818.5871868159666</v>
      </c>
      <c r="L95" s="77">
        <v>0.2</v>
      </c>
      <c r="M95" s="898">
        <f t="shared" si="30"/>
        <v>363.71743736319331</v>
      </c>
      <c r="N95" s="898">
        <f t="shared" si="31"/>
        <v>2182.3046241791599</v>
      </c>
      <c r="O95" s="898">
        <f t="shared" si="32"/>
        <v>363.71743736319331</v>
      </c>
    </row>
    <row r="96" spans="1:15" s="76" customFormat="1">
      <c r="A96" s="925" t="s">
        <v>3970</v>
      </c>
      <c r="B96" s="293" t="s">
        <v>3859</v>
      </c>
      <c r="C96" s="306">
        <f>мат.затр!G809</f>
        <v>647.976</v>
      </c>
      <c r="D96" s="306">
        <f>тарифик!J97</f>
        <v>702.81124497991959</v>
      </c>
      <c r="E96" s="306"/>
      <c r="F96" s="898">
        <f t="shared" si="25"/>
        <v>81.174698795180717</v>
      </c>
      <c r="G96" s="306">
        <f>амортизация!M192</f>
        <v>3.2537557637959242</v>
      </c>
      <c r="H96" s="898">
        <f t="shared" si="26"/>
        <v>1435.2156995388964</v>
      </c>
      <c r="I96" s="77">
        <f t="shared" si="27"/>
        <v>0.24047458720207895</v>
      </c>
      <c r="J96" s="898">
        <f t="shared" si="28"/>
        <v>169.00824401752536</v>
      </c>
      <c r="K96" s="898">
        <f t="shared" si="29"/>
        <v>1604.2239435564218</v>
      </c>
      <c r="L96" s="77">
        <v>0.2</v>
      </c>
      <c r="M96" s="898">
        <f t="shared" si="30"/>
        <v>320.84478871128437</v>
      </c>
      <c r="N96" s="898">
        <f t="shared" si="31"/>
        <v>1925.0687322677061</v>
      </c>
      <c r="O96" s="898">
        <f t="shared" si="32"/>
        <v>320.84478871128437</v>
      </c>
    </row>
    <row r="97" spans="1:15" s="76" customFormat="1">
      <c r="A97" s="925" t="s">
        <v>3971</v>
      </c>
      <c r="B97" s="293" t="s">
        <v>3861</v>
      </c>
      <c r="C97" s="306">
        <f>мат.затр!G818</f>
        <v>1194.76</v>
      </c>
      <c r="D97" s="306">
        <f>тарифик!J98</f>
        <v>780.90138331102185</v>
      </c>
      <c r="E97" s="306"/>
      <c r="F97" s="898">
        <f t="shared" si="25"/>
        <v>90.194109772423033</v>
      </c>
      <c r="G97" s="306">
        <f>амортизация!M193</f>
        <v>3.2537557637959242</v>
      </c>
      <c r="H97" s="898">
        <f t="shared" si="26"/>
        <v>2069.1092488472409</v>
      </c>
      <c r="I97" s="77">
        <f t="shared" si="27"/>
        <v>0.24047458720207895</v>
      </c>
      <c r="J97" s="898">
        <f t="shared" si="28"/>
        <v>187.7869377972504</v>
      </c>
      <c r="K97" s="898">
        <f t="shared" si="29"/>
        <v>2256.8961866444915</v>
      </c>
      <c r="L97" s="77">
        <v>0.2</v>
      </c>
      <c r="M97" s="898">
        <f t="shared" si="30"/>
        <v>451.37923732889834</v>
      </c>
      <c r="N97" s="898">
        <f t="shared" si="31"/>
        <v>2708.2754239733899</v>
      </c>
      <c r="O97" s="898">
        <f t="shared" si="32"/>
        <v>451.37923732889834</v>
      </c>
    </row>
    <row r="98" spans="1:15" s="76" customFormat="1">
      <c r="A98" s="925" t="s">
        <v>3972</v>
      </c>
      <c r="B98" s="293" t="s">
        <v>3863</v>
      </c>
      <c r="C98" s="306">
        <f>мат.затр!G827</f>
        <v>1157.76</v>
      </c>
      <c r="D98" s="306">
        <f>тарифик!J99</f>
        <v>446.22936189201249</v>
      </c>
      <c r="E98" s="306"/>
      <c r="F98" s="898">
        <f t="shared" si="25"/>
        <v>51.539491298527437</v>
      </c>
      <c r="G98" s="306">
        <f>амортизация!M194</f>
        <v>3.2537557637959242</v>
      </c>
      <c r="H98" s="898">
        <f t="shared" si="26"/>
        <v>1658.782608954336</v>
      </c>
      <c r="I98" s="77">
        <f t="shared" si="27"/>
        <v>0.24047458720207895</v>
      </c>
      <c r="J98" s="898">
        <f t="shared" si="28"/>
        <v>107.30682159842881</v>
      </c>
      <c r="K98" s="898">
        <f t="shared" si="29"/>
        <v>1766.0894305527647</v>
      </c>
      <c r="L98" s="77">
        <v>0.2</v>
      </c>
      <c r="M98" s="898">
        <f t="shared" si="30"/>
        <v>353.21788611055297</v>
      </c>
      <c r="N98" s="898">
        <f t="shared" si="31"/>
        <v>2119.3073166633176</v>
      </c>
      <c r="O98" s="898">
        <f t="shared" si="32"/>
        <v>353.21788611055297</v>
      </c>
    </row>
    <row r="99" spans="1:15" s="76" customFormat="1">
      <c r="A99" s="925" t="s">
        <v>3973</v>
      </c>
      <c r="B99" s="293" t="s">
        <v>3865</v>
      </c>
      <c r="C99" s="306">
        <f>мат.затр!G834</f>
        <v>1346.1000000000001</v>
      </c>
      <c r="D99" s="306">
        <f>тарифик!J100</f>
        <v>780.90138331102185</v>
      </c>
      <c r="E99" s="306"/>
      <c r="F99" s="898">
        <f t="shared" si="25"/>
        <v>90.194109772423033</v>
      </c>
      <c r="G99" s="306">
        <f>амортизация!M195</f>
        <v>3.2537557637959242</v>
      </c>
      <c r="H99" s="898">
        <f t="shared" si="26"/>
        <v>2220.4492488472411</v>
      </c>
      <c r="I99" s="77">
        <f t="shared" si="27"/>
        <v>0.24047458720207895</v>
      </c>
      <c r="J99" s="898">
        <f t="shared" si="28"/>
        <v>187.7869377972504</v>
      </c>
      <c r="K99" s="898">
        <f t="shared" si="29"/>
        <v>2408.2361866444917</v>
      </c>
      <c r="L99" s="77">
        <v>0.2</v>
      </c>
      <c r="M99" s="898">
        <f t="shared" si="30"/>
        <v>481.64723732889837</v>
      </c>
      <c r="N99" s="898">
        <f t="shared" si="31"/>
        <v>2889.8834239733901</v>
      </c>
      <c r="O99" s="898">
        <f t="shared" si="32"/>
        <v>481.64723732889837</v>
      </c>
    </row>
    <row r="100" spans="1:15" s="76" customFormat="1">
      <c r="A100" s="925" t="s">
        <v>3974</v>
      </c>
      <c r="B100" s="293" t="s">
        <v>3871</v>
      </c>
      <c r="C100" s="306">
        <f>мат.затр!G842</f>
        <v>1380.1000000000001</v>
      </c>
      <c r="D100" s="306">
        <f>тарифик!J101</f>
        <v>1070.9504685408299</v>
      </c>
      <c r="E100" s="306"/>
      <c r="F100" s="898">
        <f t="shared" si="25"/>
        <v>123.69477911646587</v>
      </c>
      <c r="G100" s="306">
        <f>амортизация!M196</f>
        <v>3.2537557637959242</v>
      </c>
      <c r="H100" s="898">
        <f t="shared" si="26"/>
        <v>2577.9990034210919</v>
      </c>
      <c r="I100" s="77">
        <f t="shared" si="27"/>
        <v>0.24047458720207895</v>
      </c>
      <c r="J100" s="898">
        <f t="shared" si="28"/>
        <v>257.53637183622914</v>
      </c>
      <c r="K100" s="898">
        <f t="shared" si="29"/>
        <v>2835.535375257321</v>
      </c>
      <c r="L100" s="77">
        <v>0.2</v>
      </c>
      <c r="M100" s="898">
        <f t="shared" si="30"/>
        <v>567.10707505146422</v>
      </c>
      <c r="N100" s="898">
        <f t="shared" si="31"/>
        <v>3402.6424503087851</v>
      </c>
      <c r="O100" s="898">
        <f t="shared" si="32"/>
        <v>567.10707505146422</v>
      </c>
    </row>
    <row r="101" spans="1:15" s="76" customFormat="1">
      <c r="A101" s="925" t="s">
        <v>3975</v>
      </c>
      <c r="B101" s="293" t="s">
        <v>3976</v>
      </c>
      <c r="C101" s="306">
        <f>мат.затр!G850</f>
        <v>1404.4</v>
      </c>
      <c r="D101" s="306">
        <f>тарифик!J102</f>
        <v>644.24364123159307</v>
      </c>
      <c r="E101" s="306"/>
      <c r="F101" s="898">
        <f t="shared" si="25"/>
        <v>74.410140562248998</v>
      </c>
      <c r="G101" s="306">
        <f>амортизация!M197</f>
        <v>3.2537557637959242</v>
      </c>
      <c r="H101" s="898">
        <f t="shared" si="26"/>
        <v>2126.3075375576386</v>
      </c>
      <c r="I101" s="77">
        <f t="shared" si="27"/>
        <v>0.24047458720207895</v>
      </c>
      <c r="J101" s="898">
        <f t="shared" si="28"/>
        <v>154.92422368273159</v>
      </c>
      <c r="K101" s="898">
        <f t="shared" si="29"/>
        <v>2281.2317612403704</v>
      </c>
      <c r="L101" s="77">
        <v>0.2</v>
      </c>
      <c r="M101" s="898">
        <f t="shared" si="30"/>
        <v>456.24635224807412</v>
      </c>
      <c r="N101" s="898">
        <f t="shared" si="31"/>
        <v>2737.4781134884443</v>
      </c>
      <c r="O101" s="898">
        <f t="shared" si="32"/>
        <v>456.24635224807412</v>
      </c>
    </row>
    <row r="102" spans="1:15" s="76" customFormat="1">
      <c r="A102" s="925" t="s">
        <v>3977</v>
      </c>
      <c r="B102" s="293" t="s">
        <v>3875</v>
      </c>
      <c r="C102" s="306">
        <f>мат.затр!G861</f>
        <v>1639.3419999999999</v>
      </c>
      <c r="D102" s="306">
        <f>тарифик!J103</f>
        <v>334.67202141900935</v>
      </c>
      <c r="E102" s="306"/>
      <c r="F102" s="898">
        <f t="shared" si="25"/>
        <v>38.654618473895582</v>
      </c>
      <c r="G102" s="306">
        <f>амортизация!M198</f>
        <v>3.2537557637959242</v>
      </c>
      <c r="H102" s="898">
        <f t="shared" si="26"/>
        <v>2015.9223956567007</v>
      </c>
      <c r="I102" s="77">
        <f t="shared" si="27"/>
        <v>0.24047458720207895</v>
      </c>
      <c r="J102" s="898">
        <f t="shared" si="28"/>
        <v>80.480116198821605</v>
      </c>
      <c r="K102" s="898">
        <f t="shared" si="29"/>
        <v>2096.4025118555223</v>
      </c>
      <c r="L102" s="77">
        <v>0.2</v>
      </c>
      <c r="M102" s="898">
        <f t="shared" si="30"/>
        <v>419.28050237110449</v>
      </c>
      <c r="N102" s="898">
        <f t="shared" si="31"/>
        <v>2515.6830142266267</v>
      </c>
      <c r="O102" s="898">
        <f t="shared" si="32"/>
        <v>419.28050237110449</v>
      </c>
    </row>
    <row r="103" spans="1:15" s="76" customFormat="1">
      <c r="A103" s="925" t="s">
        <v>3978</v>
      </c>
      <c r="B103" s="749" t="s">
        <v>3979</v>
      </c>
      <c r="C103" s="306">
        <f>мат.затр!G873</f>
        <v>1228.44</v>
      </c>
      <c r="D103" s="306">
        <f>тарифик!J104</f>
        <v>1874.1633199464525</v>
      </c>
      <c r="E103" s="306"/>
      <c r="F103" s="898">
        <f t="shared" si="25"/>
        <v>216.46586345381527</v>
      </c>
      <c r="G103" s="306">
        <f>амортизация!M199</f>
        <v>3.2537557637959242</v>
      </c>
      <c r="H103" s="898">
        <f t="shared" si="26"/>
        <v>3322.3229391640643</v>
      </c>
      <c r="I103" s="77">
        <f t="shared" si="27"/>
        <v>0.24047458720207895</v>
      </c>
      <c r="J103" s="898">
        <f t="shared" si="28"/>
        <v>450.68865071340099</v>
      </c>
      <c r="K103" s="898">
        <f t="shared" si="29"/>
        <v>3773.0115898774652</v>
      </c>
      <c r="L103" s="77">
        <v>0.2</v>
      </c>
      <c r="M103" s="898">
        <f t="shared" si="30"/>
        <v>754.60231797549307</v>
      </c>
      <c r="N103" s="898">
        <f t="shared" si="31"/>
        <v>4527.6139078529586</v>
      </c>
      <c r="O103" s="898">
        <f t="shared" si="32"/>
        <v>754.60231797549307</v>
      </c>
    </row>
    <row r="104" spans="1:15" s="76" customFormat="1" ht="30">
      <c r="A104" s="925" t="s">
        <v>3980</v>
      </c>
      <c r="B104" s="293" t="s">
        <v>3885</v>
      </c>
      <c r="C104" s="306">
        <f>мат.затр!G884</f>
        <v>1913.9640000000002</v>
      </c>
      <c r="D104" s="306">
        <f>тарифик!J105</f>
        <v>3371.8206157965187</v>
      </c>
      <c r="E104" s="306"/>
      <c r="F104" s="898">
        <f t="shared" si="25"/>
        <v>389.44528112449791</v>
      </c>
      <c r="G104" s="306">
        <f>амортизация!M202</f>
        <v>6.7417819425851562</v>
      </c>
      <c r="H104" s="898">
        <f t="shared" si="26"/>
        <v>5681.9716788636024</v>
      </c>
      <c r="I104" s="77">
        <f t="shared" si="27"/>
        <v>0.24047458720207895</v>
      </c>
      <c r="J104" s="898">
        <f t="shared" si="28"/>
        <v>810.83717070312753</v>
      </c>
      <c r="K104" s="898">
        <f t="shared" si="29"/>
        <v>6492.8088495667298</v>
      </c>
      <c r="L104" s="77">
        <v>0.2</v>
      </c>
      <c r="M104" s="898">
        <f t="shared" si="30"/>
        <v>1298.5617699133461</v>
      </c>
      <c r="N104" s="898">
        <f t="shared" si="31"/>
        <v>7791.3706194800761</v>
      </c>
      <c r="O104" s="898">
        <f t="shared" si="32"/>
        <v>1298.5617699133461</v>
      </c>
    </row>
    <row r="105" spans="1:15" s="76" customFormat="1">
      <c r="A105" s="925" t="s">
        <v>3981</v>
      </c>
      <c r="B105" s="293" t="s">
        <v>3887</v>
      </c>
      <c r="C105" s="306">
        <f>мат.затр!G900</f>
        <v>2389.7599999999998</v>
      </c>
      <c r="D105" s="306">
        <f>тарифик!J106</f>
        <v>1160.1963409192324</v>
      </c>
      <c r="E105" s="306"/>
      <c r="F105" s="898">
        <f t="shared" si="25"/>
        <v>134.00267737617133</v>
      </c>
      <c r="G105" s="306">
        <f>амортизация!M205</f>
        <v>6.7417819425851562</v>
      </c>
      <c r="H105" s="898">
        <f t="shared" si="26"/>
        <v>3690.7008002379889</v>
      </c>
      <c r="I105" s="77">
        <f t="shared" si="27"/>
        <v>0.24047458720207895</v>
      </c>
      <c r="J105" s="898">
        <f t="shared" si="28"/>
        <v>278.99773615591488</v>
      </c>
      <c r="K105" s="898">
        <f t="shared" si="29"/>
        <v>3969.6985363939039</v>
      </c>
      <c r="L105" s="77">
        <v>0.2</v>
      </c>
      <c r="M105" s="898">
        <f t="shared" si="30"/>
        <v>793.93970727878082</v>
      </c>
      <c r="N105" s="898">
        <f t="shared" si="31"/>
        <v>4763.6382436726844</v>
      </c>
      <c r="O105" s="898">
        <f t="shared" si="32"/>
        <v>793.93970727878082</v>
      </c>
    </row>
    <row r="106" spans="1:15" s="76" customFormat="1">
      <c r="A106" s="925" t="s">
        <v>3982</v>
      </c>
      <c r="B106" s="293" t="s">
        <v>2666</v>
      </c>
      <c r="C106" s="306">
        <f>мат.затр!G912</f>
        <v>1261.6100000000001</v>
      </c>
      <c r="D106" s="306">
        <f>тарифик!J107</f>
        <v>1706.8273092369475</v>
      </c>
      <c r="E106" s="306"/>
      <c r="F106" s="898">
        <f t="shared" si="25"/>
        <v>197.13855421686745</v>
      </c>
      <c r="G106" s="306">
        <f>амортизация!M208</f>
        <v>6.7417819425851562</v>
      </c>
      <c r="H106" s="898">
        <f t="shared" si="26"/>
        <v>3172.3176453964002</v>
      </c>
      <c r="I106" s="77">
        <f t="shared" si="27"/>
        <v>0.24047458720207895</v>
      </c>
      <c r="J106" s="898">
        <f t="shared" si="28"/>
        <v>410.44859261399012</v>
      </c>
      <c r="K106" s="898">
        <f t="shared" si="29"/>
        <v>3582.7662380103902</v>
      </c>
      <c r="L106" s="77">
        <v>0.2</v>
      </c>
      <c r="M106" s="898">
        <f t="shared" si="30"/>
        <v>716.55324760207805</v>
      </c>
      <c r="N106" s="898">
        <f t="shared" si="31"/>
        <v>4299.3194856124683</v>
      </c>
      <c r="O106" s="898">
        <f t="shared" si="32"/>
        <v>716.55324760207805</v>
      </c>
    </row>
    <row r="107" spans="1:15" s="76" customFormat="1">
      <c r="A107" s="925" t="s">
        <v>3983</v>
      </c>
      <c r="B107" s="293" t="s">
        <v>3890</v>
      </c>
      <c r="C107" s="306">
        <f>мат.затр!G924</f>
        <v>19873.12329</v>
      </c>
      <c r="D107" s="306">
        <f>тарифик!J108</f>
        <v>2108.4337349397588</v>
      </c>
      <c r="E107" s="306"/>
      <c r="F107" s="898">
        <f t="shared" si="25"/>
        <v>243.52409638554212</v>
      </c>
      <c r="G107" s="306">
        <f>амортизация!M211</f>
        <v>416.78931466607173</v>
      </c>
      <c r="H107" s="898">
        <f t="shared" si="26"/>
        <v>22641.870435991372</v>
      </c>
      <c r="I107" s="77">
        <f t="shared" si="27"/>
        <v>0.24047458720207895</v>
      </c>
      <c r="J107" s="898">
        <f t="shared" si="28"/>
        <v>507.02473205257604</v>
      </c>
      <c r="K107" s="898">
        <f t="shared" si="29"/>
        <v>23148.89516804395</v>
      </c>
      <c r="L107" s="77">
        <v>0.2</v>
      </c>
      <c r="M107" s="898">
        <f t="shared" si="30"/>
        <v>4629.7790336087901</v>
      </c>
      <c r="N107" s="898">
        <f t="shared" si="31"/>
        <v>27778.674201652739</v>
      </c>
      <c r="O107" s="898">
        <f t="shared" si="32"/>
        <v>4629.7790336087901</v>
      </c>
    </row>
    <row r="108" spans="1:15" s="76" customFormat="1">
      <c r="A108" s="925" t="s">
        <v>3984</v>
      </c>
      <c r="B108" s="293" t="s">
        <v>3892</v>
      </c>
      <c r="C108" s="306">
        <f>мат.затр!G935</f>
        <v>2161.33</v>
      </c>
      <c r="D108" s="306">
        <f>тарифик!J109</f>
        <v>546.63096831771531</v>
      </c>
      <c r="E108" s="306"/>
      <c r="F108" s="898">
        <f t="shared" si="25"/>
        <v>63.13587684069612</v>
      </c>
      <c r="G108" s="306">
        <f>амортизация!M214</f>
        <v>6.7417819425851562</v>
      </c>
      <c r="H108" s="898">
        <f t="shared" si="26"/>
        <v>2777.8386271009963</v>
      </c>
      <c r="I108" s="77">
        <f t="shared" si="27"/>
        <v>0.24047458720207895</v>
      </c>
      <c r="J108" s="898">
        <f t="shared" si="28"/>
        <v>131.45085645807529</v>
      </c>
      <c r="K108" s="898">
        <f t="shared" si="29"/>
        <v>2909.2894835590714</v>
      </c>
      <c r="L108" s="77">
        <v>0.2</v>
      </c>
      <c r="M108" s="898">
        <f t="shared" si="30"/>
        <v>581.85789671181431</v>
      </c>
      <c r="N108" s="898">
        <f t="shared" si="31"/>
        <v>3491.1473802708856</v>
      </c>
      <c r="O108" s="898">
        <f t="shared" si="32"/>
        <v>581.85789671181431</v>
      </c>
    </row>
    <row r="109" spans="1:15" s="76" customFormat="1">
      <c r="A109" s="925" t="s">
        <v>3985</v>
      </c>
      <c r="B109" s="293" t="s">
        <v>3986</v>
      </c>
      <c r="C109" s="306">
        <f>мат.затр!G951</f>
        <v>2304.6499999999996</v>
      </c>
      <c r="D109" s="306">
        <f>тарифик!J110</f>
        <v>937.08165997322624</v>
      </c>
      <c r="E109" s="306"/>
      <c r="F109" s="898">
        <f t="shared" si="25"/>
        <v>108.23293172690764</v>
      </c>
      <c r="G109" s="306">
        <f>амортизация!M217</f>
        <v>6.7417819425851562</v>
      </c>
      <c r="H109" s="898">
        <f t="shared" si="26"/>
        <v>3356.7063736427185</v>
      </c>
      <c r="I109" s="77">
        <f t="shared" si="27"/>
        <v>0.24047458720207895</v>
      </c>
      <c r="J109" s="898">
        <f t="shared" si="28"/>
        <v>225.34432535670049</v>
      </c>
      <c r="K109" s="898">
        <f t="shared" si="29"/>
        <v>3582.0506989994192</v>
      </c>
      <c r="L109" s="77">
        <v>0.2</v>
      </c>
      <c r="M109" s="898">
        <f t="shared" si="30"/>
        <v>716.41013979988384</v>
      </c>
      <c r="N109" s="898">
        <f t="shared" si="31"/>
        <v>4298.460838799303</v>
      </c>
      <c r="O109" s="898">
        <f t="shared" si="32"/>
        <v>716.41013979988384</v>
      </c>
    </row>
    <row r="110" spans="1:15" s="76" customFormat="1">
      <c r="A110" s="925" t="s">
        <v>3987</v>
      </c>
      <c r="B110" s="293" t="s">
        <v>3896</v>
      </c>
      <c r="C110" s="306">
        <f>мат.затр!G959</f>
        <v>1343.7</v>
      </c>
      <c r="D110" s="306">
        <f>тарифик!J111</f>
        <v>3357.8759482373939</v>
      </c>
      <c r="E110" s="306"/>
      <c r="F110" s="898">
        <f t="shared" si="25"/>
        <v>387.83467202141901</v>
      </c>
      <c r="G110" s="306">
        <f>амортизация!M220</f>
        <v>87.140803956567012</v>
      </c>
      <c r="H110" s="898">
        <f t="shared" si="26"/>
        <v>5176.5514242153804</v>
      </c>
      <c r="I110" s="77">
        <f t="shared" si="27"/>
        <v>0.24047458720207895</v>
      </c>
      <c r="J110" s="898">
        <f t="shared" si="28"/>
        <v>807.48383252817678</v>
      </c>
      <c r="K110" s="898">
        <f t="shared" si="29"/>
        <v>5984.0352567435575</v>
      </c>
      <c r="L110" s="77">
        <v>0.2</v>
      </c>
      <c r="M110" s="898">
        <f t="shared" si="30"/>
        <v>1196.8070513487116</v>
      </c>
      <c r="N110" s="898">
        <f t="shared" si="31"/>
        <v>7180.8423080922694</v>
      </c>
      <c r="O110" s="898">
        <f t="shared" si="32"/>
        <v>1196.8070513487116</v>
      </c>
    </row>
    <row r="111" spans="1:15" s="76" customFormat="1">
      <c r="A111" s="925" t="s">
        <v>3988</v>
      </c>
      <c r="B111" s="293" t="s">
        <v>3898</v>
      </c>
      <c r="C111" s="306">
        <f>мат.затр!G967</f>
        <v>2087.0848000000001</v>
      </c>
      <c r="D111" s="306">
        <f>тарифик!J112</f>
        <v>2560.2409638554213</v>
      </c>
      <c r="E111" s="306"/>
      <c r="F111" s="898">
        <f t="shared" si="25"/>
        <v>295.70783132530113</v>
      </c>
      <c r="G111" s="306">
        <f>амортизация!M223</f>
        <v>1656.7797672170166</v>
      </c>
      <c r="H111" s="898">
        <f t="shared" si="26"/>
        <v>6599.8133623977392</v>
      </c>
      <c r="I111" s="77">
        <f t="shared" si="27"/>
        <v>0.24047458720207895</v>
      </c>
      <c r="J111" s="898">
        <f t="shared" si="28"/>
        <v>615.6728889209852</v>
      </c>
      <c r="K111" s="898">
        <f t="shared" si="29"/>
        <v>7215.4862513187245</v>
      </c>
      <c r="L111" s="77">
        <v>0.2</v>
      </c>
      <c r="M111" s="898">
        <f t="shared" si="30"/>
        <v>1443.0972502637451</v>
      </c>
      <c r="N111" s="898">
        <f t="shared" si="31"/>
        <v>8658.5835015824705</v>
      </c>
      <c r="O111" s="898">
        <f t="shared" si="32"/>
        <v>1443.0972502637451</v>
      </c>
    </row>
    <row r="112" spans="1:15" s="76" customFormat="1">
      <c r="A112" s="925" t="s">
        <v>3989</v>
      </c>
      <c r="B112" s="293" t="s">
        <v>3900</v>
      </c>
      <c r="C112" s="306">
        <f>мат.затр!G975</f>
        <v>2127.1999999999998</v>
      </c>
      <c r="D112" s="306">
        <f>тарифик!J113</f>
        <v>2515.6180276662203</v>
      </c>
      <c r="E112" s="306"/>
      <c r="F112" s="898">
        <f t="shared" si="25"/>
        <v>290.55388219544847</v>
      </c>
      <c r="G112" s="306">
        <f>амортизация!M226</f>
        <v>87.140803956567012</v>
      </c>
      <c r="H112" s="898">
        <f t="shared" si="26"/>
        <v>5020.5127138182361</v>
      </c>
      <c r="I112" s="77">
        <f t="shared" si="27"/>
        <v>0.24047458720207895</v>
      </c>
      <c r="J112" s="898">
        <f t="shared" si="28"/>
        <v>604.94220676114242</v>
      </c>
      <c r="K112" s="898">
        <f t="shared" si="29"/>
        <v>5625.4549205793783</v>
      </c>
      <c r="L112" s="77">
        <v>0.2</v>
      </c>
      <c r="M112" s="898">
        <f t="shared" si="30"/>
        <v>1125.0909841158757</v>
      </c>
      <c r="N112" s="898">
        <f t="shared" si="31"/>
        <v>6750.5459046952537</v>
      </c>
      <c r="O112" s="898">
        <f t="shared" si="32"/>
        <v>1125.0909841158757</v>
      </c>
    </row>
    <row r="113" spans="1:15" s="76" customFormat="1">
      <c r="A113" s="925" t="s">
        <v>3990</v>
      </c>
      <c r="B113" s="293" t="s">
        <v>3902</v>
      </c>
      <c r="C113" s="306">
        <f>мат.затр!G983</f>
        <v>2163.5</v>
      </c>
      <c r="D113" s="306">
        <f>тарифик!J114</f>
        <v>2086.1222668451583</v>
      </c>
      <c r="E113" s="306"/>
      <c r="F113" s="898">
        <f t="shared" si="25"/>
        <v>240.94712182061579</v>
      </c>
      <c r="G113" s="306">
        <f>амортизация!M229</f>
        <v>1656.7797672170166</v>
      </c>
      <c r="H113" s="898">
        <f t="shared" ref="H113:H137" si="33">C113+D113+F113+G113</f>
        <v>6147.34915588279</v>
      </c>
      <c r="I113" s="77">
        <f t="shared" ref="I113:I137" si="34">I$190</f>
        <v>0.24047458720207895</v>
      </c>
      <c r="J113" s="898">
        <f t="shared" ref="J113:J137" si="35">D113*I113</f>
        <v>501.65939097265465</v>
      </c>
      <c r="K113" s="898">
        <f t="shared" si="29"/>
        <v>6649.0085468554444</v>
      </c>
      <c r="L113" s="77">
        <v>0.2</v>
      </c>
      <c r="M113" s="898">
        <f t="shared" si="30"/>
        <v>1329.8017093710889</v>
      </c>
      <c r="N113" s="898">
        <f t="shared" si="31"/>
        <v>7978.8102562265331</v>
      </c>
      <c r="O113" s="898">
        <f t="shared" si="32"/>
        <v>1329.8017093710889</v>
      </c>
    </row>
    <row r="114" spans="1:15" s="76" customFormat="1">
      <c r="A114" s="925" t="s">
        <v>3991</v>
      </c>
      <c r="B114" s="293" t="s">
        <v>3904</v>
      </c>
      <c r="C114" s="306">
        <f>мат.затр!G991</f>
        <v>2594.4</v>
      </c>
      <c r="D114" s="306">
        <f>тарифик!J115</f>
        <v>2172.579205711736</v>
      </c>
      <c r="E114" s="306"/>
      <c r="F114" s="898">
        <f t="shared" si="25"/>
        <v>250.9328982597055</v>
      </c>
      <c r="G114" s="306">
        <f>амортизация!M232</f>
        <v>87.140803956567012</v>
      </c>
      <c r="H114" s="898">
        <f t="shared" si="33"/>
        <v>5105.0529079280077</v>
      </c>
      <c r="I114" s="77">
        <f t="shared" si="34"/>
        <v>0.24047458720207895</v>
      </c>
      <c r="J114" s="898">
        <f t="shared" si="35"/>
        <v>522.45008765735031</v>
      </c>
      <c r="K114" s="898">
        <f t="shared" si="29"/>
        <v>5627.5029955853579</v>
      </c>
      <c r="L114" s="77">
        <v>0.2</v>
      </c>
      <c r="M114" s="898">
        <f t="shared" si="30"/>
        <v>1125.5005991170717</v>
      </c>
      <c r="N114" s="898">
        <f t="shared" si="31"/>
        <v>6753.0035947024298</v>
      </c>
      <c r="O114" s="898">
        <f t="shared" si="32"/>
        <v>1125.5005991170717</v>
      </c>
    </row>
    <row r="115" spans="1:15" s="76" customFormat="1">
      <c r="A115" s="925" t="s">
        <v>3992</v>
      </c>
      <c r="B115" s="293" t="s">
        <v>3906</v>
      </c>
      <c r="C115" s="306">
        <f>мат.затр!G999</f>
        <v>2107</v>
      </c>
      <c r="D115" s="306">
        <f>тарифик!J116</f>
        <v>1517.1798304328424</v>
      </c>
      <c r="E115" s="306"/>
      <c r="F115" s="898">
        <f t="shared" si="25"/>
        <v>175.23427041499329</v>
      </c>
      <c r="G115" s="306">
        <f>амортизация!M235</f>
        <v>1656.7797672170166</v>
      </c>
      <c r="H115" s="898">
        <f t="shared" si="33"/>
        <v>5456.1938680648518</v>
      </c>
      <c r="I115" s="77">
        <f t="shared" si="34"/>
        <v>0.24047458720207895</v>
      </c>
      <c r="J115" s="898">
        <f t="shared" si="35"/>
        <v>364.84319343465791</v>
      </c>
      <c r="K115" s="898">
        <f t="shared" si="29"/>
        <v>5821.0370614995099</v>
      </c>
      <c r="L115" s="77">
        <v>0.2</v>
      </c>
      <c r="M115" s="898">
        <f t="shared" si="30"/>
        <v>1164.207412299902</v>
      </c>
      <c r="N115" s="898">
        <f t="shared" si="31"/>
        <v>6985.2444737994119</v>
      </c>
      <c r="O115" s="898">
        <f t="shared" si="32"/>
        <v>1164.207412299902</v>
      </c>
    </row>
    <row r="116" spans="1:15" s="76" customFormat="1">
      <c r="A116" s="925" t="s">
        <v>3993</v>
      </c>
      <c r="B116" s="293" t="s">
        <v>3908</v>
      </c>
      <c r="C116" s="306">
        <f>мат.затр!G1007</f>
        <v>1872.2</v>
      </c>
      <c r="D116" s="306">
        <f>тарифик!J117</f>
        <v>2744.3105756358768</v>
      </c>
      <c r="E116" s="306"/>
      <c r="F116" s="898">
        <f t="shared" si="25"/>
        <v>316.96787148594376</v>
      </c>
      <c r="G116" s="306">
        <f>амортизация!M238</f>
        <v>87.140803956567012</v>
      </c>
      <c r="H116" s="898">
        <f t="shared" si="33"/>
        <v>5020.6192510783876</v>
      </c>
      <c r="I116" s="77">
        <f t="shared" si="34"/>
        <v>0.24047458720207895</v>
      </c>
      <c r="J116" s="898">
        <f t="shared" si="35"/>
        <v>659.93695283033719</v>
      </c>
      <c r="K116" s="898">
        <f t="shared" si="29"/>
        <v>5680.5562039087245</v>
      </c>
      <c r="L116" s="77">
        <v>0.2</v>
      </c>
      <c r="M116" s="898">
        <f t="shared" si="30"/>
        <v>1136.111240781745</v>
      </c>
      <c r="N116" s="898">
        <f t="shared" si="31"/>
        <v>6816.667444690469</v>
      </c>
      <c r="O116" s="898">
        <f t="shared" si="32"/>
        <v>1136.111240781745</v>
      </c>
    </row>
    <row r="117" spans="1:15" s="76" customFormat="1">
      <c r="A117" s="925" t="s">
        <v>3994</v>
      </c>
      <c r="B117" s="293" t="s">
        <v>3910</v>
      </c>
      <c r="C117" s="306">
        <f>мат.затр!G1015</f>
        <v>2631.4</v>
      </c>
      <c r="D117" s="306">
        <f>тарифик!J118</f>
        <v>1070.9504685408299</v>
      </c>
      <c r="E117" s="306"/>
      <c r="F117" s="898">
        <f t="shared" si="25"/>
        <v>123.69477911646587</v>
      </c>
      <c r="G117" s="306">
        <f>амортизация!M241</f>
        <v>1656.7797672170166</v>
      </c>
      <c r="H117" s="898">
        <f t="shared" si="33"/>
        <v>5482.8250148743118</v>
      </c>
      <c r="I117" s="77">
        <f t="shared" si="34"/>
        <v>0.24047458720207895</v>
      </c>
      <c r="J117" s="898">
        <f t="shared" si="35"/>
        <v>257.53637183622914</v>
      </c>
      <c r="K117" s="898">
        <f t="shared" si="29"/>
        <v>5740.3613867105414</v>
      </c>
      <c r="L117" s="77">
        <v>0.2</v>
      </c>
      <c r="M117" s="898">
        <f t="shared" si="30"/>
        <v>1148.0722773421082</v>
      </c>
      <c r="N117" s="898">
        <f t="shared" si="31"/>
        <v>6888.4336640526499</v>
      </c>
      <c r="O117" s="898">
        <f t="shared" si="32"/>
        <v>1148.0722773421082</v>
      </c>
    </row>
    <row r="118" spans="1:15" s="76" customFormat="1">
      <c r="A118" s="925" t="s">
        <v>3995</v>
      </c>
      <c r="B118" s="293" t="s">
        <v>3912</v>
      </c>
      <c r="C118" s="306">
        <f>мат.затр!G1029</f>
        <v>2334.89</v>
      </c>
      <c r="D118" s="306">
        <f>тарифик!J119</f>
        <v>2858.6568496207046</v>
      </c>
      <c r="E118" s="306"/>
      <c r="F118" s="898">
        <f t="shared" si="25"/>
        <v>330.17486613119138</v>
      </c>
      <c r="G118" s="306">
        <f>амортизация!M244</f>
        <v>87.140803956567012</v>
      </c>
      <c r="H118" s="898">
        <f t="shared" si="33"/>
        <v>5610.862519708463</v>
      </c>
      <c r="I118" s="77">
        <f t="shared" si="34"/>
        <v>0.24047458720207895</v>
      </c>
      <c r="J118" s="898">
        <f t="shared" si="35"/>
        <v>687.43432586493441</v>
      </c>
      <c r="K118" s="898">
        <f t="shared" si="29"/>
        <v>6298.2968455733971</v>
      </c>
      <c r="L118" s="77">
        <v>0.2</v>
      </c>
      <c r="M118" s="898">
        <f t="shared" si="30"/>
        <v>1259.6593691146795</v>
      </c>
      <c r="N118" s="898">
        <f t="shared" si="31"/>
        <v>7557.9562146880762</v>
      </c>
      <c r="O118" s="898">
        <f t="shared" si="32"/>
        <v>1259.6593691146795</v>
      </c>
    </row>
    <row r="119" spans="1:15" s="76" customFormat="1">
      <c r="A119" s="925" t="s">
        <v>3996</v>
      </c>
      <c r="B119" s="293" t="s">
        <v>3914</v>
      </c>
      <c r="C119" s="306">
        <f>мат.затр!G1039</f>
        <v>2041.55</v>
      </c>
      <c r="D119" s="306">
        <f>тарифик!J120</f>
        <v>1991.2985274431057</v>
      </c>
      <c r="E119" s="306"/>
      <c r="F119" s="898">
        <f t="shared" si="25"/>
        <v>229.99497991967871</v>
      </c>
      <c r="G119" s="306">
        <f>амортизация!M247</f>
        <v>1656.7797672170166</v>
      </c>
      <c r="H119" s="898">
        <f t="shared" si="33"/>
        <v>5919.6232745798006</v>
      </c>
      <c r="I119" s="77">
        <f t="shared" si="34"/>
        <v>0.24047458720207895</v>
      </c>
      <c r="J119" s="898">
        <f t="shared" si="35"/>
        <v>478.85669138298852</v>
      </c>
      <c r="K119" s="898">
        <f t="shared" si="29"/>
        <v>6398.4799659627888</v>
      </c>
      <c r="L119" s="77">
        <v>0.2</v>
      </c>
      <c r="M119" s="898">
        <f t="shared" si="30"/>
        <v>1279.6959931925578</v>
      </c>
      <c r="N119" s="898">
        <f t="shared" si="31"/>
        <v>7678.1759591553464</v>
      </c>
      <c r="O119" s="898">
        <f t="shared" si="32"/>
        <v>1279.6959931925578</v>
      </c>
    </row>
    <row r="120" spans="1:15" s="76" customFormat="1">
      <c r="A120" s="925" t="s">
        <v>3997</v>
      </c>
      <c r="B120" s="293" t="s">
        <v>3916</v>
      </c>
      <c r="C120" s="306">
        <f>мат.затр!G1052</f>
        <v>1643.4499999999998</v>
      </c>
      <c r="D120" s="306">
        <f>тарифик!J121</f>
        <v>3087.3493975903611</v>
      </c>
      <c r="E120" s="306"/>
      <c r="F120" s="898">
        <f t="shared" si="25"/>
        <v>356.58885542168673</v>
      </c>
      <c r="G120" s="306">
        <f>амортизация!M250</f>
        <v>87.140803956567012</v>
      </c>
      <c r="H120" s="898">
        <f t="shared" si="33"/>
        <v>5174.5290569686149</v>
      </c>
      <c r="I120" s="77">
        <f t="shared" si="34"/>
        <v>0.24047458720207895</v>
      </c>
      <c r="J120" s="898">
        <f t="shared" si="35"/>
        <v>742.42907193412918</v>
      </c>
      <c r="K120" s="898">
        <f t="shared" si="29"/>
        <v>5916.9581289027437</v>
      </c>
      <c r="L120" s="77">
        <v>0.2</v>
      </c>
      <c r="M120" s="898">
        <f t="shared" si="30"/>
        <v>1183.3916257805488</v>
      </c>
      <c r="N120" s="898">
        <f t="shared" si="31"/>
        <v>7100.3497546832923</v>
      </c>
      <c r="O120" s="898">
        <f t="shared" si="32"/>
        <v>1183.3916257805488</v>
      </c>
    </row>
    <row r="121" spans="1:15" s="76" customFormat="1">
      <c r="A121" s="925" t="s">
        <v>3998</v>
      </c>
      <c r="B121" s="293" t="s">
        <v>3918</v>
      </c>
      <c r="C121" s="306">
        <f>мат.затр!G1062</f>
        <v>1555.8799999999999</v>
      </c>
      <c r="D121" s="306">
        <f>тарифик!J122</f>
        <v>2180.9460062472108</v>
      </c>
      <c r="E121" s="306"/>
      <c r="F121" s="898">
        <f t="shared" si="25"/>
        <v>251.89926372155287</v>
      </c>
      <c r="G121" s="306">
        <f>амортизация!M253</f>
        <v>1656.7797672170166</v>
      </c>
      <c r="H121" s="898">
        <f t="shared" si="33"/>
        <v>5645.5050371857806</v>
      </c>
      <c r="I121" s="77">
        <f t="shared" si="34"/>
        <v>0.24047458720207895</v>
      </c>
      <c r="J121" s="898">
        <f t="shared" si="35"/>
        <v>524.46209056232067</v>
      </c>
      <c r="K121" s="898">
        <f t="shared" si="29"/>
        <v>6169.9671277481011</v>
      </c>
      <c r="L121" s="77">
        <v>0.2</v>
      </c>
      <c r="M121" s="898">
        <f t="shared" si="30"/>
        <v>1233.9934255496203</v>
      </c>
      <c r="N121" s="898">
        <f t="shared" si="31"/>
        <v>7403.9605532977212</v>
      </c>
      <c r="O121" s="898">
        <f t="shared" si="32"/>
        <v>1233.9934255496203</v>
      </c>
    </row>
    <row r="122" spans="1:15" s="76" customFormat="1">
      <c r="A122" s="925" t="s">
        <v>3999</v>
      </c>
      <c r="B122" s="749" t="s">
        <v>3920</v>
      </c>
      <c r="C122" s="306">
        <f>мат.затр!G1078</f>
        <v>2526.31</v>
      </c>
      <c r="D122" s="306">
        <f>тарифик!J123</f>
        <v>702.81124497991971</v>
      </c>
      <c r="E122" s="306"/>
      <c r="F122" s="898">
        <f t="shared" si="25"/>
        <v>81.174698795180717</v>
      </c>
      <c r="G122" s="306">
        <f>амортизация!M256</f>
        <v>6.7417819425851562</v>
      </c>
      <c r="H122" s="898">
        <f t="shared" si="33"/>
        <v>3317.0377257176851</v>
      </c>
      <c r="I122" s="77">
        <f t="shared" si="34"/>
        <v>0.24047458720207895</v>
      </c>
      <c r="J122" s="898">
        <f t="shared" si="35"/>
        <v>169.00824401752539</v>
      </c>
      <c r="K122" s="898">
        <f t="shared" si="29"/>
        <v>3486.0459697352107</v>
      </c>
      <c r="L122" s="77">
        <v>0.2</v>
      </c>
      <c r="M122" s="898">
        <f t="shared" si="30"/>
        <v>697.20919394704219</v>
      </c>
      <c r="N122" s="898">
        <f t="shared" si="31"/>
        <v>4183.2551636822527</v>
      </c>
      <c r="O122" s="898">
        <f t="shared" si="32"/>
        <v>697.20919394704219</v>
      </c>
    </row>
    <row r="123" spans="1:15" s="76" customFormat="1">
      <c r="A123" s="925" t="s">
        <v>4000</v>
      </c>
      <c r="B123" s="749" t="s">
        <v>3922</v>
      </c>
      <c r="C123" s="306">
        <f>мат.затр!G1086</f>
        <v>1971</v>
      </c>
      <c r="D123" s="306">
        <f>тарифик!J124</f>
        <v>1327.5323516287372</v>
      </c>
      <c r="E123" s="306"/>
      <c r="F123" s="898">
        <f t="shared" si="25"/>
        <v>153.32998661311916</v>
      </c>
      <c r="G123" s="306">
        <f>амортизация!M259</f>
        <v>1656.7797672170166</v>
      </c>
      <c r="H123" s="898">
        <f t="shared" si="33"/>
        <v>5108.6421054588727</v>
      </c>
      <c r="I123" s="77">
        <f t="shared" si="34"/>
        <v>0.24047458720207895</v>
      </c>
      <c r="J123" s="898">
        <f t="shared" si="35"/>
        <v>319.2377942553257</v>
      </c>
      <c r="K123" s="898">
        <f t="shared" si="29"/>
        <v>5427.8798997141985</v>
      </c>
      <c r="L123" s="77">
        <v>0.2</v>
      </c>
      <c r="M123" s="898">
        <f t="shared" si="30"/>
        <v>1085.5759799428397</v>
      </c>
      <c r="N123" s="898">
        <f t="shared" si="31"/>
        <v>6513.4558796570382</v>
      </c>
      <c r="O123" s="898">
        <f t="shared" si="32"/>
        <v>1085.5759799428397</v>
      </c>
    </row>
    <row r="124" spans="1:15" s="76" customFormat="1">
      <c r="A124" s="925" t="s">
        <v>4001</v>
      </c>
      <c r="B124" s="749" t="s">
        <v>3924</v>
      </c>
      <c r="C124" s="306">
        <f>мат.затр!G1097</f>
        <v>2333.1999999999998</v>
      </c>
      <c r="D124" s="306">
        <f>тарифик!J125</f>
        <v>1701.2494422132975</v>
      </c>
      <c r="E124" s="306"/>
      <c r="F124" s="898">
        <f t="shared" si="25"/>
        <v>196.49431057563584</v>
      </c>
      <c r="G124" s="306">
        <f>амортизация!M262</f>
        <v>1656.7797672170166</v>
      </c>
      <c r="H124" s="898">
        <f t="shared" si="33"/>
        <v>5887.7235200059495</v>
      </c>
      <c r="I124" s="77">
        <f t="shared" si="34"/>
        <v>0.24047458720207895</v>
      </c>
      <c r="J124" s="898">
        <f t="shared" si="35"/>
        <v>409.10725734400978</v>
      </c>
      <c r="K124" s="898">
        <f t="shared" si="29"/>
        <v>6296.8307773499591</v>
      </c>
      <c r="L124" s="77">
        <v>0.2</v>
      </c>
      <c r="M124" s="898">
        <f t="shared" si="30"/>
        <v>1259.366155469992</v>
      </c>
      <c r="N124" s="898">
        <f t="shared" si="31"/>
        <v>7556.1969328199511</v>
      </c>
      <c r="O124" s="898">
        <f t="shared" si="32"/>
        <v>1259.366155469992</v>
      </c>
    </row>
    <row r="125" spans="1:15" s="76" customFormat="1">
      <c r="A125" s="925" t="s">
        <v>4002</v>
      </c>
      <c r="B125" s="293" t="s">
        <v>3926</v>
      </c>
      <c r="C125" s="306">
        <f>мат.затр!G1112</f>
        <v>3791.2</v>
      </c>
      <c r="D125" s="306">
        <f>тарифик!J126</f>
        <v>1924.3641231593037</v>
      </c>
      <c r="E125" s="306"/>
      <c r="F125" s="898">
        <f t="shared" si="25"/>
        <v>222.26405622489958</v>
      </c>
      <c r="G125" s="306">
        <f>амортизация!M265</f>
        <v>6.7417819425851562</v>
      </c>
      <c r="H125" s="898">
        <f t="shared" si="33"/>
        <v>5944.5699613267889</v>
      </c>
      <c r="I125" s="77">
        <f t="shared" si="34"/>
        <v>0.24047458720207895</v>
      </c>
      <c r="J125" s="898">
        <f t="shared" si="35"/>
        <v>462.76066814322417</v>
      </c>
      <c r="K125" s="898">
        <f t="shared" si="29"/>
        <v>6407.3306294700133</v>
      </c>
      <c r="L125" s="77">
        <v>0.2</v>
      </c>
      <c r="M125" s="898">
        <f t="shared" si="30"/>
        <v>1281.4661258940027</v>
      </c>
      <c r="N125" s="898">
        <f t="shared" si="31"/>
        <v>7688.7967553640156</v>
      </c>
      <c r="O125" s="898">
        <f t="shared" si="32"/>
        <v>1281.4661258940027</v>
      </c>
    </row>
    <row r="126" spans="1:15" s="76" customFormat="1">
      <c r="A126" s="925" t="s">
        <v>4003</v>
      </c>
      <c r="B126" s="749" t="s">
        <v>3928</v>
      </c>
      <c r="C126" s="306">
        <f>мат.затр!G1120</f>
        <v>2091</v>
      </c>
      <c r="D126" s="306">
        <f>тарифик!J127</f>
        <v>3012.0481927710839</v>
      </c>
      <c r="E126" s="306"/>
      <c r="F126" s="898">
        <f t="shared" si="25"/>
        <v>347.89156626506019</v>
      </c>
      <c r="G126" s="306">
        <f>амортизация!M268</f>
        <v>6.7417819425851562</v>
      </c>
      <c r="H126" s="898">
        <f t="shared" si="33"/>
        <v>5457.6815409787296</v>
      </c>
      <c r="I126" s="77">
        <f t="shared" si="34"/>
        <v>0.24047458720207895</v>
      </c>
      <c r="J126" s="898">
        <f t="shared" si="35"/>
        <v>724.32104578939436</v>
      </c>
      <c r="K126" s="898">
        <f t="shared" si="29"/>
        <v>6182.0025867681243</v>
      </c>
      <c r="L126" s="77">
        <v>0.2</v>
      </c>
      <c r="M126" s="898">
        <f t="shared" si="30"/>
        <v>1236.400517353625</v>
      </c>
      <c r="N126" s="898">
        <f t="shared" si="31"/>
        <v>7418.4031041217495</v>
      </c>
      <c r="O126" s="898">
        <f t="shared" si="32"/>
        <v>1236.400517353625</v>
      </c>
    </row>
    <row r="127" spans="1:15" s="76" customFormat="1">
      <c r="A127" s="925" t="s">
        <v>4004</v>
      </c>
      <c r="B127" s="749" t="s">
        <v>3930</v>
      </c>
      <c r="C127" s="306">
        <f>мат.затр!G1132</f>
        <v>1961</v>
      </c>
      <c r="D127" s="306">
        <f>тарифик!J128</f>
        <v>2565.8188308790718</v>
      </c>
      <c r="E127" s="306"/>
      <c r="F127" s="898">
        <f t="shared" si="25"/>
        <v>296.35207496653277</v>
      </c>
      <c r="G127" s="306">
        <f>амортизация!M271</f>
        <v>34.489811096236799</v>
      </c>
      <c r="H127" s="898">
        <f t="shared" si="33"/>
        <v>4857.6607169418421</v>
      </c>
      <c r="I127" s="77">
        <f t="shared" ref="I127:I128" si="36">I$199</f>
        <v>0.24047458720207895</v>
      </c>
      <c r="J127" s="898">
        <f t="shared" si="35"/>
        <v>617.01422419096559</v>
      </c>
      <c r="K127" s="898">
        <f t="shared" si="29"/>
        <v>5474.6749411328074</v>
      </c>
      <c r="L127" s="77">
        <v>0.2</v>
      </c>
      <c r="M127" s="898">
        <f t="shared" si="30"/>
        <v>1094.9349882265615</v>
      </c>
      <c r="N127" s="898">
        <f t="shared" si="31"/>
        <v>6569.6099293593688</v>
      </c>
      <c r="O127" s="898">
        <f t="shared" si="32"/>
        <v>1094.9349882265615</v>
      </c>
    </row>
    <row r="128" spans="1:15" s="76" customFormat="1">
      <c r="A128" s="925" t="s">
        <v>4005</v>
      </c>
      <c r="B128" s="749" t="s">
        <v>3932</v>
      </c>
      <c r="C128" s="306">
        <f>мат.затр!G1141</f>
        <v>9655.7999999999993</v>
      </c>
      <c r="D128" s="306">
        <f>тарифик!J129</f>
        <v>5522.0883534136547</v>
      </c>
      <c r="E128" s="306"/>
      <c r="F128" s="898">
        <f t="shared" si="25"/>
        <v>637.80120481927713</v>
      </c>
      <c r="G128" s="306">
        <f>амортизация!M274</f>
        <v>416.78931466607173</v>
      </c>
      <c r="H128" s="898">
        <f t="shared" si="33"/>
        <v>16232.478872899004</v>
      </c>
      <c r="I128" s="77">
        <f t="shared" si="36"/>
        <v>0.24047458720207895</v>
      </c>
      <c r="J128" s="898">
        <f t="shared" si="35"/>
        <v>1327.9219172805565</v>
      </c>
      <c r="K128" s="898">
        <f t="shared" si="29"/>
        <v>17560.400790179559</v>
      </c>
      <c r="L128" s="77">
        <v>0.2</v>
      </c>
      <c r="M128" s="898">
        <f t="shared" si="30"/>
        <v>3512.0801580359121</v>
      </c>
      <c r="N128" s="898">
        <f t="shared" si="31"/>
        <v>21072.480948215471</v>
      </c>
      <c r="O128" s="898">
        <f t="shared" si="32"/>
        <v>3512.0801580359121</v>
      </c>
    </row>
    <row r="129" spans="1:15" s="76" customFormat="1">
      <c r="A129" s="925" t="s">
        <v>4006</v>
      </c>
      <c r="B129" s="293" t="s">
        <v>3934</v>
      </c>
      <c r="C129" s="306">
        <f>мат.затр!G1153</f>
        <v>2893.02</v>
      </c>
      <c r="D129" s="306">
        <f>тарифик!J130</f>
        <v>624.72110664881745</v>
      </c>
      <c r="E129" s="306"/>
      <c r="F129" s="898">
        <f t="shared" si="25"/>
        <v>72.155287817938415</v>
      </c>
      <c r="G129" s="306">
        <f>амортизация!M275</f>
        <v>13.015023055183697</v>
      </c>
      <c r="H129" s="898">
        <f t="shared" si="33"/>
        <v>3602.9114175219393</v>
      </c>
      <c r="I129" s="77">
        <f t="shared" si="34"/>
        <v>0.24047458720207895</v>
      </c>
      <c r="J129" s="898">
        <f t="shared" si="35"/>
        <v>150.22955023780031</v>
      </c>
      <c r="K129" s="898">
        <f t="shared" si="29"/>
        <v>3753.1409677597394</v>
      </c>
      <c r="L129" s="77">
        <v>0.2</v>
      </c>
      <c r="M129" s="898">
        <f t="shared" si="30"/>
        <v>750.6281935519479</v>
      </c>
      <c r="N129" s="898">
        <f t="shared" si="31"/>
        <v>4503.7691613116876</v>
      </c>
      <c r="O129" s="898">
        <f t="shared" si="32"/>
        <v>750.6281935519479</v>
      </c>
    </row>
    <row r="130" spans="1:15" s="76" customFormat="1">
      <c r="A130" s="925" t="s">
        <v>4007</v>
      </c>
      <c r="B130" s="293" t="s">
        <v>3936</v>
      </c>
      <c r="C130" s="306">
        <f>мат.затр!G1163</f>
        <v>2644.75</v>
      </c>
      <c r="D130" s="306">
        <f>тарифик!J131</f>
        <v>702.81124497991971</v>
      </c>
      <c r="E130" s="306"/>
      <c r="F130" s="898">
        <f t="shared" si="25"/>
        <v>81.174698795180717</v>
      </c>
      <c r="G130" s="306">
        <f>амортизация!M278</f>
        <v>6.7417819425851562</v>
      </c>
      <c r="H130" s="898">
        <f t="shared" si="33"/>
        <v>3435.4777257176852</v>
      </c>
      <c r="I130" s="77">
        <f t="shared" si="34"/>
        <v>0.24047458720207895</v>
      </c>
      <c r="J130" s="898">
        <f t="shared" si="35"/>
        <v>169.00824401752539</v>
      </c>
      <c r="K130" s="898">
        <f t="shared" si="29"/>
        <v>3604.4859697352103</v>
      </c>
      <c r="L130" s="77">
        <v>0.2</v>
      </c>
      <c r="M130" s="898">
        <f t="shared" si="30"/>
        <v>720.89719394704207</v>
      </c>
      <c r="N130" s="898">
        <f t="shared" si="31"/>
        <v>4325.3831636822524</v>
      </c>
      <c r="O130" s="898">
        <f t="shared" si="32"/>
        <v>720.89719394704207</v>
      </c>
    </row>
    <row r="131" spans="1:15" s="76" customFormat="1">
      <c r="A131" s="925" t="s">
        <v>4008</v>
      </c>
      <c r="B131" s="293" t="s">
        <v>1493</v>
      </c>
      <c r="C131" s="306">
        <f>мат.затр!G1174</f>
        <v>2015.6100000000001</v>
      </c>
      <c r="D131" s="306">
        <f>тарифик!J132</f>
        <v>920.34805890227562</v>
      </c>
      <c r="E131" s="306"/>
      <c r="F131" s="898">
        <f t="shared" si="25"/>
        <v>106.30020080321283</v>
      </c>
      <c r="G131" s="306">
        <f>амортизация!M281</f>
        <v>31.216105161386288</v>
      </c>
      <c r="H131" s="898">
        <f t="shared" si="33"/>
        <v>3073.4743648668746</v>
      </c>
      <c r="I131" s="77">
        <f t="shared" si="34"/>
        <v>0.24047458720207895</v>
      </c>
      <c r="J131" s="898">
        <f t="shared" si="35"/>
        <v>221.32031954675938</v>
      </c>
      <c r="K131" s="898">
        <f t="shared" si="29"/>
        <v>3294.7946844136341</v>
      </c>
      <c r="L131" s="77">
        <v>0.2</v>
      </c>
      <c r="M131" s="898">
        <f t="shared" si="30"/>
        <v>658.9589368827269</v>
      </c>
      <c r="N131" s="898">
        <f t="shared" si="31"/>
        <v>3953.753621296361</v>
      </c>
      <c r="O131" s="898">
        <f t="shared" si="32"/>
        <v>658.9589368827269</v>
      </c>
    </row>
    <row r="132" spans="1:15" s="76" customFormat="1">
      <c r="A132" s="925" t="s">
        <v>4009</v>
      </c>
      <c r="B132" s="293" t="s">
        <v>4010</v>
      </c>
      <c r="C132" s="306">
        <f>мат.затр!G1182</f>
        <v>1789.5</v>
      </c>
      <c r="D132" s="306">
        <f>тарифик!J133</f>
        <v>1464.1900937081659</v>
      </c>
      <c r="E132" s="306"/>
      <c r="F132" s="898">
        <f t="shared" si="25"/>
        <v>169.11395582329317</v>
      </c>
      <c r="G132" s="306">
        <f>амортизация!M284</f>
        <v>5.1997620110069906</v>
      </c>
      <c r="H132" s="898">
        <f t="shared" si="33"/>
        <v>3428.0038115424659</v>
      </c>
      <c r="I132" s="77">
        <f t="shared" si="34"/>
        <v>0.24047458720207895</v>
      </c>
      <c r="J132" s="898">
        <f t="shared" si="35"/>
        <v>352.10050836984448</v>
      </c>
      <c r="K132" s="898">
        <f t="shared" si="29"/>
        <v>3780.1043199123105</v>
      </c>
      <c r="L132" s="77">
        <v>0.2</v>
      </c>
      <c r="M132" s="898">
        <f t="shared" si="30"/>
        <v>756.02086398246217</v>
      </c>
      <c r="N132" s="898">
        <f t="shared" si="31"/>
        <v>4536.1251838947728</v>
      </c>
      <c r="O132" s="898">
        <f t="shared" si="32"/>
        <v>756.02086398246217</v>
      </c>
    </row>
    <row r="133" spans="1:15" s="76" customFormat="1">
      <c r="A133" s="925" t="s">
        <v>4011</v>
      </c>
      <c r="B133" s="293" t="s">
        <v>3941</v>
      </c>
      <c r="C133" s="306">
        <f>мат.затр!G1195</f>
        <v>2970.91</v>
      </c>
      <c r="D133" s="306">
        <f>тарифик!J134</f>
        <v>2180.9460062472108</v>
      </c>
      <c r="E133" s="306"/>
      <c r="F133" s="898">
        <f t="shared" si="25"/>
        <v>251.89926372155287</v>
      </c>
      <c r="G133" s="306">
        <f>амортизация!M287</f>
        <v>416.78931466607173</v>
      </c>
      <c r="H133" s="898">
        <f t="shared" si="33"/>
        <v>5820.5445846348357</v>
      </c>
      <c r="I133" s="77">
        <f t="shared" si="34"/>
        <v>0.24047458720207895</v>
      </c>
      <c r="J133" s="898">
        <f t="shared" si="35"/>
        <v>524.46209056232067</v>
      </c>
      <c r="K133" s="898">
        <f t="shared" si="29"/>
        <v>6345.0066751971563</v>
      </c>
      <c r="L133" s="77">
        <v>0.2</v>
      </c>
      <c r="M133" s="898">
        <f t="shared" si="30"/>
        <v>1269.0013350394313</v>
      </c>
      <c r="N133" s="898">
        <f t="shared" si="31"/>
        <v>7614.0080102365873</v>
      </c>
      <c r="O133" s="898">
        <f t="shared" si="32"/>
        <v>1269.0013350394313</v>
      </c>
    </row>
    <row r="134" spans="1:15" s="76" customFormat="1">
      <c r="A134" s="925" t="s">
        <v>4012</v>
      </c>
      <c r="B134" s="293" t="s">
        <v>4013</v>
      </c>
      <c r="C134" s="306">
        <f>мат.затр!G1204</f>
        <v>1658.3</v>
      </c>
      <c r="D134" s="306">
        <f>тарифик!J135</f>
        <v>1653.2797858099059</v>
      </c>
      <c r="E134" s="306"/>
      <c r="F134" s="898">
        <f t="shared" si="25"/>
        <v>190.95381526104416</v>
      </c>
      <c r="G134" s="306">
        <f>амортизация!M290</f>
        <v>6.7417819425851562</v>
      </c>
      <c r="H134" s="898">
        <f t="shared" si="33"/>
        <v>3509.2753830135348</v>
      </c>
      <c r="I134" s="77">
        <f t="shared" si="34"/>
        <v>0.24047458720207895</v>
      </c>
      <c r="J134" s="898">
        <f t="shared" si="35"/>
        <v>397.5717740221786</v>
      </c>
      <c r="K134" s="898">
        <f t="shared" si="29"/>
        <v>3906.8471570357133</v>
      </c>
      <c r="L134" s="77">
        <v>0.2</v>
      </c>
      <c r="M134" s="898">
        <f t="shared" si="30"/>
        <v>781.36943140714266</v>
      </c>
      <c r="N134" s="898">
        <f t="shared" si="31"/>
        <v>4688.2165884428559</v>
      </c>
      <c r="O134" s="898">
        <f t="shared" si="32"/>
        <v>781.36943140714266</v>
      </c>
    </row>
    <row r="135" spans="1:15" s="76" customFormat="1">
      <c r="A135" s="925" t="s">
        <v>4014</v>
      </c>
      <c r="B135" s="293" t="s">
        <v>3943</v>
      </c>
      <c r="C135" s="306">
        <f>мат.затр!G1212</f>
        <v>1309</v>
      </c>
      <c r="D135" s="306">
        <f>тарифик!J136</f>
        <v>2878.1793842034804</v>
      </c>
      <c r="E135" s="306"/>
      <c r="F135" s="898">
        <f t="shared" si="25"/>
        <v>332.42971887550198</v>
      </c>
      <c r="G135" s="306">
        <f>амортизация!M293</f>
        <v>711.907760672319</v>
      </c>
      <c r="H135" s="898">
        <f t="shared" si="33"/>
        <v>5231.5168637513016</v>
      </c>
      <c r="I135" s="77">
        <f t="shared" si="34"/>
        <v>0.24047458720207895</v>
      </c>
      <c r="J135" s="898">
        <f t="shared" si="35"/>
        <v>692.12899930986578</v>
      </c>
      <c r="K135" s="898">
        <f t="shared" si="29"/>
        <v>5923.6458630611669</v>
      </c>
      <c r="L135" s="77">
        <v>0.2</v>
      </c>
      <c r="M135" s="898">
        <f t="shared" si="30"/>
        <v>1184.7291726122335</v>
      </c>
      <c r="N135" s="898">
        <f t="shared" si="31"/>
        <v>7108.3750356733999</v>
      </c>
      <c r="O135" s="898">
        <f t="shared" si="32"/>
        <v>1184.7291726122335</v>
      </c>
    </row>
    <row r="136" spans="1:15" s="76" customFormat="1">
      <c r="A136" s="925" t="s">
        <v>5474</v>
      </c>
      <c r="B136" s="293" t="s">
        <v>3945</v>
      </c>
      <c r="C136" s="306">
        <f>мат.затр!G1220</f>
        <v>1264.45</v>
      </c>
      <c r="D136" s="306">
        <f>тарифик!J137</f>
        <v>2878.1793842034804</v>
      </c>
      <c r="E136" s="306"/>
      <c r="F136" s="898">
        <f t="shared" si="25"/>
        <v>332.42971887550198</v>
      </c>
      <c r="G136" s="306">
        <f>амортизация!M296</f>
        <v>711.907760672319</v>
      </c>
      <c r="H136" s="898">
        <f t="shared" si="33"/>
        <v>5186.9668637513005</v>
      </c>
      <c r="I136" s="77">
        <f t="shared" si="34"/>
        <v>0.24047458720207895</v>
      </c>
      <c r="J136" s="898">
        <f t="shared" si="35"/>
        <v>692.12899930986578</v>
      </c>
      <c r="K136" s="898">
        <f t="shared" si="29"/>
        <v>5879.0958630611658</v>
      </c>
      <c r="L136" s="77">
        <v>0.2</v>
      </c>
      <c r="M136" s="898">
        <f t="shared" si="30"/>
        <v>1175.8191726122332</v>
      </c>
      <c r="N136" s="898">
        <f t="shared" si="31"/>
        <v>7054.915035673399</v>
      </c>
      <c r="O136" s="898">
        <f t="shared" si="32"/>
        <v>1175.8191726122332</v>
      </c>
    </row>
    <row r="137" spans="1:15" s="76" customFormat="1">
      <c r="A137" s="925" t="s">
        <v>5475</v>
      </c>
      <c r="B137" s="749" t="s">
        <v>4015</v>
      </c>
      <c r="C137" s="306">
        <f>мат.затр!G1229</f>
        <v>1222.4639999999999</v>
      </c>
      <c r="D137" s="306">
        <f>тарифик!J138</f>
        <v>1405.6224899598392</v>
      </c>
      <c r="E137" s="306"/>
      <c r="F137" s="898">
        <f>D137*0.9*0.095+D137*3%</f>
        <v>162.34939759036143</v>
      </c>
      <c r="G137" s="306">
        <f>амортизация!M297</f>
        <v>3.2537557637959242</v>
      </c>
      <c r="H137" s="898">
        <f t="shared" si="33"/>
        <v>2793.6896433139968</v>
      </c>
      <c r="I137" s="77">
        <f t="shared" si="34"/>
        <v>0.24047458720207895</v>
      </c>
      <c r="J137" s="898">
        <f t="shared" si="35"/>
        <v>338.01648803505071</v>
      </c>
      <c r="K137" s="898">
        <f t="shared" si="29"/>
        <v>3131.7061313490476</v>
      </c>
      <c r="L137" s="77">
        <v>0.2</v>
      </c>
      <c r="M137" s="898">
        <f t="shared" si="30"/>
        <v>626.34122626980957</v>
      </c>
      <c r="N137" s="898">
        <f t="shared" si="31"/>
        <v>3758.0473576188569</v>
      </c>
      <c r="O137" s="898">
        <f t="shared" si="32"/>
        <v>626.34122626980957</v>
      </c>
    </row>
    <row r="138" spans="1:15" s="76" customFormat="1">
      <c r="A138" s="66" t="s">
        <v>4016</v>
      </c>
      <c r="B138" s="284" t="s">
        <v>4017</v>
      </c>
      <c r="C138" s="81"/>
      <c r="D138" s="81"/>
      <c r="E138" s="306"/>
      <c r="F138" s="923"/>
      <c r="G138" s="81"/>
      <c r="H138" s="923"/>
      <c r="I138" s="924"/>
      <c r="J138" s="923"/>
      <c r="K138" s="923"/>
      <c r="L138" s="924"/>
      <c r="M138" s="923"/>
      <c r="N138" s="923"/>
      <c r="O138" s="923"/>
    </row>
    <row r="139" spans="1:15" s="76" customFormat="1">
      <c r="A139" s="925" t="s">
        <v>4018</v>
      </c>
      <c r="B139" s="293" t="s">
        <v>4019</v>
      </c>
      <c r="C139" s="306">
        <f>мат.затр!G1235</f>
        <v>382.20000000000005</v>
      </c>
      <c r="D139" s="306">
        <f>тарифик!J140</f>
        <v>1296.8540829986612</v>
      </c>
      <c r="E139" s="306"/>
      <c r="F139" s="898">
        <f t="shared" ref="F139:F156" si="37">D139*0.9*0.095+D139*3%</f>
        <v>149.78664658634537</v>
      </c>
      <c r="G139" s="306">
        <f>амортизация!M301</f>
        <v>5.1997620110069906</v>
      </c>
      <c r="H139" s="898">
        <f t="shared" ref="H139:H157" si="38">C139+D139+F139+G139</f>
        <v>1834.0404915960135</v>
      </c>
      <c r="I139" s="77">
        <f t="shared" ref="I139:I157" si="39">I$190</f>
        <v>0.24047458720207895</v>
      </c>
      <c r="J139" s="898">
        <f t="shared" ref="J139:J157" si="40">D139*I139</f>
        <v>311.86045027043366</v>
      </c>
      <c r="K139" s="898">
        <f t="shared" si="29"/>
        <v>2145.9009418664473</v>
      </c>
      <c r="L139" s="77">
        <v>0.2</v>
      </c>
      <c r="M139" s="898">
        <f t="shared" si="30"/>
        <v>429.18018837328947</v>
      </c>
      <c r="N139" s="898">
        <f t="shared" si="31"/>
        <v>2575.0811302397369</v>
      </c>
      <c r="O139" s="898">
        <f t="shared" si="32"/>
        <v>429.18018837328947</v>
      </c>
    </row>
    <row r="140" spans="1:15" s="76" customFormat="1">
      <c r="A140" s="925" t="s">
        <v>4020</v>
      </c>
      <c r="B140" s="293" t="s">
        <v>1559</v>
      </c>
      <c r="C140" s="306">
        <f>мат.затр!G1241</f>
        <v>1247.4000000000001</v>
      </c>
      <c r="D140" s="306">
        <f>тарифик!J141</f>
        <v>209.17001338688084</v>
      </c>
      <c r="E140" s="306"/>
      <c r="F140" s="898">
        <f t="shared" si="37"/>
        <v>24.15913654618474</v>
      </c>
      <c r="G140" s="306">
        <f>амортизация!M302</f>
        <v>1.3293916406366206</v>
      </c>
      <c r="H140" s="898">
        <f t="shared" si="38"/>
        <v>1482.0585415737023</v>
      </c>
      <c r="I140" s="77">
        <f t="shared" si="39"/>
        <v>0.24047458720207895</v>
      </c>
      <c r="J140" s="898">
        <f t="shared" si="40"/>
        <v>50.3000726242635</v>
      </c>
      <c r="K140" s="898">
        <f t="shared" si="29"/>
        <v>1532.3586141979658</v>
      </c>
      <c r="L140" s="77">
        <v>0.2</v>
      </c>
      <c r="M140" s="898">
        <f t="shared" si="30"/>
        <v>306.47172283959316</v>
      </c>
      <c r="N140" s="898">
        <f t="shared" si="31"/>
        <v>1838.830337037559</v>
      </c>
      <c r="O140" s="898">
        <f t="shared" si="32"/>
        <v>306.47172283959316</v>
      </c>
    </row>
    <row r="141" spans="1:15" s="76" customFormat="1">
      <c r="A141" s="925" t="s">
        <v>4021</v>
      </c>
      <c r="B141" s="293" t="s">
        <v>4022</v>
      </c>
      <c r="C141" s="306">
        <f>мат.затр!G1246</f>
        <v>367.20000000000005</v>
      </c>
      <c r="D141" s="306">
        <f>тарифик!J142</f>
        <v>1673.3601070950467</v>
      </c>
      <c r="E141" s="306"/>
      <c r="F141" s="898">
        <f t="shared" si="37"/>
        <v>193.27309236947792</v>
      </c>
      <c r="G141" s="306">
        <f>амортизация!M303</f>
        <v>3.2537557637959242</v>
      </c>
      <c r="H141" s="898">
        <f t="shared" si="38"/>
        <v>2237.0869552283207</v>
      </c>
      <c r="I141" s="77">
        <f t="shared" si="39"/>
        <v>0.24047458720207895</v>
      </c>
      <c r="J141" s="898">
        <f t="shared" si="40"/>
        <v>402.400580994108</v>
      </c>
      <c r="K141" s="898">
        <f t="shared" si="29"/>
        <v>2639.4875362224288</v>
      </c>
      <c r="L141" s="77">
        <v>0.2</v>
      </c>
      <c r="M141" s="898">
        <f t="shared" si="30"/>
        <v>527.89750724448584</v>
      </c>
      <c r="N141" s="898">
        <f t="shared" si="31"/>
        <v>3167.3850434669148</v>
      </c>
      <c r="O141" s="898">
        <f t="shared" si="32"/>
        <v>527.89750724448584</v>
      </c>
    </row>
    <row r="142" spans="1:15" s="76" customFormat="1">
      <c r="A142" s="925" t="s">
        <v>4023</v>
      </c>
      <c r="B142" s="293" t="s">
        <v>3849</v>
      </c>
      <c r="C142" s="306">
        <f>мат.затр!G1256</f>
        <v>6475.59</v>
      </c>
      <c r="D142" s="306">
        <f>тарифик!J143</f>
        <v>585.67603748326633</v>
      </c>
      <c r="E142" s="306"/>
      <c r="F142" s="898">
        <f t="shared" si="37"/>
        <v>67.64558232931725</v>
      </c>
      <c r="G142" s="306">
        <f>амортизация!M306</f>
        <v>6.7417819425851562</v>
      </c>
      <c r="H142" s="898">
        <f t="shared" si="38"/>
        <v>7135.6534017551694</v>
      </c>
      <c r="I142" s="77">
        <f t="shared" si="39"/>
        <v>0.24047458720207895</v>
      </c>
      <c r="J142" s="898">
        <f t="shared" si="40"/>
        <v>140.8402033479378</v>
      </c>
      <c r="K142" s="898">
        <f t="shared" si="29"/>
        <v>7276.4936051031073</v>
      </c>
      <c r="L142" s="77">
        <v>0.2</v>
      </c>
      <c r="M142" s="898">
        <f t="shared" si="30"/>
        <v>1455.2987210206215</v>
      </c>
      <c r="N142" s="898">
        <f t="shared" si="31"/>
        <v>8731.7923261237283</v>
      </c>
      <c r="O142" s="898">
        <f t="shared" si="32"/>
        <v>1455.2987210206215</v>
      </c>
    </row>
    <row r="143" spans="1:15" s="76" customFormat="1">
      <c r="A143" s="925" t="s">
        <v>4024</v>
      </c>
      <c r="B143" s="293" t="s">
        <v>4025</v>
      </c>
      <c r="C143" s="306">
        <f>мат.затр!G1266</f>
        <v>6291.54</v>
      </c>
      <c r="D143" s="306">
        <f>тарифик!J144</f>
        <v>669.34404283801871</v>
      </c>
      <c r="E143" s="306"/>
      <c r="F143" s="898">
        <f t="shared" si="37"/>
        <v>77.309236947791163</v>
      </c>
      <c r="G143" s="306">
        <f>амортизация!M309</f>
        <v>6.7417819425851562</v>
      </c>
      <c r="H143" s="898">
        <f t="shared" si="38"/>
        <v>7044.9350617283953</v>
      </c>
      <c r="I143" s="77">
        <f t="shared" si="39"/>
        <v>0.24047458720207895</v>
      </c>
      <c r="J143" s="898">
        <f t="shared" si="40"/>
        <v>160.96023239764321</v>
      </c>
      <c r="K143" s="898">
        <f t="shared" si="29"/>
        <v>7205.8952941260386</v>
      </c>
      <c r="L143" s="77">
        <v>0.2</v>
      </c>
      <c r="M143" s="898">
        <f t="shared" si="30"/>
        <v>1441.1790588252079</v>
      </c>
      <c r="N143" s="898">
        <f t="shared" si="31"/>
        <v>8647.0743529512474</v>
      </c>
      <c r="O143" s="898">
        <f t="shared" si="32"/>
        <v>1441.1790588252079</v>
      </c>
    </row>
    <row r="144" spans="1:15" s="76" customFormat="1">
      <c r="A144" s="925" t="s">
        <v>4026</v>
      </c>
      <c r="B144" s="293" t="s">
        <v>4027</v>
      </c>
      <c r="C144" s="306">
        <f>мат.затр!G1280</f>
        <v>2567.8899999999994</v>
      </c>
      <c r="D144" s="306">
        <f>тарифик!J145</f>
        <v>502.008032128514</v>
      </c>
      <c r="E144" s="306"/>
      <c r="F144" s="898">
        <f t="shared" si="37"/>
        <v>57.981927710843372</v>
      </c>
      <c r="G144" s="306">
        <f>амортизация!M312</f>
        <v>6.7417819425851562</v>
      </c>
      <c r="H144" s="898">
        <f t="shared" si="38"/>
        <v>3134.6217417819421</v>
      </c>
      <c r="I144" s="77">
        <f t="shared" si="39"/>
        <v>0.24047458720207895</v>
      </c>
      <c r="J144" s="898">
        <f t="shared" si="40"/>
        <v>120.72017429823239</v>
      </c>
      <c r="K144" s="898">
        <f t="shared" si="29"/>
        <v>3255.3419160801745</v>
      </c>
      <c r="L144" s="77">
        <v>0.2</v>
      </c>
      <c r="M144" s="898">
        <f t="shared" si="30"/>
        <v>651.06838321603493</v>
      </c>
      <c r="N144" s="898">
        <f t="shared" si="31"/>
        <v>3906.4102992962094</v>
      </c>
      <c r="O144" s="898">
        <f t="shared" si="32"/>
        <v>651.06838321603493</v>
      </c>
    </row>
    <row r="145" spans="1:15" s="76" customFormat="1">
      <c r="A145" s="925" t="s">
        <v>4028</v>
      </c>
      <c r="B145" s="293" t="s">
        <v>4029</v>
      </c>
      <c r="C145" s="306">
        <f>мат.затр!G1289</f>
        <v>978.2</v>
      </c>
      <c r="D145" s="306">
        <f>тарифик!J146</f>
        <v>758.58991521642122</v>
      </c>
      <c r="E145" s="306"/>
      <c r="F145" s="898">
        <f t="shared" si="37"/>
        <v>87.617135207496645</v>
      </c>
      <c r="G145" s="306">
        <f>амортизация!M315</f>
        <v>6.7417819425851562</v>
      </c>
      <c r="H145" s="898">
        <f t="shared" si="38"/>
        <v>1831.1488323665033</v>
      </c>
      <c r="I145" s="77">
        <f t="shared" si="39"/>
        <v>0.24047458720207895</v>
      </c>
      <c r="J145" s="898">
        <f t="shared" si="40"/>
        <v>182.42159671732895</v>
      </c>
      <c r="K145" s="898">
        <f t="shared" ref="K145:K157" si="41">H145+J145</f>
        <v>2013.5704290838321</v>
      </c>
      <c r="L145" s="77">
        <v>0.2</v>
      </c>
      <c r="M145" s="898">
        <f t="shared" ref="M145:M157" si="42">K145*L145</f>
        <v>402.71408581676644</v>
      </c>
      <c r="N145" s="898">
        <f t="shared" ref="N145:N157" si="43">K145+M145</f>
        <v>2416.2845149005984</v>
      </c>
      <c r="O145" s="898">
        <f t="shared" ref="O145:O157" si="44">M145</f>
        <v>402.71408581676644</v>
      </c>
    </row>
    <row r="146" spans="1:15" s="76" customFormat="1">
      <c r="A146" s="925" t="s">
        <v>4030</v>
      </c>
      <c r="B146" s="293" t="s">
        <v>4031</v>
      </c>
      <c r="C146" s="306">
        <f>мат.затр!G1297</f>
        <v>2354.1000000000004</v>
      </c>
      <c r="D146" s="306">
        <f>тарифик!J147</f>
        <v>1405.6224899598392</v>
      </c>
      <c r="E146" s="306"/>
      <c r="F146" s="898">
        <f t="shared" si="37"/>
        <v>162.34939759036143</v>
      </c>
      <c r="G146" s="306">
        <f>амортизация!M316</f>
        <v>3.2537557637959242</v>
      </c>
      <c r="H146" s="898">
        <f t="shared" si="38"/>
        <v>3925.3256433139973</v>
      </c>
      <c r="I146" s="77">
        <f t="shared" si="39"/>
        <v>0.24047458720207895</v>
      </c>
      <c r="J146" s="898">
        <f t="shared" si="40"/>
        <v>338.01648803505071</v>
      </c>
      <c r="K146" s="898">
        <f t="shared" si="41"/>
        <v>4263.342131349048</v>
      </c>
      <c r="L146" s="77">
        <v>0.2</v>
      </c>
      <c r="M146" s="898">
        <f t="shared" si="42"/>
        <v>852.66842626980963</v>
      </c>
      <c r="N146" s="898">
        <f t="shared" si="43"/>
        <v>5116.010557618858</v>
      </c>
      <c r="O146" s="898">
        <f t="shared" si="44"/>
        <v>852.66842626980963</v>
      </c>
    </row>
    <row r="147" spans="1:15" s="76" customFormat="1">
      <c r="A147" s="925" t="s">
        <v>4032</v>
      </c>
      <c r="B147" s="293" t="s">
        <v>4033</v>
      </c>
      <c r="C147" s="306">
        <f>мат.затр!G1309</f>
        <v>1789.78</v>
      </c>
      <c r="D147" s="306">
        <f>тарифик!J148</f>
        <v>1015.1717983043285</v>
      </c>
      <c r="E147" s="306"/>
      <c r="F147" s="898">
        <f t="shared" si="37"/>
        <v>117.25234270414994</v>
      </c>
      <c r="G147" s="306">
        <f>амортизация!M317</f>
        <v>3.2537557637959242</v>
      </c>
      <c r="H147" s="898">
        <f t="shared" si="38"/>
        <v>2925.4578967722746</v>
      </c>
      <c r="I147" s="77">
        <f t="shared" si="39"/>
        <v>0.24047458720207895</v>
      </c>
      <c r="J147" s="898">
        <f t="shared" si="40"/>
        <v>244.12301913642554</v>
      </c>
      <c r="K147" s="898">
        <f t="shared" si="41"/>
        <v>3169.5809159087003</v>
      </c>
      <c r="L147" s="77">
        <v>0.2</v>
      </c>
      <c r="M147" s="898">
        <f t="shared" si="42"/>
        <v>633.91618318174005</v>
      </c>
      <c r="N147" s="898">
        <f t="shared" si="43"/>
        <v>3803.4970990904403</v>
      </c>
      <c r="O147" s="898">
        <f t="shared" si="44"/>
        <v>633.91618318174005</v>
      </c>
    </row>
    <row r="148" spans="1:15" s="76" customFormat="1">
      <c r="A148" s="925" t="s">
        <v>4034</v>
      </c>
      <c r="B148" s="293" t="s">
        <v>4035</v>
      </c>
      <c r="C148" s="306">
        <f>мат.затр!G1317</f>
        <v>4640.6000000000004</v>
      </c>
      <c r="D148" s="306">
        <f>тарифик!J149</f>
        <v>398.81749219098617</v>
      </c>
      <c r="E148" s="306"/>
      <c r="F148" s="898">
        <f t="shared" si="37"/>
        <v>46.063420348058905</v>
      </c>
      <c r="G148" s="306">
        <f>амортизация!M318</f>
        <v>3.2537557637959242</v>
      </c>
      <c r="H148" s="898">
        <f t="shared" si="38"/>
        <v>5088.7346683028409</v>
      </c>
      <c r="I148" s="77">
        <f t="shared" si="39"/>
        <v>0.24047458720207895</v>
      </c>
      <c r="J148" s="898">
        <f t="shared" si="40"/>
        <v>95.905471803595745</v>
      </c>
      <c r="K148" s="898">
        <f t="shared" si="41"/>
        <v>5184.6401401064368</v>
      </c>
      <c r="L148" s="77">
        <v>0.2</v>
      </c>
      <c r="M148" s="898">
        <f t="shared" si="42"/>
        <v>1036.9280280212874</v>
      </c>
      <c r="N148" s="898">
        <f t="shared" si="43"/>
        <v>6221.5681681277238</v>
      </c>
      <c r="O148" s="898">
        <f t="shared" si="44"/>
        <v>1036.9280280212874</v>
      </c>
    </row>
    <row r="149" spans="1:15" s="76" customFormat="1">
      <c r="A149" s="925" t="s">
        <v>4036</v>
      </c>
      <c r="B149" s="293" t="s">
        <v>3968</v>
      </c>
      <c r="C149" s="306">
        <f>мат.затр!G1323</f>
        <v>1626.6500000000003</v>
      </c>
      <c r="D149" s="306">
        <f>тарифик!J150</f>
        <v>290.04908522980816</v>
      </c>
      <c r="E149" s="306"/>
      <c r="F149" s="898">
        <f t="shared" si="37"/>
        <v>33.500669344042841</v>
      </c>
      <c r="G149" s="306">
        <f>амортизация!M322</f>
        <v>8.6877881897962226</v>
      </c>
      <c r="H149" s="898">
        <f t="shared" si="38"/>
        <v>1958.8875427636476</v>
      </c>
      <c r="I149" s="77">
        <f t="shared" si="39"/>
        <v>0.24047458720207895</v>
      </c>
      <c r="J149" s="898">
        <f t="shared" si="40"/>
        <v>69.749434038978734</v>
      </c>
      <c r="K149" s="898">
        <f t="shared" si="41"/>
        <v>2028.6369768026264</v>
      </c>
      <c r="L149" s="77">
        <v>0.2</v>
      </c>
      <c r="M149" s="898">
        <f t="shared" si="42"/>
        <v>405.72739536052529</v>
      </c>
      <c r="N149" s="898">
        <f t="shared" si="43"/>
        <v>2434.3643721631515</v>
      </c>
      <c r="O149" s="898">
        <f t="shared" si="44"/>
        <v>405.72739536052529</v>
      </c>
    </row>
    <row r="150" spans="1:15" s="76" customFormat="1">
      <c r="A150" s="925" t="s">
        <v>4037</v>
      </c>
      <c r="B150" s="293" t="s">
        <v>4038</v>
      </c>
      <c r="C150" s="306">
        <f>мат.затр!G1346</f>
        <v>2163.9679999999998</v>
      </c>
      <c r="D150" s="306">
        <f>тарифик!J151</f>
        <v>362.56135653726017</v>
      </c>
      <c r="E150" s="306"/>
      <c r="F150" s="898">
        <f t="shared" si="37"/>
        <v>41.875836680053553</v>
      </c>
      <c r="G150" s="306">
        <f>амортизация!M325</f>
        <v>6.7417819425851562</v>
      </c>
      <c r="H150" s="898">
        <f t="shared" si="38"/>
        <v>2575.1469751598984</v>
      </c>
      <c r="I150" s="77">
        <f t="shared" ref="I150:I151" si="45">I$199</f>
        <v>0.24047458720207895</v>
      </c>
      <c r="J150" s="898">
        <f t="shared" si="40"/>
        <v>87.186792548723403</v>
      </c>
      <c r="K150" s="898">
        <f t="shared" si="41"/>
        <v>2662.333767708622</v>
      </c>
      <c r="L150" s="77">
        <v>0.2</v>
      </c>
      <c r="M150" s="898">
        <f t="shared" si="42"/>
        <v>532.46675354172442</v>
      </c>
      <c r="N150" s="898">
        <f t="shared" si="43"/>
        <v>3194.8005212503463</v>
      </c>
      <c r="O150" s="898">
        <f t="shared" si="44"/>
        <v>532.46675354172442</v>
      </c>
    </row>
    <row r="151" spans="1:15" s="76" customFormat="1">
      <c r="A151" s="925" t="s">
        <v>4039</v>
      </c>
      <c r="B151" s="293" t="s">
        <v>4010</v>
      </c>
      <c r="C151" s="306">
        <f>мат.затр!G1354</f>
        <v>2275.6999999999998</v>
      </c>
      <c r="D151" s="306">
        <f>тарифик!J152</f>
        <v>736.27844712182059</v>
      </c>
      <c r="E151" s="306"/>
      <c r="F151" s="898">
        <f t="shared" si="37"/>
        <v>85.040160642570271</v>
      </c>
      <c r="G151" s="306">
        <f>амортизация!M328</f>
        <v>5.1997620110069906</v>
      </c>
      <c r="H151" s="898">
        <f t="shared" si="38"/>
        <v>3102.2183697753976</v>
      </c>
      <c r="I151" s="77">
        <f t="shared" si="45"/>
        <v>0.24047458720207895</v>
      </c>
      <c r="J151" s="898">
        <f t="shared" si="40"/>
        <v>177.05625563740753</v>
      </c>
      <c r="K151" s="898">
        <f t="shared" si="41"/>
        <v>3279.2746254128051</v>
      </c>
      <c r="L151" s="77">
        <v>0.2</v>
      </c>
      <c r="M151" s="898">
        <f t="shared" si="42"/>
        <v>655.85492508256107</v>
      </c>
      <c r="N151" s="898">
        <f t="shared" si="43"/>
        <v>3935.1295504953659</v>
      </c>
      <c r="O151" s="898">
        <f t="shared" si="44"/>
        <v>655.85492508256107</v>
      </c>
    </row>
    <row r="152" spans="1:15" s="76" customFormat="1" ht="30">
      <c r="A152" s="925" t="s">
        <v>4040</v>
      </c>
      <c r="B152" s="293" t="s">
        <v>4041</v>
      </c>
      <c r="C152" s="306">
        <f>мат.затр!G1368</f>
        <v>7838.0119000000004</v>
      </c>
      <c r="D152" s="306">
        <f>тарифик!J153</f>
        <v>7379.5180722891555</v>
      </c>
      <c r="E152" s="306"/>
      <c r="F152" s="898">
        <f t="shared" si="37"/>
        <v>852.3343373493974</v>
      </c>
      <c r="G152" s="306">
        <f>амортизация!M331</f>
        <v>143.06550275174774</v>
      </c>
      <c r="H152" s="898">
        <f t="shared" si="38"/>
        <v>16212.929812390301</v>
      </c>
      <c r="I152" s="77">
        <f t="shared" si="39"/>
        <v>0.24047458720207895</v>
      </c>
      <c r="J152" s="898">
        <f t="shared" si="40"/>
        <v>1774.5865621840162</v>
      </c>
      <c r="K152" s="898">
        <f t="shared" si="41"/>
        <v>17987.516374574316</v>
      </c>
      <c r="L152" s="77">
        <v>0.2</v>
      </c>
      <c r="M152" s="898">
        <f t="shared" si="42"/>
        <v>3597.5032749148631</v>
      </c>
      <c r="N152" s="898">
        <f t="shared" si="43"/>
        <v>21585.019649489179</v>
      </c>
      <c r="O152" s="898">
        <f t="shared" si="44"/>
        <v>3597.5032749148631</v>
      </c>
    </row>
    <row r="153" spans="1:15" s="76" customFormat="1">
      <c r="A153" s="925" t="s">
        <v>4042</v>
      </c>
      <c r="B153" s="293" t="s">
        <v>4043</v>
      </c>
      <c r="C153" s="306">
        <f>мат.затр!G1380</f>
        <v>7190.0119000000004</v>
      </c>
      <c r="D153" s="306">
        <f>тарифик!J154</f>
        <v>7379.5180722891555</v>
      </c>
      <c r="E153" s="306"/>
      <c r="F153" s="898">
        <f t="shared" si="37"/>
        <v>852.3343373493974</v>
      </c>
      <c r="G153" s="306">
        <f>амортизация!M334</f>
        <v>87.140803956567012</v>
      </c>
      <c r="H153" s="898">
        <f t="shared" si="38"/>
        <v>15509.00511359512</v>
      </c>
      <c r="I153" s="77">
        <f t="shared" si="39"/>
        <v>0.24047458720207895</v>
      </c>
      <c r="J153" s="898">
        <f t="shared" si="40"/>
        <v>1774.5865621840162</v>
      </c>
      <c r="K153" s="898">
        <f t="shared" si="41"/>
        <v>17283.591675779135</v>
      </c>
      <c r="L153" s="77">
        <v>0.2</v>
      </c>
      <c r="M153" s="898">
        <f t="shared" si="42"/>
        <v>3456.7183351558269</v>
      </c>
      <c r="N153" s="898">
        <f t="shared" si="43"/>
        <v>20740.310010934962</v>
      </c>
      <c r="O153" s="898">
        <f t="shared" si="44"/>
        <v>3456.7183351558269</v>
      </c>
    </row>
    <row r="154" spans="1:15" s="76" customFormat="1" ht="30">
      <c r="A154" s="925" t="s">
        <v>4044</v>
      </c>
      <c r="B154" s="293" t="s">
        <v>4045</v>
      </c>
      <c r="C154" s="306">
        <f>мат.затр!G1392</f>
        <v>7190.0119000000004</v>
      </c>
      <c r="D154" s="306">
        <f>тарифик!J155</f>
        <v>7379.5180722891555</v>
      </c>
      <c r="E154" s="306"/>
      <c r="F154" s="898">
        <f t="shared" si="37"/>
        <v>852.3343373493974</v>
      </c>
      <c r="G154" s="306">
        <f>амортизация!M337</f>
        <v>1656.7797672170166</v>
      </c>
      <c r="H154" s="898">
        <f t="shared" si="38"/>
        <v>17078.644076855569</v>
      </c>
      <c r="I154" s="77">
        <f t="shared" si="39"/>
        <v>0.24047458720207895</v>
      </c>
      <c r="J154" s="898">
        <f t="shared" si="40"/>
        <v>1774.5865621840162</v>
      </c>
      <c r="K154" s="898">
        <f t="shared" si="41"/>
        <v>18853.230639039586</v>
      </c>
      <c r="L154" s="77">
        <v>0.2</v>
      </c>
      <c r="M154" s="898">
        <f t="shared" si="42"/>
        <v>3770.6461278079173</v>
      </c>
      <c r="N154" s="898">
        <f t="shared" si="43"/>
        <v>22623.876766847505</v>
      </c>
      <c r="O154" s="898">
        <f t="shared" si="44"/>
        <v>3770.6461278079173</v>
      </c>
    </row>
    <row r="155" spans="1:15" s="76" customFormat="1" ht="45">
      <c r="A155" s="925" t="s">
        <v>4046</v>
      </c>
      <c r="B155" s="729" t="s">
        <v>4047</v>
      </c>
      <c r="C155" s="306">
        <f>мат.затр!G1400</f>
        <v>3166.66</v>
      </c>
      <c r="D155" s="306">
        <f>тарифик!J156</f>
        <v>742.13520749665327</v>
      </c>
      <c r="E155" s="306"/>
      <c r="F155" s="898">
        <f t="shared" si="37"/>
        <v>85.716616465863453</v>
      </c>
      <c r="G155" s="306">
        <f>амортизация!M340</f>
        <v>8.7850475977986022</v>
      </c>
      <c r="H155" s="898">
        <f t="shared" si="38"/>
        <v>4003.2968715603151</v>
      </c>
      <c r="I155" s="77">
        <f t="shared" si="39"/>
        <v>0.24047458720207895</v>
      </c>
      <c r="J155" s="898">
        <f t="shared" si="40"/>
        <v>178.46465767088691</v>
      </c>
      <c r="K155" s="898">
        <f t="shared" si="41"/>
        <v>4181.7615292312021</v>
      </c>
      <c r="L155" s="77">
        <v>0.2</v>
      </c>
      <c r="M155" s="898">
        <f t="shared" si="42"/>
        <v>836.35230584624048</v>
      </c>
      <c r="N155" s="898">
        <f t="shared" si="43"/>
        <v>5018.1138350774427</v>
      </c>
      <c r="O155" s="898">
        <f t="shared" si="44"/>
        <v>836.35230584624048</v>
      </c>
    </row>
    <row r="156" spans="1:15" s="76" customFormat="1">
      <c r="A156" s="925" t="s">
        <v>5476</v>
      </c>
      <c r="B156" s="729" t="s">
        <v>4048</v>
      </c>
      <c r="C156" s="306">
        <f>мат.затр!G1408</f>
        <v>2083.25</v>
      </c>
      <c r="D156" s="306">
        <f>тарифик!J157</f>
        <v>585.67603748326644</v>
      </c>
      <c r="E156" s="306"/>
      <c r="F156" s="898">
        <f t="shared" si="37"/>
        <v>67.645582329317278</v>
      </c>
      <c r="G156" s="306">
        <f>амортизация!M341</f>
        <v>3.2537557637959242</v>
      </c>
      <c r="H156" s="898">
        <f t="shared" si="38"/>
        <v>2739.8253755763799</v>
      </c>
      <c r="I156" s="77">
        <f t="shared" si="39"/>
        <v>0.24047458720207895</v>
      </c>
      <c r="J156" s="898">
        <f t="shared" si="40"/>
        <v>140.84020334793783</v>
      </c>
      <c r="K156" s="898">
        <f t="shared" si="41"/>
        <v>2880.6655789243177</v>
      </c>
      <c r="L156" s="77">
        <v>0.2</v>
      </c>
      <c r="M156" s="898">
        <f t="shared" si="42"/>
        <v>576.13311578486355</v>
      </c>
      <c r="N156" s="898">
        <f t="shared" si="43"/>
        <v>3456.7986947091813</v>
      </c>
      <c r="O156" s="898">
        <f t="shared" si="44"/>
        <v>576.13311578486355</v>
      </c>
    </row>
    <row r="157" spans="1:15" s="76" customFormat="1">
      <c r="A157" s="925" t="s">
        <v>5477</v>
      </c>
      <c r="B157" s="926" t="s">
        <v>4049</v>
      </c>
      <c r="C157" s="306">
        <f>мат.затр!G1409</f>
        <v>300</v>
      </c>
      <c r="D157" s="306">
        <f>тарифик!J158</f>
        <v>432.28469433288711</v>
      </c>
      <c r="E157" s="306"/>
      <c r="F157" s="898">
        <f>D157*0.9*0.095+D157*3%</f>
        <v>49.928882195448466</v>
      </c>
      <c r="G157" s="306">
        <f>амортизация!M342</f>
        <v>3.2537557637959242</v>
      </c>
      <c r="H157" s="898">
        <f t="shared" si="38"/>
        <v>785.46733229213146</v>
      </c>
      <c r="I157" s="77">
        <f t="shared" si="39"/>
        <v>0.24047458720207895</v>
      </c>
      <c r="J157" s="898">
        <f t="shared" si="40"/>
        <v>103.95348342347791</v>
      </c>
      <c r="K157" s="898">
        <f t="shared" si="41"/>
        <v>889.42081571560936</v>
      </c>
      <c r="L157" s="77">
        <v>0.2</v>
      </c>
      <c r="M157" s="898">
        <f t="shared" si="42"/>
        <v>177.8841631431219</v>
      </c>
      <c r="N157" s="898">
        <f t="shared" si="43"/>
        <v>1067.3049788587314</v>
      </c>
      <c r="O157" s="898">
        <f t="shared" si="44"/>
        <v>177.8841631431219</v>
      </c>
    </row>
    <row r="158" spans="1:15" s="76" customFormat="1" ht="85.5">
      <c r="A158" s="927" t="s">
        <v>2383</v>
      </c>
      <c r="B158" s="928" t="s">
        <v>2384</v>
      </c>
      <c r="C158" s="81"/>
      <c r="D158" s="81"/>
      <c r="E158" s="81"/>
      <c r="F158" s="81"/>
      <c r="G158" s="81"/>
      <c r="H158" s="81"/>
      <c r="I158" s="82"/>
      <c r="J158" s="83"/>
      <c r="K158" s="83"/>
      <c r="L158" s="82"/>
      <c r="M158" s="81"/>
      <c r="N158" s="81"/>
      <c r="O158" s="81"/>
    </row>
    <row r="159" spans="1:15" s="76" customFormat="1">
      <c r="A159" s="929" t="s">
        <v>2385</v>
      </c>
      <c r="B159" s="739" t="s">
        <v>2386</v>
      </c>
      <c r="C159" s="306">
        <f>мат.затр!G1417</f>
        <v>1152.94</v>
      </c>
      <c r="D159" s="306">
        <f>тарифик!J160</f>
        <v>502.00803212851406</v>
      </c>
      <c r="E159" s="306"/>
      <c r="F159" s="898">
        <f t="shared" ref="F159:F187" si="46">D159*0.9*0.095+D159*3%</f>
        <v>57.981927710843372</v>
      </c>
      <c r="G159" s="306">
        <f>амортизация!M344</f>
        <v>0</v>
      </c>
      <c r="H159" s="898">
        <f t="shared" ref="H159:H188" si="47">C159+D159+F159+G159</f>
        <v>1712.9299598393575</v>
      </c>
      <c r="I159" s="77">
        <f>I$190</f>
        <v>0.24047458720207895</v>
      </c>
      <c r="J159" s="898">
        <f t="shared" ref="J159:J188" si="48">D159*I159</f>
        <v>120.72017429823241</v>
      </c>
      <c r="K159" s="898">
        <f>H159+J159</f>
        <v>1833.6501341375899</v>
      </c>
      <c r="L159" s="77">
        <v>0.2</v>
      </c>
      <c r="M159" s="898">
        <f>K159*L159</f>
        <v>366.73002682751803</v>
      </c>
      <c r="N159" s="898">
        <f>K159+M159</f>
        <v>2200.3801609651082</v>
      </c>
      <c r="O159" s="898">
        <f>M159</f>
        <v>366.73002682751803</v>
      </c>
    </row>
    <row r="160" spans="1:15" s="76" customFormat="1">
      <c r="A160" s="929" t="s">
        <v>2387</v>
      </c>
      <c r="B160" s="739" t="s">
        <v>2388</v>
      </c>
      <c r="C160" s="306">
        <f>мат.затр!G1424</f>
        <v>1152.94</v>
      </c>
      <c r="D160" s="306">
        <f>тарифик!J161</f>
        <v>502.00803212851406</v>
      </c>
      <c r="E160" s="306"/>
      <c r="F160" s="898">
        <f t="shared" si="46"/>
        <v>57.981927710843372</v>
      </c>
      <c r="G160" s="306">
        <f>амортизация!M345</f>
        <v>0</v>
      </c>
      <c r="H160" s="898">
        <f t="shared" si="47"/>
        <v>1712.9299598393575</v>
      </c>
      <c r="I160" s="77">
        <f>I$190</f>
        <v>0.24047458720207895</v>
      </c>
      <c r="J160" s="898">
        <f t="shared" si="48"/>
        <v>120.72017429823241</v>
      </c>
      <c r="K160" s="898">
        <f>H160+J160</f>
        <v>1833.6501341375899</v>
      </c>
      <c r="L160" s="77">
        <v>0.2</v>
      </c>
      <c r="M160" s="898">
        <f>K160*L160</f>
        <v>366.73002682751803</v>
      </c>
      <c r="N160" s="898">
        <f>K160+M160</f>
        <v>2200.3801609651082</v>
      </c>
      <c r="O160" s="898">
        <f>M160</f>
        <v>366.73002682751803</v>
      </c>
    </row>
    <row r="161" spans="1:15" s="76" customFormat="1">
      <c r="A161" s="929" t="s">
        <v>2389</v>
      </c>
      <c r="B161" s="739" t="s">
        <v>2390</v>
      </c>
      <c r="C161" s="306">
        <f>мат.затр!G1431</f>
        <v>1152.94</v>
      </c>
      <c r="D161" s="306">
        <f>тарифик!J162</f>
        <v>502.00803212851406</v>
      </c>
      <c r="E161" s="306"/>
      <c r="F161" s="898">
        <f t="shared" si="46"/>
        <v>57.981927710843372</v>
      </c>
      <c r="G161" s="306">
        <f>амортизация!M346</f>
        <v>0</v>
      </c>
      <c r="H161" s="898">
        <f t="shared" si="47"/>
        <v>1712.9299598393575</v>
      </c>
      <c r="I161" s="77">
        <f t="shared" ref="I161:I188" si="49">I$190</f>
        <v>0.24047458720207895</v>
      </c>
      <c r="J161" s="898">
        <f t="shared" si="48"/>
        <v>120.72017429823241</v>
      </c>
      <c r="K161" s="898">
        <f t="shared" ref="K161:K187" si="50">H161+J161</f>
        <v>1833.6501341375899</v>
      </c>
      <c r="L161" s="77">
        <v>0.2</v>
      </c>
      <c r="M161" s="898">
        <f t="shared" ref="M161:M187" si="51">K161*L161</f>
        <v>366.73002682751803</v>
      </c>
      <c r="N161" s="898">
        <f t="shared" ref="N161:N187" si="52">K161+M161</f>
        <v>2200.3801609651082</v>
      </c>
      <c r="O161" s="898">
        <f t="shared" ref="O161:O187" si="53">M161</f>
        <v>366.73002682751803</v>
      </c>
    </row>
    <row r="162" spans="1:15" s="76" customFormat="1">
      <c r="A162" s="929" t="s">
        <v>2391</v>
      </c>
      <c r="B162" s="930" t="s">
        <v>2392</v>
      </c>
      <c r="C162" s="306">
        <f>мат.затр!G1439</f>
        <v>7398.75</v>
      </c>
      <c r="D162" s="306">
        <f>тарифик!J163</f>
        <v>828.31325301204811</v>
      </c>
      <c r="E162" s="306"/>
      <c r="F162" s="898">
        <f t="shared" si="46"/>
        <v>95.670180722891558</v>
      </c>
      <c r="G162" s="306">
        <f>амортизация!M349</f>
        <v>2.9032797858099064</v>
      </c>
      <c r="H162" s="898">
        <f t="shared" si="47"/>
        <v>8325.6367135207493</v>
      </c>
      <c r="I162" s="77">
        <f t="shared" si="49"/>
        <v>0.24047458720207895</v>
      </c>
      <c r="J162" s="898">
        <f t="shared" si="48"/>
        <v>199.18828759208344</v>
      </c>
      <c r="K162" s="898">
        <f t="shared" si="50"/>
        <v>8524.825001112833</v>
      </c>
      <c r="L162" s="77">
        <v>0.2</v>
      </c>
      <c r="M162" s="898">
        <f t="shared" si="51"/>
        <v>1704.9650002225667</v>
      </c>
      <c r="N162" s="898">
        <f t="shared" si="52"/>
        <v>10229.790001335399</v>
      </c>
      <c r="O162" s="898">
        <f t="shared" si="53"/>
        <v>1704.9650002225667</v>
      </c>
    </row>
    <row r="163" spans="1:15" s="76" customFormat="1">
      <c r="A163" s="929" t="s">
        <v>2393</v>
      </c>
      <c r="B163" s="739" t="s">
        <v>2394</v>
      </c>
      <c r="C163" s="306">
        <f>мат.затр!G1447</f>
        <v>1986.5</v>
      </c>
      <c r="D163" s="306">
        <f>тарифик!J164</f>
        <v>401.60642570281118</v>
      </c>
      <c r="E163" s="306"/>
      <c r="F163" s="898">
        <f t="shared" si="46"/>
        <v>46.385542168674689</v>
      </c>
      <c r="G163" s="306">
        <f>амортизация!M352</f>
        <v>2.0545143537111406</v>
      </c>
      <c r="H163" s="898">
        <f t="shared" si="47"/>
        <v>2436.546482225197</v>
      </c>
      <c r="I163" s="77">
        <f t="shared" si="49"/>
        <v>0.24047458720207895</v>
      </c>
      <c r="J163" s="898">
        <f t="shared" si="48"/>
        <v>96.576139438585912</v>
      </c>
      <c r="K163" s="898">
        <f t="shared" si="50"/>
        <v>2533.1226216637829</v>
      </c>
      <c r="L163" s="77">
        <v>0.2</v>
      </c>
      <c r="M163" s="898">
        <f t="shared" si="51"/>
        <v>506.62452433275661</v>
      </c>
      <c r="N163" s="898">
        <f t="shared" si="52"/>
        <v>3039.7471459965395</v>
      </c>
      <c r="O163" s="898">
        <f t="shared" si="53"/>
        <v>506.62452433275661</v>
      </c>
    </row>
    <row r="164" spans="1:15" s="76" customFormat="1">
      <c r="A164" s="929" t="s">
        <v>2395</v>
      </c>
      <c r="B164" s="739" t="s">
        <v>2396</v>
      </c>
      <c r="C164" s="306">
        <f>мат.затр!G1453</f>
        <v>1078.8</v>
      </c>
      <c r="D164" s="306">
        <f>тарифик!J165</f>
        <v>819.94645247657297</v>
      </c>
      <c r="E164" s="306"/>
      <c r="F164" s="898">
        <f t="shared" si="46"/>
        <v>94.703815261044184</v>
      </c>
      <c r="G164" s="306">
        <f>амортизация!M355</f>
        <v>1.0923369403540089</v>
      </c>
      <c r="H164" s="898">
        <f t="shared" si="47"/>
        <v>1994.542604677971</v>
      </c>
      <c r="I164" s="77">
        <f t="shared" si="49"/>
        <v>0.24047458720207895</v>
      </c>
      <c r="J164" s="898">
        <f t="shared" si="48"/>
        <v>197.17628468711294</v>
      </c>
      <c r="K164" s="898">
        <f t="shared" si="50"/>
        <v>2191.7188893650841</v>
      </c>
      <c r="L164" s="77">
        <v>0.2</v>
      </c>
      <c r="M164" s="898">
        <f t="shared" si="51"/>
        <v>438.34377787301685</v>
      </c>
      <c r="N164" s="898">
        <f t="shared" si="52"/>
        <v>2630.0626672381009</v>
      </c>
      <c r="O164" s="898">
        <f t="shared" si="53"/>
        <v>438.34377787301685</v>
      </c>
    </row>
    <row r="165" spans="1:15" s="381" customFormat="1">
      <c r="A165" s="931" t="s">
        <v>2397</v>
      </c>
      <c r="B165" s="932" t="s">
        <v>2398</v>
      </c>
      <c r="C165" s="380">
        <f>мат.затр!G1461</f>
        <v>8111.85</v>
      </c>
      <c r="D165" s="306">
        <f>тарифик!J166</f>
        <v>376.50602409638554</v>
      </c>
      <c r="E165" s="380"/>
      <c r="F165" s="898">
        <f t="shared" si="46"/>
        <v>43.486445783132531</v>
      </c>
      <c r="G165" s="380">
        <f>амортизация!M358</f>
        <v>2.4466291090287071</v>
      </c>
      <c r="H165" s="898">
        <f t="shared" si="47"/>
        <v>8534.2890989885454</v>
      </c>
      <c r="I165" s="77">
        <f t="shared" si="49"/>
        <v>0.24047458720207895</v>
      </c>
      <c r="J165" s="898">
        <f t="shared" si="48"/>
        <v>90.540130723674309</v>
      </c>
      <c r="K165" s="898">
        <f t="shared" si="50"/>
        <v>8624.8292297122189</v>
      </c>
      <c r="L165" s="77">
        <v>0.2</v>
      </c>
      <c r="M165" s="898">
        <f t="shared" si="51"/>
        <v>1724.9658459424438</v>
      </c>
      <c r="N165" s="898">
        <f t="shared" si="52"/>
        <v>10349.795075654663</v>
      </c>
      <c r="O165" s="898">
        <f t="shared" si="53"/>
        <v>1724.9658459424438</v>
      </c>
    </row>
    <row r="166" spans="1:15" s="381" customFormat="1">
      <c r="A166" s="931" t="s">
        <v>2399</v>
      </c>
      <c r="B166" s="932" t="s">
        <v>2400</v>
      </c>
      <c r="C166" s="380">
        <f>мат.затр!G1469</f>
        <v>6434.65</v>
      </c>
      <c r="D166" s="306">
        <f>тарифик!J167</f>
        <v>1706.8273092369475</v>
      </c>
      <c r="E166" s="380"/>
      <c r="F166" s="898">
        <f t="shared" si="46"/>
        <v>197.13855421686745</v>
      </c>
      <c r="G166" s="380">
        <f>амортизация!M361</f>
        <v>5.1997620110069906</v>
      </c>
      <c r="H166" s="898">
        <f t="shared" si="47"/>
        <v>8343.815625464822</v>
      </c>
      <c r="I166" s="77">
        <f t="shared" si="49"/>
        <v>0.24047458720207895</v>
      </c>
      <c r="J166" s="898">
        <f t="shared" si="48"/>
        <v>410.44859261399012</v>
      </c>
      <c r="K166" s="898">
        <f t="shared" si="50"/>
        <v>8754.2642180788116</v>
      </c>
      <c r="L166" s="77">
        <v>0.2</v>
      </c>
      <c r="M166" s="898">
        <f t="shared" si="51"/>
        <v>1750.8528436157624</v>
      </c>
      <c r="N166" s="898">
        <f t="shared" si="52"/>
        <v>10505.117061694575</v>
      </c>
      <c r="O166" s="898">
        <f t="shared" si="53"/>
        <v>1750.8528436157624</v>
      </c>
    </row>
    <row r="167" spans="1:15" s="381" customFormat="1" ht="45">
      <c r="A167" s="931" t="s">
        <v>2401</v>
      </c>
      <c r="B167" s="932" t="s">
        <v>5068</v>
      </c>
      <c r="C167" s="380">
        <f>мат.затр!G1481</f>
        <v>38726.49</v>
      </c>
      <c r="D167" s="306">
        <f>тарифик!J168</f>
        <v>2409.6385542168673</v>
      </c>
      <c r="E167" s="380"/>
      <c r="F167" s="898">
        <f t="shared" si="46"/>
        <v>278.31325301204816</v>
      </c>
      <c r="G167" s="380">
        <f>амортизация!M364</f>
        <v>2.1567752491447267</v>
      </c>
      <c r="H167" s="898">
        <f t="shared" si="47"/>
        <v>41416.598582478058</v>
      </c>
      <c r="I167" s="77">
        <f t="shared" si="49"/>
        <v>0.24047458720207895</v>
      </c>
      <c r="J167" s="898">
        <f t="shared" si="48"/>
        <v>579.45683663151556</v>
      </c>
      <c r="K167" s="898">
        <f t="shared" si="50"/>
        <v>41996.055419109573</v>
      </c>
      <c r="L167" s="77">
        <v>0.2</v>
      </c>
      <c r="M167" s="898">
        <f t="shared" si="51"/>
        <v>8399.2110838219141</v>
      </c>
      <c r="N167" s="898">
        <f t="shared" si="52"/>
        <v>50395.266502931489</v>
      </c>
      <c r="O167" s="898">
        <f t="shared" si="53"/>
        <v>8399.2110838219141</v>
      </c>
    </row>
    <row r="168" spans="1:15" s="76" customFormat="1" ht="30">
      <c r="A168" s="929" t="s">
        <v>2402</v>
      </c>
      <c r="B168" s="739" t="s">
        <v>5069</v>
      </c>
      <c r="C168" s="306">
        <f>мат.затр!G1492</f>
        <v>19753.599999999999</v>
      </c>
      <c r="D168" s="306">
        <f>тарифик!J169</f>
        <v>2409.6385542168673</v>
      </c>
      <c r="E168" s="306"/>
      <c r="F168" s="898">
        <f t="shared" si="46"/>
        <v>278.31325301204816</v>
      </c>
      <c r="G168" s="306">
        <f>амортизация!M370</f>
        <v>4.3135504982894535</v>
      </c>
      <c r="H168" s="898">
        <f t="shared" si="47"/>
        <v>22445.865357727205</v>
      </c>
      <c r="I168" s="77">
        <f t="shared" si="49"/>
        <v>0.24047458720207895</v>
      </c>
      <c r="J168" s="898">
        <f t="shared" si="48"/>
        <v>579.45683663151556</v>
      </c>
      <c r="K168" s="898">
        <f t="shared" si="50"/>
        <v>23025.32219435872</v>
      </c>
      <c r="L168" s="77">
        <v>0.2</v>
      </c>
      <c r="M168" s="898">
        <f t="shared" si="51"/>
        <v>4605.0644388717437</v>
      </c>
      <c r="N168" s="898">
        <f t="shared" si="52"/>
        <v>27630.386633230464</v>
      </c>
      <c r="O168" s="898">
        <f t="shared" si="53"/>
        <v>4605.0644388717437</v>
      </c>
    </row>
    <row r="169" spans="1:15" s="76" customFormat="1" ht="30">
      <c r="A169" s="929" t="s">
        <v>2403</v>
      </c>
      <c r="B169" s="739" t="s">
        <v>5070</v>
      </c>
      <c r="C169" s="306">
        <f>мат.затр!G1503</f>
        <v>19753.599999999999</v>
      </c>
      <c r="D169" s="306">
        <f>тарифик!J170</f>
        <v>2409.6385542168673</v>
      </c>
      <c r="E169" s="306"/>
      <c r="F169" s="898">
        <f t="shared" si="46"/>
        <v>278.31325301204816</v>
      </c>
      <c r="G169" s="306">
        <f>амортизация!M370</f>
        <v>4.3135504982894535</v>
      </c>
      <c r="H169" s="898">
        <f t="shared" si="47"/>
        <v>22445.865357727205</v>
      </c>
      <c r="I169" s="77">
        <f t="shared" si="49"/>
        <v>0.24047458720207895</v>
      </c>
      <c r="J169" s="898">
        <f t="shared" si="48"/>
        <v>579.45683663151556</v>
      </c>
      <c r="K169" s="898">
        <f t="shared" si="50"/>
        <v>23025.32219435872</v>
      </c>
      <c r="L169" s="77">
        <v>0.2</v>
      </c>
      <c r="M169" s="898">
        <f t="shared" si="51"/>
        <v>4605.0644388717437</v>
      </c>
      <c r="N169" s="898">
        <f t="shared" si="52"/>
        <v>27630.386633230464</v>
      </c>
      <c r="O169" s="898">
        <f t="shared" si="53"/>
        <v>4605.0644388717437</v>
      </c>
    </row>
    <row r="170" spans="1:15" s="76" customFormat="1">
      <c r="A170" s="929" t="s">
        <v>2405</v>
      </c>
      <c r="B170" s="739" t="s">
        <v>5071</v>
      </c>
      <c r="C170" s="306">
        <f>мат.затр!G1516</f>
        <v>19209.3</v>
      </c>
      <c r="D170" s="306">
        <f>тарифик!J171</f>
        <v>1695.6715751896475</v>
      </c>
      <c r="E170" s="306"/>
      <c r="F170" s="898">
        <f t="shared" si="46"/>
        <v>195.85006693440431</v>
      </c>
      <c r="G170" s="306">
        <f>амортизация!M373</f>
        <v>4.3135504982894535</v>
      </c>
      <c r="H170" s="898">
        <f t="shared" si="47"/>
        <v>21105.13519262234</v>
      </c>
      <c r="I170" s="77">
        <f t="shared" si="49"/>
        <v>0.24047458720207895</v>
      </c>
      <c r="J170" s="898">
        <f t="shared" si="48"/>
        <v>407.76592207402945</v>
      </c>
      <c r="K170" s="898">
        <f t="shared" si="50"/>
        <v>21512.901114696368</v>
      </c>
      <c r="L170" s="77">
        <v>0.2</v>
      </c>
      <c r="M170" s="898">
        <f t="shared" si="51"/>
        <v>4302.5802229392739</v>
      </c>
      <c r="N170" s="898">
        <f t="shared" si="52"/>
        <v>25815.48133763564</v>
      </c>
      <c r="O170" s="898">
        <f t="shared" si="53"/>
        <v>4302.5802229392739</v>
      </c>
    </row>
    <row r="171" spans="1:15" s="76" customFormat="1">
      <c r="A171" s="929" t="s">
        <v>2406</v>
      </c>
      <c r="B171" s="739" t="s">
        <v>5072</v>
      </c>
      <c r="C171" s="306">
        <f>мат.затр!G1529</f>
        <v>19209.3</v>
      </c>
      <c r="D171" s="306">
        <f>тарифик!J172</f>
        <v>1695.6715751896475</v>
      </c>
      <c r="E171" s="306"/>
      <c r="F171" s="898">
        <f t="shared" si="46"/>
        <v>195.85006693440431</v>
      </c>
      <c r="G171" s="306">
        <f>амортизация!M376</f>
        <v>4.3135504982894535</v>
      </c>
      <c r="H171" s="898">
        <f t="shared" si="47"/>
        <v>21105.13519262234</v>
      </c>
      <c r="I171" s="77">
        <f t="shared" si="49"/>
        <v>0.24047458720207895</v>
      </c>
      <c r="J171" s="898">
        <f t="shared" si="48"/>
        <v>407.76592207402945</v>
      </c>
      <c r="K171" s="898">
        <f t="shared" si="50"/>
        <v>21512.901114696368</v>
      </c>
      <c r="L171" s="77">
        <v>0.2</v>
      </c>
      <c r="M171" s="898">
        <f t="shared" si="51"/>
        <v>4302.5802229392739</v>
      </c>
      <c r="N171" s="898">
        <f t="shared" si="52"/>
        <v>25815.48133763564</v>
      </c>
      <c r="O171" s="898">
        <f t="shared" si="53"/>
        <v>4302.5802229392739</v>
      </c>
    </row>
    <row r="172" spans="1:15" s="76" customFormat="1">
      <c r="A172" s="929" t="s">
        <v>2407</v>
      </c>
      <c r="B172" s="739" t="s">
        <v>5073</v>
      </c>
      <c r="C172" s="306">
        <f>мат.затр!G1540</f>
        <v>22742.3</v>
      </c>
      <c r="D172" s="306">
        <f>тарифик!J173</f>
        <v>1695.6715751896475</v>
      </c>
      <c r="E172" s="306"/>
      <c r="F172" s="898">
        <f t="shared" si="46"/>
        <v>195.85006693440431</v>
      </c>
      <c r="G172" s="306">
        <f>амортизация!M379</f>
        <v>4.3135504982894535</v>
      </c>
      <c r="H172" s="898">
        <f t="shared" si="47"/>
        <v>24638.13519262234</v>
      </c>
      <c r="I172" s="77">
        <f t="shared" si="49"/>
        <v>0.24047458720207895</v>
      </c>
      <c r="J172" s="898">
        <f t="shared" si="48"/>
        <v>407.76592207402945</v>
      </c>
      <c r="K172" s="898">
        <f t="shared" si="50"/>
        <v>25045.901114696368</v>
      </c>
      <c r="L172" s="77">
        <v>0.2</v>
      </c>
      <c r="M172" s="898">
        <f t="shared" si="51"/>
        <v>5009.1802229392742</v>
      </c>
      <c r="N172" s="898">
        <f t="shared" si="52"/>
        <v>30055.081337635642</v>
      </c>
      <c r="O172" s="898">
        <f t="shared" si="53"/>
        <v>5009.1802229392742</v>
      </c>
    </row>
    <row r="173" spans="1:15" s="76" customFormat="1">
      <c r="A173" s="929" t="s">
        <v>2408</v>
      </c>
      <c r="B173" s="739" t="s">
        <v>5074</v>
      </c>
      <c r="C173" s="306">
        <f>мат.затр!G1551</f>
        <v>22454.799999999999</v>
      </c>
      <c r="D173" s="306">
        <f>тарифик!J174</f>
        <v>1907.6305220883532</v>
      </c>
      <c r="E173" s="306"/>
      <c r="F173" s="898">
        <f t="shared" si="46"/>
        <v>220.3313253012048</v>
      </c>
      <c r="G173" s="306">
        <f>амортизация!M382</f>
        <v>4.3135504982894535</v>
      </c>
      <c r="H173" s="898">
        <f t="shared" si="47"/>
        <v>24587.075397887849</v>
      </c>
      <c r="I173" s="77">
        <f t="shared" si="49"/>
        <v>0.24047458720207895</v>
      </c>
      <c r="J173" s="898">
        <f t="shared" si="48"/>
        <v>458.73666233328311</v>
      </c>
      <c r="K173" s="898">
        <f t="shared" si="50"/>
        <v>25045.812060221131</v>
      </c>
      <c r="L173" s="77">
        <v>0.2</v>
      </c>
      <c r="M173" s="898">
        <f t="shared" si="51"/>
        <v>5009.1624120442266</v>
      </c>
      <c r="N173" s="898">
        <f t="shared" si="52"/>
        <v>30054.974472265356</v>
      </c>
      <c r="O173" s="898">
        <f t="shared" si="53"/>
        <v>5009.1624120442266</v>
      </c>
    </row>
    <row r="174" spans="1:15" s="76" customFormat="1">
      <c r="A174" s="929" t="s">
        <v>2409</v>
      </c>
      <c r="B174" s="739" t="s">
        <v>5075</v>
      </c>
      <c r="C174" s="306">
        <f>мат.затр!G1562</f>
        <v>24013.490239999999</v>
      </c>
      <c r="D174" s="306">
        <f>тарифик!J175</f>
        <v>2119.5894689870593</v>
      </c>
      <c r="E174" s="306"/>
      <c r="F174" s="898">
        <f t="shared" si="46"/>
        <v>244.81258366800537</v>
      </c>
      <c r="G174" s="306">
        <f>амортизация!M385</f>
        <v>4.3135504982894535</v>
      </c>
      <c r="H174" s="898">
        <f t="shared" si="47"/>
        <v>26382.205843153351</v>
      </c>
      <c r="I174" s="77">
        <f t="shared" si="49"/>
        <v>0.24047458720207895</v>
      </c>
      <c r="J174" s="898">
        <f t="shared" si="48"/>
        <v>509.70740259253682</v>
      </c>
      <c r="K174" s="898">
        <f t="shared" si="50"/>
        <v>26891.913245745887</v>
      </c>
      <c r="L174" s="77">
        <v>0.2</v>
      </c>
      <c r="M174" s="898">
        <f t="shared" si="51"/>
        <v>5378.3826491491782</v>
      </c>
      <c r="N174" s="898">
        <f t="shared" si="52"/>
        <v>32270.295894895065</v>
      </c>
      <c r="O174" s="898">
        <f t="shared" si="53"/>
        <v>5378.3826491491782</v>
      </c>
    </row>
    <row r="175" spans="1:15" s="76" customFormat="1">
      <c r="A175" s="929" t="s">
        <v>2410</v>
      </c>
      <c r="B175" s="739" t="s">
        <v>5076</v>
      </c>
      <c r="C175" s="306">
        <f>мат.затр!G1575</f>
        <v>24508.671679999999</v>
      </c>
      <c r="D175" s="306">
        <f>тарифик!J176</f>
        <v>1907.6305220883532</v>
      </c>
      <c r="E175" s="306"/>
      <c r="F175" s="898">
        <f t="shared" si="46"/>
        <v>220.3313253012048</v>
      </c>
      <c r="G175" s="306">
        <f>амортизация!M388</f>
        <v>4.3135504982894535</v>
      </c>
      <c r="H175" s="898">
        <f t="shared" si="47"/>
        <v>26640.947077887846</v>
      </c>
      <c r="I175" s="77">
        <f t="shared" si="49"/>
        <v>0.24047458720207895</v>
      </c>
      <c r="J175" s="898">
        <f t="shared" si="48"/>
        <v>458.73666233328311</v>
      </c>
      <c r="K175" s="898">
        <f t="shared" si="50"/>
        <v>27099.683740221128</v>
      </c>
      <c r="L175" s="77">
        <v>0.2</v>
      </c>
      <c r="M175" s="898">
        <f t="shared" si="51"/>
        <v>5419.9367480442261</v>
      </c>
      <c r="N175" s="898">
        <f t="shared" si="52"/>
        <v>32519.620488265355</v>
      </c>
      <c r="O175" s="898">
        <f t="shared" si="53"/>
        <v>5419.9367480442261</v>
      </c>
    </row>
    <row r="176" spans="1:15" s="76" customFormat="1" ht="30">
      <c r="A176" s="929" t="s">
        <v>2411</v>
      </c>
      <c r="B176" s="739" t="s">
        <v>5077</v>
      </c>
      <c r="C176" s="306">
        <f>мат.затр!G1592</f>
        <v>36595.505999999994</v>
      </c>
      <c r="D176" s="306">
        <f>тарифик!J177</f>
        <v>2172.579205711736</v>
      </c>
      <c r="E176" s="306"/>
      <c r="F176" s="898">
        <f t="shared" si="46"/>
        <v>250.9328982597055</v>
      </c>
      <c r="G176" s="306">
        <f>амортизация!M391</f>
        <v>4.3135504982894535</v>
      </c>
      <c r="H176" s="898">
        <f t="shared" si="47"/>
        <v>39023.33165446973</v>
      </c>
      <c r="I176" s="77">
        <f t="shared" si="49"/>
        <v>0.24047458720207895</v>
      </c>
      <c r="J176" s="898">
        <f t="shared" si="48"/>
        <v>522.45008765735031</v>
      </c>
      <c r="K176" s="898">
        <f t="shared" si="50"/>
        <v>39545.781742127081</v>
      </c>
      <c r="L176" s="77">
        <v>0.2</v>
      </c>
      <c r="M176" s="898">
        <f t="shared" si="51"/>
        <v>7909.1563484254166</v>
      </c>
      <c r="N176" s="898">
        <f t="shared" si="52"/>
        <v>47454.938090552496</v>
      </c>
      <c r="O176" s="898">
        <f t="shared" si="53"/>
        <v>7909.1563484254166</v>
      </c>
    </row>
    <row r="177" spans="1:15" s="76" customFormat="1">
      <c r="A177" s="929" t="s">
        <v>2412</v>
      </c>
      <c r="B177" s="739" t="s">
        <v>5096</v>
      </c>
      <c r="C177" s="306">
        <f>мат.затр!G1609</f>
        <v>36595.505999999994</v>
      </c>
      <c r="D177" s="306">
        <f>тарифик!J178</f>
        <v>2172.579205711736</v>
      </c>
      <c r="E177" s="306"/>
      <c r="F177" s="898">
        <f t="shared" si="46"/>
        <v>250.9328982597055</v>
      </c>
      <c r="G177" s="306">
        <f>амортизация!M394</f>
        <v>4.3135504982894535</v>
      </c>
      <c r="H177" s="898">
        <f t="shared" si="47"/>
        <v>39023.33165446973</v>
      </c>
      <c r="I177" s="77">
        <f t="shared" si="49"/>
        <v>0.24047458720207895</v>
      </c>
      <c r="J177" s="898">
        <f t="shared" si="48"/>
        <v>522.45008765735031</v>
      </c>
      <c r="K177" s="898">
        <f t="shared" si="50"/>
        <v>39545.781742127081</v>
      </c>
      <c r="L177" s="77">
        <v>0.2</v>
      </c>
      <c r="M177" s="898">
        <f t="shared" si="51"/>
        <v>7909.1563484254166</v>
      </c>
      <c r="N177" s="898">
        <f t="shared" si="52"/>
        <v>47454.938090552496</v>
      </c>
      <c r="O177" s="898">
        <f t="shared" si="53"/>
        <v>7909.1563484254166</v>
      </c>
    </row>
    <row r="178" spans="1:15" s="76" customFormat="1" ht="30">
      <c r="A178" s="929" t="s">
        <v>2413</v>
      </c>
      <c r="B178" s="739" t="s">
        <v>5080</v>
      </c>
      <c r="C178" s="306">
        <f>мат.затр!G1623</f>
        <v>28175.5</v>
      </c>
      <c r="D178" s="306">
        <f>тарифик!J179</f>
        <v>2225.5689424364127</v>
      </c>
      <c r="E178" s="306"/>
      <c r="F178" s="898">
        <f t="shared" si="46"/>
        <v>257.05321285140565</v>
      </c>
      <c r="G178" s="306">
        <f>амортизация!M398</f>
        <v>2.1567752491447267</v>
      </c>
      <c r="H178" s="898">
        <f t="shared" si="47"/>
        <v>30660.278930536966</v>
      </c>
      <c r="I178" s="77">
        <f t="shared" si="49"/>
        <v>0.24047458720207895</v>
      </c>
      <c r="J178" s="898">
        <f t="shared" si="48"/>
        <v>535.1927727221638</v>
      </c>
      <c r="K178" s="898">
        <f t="shared" si="50"/>
        <v>31195.471703259129</v>
      </c>
      <c r="L178" s="77">
        <v>0.2</v>
      </c>
      <c r="M178" s="898">
        <f t="shared" si="51"/>
        <v>6239.0943406518263</v>
      </c>
      <c r="N178" s="898">
        <f t="shared" si="52"/>
        <v>37434.566043910956</v>
      </c>
      <c r="O178" s="898">
        <f t="shared" si="53"/>
        <v>6239.0943406518263</v>
      </c>
    </row>
    <row r="179" spans="1:15" s="76" customFormat="1">
      <c r="A179" s="929" t="s">
        <v>2414</v>
      </c>
      <c r="B179" s="739" t="s">
        <v>5081</v>
      </c>
      <c r="C179" s="306">
        <f>мат.затр!G1632</f>
        <v>31759</v>
      </c>
      <c r="D179" s="306">
        <f>тарифик!J180</f>
        <v>1757.028112449799</v>
      </c>
      <c r="E179" s="306"/>
      <c r="F179" s="898">
        <f t="shared" si="46"/>
        <v>202.93674698795178</v>
      </c>
      <c r="G179" s="306">
        <f>амортизация!M401</f>
        <v>4.3135504982894535</v>
      </c>
      <c r="H179" s="898">
        <f t="shared" si="47"/>
        <v>33723.278409936043</v>
      </c>
      <c r="I179" s="77">
        <f t="shared" si="49"/>
        <v>0.24047458720207895</v>
      </c>
      <c r="J179" s="898">
        <f t="shared" si="48"/>
        <v>422.52061004381335</v>
      </c>
      <c r="K179" s="898">
        <f t="shared" si="50"/>
        <v>34145.799019979859</v>
      </c>
      <c r="L179" s="77">
        <v>0.2</v>
      </c>
      <c r="M179" s="898">
        <f t="shared" si="51"/>
        <v>6829.1598039959717</v>
      </c>
      <c r="N179" s="898">
        <f t="shared" si="52"/>
        <v>40974.95882397583</v>
      </c>
      <c r="O179" s="898">
        <f t="shared" si="53"/>
        <v>6829.1598039959717</v>
      </c>
    </row>
    <row r="180" spans="1:15" s="76" customFormat="1" ht="30">
      <c r="A180" s="929" t="s">
        <v>2415</v>
      </c>
      <c r="B180" s="739" t="s">
        <v>5082</v>
      </c>
      <c r="C180" s="306">
        <f>мат.затр!G1646</f>
        <v>281011</v>
      </c>
      <c r="D180" s="306">
        <f>тарифик!J181</f>
        <v>5220.8835341365466</v>
      </c>
      <c r="E180" s="306"/>
      <c r="F180" s="898">
        <f t="shared" si="46"/>
        <v>603.01204819277109</v>
      </c>
      <c r="G180" s="306">
        <f>амортизация!M406</f>
        <v>38.927004313550498</v>
      </c>
      <c r="H180" s="898">
        <f t="shared" si="47"/>
        <v>286873.82258664287</v>
      </c>
      <c r="I180" s="77">
        <f t="shared" si="49"/>
        <v>0.24047458720207895</v>
      </c>
      <c r="J180" s="898">
        <f t="shared" si="48"/>
        <v>1255.4898127016172</v>
      </c>
      <c r="K180" s="898">
        <f t="shared" si="50"/>
        <v>288129.31239934446</v>
      </c>
      <c r="L180" s="77">
        <v>0.2</v>
      </c>
      <c r="M180" s="898">
        <f t="shared" si="51"/>
        <v>57625.862479868898</v>
      </c>
      <c r="N180" s="898">
        <f t="shared" si="52"/>
        <v>345755.17487921333</v>
      </c>
      <c r="O180" s="898">
        <f t="shared" si="53"/>
        <v>57625.862479868898</v>
      </c>
    </row>
    <row r="181" spans="1:15" s="76" customFormat="1" ht="30">
      <c r="A181" s="929" t="s">
        <v>2416</v>
      </c>
      <c r="B181" s="739" t="s">
        <v>5086</v>
      </c>
      <c r="C181" s="306">
        <f>мат.затр!G1660</f>
        <v>280242.3</v>
      </c>
      <c r="D181" s="306">
        <f>тарифик!J182</f>
        <v>5220.8835341365466</v>
      </c>
      <c r="E181" s="306"/>
      <c r="F181" s="898">
        <f t="shared" si="46"/>
        <v>603.01204819277109</v>
      </c>
      <c r="G181" s="306">
        <f>амортизация!M416</f>
        <v>807.81459170013386</v>
      </c>
      <c r="H181" s="898">
        <f t="shared" si="47"/>
        <v>286874.01017402945</v>
      </c>
      <c r="I181" s="77">
        <f t="shared" si="49"/>
        <v>0.24047458720207895</v>
      </c>
      <c r="J181" s="898">
        <f t="shared" si="48"/>
        <v>1255.4898127016172</v>
      </c>
      <c r="K181" s="898">
        <f t="shared" si="50"/>
        <v>288129.49998673104</v>
      </c>
      <c r="L181" s="77">
        <v>0.2</v>
      </c>
      <c r="M181" s="898">
        <f t="shared" si="51"/>
        <v>57625.899997346212</v>
      </c>
      <c r="N181" s="898">
        <f t="shared" si="52"/>
        <v>345755.39998407726</v>
      </c>
      <c r="O181" s="898">
        <f t="shared" si="53"/>
        <v>57625.899997346212</v>
      </c>
    </row>
    <row r="182" spans="1:15" s="76" customFormat="1" ht="30">
      <c r="A182" s="929" t="s">
        <v>2417</v>
      </c>
      <c r="B182" s="739" t="s">
        <v>5087</v>
      </c>
      <c r="C182" s="306">
        <f>мат.затр!G1674</f>
        <v>280242.3</v>
      </c>
      <c r="D182" s="306">
        <f>тарифик!J183</f>
        <v>5220.8835341365466</v>
      </c>
      <c r="E182" s="306"/>
      <c r="F182" s="898">
        <f t="shared" si="46"/>
        <v>603.01204819277109</v>
      </c>
      <c r="G182" s="306">
        <f>амортизация!M416</f>
        <v>807.81459170013386</v>
      </c>
      <c r="H182" s="898">
        <f t="shared" si="47"/>
        <v>286874.01017402945</v>
      </c>
      <c r="I182" s="77">
        <f t="shared" si="49"/>
        <v>0.24047458720207895</v>
      </c>
      <c r="J182" s="898">
        <f t="shared" si="48"/>
        <v>1255.4898127016172</v>
      </c>
      <c r="K182" s="898">
        <f t="shared" si="50"/>
        <v>288129.49998673104</v>
      </c>
      <c r="L182" s="77">
        <v>0.2</v>
      </c>
      <c r="M182" s="898">
        <f t="shared" si="51"/>
        <v>57625.899997346212</v>
      </c>
      <c r="N182" s="898">
        <f t="shared" si="52"/>
        <v>345755.39998407726</v>
      </c>
      <c r="O182" s="898">
        <f t="shared" si="53"/>
        <v>57625.899997346212</v>
      </c>
    </row>
    <row r="183" spans="1:15" s="76" customFormat="1" ht="30">
      <c r="A183" s="929" t="s">
        <v>2418</v>
      </c>
      <c r="B183" s="739" t="s">
        <v>5088</v>
      </c>
      <c r="C183" s="306">
        <f>мат.затр!G1685</f>
        <v>276015.87</v>
      </c>
      <c r="D183" s="306">
        <f>тарифик!J184</f>
        <v>4216.8674698795185</v>
      </c>
      <c r="E183" s="306"/>
      <c r="F183" s="898">
        <f t="shared" si="46"/>
        <v>487.04819277108442</v>
      </c>
      <c r="G183" s="306">
        <f>амортизация!M421</f>
        <v>6228.7473700356977</v>
      </c>
      <c r="H183" s="898">
        <f t="shared" si="47"/>
        <v>286948.53303268627</v>
      </c>
      <c r="I183" s="77">
        <f t="shared" si="49"/>
        <v>0.24047458720207895</v>
      </c>
      <c r="J183" s="898">
        <f t="shared" si="48"/>
        <v>1014.0494641051523</v>
      </c>
      <c r="K183" s="898">
        <f>H183+J183</f>
        <v>287962.58249679144</v>
      </c>
      <c r="L183" s="77">
        <v>0.2</v>
      </c>
      <c r="M183" s="898">
        <f t="shared" si="51"/>
        <v>57592.516499358288</v>
      </c>
      <c r="N183" s="898">
        <f t="shared" si="52"/>
        <v>345555.09899614973</v>
      </c>
      <c r="O183" s="898">
        <f t="shared" si="53"/>
        <v>57592.516499358288</v>
      </c>
    </row>
    <row r="184" spans="1:15" s="76" customFormat="1" ht="30">
      <c r="A184" s="929" t="s">
        <v>2419</v>
      </c>
      <c r="B184" s="739" t="s">
        <v>5089</v>
      </c>
      <c r="C184" s="306">
        <f>мат.затр!G1696</f>
        <v>276015.87</v>
      </c>
      <c r="D184" s="306">
        <f>тарифик!J185</f>
        <v>4216.8674698795185</v>
      </c>
      <c r="E184" s="306"/>
      <c r="F184" s="898">
        <f t="shared" si="46"/>
        <v>487.04819277108442</v>
      </c>
      <c r="G184" s="306">
        <f>амортизация!M426</f>
        <v>6228.7473505131629</v>
      </c>
      <c r="H184" s="898">
        <f t="shared" si="47"/>
        <v>286948.53301316377</v>
      </c>
      <c r="I184" s="77">
        <f t="shared" si="49"/>
        <v>0.24047458720207895</v>
      </c>
      <c r="J184" s="898">
        <f t="shared" si="48"/>
        <v>1014.0494641051523</v>
      </c>
      <c r="K184" s="898">
        <f t="shared" si="50"/>
        <v>287962.58247726894</v>
      </c>
      <c r="L184" s="77">
        <v>0.2</v>
      </c>
      <c r="M184" s="898">
        <f t="shared" si="51"/>
        <v>57592.51649545379</v>
      </c>
      <c r="N184" s="898">
        <f t="shared" si="52"/>
        <v>345555.09897272271</v>
      </c>
      <c r="O184" s="898">
        <f t="shared" si="53"/>
        <v>57592.51649545379</v>
      </c>
    </row>
    <row r="185" spans="1:15" s="76" customFormat="1" ht="30">
      <c r="A185" s="929" t="s">
        <v>2420</v>
      </c>
      <c r="B185" s="739" t="s">
        <v>5090</v>
      </c>
      <c r="C185" s="306">
        <f>мат.затр!G1718</f>
        <v>77339.960399999996</v>
      </c>
      <c r="D185" s="306">
        <f>тарифик!J186</f>
        <v>4718.8755020080316</v>
      </c>
      <c r="E185" s="306"/>
      <c r="F185" s="898">
        <f t="shared" si="46"/>
        <v>545.03012048192772</v>
      </c>
      <c r="G185" s="306">
        <f>амортизация!M433</f>
        <v>57.125195225345841</v>
      </c>
      <c r="H185" s="898">
        <f t="shared" si="47"/>
        <v>82660.991217715302</v>
      </c>
      <c r="I185" s="77">
        <f t="shared" si="49"/>
        <v>0.24047458720207895</v>
      </c>
      <c r="J185" s="898">
        <f t="shared" si="48"/>
        <v>1134.7696384033845</v>
      </c>
      <c r="K185" s="898">
        <f t="shared" si="50"/>
        <v>83795.760856118693</v>
      </c>
      <c r="L185" s="77">
        <v>0.2</v>
      </c>
      <c r="M185" s="898">
        <f t="shared" si="51"/>
        <v>16759.152171223741</v>
      </c>
      <c r="N185" s="898">
        <f t="shared" si="52"/>
        <v>100554.91302734244</v>
      </c>
      <c r="O185" s="898">
        <f t="shared" si="53"/>
        <v>16759.152171223741</v>
      </c>
    </row>
    <row r="186" spans="1:15" s="381" customFormat="1" ht="45">
      <c r="A186" s="931" t="s">
        <v>2421</v>
      </c>
      <c r="B186" s="932" t="s">
        <v>5092</v>
      </c>
      <c r="C186" s="380">
        <f>мат.затр!G1730</f>
        <v>331827.40000000002</v>
      </c>
      <c r="D186" s="306">
        <f>тарифик!J187</f>
        <v>4216.8674698795185</v>
      </c>
      <c r="E186" s="380"/>
      <c r="F186" s="898">
        <f t="shared" si="46"/>
        <v>487.04819277108442</v>
      </c>
      <c r="G186" s="380">
        <f>амортизация!M439</f>
        <v>267.09407537557644</v>
      </c>
      <c r="H186" s="898">
        <f t="shared" si="47"/>
        <v>336798.40973802621</v>
      </c>
      <c r="I186" s="77">
        <f t="shared" si="49"/>
        <v>0.24047458720207895</v>
      </c>
      <c r="J186" s="898">
        <f t="shared" si="48"/>
        <v>1014.0494641051523</v>
      </c>
      <c r="K186" s="898">
        <f t="shared" si="50"/>
        <v>337812.45920213137</v>
      </c>
      <c r="L186" s="77">
        <v>0.2</v>
      </c>
      <c r="M186" s="898">
        <f t="shared" si="51"/>
        <v>67562.491840426272</v>
      </c>
      <c r="N186" s="898">
        <f t="shared" si="52"/>
        <v>405374.95104255766</v>
      </c>
      <c r="O186" s="898">
        <f t="shared" si="53"/>
        <v>67562.491840426272</v>
      </c>
    </row>
    <row r="187" spans="1:15" s="381" customFormat="1" ht="30">
      <c r="A187" s="931" t="s">
        <v>2422</v>
      </c>
      <c r="B187" s="932" t="s">
        <v>2423</v>
      </c>
      <c r="C187" s="380">
        <f>мат.затр!G1733</f>
        <v>343</v>
      </c>
      <c r="D187" s="306">
        <f>тарифик!J188</f>
        <v>1639.8929049531459</v>
      </c>
      <c r="E187" s="380"/>
      <c r="F187" s="898">
        <f t="shared" si="46"/>
        <v>189.40763052208837</v>
      </c>
      <c r="G187" s="380">
        <f>амортизация!M440</f>
        <v>0</v>
      </c>
      <c r="H187" s="898">
        <f t="shared" si="47"/>
        <v>2172.3005354752345</v>
      </c>
      <c r="I187" s="77">
        <f t="shared" si="49"/>
        <v>0.24047458720207895</v>
      </c>
      <c r="J187" s="898">
        <f t="shared" si="48"/>
        <v>394.35256937422588</v>
      </c>
      <c r="K187" s="898">
        <f t="shared" si="50"/>
        <v>2566.6531048494603</v>
      </c>
      <c r="L187" s="77">
        <v>0.2</v>
      </c>
      <c r="M187" s="898">
        <f t="shared" si="51"/>
        <v>513.33062096989204</v>
      </c>
      <c r="N187" s="898">
        <f t="shared" si="52"/>
        <v>3079.9837258193525</v>
      </c>
      <c r="O187" s="898">
        <f t="shared" si="53"/>
        <v>513.33062096989204</v>
      </c>
    </row>
    <row r="188" spans="1:15" s="381" customFormat="1" ht="30">
      <c r="A188" s="933" t="s">
        <v>5097</v>
      </c>
      <c r="B188" s="739" t="s">
        <v>5095</v>
      </c>
      <c r="C188" s="380">
        <f>мат.затр!G1734</f>
        <v>0</v>
      </c>
      <c r="D188" s="306">
        <f>тарифик!J189</f>
        <v>468.54082998661312</v>
      </c>
      <c r="E188" s="380"/>
      <c r="F188" s="898">
        <f>D188*0.9*0.095+D188*3%</f>
        <v>54.116465863453818</v>
      </c>
      <c r="G188" s="380">
        <f>амортизация!M441</f>
        <v>0</v>
      </c>
      <c r="H188" s="898">
        <f t="shared" si="47"/>
        <v>522.65729585006693</v>
      </c>
      <c r="I188" s="77">
        <f t="shared" si="49"/>
        <v>0.24047458720207895</v>
      </c>
      <c r="J188" s="898">
        <f t="shared" si="48"/>
        <v>112.67216267835025</v>
      </c>
      <c r="K188" s="898">
        <f>H188+J188</f>
        <v>635.32945852841715</v>
      </c>
      <c r="L188" s="77">
        <v>0.2</v>
      </c>
      <c r="M188" s="898">
        <f t="shared" ref="M188" si="54">K188*L188</f>
        <v>127.06589170568344</v>
      </c>
      <c r="N188" s="898">
        <f t="shared" ref="N188" si="55">K188+M188</f>
        <v>762.39535023410053</v>
      </c>
      <c r="O188" s="898">
        <f t="shared" ref="O188" si="56">M188</f>
        <v>127.06589170568344</v>
      </c>
    </row>
    <row r="189" spans="1:15" s="76" customFormat="1" ht="28.5">
      <c r="A189" s="66" t="s">
        <v>1034</v>
      </c>
      <c r="B189" s="284" t="s">
        <v>1035</v>
      </c>
      <c r="C189" s="81"/>
      <c r="D189" s="81"/>
      <c r="E189" s="81"/>
      <c r="F189" s="81"/>
      <c r="G189" s="81"/>
      <c r="H189" s="81"/>
      <c r="I189" s="82"/>
      <c r="J189" s="83"/>
      <c r="K189" s="83"/>
      <c r="L189" s="82"/>
      <c r="M189" s="81"/>
      <c r="N189" s="81"/>
      <c r="O189" s="81"/>
    </row>
    <row r="190" spans="1:15" s="76" customFormat="1">
      <c r="A190" s="750" t="s">
        <v>1036</v>
      </c>
      <c r="B190" s="745" t="s">
        <v>1037</v>
      </c>
      <c r="C190" s="306">
        <f>мат.затр!G1737</f>
        <v>0</v>
      </c>
      <c r="D190" s="306">
        <f>тарифик!J191</f>
        <v>418.34002677376168</v>
      </c>
      <c r="E190" s="306"/>
      <c r="F190" s="898">
        <f t="shared" ref="F190:F196" si="57">D190*0.9*0.095+D190*3%</f>
        <v>48.318273092369481</v>
      </c>
      <c r="G190" s="306">
        <f>амортизация!M445</f>
        <v>7.5871309311319353</v>
      </c>
      <c r="H190" s="898">
        <f t="shared" ref="H190:H223" si="58">C190+D190+F190+G190</f>
        <v>474.24543079726311</v>
      </c>
      <c r="I190" s="77">
        <f>'накл расходы'!D16</f>
        <v>0.24047458720207895</v>
      </c>
      <c r="J190" s="898">
        <f t="shared" ref="J190:J223" si="59">D190*I190</f>
        <v>100.600145248527</v>
      </c>
      <c r="K190" s="898">
        <f>H190+J190</f>
        <v>574.84557604579015</v>
      </c>
      <c r="L190" s="77">
        <v>0.2</v>
      </c>
      <c r="M190" s="898">
        <f>K190*L190</f>
        <v>114.96911520915803</v>
      </c>
      <c r="N190" s="898">
        <f>K190+M190</f>
        <v>689.81469125494823</v>
      </c>
      <c r="O190" s="898">
        <f>M190</f>
        <v>114.96911520915803</v>
      </c>
    </row>
    <row r="191" spans="1:15" s="76" customFormat="1">
      <c r="A191" s="750" t="s">
        <v>1038</v>
      </c>
      <c r="B191" s="745" t="s">
        <v>1039</v>
      </c>
      <c r="C191" s="306">
        <f>мат.затр!G1741</f>
        <v>196.2</v>
      </c>
      <c r="D191" s="306">
        <f>тарифик!J192</f>
        <v>251.004016064257</v>
      </c>
      <c r="E191" s="306"/>
      <c r="F191" s="898">
        <f t="shared" si="57"/>
        <v>28.990963855421686</v>
      </c>
      <c r="G191" s="306">
        <f>амортизация!M446</f>
        <v>4.5645545143537118</v>
      </c>
      <c r="H191" s="898">
        <f t="shared" si="58"/>
        <v>480.75953443403233</v>
      </c>
      <c r="I191" s="77">
        <f>I$190</f>
        <v>0.24047458720207895</v>
      </c>
      <c r="J191" s="898">
        <f t="shared" si="59"/>
        <v>60.360087149116197</v>
      </c>
      <c r="K191" s="898">
        <f>H191+J191</f>
        <v>541.1196215831485</v>
      </c>
      <c r="L191" s="77">
        <v>0.2</v>
      </c>
      <c r="M191" s="898">
        <f>K191*L191</f>
        <v>108.22392431662971</v>
      </c>
      <c r="N191" s="898">
        <f>K191+M191</f>
        <v>649.34354589977818</v>
      </c>
      <c r="O191" s="898">
        <f>M191</f>
        <v>108.22392431662971</v>
      </c>
    </row>
    <row r="192" spans="1:15" s="76" customFormat="1">
      <c r="A192" s="750" t="s">
        <v>1040</v>
      </c>
      <c r="B192" s="745" t="s">
        <v>1041</v>
      </c>
      <c r="C192" s="306">
        <f>мат.затр!G1744</f>
        <v>196.2</v>
      </c>
      <c r="D192" s="306">
        <f>тарифик!J193</f>
        <v>1338.6880856760374</v>
      </c>
      <c r="E192" s="306"/>
      <c r="F192" s="898">
        <f t="shared" si="57"/>
        <v>154.61847389558233</v>
      </c>
      <c r="G192" s="306">
        <f>амортизация!M447</f>
        <v>11.411386285884278</v>
      </c>
      <c r="H192" s="898">
        <f t="shared" si="58"/>
        <v>1700.917945857504</v>
      </c>
      <c r="I192" s="77">
        <f t="shared" ref="I192:I223" si="60">I$190</f>
        <v>0.24047458720207895</v>
      </c>
      <c r="J192" s="898">
        <f t="shared" si="59"/>
        <v>321.92046479528642</v>
      </c>
      <c r="K192" s="898">
        <f t="shared" ref="K192:K255" si="61">H192+J192</f>
        <v>2022.8384106527906</v>
      </c>
      <c r="L192" s="77">
        <v>0.2</v>
      </c>
      <c r="M192" s="898">
        <f t="shared" ref="M192:M255" si="62">K192*L192</f>
        <v>404.56768213055813</v>
      </c>
      <c r="N192" s="898">
        <f t="shared" ref="N192:N255" si="63">K192+M192</f>
        <v>2427.4060927833489</v>
      </c>
      <c r="O192" s="898">
        <f t="shared" ref="O192:O255" si="64">M192</f>
        <v>404.56768213055813</v>
      </c>
    </row>
    <row r="193" spans="1:15" s="76" customFormat="1">
      <c r="A193" s="750" t="s">
        <v>1042</v>
      </c>
      <c r="B193" s="745" t="s">
        <v>1043</v>
      </c>
      <c r="C193" s="306">
        <f>мат.затр!G1748</f>
        <v>111</v>
      </c>
      <c r="D193" s="306">
        <f>тарифик!J194</f>
        <v>1606.4257028112447</v>
      </c>
      <c r="E193" s="306"/>
      <c r="F193" s="898">
        <f t="shared" si="57"/>
        <v>185.54216867469876</v>
      </c>
      <c r="G193" s="306">
        <f>амортизация!M450</f>
        <v>9.8635281868213607</v>
      </c>
      <c r="H193" s="898">
        <f t="shared" si="58"/>
        <v>1912.831399672765</v>
      </c>
      <c r="I193" s="77">
        <f t="shared" si="60"/>
        <v>0.24047458720207895</v>
      </c>
      <c r="J193" s="898">
        <f t="shared" si="59"/>
        <v>386.30455775434365</v>
      </c>
      <c r="K193" s="898">
        <f t="shared" si="61"/>
        <v>2299.1359574271087</v>
      </c>
      <c r="L193" s="77">
        <v>0.2</v>
      </c>
      <c r="M193" s="898">
        <f t="shared" si="62"/>
        <v>459.82719148542174</v>
      </c>
      <c r="N193" s="898">
        <f t="shared" si="63"/>
        <v>2758.9631489125304</v>
      </c>
      <c r="O193" s="898">
        <f t="shared" si="64"/>
        <v>459.82719148542174</v>
      </c>
    </row>
    <row r="194" spans="1:15" s="76" customFormat="1">
      <c r="A194" s="750" t="s">
        <v>1044</v>
      </c>
      <c r="B194" s="745" t="s">
        <v>1045</v>
      </c>
      <c r="C194" s="306">
        <f>мат.затр!G1754</f>
        <v>1117.0776000000001</v>
      </c>
      <c r="D194" s="306">
        <f>тарифик!J195</f>
        <v>334.67202141900935</v>
      </c>
      <c r="E194" s="306"/>
      <c r="F194" s="898">
        <f t="shared" si="57"/>
        <v>38.654618473895582</v>
      </c>
      <c r="G194" s="306">
        <f>амортизация!M453</f>
        <v>9.8635281868213607</v>
      </c>
      <c r="H194" s="898">
        <f t="shared" si="58"/>
        <v>1500.2677680797265</v>
      </c>
      <c r="I194" s="77">
        <f t="shared" si="60"/>
        <v>0.24047458720207895</v>
      </c>
      <c r="J194" s="898">
        <f t="shared" si="59"/>
        <v>80.480116198821605</v>
      </c>
      <c r="K194" s="898">
        <f t="shared" si="61"/>
        <v>1580.7478842785481</v>
      </c>
      <c r="L194" s="77">
        <v>0.2</v>
      </c>
      <c r="M194" s="898">
        <f t="shared" si="62"/>
        <v>316.14957685570965</v>
      </c>
      <c r="N194" s="898">
        <f t="shared" si="63"/>
        <v>1896.8974611342578</v>
      </c>
      <c r="O194" s="898">
        <f t="shared" si="64"/>
        <v>316.14957685570965</v>
      </c>
    </row>
    <row r="195" spans="1:15" s="76" customFormat="1">
      <c r="A195" s="750" t="s">
        <v>1046</v>
      </c>
      <c r="B195" s="745" t="s">
        <v>1047</v>
      </c>
      <c r="C195" s="306">
        <f>мат.затр!G1763</f>
        <v>3146.7</v>
      </c>
      <c r="D195" s="306">
        <f>тарифик!J196</f>
        <v>301.20481927710841</v>
      </c>
      <c r="E195" s="306"/>
      <c r="F195" s="898">
        <f t="shared" si="57"/>
        <v>34.789156626506021</v>
      </c>
      <c r="G195" s="306">
        <f>амортизация!M456</f>
        <v>11.912975977986019</v>
      </c>
      <c r="H195" s="898">
        <f t="shared" si="58"/>
        <v>3494.6069518816007</v>
      </c>
      <c r="I195" s="77">
        <f t="shared" si="60"/>
        <v>0.24047458720207895</v>
      </c>
      <c r="J195" s="898">
        <f t="shared" si="59"/>
        <v>72.432104578939445</v>
      </c>
      <c r="K195" s="898">
        <f t="shared" si="61"/>
        <v>3567.03905646054</v>
      </c>
      <c r="L195" s="77">
        <v>0.2</v>
      </c>
      <c r="M195" s="898">
        <f t="shared" si="62"/>
        <v>713.40781129210802</v>
      </c>
      <c r="N195" s="898">
        <f t="shared" si="63"/>
        <v>4280.4468677526484</v>
      </c>
      <c r="O195" s="898">
        <f t="shared" si="64"/>
        <v>713.40781129210802</v>
      </c>
    </row>
    <row r="196" spans="1:15" s="76" customFormat="1">
      <c r="A196" s="750" t="s">
        <v>1048</v>
      </c>
      <c r="B196" s="745" t="s">
        <v>1049</v>
      </c>
      <c r="C196" s="306">
        <f>мат.затр!G1772</f>
        <v>5110.4960000000001</v>
      </c>
      <c r="D196" s="306">
        <f>тарифик!J197</f>
        <v>446.22936189201249</v>
      </c>
      <c r="E196" s="306"/>
      <c r="F196" s="898">
        <f t="shared" si="57"/>
        <v>51.539491298527437</v>
      </c>
      <c r="G196" s="306">
        <f>амортизация!M457</f>
        <v>4.5645545143537118</v>
      </c>
      <c r="H196" s="898">
        <f t="shared" si="58"/>
        <v>5612.8294077048931</v>
      </c>
      <c r="I196" s="77">
        <f t="shared" si="60"/>
        <v>0.24047458720207895</v>
      </c>
      <c r="J196" s="898">
        <f t="shared" si="59"/>
        <v>107.30682159842881</v>
      </c>
      <c r="K196" s="898">
        <f t="shared" si="61"/>
        <v>5720.1362293033217</v>
      </c>
      <c r="L196" s="77">
        <v>0.2</v>
      </c>
      <c r="M196" s="898">
        <f t="shared" si="62"/>
        <v>1144.0272458606644</v>
      </c>
      <c r="N196" s="898">
        <f t="shared" si="63"/>
        <v>6864.1634751639858</v>
      </c>
      <c r="O196" s="898">
        <f t="shared" si="64"/>
        <v>1144.0272458606644</v>
      </c>
    </row>
    <row r="197" spans="1:15" s="76" customFormat="1">
      <c r="A197" s="750" t="s">
        <v>1050</v>
      </c>
      <c r="B197" s="745" t="s">
        <v>1051</v>
      </c>
      <c r="C197" s="306">
        <f>мат.затр!G1781</f>
        <v>5274.6959999999999</v>
      </c>
      <c r="D197" s="306">
        <f>тарифик!J198</f>
        <v>535.47523427041494</v>
      </c>
      <c r="E197" s="306"/>
      <c r="F197" s="898">
        <f>D197*0.9*0.095+D197*3%</f>
        <v>61.847389558232933</v>
      </c>
      <c r="G197" s="306">
        <f>амортизация!M458</f>
        <v>4.5645545143537118</v>
      </c>
      <c r="H197" s="898">
        <f t="shared" si="58"/>
        <v>5876.5831783430012</v>
      </c>
      <c r="I197" s="77">
        <f t="shared" si="60"/>
        <v>0.24047458720207895</v>
      </c>
      <c r="J197" s="898">
        <f t="shared" si="59"/>
        <v>128.76818591811457</v>
      </c>
      <c r="K197" s="898">
        <f t="shared" si="61"/>
        <v>6005.351364261116</v>
      </c>
      <c r="L197" s="77">
        <v>0.2</v>
      </c>
      <c r="M197" s="898">
        <f t="shared" si="62"/>
        <v>1201.0702728522233</v>
      </c>
      <c r="N197" s="898">
        <f t="shared" si="63"/>
        <v>7206.4216371133389</v>
      </c>
      <c r="O197" s="898">
        <f t="shared" si="64"/>
        <v>1201.0702728522233</v>
      </c>
    </row>
    <row r="198" spans="1:15" s="76" customFormat="1">
      <c r="A198" s="750" t="s">
        <v>1052</v>
      </c>
      <c r="B198" s="745" t="s">
        <v>1053</v>
      </c>
      <c r="C198" s="306">
        <f>мат.затр!G1785</f>
        <v>642.47499999999991</v>
      </c>
      <c r="D198" s="306">
        <f>тарифик!J199</f>
        <v>1506.024096385542</v>
      </c>
      <c r="E198" s="306"/>
      <c r="F198" s="898">
        <f t="shared" ref="F198:F206" si="65">D198*0.9*0.095+D198*3%</f>
        <v>173.9457831325301</v>
      </c>
      <c r="G198" s="306">
        <f>амортизация!M461</f>
        <v>12.550200803212853</v>
      </c>
      <c r="H198" s="898">
        <f t="shared" si="58"/>
        <v>2334.9950803212841</v>
      </c>
      <c r="I198" s="77">
        <f t="shared" si="60"/>
        <v>0.24047458720207895</v>
      </c>
      <c r="J198" s="898">
        <f t="shared" si="59"/>
        <v>362.16052289469718</v>
      </c>
      <c r="K198" s="898">
        <f t="shared" si="61"/>
        <v>2697.1556032159815</v>
      </c>
      <c r="L198" s="77">
        <v>0.2</v>
      </c>
      <c r="M198" s="898">
        <f t="shared" si="62"/>
        <v>539.43112064319632</v>
      </c>
      <c r="N198" s="898">
        <f t="shared" si="63"/>
        <v>3236.5867238591777</v>
      </c>
      <c r="O198" s="898">
        <f t="shared" si="64"/>
        <v>539.43112064319632</v>
      </c>
    </row>
    <row r="199" spans="1:15" s="76" customFormat="1">
      <c r="A199" s="750" t="s">
        <v>1054</v>
      </c>
      <c r="B199" s="745" t="s">
        <v>1055</v>
      </c>
      <c r="C199" s="306">
        <f>мат.затр!G1789</f>
        <v>538</v>
      </c>
      <c r="D199" s="306">
        <f>тарифик!J200</f>
        <v>1941.0977242302542</v>
      </c>
      <c r="E199" s="306"/>
      <c r="F199" s="898">
        <f t="shared" si="65"/>
        <v>224.19678714859438</v>
      </c>
      <c r="G199" s="306">
        <f>амортизация!M462</f>
        <v>9.2027275769745653</v>
      </c>
      <c r="H199" s="898">
        <f t="shared" si="58"/>
        <v>2712.4972389558234</v>
      </c>
      <c r="I199" s="77">
        <f t="shared" si="60"/>
        <v>0.24047458720207895</v>
      </c>
      <c r="J199" s="898">
        <f t="shared" si="59"/>
        <v>466.78467395316528</v>
      </c>
      <c r="K199" s="898">
        <f t="shared" si="61"/>
        <v>3179.2819129089885</v>
      </c>
      <c r="L199" s="77">
        <v>0.2</v>
      </c>
      <c r="M199" s="898">
        <f t="shared" si="62"/>
        <v>635.85638258179779</v>
      </c>
      <c r="N199" s="898">
        <f t="shared" si="63"/>
        <v>3815.1382954907863</v>
      </c>
      <c r="O199" s="898">
        <f t="shared" si="64"/>
        <v>635.85638258179779</v>
      </c>
    </row>
    <row r="200" spans="1:15" s="76" customFormat="1">
      <c r="A200" s="750" t="s">
        <v>1056</v>
      </c>
      <c r="B200" s="745" t="s">
        <v>1057</v>
      </c>
      <c r="C200" s="306">
        <f>мат.затр!G1797</f>
        <v>2854.3519999999994</v>
      </c>
      <c r="D200" s="306">
        <f>тарифик!J201</f>
        <v>234.27041499330656</v>
      </c>
      <c r="E200" s="306"/>
      <c r="F200" s="898">
        <f t="shared" si="65"/>
        <v>27.058232931726909</v>
      </c>
      <c r="G200" s="306">
        <f>амортизация!M463</f>
        <v>9.2027275769745653</v>
      </c>
      <c r="H200" s="898">
        <f t="shared" si="58"/>
        <v>3124.8833755020073</v>
      </c>
      <c r="I200" s="77">
        <f t="shared" si="60"/>
        <v>0.24047458720207895</v>
      </c>
      <c r="J200" s="898">
        <f t="shared" si="59"/>
        <v>56.336081339175124</v>
      </c>
      <c r="K200" s="898">
        <f t="shared" si="61"/>
        <v>3181.2194568411824</v>
      </c>
      <c r="L200" s="77">
        <v>0.2</v>
      </c>
      <c r="M200" s="898">
        <f t="shared" si="62"/>
        <v>636.24389136823652</v>
      </c>
      <c r="N200" s="898">
        <f t="shared" si="63"/>
        <v>3817.4633482094187</v>
      </c>
      <c r="O200" s="898">
        <f t="shared" si="64"/>
        <v>636.24389136823652</v>
      </c>
    </row>
    <row r="201" spans="1:15" s="76" customFormat="1">
      <c r="A201" s="750" t="s">
        <v>1058</v>
      </c>
      <c r="B201" s="745" t="s">
        <v>1059</v>
      </c>
      <c r="C201" s="306">
        <f>мат.затр!G1806</f>
        <v>1110.1089999999999</v>
      </c>
      <c r="D201" s="306">
        <f>тарифик!J202</f>
        <v>1874.1633199464525</v>
      </c>
      <c r="E201" s="306"/>
      <c r="F201" s="898">
        <f t="shared" si="65"/>
        <v>216.46586345381527</v>
      </c>
      <c r="G201" s="306">
        <f>амортизация!M464</f>
        <v>4.5645545143537118</v>
      </c>
      <c r="H201" s="898">
        <f t="shared" si="58"/>
        <v>3205.302737914622</v>
      </c>
      <c r="I201" s="77">
        <f t="shared" si="60"/>
        <v>0.24047458720207895</v>
      </c>
      <c r="J201" s="898">
        <f t="shared" si="59"/>
        <v>450.68865071340099</v>
      </c>
      <c r="K201" s="898">
        <f t="shared" si="61"/>
        <v>3655.9913886280228</v>
      </c>
      <c r="L201" s="77">
        <v>0.2</v>
      </c>
      <c r="M201" s="898">
        <f t="shared" si="62"/>
        <v>731.19827772560461</v>
      </c>
      <c r="N201" s="898">
        <f t="shared" si="63"/>
        <v>4387.1896663536272</v>
      </c>
      <c r="O201" s="898">
        <f t="shared" si="64"/>
        <v>731.19827772560461</v>
      </c>
    </row>
    <row r="202" spans="1:15" s="76" customFormat="1" ht="30">
      <c r="A202" s="750" t="s">
        <v>1060</v>
      </c>
      <c r="B202" s="745" t="s">
        <v>1061</v>
      </c>
      <c r="C202" s="306">
        <f>мат.затр!G1816</f>
        <v>2801.6509999999998</v>
      </c>
      <c r="D202" s="306">
        <f>тарифик!J203</f>
        <v>753.01204819277098</v>
      </c>
      <c r="E202" s="306"/>
      <c r="F202" s="898">
        <f t="shared" si="65"/>
        <v>86.972891566265048</v>
      </c>
      <c r="G202" s="306">
        <f>амортизация!M468</f>
        <v>14.192929123903021</v>
      </c>
      <c r="H202" s="898">
        <f t="shared" si="58"/>
        <v>3655.8288688829389</v>
      </c>
      <c r="I202" s="77">
        <f t="shared" si="60"/>
        <v>0.24047458720207895</v>
      </c>
      <c r="J202" s="898">
        <f t="shared" si="59"/>
        <v>181.08026144734859</v>
      </c>
      <c r="K202" s="898">
        <f t="shared" si="61"/>
        <v>3836.9091303302876</v>
      </c>
      <c r="L202" s="77">
        <v>0.2</v>
      </c>
      <c r="M202" s="898">
        <f t="shared" si="62"/>
        <v>767.38182606605756</v>
      </c>
      <c r="N202" s="898">
        <f t="shared" si="63"/>
        <v>4604.2909563963449</v>
      </c>
      <c r="O202" s="898">
        <f t="shared" si="64"/>
        <v>767.38182606605756</v>
      </c>
    </row>
    <row r="203" spans="1:15" s="76" customFormat="1">
      <c r="A203" s="750" t="s">
        <v>1062</v>
      </c>
      <c r="B203" s="745" t="s">
        <v>1063</v>
      </c>
      <c r="C203" s="306">
        <f>мат.затр!G1823</f>
        <v>2224.4</v>
      </c>
      <c r="D203" s="306">
        <f>тарифик!J204</f>
        <v>200.80321285140562</v>
      </c>
      <c r="E203" s="306"/>
      <c r="F203" s="898">
        <f t="shared" si="65"/>
        <v>23.192771084337348</v>
      </c>
      <c r="G203" s="306">
        <f>амортизация!M469</f>
        <v>4.5645545143537118</v>
      </c>
      <c r="H203" s="898">
        <f t="shared" si="58"/>
        <v>2452.9605384500969</v>
      </c>
      <c r="I203" s="77">
        <f t="shared" si="60"/>
        <v>0.24047458720207895</v>
      </c>
      <c r="J203" s="898">
        <f t="shared" si="59"/>
        <v>48.288069719292963</v>
      </c>
      <c r="K203" s="898">
        <f t="shared" si="61"/>
        <v>2501.2486081693901</v>
      </c>
      <c r="L203" s="77">
        <v>0.2</v>
      </c>
      <c r="M203" s="898">
        <f t="shared" si="62"/>
        <v>500.24972163387804</v>
      </c>
      <c r="N203" s="898">
        <f t="shared" si="63"/>
        <v>3001.498329803268</v>
      </c>
      <c r="O203" s="898">
        <f t="shared" si="64"/>
        <v>500.24972163387804</v>
      </c>
    </row>
    <row r="204" spans="1:15" s="76" customFormat="1">
      <c r="A204" s="750" t="s">
        <v>1064</v>
      </c>
      <c r="B204" s="745" t="s">
        <v>1065</v>
      </c>
      <c r="C204" s="306">
        <f>мат.затр!G1830</f>
        <v>1397.1</v>
      </c>
      <c r="D204" s="306">
        <f>тарифик!J205</f>
        <v>635.87684069611782</v>
      </c>
      <c r="E204" s="306"/>
      <c r="F204" s="898">
        <f t="shared" si="65"/>
        <v>73.443775100401609</v>
      </c>
      <c r="G204" s="306">
        <f>амортизация!M470</f>
        <v>4.5645545143537118</v>
      </c>
      <c r="H204" s="898">
        <f t="shared" si="58"/>
        <v>2110.9851703108734</v>
      </c>
      <c r="I204" s="77">
        <f t="shared" si="60"/>
        <v>0.24047458720207895</v>
      </c>
      <c r="J204" s="898">
        <f t="shared" si="59"/>
        <v>152.91222077776106</v>
      </c>
      <c r="K204" s="898">
        <f t="shared" si="61"/>
        <v>2263.8973910886343</v>
      </c>
      <c r="L204" s="77">
        <v>0.2</v>
      </c>
      <c r="M204" s="898">
        <f t="shared" si="62"/>
        <v>452.77947821772688</v>
      </c>
      <c r="N204" s="898">
        <f t="shared" si="63"/>
        <v>2716.6768693063614</v>
      </c>
      <c r="O204" s="898">
        <f t="shared" si="64"/>
        <v>452.77947821772688</v>
      </c>
    </row>
    <row r="205" spans="1:15" s="76" customFormat="1">
      <c r="A205" s="750" t="s">
        <v>1066</v>
      </c>
      <c r="B205" s="288" t="s">
        <v>1067</v>
      </c>
      <c r="C205" s="306">
        <f>мат.затр!G1840</f>
        <v>4708.92</v>
      </c>
      <c r="D205" s="306">
        <f>тарифик!J206</f>
        <v>1483.7126282909417</v>
      </c>
      <c r="E205" s="306"/>
      <c r="F205" s="898">
        <f t="shared" si="65"/>
        <v>171.36880856760376</v>
      </c>
      <c r="G205" s="306">
        <f>амортизация!M475</f>
        <v>309.67481035252115</v>
      </c>
      <c r="H205" s="898">
        <f t="shared" si="58"/>
        <v>6673.6762472110668</v>
      </c>
      <c r="I205" s="77">
        <f t="shared" si="60"/>
        <v>0.24047458720207895</v>
      </c>
      <c r="J205" s="898">
        <f t="shared" si="59"/>
        <v>356.79518181477579</v>
      </c>
      <c r="K205" s="898">
        <f t="shared" si="61"/>
        <v>7030.4714290258426</v>
      </c>
      <c r="L205" s="77">
        <v>0.2</v>
      </c>
      <c r="M205" s="898">
        <f t="shared" si="62"/>
        <v>1406.0942858051685</v>
      </c>
      <c r="N205" s="898">
        <f t="shared" si="63"/>
        <v>8436.5657148310111</v>
      </c>
      <c r="O205" s="898">
        <f t="shared" si="64"/>
        <v>1406.0942858051685</v>
      </c>
    </row>
    <row r="206" spans="1:15" s="76" customFormat="1">
      <c r="A206" s="750" t="s">
        <v>1068</v>
      </c>
      <c r="B206" s="288" t="s">
        <v>1069</v>
      </c>
      <c r="C206" s="306">
        <f>мат.затр!G1850</f>
        <v>3041.1</v>
      </c>
      <c r="D206" s="306">
        <f>тарифик!J207</f>
        <v>1967.871485943775</v>
      </c>
      <c r="E206" s="306"/>
      <c r="F206" s="898">
        <f t="shared" si="65"/>
        <v>227.28915662650601</v>
      </c>
      <c r="G206" s="306">
        <f>амортизация!M478</f>
        <v>111.15580841886063</v>
      </c>
      <c r="H206" s="898">
        <f t="shared" si="58"/>
        <v>5347.4164509891425</v>
      </c>
      <c r="I206" s="77">
        <f t="shared" si="60"/>
        <v>0.24047458720207895</v>
      </c>
      <c r="J206" s="898">
        <f t="shared" si="59"/>
        <v>473.22308324907101</v>
      </c>
      <c r="K206" s="898">
        <f t="shared" si="61"/>
        <v>5820.6395342382139</v>
      </c>
      <c r="L206" s="77">
        <v>0.2</v>
      </c>
      <c r="M206" s="898">
        <f t="shared" si="62"/>
        <v>1164.1279068476429</v>
      </c>
      <c r="N206" s="898">
        <f t="shared" si="63"/>
        <v>6984.7674410858563</v>
      </c>
      <c r="O206" s="898">
        <f t="shared" si="64"/>
        <v>1164.1279068476429</v>
      </c>
    </row>
    <row r="207" spans="1:15" s="76" customFormat="1">
      <c r="A207" s="750" t="s">
        <v>1070</v>
      </c>
      <c r="B207" s="288" t="s">
        <v>1071</v>
      </c>
      <c r="C207" s="306">
        <f>мат.затр!G1859</f>
        <v>2538.6319999999996</v>
      </c>
      <c r="D207" s="306">
        <f>тарифик!J208</f>
        <v>2730.9236947791164</v>
      </c>
      <c r="E207" s="306"/>
      <c r="F207" s="898">
        <f t="shared" ref="F207:F222" si="66">D207*0.9*0.095+D207*3%</f>
        <v>315.42168674698792</v>
      </c>
      <c r="G207" s="306">
        <f>амортизация!M483</f>
        <v>519.24271158708916</v>
      </c>
      <c r="H207" s="898">
        <f t="shared" si="58"/>
        <v>6104.220093113192</v>
      </c>
      <c r="I207" s="77">
        <f t="shared" si="60"/>
        <v>0.24047458720207895</v>
      </c>
      <c r="J207" s="898">
        <f t="shared" si="59"/>
        <v>656.7177481823843</v>
      </c>
      <c r="K207" s="898">
        <f t="shared" si="61"/>
        <v>6760.9378412955766</v>
      </c>
      <c r="L207" s="77">
        <v>0.2</v>
      </c>
      <c r="M207" s="898">
        <f t="shared" si="62"/>
        <v>1352.1875682591153</v>
      </c>
      <c r="N207" s="898">
        <f t="shared" si="63"/>
        <v>8113.1254095546919</v>
      </c>
      <c r="O207" s="898">
        <f t="shared" si="64"/>
        <v>1352.1875682591153</v>
      </c>
    </row>
    <row r="208" spans="1:15" s="76" customFormat="1">
      <c r="A208" s="750" t="s">
        <v>1072</v>
      </c>
      <c r="B208" s="288" t="s">
        <v>1073</v>
      </c>
      <c r="C208" s="306">
        <f>мат.затр!G1869</f>
        <v>3766.1</v>
      </c>
      <c r="D208" s="306">
        <f>тарифик!J209</f>
        <v>1338.6880856760374</v>
      </c>
      <c r="E208" s="306"/>
      <c r="F208" s="898">
        <f t="shared" si="66"/>
        <v>154.61847389558233</v>
      </c>
      <c r="G208" s="306">
        <f>амортизация!M486</f>
        <v>111.15580841886063</v>
      </c>
      <c r="H208" s="898">
        <f t="shared" si="58"/>
        <v>5370.5623679904811</v>
      </c>
      <c r="I208" s="77">
        <f t="shared" si="60"/>
        <v>0.24047458720207895</v>
      </c>
      <c r="J208" s="898">
        <f t="shared" si="59"/>
        <v>321.92046479528642</v>
      </c>
      <c r="K208" s="898">
        <f t="shared" si="61"/>
        <v>5692.4828327857676</v>
      </c>
      <c r="L208" s="77">
        <v>0.2</v>
      </c>
      <c r="M208" s="898">
        <f t="shared" si="62"/>
        <v>1138.4965665571535</v>
      </c>
      <c r="N208" s="898">
        <f t="shared" si="63"/>
        <v>6830.9793993429212</v>
      </c>
      <c r="O208" s="898">
        <f t="shared" si="64"/>
        <v>1138.4965665571535</v>
      </c>
    </row>
    <row r="209" spans="1:15" s="76" customFormat="1">
      <c r="A209" s="750" t="s">
        <v>1074</v>
      </c>
      <c r="B209" s="288" t="s">
        <v>1075</v>
      </c>
      <c r="C209" s="306">
        <f>мат.затр!G1878</f>
        <v>4368.7</v>
      </c>
      <c r="D209" s="306">
        <f>тарифик!J210</f>
        <v>1167.0850066934404</v>
      </c>
      <c r="E209" s="306"/>
      <c r="F209" s="898">
        <f t="shared" si="66"/>
        <v>134.79831827309238</v>
      </c>
      <c r="G209" s="306">
        <f>амортизация!M491</f>
        <v>519.24271158708916</v>
      </c>
      <c r="H209" s="898">
        <f t="shared" si="58"/>
        <v>6189.8260365536225</v>
      </c>
      <c r="I209" s="77">
        <f t="shared" si="60"/>
        <v>0.24047458720207895</v>
      </c>
      <c r="J209" s="898">
        <f t="shared" si="59"/>
        <v>280.65428521434063</v>
      </c>
      <c r="K209" s="898">
        <f t="shared" si="61"/>
        <v>6470.4803217679628</v>
      </c>
      <c r="L209" s="77">
        <v>0.2</v>
      </c>
      <c r="M209" s="898">
        <f t="shared" si="62"/>
        <v>1294.0960643535927</v>
      </c>
      <c r="N209" s="898">
        <f t="shared" si="63"/>
        <v>7764.5763861215555</v>
      </c>
      <c r="O209" s="898">
        <f t="shared" si="64"/>
        <v>1294.0960643535927</v>
      </c>
    </row>
    <row r="210" spans="1:15" s="76" customFormat="1">
      <c r="A210" s="750" t="s">
        <v>1076</v>
      </c>
      <c r="B210" s="288" t="s">
        <v>1077</v>
      </c>
      <c r="C210" s="306">
        <f>мат.затр!G1889</f>
        <v>3035.6</v>
      </c>
      <c r="D210" s="306">
        <f>тарифик!J211</f>
        <v>1840.6961178045515</v>
      </c>
      <c r="E210" s="306"/>
      <c r="F210" s="898">
        <f t="shared" si="66"/>
        <v>212.60040160642569</v>
      </c>
      <c r="G210" s="306">
        <f>амортизация!M494</f>
        <v>111.15580841886063</v>
      </c>
      <c r="H210" s="898">
        <f t="shared" si="58"/>
        <v>5200.0523278298379</v>
      </c>
      <c r="I210" s="77">
        <f t="shared" si="60"/>
        <v>0.24047458720207895</v>
      </c>
      <c r="J210" s="898">
        <f t="shared" si="59"/>
        <v>442.64063909351881</v>
      </c>
      <c r="K210" s="898">
        <f t="shared" si="61"/>
        <v>5642.6929669233568</v>
      </c>
      <c r="L210" s="77">
        <v>0.2</v>
      </c>
      <c r="M210" s="898">
        <f t="shared" si="62"/>
        <v>1128.5385933846715</v>
      </c>
      <c r="N210" s="898">
        <f t="shared" si="63"/>
        <v>6771.2315603080278</v>
      </c>
      <c r="O210" s="898">
        <f t="shared" si="64"/>
        <v>1128.5385933846715</v>
      </c>
    </row>
    <row r="211" spans="1:15" s="76" customFormat="1">
      <c r="A211" s="750" t="s">
        <v>1078</v>
      </c>
      <c r="B211" s="288" t="s">
        <v>1079</v>
      </c>
      <c r="C211" s="306">
        <f>мат.затр!G1901</f>
        <v>4417.8999999999996</v>
      </c>
      <c r="D211" s="306">
        <f>тарифик!J212</f>
        <v>1757.0281124497992</v>
      </c>
      <c r="E211" s="306"/>
      <c r="F211" s="898">
        <f t="shared" si="66"/>
        <v>202.93674698795184</v>
      </c>
      <c r="G211" s="306">
        <f>амортизация!M499</f>
        <v>302.59277852149336</v>
      </c>
      <c r="H211" s="898">
        <f t="shared" si="58"/>
        <v>6680.4576379592445</v>
      </c>
      <c r="I211" s="77">
        <f t="shared" si="60"/>
        <v>0.24047458720207895</v>
      </c>
      <c r="J211" s="898">
        <f t="shared" si="59"/>
        <v>422.52061004381341</v>
      </c>
      <c r="K211" s="898">
        <f t="shared" si="61"/>
        <v>7102.9782480030581</v>
      </c>
      <c r="L211" s="77">
        <v>0.2</v>
      </c>
      <c r="M211" s="898">
        <f t="shared" si="62"/>
        <v>1420.5956496006118</v>
      </c>
      <c r="N211" s="898">
        <f t="shared" si="63"/>
        <v>8523.57389760367</v>
      </c>
      <c r="O211" s="898">
        <f t="shared" si="64"/>
        <v>1420.5956496006118</v>
      </c>
    </row>
    <row r="212" spans="1:15" s="76" customFormat="1">
      <c r="A212" s="750" t="s">
        <v>1080</v>
      </c>
      <c r="B212" s="288" t="s">
        <v>1081</v>
      </c>
      <c r="C212" s="306">
        <f>мат.затр!G1911</f>
        <v>2862.7</v>
      </c>
      <c r="D212" s="306">
        <f>тарифик!J213</f>
        <v>1757.0281124497992</v>
      </c>
      <c r="E212" s="306"/>
      <c r="F212" s="898">
        <f t="shared" si="66"/>
        <v>202.93674698795184</v>
      </c>
      <c r="G212" s="306">
        <f>амортизация!M502</f>
        <v>78.172449055481181</v>
      </c>
      <c r="H212" s="898">
        <f t="shared" si="58"/>
        <v>4900.8373084932318</v>
      </c>
      <c r="I212" s="77">
        <f t="shared" si="60"/>
        <v>0.24047458720207895</v>
      </c>
      <c r="J212" s="898">
        <f t="shared" si="59"/>
        <v>422.52061004381341</v>
      </c>
      <c r="K212" s="898">
        <f t="shared" si="61"/>
        <v>5323.3579185370454</v>
      </c>
      <c r="L212" s="77">
        <v>0.2</v>
      </c>
      <c r="M212" s="898">
        <f t="shared" si="62"/>
        <v>1064.6715837074091</v>
      </c>
      <c r="N212" s="898">
        <f t="shared" si="63"/>
        <v>6388.0295022444543</v>
      </c>
      <c r="O212" s="898">
        <f t="shared" si="64"/>
        <v>1064.6715837074091</v>
      </c>
    </row>
    <row r="213" spans="1:15" s="76" customFormat="1">
      <c r="A213" s="750" t="s">
        <v>1082</v>
      </c>
      <c r="B213" s="288" t="s">
        <v>1083</v>
      </c>
      <c r="C213" s="306">
        <f>мат.затр!G1925</f>
        <v>2844.6275999999998</v>
      </c>
      <c r="D213" s="306">
        <f>тарифик!J214</f>
        <v>2655.0647032574743</v>
      </c>
      <c r="E213" s="306"/>
      <c r="F213" s="898">
        <f t="shared" si="66"/>
        <v>306.65997322623832</v>
      </c>
      <c r="G213" s="306">
        <f>амортизация!M507</f>
        <v>519.24271158708916</v>
      </c>
      <c r="H213" s="898">
        <f t="shared" si="58"/>
        <v>6325.5949880708013</v>
      </c>
      <c r="I213" s="77">
        <f t="shared" si="60"/>
        <v>0.24047458720207895</v>
      </c>
      <c r="J213" s="898">
        <f t="shared" si="59"/>
        <v>638.47558851065139</v>
      </c>
      <c r="K213" s="898">
        <f t="shared" si="61"/>
        <v>6964.0705765814528</v>
      </c>
      <c r="L213" s="77">
        <v>0.2</v>
      </c>
      <c r="M213" s="898">
        <f t="shared" si="62"/>
        <v>1392.8141153162906</v>
      </c>
      <c r="N213" s="898">
        <f t="shared" si="63"/>
        <v>8356.8846918977433</v>
      </c>
      <c r="O213" s="898">
        <f t="shared" si="64"/>
        <v>1392.8141153162906</v>
      </c>
    </row>
    <row r="214" spans="1:15" s="76" customFormat="1">
      <c r="A214" s="750" t="s">
        <v>1084</v>
      </c>
      <c r="B214" s="288" t="s">
        <v>1085</v>
      </c>
      <c r="C214" s="306">
        <f>мат.затр!G1938</f>
        <v>4610.1000000000004</v>
      </c>
      <c r="D214" s="306">
        <f>тарифик!J215</f>
        <v>663.76617581436858</v>
      </c>
      <c r="E214" s="306"/>
      <c r="F214" s="898">
        <f t="shared" si="66"/>
        <v>76.66499330655958</v>
      </c>
      <c r="G214" s="306">
        <f>амортизация!M510</f>
        <v>111.15580841886063</v>
      </c>
      <c r="H214" s="898">
        <f t="shared" si="58"/>
        <v>5461.686977539789</v>
      </c>
      <c r="I214" s="77">
        <f t="shared" si="60"/>
        <v>0.24047458720207895</v>
      </c>
      <c r="J214" s="898">
        <f t="shared" si="59"/>
        <v>159.61889712766285</v>
      </c>
      <c r="K214" s="898">
        <f t="shared" si="61"/>
        <v>5621.3058746674515</v>
      </c>
      <c r="L214" s="77">
        <v>0.2</v>
      </c>
      <c r="M214" s="898">
        <f t="shared" si="62"/>
        <v>1124.2611749334903</v>
      </c>
      <c r="N214" s="898">
        <f t="shared" si="63"/>
        <v>6745.5670496009416</v>
      </c>
      <c r="O214" s="898">
        <f t="shared" si="64"/>
        <v>1124.2611749334903</v>
      </c>
    </row>
    <row r="215" spans="1:15" s="76" customFormat="1">
      <c r="A215" s="750" t="s">
        <v>1086</v>
      </c>
      <c r="B215" s="288" t="s">
        <v>1087</v>
      </c>
      <c r="C215" s="306">
        <f>мат.затр!G1950</f>
        <v>2744.71</v>
      </c>
      <c r="D215" s="306">
        <f>тарифик!J216</f>
        <v>3179.3842034805889</v>
      </c>
      <c r="E215" s="306"/>
      <c r="F215" s="898">
        <f t="shared" si="66"/>
        <v>367.21887550200802</v>
      </c>
      <c r="G215" s="306">
        <f>амортизация!M514</f>
        <v>797.79260560761566</v>
      </c>
      <c r="H215" s="898">
        <f t="shared" si="58"/>
        <v>7089.1056845902121</v>
      </c>
      <c r="I215" s="77">
        <f t="shared" si="60"/>
        <v>0.24047458720207895</v>
      </c>
      <c r="J215" s="898">
        <f t="shared" si="59"/>
        <v>764.56110388880518</v>
      </c>
      <c r="K215" s="898">
        <f t="shared" si="61"/>
        <v>7853.6667884790177</v>
      </c>
      <c r="L215" s="77">
        <v>0.2</v>
      </c>
      <c r="M215" s="898">
        <f t="shared" si="62"/>
        <v>1570.7333576958035</v>
      </c>
      <c r="N215" s="898">
        <f t="shared" si="63"/>
        <v>9424.4001461748212</v>
      </c>
      <c r="O215" s="898">
        <f t="shared" si="64"/>
        <v>1570.7333576958035</v>
      </c>
    </row>
    <row r="216" spans="1:15" s="76" customFormat="1">
      <c r="A216" s="750" t="s">
        <v>1088</v>
      </c>
      <c r="B216" s="288" t="s">
        <v>1089</v>
      </c>
      <c r="C216" s="306">
        <f>мат.затр!G1963</f>
        <v>3428.3</v>
      </c>
      <c r="D216" s="306">
        <f>тарифик!J217</f>
        <v>1539.491298527443</v>
      </c>
      <c r="E216" s="306"/>
      <c r="F216" s="898">
        <f t="shared" si="66"/>
        <v>177.81124497991965</v>
      </c>
      <c r="G216" s="306">
        <f>амортизация!M517</f>
        <v>111.15580841886063</v>
      </c>
      <c r="H216" s="898">
        <f t="shared" si="58"/>
        <v>5256.7583519262243</v>
      </c>
      <c r="I216" s="77">
        <f t="shared" si="60"/>
        <v>0.24047458720207895</v>
      </c>
      <c r="J216" s="898">
        <f t="shared" si="59"/>
        <v>370.20853451457936</v>
      </c>
      <c r="K216" s="898">
        <f t="shared" si="61"/>
        <v>5626.966886440804</v>
      </c>
      <c r="L216" s="77">
        <v>0.2</v>
      </c>
      <c r="M216" s="898">
        <f t="shared" si="62"/>
        <v>1125.3933772881608</v>
      </c>
      <c r="N216" s="898">
        <f t="shared" si="63"/>
        <v>6752.360263728965</v>
      </c>
      <c r="O216" s="898">
        <f t="shared" si="64"/>
        <v>1125.3933772881608</v>
      </c>
    </row>
    <row r="217" spans="1:15" s="76" customFormat="1">
      <c r="A217" s="750" t="s">
        <v>1090</v>
      </c>
      <c r="B217" s="288" t="s">
        <v>1091</v>
      </c>
      <c r="C217" s="306">
        <f>мат.затр!G1972</f>
        <v>2553.3969999999995</v>
      </c>
      <c r="D217" s="306">
        <f>тарифик!J218</f>
        <v>1874.1633199464525</v>
      </c>
      <c r="E217" s="306"/>
      <c r="F217" s="898">
        <f t="shared" si="66"/>
        <v>216.46586345381527</v>
      </c>
      <c r="G217" s="306">
        <f>амортизация!M522</f>
        <v>55.063355272943618</v>
      </c>
      <c r="H217" s="898">
        <f t="shared" si="58"/>
        <v>4699.0895386732109</v>
      </c>
      <c r="I217" s="77">
        <f t="shared" si="60"/>
        <v>0.24047458720207895</v>
      </c>
      <c r="J217" s="898">
        <f t="shared" si="59"/>
        <v>450.68865071340099</v>
      </c>
      <c r="K217" s="898">
        <f t="shared" si="61"/>
        <v>5149.7781893866122</v>
      </c>
      <c r="L217" s="77">
        <v>0.2</v>
      </c>
      <c r="M217" s="898">
        <f t="shared" si="62"/>
        <v>1029.9556378773225</v>
      </c>
      <c r="N217" s="898">
        <f t="shared" si="63"/>
        <v>6179.7338272639345</v>
      </c>
      <c r="O217" s="898">
        <f t="shared" si="64"/>
        <v>1029.9556378773225</v>
      </c>
    </row>
    <row r="218" spans="1:15" s="76" customFormat="1">
      <c r="A218" s="750" t="s">
        <v>1092</v>
      </c>
      <c r="B218" s="288" t="s">
        <v>1093</v>
      </c>
      <c r="C218" s="306">
        <f>мат.затр!G1982</f>
        <v>2513.2200000000003</v>
      </c>
      <c r="D218" s="306">
        <f>тарифик!J219</f>
        <v>1405.6224899598392</v>
      </c>
      <c r="E218" s="306"/>
      <c r="F218" s="898">
        <f t="shared" si="66"/>
        <v>162.34939759036143</v>
      </c>
      <c r="G218" s="306">
        <f>амортизация!M525</f>
        <v>11.912975977986019</v>
      </c>
      <c r="H218" s="898">
        <f t="shared" si="58"/>
        <v>4093.1048635281873</v>
      </c>
      <c r="I218" s="77">
        <f t="shared" si="60"/>
        <v>0.24047458720207895</v>
      </c>
      <c r="J218" s="898">
        <f t="shared" si="59"/>
        <v>338.01648803505071</v>
      </c>
      <c r="K218" s="898">
        <f t="shared" si="61"/>
        <v>4431.121351563238</v>
      </c>
      <c r="L218" s="77">
        <v>0.2</v>
      </c>
      <c r="M218" s="898">
        <f t="shared" si="62"/>
        <v>886.2242703126476</v>
      </c>
      <c r="N218" s="898">
        <f t="shared" si="63"/>
        <v>5317.3456218758856</v>
      </c>
      <c r="O218" s="898">
        <f t="shared" si="64"/>
        <v>886.2242703126476</v>
      </c>
    </row>
    <row r="219" spans="1:15" s="76" customFormat="1" ht="30">
      <c r="A219" s="750" t="s">
        <v>1094</v>
      </c>
      <c r="B219" s="288" t="s">
        <v>1095</v>
      </c>
      <c r="C219" s="306">
        <f>мат.затр!G2002</f>
        <v>14603.3</v>
      </c>
      <c r="D219" s="306">
        <f>тарифик!J220</f>
        <v>1506.0240963855422</v>
      </c>
      <c r="E219" s="306"/>
      <c r="F219" s="898">
        <f t="shared" si="66"/>
        <v>173.94578313253012</v>
      </c>
      <c r="G219" s="306">
        <f>амортизация!M529</f>
        <v>22.01584114234717</v>
      </c>
      <c r="H219" s="898">
        <f t="shared" si="58"/>
        <v>16305.28572066042</v>
      </c>
      <c r="I219" s="77">
        <f t="shared" si="60"/>
        <v>0.24047458720207895</v>
      </c>
      <c r="J219" s="898">
        <f t="shared" si="59"/>
        <v>362.16052289469724</v>
      </c>
      <c r="K219" s="898">
        <f t="shared" si="61"/>
        <v>16667.446243555118</v>
      </c>
      <c r="L219" s="77">
        <v>0.2</v>
      </c>
      <c r="M219" s="898">
        <f t="shared" si="62"/>
        <v>3333.4892487110237</v>
      </c>
      <c r="N219" s="898">
        <f t="shared" si="63"/>
        <v>20000.93549226614</v>
      </c>
      <c r="O219" s="898">
        <f t="shared" si="64"/>
        <v>3333.4892487110237</v>
      </c>
    </row>
    <row r="220" spans="1:15" s="76" customFormat="1">
      <c r="A220" s="750" t="s">
        <v>1096</v>
      </c>
      <c r="B220" s="288" t="s">
        <v>1097</v>
      </c>
      <c r="C220" s="306">
        <f>мат.затр!G2015</f>
        <v>21402.9</v>
      </c>
      <c r="D220" s="306">
        <f>тарифик!J221</f>
        <v>267.73761713520747</v>
      </c>
      <c r="E220" s="306"/>
      <c r="F220" s="898">
        <f t="shared" si="66"/>
        <v>30.923694779116467</v>
      </c>
      <c r="G220" s="306">
        <f>амортизация!M532</f>
        <v>7.0885393425554071</v>
      </c>
      <c r="H220" s="898">
        <f t="shared" si="58"/>
        <v>21708.649851256883</v>
      </c>
      <c r="I220" s="77">
        <f t="shared" si="60"/>
        <v>0.24047458720207895</v>
      </c>
      <c r="J220" s="898">
        <f t="shared" si="59"/>
        <v>64.384092959057284</v>
      </c>
      <c r="K220" s="898">
        <f t="shared" si="61"/>
        <v>21773.033944215942</v>
      </c>
      <c r="L220" s="77">
        <v>0.2</v>
      </c>
      <c r="M220" s="898">
        <f t="shared" si="62"/>
        <v>4354.606788843189</v>
      </c>
      <c r="N220" s="898">
        <f t="shared" si="63"/>
        <v>26127.640733059132</v>
      </c>
      <c r="O220" s="898">
        <f t="shared" si="64"/>
        <v>4354.606788843189</v>
      </c>
    </row>
    <row r="221" spans="1:15" s="76" customFormat="1">
      <c r="A221" s="750" t="s">
        <v>1098</v>
      </c>
      <c r="B221" s="303" t="s">
        <v>1099</v>
      </c>
      <c r="C221" s="306">
        <f>мат.затр!G2032</f>
        <v>16225.996000000003</v>
      </c>
      <c r="D221" s="306">
        <f>тарифик!J222</f>
        <v>2629.9643016510486</v>
      </c>
      <c r="E221" s="306"/>
      <c r="F221" s="898">
        <f t="shared" si="66"/>
        <v>303.76087684069614</v>
      </c>
      <c r="G221" s="306">
        <f>амортизация!M535</f>
        <v>790.44418414398331</v>
      </c>
      <c r="H221" s="898">
        <f t="shared" si="58"/>
        <v>19950.165362635733</v>
      </c>
      <c r="I221" s="77">
        <f t="shared" si="60"/>
        <v>0.24047458720207895</v>
      </c>
      <c r="J221" s="898">
        <f t="shared" si="59"/>
        <v>632.43957979573975</v>
      </c>
      <c r="K221" s="898">
        <f t="shared" si="61"/>
        <v>20582.604942431473</v>
      </c>
      <c r="L221" s="77">
        <v>0.2</v>
      </c>
      <c r="M221" s="898">
        <f t="shared" si="62"/>
        <v>4116.5209884862952</v>
      </c>
      <c r="N221" s="898">
        <f t="shared" si="63"/>
        <v>24699.125930917769</v>
      </c>
      <c r="O221" s="898">
        <f t="shared" si="64"/>
        <v>4116.5209884862952</v>
      </c>
    </row>
    <row r="222" spans="1:15" s="76" customFormat="1">
      <c r="A222" s="750" t="s">
        <v>1100</v>
      </c>
      <c r="B222" s="303" t="s">
        <v>1101</v>
      </c>
      <c r="C222" s="306">
        <f>мат.затр!G2049</f>
        <v>16286.796000000002</v>
      </c>
      <c r="D222" s="306">
        <f>тарифик!J223</f>
        <v>2459.8393574297188</v>
      </c>
      <c r="E222" s="306"/>
      <c r="F222" s="898">
        <f t="shared" si="66"/>
        <v>284.11144578313252</v>
      </c>
      <c r="G222" s="306">
        <f>амортизация!M538</f>
        <v>790.44418414398331</v>
      </c>
      <c r="H222" s="898">
        <f t="shared" si="58"/>
        <v>19821.190987356837</v>
      </c>
      <c r="I222" s="77">
        <f t="shared" si="60"/>
        <v>0.24047458720207895</v>
      </c>
      <c r="J222" s="898">
        <f t="shared" si="59"/>
        <v>591.52885406133873</v>
      </c>
      <c r="K222" s="898">
        <f t="shared" si="61"/>
        <v>20412.719841418177</v>
      </c>
      <c r="L222" s="77">
        <v>0.2</v>
      </c>
      <c r="M222" s="898">
        <f t="shared" si="62"/>
        <v>4082.5439682836354</v>
      </c>
      <c r="N222" s="898">
        <f t="shared" si="63"/>
        <v>24495.263809701813</v>
      </c>
      <c r="O222" s="898">
        <f t="shared" si="64"/>
        <v>4082.5439682836354</v>
      </c>
    </row>
    <row r="223" spans="1:15" s="76" customFormat="1">
      <c r="A223" s="750" t="s">
        <v>1102</v>
      </c>
      <c r="B223" s="303" t="s">
        <v>1103</v>
      </c>
      <c r="C223" s="306">
        <f>мат.затр!G2063</f>
        <v>733.9172299999999</v>
      </c>
      <c r="D223" s="306">
        <f>тарифик!J224</f>
        <v>2030.343596608657</v>
      </c>
      <c r="E223" s="306"/>
      <c r="F223" s="898">
        <f>D223*0.9*0.095+D223*3%</f>
        <v>234.50468540829988</v>
      </c>
      <c r="G223" s="306">
        <f>амортизация!M539</f>
        <v>4.5645545143537118</v>
      </c>
      <c r="H223" s="898">
        <f t="shared" si="58"/>
        <v>3003.3300665313104</v>
      </c>
      <c r="I223" s="77">
        <f t="shared" si="60"/>
        <v>0.24047458720207895</v>
      </c>
      <c r="J223" s="898">
        <f t="shared" si="59"/>
        <v>488.24603827285108</v>
      </c>
      <c r="K223" s="898">
        <f t="shared" si="61"/>
        <v>3491.5761048041613</v>
      </c>
      <c r="L223" s="77">
        <v>0.2</v>
      </c>
      <c r="M223" s="898">
        <f t="shared" si="62"/>
        <v>698.31522096083233</v>
      </c>
      <c r="N223" s="898">
        <f t="shared" si="63"/>
        <v>4189.8913257649938</v>
      </c>
      <c r="O223" s="898">
        <f t="shared" si="64"/>
        <v>698.31522096083233</v>
      </c>
    </row>
    <row r="224" spans="1:15" s="76" customFormat="1">
      <c r="A224" s="66" t="s">
        <v>1104</v>
      </c>
      <c r="B224" s="284" t="s">
        <v>1105</v>
      </c>
      <c r="C224" s="81"/>
      <c r="D224" s="81"/>
      <c r="E224" s="81"/>
      <c r="F224" s="923"/>
      <c r="G224" s="81"/>
      <c r="H224" s="923"/>
      <c r="I224" s="924"/>
      <c r="J224" s="923"/>
      <c r="K224" s="923"/>
      <c r="L224" s="924"/>
      <c r="M224" s="923"/>
      <c r="N224" s="923"/>
      <c r="O224" s="923"/>
    </row>
    <row r="225" spans="1:15" s="76" customFormat="1">
      <c r="A225" s="711" t="s">
        <v>1106</v>
      </c>
      <c r="B225" s="288" t="s">
        <v>1037</v>
      </c>
      <c r="C225" s="306">
        <f>мат.затр!G2065</f>
        <v>0</v>
      </c>
      <c r="D225" s="306">
        <f>тарифик!J226</f>
        <v>602.40963855421683</v>
      </c>
      <c r="E225" s="306"/>
      <c r="F225" s="898">
        <f t="shared" ref="F225:F266" si="67">D225*0.9*0.095+D225*3%</f>
        <v>69.578313253012041</v>
      </c>
      <c r="G225" s="306">
        <f>амортизация!M541</f>
        <v>11.295180722891567</v>
      </c>
      <c r="H225" s="898">
        <f t="shared" ref="H225:H267" si="68">C225+D225+F225+G225</f>
        <v>683.2831325301205</v>
      </c>
      <c r="I225" s="77">
        <f t="shared" ref="I225:I267" si="69">I$190</f>
        <v>0.24047458720207895</v>
      </c>
      <c r="J225" s="898">
        <f t="shared" ref="J225:J267" si="70">D225*I225</f>
        <v>144.86420915787889</v>
      </c>
      <c r="K225" s="898">
        <f t="shared" si="61"/>
        <v>828.14734168799941</v>
      </c>
      <c r="L225" s="77">
        <v>0.2</v>
      </c>
      <c r="M225" s="898">
        <f t="shared" si="62"/>
        <v>165.62946833759989</v>
      </c>
      <c r="N225" s="898">
        <f t="shared" si="63"/>
        <v>993.77681002559927</v>
      </c>
      <c r="O225" s="898">
        <f t="shared" si="64"/>
        <v>165.62946833759989</v>
      </c>
    </row>
    <row r="226" spans="1:15" s="76" customFormat="1">
      <c r="A226" s="711" t="s">
        <v>1107</v>
      </c>
      <c r="B226" s="745" t="s">
        <v>1108</v>
      </c>
      <c r="C226" s="306">
        <f>мат.затр!G2072</f>
        <v>721.85774000000004</v>
      </c>
      <c r="D226" s="306">
        <f>тарифик!J227</f>
        <v>803.21285140562247</v>
      </c>
      <c r="E226" s="306"/>
      <c r="F226" s="898">
        <f t="shared" si="67"/>
        <v>92.771084337349393</v>
      </c>
      <c r="G226" s="306">
        <f>амортизация!M542</f>
        <v>0.843001636174327</v>
      </c>
      <c r="H226" s="898">
        <f t="shared" si="68"/>
        <v>1618.684677379146</v>
      </c>
      <c r="I226" s="77">
        <f t="shared" si="69"/>
        <v>0.24047458720207895</v>
      </c>
      <c r="J226" s="898">
        <f t="shared" si="70"/>
        <v>193.15227887717185</v>
      </c>
      <c r="K226" s="898">
        <f t="shared" si="61"/>
        <v>1811.836956256318</v>
      </c>
      <c r="L226" s="77">
        <v>0.2</v>
      </c>
      <c r="M226" s="898">
        <f t="shared" si="62"/>
        <v>362.3673912512636</v>
      </c>
      <c r="N226" s="898">
        <f t="shared" si="63"/>
        <v>2174.2043475075816</v>
      </c>
      <c r="O226" s="898">
        <f t="shared" si="64"/>
        <v>362.3673912512636</v>
      </c>
    </row>
    <row r="227" spans="1:15" s="76" customFormat="1">
      <c r="A227" s="711" t="s">
        <v>1109</v>
      </c>
      <c r="B227" s="745" t="s">
        <v>1110</v>
      </c>
      <c r="C227" s="306">
        <f>мат.затр!G2078</f>
        <v>1223</v>
      </c>
      <c r="D227" s="306">
        <f>тарифик!J228</f>
        <v>178.49174475680499</v>
      </c>
      <c r="E227" s="306"/>
      <c r="F227" s="898">
        <f t="shared" si="67"/>
        <v>20.615796519410978</v>
      </c>
      <c r="G227" s="306">
        <f>амортизация!M543</f>
        <v>0.843001636174327</v>
      </c>
      <c r="H227" s="898">
        <f t="shared" si="68"/>
        <v>1422.9505429123901</v>
      </c>
      <c r="I227" s="77">
        <f t="shared" si="69"/>
        <v>0.24047458720207895</v>
      </c>
      <c r="J227" s="898">
        <f t="shared" si="70"/>
        <v>42.92272863937152</v>
      </c>
      <c r="K227" s="898">
        <f t="shared" si="61"/>
        <v>1465.8732715517617</v>
      </c>
      <c r="L227" s="77">
        <v>0.2</v>
      </c>
      <c r="M227" s="898">
        <f t="shared" si="62"/>
        <v>293.17465431035237</v>
      </c>
      <c r="N227" s="898">
        <f t="shared" si="63"/>
        <v>1759.047925862114</v>
      </c>
      <c r="O227" s="898">
        <f t="shared" si="64"/>
        <v>293.17465431035237</v>
      </c>
    </row>
    <row r="228" spans="1:15" s="76" customFormat="1">
      <c r="A228" s="711" t="s">
        <v>1111</v>
      </c>
      <c r="B228" s="745" t="s">
        <v>1112</v>
      </c>
      <c r="C228" s="306">
        <f>мат.затр!G2081</f>
        <v>196.2</v>
      </c>
      <c r="D228" s="306">
        <f>тарифик!J229</f>
        <v>669.34404283801871</v>
      </c>
      <c r="E228" s="306"/>
      <c r="F228" s="898">
        <f t="shared" si="67"/>
        <v>77.309236947791163</v>
      </c>
      <c r="G228" s="306">
        <f>амортизация!M544</f>
        <v>0.83668005354752339</v>
      </c>
      <c r="H228" s="898">
        <f t="shared" si="68"/>
        <v>943.68995983935736</v>
      </c>
      <c r="I228" s="77">
        <f t="shared" si="69"/>
        <v>0.24047458720207895</v>
      </c>
      <c r="J228" s="898">
        <f t="shared" si="70"/>
        <v>160.96023239764321</v>
      </c>
      <c r="K228" s="898">
        <f t="shared" si="61"/>
        <v>1104.6501922370005</v>
      </c>
      <c r="L228" s="77">
        <v>0.2</v>
      </c>
      <c r="M228" s="898">
        <f t="shared" si="62"/>
        <v>220.93003844740011</v>
      </c>
      <c r="N228" s="898">
        <f t="shared" si="63"/>
        <v>1325.5802306844007</v>
      </c>
      <c r="O228" s="898">
        <f t="shared" si="64"/>
        <v>220.93003844740011</v>
      </c>
    </row>
    <row r="229" spans="1:15" s="76" customFormat="1">
      <c r="A229" s="711" t="s">
        <v>1113</v>
      </c>
      <c r="B229" s="745" t="s">
        <v>1114</v>
      </c>
      <c r="C229" s="306">
        <f>мат.затр!G2084</f>
        <v>196.2</v>
      </c>
      <c r="D229" s="306">
        <f>тарифик!J230</f>
        <v>803.21285140562247</v>
      </c>
      <c r="E229" s="306"/>
      <c r="F229" s="898">
        <f t="shared" si="67"/>
        <v>92.771084337349393</v>
      </c>
      <c r="G229" s="306">
        <f>амортизация!M545</f>
        <v>0</v>
      </c>
      <c r="H229" s="898">
        <f t="shared" si="68"/>
        <v>1092.1839357429717</v>
      </c>
      <c r="I229" s="77">
        <f t="shared" si="69"/>
        <v>0.24047458720207895</v>
      </c>
      <c r="J229" s="898">
        <f t="shared" si="70"/>
        <v>193.15227887717185</v>
      </c>
      <c r="K229" s="898">
        <f t="shared" si="61"/>
        <v>1285.3362146201434</v>
      </c>
      <c r="L229" s="77">
        <v>0.2</v>
      </c>
      <c r="M229" s="898">
        <f t="shared" si="62"/>
        <v>257.06724292402868</v>
      </c>
      <c r="N229" s="898">
        <f t="shared" si="63"/>
        <v>1542.4034575441722</v>
      </c>
      <c r="O229" s="898">
        <f t="shared" si="64"/>
        <v>257.06724292402868</v>
      </c>
    </row>
    <row r="230" spans="1:15" s="76" customFormat="1">
      <c r="A230" s="711" t="s">
        <v>1115</v>
      </c>
      <c r="B230" s="745" t="s">
        <v>1116</v>
      </c>
      <c r="C230" s="306">
        <f>мат.затр!G2095</f>
        <v>2522.2532999999999</v>
      </c>
      <c r="D230" s="306">
        <f>тарифик!J231</f>
        <v>937.08165997322624</v>
      </c>
      <c r="E230" s="306"/>
      <c r="F230" s="898">
        <f t="shared" si="67"/>
        <v>108.23293172690764</v>
      </c>
      <c r="G230" s="306">
        <f>амортизация!M546</f>
        <v>0.843001636174327</v>
      </c>
      <c r="H230" s="898">
        <f t="shared" si="68"/>
        <v>3568.4108933363082</v>
      </c>
      <c r="I230" s="77">
        <f t="shared" si="69"/>
        <v>0.24047458720207895</v>
      </c>
      <c r="J230" s="898">
        <f t="shared" si="70"/>
        <v>225.34432535670049</v>
      </c>
      <c r="K230" s="898">
        <f t="shared" si="61"/>
        <v>3793.7552186930088</v>
      </c>
      <c r="L230" s="77">
        <v>0.2</v>
      </c>
      <c r="M230" s="898">
        <f t="shared" si="62"/>
        <v>758.75104373860177</v>
      </c>
      <c r="N230" s="898">
        <f t="shared" si="63"/>
        <v>4552.5062624316106</v>
      </c>
      <c r="O230" s="898">
        <f t="shared" si="64"/>
        <v>758.75104373860177</v>
      </c>
    </row>
    <row r="231" spans="1:15" s="76" customFormat="1">
      <c r="A231" s="711" t="s">
        <v>1117</v>
      </c>
      <c r="B231" s="745" t="s">
        <v>1118</v>
      </c>
      <c r="C231" s="306">
        <f>мат.затр!G2101</f>
        <v>751.6776000000001</v>
      </c>
      <c r="D231" s="306">
        <f>тарифик!J232</f>
        <v>1054.2168674698794</v>
      </c>
      <c r="E231" s="306"/>
      <c r="F231" s="898">
        <f t="shared" si="67"/>
        <v>121.76204819277106</v>
      </c>
      <c r="G231" s="306">
        <f>амортизация!M547</f>
        <v>0.843001636174327</v>
      </c>
      <c r="H231" s="898">
        <f t="shared" si="68"/>
        <v>1928.4995172988249</v>
      </c>
      <c r="I231" s="77">
        <f t="shared" si="69"/>
        <v>0.24047458720207895</v>
      </c>
      <c r="J231" s="898">
        <f t="shared" si="70"/>
        <v>253.51236602628802</v>
      </c>
      <c r="K231" s="898">
        <f t="shared" si="61"/>
        <v>2182.0118833251131</v>
      </c>
      <c r="L231" s="77">
        <v>0.2</v>
      </c>
      <c r="M231" s="898">
        <f t="shared" si="62"/>
        <v>436.40237666502264</v>
      </c>
      <c r="N231" s="898">
        <f t="shared" si="63"/>
        <v>2618.4142599901356</v>
      </c>
      <c r="O231" s="898">
        <f t="shared" si="64"/>
        <v>436.40237666502264</v>
      </c>
    </row>
    <row r="232" spans="1:15" s="76" customFormat="1">
      <c r="A232" s="711" t="s">
        <v>1119</v>
      </c>
      <c r="B232" s="745" t="s">
        <v>1120</v>
      </c>
      <c r="C232" s="306">
        <f>мат.затр!G2108</f>
        <v>1674.4</v>
      </c>
      <c r="D232" s="306">
        <f>тарифик!J233</f>
        <v>502.008032128514</v>
      </c>
      <c r="E232" s="306"/>
      <c r="F232" s="898">
        <f t="shared" si="67"/>
        <v>57.981927710843372</v>
      </c>
      <c r="G232" s="306">
        <f>амортизация!M548</f>
        <v>0.843001636174327</v>
      </c>
      <c r="H232" s="898">
        <f t="shared" si="68"/>
        <v>2235.2329614755322</v>
      </c>
      <c r="I232" s="77">
        <f t="shared" si="69"/>
        <v>0.24047458720207895</v>
      </c>
      <c r="J232" s="898">
        <f t="shared" si="70"/>
        <v>120.72017429823239</v>
      </c>
      <c r="K232" s="898">
        <f t="shared" si="61"/>
        <v>2355.9531357737646</v>
      </c>
      <c r="L232" s="77">
        <v>0.2</v>
      </c>
      <c r="M232" s="898">
        <f t="shared" si="62"/>
        <v>471.19062715475297</v>
      </c>
      <c r="N232" s="898">
        <f t="shared" si="63"/>
        <v>2827.1437629285174</v>
      </c>
      <c r="O232" s="898">
        <f t="shared" si="64"/>
        <v>471.19062715475297</v>
      </c>
    </row>
    <row r="233" spans="1:15" s="76" customFormat="1">
      <c r="A233" s="711" t="s">
        <v>1121</v>
      </c>
      <c r="B233" s="745" t="s">
        <v>1122</v>
      </c>
      <c r="C233" s="306">
        <f>мат.затр!G2117</f>
        <v>1959.8100000000002</v>
      </c>
      <c r="D233" s="306">
        <f>тарифик!J234</f>
        <v>1338.6880856760374</v>
      </c>
      <c r="E233" s="306"/>
      <c r="F233" s="898">
        <f t="shared" si="67"/>
        <v>154.61847389558233</v>
      </c>
      <c r="G233" s="306">
        <f>амортизация!M551</f>
        <v>8.1914230998066344</v>
      </c>
      <c r="H233" s="898">
        <f t="shared" si="68"/>
        <v>3461.3079826714265</v>
      </c>
      <c r="I233" s="77">
        <f t="shared" si="69"/>
        <v>0.24047458720207895</v>
      </c>
      <c r="J233" s="898">
        <f t="shared" si="70"/>
        <v>321.92046479528642</v>
      </c>
      <c r="K233" s="898">
        <f t="shared" si="61"/>
        <v>3783.2284474667131</v>
      </c>
      <c r="L233" s="77">
        <v>0.2</v>
      </c>
      <c r="M233" s="898">
        <f t="shared" si="62"/>
        <v>756.64568949334262</v>
      </c>
      <c r="N233" s="898">
        <f t="shared" si="63"/>
        <v>4539.8741369600557</v>
      </c>
      <c r="O233" s="898">
        <f t="shared" si="64"/>
        <v>756.64568949334262</v>
      </c>
    </row>
    <row r="234" spans="1:15" s="76" customFormat="1">
      <c r="A234" s="711" t="s">
        <v>1123</v>
      </c>
      <c r="B234" s="745" t="s">
        <v>1124</v>
      </c>
      <c r="C234" s="306">
        <f>мат.затр!G2120</f>
        <v>342</v>
      </c>
      <c r="D234" s="306">
        <f>тарифик!J235</f>
        <v>803.21285140562247</v>
      </c>
      <c r="E234" s="306"/>
      <c r="F234" s="898">
        <f t="shared" si="67"/>
        <v>92.771084337349393</v>
      </c>
      <c r="G234" s="306">
        <f>амортизация!M554</f>
        <v>6.1419753086419755</v>
      </c>
      <c r="H234" s="898">
        <f t="shared" si="68"/>
        <v>1244.1259110516139</v>
      </c>
      <c r="I234" s="77">
        <f t="shared" si="69"/>
        <v>0.24047458720207895</v>
      </c>
      <c r="J234" s="898">
        <f t="shared" si="70"/>
        <v>193.15227887717185</v>
      </c>
      <c r="K234" s="898">
        <f t="shared" si="61"/>
        <v>1437.2781899287857</v>
      </c>
      <c r="L234" s="77">
        <v>0.2</v>
      </c>
      <c r="M234" s="898">
        <f t="shared" si="62"/>
        <v>287.45563798575716</v>
      </c>
      <c r="N234" s="898">
        <f t="shared" si="63"/>
        <v>1724.7338279145429</v>
      </c>
      <c r="O234" s="898">
        <f t="shared" si="64"/>
        <v>287.45563798575716</v>
      </c>
    </row>
    <row r="235" spans="1:15" s="76" customFormat="1">
      <c r="A235" s="711" t="s">
        <v>1125</v>
      </c>
      <c r="B235" s="745" t="s">
        <v>1126</v>
      </c>
      <c r="C235" s="306">
        <f>мат.затр!G2124</f>
        <v>472.23239999999998</v>
      </c>
      <c r="D235" s="306">
        <f>тарифик!J236</f>
        <v>1840.6961178045515</v>
      </c>
      <c r="E235" s="306"/>
      <c r="F235" s="898">
        <f t="shared" si="67"/>
        <v>212.60040160642569</v>
      </c>
      <c r="G235" s="306">
        <f>амортизация!M557</f>
        <v>6.1419753086419755</v>
      </c>
      <c r="H235" s="898">
        <f t="shared" si="68"/>
        <v>2531.6708947196194</v>
      </c>
      <c r="I235" s="77">
        <f t="shared" si="69"/>
        <v>0.24047458720207895</v>
      </c>
      <c r="J235" s="898">
        <f t="shared" si="70"/>
        <v>442.64063909351881</v>
      </c>
      <c r="K235" s="898">
        <f t="shared" si="61"/>
        <v>2974.3115338131383</v>
      </c>
      <c r="L235" s="77">
        <v>0.2</v>
      </c>
      <c r="M235" s="898">
        <f t="shared" si="62"/>
        <v>594.86230676262767</v>
      </c>
      <c r="N235" s="898">
        <f t="shared" si="63"/>
        <v>3569.173840575766</v>
      </c>
      <c r="O235" s="898">
        <f t="shared" si="64"/>
        <v>594.86230676262767</v>
      </c>
    </row>
    <row r="236" spans="1:15" s="76" customFormat="1">
      <c r="A236" s="711" t="s">
        <v>1127</v>
      </c>
      <c r="B236" s="745" t="s">
        <v>1128</v>
      </c>
      <c r="C236" s="306">
        <f>мат.затр!G2132</f>
        <v>600.76</v>
      </c>
      <c r="D236" s="306">
        <f>тарифик!J237</f>
        <v>1255.0200803212849</v>
      </c>
      <c r="E236" s="306"/>
      <c r="F236" s="898">
        <f t="shared" si="67"/>
        <v>144.95481927710841</v>
      </c>
      <c r="G236" s="306">
        <f>амортизация!M560</f>
        <v>8.1914230998066344</v>
      </c>
      <c r="H236" s="898">
        <f t="shared" si="68"/>
        <v>2008.9263226982</v>
      </c>
      <c r="I236" s="77">
        <f t="shared" si="69"/>
        <v>0.24047458720207895</v>
      </c>
      <c r="J236" s="898">
        <f t="shared" si="70"/>
        <v>301.80043574558096</v>
      </c>
      <c r="K236" s="898">
        <f t="shared" si="61"/>
        <v>2310.7267584437809</v>
      </c>
      <c r="L236" s="77">
        <v>0.2</v>
      </c>
      <c r="M236" s="898">
        <f t="shared" si="62"/>
        <v>462.14535168875619</v>
      </c>
      <c r="N236" s="898">
        <f t="shared" si="63"/>
        <v>2772.8721101325373</v>
      </c>
      <c r="O236" s="898">
        <f t="shared" si="64"/>
        <v>462.14535168875619</v>
      </c>
    </row>
    <row r="237" spans="1:15" s="76" customFormat="1">
      <c r="A237" s="711" t="s">
        <v>1129</v>
      </c>
      <c r="B237" s="745" t="s">
        <v>1130</v>
      </c>
      <c r="C237" s="306">
        <f>мат.затр!G2143</f>
        <v>853.05330000000004</v>
      </c>
      <c r="D237" s="306">
        <f>тарифик!J238</f>
        <v>1070.9504685408299</v>
      </c>
      <c r="E237" s="306"/>
      <c r="F237" s="898">
        <f t="shared" si="67"/>
        <v>123.69477911646587</v>
      </c>
      <c r="G237" s="306">
        <f>амортизация!M561</f>
        <v>0.843001636174327</v>
      </c>
      <c r="H237" s="898">
        <f t="shared" si="68"/>
        <v>2048.5415492934703</v>
      </c>
      <c r="I237" s="77">
        <f t="shared" si="69"/>
        <v>0.24047458720207895</v>
      </c>
      <c r="J237" s="898">
        <f t="shared" si="70"/>
        <v>257.53637183622914</v>
      </c>
      <c r="K237" s="898">
        <f t="shared" si="61"/>
        <v>2306.0779211296995</v>
      </c>
      <c r="L237" s="77">
        <v>0.2</v>
      </c>
      <c r="M237" s="898">
        <f t="shared" si="62"/>
        <v>461.21558422593989</v>
      </c>
      <c r="N237" s="898">
        <f t="shared" si="63"/>
        <v>2767.2935053556394</v>
      </c>
      <c r="O237" s="898">
        <f t="shared" si="64"/>
        <v>461.21558422593989</v>
      </c>
    </row>
    <row r="238" spans="1:15" s="76" customFormat="1">
      <c r="A238" s="711" t="s">
        <v>1131</v>
      </c>
      <c r="B238" s="745" t="s">
        <v>1132</v>
      </c>
      <c r="C238" s="306">
        <f>мат.затр!G2151</f>
        <v>624.34999999999991</v>
      </c>
      <c r="D238" s="306">
        <f>тарифик!J239</f>
        <v>836.68005354752336</v>
      </c>
      <c r="E238" s="306"/>
      <c r="F238" s="898">
        <f t="shared" si="67"/>
        <v>96.636546184738961</v>
      </c>
      <c r="G238" s="306">
        <f>амортизация!M562</f>
        <v>0.843001636174327</v>
      </c>
      <c r="H238" s="898">
        <f t="shared" si="68"/>
        <v>1558.5096013684365</v>
      </c>
      <c r="I238" s="77">
        <f t="shared" si="69"/>
        <v>0.24047458720207895</v>
      </c>
      <c r="J238" s="898">
        <f t="shared" si="70"/>
        <v>201.200290497054</v>
      </c>
      <c r="K238" s="898">
        <f t="shared" si="61"/>
        <v>1759.7098918654906</v>
      </c>
      <c r="L238" s="77">
        <v>0.2</v>
      </c>
      <c r="M238" s="898">
        <f t="shared" si="62"/>
        <v>351.94197837309815</v>
      </c>
      <c r="N238" s="898">
        <f t="shared" si="63"/>
        <v>2111.6518702385888</v>
      </c>
      <c r="O238" s="898">
        <f t="shared" si="64"/>
        <v>351.94197837309815</v>
      </c>
    </row>
    <row r="239" spans="1:15" s="76" customFormat="1">
      <c r="A239" s="711" t="s">
        <v>1133</v>
      </c>
      <c r="B239" s="745" t="s">
        <v>1134</v>
      </c>
      <c r="C239" s="306">
        <f>мат.затр!G2155</f>
        <v>918.60000000000014</v>
      </c>
      <c r="D239" s="306">
        <f>тарифик!J240</f>
        <v>418.34002677376168</v>
      </c>
      <c r="E239" s="306"/>
      <c r="F239" s="898">
        <f t="shared" si="67"/>
        <v>48.318273092369481</v>
      </c>
      <c r="G239" s="306">
        <f>амортизация!M563</f>
        <v>1.8267514502454263</v>
      </c>
      <c r="H239" s="898">
        <f t="shared" si="68"/>
        <v>1387.0850513163768</v>
      </c>
      <c r="I239" s="77">
        <f t="shared" si="69"/>
        <v>0.24047458720207895</v>
      </c>
      <c r="J239" s="898">
        <f t="shared" si="70"/>
        <v>100.600145248527</v>
      </c>
      <c r="K239" s="898">
        <f t="shared" si="61"/>
        <v>1487.6851965649039</v>
      </c>
      <c r="L239" s="77">
        <v>0.2</v>
      </c>
      <c r="M239" s="898">
        <f t="shared" si="62"/>
        <v>297.53703931298077</v>
      </c>
      <c r="N239" s="898">
        <f t="shared" si="63"/>
        <v>1785.2222358778847</v>
      </c>
      <c r="O239" s="898">
        <f t="shared" si="64"/>
        <v>297.53703931298077</v>
      </c>
    </row>
    <row r="240" spans="1:15" s="76" customFormat="1">
      <c r="A240" s="711" t="s">
        <v>1135</v>
      </c>
      <c r="B240" s="745" t="s">
        <v>1136</v>
      </c>
      <c r="C240" s="306">
        <f>мат.затр!G2163</f>
        <v>2239.6099999999997</v>
      </c>
      <c r="D240" s="306">
        <f>тарифик!J241</f>
        <v>669.34404283801871</v>
      </c>
      <c r="E240" s="306"/>
      <c r="F240" s="898">
        <f t="shared" si="67"/>
        <v>77.309236947791163</v>
      </c>
      <c r="G240" s="306">
        <f>амортизация!M566</f>
        <v>2.6697530864197532</v>
      </c>
      <c r="H240" s="898">
        <f t="shared" si="68"/>
        <v>2988.9330328722294</v>
      </c>
      <c r="I240" s="77">
        <f t="shared" si="69"/>
        <v>0.24047458720207895</v>
      </c>
      <c r="J240" s="898">
        <f t="shared" si="70"/>
        <v>160.96023239764321</v>
      </c>
      <c r="K240" s="898">
        <f t="shared" si="61"/>
        <v>3149.8932652698727</v>
      </c>
      <c r="L240" s="77">
        <v>0.2</v>
      </c>
      <c r="M240" s="898">
        <f t="shared" si="62"/>
        <v>629.97865305397454</v>
      </c>
      <c r="N240" s="898">
        <f t="shared" si="63"/>
        <v>3779.8719183238472</v>
      </c>
      <c r="O240" s="898">
        <f t="shared" si="64"/>
        <v>629.97865305397454</v>
      </c>
    </row>
    <row r="241" spans="1:15" s="76" customFormat="1">
      <c r="A241" s="711" t="s">
        <v>1137</v>
      </c>
      <c r="B241" s="745" t="s">
        <v>1138</v>
      </c>
      <c r="C241" s="306">
        <f>мат.затр!G2170</f>
        <v>2224.4</v>
      </c>
      <c r="D241" s="306">
        <f>тарифик!J242</f>
        <v>334.67202141900935</v>
      </c>
      <c r="E241" s="306"/>
      <c r="F241" s="898">
        <f t="shared" si="67"/>
        <v>38.654618473895582</v>
      </c>
      <c r="G241" s="306">
        <f>амортизация!M567</f>
        <v>0.843001636174327</v>
      </c>
      <c r="H241" s="898">
        <f t="shared" si="68"/>
        <v>2598.5696415290795</v>
      </c>
      <c r="I241" s="77">
        <f t="shared" si="69"/>
        <v>0.24047458720207895</v>
      </c>
      <c r="J241" s="898">
        <f t="shared" si="70"/>
        <v>80.480116198821605</v>
      </c>
      <c r="K241" s="898">
        <f t="shared" si="61"/>
        <v>2679.0497577279011</v>
      </c>
      <c r="L241" s="77">
        <v>0.2</v>
      </c>
      <c r="M241" s="898">
        <f t="shared" si="62"/>
        <v>535.80995154558025</v>
      </c>
      <c r="N241" s="898">
        <f t="shared" si="63"/>
        <v>3214.8597092734813</v>
      </c>
      <c r="O241" s="898">
        <f t="shared" si="64"/>
        <v>535.80995154558025</v>
      </c>
    </row>
    <row r="242" spans="1:15" s="76" customFormat="1">
      <c r="A242" s="711" t="s">
        <v>1139</v>
      </c>
      <c r="B242" s="745" t="s">
        <v>1140</v>
      </c>
      <c r="C242" s="306">
        <f>мат.затр!G2180</f>
        <v>2665.8509999999997</v>
      </c>
      <c r="D242" s="306">
        <f>тарифик!J243</f>
        <v>1137.8848728246319</v>
      </c>
      <c r="E242" s="306"/>
      <c r="F242" s="898">
        <f t="shared" si="67"/>
        <v>131.42570281124497</v>
      </c>
      <c r="G242" s="306">
        <f>амортизация!M571</f>
        <v>11.770368511081363</v>
      </c>
      <c r="H242" s="898">
        <f t="shared" si="68"/>
        <v>3946.9319441469584</v>
      </c>
      <c r="I242" s="77">
        <f t="shared" si="69"/>
        <v>0.24047458720207895</v>
      </c>
      <c r="J242" s="898">
        <f t="shared" si="70"/>
        <v>273.63239507599349</v>
      </c>
      <c r="K242" s="898">
        <f t="shared" si="61"/>
        <v>4220.5643392229522</v>
      </c>
      <c r="L242" s="77">
        <v>0.2</v>
      </c>
      <c r="M242" s="898">
        <f t="shared" si="62"/>
        <v>844.11286784459048</v>
      </c>
      <c r="N242" s="898">
        <f t="shared" si="63"/>
        <v>5064.6772070675424</v>
      </c>
      <c r="O242" s="898">
        <f t="shared" si="64"/>
        <v>844.11286784459048</v>
      </c>
    </row>
    <row r="243" spans="1:15" s="76" customFormat="1">
      <c r="A243" s="711" t="s">
        <v>1141</v>
      </c>
      <c r="B243" s="745" t="s">
        <v>1142</v>
      </c>
      <c r="C243" s="306">
        <f>мат.затр!G2190</f>
        <v>2665.8509999999997</v>
      </c>
      <c r="D243" s="306">
        <f>тарифик!J244</f>
        <v>1070.9504685408299</v>
      </c>
      <c r="E243" s="306"/>
      <c r="F243" s="898">
        <f t="shared" si="67"/>
        <v>123.69477911646587</v>
      </c>
      <c r="G243" s="306">
        <f>амортизация!M575</f>
        <v>10.927366874907037</v>
      </c>
      <c r="H243" s="898">
        <f t="shared" si="68"/>
        <v>3871.4236145322025</v>
      </c>
      <c r="I243" s="77">
        <f t="shared" si="69"/>
        <v>0.24047458720207895</v>
      </c>
      <c r="J243" s="898">
        <f t="shared" si="70"/>
        <v>257.53637183622914</v>
      </c>
      <c r="K243" s="898">
        <f t="shared" si="61"/>
        <v>4128.9599863684316</v>
      </c>
      <c r="L243" s="77">
        <v>0.2</v>
      </c>
      <c r="M243" s="898">
        <f t="shared" si="62"/>
        <v>825.79199727368632</v>
      </c>
      <c r="N243" s="898">
        <f t="shared" si="63"/>
        <v>4954.7519836421179</v>
      </c>
      <c r="O243" s="898">
        <f t="shared" si="64"/>
        <v>825.79199727368632</v>
      </c>
    </row>
    <row r="244" spans="1:15" s="76" customFormat="1">
      <c r="A244" s="711" t="s">
        <v>1143</v>
      </c>
      <c r="B244" s="745" t="s">
        <v>1144</v>
      </c>
      <c r="C244" s="306">
        <f>мат.затр!G2194</f>
        <v>412.2</v>
      </c>
      <c r="D244" s="306">
        <f>тарифик!J245</f>
        <v>602.40963855421683</v>
      </c>
      <c r="E244" s="306"/>
      <c r="F244" s="898">
        <f t="shared" si="67"/>
        <v>69.578313253012041</v>
      </c>
      <c r="G244" s="306">
        <f>амортизация!M576</f>
        <v>1.394466755912539</v>
      </c>
      <c r="H244" s="898">
        <f t="shared" si="68"/>
        <v>1085.5824185631416</v>
      </c>
      <c r="I244" s="77">
        <f t="shared" si="69"/>
        <v>0.24047458720207895</v>
      </c>
      <c r="J244" s="898">
        <f t="shared" si="70"/>
        <v>144.86420915787889</v>
      </c>
      <c r="K244" s="898">
        <f t="shared" si="61"/>
        <v>1230.4466277210204</v>
      </c>
      <c r="L244" s="77">
        <v>0.2</v>
      </c>
      <c r="M244" s="898">
        <f t="shared" si="62"/>
        <v>246.08932554420409</v>
      </c>
      <c r="N244" s="898">
        <f t="shared" si="63"/>
        <v>1476.5359532652244</v>
      </c>
      <c r="O244" s="898">
        <f t="shared" si="64"/>
        <v>246.08932554420409</v>
      </c>
    </row>
    <row r="245" spans="1:15" s="76" customFormat="1">
      <c r="A245" s="711" t="s">
        <v>1145</v>
      </c>
      <c r="B245" s="288" t="s">
        <v>1146</v>
      </c>
      <c r="C245" s="306">
        <f>мат.затр!G2206</f>
        <v>3906.9999999999995</v>
      </c>
      <c r="D245" s="306">
        <f>тарифик!J246</f>
        <v>1472.5568942436412</v>
      </c>
      <c r="E245" s="306"/>
      <c r="F245" s="898">
        <f t="shared" si="67"/>
        <v>170.08032128514054</v>
      </c>
      <c r="G245" s="306">
        <f>амортизация!M579</f>
        <v>62.340175516882347</v>
      </c>
      <c r="H245" s="898">
        <f t="shared" si="68"/>
        <v>5611.9773910456634</v>
      </c>
      <c r="I245" s="77">
        <f t="shared" si="69"/>
        <v>0.24047458720207895</v>
      </c>
      <c r="J245" s="898">
        <f t="shared" si="70"/>
        <v>354.11251127481506</v>
      </c>
      <c r="K245" s="898">
        <f t="shared" si="61"/>
        <v>5966.0899023204784</v>
      </c>
      <c r="L245" s="77">
        <v>0.2</v>
      </c>
      <c r="M245" s="898">
        <f t="shared" si="62"/>
        <v>1193.2179804640957</v>
      </c>
      <c r="N245" s="898">
        <f t="shared" si="63"/>
        <v>7159.3078827845738</v>
      </c>
      <c r="O245" s="898">
        <f t="shared" si="64"/>
        <v>1193.2179804640957</v>
      </c>
    </row>
    <row r="246" spans="1:15" s="76" customFormat="1">
      <c r="A246" s="711" t="s">
        <v>1147</v>
      </c>
      <c r="B246" s="288" t="s">
        <v>1148</v>
      </c>
      <c r="C246" s="306">
        <f>мат.затр!G2215</f>
        <v>4210.8599999999997</v>
      </c>
      <c r="D246" s="306">
        <f>тарифик!J247</f>
        <v>1338.6880856760374</v>
      </c>
      <c r="E246" s="306"/>
      <c r="F246" s="898">
        <f t="shared" si="67"/>
        <v>154.61847389558233</v>
      </c>
      <c r="G246" s="306">
        <f>амортизация!M584</f>
        <v>751.27894912985289</v>
      </c>
      <c r="H246" s="898">
        <f t="shared" si="68"/>
        <v>6455.4455087014721</v>
      </c>
      <c r="I246" s="77">
        <f t="shared" si="69"/>
        <v>0.24047458720207895</v>
      </c>
      <c r="J246" s="898">
        <f t="shared" si="70"/>
        <v>321.92046479528642</v>
      </c>
      <c r="K246" s="898">
        <f t="shared" si="61"/>
        <v>6777.3659734967587</v>
      </c>
      <c r="L246" s="77">
        <v>0.2</v>
      </c>
      <c r="M246" s="898">
        <f t="shared" si="62"/>
        <v>1355.4731946993518</v>
      </c>
      <c r="N246" s="898">
        <f t="shared" si="63"/>
        <v>8132.8391681961102</v>
      </c>
      <c r="O246" s="898">
        <f t="shared" si="64"/>
        <v>1355.4731946993518</v>
      </c>
    </row>
    <row r="247" spans="1:15" s="76" customFormat="1">
      <c r="A247" s="711" t="s">
        <v>1149</v>
      </c>
      <c r="B247" s="288" t="s">
        <v>1150</v>
      </c>
      <c r="C247" s="306">
        <f>мат.затр!G2230</f>
        <v>5543.3399999999992</v>
      </c>
      <c r="D247" s="306">
        <f>тарифик!J248</f>
        <v>702.81124497991959</v>
      </c>
      <c r="E247" s="306"/>
      <c r="F247" s="898">
        <f t="shared" si="67"/>
        <v>81.174698795180717</v>
      </c>
      <c r="G247" s="306">
        <f>амортизация!M589</f>
        <v>133.3354622192474</v>
      </c>
      <c r="H247" s="898">
        <f t="shared" si="68"/>
        <v>6460.6614059943477</v>
      </c>
      <c r="I247" s="77">
        <f t="shared" si="69"/>
        <v>0.24047458720207895</v>
      </c>
      <c r="J247" s="898">
        <f t="shared" si="70"/>
        <v>169.00824401752536</v>
      </c>
      <c r="K247" s="898">
        <f t="shared" si="61"/>
        <v>6629.6696500118733</v>
      </c>
      <c r="L247" s="77">
        <v>0.2</v>
      </c>
      <c r="M247" s="898">
        <f t="shared" si="62"/>
        <v>1325.9339300023748</v>
      </c>
      <c r="N247" s="898">
        <f t="shared" si="63"/>
        <v>7955.6035800142481</v>
      </c>
      <c r="O247" s="898">
        <f t="shared" si="64"/>
        <v>1325.9339300023748</v>
      </c>
    </row>
    <row r="248" spans="1:15" s="76" customFormat="1">
      <c r="A248" s="711" t="s">
        <v>1151</v>
      </c>
      <c r="B248" s="288" t="s">
        <v>1152</v>
      </c>
      <c r="C248" s="306">
        <f>мат.затр!G2242</f>
        <v>3539.4999999999995</v>
      </c>
      <c r="D248" s="306">
        <f>тарифик!J249</f>
        <v>1405.6224899598392</v>
      </c>
      <c r="E248" s="306"/>
      <c r="F248" s="898">
        <f t="shared" si="67"/>
        <v>162.34939759036143</v>
      </c>
      <c r="G248" s="306">
        <f>амортизация!M592</f>
        <v>111.15580841886063</v>
      </c>
      <c r="H248" s="898">
        <f t="shared" si="68"/>
        <v>5218.6276959690604</v>
      </c>
      <c r="I248" s="77">
        <f t="shared" si="69"/>
        <v>0.24047458720207895</v>
      </c>
      <c r="J248" s="898">
        <f t="shared" si="70"/>
        <v>338.01648803505071</v>
      </c>
      <c r="K248" s="898">
        <f t="shared" si="61"/>
        <v>5556.6441840041107</v>
      </c>
      <c r="L248" s="77">
        <v>0.2</v>
      </c>
      <c r="M248" s="898">
        <f t="shared" si="62"/>
        <v>1111.3288368008223</v>
      </c>
      <c r="N248" s="898">
        <f t="shared" si="63"/>
        <v>6667.9730208049332</v>
      </c>
      <c r="O248" s="898">
        <f t="shared" si="64"/>
        <v>1111.3288368008223</v>
      </c>
    </row>
    <row r="249" spans="1:15" s="76" customFormat="1">
      <c r="A249" s="711" t="s">
        <v>1153</v>
      </c>
      <c r="B249" s="288" t="s">
        <v>1154</v>
      </c>
      <c r="C249" s="306">
        <f>мат.затр!G2254</f>
        <v>2608.1019999999999</v>
      </c>
      <c r="D249" s="306">
        <f>тарифик!J250</f>
        <v>1606.4257028112447</v>
      </c>
      <c r="E249" s="306"/>
      <c r="F249" s="898">
        <f t="shared" si="67"/>
        <v>185.54216867469876</v>
      </c>
      <c r="G249" s="306">
        <f>амортизация!M597</f>
        <v>51.341802394764237</v>
      </c>
      <c r="H249" s="898">
        <f t="shared" si="68"/>
        <v>4451.4116738807079</v>
      </c>
      <c r="I249" s="77">
        <f t="shared" si="69"/>
        <v>0.24047458720207895</v>
      </c>
      <c r="J249" s="898">
        <f t="shared" si="70"/>
        <v>386.30455775434365</v>
      </c>
      <c r="K249" s="898">
        <f t="shared" si="61"/>
        <v>4837.7162316350514</v>
      </c>
      <c r="L249" s="77">
        <v>0.2</v>
      </c>
      <c r="M249" s="898">
        <f t="shared" si="62"/>
        <v>967.54324632701037</v>
      </c>
      <c r="N249" s="898">
        <f t="shared" si="63"/>
        <v>5805.2594779620613</v>
      </c>
      <c r="O249" s="898">
        <f t="shared" si="64"/>
        <v>967.54324632701037</v>
      </c>
    </row>
    <row r="250" spans="1:15" s="76" customFormat="1">
      <c r="A250" s="711" t="s">
        <v>1155</v>
      </c>
      <c r="B250" s="288" t="s">
        <v>1156</v>
      </c>
      <c r="C250" s="306">
        <f>мат.затр!G2266</f>
        <v>2134.1</v>
      </c>
      <c r="D250" s="306">
        <f>тарифик!J251</f>
        <v>1874.1633199464525</v>
      </c>
      <c r="E250" s="306"/>
      <c r="F250" s="898">
        <f t="shared" si="67"/>
        <v>216.46586345381527</v>
      </c>
      <c r="G250" s="306">
        <f>амортизация!M600</f>
        <v>8.1914230998066344</v>
      </c>
      <c r="H250" s="898">
        <f t="shared" si="68"/>
        <v>4232.9206065000744</v>
      </c>
      <c r="I250" s="77">
        <f t="shared" si="69"/>
        <v>0.24047458720207895</v>
      </c>
      <c r="J250" s="898">
        <f t="shared" si="70"/>
        <v>450.68865071340099</v>
      </c>
      <c r="K250" s="898">
        <f t="shared" si="61"/>
        <v>4683.6092572134758</v>
      </c>
      <c r="L250" s="77">
        <v>0.2</v>
      </c>
      <c r="M250" s="898">
        <f t="shared" si="62"/>
        <v>936.7218514426952</v>
      </c>
      <c r="N250" s="898">
        <f t="shared" si="63"/>
        <v>5620.3311086561707</v>
      </c>
      <c r="O250" s="898">
        <f t="shared" si="64"/>
        <v>936.7218514426952</v>
      </c>
    </row>
    <row r="251" spans="1:15" s="76" customFormat="1">
      <c r="A251" s="711" t="s">
        <v>1157</v>
      </c>
      <c r="B251" s="288" t="s">
        <v>1158</v>
      </c>
      <c r="C251" s="306">
        <f>мат.затр!G2278</f>
        <v>3108.8199999999997</v>
      </c>
      <c r="D251" s="306">
        <f>тарифик!J252</f>
        <v>2576.9745649263723</v>
      </c>
      <c r="E251" s="306"/>
      <c r="F251" s="898">
        <f t="shared" si="67"/>
        <v>297.64056224899599</v>
      </c>
      <c r="G251" s="306">
        <f>амортизация!M607</f>
        <v>287.15751896474796</v>
      </c>
      <c r="H251" s="898">
        <f t="shared" si="68"/>
        <v>6270.5926461401159</v>
      </c>
      <c r="I251" s="77">
        <f t="shared" si="69"/>
        <v>0.24047458720207895</v>
      </c>
      <c r="J251" s="898">
        <f t="shared" si="70"/>
        <v>619.69689473092637</v>
      </c>
      <c r="K251" s="898">
        <f t="shared" si="61"/>
        <v>6890.2895408710419</v>
      </c>
      <c r="L251" s="77">
        <v>0.2</v>
      </c>
      <c r="M251" s="898">
        <f t="shared" si="62"/>
        <v>1378.0579081742085</v>
      </c>
      <c r="N251" s="898">
        <f t="shared" si="63"/>
        <v>8268.34744904525</v>
      </c>
      <c r="O251" s="898">
        <f t="shared" si="64"/>
        <v>1378.0579081742085</v>
      </c>
    </row>
    <row r="252" spans="1:15" s="76" customFormat="1">
      <c r="A252" s="711" t="s">
        <v>1159</v>
      </c>
      <c r="B252" s="288" t="s">
        <v>1160</v>
      </c>
      <c r="C252" s="306">
        <f>мат.затр!G2293</f>
        <v>3224.42</v>
      </c>
      <c r="D252" s="306">
        <f>тарифик!J253</f>
        <v>502.008032128514</v>
      </c>
      <c r="E252" s="306"/>
      <c r="F252" s="898">
        <f t="shared" si="67"/>
        <v>57.981927710843372</v>
      </c>
      <c r="G252" s="306">
        <f>амортизация!M610</f>
        <v>69.212284322475085</v>
      </c>
      <c r="H252" s="898">
        <f t="shared" si="68"/>
        <v>3853.6222441618329</v>
      </c>
      <c r="I252" s="77">
        <f t="shared" si="69"/>
        <v>0.24047458720207895</v>
      </c>
      <c r="J252" s="898">
        <f t="shared" si="70"/>
        <v>120.72017429823239</v>
      </c>
      <c r="K252" s="898">
        <f t="shared" si="61"/>
        <v>3974.3424184600653</v>
      </c>
      <c r="L252" s="77">
        <v>0.2</v>
      </c>
      <c r="M252" s="898">
        <f t="shared" si="62"/>
        <v>794.86848369201311</v>
      </c>
      <c r="N252" s="898">
        <f t="shared" si="63"/>
        <v>4769.2109021520782</v>
      </c>
      <c r="O252" s="898">
        <f t="shared" si="64"/>
        <v>794.86848369201311</v>
      </c>
    </row>
    <row r="253" spans="1:15" s="76" customFormat="1">
      <c r="A253" s="711" t="s">
        <v>1161</v>
      </c>
      <c r="B253" s="288" t="s">
        <v>1162</v>
      </c>
      <c r="C253" s="306">
        <f>мат.затр!G2305</f>
        <v>2988.7</v>
      </c>
      <c r="D253" s="306">
        <f>тарифик!J254</f>
        <v>3045.5153949129849</v>
      </c>
      <c r="E253" s="306"/>
      <c r="F253" s="898">
        <f t="shared" si="67"/>
        <v>351.75702811244975</v>
      </c>
      <c r="G253" s="306">
        <f>амортизация!M614</f>
        <v>953.06342964450425</v>
      </c>
      <c r="H253" s="898">
        <f t="shared" si="68"/>
        <v>7339.0358526699383</v>
      </c>
      <c r="I253" s="77">
        <f t="shared" si="69"/>
        <v>0.24047458720207895</v>
      </c>
      <c r="J253" s="898">
        <f t="shared" si="70"/>
        <v>732.36905740927648</v>
      </c>
      <c r="K253" s="898">
        <f t="shared" si="61"/>
        <v>8071.4049100792145</v>
      </c>
      <c r="L253" s="77">
        <v>0.2</v>
      </c>
      <c r="M253" s="898">
        <f t="shared" si="62"/>
        <v>1614.2809820158429</v>
      </c>
      <c r="N253" s="898">
        <f t="shared" si="63"/>
        <v>9685.6858920950581</v>
      </c>
      <c r="O253" s="898">
        <f t="shared" si="64"/>
        <v>1614.2809820158429</v>
      </c>
    </row>
    <row r="254" spans="1:15" s="76" customFormat="1">
      <c r="A254" s="711" t="s">
        <v>1163</v>
      </c>
      <c r="B254" s="288" t="s">
        <v>1164</v>
      </c>
      <c r="C254" s="306">
        <f>мат.затр!G2320</f>
        <v>3770.3</v>
      </c>
      <c r="D254" s="306">
        <f>тарифик!J255</f>
        <v>803.21285140562247</v>
      </c>
      <c r="E254" s="306"/>
      <c r="F254" s="898">
        <f t="shared" si="67"/>
        <v>92.771084337349393</v>
      </c>
      <c r="G254" s="306">
        <f>амортизация!M617</f>
        <v>69.212284322475085</v>
      </c>
      <c r="H254" s="898">
        <f t="shared" si="68"/>
        <v>4735.4962200654472</v>
      </c>
      <c r="I254" s="77">
        <f t="shared" si="69"/>
        <v>0.24047458720207895</v>
      </c>
      <c r="J254" s="898">
        <f t="shared" si="70"/>
        <v>193.15227887717185</v>
      </c>
      <c r="K254" s="898">
        <f t="shared" si="61"/>
        <v>4928.648498942619</v>
      </c>
      <c r="L254" s="77">
        <v>0.2</v>
      </c>
      <c r="M254" s="898">
        <f t="shared" si="62"/>
        <v>985.72969978852382</v>
      </c>
      <c r="N254" s="898">
        <f t="shared" si="63"/>
        <v>5914.3781987311431</v>
      </c>
      <c r="O254" s="898">
        <f t="shared" si="64"/>
        <v>985.72969978852382</v>
      </c>
    </row>
    <row r="255" spans="1:15" s="76" customFormat="1">
      <c r="A255" s="711" t="s">
        <v>1165</v>
      </c>
      <c r="B255" s="288" t="s">
        <v>1166</v>
      </c>
      <c r="C255" s="306">
        <f>мат.затр!G2338</f>
        <v>16937.195788000001</v>
      </c>
      <c r="D255" s="306">
        <f>тарифик!J256</f>
        <v>903.61445783132524</v>
      </c>
      <c r="E255" s="306"/>
      <c r="F255" s="898">
        <f t="shared" si="67"/>
        <v>104.36746987951807</v>
      </c>
      <c r="G255" s="306">
        <f>амортизация!M621</f>
        <v>170.7029971738807</v>
      </c>
      <c r="H255" s="898">
        <f t="shared" si="68"/>
        <v>18115.880712884726</v>
      </c>
      <c r="I255" s="77">
        <f t="shared" si="69"/>
        <v>0.24047458720207895</v>
      </c>
      <c r="J255" s="898">
        <f t="shared" si="70"/>
        <v>217.29631373681832</v>
      </c>
      <c r="K255" s="898">
        <f t="shared" si="61"/>
        <v>18333.177026621543</v>
      </c>
      <c r="L255" s="77">
        <v>0.2</v>
      </c>
      <c r="M255" s="898">
        <f t="shared" si="62"/>
        <v>3666.6354053243085</v>
      </c>
      <c r="N255" s="898">
        <f t="shared" si="63"/>
        <v>21999.812431945851</v>
      </c>
      <c r="O255" s="898">
        <f t="shared" si="64"/>
        <v>3666.6354053243085</v>
      </c>
    </row>
    <row r="256" spans="1:15" s="76" customFormat="1">
      <c r="A256" s="711" t="s">
        <v>1167</v>
      </c>
      <c r="B256" s="303" t="s">
        <v>1168</v>
      </c>
      <c r="C256" s="306">
        <f>мат.затр!G2355</f>
        <v>21531.396000000001</v>
      </c>
      <c r="D256" s="306">
        <f>тарифик!J257</f>
        <v>1472.5568942436412</v>
      </c>
      <c r="E256" s="306"/>
      <c r="F256" s="898">
        <f t="shared" si="67"/>
        <v>170.08032128514054</v>
      </c>
      <c r="G256" s="306">
        <f>амортизация!M622</f>
        <v>1031.2557637959244</v>
      </c>
      <c r="H256" s="898">
        <f t="shared" si="68"/>
        <v>24205.288979324705</v>
      </c>
      <c r="I256" s="77">
        <f t="shared" si="69"/>
        <v>0.24047458720207895</v>
      </c>
      <c r="J256" s="898">
        <f t="shared" si="70"/>
        <v>354.11251127481506</v>
      </c>
      <c r="K256" s="898">
        <f t="shared" ref="K256:K319" si="71">H256+J256</f>
        <v>24559.401490599521</v>
      </c>
      <c r="L256" s="77">
        <v>0.2</v>
      </c>
      <c r="M256" s="898">
        <f t="shared" ref="M256:M319" si="72">K256*L256</f>
        <v>4911.8802981199042</v>
      </c>
      <c r="N256" s="898">
        <f t="shared" ref="N256:N319" si="73">K256+M256</f>
        <v>29471.281788719425</v>
      </c>
      <c r="O256" s="898">
        <f t="shared" ref="O256:O319" si="74">M256</f>
        <v>4911.8802981199042</v>
      </c>
    </row>
    <row r="257" spans="1:15" s="76" customFormat="1">
      <c r="A257" s="711" t="s">
        <v>1169</v>
      </c>
      <c r="B257" s="303" t="s">
        <v>1170</v>
      </c>
      <c r="C257" s="306">
        <f>мат.затр!G2363</f>
        <v>480.89599999999996</v>
      </c>
      <c r="D257" s="306">
        <f>тарифик!J258</f>
        <v>2392.9049531459168</v>
      </c>
      <c r="E257" s="306"/>
      <c r="F257" s="898">
        <f t="shared" si="67"/>
        <v>276.38052208835336</v>
      </c>
      <c r="G257" s="306">
        <f>амортизация!M623</f>
        <v>1771.6350122713079</v>
      </c>
      <c r="H257" s="898">
        <f t="shared" si="68"/>
        <v>4921.8164875055772</v>
      </c>
      <c r="I257" s="77">
        <f t="shared" si="69"/>
        <v>0.24047458720207895</v>
      </c>
      <c r="J257" s="898">
        <f t="shared" si="70"/>
        <v>575.43283082157438</v>
      </c>
      <c r="K257" s="898">
        <f t="shared" si="71"/>
        <v>5497.2493183271517</v>
      </c>
      <c r="L257" s="77">
        <v>0.2</v>
      </c>
      <c r="M257" s="898">
        <f t="shared" si="72"/>
        <v>1099.4498636654305</v>
      </c>
      <c r="N257" s="898">
        <f t="shared" si="73"/>
        <v>6596.6991819925825</v>
      </c>
      <c r="O257" s="898">
        <f t="shared" si="74"/>
        <v>1099.4498636654305</v>
      </c>
    </row>
    <row r="258" spans="1:15" s="76" customFormat="1">
      <c r="A258" s="711" t="s">
        <v>1171</v>
      </c>
      <c r="B258" s="303" t="s">
        <v>1172</v>
      </c>
      <c r="C258" s="306">
        <f>мат.затр!G2373</f>
        <v>1984.896</v>
      </c>
      <c r="D258" s="306">
        <f>тарифик!J259</f>
        <v>2175.3681392235608</v>
      </c>
      <c r="E258" s="306"/>
      <c r="F258" s="898">
        <f t="shared" si="67"/>
        <v>251.25502008032129</v>
      </c>
      <c r="G258" s="306">
        <f>амортизация!M624</f>
        <v>590.5450040904359</v>
      </c>
      <c r="H258" s="898">
        <f t="shared" si="68"/>
        <v>5002.0641633943187</v>
      </c>
      <c r="I258" s="77">
        <f t="shared" si="69"/>
        <v>0.24047458720207895</v>
      </c>
      <c r="J258" s="898">
        <f t="shared" si="70"/>
        <v>523.12075529234039</v>
      </c>
      <c r="K258" s="898">
        <f t="shared" si="71"/>
        <v>5525.1849186866593</v>
      </c>
      <c r="L258" s="77">
        <v>0.2</v>
      </c>
      <c r="M258" s="898">
        <f t="shared" si="72"/>
        <v>1105.0369837373319</v>
      </c>
      <c r="N258" s="898">
        <f t="shared" si="73"/>
        <v>6630.2219024239912</v>
      </c>
      <c r="O258" s="898">
        <f t="shared" si="74"/>
        <v>1105.0369837373319</v>
      </c>
    </row>
    <row r="259" spans="1:15" s="76" customFormat="1">
      <c r="A259" s="711" t="s">
        <v>1173</v>
      </c>
      <c r="B259" s="303" t="s">
        <v>1174</v>
      </c>
      <c r="C259" s="306">
        <f>мат.затр!G2383</f>
        <v>1224.896</v>
      </c>
      <c r="D259" s="306">
        <f>тарифик!J260</f>
        <v>2392.9049531459168</v>
      </c>
      <c r="E259" s="306"/>
      <c r="F259" s="898">
        <f t="shared" si="67"/>
        <v>276.38052208835336</v>
      </c>
      <c r="G259" s="306">
        <f>амортизация!M625</f>
        <v>826.76300572661034</v>
      </c>
      <c r="H259" s="898">
        <f t="shared" si="68"/>
        <v>4720.9444809608804</v>
      </c>
      <c r="I259" s="77">
        <f t="shared" si="69"/>
        <v>0.24047458720207895</v>
      </c>
      <c r="J259" s="898">
        <f t="shared" si="70"/>
        <v>575.43283082157438</v>
      </c>
      <c r="K259" s="898">
        <f t="shared" si="71"/>
        <v>5296.3773117824549</v>
      </c>
      <c r="L259" s="77">
        <v>0.2</v>
      </c>
      <c r="M259" s="898">
        <f t="shared" si="72"/>
        <v>1059.2754623564911</v>
      </c>
      <c r="N259" s="898">
        <f t="shared" si="73"/>
        <v>6355.6527741389455</v>
      </c>
      <c r="O259" s="898">
        <f t="shared" si="74"/>
        <v>1059.2754623564911</v>
      </c>
    </row>
    <row r="260" spans="1:15" s="76" customFormat="1">
      <c r="A260" s="711" t="s">
        <v>1175</v>
      </c>
      <c r="B260" s="303" t="s">
        <v>1176</v>
      </c>
      <c r="C260" s="306">
        <f>мат.затр!G2393</f>
        <v>16348.720800000001</v>
      </c>
      <c r="D260" s="306">
        <f>тарифик!J261</f>
        <v>1104.4176706827309</v>
      </c>
      <c r="E260" s="306"/>
      <c r="F260" s="898">
        <f t="shared" si="67"/>
        <v>127.56024096385542</v>
      </c>
      <c r="G260" s="306">
        <f>амортизация!M626</f>
        <v>1031.2557637959244</v>
      </c>
      <c r="H260" s="898">
        <f t="shared" si="68"/>
        <v>18611.954475442511</v>
      </c>
      <c r="I260" s="77">
        <f t="shared" si="69"/>
        <v>0.24047458720207895</v>
      </c>
      <c r="J260" s="898">
        <f t="shared" si="70"/>
        <v>265.58438345611131</v>
      </c>
      <c r="K260" s="898">
        <f t="shared" si="71"/>
        <v>18877.538858898624</v>
      </c>
      <c r="L260" s="77">
        <v>0.2</v>
      </c>
      <c r="M260" s="898">
        <f t="shared" si="72"/>
        <v>3775.5077717797249</v>
      </c>
      <c r="N260" s="898">
        <f t="shared" si="73"/>
        <v>22653.046630678349</v>
      </c>
      <c r="O260" s="898">
        <f t="shared" si="74"/>
        <v>3775.5077717797249</v>
      </c>
    </row>
    <row r="261" spans="1:15" s="76" customFormat="1">
      <c r="A261" s="711" t="s">
        <v>1177</v>
      </c>
      <c r="B261" s="303" t="s">
        <v>1178</v>
      </c>
      <c r="C261" s="306">
        <f>мат.затр!G2411</f>
        <v>11153.996000000001</v>
      </c>
      <c r="D261" s="306">
        <f>тарифик!J262</f>
        <v>2945.1137884872824</v>
      </c>
      <c r="E261" s="306"/>
      <c r="F261" s="898">
        <f t="shared" si="67"/>
        <v>340.16064257028108</v>
      </c>
      <c r="G261" s="306">
        <f>амортизация!M629</f>
        <v>2106.6020563736424</v>
      </c>
      <c r="H261" s="898">
        <f t="shared" si="68"/>
        <v>16545.872487431207</v>
      </c>
      <c r="I261" s="77">
        <f t="shared" si="69"/>
        <v>0.24047458720207895</v>
      </c>
      <c r="J261" s="898">
        <f t="shared" si="70"/>
        <v>708.22502254963013</v>
      </c>
      <c r="K261" s="898">
        <f t="shared" si="71"/>
        <v>17254.097509980838</v>
      </c>
      <c r="L261" s="77">
        <v>0.2</v>
      </c>
      <c r="M261" s="898">
        <f t="shared" si="72"/>
        <v>3450.8195019961677</v>
      </c>
      <c r="N261" s="898">
        <f t="shared" si="73"/>
        <v>20704.917011977006</v>
      </c>
      <c r="O261" s="898">
        <f t="shared" si="74"/>
        <v>3450.8195019961677</v>
      </c>
    </row>
    <row r="262" spans="1:15" s="76" customFormat="1" ht="30">
      <c r="A262" s="711" t="s">
        <v>1179</v>
      </c>
      <c r="B262" s="303" t="s">
        <v>1180</v>
      </c>
      <c r="C262" s="306">
        <f>мат.затр!G2419</f>
        <v>1097.1959999999999</v>
      </c>
      <c r="D262" s="306">
        <f>тарифик!J263</f>
        <v>1796.0731816153502</v>
      </c>
      <c r="E262" s="306"/>
      <c r="F262" s="898">
        <f t="shared" si="67"/>
        <v>207.44645247657297</v>
      </c>
      <c r="G262" s="306">
        <f>амортизация!M629</f>
        <v>2106.6020563736424</v>
      </c>
      <c r="H262" s="898">
        <f t="shared" si="68"/>
        <v>5207.3176904655656</v>
      </c>
      <c r="I262" s="77">
        <f t="shared" si="69"/>
        <v>0.24047458720207895</v>
      </c>
      <c r="J262" s="898">
        <f t="shared" si="70"/>
        <v>431.90995693367591</v>
      </c>
      <c r="K262" s="898">
        <f t="shared" si="71"/>
        <v>5639.2276473992415</v>
      </c>
      <c r="L262" s="77">
        <v>0.2</v>
      </c>
      <c r="M262" s="898">
        <f t="shared" si="72"/>
        <v>1127.8455294798484</v>
      </c>
      <c r="N262" s="898">
        <f t="shared" si="73"/>
        <v>6767.0731768790902</v>
      </c>
      <c r="O262" s="898">
        <f t="shared" si="74"/>
        <v>1127.8455294798484</v>
      </c>
    </row>
    <row r="263" spans="1:15" s="76" customFormat="1">
      <c r="A263" s="711" t="s">
        <v>1181</v>
      </c>
      <c r="B263" s="303" t="s">
        <v>1182</v>
      </c>
      <c r="C263" s="306">
        <f>мат.затр!G2433</f>
        <v>16199.776000000002</v>
      </c>
      <c r="D263" s="306">
        <f>тарифик!J264</f>
        <v>2733.1548415885763</v>
      </c>
      <c r="E263" s="306"/>
      <c r="F263" s="898">
        <f t="shared" si="67"/>
        <v>315.67938420348059</v>
      </c>
      <c r="G263" s="306">
        <f>амортизация!M630</f>
        <v>2578.139409489811</v>
      </c>
      <c r="H263" s="898">
        <f t="shared" si="68"/>
        <v>21826.749635281871</v>
      </c>
      <c r="I263" s="77">
        <f t="shared" si="69"/>
        <v>0.24047458720207895</v>
      </c>
      <c r="J263" s="898">
        <f t="shared" si="70"/>
        <v>657.25428229037641</v>
      </c>
      <c r="K263" s="898">
        <f t="shared" si="71"/>
        <v>22484.003917572249</v>
      </c>
      <c r="L263" s="77">
        <v>0.2</v>
      </c>
      <c r="M263" s="898">
        <f t="shared" si="72"/>
        <v>4496.8007835144499</v>
      </c>
      <c r="N263" s="898">
        <f t="shared" si="73"/>
        <v>26980.804701086698</v>
      </c>
      <c r="O263" s="898">
        <f t="shared" si="74"/>
        <v>4496.8007835144499</v>
      </c>
    </row>
    <row r="264" spans="1:15" s="76" customFormat="1">
      <c r="A264" s="711" t="s">
        <v>1183</v>
      </c>
      <c r="B264" s="303" t="s">
        <v>1184</v>
      </c>
      <c r="C264" s="306">
        <f>мат.затр!G2435</f>
        <v>0</v>
      </c>
      <c r="D264" s="306">
        <f>тарифик!J265</f>
        <v>702.81124497991959</v>
      </c>
      <c r="E264" s="306"/>
      <c r="F264" s="898">
        <f t="shared" si="67"/>
        <v>81.174698795180717</v>
      </c>
      <c r="G264" s="306">
        <f>амортизация!M631</f>
        <v>0</v>
      </c>
      <c r="H264" s="898">
        <f t="shared" si="68"/>
        <v>783.98594377510028</v>
      </c>
      <c r="I264" s="77">
        <f t="shared" si="69"/>
        <v>0.24047458720207895</v>
      </c>
      <c r="J264" s="898">
        <f t="shared" si="70"/>
        <v>169.00824401752536</v>
      </c>
      <c r="K264" s="898">
        <f t="shared" si="71"/>
        <v>952.99418779262567</v>
      </c>
      <c r="L264" s="77">
        <v>0.2</v>
      </c>
      <c r="M264" s="898">
        <f t="shared" si="72"/>
        <v>190.59883755852513</v>
      </c>
      <c r="N264" s="898">
        <f t="shared" si="73"/>
        <v>1143.5930253511508</v>
      </c>
      <c r="O264" s="898">
        <f t="shared" si="74"/>
        <v>190.59883755852513</v>
      </c>
    </row>
    <row r="265" spans="1:15" s="76" customFormat="1">
      <c r="A265" s="711" t="s">
        <v>1185</v>
      </c>
      <c r="B265" s="303" t="s">
        <v>1186</v>
      </c>
      <c r="C265" s="306">
        <f>мат.затр!G2446</f>
        <v>670.06999999999994</v>
      </c>
      <c r="D265" s="306">
        <f>тарифик!J266</f>
        <v>2973.0031236055333</v>
      </c>
      <c r="E265" s="306"/>
      <c r="F265" s="898">
        <f t="shared" si="67"/>
        <v>343.38186077643911</v>
      </c>
      <c r="G265" s="306">
        <f>амортизация!M632</f>
        <v>3093.7672913877732</v>
      </c>
      <c r="H265" s="898">
        <f t="shared" si="68"/>
        <v>7080.2222757697455</v>
      </c>
      <c r="I265" s="77">
        <f t="shared" si="69"/>
        <v>0.24047458720207895</v>
      </c>
      <c r="J265" s="898">
        <f t="shared" si="70"/>
        <v>714.93169889953197</v>
      </c>
      <c r="K265" s="898">
        <f t="shared" si="71"/>
        <v>7795.1539746692779</v>
      </c>
      <c r="L265" s="77">
        <v>0.2</v>
      </c>
      <c r="M265" s="898">
        <f t="shared" si="72"/>
        <v>1559.0307949338558</v>
      </c>
      <c r="N265" s="898">
        <f t="shared" si="73"/>
        <v>9354.1847696031327</v>
      </c>
      <c r="O265" s="898">
        <f t="shared" si="74"/>
        <v>1559.0307949338558</v>
      </c>
    </row>
    <row r="266" spans="1:15" s="76" customFormat="1">
      <c r="A266" s="711" t="s">
        <v>1187</v>
      </c>
      <c r="B266" s="303" t="s">
        <v>1188</v>
      </c>
      <c r="C266" s="306">
        <f>мат.затр!G2453</f>
        <v>1352.7809999999999</v>
      </c>
      <c r="D266" s="306">
        <f>тарифик!J267</f>
        <v>674.92190986166895</v>
      </c>
      <c r="E266" s="306"/>
      <c r="F266" s="898">
        <f t="shared" si="67"/>
        <v>77.953480589022774</v>
      </c>
      <c r="G266" s="306">
        <f>амортизация!M633</f>
        <v>0.843001636174327</v>
      </c>
      <c r="H266" s="898">
        <f t="shared" si="68"/>
        <v>2106.4993920868665</v>
      </c>
      <c r="I266" s="77">
        <f t="shared" si="69"/>
        <v>0.24047458720207895</v>
      </c>
      <c r="J266" s="898">
        <f t="shared" si="70"/>
        <v>162.30156766762357</v>
      </c>
      <c r="K266" s="898">
        <f t="shared" si="71"/>
        <v>2268.8009597544901</v>
      </c>
      <c r="L266" s="77">
        <v>0.2</v>
      </c>
      <c r="M266" s="898">
        <f t="shared" si="72"/>
        <v>453.76019195089805</v>
      </c>
      <c r="N266" s="898">
        <f t="shared" si="73"/>
        <v>2722.5611517053881</v>
      </c>
      <c r="O266" s="898">
        <f t="shared" si="74"/>
        <v>453.76019195089805</v>
      </c>
    </row>
    <row r="267" spans="1:15" s="76" customFormat="1">
      <c r="A267" s="711" t="s">
        <v>1189</v>
      </c>
      <c r="B267" s="303" t="s">
        <v>1190</v>
      </c>
      <c r="C267" s="306">
        <f>мат.затр!G2460</f>
        <v>1494.5199999999998</v>
      </c>
      <c r="D267" s="306">
        <f>тарифик!J268</f>
        <v>674.92190986166895</v>
      </c>
      <c r="E267" s="306"/>
      <c r="F267" s="898">
        <f>D267*0.9*0.095+D267*3%</f>
        <v>77.953480589022774</v>
      </c>
      <c r="G267" s="306">
        <f>амортизация!M634</f>
        <v>0.843001636174327</v>
      </c>
      <c r="H267" s="898">
        <f t="shared" si="68"/>
        <v>2248.238392086866</v>
      </c>
      <c r="I267" s="77">
        <f t="shared" si="69"/>
        <v>0.24047458720207895</v>
      </c>
      <c r="J267" s="898">
        <f t="shared" si="70"/>
        <v>162.30156766762357</v>
      </c>
      <c r="K267" s="898">
        <f t="shared" si="71"/>
        <v>2410.5399597544897</v>
      </c>
      <c r="L267" s="77">
        <v>0.2</v>
      </c>
      <c r="M267" s="898">
        <f t="shared" si="72"/>
        <v>482.10799195089794</v>
      </c>
      <c r="N267" s="898">
        <f t="shared" si="73"/>
        <v>2892.6479517053876</v>
      </c>
      <c r="O267" s="898">
        <f t="shared" si="74"/>
        <v>482.10799195089794</v>
      </c>
    </row>
    <row r="268" spans="1:15" s="76" customFormat="1" ht="28.5">
      <c r="A268" s="66" t="s">
        <v>1191</v>
      </c>
      <c r="B268" s="284" t="s">
        <v>1192</v>
      </c>
      <c r="C268" s="81"/>
      <c r="D268" s="81"/>
      <c r="E268" s="81"/>
      <c r="F268" s="923"/>
      <c r="G268" s="81"/>
      <c r="H268" s="923"/>
      <c r="I268" s="924"/>
      <c r="J268" s="923"/>
      <c r="K268" s="923"/>
      <c r="L268" s="924"/>
      <c r="M268" s="923"/>
      <c r="N268" s="923"/>
      <c r="O268" s="923"/>
    </row>
    <row r="269" spans="1:15" s="76" customFormat="1">
      <c r="A269" s="711" t="s">
        <v>1193</v>
      </c>
      <c r="B269" s="288" t="s">
        <v>1037</v>
      </c>
      <c r="C269" s="306">
        <f>мат.затр!G2462</f>
        <v>0</v>
      </c>
      <c r="D269" s="306">
        <f>тарифик!J270</f>
        <v>602.40963855421683</v>
      </c>
      <c r="E269" s="306"/>
      <c r="F269" s="898">
        <f t="shared" ref="F269:F294" si="75">D269*0.9*0.095+D269*3%</f>
        <v>69.578313253012041</v>
      </c>
      <c r="G269" s="306">
        <f>амортизация!M636</f>
        <v>11.295180722891567</v>
      </c>
      <c r="H269" s="898">
        <f t="shared" ref="H269:H295" si="76">C269+D269+F269+G269</f>
        <v>683.2831325301205</v>
      </c>
      <c r="I269" s="77">
        <f t="shared" ref="I269:I295" si="77">I$190</f>
        <v>0.24047458720207895</v>
      </c>
      <c r="J269" s="898">
        <f t="shared" ref="J269:J295" si="78">D269*I269</f>
        <v>144.86420915787889</v>
      </c>
      <c r="K269" s="898">
        <f t="shared" si="71"/>
        <v>828.14734168799941</v>
      </c>
      <c r="L269" s="77">
        <v>0.2</v>
      </c>
      <c r="M269" s="898">
        <f t="shared" si="72"/>
        <v>165.62946833759989</v>
      </c>
      <c r="N269" s="898">
        <f t="shared" si="73"/>
        <v>993.77681002559927</v>
      </c>
      <c r="O269" s="898">
        <f t="shared" si="74"/>
        <v>165.62946833759989</v>
      </c>
    </row>
    <row r="270" spans="1:15" s="76" customFormat="1">
      <c r="A270" s="711" t="s">
        <v>1194</v>
      </c>
      <c r="B270" s="288" t="s">
        <v>1045</v>
      </c>
      <c r="C270" s="306">
        <f>мат.затр!G2469</f>
        <v>971.39999999999986</v>
      </c>
      <c r="D270" s="306">
        <f>тарифик!J271</f>
        <v>669.34404283801871</v>
      </c>
      <c r="E270" s="306"/>
      <c r="F270" s="898">
        <f t="shared" si="75"/>
        <v>77.309236947791163</v>
      </c>
      <c r="G270" s="306">
        <f>амортизация!M637</f>
        <v>0</v>
      </c>
      <c r="H270" s="898">
        <f t="shared" si="76"/>
        <v>1718.0532797858098</v>
      </c>
      <c r="I270" s="77">
        <f t="shared" si="77"/>
        <v>0.24047458720207895</v>
      </c>
      <c r="J270" s="898">
        <f t="shared" si="78"/>
        <v>160.96023239764321</v>
      </c>
      <c r="K270" s="898">
        <f t="shared" si="71"/>
        <v>1879.013512183453</v>
      </c>
      <c r="L270" s="77">
        <v>0.2</v>
      </c>
      <c r="M270" s="898">
        <f t="shared" si="72"/>
        <v>375.80270243669065</v>
      </c>
      <c r="N270" s="898">
        <f t="shared" si="73"/>
        <v>2254.8162146201439</v>
      </c>
      <c r="O270" s="898">
        <f t="shared" si="74"/>
        <v>375.80270243669065</v>
      </c>
    </row>
    <row r="271" spans="1:15" s="76" customFormat="1">
      <c r="A271" s="711" t="s">
        <v>1195</v>
      </c>
      <c r="B271" s="288" t="s">
        <v>1196</v>
      </c>
      <c r="C271" s="306">
        <f>мат.затр!G2472</f>
        <v>342</v>
      </c>
      <c r="D271" s="306">
        <f>тарифик!J272</f>
        <v>1506.024096385542</v>
      </c>
      <c r="E271" s="306"/>
      <c r="F271" s="898">
        <f t="shared" si="75"/>
        <v>173.9457831325301</v>
      </c>
      <c r="G271" s="306">
        <f>амортизация!M640</f>
        <v>6.1419753086419755</v>
      </c>
      <c r="H271" s="898">
        <f t="shared" si="76"/>
        <v>2028.1118548267141</v>
      </c>
      <c r="I271" s="77">
        <f t="shared" si="77"/>
        <v>0.24047458720207895</v>
      </c>
      <c r="J271" s="898">
        <f t="shared" si="78"/>
        <v>362.16052289469718</v>
      </c>
      <c r="K271" s="898">
        <f t="shared" si="71"/>
        <v>2390.2723777214114</v>
      </c>
      <c r="L271" s="77">
        <v>0.2</v>
      </c>
      <c r="M271" s="898">
        <f t="shared" si="72"/>
        <v>478.0544755442823</v>
      </c>
      <c r="N271" s="898">
        <f t="shared" si="73"/>
        <v>2868.3268532656939</v>
      </c>
      <c r="O271" s="898">
        <f t="shared" si="74"/>
        <v>478.0544755442823</v>
      </c>
    </row>
    <row r="272" spans="1:15" s="76" customFormat="1">
      <c r="A272" s="711" t="s">
        <v>1197</v>
      </c>
      <c r="B272" s="288" t="s">
        <v>1198</v>
      </c>
      <c r="C272" s="306">
        <f>мат.затр!G2476</f>
        <v>495.255</v>
      </c>
      <c r="D272" s="306">
        <f>тарифик!J273</f>
        <v>1472.5568942436412</v>
      </c>
      <c r="E272" s="306"/>
      <c r="F272" s="898">
        <f t="shared" si="75"/>
        <v>170.08032128514054</v>
      </c>
      <c r="G272" s="306">
        <f>амортизация!M643</f>
        <v>6.1419753086419755</v>
      </c>
      <c r="H272" s="898">
        <f t="shared" si="76"/>
        <v>2144.0341908374239</v>
      </c>
      <c r="I272" s="77">
        <f t="shared" si="77"/>
        <v>0.24047458720207895</v>
      </c>
      <c r="J272" s="898">
        <f t="shared" si="78"/>
        <v>354.11251127481506</v>
      </c>
      <c r="K272" s="898">
        <f t="shared" si="71"/>
        <v>2498.1467021122389</v>
      </c>
      <c r="L272" s="77">
        <v>0.2</v>
      </c>
      <c r="M272" s="898">
        <f t="shared" si="72"/>
        <v>499.6293404224478</v>
      </c>
      <c r="N272" s="898">
        <f t="shared" si="73"/>
        <v>2997.7760425346869</v>
      </c>
      <c r="O272" s="898">
        <f t="shared" si="74"/>
        <v>499.6293404224478</v>
      </c>
    </row>
    <row r="273" spans="1:15" s="76" customFormat="1">
      <c r="A273" s="711" t="s">
        <v>1199</v>
      </c>
      <c r="B273" s="288" t="s">
        <v>1134</v>
      </c>
      <c r="C273" s="306">
        <f>мат.затр!G2480</f>
        <v>918.60000000000014</v>
      </c>
      <c r="D273" s="306">
        <f>тарифик!J274</f>
        <v>1472.5568942436412</v>
      </c>
      <c r="E273" s="306"/>
      <c r="F273" s="898">
        <f t="shared" si="75"/>
        <v>170.08032128514054</v>
      </c>
      <c r="G273" s="306">
        <f>амортизация!M644</f>
        <v>1.8267514502454263</v>
      </c>
      <c r="H273" s="898">
        <f t="shared" si="76"/>
        <v>2563.0639669790276</v>
      </c>
      <c r="I273" s="77">
        <f t="shared" si="77"/>
        <v>0.24047458720207895</v>
      </c>
      <c r="J273" s="898">
        <f t="shared" si="78"/>
        <v>354.11251127481506</v>
      </c>
      <c r="K273" s="898">
        <f t="shared" si="71"/>
        <v>2917.1764782538426</v>
      </c>
      <c r="L273" s="77">
        <v>0.2</v>
      </c>
      <c r="M273" s="898">
        <f t="shared" si="72"/>
        <v>583.43529565076858</v>
      </c>
      <c r="N273" s="898">
        <f t="shared" si="73"/>
        <v>3500.6117739046113</v>
      </c>
      <c r="O273" s="898">
        <f t="shared" si="74"/>
        <v>583.43529565076858</v>
      </c>
    </row>
    <row r="274" spans="1:15" s="76" customFormat="1">
      <c r="A274" s="711" t="s">
        <v>1200</v>
      </c>
      <c r="B274" s="288" t="s">
        <v>1136</v>
      </c>
      <c r="C274" s="306">
        <f>мат.затр!G2488</f>
        <v>3515.1754999999998</v>
      </c>
      <c r="D274" s="306">
        <f>тарифик!J275</f>
        <v>251.004016064257</v>
      </c>
      <c r="E274" s="306"/>
      <c r="F274" s="898">
        <f t="shared" si="75"/>
        <v>28.990963855421686</v>
      </c>
      <c r="G274" s="306">
        <f>амортизация!M646</f>
        <v>2.6697530864197532</v>
      </c>
      <c r="H274" s="898">
        <f t="shared" si="76"/>
        <v>3797.8402330060985</v>
      </c>
      <c r="I274" s="77">
        <f t="shared" si="77"/>
        <v>0.24047458720207895</v>
      </c>
      <c r="J274" s="898">
        <f t="shared" si="78"/>
        <v>60.360087149116197</v>
      </c>
      <c r="K274" s="898">
        <f t="shared" si="71"/>
        <v>3858.2003201552147</v>
      </c>
      <c r="L274" s="77">
        <v>0.2</v>
      </c>
      <c r="M274" s="898">
        <f t="shared" si="72"/>
        <v>771.64006403104304</v>
      </c>
      <c r="N274" s="898">
        <f t="shared" si="73"/>
        <v>4629.8403841862582</v>
      </c>
      <c r="O274" s="898">
        <f t="shared" si="74"/>
        <v>771.64006403104304</v>
      </c>
    </row>
    <row r="275" spans="1:15" s="76" customFormat="1">
      <c r="A275" s="711" t="s">
        <v>1201</v>
      </c>
      <c r="B275" s="288" t="s">
        <v>1202</v>
      </c>
      <c r="C275" s="306">
        <f>мат.затр!G2495</f>
        <v>326.89999999999998</v>
      </c>
      <c r="D275" s="306">
        <f>тарифик!J276</f>
        <v>1059.7947344935299</v>
      </c>
      <c r="E275" s="306"/>
      <c r="F275" s="898">
        <f t="shared" si="75"/>
        <v>122.40629183400269</v>
      </c>
      <c r="G275" s="306">
        <f>амортизация!M647</f>
        <v>0.843001636174327</v>
      </c>
      <c r="H275" s="898">
        <f t="shared" si="76"/>
        <v>1509.9440279637067</v>
      </c>
      <c r="I275" s="77">
        <f t="shared" si="77"/>
        <v>0.24047458720207895</v>
      </c>
      <c r="J275" s="898">
        <f t="shared" si="78"/>
        <v>254.85370129626847</v>
      </c>
      <c r="K275" s="898">
        <f t="shared" si="71"/>
        <v>1764.7977292599753</v>
      </c>
      <c r="L275" s="77">
        <v>0.2</v>
      </c>
      <c r="M275" s="898">
        <f t="shared" si="72"/>
        <v>352.95954585199507</v>
      </c>
      <c r="N275" s="898">
        <f t="shared" si="73"/>
        <v>2117.7572751119706</v>
      </c>
      <c r="O275" s="898">
        <f t="shared" si="74"/>
        <v>352.95954585199507</v>
      </c>
    </row>
    <row r="276" spans="1:15" s="76" customFormat="1">
      <c r="A276" s="711" t="s">
        <v>1203</v>
      </c>
      <c r="B276" s="288" t="s">
        <v>1150</v>
      </c>
      <c r="C276" s="306">
        <f>мат.затр!G2505</f>
        <v>3199.9399999999996</v>
      </c>
      <c r="D276" s="306">
        <f>тарифик!J277</f>
        <v>2454.2614904060688</v>
      </c>
      <c r="E276" s="306"/>
      <c r="F276" s="898">
        <f t="shared" si="75"/>
        <v>283.46720214190094</v>
      </c>
      <c r="G276" s="306">
        <f>амортизация!M652</f>
        <v>133.3354622192474</v>
      </c>
      <c r="H276" s="898">
        <f t="shared" si="76"/>
        <v>6071.0041547672172</v>
      </c>
      <c r="I276" s="77">
        <f t="shared" si="77"/>
        <v>0.24047458720207895</v>
      </c>
      <c r="J276" s="898">
        <f t="shared" si="78"/>
        <v>590.18751879135846</v>
      </c>
      <c r="K276" s="898">
        <f t="shared" si="71"/>
        <v>6661.1916735585755</v>
      </c>
      <c r="L276" s="77">
        <v>0.2</v>
      </c>
      <c r="M276" s="898">
        <f t="shared" si="72"/>
        <v>1332.2383347117152</v>
      </c>
      <c r="N276" s="898">
        <f t="shared" si="73"/>
        <v>7993.4300082702903</v>
      </c>
      <c r="O276" s="898">
        <f t="shared" si="74"/>
        <v>1332.2383347117152</v>
      </c>
    </row>
    <row r="277" spans="1:15" s="76" customFormat="1">
      <c r="A277" s="711" t="s">
        <v>1204</v>
      </c>
      <c r="B277" s="288" t="s">
        <v>1152</v>
      </c>
      <c r="C277" s="306">
        <f>мат.затр!G2517</f>
        <v>4149.74</v>
      </c>
      <c r="D277" s="306">
        <f>тарифик!J278</f>
        <v>903.61445783132524</v>
      </c>
      <c r="E277" s="306"/>
      <c r="F277" s="898">
        <f t="shared" si="75"/>
        <v>104.36746987951807</v>
      </c>
      <c r="G277" s="306">
        <f>амортизация!M655</f>
        <v>60.945708760969808</v>
      </c>
      <c r="H277" s="898">
        <f t="shared" si="76"/>
        <v>5218.6676364718132</v>
      </c>
      <c r="I277" s="77">
        <f t="shared" si="77"/>
        <v>0.24047458720207895</v>
      </c>
      <c r="J277" s="898">
        <f t="shared" si="78"/>
        <v>217.29631373681832</v>
      </c>
      <c r="K277" s="898">
        <f t="shared" si="71"/>
        <v>5435.963950208632</v>
      </c>
      <c r="L277" s="77">
        <v>0.2</v>
      </c>
      <c r="M277" s="898">
        <f t="shared" si="72"/>
        <v>1087.1927900417265</v>
      </c>
      <c r="N277" s="898">
        <f t="shared" si="73"/>
        <v>6523.1567402503588</v>
      </c>
      <c r="O277" s="898">
        <f t="shared" si="74"/>
        <v>1087.1927900417265</v>
      </c>
    </row>
    <row r="278" spans="1:15" s="76" customFormat="1">
      <c r="A278" s="711" t="s">
        <v>1205</v>
      </c>
      <c r="B278" s="288" t="s">
        <v>1148</v>
      </c>
      <c r="C278" s="306">
        <f>мат.затр!G2527</f>
        <v>3384.64</v>
      </c>
      <c r="D278" s="306">
        <f>тарифик!J279</f>
        <v>2454.2614904060688</v>
      </c>
      <c r="E278" s="306"/>
      <c r="F278" s="898">
        <f t="shared" si="75"/>
        <v>283.46720214190094</v>
      </c>
      <c r="G278" s="306">
        <f>амортизация!M660</f>
        <v>39.888070801725419</v>
      </c>
      <c r="H278" s="898">
        <f t="shared" si="76"/>
        <v>6162.2567633496947</v>
      </c>
      <c r="I278" s="77">
        <f t="shared" si="77"/>
        <v>0.24047458720207895</v>
      </c>
      <c r="J278" s="898">
        <f t="shared" si="78"/>
        <v>590.18751879135846</v>
      </c>
      <c r="K278" s="898">
        <f t="shared" si="71"/>
        <v>6752.444282141053</v>
      </c>
      <c r="L278" s="77">
        <v>0.2</v>
      </c>
      <c r="M278" s="898">
        <f t="shared" si="72"/>
        <v>1350.4888564282107</v>
      </c>
      <c r="N278" s="898">
        <f t="shared" si="73"/>
        <v>8102.933138569264</v>
      </c>
      <c r="O278" s="898">
        <f t="shared" si="74"/>
        <v>1350.4888564282107</v>
      </c>
    </row>
    <row r="279" spans="1:15" s="76" customFormat="1">
      <c r="A279" s="711" t="s">
        <v>1206</v>
      </c>
      <c r="B279" s="288" t="s">
        <v>1146</v>
      </c>
      <c r="C279" s="306">
        <f>мат.затр!G2539</f>
        <v>4473.74</v>
      </c>
      <c r="D279" s="306">
        <f>тарифик!J280</f>
        <v>981.70459616242749</v>
      </c>
      <c r="E279" s="306"/>
      <c r="F279" s="898">
        <f t="shared" si="75"/>
        <v>113.38688085676037</v>
      </c>
      <c r="G279" s="306">
        <f>амортизация!M663</f>
        <v>60.945708760969808</v>
      </c>
      <c r="H279" s="898">
        <f t="shared" si="76"/>
        <v>5629.7771857801572</v>
      </c>
      <c r="I279" s="77">
        <f t="shared" si="77"/>
        <v>0.24047458720207895</v>
      </c>
      <c r="J279" s="898">
        <f t="shared" si="78"/>
        <v>236.07500751654337</v>
      </c>
      <c r="K279" s="898">
        <f t="shared" si="71"/>
        <v>5865.8521932967005</v>
      </c>
      <c r="L279" s="77">
        <v>0.2</v>
      </c>
      <c r="M279" s="898">
        <f t="shared" si="72"/>
        <v>1173.1704386593401</v>
      </c>
      <c r="N279" s="898">
        <f t="shared" si="73"/>
        <v>7039.0226319560406</v>
      </c>
      <c r="O279" s="898">
        <f t="shared" si="74"/>
        <v>1173.1704386593401</v>
      </c>
    </row>
    <row r="280" spans="1:15" s="76" customFormat="1">
      <c r="A280" s="711" t="s">
        <v>1207</v>
      </c>
      <c r="B280" s="288" t="s">
        <v>1144</v>
      </c>
      <c r="C280" s="306">
        <f>мат.затр!G2543</f>
        <v>423</v>
      </c>
      <c r="D280" s="306">
        <f>тарифик!J281</f>
        <v>803.21285140562247</v>
      </c>
      <c r="E280" s="306"/>
      <c r="F280" s="898">
        <f t="shared" si="75"/>
        <v>92.771084337349393</v>
      </c>
      <c r="G280" s="306">
        <f>амортизация!M664</f>
        <v>1.394466755912539</v>
      </c>
      <c r="H280" s="898">
        <f t="shared" si="76"/>
        <v>1320.3784024988845</v>
      </c>
      <c r="I280" s="77">
        <f t="shared" si="77"/>
        <v>0.24047458720207895</v>
      </c>
      <c r="J280" s="898">
        <f t="shared" si="78"/>
        <v>193.15227887717185</v>
      </c>
      <c r="K280" s="898">
        <f t="shared" si="71"/>
        <v>1513.5306813760562</v>
      </c>
      <c r="L280" s="77">
        <v>0.2</v>
      </c>
      <c r="M280" s="898">
        <f t="shared" si="72"/>
        <v>302.70613627521124</v>
      </c>
      <c r="N280" s="898">
        <f t="shared" si="73"/>
        <v>1816.2368176512675</v>
      </c>
      <c r="O280" s="898">
        <f t="shared" si="74"/>
        <v>302.70613627521124</v>
      </c>
    </row>
    <row r="281" spans="1:15" s="76" customFormat="1">
      <c r="A281" s="711" t="s">
        <v>1208</v>
      </c>
      <c r="B281" s="288" t="s">
        <v>1209</v>
      </c>
      <c r="C281" s="306">
        <f>мат.затр!G2555</f>
        <v>1535.7620000000002</v>
      </c>
      <c r="D281" s="306">
        <f>тарифик!J282</f>
        <v>2560.2409638554213</v>
      </c>
      <c r="E281" s="306"/>
      <c r="F281" s="898">
        <f t="shared" si="75"/>
        <v>295.70783132530113</v>
      </c>
      <c r="G281" s="306">
        <f>амортизация!M669</f>
        <v>51.341802394764237</v>
      </c>
      <c r="H281" s="898">
        <f t="shared" si="76"/>
        <v>4443.0525975754872</v>
      </c>
      <c r="I281" s="77">
        <f t="shared" si="77"/>
        <v>0.24047458720207895</v>
      </c>
      <c r="J281" s="898">
        <f t="shared" si="78"/>
        <v>615.6728889209852</v>
      </c>
      <c r="K281" s="898">
        <f t="shared" si="71"/>
        <v>5058.7254864964725</v>
      </c>
      <c r="L281" s="77">
        <v>0.2</v>
      </c>
      <c r="M281" s="898">
        <f t="shared" si="72"/>
        <v>1011.7450972992946</v>
      </c>
      <c r="N281" s="898">
        <f t="shared" si="73"/>
        <v>6070.4705837957672</v>
      </c>
      <c r="O281" s="898">
        <f t="shared" si="74"/>
        <v>1011.7450972992946</v>
      </c>
    </row>
    <row r="282" spans="1:15" s="76" customFormat="1">
      <c r="A282" s="711" t="s">
        <v>1210</v>
      </c>
      <c r="B282" s="288" t="s">
        <v>1156</v>
      </c>
      <c r="C282" s="306">
        <f>мат.затр!G2564</f>
        <v>1843.6</v>
      </c>
      <c r="D282" s="306">
        <f>тарифик!J283</f>
        <v>2259.0361445783133</v>
      </c>
      <c r="E282" s="306"/>
      <c r="F282" s="898">
        <f t="shared" si="75"/>
        <v>260.9186746987952</v>
      </c>
      <c r="G282" s="306">
        <f>амортизация!M672</f>
        <v>8.1914230998066344</v>
      </c>
      <c r="H282" s="898">
        <f t="shared" si="76"/>
        <v>4371.7462423769148</v>
      </c>
      <c r="I282" s="77">
        <f t="shared" si="77"/>
        <v>0.24047458720207895</v>
      </c>
      <c r="J282" s="898">
        <f t="shared" si="78"/>
        <v>543.2407843420458</v>
      </c>
      <c r="K282" s="898">
        <f t="shared" si="71"/>
        <v>4914.9870267189608</v>
      </c>
      <c r="L282" s="77">
        <v>0.2</v>
      </c>
      <c r="M282" s="898">
        <f t="shared" si="72"/>
        <v>982.99740534379225</v>
      </c>
      <c r="N282" s="898">
        <f t="shared" si="73"/>
        <v>5897.9844320627526</v>
      </c>
      <c r="O282" s="898">
        <f t="shared" si="74"/>
        <v>982.99740534379225</v>
      </c>
    </row>
    <row r="283" spans="1:15" s="76" customFormat="1">
      <c r="A283" s="711" t="s">
        <v>1211</v>
      </c>
      <c r="B283" s="288" t="s">
        <v>1158</v>
      </c>
      <c r="C283" s="306">
        <f>мат.затр!G2575</f>
        <v>3693.8999999999996</v>
      </c>
      <c r="D283" s="306">
        <f>тарифик!J284</f>
        <v>2275.7697456492638</v>
      </c>
      <c r="E283" s="306"/>
      <c r="F283" s="898">
        <f t="shared" si="75"/>
        <v>262.85140562248995</v>
      </c>
      <c r="G283" s="306">
        <f>амортизация!M678</f>
        <v>138.23440986166892</v>
      </c>
      <c r="H283" s="898">
        <f t="shared" si="76"/>
        <v>6370.7555611334228</v>
      </c>
      <c r="I283" s="77">
        <f t="shared" si="77"/>
        <v>0.24047458720207895</v>
      </c>
      <c r="J283" s="898">
        <f t="shared" si="78"/>
        <v>547.26479015198697</v>
      </c>
      <c r="K283" s="898">
        <f t="shared" si="71"/>
        <v>6918.0203512854096</v>
      </c>
      <c r="L283" s="77">
        <v>0.2</v>
      </c>
      <c r="M283" s="898">
        <f t="shared" si="72"/>
        <v>1383.604070257082</v>
      </c>
      <c r="N283" s="898">
        <f t="shared" si="73"/>
        <v>8301.6244215424922</v>
      </c>
      <c r="O283" s="898">
        <f t="shared" si="74"/>
        <v>1383.604070257082</v>
      </c>
    </row>
    <row r="284" spans="1:15" s="76" customFormat="1">
      <c r="A284" s="711" t="s">
        <v>1212</v>
      </c>
      <c r="B284" s="288" t="s">
        <v>1160</v>
      </c>
      <c r="C284" s="306">
        <f>мат.затр!G2586</f>
        <v>3562.596</v>
      </c>
      <c r="D284" s="306">
        <f>тарифик!J285</f>
        <v>803.21285140562247</v>
      </c>
      <c r="E284" s="306"/>
      <c r="F284" s="898">
        <f t="shared" si="75"/>
        <v>92.771084337349393</v>
      </c>
      <c r="G284" s="306">
        <f>амортизация!M681</f>
        <v>111.15580841886063</v>
      </c>
      <c r="H284" s="898">
        <f t="shared" si="76"/>
        <v>4569.7357441618333</v>
      </c>
      <c r="I284" s="77">
        <f t="shared" si="77"/>
        <v>0.24047458720207895</v>
      </c>
      <c r="J284" s="898">
        <f t="shared" si="78"/>
        <v>193.15227887717185</v>
      </c>
      <c r="K284" s="898">
        <f t="shared" si="71"/>
        <v>4762.888023039005</v>
      </c>
      <c r="L284" s="77">
        <v>0.2</v>
      </c>
      <c r="M284" s="898">
        <f t="shared" si="72"/>
        <v>952.57760460780105</v>
      </c>
      <c r="N284" s="898">
        <f t="shared" si="73"/>
        <v>5715.4656276468058</v>
      </c>
      <c r="O284" s="898">
        <f t="shared" si="74"/>
        <v>952.57760460780105</v>
      </c>
    </row>
    <row r="285" spans="1:15" s="76" customFormat="1">
      <c r="A285" s="711" t="s">
        <v>1213</v>
      </c>
      <c r="B285" s="288" t="s">
        <v>1162</v>
      </c>
      <c r="C285" s="306">
        <f>мат.затр!G2598</f>
        <v>2695.2</v>
      </c>
      <c r="D285" s="306">
        <f>тарифик!J286</f>
        <v>2576.9745649263718</v>
      </c>
      <c r="E285" s="306"/>
      <c r="F285" s="898">
        <f t="shared" si="75"/>
        <v>297.64056224899593</v>
      </c>
      <c r="G285" s="306">
        <f>амортизация!M685</f>
        <v>1779.8264353711145</v>
      </c>
      <c r="H285" s="898">
        <f t="shared" si="76"/>
        <v>7349.6415625464824</v>
      </c>
      <c r="I285" s="77">
        <f t="shared" si="77"/>
        <v>0.24047458720207895</v>
      </c>
      <c r="J285" s="898">
        <f t="shared" si="78"/>
        <v>619.69689473092626</v>
      </c>
      <c r="K285" s="898">
        <f t="shared" si="71"/>
        <v>7969.3384572774085</v>
      </c>
      <c r="L285" s="77">
        <v>0.2</v>
      </c>
      <c r="M285" s="898">
        <f t="shared" si="72"/>
        <v>1593.8676914554817</v>
      </c>
      <c r="N285" s="898">
        <f t="shared" si="73"/>
        <v>9563.2061487328901</v>
      </c>
      <c r="O285" s="898">
        <f t="shared" si="74"/>
        <v>1593.8676914554817</v>
      </c>
    </row>
    <row r="286" spans="1:15" s="76" customFormat="1">
      <c r="A286" s="711" t="s">
        <v>1214</v>
      </c>
      <c r="B286" s="288" t="s">
        <v>1164</v>
      </c>
      <c r="C286" s="306">
        <f>мат.затр!G2611</f>
        <v>3557.596</v>
      </c>
      <c r="D286" s="306">
        <f>тарифик!J287</f>
        <v>858.9915216421241</v>
      </c>
      <c r="E286" s="306"/>
      <c r="F286" s="898">
        <f t="shared" si="75"/>
        <v>99.213520749665335</v>
      </c>
      <c r="G286" s="306">
        <f>амортизация!M688</f>
        <v>83.193459021270272</v>
      </c>
      <c r="H286" s="898">
        <f t="shared" si="76"/>
        <v>4598.9945014130599</v>
      </c>
      <c r="I286" s="77">
        <f t="shared" si="77"/>
        <v>0.24047458720207895</v>
      </c>
      <c r="J286" s="898">
        <f t="shared" si="78"/>
        <v>206.56563157697548</v>
      </c>
      <c r="K286" s="898">
        <f t="shared" si="71"/>
        <v>4805.5601329900355</v>
      </c>
      <c r="L286" s="77">
        <v>0.2</v>
      </c>
      <c r="M286" s="898">
        <f t="shared" si="72"/>
        <v>961.11202659800711</v>
      </c>
      <c r="N286" s="898">
        <f t="shared" si="73"/>
        <v>5766.6721595880426</v>
      </c>
      <c r="O286" s="898">
        <f t="shared" si="74"/>
        <v>961.11202659800711</v>
      </c>
    </row>
    <row r="287" spans="1:15" s="76" customFormat="1" ht="30">
      <c r="A287" s="711" t="s">
        <v>1215</v>
      </c>
      <c r="B287" s="288" t="s">
        <v>1216</v>
      </c>
      <c r="C287" s="306">
        <f>мат.затр!G2625</f>
        <v>1555.6089999999999</v>
      </c>
      <c r="D287" s="306">
        <f>тарифик!J288</f>
        <v>3221.2182061579647</v>
      </c>
      <c r="E287" s="306"/>
      <c r="F287" s="898">
        <f t="shared" si="75"/>
        <v>372.05070281124495</v>
      </c>
      <c r="G287" s="306">
        <f>амортизация!M697</f>
        <v>94.051204819277118</v>
      </c>
      <c r="H287" s="898">
        <f t="shared" si="76"/>
        <v>5242.9291137884866</v>
      </c>
      <c r="I287" s="77">
        <f t="shared" si="77"/>
        <v>0.24047458720207895</v>
      </c>
      <c r="J287" s="898">
        <f t="shared" si="78"/>
        <v>774.62111841365777</v>
      </c>
      <c r="K287" s="898">
        <f t="shared" si="71"/>
        <v>6017.5502322021439</v>
      </c>
      <c r="L287" s="77">
        <v>0.2</v>
      </c>
      <c r="M287" s="898">
        <f t="shared" si="72"/>
        <v>1203.5100464404288</v>
      </c>
      <c r="N287" s="898">
        <f t="shared" si="73"/>
        <v>7221.0602786425725</v>
      </c>
      <c r="O287" s="898">
        <f t="shared" si="74"/>
        <v>1203.5100464404288</v>
      </c>
    </row>
    <row r="288" spans="1:15" s="76" customFormat="1">
      <c r="A288" s="711" t="s">
        <v>1217</v>
      </c>
      <c r="B288" s="288" t="s">
        <v>1218</v>
      </c>
      <c r="C288" s="306">
        <f>мат.затр!G2643</f>
        <v>20169.896000000001</v>
      </c>
      <c r="D288" s="306">
        <f>тарифик!J289</f>
        <v>1104.4176706827309</v>
      </c>
      <c r="E288" s="306"/>
      <c r="F288" s="898">
        <f t="shared" si="75"/>
        <v>127.56024096385542</v>
      </c>
      <c r="G288" s="306">
        <f>амортизация!M701</f>
        <v>2.6762605979473451</v>
      </c>
      <c r="H288" s="898">
        <f t="shared" si="76"/>
        <v>21404.550172244533</v>
      </c>
      <c r="I288" s="77">
        <f t="shared" si="77"/>
        <v>0.24047458720207895</v>
      </c>
      <c r="J288" s="898">
        <f t="shared" si="78"/>
        <v>265.58438345611131</v>
      </c>
      <c r="K288" s="898">
        <f t="shared" si="71"/>
        <v>21670.134555700646</v>
      </c>
      <c r="L288" s="77">
        <v>0.2</v>
      </c>
      <c r="M288" s="898">
        <f t="shared" si="72"/>
        <v>4334.0269111401294</v>
      </c>
      <c r="N288" s="898">
        <f t="shared" si="73"/>
        <v>26004.161466840775</v>
      </c>
      <c r="O288" s="898">
        <f t="shared" si="74"/>
        <v>4334.0269111401294</v>
      </c>
    </row>
    <row r="289" spans="1:15" s="76" customFormat="1">
      <c r="A289" s="711" t="s">
        <v>1219</v>
      </c>
      <c r="B289" s="288" t="s">
        <v>1220</v>
      </c>
      <c r="C289" s="306">
        <f>мат.затр!G2656</f>
        <v>21402.9</v>
      </c>
      <c r="D289" s="306">
        <f>тарифик!J290</f>
        <v>234.27041499330656</v>
      </c>
      <c r="E289" s="306"/>
      <c r="F289" s="898">
        <f t="shared" si="75"/>
        <v>27.058232931726909</v>
      </c>
      <c r="G289" s="306">
        <f>амортизация!M702</f>
        <v>0.843001636174327</v>
      </c>
      <c r="H289" s="898">
        <f t="shared" si="76"/>
        <v>21665.071649561207</v>
      </c>
      <c r="I289" s="77">
        <f t="shared" si="77"/>
        <v>0.24047458720207895</v>
      </c>
      <c r="J289" s="898">
        <f t="shared" si="78"/>
        <v>56.336081339175124</v>
      </c>
      <c r="K289" s="898">
        <f t="shared" si="71"/>
        <v>21721.407730900381</v>
      </c>
      <c r="L289" s="77">
        <v>0.2</v>
      </c>
      <c r="M289" s="898">
        <f t="shared" si="72"/>
        <v>4344.2815461800765</v>
      </c>
      <c r="N289" s="898">
        <f t="shared" si="73"/>
        <v>26065.689277080455</v>
      </c>
      <c r="O289" s="898">
        <f t="shared" si="74"/>
        <v>4344.2815461800765</v>
      </c>
    </row>
    <row r="290" spans="1:15" s="76" customFormat="1">
      <c r="A290" s="711" t="s">
        <v>1221</v>
      </c>
      <c r="B290" s="288" t="s">
        <v>1222</v>
      </c>
      <c r="C290" s="306">
        <f>мат.затр!G2664</f>
        <v>1611.5250000000001</v>
      </c>
      <c r="D290" s="306">
        <f>тарифик!J291</f>
        <v>995.64926372155287</v>
      </c>
      <c r="E290" s="306"/>
      <c r="F290" s="898">
        <f t="shared" si="75"/>
        <v>114.99748995983936</v>
      </c>
      <c r="G290" s="306">
        <f>амортизация!M703</f>
        <v>0.843001636174327</v>
      </c>
      <c r="H290" s="898">
        <f t="shared" si="76"/>
        <v>2723.0147553175666</v>
      </c>
      <c r="I290" s="77">
        <f t="shared" si="77"/>
        <v>0.24047458720207895</v>
      </c>
      <c r="J290" s="898">
        <f t="shared" si="78"/>
        <v>239.42834569149426</v>
      </c>
      <c r="K290" s="898">
        <f t="shared" si="71"/>
        <v>2962.4431010090607</v>
      </c>
      <c r="L290" s="77">
        <v>0.2</v>
      </c>
      <c r="M290" s="898">
        <f t="shared" si="72"/>
        <v>592.48862020181218</v>
      </c>
      <c r="N290" s="898">
        <f t="shared" si="73"/>
        <v>3554.9317212108726</v>
      </c>
      <c r="O290" s="898">
        <f t="shared" si="74"/>
        <v>592.48862020181218</v>
      </c>
    </row>
    <row r="291" spans="1:15" s="76" customFormat="1">
      <c r="A291" s="711" t="s">
        <v>1223</v>
      </c>
      <c r="B291" s="303" t="s">
        <v>1224</v>
      </c>
      <c r="C291" s="306">
        <f>мат.затр!G2674</f>
        <v>13009.974</v>
      </c>
      <c r="D291" s="306">
        <f>тарифик!J292</f>
        <v>3012.0481927710839</v>
      </c>
      <c r="E291" s="306"/>
      <c r="F291" s="898">
        <f t="shared" si="75"/>
        <v>347.89156626506019</v>
      </c>
      <c r="G291" s="306">
        <f>амортизация!M704</f>
        <v>515.6278818979622</v>
      </c>
      <c r="H291" s="898">
        <f t="shared" si="76"/>
        <v>16885.541640934105</v>
      </c>
      <c r="I291" s="77">
        <f t="shared" si="77"/>
        <v>0.24047458720207895</v>
      </c>
      <c r="J291" s="898">
        <f t="shared" si="78"/>
        <v>724.32104578939436</v>
      </c>
      <c r="K291" s="898">
        <f t="shared" si="71"/>
        <v>17609.8626867235</v>
      </c>
      <c r="L291" s="77">
        <v>0.2</v>
      </c>
      <c r="M291" s="898">
        <f t="shared" si="72"/>
        <v>3521.9725373447</v>
      </c>
      <c r="N291" s="898">
        <f t="shared" si="73"/>
        <v>21131.8352240682</v>
      </c>
      <c r="O291" s="898">
        <f t="shared" si="74"/>
        <v>3521.9725373447</v>
      </c>
    </row>
    <row r="292" spans="1:15" s="76" customFormat="1">
      <c r="A292" s="711" t="s">
        <v>1225</v>
      </c>
      <c r="B292" s="303" t="s">
        <v>1039</v>
      </c>
      <c r="C292" s="306">
        <f>мат.затр!G2675</f>
        <v>0</v>
      </c>
      <c r="D292" s="306">
        <f>тарифик!J293</f>
        <v>903.61445783132524</v>
      </c>
      <c r="E292" s="306"/>
      <c r="F292" s="898">
        <f t="shared" si="75"/>
        <v>104.36746987951807</v>
      </c>
      <c r="G292" s="306">
        <f>амортизация!M705</f>
        <v>0.843001636174327</v>
      </c>
      <c r="H292" s="898">
        <f t="shared" si="76"/>
        <v>1008.8249293470177</v>
      </c>
      <c r="I292" s="77">
        <f t="shared" si="77"/>
        <v>0.24047458720207895</v>
      </c>
      <c r="J292" s="898">
        <f t="shared" si="78"/>
        <v>217.29631373681832</v>
      </c>
      <c r="K292" s="898">
        <f t="shared" si="71"/>
        <v>1226.1212430838359</v>
      </c>
      <c r="L292" s="77">
        <v>0.2</v>
      </c>
      <c r="M292" s="898">
        <f t="shared" si="72"/>
        <v>245.2242486167672</v>
      </c>
      <c r="N292" s="898">
        <f t="shared" si="73"/>
        <v>1471.3454917006031</v>
      </c>
      <c r="O292" s="898">
        <f t="shared" si="74"/>
        <v>245.2242486167672</v>
      </c>
    </row>
    <row r="293" spans="1:15" s="76" customFormat="1">
      <c r="A293" s="711" t="s">
        <v>1226</v>
      </c>
      <c r="B293" s="303" t="s">
        <v>1227</v>
      </c>
      <c r="C293" s="306">
        <f>мат.затр!G2676</f>
        <v>0</v>
      </c>
      <c r="D293" s="306">
        <f>тарифик!J294</f>
        <v>903.61445783132524</v>
      </c>
      <c r="E293" s="306"/>
      <c r="F293" s="898">
        <f t="shared" si="75"/>
        <v>104.36746987951807</v>
      </c>
      <c r="G293" s="306">
        <f>амортизация!M706</f>
        <v>0.843001636174327</v>
      </c>
      <c r="H293" s="898">
        <f t="shared" si="76"/>
        <v>1008.8249293470177</v>
      </c>
      <c r="I293" s="77">
        <f t="shared" si="77"/>
        <v>0.24047458720207895</v>
      </c>
      <c r="J293" s="898">
        <f t="shared" si="78"/>
        <v>217.29631373681832</v>
      </c>
      <c r="K293" s="898">
        <f t="shared" si="71"/>
        <v>1226.1212430838359</v>
      </c>
      <c r="L293" s="77">
        <v>0.2</v>
      </c>
      <c r="M293" s="898">
        <f t="shared" si="72"/>
        <v>245.2242486167672</v>
      </c>
      <c r="N293" s="898">
        <f t="shared" si="73"/>
        <v>1471.3454917006031</v>
      </c>
      <c r="O293" s="898">
        <f t="shared" si="74"/>
        <v>245.2242486167672</v>
      </c>
    </row>
    <row r="294" spans="1:15" s="76" customFormat="1">
      <c r="A294" s="711" t="s">
        <v>1228</v>
      </c>
      <c r="B294" s="303" t="s">
        <v>1229</v>
      </c>
      <c r="C294" s="306">
        <f>мат.затр!G2677</f>
        <v>0</v>
      </c>
      <c r="D294" s="306">
        <f>тарифик!J295</f>
        <v>903.61445783132524</v>
      </c>
      <c r="E294" s="306"/>
      <c r="F294" s="898">
        <f t="shared" si="75"/>
        <v>104.36746987951807</v>
      </c>
      <c r="G294" s="306">
        <f>амортизация!M707</f>
        <v>0.843001636174327</v>
      </c>
      <c r="H294" s="898">
        <f t="shared" si="76"/>
        <v>1008.8249293470177</v>
      </c>
      <c r="I294" s="77">
        <f t="shared" si="77"/>
        <v>0.24047458720207895</v>
      </c>
      <c r="J294" s="898">
        <f t="shared" si="78"/>
        <v>217.29631373681832</v>
      </c>
      <c r="K294" s="898">
        <f t="shared" si="71"/>
        <v>1226.1212430838359</v>
      </c>
      <c r="L294" s="77">
        <v>0.2</v>
      </c>
      <c r="M294" s="898">
        <f t="shared" si="72"/>
        <v>245.2242486167672</v>
      </c>
      <c r="N294" s="898">
        <f t="shared" si="73"/>
        <v>1471.3454917006031</v>
      </c>
      <c r="O294" s="898">
        <f t="shared" si="74"/>
        <v>245.2242486167672</v>
      </c>
    </row>
    <row r="295" spans="1:15" s="76" customFormat="1">
      <c r="A295" s="711" t="s">
        <v>1230</v>
      </c>
      <c r="B295" s="303" t="s">
        <v>1231</v>
      </c>
      <c r="C295" s="306">
        <f>мат.затр!G2686</f>
        <v>1290.5</v>
      </c>
      <c r="D295" s="306">
        <f>тарифик!J296</f>
        <v>1639.8929049531459</v>
      </c>
      <c r="E295" s="306"/>
      <c r="F295" s="898">
        <f>D295*0.9*0.095+D295*3%</f>
        <v>189.40763052208837</v>
      </c>
      <c r="G295" s="306">
        <f>амортизация!M711</f>
        <v>3354.9482188011307</v>
      </c>
      <c r="H295" s="898">
        <f t="shared" si="76"/>
        <v>6474.7487542763647</v>
      </c>
      <c r="I295" s="77">
        <f t="shared" si="77"/>
        <v>0.24047458720207895</v>
      </c>
      <c r="J295" s="898">
        <f t="shared" si="78"/>
        <v>394.35256937422588</v>
      </c>
      <c r="K295" s="898">
        <f t="shared" si="71"/>
        <v>6869.1013236505905</v>
      </c>
      <c r="L295" s="77">
        <v>0.2</v>
      </c>
      <c r="M295" s="898">
        <f t="shared" si="72"/>
        <v>1373.8202647301182</v>
      </c>
      <c r="N295" s="898">
        <f t="shared" si="73"/>
        <v>8242.9215883807083</v>
      </c>
      <c r="O295" s="898">
        <f t="shared" si="74"/>
        <v>1373.8202647301182</v>
      </c>
    </row>
    <row r="296" spans="1:15" s="76" customFormat="1" ht="28.5">
      <c r="A296" s="66" t="s">
        <v>1232</v>
      </c>
      <c r="B296" s="284" t="s">
        <v>1233</v>
      </c>
      <c r="C296" s="81"/>
      <c r="D296" s="81"/>
      <c r="E296" s="81"/>
      <c r="F296" s="923"/>
      <c r="G296" s="81"/>
      <c r="H296" s="923"/>
      <c r="I296" s="924"/>
      <c r="J296" s="923"/>
      <c r="K296" s="923"/>
      <c r="L296" s="924"/>
      <c r="M296" s="923"/>
      <c r="N296" s="923"/>
      <c r="O296" s="923"/>
    </row>
    <row r="297" spans="1:15" s="76" customFormat="1">
      <c r="A297" s="711" t="s">
        <v>1234</v>
      </c>
      <c r="B297" s="288" t="s">
        <v>1037</v>
      </c>
      <c r="C297" s="306">
        <f>мат.затр!G2688</f>
        <v>0</v>
      </c>
      <c r="D297" s="306">
        <f>тарифик!J298</f>
        <v>602.40963855421683</v>
      </c>
      <c r="E297" s="306"/>
      <c r="F297" s="898">
        <f t="shared" ref="F297:F321" si="79">D297*0.9*0.095+D297*3%</f>
        <v>69.578313253012041</v>
      </c>
      <c r="G297" s="306">
        <f>амортизация!M713</f>
        <v>7.5301204819277112</v>
      </c>
      <c r="H297" s="898">
        <f t="shared" ref="H297:H326" si="80">C297+D297+F297+G297</f>
        <v>679.51807228915663</v>
      </c>
      <c r="I297" s="77">
        <f t="shared" ref="I297:I326" si="81">I$190</f>
        <v>0.24047458720207895</v>
      </c>
      <c r="J297" s="898">
        <f t="shared" ref="J297:J326" si="82">D297*I297</f>
        <v>144.86420915787889</v>
      </c>
      <c r="K297" s="898">
        <f t="shared" si="71"/>
        <v>824.38228144703555</v>
      </c>
      <c r="L297" s="77">
        <v>0.2</v>
      </c>
      <c r="M297" s="898">
        <f t="shared" si="72"/>
        <v>164.87645628940712</v>
      </c>
      <c r="N297" s="898">
        <f t="shared" si="73"/>
        <v>989.25873773644264</v>
      </c>
      <c r="O297" s="898">
        <f t="shared" si="74"/>
        <v>164.87645628940712</v>
      </c>
    </row>
    <row r="298" spans="1:15" s="76" customFormat="1">
      <c r="A298" s="711" t="s">
        <v>1235</v>
      </c>
      <c r="B298" s="288" t="s">
        <v>1236</v>
      </c>
      <c r="C298" s="306">
        <f>мат.затр!G2691</f>
        <v>196.2</v>
      </c>
      <c r="D298" s="306">
        <f>тарифик!J299</f>
        <v>602.40963855421683</v>
      </c>
      <c r="E298" s="306"/>
      <c r="F298" s="898">
        <f t="shared" si="79"/>
        <v>69.578313253012041</v>
      </c>
      <c r="G298" s="306">
        <f>амортизация!M714</f>
        <v>4.5645545143537118</v>
      </c>
      <c r="H298" s="898">
        <f t="shared" si="80"/>
        <v>872.7525063215827</v>
      </c>
      <c r="I298" s="77">
        <f t="shared" si="81"/>
        <v>0.24047458720207895</v>
      </c>
      <c r="J298" s="898">
        <f t="shared" si="82"/>
        <v>144.86420915787889</v>
      </c>
      <c r="K298" s="898">
        <f t="shared" si="71"/>
        <v>1017.6167154794616</v>
      </c>
      <c r="L298" s="77">
        <v>0.2</v>
      </c>
      <c r="M298" s="898">
        <f t="shared" si="72"/>
        <v>203.52334309589233</v>
      </c>
      <c r="N298" s="898">
        <f t="shared" si="73"/>
        <v>1221.140058575354</v>
      </c>
      <c r="O298" s="898">
        <f t="shared" si="74"/>
        <v>203.52334309589233</v>
      </c>
    </row>
    <row r="299" spans="1:15" s="76" customFormat="1">
      <c r="A299" s="711" t="s">
        <v>1237</v>
      </c>
      <c r="B299" s="288" t="s">
        <v>1196</v>
      </c>
      <c r="C299" s="306">
        <f>мат.затр!G2694</f>
        <v>196.2</v>
      </c>
      <c r="D299" s="306">
        <f>тарифик!J300</f>
        <v>1506.024096385542</v>
      </c>
      <c r="E299" s="306"/>
      <c r="F299" s="898">
        <f t="shared" si="79"/>
        <v>173.9457831325301</v>
      </c>
      <c r="G299" s="306">
        <f>амортизация!M718</f>
        <v>15.301948534880262</v>
      </c>
      <c r="H299" s="898">
        <f t="shared" si="80"/>
        <v>1891.4718280529523</v>
      </c>
      <c r="I299" s="77">
        <f t="shared" si="81"/>
        <v>0.24047458720207895</v>
      </c>
      <c r="J299" s="898">
        <f t="shared" si="82"/>
        <v>362.16052289469718</v>
      </c>
      <c r="K299" s="898">
        <f t="shared" si="71"/>
        <v>2253.6323509476497</v>
      </c>
      <c r="L299" s="77">
        <v>0.2</v>
      </c>
      <c r="M299" s="898">
        <f t="shared" si="72"/>
        <v>450.72647018952995</v>
      </c>
      <c r="N299" s="898">
        <f t="shared" si="73"/>
        <v>2704.3588211371798</v>
      </c>
      <c r="O299" s="898">
        <f t="shared" si="74"/>
        <v>450.72647018952995</v>
      </c>
    </row>
    <row r="300" spans="1:15" s="76" customFormat="1">
      <c r="A300" s="711" t="s">
        <v>1238</v>
      </c>
      <c r="B300" s="288" t="s">
        <v>1198</v>
      </c>
      <c r="C300" s="306">
        <f>мат.затр!G2698</f>
        <v>485.15100000000007</v>
      </c>
      <c r="D300" s="306">
        <f>тарифик!J301</f>
        <v>1840.6961178045515</v>
      </c>
      <c r="E300" s="306"/>
      <c r="F300" s="898">
        <f t="shared" si="79"/>
        <v>212.60040160642569</v>
      </c>
      <c r="G300" s="306">
        <f>амортизация!M722</f>
        <v>15.301948534880262</v>
      </c>
      <c r="H300" s="898">
        <f t="shared" si="80"/>
        <v>2553.7494679458578</v>
      </c>
      <c r="I300" s="77">
        <f t="shared" si="81"/>
        <v>0.24047458720207895</v>
      </c>
      <c r="J300" s="898">
        <f t="shared" si="82"/>
        <v>442.64063909351881</v>
      </c>
      <c r="K300" s="898">
        <f t="shared" si="71"/>
        <v>2996.3901070393767</v>
      </c>
      <c r="L300" s="77">
        <v>0.2</v>
      </c>
      <c r="M300" s="898">
        <f t="shared" si="72"/>
        <v>599.27802140787537</v>
      </c>
      <c r="N300" s="898">
        <f t="shared" si="73"/>
        <v>3595.668128447252</v>
      </c>
      <c r="O300" s="898">
        <f t="shared" si="74"/>
        <v>599.27802140787537</v>
      </c>
    </row>
    <row r="301" spans="1:15" s="76" customFormat="1">
      <c r="A301" s="711" t="s">
        <v>1239</v>
      </c>
      <c r="B301" s="288" t="s">
        <v>1240</v>
      </c>
      <c r="C301" s="306">
        <f>мат.затр!G2705</f>
        <v>1662.1960000000001</v>
      </c>
      <c r="D301" s="306">
        <f>тарифик!J302</f>
        <v>178.49174475680499</v>
      </c>
      <c r="E301" s="306"/>
      <c r="F301" s="898">
        <f t="shared" si="79"/>
        <v>20.615796519410978</v>
      </c>
      <c r="G301" s="306">
        <f>амортизация!M723</f>
        <v>4.5645545143537118</v>
      </c>
      <c r="H301" s="898">
        <f t="shared" si="80"/>
        <v>1865.8680957905697</v>
      </c>
      <c r="I301" s="77">
        <f t="shared" si="81"/>
        <v>0.24047458720207895</v>
      </c>
      <c r="J301" s="898">
        <f t="shared" si="82"/>
        <v>42.92272863937152</v>
      </c>
      <c r="K301" s="898">
        <f t="shared" si="71"/>
        <v>1908.7908244299413</v>
      </c>
      <c r="L301" s="77">
        <v>0.2</v>
      </c>
      <c r="M301" s="898">
        <f t="shared" si="72"/>
        <v>381.75816488598826</v>
      </c>
      <c r="N301" s="898">
        <f t="shared" si="73"/>
        <v>2290.5489893159297</v>
      </c>
      <c r="O301" s="898">
        <f t="shared" si="74"/>
        <v>381.75816488598826</v>
      </c>
    </row>
    <row r="302" spans="1:15" s="76" customFormat="1">
      <c r="A302" s="711" t="s">
        <v>1241</v>
      </c>
      <c r="B302" s="288" t="s">
        <v>1242</v>
      </c>
      <c r="C302" s="306">
        <f>мат.затр!G2706</f>
        <v>180</v>
      </c>
      <c r="D302" s="306">
        <f>тарифик!J303</f>
        <v>669.34404283801871</v>
      </c>
      <c r="E302" s="306"/>
      <c r="F302" s="898">
        <f t="shared" si="79"/>
        <v>77.309236947791163</v>
      </c>
      <c r="G302" s="306">
        <f>амортизация!M724</f>
        <v>4.5645545143537118</v>
      </c>
      <c r="H302" s="898">
        <f t="shared" si="80"/>
        <v>931.21783430016364</v>
      </c>
      <c r="I302" s="77">
        <f t="shared" si="81"/>
        <v>0.24047458720207895</v>
      </c>
      <c r="J302" s="898">
        <f t="shared" si="82"/>
        <v>160.96023239764321</v>
      </c>
      <c r="K302" s="898">
        <f t="shared" si="71"/>
        <v>1092.1780666978068</v>
      </c>
      <c r="L302" s="77">
        <v>0.2</v>
      </c>
      <c r="M302" s="898">
        <f t="shared" si="72"/>
        <v>218.43561333956137</v>
      </c>
      <c r="N302" s="898">
        <f t="shared" si="73"/>
        <v>1310.6136800373681</v>
      </c>
      <c r="O302" s="898">
        <f t="shared" si="74"/>
        <v>218.43561333956137</v>
      </c>
    </row>
    <row r="303" spans="1:15" s="76" customFormat="1">
      <c r="A303" s="711" t="s">
        <v>1243</v>
      </c>
      <c r="B303" s="288" t="s">
        <v>1134</v>
      </c>
      <c r="C303" s="306">
        <f>мат.затр!G2710</f>
        <v>703.06500000000005</v>
      </c>
      <c r="D303" s="306">
        <f>тарифик!J304</f>
        <v>1472.5568942436412</v>
      </c>
      <c r="E303" s="306"/>
      <c r="F303" s="898">
        <f t="shared" si="79"/>
        <v>170.08032128514054</v>
      </c>
      <c r="G303" s="306">
        <f>амортизация!M727</f>
        <v>7.265171798304328</v>
      </c>
      <c r="H303" s="898">
        <f t="shared" si="80"/>
        <v>2352.9673873270863</v>
      </c>
      <c r="I303" s="77">
        <f t="shared" si="81"/>
        <v>0.24047458720207895</v>
      </c>
      <c r="J303" s="898">
        <f t="shared" si="82"/>
        <v>354.11251127481506</v>
      </c>
      <c r="K303" s="898">
        <f t="shared" si="71"/>
        <v>2707.0798986019013</v>
      </c>
      <c r="L303" s="77">
        <v>0.2</v>
      </c>
      <c r="M303" s="898">
        <f t="shared" si="72"/>
        <v>541.41597972038028</v>
      </c>
      <c r="N303" s="898">
        <f t="shared" si="73"/>
        <v>3248.4958783222814</v>
      </c>
      <c r="O303" s="898">
        <f t="shared" si="74"/>
        <v>541.41597972038028</v>
      </c>
    </row>
    <row r="304" spans="1:15" s="76" customFormat="1">
      <c r="A304" s="711" t="s">
        <v>1244</v>
      </c>
      <c r="B304" s="288" t="s">
        <v>1136</v>
      </c>
      <c r="C304" s="306">
        <f>мат.затр!G2718</f>
        <v>2366.6000000000004</v>
      </c>
      <c r="D304" s="306">
        <f>тарифик!J305</f>
        <v>803.21285140562236</v>
      </c>
      <c r="E304" s="306"/>
      <c r="F304" s="898">
        <f t="shared" si="79"/>
        <v>92.771084337349379</v>
      </c>
      <c r="G304" s="306">
        <f>амортизация!M731</f>
        <v>11.829726312658039</v>
      </c>
      <c r="H304" s="898">
        <f t="shared" si="80"/>
        <v>3274.4136620556296</v>
      </c>
      <c r="I304" s="77">
        <f t="shared" si="81"/>
        <v>0.24047458720207895</v>
      </c>
      <c r="J304" s="898">
        <f t="shared" si="82"/>
        <v>193.15227887717182</v>
      </c>
      <c r="K304" s="898">
        <f t="shared" si="71"/>
        <v>3467.5659409328014</v>
      </c>
      <c r="L304" s="77">
        <v>0.2</v>
      </c>
      <c r="M304" s="898">
        <f t="shared" si="72"/>
        <v>693.51318818656034</v>
      </c>
      <c r="N304" s="898">
        <f t="shared" si="73"/>
        <v>4161.0791291193618</v>
      </c>
      <c r="O304" s="898">
        <f t="shared" si="74"/>
        <v>693.51318818656034</v>
      </c>
    </row>
    <row r="305" spans="1:15" s="76" customFormat="1">
      <c r="A305" s="711" t="s">
        <v>1245</v>
      </c>
      <c r="B305" s="288" t="s">
        <v>1246</v>
      </c>
      <c r="C305" s="306">
        <f>мат.затр!G2726</f>
        <v>979.2</v>
      </c>
      <c r="D305" s="306">
        <f>тарифик!J306</f>
        <v>761.37884872824634</v>
      </c>
      <c r="E305" s="306"/>
      <c r="F305" s="898">
        <f t="shared" si="79"/>
        <v>87.939257028112451</v>
      </c>
      <c r="G305" s="306">
        <f>амортизация!M735</f>
        <v>17.35139632604492</v>
      </c>
      <c r="H305" s="898">
        <f t="shared" si="80"/>
        <v>1845.8695020824039</v>
      </c>
      <c r="I305" s="77">
        <f t="shared" si="81"/>
        <v>0.24047458720207895</v>
      </c>
      <c r="J305" s="898">
        <f t="shared" si="82"/>
        <v>183.09226435231915</v>
      </c>
      <c r="K305" s="898">
        <f t="shared" si="71"/>
        <v>2028.9617664347229</v>
      </c>
      <c r="L305" s="77">
        <v>0.2</v>
      </c>
      <c r="M305" s="898">
        <f t="shared" si="72"/>
        <v>405.7923532869446</v>
      </c>
      <c r="N305" s="898">
        <f t="shared" si="73"/>
        <v>2434.7541197216674</v>
      </c>
      <c r="O305" s="898">
        <f t="shared" si="74"/>
        <v>405.7923532869446</v>
      </c>
    </row>
    <row r="306" spans="1:15" s="76" customFormat="1">
      <c r="A306" s="711" t="s">
        <v>1247</v>
      </c>
      <c r="B306" s="288" t="s">
        <v>1248</v>
      </c>
      <c r="C306" s="306">
        <f>мат.затр!G2737</f>
        <v>1072.8133</v>
      </c>
      <c r="D306" s="306">
        <f>тарифик!J307</f>
        <v>669.34404283801871</v>
      </c>
      <c r="E306" s="306"/>
      <c r="F306" s="898">
        <f t="shared" si="79"/>
        <v>77.309236947791163</v>
      </c>
      <c r="G306" s="306">
        <f>амортизация!M736</f>
        <v>4.5645545143537118</v>
      </c>
      <c r="H306" s="898">
        <f t="shared" si="80"/>
        <v>1824.0311343001636</v>
      </c>
      <c r="I306" s="77">
        <f t="shared" si="81"/>
        <v>0.24047458720207895</v>
      </c>
      <c r="J306" s="898">
        <f t="shared" si="82"/>
        <v>160.96023239764321</v>
      </c>
      <c r="K306" s="898">
        <f t="shared" si="71"/>
        <v>1984.9913666978068</v>
      </c>
      <c r="L306" s="77">
        <v>0.2</v>
      </c>
      <c r="M306" s="898">
        <f t="shared" si="72"/>
        <v>396.99827333956136</v>
      </c>
      <c r="N306" s="898">
        <f t="shared" si="73"/>
        <v>2381.9896400373682</v>
      </c>
      <c r="O306" s="898">
        <f t="shared" si="74"/>
        <v>396.99827333956136</v>
      </c>
    </row>
    <row r="307" spans="1:15" s="76" customFormat="1">
      <c r="A307" s="711" t="s">
        <v>1249</v>
      </c>
      <c r="B307" s="288" t="s">
        <v>1045</v>
      </c>
      <c r="C307" s="306">
        <f>мат.затр!G2743</f>
        <v>1538.2775999999999</v>
      </c>
      <c r="D307" s="306">
        <f>тарифик!J308</f>
        <v>290.04908522980816</v>
      </c>
      <c r="E307" s="306"/>
      <c r="F307" s="898">
        <f t="shared" si="79"/>
        <v>33.500669344042841</v>
      </c>
      <c r="G307" s="306">
        <f>амортизация!M737</f>
        <v>4.5645545143537118</v>
      </c>
      <c r="H307" s="898">
        <f t="shared" si="80"/>
        <v>1866.3919090882043</v>
      </c>
      <c r="I307" s="77">
        <f t="shared" si="81"/>
        <v>0.24047458720207895</v>
      </c>
      <c r="J307" s="898">
        <f t="shared" si="82"/>
        <v>69.749434038978734</v>
      </c>
      <c r="K307" s="898">
        <f t="shared" si="71"/>
        <v>1936.1413431271831</v>
      </c>
      <c r="L307" s="77">
        <v>0.2</v>
      </c>
      <c r="M307" s="898">
        <f t="shared" si="72"/>
        <v>387.22826862543661</v>
      </c>
      <c r="N307" s="898">
        <f t="shared" si="73"/>
        <v>2323.3696117526197</v>
      </c>
      <c r="O307" s="898">
        <f t="shared" si="74"/>
        <v>387.22826862543661</v>
      </c>
    </row>
    <row r="308" spans="1:15" s="76" customFormat="1">
      <c r="A308" s="711" t="s">
        <v>1250</v>
      </c>
      <c r="B308" s="288" t="s">
        <v>1251</v>
      </c>
      <c r="C308" s="306">
        <f>мат.затр!G2755</f>
        <v>3435.099025</v>
      </c>
      <c r="D308" s="306">
        <f>тарифик!J309</f>
        <v>2108.4337349397588</v>
      </c>
      <c r="E308" s="306"/>
      <c r="F308" s="898">
        <f t="shared" si="79"/>
        <v>243.52409638554212</v>
      </c>
      <c r="G308" s="306">
        <f>амортизация!M743</f>
        <v>524.68113193514807</v>
      </c>
      <c r="H308" s="898">
        <f t="shared" si="80"/>
        <v>6311.7379882604491</v>
      </c>
      <c r="I308" s="77">
        <f t="shared" si="81"/>
        <v>0.24047458720207895</v>
      </c>
      <c r="J308" s="898">
        <f t="shared" si="82"/>
        <v>507.02473205257604</v>
      </c>
      <c r="K308" s="898">
        <f t="shared" si="71"/>
        <v>6818.7627203130251</v>
      </c>
      <c r="L308" s="77">
        <v>0.2</v>
      </c>
      <c r="M308" s="898">
        <f t="shared" si="72"/>
        <v>1363.752544062605</v>
      </c>
      <c r="N308" s="898">
        <f t="shared" si="73"/>
        <v>8182.5152643756301</v>
      </c>
      <c r="O308" s="898">
        <f t="shared" si="74"/>
        <v>1363.752544062605</v>
      </c>
    </row>
    <row r="309" spans="1:15" s="76" customFormat="1">
      <c r="A309" s="711" t="s">
        <v>1252</v>
      </c>
      <c r="B309" s="288" t="s">
        <v>1253</v>
      </c>
      <c r="C309" s="306">
        <f>мат.затр!G2767</f>
        <v>3246.6777499999998</v>
      </c>
      <c r="D309" s="306">
        <f>тарифик!J310</f>
        <v>2008.0321285140562</v>
      </c>
      <c r="E309" s="306"/>
      <c r="F309" s="898">
        <f t="shared" si="79"/>
        <v>231.92771084337349</v>
      </c>
      <c r="G309" s="306">
        <f>амортизация!M749</f>
        <v>524.68113193514807</v>
      </c>
      <c r="H309" s="898">
        <f t="shared" si="80"/>
        <v>6011.3187212925777</v>
      </c>
      <c r="I309" s="77">
        <f t="shared" si="81"/>
        <v>0.24047458720207895</v>
      </c>
      <c r="J309" s="898">
        <f t="shared" si="82"/>
        <v>482.88069719292963</v>
      </c>
      <c r="K309" s="898">
        <f t="shared" si="71"/>
        <v>6494.1994184855075</v>
      </c>
      <c r="L309" s="77">
        <v>0.2</v>
      </c>
      <c r="M309" s="898">
        <f t="shared" si="72"/>
        <v>1298.8398836971016</v>
      </c>
      <c r="N309" s="898">
        <f t="shared" si="73"/>
        <v>7793.0393021826094</v>
      </c>
      <c r="O309" s="898">
        <f t="shared" si="74"/>
        <v>1298.8398836971016</v>
      </c>
    </row>
    <row r="310" spans="1:15" s="76" customFormat="1">
      <c r="A310" s="711" t="s">
        <v>1254</v>
      </c>
      <c r="B310" s="288" t="s">
        <v>1255</v>
      </c>
      <c r="C310" s="306">
        <f>мат.затр!G2781</f>
        <v>4409.8980000000001</v>
      </c>
      <c r="D310" s="306">
        <f>тарифик!J311</f>
        <v>1093.2619366354306</v>
      </c>
      <c r="E310" s="306"/>
      <c r="F310" s="898">
        <f t="shared" si="79"/>
        <v>126.27175368139224</v>
      </c>
      <c r="G310" s="306">
        <f>амортизация!M756</f>
        <v>582.51583184590208</v>
      </c>
      <c r="H310" s="898">
        <f t="shared" si="80"/>
        <v>6211.9475221627254</v>
      </c>
      <c r="I310" s="77">
        <f t="shared" si="81"/>
        <v>0.24047458720207895</v>
      </c>
      <c r="J310" s="898">
        <f t="shared" si="82"/>
        <v>262.90171291615059</v>
      </c>
      <c r="K310" s="898">
        <f t="shared" si="71"/>
        <v>6474.8492350788756</v>
      </c>
      <c r="L310" s="77">
        <v>0.2</v>
      </c>
      <c r="M310" s="898">
        <f t="shared" si="72"/>
        <v>1294.9698470157753</v>
      </c>
      <c r="N310" s="898">
        <f t="shared" si="73"/>
        <v>7769.8190820946511</v>
      </c>
      <c r="O310" s="898">
        <f t="shared" si="74"/>
        <v>1294.9698470157753</v>
      </c>
    </row>
    <row r="311" spans="1:15" s="76" customFormat="1">
      <c r="A311" s="711" t="s">
        <v>1256</v>
      </c>
      <c r="B311" s="288" t="s">
        <v>1257</v>
      </c>
      <c r="C311" s="306">
        <f>мат.затр!G2793</f>
        <v>4465.2780000000002</v>
      </c>
      <c r="D311" s="306">
        <f>тарифик!J312</f>
        <v>1093.2619366354306</v>
      </c>
      <c r="E311" s="306"/>
      <c r="F311" s="898">
        <f t="shared" si="79"/>
        <v>126.27175368139224</v>
      </c>
      <c r="G311" s="306">
        <f>амортизация!M761</f>
        <v>803.23102595567457</v>
      </c>
      <c r="H311" s="898">
        <f t="shared" si="80"/>
        <v>6488.0427162724973</v>
      </c>
      <c r="I311" s="77">
        <f t="shared" si="81"/>
        <v>0.24047458720207895</v>
      </c>
      <c r="J311" s="898">
        <f t="shared" si="82"/>
        <v>262.90171291615059</v>
      </c>
      <c r="K311" s="898">
        <f t="shared" si="71"/>
        <v>6750.9444291886475</v>
      </c>
      <c r="L311" s="77">
        <v>0.2</v>
      </c>
      <c r="M311" s="898">
        <f t="shared" si="72"/>
        <v>1350.1888858377297</v>
      </c>
      <c r="N311" s="898">
        <f t="shared" si="73"/>
        <v>8101.1333150263772</v>
      </c>
      <c r="O311" s="898">
        <f t="shared" si="74"/>
        <v>1350.1888858377297</v>
      </c>
    </row>
    <row r="312" spans="1:15" s="76" customFormat="1">
      <c r="A312" s="711" t="s">
        <v>1258</v>
      </c>
      <c r="B312" s="288" t="s">
        <v>1259</v>
      </c>
      <c r="C312" s="306">
        <f>мат.затр!G2811</f>
        <v>15882.195788000001</v>
      </c>
      <c r="D312" s="306">
        <f>тарифик!J313</f>
        <v>1015.1717983043284</v>
      </c>
      <c r="E312" s="306"/>
      <c r="F312" s="898">
        <f t="shared" si="79"/>
        <v>117.25234270414992</v>
      </c>
      <c r="G312" s="306">
        <f>амортизация!M764</f>
        <v>171.90056522385839</v>
      </c>
      <c r="H312" s="898">
        <f t="shared" si="80"/>
        <v>17186.520494232336</v>
      </c>
      <c r="I312" s="77">
        <f t="shared" si="81"/>
        <v>0.24047458720207895</v>
      </c>
      <c r="J312" s="898">
        <f t="shared" si="82"/>
        <v>244.12301913642551</v>
      </c>
      <c r="K312" s="898">
        <f t="shared" si="71"/>
        <v>17430.643513368763</v>
      </c>
      <c r="L312" s="77">
        <v>0.2</v>
      </c>
      <c r="M312" s="898">
        <f t="shared" si="72"/>
        <v>3486.1287026737527</v>
      </c>
      <c r="N312" s="898">
        <f t="shared" si="73"/>
        <v>20916.772216042515</v>
      </c>
      <c r="O312" s="898">
        <f t="shared" si="74"/>
        <v>3486.1287026737527</v>
      </c>
    </row>
    <row r="313" spans="1:15" s="76" customFormat="1">
      <c r="A313" s="711" t="s">
        <v>1260</v>
      </c>
      <c r="B313" s="288" t="s">
        <v>1261</v>
      </c>
      <c r="C313" s="306">
        <f>мат.затр!G2821</f>
        <v>23121.183140000001</v>
      </c>
      <c r="D313" s="306">
        <f>тарифик!J314</f>
        <v>1093.2619366354306</v>
      </c>
      <c r="E313" s="306"/>
      <c r="F313" s="898">
        <f t="shared" si="79"/>
        <v>126.27175368139224</v>
      </c>
      <c r="G313" s="306">
        <f>амортизация!M768</f>
        <v>12.526959690614309</v>
      </c>
      <c r="H313" s="898">
        <f t="shared" si="80"/>
        <v>24353.243790007436</v>
      </c>
      <c r="I313" s="77">
        <f t="shared" si="81"/>
        <v>0.24047458720207895</v>
      </c>
      <c r="J313" s="898">
        <f t="shared" si="82"/>
        <v>262.90171291615059</v>
      </c>
      <c r="K313" s="898">
        <f t="shared" si="71"/>
        <v>24616.145502923588</v>
      </c>
      <c r="L313" s="77">
        <v>0.2</v>
      </c>
      <c r="M313" s="898">
        <f t="shared" si="72"/>
        <v>4923.2291005847183</v>
      </c>
      <c r="N313" s="898">
        <f t="shared" si="73"/>
        <v>29539.374603508306</v>
      </c>
      <c r="O313" s="898">
        <f t="shared" si="74"/>
        <v>4923.2291005847183</v>
      </c>
    </row>
    <row r="314" spans="1:15" s="76" customFormat="1">
      <c r="A314" s="711" t="s">
        <v>1262</v>
      </c>
      <c r="B314" s="288" t="s">
        <v>1263</v>
      </c>
      <c r="C314" s="306">
        <f>мат.затр!G2841</f>
        <v>18437.381000000008</v>
      </c>
      <c r="D314" s="306">
        <f>тарифик!J315</f>
        <v>1991.2985274431057</v>
      </c>
      <c r="E314" s="306"/>
      <c r="F314" s="898">
        <f t="shared" si="79"/>
        <v>229.99497991967871</v>
      </c>
      <c r="G314" s="306">
        <f>амортизация!M772</f>
        <v>28.13847984530716</v>
      </c>
      <c r="H314" s="898">
        <f t="shared" si="80"/>
        <v>20686.812987208101</v>
      </c>
      <c r="I314" s="77">
        <f t="shared" si="81"/>
        <v>0.24047458720207895</v>
      </c>
      <c r="J314" s="898">
        <f t="shared" si="82"/>
        <v>478.85669138298852</v>
      </c>
      <c r="K314" s="898">
        <f t="shared" si="71"/>
        <v>21165.66967859109</v>
      </c>
      <c r="L314" s="77">
        <v>0.2</v>
      </c>
      <c r="M314" s="898">
        <f t="shared" si="72"/>
        <v>4233.1339357182178</v>
      </c>
      <c r="N314" s="898">
        <f t="shared" si="73"/>
        <v>25398.803614309309</v>
      </c>
      <c r="O314" s="898">
        <f t="shared" si="74"/>
        <v>4233.1339357182178</v>
      </c>
    </row>
    <row r="315" spans="1:15" s="76" customFormat="1">
      <c r="A315" s="711" t="s">
        <v>1264</v>
      </c>
      <c r="B315" s="288" t="s">
        <v>1265</v>
      </c>
      <c r="C315" s="306">
        <f>мат.затр!G2854</f>
        <v>16957.767</v>
      </c>
      <c r="D315" s="306">
        <f>тарифик!J316</f>
        <v>1165.7742079428826</v>
      </c>
      <c r="E315" s="306"/>
      <c r="F315" s="898">
        <f t="shared" si="79"/>
        <v>134.64692101740295</v>
      </c>
      <c r="G315" s="306">
        <f>амортизация!M775</f>
        <v>23.157444593187567</v>
      </c>
      <c r="H315" s="898">
        <f t="shared" si="80"/>
        <v>18281.345573553474</v>
      </c>
      <c r="I315" s="77">
        <f t="shared" si="81"/>
        <v>0.24047458720207895</v>
      </c>
      <c r="J315" s="898">
        <f t="shared" si="82"/>
        <v>280.33907142589527</v>
      </c>
      <c r="K315" s="898">
        <f t="shared" si="71"/>
        <v>18561.68464497937</v>
      </c>
      <c r="L315" s="77">
        <v>0.2</v>
      </c>
      <c r="M315" s="898">
        <f t="shared" si="72"/>
        <v>3712.3369289958741</v>
      </c>
      <c r="N315" s="898">
        <f t="shared" si="73"/>
        <v>22274.021573975246</v>
      </c>
      <c r="O315" s="898">
        <f t="shared" si="74"/>
        <v>3712.3369289958741</v>
      </c>
    </row>
    <row r="316" spans="1:15" s="76" customFormat="1">
      <c r="A316" s="711" t="s">
        <v>1266</v>
      </c>
      <c r="B316" s="288" t="s">
        <v>1267</v>
      </c>
      <c r="C316" s="306">
        <f>мат.затр!G2874</f>
        <v>15324.716999999999</v>
      </c>
      <c r="D316" s="306">
        <f>тарифик!J317</f>
        <v>1430.7228915662652</v>
      </c>
      <c r="E316" s="306"/>
      <c r="F316" s="898">
        <f t="shared" si="79"/>
        <v>165.24849397590361</v>
      </c>
      <c r="G316" s="306">
        <f>амортизация!M779</f>
        <v>22.01584114234717</v>
      </c>
      <c r="H316" s="898">
        <f t="shared" si="80"/>
        <v>16942.704226684516</v>
      </c>
      <c r="I316" s="77">
        <f t="shared" si="81"/>
        <v>0.24047458720207895</v>
      </c>
      <c r="J316" s="898">
        <f t="shared" si="82"/>
        <v>344.05249674996236</v>
      </c>
      <c r="K316" s="898">
        <f t="shared" si="71"/>
        <v>17286.756723434479</v>
      </c>
      <c r="L316" s="77">
        <v>0.2</v>
      </c>
      <c r="M316" s="898">
        <f t="shared" si="72"/>
        <v>3457.351344686896</v>
      </c>
      <c r="N316" s="898">
        <f t="shared" si="73"/>
        <v>20744.108068121375</v>
      </c>
      <c r="O316" s="898">
        <f t="shared" si="74"/>
        <v>3457.351344686896</v>
      </c>
    </row>
    <row r="317" spans="1:15" s="76" customFormat="1">
      <c r="A317" s="711" t="s">
        <v>1268</v>
      </c>
      <c r="B317" s="303" t="s">
        <v>1269</v>
      </c>
      <c r="C317" s="306">
        <f>мат.затр!G2875</f>
        <v>0</v>
      </c>
      <c r="D317" s="306">
        <f>тарифик!J318</f>
        <v>624.72110664881745</v>
      </c>
      <c r="E317" s="306"/>
      <c r="F317" s="898">
        <f t="shared" si="79"/>
        <v>72.155287817938415</v>
      </c>
      <c r="G317" s="306">
        <f>амортизация!M780</f>
        <v>4.5645545143537118</v>
      </c>
      <c r="H317" s="898">
        <f t="shared" si="80"/>
        <v>701.44094898110961</v>
      </c>
      <c r="I317" s="77">
        <f t="shared" si="81"/>
        <v>0.24047458720207895</v>
      </c>
      <c r="J317" s="898">
        <f t="shared" si="82"/>
        <v>150.22955023780031</v>
      </c>
      <c r="K317" s="898">
        <f t="shared" si="71"/>
        <v>851.67049921890998</v>
      </c>
      <c r="L317" s="77">
        <v>0.2</v>
      </c>
      <c r="M317" s="898">
        <f t="shared" si="72"/>
        <v>170.33409984378201</v>
      </c>
      <c r="N317" s="898">
        <f t="shared" si="73"/>
        <v>1022.004599062692</v>
      </c>
      <c r="O317" s="898">
        <f t="shared" si="74"/>
        <v>170.33409984378201</v>
      </c>
    </row>
    <row r="318" spans="1:15" s="76" customFormat="1">
      <c r="A318" s="711" t="s">
        <v>1270</v>
      </c>
      <c r="B318" s="303" t="s">
        <v>1271</v>
      </c>
      <c r="C318" s="306">
        <f>мат.затр!G2878</f>
        <v>198</v>
      </c>
      <c r="D318" s="306">
        <f>тарифик!J319</f>
        <v>1341.8116912092817</v>
      </c>
      <c r="E318" s="306"/>
      <c r="F318" s="898">
        <f t="shared" si="79"/>
        <v>154.97925033467203</v>
      </c>
      <c r="G318" s="306">
        <f>амортизация!M783</f>
        <v>8.6698646437602278</v>
      </c>
      <c r="H318" s="898">
        <f t="shared" si="80"/>
        <v>1703.4608061877141</v>
      </c>
      <c r="I318" s="77">
        <f t="shared" si="81"/>
        <v>0.24047458720207895</v>
      </c>
      <c r="J318" s="898">
        <f t="shared" si="82"/>
        <v>322.67161254647544</v>
      </c>
      <c r="K318" s="898">
        <f t="shared" si="71"/>
        <v>2026.1324187341895</v>
      </c>
      <c r="L318" s="77">
        <v>0.2</v>
      </c>
      <c r="M318" s="898">
        <f t="shared" si="72"/>
        <v>405.22648374683791</v>
      </c>
      <c r="N318" s="898">
        <f t="shared" si="73"/>
        <v>2431.3589024810276</v>
      </c>
      <c r="O318" s="898">
        <f t="shared" si="74"/>
        <v>405.22648374683791</v>
      </c>
    </row>
    <row r="319" spans="1:15" s="76" customFormat="1">
      <c r="A319" s="711" t="s">
        <v>1272</v>
      </c>
      <c r="B319" s="303" t="s">
        <v>1273</v>
      </c>
      <c r="C319" s="306">
        <f>мат.затр!G2888</f>
        <v>27198.455000000002</v>
      </c>
      <c r="D319" s="306">
        <f>тарифик!J320</f>
        <v>2348.1704596162426</v>
      </c>
      <c r="E319" s="306"/>
      <c r="F319" s="898">
        <f t="shared" si="79"/>
        <v>271.21368808567604</v>
      </c>
      <c r="G319" s="306">
        <f>амортизация!M787</f>
        <v>227.67923546035996</v>
      </c>
      <c r="H319" s="898">
        <f t="shared" si="80"/>
        <v>30045.518383162278</v>
      </c>
      <c r="I319" s="77">
        <f t="shared" si="81"/>
        <v>0.24047458720207895</v>
      </c>
      <c r="J319" s="898">
        <f t="shared" si="82"/>
        <v>564.67532195633191</v>
      </c>
      <c r="K319" s="898">
        <f t="shared" si="71"/>
        <v>30610.193705118611</v>
      </c>
      <c r="L319" s="77">
        <v>0.2</v>
      </c>
      <c r="M319" s="898">
        <f t="shared" si="72"/>
        <v>6122.0387410237227</v>
      </c>
      <c r="N319" s="898">
        <f t="shared" si="73"/>
        <v>36732.232446142334</v>
      </c>
      <c r="O319" s="898">
        <f t="shared" si="74"/>
        <v>6122.0387410237227</v>
      </c>
    </row>
    <row r="320" spans="1:15" s="76" customFormat="1">
      <c r="A320" s="711" t="s">
        <v>1274</v>
      </c>
      <c r="B320" s="303" t="s">
        <v>1275</v>
      </c>
      <c r="C320" s="306">
        <f>мат.затр!G2900</f>
        <v>29910.7</v>
      </c>
      <c r="D320" s="306">
        <f>тарифик!J321</f>
        <v>711.17804551539484</v>
      </c>
      <c r="E320" s="306"/>
      <c r="F320" s="898">
        <f t="shared" si="79"/>
        <v>82.141064257028091</v>
      </c>
      <c r="G320" s="306">
        <f>амортизация!M790</f>
        <v>32.453889632604493</v>
      </c>
      <c r="H320" s="898">
        <f t="shared" si="80"/>
        <v>30736.472999405029</v>
      </c>
      <c r="I320" s="77">
        <f t="shared" si="81"/>
        <v>0.24047458720207895</v>
      </c>
      <c r="J320" s="898">
        <f t="shared" si="82"/>
        <v>171.02024692249589</v>
      </c>
      <c r="K320" s="898">
        <f t="shared" ref="K320:K376" si="83">H320+J320</f>
        <v>30907.493246327525</v>
      </c>
      <c r="L320" s="77">
        <v>0.2</v>
      </c>
      <c r="M320" s="898">
        <f t="shared" ref="M320:M376" si="84">K320*L320</f>
        <v>6181.4986492655053</v>
      </c>
      <c r="N320" s="898">
        <f t="shared" ref="N320:N376" si="85">K320+M320</f>
        <v>37088.991895593033</v>
      </c>
      <c r="O320" s="898">
        <f t="shared" ref="O320:O376" si="86">M320</f>
        <v>6181.4986492655053</v>
      </c>
    </row>
    <row r="321" spans="1:15" s="76" customFormat="1">
      <c r="A321" s="711" t="s">
        <v>1276</v>
      </c>
      <c r="B321" s="303" t="s">
        <v>1277</v>
      </c>
      <c r="C321" s="306">
        <f>мат.затр!G2912</f>
        <v>1596.06</v>
      </c>
      <c r="D321" s="306">
        <f>тарифик!J322</f>
        <v>602.40963855421683</v>
      </c>
      <c r="E321" s="306"/>
      <c r="F321" s="898">
        <f t="shared" si="79"/>
        <v>69.578313253012041</v>
      </c>
      <c r="G321" s="306">
        <f>амортизация!M791</f>
        <v>4.5645545143537118</v>
      </c>
      <c r="H321" s="898">
        <f t="shared" si="80"/>
        <v>2272.6125063215823</v>
      </c>
      <c r="I321" s="77">
        <f t="shared" si="81"/>
        <v>0.24047458720207895</v>
      </c>
      <c r="J321" s="898">
        <f t="shared" si="82"/>
        <v>144.86420915787889</v>
      </c>
      <c r="K321" s="898">
        <f t="shared" si="83"/>
        <v>2417.4767154794613</v>
      </c>
      <c r="L321" s="77">
        <v>0.2</v>
      </c>
      <c r="M321" s="898">
        <f t="shared" si="84"/>
        <v>483.49534309589228</v>
      </c>
      <c r="N321" s="898">
        <f t="shared" si="85"/>
        <v>2900.9720585753535</v>
      </c>
      <c r="O321" s="898">
        <f t="shared" si="86"/>
        <v>483.49534309589228</v>
      </c>
    </row>
    <row r="322" spans="1:15" s="76" customFormat="1">
      <c r="A322" s="711" t="s">
        <v>1278</v>
      </c>
      <c r="B322" s="303" t="s">
        <v>1279</v>
      </c>
      <c r="C322" s="306">
        <f>мат.затр!G2916</f>
        <v>61.5</v>
      </c>
      <c r="D322" s="306">
        <f>тарифик!J323</f>
        <v>502.008032128514</v>
      </c>
      <c r="E322" s="306"/>
      <c r="F322" s="898">
        <f>D322*0.9*0.095+D322*3%</f>
        <v>57.981927710843372</v>
      </c>
      <c r="G322" s="306">
        <f>амортизация!M792</f>
        <v>4.5645545143537118</v>
      </c>
      <c r="H322" s="898">
        <f t="shared" si="80"/>
        <v>626.05451435371117</v>
      </c>
      <c r="I322" s="77">
        <f t="shared" si="81"/>
        <v>0.24047458720207895</v>
      </c>
      <c r="J322" s="898">
        <f t="shared" si="82"/>
        <v>120.72017429823239</v>
      </c>
      <c r="K322" s="898">
        <f t="shared" si="83"/>
        <v>746.77468865194351</v>
      </c>
      <c r="L322" s="77">
        <v>0.2</v>
      </c>
      <c r="M322" s="898">
        <f t="shared" si="84"/>
        <v>149.35493773038871</v>
      </c>
      <c r="N322" s="898">
        <f t="shared" si="85"/>
        <v>896.12962638233216</v>
      </c>
      <c r="O322" s="898">
        <f t="shared" si="86"/>
        <v>149.35493773038871</v>
      </c>
    </row>
    <row r="323" spans="1:15" s="76" customFormat="1">
      <c r="A323" s="711" t="s">
        <v>1280</v>
      </c>
      <c r="B323" s="303" t="s">
        <v>1281</v>
      </c>
      <c r="C323" s="306">
        <f>мат.затр!G2917</f>
        <v>0</v>
      </c>
      <c r="D323" s="306">
        <f>тарифик!J324</f>
        <v>635.87684069611782</v>
      </c>
      <c r="E323" s="306"/>
      <c r="F323" s="898">
        <f t="shared" ref="F323:F326" si="87">D323*0.9*0.095+D323*3%</f>
        <v>73.443775100401609</v>
      </c>
      <c r="G323" s="306">
        <f>амортизация!M793</f>
        <v>4.5645545143537118</v>
      </c>
      <c r="H323" s="898">
        <f t="shared" si="80"/>
        <v>713.88517031087315</v>
      </c>
      <c r="I323" s="77">
        <f t="shared" si="81"/>
        <v>0.24047458720207895</v>
      </c>
      <c r="J323" s="898">
        <f t="shared" si="82"/>
        <v>152.91222077776106</v>
      </c>
      <c r="K323" s="898">
        <f t="shared" si="83"/>
        <v>866.79739108863419</v>
      </c>
      <c r="L323" s="77">
        <v>0.2</v>
      </c>
      <c r="M323" s="898">
        <f t="shared" si="84"/>
        <v>173.35947821772686</v>
      </c>
      <c r="N323" s="898">
        <f t="shared" si="85"/>
        <v>1040.1568693063609</v>
      </c>
      <c r="O323" s="898">
        <f t="shared" si="86"/>
        <v>173.35947821772686</v>
      </c>
    </row>
    <row r="324" spans="1:15" s="76" customFormat="1">
      <c r="A324" s="711" t="s">
        <v>1282</v>
      </c>
      <c r="B324" s="303" t="s">
        <v>1283</v>
      </c>
      <c r="C324" s="306">
        <f>мат.затр!G2931</f>
        <v>19601.400000000001</v>
      </c>
      <c r="D324" s="306">
        <f>тарифик!J325</f>
        <v>568.94243641231594</v>
      </c>
      <c r="E324" s="306"/>
      <c r="F324" s="898">
        <f t="shared" si="87"/>
        <v>65.712851405622487</v>
      </c>
      <c r="G324" s="306">
        <f>амортизация!M796</f>
        <v>623.31801279190847</v>
      </c>
      <c r="H324" s="898">
        <f t="shared" si="80"/>
        <v>20859.373300609848</v>
      </c>
      <c r="I324" s="77">
        <f t="shared" si="81"/>
        <v>0.24047458720207895</v>
      </c>
      <c r="J324" s="898">
        <f t="shared" si="82"/>
        <v>136.81619753799674</v>
      </c>
      <c r="K324" s="898">
        <f t="shared" si="83"/>
        <v>20996.189498147844</v>
      </c>
      <c r="L324" s="77">
        <v>0.2</v>
      </c>
      <c r="M324" s="898">
        <f t="shared" si="84"/>
        <v>4199.2378996295693</v>
      </c>
      <c r="N324" s="898">
        <f t="shared" si="85"/>
        <v>25195.427397777414</v>
      </c>
      <c r="O324" s="898">
        <f t="shared" si="86"/>
        <v>4199.2378996295693</v>
      </c>
    </row>
    <row r="325" spans="1:15" s="76" customFormat="1">
      <c r="A325" s="711" t="s">
        <v>1284</v>
      </c>
      <c r="B325" s="303" t="s">
        <v>1285</v>
      </c>
      <c r="C325" s="306">
        <f>мат.затр!G2938</f>
        <v>2726.8</v>
      </c>
      <c r="D325" s="306">
        <f>тарифик!J326</f>
        <v>1706.8273092369475</v>
      </c>
      <c r="E325" s="306"/>
      <c r="F325" s="898">
        <f t="shared" si="87"/>
        <v>197.13855421686745</v>
      </c>
      <c r="G325" s="306">
        <f>амортизация!M799</f>
        <v>520.19243641231594</v>
      </c>
      <c r="H325" s="898">
        <f t="shared" si="80"/>
        <v>5150.9582998661308</v>
      </c>
      <c r="I325" s="77">
        <f t="shared" si="81"/>
        <v>0.24047458720207895</v>
      </c>
      <c r="J325" s="898">
        <f t="shared" si="82"/>
        <v>410.44859261399012</v>
      </c>
      <c r="K325" s="898">
        <f t="shared" si="83"/>
        <v>5561.4068924801213</v>
      </c>
      <c r="L325" s="77">
        <v>0.2</v>
      </c>
      <c r="M325" s="898">
        <f t="shared" si="84"/>
        <v>1112.2813784960242</v>
      </c>
      <c r="N325" s="898">
        <f t="shared" si="85"/>
        <v>6673.6882709761458</v>
      </c>
      <c r="O325" s="898">
        <f t="shared" si="86"/>
        <v>1112.2813784960242</v>
      </c>
    </row>
    <row r="326" spans="1:15" s="76" customFormat="1">
      <c r="A326" s="711" t="s">
        <v>1286</v>
      </c>
      <c r="B326" s="303" t="s">
        <v>1287</v>
      </c>
      <c r="C326" s="306">
        <f>мат.затр!G2942</f>
        <v>342</v>
      </c>
      <c r="D326" s="306">
        <f>тарифик!J327</f>
        <v>1383.3110218652387</v>
      </c>
      <c r="E326" s="306"/>
      <c r="F326" s="898">
        <f t="shared" si="87"/>
        <v>159.77242302543507</v>
      </c>
      <c r="G326" s="306">
        <f>амортизация!M802</f>
        <v>4.5645545143537118</v>
      </c>
      <c r="H326" s="898">
        <f t="shared" si="80"/>
        <v>1889.6479994050273</v>
      </c>
      <c r="I326" s="77">
        <f t="shared" si="81"/>
        <v>0.24047458720207895</v>
      </c>
      <c r="J326" s="898">
        <f t="shared" si="82"/>
        <v>332.65114695512926</v>
      </c>
      <c r="K326" s="898">
        <f t="shared" si="83"/>
        <v>2222.2991463601566</v>
      </c>
      <c r="L326" s="77">
        <v>0.2</v>
      </c>
      <c r="M326" s="898">
        <f t="shared" si="84"/>
        <v>444.45982927203136</v>
      </c>
      <c r="N326" s="898">
        <f t="shared" si="85"/>
        <v>2666.7589756321877</v>
      </c>
      <c r="O326" s="898">
        <f t="shared" si="86"/>
        <v>444.45982927203136</v>
      </c>
    </row>
    <row r="327" spans="1:15" s="76" customFormat="1">
      <c r="A327" s="66" t="s">
        <v>1288</v>
      </c>
      <c r="B327" s="284" t="s">
        <v>1289</v>
      </c>
      <c r="C327" s="81"/>
      <c r="D327" s="81"/>
      <c r="E327" s="81"/>
      <c r="F327" s="923"/>
      <c r="G327" s="81"/>
      <c r="H327" s="923"/>
      <c r="I327" s="924"/>
      <c r="J327" s="923"/>
      <c r="K327" s="923"/>
      <c r="L327" s="924"/>
      <c r="M327" s="923"/>
      <c r="N327" s="923"/>
      <c r="O327" s="923"/>
    </row>
    <row r="328" spans="1:15" s="76" customFormat="1">
      <c r="A328" s="711" t="s">
        <v>1290</v>
      </c>
      <c r="B328" s="288" t="s">
        <v>1037</v>
      </c>
      <c r="C328" s="306">
        <f>мат.затр!G2944</f>
        <v>0</v>
      </c>
      <c r="D328" s="306">
        <f>тарифик!J329</f>
        <v>602.40963855421683</v>
      </c>
      <c r="E328" s="306"/>
      <c r="F328" s="898">
        <f>D328*0.9*0.095+D328*3%</f>
        <v>69.578313253012041</v>
      </c>
      <c r="G328" s="306">
        <f>амортизация!M804</f>
        <v>7.5301204819277112</v>
      </c>
      <c r="H328" s="898">
        <f t="shared" ref="H328:H349" si="88">C328+D328+F328+G328</f>
        <v>679.51807228915663</v>
      </c>
      <c r="I328" s="77">
        <f t="shared" ref="I328:I349" si="89">I$190</f>
        <v>0.24047458720207895</v>
      </c>
      <c r="J328" s="898">
        <f t="shared" ref="J328:J349" si="90">D328*I328</f>
        <v>144.86420915787889</v>
      </c>
      <c r="K328" s="898">
        <f t="shared" si="83"/>
        <v>824.38228144703555</v>
      </c>
      <c r="L328" s="77">
        <v>0.2</v>
      </c>
      <c r="M328" s="898">
        <f t="shared" si="84"/>
        <v>164.87645628940712</v>
      </c>
      <c r="N328" s="898">
        <f t="shared" si="85"/>
        <v>989.25873773644264</v>
      </c>
      <c r="O328" s="898">
        <f t="shared" si="86"/>
        <v>164.87645628940712</v>
      </c>
    </row>
    <row r="329" spans="1:15" s="76" customFormat="1">
      <c r="A329" s="711" t="s">
        <v>1291</v>
      </c>
      <c r="B329" s="288" t="s">
        <v>1196</v>
      </c>
      <c r="C329" s="306">
        <f>мат.затр!G2948</f>
        <v>234</v>
      </c>
      <c r="D329" s="306">
        <f>тарифик!J330</f>
        <v>1673.3601070950467</v>
      </c>
      <c r="E329" s="306"/>
      <c r="F329" s="898">
        <f t="shared" ref="F329:F349" si="91">D329*0.9*0.095+D329*3%</f>
        <v>193.27309236947792</v>
      </c>
      <c r="G329" s="306">
        <f>амортизация!M808</f>
        <v>15.301948534880262</v>
      </c>
      <c r="H329" s="898">
        <f t="shared" si="88"/>
        <v>2115.9351479994052</v>
      </c>
      <c r="I329" s="77">
        <f t="shared" si="89"/>
        <v>0.24047458720207895</v>
      </c>
      <c r="J329" s="898">
        <f t="shared" si="90"/>
        <v>402.400580994108</v>
      </c>
      <c r="K329" s="898">
        <f t="shared" si="83"/>
        <v>2518.3357289935134</v>
      </c>
      <c r="L329" s="77">
        <v>0.2</v>
      </c>
      <c r="M329" s="898">
        <f t="shared" si="84"/>
        <v>503.66714579870268</v>
      </c>
      <c r="N329" s="898">
        <f t="shared" si="85"/>
        <v>3022.0028747922161</v>
      </c>
      <c r="O329" s="898">
        <f t="shared" si="86"/>
        <v>503.66714579870268</v>
      </c>
    </row>
    <row r="330" spans="1:15" s="76" customFormat="1">
      <c r="A330" s="711" t="s">
        <v>1292</v>
      </c>
      <c r="B330" s="288" t="s">
        <v>1198</v>
      </c>
      <c r="C330" s="306">
        <f>мат.затр!G2952</f>
        <v>485.15100000000007</v>
      </c>
      <c r="D330" s="306">
        <f>тарифик!J331</f>
        <v>1840.6961178045515</v>
      </c>
      <c r="E330" s="306"/>
      <c r="F330" s="898">
        <f t="shared" si="91"/>
        <v>212.60040160642569</v>
      </c>
      <c r="G330" s="306">
        <f>амортизация!M811</f>
        <v>9.8635281868213607</v>
      </c>
      <c r="H330" s="898">
        <f t="shared" si="88"/>
        <v>2548.3110475977987</v>
      </c>
      <c r="I330" s="77">
        <f t="shared" si="89"/>
        <v>0.24047458720207895</v>
      </c>
      <c r="J330" s="898">
        <f t="shared" si="90"/>
        <v>442.64063909351881</v>
      </c>
      <c r="K330" s="898">
        <f t="shared" si="83"/>
        <v>2990.9516866913177</v>
      </c>
      <c r="L330" s="77">
        <v>0.2</v>
      </c>
      <c r="M330" s="898">
        <f t="shared" si="84"/>
        <v>598.19033733826359</v>
      </c>
      <c r="N330" s="898">
        <f t="shared" si="85"/>
        <v>3589.1420240295811</v>
      </c>
      <c r="O330" s="898">
        <f t="shared" si="86"/>
        <v>598.19033733826359</v>
      </c>
    </row>
    <row r="331" spans="1:15" s="76" customFormat="1">
      <c r="A331" s="711" t="s">
        <v>1293</v>
      </c>
      <c r="B331" s="288" t="s">
        <v>1294</v>
      </c>
      <c r="C331" s="306">
        <f>мат.затр!G2957</f>
        <v>734.55</v>
      </c>
      <c r="D331" s="306">
        <f>тарифик!J332</f>
        <v>858.99152164212398</v>
      </c>
      <c r="E331" s="306"/>
      <c r="F331" s="898">
        <f t="shared" si="91"/>
        <v>99.213520749665321</v>
      </c>
      <c r="G331" s="306">
        <f>амортизация!M812</f>
        <v>4.5645545143537118</v>
      </c>
      <c r="H331" s="898">
        <f t="shared" si="88"/>
        <v>1697.3195969061428</v>
      </c>
      <c r="I331" s="77">
        <f t="shared" si="89"/>
        <v>0.24047458720207895</v>
      </c>
      <c r="J331" s="898">
        <f t="shared" si="90"/>
        <v>206.56563157697545</v>
      </c>
      <c r="K331" s="898">
        <f t="shared" si="83"/>
        <v>1903.8852284831182</v>
      </c>
      <c r="L331" s="77">
        <v>0.2</v>
      </c>
      <c r="M331" s="898">
        <f t="shared" si="84"/>
        <v>380.77704569662365</v>
      </c>
      <c r="N331" s="898">
        <f t="shared" si="85"/>
        <v>2284.6622741797419</v>
      </c>
      <c r="O331" s="898">
        <f t="shared" si="86"/>
        <v>380.77704569662365</v>
      </c>
    </row>
    <row r="332" spans="1:15" s="76" customFormat="1">
      <c r="A332" s="711" t="s">
        <v>1295</v>
      </c>
      <c r="B332" s="288" t="s">
        <v>1134</v>
      </c>
      <c r="C332" s="306">
        <f>мат.затр!G2961</f>
        <v>1064.4000000000001</v>
      </c>
      <c r="D332" s="306">
        <f>тарифик!J333</f>
        <v>981.70459616242749</v>
      </c>
      <c r="E332" s="306"/>
      <c r="F332" s="898">
        <f t="shared" si="91"/>
        <v>113.38688085676037</v>
      </c>
      <c r="G332" s="306">
        <f>амортизация!M813</f>
        <v>1.8267514502454263</v>
      </c>
      <c r="H332" s="898">
        <f t="shared" si="88"/>
        <v>2161.3182284694335</v>
      </c>
      <c r="I332" s="77">
        <f t="shared" si="89"/>
        <v>0.24047458720207895</v>
      </c>
      <c r="J332" s="898">
        <f t="shared" si="90"/>
        <v>236.07500751654337</v>
      </c>
      <c r="K332" s="898">
        <f t="shared" si="83"/>
        <v>2397.3932359859768</v>
      </c>
      <c r="L332" s="77">
        <v>0.2</v>
      </c>
      <c r="M332" s="898">
        <f t="shared" si="84"/>
        <v>479.47864719719541</v>
      </c>
      <c r="N332" s="898">
        <f t="shared" si="85"/>
        <v>2876.871883183172</v>
      </c>
      <c r="O332" s="898">
        <f t="shared" si="86"/>
        <v>479.47864719719541</v>
      </c>
    </row>
    <row r="333" spans="1:15" s="76" customFormat="1">
      <c r="A333" s="711" t="s">
        <v>1296</v>
      </c>
      <c r="B333" s="288" t="s">
        <v>1136</v>
      </c>
      <c r="C333" s="306">
        <f>мат.затр!G2969</f>
        <v>1857.2750000000001</v>
      </c>
      <c r="D333" s="306">
        <f>тарифик!J334</f>
        <v>981.70459616242749</v>
      </c>
      <c r="E333" s="306"/>
      <c r="F333" s="898">
        <f t="shared" si="91"/>
        <v>113.38688085676037</v>
      </c>
      <c r="G333" s="306">
        <f>амортизация!M816</f>
        <v>6.3913059645991384</v>
      </c>
      <c r="H333" s="898">
        <f t="shared" si="88"/>
        <v>2958.7577829837874</v>
      </c>
      <c r="I333" s="77">
        <f t="shared" si="89"/>
        <v>0.24047458720207895</v>
      </c>
      <c r="J333" s="898">
        <f t="shared" si="90"/>
        <v>236.07500751654337</v>
      </c>
      <c r="K333" s="898">
        <f t="shared" si="83"/>
        <v>3194.8327905003307</v>
      </c>
      <c r="L333" s="77">
        <v>0.2</v>
      </c>
      <c r="M333" s="898">
        <f t="shared" si="84"/>
        <v>638.96655810006621</v>
      </c>
      <c r="N333" s="898">
        <f t="shared" si="85"/>
        <v>3833.799348600397</v>
      </c>
      <c r="O333" s="898">
        <f t="shared" si="86"/>
        <v>638.96655810006621</v>
      </c>
    </row>
    <row r="334" spans="1:15" s="76" customFormat="1">
      <c r="A334" s="711" t="s">
        <v>1297</v>
      </c>
      <c r="B334" s="288" t="s">
        <v>1298</v>
      </c>
      <c r="C334" s="306">
        <f>мат.затр!G2973</f>
        <v>412.2</v>
      </c>
      <c r="D334" s="306">
        <f>тарифик!J335</f>
        <v>1037.4832663989289</v>
      </c>
      <c r="E334" s="306"/>
      <c r="F334" s="898">
        <f t="shared" si="91"/>
        <v>119.82931726907628</v>
      </c>
      <c r="G334" s="306">
        <f>амортизация!M817</f>
        <v>1.6733601070950468</v>
      </c>
      <c r="H334" s="898">
        <f t="shared" si="88"/>
        <v>1571.1859437751002</v>
      </c>
      <c r="I334" s="77">
        <f t="shared" si="89"/>
        <v>0.24047458720207895</v>
      </c>
      <c r="J334" s="898">
        <f t="shared" si="90"/>
        <v>249.48836021634693</v>
      </c>
      <c r="K334" s="898">
        <f t="shared" si="83"/>
        <v>1820.6743039914472</v>
      </c>
      <c r="L334" s="77">
        <v>0.2</v>
      </c>
      <c r="M334" s="898">
        <f t="shared" si="84"/>
        <v>364.13486079828948</v>
      </c>
      <c r="N334" s="898">
        <f t="shared" si="85"/>
        <v>2184.8091647897368</v>
      </c>
      <c r="O334" s="898">
        <f t="shared" si="86"/>
        <v>364.13486079828948</v>
      </c>
    </row>
    <row r="335" spans="1:15" s="76" customFormat="1">
      <c r="A335" s="711" t="s">
        <v>1299</v>
      </c>
      <c r="B335" s="288" t="s">
        <v>1300</v>
      </c>
      <c r="C335" s="306">
        <f>мат.затр!G2979</f>
        <v>61.760350000000003</v>
      </c>
      <c r="D335" s="306">
        <f>тарифик!J336</f>
        <v>836.68005354752336</v>
      </c>
      <c r="E335" s="306"/>
      <c r="F335" s="898">
        <f t="shared" si="91"/>
        <v>96.636546184738961</v>
      </c>
      <c r="G335" s="306">
        <f>амортизация!M818</f>
        <v>7.5301204819277112</v>
      </c>
      <c r="H335" s="898">
        <f t="shared" si="88"/>
        <v>1002.6070702141901</v>
      </c>
      <c r="I335" s="77">
        <f t="shared" si="89"/>
        <v>0.24047458720207895</v>
      </c>
      <c r="J335" s="898">
        <f t="shared" si="90"/>
        <v>201.200290497054</v>
      </c>
      <c r="K335" s="898">
        <f t="shared" si="83"/>
        <v>1203.8073607112442</v>
      </c>
      <c r="L335" s="77">
        <v>0.2</v>
      </c>
      <c r="M335" s="898">
        <f t="shared" si="84"/>
        <v>240.76147214224886</v>
      </c>
      <c r="N335" s="898">
        <f t="shared" si="85"/>
        <v>1444.5688328534929</v>
      </c>
      <c r="O335" s="898">
        <f t="shared" si="86"/>
        <v>240.76147214224886</v>
      </c>
    </row>
    <row r="336" spans="1:15" s="76" customFormat="1">
      <c r="A336" s="711" t="s">
        <v>1301</v>
      </c>
      <c r="B336" s="288" t="s">
        <v>1302</v>
      </c>
      <c r="C336" s="306">
        <f>мат.затр!G2991</f>
        <v>1110.3203500000002</v>
      </c>
      <c r="D336" s="306">
        <f>тарифик!J337</f>
        <v>1271.7536813922356</v>
      </c>
      <c r="E336" s="306"/>
      <c r="F336" s="898">
        <f t="shared" si="91"/>
        <v>146.88755020080322</v>
      </c>
      <c r="G336" s="306">
        <f>амортизация!M823</f>
        <v>20.057080172542019</v>
      </c>
      <c r="H336" s="898">
        <f t="shared" si="88"/>
        <v>2549.0186617655813</v>
      </c>
      <c r="I336" s="77">
        <f t="shared" si="89"/>
        <v>0.24047458720207895</v>
      </c>
      <c r="J336" s="898">
        <f t="shared" si="90"/>
        <v>305.82444155552213</v>
      </c>
      <c r="K336" s="898">
        <f t="shared" si="83"/>
        <v>2854.8431033211036</v>
      </c>
      <c r="L336" s="77">
        <v>0.2</v>
      </c>
      <c r="M336" s="898">
        <f t="shared" si="84"/>
        <v>570.96862066422079</v>
      </c>
      <c r="N336" s="898">
        <f t="shared" si="85"/>
        <v>3425.8117239853245</v>
      </c>
      <c r="O336" s="898">
        <f t="shared" si="86"/>
        <v>570.96862066422079</v>
      </c>
    </row>
    <row r="337" spans="1:15" s="76" customFormat="1">
      <c r="A337" s="711" t="s">
        <v>1303</v>
      </c>
      <c r="B337" s="288" t="s">
        <v>1304</v>
      </c>
      <c r="C337" s="306">
        <f>мат.затр!G2999</f>
        <v>1010.8520000000001</v>
      </c>
      <c r="D337" s="306">
        <f>тарифик!J338</f>
        <v>1004.0160642570281</v>
      </c>
      <c r="E337" s="306"/>
      <c r="F337" s="898">
        <f t="shared" si="91"/>
        <v>115.96385542168674</v>
      </c>
      <c r="G337" s="306">
        <f>амортизация!M826</f>
        <v>9.4635021567752489</v>
      </c>
      <c r="H337" s="898">
        <f t="shared" si="88"/>
        <v>2140.2954218354903</v>
      </c>
      <c r="I337" s="77">
        <f t="shared" si="89"/>
        <v>0.24047458720207895</v>
      </c>
      <c r="J337" s="898">
        <f t="shared" si="90"/>
        <v>241.44034859646482</v>
      </c>
      <c r="K337" s="898">
        <f t="shared" si="83"/>
        <v>2381.7357704319552</v>
      </c>
      <c r="L337" s="77">
        <v>0.2</v>
      </c>
      <c r="M337" s="898">
        <f t="shared" si="84"/>
        <v>476.34715408639107</v>
      </c>
      <c r="N337" s="898">
        <f t="shared" si="85"/>
        <v>2858.0829245183463</v>
      </c>
      <c r="O337" s="898">
        <f t="shared" si="86"/>
        <v>476.34715408639107</v>
      </c>
    </row>
    <row r="338" spans="1:15" s="76" customFormat="1">
      <c r="A338" s="711" t="s">
        <v>1305</v>
      </c>
      <c r="B338" s="288" t="s">
        <v>1306</v>
      </c>
      <c r="C338" s="306">
        <f>мат.затр!G3010</f>
        <v>1072.8133</v>
      </c>
      <c r="D338" s="306">
        <f>тарифик!J339</f>
        <v>702.81124497991959</v>
      </c>
      <c r="E338" s="306"/>
      <c r="F338" s="898">
        <f t="shared" si="91"/>
        <v>81.174698795180717</v>
      </c>
      <c r="G338" s="306">
        <f>амортизация!M827</f>
        <v>4.5645545143537118</v>
      </c>
      <c r="H338" s="898">
        <f t="shared" si="88"/>
        <v>1861.3637982894541</v>
      </c>
      <c r="I338" s="77">
        <f t="shared" si="89"/>
        <v>0.24047458720207895</v>
      </c>
      <c r="J338" s="898">
        <f t="shared" si="90"/>
        <v>169.00824401752536</v>
      </c>
      <c r="K338" s="898">
        <f t="shared" si="83"/>
        <v>2030.3720423069794</v>
      </c>
      <c r="L338" s="77">
        <v>0.2</v>
      </c>
      <c r="M338" s="898">
        <f t="shared" si="84"/>
        <v>406.07440846139593</v>
      </c>
      <c r="N338" s="898">
        <f t="shared" si="85"/>
        <v>2436.4464507683751</v>
      </c>
      <c r="O338" s="898">
        <f t="shared" si="86"/>
        <v>406.07440846139593</v>
      </c>
    </row>
    <row r="339" spans="1:15" s="76" customFormat="1">
      <c r="A339" s="711" t="s">
        <v>1307</v>
      </c>
      <c r="B339" s="288" t="s">
        <v>1308</v>
      </c>
      <c r="C339" s="306">
        <f>мат.затр!G3014</f>
        <v>588.44000000000005</v>
      </c>
      <c r="D339" s="306">
        <f>тарифик!J340</f>
        <v>1255.0200803212849</v>
      </c>
      <c r="E339" s="306"/>
      <c r="F339" s="898">
        <f t="shared" si="91"/>
        <v>144.95481927710841</v>
      </c>
      <c r="G339" s="306">
        <f>амортизация!M830</f>
        <v>10.002974862412614</v>
      </c>
      <c r="H339" s="898">
        <f t="shared" si="88"/>
        <v>1998.4178744608059</v>
      </c>
      <c r="I339" s="77">
        <f t="shared" si="89"/>
        <v>0.24047458720207895</v>
      </c>
      <c r="J339" s="898">
        <f t="shared" si="90"/>
        <v>301.80043574558096</v>
      </c>
      <c r="K339" s="898">
        <f t="shared" si="83"/>
        <v>2300.2183102063868</v>
      </c>
      <c r="L339" s="77">
        <v>0.2</v>
      </c>
      <c r="M339" s="898">
        <f t="shared" si="84"/>
        <v>460.0436620412774</v>
      </c>
      <c r="N339" s="898">
        <f t="shared" si="85"/>
        <v>2760.2619722476643</v>
      </c>
      <c r="O339" s="898">
        <f t="shared" si="86"/>
        <v>460.0436620412774</v>
      </c>
    </row>
    <row r="340" spans="1:15" s="76" customFormat="1">
      <c r="A340" s="711" t="s">
        <v>1309</v>
      </c>
      <c r="B340" s="288" t="s">
        <v>1310</v>
      </c>
      <c r="C340" s="306">
        <f>мат.затр!G3025</f>
        <v>2948.6532999999999</v>
      </c>
      <c r="D340" s="306">
        <f>тарифик!J341</f>
        <v>368.1392235609103</v>
      </c>
      <c r="E340" s="306"/>
      <c r="F340" s="898">
        <f t="shared" si="91"/>
        <v>42.520080321285135</v>
      </c>
      <c r="G340" s="306">
        <f>амортизация!M831</f>
        <v>4.5645545143537118</v>
      </c>
      <c r="H340" s="898">
        <f t="shared" si="88"/>
        <v>3363.877158396549</v>
      </c>
      <c r="I340" s="77">
        <f t="shared" si="89"/>
        <v>0.24047458720207895</v>
      </c>
      <c r="J340" s="898">
        <f t="shared" si="90"/>
        <v>88.528127818703766</v>
      </c>
      <c r="K340" s="898">
        <f t="shared" si="83"/>
        <v>3452.405286215253</v>
      </c>
      <c r="L340" s="77">
        <v>0.2</v>
      </c>
      <c r="M340" s="898">
        <f t="shared" si="84"/>
        <v>690.4810572430506</v>
      </c>
      <c r="N340" s="898">
        <f t="shared" si="85"/>
        <v>4142.8863434583036</v>
      </c>
      <c r="O340" s="898">
        <f t="shared" si="86"/>
        <v>690.4810572430506</v>
      </c>
    </row>
    <row r="341" spans="1:15" s="76" customFormat="1">
      <c r="A341" s="711" t="s">
        <v>1311</v>
      </c>
      <c r="B341" s="288" t="s">
        <v>1312</v>
      </c>
      <c r="C341" s="306">
        <f>мат.затр!G3034</f>
        <v>1520.7003499999998</v>
      </c>
      <c r="D341" s="306">
        <f>тарифик!J342</f>
        <v>267.73761713520747</v>
      </c>
      <c r="E341" s="306"/>
      <c r="F341" s="898">
        <f t="shared" si="91"/>
        <v>30.923694779116467</v>
      </c>
      <c r="G341" s="306">
        <f>амортизация!M835</f>
        <v>10.430611334225793</v>
      </c>
      <c r="H341" s="898">
        <f t="shared" si="88"/>
        <v>1829.7922732485497</v>
      </c>
      <c r="I341" s="77">
        <f t="shared" si="89"/>
        <v>0.24047458720207895</v>
      </c>
      <c r="J341" s="898">
        <f t="shared" si="90"/>
        <v>64.384092959057284</v>
      </c>
      <c r="K341" s="898">
        <f t="shared" si="83"/>
        <v>1894.1763662076069</v>
      </c>
      <c r="L341" s="77">
        <v>0.2</v>
      </c>
      <c r="M341" s="898">
        <f t="shared" si="84"/>
        <v>378.83527324152141</v>
      </c>
      <c r="N341" s="898">
        <f t="shared" si="85"/>
        <v>2273.0116394491283</v>
      </c>
      <c r="O341" s="898">
        <f t="shared" si="86"/>
        <v>378.83527324152141</v>
      </c>
    </row>
    <row r="342" spans="1:15" s="76" customFormat="1">
      <c r="A342" s="711" t="s">
        <v>1313</v>
      </c>
      <c r="B342" s="288" t="s">
        <v>1253</v>
      </c>
      <c r="C342" s="306">
        <f>мат.затр!G3046</f>
        <v>3593.25</v>
      </c>
      <c r="D342" s="306">
        <f>тарифик!J343</f>
        <v>2008.032128514056</v>
      </c>
      <c r="E342" s="306"/>
      <c r="F342" s="898">
        <f t="shared" si="91"/>
        <v>231.92771084337349</v>
      </c>
      <c r="G342" s="306">
        <f>амортизация!M841</f>
        <v>524.68113193514807</v>
      </c>
      <c r="H342" s="898">
        <f t="shared" si="88"/>
        <v>6357.8909712925779</v>
      </c>
      <c r="I342" s="77">
        <f t="shared" si="89"/>
        <v>0.24047458720207895</v>
      </c>
      <c r="J342" s="898">
        <f t="shared" si="90"/>
        <v>482.88069719292957</v>
      </c>
      <c r="K342" s="898">
        <f t="shared" si="83"/>
        <v>6840.7716684855077</v>
      </c>
      <c r="L342" s="77">
        <v>0.2</v>
      </c>
      <c r="M342" s="898">
        <f t="shared" si="84"/>
        <v>1368.1543336971017</v>
      </c>
      <c r="N342" s="898">
        <f t="shared" si="85"/>
        <v>8208.9260021826085</v>
      </c>
      <c r="O342" s="898">
        <f t="shared" si="86"/>
        <v>1368.1543336971017</v>
      </c>
    </row>
    <row r="343" spans="1:15" s="76" customFormat="1">
      <c r="A343" s="711" t="s">
        <v>1314</v>
      </c>
      <c r="B343" s="288" t="s">
        <v>1251</v>
      </c>
      <c r="C343" s="306">
        <f>мат.затр!G3058</f>
        <v>3593.25</v>
      </c>
      <c r="D343" s="306">
        <f>тарифик!J344</f>
        <v>2008.032128514056</v>
      </c>
      <c r="E343" s="306"/>
      <c r="F343" s="898">
        <f t="shared" si="91"/>
        <v>231.92771084337349</v>
      </c>
      <c r="G343" s="306">
        <f>амортизация!M847</f>
        <v>524.68113193514807</v>
      </c>
      <c r="H343" s="898">
        <f t="shared" si="88"/>
        <v>6357.8909712925779</v>
      </c>
      <c r="I343" s="77">
        <f t="shared" si="89"/>
        <v>0.24047458720207895</v>
      </c>
      <c r="J343" s="898">
        <f t="shared" si="90"/>
        <v>482.88069719292957</v>
      </c>
      <c r="K343" s="898">
        <f t="shared" si="83"/>
        <v>6840.7716684855077</v>
      </c>
      <c r="L343" s="77">
        <v>0.2</v>
      </c>
      <c r="M343" s="898">
        <f t="shared" si="84"/>
        <v>1368.1543336971017</v>
      </c>
      <c r="N343" s="898">
        <f t="shared" si="85"/>
        <v>8208.9260021826085</v>
      </c>
      <c r="O343" s="898">
        <f t="shared" si="86"/>
        <v>1368.1543336971017</v>
      </c>
    </row>
    <row r="344" spans="1:15" s="76" customFormat="1">
      <c r="A344" s="711" t="s">
        <v>1315</v>
      </c>
      <c r="B344" s="288" t="s">
        <v>1316</v>
      </c>
      <c r="C344" s="306">
        <f>мат.затр!G3072</f>
        <v>1989.7820000000002</v>
      </c>
      <c r="D344" s="306">
        <f>тарифик!J345</f>
        <v>937.08165997322624</v>
      </c>
      <c r="E344" s="306"/>
      <c r="F344" s="898">
        <f t="shared" si="91"/>
        <v>108.23293172690764</v>
      </c>
      <c r="G344" s="306">
        <f>амортизация!M855</f>
        <v>587.954252193961</v>
      </c>
      <c r="H344" s="898">
        <f t="shared" si="88"/>
        <v>3623.0508438940951</v>
      </c>
      <c r="I344" s="77">
        <f t="shared" si="89"/>
        <v>0.24047458720207895</v>
      </c>
      <c r="J344" s="898">
        <f t="shared" si="90"/>
        <v>225.34432535670049</v>
      </c>
      <c r="K344" s="898">
        <f t="shared" si="83"/>
        <v>3848.3951692507958</v>
      </c>
      <c r="L344" s="77">
        <v>0.2</v>
      </c>
      <c r="M344" s="898">
        <f t="shared" si="84"/>
        <v>769.67903385015916</v>
      </c>
      <c r="N344" s="898">
        <f t="shared" si="85"/>
        <v>4618.0742031009549</v>
      </c>
      <c r="O344" s="898">
        <f t="shared" si="86"/>
        <v>769.67903385015916</v>
      </c>
    </row>
    <row r="345" spans="1:15" s="76" customFormat="1">
      <c r="A345" s="711" t="s">
        <v>1317</v>
      </c>
      <c r="B345" s="288" t="s">
        <v>1257</v>
      </c>
      <c r="C345" s="306">
        <f>мат.затр!G3084</f>
        <v>1589.03</v>
      </c>
      <c r="D345" s="306">
        <f>тарифик!J346</f>
        <v>2275.7697456492638</v>
      </c>
      <c r="E345" s="306"/>
      <c r="F345" s="898">
        <f t="shared" si="91"/>
        <v>262.85140562248995</v>
      </c>
      <c r="G345" s="306">
        <f>амортизация!M860</f>
        <v>646.0551000297487</v>
      </c>
      <c r="H345" s="898">
        <f t="shared" si="88"/>
        <v>4773.7062513015026</v>
      </c>
      <c r="I345" s="77">
        <f t="shared" si="89"/>
        <v>0.24047458720207895</v>
      </c>
      <c r="J345" s="898">
        <f t="shared" si="90"/>
        <v>547.26479015198697</v>
      </c>
      <c r="K345" s="898">
        <f t="shared" si="83"/>
        <v>5320.9710414534893</v>
      </c>
      <c r="L345" s="77">
        <v>0.2</v>
      </c>
      <c r="M345" s="898">
        <f t="shared" si="84"/>
        <v>1064.1942082906978</v>
      </c>
      <c r="N345" s="898">
        <f t="shared" si="85"/>
        <v>6385.1652497441873</v>
      </c>
      <c r="O345" s="898">
        <f t="shared" si="86"/>
        <v>1064.1942082906978</v>
      </c>
    </row>
    <row r="346" spans="1:15" s="76" customFormat="1">
      <c r="A346" s="711" t="s">
        <v>1318</v>
      </c>
      <c r="B346" s="288" t="s">
        <v>1319</v>
      </c>
      <c r="C346" s="306">
        <f>мат.затр!G3102</f>
        <v>16372.195788000001</v>
      </c>
      <c r="D346" s="306">
        <f>тарифик!J347</f>
        <v>970.54886211512712</v>
      </c>
      <c r="E346" s="306"/>
      <c r="F346" s="898">
        <f t="shared" si="91"/>
        <v>112.09839357429719</v>
      </c>
      <c r="G346" s="306">
        <f>амортизация!M864</f>
        <v>15.543656105905104</v>
      </c>
      <c r="H346" s="898">
        <f t="shared" si="88"/>
        <v>17470.386699795334</v>
      </c>
      <c r="I346" s="77">
        <f t="shared" si="89"/>
        <v>0.24047458720207895</v>
      </c>
      <c r="J346" s="898">
        <f t="shared" si="90"/>
        <v>233.39233697658264</v>
      </c>
      <c r="K346" s="898">
        <f t="shared" si="83"/>
        <v>17703.779036771917</v>
      </c>
      <c r="L346" s="77">
        <v>0.2</v>
      </c>
      <c r="M346" s="898">
        <f t="shared" si="84"/>
        <v>3540.7558073543837</v>
      </c>
      <c r="N346" s="898">
        <f t="shared" si="85"/>
        <v>21244.534844126301</v>
      </c>
      <c r="O346" s="898">
        <f t="shared" si="86"/>
        <v>3540.7558073543837</v>
      </c>
    </row>
    <row r="347" spans="1:15" s="76" customFormat="1">
      <c r="A347" s="711" t="s">
        <v>1320</v>
      </c>
      <c r="B347" s="288" t="s">
        <v>1261</v>
      </c>
      <c r="C347" s="306">
        <f>мат.затр!G3113</f>
        <v>23347.25</v>
      </c>
      <c r="D347" s="306">
        <f>тарифик!J348</f>
        <v>736.27844712182059</v>
      </c>
      <c r="E347" s="306"/>
      <c r="F347" s="898">
        <f t="shared" si="91"/>
        <v>85.040160642570271</v>
      </c>
      <c r="G347" s="306">
        <f>амортизация!M867</f>
        <v>7.0885393425554071</v>
      </c>
      <c r="H347" s="898">
        <f t="shared" si="88"/>
        <v>24175.657147106947</v>
      </c>
      <c r="I347" s="77">
        <f t="shared" si="89"/>
        <v>0.24047458720207895</v>
      </c>
      <c r="J347" s="898">
        <f t="shared" si="90"/>
        <v>177.05625563740753</v>
      </c>
      <c r="K347" s="898">
        <f t="shared" si="83"/>
        <v>24352.713402744354</v>
      </c>
      <c r="L347" s="77">
        <v>0.2</v>
      </c>
      <c r="M347" s="898">
        <f t="shared" si="84"/>
        <v>4870.5426805488705</v>
      </c>
      <c r="N347" s="898">
        <f t="shared" si="85"/>
        <v>29223.256083293225</v>
      </c>
      <c r="O347" s="898">
        <f t="shared" si="86"/>
        <v>4870.5426805488705</v>
      </c>
    </row>
    <row r="348" spans="1:15" s="76" customFormat="1">
      <c r="A348" s="711" t="s">
        <v>1321</v>
      </c>
      <c r="B348" s="303" t="s">
        <v>1322</v>
      </c>
      <c r="C348" s="306">
        <f>мат.затр!G3121</f>
        <v>16525.78</v>
      </c>
      <c r="D348" s="306">
        <f>тарифик!J349</f>
        <v>1271.7536813922356</v>
      </c>
      <c r="E348" s="306"/>
      <c r="F348" s="898">
        <f t="shared" si="91"/>
        <v>146.88755020080322</v>
      </c>
      <c r="G348" s="306">
        <f>амортизация!M871</f>
        <v>953.0585304179682</v>
      </c>
      <c r="H348" s="898">
        <f t="shared" si="88"/>
        <v>18897.479762011008</v>
      </c>
      <c r="I348" s="77">
        <f t="shared" si="89"/>
        <v>0.24047458720207895</v>
      </c>
      <c r="J348" s="898">
        <f t="shared" si="90"/>
        <v>305.82444155552213</v>
      </c>
      <c r="K348" s="898">
        <f t="shared" si="83"/>
        <v>19203.304203566531</v>
      </c>
      <c r="L348" s="77">
        <v>0.2</v>
      </c>
      <c r="M348" s="898">
        <f t="shared" si="84"/>
        <v>3840.6608407133062</v>
      </c>
      <c r="N348" s="898">
        <f t="shared" si="85"/>
        <v>23043.965044279837</v>
      </c>
      <c r="O348" s="898">
        <f t="shared" si="86"/>
        <v>3840.6608407133062</v>
      </c>
    </row>
    <row r="349" spans="1:15" s="76" customFormat="1">
      <c r="A349" s="711" t="s">
        <v>1323</v>
      </c>
      <c r="B349" s="303" t="s">
        <v>1324</v>
      </c>
      <c r="C349" s="306">
        <f>мат.затр!G3122</f>
        <v>0</v>
      </c>
      <c r="D349" s="306">
        <f>тарифик!J350</f>
        <v>1004.016064257028</v>
      </c>
      <c r="E349" s="306"/>
      <c r="F349" s="898">
        <f t="shared" si="91"/>
        <v>115.96385542168674</v>
      </c>
      <c r="G349" s="306">
        <f>амортизация!M872</f>
        <v>4.5645545143537118</v>
      </c>
      <c r="H349" s="898">
        <f t="shared" si="88"/>
        <v>1124.5444741930685</v>
      </c>
      <c r="I349" s="77">
        <f t="shared" si="89"/>
        <v>0.24047458720207895</v>
      </c>
      <c r="J349" s="898">
        <f t="shared" si="90"/>
        <v>241.44034859646479</v>
      </c>
      <c r="K349" s="898">
        <f t="shared" si="83"/>
        <v>1365.9848227895332</v>
      </c>
      <c r="L349" s="77">
        <v>0.2</v>
      </c>
      <c r="M349" s="898">
        <f t="shared" si="84"/>
        <v>273.19696455790665</v>
      </c>
      <c r="N349" s="898">
        <f t="shared" si="85"/>
        <v>1639.1817873474397</v>
      </c>
      <c r="O349" s="898">
        <f t="shared" si="86"/>
        <v>273.19696455790665</v>
      </c>
    </row>
    <row r="350" spans="1:15" s="76" customFormat="1">
      <c r="A350" s="66" t="s">
        <v>1325</v>
      </c>
      <c r="B350" s="284" t="s">
        <v>1326</v>
      </c>
      <c r="C350" s="81"/>
      <c r="D350" s="81"/>
      <c r="E350" s="81"/>
      <c r="F350" s="923"/>
      <c r="G350" s="81"/>
      <c r="H350" s="923"/>
      <c r="I350" s="924"/>
      <c r="J350" s="923"/>
      <c r="K350" s="923"/>
      <c r="L350" s="924"/>
      <c r="M350" s="923"/>
      <c r="N350" s="923"/>
      <c r="O350" s="923"/>
    </row>
    <row r="351" spans="1:15" s="76" customFormat="1">
      <c r="A351" s="711" t="s">
        <v>1327</v>
      </c>
      <c r="B351" s="775" t="s">
        <v>1196</v>
      </c>
      <c r="C351" s="306">
        <f>мат.затр!G3127</f>
        <v>342</v>
      </c>
      <c r="D351" s="306">
        <f>тарифик!J352</f>
        <v>1204.8192771084337</v>
      </c>
      <c r="E351" s="306"/>
      <c r="F351" s="898">
        <f>D351*0.9*0.095+D351*3%</f>
        <v>139.15662650602408</v>
      </c>
      <c r="G351" s="306">
        <f>амортизация!M876</f>
        <v>6.1419753086419755</v>
      </c>
      <c r="H351" s="898">
        <f t="shared" ref="H351:H364" si="92">C351+D351+F351+G351</f>
        <v>1692.1178789230999</v>
      </c>
      <c r="I351" s="77">
        <f t="shared" ref="I351:I364" si="93">I$190</f>
        <v>0.24047458720207895</v>
      </c>
      <c r="J351" s="898">
        <f t="shared" ref="J351:J364" si="94">D351*I351</f>
        <v>289.72841831575778</v>
      </c>
      <c r="K351" s="898">
        <f t="shared" si="83"/>
        <v>1981.8462972388577</v>
      </c>
      <c r="L351" s="77">
        <v>0.2</v>
      </c>
      <c r="M351" s="898">
        <f t="shared" si="84"/>
        <v>396.36925944777158</v>
      </c>
      <c r="N351" s="898">
        <f t="shared" si="85"/>
        <v>2378.2155566866295</v>
      </c>
      <c r="O351" s="898">
        <f t="shared" si="86"/>
        <v>396.36925944777158</v>
      </c>
    </row>
    <row r="352" spans="1:15" s="76" customFormat="1">
      <c r="A352" s="711" t="s">
        <v>1328</v>
      </c>
      <c r="B352" s="775" t="s">
        <v>1198</v>
      </c>
      <c r="C352" s="306">
        <f>мат.затр!G3131</f>
        <v>485.28599999999994</v>
      </c>
      <c r="D352" s="306">
        <f>тарифик!J353</f>
        <v>1840.6961178045515</v>
      </c>
      <c r="E352" s="306"/>
      <c r="F352" s="898">
        <f t="shared" ref="F352:F364" si="95">D352*0.9*0.095+D352*3%</f>
        <v>212.60040160642569</v>
      </c>
      <c r="G352" s="306">
        <f>амортизация!M879</f>
        <v>6.1419753086419755</v>
      </c>
      <c r="H352" s="898">
        <f t="shared" si="92"/>
        <v>2544.7244947196191</v>
      </c>
      <c r="I352" s="77">
        <f t="shared" si="93"/>
        <v>0.24047458720207895</v>
      </c>
      <c r="J352" s="898">
        <f t="shared" si="94"/>
        <v>442.64063909351881</v>
      </c>
      <c r="K352" s="898">
        <f t="shared" si="83"/>
        <v>2987.3651338131381</v>
      </c>
      <c r="L352" s="77">
        <v>0.2</v>
      </c>
      <c r="M352" s="898">
        <f t="shared" si="84"/>
        <v>597.47302676262768</v>
      </c>
      <c r="N352" s="898">
        <f t="shared" si="85"/>
        <v>3584.8381605757659</v>
      </c>
      <c r="O352" s="898">
        <f t="shared" si="86"/>
        <v>597.47302676262768</v>
      </c>
    </row>
    <row r="353" spans="1:15" s="76" customFormat="1" ht="32.25" customHeight="1">
      <c r="A353" s="711" t="s">
        <v>1329</v>
      </c>
      <c r="B353" s="775" t="s">
        <v>1330</v>
      </c>
      <c r="C353" s="306">
        <f>мат.затр!G3134</f>
        <v>2860.5</v>
      </c>
      <c r="D353" s="306">
        <f>тарифик!J354</f>
        <v>502.008032128514</v>
      </c>
      <c r="E353" s="306"/>
      <c r="F353" s="898">
        <f t="shared" si="95"/>
        <v>57.981927710843372</v>
      </c>
      <c r="G353" s="306">
        <f>амортизация!M880</f>
        <v>0.843001636174327</v>
      </c>
      <c r="H353" s="898">
        <f t="shared" si="92"/>
        <v>3421.3329614755321</v>
      </c>
      <c r="I353" s="77">
        <f t="shared" si="93"/>
        <v>0.24047458720207895</v>
      </c>
      <c r="J353" s="898">
        <f t="shared" si="94"/>
        <v>120.72017429823239</v>
      </c>
      <c r="K353" s="898">
        <f t="shared" si="83"/>
        <v>3542.0531357737646</v>
      </c>
      <c r="L353" s="77">
        <v>0.2</v>
      </c>
      <c r="M353" s="898">
        <f t="shared" si="84"/>
        <v>708.410627154753</v>
      </c>
      <c r="N353" s="898">
        <f t="shared" si="85"/>
        <v>4250.4637629285171</v>
      </c>
      <c r="O353" s="898">
        <f t="shared" si="86"/>
        <v>708.410627154753</v>
      </c>
    </row>
    <row r="354" spans="1:15" s="76" customFormat="1">
      <c r="A354" s="711" t="s">
        <v>1331</v>
      </c>
      <c r="B354" s="775" t="s">
        <v>1332</v>
      </c>
      <c r="C354" s="306">
        <f>мат.затр!G3143</f>
        <v>2179.9</v>
      </c>
      <c r="D354" s="306">
        <f>тарифик!J355</f>
        <v>418.34002677376168</v>
      </c>
      <c r="E354" s="306"/>
      <c r="F354" s="898">
        <f t="shared" si="95"/>
        <v>48.318273092369481</v>
      </c>
      <c r="G354" s="306">
        <f>амортизация!M883</f>
        <v>8.1914230998066344</v>
      </c>
      <c r="H354" s="898">
        <f t="shared" si="92"/>
        <v>2654.749722965938</v>
      </c>
      <c r="I354" s="77">
        <f t="shared" si="93"/>
        <v>0.24047458720207895</v>
      </c>
      <c r="J354" s="898">
        <f t="shared" si="94"/>
        <v>100.600145248527</v>
      </c>
      <c r="K354" s="898">
        <f t="shared" si="83"/>
        <v>2755.349868214465</v>
      </c>
      <c r="L354" s="77">
        <v>0.2</v>
      </c>
      <c r="M354" s="898">
        <f t="shared" si="84"/>
        <v>551.06997364289305</v>
      </c>
      <c r="N354" s="898">
        <f t="shared" si="85"/>
        <v>3306.4198418573578</v>
      </c>
      <c r="O354" s="898">
        <f t="shared" si="86"/>
        <v>551.06997364289305</v>
      </c>
    </row>
    <row r="355" spans="1:15" s="76" customFormat="1">
      <c r="A355" s="711" t="s">
        <v>1333</v>
      </c>
      <c r="B355" s="775" t="s">
        <v>1334</v>
      </c>
      <c r="C355" s="306">
        <f>мат.затр!G3151</f>
        <v>647.30099999999993</v>
      </c>
      <c r="D355" s="306">
        <f>тарифик!J356</f>
        <v>334.67202141900935</v>
      </c>
      <c r="E355" s="306"/>
      <c r="F355" s="898">
        <f t="shared" si="95"/>
        <v>38.654618473895582</v>
      </c>
      <c r="G355" s="306">
        <f>амортизация!M884</f>
        <v>0.843001636174327</v>
      </c>
      <c r="H355" s="898">
        <f t="shared" si="92"/>
        <v>1021.4706415290791</v>
      </c>
      <c r="I355" s="77">
        <f t="shared" si="93"/>
        <v>0.24047458720207895</v>
      </c>
      <c r="J355" s="898">
        <f t="shared" si="94"/>
        <v>80.480116198821605</v>
      </c>
      <c r="K355" s="898">
        <f t="shared" si="83"/>
        <v>1101.9507577279007</v>
      </c>
      <c r="L355" s="77">
        <v>0.2</v>
      </c>
      <c r="M355" s="898">
        <f t="shared" si="84"/>
        <v>220.39015154558015</v>
      </c>
      <c r="N355" s="898">
        <f t="shared" si="85"/>
        <v>1322.340909273481</v>
      </c>
      <c r="O355" s="898">
        <f t="shared" si="86"/>
        <v>220.39015154558015</v>
      </c>
    </row>
    <row r="356" spans="1:15" s="76" customFormat="1">
      <c r="A356" s="711" t="s">
        <v>1335</v>
      </c>
      <c r="B356" s="775" t="s">
        <v>1336</v>
      </c>
      <c r="C356" s="306">
        <f>мат.затр!G3158</f>
        <v>1451.2</v>
      </c>
      <c r="D356" s="306">
        <f>тарифик!J357</f>
        <v>167.33601070950468</v>
      </c>
      <c r="E356" s="306"/>
      <c r="F356" s="898">
        <f t="shared" si="95"/>
        <v>19.327309236947791</v>
      </c>
      <c r="G356" s="306">
        <f>амортизация!M885</f>
        <v>0.843001636174327</v>
      </c>
      <c r="H356" s="898">
        <f t="shared" si="92"/>
        <v>1638.7063215826267</v>
      </c>
      <c r="I356" s="77">
        <f t="shared" si="93"/>
        <v>0.24047458720207895</v>
      </c>
      <c r="J356" s="898">
        <f t="shared" si="94"/>
        <v>40.240058099410803</v>
      </c>
      <c r="K356" s="898">
        <f t="shared" si="83"/>
        <v>1678.9463796820376</v>
      </c>
      <c r="L356" s="77">
        <v>0.2</v>
      </c>
      <c r="M356" s="898">
        <f t="shared" si="84"/>
        <v>335.78927593640753</v>
      </c>
      <c r="N356" s="898">
        <f t="shared" si="85"/>
        <v>2014.735655618445</v>
      </c>
      <c r="O356" s="898">
        <f t="shared" si="86"/>
        <v>335.78927593640753</v>
      </c>
    </row>
    <row r="357" spans="1:15" s="76" customFormat="1">
      <c r="A357" s="711" t="s">
        <v>1337</v>
      </c>
      <c r="B357" s="775" t="s">
        <v>1338</v>
      </c>
      <c r="C357" s="306">
        <f>мат.затр!G3166</f>
        <v>25400.78</v>
      </c>
      <c r="D357" s="306">
        <f>тарифик!J358</f>
        <v>616.35430611334232</v>
      </c>
      <c r="E357" s="306"/>
      <c r="F357" s="898">
        <f t="shared" si="95"/>
        <v>71.188922356091041</v>
      </c>
      <c r="G357" s="306">
        <f>амортизация!M886</f>
        <v>0.843001636174327</v>
      </c>
      <c r="H357" s="898">
        <f t="shared" si="92"/>
        <v>26089.166230105606</v>
      </c>
      <c r="I357" s="77">
        <f t="shared" si="93"/>
        <v>0.24047458720207895</v>
      </c>
      <c r="J357" s="898">
        <f t="shared" si="94"/>
        <v>148.21754733282981</v>
      </c>
      <c r="K357" s="898">
        <f t="shared" si="83"/>
        <v>26237.383777438437</v>
      </c>
      <c r="L357" s="77">
        <v>0.2</v>
      </c>
      <c r="M357" s="898">
        <f t="shared" si="84"/>
        <v>5247.476755487688</v>
      </c>
      <c r="N357" s="898">
        <f t="shared" si="85"/>
        <v>31484.860532926126</v>
      </c>
      <c r="O357" s="898">
        <f t="shared" si="86"/>
        <v>5247.476755487688</v>
      </c>
    </row>
    <row r="358" spans="1:15" s="76" customFormat="1">
      <c r="A358" s="711" t="s">
        <v>1339</v>
      </c>
      <c r="B358" s="775" t="s">
        <v>1253</v>
      </c>
      <c r="C358" s="306">
        <f>мат.затр!G3178</f>
        <v>1136.9900000000002</v>
      </c>
      <c r="D358" s="306">
        <f>тарифик!J359</f>
        <v>3363.4538152610439</v>
      </c>
      <c r="E358" s="306"/>
      <c r="F358" s="898">
        <f t="shared" si="95"/>
        <v>388.47891566265059</v>
      </c>
      <c r="G358" s="306">
        <f>амортизация!M891</f>
        <v>1106.9743882939163</v>
      </c>
      <c r="H358" s="898">
        <f t="shared" si="92"/>
        <v>5995.8971192176105</v>
      </c>
      <c r="I358" s="77">
        <f t="shared" si="93"/>
        <v>0.24047458720207895</v>
      </c>
      <c r="J358" s="898">
        <f t="shared" si="94"/>
        <v>808.82516779815705</v>
      </c>
      <c r="K358" s="898">
        <f t="shared" si="83"/>
        <v>6804.7222870157675</v>
      </c>
      <c r="L358" s="77">
        <v>0.2</v>
      </c>
      <c r="M358" s="898">
        <f t="shared" si="84"/>
        <v>1360.9444574031536</v>
      </c>
      <c r="N358" s="898">
        <f t="shared" si="85"/>
        <v>8165.6667444189206</v>
      </c>
      <c r="O358" s="898">
        <f t="shared" si="86"/>
        <v>1360.9444574031536</v>
      </c>
    </row>
    <row r="359" spans="1:15" s="76" customFormat="1">
      <c r="A359" s="711" t="s">
        <v>1340</v>
      </c>
      <c r="B359" s="775" t="s">
        <v>1251</v>
      </c>
      <c r="C359" s="306">
        <f>мат.затр!G3190</f>
        <v>1136.9900000000002</v>
      </c>
      <c r="D359" s="306">
        <f>тарифик!J360</f>
        <v>3363.4538152610439</v>
      </c>
      <c r="E359" s="306"/>
      <c r="F359" s="898">
        <f t="shared" si="95"/>
        <v>388.47891566265059</v>
      </c>
      <c r="G359" s="306">
        <f>амортизация!M896</f>
        <v>1106.9743882939163</v>
      </c>
      <c r="H359" s="898">
        <f t="shared" si="92"/>
        <v>5995.8971192176105</v>
      </c>
      <c r="I359" s="77">
        <f t="shared" si="93"/>
        <v>0.24047458720207895</v>
      </c>
      <c r="J359" s="898">
        <f t="shared" si="94"/>
        <v>808.82516779815705</v>
      </c>
      <c r="K359" s="898">
        <f t="shared" si="83"/>
        <v>6804.7222870157675</v>
      </c>
      <c r="L359" s="77">
        <v>0.2</v>
      </c>
      <c r="M359" s="898">
        <f t="shared" si="84"/>
        <v>1360.9444574031536</v>
      </c>
      <c r="N359" s="898">
        <f t="shared" si="85"/>
        <v>8165.6667444189206</v>
      </c>
      <c r="O359" s="898">
        <f t="shared" si="86"/>
        <v>1360.9444574031536</v>
      </c>
    </row>
    <row r="360" spans="1:15" s="76" customFormat="1">
      <c r="A360" s="711" t="s">
        <v>1341</v>
      </c>
      <c r="B360" s="775" t="s">
        <v>1316</v>
      </c>
      <c r="C360" s="306">
        <f>мат.затр!G3203</f>
        <v>2091.6620000000003</v>
      </c>
      <c r="D360" s="306">
        <f>тарифик!J361</f>
        <v>870.14725568942436</v>
      </c>
      <c r="E360" s="306"/>
      <c r="F360" s="898">
        <f t="shared" si="95"/>
        <v>100.50200803212851</v>
      </c>
      <c r="G360" s="306">
        <f>амортизация!M903</f>
        <v>934.02950691655531</v>
      </c>
      <c r="H360" s="898">
        <f t="shared" si="92"/>
        <v>3996.3407706381081</v>
      </c>
      <c r="I360" s="77">
        <f t="shared" si="93"/>
        <v>0.24047458720207895</v>
      </c>
      <c r="J360" s="898">
        <f t="shared" si="94"/>
        <v>209.24830211693617</v>
      </c>
      <c r="K360" s="898">
        <f t="shared" si="83"/>
        <v>4205.5890727550441</v>
      </c>
      <c r="L360" s="77">
        <v>0.2</v>
      </c>
      <c r="M360" s="898">
        <f t="shared" si="84"/>
        <v>841.11781455100891</v>
      </c>
      <c r="N360" s="898">
        <f t="shared" si="85"/>
        <v>5046.7068873060525</v>
      </c>
      <c r="O360" s="898">
        <f t="shared" si="86"/>
        <v>841.11781455100891</v>
      </c>
    </row>
    <row r="361" spans="1:15" s="76" customFormat="1">
      <c r="A361" s="711" t="s">
        <v>1342</v>
      </c>
      <c r="B361" s="775" t="s">
        <v>1343</v>
      </c>
      <c r="C361" s="306">
        <f>мат.затр!G3204</f>
        <v>0</v>
      </c>
      <c r="D361" s="306">
        <f>тарифик!J362</f>
        <v>460.17402945113787</v>
      </c>
      <c r="E361" s="306"/>
      <c r="F361" s="898">
        <f t="shared" si="95"/>
        <v>53.150100401606423</v>
      </c>
      <c r="G361" s="306">
        <f>амортизация!M904</f>
        <v>0</v>
      </c>
      <c r="H361" s="898">
        <f t="shared" si="92"/>
        <v>513.32412985274425</v>
      </c>
      <c r="I361" s="77">
        <f t="shared" si="93"/>
        <v>0.24047458720207895</v>
      </c>
      <c r="J361" s="898">
        <f t="shared" si="94"/>
        <v>110.6601597733797</v>
      </c>
      <c r="K361" s="898">
        <f t="shared" si="83"/>
        <v>623.984289626124</v>
      </c>
      <c r="L361" s="77">
        <v>0.2</v>
      </c>
      <c r="M361" s="898">
        <f t="shared" si="84"/>
        <v>124.7968579252248</v>
      </c>
      <c r="N361" s="898">
        <f t="shared" si="85"/>
        <v>748.78114755134879</v>
      </c>
      <c r="O361" s="898">
        <f t="shared" si="86"/>
        <v>124.7968579252248</v>
      </c>
    </row>
    <row r="362" spans="1:15" s="76" customFormat="1">
      <c r="A362" s="711" t="s">
        <v>1344</v>
      </c>
      <c r="B362" s="775" t="s">
        <v>1345</v>
      </c>
      <c r="C362" s="306">
        <f>мат.затр!G3205</f>
        <v>0</v>
      </c>
      <c r="D362" s="306">
        <f>тарифик!J363</f>
        <v>920.34805890227574</v>
      </c>
      <c r="E362" s="306"/>
      <c r="F362" s="898">
        <f t="shared" si="95"/>
        <v>106.30020080321285</v>
      </c>
      <c r="G362" s="306">
        <f>амортизация!M905</f>
        <v>0.843001636174327</v>
      </c>
      <c r="H362" s="898">
        <f t="shared" si="92"/>
        <v>1027.4912613416627</v>
      </c>
      <c r="I362" s="77">
        <f t="shared" si="93"/>
        <v>0.24047458720207895</v>
      </c>
      <c r="J362" s="898">
        <f t="shared" si="94"/>
        <v>221.32031954675941</v>
      </c>
      <c r="K362" s="898">
        <f t="shared" si="83"/>
        <v>1248.8115808884222</v>
      </c>
      <c r="L362" s="77">
        <v>0.2</v>
      </c>
      <c r="M362" s="898">
        <f t="shared" si="84"/>
        <v>249.76231617768445</v>
      </c>
      <c r="N362" s="898">
        <f t="shared" si="85"/>
        <v>1498.5738970661066</v>
      </c>
      <c r="O362" s="898">
        <f t="shared" si="86"/>
        <v>249.76231617768445</v>
      </c>
    </row>
    <row r="363" spans="1:15" s="76" customFormat="1">
      <c r="A363" s="711" t="s">
        <v>1346</v>
      </c>
      <c r="B363" s="775" t="s">
        <v>1347</v>
      </c>
      <c r="C363" s="306">
        <f>мат.затр!G3206</f>
        <v>0</v>
      </c>
      <c r="D363" s="306">
        <f>тарифик!J364</f>
        <v>920.34805890227574</v>
      </c>
      <c r="E363" s="306"/>
      <c r="F363" s="898">
        <f t="shared" si="95"/>
        <v>106.30020080321285</v>
      </c>
      <c r="G363" s="306">
        <f>амортизация!M906</f>
        <v>0.843001636174327</v>
      </c>
      <c r="H363" s="898">
        <f t="shared" si="92"/>
        <v>1027.4912613416627</v>
      </c>
      <c r="I363" s="77">
        <f t="shared" si="93"/>
        <v>0.24047458720207895</v>
      </c>
      <c r="J363" s="898">
        <f t="shared" si="94"/>
        <v>221.32031954675941</v>
      </c>
      <c r="K363" s="898">
        <f t="shared" si="83"/>
        <v>1248.8115808884222</v>
      </c>
      <c r="L363" s="77">
        <v>0.2</v>
      </c>
      <c r="M363" s="898">
        <f t="shared" si="84"/>
        <v>249.76231617768445</v>
      </c>
      <c r="N363" s="898">
        <f t="shared" si="85"/>
        <v>1498.5738970661066</v>
      </c>
      <c r="O363" s="898">
        <f t="shared" si="86"/>
        <v>249.76231617768445</v>
      </c>
    </row>
    <row r="364" spans="1:15" s="76" customFormat="1">
      <c r="A364" s="711" t="s">
        <v>1348</v>
      </c>
      <c r="B364" s="775" t="s">
        <v>1349</v>
      </c>
      <c r="C364" s="306">
        <f>мат.затр!G3207</f>
        <v>0</v>
      </c>
      <c r="D364" s="306">
        <f>тарифик!J365</f>
        <v>920.34805890227574</v>
      </c>
      <c r="E364" s="306"/>
      <c r="F364" s="898">
        <f t="shared" si="95"/>
        <v>106.30020080321285</v>
      </c>
      <c r="G364" s="306">
        <f>амортизация!M909</f>
        <v>9.2034805890227585</v>
      </c>
      <c r="H364" s="898">
        <f t="shared" si="92"/>
        <v>1035.8517402945113</v>
      </c>
      <c r="I364" s="77">
        <f t="shared" si="93"/>
        <v>0.24047458720207895</v>
      </c>
      <c r="J364" s="898">
        <f t="shared" si="94"/>
        <v>221.32031954675941</v>
      </c>
      <c r="K364" s="898">
        <f t="shared" si="83"/>
        <v>1257.1720598412708</v>
      </c>
      <c r="L364" s="77">
        <v>0.2</v>
      </c>
      <c r="M364" s="898">
        <f t="shared" si="84"/>
        <v>251.43441196825415</v>
      </c>
      <c r="N364" s="898">
        <f t="shared" si="85"/>
        <v>1508.6064718095249</v>
      </c>
      <c r="O364" s="898">
        <f t="shared" si="86"/>
        <v>251.43441196825415</v>
      </c>
    </row>
    <row r="365" spans="1:15" s="76" customFormat="1" ht="28.5">
      <c r="A365" s="66" t="s">
        <v>1350</v>
      </c>
      <c r="B365" s="284" t="s">
        <v>1351</v>
      </c>
      <c r="C365" s="81"/>
      <c r="D365" s="81"/>
      <c r="E365" s="81"/>
      <c r="F365" s="923"/>
      <c r="G365" s="81"/>
      <c r="H365" s="923"/>
      <c r="I365" s="924"/>
      <c r="J365" s="923"/>
      <c r="K365" s="923"/>
      <c r="L365" s="924"/>
      <c r="M365" s="923"/>
      <c r="N365" s="923"/>
      <c r="O365" s="923"/>
    </row>
    <row r="366" spans="1:15" s="76" customFormat="1">
      <c r="A366" s="711" t="s">
        <v>1352</v>
      </c>
      <c r="B366" s="288" t="s">
        <v>1037</v>
      </c>
      <c r="C366" s="306">
        <f>мат.затр!G3209</f>
        <v>0</v>
      </c>
      <c r="D366" s="306">
        <f>тарифик!J367</f>
        <v>602.40963855421683</v>
      </c>
      <c r="E366" s="306"/>
      <c r="F366" s="898">
        <f>D366*0.9*0.095+D366*3%</f>
        <v>69.578313253012041</v>
      </c>
      <c r="G366" s="306">
        <f>амортизация!M911</f>
        <v>7.5301204819277112</v>
      </c>
      <c r="H366" s="898">
        <f t="shared" ref="H366:H384" si="96">C366+D366+F366+G366</f>
        <v>679.51807228915663</v>
      </c>
      <c r="I366" s="77">
        <f t="shared" ref="I366:I384" si="97">I$190</f>
        <v>0.24047458720207895</v>
      </c>
      <c r="J366" s="898">
        <f t="shared" ref="J366:J384" si="98">D366*I366</f>
        <v>144.86420915787889</v>
      </c>
      <c r="K366" s="898">
        <f t="shared" si="83"/>
        <v>824.38228144703555</v>
      </c>
      <c r="L366" s="77">
        <v>0.2</v>
      </c>
      <c r="M366" s="898">
        <f t="shared" si="84"/>
        <v>164.87645628940712</v>
      </c>
      <c r="N366" s="898">
        <f t="shared" si="85"/>
        <v>989.25873773644264</v>
      </c>
      <c r="O366" s="898">
        <f t="shared" si="86"/>
        <v>164.87645628940712</v>
      </c>
    </row>
    <row r="367" spans="1:15" s="76" customFormat="1">
      <c r="A367" s="711" t="s">
        <v>1353</v>
      </c>
      <c r="B367" s="288" t="s">
        <v>1196</v>
      </c>
      <c r="C367" s="306">
        <f>мат.затр!G3212</f>
        <v>180</v>
      </c>
      <c r="D367" s="306">
        <f>тарифик!J368</f>
        <v>1204.8192771084337</v>
      </c>
      <c r="E367" s="306"/>
      <c r="F367" s="898">
        <f t="shared" ref="F367:F384" si="99">D367*0.9*0.095+D367*3%</f>
        <v>139.15662650602408</v>
      </c>
      <c r="G367" s="306">
        <f>амортизация!M915</f>
        <v>17.393648668749073</v>
      </c>
      <c r="H367" s="898">
        <f t="shared" si="96"/>
        <v>1541.369552283207</v>
      </c>
      <c r="I367" s="77">
        <f t="shared" si="97"/>
        <v>0.24047458720207895</v>
      </c>
      <c r="J367" s="898">
        <f t="shared" si="98"/>
        <v>289.72841831575778</v>
      </c>
      <c r="K367" s="898">
        <f t="shared" si="83"/>
        <v>1831.0979705989648</v>
      </c>
      <c r="L367" s="77">
        <v>0.2</v>
      </c>
      <c r="M367" s="898">
        <f t="shared" si="84"/>
        <v>366.21959411979299</v>
      </c>
      <c r="N367" s="898">
        <f t="shared" si="85"/>
        <v>2197.3175647187577</v>
      </c>
      <c r="O367" s="898">
        <f t="shared" si="86"/>
        <v>366.21959411979299</v>
      </c>
    </row>
    <row r="368" spans="1:15" s="76" customFormat="1">
      <c r="A368" s="711" t="s">
        <v>1354</v>
      </c>
      <c r="B368" s="288" t="s">
        <v>1198</v>
      </c>
      <c r="C368" s="306">
        <f>мат.затр!G3216</f>
        <v>511.2</v>
      </c>
      <c r="D368" s="306">
        <f>тарифик!J369</f>
        <v>1472.5568942436412</v>
      </c>
      <c r="E368" s="306"/>
      <c r="F368" s="898">
        <f t="shared" si="99"/>
        <v>170.08032128514054</v>
      </c>
      <c r="G368" s="306">
        <f>амортизация!M918</f>
        <v>9.8635281868213607</v>
      </c>
      <c r="H368" s="898">
        <f t="shared" si="96"/>
        <v>2163.700743715603</v>
      </c>
      <c r="I368" s="77">
        <f t="shared" si="97"/>
        <v>0.24047458720207895</v>
      </c>
      <c r="J368" s="898">
        <f t="shared" si="98"/>
        <v>354.11251127481506</v>
      </c>
      <c r="K368" s="898">
        <f t="shared" si="83"/>
        <v>2517.813254990418</v>
      </c>
      <c r="L368" s="77">
        <v>0.2</v>
      </c>
      <c r="M368" s="898">
        <f t="shared" si="84"/>
        <v>503.56265099808365</v>
      </c>
      <c r="N368" s="898">
        <f t="shared" si="85"/>
        <v>3021.3759059885015</v>
      </c>
      <c r="O368" s="898">
        <f t="shared" si="86"/>
        <v>503.56265099808365</v>
      </c>
    </row>
    <row r="369" spans="1:15" s="76" customFormat="1">
      <c r="A369" s="711" t="s">
        <v>1355</v>
      </c>
      <c r="B369" s="288" t="s">
        <v>1356</v>
      </c>
      <c r="C369" s="306">
        <f>мат.затр!G3223</f>
        <v>1206.44</v>
      </c>
      <c r="D369" s="306">
        <f>тарифик!J370</f>
        <v>362.56135653726017</v>
      </c>
      <c r="E369" s="306"/>
      <c r="F369" s="898">
        <f t="shared" si="99"/>
        <v>41.875836680053553</v>
      </c>
      <c r="G369" s="306">
        <f>амортизация!M919</f>
        <v>4.5645545143537118</v>
      </c>
      <c r="H369" s="898">
        <f t="shared" si="96"/>
        <v>1615.4417477316672</v>
      </c>
      <c r="I369" s="77">
        <f t="shared" si="97"/>
        <v>0.24047458720207895</v>
      </c>
      <c r="J369" s="898">
        <f t="shared" si="98"/>
        <v>87.186792548723403</v>
      </c>
      <c r="K369" s="898">
        <f t="shared" si="83"/>
        <v>1702.6285402803906</v>
      </c>
      <c r="L369" s="77">
        <v>0.2</v>
      </c>
      <c r="M369" s="898">
        <f t="shared" si="84"/>
        <v>340.52570805607814</v>
      </c>
      <c r="N369" s="898">
        <f t="shared" si="85"/>
        <v>2043.1542483364688</v>
      </c>
      <c r="O369" s="898">
        <f t="shared" si="86"/>
        <v>340.52570805607814</v>
      </c>
    </row>
    <row r="370" spans="1:15" s="76" customFormat="1">
      <c r="A370" s="711" t="s">
        <v>1357</v>
      </c>
      <c r="B370" s="288" t="s">
        <v>1134</v>
      </c>
      <c r="C370" s="306">
        <f>мат.затр!G3227</f>
        <v>918.60000000000014</v>
      </c>
      <c r="D370" s="306">
        <f>тарифик!J371</f>
        <v>1165.7742079428826</v>
      </c>
      <c r="E370" s="306"/>
      <c r="F370" s="898">
        <f t="shared" si="99"/>
        <v>134.64692101740295</v>
      </c>
      <c r="G370" s="306">
        <f>амортизация!M922</f>
        <v>7.265171798304328</v>
      </c>
      <c r="H370" s="898">
        <f t="shared" si="96"/>
        <v>2226.2863007585902</v>
      </c>
      <c r="I370" s="77">
        <f t="shared" si="97"/>
        <v>0.24047458720207895</v>
      </c>
      <c r="J370" s="898">
        <f t="shared" si="98"/>
        <v>280.33907142589527</v>
      </c>
      <c r="K370" s="898">
        <f t="shared" si="83"/>
        <v>2506.6253721844855</v>
      </c>
      <c r="L370" s="77">
        <v>0.2</v>
      </c>
      <c r="M370" s="898">
        <f t="shared" si="84"/>
        <v>501.32507443689713</v>
      </c>
      <c r="N370" s="898">
        <f t="shared" si="85"/>
        <v>3007.9504466213825</v>
      </c>
      <c r="O370" s="898">
        <f t="shared" si="86"/>
        <v>501.32507443689713</v>
      </c>
    </row>
    <row r="371" spans="1:15" s="76" customFormat="1">
      <c r="A371" s="711" t="s">
        <v>1358</v>
      </c>
      <c r="B371" s="288" t="s">
        <v>1136</v>
      </c>
      <c r="C371" s="306">
        <f>мат.затр!G3235</f>
        <v>2492.8965000000003</v>
      </c>
      <c r="D371" s="306">
        <f>тарифик!J372</f>
        <v>557.78670236501557</v>
      </c>
      <c r="E371" s="306"/>
      <c r="F371" s="898">
        <f t="shared" si="99"/>
        <v>64.424364123159293</v>
      </c>
      <c r="G371" s="306">
        <f>амортизация!M925</f>
        <v>6.3913059645991384</v>
      </c>
      <c r="H371" s="898">
        <f t="shared" si="96"/>
        <v>3121.4988724527743</v>
      </c>
      <c r="I371" s="77">
        <f t="shared" si="97"/>
        <v>0.24047458720207895</v>
      </c>
      <c r="J371" s="898">
        <f t="shared" si="98"/>
        <v>134.13352699803599</v>
      </c>
      <c r="K371" s="898">
        <f t="shared" si="83"/>
        <v>3255.6323994508102</v>
      </c>
      <c r="L371" s="77">
        <v>0.2</v>
      </c>
      <c r="M371" s="898">
        <f t="shared" si="84"/>
        <v>651.12647989016205</v>
      </c>
      <c r="N371" s="898">
        <f t="shared" si="85"/>
        <v>3906.7588793409723</v>
      </c>
      <c r="O371" s="898">
        <f t="shared" si="86"/>
        <v>651.12647989016205</v>
      </c>
    </row>
    <row r="372" spans="1:15" s="76" customFormat="1">
      <c r="A372" s="711" t="s">
        <v>1359</v>
      </c>
      <c r="B372" s="288" t="s">
        <v>1298</v>
      </c>
      <c r="C372" s="306">
        <f>мат.затр!G3239</f>
        <v>412.2</v>
      </c>
      <c r="D372" s="306">
        <f>тарифик!J373</f>
        <v>803.21285140562247</v>
      </c>
      <c r="E372" s="306"/>
      <c r="F372" s="898">
        <f t="shared" si="99"/>
        <v>92.771084337349393</v>
      </c>
      <c r="G372" s="306">
        <f>амортизация!M928</f>
        <v>7.314442957013239</v>
      </c>
      <c r="H372" s="898">
        <f t="shared" si="96"/>
        <v>1315.4983786999849</v>
      </c>
      <c r="I372" s="77">
        <f t="shared" si="97"/>
        <v>0.24047458720207895</v>
      </c>
      <c r="J372" s="898">
        <f t="shared" si="98"/>
        <v>193.15227887717185</v>
      </c>
      <c r="K372" s="898">
        <f t="shared" si="83"/>
        <v>1508.6506575771568</v>
      </c>
      <c r="L372" s="77">
        <v>0.2</v>
      </c>
      <c r="M372" s="898">
        <f t="shared" si="84"/>
        <v>301.73013151543137</v>
      </c>
      <c r="N372" s="898">
        <f t="shared" si="85"/>
        <v>1810.3807890925882</v>
      </c>
      <c r="O372" s="898">
        <f t="shared" si="86"/>
        <v>301.73013151543137</v>
      </c>
    </row>
    <row r="373" spans="1:15" s="76" customFormat="1">
      <c r="A373" s="711" t="s">
        <v>1360</v>
      </c>
      <c r="B373" s="288" t="s">
        <v>1361</v>
      </c>
      <c r="C373" s="306">
        <f>мат.затр!G3247</f>
        <v>2000.3890999999999</v>
      </c>
      <c r="D373" s="306">
        <f>тарифик!J374</f>
        <v>892.45872378402498</v>
      </c>
      <c r="E373" s="306"/>
      <c r="F373" s="898">
        <f t="shared" si="99"/>
        <v>103.07898259705487</v>
      </c>
      <c r="G373" s="306">
        <f>амортизация!M931</f>
        <v>12.094674996281423</v>
      </c>
      <c r="H373" s="898">
        <f t="shared" si="96"/>
        <v>3008.0214813773614</v>
      </c>
      <c r="I373" s="77">
        <f t="shared" si="97"/>
        <v>0.24047458720207895</v>
      </c>
      <c r="J373" s="898">
        <f t="shared" si="98"/>
        <v>214.61364319685762</v>
      </c>
      <c r="K373" s="898">
        <f t="shared" si="83"/>
        <v>3222.6351245742189</v>
      </c>
      <c r="L373" s="77">
        <v>0.2</v>
      </c>
      <c r="M373" s="898">
        <f t="shared" si="84"/>
        <v>644.52702491484388</v>
      </c>
      <c r="N373" s="898">
        <f t="shared" si="85"/>
        <v>3867.1621494890628</v>
      </c>
      <c r="O373" s="898">
        <f t="shared" si="86"/>
        <v>644.52702491484388</v>
      </c>
    </row>
    <row r="374" spans="1:15" s="76" customFormat="1">
      <c r="A374" s="711" t="s">
        <v>1362</v>
      </c>
      <c r="B374" s="288" t="s">
        <v>1246</v>
      </c>
      <c r="C374" s="306">
        <f>мат.затр!G3255</f>
        <v>793.16000000000008</v>
      </c>
      <c r="D374" s="306">
        <f>тарифик!J375</f>
        <v>1004.0160642570281</v>
      </c>
      <c r="E374" s="306"/>
      <c r="F374" s="898">
        <f t="shared" si="99"/>
        <v>115.96385542168674</v>
      </c>
      <c r="G374" s="306">
        <f>амортизация!M934</f>
        <v>11.912975977986019</v>
      </c>
      <c r="H374" s="898">
        <f t="shared" si="96"/>
        <v>1925.0528956567009</v>
      </c>
      <c r="I374" s="77">
        <f t="shared" si="97"/>
        <v>0.24047458720207895</v>
      </c>
      <c r="J374" s="898">
        <f t="shared" si="98"/>
        <v>241.44034859646482</v>
      </c>
      <c r="K374" s="898">
        <f t="shared" si="83"/>
        <v>2166.4932442531658</v>
      </c>
      <c r="L374" s="77">
        <v>0.2</v>
      </c>
      <c r="M374" s="898">
        <f t="shared" si="84"/>
        <v>433.29864885063319</v>
      </c>
      <c r="N374" s="898">
        <f t="shared" si="85"/>
        <v>2599.7918931037989</v>
      </c>
      <c r="O374" s="898">
        <f t="shared" si="86"/>
        <v>433.29864885063319</v>
      </c>
    </row>
    <row r="375" spans="1:15" s="76" customFormat="1">
      <c r="A375" s="711" t="s">
        <v>1363</v>
      </c>
      <c r="B375" s="288" t="s">
        <v>1364</v>
      </c>
      <c r="C375" s="306">
        <f>мат.затр!G3266</f>
        <v>1072.8133</v>
      </c>
      <c r="D375" s="306">
        <f>тарифик!J376</f>
        <v>870.14725568942436</v>
      </c>
      <c r="E375" s="306"/>
      <c r="F375" s="898">
        <f t="shared" si="99"/>
        <v>100.50200803212851</v>
      </c>
      <c r="G375" s="306">
        <f>амортизация!M935</f>
        <v>4.5645545143537118</v>
      </c>
      <c r="H375" s="898">
        <f t="shared" si="96"/>
        <v>2048.0271182359065</v>
      </c>
      <c r="I375" s="77">
        <f t="shared" si="97"/>
        <v>0.24047458720207895</v>
      </c>
      <c r="J375" s="898">
        <f t="shared" si="98"/>
        <v>209.24830211693617</v>
      </c>
      <c r="K375" s="898">
        <f t="shared" si="83"/>
        <v>2257.2754203528425</v>
      </c>
      <c r="L375" s="77">
        <v>0.2</v>
      </c>
      <c r="M375" s="898">
        <f t="shared" si="84"/>
        <v>451.45508407056855</v>
      </c>
      <c r="N375" s="898">
        <f t="shared" si="85"/>
        <v>2708.7305044234108</v>
      </c>
      <c r="O375" s="898">
        <f t="shared" si="86"/>
        <v>451.45508407056855</v>
      </c>
    </row>
    <row r="376" spans="1:15" s="76" customFormat="1">
      <c r="A376" s="711" t="s">
        <v>1365</v>
      </c>
      <c r="B376" s="288" t="s">
        <v>1366</v>
      </c>
      <c r="C376" s="306">
        <f>мат.затр!G3278</f>
        <v>1258.19</v>
      </c>
      <c r="D376" s="306">
        <f>тарифик!J377</f>
        <v>3458.2775546630969</v>
      </c>
      <c r="E376" s="306"/>
      <c r="F376" s="898">
        <f t="shared" si="99"/>
        <v>399.43105756358773</v>
      </c>
      <c r="G376" s="306">
        <f>амортизация!M941</f>
        <v>524.68113193514807</v>
      </c>
      <c r="H376" s="898">
        <f t="shared" si="96"/>
        <v>5640.5797441618333</v>
      </c>
      <c r="I376" s="77">
        <f t="shared" si="97"/>
        <v>0.24047458720207895</v>
      </c>
      <c r="J376" s="898">
        <f t="shared" si="98"/>
        <v>831.62786738782324</v>
      </c>
      <c r="K376" s="898">
        <f t="shared" si="83"/>
        <v>6472.2076115496566</v>
      </c>
      <c r="L376" s="77">
        <v>0.2</v>
      </c>
      <c r="M376" s="898">
        <f t="shared" si="84"/>
        <v>1294.4415223099313</v>
      </c>
      <c r="N376" s="898">
        <f t="shared" si="85"/>
        <v>7766.6491338595879</v>
      </c>
      <c r="O376" s="898">
        <f t="shared" si="86"/>
        <v>1294.4415223099313</v>
      </c>
    </row>
    <row r="377" spans="1:15" s="76" customFormat="1">
      <c r="A377" s="711" t="s">
        <v>1367</v>
      </c>
      <c r="B377" s="288" t="s">
        <v>1251</v>
      </c>
      <c r="C377" s="306">
        <f>мат.затр!G3290</f>
        <v>1136.9900000000002</v>
      </c>
      <c r="D377" s="306">
        <f>тарифик!J378</f>
        <v>3569.8348951360999</v>
      </c>
      <c r="E377" s="306"/>
      <c r="F377" s="898">
        <f t="shared" si="99"/>
        <v>412.3159303882195</v>
      </c>
      <c r="G377" s="306">
        <f>амортизация!M947</f>
        <v>524.68113193514807</v>
      </c>
      <c r="H377" s="898">
        <f t="shared" si="96"/>
        <v>5643.8219574594677</v>
      </c>
      <c r="I377" s="77">
        <f t="shared" si="97"/>
        <v>0.24047458720207895</v>
      </c>
      <c r="J377" s="898">
        <f t="shared" si="98"/>
        <v>858.45457278743049</v>
      </c>
      <c r="K377" s="898">
        <f t="shared" ref="K377:K440" si="100">H377+J377</f>
        <v>6502.2765302468979</v>
      </c>
      <c r="L377" s="77">
        <v>0.2</v>
      </c>
      <c r="M377" s="898">
        <f t="shared" ref="M377:M440" si="101">K377*L377</f>
        <v>1300.4553060493797</v>
      </c>
      <c r="N377" s="898">
        <f t="shared" ref="N377:N440" si="102">K377+M377</f>
        <v>7802.7318362962778</v>
      </c>
      <c r="O377" s="898">
        <f t="shared" ref="O377:O440" si="103">M377</f>
        <v>1300.4553060493797</v>
      </c>
    </row>
    <row r="378" spans="1:15" s="76" customFormat="1">
      <c r="A378" s="711" t="s">
        <v>1368</v>
      </c>
      <c r="B378" s="288" t="s">
        <v>1369</v>
      </c>
      <c r="C378" s="306">
        <f>мат.затр!G3304</f>
        <v>1989.7820000000002</v>
      </c>
      <c r="D378" s="306">
        <f>тарифик!J379</f>
        <v>948.23739402052649</v>
      </c>
      <c r="E378" s="306"/>
      <c r="F378" s="898">
        <f t="shared" si="99"/>
        <v>109.5214190093708</v>
      </c>
      <c r="G378" s="306">
        <f>амортизация!M955</f>
        <v>587.954252193961</v>
      </c>
      <c r="H378" s="898">
        <f t="shared" si="96"/>
        <v>3635.4950652238585</v>
      </c>
      <c r="I378" s="77">
        <f t="shared" si="97"/>
        <v>0.24047458720207895</v>
      </c>
      <c r="J378" s="898">
        <f t="shared" si="98"/>
        <v>228.02699589666119</v>
      </c>
      <c r="K378" s="898">
        <f t="shared" si="100"/>
        <v>3863.5220611205195</v>
      </c>
      <c r="L378" s="77">
        <v>0.2</v>
      </c>
      <c r="M378" s="898">
        <f t="shared" si="101"/>
        <v>772.70441222410398</v>
      </c>
      <c r="N378" s="898">
        <f t="shared" si="102"/>
        <v>4636.2264733446236</v>
      </c>
      <c r="O378" s="898">
        <f t="shared" si="103"/>
        <v>772.70441222410398</v>
      </c>
    </row>
    <row r="379" spans="1:15" s="76" customFormat="1">
      <c r="A379" s="711" t="s">
        <v>1370</v>
      </c>
      <c r="B379" s="288" t="s">
        <v>1371</v>
      </c>
      <c r="C379" s="306">
        <f>мат.затр!G3316</f>
        <v>1589.03</v>
      </c>
      <c r="D379" s="306">
        <f>тарифик!J380</f>
        <v>1896.474788041053</v>
      </c>
      <c r="E379" s="306"/>
      <c r="F379" s="898">
        <f t="shared" si="99"/>
        <v>219.04283801874161</v>
      </c>
      <c r="G379" s="306">
        <f>амортизация!M960</f>
        <v>960.40695188160055</v>
      </c>
      <c r="H379" s="898">
        <f t="shared" si="96"/>
        <v>4664.9545779413957</v>
      </c>
      <c r="I379" s="77">
        <f t="shared" si="97"/>
        <v>0.24047458720207895</v>
      </c>
      <c r="J379" s="898">
        <f t="shared" si="98"/>
        <v>456.05399179332238</v>
      </c>
      <c r="K379" s="898">
        <f t="shared" si="100"/>
        <v>5121.0085697347176</v>
      </c>
      <c r="L379" s="77">
        <v>0.2</v>
      </c>
      <c r="M379" s="898">
        <f t="shared" si="101"/>
        <v>1024.2017139469435</v>
      </c>
      <c r="N379" s="898">
        <f t="shared" si="102"/>
        <v>6145.2102836816612</v>
      </c>
      <c r="O379" s="898">
        <f t="shared" si="103"/>
        <v>1024.2017139469435</v>
      </c>
    </row>
    <row r="380" spans="1:15" s="76" customFormat="1">
      <c r="A380" s="711" t="s">
        <v>1372</v>
      </c>
      <c r="B380" s="288" t="s">
        <v>1373</v>
      </c>
      <c r="C380" s="306">
        <f>мат.затр!G3329</f>
        <v>19224.243999999999</v>
      </c>
      <c r="D380" s="306">
        <f>тарифик!J381</f>
        <v>780.90138331102185</v>
      </c>
      <c r="E380" s="306"/>
      <c r="F380" s="898">
        <f t="shared" si="99"/>
        <v>90.194109772423033</v>
      </c>
      <c r="G380" s="306">
        <f>амортизация!M964</f>
        <v>12.526959690614309</v>
      </c>
      <c r="H380" s="898">
        <f t="shared" si="96"/>
        <v>20107.866452774058</v>
      </c>
      <c r="I380" s="77">
        <f t="shared" si="97"/>
        <v>0.24047458720207895</v>
      </c>
      <c r="J380" s="898">
        <f t="shared" si="98"/>
        <v>187.7869377972504</v>
      </c>
      <c r="K380" s="898">
        <f t="shared" si="100"/>
        <v>20295.653390571308</v>
      </c>
      <c r="L380" s="77">
        <v>0.2</v>
      </c>
      <c r="M380" s="898">
        <f t="shared" si="101"/>
        <v>4059.1306781142616</v>
      </c>
      <c r="N380" s="898">
        <f t="shared" si="102"/>
        <v>24354.784068685571</v>
      </c>
      <c r="O380" s="898">
        <f t="shared" si="103"/>
        <v>4059.1306781142616</v>
      </c>
    </row>
    <row r="381" spans="1:15" s="76" customFormat="1">
      <c r="A381" s="711" t="s">
        <v>1374</v>
      </c>
      <c r="B381" s="288" t="s">
        <v>1375</v>
      </c>
      <c r="C381" s="306">
        <f>мат.затр!G3340</f>
        <v>4440</v>
      </c>
      <c r="D381" s="306">
        <f>тарифик!J382</f>
        <v>948.23739402052649</v>
      </c>
      <c r="E381" s="306"/>
      <c r="F381" s="898">
        <f t="shared" si="99"/>
        <v>109.5214190093708</v>
      </c>
      <c r="G381" s="306">
        <f>амортизация!M970</f>
        <v>60.501775621002523</v>
      </c>
      <c r="H381" s="898">
        <f t="shared" si="96"/>
        <v>5558.2605886509</v>
      </c>
      <c r="I381" s="77">
        <f t="shared" si="97"/>
        <v>0.24047458720207895</v>
      </c>
      <c r="J381" s="898">
        <f t="shared" si="98"/>
        <v>228.02699589666119</v>
      </c>
      <c r="K381" s="898">
        <f t="shared" si="100"/>
        <v>5786.287584547561</v>
      </c>
      <c r="L381" s="77">
        <v>0.2</v>
      </c>
      <c r="M381" s="898">
        <f t="shared" si="101"/>
        <v>1157.2575169095123</v>
      </c>
      <c r="N381" s="898">
        <f t="shared" si="102"/>
        <v>6943.5451014570735</v>
      </c>
      <c r="O381" s="898">
        <f t="shared" si="103"/>
        <v>1157.2575169095123</v>
      </c>
    </row>
    <row r="382" spans="1:15" s="76" customFormat="1">
      <c r="A382" s="711" t="s">
        <v>1376</v>
      </c>
      <c r="B382" s="288" t="s">
        <v>1377</v>
      </c>
      <c r="C382" s="306">
        <f>мат.затр!G3352</f>
        <v>3072.375</v>
      </c>
      <c r="D382" s="306">
        <f>тарифик!J383</f>
        <v>892.45872378402498</v>
      </c>
      <c r="E382" s="306"/>
      <c r="F382" s="898">
        <f t="shared" si="99"/>
        <v>103.07898259705487</v>
      </c>
      <c r="G382" s="306">
        <f>амортизация!M973</f>
        <v>11.912975977986019</v>
      </c>
      <c r="H382" s="898">
        <f t="shared" si="96"/>
        <v>4079.8256823590664</v>
      </c>
      <c r="I382" s="77">
        <f t="shared" si="97"/>
        <v>0.24047458720207895</v>
      </c>
      <c r="J382" s="898">
        <f t="shared" si="98"/>
        <v>214.61364319685762</v>
      </c>
      <c r="K382" s="898">
        <f t="shared" si="100"/>
        <v>4294.4393255559244</v>
      </c>
      <c r="L382" s="77">
        <v>0.2</v>
      </c>
      <c r="M382" s="898">
        <f t="shared" si="101"/>
        <v>858.88786511118496</v>
      </c>
      <c r="N382" s="898">
        <f t="shared" si="102"/>
        <v>5153.3271906671089</v>
      </c>
      <c r="O382" s="898">
        <f t="shared" si="103"/>
        <v>858.88786511118496</v>
      </c>
    </row>
    <row r="383" spans="1:15" s="76" customFormat="1">
      <c r="A383" s="711" t="s">
        <v>1378</v>
      </c>
      <c r="B383" s="303" t="s">
        <v>1379</v>
      </c>
      <c r="C383" s="306">
        <f>мат.затр!G3360</f>
        <v>15526.9</v>
      </c>
      <c r="D383" s="306">
        <f>тарифик!J384</f>
        <v>613.5653726015172</v>
      </c>
      <c r="E383" s="306"/>
      <c r="F383" s="898">
        <f t="shared" si="99"/>
        <v>70.866800535475235</v>
      </c>
      <c r="G383" s="306">
        <f>амортизация!M976</f>
        <v>1551.4482002082402</v>
      </c>
      <c r="H383" s="898">
        <f t="shared" si="96"/>
        <v>17762.780373345231</v>
      </c>
      <c r="I383" s="77">
        <f t="shared" si="97"/>
        <v>0.24047458720207895</v>
      </c>
      <c r="J383" s="898">
        <f t="shared" si="98"/>
        <v>147.54687969783961</v>
      </c>
      <c r="K383" s="898">
        <f t="shared" si="100"/>
        <v>17910.32725304307</v>
      </c>
      <c r="L383" s="77">
        <v>0.2</v>
      </c>
      <c r="M383" s="898">
        <f t="shared" si="101"/>
        <v>3582.0654506086139</v>
      </c>
      <c r="N383" s="898">
        <f t="shared" si="102"/>
        <v>21492.392703651683</v>
      </c>
      <c r="O383" s="898">
        <f t="shared" si="103"/>
        <v>3582.0654506086139</v>
      </c>
    </row>
    <row r="384" spans="1:15" s="76" customFormat="1">
      <c r="A384" s="711" t="s">
        <v>1380</v>
      </c>
      <c r="B384" s="303" t="s">
        <v>1381</v>
      </c>
      <c r="C384" s="306">
        <f>мат.затр!G3366</f>
        <v>3451</v>
      </c>
      <c r="D384" s="306">
        <f>тарифик!J385</f>
        <v>1896.474788041053</v>
      </c>
      <c r="E384" s="306"/>
      <c r="F384" s="898">
        <f t="shared" si="99"/>
        <v>219.04283801874161</v>
      </c>
      <c r="G384" s="306">
        <f>амортизация!M979</f>
        <v>11.912975977986019</v>
      </c>
      <c r="H384" s="898">
        <f t="shared" si="96"/>
        <v>5578.4306020377808</v>
      </c>
      <c r="I384" s="77">
        <f t="shared" si="97"/>
        <v>0.24047458720207895</v>
      </c>
      <c r="J384" s="898">
        <f t="shared" si="98"/>
        <v>456.05399179332238</v>
      </c>
      <c r="K384" s="898">
        <f t="shared" si="100"/>
        <v>6034.4845938311028</v>
      </c>
      <c r="L384" s="77">
        <v>0.2</v>
      </c>
      <c r="M384" s="898">
        <f t="shared" si="101"/>
        <v>1206.8969187662206</v>
      </c>
      <c r="N384" s="898">
        <f t="shared" si="102"/>
        <v>7241.3815125973233</v>
      </c>
      <c r="O384" s="898">
        <f t="shared" si="103"/>
        <v>1206.8969187662206</v>
      </c>
    </row>
    <row r="385" spans="1:15" s="76" customFormat="1">
      <c r="A385" s="66" t="s">
        <v>1382</v>
      </c>
      <c r="B385" s="284" t="s">
        <v>1383</v>
      </c>
      <c r="C385" s="81"/>
      <c r="D385" s="81"/>
      <c r="E385" s="81"/>
      <c r="F385" s="923"/>
      <c r="G385" s="81"/>
      <c r="H385" s="923"/>
      <c r="I385" s="924"/>
      <c r="J385" s="923"/>
      <c r="K385" s="923"/>
      <c r="L385" s="924"/>
      <c r="M385" s="923"/>
      <c r="N385" s="923"/>
      <c r="O385" s="923"/>
    </row>
    <row r="386" spans="1:15" s="76" customFormat="1">
      <c r="A386" s="711" t="s">
        <v>1384</v>
      </c>
      <c r="B386" s="288" t="s">
        <v>1037</v>
      </c>
      <c r="C386" s="306">
        <f>мат.затр!G3368</f>
        <v>0</v>
      </c>
      <c r="D386" s="306">
        <f>тарифик!J387</f>
        <v>401.60642570281118</v>
      </c>
      <c r="E386" s="306"/>
      <c r="F386" s="898">
        <f>D386*0.9*0.095+D386*3%</f>
        <v>46.385542168674689</v>
      </c>
      <c r="G386" s="306">
        <f>амортизация!M981</f>
        <v>7.5301204819277112</v>
      </c>
      <c r="H386" s="898">
        <f t="shared" ref="H386:H407" si="104">C386+D386+F386+G386</f>
        <v>455.52208835341361</v>
      </c>
      <c r="I386" s="77">
        <f t="shared" ref="I386:I407" si="105">I$190</f>
        <v>0.24047458720207895</v>
      </c>
      <c r="J386" s="898">
        <f t="shared" ref="J386:J407" si="106">D386*I386</f>
        <v>96.576139438585912</v>
      </c>
      <c r="K386" s="898">
        <f t="shared" si="100"/>
        <v>552.09822779199953</v>
      </c>
      <c r="L386" s="77">
        <v>0.2</v>
      </c>
      <c r="M386" s="898">
        <f t="shared" si="101"/>
        <v>110.41964555839991</v>
      </c>
      <c r="N386" s="898">
        <f t="shared" si="102"/>
        <v>662.51787335039944</v>
      </c>
      <c r="O386" s="898">
        <f t="shared" si="103"/>
        <v>110.41964555839991</v>
      </c>
    </row>
    <row r="387" spans="1:15" s="76" customFormat="1">
      <c r="A387" s="711" t="s">
        <v>1385</v>
      </c>
      <c r="B387" s="288" t="s">
        <v>1386</v>
      </c>
      <c r="C387" s="306">
        <f>мат.затр!G3376</f>
        <v>2037.4</v>
      </c>
      <c r="D387" s="306">
        <f>тарифик!J388</f>
        <v>1054.2168674698796</v>
      </c>
      <c r="E387" s="306"/>
      <c r="F387" s="898">
        <f t="shared" ref="F387:F407" si="107">D387*0.9*0.095+D387*3%</f>
        <v>121.7620481927711</v>
      </c>
      <c r="G387" s="306">
        <f>амортизация!M984</f>
        <v>5.4811839952402206</v>
      </c>
      <c r="H387" s="898">
        <f t="shared" si="104"/>
        <v>3218.8600996578912</v>
      </c>
      <c r="I387" s="77">
        <f t="shared" si="105"/>
        <v>0.24047458720207895</v>
      </c>
      <c r="J387" s="898">
        <f t="shared" si="106"/>
        <v>253.51236602628808</v>
      </c>
      <c r="K387" s="898">
        <f t="shared" si="100"/>
        <v>3472.3724656841791</v>
      </c>
      <c r="L387" s="77">
        <v>0.2</v>
      </c>
      <c r="M387" s="898">
        <f t="shared" si="101"/>
        <v>694.47449313683592</v>
      </c>
      <c r="N387" s="898">
        <f t="shared" si="102"/>
        <v>4166.8469588210155</v>
      </c>
      <c r="O387" s="898">
        <f t="shared" si="103"/>
        <v>694.47449313683592</v>
      </c>
    </row>
    <row r="388" spans="1:15" s="76" customFormat="1">
      <c r="A388" s="711" t="s">
        <v>1387</v>
      </c>
      <c r="B388" s="288" t="s">
        <v>1388</v>
      </c>
      <c r="C388" s="306">
        <f>мат.затр!G3383</f>
        <v>1411</v>
      </c>
      <c r="D388" s="306">
        <f>тарифик!J389</f>
        <v>200.80321285140562</v>
      </c>
      <c r="E388" s="306"/>
      <c r="F388" s="898">
        <f t="shared" si="107"/>
        <v>23.192771084337348</v>
      </c>
      <c r="G388" s="306">
        <f>амортизация!M985</f>
        <v>4.5645545143537118</v>
      </c>
      <c r="H388" s="898">
        <f t="shared" si="104"/>
        <v>1639.5605384500966</v>
      </c>
      <c r="I388" s="77">
        <f t="shared" si="105"/>
        <v>0.24047458720207895</v>
      </c>
      <c r="J388" s="898">
        <f t="shared" si="106"/>
        <v>48.288069719292963</v>
      </c>
      <c r="K388" s="898">
        <f t="shared" si="100"/>
        <v>1687.8486081693895</v>
      </c>
      <c r="L388" s="77">
        <v>0.2</v>
      </c>
      <c r="M388" s="898">
        <f t="shared" si="101"/>
        <v>337.56972163387792</v>
      </c>
      <c r="N388" s="898">
        <f t="shared" si="102"/>
        <v>2025.4183298032674</v>
      </c>
      <c r="O388" s="898">
        <f t="shared" si="103"/>
        <v>337.56972163387792</v>
      </c>
    </row>
    <row r="389" spans="1:15" s="76" customFormat="1">
      <c r="A389" s="711" t="s">
        <v>1389</v>
      </c>
      <c r="B389" s="288" t="s">
        <v>1390</v>
      </c>
      <c r="C389" s="306">
        <f>мат.затр!G3390</f>
        <v>1674.4</v>
      </c>
      <c r="D389" s="306">
        <f>тарифик!J390</f>
        <v>200.80321285140562</v>
      </c>
      <c r="E389" s="306"/>
      <c r="F389" s="898">
        <f t="shared" si="107"/>
        <v>23.192771084337348</v>
      </c>
      <c r="G389" s="306">
        <f>амортизация!M986</f>
        <v>4.5645545143537118</v>
      </c>
      <c r="H389" s="898">
        <f t="shared" si="104"/>
        <v>1902.9605384500967</v>
      </c>
      <c r="I389" s="77">
        <f t="shared" si="105"/>
        <v>0.24047458720207895</v>
      </c>
      <c r="J389" s="898">
        <f t="shared" si="106"/>
        <v>48.288069719292963</v>
      </c>
      <c r="K389" s="898">
        <f t="shared" si="100"/>
        <v>1951.2486081693896</v>
      </c>
      <c r="L389" s="77">
        <v>0.2</v>
      </c>
      <c r="M389" s="898">
        <f t="shared" si="101"/>
        <v>390.24972163387793</v>
      </c>
      <c r="N389" s="898">
        <f t="shared" si="102"/>
        <v>2341.4983298032676</v>
      </c>
      <c r="O389" s="898">
        <f t="shared" si="103"/>
        <v>390.24972163387793</v>
      </c>
    </row>
    <row r="390" spans="1:15" s="76" customFormat="1">
      <c r="A390" s="711" t="s">
        <v>1391</v>
      </c>
      <c r="B390" s="288" t="s">
        <v>1392</v>
      </c>
      <c r="C390" s="306">
        <f>мат.затр!G3396</f>
        <v>773.85</v>
      </c>
      <c r="D390" s="306">
        <f>тарифик!J391</f>
        <v>669.34404283801871</v>
      </c>
      <c r="E390" s="306"/>
      <c r="F390" s="898">
        <f t="shared" si="107"/>
        <v>77.309236947791163</v>
      </c>
      <c r="G390" s="306">
        <f>амортизация!M987</f>
        <v>4.5645545143537118</v>
      </c>
      <c r="H390" s="898">
        <f t="shared" si="104"/>
        <v>1525.0678343001634</v>
      </c>
      <c r="I390" s="77">
        <f t="shared" si="105"/>
        <v>0.24047458720207895</v>
      </c>
      <c r="J390" s="898">
        <f t="shared" si="106"/>
        <v>160.96023239764321</v>
      </c>
      <c r="K390" s="898">
        <f t="shared" si="100"/>
        <v>1686.0280666978067</v>
      </c>
      <c r="L390" s="77">
        <v>0.2</v>
      </c>
      <c r="M390" s="898">
        <f t="shared" si="101"/>
        <v>337.20561333956135</v>
      </c>
      <c r="N390" s="898">
        <f t="shared" si="102"/>
        <v>2023.233680037368</v>
      </c>
      <c r="O390" s="898">
        <f t="shared" si="103"/>
        <v>337.20561333956135</v>
      </c>
    </row>
    <row r="391" spans="1:15" s="76" customFormat="1">
      <c r="A391" s="711" t="s">
        <v>1393</v>
      </c>
      <c r="B391" s="288" t="s">
        <v>1196</v>
      </c>
      <c r="C391" s="306">
        <f>мат.затр!G3399</f>
        <v>196.2</v>
      </c>
      <c r="D391" s="306">
        <f>тарифик!J392</f>
        <v>1506.024096385542</v>
      </c>
      <c r="E391" s="306"/>
      <c r="F391" s="898">
        <f t="shared" si="107"/>
        <v>173.9457831325301</v>
      </c>
      <c r="G391" s="306">
        <f>амортизация!M991</f>
        <v>15.301948534880262</v>
      </c>
      <c r="H391" s="898">
        <f t="shared" si="104"/>
        <v>1891.4718280529523</v>
      </c>
      <c r="I391" s="77">
        <f t="shared" si="105"/>
        <v>0.24047458720207895</v>
      </c>
      <c r="J391" s="898">
        <f t="shared" si="106"/>
        <v>362.16052289469718</v>
      </c>
      <c r="K391" s="898">
        <f t="shared" si="100"/>
        <v>2253.6323509476497</v>
      </c>
      <c r="L391" s="77">
        <v>0.2</v>
      </c>
      <c r="M391" s="898">
        <f t="shared" si="101"/>
        <v>450.72647018952995</v>
      </c>
      <c r="N391" s="898">
        <f t="shared" si="102"/>
        <v>2704.3588211371798</v>
      </c>
      <c r="O391" s="898">
        <f t="shared" si="103"/>
        <v>450.72647018952995</v>
      </c>
    </row>
    <row r="392" spans="1:15" s="76" customFormat="1">
      <c r="A392" s="711" t="s">
        <v>1394</v>
      </c>
      <c r="B392" s="288" t="s">
        <v>1198</v>
      </c>
      <c r="C392" s="306">
        <f>мат.затр!G3403</f>
        <v>485.178</v>
      </c>
      <c r="D392" s="306">
        <f>тарифик!J393</f>
        <v>1840.6961178045515</v>
      </c>
      <c r="E392" s="306"/>
      <c r="F392" s="898">
        <f t="shared" si="107"/>
        <v>212.60040160642569</v>
      </c>
      <c r="G392" s="306">
        <f>амортизация!M995</f>
        <v>15.301948534880262</v>
      </c>
      <c r="H392" s="898">
        <f t="shared" si="104"/>
        <v>2553.7764679458578</v>
      </c>
      <c r="I392" s="77">
        <f t="shared" si="105"/>
        <v>0.24047458720207895</v>
      </c>
      <c r="J392" s="898">
        <f t="shared" si="106"/>
        <v>442.64063909351881</v>
      </c>
      <c r="K392" s="898">
        <f t="shared" si="100"/>
        <v>2996.4171070393768</v>
      </c>
      <c r="L392" s="77">
        <v>0.2</v>
      </c>
      <c r="M392" s="898">
        <f t="shared" si="101"/>
        <v>599.28342140787538</v>
      </c>
      <c r="N392" s="898">
        <f t="shared" si="102"/>
        <v>3595.7005284472521</v>
      </c>
      <c r="O392" s="898">
        <f t="shared" si="103"/>
        <v>599.28342140787538</v>
      </c>
    </row>
    <row r="393" spans="1:15" s="76" customFormat="1">
      <c r="A393" s="711" t="s">
        <v>1395</v>
      </c>
      <c r="B393" s="288" t="s">
        <v>1396</v>
      </c>
      <c r="C393" s="306">
        <f>мат.затр!G3409</f>
        <v>1329.8198400000001</v>
      </c>
      <c r="D393" s="306">
        <f>тарифик!J394</f>
        <v>543.84203480589019</v>
      </c>
      <c r="E393" s="306"/>
      <c r="F393" s="898">
        <f t="shared" si="107"/>
        <v>62.813755020080322</v>
      </c>
      <c r="G393" s="306">
        <f>амортизация!M996</f>
        <v>4.5645545143537118</v>
      </c>
      <c r="H393" s="898">
        <f t="shared" si="104"/>
        <v>1941.0401843403245</v>
      </c>
      <c r="I393" s="77">
        <f t="shared" si="105"/>
        <v>0.24047458720207895</v>
      </c>
      <c r="J393" s="898">
        <f t="shared" si="106"/>
        <v>130.7801888230851</v>
      </c>
      <c r="K393" s="898">
        <f t="shared" si="100"/>
        <v>2071.8203731634094</v>
      </c>
      <c r="L393" s="77">
        <v>0.2</v>
      </c>
      <c r="M393" s="898">
        <f t="shared" si="101"/>
        <v>414.36407463268188</v>
      </c>
      <c r="N393" s="898">
        <f t="shared" si="102"/>
        <v>2486.1844477960913</v>
      </c>
      <c r="O393" s="898">
        <f t="shared" si="103"/>
        <v>414.36407463268188</v>
      </c>
    </row>
    <row r="394" spans="1:15" s="76" customFormat="1">
      <c r="A394" s="711" t="s">
        <v>1397</v>
      </c>
      <c r="B394" s="288" t="s">
        <v>1398</v>
      </c>
      <c r="C394" s="306">
        <f>мат.затр!G3413</f>
        <v>1064.4000000000001</v>
      </c>
      <c r="D394" s="306">
        <f>тарифик!J395</f>
        <v>1288.4872824631861</v>
      </c>
      <c r="E394" s="306"/>
      <c r="F394" s="898">
        <f t="shared" si="107"/>
        <v>148.820281124498</v>
      </c>
      <c r="G394" s="306">
        <f>амортизация!M999</f>
        <v>7.265171798304328</v>
      </c>
      <c r="H394" s="898">
        <f t="shared" si="104"/>
        <v>2508.9727353859885</v>
      </c>
      <c r="I394" s="77">
        <f t="shared" si="105"/>
        <v>0.24047458720207895</v>
      </c>
      <c r="J394" s="898">
        <f t="shared" si="106"/>
        <v>309.84844736546319</v>
      </c>
      <c r="K394" s="898">
        <f t="shared" si="100"/>
        <v>2818.8211827514515</v>
      </c>
      <c r="L394" s="77">
        <v>0.2</v>
      </c>
      <c r="M394" s="898">
        <f t="shared" si="101"/>
        <v>563.76423655029032</v>
      </c>
      <c r="N394" s="898">
        <f t="shared" si="102"/>
        <v>3382.5854193017417</v>
      </c>
      <c r="O394" s="898">
        <f t="shared" si="103"/>
        <v>563.76423655029032</v>
      </c>
    </row>
    <row r="395" spans="1:15" s="76" customFormat="1">
      <c r="A395" s="711" t="s">
        <v>1399</v>
      </c>
      <c r="B395" s="288" t="s">
        <v>1136</v>
      </c>
      <c r="C395" s="306">
        <f>мат.затр!G3421</f>
        <v>1484.0119999999999</v>
      </c>
      <c r="D395" s="306">
        <f>тарифик!J396</f>
        <v>1338.6880856760374</v>
      </c>
      <c r="E395" s="306"/>
      <c r="F395" s="898">
        <f t="shared" si="107"/>
        <v>154.61847389558233</v>
      </c>
      <c r="G395" s="306">
        <f>амортизация!M1003</f>
        <v>10.611892012494422</v>
      </c>
      <c r="H395" s="898">
        <f t="shared" si="104"/>
        <v>2987.9304515841141</v>
      </c>
      <c r="I395" s="77">
        <f t="shared" si="105"/>
        <v>0.24047458720207895</v>
      </c>
      <c r="J395" s="898">
        <f t="shared" si="106"/>
        <v>321.92046479528642</v>
      </c>
      <c r="K395" s="898">
        <f t="shared" si="100"/>
        <v>3309.8509163794006</v>
      </c>
      <c r="L395" s="77">
        <v>0.2</v>
      </c>
      <c r="M395" s="898">
        <f t="shared" si="101"/>
        <v>661.97018327588012</v>
      </c>
      <c r="N395" s="898">
        <f t="shared" si="102"/>
        <v>3971.8210996552807</v>
      </c>
      <c r="O395" s="898">
        <f t="shared" si="103"/>
        <v>661.97018327588012</v>
      </c>
    </row>
    <row r="396" spans="1:15" s="76" customFormat="1">
      <c r="A396" s="711" t="s">
        <v>1400</v>
      </c>
      <c r="B396" s="288" t="s">
        <v>1401</v>
      </c>
      <c r="C396" s="306">
        <f>мат.затр!G3433</f>
        <v>1671.75</v>
      </c>
      <c r="D396" s="306">
        <f>тарифик!J397</f>
        <v>1255.0200803212849</v>
      </c>
      <c r="E396" s="306"/>
      <c r="F396" s="898">
        <f t="shared" si="107"/>
        <v>144.95481927710841</v>
      </c>
      <c r="G396" s="306">
        <f>амортизация!M1004</f>
        <v>4.5645545143537118</v>
      </c>
      <c r="H396" s="898">
        <f t="shared" si="104"/>
        <v>3076.2894541127471</v>
      </c>
      <c r="I396" s="77">
        <f t="shared" si="105"/>
        <v>0.24047458720207895</v>
      </c>
      <c r="J396" s="898">
        <f t="shared" si="106"/>
        <v>301.80043574558096</v>
      </c>
      <c r="K396" s="898">
        <f t="shared" si="100"/>
        <v>3378.0898898583282</v>
      </c>
      <c r="L396" s="77">
        <v>0.2</v>
      </c>
      <c r="M396" s="898">
        <f t="shared" si="101"/>
        <v>675.61797797166571</v>
      </c>
      <c r="N396" s="898">
        <f t="shared" si="102"/>
        <v>4053.707867829994</v>
      </c>
      <c r="O396" s="898">
        <f t="shared" si="103"/>
        <v>675.61797797166571</v>
      </c>
    </row>
    <row r="397" spans="1:15" s="76" customFormat="1">
      <c r="A397" s="711" t="s">
        <v>1402</v>
      </c>
      <c r="B397" s="288" t="s">
        <v>1403</v>
      </c>
      <c r="C397" s="306">
        <f>мат.затр!G3440</f>
        <v>1251.3</v>
      </c>
      <c r="D397" s="306">
        <f>тарифик!J398</f>
        <v>711.17804551539484</v>
      </c>
      <c r="E397" s="306"/>
      <c r="F397" s="898">
        <f t="shared" si="107"/>
        <v>82.141064257028091</v>
      </c>
      <c r="G397" s="306">
        <f>амортизация!M1007</f>
        <v>10.002974862412614</v>
      </c>
      <c r="H397" s="898">
        <f t="shared" si="104"/>
        <v>2054.6220846348356</v>
      </c>
      <c r="I397" s="77">
        <f t="shared" si="105"/>
        <v>0.24047458720207895</v>
      </c>
      <c r="J397" s="898">
        <f t="shared" si="106"/>
        <v>171.02024692249589</v>
      </c>
      <c r="K397" s="898">
        <f t="shared" si="100"/>
        <v>2225.6423315573315</v>
      </c>
      <c r="L397" s="77">
        <v>0.2</v>
      </c>
      <c r="M397" s="898">
        <f t="shared" si="101"/>
        <v>445.12846631146635</v>
      </c>
      <c r="N397" s="898">
        <f t="shared" si="102"/>
        <v>2670.7707978687977</v>
      </c>
      <c r="O397" s="898">
        <f t="shared" si="103"/>
        <v>445.12846631146635</v>
      </c>
    </row>
    <row r="398" spans="1:15" s="76" customFormat="1">
      <c r="A398" s="711" t="s">
        <v>1404</v>
      </c>
      <c r="B398" s="288" t="s">
        <v>1366</v>
      </c>
      <c r="C398" s="306">
        <f>мат.затр!G3452</f>
        <v>1258.19</v>
      </c>
      <c r="D398" s="306">
        <f>тарифик!J399</f>
        <v>3681.3922356091025</v>
      </c>
      <c r="E398" s="306"/>
      <c r="F398" s="898">
        <f t="shared" si="107"/>
        <v>425.20080321285133</v>
      </c>
      <c r="G398" s="306">
        <f>амортизация!M1013</f>
        <v>328.29419529971733</v>
      </c>
      <c r="H398" s="898">
        <f t="shared" si="104"/>
        <v>5693.0772341216716</v>
      </c>
      <c r="I398" s="77">
        <f t="shared" si="105"/>
        <v>0.24047458720207895</v>
      </c>
      <c r="J398" s="898">
        <f t="shared" si="106"/>
        <v>885.28127818703751</v>
      </c>
      <c r="K398" s="898">
        <f t="shared" si="100"/>
        <v>6578.3585123087087</v>
      </c>
      <c r="L398" s="77">
        <v>0.2</v>
      </c>
      <c r="M398" s="898">
        <f t="shared" si="101"/>
        <v>1315.6717024617419</v>
      </c>
      <c r="N398" s="898">
        <f t="shared" si="102"/>
        <v>7894.0302147704506</v>
      </c>
      <c r="O398" s="898">
        <f t="shared" si="103"/>
        <v>1315.6717024617419</v>
      </c>
    </row>
    <row r="399" spans="1:15" s="76" customFormat="1">
      <c r="A399" s="711" t="s">
        <v>1405</v>
      </c>
      <c r="B399" s="288" t="s">
        <v>1251</v>
      </c>
      <c r="C399" s="306">
        <f>мат.затр!G3464</f>
        <v>1258.19</v>
      </c>
      <c r="D399" s="306">
        <f>тарифик!J400</f>
        <v>3681.3922356091025</v>
      </c>
      <c r="E399" s="306"/>
      <c r="F399" s="898">
        <f t="shared" si="107"/>
        <v>425.20080321285133</v>
      </c>
      <c r="G399" s="306">
        <f>амортизация!M1019</f>
        <v>328.29419529971733</v>
      </c>
      <c r="H399" s="898">
        <f t="shared" si="104"/>
        <v>5693.0772341216716</v>
      </c>
      <c r="I399" s="77">
        <f t="shared" si="105"/>
        <v>0.24047458720207895</v>
      </c>
      <c r="J399" s="898">
        <f t="shared" si="106"/>
        <v>885.28127818703751</v>
      </c>
      <c r="K399" s="898">
        <f t="shared" si="100"/>
        <v>6578.3585123087087</v>
      </c>
      <c r="L399" s="77">
        <v>0.2</v>
      </c>
      <c r="M399" s="898">
        <f t="shared" si="101"/>
        <v>1315.6717024617419</v>
      </c>
      <c r="N399" s="898">
        <f t="shared" si="102"/>
        <v>7894.0302147704506</v>
      </c>
      <c r="O399" s="898">
        <f t="shared" si="103"/>
        <v>1315.6717024617419</v>
      </c>
    </row>
    <row r="400" spans="1:15" s="76" customFormat="1">
      <c r="A400" s="711" t="s">
        <v>1406</v>
      </c>
      <c r="B400" s="288" t="s">
        <v>1369</v>
      </c>
      <c r="C400" s="306">
        <f>мат.затр!G3478</f>
        <v>1989.7820000000002</v>
      </c>
      <c r="D400" s="306">
        <f>тарифик!J401</f>
        <v>1327.5323516287372</v>
      </c>
      <c r="E400" s="306"/>
      <c r="F400" s="898">
        <f t="shared" si="107"/>
        <v>153.32998661311916</v>
      </c>
      <c r="G400" s="306">
        <f>амортизация!M1027</f>
        <v>283.64856648817494</v>
      </c>
      <c r="H400" s="898">
        <f t="shared" si="104"/>
        <v>3754.2929047300313</v>
      </c>
      <c r="I400" s="77">
        <f t="shared" si="105"/>
        <v>0.24047458720207895</v>
      </c>
      <c r="J400" s="898">
        <f t="shared" si="106"/>
        <v>319.2377942553257</v>
      </c>
      <c r="K400" s="898">
        <f t="shared" si="100"/>
        <v>4073.530698985357</v>
      </c>
      <c r="L400" s="77">
        <v>0.2</v>
      </c>
      <c r="M400" s="898">
        <f t="shared" si="101"/>
        <v>814.7061397970715</v>
      </c>
      <c r="N400" s="898">
        <f t="shared" si="102"/>
        <v>4888.2368387824281</v>
      </c>
      <c r="O400" s="898">
        <f t="shared" si="103"/>
        <v>814.7061397970715</v>
      </c>
    </row>
    <row r="401" spans="1:15" s="76" customFormat="1">
      <c r="A401" s="711" t="s">
        <v>1407</v>
      </c>
      <c r="B401" s="288" t="s">
        <v>1371</v>
      </c>
      <c r="C401" s="306">
        <f>мат.затр!G3490</f>
        <v>1589.03</v>
      </c>
      <c r="D401" s="306">
        <f>тарифик!J402</f>
        <v>2180.9460062472108</v>
      </c>
      <c r="E401" s="306"/>
      <c r="F401" s="898">
        <f t="shared" si="107"/>
        <v>251.89926372155287</v>
      </c>
      <c r="G401" s="306">
        <f>амортизация!M1032</f>
        <v>279.31127286925476</v>
      </c>
      <c r="H401" s="898">
        <f t="shared" si="104"/>
        <v>4301.1865428380179</v>
      </c>
      <c r="I401" s="77">
        <f t="shared" si="105"/>
        <v>0.24047458720207895</v>
      </c>
      <c r="J401" s="898">
        <f t="shared" si="106"/>
        <v>524.46209056232067</v>
      </c>
      <c r="K401" s="898">
        <f t="shared" si="100"/>
        <v>4825.6486334003384</v>
      </c>
      <c r="L401" s="77">
        <v>0.2</v>
      </c>
      <c r="M401" s="898">
        <f t="shared" si="101"/>
        <v>965.12972668006773</v>
      </c>
      <c r="N401" s="898">
        <f t="shared" si="102"/>
        <v>5790.7783600804059</v>
      </c>
      <c r="O401" s="898">
        <f t="shared" si="103"/>
        <v>965.12972668006773</v>
      </c>
    </row>
    <row r="402" spans="1:15" s="76" customFormat="1">
      <c r="A402" s="711" t="s">
        <v>1408</v>
      </c>
      <c r="B402" s="288" t="s">
        <v>1409</v>
      </c>
      <c r="C402" s="306">
        <f>мат.затр!G3502</f>
        <v>3285.7390249999999</v>
      </c>
      <c r="D402" s="306">
        <f>тарифик!J403</f>
        <v>1561.8027666220437</v>
      </c>
      <c r="E402" s="306"/>
      <c r="F402" s="898">
        <f t="shared" si="107"/>
        <v>180.38821954484607</v>
      </c>
      <c r="G402" s="306">
        <f>амортизация!M1038</f>
        <v>210.32928008329617</v>
      </c>
      <c r="H402" s="898">
        <f t="shared" si="104"/>
        <v>5238.259291250185</v>
      </c>
      <c r="I402" s="77">
        <f t="shared" si="105"/>
        <v>0.24047458720207895</v>
      </c>
      <c r="J402" s="898">
        <f t="shared" si="106"/>
        <v>375.57387559450081</v>
      </c>
      <c r="K402" s="898">
        <f t="shared" si="100"/>
        <v>5613.8331668446863</v>
      </c>
      <c r="L402" s="77">
        <v>0.2</v>
      </c>
      <c r="M402" s="898">
        <f t="shared" si="101"/>
        <v>1122.7666333689374</v>
      </c>
      <c r="N402" s="898">
        <f t="shared" si="102"/>
        <v>6736.5998002136239</v>
      </c>
      <c r="O402" s="898">
        <f t="shared" si="103"/>
        <v>1122.7666333689374</v>
      </c>
    </row>
    <row r="403" spans="1:15" s="76" customFormat="1">
      <c r="A403" s="711" t="s">
        <v>1410</v>
      </c>
      <c r="B403" s="288" t="s">
        <v>1411</v>
      </c>
      <c r="C403" s="306">
        <f>мат.затр!G3520</f>
        <v>15882.195788000001</v>
      </c>
      <c r="D403" s="306">
        <f>тарифик!J404</f>
        <v>858.99152164212398</v>
      </c>
      <c r="E403" s="306"/>
      <c r="F403" s="898">
        <f t="shared" si="107"/>
        <v>99.213520749665321</v>
      </c>
      <c r="G403" s="306">
        <f>амортизация!M1042</f>
        <v>24.840101145322031</v>
      </c>
      <c r="H403" s="898">
        <f t="shared" si="104"/>
        <v>16865.240931537111</v>
      </c>
      <c r="I403" s="77">
        <f t="shared" si="105"/>
        <v>0.24047458720207895</v>
      </c>
      <c r="J403" s="898">
        <f t="shared" si="106"/>
        <v>206.56563157697545</v>
      </c>
      <c r="K403" s="898">
        <f t="shared" si="100"/>
        <v>17071.806563114085</v>
      </c>
      <c r="L403" s="77">
        <v>0.2</v>
      </c>
      <c r="M403" s="898">
        <f t="shared" si="101"/>
        <v>3414.3613126228174</v>
      </c>
      <c r="N403" s="898">
        <f t="shared" si="102"/>
        <v>20486.167875736901</v>
      </c>
      <c r="O403" s="898">
        <f t="shared" si="103"/>
        <v>3414.3613126228174</v>
      </c>
    </row>
    <row r="404" spans="1:15" s="76" customFormat="1">
      <c r="A404" s="711" t="s">
        <v>1412</v>
      </c>
      <c r="B404" s="303" t="s">
        <v>1413</v>
      </c>
      <c r="C404" s="306">
        <f>мат.затр!G3524</f>
        <v>193.44</v>
      </c>
      <c r="D404" s="306">
        <f>тарифик!J405</f>
        <v>1004.016064257028</v>
      </c>
      <c r="E404" s="306"/>
      <c r="F404" s="898">
        <f t="shared" si="107"/>
        <v>115.96385542168674</v>
      </c>
      <c r="G404" s="306">
        <f>амортизация!M1043</f>
        <v>1.6733601070950468</v>
      </c>
      <c r="H404" s="898">
        <f t="shared" si="104"/>
        <v>1315.0932797858097</v>
      </c>
      <c r="I404" s="77">
        <f t="shared" si="105"/>
        <v>0.24047458720207895</v>
      </c>
      <c r="J404" s="898">
        <f t="shared" si="106"/>
        <v>241.44034859646479</v>
      </c>
      <c r="K404" s="898">
        <f t="shared" si="100"/>
        <v>1556.5336283822744</v>
      </c>
      <c r="L404" s="77">
        <v>0.2</v>
      </c>
      <c r="M404" s="898">
        <f t="shared" si="101"/>
        <v>311.3067256764549</v>
      </c>
      <c r="N404" s="898">
        <f t="shared" si="102"/>
        <v>1867.8403540587292</v>
      </c>
      <c r="O404" s="898">
        <f t="shared" si="103"/>
        <v>311.3067256764549</v>
      </c>
    </row>
    <row r="405" spans="1:15" s="76" customFormat="1">
      <c r="A405" s="711" t="s">
        <v>1414</v>
      </c>
      <c r="B405" s="303" t="s">
        <v>1415</v>
      </c>
      <c r="C405" s="306">
        <f>мат.затр!G3525</f>
        <v>0</v>
      </c>
      <c r="D405" s="306">
        <f>тарифик!J406</f>
        <v>1004.016064257028</v>
      </c>
      <c r="E405" s="306"/>
      <c r="F405" s="898">
        <f t="shared" si="107"/>
        <v>115.96385542168674</v>
      </c>
      <c r="G405" s="306">
        <f>амортизация!M1044</f>
        <v>0.843001636174327</v>
      </c>
      <c r="H405" s="898">
        <f t="shared" si="104"/>
        <v>1120.8229213148891</v>
      </c>
      <c r="I405" s="77">
        <f t="shared" si="105"/>
        <v>0.24047458720207895</v>
      </c>
      <c r="J405" s="898">
        <f t="shared" si="106"/>
        <v>241.44034859646479</v>
      </c>
      <c r="K405" s="898">
        <f t="shared" si="100"/>
        <v>1362.2632699113537</v>
      </c>
      <c r="L405" s="77">
        <v>0.2</v>
      </c>
      <c r="M405" s="898">
        <f t="shared" si="101"/>
        <v>272.45265398227076</v>
      </c>
      <c r="N405" s="898">
        <f t="shared" si="102"/>
        <v>1634.7159238936244</v>
      </c>
      <c r="O405" s="898">
        <f t="shared" si="103"/>
        <v>272.45265398227076</v>
      </c>
    </row>
    <row r="406" spans="1:15" s="76" customFormat="1">
      <c r="A406" s="711" t="s">
        <v>1416</v>
      </c>
      <c r="B406" s="303" t="s">
        <v>1417</v>
      </c>
      <c r="C406" s="306">
        <f>мат.затр!G3528</f>
        <v>33.239999999999995</v>
      </c>
      <c r="D406" s="306">
        <f>тарифик!J407</f>
        <v>1506.024096385542</v>
      </c>
      <c r="E406" s="306"/>
      <c r="F406" s="898">
        <f t="shared" si="107"/>
        <v>173.9457831325301</v>
      </c>
      <c r="G406" s="306">
        <f>амортизация!M1045</f>
        <v>0.843001636174327</v>
      </c>
      <c r="H406" s="898">
        <f t="shared" si="104"/>
        <v>1714.0528811542463</v>
      </c>
      <c r="I406" s="77">
        <f t="shared" si="105"/>
        <v>0.24047458720207895</v>
      </c>
      <c r="J406" s="898">
        <f t="shared" si="106"/>
        <v>362.16052289469718</v>
      </c>
      <c r="K406" s="898">
        <f t="shared" si="100"/>
        <v>2076.2134040489436</v>
      </c>
      <c r="L406" s="77">
        <v>0.2</v>
      </c>
      <c r="M406" s="898">
        <f t="shared" si="101"/>
        <v>415.24268080978874</v>
      </c>
      <c r="N406" s="898">
        <f t="shared" si="102"/>
        <v>2491.4560848587325</v>
      </c>
      <c r="O406" s="898">
        <f t="shared" si="103"/>
        <v>415.24268080978874</v>
      </c>
    </row>
    <row r="407" spans="1:15" s="76" customFormat="1">
      <c r="A407" s="711" t="s">
        <v>1418</v>
      </c>
      <c r="B407" s="303" t="s">
        <v>1419</v>
      </c>
      <c r="C407" s="306">
        <f>мат.затр!G3529</f>
        <v>0</v>
      </c>
      <c r="D407" s="306">
        <f>тарифик!J408</f>
        <v>803.21285140562247</v>
      </c>
      <c r="E407" s="306"/>
      <c r="F407" s="898">
        <f t="shared" si="107"/>
        <v>92.771084337349393</v>
      </c>
      <c r="G407" s="306">
        <f>амортизация!M1046</f>
        <v>7.5301204819277112</v>
      </c>
      <c r="H407" s="898">
        <f t="shared" si="104"/>
        <v>903.5140562248996</v>
      </c>
      <c r="I407" s="77">
        <f t="shared" si="105"/>
        <v>0.24047458720207895</v>
      </c>
      <c r="J407" s="898">
        <f t="shared" si="106"/>
        <v>193.15227887717185</v>
      </c>
      <c r="K407" s="898">
        <f t="shared" si="100"/>
        <v>1096.6663351020716</v>
      </c>
      <c r="L407" s="77">
        <v>0.2</v>
      </c>
      <c r="M407" s="898">
        <f t="shared" si="101"/>
        <v>219.33326702041433</v>
      </c>
      <c r="N407" s="898">
        <f t="shared" si="102"/>
        <v>1315.9996021224858</v>
      </c>
      <c r="O407" s="898">
        <f t="shared" si="103"/>
        <v>219.33326702041433</v>
      </c>
    </row>
    <row r="408" spans="1:15" s="76" customFormat="1">
      <c r="A408" s="66" t="s">
        <v>1420</v>
      </c>
      <c r="B408" s="284" t="s">
        <v>1421</v>
      </c>
      <c r="C408" s="81"/>
      <c r="D408" s="81"/>
      <c r="E408" s="81"/>
      <c r="F408" s="923"/>
      <c r="G408" s="81"/>
      <c r="H408" s="923"/>
      <c r="I408" s="924"/>
      <c r="J408" s="923"/>
      <c r="K408" s="923"/>
      <c r="L408" s="924"/>
      <c r="M408" s="923"/>
      <c r="N408" s="923"/>
      <c r="O408" s="923"/>
    </row>
    <row r="409" spans="1:15" s="76" customFormat="1">
      <c r="A409" s="711" t="s">
        <v>1422</v>
      </c>
      <c r="B409" s="288" t="s">
        <v>1037</v>
      </c>
      <c r="C409" s="306">
        <f>мат.затр!G3531</f>
        <v>0</v>
      </c>
      <c r="D409" s="306">
        <f>тарифик!J410</f>
        <v>753.01204819277098</v>
      </c>
      <c r="E409" s="306"/>
      <c r="F409" s="898">
        <f>D409*0.9*0.095+D409*3%</f>
        <v>86.972891566265048</v>
      </c>
      <c r="G409" s="306">
        <f>амортизация!M1048</f>
        <v>7.5301204819277112</v>
      </c>
      <c r="H409" s="898">
        <f t="shared" ref="H409:H447" si="108">C409+D409+F409+G409</f>
        <v>847.51506024096375</v>
      </c>
      <c r="I409" s="77">
        <f t="shared" ref="I409:I447" si="109">I$190</f>
        <v>0.24047458720207895</v>
      </c>
      <c r="J409" s="898">
        <f t="shared" ref="J409:J447" si="110">D409*I409</f>
        <v>181.08026144734859</v>
      </c>
      <c r="K409" s="898">
        <f t="shared" si="100"/>
        <v>1028.5953216883124</v>
      </c>
      <c r="L409" s="77">
        <v>0.2</v>
      </c>
      <c r="M409" s="898">
        <f t="shared" si="101"/>
        <v>205.7190643376625</v>
      </c>
      <c r="N409" s="898">
        <f t="shared" si="102"/>
        <v>1234.314386025975</v>
      </c>
      <c r="O409" s="898">
        <f t="shared" si="103"/>
        <v>205.7190643376625</v>
      </c>
    </row>
    <row r="410" spans="1:15" s="76" customFormat="1">
      <c r="A410" s="711" t="s">
        <v>1423</v>
      </c>
      <c r="B410" s="288" t="s">
        <v>1424</v>
      </c>
      <c r="C410" s="306">
        <f>мат.затр!G3538</f>
        <v>1811.2</v>
      </c>
      <c r="D410" s="306">
        <f>тарифик!J411</f>
        <v>150.60240963855421</v>
      </c>
      <c r="E410" s="306"/>
      <c r="F410" s="898">
        <f t="shared" ref="F410:F447" si="111">D410*0.9*0.095+D410*3%</f>
        <v>17.39457831325301</v>
      </c>
      <c r="G410" s="306">
        <f>амортизация!M1049</f>
        <v>0.843001636174327</v>
      </c>
      <c r="H410" s="898">
        <f t="shared" si="108"/>
        <v>1980.0399895879816</v>
      </c>
      <c r="I410" s="77">
        <f t="shared" si="109"/>
        <v>0.24047458720207895</v>
      </c>
      <c r="J410" s="898">
        <f t="shared" si="110"/>
        <v>36.216052289469722</v>
      </c>
      <c r="K410" s="898">
        <f t="shared" si="100"/>
        <v>2016.2560418774513</v>
      </c>
      <c r="L410" s="77">
        <v>0.2</v>
      </c>
      <c r="M410" s="898">
        <f t="shared" si="101"/>
        <v>403.25120837549025</v>
      </c>
      <c r="N410" s="898">
        <f t="shared" si="102"/>
        <v>2419.5072502529415</v>
      </c>
      <c r="O410" s="898">
        <f t="shared" si="103"/>
        <v>403.25120837549025</v>
      </c>
    </row>
    <row r="411" spans="1:15" s="76" customFormat="1">
      <c r="A411" s="711" t="s">
        <v>1425</v>
      </c>
      <c r="B411" s="288" t="s">
        <v>1426</v>
      </c>
      <c r="C411" s="306">
        <f>мат.затр!G3546</f>
        <v>687.16000000000008</v>
      </c>
      <c r="D411" s="306">
        <f>тарифик!J412</f>
        <v>1204.8192771084337</v>
      </c>
      <c r="E411" s="306"/>
      <c r="F411" s="898">
        <f t="shared" si="111"/>
        <v>139.15662650602408</v>
      </c>
      <c r="G411" s="306">
        <f>амортизация!M1052</f>
        <v>8.1914230998066344</v>
      </c>
      <c r="H411" s="898">
        <f t="shared" si="108"/>
        <v>2039.3273267142645</v>
      </c>
      <c r="I411" s="77">
        <f t="shared" si="109"/>
        <v>0.24047458720207895</v>
      </c>
      <c r="J411" s="898">
        <f t="shared" si="110"/>
        <v>289.72841831575778</v>
      </c>
      <c r="K411" s="898">
        <f t="shared" si="100"/>
        <v>2329.0557450300221</v>
      </c>
      <c r="L411" s="77">
        <v>0.2</v>
      </c>
      <c r="M411" s="898">
        <f t="shared" si="101"/>
        <v>465.81114900600443</v>
      </c>
      <c r="N411" s="898">
        <f t="shared" si="102"/>
        <v>2794.8668940360267</v>
      </c>
      <c r="O411" s="898">
        <f t="shared" si="103"/>
        <v>465.81114900600443</v>
      </c>
    </row>
    <row r="412" spans="1:15" s="76" customFormat="1">
      <c r="A412" s="711" t="s">
        <v>1427</v>
      </c>
      <c r="B412" s="288" t="s">
        <v>1428</v>
      </c>
      <c r="C412" s="306">
        <f>мат.затр!G3557</f>
        <v>1072.8133</v>
      </c>
      <c r="D412" s="306">
        <f>тарифик!J413</f>
        <v>803.21285140562247</v>
      </c>
      <c r="E412" s="306"/>
      <c r="F412" s="898">
        <f t="shared" si="111"/>
        <v>92.771084337349393</v>
      </c>
      <c r="G412" s="306">
        <f>амортизация!M1053</f>
        <v>0.843001636174327</v>
      </c>
      <c r="H412" s="898">
        <f t="shared" si="108"/>
        <v>1969.6402373791459</v>
      </c>
      <c r="I412" s="77">
        <f t="shared" si="109"/>
        <v>0.24047458720207895</v>
      </c>
      <c r="J412" s="898">
        <f t="shared" si="110"/>
        <v>193.15227887717185</v>
      </c>
      <c r="K412" s="898">
        <f t="shared" si="100"/>
        <v>2162.7925162563179</v>
      </c>
      <c r="L412" s="77">
        <v>0.2</v>
      </c>
      <c r="M412" s="898">
        <f t="shared" si="101"/>
        <v>432.55850325126357</v>
      </c>
      <c r="N412" s="898">
        <f t="shared" si="102"/>
        <v>2595.3510195075814</v>
      </c>
      <c r="O412" s="898">
        <f t="shared" si="103"/>
        <v>432.55850325126357</v>
      </c>
    </row>
    <row r="413" spans="1:15" s="76" customFormat="1">
      <c r="A413" s="711" t="s">
        <v>1429</v>
      </c>
      <c r="B413" s="288" t="s">
        <v>1430</v>
      </c>
      <c r="C413" s="306">
        <f>мат.затр!G3563</f>
        <v>16838.649999999998</v>
      </c>
      <c r="D413" s="306">
        <f>тарифик!J414</f>
        <v>1087.6840696117804</v>
      </c>
      <c r="E413" s="306"/>
      <c r="F413" s="898">
        <f t="shared" si="111"/>
        <v>125.62751004016064</v>
      </c>
      <c r="G413" s="306">
        <f>амортизация!M1056</f>
        <v>8.1914230998066344</v>
      </c>
      <c r="H413" s="898">
        <f t="shared" si="108"/>
        <v>18060.153002751747</v>
      </c>
      <c r="I413" s="77">
        <f t="shared" si="109"/>
        <v>0.24047458720207895</v>
      </c>
      <c r="J413" s="898">
        <f t="shared" si="110"/>
        <v>261.5603776461702</v>
      </c>
      <c r="K413" s="898">
        <f t="shared" si="100"/>
        <v>18321.713380397916</v>
      </c>
      <c r="L413" s="77">
        <v>0.2</v>
      </c>
      <c r="M413" s="898">
        <f t="shared" si="101"/>
        <v>3664.3426760795833</v>
      </c>
      <c r="N413" s="898">
        <f t="shared" si="102"/>
        <v>21986.056056477501</v>
      </c>
      <c r="O413" s="898">
        <f t="shared" si="103"/>
        <v>3664.3426760795833</v>
      </c>
    </row>
    <row r="414" spans="1:15" s="76" customFormat="1">
      <c r="A414" s="711" t="s">
        <v>1431</v>
      </c>
      <c r="B414" s="288" t="s">
        <v>1432</v>
      </c>
      <c r="C414" s="306">
        <f>мат.затр!G3571</f>
        <v>1013.02</v>
      </c>
      <c r="D414" s="306">
        <f>тарифик!J415</f>
        <v>736.27844712182059</v>
      </c>
      <c r="E414" s="306"/>
      <c r="F414" s="898">
        <f t="shared" si="111"/>
        <v>85.040160642570271</v>
      </c>
      <c r="G414" s="306">
        <f>амортизация!M1057</f>
        <v>0.843001636174327</v>
      </c>
      <c r="H414" s="898">
        <f t="shared" si="108"/>
        <v>1835.1816094005651</v>
      </c>
      <c r="I414" s="77">
        <f t="shared" si="109"/>
        <v>0.24047458720207895</v>
      </c>
      <c r="J414" s="898">
        <f t="shared" si="110"/>
        <v>177.05625563740753</v>
      </c>
      <c r="K414" s="898">
        <f t="shared" si="100"/>
        <v>2012.2378650379726</v>
      </c>
      <c r="L414" s="77">
        <v>0.2</v>
      </c>
      <c r="M414" s="898">
        <f t="shared" si="101"/>
        <v>402.44757300759454</v>
      </c>
      <c r="N414" s="898">
        <f t="shared" si="102"/>
        <v>2414.685438045567</v>
      </c>
      <c r="O414" s="898">
        <f t="shared" si="103"/>
        <v>402.44757300759454</v>
      </c>
    </row>
    <row r="415" spans="1:15" s="76" customFormat="1">
      <c r="A415" s="711" t="s">
        <v>1433</v>
      </c>
      <c r="B415" s="288" t="s">
        <v>1434</v>
      </c>
      <c r="C415" s="306">
        <f>мат.затр!G3574</f>
        <v>41.7</v>
      </c>
      <c r="D415" s="306">
        <f>тарифик!J416</f>
        <v>920.34805890227574</v>
      </c>
      <c r="E415" s="306"/>
      <c r="F415" s="898">
        <f t="shared" si="111"/>
        <v>106.30020080321285</v>
      </c>
      <c r="G415" s="306">
        <f>амортизация!M1060</f>
        <v>8.3731221181020388</v>
      </c>
      <c r="H415" s="898">
        <f t="shared" si="108"/>
        <v>1076.7213818235905</v>
      </c>
      <c r="I415" s="77">
        <f t="shared" si="109"/>
        <v>0.24047458720207895</v>
      </c>
      <c r="J415" s="898">
        <f t="shared" si="110"/>
        <v>221.32031954675941</v>
      </c>
      <c r="K415" s="898">
        <f t="shared" si="100"/>
        <v>1298.04170137035</v>
      </c>
      <c r="L415" s="77">
        <v>0.2</v>
      </c>
      <c r="M415" s="898">
        <f t="shared" si="101"/>
        <v>259.60834027407003</v>
      </c>
      <c r="N415" s="898">
        <f t="shared" si="102"/>
        <v>1557.6500416444201</v>
      </c>
      <c r="O415" s="898">
        <f t="shared" si="103"/>
        <v>259.60834027407003</v>
      </c>
    </row>
    <row r="416" spans="1:15" s="76" customFormat="1">
      <c r="A416" s="711" t="s">
        <v>1435</v>
      </c>
      <c r="B416" s="288" t="s">
        <v>1436</v>
      </c>
      <c r="C416" s="306">
        <f>мат.затр!G3581</f>
        <v>927.7</v>
      </c>
      <c r="D416" s="306">
        <f>тарифик!J417</f>
        <v>1227.1307452030344</v>
      </c>
      <c r="E416" s="306"/>
      <c r="F416" s="898">
        <f t="shared" si="111"/>
        <v>141.73360107095047</v>
      </c>
      <c r="G416" s="306">
        <f>амортизация!M1063</f>
        <v>46.787706381079886</v>
      </c>
      <c r="H416" s="898">
        <f t="shared" si="108"/>
        <v>2343.3520526550647</v>
      </c>
      <c r="I416" s="77">
        <f t="shared" si="109"/>
        <v>0.24047458720207895</v>
      </c>
      <c r="J416" s="898">
        <f t="shared" si="110"/>
        <v>295.09375939567923</v>
      </c>
      <c r="K416" s="898">
        <f t="shared" si="100"/>
        <v>2638.4458120507438</v>
      </c>
      <c r="L416" s="77">
        <v>0.2</v>
      </c>
      <c r="M416" s="898">
        <f t="shared" si="101"/>
        <v>527.68916241014881</v>
      </c>
      <c r="N416" s="898">
        <f t="shared" si="102"/>
        <v>3166.1349744608924</v>
      </c>
      <c r="O416" s="898">
        <f t="shared" si="103"/>
        <v>527.68916241014881</v>
      </c>
    </row>
    <row r="417" spans="1:15" s="76" customFormat="1">
      <c r="A417" s="711" t="s">
        <v>1437</v>
      </c>
      <c r="B417" s="288" t="s">
        <v>1438</v>
      </c>
      <c r="C417" s="306">
        <f>мат.затр!G3588</f>
        <v>717.10000000000014</v>
      </c>
      <c r="D417" s="306">
        <f>тарифик!J418</f>
        <v>942.65952699687637</v>
      </c>
      <c r="E417" s="306"/>
      <c r="F417" s="898">
        <f t="shared" si="111"/>
        <v>108.87717536813922</v>
      </c>
      <c r="G417" s="306">
        <f>амортизация!M1064</f>
        <v>0.843001636174327</v>
      </c>
      <c r="H417" s="898">
        <f t="shared" si="108"/>
        <v>1769.4797040011899</v>
      </c>
      <c r="I417" s="77">
        <f t="shared" si="109"/>
        <v>0.24047458720207895</v>
      </c>
      <c r="J417" s="898">
        <f t="shared" si="110"/>
        <v>226.68566062668086</v>
      </c>
      <c r="K417" s="898">
        <f t="shared" si="100"/>
        <v>1996.1653646278708</v>
      </c>
      <c r="L417" s="77">
        <v>0.2</v>
      </c>
      <c r="M417" s="898">
        <f t="shared" si="101"/>
        <v>399.23307292557416</v>
      </c>
      <c r="N417" s="898">
        <f t="shared" si="102"/>
        <v>2395.3984375534451</v>
      </c>
      <c r="O417" s="898">
        <f t="shared" si="103"/>
        <v>399.23307292557416</v>
      </c>
    </row>
    <row r="418" spans="1:15" s="76" customFormat="1">
      <c r="A418" s="711" t="s">
        <v>1439</v>
      </c>
      <c r="B418" s="288" t="s">
        <v>1440</v>
      </c>
      <c r="C418" s="306">
        <f>мат.затр!G3593</f>
        <v>827.2</v>
      </c>
      <c r="D418" s="306">
        <f>тарифик!J419</f>
        <v>942.65952699687637</v>
      </c>
      <c r="E418" s="306"/>
      <c r="F418" s="898">
        <f t="shared" si="111"/>
        <v>108.87717536813922</v>
      </c>
      <c r="G418" s="306">
        <f>амортизация!M1065</f>
        <v>0.843001636174327</v>
      </c>
      <c r="H418" s="898">
        <f t="shared" si="108"/>
        <v>1879.5797040011898</v>
      </c>
      <c r="I418" s="77">
        <f t="shared" si="109"/>
        <v>0.24047458720207895</v>
      </c>
      <c r="J418" s="898">
        <f t="shared" si="110"/>
        <v>226.68566062668086</v>
      </c>
      <c r="K418" s="898">
        <f t="shared" si="100"/>
        <v>2106.2653646278709</v>
      </c>
      <c r="L418" s="77">
        <v>0.2</v>
      </c>
      <c r="M418" s="898">
        <f t="shared" si="101"/>
        <v>421.2530729255742</v>
      </c>
      <c r="N418" s="898">
        <f t="shared" si="102"/>
        <v>2527.518437553445</v>
      </c>
      <c r="O418" s="898">
        <f t="shared" si="103"/>
        <v>421.2530729255742</v>
      </c>
    </row>
    <row r="419" spans="1:15" s="76" customFormat="1">
      <c r="A419" s="711" t="s">
        <v>1441</v>
      </c>
      <c r="B419" s="288" t="s">
        <v>1442</v>
      </c>
      <c r="C419" s="306">
        <f>мат.затр!G3596</f>
        <v>342</v>
      </c>
      <c r="D419" s="306">
        <f>тарифик!J420</f>
        <v>1271.7536813922356</v>
      </c>
      <c r="E419" s="306"/>
      <c r="F419" s="898">
        <f t="shared" si="111"/>
        <v>146.88755020080322</v>
      </c>
      <c r="G419" s="306">
        <f>амортизация!M1066</f>
        <v>0.843001636174327</v>
      </c>
      <c r="H419" s="898">
        <f t="shared" si="108"/>
        <v>1761.484233229213</v>
      </c>
      <c r="I419" s="77">
        <f t="shared" si="109"/>
        <v>0.24047458720207895</v>
      </c>
      <c r="J419" s="898">
        <f t="shared" si="110"/>
        <v>305.82444155552213</v>
      </c>
      <c r="K419" s="898">
        <f t="shared" si="100"/>
        <v>2067.3086747847351</v>
      </c>
      <c r="L419" s="77">
        <v>0.2</v>
      </c>
      <c r="M419" s="898">
        <f t="shared" si="101"/>
        <v>413.46173495694705</v>
      </c>
      <c r="N419" s="898">
        <f t="shared" si="102"/>
        <v>2480.7704097416822</v>
      </c>
      <c r="O419" s="898">
        <f t="shared" si="103"/>
        <v>413.46173495694705</v>
      </c>
    </row>
    <row r="420" spans="1:15" s="76" customFormat="1">
      <c r="A420" s="711" t="s">
        <v>1443</v>
      </c>
      <c r="B420" s="288" t="s">
        <v>1444</v>
      </c>
      <c r="C420" s="306">
        <f>мат.затр!G3601</f>
        <v>738.2</v>
      </c>
      <c r="D420" s="306">
        <f>тарифик!J421</f>
        <v>870.14725568942436</v>
      </c>
      <c r="E420" s="306"/>
      <c r="F420" s="898">
        <f t="shared" si="111"/>
        <v>100.50200803212851</v>
      </c>
      <c r="G420" s="306">
        <f>амортизация!M1069</f>
        <v>8.1914230998066344</v>
      </c>
      <c r="H420" s="898">
        <f t="shared" si="108"/>
        <v>1717.0406868213595</v>
      </c>
      <c r="I420" s="77">
        <f t="shared" si="109"/>
        <v>0.24047458720207895</v>
      </c>
      <c r="J420" s="898">
        <f t="shared" si="110"/>
        <v>209.24830211693617</v>
      </c>
      <c r="K420" s="898">
        <f t="shared" si="100"/>
        <v>1926.2889889382957</v>
      </c>
      <c r="L420" s="77">
        <v>0.2</v>
      </c>
      <c r="M420" s="898">
        <f t="shared" si="101"/>
        <v>385.25779778765917</v>
      </c>
      <c r="N420" s="898">
        <f t="shared" si="102"/>
        <v>2311.5467867259549</v>
      </c>
      <c r="O420" s="898">
        <f t="shared" si="103"/>
        <v>385.25779778765917</v>
      </c>
    </row>
    <row r="421" spans="1:15" s="76" customFormat="1">
      <c r="A421" s="711" t="s">
        <v>1445</v>
      </c>
      <c r="B421" s="288" t="s">
        <v>1446</v>
      </c>
      <c r="C421" s="306">
        <f>мат.затр!G3611</f>
        <v>23280.9</v>
      </c>
      <c r="D421" s="306">
        <f>тарифик!J422</f>
        <v>1137.8848728246319</v>
      </c>
      <c r="E421" s="306"/>
      <c r="F421" s="898">
        <f t="shared" si="111"/>
        <v>131.42570281124497</v>
      </c>
      <c r="G421" s="306">
        <f>амортизация!M1072</f>
        <v>276.51123010560764</v>
      </c>
      <c r="H421" s="898">
        <f t="shared" si="108"/>
        <v>24826.721805741483</v>
      </c>
      <c r="I421" s="77">
        <f t="shared" si="109"/>
        <v>0.24047458720207895</v>
      </c>
      <c r="J421" s="898">
        <f t="shared" si="110"/>
        <v>273.63239507599349</v>
      </c>
      <c r="K421" s="898">
        <f t="shared" si="100"/>
        <v>25100.354200817477</v>
      </c>
      <c r="L421" s="77">
        <v>0.2</v>
      </c>
      <c r="M421" s="898">
        <f t="shared" si="101"/>
        <v>5020.0708401634956</v>
      </c>
      <c r="N421" s="898">
        <f t="shared" si="102"/>
        <v>30120.425040980972</v>
      </c>
      <c r="O421" s="898">
        <f t="shared" si="103"/>
        <v>5020.0708401634956</v>
      </c>
    </row>
    <row r="422" spans="1:15" s="76" customFormat="1">
      <c r="A422" s="711" t="s">
        <v>1447</v>
      </c>
      <c r="B422" s="288" t="s">
        <v>1448</v>
      </c>
      <c r="C422" s="306">
        <f>мат.затр!G3614</f>
        <v>342</v>
      </c>
      <c r="D422" s="306">
        <f>тарифик!J423</f>
        <v>1227.1307452030344</v>
      </c>
      <c r="E422" s="306"/>
      <c r="F422" s="898">
        <f t="shared" si="111"/>
        <v>141.73360107095047</v>
      </c>
      <c r="G422" s="306">
        <f>амортизация!M1075</f>
        <v>2.2374683920868659</v>
      </c>
      <c r="H422" s="898">
        <f t="shared" si="108"/>
        <v>1713.1018146660717</v>
      </c>
      <c r="I422" s="77">
        <f t="shared" si="109"/>
        <v>0.24047458720207895</v>
      </c>
      <c r="J422" s="898">
        <f t="shared" si="110"/>
        <v>295.09375939567923</v>
      </c>
      <c r="K422" s="898">
        <f t="shared" si="100"/>
        <v>2008.1955740617509</v>
      </c>
      <c r="L422" s="77">
        <v>0.2</v>
      </c>
      <c r="M422" s="898">
        <f t="shared" si="101"/>
        <v>401.63911481235021</v>
      </c>
      <c r="N422" s="898">
        <f t="shared" si="102"/>
        <v>2409.8346888741012</v>
      </c>
      <c r="O422" s="898">
        <f t="shared" si="103"/>
        <v>401.63911481235021</v>
      </c>
    </row>
    <row r="423" spans="1:15" s="76" customFormat="1">
      <c r="A423" s="711" t="s">
        <v>1449</v>
      </c>
      <c r="B423" s="288" t="s">
        <v>1450</v>
      </c>
      <c r="C423" s="306">
        <f>мат.затр!G3621</f>
        <v>10823.7</v>
      </c>
      <c r="D423" s="306">
        <f>тарифик!J424</f>
        <v>1271.7536813922356</v>
      </c>
      <c r="E423" s="306"/>
      <c r="F423" s="898">
        <f t="shared" si="111"/>
        <v>146.88755020080322</v>
      </c>
      <c r="G423" s="306">
        <f>амортизация!M1078</f>
        <v>8.1914230998066344</v>
      </c>
      <c r="H423" s="898">
        <f t="shared" si="108"/>
        <v>12250.532654692846</v>
      </c>
      <c r="I423" s="77">
        <f t="shared" si="109"/>
        <v>0.24047458720207895</v>
      </c>
      <c r="J423" s="898">
        <f t="shared" si="110"/>
        <v>305.82444155552213</v>
      </c>
      <c r="K423" s="898">
        <f t="shared" si="100"/>
        <v>12556.357096248368</v>
      </c>
      <c r="L423" s="77">
        <v>0.2</v>
      </c>
      <c r="M423" s="898">
        <f t="shared" si="101"/>
        <v>2511.2714192496737</v>
      </c>
      <c r="N423" s="898">
        <f t="shared" si="102"/>
        <v>15067.628515498041</v>
      </c>
      <c r="O423" s="898">
        <f t="shared" si="103"/>
        <v>2511.2714192496737</v>
      </c>
    </row>
    <row r="424" spans="1:15" s="76" customFormat="1">
      <c r="A424" s="711" t="s">
        <v>1451</v>
      </c>
      <c r="B424" s="288" t="s">
        <v>1452</v>
      </c>
      <c r="C424" s="306">
        <f>мат.затр!G3627</f>
        <v>515.78</v>
      </c>
      <c r="D424" s="306">
        <f>тарифик!J425</f>
        <v>937.08165997322624</v>
      </c>
      <c r="E424" s="306"/>
      <c r="F424" s="898">
        <f t="shared" si="111"/>
        <v>108.23293172690764</v>
      </c>
      <c r="G424" s="306">
        <f>амортизация!M1081</f>
        <v>8.1914230998066344</v>
      </c>
      <c r="H424" s="898">
        <f t="shared" si="108"/>
        <v>1569.2860147999406</v>
      </c>
      <c r="I424" s="77">
        <f t="shared" si="109"/>
        <v>0.24047458720207895</v>
      </c>
      <c r="J424" s="898">
        <f t="shared" si="110"/>
        <v>225.34432535670049</v>
      </c>
      <c r="K424" s="898">
        <f t="shared" si="100"/>
        <v>1794.6303401566411</v>
      </c>
      <c r="L424" s="77">
        <v>0.2</v>
      </c>
      <c r="M424" s="898">
        <f t="shared" si="101"/>
        <v>358.92606803132821</v>
      </c>
      <c r="N424" s="898">
        <f t="shared" si="102"/>
        <v>2153.5564081879693</v>
      </c>
      <c r="O424" s="898">
        <f t="shared" si="103"/>
        <v>358.92606803132821</v>
      </c>
    </row>
    <row r="425" spans="1:15" s="76" customFormat="1">
      <c r="A425" s="711" t="s">
        <v>1453</v>
      </c>
      <c r="B425" s="288" t="s">
        <v>1454</v>
      </c>
      <c r="C425" s="306">
        <f>мат.затр!G3630</f>
        <v>234</v>
      </c>
      <c r="D425" s="306">
        <f>тарифик!J426</f>
        <v>1059.7947344935299</v>
      </c>
      <c r="E425" s="306"/>
      <c r="F425" s="898">
        <f t="shared" si="111"/>
        <v>122.40629183400269</v>
      </c>
      <c r="G425" s="306">
        <f>амортизация!M1082</f>
        <v>7.5301204819277112</v>
      </c>
      <c r="H425" s="898">
        <f t="shared" si="108"/>
        <v>1423.7311468094604</v>
      </c>
      <c r="I425" s="77">
        <f t="shared" si="109"/>
        <v>0.24047458720207895</v>
      </c>
      <c r="J425" s="898">
        <f t="shared" si="110"/>
        <v>254.85370129626847</v>
      </c>
      <c r="K425" s="898">
        <f t="shared" si="100"/>
        <v>1678.5848481057287</v>
      </c>
      <c r="L425" s="77">
        <v>0.2</v>
      </c>
      <c r="M425" s="898">
        <f t="shared" si="101"/>
        <v>335.71696962114578</v>
      </c>
      <c r="N425" s="898">
        <f t="shared" si="102"/>
        <v>2014.3018177268746</v>
      </c>
      <c r="O425" s="898">
        <f t="shared" si="103"/>
        <v>335.71696962114578</v>
      </c>
    </row>
    <row r="426" spans="1:15" s="76" customFormat="1">
      <c r="A426" s="711" t="s">
        <v>1455</v>
      </c>
      <c r="B426" s="288" t="s">
        <v>1456</v>
      </c>
      <c r="C426" s="306">
        <f>мат.затр!G3634</f>
        <v>412.2</v>
      </c>
      <c r="D426" s="306">
        <f>тарифик!J427</f>
        <v>836.68005354752336</v>
      </c>
      <c r="E426" s="306"/>
      <c r="F426" s="898">
        <f t="shared" si="111"/>
        <v>96.636546184738961</v>
      </c>
      <c r="G426" s="306">
        <f>амортизация!M1086</f>
        <v>4.987356834746393</v>
      </c>
      <c r="H426" s="898">
        <f t="shared" si="108"/>
        <v>1350.5039565670088</v>
      </c>
      <c r="I426" s="77">
        <f t="shared" si="109"/>
        <v>0.24047458720207895</v>
      </c>
      <c r="J426" s="898">
        <f t="shared" si="110"/>
        <v>201.200290497054</v>
      </c>
      <c r="K426" s="898">
        <f t="shared" si="100"/>
        <v>1551.7042470640629</v>
      </c>
      <c r="L426" s="77">
        <v>0.2</v>
      </c>
      <c r="M426" s="898">
        <f t="shared" si="101"/>
        <v>310.34084941281259</v>
      </c>
      <c r="N426" s="898">
        <f t="shared" si="102"/>
        <v>1862.0450964768754</v>
      </c>
      <c r="O426" s="898">
        <f t="shared" si="103"/>
        <v>310.34084941281259</v>
      </c>
    </row>
    <row r="427" spans="1:15" s="76" customFormat="1">
      <c r="A427" s="711" t="s">
        <v>1457</v>
      </c>
      <c r="B427" s="288" t="s">
        <v>1366</v>
      </c>
      <c r="C427" s="306">
        <f>мат.затр!G3646</f>
        <v>2119.539025</v>
      </c>
      <c r="D427" s="306">
        <f>тарифик!J428</f>
        <v>2945.1137884872824</v>
      </c>
      <c r="E427" s="306"/>
      <c r="F427" s="898">
        <f t="shared" si="111"/>
        <v>340.16064257028108</v>
      </c>
      <c r="G427" s="306">
        <f>амортизация!M1091</f>
        <v>398.32038338539348</v>
      </c>
      <c r="H427" s="898">
        <f t="shared" si="108"/>
        <v>5803.1338394429567</v>
      </c>
      <c r="I427" s="77">
        <f t="shared" si="109"/>
        <v>0.24047458720207895</v>
      </c>
      <c r="J427" s="898">
        <f t="shared" si="110"/>
        <v>708.22502254963013</v>
      </c>
      <c r="K427" s="898">
        <f t="shared" si="100"/>
        <v>6511.3588619925868</v>
      </c>
      <c r="L427" s="77">
        <v>0.2</v>
      </c>
      <c r="M427" s="898">
        <f t="shared" si="101"/>
        <v>1302.2717723985174</v>
      </c>
      <c r="N427" s="898">
        <f t="shared" si="102"/>
        <v>7813.6306343911037</v>
      </c>
      <c r="O427" s="898">
        <f t="shared" si="103"/>
        <v>1302.2717723985174</v>
      </c>
    </row>
    <row r="428" spans="1:15" s="76" customFormat="1">
      <c r="A428" s="711" t="s">
        <v>1458</v>
      </c>
      <c r="B428" s="288" t="s">
        <v>1251</v>
      </c>
      <c r="C428" s="306">
        <f>мат.затр!G3658</f>
        <v>3285.7390249999999</v>
      </c>
      <c r="D428" s="306">
        <f>тарифик!J429</f>
        <v>2119.5894689870597</v>
      </c>
      <c r="E428" s="306"/>
      <c r="F428" s="898">
        <f t="shared" si="111"/>
        <v>244.81258366800537</v>
      </c>
      <c r="G428" s="306">
        <f>амортизация!M1096</f>
        <v>516.42938420348071</v>
      </c>
      <c r="H428" s="898">
        <f t="shared" si="108"/>
        <v>6166.5704618585451</v>
      </c>
      <c r="I428" s="77">
        <f t="shared" si="109"/>
        <v>0.24047458720207895</v>
      </c>
      <c r="J428" s="898">
        <f t="shared" si="110"/>
        <v>509.70740259253694</v>
      </c>
      <c r="K428" s="898">
        <f t="shared" si="100"/>
        <v>6676.2778644510818</v>
      </c>
      <c r="L428" s="77">
        <v>0.2</v>
      </c>
      <c r="M428" s="898">
        <f t="shared" si="101"/>
        <v>1335.2555728902164</v>
      </c>
      <c r="N428" s="898">
        <f t="shared" si="102"/>
        <v>8011.5334373412979</v>
      </c>
      <c r="O428" s="898">
        <f t="shared" si="103"/>
        <v>1335.2555728902164</v>
      </c>
    </row>
    <row r="429" spans="1:15" s="76" customFormat="1">
      <c r="A429" s="711" t="s">
        <v>1459</v>
      </c>
      <c r="B429" s="288" t="s">
        <v>1460</v>
      </c>
      <c r="C429" s="306">
        <f>мат.затр!G3670</f>
        <v>3285.7390249999999</v>
      </c>
      <c r="D429" s="306">
        <f>тарифик!J430</f>
        <v>2119.5894689870597</v>
      </c>
      <c r="E429" s="306"/>
      <c r="F429" s="898">
        <f t="shared" si="111"/>
        <v>244.81258366800537</v>
      </c>
      <c r="G429" s="306">
        <f>амортизация!M1101</f>
        <v>516.42938420348071</v>
      </c>
      <c r="H429" s="898">
        <f t="shared" si="108"/>
        <v>6166.5704618585451</v>
      </c>
      <c r="I429" s="77">
        <f t="shared" si="109"/>
        <v>0.24047458720207895</v>
      </c>
      <c r="J429" s="898">
        <f t="shared" si="110"/>
        <v>509.70740259253694</v>
      </c>
      <c r="K429" s="898">
        <f t="shared" si="100"/>
        <v>6676.2778644510818</v>
      </c>
      <c r="L429" s="77">
        <v>0.2</v>
      </c>
      <c r="M429" s="898">
        <f t="shared" si="101"/>
        <v>1335.2555728902164</v>
      </c>
      <c r="N429" s="898">
        <f t="shared" si="102"/>
        <v>8011.5334373412979</v>
      </c>
      <c r="O429" s="898">
        <f t="shared" si="103"/>
        <v>1335.2555728902164</v>
      </c>
    </row>
    <row r="430" spans="1:15" s="76" customFormat="1">
      <c r="A430" s="711" t="s">
        <v>1461</v>
      </c>
      <c r="B430" s="288" t="s">
        <v>1462</v>
      </c>
      <c r="C430" s="306">
        <f>мат.затр!G3679</f>
        <v>1820.85</v>
      </c>
      <c r="D430" s="306">
        <f>тарифик!J431</f>
        <v>3346.7202141900934</v>
      </c>
      <c r="E430" s="306"/>
      <c r="F430" s="898">
        <f t="shared" si="111"/>
        <v>386.54618473895584</v>
      </c>
      <c r="G430" s="306">
        <f>амортизация!M1106</f>
        <v>51.341802394764237</v>
      </c>
      <c r="H430" s="898">
        <f t="shared" si="108"/>
        <v>5605.4582013238132</v>
      </c>
      <c r="I430" s="77">
        <f t="shared" si="109"/>
        <v>0.24047458720207895</v>
      </c>
      <c r="J430" s="898">
        <f t="shared" si="110"/>
        <v>804.80116198821599</v>
      </c>
      <c r="K430" s="898">
        <f t="shared" si="100"/>
        <v>6410.2593633120296</v>
      </c>
      <c r="L430" s="77">
        <v>0.2</v>
      </c>
      <c r="M430" s="898">
        <f t="shared" si="101"/>
        <v>1282.0518726624059</v>
      </c>
      <c r="N430" s="898">
        <f t="shared" si="102"/>
        <v>7692.3112359744355</v>
      </c>
      <c r="O430" s="898">
        <f t="shared" si="103"/>
        <v>1282.0518726624059</v>
      </c>
    </row>
    <row r="431" spans="1:15" s="76" customFormat="1">
      <c r="A431" s="711" t="s">
        <v>1463</v>
      </c>
      <c r="B431" s="288" t="s">
        <v>1369</v>
      </c>
      <c r="C431" s="306">
        <f>мат.затр!G3693</f>
        <v>1449.7820000000002</v>
      </c>
      <c r="D431" s="306">
        <f>тарифик!J432</f>
        <v>1422.3560910307897</v>
      </c>
      <c r="E431" s="306"/>
      <c r="F431" s="898">
        <f t="shared" si="111"/>
        <v>164.28212851405618</v>
      </c>
      <c r="G431" s="306">
        <f>амортизация!M1113</f>
        <v>579.70250446229375</v>
      </c>
      <c r="H431" s="898">
        <f t="shared" si="108"/>
        <v>3616.1227240071398</v>
      </c>
      <c r="I431" s="77">
        <f t="shared" si="109"/>
        <v>0.24047458720207895</v>
      </c>
      <c r="J431" s="898">
        <f t="shared" si="110"/>
        <v>342.04049384499177</v>
      </c>
      <c r="K431" s="898">
        <f t="shared" si="100"/>
        <v>3958.1632178521318</v>
      </c>
      <c r="L431" s="77">
        <v>0.2</v>
      </c>
      <c r="M431" s="898">
        <f t="shared" si="101"/>
        <v>791.63264357042635</v>
      </c>
      <c r="N431" s="898">
        <f t="shared" si="102"/>
        <v>4749.7958614225581</v>
      </c>
      <c r="O431" s="898">
        <f t="shared" si="103"/>
        <v>791.63264357042635</v>
      </c>
    </row>
    <row r="432" spans="1:15" s="76" customFormat="1">
      <c r="A432" s="711" t="s">
        <v>1464</v>
      </c>
      <c r="B432" s="288" t="s">
        <v>1371</v>
      </c>
      <c r="C432" s="306">
        <f>мат.затр!G3705</f>
        <v>1589.03</v>
      </c>
      <c r="D432" s="306">
        <f>тарифик!J433</f>
        <v>1338.6880856760374</v>
      </c>
      <c r="E432" s="306"/>
      <c r="F432" s="898">
        <f t="shared" si="111"/>
        <v>154.61847389558233</v>
      </c>
      <c r="G432" s="306">
        <f>амортизация!M1117</f>
        <v>1838.8809357801579</v>
      </c>
      <c r="H432" s="898">
        <f t="shared" si="108"/>
        <v>4921.217495351777</v>
      </c>
      <c r="I432" s="77">
        <f t="shared" si="109"/>
        <v>0.24047458720207895</v>
      </c>
      <c r="J432" s="898">
        <f t="shared" si="110"/>
        <v>321.92046479528642</v>
      </c>
      <c r="K432" s="898">
        <f t="shared" si="100"/>
        <v>5243.1379601470635</v>
      </c>
      <c r="L432" s="77">
        <v>0.2</v>
      </c>
      <c r="M432" s="898">
        <f t="shared" si="101"/>
        <v>1048.6275920294127</v>
      </c>
      <c r="N432" s="898">
        <f t="shared" si="102"/>
        <v>6291.7655521764764</v>
      </c>
      <c r="O432" s="898">
        <f t="shared" si="103"/>
        <v>1048.6275920294127</v>
      </c>
    </row>
    <row r="433" spans="1:15" s="76" customFormat="1">
      <c r="A433" s="711" t="s">
        <v>1465</v>
      </c>
      <c r="B433" s="288" t="s">
        <v>1373</v>
      </c>
      <c r="C433" s="306">
        <f>мат.затр!G3718</f>
        <v>16887.3</v>
      </c>
      <c r="D433" s="306">
        <f>тарифик!J434</f>
        <v>836.68005354752336</v>
      </c>
      <c r="E433" s="306"/>
      <c r="F433" s="898">
        <f t="shared" si="111"/>
        <v>96.636546184738961</v>
      </c>
      <c r="G433" s="306">
        <f>амортизация!M1120</f>
        <v>4.6314889186375128</v>
      </c>
      <c r="H433" s="898">
        <f t="shared" si="108"/>
        <v>17825.248088650897</v>
      </c>
      <c r="I433" s="77">
        <f t="shared" si="109"/>
        <v>0.24047458720207895</v>
      </c>
      <c r="J433" s="898">
        <f t="shared" si="110"/>
        <v>201.200290497054</v>
      </c>
      <c r="K433" s="898">
        <f t="shared" si="100"/>
        <v>18026.448379147951</v>
      </c>
      <c r="L433" s="77">
        <v>0.2</v>
      </c>
      <c r="M433" s="898">
        <f t="shared" si="101"/>
        <v>3605.2896758295901</v>
      </c>
      <c r="N433" s="898">
        <f t="shared" si="102"/>
        <v>21631.738054977541</v>
      </c>
      <c r="O433" s="898">
        <f t="shared" si="103"/>
        <v>3605.2896758295901</v>
      </c>
    </row>
    <row r="434" spans="1:15" s="76" customFormat="1">
      <c r="A434" s="711" t="s">
        <v>1466</v>
      </c>
      <c r="B434" s="288" t="s">
        <v>1467</v>
      </c>
      <c r="C434" s="306">
        <f>мат.затр!G3738</f>
        <v>15988.97</v>
      </c>
      <c r="D434" s="306">
        <f>тарифик!J435</f>
        <v>753.01204819277098</v>
      </c>
      <c r="E434" s="306"/>
      <c r="F434" s="898">
        <f t="shared" si="111"/>
        <v>86.972891566265048</v>
      </c>
      <c r="G434" s="306">
        <f>амортизация!M1124</f>
        <v>23.500297486241266</v>
      </c>
      <c r="H434" s="898">
        <f t="shared" si="108"/>
        <v>16852.455237245274</v>
      </c>
      <c r="I434" s="77">
        <f t="shared" si="109"/>
        <v>0.24047458720207895</v>
      </c>
      <c r="J434" s="898">
        <f t="shared" si="110"/>
        <v>181.08026144734859</v>
      </c>
      <c r="K434" s="898">
        <f t="shared" si="100"/>
        <v>17033.535498692621</v>
      </c>
      <c r="L434" s="77">
        <v>0.2</v>
      </c>
      <c r="M434" s="898">
        <f t="shared" si="101"/>
        <v>3406.7070997385244</v>
      </c>
      <c r="N434" s="898">
        <f t="shared" si="102"/>
        <v>20440.242598431145</v>
      </c>
      <c r="O434" s="898">
        <f t="shared" si="103"/>
        <v>3406.7070997385244</v>
      </c>
    </row>
    <row r="435" spans="1:15" s="76" customFormat="1">
      <c r="A435" s="711" t="s">
        <v>1468</v>
      </c>
      <c r="B435" s="288" t="s">
        <v>1469</v>
      </c>
      <c r="C435" s="306">
        <f>мат.затр!G3747</f>
        <v>15080.460000000001</v>
      </c>
      <c r="D435" s="306">
        <f>тарифик!J436</f>
        <v>2392.9049531459173</v>
      </c>
      <c r="E435" s="306"/>
      <c r="F435" s="898">
        <f t="shared" si="111"/>
        <v>276.38052208835347</v>
      </c>
      <c r="G435" s="306">
        <f>амортизация!M1125</f>
        <v>0</v>
      </c>
      <c r="H435" s="898">
        <f t="shared" si="108"/>
        <v>17749.745475234275</v>
      </c>
      <c r="I435" s="77">
        <f t="shared" si="109"/>
        <v>0.24047458720207895</v>
      </c>
      <c r="J435" s="898">
        <f t="shared" si="110"/>
        <v>575.4328308215745</v>
      </c>
      <c r="K435" s="898">
        <f t="shared" si="100"/>
        <v>18325.178306055848</v>
      </c>
      <c r="L435" s="77">
        <v>0.2</v>
      </c>
      <c r="M435" s="898">
        <f t="shared" si="101"/>
        <v>3665.03566121117</v>
      </c>
      <c r="N435" s="898">
        <f t="shared" si="102"/>
        <v>21990.213967267016</v>
      </c>
      <c r="O435" s="898">
        <f t="shared" si="103"/>
        <v>3665.03566121117</v>
      </c>
    </row>
    <row r="436" spans="1:15" s="76" customFormat="1">
      <c r="A436" s="711" t="s">
        <v>1470</v>
      </c>
      <c r="B436" s="281" t="s">
        <v>1471</v>
      </c>
      <c r="C436" s="306">
        <f>мат.затр!G3748</f>
        <v>0</v>
      </c>
      <c r="D436" s="306">
        <f>тарифик!J437</f>
        <v>1123.9402052655066</v>
      </c>
      <c r="E436" s="306"/>
      <c r="F436" s="898">
        <f t="shared" si="111"/>
        <v>129.81509370816602</v>
      </c>
      <c r="G436" s="306">
        <f>амортизация!M1126</f>
        <v>0</v>
      </c>
      <c r="H436" s="898">
        <f t="shared" si="108"/>
        <v>1253.7552989736726</v>
      </c>
      <c r="I436" s="77">
        <f t="shared" si="109"/>
        <v>0.24047458720207895</v>
      </c>
      <c r="J436" s="898">
        <f t="shared" si="110"/>
        <v>270.27905690104257</v>
      </c>
      <c r="K436" s="898">
        <f t="shared" si="100"/>
        <v>1524.0343558747152</v>
      </c>
      <c r="L436" s="77">
        <v>0.2</v>
      </c>
      <c r="M436" s="898">
        <f t="shared" si="101"/>
        <v>304.80687117494307</v>
      </c>
      <c r="N436" s="898">
        <f t="shared" si="102"/>
        <v>1828.8412270496583</v>
      </c>
      <c r="O436" s="898">
        <f t="shared" si="103"/>
        <v>304.80687117494307</v>
      </c>
    </row>
    <row r="437" spans="1:15" s="76" customFormat="1">
      <c r="A437" s="711" t="s">
        <v>1472</v>
      </c>
      <c r="B437" s="303" t="s">
        <v>1473</v>
      </c>
      <c r="C437" s="306">
        <f>мат.затр!G3751</f>
        <v>549</v>
      </c>
      <c r="D437" s="306">
        <f>тарифик!J438</f>
        <v>995.64926372155287</v>
      </c>
      <c r="E437" s="306"/>
      <c r="F437" s="898">
        <f t="shared" si="111"/>
        <v>114.99748995983936</v>
      </c>
      <c r="G437" s="306">
        <f>амортизация!M1127</f>
        <v>767.70850531756673</v>
      </c>
      <c r="H437" s="898">
        <f t="shared" si="108"/>
        <v>2427.355258998959</v>
      </c>
      <c r="I437" s="77">
        <f t="shared" si="109"/>
        <v>0.24047458720207895</v>
      </c>
      <c r="J437" s="898">
        <f t="shared" si="110"/>
        <v>239.42834569149426</v>
      </c>
      <c r="K437" s="898">
        <f t="shared" si="100"/>
        <v>2666.7836046904531</v>
      </c>
      <c r="L437" s="77">
        <v>0.2</v>
      </c>
      <c r="M437" s="898">
        <f t="shared" si="101"/>
        <v>533.35672093809069</v>
      </c>
      <c r="N437" s="898">
        <f t="shared" si="102"/>
        <v>3200.1403256285439</v>
      </c>
      <c r="O437" s="898">
        <f t="shared" si="103"/>
        <v>533.35672093809069</v>
      </c>
    </row>
    <row r="438" spans="1:15" s="76" customFormat="1">
      <c r="A438" s="711" t="s">
        <v>1474</v>
      </c>
      <c r="B438" s="282" t="s">
        <v>1475</v>
      </c>
      <c r="C438" s="306">
        <f>мат.затр!G3754</f>
        <v>196.2</v>
      </c>
      <c r="D438" s="306">
        <f>тарифик!J439</f>
        <v>616.35430611334232</v>
      </c>
      <c r="E438" s="306"/>
      <c r="F438" s="898">
        <f t="shared" si="111"/>
        <v>71.188922356091041</v>
      </c>
      <c r="G438" s="306">
        <f>амортизация!M1130</f>
        <v>0.843001636174327</v>
      </c>
      <c r="H438" s="898">
        <f t="shared" si="108"/>
        <v>884.5862301056078</v>
      </c>
      <c r="I438" s="77">
        <f t="shared" si="109"/>
        <v>0.24047458720207895</v>
      </c>
      <c r="J438" s="898">
        <f t="shared" si="110"/>
        <v>148.21754733282981</v>
      </c>
      <c r="K438" s="898">
        <f t="shared" si="100"/>
        <v>1032.8037774384377</v>
      </c>
      <c r="L438" s="77">
        <v>0.2</v>
      </c>
      <c r="M438" s="898">
        <f t="shared" si="101"/>
        <v>206.56075548768754</v>
      </c>
      <c r="N438" s="898">
        <f t="shared" si="102"/>
        <v>1239.3645329261253</v>
      </c>
      <c r="O438" s="898">
        <f t="shared" si="103"/>
        <v>206.56075548768754</v>
      </c>
    </row>
    <row r="439" spans="1:15" s="76" customFormat="1">
      <c r="A439" s="711" t="s">
        <v>1476</v>
      </c>
      <c r="B439" s="282" t="s">
        <v>1477</v>
      </c>
      <c r="C439" s="306">
        <f>мат.затр!G3757</f>
        <v>342</v>
      </c>
      <c r="D439" s="306">
        <f>тарифик!J440</f>
        <v>1160.1963409192324</v>
      </c>
      <c r="E439" s="306"/>
      <c r="F439" s="898">
        <f t="shared" si="111"/>
        <v>134.00267737617133</v>
      </c>
      <c r="G439" s="306">
        <f>амортизация!M1131</f>
        <v>1.394466755912539</v>
      </c>
      <c r="H439" s="898">
        <f t="shared" si="108"/>
        <v>1637.5934850513163</v>
      </c>
      <c r="I439" s="77">
        <f t="shared" si="109"/>
        <v>0.24047458720207895</v>
      </c>
      <c r="J439" s="898">
        <f t="shared" si="110"/>
        <v>278.99773615591488</v>
      </c>
      <c r="K439" s="898">
        <f t="shared" si="100"/>
        <v>1916.5912212072312</v>
      </c>
      <c r="L439" s="77">
        <v>0.2</v>
      </c>
      <c r="M439" s="898">
        <f t="shared" si="101"/>
        <v>383.31824424144628</v>
      </c>
      <c r="N439" s="898">
        <f t="shared" si="102"/>
        <v>2299.9094654486776</v>
      </c>
      <c r="O439" s="898">
        <f t="shared" si="103"/>
        <v>383.31824424144628</v>
      </c>
    </row>
    <row r="440" spans="1:15" s="76" customFormat="1">
      <c r="A440" s="711" t="s">
        <v>1478</v>
      </c>
      <c r="B440" s="303" t="s">
        <v>1479</v>
      </c>
      <c r="C440" s="306">
        <f>мат.затр!G3760</f>
        <v>342</v>
      </c>
      <c r="D440" s="306">
        <f>тарифик!J441</f>
        <v>1695.6715751896477</v>
      </c>
      <c r="E440" s="306"/>
      <c r="F440" s="898">
        <f t="shared" si="111"/>
        <v>195.85006693440431</v>
      </c>
      <c r="G440" s="306">
        <f>амортизация!M1132</f>
        <v>0.843001636174327</v>
      </c>
      <c r="H440" s="898">
        <f t="shared" si="108"/>
        <v>2234.3646437602265</v>
      </c>
      <c r="I440" s="77">
        <f t="shared" si="109"/>
        <v>0.24047458720207895</v>
      </c>
      <c r="J440" s="898">
        <f t="shared" si="110"/>
        <v>407.7659220740295</v>
      </c>
      <c r="K440" s="898">
        <f t="shared" si="100"/>
        <v>2642.1305658342562</v>
      </c>
      <c r="L440" s="77">
        <v>0.2</v>
      </c>
      <c r="M440" s="898">
        <f t="shared" si="101"/>
        <v>528.42611316685122</v>
      </c>
      <c r="N440" s="898">
        <f t="shared" si="102"/>
        <v>3170.5566790011076</v>
      </c>
      <c r="O440" s="898">
        <f t="shared" si="103"/>
        <v>528.42611316685122</v>
      </c>
    </row>
    <row r="441" spans="1:15" s="76" customFormat="1">
      <c r="A441" s="711" t="s">
        <v>1480</v>
      </c>
      <c r="B441" s="282" t="s">
        <v>1481</v>
      </c>
      <c r="C441" s="306">
        <f>мат.затр!G3763</f>
        <v>196.2</v>
      </c>
      <c r="D441" s="306">
        <f>тарифик!J442</f>
        <v>1160.1963409192324</v>
      </c>
      <c r="E441" s="306"/>
      <c r="F441" s="898">
        <f t="shared" si="111"/>
        <v>134.00267737617133</v>
      </c>
      <c r="G441" s="306">
        <f>амортизация!M1135</f>
        <v>0.843001636174327</v>
      </c>
      <c r="H441" s="898">
        <f t="shared" si="108"/>
        <v>1491.2420199315779</v>
      </c>
      <c r="I441" s="77">
        <f t="shared" si="109"/>
        <v>0.24047458720207895</v>
      </c>
      <c r="J441" s="898">
        <f t="shared" si="110"/>
        <v>278.99773615591488</v>
      </c>
      <c r="K441" s="898">
        <f t="shared" ref="K441:K504" si="112">H441+J441</f>
        <v>1770.2397560874929</v>
      </c>
      <c r="L441" s="77">
        <v>0.2</v>
      </c>
      <c r="M441" s="898">
        <f t="shared" ref="M441:M504" si="113">K441*L441</f>
        <v>354.04795121749862</v>
      </c>
      <c r="N441" s="898">
        <f t="shared" ref="N441:N504" si="114">K441+M441</f>
        <v>2124.2877073049913</v>
      </c>
      <c r="O441" s="898">
        <f t="shared" ref="O441:O504" si="115">M441</f>
        <v>354.04795121749862</v>
      </c>
    </row>
    <row r="442" spans="1:15" s="76" customFormat="1">
      <c r="A442" s="711" t="s">
        <v>1482</v>
      </c>
      <c r="B442" s="281" t="s">
        <v>1483</v>
      </c>
      <c r="C442" s="306">
        <f>мат.затр!G3770</f>
        <v>5077.24</v>
      </c>
      <c r="D442" s="306">
        <f>тарифик!J443</f>
        <v>711.17804551539484</v>
      </c>
      <c r="E442" s="306"/>
      <c r="F442" s="898">
        <f t="shared" si="111"/>
        <v>82.141064257028091</v>
      </c>
      <c r="G442" s="306">
        <f>амортизация!M1138</f>
        <v>591.38800572661023</v>
      </c>
      <c r="H442" s="898">
        <f t="shared" si="108"/>
        <v>6461.9471154990333</v>
      </c>
      <c r="I442" s="77">
        <f t="shared" si="109"/>
        <v>0.24047458720207895</v>
      </c>
      <c r="J442" s="898">
        <f t="shared" si="110"/>
        <v>171.02024692249589</v>
      </c>
      <c r="K442" s="898">
        <f t="shared" si="112"/>
        <v>6632.9673624215293</v>
      </c>
      <c r="L442" s="77">
        <v>0.2</v>
      </c>
      <c r="M442" s="898">
        <f t="shared" si="113"/>
        <v>1326.5934724843059</v>
      </c>
      <c r="N442" s="898">
        <f t="shared" si="114"/>
        <v>7959.5608349058348</v>
      </c>
      <c r="O442" s="898">
        <f t="shared" si="115"/>
        <v>1326.5934724843059</v>
      </c>
    </row>
    <row r="443" spans="1:15" s="76" customFormat="1">
      <c r="A443" s="711" t="s">
        <v>1484</v>
      </c>
      <c r="B443" s="282" t="s">
        <v>1485</v>
      </c>
      <c r="C443" s="306">
        <f>мат.затр!G3776</f>
        <v>4790.96</v>
      </c>
      <c r="D443" s="306">
        <f>тарифик!J444</f>
        <v>1129.5180722891566</v>
      </c>
      <c r="E443" s="306"/>
      <c r="F443" s="898">
        <f t="shared" si="111"/>
        <v>130.4593373493976</v>
      </c>
      <c r="G443" s="306">
        <f>амортизация!M1141</f>
        <v>70.748875130150225</v>
      </c>
      <c r="H443" s="898">
        <f t="shared" si="108"/>
        <v>6121.6862847687034</v>
      </c>
      <c r="I443" s="77">
        <f t="shared" si="109"/>
        <v>0.24047458720207895</v>
      </c>
      <c r="J443" s="898">
        <f t="shared" si="110"/>
        <v>271.6203921710229</v>
      </c>
      <c r="K443" s="898">
        <f t="shared" si="112"/>
        <v>6393.3066769397265</v>
      </c>
      <c r="L443" s="77">
        <v>0.2</v>
      </c>
      <c r="M443" s="898">
        <f t="shared" si="113"/>
        <v>1278.6613353879454</v>
      </c>
      <c r="N443" s="898">
        <f t="shared" si="114"/>
        <v>7671.9680123276721</v>
      </c>
      <c r="O443" s="898">
        <f t="shared" si="115"/>
        <v>1278.6613353879454</v>
      </c>
    </row>
    <row r="444" spans="1:15" s="76" customFormat="1">
      <c r="A444" s="711" t="s">
        <v>1486</v>
      </c>
      <c r="B444" s="283" t="s">
        <v>1487</v>
      </c>
      <c r="C444" s="306">
        <f>мат.затр!G3781</f>
        <v>820.5</v>
      </c>
      <c r="D444" s="306">
        <f>тарифик!J445</f>
        <v>2008.032128514056</v>
      </c>
      <c r="E444" s="306"/>
      <c r="F444" s="898">
        <f t="shared" si="111"/>
        <v>231.92771084337349</v>
      </c>
      <c r="G444" s="306">
        <f>амортизация!M1144</f>
        <v>2126.8050163617436</v>
      </c>
      <c r="H444" s="898">
        <f t="shared" si="108"/>
        <v>5187.2648557191733</v>
      </c>
      <c r="I444" s="77">
        <f t="shared" si="109"/>
        <v>0.24047458720207895</v>
      </c>
      <c r="J444" s="898">
        <f t="shared" si="110"/>
        <v>482.88069719292957</v>
      </c>
      <c r="K444" s="898">
        <f t="shared" si="112"/>
        <v>5670.1455529121031</v>
      </c>
      <c r="L444" s="77">
        <v>0.2</v>
      </c>
      <c r="M444" s="898">
        <f t="shared" si="113"/>
        <v>1134.0291105824206</v>
      </c>
      <c r="N444" s="898">
        <f t="shared" si="114"/>
        <v>6804.1746634945239</v>
      </c>
      <c r="O444" s="898">
        <f t="shared" si="115"/>
        <v>1134.0291105824206</v>
      </c>
    </row>
    <row r="445" spans="1:15" s="76" customFormat="1">
      <c r="A445" s="711" t="s">
        <v>1488</v>
      </c>
      <c r="B445" s="281" t="s">
        <v>1489</v>
      </c>
      <c r="C445" s="306">
        <f>мат.затр!G3786</f>
        <v>820.5</v>
      </c>
      <c r="D445" s="306">
        <f>тарифик!J446</f>
        <v>1639.8929049531459</v>
      </c>
      <c r="E445" s="306"/>
      <c r="F445" s="898">
        <f t="shared" si="111"/>
        <v>189.40763052208837</v>
      </c>
      <c r="G445" s="306">
        <f>амортизация!M1147</f>
        <v>1477.2055118622641</v>
      </c>
      <c r="H445" s="898">
        <f t="shared" si="108"/>
        <v>4127.0060473374988</v>
      </c>
      <c r="I445" s="77">
        <f t="shared" si="109"/>
        <v>0.24047458720207895</v>
      </c>
      <c r="J445" s="898">
        <f t="shared" si="110"/>
        <v>394.35256937422588</v>
      </c>
      <c r="K445" s="898">
        <f t="shared" si="112"/>
        <v>4521.3586167117246</v>
      </c>
      <c r="L445" s="77">
        <v>0.2</v>
      </c>
      <c r="M445" s="898">
        <f t="shared" si="113"/>
        <v>904.27172334234501</v>
      </c>
      <c r="N445" s="898">
        <f t="shared" si="114"/>
        <v>5425.6303400540692</v>
      </c>
      <c r="O445" s="898">
        <f t="shared" si="115"/>
        <v>904.27172334234501</v>
      </c>
    </row>
    <row r="446" spans="1:15" s="76" customFormat="1">
      <c r="A446" s="711" t="s">
        <v>1490</v>
      </c>
      <c r="B446" s="281" t="s">
        <v>1491</v>
      </c>
      <c r="C446" s="306">
        <f>мат.затр!G3795</f>
        <v>14957.34</v>
      </c>
      <c r="D446" s="306">
        <f>тарифик!J447</f>
        <v>398.81749219098617</v>
      </c>
      <c r="E446" s="306"/>
      <c r="F446" s="898">
        <f t="shared" si="111"/>
        <v>46.063420348058905</v>
      </c>
      <c r="G446" s="306">
        <f>амортизация!M1150</f>
        <v>0.843001636174327</v>
      </c>
      <c r="H446" s="898">
        <f t="shared" si="108"/>
        <v>15403.06391417522</v>
      </c>
      <c r="I446" s="77">
        <f t="shared" si="109"/>
        <v>0.24047458720207895</v>
      </c>
      <c r="J446" s="898">
        <f t="shared" si="110"/>
        <v>95.905471803595745</v>
      </c>
      <c r="K446" s="898">
        <f t="shared" si="112"/>
        <v>15498.969385978815</v>
      </c>
      <c r="L446" s="77">
        <v>0.2</v>
      </c>
      <c r="M446" s="898">
        <f t="shared" si="113"/>
        <v>3099.7938771957633</v>
      </c>
      <c r="N446" s="898">
        <f t="shared" si="114"/>
        <v>18598.76326317458</v>
      </c>
      <c r="O446" s="898">
        <f t="shared" si="115"/>
        <v>3099.7938771957633</v>
      </c>
    </row>
    <row r="447" spans="1:15" s="76" customFormat="1">
      <c r="A447" s="711" t="s">
        <v>1492</v>
      </c>
      <c r="B447" s="281" t="s">
        <v>1493</v>
      </c>
      <c r="C447" s="306">
        <f>мат.затр!G3806</f>
        <v>4068.2</v>
      </c>
      <c r="D447" s="306">
        <f>тарифик!J448</f>
        <v>368.1392235609103</v>
      </c>
      <c r="E447" s="306"/>
      <c r="F447" s="898">
        <f t="shared" si="111"/>
        <v>42.520080321285135</v>
      </c>
      <c r="G447" s="306">
        <f>амортизация!M1153</f>
        <v>56.767700431355053</v>
      </c>
      <c r="H447" s="898">
        <f t="shared" si="108"/>
        <v>4535.6270043135501</v>
      </c>
      <c r="I447" s="77">
        <f t="shared" si="109"/>
        <v>0.24047458720207895</v>
      </c>
      <c r="J447" s="898">
        <f t="shared" si="110"/>
        <v>88.528127818703766</v>
      </c>
      <c r="K447" s="898">
        <f t="shared" si="112"/>
        <v>4624.155132132254</v>
      </c>
      <c r="L447" s="77">
        <v>0.2</v>
      </c>
      <c r="M447" s="898">
        <f t="shared" si="113"/>
        <v>924.83102642645088</v>
      </c>
      <c r="N447" s="898">
        <f t="shared" si="114"/>
        <v>5548.986158558705</v>
      </c>
      <c r="O447" s="898">
        <f t="shared" si="115"/>
        <v>924.83102642645088</v>
      </c>
    </row>
    <row r="448" spans="1:15" s="76" customFormat="1">
      <c r="A448" s="66" t="s">
        <v>1494</v>
      </c>
      <c r="B448" s="284" t="s">
        <v>1495</v>
      </c>
      <c r="C448" s="81"/>
      <c r="D448" s="81"/>
      <c r="E448" s="81"/>
      <c r="F448" s="923"/>
      <c r="G448" s="81"/>
      <c r="H448" s="923"/>
      <c r="I448" s="924"/>
      <c r="J448" s="923"/>
      <c r="K448" s="923"/>
      <c r="L448" s="924"/>
      <c r="M448" s="923"/>
      <c r="N448" s="923"/>
      <c r="O448" s="923"/>
    </row>
    <row r="449" spans="1:15" s="76" customFormat="1" ht="30">
      <c r="A449" s="711" t="s">
        <v>1496</v>
      </c>
      <c r="B449" s="288" t="s">
        <v>1497</v>
      </c>
      <c r="C449" s="306">
        <f>мат.затр!G3808</f>
        <v>0</v>
      </c>
      <c r="D449" s="306">
        <f>тарифик!J450</f>
        <v>778.11244979919684</v>
      </c>
      <c r="E449" s="306"/>
      <c r="F449" s="898">
        <f>D449*0.9*0.095+D449*3%</f>
        <v>89.871987951807228</v>
      </c>
      <c r="G449" s="306">
        <f>амортизация!M1155</f>
        <v>7.5301204819277112</v>
      </c>
      <c r="H449" s="898">
        <f t="shared" ref="H449:H464" si="116">C449+D449+F449+G449</f>
        <v>875.51455823293179</v>
      </c>
      <c r="I449" s="77">
        <f t="shared" ref="I449:I464" si="117">I$190</f>
        <v>0.24047458720207895</v>
      </c>
      <c r="J449" s="898">
        <f t="shared" ref="J449:J464" si="118">D449*I449</f>
        <v>187.11627016226024</v>
      </c>
      <c r="K449" s="898">
        <f t="shared" si="112"/>
        <v>1062.6308283951921</v>
      </c>
      <c r="L449" s="77">
        <v>0.2</v>
      </c>
      <c r="M449" s="898">
        <f t="shared" si="113"/>
        <v>212.52616567903843</v>
      </c>
      <c r="N449" s="898">
        <f t="shared" si="114"/>
        <v>1275.1569940742306</v>
      </c>
      <c r="O449" s="898">
        <f t="shared" si="115"/>
        <v>212.52616567903843</v>
      </c>
    </row>
    <row r="450" spans="1:15" s="76" customFormat="1">
      <c r="A450" s="711" t="s">
        <v>1498</v>
      </c>
      <c r="B450" s="288" t="s">
        <v>1196</v>
      </c>
      <c r="C450" s="306">
        <f>мат.затр!G3811</f>
        <v>342</v>
      </c>
      <c r="D450" s="306">
        <f>тарифик!J451</f>
        <v>1255.0200803212849</v>
      </c>
      <c r="E450" s="306"/>
      <c r="F450" s="898">
        <f t="shared" ref="F450:F464" si="119">D450*0.9*0.095+D450*3%</f>
        <v>144.95481927710841</v>
      </c>
      <c r="G450" s="306">
        <f>амортизация!M1158</f>
        <v>9.8635281868213607</v>
      </c>
      <c r="H450" s="898">
        <f t="shared" si="116"/>
        <v>1751.8384277852147</v>
      </c>
      <c r="I450" s="77">
        <f t="shared" si="117"/>
        <v>0.24047458720207895</v>
      </c>
      <c r="J450" s="898">
        <f t="shared" si="118"/>
        <v>301.80043574558096</v>
      </c>
      <c r="K450" s="898">
        <f t="shared" si="112"/>
        <v>2053.6388635307958</v>
      </c>
      <c r="L450" s="77">
        <v>0.2</v>
      </c>
      <c r="M450" s="898">
        <f t="shared" si="113"/>
        <v>410.72777270615916</v>
      </c>
      <c r="N450" s="898">
        <f t="shared" si="114"/>
        <v>2464.3666362369549</v>
      </c>
      <c r="O450" s="898">
        <f t="shared" si="115"/>
        <v>410.72777270615916</v>
      </c>
    </row>
    <row r="451" spans="1:15" s="76" customFormat="1">
      <c r="A451" s="711" t="s">
        <v>1499</v>
      </c>
      <c r="B451" s="288" t="s">
        <v>1198</v>
      </c>
      <c r="C451" s="306">
        <f>мат.затр!G3815</f>
        <v>472.22700000000003</v>
      </c>
      <c r="D451" s="306">
        <f>тарифик!J452</f>
        <v>1902.0526550647032</v>
      </c>
      <c r="E451" s="306"/>
      <c r="F451" s="898">
        <f t="shared" si="119"/>
        <v>219.68708165997322</v>
      </c>
      <c r="G451" s="306">
        <f>амортизация!M1162</f>
        <v>15.301948534880262</v>
      </c>
      <c r="H451" s="898">
        <f t="shared" si="116"/>
        <v>2609.2686852595566</v>
      </c>
      <c r="I451" s="77">
        <f t="shared" si="117"/>
        <v>0.24047458720207895</v>
      </c>
      <c r="J451" s="898">
        <f t="shared" si="118"/>
        <v>457.39532706330277</v>
      </c>
      <c r="K451" s="898">
        <f t="shared" si="112"/>
        <v>3066.6640123228594</v>
      </c>
      <c r="L451" s="77">
        <v>0.2</v>
      </c>
      <c r="M451" s="898">
        <f t="shared" si="113"/>
        <v>613.33280246457196</v>
      </c>
      <c r="N451" s="898">
        <f t="shared" si="114"/>
        <v>3679.9968147874315</v>
      </c>
      <c r="O451" s="898">
        <f t="shared" si="115"/>
        <v>613.33280246457196</v>
      </c>
    </row>
    <row r="452" spans="1:15" s="76" customFormat="1">
      <c r="A452" s="711" t="s">
        <v>1500</v>
      </c>
      <c r="B452" s="288" t="s">
        <v>1501</v>
      </c>
      <c r="C452" s="306">
        <f>мат.затр!G3820</f>
        <v>415.36109999999996</v>
      </c>
      <c r="D452" s="306">
        <f>тарифик!J453</f>
        <v>1204.8192771084337</v>
      </c>
      <c r="E452" s="306"/>
      <c r="F452" s="898">
        <f t="shared" si="119"/>
        <v>139.15662650602408</v>
      </c>
      <c r="G452" s="306">
        <f>амортизация!M1163</f>
        <v>4.5645545143537118</v>
      </c>
      <c r="H452" s="898">
        <f t="shared" si="116"/>
        <v>1763.9015581288115</v>
      </c>
      <c r="I452" s="77">
        <f t="shared" si="117"/>
        <v>0.24047458720207895</v>
      </c>
      <c r="J452" s="898">
        <f t="shared" si="118"/>
        <v>289.72841831575778</v>
      </c>
      <c r="K452" s="898">
        <f t="shared" si="112"/>
        <v>2053.6299764445694</v>
      </c>
      <c r="L452" s="77">
        <v>0.2</v>
      </c>
      <c r="M452" s="898">
        <f t="shared" si="113"/>
        <v>410.72599528891391</v>
      </c>
      <c r="N452" s="898">
        <f t="shared" si="114"/>
        <v>2464.3559717334833</v>
      </c>
      <c r="O452" s="898">
        <f t="shared" si="115"/>
        <v>410.72599528891391</v>
      </c>
    </row>
    <row r="453" spans="1:15" s="76" customFormat="1">
      <c r="A453" s="711" t="s">
        <v>1502</v>
      </c>
      <c r="B453" s="288" t="s">
        <v>1503</v>
      </c>
      <c r="C453" s="306">
        <f>мат.затр!G3821</f>
        <v>27.888000000000002</v>
      </c>
      <c r="D453" s="306">
        <f>тарифик!J454</f>
        <v>1405.6224899598394</v>
      </c>
      <c r="E453" s="306"/>
      <c r="F453" s="898">
        <f t="shared" si="119"/>
        <v>162.34939759036143</v>
      </c>
      <c r="G453" s="306">
        <f>амортизация!M1164</f>
        <v>4.5645545143537118</v>
      </c>
      <c r="H453" s="898">
        <f t="shared" si="116"/>
        <v>1600.4244420645543</v>
      </c>
      <c r="I453" s="77">
        <f t="shared" si="117"/>
        <v>0.24047458720207895</v>
      </c>
      <c r="J453" s="898">
        <f t="shared" si="118"/>
        <v>338.01648803505077</v>
      </c>
      <c r="K453" s="898">
        <f t="shared" si="112"/>
        <v>1938.4409300996051</v>
      </c>
      <c r="L453" s="77">
        <v>0.2</v>
      </c>
      <c r="M453" s="898">
        <f t="shared" si="113"/>
        <v>387.68818601992103</v>
      </c>
      <c r="N453" s="898">
        <f t="shared" si="114"/>
        <v>2326.1291161195263</v>
      </c>
      <c r="O453" s="898">
        <f t="shared" si="115"/>
        <v>387.68818601992103</v>
      </c>
    </row>
    <row r="454" spans="1:15" s="76" customFormat="1">
      <c r="A454" s="711" t="s">
        <v>1504</v>
      </c>
      <c r="B454" s="288" t="s">
        <v>1505</v>
      </c>
      <c r="C454" s="306">
        <f>мат.затр!G3826</f>
        <v>271.96529399999997</v>
      </c>
      <c r="D454" s="306">
        <f>тарифик!J455</f>
        <v>1204.8192771084337</v>
      </c>
      <c r="E454" s="306"/>
      <c r="F454" s="898">
        <f t="shared" si="119"/>
        <v>139.15662650602408</v>
      </c>
      <c r="G454" s="306">
        <f>амортизация!M1165</f>
        <v>4.5645545143537118</v>
      </c>
      <c r="H454" s="898">
        <f t="shared" si="116"/>
        <v>1620.5057521288115</v>
      </c>
      <c r="I454" s="77">
        <f t="shared" si="117"/>
        <v>0.24047458720207895</v>
      </c>
      <c r="J454" s="898">
        <f t="shared" si="118"/>
        <v>289.72841831575778</v>
      </c>
      <c r="K454" s="898">
        <f t="shared" si="112"/>
        <v>1910.2341704445694</v>
      </c>
      <c r="L454" s="77">
        <v>0.2</v>
      </c>
      <c r="M454" s="898">
        <f t="shared" si="113"/>
        <v>382.0468340889139</v>
      </c>
      <c r="N454" s="898">
        <f t="shared" si="114"/>
        <v>2292.2810045334832</v>
      </c>
      <c r="O454" s="898">
        <f t="shared" si="115"/>
        <v>382.0468340889139</v>
      </c>
    </row>
    <row r="455" spans="1:15" s="76" customFormat="1">
      <c r="A455" s="711" t="s">
        <v>1506</v>
      </c>
      <c r="B455" s="288" t="s">
        <v>1507</v>
      </c>
      <c r="C455" s="306">
        <f>мат.затр!G3831</f>
        <v>469.53</v>
      </c>
      <c r="D455" s="306">
        <f>тарифик!J456</f>
        <v>995.64926372155287</v>
      </c>
      <c r="E455" s="306"/>
      <c r="F455" s="898">
        <f t="shared" si="119"/>
        <v>114.99748995983936</v>
      </c>
      <c r="G455" s="306">
        <f>амортизация!M1168</f>
        <v>11.912975977986019</v>
      </c>
      <c r="H455" s="898">
        <f t="shared" si="116"/>
        <v>1592.0897296593782</v>
      </c>
      <c r="I455" s="77">
        <f t="shared" si="117"/>
        <v>0.24047458720207895</v>
      </c>
      <c r="J455" s="898">
        <f t="shared" si="118"/>
        <v>239.42834569149426</v>
      </c>
      <c r="K455" s="898">
        <f t="shared" si="112"/>
        <v>1831.5180753508726</v>
      </c>
      <c r="L455" s="77">
        <v>0.2</v>
      </c>
      <c r="M455" s="898">
        <f t="shared" si="113"/>
        <v>366.30361507017454</v>
      </c>
      <c r="N455" s="898">
        <f t="shared" si="114"/>
        <v>2197.8216904210472</v>
      </c>
      <c r="O455" s="898">
        <f t="shared" si="115"/>
        <v>366.30361507017454</v>
      </c>
    </row>
    <row r="456" spans="1:15" s="76" customFormat="1">
      <c r="A456" s="711" t="s">
        <v>1508</v>
      </c>
      <c r="B456" s="288" t="s">
        <v>1509</v>
      </c>
      <c r="C456" s="306">
        <f>мат.затр!G3840</f>
        <v>967.81</v>
      </c>
      <c r="D456" s="306">
        <f>тарифик!J457</f>
        <v>1171.3520749665327</v>
      </c>
      <c r="E456" s="306"/>
      <c r="F456" s="898">
        <f t="shared" si="119"/>
        <v>135.2911646586345</v>
      </c>
      <c r="G456" s="306">
        <f>амортизация!M1171</f>
        <v>11.912975977986019</v>
      </c>
      <c r="H456" s="898">
        <f t="shared" si="116"/>
        <v>2286.3662156031533</v>
      </c>
      <c r="I456" s="77">
        <f t="shared" si="117"/>
        <v>0.24047458720207895</v>
      </c>
      <c r="J456" s="898">
        <f t="shared" si="118"/>
        <v>281.6804066958756</v>
      </c>
      <c r="K456" s="898">
        <f t="shared" si="112"/>
        <v>2568.046622299029</v>
      </c>
      <c r="L456" s="77">
        <v>0.2</v>
      </c>
      <c r="M456" s="898">
        <f t="shared" si="113"/>
        <v>513.60932445980586</v>
      </c>
      <c r="N456" s="898">
        <f t="shared" si="114"/>
        <v>3081.6559467588349</v>
      </c>
      <c r="O456" s="898">
        <f t="shared" si="115"/>
        <v>513.60932445980586</v>
      </c>
    </row>
    <row r="457" spans="1:15" s="76" customFormat="1">
      <c r="A457" s="711" t="s">
        <v>1510</v>
      </c>
      <c r="B457" s="288" t="s">
        <v>1511</v>
      </c>
      <c r="C457" s="306">
        <f>мат.затр!G3845</f>
        <v>616.04999999999995</v>
      </c>
      <c r="D457" s="306">
        <f>тарифик!J458</f>
        <v>878.51405622489949</v>
      </c>
      <c r="E457" s="306"/>
      <c r="F457" s="898">
        <f t="shared" si="119"/>
        <v>101.46837349397589</v>
      </c>
      <c r="G457" s="306">
        <f>амортизация!M1174</f>
        <v>11.912975977986019</v>
      </c>
      <c r="H457" s="898">
        <f t="shared" si="116"/>
        <v>1607.9454056968614</v>
      </c>
      <c r="I457" s="77">
        <f t="shared" si="117"/>
        <v>0.24047458720207895</v>
      </c>
      <c r="J457" s="898">
        <f t="shared" si="118"/>
        <v>211.26030502190667</v>
      </c>
      <c r="K457" s="898">
        <f t="shared" si="112"/>
        <v>1819.2057107187679</v>
      </c>
      <c r="L457" s="77">
        <v>0.2</v>
      </c>
      <c r="M457" s="898">
        <f t="shared" si="113"/>
        <v>363.84114214375359</v>
      </c>
      <c r="N457" s="898">
        <f t="shared" si="114"/>
        <v>2183.0468528625215</v>
      </c>
      <c r="O457" s="898">
        <f t="shared" si="115"/>
        <v>363.84114214375359</v>
      </c>
    </row>
    <row r="458" spans="1:15" s="76" customFormat="1">
      <c r="A458" s="711" t="s">
        <v>1512</v>
      </c>
      <c r="B458" s="288" t="s">
        <v>1513</v>
      </c>
      <c r="C458" s="306">
        <f>мат.затр!G3851</f>
        <v>501.483</v>
      </c>
      <c r="D458" s="306">
        <f>тарифик!J459</f>
        <v>1204.8192771084337</v>
      </c>
      <c r="E458" s="306"/>
      <c r="F458" s="898">
        <f t="shared" si="119"/>
        <v>139.15662650602408</v>
      </c>
      <c r="G458" s="306">
        <f>амортизация!M1175</f>
        <v>4.5645545143537118</v>
      </c>
      <c r="H458" s="898">
        <f t="shared" si="116"/>
        <v>1850.0234581288114</v>
      </c>
      <c r="I458" s="77">
        <f t="shared" si="117"/>
        <v>0.24047458720207895</v>
      </c>
      <c r="J458" s="898">
        <f t="shared" si="118"/>
        <v>289.72841831575778</v>
      </c>
      <c r="K458" s="898">
        <f t="shared" si="112"/>
        <v>2139.751876444569</v>
      </c>
      <c r="L458" s="77">
        <v>0.2</v>
      </c>
      <c r="M458" s="898">
        <f t="shared" si="113"/>
        <v>427.95037528891385</v>
      </c>
      <c r="N458" s="898">
        <f t="shared" si="114"/>
        <v>2567.7022517334826</v>
      </c>
      <c r="O458" s="898">
        <f t="shared" si="115"/>
        <v>427.95037528891385</v>
      </c>
    </row>
    <row r="459" spans="1:15" s="76" customFormat="1">
      <c r="A459" s="711" t="s">
        <v>1514</v>
      </c>
      <c r="B459" s="288" t="s">
        <v>1253</v>
      </c>
      <c r="C459" s="306">
        <f>мат.затр!G3863</f>
        <v>2371.65</v>
      </c>
      <c r="D459" s="306">
        <f>тарифик!J460</f>
        <v>2342.7041499330658</v>
      </c>
      <c r="E459" s="306"/>
      <c r="F459" s="898">
        <f t="shared" si="119"/>
        <v>270.58232931726911</v>
      </c>
      <c r="G459" s="306">
        <f>амортизация!M1181</f>
        <v>839.03298378699981</v>
      </c>
      <c r="H459" s="898">
        <f t="shared" si="116"/>
        <v>5823.9694630373342</v>
      </c>
      <c r="I459" s="77">
        <f t="shared" si="117"/>
        <v>0.24047458720207895</v>
      </c>
      <c r="J459" s="898">
        <f t="shared" si="118"/>
        <v>563.36081339175132</v>
      </c>
      <c r="K459" s="898">
        <f t="shared" si="112"/>
        <v>6387.3302764290856</v>
      </c>
      <c r="L459" s="77">
        <v>0.2</v>
      </c>
      <c r="M459" s="898">
        <f t="shared" si="113"/>
        <v>1277.4660552858172</v>
      </c>
      <c r="N459" s="898">
        <f t="shared" si="114"/>
        <v>7664.7963317149024</v>
      </c>
      <c r="O459" s="898">
        <f t="shared" si="115"/>
        <v>1277.4660552858172</v>
      </c>
    </row>
    <row r="460" spans="1:15" s="76" customFormat="1">
      <c r="A460" s="711" t="s">
        <v>1515</v>
      </c>
      <c r="B460" s="288" t="s">
        <v>1369</v>
      </c>
      <c r="C460" s="306">
        <f>мат.затр!G3877</f>
        <v>3339.2619999999997</v>
      </c>
      <c r="D460" s="306">
        <f>тарифик!J461</f>
        <v>1801.6510486390007</v>
      </c>
      <c r="E460" s="306"/>
      <c r="F460" s="898">
        <f t="shared" si="119"/>
        <v>208.09069611780458</v>
      </c>
      <c r="G460" s="306">
        <f>амортизация!M1189</f>
        <v>587.954252193961</v>
      </c>
      <c r="H460" s="898">
        <f t="shared" si="116"/>
        <v>5936.9579969507658</v>
      </c>
      <c r="I460" s="77">
        <f t="shared" si="117"/>
        <v>0.24047458720207895</v>
      </c>
      <c r="J460" s="898">
        <f t="shared" si="118"/>
        <v>433.25129220365636</v>
      </c>
      <c r="K460" s="898">
        <f t="shared" si="112"/>
        <v>6370.2092891544225</v>
      </c>
      <c r="L460" s="77">
        <v>0.2</v>
      </c>
      <c r="M460" s="898">
        <f t="shared" si="113"/>
        <v>1274.0418578308845</v>
      </c>
      <c r="N460" s="898">
        <f t="shared" si="114"/>
        <v>7644.2511469853071</v>
      </c>
      <c r="O460" s="898">
        <f t="shared" si="115"/>
        <v>1274.0418578308845</v>
      </c>
    </row>
    <row r="461" spans="1:15" s="76" customFormat="1">
      <c r="A461" s="711" t="s">
        <v>1516</v>
      </c>
      <c r="B461" s="288" t="s">
        <v>1251</v>
      </c>
      <c r="C461" s="306">
        <f>мат.затр!G3889</f>
        <v>1254.8300000000002</v>
      </c>
      <c r="D461" s="306">
        <f>тарифик!J462</f>
        <v>2677.3761713520748</v>
      </c>
      <c r="E461" s="306"/>
      <c r="F461" s="898">
        <f t="shared" si="119"/>
        <v>309.23694779116465</v>
      </c>
      <c r="G461" s="306">
        <f>амортизация!M1195</f>
        <v>524.68113193514807</v>
      </c>
      <c r="H461" s="898">
        <f t="shared" si="116"/>
        <v>4766.1242510783877</v>
      </c>
      <c r="I461" s="77">
        <f t="shared" si="117"/>
        <v>0.24047458720207895</v>
      </c>
      <c r="J461" s="898">
        <f t="shared" si="118"/>
        <v>643.84092959057284</v>
      </c>
      <c r="K461" s="898">
        <f t="shared" si="112"/>
        <v>5409.9651806689608</v>
      </c>
      <c r="L461" s="77">
        <v>0.2</v>
      </c>
      <c r="M461" s="898">
        <f t="shared" si="113"/>
        <v>1081.9930361337922</v>
      </c>
      <c r="N461" s="898">
        <f t="shared" si="114"/>
        <v>6491.9582168027528</v>
      </c>
      <c r="O461" s="898">
        <f t="shared" si="115"/>
        <v>1081.9930361337922</v>
      </c>
    </row>
    <row r="462" spans="1:15" s="76" customFormat="1">
      <c r="A462" s="711" t="s">
        <v>1517</v>
      </c>
      <c r="B462" s="288" t="s">
        <v>1371</v>
      </c>
      <c r="C462" s="306">
        <f>мат.затр!G3901</f>
        <v>1706.8700000000001</v>
      </c>
      <c r="D462" s="306">
        <f>тарифик!J463</f>
        <v>1801.6510486390007</v>
      </c>
      <c r="E462" s="306"/>
      <c r="F462" s="898">
        <f t="shared" si="119"/>
        <v>208.09069611780458</v>
      </c>
      <c r="G462" s="306">
        <f>амортизация!M1199</f>
        <v>954.96853153354164</v>
      </c>
      <c r="H462" s="898">
        <f t="shared" si="116"/>
        <v>4671.5802762903468</v>
      </c>
      <c r="I462" s="77">
        <f t="shared" si="117"/>
        <v>0.24047458720207895</v>
      </c>
      <c r="J462" s="898">
        <f t="shared" si="118"/>
        <v>433.25129220365636</v>
      </c>
      <c r="K462" s="898">
        <f t="shared" si="112"/>
        <v>5104.8315684940035</v>
      </c>
      <c r="L462" s="77">
        <v>0.2</v>
      </c>
      <c r="M462" s="898">
        <f t="shared" si="113"/>
        <v>1020.9663136988007</v>
      </c>
      <c r="N462" s="898">
        <f t="shared" si="114"/>
        <v>6125.7978821928045</v>
      </c>
      <c r="O462" s="898">
        <f t="shared" si="115"/>
        <v>1020.9663136988007</v>
      </c>
    </row>
    <row r="463" spans="1:15" s="76" customFormat="1">
      <c r="A463" s="711" t="s">
        <v>1518</v>
      </c>
      <c r="B463" s="303" t="s">
        <v>1519</v>
      </c>
      <c r="C463" s="306">
        <f>мат.затр!G3908</f>
        <v>1513.9959999999999</v>
      </c>
      <c r="D463" s="306">
        <f>тарифик!J464</f>
        <v>317.93842034805891</v>
      </c>
      <c r="E463" s="306"/>
      <c r="F463" s="898">
        <f t="shared" si="119"/>
        <v>36.721887550200805</v>
      </c>
      <c r="G463" s="306">
        <f>амортизация!M1202</f>
        <v>11.912975977986019</v>
      </c>
      <c r="H463" s="898">
        <f t="shared" si="116"/>
        <v>1880.5692838762454</v>
      </c>
      <c r="I463" s="77">
        <f t="shared" si="117"/>
        <v>0.24047458720207895</v>
      </c>
      <c r="J463" s="898">
        <f t="shared" si="118"/>
        <v>76.456110388880532</v>
      </c>
      <c r="K463" s="898">
        <f t="shared" si="112"/>
        <v>1957.0253942651259</v>
      </c>
      <c r="L463" s="77">
        <v>0.2</v>
      </c>
      <c r="M463" s="898">
        <f t="shared" si="113"/>
        <v>391.4050788530252</v>
      </c>
      <c r="N463" s="898">
        <f t="shared" si="114"/>
        <v>2348.430473118151</v>
      </c>
      <c r="O463" s="898">
        <f t="shared" si="115"/>
        <v>391.4050788530252</v>
      </c>
    </row>
    <row r="464" spans="1:15" s="76" customFormat="1">
      <c r="A464" s="711" t="s">
        <v>1520</v>
      </c>
      <c r="B464" s="303" t="s">
        <v>1521</v>
      </c>
      <c r="C464" s="306">
        <f>мат.затр!G3909</f>
        <v>0</v>
      </c>
      <c r="D464" s="306">
        <f>тарифик!J465</f>
        <v>1963.409192324855</v>
      </c>
      <c r="E464" s="306"/>
      <c r="F464" s="898">
        <f t="shared" si="119"/>
        <v>226.77376171352074</v>
      </c>
      <c r="G464" s="306">
        <f>амортизация!M1203</f>
        <v>4.5645545143537118</v>
      </c>
      <c r="H464" s="898">
        <f t="shared" si="116"/>
        <v>2194.7475085527294</v>
      </c>
      <c r="I464" s="77">
        <f t="shared" si="117"/>
        <v>0.24047458720207895</v>
      </c>
      <c r="J464" s="898">
        <f t="shared" si="118"/>
        <v>472.15001503308673</v>
      </c>
      <c r="K464" s="898">
        <f t="shared" si="112"/>
        <v>2666.8975235858161</v>
      </c>
      <c r="L464" s="77">
        <v>0.2</v>
      </c>
      <c r="M464" s="898">
        <f t="shared" si="113"/>
        <v>533.37950471716329</v>
      </c>
      <c r="N464" s="898">
        <f t="shared" si="114"/>
        <v>3200.2770283029795</v>
      </c>
      <c r="O464" s="898">
        <f t="shared" si="115"/>
        <v>533.37950471716329</v>
      </c>
    </row>
    <row r="465" spans="1:15" s="76" customFormat="1">
      <c r="A465" s="66" t="s">
        <v>1522</v>
      </c>
      <c r="B465" s="284" t="s">
        <v>1523</v>
      </c>
      <c r="C465" s="81"/>
      <c r="D465" s="81"/>
      <c r="E465" s="81"/>
      <c r="F465" s="923"/>
      <c r="G465" s="81"/>
      <c r="H465" s="923"/>
      <c r="I465" s="924"/>
      <c r="J465" s="923"/>
      <c r="K465" s="923"/>
      <c r="L465" s="924"/>
      <c r="M465" s="923"/>
      <c r="N465" s="923"/>
      <c r="O465" s="923"/>
    </row>
    <row r="466" spans="1:15" s="76" customFormat="1">
      <c r="A466" s="711" t="s">
        <v>1524</v>
      </c>
      <c r="B466" s="288" t="s">
        <v>1037</v>
      </c>
      <c r="C466" s="306">
        <f>мат.затр!G3911</f>
        <v>0</v>
      </c>
      <c r="D466" s="306">
        <f>тарифик!J467</f>
        <v>602.40963855421683</v>
      </c>
      <c r="E466" s="306"/>
      <c r="F466" s="898">
        <f>D466*0.9*0.095+D466*3%</f>
        <v>69.578313253012041</v>
      </c>
      <c r="G466" s="306">
        <f>амортизация!M1205</f>
        <v>7.5301204819277112</v>
      </c>
      <c r="H466" s="898">
        <f t="shared" ref="H466:H483" si="120">C466+D466+F466+G466</f>
        <v>679.51807228915663</v>
      </c>
      <c r="I466" s="77">
        <f t="shared" ref="I466:I483" si="121">I$190</f>
        <v>0.24047458720207895</v>
      </c>
      <c r="J466" s="898">
        <f t="shared" ref="J466:J483" si="122">D466*I466</f>
        <v>144.86420915787889</v>
      </c>
      <c r="K466" s="898">
        <f t="shared" si="112"/>
        <v>824.38228144703555</v>
      </c>
      <c r="L466" s="77">
        <v>0.2</v>
      </c>
      <c r="M466" s="898">
        <f t="shared" si="113"/>
        <v>164.87645628940712</v>
      </c>
      <c r="N466" s="898">
        <f t="shared" si="114"/>
        <v>989.25873773644264</v>
      </c>
      <c r="O466" s="898">
        <f t="shared" si="115"/>
        <v>164.87645628940712</v>
      </c>
    </row>
    <row r="467" spans="1:15" s="76" customFormat="1">
      <c r="A467" s="711" t="s">
        <v>1525</v>
      </c>
      <c r="B467" s="288" t="s">
        <v>1196</v>
      </c>
      <c r="C467" s="306">
        <f>мат.затр!G3914</f>
        <v>342</v>
      </c>
      <c r="D467" s="306">
        <f>тарифик!J468</f>
        <v>1204.8192771084337</v>
      </c>
      <c r="E467" s="306"/>
      <c r="F467" s="898">
        <f t="shared" ref="F467:F483" si="123">D467*0.9*0.095+D467*3%</f>
        <v>139.15662650602408</v>
      </c>
      <c r="G467" s="306">
        <f>амортизация!M1208</f>
        <v>6.1419753086419755</v>
      </c>
      <c r="H467" s="898">
        <f t="shared" si="120"/>
        <v>1692.1178789230999</v>
      </c>
      <c r="I467" s="77">
        <f t="shared" si="121"/>
        <v>0.24047458720207895</v>
      </c>
      <c r="J467" s="898">
        <f t="shared" si="122"/>
        <v>289.72841831575778</v>
      </c>
      <c r="K467" s="898">
        <f t="shared" si="112"/>
        <v>1981.8462972388577</v>
      </c>
      <c r="L467" s="77">
        <v>0.2</v>
      </c>
      <c r="M467" s="898">
        <f t="shared" si="113"/>
        <v>396.36925944777158</v>
      </c>
      <c r="N467" s="898">
        <f t="shared" si="114"/>
        <v>2378.2155566866295</v>
      </c>
      <c r="O467" s="898">
        <f t="shared" si="115"/>
        <v>396.36925944777158</v>
      </c>
    </row>
    <row r="468" spans="1:15" s="76" customFormat="1">
      <c r="A468" s="711" t="s">
        <v>1526</v>
      </c>
      <c r="B468" s="288" t="s">
        <v>1198</v>
      </c>
      <c r="C468" s="306">
        <f>мат.затр!G3918</f>
        <v>472.33500000000004</v>
      </c>
      <c r="D468" s="306">
        <f>тарифик!J469</f>
        <v>1656.6265060240962</v>
      </c>
      <c r="E468" s="306"/>
      <c r="F468" s="898">
        <f t="shared" si="123"/>
        <v>191.34036144578312</v>
      </c>
      <c r="G468" s="306">
        <f>амортизация!M1211</f>
        <v>6.1419753086419755</v>
      </c>
      <c r="H468" s="898">
        <f t="shared" si="120"/>
        <v>2326.4438427785212</v>
      </c>
      <c r="I468" s="77">
        <f t="shared" si="121"/>
        <v>0.24047458720207895</v>
      </c>
      <c r="J468" s="898">
        <f t="shared" si="122"/>
        <v>398.37657518416688</v>
      </c>
      <c r="K468" s="898">
        <f t="shared" si="112"/>
        <v>2724.8204179626882</v>
      </c>
      <c r="L468" s="77">
        <v>0.2</v>
      </c>
      <c r="M468" s="898">
        <f t="shared" si="113"/>
        <v>544.96408359253769</v>
      </c>
      <c r="N468" s="898">
        <f t="shared" si="114"/>
        <v>3269.7845015552257</v>
      </c>
      <c r="O468" s="898">
        <f t="shared" si="115"/>
        <v>544.96408359253769</v>
      </c>
    </row>
    <row r="469" spans="1:15" s="76" customFormat="1">
      <c r="A469" s="711" t="s">
        <v>1527</v>
      </c>
      <c r="B469" s="288" t="s">
        <v>1308</v>
      </c>
      <c r="C469" s="306">
        <f>мат.затр!G3922</f>
        <v>642.44000000000005</v>
      </c>
      <c r="D469" s="306">
        <f>тарифик!J470</f>
        <v>1129.5180722891566</v>
      </c>
      <c r="E469" s="306"/>
      <c r="F469" s="898">
        <f t="shared" si="123"/>
        <v>130.4593373493976</v>
      </c>
      <c r="G469" s="306">
        <f>амортизация!M1214</f>
        <v>4.9483117655808417</v>
      </c>
      <c r="H469" s="898">
        <f t="shared" si="120"/>
        <v>1907.3657214041352</v>
      </c>
      <c r="I469" s="77">
        <f t="shared" si="121"/>
        <v>0.24047458720207895</v>
      </c>
      <c r="J469" s="898">
        <f t="shared" si="122"/>
        <v>271.6203921710229</v>
      </c>
      <c r="K469" s="898">
        <f t="shared" si="112"/>
        <v>2178.986113575158</v>
      </c>
      <c r="L469" s="77">
        <v>0.2</v>
      </c>
      <c r="M469" s="898">
        <f t="shared" si="113"/>
        <v>435.79722271503164</v>
      </c>
      <c r="N469" s="898">
        <f t="shared" si="114"/>
        <v>2614.7833362901897</v>
      </c>
      <c r="O469" s="898">
        <f t="shared" si="115"/>
        <v>435.79722271503164</v>
      </c>
    </row>
    <row r="470" spans="1:15" s="76" customFormat="1">
      <c r="A470" s="711" t="s">
        <v>1528</v>
      </c>
      <c r="B470" s="288" t="s">
        <v>1529</v>
      </c>
      <c r="C470" s="306">
        <f>мат.затр!G3927</f>
        <v>1090.5550000000001</v>
      </c>
      <c r="D470" s="306">
        <f>тарифик!J471</f>
        <v>669.34404283801871</v>
      </c>
      <c r="E470" s="306"/>
      <c r="F470" s="898">
        <f t="shared" si="123"/>
        <v>77.309236947791163</v>
      </c>
      <c r="G470" s="306">
        <f>амортизация!M1215</f>
        <v>7.5301204819277112</v>
      </c>
      <c r="H470" s="898">
        <f t="shared" si="120"/>
        <v>1844.7384002677377</v>
      </c>
      <c r="I470" s="77">
        <f t="shared" si="121"/>
        <v>0.24047458720207895</v>
      </c>
      <c r="J470" s="898">
        <f t="shared" si="122"/>
        <v>160.96023239764321</v>
      </c>
      <c r="K470" s="898">
        <f t="shared" si="112"/>
        <v>2005.698632665381</v>
      </c>
      <c r="L470" s="77">
        <v>0.2</v>
      </c>
      <c r="M470" s="898">
        <f t="shared" si="113"/>
        <v>401.13972653307621</v>
      </c>
      <c r="N470" s="898">
        <f t="shared" si="114"/>
        <v>2406.8383591984571</v>
      </c>
      <c r="O470" s="898">
        <f t="shared" si="115"/>
        <v>401.13972653307621</v>
      </c>
    </row>
    <row r="471" spans="1:15" s="76" customFormat="1">
      <c r="A471" s="711" t="s">
        <v>1530</v>
      </c>
      <c r="B471" s="288" t="s">
        <v>1531</v>
      </c>
      <c r="C471" s="306">
        <f>мат.затр!G3936</f>
        <v>15467.34</v>
      </c>
      <c r="D471" s="306">
        <f>тарифик!J472</f>
        <v>1249.4422132976349</v>
      </c>
      <c r="E471" s="306"/>
      <c r="F471" s="898">
        <f t="shared" si="123"/>
        <v>144.31057563587683</v>
      </c>
      <c r="G471" s="306">
        <f>амортизация!M1218</f>
        <v>8.1914230998066344</v>
      </c>
      <c r="H471" s="898">
        <f t="shared" si="120"/>
        <v>16869.284212033323</v>
      </c>
      <c r="I471" s="77">
        <f t="shared" si="121"/>
        <v>0.24047458720207895</v>
      </c>
      <c r="J471" s="898">
        <f t="shared" si="122"/>
        <v>300.45910047560062</v>
      </c>
      <c r="K471" s="898">
        <f t="shared" si="112"/>
        <v>17169.743312508923</v>
      </c>
      <c r="L471" s="77">
        <v>0.2</v>
      </c>
      <c r="M471" s="898">
        <f t="shared" si="113"/>
        <v>3433.9486625017848</v>
      </c>
      <c r="N471" s="898">
        <f t="shared" si="114"/>
        <v>20603.691975010708</v>
      </c>
      <c r="O471" s="898">
        <f t="shared" si="115"/>
        <v>3433.9486625017848</v>
      </c>
    </row>
    <row r="472" spans="1:15" s="76" customFormat="1">
      <c r="A472" s="711" t="s">
        <v>1532</v>
      </c>
      <c r="B472" s="288" t="s">
        <v>1533</v>
      </c>
      <c r="C472" s="306">
        <f>мат.затр!G3939</f>
        <v>212.67000000000002</v>
      </c>
      <c r="D472" s="306">
        <f>тарифик!J473</f>
        <v>557.78670236501557</v>
      </c>
      <c r="E472" s="306"/>
      <c r="F472" s="898">
        <f t="shared" si="123"/>
        <v>64.424364123159293</v>
      </c>
      <c r="G472" s="306">
        <f>амортизация!M1222</f>
        <v>11.123010560761566</v>
      </c>
      <c r="H472" s="898">
        <f t="shared" si="120"/>
        <v>846.00407704893655</v>
      </c>
      <c r="I472" s="77">
        <f t="shared" si="121"/>
        <v>0.24047458720207895</v>
      </c>
      <c r="J472" s="898">
        <f t="shared" si="122"/>
        <v>134.13352699803599</v>
      </c>
      <c r="K472" s="898">
        <f t="shared" si="112"/>
        <v>980.13760404697257</v>
      </c>
      <c r="L472" s="77">
        <v>0.2</v>
      </c>
      <c r="M472" s="898">
        <f t="shared" si="113"/>
        <v>196.02752080939453</v>
      </c>
      <c r="N472" s="898">
        <f t="shared" si="114"/>
        <v>1176.1651248563671</v>
      </c>
      <c r="O472" s="898">
        <f t="shared" si="115"/>
        <v>196.02752080939453</v>
      </c>
    </row>
    <row r="473" spans="1:15" s="76" customFormat="1">
      <c r="A473" s="711" t="s">
        <v>1534</v>
      </c>
      <c r="B473" s="288" t="s">
        <v>1535</v>
      </c>
      <c r="C473" s="306">
        <f>мат.затр!G3943</f>
        <v>318.60000000000002</v>
      </c>
      <c r="D473" s="306">
        <f>тарифик!J474</f>
        <v>602.40963855421683</v>
      </c>
      <c r="E473" s="306"/>
      <c r="F473" s="898">
        <f t="shared" si="123"/>
        <v>69.578313253012041</v>
      </c>
      <c r="G473" s="306">
        <f>амортизация!M1226</f>
        <v>11.123010560761566</v>
      </c>
      <c r="H473" s="898">
        <f t="shared" si="120"/>
        <v>1001.7109623679905</v>
      </c>
      <c r="I473" s="77">
        <f t="shared" si="121"/>
        <v>0.24047458720207895</v>
      </c>
      <c r="J473" s="898">
        <f t="shared" si="122"/>
        <v>144.86420915787889</v>
      </c>
      <c r="K473" s="898">
        <f t="shared" si="112"/>
        <v>1146.5751715258693</v>
      </c>
      <c r="L473" s="77">
        <v>0.2</v>
      </c>
      <c r="M473" s="898">
        <f t="shared" si="113"/>
        <v>229.31503430517387</v>
      </c>
      <c r="N473" s="898">
        <f t="shared" si="114"/>
        <v>1375.8902058310432</v>
      </c>
      <c r="O473" s="898">
        <f t="shared" si="115"/>
        <v>229.31503430517387</v>
      </c>
    </row>
    <row r="474" spans="1:15" s="76" customFormat="1">
      <c r="A474" s="711" t="s">
        <v>1536</v>
      </c>
      <c r="B474" s="288" t="s">
        <v>1537</v>
      </c>
      <c r="C474" s="306">
        <f>мат.затр!G3951</f>
        <v>1630.8700000000001</v>
      </c>
      <c r="D474" s="306">
        <f>тарифик!J475</f>
        <v>1015.1717983043285</v>
      </c>
      <c r="E474" s="306"/>
      <c r="F474" s="898">
        <f t="shared" si="123"/>
        <v>117.25234270414994</v>
      </c>
      <c r="G474" s="306">
        <f>амортизация!M1229</f>
        <v>1.7596311170608361</v>
      </c>
      <c r="H474" s="898">
        <f t="shared" si="120"/>
        <v>2765.0537721255396</v>
      </c>
      <c r="I474" s="77">
        <f t="shared" si="121"/>
        <v>0.24047458720207895</v>
      </c>
      <c r="J474" s="898">
        <f t="shared" si="122"/>
        <v>244.12301913642554</v>
      </c>
      <c r="K474" s="898">
        <f t="shared" si="112"/>
        <v>3009.1767912619653</v>
      </c>
      <c r="L474" s="77">
        <v>0.2</v>
      </c>
      <c r="M474" s="898">
        <f t="shared" si="113"/>
        <v>601.83535825239312</v>
      </c>
      <c r="N474" s="898">
        <f t="shared" si="114"/>
        <v>3611.0121495143585</v>
      </c>
      <c r="O474" s="898">
        <f t="shared" si="115"/>
        <v>601.83535825239312</v>
      </c>
    </row>
    <row r="475" spans="1:15" s="76" customFormat="1">
      <c r="A475" s="711" t="s">
        <v>1538</v>
      </c>
      <c r="B475" s="288" t="s">
        <v>1539</v>
      </c>
      <c r="C475" s="306">
        <f>мат.затр!G3955</f>
        <v>673.2</v>
      </c>
      <c r="D475" s="306">
        <f>тарифик!J476</f>
        <v>1305.2208835341364</v>
      </c>
      <c r="E475" s="306"/>
      <c r="F475" s="898">
        <f t="shared" si="123"/>
        <v>150.75301204819274</v>
      </c>
      <c r="G475" s="306">
        <f>амортизация!M1233</f>
        <v>11.123010560761566</v>
      </c>
      <c r="H475" s="898">
        <f t="shared" si="120"/>
        <v>2140.2969061430908</v>
      </c>
      <c r="I475" s="77">
        <f t="shared" si="121"/>
        <v>0.24047458720207895</v>
      </c>
      <c r="J475" s="898">
        <f t="shared" si="122"/>
        <v>313.87245317540425</v>
      </c>
      <c r="K475" s="898">
        <f t="shared" si="112"/>
        <v>2454.169359318495</v>
      </c>
      <c r="L475" s="77">
        <v>0.2</v>
      </c>
      <c r="M475" s="898">
        <f t="shared" si="113"/>
        <v>490.83387186369902</v>
      </c>
      <c r="N475" s="898">
        <f t="shared" si="114"/>
        <v>2945.0032311821942</v>
      </c>
      <c r="O475" s="898">
        <f t="shared" si="115"/>
        <v>490.83387186369902</v>
      </c>
    </row>
    <row r="476" spans="1:15" s="76" customFormat="1">
      <c r="A476" s="711" t="s">
        <v>1540</v>
      </c>
      <c r="B476" s="288" t="s">
        <v>1253</v>
      </c>
      <c r="C476" s="306">
        <f>мат.затр!G3967</f>
        <v>2966.29</v>
      </c>
      <c r="D476" s="306">
        <f>тарифик!J477</f>
        <v>1667.7822400713967</v>
      </c>
      <c r="E476" s="306"/>
      <c r="F476" s="898">
        <f t="shared" si="123"/>
        <v>192.62884872824634</v>
      </c>
      <c r="G476" s="306">
        <f>амортизация!M1238</f>
        <v>1106.9743882939163</v>
      </c>
      <c r="H476" s="898">
        <f t="shared" si="120"/>
        <v>5933.6754770935595</v>
      </c>
      <c r="I476" s="77">
        <f t="shared" si="121"/>
        <v>0.24047458720207895</v>
      </c>
      <c r="J476" s="898">
        <f t="shared" si="122"/>
        <v>401.05924572412766</v>
      </c>
      <c r="K476" s="898">
        <f t="shared" si="112"/>
        <v>6334.7347228176868</v>
      </c>
      <c r="L476" s="77">
        <v>0.2</v>
      </c>
      <c r="M476" s="898">
        <f t="shared" si="113"/>
        <v>1266.9469445635375</v>
      </c>
      <c r="N476" s="898">
        <f t="shared" si="114"/>
        <v>7601.6816673812245</v>
      </c>
      <c r="O476" s="898">
        <f t="shared" si="115"/>
        <v>1266.9469445635375</v>
      </c>
    </row>
    <row r="477" spans="1:15" s="76" customFormat="1">
      <c r="A477" s="711" t="s">
        <v>1541</v>
      </c>
      <c r="B477" s="288" t="s">
        <v>1369</v>
      </c>
      <c r="C477" s="306">
        <f>мат.затр!G3981</f>
        <v>1449.7820000000002</v>
      </c>
      <c r="D477" s="306">
        <f>тарифик!J478</f>
        <v>761.37884872824634</v>
      </c>
      <c r="E477" s="306"/>
      <c r="F477" s="898">
        <f t="shared" si="123"/>
        <v>87.939257028112451</v>
      </c>
      <c r="G477" s="306">
        <f>амортизация!M1245</f>
        <v>1170.2475085527294</v>
      </c>
      <c r="H477" s="898">
        <f t="shared" si="120"/>
        <v>3469.3476143090884</v>
      </c>
      <c r="I477" s="77">
        <f t="shared" si="121"/>
        <v>0.24047458720207895</v>
      </c>
      <c r="J477" s="898">
        <f t="shared" si="122"/>
        <v>183.09226435231915</v>
      </c>
      <c r="K477" s="898">
        <f t="shared" si="112"/>
        <v>3652.4398786614074</v>
      </c>
      <c r="L477" s="77">
        <v>0.2</v>
      </c>
      <c r="M477" s="898">
        <f t="shared" si="113"/>
        <v>730.48797573228148</v>
      </c>
      <c r="N477" s="898">
        <f t="shared" si="114"/>
        <v>4382.9278543936889</v>
      </c>
      <c r="O477" s="898">
        <f t="shared" si="115"/>
        <v>730.48797573228148</v>
      </c>
    </row>
    <row r="478" spans="1:15" s="76" customFormat="1">
      <c r="A478" s="711" t="s">
        <v>1542</v>
      </c>
      <c r="B478" s="288" t="s">
        <v>1251</v>
      </c>
      <c r="C478" s="306">
        <f>мат.затр!G3993</f>
        <v>3604.29</v>
      </c>
      <c r="D478" s="306">
        <f>тарифик!J479</f>
        <v>1338.6880856760374</v>
      </c>
      <c r="E478" s="306"/>
      <c r="F478" s="898">
        <f t="shared" si="123"/>
        <v>154.61847389558233</v>
      </c>
      <c r="G478" s="306">
        <f>амортизация!M1250</f>
        <v>1106.9743882939163</v>
      </c>
      <c r="H478" s="898">
        <f t="shared" si="120"/>
        <v>6204.5709478655363</v>
      </c>
      <c r="I478" s="77">
        <f t="shared" si="121"/>
        <v>0.24047458720207895</v>
      </c>
      <c r="J478" s="898">
        <f t="shared" si="122"/>
        <v>321.92046479528642</v>
      </c>
      <c r="K478" s="898">
        <f t="shared" si="112"/>
        <v>6526.4914126608228</v>
      </c>
      <c r="L478" s="77">
        <v>0.2</v>
      </c>
      <c r="M478" s="898">
        <f t="shared" si="113"/>
        <v>1305.2982825321646</v>
      </c>
      <c r="N478" s="898">
        <f t="shared" si="114"/>
        <v>7831.789695192987</v>
      </c>
      <c r="O478" s="898">
        <f t="shared" si="115"/>
        <v>1305.2982825321646</v>
      </c>
    </row>
    <row r="479" spans="1:15" s="76" customFormat="1">
      <c r="A479" s="711" t="s">
        <v>1543</v>
      </c>
      <c r="B479" s="288" t="s">
        <v>1371</v>
      </c>
      <c r="C479" s="306">
        <f>мат.затр!G4005</f>
        <v>2676.19</v>
      </c>
      <c r="D479" s="306">
        <f>тарифик!J480</f>
        <v>535.47523427041494</v>
      </c>
      <c r="E479" s="306"/>
      <c r="F479" s="898">
        <f t="shared" si="123"/>
        <v>61.847389558232933</v>
      </c>
      <c r="G479" s="306">
        <f>амортизация!M1254</f>
        <v>1897.9354361892017</v>
      </c>
      <c r="H479" s="898">
        <f t="shared" si="120"/>
        <v>5171.4480600178495</v>
      </c>
      <c r="I479" s="77">
        <f t="shared" si="121"/>
        <v>0.24047458720207895</v>
      </c>
      <c r="J479" s="898">
        <f t="shared" si="122"/>
        <v>128.76818591811457</v>
      </c>
      <c r="K479" s="898">
        <f t="shared" si="112"/>
        <v>5300.2162459359643</v>
      </c>
      <c r="L479" s="77">
        <v>0.2</v>
      </c>
      <c r="M479" s="898">
        <f t="shared" si="113"/>
        <v>1060.0432491871929</v>
      </c>
      <c r="N479" s="898">
        <f t="shared" si="114"/>
        <v>6360.2594951231567</v>
      </c>
      <c r="O479" s="898">
        <f t="shared" si="115"/>
        <v>1060.0432491871929</v>
      </c>
    </row>
    <row r="480" spans="1:15" s="76" customFormat="1">
      <c r="A480" s="711" t="s">
        <v>1544</v>
      </c>
      <c r="B480" s="288" t="s">
        <v>1545</v>
      </c>
      <c r="C480" s="306">
        <f>мат.затр!G4022</f>
        <v>18886.512880000002</v>
      </c>
      <c r="D480" s="306">
        <f>тарифик!J481</f>
        <v>44.622936189201248</v>
      </c>
      <c r="E480" s="306"/>
      <c r="F480" s="898">
        <f t="shared" si="123"/>
        <v>5.1539491298527444</v>
      </c>
      <c r="G480" s="306">
        <f>амортизация!M1258</f>
        <v>170.7029971738807</v>
      </c>
      <c r="H480" s="898">
        <f t="shared" si="120"/>
        <v>19106.992762492937</v>
      </c>
      <c r="I480" s="77">
        <f t="shared" si="121"/>
        <v>0.24047458720207895</v>
      </c>
      <c r="J480" s="898">
        <f t="shared" si="122"/>
        <v>10.73068215984288</v>
      </c>
      <c r="K480" s="898">
        <f t="shared" si="112"/>
        <v>19117.72344465278</v>
      </c>
      <c r="L480" s="77">
        <v>0.2</v>
      </c>
      <c r="M480" s="898">
        <f t="shared" si="113"/>
        <v>3823.5446889305563</v>
      </c>
      <c r="N480" s="898">
        <f t="shared" si="114"/>
        <v>22941.268133583337</v>
      </c>
      <c r="O480" s="898">
        <f t="shared" si="115"/>
        <v>3823.5446889305563</v>
      </c>
    </row>
    <row r="481" spans="1:15" s="76" customFormat="1">
      <c r="A481" s="711" t="s">
        <v>1546</v>
      </c>
      <c r="B481" s="303" t="s">
        <v>1547</v>
      </c>
      <c r="C481" s="306">
        <f>мат.затр!G4023</f>
        <v>0</v>
      </c>
      <c r="D481" s="306">
        <f>тарифик!J482</f>
        <v>669.34404283801871</v>
      </c>
      <c r="E481" s="306"/>
      <c r="F481" s="898">
        <f t="shared" si="123"/>
        <v>77.309236947791163</v>
      </c>
      <c r="G481" s="306">
        <f>амортизация!M1259</f>
        <v>0</v>
      </c>
      <c r="H481" s="898">
        <f t="shared" si="120"/>
        <v>746.6532797858099</v>
      </c>
      <c r="I481" s="77">
        <f t="shared" si="121"/>
        <v>0.24047458720207895</v>
      </c>
      <c r="J481" s="898">
        <f t="shared" si="122"/>
        <v>160.96023239764321</v>
      </c>
      <c r="K481" s="898">
        <f t="shared" si="112"/>
        <v>907.61351218345317</v>
      </c>
      <c r="L481" s="77">
        <v>0.2</v>
      </c>
      <c r="M481" s="898">
        <f t="shared" si="113"/>
        <v>181.52270243669065</v>
      </c>
      <c r="N481" s="898">
        <f t="shared" si="114"/>
        <v>1089.1362146201438</v>
      </c>
      <c r="O481" s="898">
        <f t="shared" si="115"/>
        <v>181.52270243669065</v>
      </c>
    </row>
    <row r="482" spans="1:15" s="76" customFormat="1">
      <c r="A482" s="711" t="s">
        <v>1548</v>
      </c>
      <c r="B482" s="303" t="s">
        <v>1549</v>
      </c>
      <c r="C482" s="306">
        <f>мат.затр!G4024</f>
        <v>0</v>
      </c>
      <c r="D482" s="306">
        <f>тарифик!J483</f>
        <v>580.09817045961631</v>
      </c>
      <c r="E482" s="306"/>
      <c r="F482" s="898">
        <f t="shared" si="123"/>
        <v>67.001338688085681</v>
      </c>
      <c r="G482" s="306">
        <f>амортизация!M1262</f>
        <v>0.843001636174327</v>
      </c>
      <c r="H482" s="898">
        <f t="shared" si="120"/>
        <v>647.94251078387629</v>
      </c>
      <c r="I482" s="77">
        <f t="shared" si="121"/>
        <v>0.24047458720207895</v>
      </c>
      <c r="J482" s="898">
        <f t="shared" si="122"/>
        <v>139.49886807795747</v>
      </c>
      <c r="K482" s="898">
        <f t="shared" si="112"/>
        <v>787.44137886183375</v>
      </c>
      <c r="L482" s="77">
        <v>0.2</v>
      </c>
      <c r="M482" s="898">
        <f t="shared" si="113"/>
        <v>157.48827577236676</v>
      </c>
      <c r="N482" s="898">
        <f t="shared" si="114"/>
        <v>944.92965463420046</v>
      </c>
      <c r="O482" s="898">
        <f t="shared" si="115"/>
        <v>157.48827577236676</v>
      </c>
    </row>
    <row r="483" spans="1:15" s="76" customFormat="1">
      <c r="A483" s="711" t="s">
        <v>1550</v>
      </c>
      <c r="B483" s="303" t="s">
        <v>1551</v>
      </c>
      <c r="C483" s="306">
        <f>мат.затр!G4030</f>
        <v>923.5</v>
      </c>
      <c r="D483" s="306">
        <f>тарифик!J484</f>
        <v>1506.024096385542</v>
      </c>
      <c r="E483" s="306"/>
      <c r="F483" s="898">
        <f t="shared" si="123"/>
        <v>173.9457831325301</v>
      </c>
      <c r="G483" s="306">
        <f>амортизация!M1265</f>
        <v>2.6697530864197532</v>
      </c>
      <c r="H483" s="898">
        <f t="shared" si="120"/>
        <v>2606.1396326044919</v>
      </c>
      <c r="I483" s="77">
        <f t="shared" si="121"/>
        <v>0.24047458720207895</v>
      </c>
      <c r="J483" s="898">
        <f t="shared" si="122"/>
        <v>362.16052289469718</v>
      </c>
      <c r="K483" s="898">
        <f t="shared" si="112"/>
        <v>2968.3001554991893</v>
      </c>
      <c r="L483" s="77">
        <v>0.2</v>
      </c>
      <c r="M483" s="898">
        <f t="shared" si="113"/>
        <v>593.66003109983785</v>
      </c>
      <c r="N483" s="898">
        <f t="shared" si="114"/>
        <v>3561.9601865990271</v>
      </c>
      <c r="O483" s="898">
        <f t="shared" si="115"/>
        <v>593.66003109983785</v>
      </c>
    </row>
    <row r="484" spans="1:15" s="76" customFormat="1">
      <c r="A484" s="66" t="s">
        <v>1552</v>
      </c>
      <c r="B484" s="284" t="s">
        <v>1553</v>
      </c>
      <c r="C484" s="81"/>
      <c r="D484" s="81"/>
      <c r="E484" s="81"/>
      <c r="F484" s="923"/>
      <c r="G484" s="81"/>
      <c r="H484" s="923"/>
      <c r="I484" s="924"/>
      <c r="J484" s="923"/>
      <c r="K484" s="923"/>
      <c r="L484" s="924"/>
      <c r="M484" s="923"/>
      <c r="N484" s="923"/>
      <c r="O484" s="923"/>
    </row>
    <row r="485" spans="1:15" s="76" customFormat="1">
      <c r="A485" s="711" t="s">
        <v>1554</v>
      </c>
      <c r="B485" s="288" t="s">
        <v>1037</v>
      </c>
      <c r="C485" s="306">
        <f>мат.затр!G4032</f>
        <v>0</v>
      </c>
      <c r="D485" s="306">
        <f>тарифик!J486</f>
        <v>602.40963855421683</v>
      </c>
      <c r="E485" s="306"/>
      <c r="F485" s="898">
        <f>D485*0.9*0.095+D485*3%</f>
        <v>69.578313253012041</v>
      </c>
      <c r="G485" s="306">
        <f>амортизация!M1267</f>
        <v>7.5301204819277112</v>
      </c>
      <c r="H485" s="898">
        <f t="shared" ref="H485:H498" si="124">C485+D485+F485+G485</f>
        <v>679.51807228915663</v>
      </c>
      <c r="I485" s="77">
        <f t="shared" ref="I485:I498" si="125">I$190</f>
        <v>0.24047458720207895</v>
      </c>
      <c r="J485" s="898">
        <f t="shared" ref="J485:J498" si="126">D485*I485</f>
        <v>144.86420915787889</v>
      </c>
      <c r="K485" s="898">
        <f t="shared" si="112"/>
        <v>824.38228144703555</v>
      </c>
      <c r="L485" s="77">
        <v>0.2</v>
      </c>
      <c r="M485" s="898">
        <f t="shared" si="113"/>
        <v>164.87645628940712</v>
      </c>
      <c r="N485" s="898">
        <f t="shared" si="114"/>
        <v>989.25873773644264</v>
      </c>
      <c r="O485" s="898">
        <f t="shared" si="115"/>
        <v>164.87645628940712</v>
      </c>
    </row>
    <row r="486" spans="1:15" s="76" customFormat="1">
      <c r="A486" s="711" t="s">
        <v>1555</v>
      </c>
      <c r="B486" s="288" t="s">
        <v>1196</v>
      </c>
      <c r="C486" s="306">
        <f>мат.затр!G4035</f>
        <v>342</v>
      </c>
      <c r="D486" s="306">
        <f>тарифик!J487</f>
        <v>1204.8192771084337</v>
      </c>
      <c r="E486" s="306"/>
      <c r="F486" s="898">
        <f t="shared" ref="F486:F498" si="127">D486*0.9*0.095+D486*3%</f>
        <v>139.15662650602408</v>
      </c>
      <c r="G486" s="306">
        <f>амортизация!M1270</f>
        <v>9.8635281868213607</v>
      </c>
      <c r="H486" s="898">
        <f t="shared" si="124"/>
        <v>1695.8394318012793</v>
      </c>
      <c r="I486" s="77">
        <f t="shared" si="125"/>
        <v>0.24047458720207895</v>
      </c>
      <c r="J486" s="898">
        <f t="shared" si="126"/>
        <v>289.72841831575778</v>
      </c>
      <c r="K486" s="898">
        <f t="shared" si="112"/>
        <v>1985.5678501170371</v>
      </c>
      <c r="L486" s="77">
        <v>0.2</v>
      </c>
      <c r="M486" s="898">
        <f t="shared" si="113"/>
        <v>397.11357002340742</v>
      </c>
      <c r="N486" s="898">
        <f t="shared" si="114"/>
        <v>2382.6814201404445</v>
      </c>
      <c r="O486" s="898">
        <f t="shared" si="115"/>
        <v>397.11357002340742</v>
      </c>
    </row>
    <row r="487" spans="1:15" s="76" customFormat="1">
      <c r="A487" s="711" t="s">
        <v>1556</v>
      </c>
      <c r="B487" s="288" t="s">
        <v>1198</v>
      </c>
      <c r="C487" s="306">
        <f>мат.затр!G4039</f>
        <v>472.20780000000002</v>
      </c>
      <c r="D487" s="306">
        <f>тарифик!J488</f>
        <v>1717.983043284248</v>
      </c>
      <c r="E487" s="306"/>
      <c r="F487" s="898">
        <f t="shared" si="127"/>
        <v>198.42704149933064</v>
      </c>
      <c r="G487" s="306">
        <f>амортизация!M1273</f>
        <v>9.8635281868213607</v>
      </c>
      <c r="H487" s="898">
        <f t="shared" si="124"/>
        <v>2398.4814129704</v>
      </c>
      <c r="I487" s="77">
        <f t="shared" si="125"/>
        <v>0.24047458720207895</v>
      </c>
      <c r="J487" s="898">
        <f t="shared" si="126"/>
        <v>413.1312631539509</v>
      </c>
      <c r="K487" s="898">
        <f t="shared" si="112"/>
        <v>2811.6126761243509</v>
      </c>
      <c r="L487" s="77">
        <v>0.2</v>
      </c>
      <c r="M487" s="898">
        <f t="shared" si="113"/>
        <v>562.32253522487019</v>
      </c>
      <c r="N487" s="898">
        <f t="shared" si="114"/>
        <v>3373.9352113492209</v>
      </c>
      <c r="O487" s="898">
        <f t="shared" si="115"/>
        <v>562.32253522487019</v>
      </c>
    </row>
    <row r="488" spans="1:15" s="76" customFormat="1">
      <c r="A488" s="711" t="s">
        <v>1557</v>
      </c>
      <c r="B488" s="288" t="s">
        <v>1308</v>
      </c>
      <c r="C488" s="306">
        <f>мат.затр!G4043</f>
        <v>642.47499999999991</v>
      </c>
      <c r="D488" s="306">
        <f>тарифик!J489</f>
        <v>1171.3520749665327</v>
      </c>
      <c r="E488" s="306"/>
      <c r="F488" s="898">
        <f t="shared" si="127"/>
        <v>135.2911646586345</v>
      </c>
      <c r="G488" s="306">
        <f>амортизация!M1276</f>
        <v>8.6698646437602278</v>
      </c>
      <c r="H488" s="898">
        <f t="shared" si="124"/>
        <v>1957.7881042689273</v>
      </c>
      <c r="I488" s="77">
        <f t="shared" si="125"/>
        <v>0.24047458720207895</v>
      </c>
      <c r="J488" s="898">
        <f t="shared" si="126"/>
        <v>281.6804066958756</v>
      </c>
      <c r="K488" s="898">
        <f t="shared" si="112"/>
        <v>2239.468510964803</v>
      </c>
      <c r="L488" s="77">
        <v>0.2</v>
      </c>
      <c r="M488" s="898">
        <f t="shared" si="113"/>
        <v>447.89370219296063</v>
      </c>
      <c r="N488" s="898">
        <f t="shared" si="114"/>
        <v>2687.3622131577636</v>
      </c>
      <c r="O488" s="898">
        <f t="shared" si="115"/>
        <v>447.89370219296063</v>
      </c>
    </row>
    <row r="489" spans="1:15" s="76" customFormat="1">
      <c r="A489" s="711" t="s">
        <v>1558</v>
      </c>
      <c r="B489" s="288" t="s">
        <v>1559</v>
      </c>
      <c r="C489" s="306">
        <f>мат.затр!G4046</f>
        <v>378</v>
      </c>
      <c r="D489" s="306">
        <f>тарифик!J490</f>
        <v>736.27844712182059</v>
      </c>
      <c r="E489" s="306"/>
      <c r="F489" s="898">
        <f t="shared" si="127"/>
        <v>85.040160642570271</v>
      </c>
      <c r="G489" s="306">
        <f>амортизация!M1279</f>
        <v>5.7753002751747742</v>
      </c>
      <c r="H489" s="898">
        <f t="shared" si="124"/>
        <v>1205.0939080395656</v>
      </c>
      <c r="I489" s="77">
        <f t="shared" si="125"/>
        <v>0.24047458720207895</v>
      </c>
      <c r="J489" s="898">
        <f t="shared" si="126"/>
        <v>177.05625563740753</v>
      </c>
      <c r="K489" s="898">
        <f t="shared" si="112"/>
        <v>1382.1501636769731</v>
      </c>
      <c r="L489" s="77">
        <v>0.2</v>
      </c>
      <c r="M489" s="898">
        <f t="shared" si="113"/>
        <v>276.4300327353946</v>
      </c>
      <c r="N489" s="898">
        <f t="shared" si="114"/>
        <v>1658.5801964123677</v>
      </c>
      <c r="O489" s="898">
        <f t="shared" si="115"/>
        <v>276.4300327353946</v>
      </c>
    </row>
    <row r="490" spans="1:15" s="76" customFormat="1">
      <c r="A490" s="711" t="s">
        <v>1560</v>
      </c>
      <c r="B490" s="288" t="s">
        <v>1531</v>
      </c>
      <c r="C490" s="306">
        <f>мат.затр!G4055</f>
        <v>13857.34</v>
      </c>
      <c r="D490" s="306">
        <f>тарифик!J491</f>
        <v>2175.3681392235608</v>
      </c>
      <c r="E490" s="306"/>
      <c r="F490" s="898">
        <f t="shared" si="127"/>
        <v>251.25502008032129</v>
      </c>
      <c r="G490" s="306">
        <f>амортизация!M1282</f>
        <v>11.912975977986019</v>
      </c>
      <c r="H490" s="898">
        <f t="shared" si="124"/>
        <v>16295.876135281869</v>
      </c>
      <c r="I490" s="77">
        <f t="shared" si="125"/>
        <v>0.24047458720207895</v>
      </c>
      <c r="J490" s="898">
        <f t="shared" si="126"/>
        <v>523.12075529234039</v>
      </c>
      <c r="K490" s="898">
        <f t="shared" si="112"/>
        <v>16818.99689057421</v>
      </c>
      <c r="L490" s="77">
        <v>0.2</v>
      </c>
      <c r="M490" s="898">
        <f t="shared" si="113"/>
        <v>3363.7993781148421</v>
      </c>
      <c r="N490" s="898">
        <f t="shared" si="114"/>
        <v>20182.796268689053</v>
      </c>
      <c r="O490" s="898">
        <f t="shared" si="115"/>
        <v>3363.7993781148421</v>
      </c>
    </row>
    <row r="491" spans="1:15" s="76" customFormat="1">
      <c r="A491" s="711" t="s">
        <v>1561</v>
      </c>
      <c r="B491" s="288" t="s">
        <v>1562</v>
      </c>
      <c r="C491" s="306">
        <f>мат.затр!G4058</f>
        <v>261</v>
      </c>
      <c r="D491" s="306">
        <f>тарифик!J492</f>
        <v>267.73761713520747</v>
      </c>
      <c r="E491" s="306"/>
      <c r="F491" s="898">
        <f t="shared" si="127"/>
        <v>30.923694779116467</v>
      </c>
      <c r="G491" s="306">
        <f>амортизация!M1283</f>
        <v>4.5645545143537118</v>
      </c>
      <c r="H491" s="898">
        <f t="shared" si="124"/>
        <v>564.2258664286777</v>
      </c>
      <c r="I491" s="77">
        <f t="shared" si="125"/>
        <v>0.24047458720207895</v>
      </c>
      <c r="J491" s="898">
        <f t="shared" si="126"/>
        <v>64.384092959057284</v>
      </c>
      <c r="K491" s="898">
        <f t="shared" si="112"/>
        <v>628.60995938773499</v>
      </c>
      <c r="L491" s="77">
        <v>0.2</v>
      </c>
      <c r="M491" s="898">
        <f t="shared" si="113"/>
        <v>125.721991877547</v>
      </c>
      <c r="N491" s="898">
        <f t="shared" si="114"/>
        <v>754.33195126528199</v>
      </c>
      <c r="O491" s="898">
        <f t="shared" si="115"/>
        <v>125.721991877547</v>
      </c>
    </row>
    <row r="492" spans="1:15" s="76" customFormat="1">
      <c r="A492" s="711" t="s">
        <v>1563</v>
      </c>
      <c r="B492" s="288" t="s">
        <v>1564</v>
      </c>
      <c r="C492" s="306">
        <f>мат.затр!G4059</f>
        <v>0</v>
      </c>
      <c r="D492" s="306">
        <f>тарифик!J493</f>
        <v>669.34404283801871</v>
      </c>
      <c r="E492" s="306"/>
      <c r="F492" s="898">
        <f t="shared" si="127"/>
        <v>77.309236947791163</v>
      </c>
      <c r="G492" s="306">
        <f>амортизация!M1284</f>
        <v>4.5645545143537118</v>
      </c>
      <c r="H492" s="898">
        <f t="shared" si="124"/>
        <v>751.21783430016364</v>
      </c>
      <c r="I492" s="77">
        <f t="shared" si="125"/>
        <v>0.24047458720207895</v>
      </c>
      <c r="J492" s="898">
        <f t="shared" si="126"/>
        <v>160.96023239764321</v>
      </c>
      <c r="K492" s="898">
        <f t="shared" si="112"/>
        <v>912.1780666978068</v>
      </c>
      <c r="L492" s="77">
        <v>0.2</v>
      </c>
      <c r="M492" s="898">
        <f t="shared" si="113"/>
        <v>182.43561333956137</v>
      </c>
      <c r="N492" s="898">
        <f t="shared" si="114"/>
        <v>1094.6136800373681</v>
      </c>
      <c r="O492" s="898">
        <f t="shared" si="115"/>
        <v>182.43561333956137</v>
      </c>
    </row>
    <row r="493" spans="1:15" s="76" customFormat="1">
      <c r="A493" s="711" t="s">
        <v>1565</v>
      </c>
      <c r="B493" s="288" t="s">
        <v>1566</v>
      </c>
      <c r="C493" s="306">
        <f>мат.затр!G4063</f>
        <v>565.20000000000005</v>
      </c>
      <c r="D493" s="306">
        <f>тарифик!J494</f>
        <v>1405.6224899598392</v>
      </c>
      <c r="E493" s="306"/>
      <c r="F493" s="898">
        <f t="shared" si="127"/>
        <v>162.34939759036143</v>
      </c>
      <c r="G493" s="306">
        <f>амортизация!M1288</f>
        <v>14.84456343894095</v>
      </c>
      <c r="H493" s="898">
        <f t="shared" si="124"/>
        <v>2148.0164509891415</v>
      </c>
      <c r="I493" s="77">
        <f t="shared" si="125"/>
        <v>0.24047458720207895</v>
      </c>
      <c r="J493" s="898">
        <f t="shared" si="126"/>
        <v>338.01648803505071</v>
      </c>
      <c r="K493" s="898">
        <f t="shared" si="112"/>
        <v>2486.0329390241923</v>
      </c>
      <c r="L493" s="77">
        <v>0.2</v>
      </c>
      <c r="M493" s="898">
        <f t="shared" si="113"/>
        <v>497.20658780483848</v>
      </c>
      <c r="N493" s="898">
        <f t="shared" si="114"/>
        <v>2983.2395268290306</v>
      </c>
      <c r="O493" s="898">
        <f t="shared" si="115"/>
        <v>497.20658780483848</v>
      </c>
    </row>
    <row r="494" spans="1:15" s="76" customFormat="1">
      <c r="A494" s="711" t="s">
        <v>1567</v>
      </c>
      <c r="B494" s="288" t="s">
        <v>1253</v>
      </c>
      <c r="C494" s="306">
        <f>мат.затр!G4075</f>
        <v>4697.2990250000003</v>
      </c>
      <c r="D494" s="306">
        <f>тарифик!J495</f>
        <v>870.14725568942436</v>
      </c>
      <c r="E494" s="306"/>
      <c r="F494" s="898">
        <f t="shared" si="127"/>
        <v>100.50200803212851</v>
      </c>
      <c r="G494" s="306">
        <f>амортизация!M1293</f>
        <v>519.24271158708916</v>
      </c>
      <c r="H494" s="898">
        <f t="shared" si="124"/>
        <v>6187.1910003086414</v>
      </c>
      <c r="I494" s="77">
        <f t="shared" si="125"/>
        <v>0.24047458720207895</v>
      </c>
      <c r="J494" s="898">
        <f t="shared" si="126"/>
        <v>209.24830211693617</v>
      </c>
      <c r="K494" s="898">
        <f t="shared" si="112"/>
        <v>6396.4393024255778</v>
      </c>
      <c r="L494" s="77">
        <v>0.2</v>
      </c>
      <c r="M494" s="898">
        <f t="shared" si="113"/>
        <v>1279.2878604851157</v>
      </c>
      <c r="N494" s="898">
        <f t="shared" si="114"/>
        <v>7675.7271629106936</v>
      </c>
      <c r="O494" s="898">
        <f t="shared" si="115"/>
        <v>1279.2878604851157</v>
      </c>
    </row>
    <row r="495" spans="1:15" s="76" customFormat="1">
      <c r="A495" s="711" t="s">
        <v>1568</v>
      </c>
      <c r="B495" s="288" t="s">
        <v>1369</v>
      </c>
      <c r="C495" s="306">
        <f>мат.затр!G4089</f>
        <v>4286.55</v>
      </c>
      <c r="D495" s="306">
        <f>тарифик!J496</f>
        <v>1015.1717983043285</v>
      </c>
      <c r="E495" s="306"/>
      <c r="F495" s="898">
        <f t="shared" si="127"/>
        <v>117.25234270414994</v>
      </c>
      <c r="G495" s="306">
        <f>амортизация!M1300</f>
        <v>582.51583184590208</v>
      </c>
      <c r="H495" s="898">
        <f t="shared" si="124"/>
        <v>6001.4899728543805</v>
      </c>
      <c r="I495" s="77">
        <f t="shared" si="125"/>
        <v>0.24047458720207895</v>
      </c>
      <c r="J495" s="898">
        <f t="shared" si="126"/>
        <v>244.12301913642554</v>
      </c>
      <c r="K495" s="898">
        <f t="shared" si="112"/>
        <v>6245.6129919908062</v>
      </c>
      <c r="L495" s="77">
        <v>0.2</v>
      </c>
      <c r="M495" s="898">
        <f t="shared" si="113"/>
        <v>1249.1225983981612</v>
      </c>
      <c r="N495" s="898">
        <f t="shared" si="114"/>
        <v>7494.7355903889675</v>
      </c>
      <c r="O495" s="898">
        <f t="shared" si="115"/>
        <v>1249.1225983981612</v>
      </c>
    </row>
    <row r="496" spans="1:15" s="76" customFormat="1">
      <c r="A496" s="711" t="s">
        <v>1569</v>
      </c>
      <c r="B496" s="288" t="s">
        <v>1251</v>
      </c>
      <c r="C496" s="306">
        <f>мат.затр!G4101</f>
        <v>4079.7640250000004</v>
      </c>
      <c r="D496" s="306">
        <f>тарифик!J497</f>
        <v>1450.2454261490407</v>
      </c>
      <c r="E496" s="306"/>
      <c r="F496" s="898">
        <f t="shared" si="127"/>
        <v>167.50334672021421</v>
      </c>
      <c r="G496" s="306">
        <f>амортизация!M1305</f>
        <v>519.24271158708916</v>
      </c>
      <c r="H496" s="898">
        <f t="shared" si="124"/>
        <v>6216.7555094563431</v>
      </c>
      <c r="I496" s="77">
        <f t="shared" si="125"/>
        <v>0.24047458720207895</v>
      </c>
      <c r="J496" s="898">
        <f t="shared" si="126"/>
        <v>348.74717019489361</v>
      </c>
      <c r="K496" s="898">
        <f t="shared" si="112"/>
        <v>6565.5026796512366</v>
      </c>
      <c r="L496" s="77">
        <v>0.2</v>
      </c>
      <c r="M496" s="898">
        <f t="shared" si="113"/>
        <v>1313.1005359302474</v>
      </c>
      <c r="N496" s="898">
        <f t="shared" si="114"/>
        <v>7878.6032155814837</v>
      </c>
      <c r="O496" s="898">
        <f t="shared" si="115"/>
        <v>1313.1005359302474</v>
      </c>
    </row>
    <row r="497" spans="1:15" s="76" customFormat="1">
      <c r="A497" s="711" t="s">
        <v>1570</v>
      </c>
      <c r="B497" s="288" t="s">
        <v>1371</v>
      </c>
      <c r="C497" s="306">
        <f>мат.затр!G4113</f>
        <v>4030.1779999999999</v>
      </c>
      <c r="D497" s="306">
        <f>тарифик!J498</f>
        <v>1885.3190539937527</v>
      </c>
      <c r="E497" s="306"/>
      <c r="F497" s="898">
        <f t="shared" si="127"/>
        <v>217.75435073627844</v>
      </c>
      <c r="G497" s="306">
        <f>амортизация!M1309</f>
        <v>797.79260560761566</v>
      </c>
      <c r="H497" s="898">
        <f t="shared" si="124"/>
        <v>6931.0440103376477</v>
      </c>
      <c r="I497" s="77">
        <f t="shared" si="125"/>
        <v>0.24047458720207895</v>
      </c>
      <c r="J497" s="898">
        <f t="shared" si="126"/>
        <v>453.37132125336171</v>
      </c>
      <c r="K497" s="898">
        <f t="shared" si="112"/>
        <v>7384.4153315910098</v>
      </c>
      <c r="L497" s="77">
        <v>0.2</v>
      </c>
      <c r="M497" s="898">
        <f t="shared" si="113"/>
        <v>1476.8830663182021</v>
      </c>
      <c r="N497" s="898">
        <f t="shared" si="114"/>
        <v>8861.2983979092114</v>
      </c>
      <c r="O497" s="898">
        <f t="shared" si="115"/>
        <v>1476.8830663182021</v>
      </c>
    </row>
    <row r="498" spans="1:15" s="76" customFormat="1">
      <c r="A498" s="711" t="s">
        <v>1571</v>
      </c>
      <c r="B498" s="303" t="s">
        <v>1572</v>
      </c>
      <c r="C498" s="306">
        <f>мат.затр!G4126</f>
        <v>20573.150000000001</v>
      </c>
      <c r="D498" s="306">
        <f>тарифик!J499</f>
        <v>652.61044176706832</v>
      </c>
      <c r="E498" s="306"/>
      <c r="F498" s="898">
        <f t="shared" si="127"/>
        <v>75.376506024096386</v>
      </c>
      <c r="G498" s="306">
        <f>амортизация!M1312</f>
        <v>318.91640636620554</v>
      </c>
      <c r="H498" s="898">
        <f t="shared" si="124"/>
        <v>21620.053354157371</v>
      </c>
      <c r="I498" s="77">
        <f t="shared" si="125"/>
        <v>0.24047458720207895</v>
      </c>
      <c r="J498" s="898">
        <f t="shared" si="126"/>
        <v>156.93622658770215</v>
      </c>
      <c r="K498" s="898">
        <f t="shared" si="112"/>
        <v>21776.989580745074</v>
      </c>
      <c r="L498" s="77">
        <v>0.2</v>
      </c>
      <c r="M498" s="898">
        <f t="shared" si="113"/>
        <v>4355.3979161490151</v>
      </c>
      <c r="N498" s="898">
        <f t="shared" si="114"/>
        <v>26132.387496894087</v>
      </c>
      <c r="O498" s="898">
        <f t="shared" si="115"/>
        <v>4355.3979161490151</v>
      </c>
    </row>
    <row r="499" spans="1:15" s="76" customFormat="1">
      <c r="A499" s="66" t="s">
        <v>1573</v>
      </c>
      <c r="B499" s="284" t="s">
        <v>1574</v>
      </c>
      <c r="C499" s="81"/>
      <c r="D499" s="81"/>
      <c r="E499" s="81"/>
      <c r="F499" s="923"/>
      <c r="G499" s="81"/>
      <c r="H499" s="923"/>
      <c r="I499" s="924"/>
      <c r="J499" s="923"/>
      <c r="K499" s="923"/>
      <c r="L499" s="924"/>
      <c r="M499" s="923"/>
      <c r="N499" s="923"/>
      <c r="O499" s="923"/>
    </row>
    <row r="500" spans="1:15" s="76" customFormat="1">
      <c r="A500" s="711" t="s">
        <v>1575</v>
      </c>
      <c r="B500" s="288" t="s">
        <v>1037</v>
      </c>
      <c r="C500" s="306">
        <f>мат.затр!G4128</f>
        <v>0</v>
      </c>
      <c r="D500" s="306">
        <f>тарифик!J501</f>
        <v>602.40963855421683</v>
      </c>
      <c r="E500" s="306"/>
      <c r="F500" s="898">
        <f>D500*0.9*0.095+D500*3%</f>
        <v>69.578313253012041</v>
      </c>
      <c r="G500" s="306">
        <f>амортизация!M1314</f>
        <v>7.5301204819277112</v>
      </c>
      <c r="H500" s="898">
        <f t="shared" ref="H500:H511" si="128">C500+D500+F500+G500</f>
        <v>679.51807228915663</v>
      </c>
      <c r="I500" s="77">
        <f t="shared" ref="I500:I511" si="129">I$190</f>
        <v>0.24047458720207895</v>
      </c>
      <c r="J500" s="898">
        <f t="shared" ref="J500:J511" si="130">D500*I500</f>
        <v>144.86420915787889</v>
      </c>
      <c r="K500" s="898">
        <f t="shared" si="112"/>
        <v>824.38228144703555</v>
      </c>
      <c r="L500" s="77">
        <v>0.2</v>
      </c>
      <c r="M500" s="898">
        <f t="shared" si="113"/>
        <v>164.87645628940712</v>
      </c>
      <c r="N500" s="898">
        <f t="shared" si="114"/>
        <v>989.25873773644264</v>
      </c>
      <c r="O500" s="898">
        <f t="shared" si="115"/>
        <v>164.87645628940712</v>
      </c>
    </row>
    <row r="501" spans="1:15" s="76" customFormat="1">
      <c r="A501" s="711" t="s">
        <v>1576</v>
      </c>
      <c r="B501" s="288" t="s">
        <v>1196</v>
      </c>
      <c r="C501" s="306">
        <f>мат.затр!G4131</f>
        <v>342</v>
      </c>
      <c r="D501" s="306">
        <f>тарифик!J502</f>
        <v>1204.8192771084337</v>
      </c>
      <c r="E501" s="306"/>
      <c r="F501" s="898">
        <f t="shared" ref="F501:F511" si="131">D501*0.9*0.095+D501*3%</f>
        <v>139.15662650602408</v>
      </c>
      <c r="G501" s="306">
        <f>амортизация!M1317</f>
        <v>9.8635281868213607</v>
      </c>
      <c r="H501" s="898">
        <f t="shared" si="128"/>
        <v>1695.8394318012793</v>
      </c>
      <c r="I501" s="77">
        <f t="shared" si="129"/>
        <v>0.24047458720207895</v>
      </c>
      <c r="J501" s="898">
        <f t="shared" si="130"/>
        <v>289.72841831575778</v>
      </c>
      <c r="K501" s="898">
        <f t="shared" si="112"/>
        <v>1985.5678501170371</v>
      </c>
      <c r="L501" s="77">
        <v>0.2</v>
      </c>
      <c r="M501" s="898">
        <f t="shared" si="113"/>
        <v>397.11357002340742</v>
      </c>
      <c r="N501" s="898">
        <f t="shared" si="114"/>
        <v>2382.6814201404445</v>
      </c>
      <c r="O501" s="898">
        <f t="shared" si="115"/>
        <v>397.11357002340742</v>
      </c>
    </row>
    <row r="502" spans="1:15" s="76" customFormat="1">
      <c r="A502" s="711" t="s">
        <v>1577</v>
      </c>
      <c r="B502" s="288" t="s">
        <v>1198</v>
      </c>
      <c r="C502" s="306">
        <f>мат.затр!G4135</f>
        <v>472.21500000000003</v>
      </c>
      <c r="D502" s="306">
        <f>тарифик!J503</f>
        <v>1840.6961178045515</v>
      </c>
      <c r="E502" s="306"/>
      <c r="F502" s="898">
        <f t="shared" si="131"/>
        <v>212.60040160642569</v>
      </c>
      <c r="G502" s="306">
        <f>амортизация!M1320</f>
        <v>9.8635281868213607</v>
      </c>
      <c r="H502" s="898">
        <f t="shared" si="128"/>
        <v>2535.3750475977986</v>
      </c>
      <c r="I502" s="77">
        <f t="shared" si="129"/>
        <v>0.24047458720207895</v>
      </c>
      <c r="J502" s="898">
        <f t="shared" si="130"/>
        <v>442.64063909351881</v>
      </c>
      <c r="K502" s="898">
        <f t="shared" si="112"/>
        <v>2978.0156866913176</v>
      </c>
      <c r="L502" s="77">
        <v>0.2</v>
      </c>
      <c r="M502" s="898">
        <f t="shared" si="113"/>
        <v>595.60313733826354</v>
      </c>
      <c r="N502" s="898">
        <f t="shared" si="114"/>
        <v>3573.618824029581</v>
      </c>
      <c r="O502" s="898">
        <f t="shared" si="115"/>
        <v>595.60313733826354</v>
      </c>
    </row>
    <row r="503" spans="1:15" s="76" customFormat="1">
      <c r="A503" s="711" t="s">
        <v>1578</v>
      </c>
      <c r="B503" s="288" t="s">
        <v>1398</v>
      </c>
      <c r="C503" s="306">
        <f>мат.затр!G4139</f>
        <v>1064.4000000000001</v>
      </c>
      <c r="D503" s="306">
        <f>тарифик!J504</f>
        <v>1165.7742079428826</v>
      </c>
      <c r="E503" s="306"/>
      <c r="F503" s="898">
        <f t="shared" si="131"/>
        <v>134.64692101740295</v>
      </c>
      <c r="G503" s="306">
        <f>амортизация!M1321</f>
        <v>1.8267514502454263</v>
      </c>
      <c r="H503" s="898">
        <f t="shared" si="128"/>
        <v>2366.6478804105309</v>
      </c>
      <c r="I503" s="77">
        <f t="shared" si="129"/>
        <v>0.24047458720207895</v>
      </c>
      <c r="J503" s="898">
        <f t="shared" si="130"/>
        <v>280.33907142589527</v>
      </c>
      <c r="K503" s="898">
        <f t="shared" si="112"/>
        <v>2646.9869518364262</v>
      </c>
      <c r="L503" s="77">
        <v>0.2</v>
      </c>
      <c r="M503" s="898">
        <f t="shared" si="113"/>
        <v>529.39739036728531</v>
      </c>
      <c r="N503" s="898">
        <f t="shared" si="114"/>
        <v>3176.3843422037116</v>
      </c>
      <c r="O503" s="898">
        <f t="shared" si="115"/>
        <v>529.39739036728531</v>
      </c>
    </row>
    <row r="504" spans="1:15" s="76" customFormat="1">
      <c r="A504" s="711" t="s">
        <v>1579</v>
      </c>
      <c r="B504" s="288" t="s">
        <v>1136</v>
      </c>
      <c r="C504" s="306">
        <f>мат.затр!G4147</f>
        <v>3129.86</v>
      </c>
      <c r="D504" s="306">
        <f>тарифик!J505</f>
        <v>150.60240963855421</v>
      </c>
      <c r="E504" s="306"/>
      <c r="F504" s="898">
        <f t="shared" si="131"/>
        <v>17.39457831325301</v>
      </c>
      <c r="G504" s="306">
        <f>амортизация!M1324</f>
        <v>6.3913059645991384</v>
      </c>
      <c r="H504" s="898">
        <f t="shared" si="128"/>
        <v>3304.2482939164065</v>
      </c>
      <c r="I504" s="77">
        <f t="shared" si="129"/>
        <v>0.24047458720207895</v>
      </c>
      <c r="J504" s="898">
        <f t="shared" si="130"/>
        <v>36.216052289469722</v>
      </c>
      <c r="K504" s="898">
        <f t="shared" si="112"/>
        <v>3340.4643462058762</v>
      </c>
      <c r="L504" s="77">
        <v>0.2</v>
      </c>
      <c r="M504" s="898">
        <f t="shared" si="113"/>
        <v>668.09286924117532</v>
      </c>
      <c r="N504" s="898">
        <f t="shared" si="114"/>
        <v>4008.5572154470515</v>
      </c>
      <c r="O504" s="898">
        <f t="shared" si="115"/>
        <v>668.09286924117532</v>
      </c>
    </row>
    <row r="505" spans="1:15" s="76" customFormat="1">
      <c r="A505" s="711" t="s">
        <v>1580</v>
      </c>
      <c r="B505" s="288" t="s">
        <v>1559</v>
      </c>
      <c r="C505" s="306">
        <f>мат.затр!G4150</f>
        <v>378</v>
      </c>
      <c r="D505" s="306">
        <f>тарифик!J506</f>
        <v>702.81124497991959</v>
      </c>
      <c r="E505" s="306"/>
      <c r="F505" s="898">
        <f t="shared" si="131"/>
        <v>81.174698795180717</v>
      </c>
      <c r="G505" s="306">
        <f>амортизация!M1327</f>
        <v>5.7753002751747742</v>
      </c>
      <c r="H505" s="898">
        <f t="shared" si="128"/>
        <v>1167.7612440502751</v>
      </c>
      <c r="I505" s="77">
        <f t="shared" si="129"/>
        <v>0.24047458720207895</v>
      </c>
      <c r="J505" s="898">
        <f t="shared" si="130"/>
        <v>169.00824401752536</v>
      </c>
      <c r="K505" s="898">
        <f t="shared" ref="K505:K545" si="132">H505+J505</f>
        <v>1336.7694880678005</v>
      </c>
      <c r="L505" s="77">
        <v>0.2</v>
      </c>
      <c r="M505" s="898">
        <f t="shared" ref="M505:M545" si="133">K505*L505</f>
        <v>267.35389761356009</v>
      </c>
      <c r="N505" s="898">
        <f t="shared" ref="N505:N545" si="134">K505+M505</f>
        <v>1604.1233856813606</v>
      </c>
      <c r="O505" s="898">
        <f t="shared" ref="O505:O545" si="135">M505</f>
        <v>267.35389761356009</v>
      </c>
    </row>
    <row r="506" spans="1:15" s="76" customFormat="1">
      <c r="A506" s="711" t="s">
        <v>1581</v>
      </c>
      <c r="B506" s="288" t="s">
        <v>1308</v>
      </c>
      <c r="C506" s="306">
        <f>мат.затр!G4154</f>
        <v>642.47499999999991</v>
      </c>
      <c r="D506" s="306">
        <f>тарифик!J507</f>
        <v>1045.8500669344041</v>
      </c>
      <c r="E506" s="306"/>
      <c r="F506" s="898">
        <f t="shared" si="131"/>
        <v>120.79568273092369</v>
      </c>
      <c r="G506" s="306">
        <f>амортизация!M1330</f>
        <v>8.6698646437602278</v>
      </c>
      <c r="H506" s="898">
        <f t="shared" si="128"/>
        <v>1817.7906143090881</v>
      </c>
      <c r="I506" s="77">
        <f t="shared" si="129"/>
        <v>0.24047458720207895</v>
      </c>
      <c r="J506" s="898">
        <f t="shared" si="130"/>
        <v>251.50036312131749</v>
      </c>
      <c r="K506" s="898">
        <f t="shared" si="132"/>
        <v>2069.2909774304057</v>
      </c>
      <c r="L506" s="77">
        <v>0.2</v>
      </c>
      <c r="M506" s="898">
        <f t="shared" si="133"/>
        <v>413.85819548608117</v>
      </c>
      <c r="N506" s="898">
        <f t="shared" si="134"/>
        <v>2483.1491729164868</v>
      </c>
      <c r="O506" s="898">
        <f t="shared" si="135"/>
        <v>413.85819548608117</v>
      </c>
    </row>
    <row r="507" spans="1:15" s="76" customFormat="1">
      <c r="A507" s="711" t="s">
        <v>1582</v>
      </c>
      <c r="B507" s="288" t="s">
        <v>1562</v>
      </c>
      <c r="C507" s="306">
        <f>мат.затр!G4157</f>
        <v>261</v>
      </c>
      <c r="D507" s="306">
        <f>тарифик!J508</f>
        <v>209.17001338688084</v>
      </c>
      <c r="E507" s="306"/>
      <c r="F507" s="898">
        <f t="shared" si="131"/>
        <v>24.15913654618474</v>
      </c>
      <c r="G507" s="306">
        <f>амортизация!M1331</f>
        <v>4.5645545143537118</v>
      </c>
      <c r="H507" s="898">
        <f t="shared" si="128"/>
        <v>498.89370444741928</v>
      </c>
      <c r="I507" s="77">
        <f t="shared" si="129"/>
        <v>0.24047458720207895</v>
      </c>
      <c r="J507" s="898">
        <f t="shared" si="130"/>
        <v>50.3000726242635</v>
      </c>
      <c r="K507" s="898">
        <f t="shared" si="132"/>
        <v>549.1937770716828</v>
      </c>
      <c r="L507" s="77">
        <v>0.2</v>
      </c>
      <c r="M507" s="898">
        <f t="shared" si="133"/>
        <v>109.83875541433656</v>
      </c>
      <c r="N507" s="898">
        <f t="shared" si="134"/>
        <v>659.03253248601936</v>
      </c>
      <c r="O507" s="898">
        <f t="shared" si="135"/>
        <v>109.83875541433656</v>
      </c>
    </row>
    <row r="508" spans="1:15" s="76" customFormat="1">
      <c r="A508" s="711" t="s">
        <v>1583</v>
      </c>
      <c r="B508" s="288" t="s">
        <v>1253</v>
      </c>
      <c r="C508" s="306">
        <f>мат.затр!G4169</f>
        <v>4019.6590249999999</v>
      </c>
      <c r="D508" s="306">
        <f>тарифик!J509</f>
        <v>1450.2454261490407</v>
      </c>
      <c r="E508" s="306"/>
      <c r="F508" s="898">
        <f t="shared" si="131"/>
        <v>167.50334672021421</v>
      </c>
      <c r="G508" s="306">
        <f>амортизация!M1336</f>
        <v>519.24271158708916</v>
      </c>
      <c r="H508" s="898">
        <f t="shared" si="128"/>
        <v>6156.6505094563436</v>
      </c>
      <c r="I508" s="77">
        <f t="shared" si="129"/>
        <v>0.24047458720207895</v>
      </c>
      <c r="J508" s="898">
        <f t="shared" si="130"/>
        <v>348.74717019489361</v>
      </c>
      <c r="K508" s="898">
        <f t="shared" si="132"/>
        <v>6505.397679651237</v>
      </c>
      <c r="L508" s="77">
        <v>0.2</v>
      </c>
      <c r="M508" s="898">
        <f t="shared" si="133"/>
        <v>1301.0795359302474</v>
      </c>
      <c r="N508" s="898">
        <f t="shared" si="134"/>
        <v>7806.4772155814844</v>
      </c>
      <c r="O508" s="898">
        <f t="shared" si="135"/>
        <v>1301.0795359302474</v>
      </c>
    </row>
    <row r="509" spans="1:15" s="76" customFormat="1">
      <c r="A509" s="711" t="s">
        <v>1584</v>
      </c>
      <c r="B509" s="288" t="s">
        <v>1369</v>
      </c>
      <c r="C509" s="306">
        <f>мат.затр!G4183</f>
        <v>4016.55</v>
      </c>
      <c r="D509" s="306">
        <f>тарифик!J510</f>
        <v>1232.7086122266846</v>
      </c>
      <c r="E509" s="306"/>
      <c r="F509" s="898">
        <f t="shared" si="131"/>
        <v>142.37784471218208</v>
      </c>
      <c r="G509" s="306">
        <f>амортизация!M1343</f>
        <v>582.51583184590208</v>
      </c>
      <c r="H509" s="898">
        <f t="shared" si="128"/>
        <v>5974.1522887847696</v>
      </c>
      <c r="I509" s="77">
        <f t="shared" si="129"/>
        <v>0.24047458720207895</v>
      </c>
      <c r="J509" s="898">
        <f t="shared" si="130"/>
        <v>296.43509466565962</v>
      </c>
      <c r="K509" s="898">
        <f t="shared" si="132"/>
        <v>6270.5873834504291</v>
      </c>
      <c r="L509" s="77">
        <v>0.2</v>
      </c>
      <c r="M509" s="898">
        <f t="shared" si="133"/>
        <v>1254.1174766900858</v>
      </c>
      <c r="N509" s="898">
        <f t="shared" si="134"/>
        <v>7524.7048601405149</v>
      </c>
      <c r="O509" s="898">
        <f t="shared" si="135"/>
        <v>1254.1174766900858</v>
      </c>
    </row>
    <row r="510" spans="1:15" s="76" customFormat="1">
      <c r="A510" s="711" t="s">
        <v>1585</v>
      </c>
      <c r="B510" s="288" t="s">
        <v>1251</v>
      </c>
      <c r="C510" s="306">
        <f>мат.затр!G4195</f>
        <v>4093.8040250000004</v>
      </c>
      <c r="D510" s="306">
        <f>тарифик!J511</f>
        <v>1450.2454261490407</v>
      </c>
      <c r="E510" s="306"/>
      <c r="F510" s="898">
        <f t="shared" si="131"/>
        <v>167.50334672021421</v>
      </c>
      <c r="G510" s="306">
        <f>амортизация!M1348</f>
        <v>519.24271158708916</v>
      </c>
      <c r="H510" s="898">
        <f t="shared" si="128"/>
        <v>6230.795509456344</v>
      </c>
      <c r="I510" s="77">
        <f t="shared" si="129"/>
        <v>0.24047458720207895</v>
      </c>
      <c r="J510" s="898">
        <f t="shared" si="130"/>
        <v>348.74717019489361</v>
      </c>
      <c r="K510" s="898">
        <f t="shared" si="132"/>
        <v>6579.5426796512374</v>
      </c>
      <c r="L510" s="77">
        <v>0.2</v>
      </c>
      <c r="M510" s="898">
        <f t="shared" si="133"/>
        <v>1315.9085359302476</v>
      </c>
      <c r="N510" s="898">
        <f t="shared" si="134"/>
        <v>7895.4512155814846</v>
      </c>
      <c r="O510" s="898">
        <f t="shared" si="135"/>
        <v>1315.9085359302476</v>
      </c>
    </row>
    <row r="511" spans="1:15" s="76" customFormat="1">
      <c r="A511" s="711" t="s">
        <v>1586</v>
      </c>
      <c r="B511" s="288" t="s">
        <v>1371</v>
      </c>
      <c r="C511" s="306">
        <f>мат.затр!G4207</f>
        <v>3948.9740000000002</v>
      </c>
      <c r="D511" s="306">
        <f>тарифик!J512</f>
        <v>1885.3190539937527</v>
      </c>
      <c r="E511" s="306"/>
      <c r="F511" s="898">
        <f t="shared" si="131"/>
        <v>217.75435073627844</v>
      </c>
      <c r="G511" s="306">
        <f>амортизация!M1352</f>
        <v>797.79260560761566</v>
      </c>
      <c r="H511" s="898">
        <f t="shared" si="128"/>
        <v>6849.840010337648</v>
      </c>
      <c r="I511" s="77">
        <f t="shared" si="129"/>
        <v>0.24047458720207895</v>
      </c>
      <c r="J511" s="898">
        <f t="shared" si="130"/>
        <v>453.37132125336171</v>
      </c>
      <c r="K511" s="898">
        <f t="shared" si="132"/>
        <v>7303.2113315910101</v>
      </c>
      <c r="L511" s="77">
        <v>0.2</v>
      </c>
      <c r="M511" s="898">
        <f t="shared" si="133"/>
        <v>1460.642266318202</v>
      </c>
      <c r="N511" s="898">
        <f t="shared" si="134"/>
        <v>8763.8535979092121</v>
      </c>
      <c r="O511" s="898">
        <f t="shared" si="135"/>
        <v>1460.642266318202</v>
      </c>
    </row>
    <row r="512" spans="1:15" s="76" customFormat="1">
      <c r="A512" s="66" t="s">
        <v>1587</v>
      </c>
      <c r="B512" s="284" t="s">
        <v>1588</v>
      </c>
      <c r="C512" s="81"/>
      <c r="D512" s="81"/>
      <c r="E512" s="81"/>
      <c r="F512" s="923"/>
      <c r="G512" s="81"/>
      <c r="H512" s="923"/>
      <c r="I512" s="924"/>
      <c r="J512" s="923"/>
      <c r="K512" s="923"/>
      <c r="L512" s="924"/>
      <c r="M512" s="923"/>
      <c r="N512" s="923"/>
      <c r="O512" s="923"/>
    </row>
    <row r="513" spans="1:15" s="76" customFormat="1">
      <c r="A513" s="711" t="s">
        <v>1589</v>
      </c>
      <c r="B513" s="288" t="s">
        <v>1037</v>
      </c>
      <c r="C513" s="306">
        <f>мат.затр!G4209</f>
        <v>0</v>
      </c>
      <c r="D513" s="306">
        <f>тарифик!J514</f>
        <v>602.40963855421683</v>
      </c>
      <c r="E513" s="306"/>
      <c r="F513" s="898">
        <f>D513*0.9*0.095+D513*3%</f>
        <v>69.578313253012041</v>
      </c>
      <c r="G513" s="306">
        <f>амортизация!M1354</f>
        <v>7.5301204819277112</v>
      </c>
      <c r="H513" s="898">
        <f t="shared" ref="H513:H520" si="136">C513+D513+F513+G513</f>
        <v>679.51807228915663</v>
      </c>
      <c r="I513" s="77">
        <f t="shared" ref="I513:I520" si="137">I$190</f>
        <v>0.24047458720207895</v>
      </c>
      <c r="J513" s="898">
        <f t="shared" ref="J513:J520" si="138">D513*I513</f>
        <v>144.86420915787889</v>
      </c>
      <c r="K513" s="898">
        <f t="shared" si="132"/>
        <v>824.38228144703555</v>
      </c>
      <c r="L513" s="77">
        <v>0.2</v>
      </c>
      <c r="M513" s="898">
        <f t="shared" si="133"/>
        <v>164.87645628940712</v>
      </c>
      <c r="N513" s="898">
        <f t="shared" si="134"/>
        <v>989.25873773644264</v>
      </c>
      <c r="O513" s="898">
        <f t="shared" si="135"/>
        <v>164.87645628940712</v>
      </c>
    </row>
    <row r="514" spans="1:15" s="76" customFormat="1">
      <c r="A514" s="711" t="s">
        <v>1590</v>
      </c>
      <c r="B514" s="288" t="s">
        <v>1196</v>
      </c>
      <c r="C514" s="306">
        <f>мат.затр!G4212</f>
        <v>342</v>
      </c>
      <c r="D514" s="306">
        <f>тарифик!J515</f>
        <v>1204.8192771084337</v>
      </c>
      <c r="E514" s="306"/>
      <c r="F514" s="898">
        <f t="shared" ref="F514:F520" si="139">D514*0.9*0.095+D514*3%</f>
        <v>139.15662650602408</v>
      </c>
      <c r="G514" s="306">
        <f>амортизация!M1357</f>
        <v>9.8635281868213607</v>
      </c>
      <c r="H514" s="898">
        <f t="shared" si="136"/>
        <v>1695.8394318012793</v>
      </c>
      <c r="I514" s="77">
        <f t="shared" si="137"/>
        <v>0.24047458720207895</v>
      </c>
      <c r="J514" s="898">
        <f t="shared" si="138"/>
        <v>289.72841831575778</v>
      </c>
      <c r="K514" s="898">
        <f t="shared" si="132"/>
        <v>1985.5678501170371</v>
      </c>
      <c r="L514" s="77">
        <v>0.2</v>
      </c>
      <c r="M514" s="898">
        <f t="shared" si="133"/>
        <v>397.11357002340742</v>
      </c>
      <c r="N514" s="898">
        <f t="shared" si="134"/>
        <v>2382.6814201404445</v>
      </c>
      <c r="O514" s="898">
        <f t="shared" si="135"/>
        <v>397.11357002340742</v>
      </c>
    </row>
    <row r="515" spans="1:15" s="76" customFormat="1">
      <c r="A515" s="711" t="s">
        <v>1591</v>
      </c>
      <c r="B515" s="288" t="s">
        <v>1198</v>
      </c>
      <c r="C515" s="306">
        <f>мат.затр!G4216</f>
        <v>472.20540000000005</v>
      </c>
      <c r="D515" s="306">
        <f>тарифик!J516</f>
        <v>1840.6961178045515</v>
      </c>
      <c r="E515" s="306"/>
      <c r="F515" s="898">
        <f t="shared" si="139"/>
        <v>212.60040160642569</v>
      </c>
      <c r="G515" s="306">
        <f>амортизация!M1360</f>
        <v>9.8635281868213607</v>
      </c>
      <c r="H515" s="898">
        <f t="shared" si="136"/>
        <v>2535.3654475977987</v>
      </c>
      <c r="I515" s="77">
        <f t="shared" si="137"/>
        <v>0.24047458720207895</v>
      </c>
      <c r="J515" s="898">
        <f t="shared" si="138"/>
        <v>442.64063909351881</v>
      </c>
      <c r="K515" s="898">
        <f t="shared" si="132"/>
        <v>2978.0060866913177</v>
      </c>
      <c r="L515" s="77">
        <v>0.2</v>
      </c>
      <c r="M515" s="898">
        <f t="shared" si="133"/>
        <v>595.60121733826361</v>
      </c>
      <c r="N515" s="898">
        <f t="shared" si="134"/>
        <v>3573.6073040295814</v>
      </c>
      <c r="O515" s="898">
        <f t="shared" si="135"/>
        <v>595.60121733826361</v>
      </c>
    </row>
    <row r="516" spans="1:15" s="76" customFormat="1">
      <c r="A516" s="711" t="s">
        <v>1592</v>
      </c>
      <c r="B516" s="288" t="s">
        <v>1308</v>
      </c>
      <c r="C516" s="306">
        <f>мат.затр!G4220</f>
        <v>123.65600000000001</v>
      </c>
      <c r="D516" s="306">
        <f>тарифик!J517</f>
        <v>1380.5220883534134</v>
      </c>
      <c r="E516" s="306"/>
      <c r="F516" s="898">
        <f t="shared" si="139"/>
        <v>159.45030120481925</v>
      </c>
      <c r="G516" s="306">
        <f>амортизация!M1363</f>
        <v>8.6698646437602278</v>
      </c>
      <c r="H516" s="898">
        <f t="shared" si="136"/>
        <v>1672.2982542019929</v>
      </c>
      <c r="I516" s="77">
        <f t="shared" si="137"/>
        <v>0.24047458720207895</v>
      </c>
      <c r="J516" s="898">
        <f t="shared" si="138"/>
        <v>331.98047932013907</v>
      </c>
      <c r="K516" s="898">
        <f t="shared" si="132"/>
        <v>2004.2787335221319</v>
      </c>
      <c r="L516" s="77">
        <v>0.2</v>
      </c>
      <c r="M516" s="898">
        <f t="shared" si="133"/>
        <v>400.85574670442639</v>
      </c>
      <c r="N516" s="898">
        <f t="shared" si="134"/>
        <v>2405.1344802265585</v>
      </c>
      <c r="O516" s="898">
        <f t="shared" si="135"/>
        <v>400.85574670442639</v>
      </c>
    </row>
    <row r="517" spans="1:15" s="76" customFormat="1">
      <c r="A517" s="711" t="s">
        <v>1593</v>
      </c>
      <c r="B517" s="288" t="s">
        <v>1253</v>
      </c>
      <c r="C517" s="306">
        <f>мат.затр!G4232</f>
        <v>1400.63</v>
      </c>
      <c r="D517" s="306">
        <f>тарифик!J518</f>
        <v>3346.7202141900934</v>
      </c>
      <c r="E517" s="306"/>
      <c r="F517" s="898">
        <f t="shared" si="139"/>
        <v>386.54618473895584</v>
      </c>
      <c r="G517" s="306">
        <f>амортизация!M1368</f>
        <v>519.24271158708916</v>
      </c>
      <c r="H517" s="898">
        <f t="shared" si="136"/>
        <v>5653.1391105161383</v>
      </c>
      <c r="I517" s="77">
        <f t="shared" si="137"/>
        <v>0.24047458720207895</v>
      </c>
      <c r="J517" s="898">
        <f t="shared" si="138"/>
        <v>804.80116198821599</v>
      </c>
      <c r="K517" s="898">
        <f t="shared" si="132"/>
        <v>6457.9402725043547</v>
      </c>
      <c r="L517" s="77">
        <v>0.2</v>
      </c>
      <c r="M517" s="898">
        <f t="shared" si="133"/>
        <v>1291.5880545008711</v>
      </c>
      <c r="N517" s="898">
        <f t="shared" si="134"/>
        <v>7749.5283270052259</v>
      </c>
      <c r="O517" s="898">
        <f t="shared" si="135"/>
        <v>1291.5880545008711</v>
      </c>
    </row>
    <row r="518" spans="1:15" s="76" customFormat="1">
      <c r="A518" s="711" t="s">
        <v>1594</v>
      </c>
      <c r="B518" s="288" t="s">
        <v>1369</v>
      </c>
      <c r="C518" s="306">
        <f>мат.затр!G4246</f>
        <v>2135.5820000000003</v>
      </c>
      <c r="D518" s="306">
        <f>тарифик!J519</f>
        <v>2655.0647032574743</v>
      </c>
      <c r="E518" s="306"/>
      <c r="F518" s="898">
        <f t="shared" si="139"/>
        <v>306.65997322623832</v>
      </c>
      <c r="G518" s="306">
        <f>амортизация!M1375</f>
        <v>739.69175777182807</v>
      </c>
      <c r="H518" s="898">
        <f t="shared" si="136"/>
        <v>5836.9984342555408</v>
      </c>
      <c r="I518" s="77">
        <f t="shared" si="137"/>
        <v>0.24047458720207895</v>
      </c>
      <c r="J518" s="898">
        <f t="shared" si="138"/>
        <v>638.47558851065139</v>
      </c>
      <c r="K518" s="898">
        <f t="shared" si="132"/>
        <v>6475.4740227661923</v>
      </c>
      <c r="L518" s="77">
        <v>0.2</v>
      </c>
      <c r="M518" s="898">
        <f t="shared" si="133"/>
        <v>1295.0948045532386</v>
      </c>
      <c r="N518" s="898">
        <f t="shared" si="134"/>
        <v>7770.568827319431</v>
      </c>
      <c r="O518" s="898">
        <f t="shared" si="135"/>
        <v>1295.0948045532386</v>
      </c>
    </row>
    <row r="519" spans="1:15" s="76" customFormat="1">
      <c r="A519" s="711" t="s">
        <v>1595</v>
      </c>
      <c r="B519" s="288" t="s">
        <v>1251</v>
      </c>
      <c r="C519" s="306">
        <f>мат.затр!G4258</f>
        <v>1400.63</v>
      </c>
      <c r="D519" s="306">
        <f>тарифик!J520</f>
        <v>3346.7202141900934</v>
      </c>
      <c r="E519" s="306"/>
      <c r="F519" s="898">
        <f t="shared" si="139"/>
        <v>386.54618473895584</v>
      </c>
      <c r="G519" s="306">
        <f>амортизация!M1380</f>
        <v>519.24271158708916</v>
      </c>
      <c r="H519" s="898">
        <f t="shared" si="136"/>
        <v>5653.1391105161383</v>
      </c>
      <c r="I519" s="77">
        <f t="shared" si="137"/>
        <v>0.24047458720207895</v>
      </c>
      <c r="J519" s="898">
        <f t="shared" si="138"/>
        <v>804.80116198821599</v>
      </c>
      <c r="K519" s="898">
        <f t="shared" si="132"/>
        <v>6457.9402725043547</v>
      </c>
      <c r="L519" s="77">
        <v>0.2</v>
      </c>
      <c r="M519" s="898">
        <f t="shared" si="133"/>
        <v>1291.5880545008711</v>
      </c>
      <c r="N519" s="898">
        <f t="shared" si="134"/>
        <v>7749.5283270052259</v>
      </c>
      <c r="O519" s="898">
        <f t="shared" si="135"/>
        <v>1291.5880545008711</v>
      </c>
    </row>
    <row r="520" spans="1:15" s="76" customFormat="1">
      <c r="A520" s="711" t="s">
        <v>1596</v>
      </c>
      <c r="B520" s="288" t="s">
        <v>1371</v>
      </c>
      <c r="C520" s="306">
        <f>мат.затр!G4270</f>
        <v>1852.67</v>
      </c>
      <c r="D520" s="306">
        <f>тарифик!J521</f>
        <v>2655.0647032574743</v>
      </c>
      <c r="E520" s="306"/>
      <c r="F520" s="898">
        <f t="shared" si="139"/>
        <v>306.65997322623832</v>
      </c>
      <c r="G520" s="306">
        <f>амортизация!M1384</f>
        <v>954.96853153354164</v>
      </c>
      <c r="H520" s="898">
        <f t="shared" si="136"/>
        <v>5769.3632080172547</v>
      </c>
      <c r="I520" s="77">
        <f t="shared" si="137"/>
        <v>0.24047458720207895</v>
      </c>
      <c r="J520" s="898">
        <f t="shared" si="138"/>
        <v>638.47558851065139</v>
      </c>
      <c r="K520" s="898">
        <f t="shared" si="132"/>
        <v>6407.8387965279062</v>
      </c>
      <c r="L520" s="77">
        <v>0.2</v>
      </c>
      <c r="M520" s="898">
        <f t="shared" si="133"/>
        <v>1281.5677593055814</v>
      </c>
      <c r="N520" s="898">
        <f t="shared" si="134"/>
        <v>7689.4065558334878</v>
      </c>
      <c r="O520" s="898">
        <f t="shared" si="135"/>
        <v>1281.5677593055814</v>
      </c>
    </row>
    <row r="521" spans="1:15" s="76" customFormat="1" ht="42.75">
      <c r="A521" s="66" t="s">
        <v>1597</v>
      </c>
      <c r="B521" s="284" t="s">
        <v>1598</v>
      </c>
      <c r="C521" s="81"/>
      <c r="D521" s="81"/>
      <c r="E521" s="81"/>
      <c r="F521" s="923"/>
      <c r="G521" s="81"/>
      <c r="H521" s="923"/>
      <c r="I521" s="924"/>
      <c r="J521" s="923"/>
      <c r="K521" s="923"/>
      <c r="L521" s="924"/>
      <c r="M521" s="923"/>
      <c r="N521" s="923"/>
      <c r="O521" s="923"/>
    </row>
    <row r="522" spans="1:15" s="76" customFormat="1" ht="30">
      <c r="A522" s="711" t="s">
        <v>1599</v>
      </c>
      <c r="B522" s="831" t="s">
        <v>1600</v>
      </c>
      <c r="C522" s="306">
        <f>мат.затр!G4275</f>
        <v>572.64765</v>
      </c>
      <c r="D522" s="306">
        <f>тарифик!J523</f>
        <v>1472.5568942436412</v>
      </c>
      <c r="E522" s="306"/>
      <c r="F522" s="898">
        <f>D522*0.9*0.095+D522*3%</f>
        <v>170.08032128514054</v>
      </c>
      <c r="G522" s="306">
        <f>амортизация!M1386</f>
        <v>4.5645545143537118</v>
      </c>
      <c r="H522" s="898">
        <f>C522+D522+F522+G522</f>
        <v>2219.8494200431355</v>
      </c>
      <c r="I522" s="77">
        <f t="shared" ref="I522:I525" si="140">I$190</f>
        <v>0.24047458720207895</v>
      </c>
      <c r="J522" s="898">
        <f>D522*I522</f>
        <v>354.11251127481506</v>
      </c>
      <c r="K522" s="898">
        <f t="shared" si="132"/>
        <v>2573.9619313179505</v>
      </c>
      <c r="L522" s="77">
        <v>0.2</v>
      </c>
      <c r="M522" s="898">
        <f t="shared" si="133"/>
        <v>514.79238626359017</v>
      </c>
      <c r="N522" s="898">
        <f t="shared" si="134"/>
        <v>3088.7543175815408</v>
      </c>
      <c r="O522" s="898">
        <f t="shared" si="135"/>
        <v>514.79238626359017</v>
      </c>
    </row>
    <row r="523" spans="1:15" s="76" customFormat="1">
      <c r="A523" s="711" t="s">
        <v>1601</v>
      </c>
      <c r="B523" s="831" t="s">
        <v>1602</v>
      </c>
      <c r="C523" s="306">
        <f>мат.затр!G4281</f>
        <v>326.803</v>
      </c>
      <c r="D523" s="306">
        <f>тарифик!J524</f>
        <v>2141.9009370816598</v>
      </c>
      <c r="E523" s="306"/>
      <c r="F523" s="898">
        <f t="shared" ref="F523:F525" si="141">D523*0.9*0.095+D523*3%</f>
        <v>247.38955823293173</v>
      </c>
      <c r="G523" s="306">
        <f>амортизация!M1387</f>
        <v>4.5645545143537118</v>
      </c>
      <c r="H523" s="898">
        <f>C523+D523+F523+G523</f>
        <v>2720.6580498289454</v>
      </c>
      <c r="I523" s="77">
        <f t="shared" si="140"/>
        <v>0.24047458720207895</v>
      </c>
      <c r="J523" s="898">
        <f>D523*I523</f>
        <v>515.07274367245827</v>
      </c>
      <c r="K523" s="898">
        <f t="shared" si="132"/>
        <v>3235.7307935014037</v>
      </c>
      <c r="L523" s="77">
        <v>0.2</v>
      </c>
      <c r="M523" s="898">
        <f t="shared" si="133"/>
        <v>647.14615870028081</v>
      </c>
      <c r="N523" s="898">
        <f t="shared" si="134"/>
        <v>3882.8769522016846</v>
      </c>
      <c r="O523" s="898">
        <f t="shared" si="135"/>
        <v>647.14615870028081</v>
      </c>
    </row>
    <row r="524" spans="1:15" s="76" customFormat="1">
      <c r="A524" s="711" t="s">
        <v>1603</v>
      </c>
      <c r="B524" s="831" t="s">
        <v>1604</v>
      </c>
      <c r="C524" s="306">
        <f>мат.затр!G4285</f>
        <v>396</v>
      </c>
      <c r="D524" s="306">
        <f>тарифик!J525</f>
        <v>1338.6880856760374</v>
      </c>
      <c r="E524" s="306"/>
      <c r="F524" s="898">
        <f t="shared" si="141"/>
        <v>154.61847389558233</v>
      </c>
      <c r="G524" s="306">
        <f>амортизация!M1388</f>
        <v>1.6733601070950468</v>
      </c>
      <c r="H524" s="898">
        <f>C524+D524+F524+G524</f>
        <v>1890.9799196787149</v>
      </c>
      <c r="I524" s="77">
        <f t="shared" si="140"/>
        <v>0.24047458720207895</v>
      </c>
      <c r="J524" s="898">
        <f>D524*I524</f>
        <v>321.92046479528642</v>
      </c>
      <c r="K524" s="898">
        <f t="shared" si="132"/>
        <v>2212.9003844740014</v>
      </c>
      <c r="L524" s="77">
        <v>0.2</v>
      </c>
      <c r="M524" s="898">
        <f t="shared" si="133"/>
        <v>442.5800768948003</v>
      </c>
      <c r="N524" s="898">
        <f t="shared" si="134"/>
        <v>2655.4804613688016</v>
      </c>
      <c r="O524" s="898">
        <f t="shared" si="135"/>
        <v>442.5800768948003</v>
      </c>
    </row>
    <row r="525" spans="1:15" s="76" customFormat="1">
      <c r="A525" s="711" t="s">
        <v>1605</v>
      </c>
      <c r="B525" s="831" t="s">
        <v>1606</v>
      </c>
      <c r="C525" s="306">
        <f>мат.затр!G4295</f>
        <v>3864.6640000000007</v>
      </c>
      <c r="D525" s="306">
        <f>тарифик!J526</f>
        <v>2370.5934850513158</v>
      </c>
      <c r="E525" s="306"/>
      <c r="F525" s="898">
        <f t="shared" si="141"/>
        <v>273.80354752342703</v>
      </c>
      <c r="G525" s="306">
        <f>амортизация!M1391</f>
        <v>7.314442957013239</v>
      </c>
      <c r="H525" s="898">
        <f>C525+D525+F525+G525</f>
        <v>6516.3754755317568</v>
      </c>
      <c r="I525" s="77">
        <f t="shared" si="140"/>
        <v>0.24047458720207895</v>
      </c>
      <c r="J525" s="898">
        <f>D525*I525</f>
        <v>570.06748974165293</v>
      </c>
      <c r="K525" s="898">
        <f t="shared" si="132"/>
        <v>7086.4429652734098</v>
      </c>
      <c r="L525" s="77">
        <v>0.2</v>
      </c>
      <c r="M525" s="898">
        <f t="shared" si="133"/>
        <v>1417.288593054682</v>
      </c>
      <c r="N525" s="898">
        <f t="shared" si="134"/>
        <v>8503.7315583280924</v>
      </c>
      <c r="O525" s="898">
        <f t="shared" si="135"/>
        <v>1417.288593054682</v>
      </c>
    </row>
    <row r="526" spans="1:15" s="76" customFormat="1">
      <c r="A526" s="66" t="s">
        <v>1607</v>
      </c>
      <c r="B526" s="284" t="s">
        <v>1608</v>
      </c>
      <c r="C526" s="81"/>
      <c r="D526" s="81"/>
      <c r="E526" s="81"/>
      <c r="F526" s="923"/>
      <c r="G526" s="81"/>
      <c r="H526" s="923"/>
      <c r="I526" s="924"/>
      <c r="J526" s="923"/>
      <c r="K526" s="923"/>
      <c r="L526" s="924"/>
      <c r="M526" s="923"/>
      <c r="N526" s="923"/>
      <c r="O526" s="923"/>
    </row>
    <row r="527" spans="1:15" s="76" customFormat="1">
      <c r="A527" s="711" t="s">
        <v>1609</v>
      </c>
      <c r="B527" s="288" t="s">
        <v>1037</v>
      </c>
      <c r="C527" s="306">
        <f>мат.затр!G4297</f>
        <v>0</v>
      </c>
      <c r="D527" s="306">
        <f>тарифик!J528</f>
        <v>451.80722891566262</v>
      </c>
      <c r="E527" s="306"/>
      <c r="F527" s="898">
        <f>D527*0.9*0.095+D527*3%</f>
        <v>52.183734939759034</v>
      </c>
      <c r="G527" s="306">
        <f>амортизация!M1395</f>
        <v>7.314442957013239</v>
      </c>
      <c r="H527" s="898">
        <f>C527+D527+F527+G527</f>
        <v>511.30540681243491</v>
      </c>
      <c r="I527" s="77">
        <f t="shared" ref="I527:I531" si="142">I$190</f>
        <v>0.24047458720207895</v>
      </c>
      <c r="J527" s="898">
        <f>D527*I527</f>
        <v>108.64815686840916</v>
      </c>
      <c r="K527" s="898">
        <f t="shared" si="132"/>
        <v>619.95356368084413</v>
      </c>
      <c r="L527" s="77">
        <v>0.2</v>
      </c>
      <c r="M527" s="898">
        <f t="shared" si="133"/>
        <v>123.99071273616883</v>
      </c>
      <c r="N527" s="898">
        <f t="shared" si="134"/>
        <v>743.94427641701293</v>
      </c>
      <c r="O527" s="898">
        <f t="shared" si="135"/>
        <v>123.99071273616883</v>
      </c>
    </row>
    <row r="528" spans="1:15" s="76" customFormat="1">
      <c r="A528" s="711" t="s">
        <v>1610</v>
      </c>
      <c r="B528" s="288" t="s">
        <v>1611</v>
      </c>
      <c r="C528" s="306">
        <f>мат.затр!G4300</f>
        <v>282.96000000000004</v>
      </c>
      <c r="D528" s="306">
        <f>тарифик!J529</f>
        <v>1506.024096385542</v>
      </c>
      <c r="E528" s="306"/>
      <c r="F528" s="898">
        <f t="shared" ref="F528:F531" si="143">D528*0.9*0.095+D528*3%</f>
        <v>173.9457831325301</v>
      </c>
      <c r="G528" s="306">
        <f>амортизация!M1398</f>
        <v>7.314442957013239</v>
      </c>
      <c r="H528" s="898">
        <f>C528+D528+F528+G528</f>
        <v>1970.2443224750853</v>
      </c>
      <c r="I528" s="77">
        <f t="shared" si="142"/>
        <v>0.24047458720207895</v>
      </c>
      <c r="J528" s="898">
        <f>D528*I528</f>
        <v>362.16052289469718</v>
      </c>
      <c r="K528" s="898">
        <f t="shared" si="132"/>
        <v>2332.4048453697824</v>
      </c>
      <c r="L528" s="77">
        <v>0.2</v>
      </c>
      <c r="M528" s="898">
        <f t="shared" si="133"/>
        <v>466.48096907395649</v>
      </c>
      <c r="N528" s="898">
        <f t="shared" si="134"/>
        <v>2798.885814443739</v>
      </c>
      <c r="O528" s="898">
        <f t="shared" si="135"/>
        <v>466.48096907395649</v>
      </c>
    </row>
    <row r="529" spans="1:15" s="76" customFormat="1">
      <c r="A529" s="711" t="s">
        <v>1612</v>
      </c>
      <c r="B529" s="288" t="s">
        <v>1613</v>
      </c>
      <c r="C529" s="306">
        <f>мат.затр!G4307</f>
        <v>1740.9360000000001</v>
      </c>
      <c r="D529" s="306">
        <f>тарифик!J530</f>
        <v>1374.9442213297634</v>
      </c>
      <c r="E529" s="306"/>
      <c r="F529" s="898">
        <f t="shared" si="143"/>
        <v>158.80605756358767</v>
      </c>
      <c r="G529" s="306">
        <f>амортизация!M1401</f>
        <v>30.788896326044924</v>
      </c>
      <c r="H529" s="898">
        <f>C529+D529+F529+G529</f>
        <v>3305.4751752193961</v>
      </c>
      <c r="I529" s="77">
        <f t="shared" si="142"/>
        <v>0.24047458720207895</v>
      </c>
      <c r="J529" s="898">
        <f>D529*I529</f>
        <v>330.63914405015873</v>
      </c>
      <c r="K529" s="898">
        <f t="shared" si="132"/>
        <v>3636.1143192695549</v>
      </c>
      <c r="L529" s="77">
        <v>0.2</v>
      </c>
      <c r="M529" s="898">
        <f t="shared" si="133"/>
        <v>727.22286385391101</v>
      </c>
      <c r="N529" s="898">
        <f t="shared" si="134"/>
        <v>4363.3371831234663</v>
      </c>
      <c r="O529" s="898">
        <f t="shared" si="135"/>
        <v>727.22286385391101</v>
      </c>
    </row>
    <row r="530" spans="1:15" s="76" customFormat="1">
      <c r="A530" s="711" t="s">
        <v>1614</v>
      </c>
      <c r="B530" s="288" t="s">
        <v>1615</v>
      </c>
      <c r="C530" s="306">
        <f>мат.затр!G4312</f>
        <v>753.91955999999993</v>
      </c>
      <c r="D530" s="306">
        <f>тарифик!J531</f>
        <v>995.64926372155287</v>
      </c>
      <c r="E530" s="306"/>
      <c r="F530" s="898">
        <f t="shared" si="143"/>
        <v>114.99748995983936</v>
      </c>
      <c r="G530" s="306">
        <f>амортизация!M1402</f>
        <v>4.5645545143537118</v>
      </c>
      <c r="H530" s="898">
        <f>C530+D530+F530+G530</f>
        <v>1869.1308681957457</v>
      </c>
      <c r="I530" s="77">
        <f t="shared" si="142"/>
        <v>0.24047458720207895</v>
      </c>
      <c r="J530" s="898">
        <f>D530*I530</f>
        <v>239.42834569149426</v>
      </c>
      <c r="K530" s="898">
        <f t="shared" si="132"/>
        <v>2108.5592138872398</v>
      </c>
      <c r="L530" s="77">
        <v>0.2</v>
      </c>
      <c r="M530" s="898">
        <f t="shared" si="133"/>
        <v>421.711842777448</v>
      </c>
      <c r="N530" s="898">
        <f t="shared" si="134"/>
        <v>2530.2710566646879</v>
      </c>
      <c r="O530" s="898">
        <f t="shared" si="135"/>
        <v>421.711842777448</v>
      </c>
    </row>
    <row r="531" spans="1:15" s="76" customFormat="1">
      <c r="A531" s="711" t="s">
        <v>1616</v>
      </c>
      <c r="B531" s="288" t="s">
        <v>1617</v>
      </c>
      <c r="C531" s="306">
        <f>мат.затр!G4318</f>
        <v>856.46399999999994</v>
      </c>
      <c r="D531" s="306">
        <f>тарифик!J532</f>
        <v>2024.7657295850067</v>
      </c>
      <c r="E531" s="306"/>
      <c r="F531" s="898">
        <f t="shared" si="143"/>
        <v>233.86044176706829</v>
      </c>
      <c r="G531" s="306">
        <f>амортизация!M1406</f>
        <v>33.538784768704453</v>
      </c>
      <c r="H531" s="898">
        <f>C531+D531+F531+G531</f>
        <v>3148.6289561207791</v>
      </c>
      <c r="I531" s="77">
        <f t="shared" si="142"/>
        <v>0.24047458720207895</v>
      </c>
      <c r="J531" s="898">
        <f>D531*I531</f>
        <v>486.90470300287069</v>
      </c>
      <c r="K531" s="898">
        <f t="shared" si="132"/>
        <v>3635.5336591236496</v>
      </c>
      <c r="L531" s="77">
        <v>0.2</v>
      </c>
      <c r="M531" s="898">
        <f t="shared" si="133"/>
        <v>727.10673182472999</v>
      </c>
      <c r="N531" s="898">
        <f t="shared" si="134"/>
        <v>4362.6403909483797</v>
      </c>
      <c r="O531" s="898">
        <f t="shared" si="135"/>
        <v>727.10673182472999</v>
      </c>
    </row>
    <row r="532" spans="1:15" s="76" customFormat="1">
      <c r="A532" s="66" t="s">
        <v>1618</v>
      </c>
      <c r="B532" s="400" t="s">
        <v>1619</v>
      </c>
      <c r="C532" s="81"/>
      <c r="D532" s="81"/>
      <c r="E532" s="81"/>
      <c r="F532" s="923"/>
      <c r="G532" s="81"/>
      <c r="H532" s="923"/>
      <c r="I532" s="924"/>
      <c r="J532" s="923"/>
      <c r="K532" s="923"/>
      <c r="L532" s="924"/>
      <c r="M532" s="923"/>
      <c r="N532" s="923"/>
      <c r="O532" s="923"/>
    </row>
    <row r="533" spans="1:15" s="76" customFormat="1">
      <c r="A533" s="711" t="s">
        <v>1620</v>
      </c>
      <c r="B533" s="303" t="s">
        <v>1621</v>
      </c>
      <c r="C533" s="306">
        <f>мат.затр!G4327</f>
        <v>4223</v>
      </c>
      <c r="D533" s="306">
        <f>тарифик!J534</f>
        <v>1165.7742079428826</v>
      </c>
      <c r="E533" s="306"/>
      <c r="F533" s="898">
        <f>D533*0.9*0.095+D533*3%</f>
        <v>134.64692101740295</v>
      </c>
      <c r="G533" s="306">
        <f>амортизация!M1410</f>
        <v>56.767700431355053</v>
      </c>
      <c r="H533" s="898">
        <f t="shared" ref="H533:H545" si="144">C533+D533+F533+G533</f>
        <v>5580.1888293916409</v>
      </c>
      <c r="I533" s="77">
        <f t="shared" ref="I533:I545" si="145">I$190</f>
        <v>0.24047458720207895</v>
      </c>
      <c r="J533" s="898">
        <f t="shared" ref="J533:J545" si="146">D533*I533</f>
        <v>280.33907142589527</v>
      </c>
      <c r="K533" s="898">
        <f t="shared" si="132"/>
        <v>5860.5279008175357</v>
      </c>
      <c r="L533" s="77">
        <v>0.2</v>
      </c>
      <c r="M533" s="898">
        <f t="shared" si="133"/>
        <v>1172.1055801635073</v>
      </c>
      <c r="N533" s="898">
        <f t="shared" si="134"/>
        <v>7032.6334809810432</v>
      </c>
      <c r="O533" s="898">
        <f t="shared" si="135"/>
        <v>1172.1055801635073</v>
      </c>
    </row>
    <row r="534" spans="1:15" s="76" customFormat="1">
      <c r="A534" s="711" t="s">
        <v>1622</v>
      </c>
      <c r="B534" s="303" t="s">
        <v>1623</v>
      </c>
      <c r="C534" s="306">
        <f>мат.затр!G4337</f>
        <v>5223.7</v>
      </c>
      <c r="D534" s="306">
        <f>тарифик!J535</f>
        <v>552.20883534136544</v>
      </c>
      <c r="E534" s="306"/>
      <c r="F534" s="898">
        <f t="shared" ref="F534:F545" si="147">D534*0.9*0.095+D534*3%</f>
        <v>63.78012048192771</v>
      </c>
      <c r="G534" s="306">
        <f>амортизация!M1413</f>
        <v>414.22450449947951</v>
      </c>
      <c r="H534" s="898">
        <f t="shared" si="144"/>
        <v>6253.9134603227731</v>
      </c>
      <c r="I534" s="77">
        <f t="shared" si="145"/>
        <v>0.24047458720207895</v>
      </c>
      <c r="J534" s="898">
        <f t="shared" si="146"/>
        <v>132.79219172805566</v>
      </c>
      <c r="K534" s="898">
        <f t="shared" si="132"/>
        <v>6386.7056520508286</v>
      </c>
      <c r="L534" s="77">
        <v>0.2</v>
      </c>
      <c r="M534" s="898">
        <f t="shared" si="133"/>
        <v>1277.3411304101658</v>
      </c>
      <c r="N534" s="898">
        <f t="shared" si="134"/>
        <v>7664.0467824609941</v>
      </c>
      <c r="O534" s="898">
        <f t="shared" si="135"/>
        <v>1277.3411304101658</v>
      </c>
    </row>
    <row r="535" spans="1:15" s="76" customFormat="1">
      <c r="A535" s="711" t="s">
        <v>1624</v>
      </c>
      <c r="B535" s="303" t="s">
        <v>1178</v>
      </c>
      <c r="C535" s="306">
        <f>мат.затр!G4355</f>
        <v>14605.796</v>
      </c>
      <c r="D535" s="306">
        <f>тарифик!J536</f>
        <v>705.60017849174483</v>
      </c>
      <c r="E535" s="306"/>
      <c r="F535" s="898">
        <f t="shared" si="147"/>
        <v>81.496820615796537</v>
      </c>
      <c r="G535" s="306">
        <f>амортизация!M1418</f>
        <v>2073.4086345381525</v>
      </c>
      <c r="H535" s="898">
        <f t="shared" si="144"/>
        <v>17466.301633645693</v>
      </c>
      <c r="I535" s="77">
        <f t="shared" si="145"/>
        <v>0.24047458720207895</v>
      </c>
      <c r="J535" s="898">
        <f t="shared" si="146"/>
        <v>169.67891165251558</v>
      </c>
      <c r="K535" s="898">
        <f t="shared" si="132"/>
        <v>17635.980545298207</v>
      </c>
      <c r="L535" s="77">
        <v>0.2</v>
      </c>
      <c r="M535" s="898">
        <f t="shared" si="133"/>
        <v>3527.1961090596415</v>
      </c>
      <c r="N535" s="898">
        <f t="shared" si="134"/>
        <v>21163.176654357849</v>
      </c>
      <c r="O535" s="898">
        <f t="shared" si="135"/>
        <v>3527.1961090596415</v>
      </c>
    </row>
    <row r="536" spans="1:15" s="76" customFormat="1" ht="30">
      <c r="A536" s="711" t="s">
        <v>1625</v>
      </c>
      <c r="B536" s="303" t="s">
        <v>1180</v>
      </c>
      <c r="C536" s="306">
        <f>мат.затр!G4363</f>
        <v>2441.1959999999999</v>
      </c>
      <c r="D536" s="306">
        <f>тарифик!J537</f>
        <v>2610.4417670682728</v>
      </c>
      <c r="E536" s="306"/>
      <c r="F536" s="898">
        <f t="shared" si="147"/>
        <v>301.50602409638549</v>
      </c>
      <c r="G536" s="306">
        <f>амортизация!M1421</f>
        <v>8.1914230998066344</v>
      </c>
      <c r="H536" s="898">
        <f t="shared" si="144"/>
        <v>5361.3352142644644</v>
      </c>
      <c r="I536" s="77">
        <f t="shared" si="145"/>
        <v>0.24047458720207895</v>
      </c>
      <c r="J536" s="898">
        <f t="shared" si="146"/>
        <v>627.74490635080849</v>
      </c>
      <c r="K536" s="898">
        <f t="shared" si="132"/>
        <v>5989.0801206152728</v>
      </c>
      <c r="L536" s="77">
        <v>0.2</v>
      </c>
      <c r="M536" s="898">
        <f t="shared" si="133"/>
        <v>1197.8160241230546</v>
      </c>
      <c r="N536" s="898">
        <f t="shared" si="134"/>
        <v>7186.8961447383272</v>
      </c>
      <c r="O536" s="898">
        <f t="shared" si="135"/>
        <v>1197.8160241230546</v>
      </c>
    </row>
    <row r="537" spans="1:15" s="76" customFormat="1">
      <c r="A537" s="711" t="s">
        <v>1626</v>
      </c>
      <c r="B537" s="303" t="s">
        <v>1627</v>
      </c>
      <c r="C537" s="306">
        <f>мат.затр!G4371</f>
        <v>997.21199999999999</v>
      </c>
      <c r="D537" s="306">
        <f>тарифик!J538</f>
        <v>3497.3226238286479</v>
      </c>
      <c r="E537" s="306"/>
      <c r="F537" s="898">
        <f t="shared" si="147"/>
        <v>403.94076305220881</v>
      </c>
      <c r="G537" s="306">
        <f>амортизация!M1422</f>
        <v>0.843001636174327</v>
      </c>
      <c r="H537" s="898">
        <f t="shared" si="144"/>
        <v>4899.3183885170311</v>
      </c>
      <c r="I537" s="77">
        <f t="shared" si="145"/>
        <v>0.24047458720207895</v>
      </c>
      <c r="J537" s="898">
        <f t="shared" si="146"/>
        <v>841.01721427768575</v>
      </c>
      <c r="K537" s="898">
        <f t="shared" si="132"/>
        <v>5740.3356027947166</v>
      </c>
      <c r="L537" s="77">
        <v>0.2</v>
      </c>
      <c r="M537" s="898">
        <f t="shared" si="133"/>
        <v>1148.0671205589433</v>
      </c>
      <c r="N537" s="898">
        <f t="shared" si="134"/>
        <v>6888.4027233536599</v>
      </c>
      <c r="O537" s="898">
        <f t="shared" si="135"/>
        <v>1148.0671205589433</v>
      </c>
    </row>
    <row r="538" spans="1:15" s="76" customFormat="1">
      <c r="A538" s="711" t="s">
        <v>1628</v>
      </c>
      <c r="B538" s="303" t="s">
        <v>1629</v>
      </c>
      <c r="C538" s="306">
        <f>мат.затр!G4377</f>
        <v>729.82500000000005</v>
      </c>
      <c r="D538" s="306">
        <f>тарифик!J539</f>
        <v>1740.2945113788487</v>
      </c>
      <c r="E538" s="306"/>
      <c r="F538" s="898">
        <f t="shared" si="147"/>
        <v>201.00401606425703</v>
      </c>
      <c r="G538" s="306">
        <f>амортизация!M1423</f>
        <v>0.843001636174327</v>
      </c>
      <c r="H538" s="898">
        <f t="shared" si="144"/>
        <v>2671.9665290792805</v>
      </c>
      <c r="I538" s="77">
        <f t="shared" si="145"/>
        <v>0.24047458720207895</v>
      </c>
      <c r="J538" s="898">
        <f t="shared" si="146"/>
        <v>418.49660423387235</v>
      </c>
      <c r="K538" s="898">
        <f t="shared" si="132"/>
        <v>3090.4631333131529</v>
      </c>
      <c r="L538" s="77">
        <v>0.2</v>
      </c>
      <c r="M538" s="898">
        <f t="shared" si="133"/>
        <v>618.09262666263066</v>
      </c>
      <c r="N538" s="898">
        <f t="shared" si="134"/>
        <v>3708.5557599757835</v>
      </c>
      <c r="O538" s="898">
        <f t="shared" si="135"/>
        <v>618.09262666263066</v>
      </c>
    </row>
    <row r="539" spans="1:15" s="76" customFormat="1">
      <c r="A539" s="711" t="s">
        <v>1630</v>
      </c>
      <c r="B539" s="303" t="s">
        <v>1631</v>
      </c>
      <c r="C539" s="306">
        <f>мат.затр!G4387</f>
        <v>1273.7459999999999</v>
      </c>
      <c r="D539" s="306">
        <f>тарифик!J540</f>
        <v>903.61445783132524</v>
      </c>
      <c r="E539" s="306"/>
      <c r="F539" s="898">
        <f t="shared" si="147"/>
        <v>104.36746987951807</v>
      </c>
      <c r="G539" s="306">
        <f>амортизация!M1424</f>
        <v>0.85676492819349959</v>
      </c>
      <c r="H539" s="898">
        <f t="shared" si="144"/>
        <v>2282.5846926390368</v>
      </c>
      <c r="I539" s="77">
        <f t="shared" si="145"/>
        <v>0.24047458720207895</v>
      </c>
      <c r="J539" s="898">
        <f t="shared" si="146"/>
        <v>217.29631373681832</v>
      </c>
      <c r="K539" s="898">
        <f t="shared" si="132"/>
        <v>2499.8810063758551</v>
      </c>
      <c r="L539" s="77">
        <v>0.2</v>
      </c>
      <c r="M539" s="898">
        <f t="shared" si="133"/>
        <v>499.97620127517104</v>
      </c>
      <c r="N539" s="898">
        <f t="shared" si="134"/>
        <v>2999.8572076510263</v>
      </c>
      <c r="O539" s="898">
        <f t="shared" si="135"/>
        <v>499.97620127517104</v>
      </c>
    </row>
    <row r="540" spans="1:15" s="76" customFormat="1">
      <c r="A540" s="711" t="s">
        <v>1632</v>
      </c>
      <c r="B540" s="303" t="s">
        <v>1633</v>
      </c>
      <c r="C540" s="306">
        <f>мат.затр!G4398</f>
        <v>7811.6959999999999</v>
      </c>
      <c r="D540" s="306">
        <f>тарифик!J541</f>
        <v>1015.1717983043285</v>
      </c>
      <c r="E540" s="306"/>
      <c r="F540" s="898">
        <f t="shared" si="147"/>
        <v>117.25234270414994</v>
      </c>
      <c r="G540" s="306">
        <f>амортизация!M1429</f>
        <v>778.46971218206158</v>
      </c>
      <c r="H540" s="898">
        <f t="shared" si="144"/>
        <v>9722.5898531905405</v>
      </c>
      <c r="I540" s="77">
        <f t="shared" si="145"/>
        <v>0.24047458720207895</v>
      </c>
      <c r="J540" s="898">
        <f t="shared" si="146"/>
        <v>244.12301913642554</v>
      </c>
      <c r="K540" s="898">
        <f t="shared" si="132"/>
        <v>9966.7128723269652</v>
      </c>
      <c r="L540" s="77">
        <v>0.2</v>
      </c>
      <c r="M540" s="898">
        <f t="shared" si="133"/>
        <v>1993.3425744653932</v>
      </c>
      <c r="N540" s="898">
        <f t="shared" si="134"/>
        <v>11960.055446792358</v>
      </c>
      <c r="O540" s="898">
        <f t="shared" si="135"/>
        <v>1993.3425744653932</v>
      </c>
    </row>
    <row r="541" spans="1:15" s="76" customFormat="1" ht="15.75" customHeight="1">
      <c r="A541" s="711" t="s">
        <v>1634</v>
      </c>
      <c r="B541" s="303" t="s">
        <v>1635</v>
      </c>
      <c r="C541" s="306">
        <f>мат.затр!G4406</f>
        <v>1152.212</v>
      </c>
      <c r="D541" s="306">
        <f>тарифик!J542</f>
        <v>1054.2168674698796</v>
      </c>
      <c r="E541" s="306"/>
      <c r="F541" s="898">
        <f t="shared" si="147"/>
        <v>121.7620481927711</v>
      </c>
      <c r="G541" s="306">
        <f>амортизация!M1432</f>
        <v>768.55150695374107</v>
      </c>
      <c r="H541" s="898">
        <f t="shared" si="144"/>
        <v>3096.7424226163917</v>
      </c>
      <c r="I541" s="77">
        <f t="shared" si="145"/>
        <v>0.24047458720207895</v>
      </c>
      <c r="J541" s="898">
        <f t="shared" si="146"/>
        <v>253.51236602628808</v>
      </c>
      <c r="K541" s="898">
        <f t="shared" si="132"/>
        <v>3350.2547886426796</v>
      </c>
      <c r="L541" s="77">
        <v>0.2</v>
      </c>
      <c r="M541" s="898">
        <f t="shared" si="133"/>
        <v>670.05095772853599</v>
      </c>
      <c r="N541" s="898">
        <f t="shared" si="134"/>
        <v>4020.3057463712157</v>
      </c>
      <c r="O541" s="898">
        <f t="shared" si="135"/>
        <v>670.05095772853599</v>
      </c>
    </row>
    <row r="542" spans="1:15" s="76" customFormat="1">
      <c r="A542" s="711" t="s">
        <v>1636</v>
      </c>
      <c r="B542" s="303" t="s">
        <v>1637</v>
      </c>
      <c r="C542" s="306">
        <f>мат.затр!G4417</f>
        <v>18948.946</v>
      </c>
      <c r="D542" s="306">
        <f>тарифик!J543</f>
        <v>761.37884872824634</v>
      </c>
      <c r="E542" s="306"/>
      <c r="F542" s="898">
        <f t="shared" si="147"/>
        <v>87.939257028112451</v>
      </c>
      <c r="G542" s="306">
        <f>амортизация!M1437</f>
        <v>1557.7807526401903</v>
      </c>
      <c r="H542" s="898">
        <f t="shared" si="144"/>
        <v>21356.044858396548</v>
      </c>
      <c r="I542" s="77">
        <f t="shared" si="145"/>
        <v>0.24047458720207895</v>
      </c>
      <c r="J542" s="898">
        <f t="shared" si="146"/>
        <v>183.09226435231915</v>
      </c>
      <c r="K542" s="898">
        <f t="shared" si="132"/>
        <v>21539.137122748867</v>
      </c>
      <c r="L542" s="77">
        <v>0.2</v>
      </c>
      <c r="M542" s="898">
        <f t="shared" si="133"/>
        <v>4307.8274245497732</v>
      </c>
      <c r="N542" s="898">
        <f t="shared" si="134"/>
        <v>25846.964547298641</v>
      </c>
      <c r="O542" s="898">
        <f t="shared" si="135"/>
        <v>4307.8274245497732</v>
      </c>
    </row>
    <row r="543" spans="1:15" s="76" customFormat="1">
      <c r="A543" s="711" t="s">
        <v>1638</v>
      </c>
      <c r="B543" s="303" t="s">
        <v>1639</v>
      </c>
      <c r="C543" s="306">
        <f>мат.затр!G4425</f>
        <v>18827.212</v>
      </c>
      <c r="D543" s="306">
        <f>тарифик!J544</f>
        <v>1137.8848728246319</v>
      </c>
      <c r="E543" s="306"/>
      <c r="F543" s="898">
        <f t="shared" si="147"/>
        <v>131.42570281124497</v>
      </c>
      <c r="G543" s="306">
        <f>амортизация!M1442</f>
        <v>2073.4086345381525</v>
      </c>
      <c r="H543" s="898">
        <f t="shared" si="144"/>
        <v>22169.931210174025</v>
      </c>
      <c r="I543" s="77">
        <f t="shared" si="145"/>
        <v>0.24047458720207895</v>
      </c>
      <c r="J543" s="898">
        <f t="shared" si="146"/>
        <v>273.63239507599349</v>
      </c>
      <c r="K543" s="898">
        <f t="shared" si="132"/>
        <v>22443.563605250019</v>
      </c>
      <c r="L543" s="77">
        <v>0.2</v>
      </c>
      <c r="M543" s="898">
        <f t="shared" si="133"/>
        <v>4488.7127210500039</v>
      </c>
      <c r="N543" s="898">
        <f t="shared" si="134"/>
        <v>26932.276326300023</v>
      </c>
      <c r="O543" s="898">
        <f t="shared" si="135"/>
        <v>4488.7127210500039</v>
      </c>
    </row>
    <row r="544" spans="1:15" s="76" customFormat="1">
      <c r="A544" s="711" t="s">
        <v>1640</v>
      </c>
      <c r="B544" s="303" t="s">
        <v>1641</v>
      </c>
      <c r="C544" s="306">
        <f>мат.затр!G4432</f>
        <v>19956.196</v>
      </c>
      <c r="D544" s="306">
        <f>тарифик!J545</f>
        <v>468.54082998661312</v>
      </c>
      <c r="E544" s="306"/>
      <c r="F544" s="898">
        <f t="shared" si="147"/>
        <v>54.116465863453818</v>
      </c>
      <c r="G544" s="306">
        <f>амортизация!M1447</f>
        <v>2075.9326193663542</v>
      </c>
      <c r="H544" s="898">
        <f t="shared" si="144"/>
        <v>22554.785915216424</v>
      </c>
      <c r="I544" s="77">
        <f t="shared" si="145"/>
        <v>0.24047458720207895</v>
      </c>
      <c r="J544" s="898">
        <f t="shared" si="146"/>
        <v>112.67216267835025</v>
      </c>
      <c r="K544" s="898">
        <f t="shared" si="132"/>
        <v>22667.458077894775</v>
      </c>
      <c r="L544" s="77">
        <v>0.2</v>
      </c>
      <c r="M544" s="898">
        <f t="shared" si="133"/>
        <v>4533.4916155789551</v>
      </c>
      <c r="N544" s="898">
        <f t="shared" si="134"/>
        <v>27200.949693473729</v>
      </c>
      <c r="O544" s="898">
        <f t="shared" si="135"/>
        <v>4533.4916155789551</v>
      </c>
    </row>
    <row r="545" spans="1:15" s="76" customFormat="1">
      <c r="A545" s="711" t="s">
        <v>1642</v>
      </c>
      <c r="B545" s="303" t="s">
        <v>1643</v>
      </c>
      <c r="C545" s="306">
        <f>мат.затр!G4443</f>
        <v>20123.696</v>
      </c>
      <c r="D545" s="306">
        <f>тарифик!J546</f>
        <v>669.34404283801871</v>
      </c>
      <c r="E545" s="306"/>
      <c r="F545" s="898">
        <f t="shared" si="147"/>
        <v>77.309236947791163</v>
      </c>
      <c r="G545" s="306">
        <f>амортизация!M1452</f>
        <v>1042.1528707422281</v>
      </c>
      <c r="H545" s="898">
        <f t="shared" si="144"/>
        <v>21912.502150528042</v>
      </c>
      <c r="I545" s="77">
        <f t="shared" si="145"/>
        <v>0.24047458720207895</v>
      </c>
      <c r="J545" s="898">
        <f t="shared" si="146"/>
        <v>160.96023239764321</v>
      </c>
      <c r="K545" s="898">
        <f t="shared" si="132"/>
        <v>22073.462382925685</v>
      </c>
      <c r="L545" s="77">
        <v>0.2</v>
      </c>
      <c r="M545" s="898">
        <f t="shared" si="133"/>
        <v>4414.6924765851372</v>
      </c>
      <c r="N545" s="898">
        <f t="shared" si="134"/>
        <v>26488.154859510822</v>
      </c>
      <c r="O545" s="898">
        <f t="shared" si="135"/>
        <v>4414.6924765851372</v>
      </c>
    </row>
    <row r="546" spans="1:15" s="76" customFormat="1">
      <c r="A546" s="66" t="s">
        <v>3513</v>
      </c>
      <c r="B546" s="284" t="s">
        <v>3514</v>
      </c>
      <c r="C546" s="81"/>
      <c r="D546" s="81"/>
      <c r="E546" s="306"/>
      <c r="F546" s="207"/>
      <c r="G546" s="81"/>
      <c r="H546" s="207"/>
      <c r="I546" s="934"/>
      <c r="J546" s="207"/>
      <c r="K546" s="207"/>
      <c r="L546" s="934"/>
      <c r="M546" s="207"/>
      <c r="N546" s="207"/>
      <c r="O546" s="207"/>
    </row>
    <row r="547" spans="1:15" s="76" customFormat="1" ht="30">
      <c r="A547" s="711" t="s">
        <v>3515</v>
      </c>
      <c r="B547" s="303" t="s">
        <v>3516</v>
      </c>
      <c r="C547" s="306">
        <f>мат.затр!G4448</f>
        <v>178</v>
      </c>
      <c r="D547" s="306">
        <f>тарифик!J548</f>
        <v>468.54082998661312</v>
      </c>
      <c r="E547" s="306"/>
      <c r="F547" s="898">
        <f>D547*0.9*0.095+D547*3%</f>
        <v>54.116465863453818</v>
      </c>
      <c r="G547" s="306">
        <f>амортизация!M1454</f>
        <v>2.1846645842629777</v>
      </c>
      <c r="H547" s="898">
        <f t="shared" ref="H547:H580" si="148">C547+D547+F547+G547</f>
        <v>702.84196043432996</v>
      </c>
      <c r="I547" s="77">
        <f t="shared" ref="I547:I608" si="149">I$190</f>
        <v>0.24047458720207895</v>
      </c>
      <c r="J547" s="898">
        <f t="shared" ref="J547:J580" si="150">D547*I547</f>
        <v>112.67216267835025</v>
      </c>
      <c r="K547" s="898">
        <f t="shared" ref="K547:K608" si="151">H547+J547</f>
        <v>815.51412311268018</v>
      </c>
      <c r="L547" s="77">
        <v>0.2</v>
      </c>
      <c r="M547" s="898">
        <f t="shared" ref="M547:M608" si="152">K547*L547</f>
        <v>163.10282462253605</v>
      </c>
      <c r="N547" s="898">
        <f t="shared" ref="N547:N608" si="153">K547+M547</f>
        <v>978.61694773521617</v>
      </c>
      <c r="O547" s="898">
        <f t="shared" ref="O547:O608" si="154">M547</f>
        <v>163.10282462253605</v>
      </c>
    </row>
    <row r="548" spans="1:15" s="76" customFormat="1">
      <c r="A548" s="711" t="s">
        <v>3517</v>
      </c>
      <c r="B548" s="778" t="s">
        <v>3518</v>
      </c>
      <c r="C548" s="306">
        <f>мат.затр!G4452</f>
        <v>89</v>
      </c>
      <c r="D548" s="306">
        <f>тарифик!J549</f>
        <v>401.60642570281118</v>
      </c>
      <c r="E548" s="306"/>
      <c r="F548" s="898">
        <f t="shared" ref="F548:F621" si="155">D548*0.9*0.095+D548*3%</f>
        <v>46.385542168674689</v>
      </c>
      <c r="G548" s="306">
        <f>амортизация!M1456</f>
        <v>1.7492190986166891</v>
      </c>
      <c r="H548" s="898">
        <f t="shared" si="148"/>
        <v>538.74118697010249</v>
      </c>
      <c r="I548" s="77">
        <f t="shared" si="149"/>
        <v>0.24047458720207895</v>
      </c>
      <c r="J548" s="898">
        <f t="shared" si="150"/>
        <v>96.576139438585912</v>
      </c>
      <c r="K548" s="898">
        <f t="shared" si="151"/>
        <v>635.31732640868836</v>
      </c>
      <c r="L548" s="77">
        <v>0.2</v>
      </c>
      <c r="M548" s="898">
        <f t="shared" si="152"/>
        <v>127.06346528173768</v>
      </c>
      <c r="N548" s="898">
        <f t="shared" si="153"/>
        <v>762.38079169042601</v>
      </c>
      <c r="O548" s="898">
        <f t="shared" si="154"/>
        <v>127.06346528173768</v>
      </c>
    </row>
    <row r="549" spans="1:15" s="76" customFormat="1">
      <c r="A549" s="711" t="s">
        <v>3519</v>
      </c>
      <c r="B549" s="303" t="s">
        <v>1615</v>
      </c>
      <c r="C549" s="306">
        <f>мат.затр!G4458</f>
        <v>522.5</v>
      </c>
      <c r="D549" s="306">
        <f>тарифик!J550</f>
        <v>1196.4524765729584</v>
      </c>
      <c r="E549" s="306"/>
      <c r="F549" s="898">
        <f t="shared" si="155"/>
        <v>138.19026104417668</v>
      </c>
      <c r="G549" s="306">
        <f>амортизация!M1459</f>
        <v>8.5863360850810668</v>
      </c>
      <c r="H549" s="898">
        <f t="shared" si="148"/>
        <v>1865.7290737022161</v>
      </c>
      <c r="I549" s="77">
        <f t="shared" si="149"/>
        <v>0.24047458720207895</v>
      </c>
      <c r="J549" s="898">
        <f t="shared" si="150"/>
        <v>287.71641541078719</v>
      </c>
      <c r="K549" s="898">
        <f t="shared" si="151"/>
        <v>2153.4454891130031</v>
      </c>
      <c r="L549" s="77">
        <v>0.2</v>
      </c>
      <c r="M549" s="898">
        <f t="shared" si="152"/>
        <v>430.68909782260062</v>
      </c>
      <c r="N549" s="898">
        <f t="shared" si="153"/>
        <v>2584.1345869356037</v>
      </c>
      <c r="O549" s="898">
        <f t="shared" si="154"/>
        <v>430.68909782260062</v>
      </c>
    </row>
    <row r="550" spans="1:15" s="76" customFormat="1" ht="30">
      <c r="A550" s="711" t="s">
        <v>3520</v>
      </c>
      <c r="B550" s="775" t="s">
        <v>3521</v>
      </c>
      <c r="C550" s="306">
        <f>мат.затр!G4463</f>
        <v>3642</v>
      </c>
      <c r="D550" s="306">
        <f>тарифик!J551</f>
        <v>870.14725568942424</v>
      </c>
      <c r="E550" s="306"/>
      <c r="F550" s="898">
        <f t="shared" si="155"/>
        <v>100.5020080321285</v>
      </c>
      <c r="G550" s="306">
        <f>амортизация!M1464</f>
        <v>15.193830879071843</v>
      </c>
      <c r="H550" s="898">
        <f t="shared" si="148"/>
        <v>4627.8430946006247</v>
      </c>
      <c r="I550" s="77">
        <f t="shared" si="149"/>
        <v>0.24047458720207895</v>
      </c>
      <c r="J550" s="898">
        <f t="shared" si="150"/>
        <v>209.24830211693615</v>
      </c>
      <c r="K550" s="898">
        <f t="shared" si="151"/>
        <v>4837.0913967175611</v>
      </c>
      <c r="L550" s="77">
        <v>0.2</v>
      </c>
      <c r="M550" s="898">
        <f t="shared" si="152"/>
        <v>967.41827934351227</v>
      </c>
      <c r="N550" s="898">
        <f t="shared" si="153"/>
        <v>5804.5096760610732</v>
      </c>
      <c r="O550" s="898">
        <f t="shared" si="154"/>
        <v>967.41827934351227</v>
      </c>
    </row>
    <row r="551" spans="1:15" s="76" customFormat="1">
      <c r="A551" s="711" t="s">
        <v>3522</v>
      </c>
      <c r="B551" s="303" t="s">
        <v>3523</v>
      </c>
      <c r="C551" s="306">
        <f>мат.затр!G4476</f>
        <v>1729.96</v>
      </c>
      <c r="D551" s="306">
        <f>тарифик!J552</f>
        <v>1004.016064257028</v>
      </c>
      <c r="E551" s="306"/>
      <c r="F551" s="898">
        <f t="shared" si="155"/>
        <v>115.96385542168674</v>
      </c>
      <c r="G551" s="306">
        <f>амортизация!M1469</f>
        <v>17.184943477614162</v>
      </c>
      <c r="H551" s="898">
        <f t="shared" si="148"/>
        <v>2867.124863156329</v>
      </c>
      <c r="I551" s="77">
        <f t="shared" si="149"/>
        <v>0.24047458720207895</v>
      </c>
      <c r="J551" s="898">
        <f t="shared" si="150"/>
        <v>241.44034859646479</v>
      </c>
      <c r="K551" s="898">
        <f t="shared" si="151"/>
        <v>3108.5652117527939</v>
      </c>
      <c r="L551" s="77">
        <v>0.2</v>
      </c>
      <c r="M551" s="898">
        <f t="shared" si="152"/>
        <v>621.71304235055879</v>
      </c>
      <c r="N551" s="898">
        <f t="shared" si="153"/>
        <v>3730.2782541033525</v>
      </c>
      <c r="O551" s="898">
        <f t="shared" si="154"/>
        <v>621.71304235055879</v>
      </c>
    </row>
    <row r="552" spans="1:15" s="76" customFormat="1">
      <c r="A552" s="711" t="s">
        <v>3524</v>
      </c>
      <c r="B552" s="303" t="s">
        <v>3525</v>
      </c>
      <c r="C552" s="306">
        <f>мат.затр!G4487</f>
        <v>3581.49</v>
      </c>
      <c r="D552" s="306">
        <f>тарифик!J553</f>
        <v>602.40963855421683</v>
      </c>
      <c r="E552" s="306"/>
      <c r="F552" s="898">
        <f t="shared" si="155"/>
        <v>69.578313253012041</v>
      </c>
      <c r="G552" s="306">
        <f>амортизация!M1473</f>
        <v>9.8071452476572976</v>
      </c>
      <c r="H552" s="898">
        <f t="shared" si="148"/>
        <v>4263.2850970548861</v>
      </c>
      <c r="I552" s="77">
        <f t="shared" si="149"/>
        <v>0.24047458720207895</v>
      </c>
      <c r="J552" s="898">
        <f t="shared" si="150"/>
        <v>144.86420915787889</v>
      </c>
      <c r="K552" s="898">
        <f t="shared" si="151"/>
        <v>4408.1493062127647</v>
      </c>
      <c r="L552" s="77">
        <v>0.2</v>
      </c>
      <c r="M552" s="898">
        <f t="shared" si="152"/>
        <v>881.62986124255303</v>
      </c>
      <c r="N552" s="898">
        <f t="shared" si="153"/>
        <v>5289.7791674553173</v>
      </c>
      <c r="O552" s="898">
        <f t="shared" si="154"/>
        <v>881.62986124255303</v>
      </c>
    </row>
    <row r="553" spans="1:15" s="76" customFormat="1">
      <c r="A553" s="711" t="s">
        <v>3526</v>
      </c>
      <c r="B553" s="303" t="s">
        <v>2989</v>
      </c>
      <c r="C553" s="306">
        <f>мат.затр!G4496</f>
        <v>3374.712</v>
      </c>
      <c r="D553" s="306">
        <f>тарифик!J554</f>
        <v>1631.5261044176705</v>
      </c>
      <c r="E553" s="306"/>
      <c r="F553" s="898">
        <f t="shared" si="155"/>
        <v>188.44126506024094</v>
      </c>
      <c r="G553" s="306">
        <f>амортизация!M1478</f>
        <v>17.184943477614162</v>
      </c>
      <c r="H553" s="898">
        <f t="shared" si="148"/>
        <v>5211.8643129555257</v>
      </c>
      <c r="I553" s="77">
        <f t="shared" si="149"/>
        <v>0.24047458720207895</v>
      </c>
      <c r="J553" s="898">
        <f t="shared" si="150"/>
        <v>392.34056646925529</v>
      </c>
      <c r="K553" s="898">
        <f t="shared" si="151"/>
        <v>5604.2048794247812</v>
      </c>
      <c r="L553" s="77">
        <v>0.2</v>
      </c>
      <c r="M553" s="898">
        <f t="shared" si="152"/>
        <v>1120.8409758849564</v>
      </c>
      <c r="N553" s="898">
        <f t="shared" si="153"/>
        <v>6725.0458553097378</v>
      </c>
      <c r="O553" s="898">
        <f t="shared" si="154"/>
        <v>1120.8409758849564</v>
      </c>
    </row>
    <row r="554" spans="1:15" s="76" customFormat="1" ht="30">
      <c r="A554" s="711" t="s">
        <v>3527</v>
      </c>
      <c r="B554" s="303" t="s">
        <v>3528</v>
      </c>
      <c r="C554" s="306">
        <f>мат.затр!G4507</f>
        <v>4016.2875999999997</v>
      </c>
      <c r="D554" s="306">
        <f>тарифик!J555</f>
        <v>1204.8192771084337</v>
      </c>
      <c r="E554" s="306"/>
      <c r="F554" s="898">
        <f t="shared" si="155"/>
        <v>139.15662650602408</v>
      </c>
      <c r="G554" s="306">
        <f>амортизация!M1483</f>
        <v>61.451732857355353</v>
      </c>
      <c r="H554" s="898">
        <f t="shared" si="148"/>
        <v>5421.7152364718131</v>
      </c>
      <c r="I554" s="77">
        <f t="shared" si="149"/>
        <v>0.24047458720207895</v>
      </c>
      <c r="J554" s="898">
        <f t="shared" si="150"/>
        <v>289.72841831575778</v>
      </c>
      <c r="K554" s="898">
        <f t="shared" si="151"/>
        <v>5711.4436547875712</v>
      </c>
      <c r="L554" s="77">
        <v>0.2</v>
      </c>
      <c r="M554" s="898">
        <f t="shared" si="152"/>
        <v>1142.2887309575142</v>
      </c>
      <c r="N554" s="898">
        <f t="shared" si="153"/>
        <v>6853.7323857450856</v>
      </c>
      <c r="O554" s="898">
        <f t="shared" si="154"/>
        <v>1142.2887309575142</v>
      </c>
    </row>
    <row r="555" spans="1:15" s="76" customFormat="1">
      <c r="A555" s="711" t="s">
        <v>3529</v>
      </c>
      <c r="B555" s="303" t="s">
        <v>3530</v>
      </c>
      <c r="C555" s="306">
        <f>мат.затр!G4514</f>
        <v>3088.9760000000001</v>
      </c>
      <c r="D555" s="306">
        <f>тарифик!J556</f>
        <v>1405.6224899598392</v>
      </c>
      <c r="E555" s="306"/>
      <c r="F555" s="898">
        <f t="shared" si="155"/>
        <v>162.34939759036143</v>
      </c>
      <c r="G555" s="306">
        <f>амортизация!M1488</f>
        <v>17.184943477614162</v>
      </c>
      <c r="H555" s="898">
        <f t="shared" si="148"/>
        <v>4674.1328310278141</v>
      </c>
      <c r="I555" s="77">
        <f t="shared" si="149"/>
        <v>0.24047458720207895</v>
      </c>
      <c r="J555" s="898">
        <f t="shared" si="150"/>
        <v>338.01648803505071</v>
      </c>
      <c r="K555" s="898">
        <f t="shared" si="151"/>
        <v>5012.1493190628644</v>
      </c>
      <c r="L555" s="77">
        <v>0.2</v>
      </c>
      <c r="M555" s="898">
        <f t="shared" si="152"/>
        <v>1002.4298638125729</v>
      </c>
      <c r="N555" s="898">
        <f t="shared" si="153"/>
        <v>6014.5791828754373</v>
      </c>
      <c r="O555" s="898">
        <f t="shared" si="154"/>
        <v>1002.4298638125729</v>
      </c>
    </row>
    <row r="556" spans="1:15" s="76" customFormat="1">
      <c r="A556" s="711" t="s">
        <v>3531</v>
      </c>
      <c r="B556" s="303" t="s">
        <v>3532</v>
      </c>
      <c r="C556" s="306">
        <f>мат.затр!G4525</f>
        <v>3658.6</v>
      </c>
      <c r="D556" s="306">
        <f>тарифик!J557</f>
        <v>1413.9892904953144</v>
      </c>
      <c r="E556" s="306"/>
      <c r="F556" s="898">
        <f t="shared" si="155"/>
        <v>163.31576305220881</v>
      </c>
      <c r="G556" s="306">
        <f>амортизация!M1493</f>
        <v>17.184943477614162</v>
      </c>
      <c r="H556" s="898">
        <f t="shared" si="148"/>
        <v>5253.0899970251376</v>
      </c>
      <c r="I556" s="77">
        <f t="shared" si="149"/>
        <v>0.24047458720207895</v>
      </c>
      <c r="J556" s="898">
        <f t="shared" si="150"/>
        <v>340.02849094002124</v>
      </c>
      <c r="K556" s="898">
        <f t="shared" si="151"/>
        <v>5593.1184879651591</v>
      </c>
      <c r="L556" s="77">
        <v>0.2</v>
      </c>
      <c r="M556" s="898">
        <f t="shared" si="152"/>
        <v>1118.6236975930319</v>
      </c>
      <c r="N556" s="898">
        <f t="shared" si="153"/>
        <v>6711.7421855581906</v>
      </c>
      <c r="O556" s="898">
        <f t="shared" si="154"/>
        <v>1118.6236975930319</v>
      </c>
    </row>
    <row r="557" spans="1:15" s="76" customFormat="1">
      <c r="A557" s="711" t="s">
        <v>3533</v>
      </c>
      <c r="B557" s="303" t="s">
        <v>3534</v>
      </c>
      <c r="C557" s="306">
        <f>мат.затр!G4537</f>
        <v>3575.76</v>
      </c>
      <c r="D557" s="306">
        <f>тарифик!J558</f>
        <v>401.60642570281124</v>
      </c>
      <c r="E557" s="306"/>
      <c r="F557" s="898">
        <f t="shared" si="155"/>
        <v>46.385542168674696</v>
      </c>
      <c r="G557" s="306">
        <f>амортизация!M1498</f>
        <v>39.318338167484761</v>
      </c>
      <c r="H557" s="898">
        <f t="shared" si="148"/>
        <v>4063.070306038971</v>
      </c>
      <c r="I557" s="77">
        <f t="shared" si="149"/>
        <v>0.24047458720207895</v>
      </c>
      <c r="J557" s="898">
        <f t="shared" si="150"/>
        <v>96.576139438585926</v>
      </c>
      <c r="K557" s="898">
        <f t="shared" si="151"/>
        <v>4159.6464454775569</v>
      </c>
      <c r="L557" s="77">
        <v>0.2</v>
      </c>
      <c r="M557" s="898">
        <f t="shared" si="152"/>
        <v>831.92928909551142</v>
      </c>
      <c r="N557" s="898">
        <f t="shared" si="153"/>
        <v>4991.5757345730681</v>
      </c>
      <c r="O557" s="898">
        <f t="shared" si="154"/>
        <v>831.92928909551142</v>
      </c>
    </row>
    <row r="558" spans="1:15" s="76" customFormat="1">
      <c r="A558" s="711" t="s">
        <v>3535</v>
      </c>
      <c r="B558" s="303" t="s">
        <v>3536</v>
      </c>
      <c r="C558" s="306">
        <f>мат.затр!G4546</f>
        <v>2933.1000000000004</v>
      </c>
      <c r="D558" s="306">
        <f>тарифик!J559</f>
        <v>1196.4524765729584</v>
      </c>
      <c r="E558" s="306"/>
      <c r="F558" s="898">
        <f t="shared" si="155"/>
        <v>138.19026104417668</v>
      </c>
      <c r="G558" s="306">
        <f>амортизация!M1503</f>
        <v>39.318338167484761</v>
      </c>
      <c r="H558" s="898">
        <f t="shared" si="148"/>
        <v>4307.0610757846198</v>
      </c>
      <c r="I558" s="77">
        <f t="shared" si="149"/>
        <v>0.24047458720207895</v>
      </c>
      <c r="J558" s="898">
        <f t="shared" si="150"/>
        <v>287.71641541078719</v>
      </c>
      <c r="K558" s="898">
        <f t="shared" si="151"/>
        <v>4594.7774911954066</v>
      </c>
      <c r="L558" s="77">
        <v>0.2</v>
      </c>
      <c r="M558" s="898">
        <f t="shared" si="152"/>
        <v>918.95549823908141</v>
      </c>
      <c r="N558" s="898">
        <f t="shared" si="153"/>
        <v>5513.7329894344875</v>
      </c>
      <c r="O558" s="898">
        <f t="shared" si="154"/>
        <v>918.95549823908141</v>
      </c>
    </row>
    <row r="559" spans="1:15" s="76" customFormat="1">
      <c r="A559" s="711" t="s">
        <v>3537</v>
      </c>
      <c r="B559" s="303" t="s">
        <v>3538</v>
      </c>
      <c r="C559" s="306">
        <f>мат.затр!G4556</f>
        <v>3615.5</v>
      </c>
      <c r="D559" s="306">
        <f>тарифик!J560</f>
        <v>1740.2945113788485</v>
      </c>
      <c r="E559" s="306"/>
      <c r="F559" s="898">
        <f t="shared" si="155"/>
        <v>201.004016064257</v>
      </c>
      <c r="G559" s="306">
        <f>амортизация!M1508</f>
        <v>17.184943477614162</v>
      </c>
      <c r="H559" s="898">
        <f t="shared" si="148"/>
        <v>5573.9834709207189</v>
      </c>
      <c r="I559" s="77">
        <f t="shared" si="149"/>
        <v>0.24047458720207895</v>
      </c>
      <c r="J559" s="898">
        <f t="shared" si="150"/>
        <v>418.49660423387229</v>
      </c>
      <c r="K559" s="898">
        <f t="shared" si="151"/>
        <v>5992.4800751545908</v>
      </c>
      <c r="L559" s="77">
        <v>0.2</v>
      </c>
      <c r="M559" s="898">
        <f t="shared" si="152"/>
        <v>1198.4960150309182</v>
      </c>
      <c r="N559" s="898">
        <f t="shared" si="153"/>
        <v>7190.9760901855088</v>
      </c>
      <c r="O559" s="898">
        <f t="shared" si="154"/>
        <v>1198.4960150309182</v>
      </c>
    </row>
    <row r="560" spans="1:15" s="76" customFormat="1">
      <c r="A560" s="711" t="s">
        <v>3539</v>
      </c>
      <c r="B560" s="303" t="s">
        <v>3540</v>
      </c>
      <c r="C560" s="306">
        <f>мат.затр!G4565</f>
        <v>1457.6080000000002</v>
      </c>
      <c r="D560" s="306">
        <f>тарифик!J561</f>
        <v>1631.5261044176705</v>
      </c>
      <c r="E560" s="306"/>
      <c r="F560" s="898">
        <f t="shared" si="155"/>
        <v>188.44126506024094</v>
      </c>
      <c r="G560" s="306">
        <f>амортизация!M1513</f>
        <v>17.184943477614162</v>
      </c>
      <c r="H560" s="898">
        <f t="shared" si="148"/>
        <v>3294.7603129555255</v>
      </c>
      <c r="I560" s="77">
        <f t="shared" si="149"/>
        <v>0.24047458720207895</v>
      </c>
      <c r="J560" s="898">
        <f t="shared" si="150"/>
        <v>392.34056646925529</v>
      </c>
      <c r="K560" s="898">
        <f t="shared" si="151"/>
        <v>3687.1008794247809</v>
      </c>
      <c r="L560" s="77">
        <v>0.2</v>
      </c>
      <c r="M560" s="898">
        <f t="shared" si="152"/>
        <v>737.42017588495628</v>
      </c>
      <c r="N560" s="898">
        <f t="shared" si="153"/>
        <v>4424.5210553097368</v>
      </c>
      <c r="O560" s="898">
        <f t="shared" si="154"/>
        <v>737.42017588495628</v>
      </c>
    </row>
    <row r="561" spans="1:15" s="76" customFormat="1">
      <c r="A561" s="711" t="s">
        <v>3541</v>
      </c>
      <c r="B561" s="303" t="s">
        <v>3542</v>
      </c>
      <c r="C561" s="306">
        <f>мат.затр!G4575</f>
        <v>4203.25</v>
      </c>
      <c r="D561" s="306">
        <f>тарифик!J562</f>
        <v>652.61044176706821</v>
      </c>
      <c r="E561" s="306"/>
      <c r="F561" s="898">
        <f t="shared" si="155"/>
        <v>75.376506024096372</v>
      </c>
      <c r="G561" s="306">
        <f>амортизация!M1518</f>
        <v>39.318338167484761</v>
      </c>
      <c r="H561" s="898">
        <f t="shared" si="148"/>
        <v>4970.5552859586496</v>
      </c>
      <c r="I561" s="77">
        <f t="shared" si="149"/>
        <v>0.24047458720207895</v>
      </c>
      <c r="J561" s="898">
        <f t="shared" si="150"/>
        <v>156.93622658770212</v>
      </c>
      <c r="K561" s="898">
        <f t="shared" si="151"/>
        <v>5127.4915125463522</v>
      </c>
      <c r="L561" s="77">
        <v>0.2</v>
      </c>
      <c r="M561" s="898">
        <f t="shared" si="152"/>
        <v>1025.4983025092704</v>
      </c>
      <c r="N561" s="898">
        <f t="shared" si="153"/>
        <v>6152.9898150556228</v>
      </c>
      <c r="O561" s="898">
        <f t="shared" si="154"/>
        <v>1025.4983025092704</v>
      </c>
    </row>
    <row r="562" spans="1:15" s="76" customFormat="1">
      <c r="A562" s="711" t="s">
        <v>3543</v>
      </c>
      <c r="B562" s="303" t="s">
        <v>3544</v>
      </c>
      <c r="C562" s="306">
        <f>мат.затр!G4584</f>
        <v>2385.3500000000004</v>
      </c>
      <c r="D562" s="306">
        <f>тарифик!J563</f>
        <v>1740.2945113788485</v>
      </c>
      <c r="E562" s="306"/>
      <c r="F562" s="898">
        <f t="shared" si="155"/>
        <v>201.004016064257</v>
      </c>
      <c r="G562" s="306">
        <f>амортизация!M1522</f>
        <v>9.8071452476572976</v>
      </c>
      <c r="H562" s="898">
        <f t="shared" si="148"/>
        <v>4336.4556726907622</v>
      </c>
      <c r="I562" s="77">
        <f t="shared" si="149"/>
        <v>0.24047458720207895</v>
      </c>
      <c r="J562" s="898">
        <f t="shared" si="150"/>
        <v>418.49660423387229</v>
      </c>
      <c r="K562" s="898">
        <f t="shared" si="151"/>
        <v>4754.9522769246341</v>
      </c>
      <c r="L562" s="77">
        <v>0.2</v>
      </c>
      <c r="M562" s="898">
        <f t="shared" si="152"/>
        <v>950.99045538492692</v>
      </c>
      <c r="N562" s="898">
        <f t="shared" si="153"/>
        <v>5705.9427323095606</v>
      </c>
      <c r="O562" s="898">
        <f t="shared" si="154"/>
        <v>950.99045538492692</v>
      </c>
    </row>
    <row r="563" spans="1:15" s="76" customFormat="1" ht="30">
      <c r="A563" s="711" t="s">
        <v>3545</v>
      </c>
      <c r="B563" s="303" t="s">
        <v>3546</v>
      </c>
      <c r="C563" s="306">
        <f>мат.затр!G4590</f>
        <v>2816.36</v>
      </c>
      <c r="D563" s="306">
        <f>тарифик!J564</f>
        <v>1413.9892904953144</v>
      </c>
      <c r="E563" s="306"/>
      <c r="F563" s="898">
        <f t="shared" si="155"/>
        <v>163.31576305220881</v>
      </c>
      <c r="G563" s="306">
        <f>амортизация!M1527</f>
        <v>17.184943477614162</v>
      </c>
      <c r="H563" s="898">
        <f t="shared" si="148"/>
        <v>4410.8499970251378</v>
      </c>
      <c r="I563" s="77">
        <f t="shared" si="149"/>
        <v>0.24047458720207895</v>
      </c>
      <c r="J563" s="898">
        <f t="shared" si="150"/>
        <v>340.02849094002124</v>
      </c>
      <c r="K563" s="898">
        <f t="shared" si="151"/>
        <v>4750.8784879651594</v>
      </c>
      <c r="L563" s="77">
        <v>0.2</v>
      </c>
      <c r="M563" s="898">
        <f t="shared" si="152"/>
        <v>950.17569759303194</v>
      </c>
      <c r="N563" s="898">
        <f t="shared" si="153"/>
        <v>5701.0541855581914</v>
      </c>
      <c r="O563" s="898">
        <f t="shared" si="154"/>
        <v>950.17569759303194</v>
      </c>
    </row>
    <row r="564" spans="1:15" s="76" customFormat="1">
      <c r="A564" s="711" t="s">
        <v>3547</v>
      </c>
      <c r="B564" s="303" t="s">
        <v>3548</v>
      </c>
      <c r="C564" s="306">
        <f>мат.затр!G4602</f>
        <v>3651.2</v>
      </c>
      <c r="D564" s="306">
        <f>тарифик!J565</f>
        <v>1196.4524765729584</v>
      </c>
      <c r="E564" s="306"/>
      <c r="F564" s="898">
        <f t="shared" si="155"/>
        <v>138.19026104417668</v>
      </c>
      <c r="G564" s="306">
        <f>амортизация!M1532</f>
        <v>17.184943477614162</v>
      </c>
      <c r="H564" s="898">
        <f t="shared" si="148"/>
        <v>5003.0276810947489</v>
      </c>
      <c r="I564" s="77">
        <f t="shared" si="149"/>
        <v>0.24047458720207895</v>
      </c>
      <c r="J564" s="898">
        <f t="shared" si="150"/>
        <v>287.71641541078719</v>
      </c>
      <c r="K564" s="898">
        <f t="shared" si="151"/>
        <v>5290.7440965055357</v>
      </c>
      <c r="L564" s="77">
        <v>0.2</v>
      </c>
      <c r="M564" s="898">
        <f t="shared" si="152"/>
        <v>1058.1488193011071</v>
      </c>
      <c r="N564" s="898">
        <f t="shared" si="153"/>
        <v>6348.892915806643</v>
      </c>
      <c r="O564" s="898">
        <f t="shared" si="154"/>
        <v>1058.1488193011071</v>
      </c>
    </row>
    <row r="565" spans="1:15" s="76" customFormat="1">
      <c r="A565" s="711" t="s">
        <v>3549</v>
      </c>
      <c r="B565" s="303" t="s">
        <v>3550</v>
      </c>
      <c r="C565" s="306">
        <f>мат.затр!G4608</f>
        <v>3586.6</v>
      </c>
      <c r="D565" s="306">
        <f>тарифик!J566</f>
        <v>1413.9892904953144</v>
      </c>
      <c r="E565" s="306"/>
      <c r="F565" s="898">
        <f t="shared" si="155"/>
        <v>163.31576305220881</v>
      </c>
      <c r="G565" s="306">
        <f>амортизация!M1537</f>
        <v>17.184943477614162</v>
      </c>
      <c r="H565" s="898">
        <f t="shared" si="148"/>
        <v>5181.0899970251376</v>
      </c>
      <c r="I565" s="77">
        <f t="shared" si="149"/>
        <v>0.24047458720207895</v>
      </c>
      <c r="J565" s="898">
        <f t="shared" si="150"/>
        <v>340.02849094002124</v>
      </c>
      <c r="K565" s="898">
        <f t="shared" si="151"/>
        <v>5521.1184879651591</v>
      </c>
      <c r="L565" s="77">
        <v>0.2</v>
      </c>
      <c r="M565" s="898">
        <f t="shared" si="152"/>
        <v>1104.2236975930318</v>
      </c>
      <c r="N565" s="898">
        <f t="shared" si="153"/>
        <v>6625.342185558191</v>
      </c>
      <c r="O565" s="898">
        <f t="shared" si="154"/>
        <v>1104.2236975930318</v>
      </c>
    </row>
    <row r="566" spans="1:15" s="76" customFormat="1">
      <c r="A566" s="711" t="s">
        <v>3551</v>
      </c>
      <c r="B566" s="303" t="s">
        <v>3552</v>
      </c>
      <c r="C566" s="306">
        <f>мат.затр!G4618</f>
        <v>1730.375</v>
      </c>
      <c r="D566" s="306">
        <f>тарифик!J567</f>
        <v>1305.2208835341364</v>
      </c>
      <c r="E566" s="306"/>
      <c r="F566" s="898">
        <f t="shared" si="155"/>
        <v>150.75301204819274</v>
      </c>
      <c r="G566" s="306">
        <f>амортизация!M1542</f>
        <v>17.184943477614162</v>
      </c>
      <c r="H566" s="898">
        <f t="shared" si="148"/>
        <v>3203.5338390599431</v>
      </c>
      <c r="I566" s="77">
        <f t="shared" si="149"/>
        <v>0.24047458720207895</v>
      </c>
      <c r="J566" s="898">
        <f t="shared" si="150"/>
        <v>313.87245317540425</v>
      </c>
      <c r="K566" s="898">
        <f t="shared" si="151"/>
        <v>3517.4062922353473</v>
      </c>
      <c r="L566" s="77">
        <v>0.2</v>
      </c>
      <c r="M566" s="898">
        <f t="shared" si="152"/>
        <v>703.48125844706954</v>
      </c>
      <c r="N566" s="898">
        <f t="shared" si="153"/>
        <v>4220.887550682417</v>
      </c>
      <c r="O566" s="898">
        <f t="shared" si="154"/>
        <v>703.48125844706954</v>
      </c>
    </row>
    <row r="567" spans="1:15" s="76" customFormat="1">
      <c r="A567" s="711" t="s">
        <v>3553</v>
      </c>
      <c r="B567" s="303" t="s">
        <v>3554</v>
      </c>
      <c r="C567" s="306">
        <f>мат.затр!G4627</f>
        <v>4175.893</v>
      </c>
      <c r="D567" s="306">
        <f>тарифик!J568</f>
        <v>1305.2208835341364</v>
      </c>
      <c r="E567" s="306"/>
      <c r="F567" s="898">
        <f t="shared" si="155"/>
        <v>150.75301204819274</v>
      </c>
      <c r="G567" s="306">
        <f>амортизация!M1547</f>
        <v>17.184943477614162</v>
      </c>
      <c r="H567" s="898">
        <f t="shared" si="148"/>
        <v>5649.0518390599427</v>
      </c>
      <c r="I567" s="77">
        <f t="shared" si="149"/>
        <v>0.24047458720207895</v>
      </c>
      <c r="J567" s="898">
        <f t="shared" si="150"/>
        <v>313.87245317540425</v>
      </c>
      <c r="K567" s="898">
        <f t="shared" si="151"/>
        <v>5962.9242922353469</v>
      </c>
      <c r="L567" s="77">
        <v>0.2</v>
      </c>
      <c r="M567" s="898">
        <f t="shared" si="152"/>
        <v>1192.5848584470693</v>
      </c>
      <c r="N567" s="898">
        <f t="shared" si="153"/>
        <v>7155.5091506824165</v>
      </c>
      <c r="O567" s="898">
        <f t="shared" si="154"/>
        <v>1192.5848584470693</v>
      </c>
    </row>
    <row r="568" spans="1:15" s="76" customFormat="1">
      <c r="A568" s="711" t="s">
        <v>3555</v>
      </c>
      <c r="B568" s="303" t="s">
        <v>2210</v>
      </c>
      <c r="C568" s="306">
        <f>мат.затр!G4636</f>
        <v>2848.35</v>
      </c>
      <c r="D568" s="306">
        <f>тарифик!J569</f>
        <v>652.61044176706821</v>
      </c>
      <c r="E568" s="306"/>
      <c r="F568" s="898">
        <f t="shared" si="155"/>
        <v>75.376506024096372</v>
      </c>
      <c r="G568" s="306">
        <f>амортизация!M1552</f>
        <v>17.184943477614162</v>
      </c>
      <c r="H568" s="898">
        <f t="shared" si="148"/>
        <v>3593.5218912687783</v>
      </c>
      <c r="I568" s="77">
        <f t="shared" si="149"/>
        <v>0.24047458720207895</v>
      </c>
      <c r="J568" s="898">
        <f t="shared" si="150"/>
        <v>156.93622658770212</v>
      </c>
      <c r="K568" s="898">
        <f t="shared" si="151"/>
        <v>3750.4581178564804</v>
      </c>
      <c r="L568" s="77">
        <v>0.2</v>
      </c>
      <c r="M568" s="898">
        <f t="shared" si="152"/>
        <v>750.09162357129617</v>
      </c>
      <c r="N568" s="898">
        <f t="shared" si="153"/>
        <v>4500.5497414277761</v>
      </c>
      <c r="O568" s="898">
        <f t="shared" si="154"/>
        <v>750.09162357129617</v>
      </c>
    </row>
    <row r="569" spans="1:15" s="76" customFormat="1">
      <c r="A569" s="711" t="s">
        <v>3556</v>
      </c>
      <c r="B569" s="303" t="s">
        <v>3557</v>
      </c>
      <c r="C569" s="306">
        <f>мат.затр!G4647</f>
        <v>4120.32</v>
      </c>
      <c r="D569" s="306">
        <f>тарифик!J570</f>
        <v>1413.9892904953144</v>
      </c>
      <c r="E569" s="306"/>
      <c r="F569" s="898">
        <f t="shared" si="155"/>
        <v>163.31576305220881</v>
      </c>
      <c r="G569" s="306">
        <f>амортизация!M1557</f>
        <v>17.184943477614162</v>
      </c>
      <c r="H569" s="898">
        <f t="shared" si="148"/>
        <v>5714.8099970251369</v>
      </c>
      <c r="I569" s="77">
        <f t="shared" si="149"/>
        <v>0.24047458720207895</v>
      </c>
      <c r="J569" s="898">
        <f t="shared" si="150"/>
        <v>340.02849094002124</v>
      </c>
      <c r="K569" s="898">
        <f t="shared" si="151"/>
        <v>6054.8384879651585</v>
      </c>
      <c r="L569" s="77">
        <v>0.2</v>
      </c>
      <c r="M569" s="898">
        <f t="shared" si="152"/>
        <v>1210.9676975930317</v>
      </c>
      <c r="N569" s="898">
        <f t="shared" si="153"/>
        <v>7265.80618555819</v>
      </c>
      <c r="O569" s="898">
        <f t="shared" si="154"/>
        <v>1210.9676975930317</v>
      </c>
    </row>
    <row r="570" spans="1:15" s="76" customFormat="1">
      <c r="A570" s="711" t="s">
        <v>3558</v>
      </c>
      <c r="B570" s="303" t="s">
        <v>3559</v>
      </c>
      <c r="C570" s="306">
        <f>мат.затр!G4655</f>
        <v>2447</v>
      </c>
      <c r="D570" s="306">
        <f>тарифик!J571</f>
        <v>1196.4524765729584</v>
      </c>
      <c r="E570" s="306"/>
      <c r="F570" s="898">
        <f t="shared" si="155"/>
        <v>138.19026104417668</v>
      </c>
      <c r="G570" s="306">
        <f>амортизация!M1562</f>
        <v>17.184943477614162</v>
      </c>
      <c r="H570" s="898">
        <f t="shared" si="148"/>
        <v>3798.8276810947491</v>
      </c>
      <c r="I570" s="77">
        <f t="shared" si="149"/>
        <v>0.24047458720207895</v>
      </c>
      <c r="J570" s="898">
        <f t="shared" si="150"/>
        <v>287.71641541078719</v>
      </c>
      <c r="K570" s="898">
        <f t="shared" si="151"/>
        <v>4086.5440965055363</v>
      </c>
      <c r="L570" s="77">
        <v>0.2</v>
      </c>
      <c r="M570" s="898">
        <f t="shared" si="152"/>
        <v>817.30881930110729</v>
      </c>
      <c r="N570" s="898">
        <f t="shared" si="153"/>
        <v>4903.852915806644</v>
      </c>
      <c r="O570" s="898">
        <f t="shared" si="154"/>
        <v>817.30881930110729</v>
      </c>
    </row>
    <row r="571" spans="1:15" s="76" customFormat="1">
      <c r="A571" s="711" t="s">
        <v>3560</v>
      </c>
      <c r="B571" s="303" t="s">
        <v>3561</v>
      </c>
      <c r="C571" s="306">
        <f>мат.затр!G4664</f>
        <v>2263.75</v>
      </c>
      <c r="D571" s="306">
        <f>тарифик!J572</f>
        <v>1631.5261044176705</v>
      </c>
      <c r="E571" s="306"/>
      <c r="F571" s="898">
        <f t="shared" si="155"/>
        <v>188.44126506024094</v>
      </c>
      <c r="G571" s="306">
        <f>амортизация!M1567</f>
        <v>17.184943477614162</v>
      </c>
      <c r="H571" s="898">
        <f t="shared" si="148"/>
        <v>4100.9023129555253</v>
      </c>
      <c r="I571" s="77">
        <f t="shared" si="149"/>
        <v>0.24047458720207895</v>
      </c>
      <c r="J571" s="898">
        <f t="shared" si="150"/>
        <v>392.34056646925529</v>
      </c>
      <c r="K571" s="898">
        <f t="shared" si="151"/>
        <v>4493.2428794247808</v>
      </c>
      <c r="L571" s="77">
        <v>0.2</v>
      </c>
      <c r="M571" s="898">
        <f t="shared" si="152"/>
        <v>898.64857588495624</v>
      </c>
      <c r="N571" s="898">
        <f t="shared" si="153"/>
        <v>5391.8914553097366</v>
      </c>
      <c r="O571" s="898">
        <f t="shared" si="154"/>
        <v>898.64857588495624</v>
      </c>
    </row>
    <row r="572" spans="1:15" s="76" customFormat="1">
      <c r="A572" s="711" t="s">
        <v>5239</v>
      </c>
      <c r="B572" s="836" t="s">
        <v>5228</v>
      </c>
      <c r="C572" s="306">
        <f>мат.затр!G4670</f>
        <v>2816.36</v>
      </c>
      <c r="D572" s="306">
        <f>тарифик!J573</f>
        <v>1413.9892904953144</v>
      </c>
      <c r="E572" s="306"/>
      <c r="F572" s="898">
        <f t="shared" si="155"/>
        <v>163.31576305220881</v>
      </c>
      <c r="G572" s="306">
        <f>амортизация!M1572</f>
        <v>17.184943477614162</v>
      </c>
      <c r="H572" s="898">
        <f t="shared" si="148"/>
        <v>4410.8499970251378</v>
      </c>
      <c r="I572" s="77">
        <f t="shared" si="149"/>
        <v>0.24047458720207895</v>
      </c>
      <c r="J572" s="898">
        <f t="shared" si="150"/>
        <v>340.02849094002124</v>
      </c>
      <c r="K572" s="898">
        <f t="shared" ref="K572" si="156">H572+J572</f>
        <v>4750.8784879651594</v>
      </c>
      <c r="L572" s="77">
        <v>0.2</v>
      </c>
      <c r="M572" s="898">
        <f t="shared" ref="M572" si="157">K572*L572</f>
        <v>950.17569759303194</v>
      </c>
      <c r="N572" s="898">
        <f t="shared" ref="N572" si="158">K572+M572</f>
        <v>5701.0541855581914</v>
      </c>
      <c r="O572" s="898">
        <f t="shared" ref="O572" si="159">M572</f>
        <v>950.17569759303194</v>
      </c>
    </row>
    <row r="573" spans="1:15" s="76" customFormat="1">
      <c r="A573" s="711" t="s">
        <v>5235</v>
      </c>
      <c r="B573" s="836" t="s">
        <v>5229</v>
      </c>
      <c r="C573" s="306">
        <f>мат.затр!G4676</f>
        <v>2816.36</v>
      </c>
      <c r="D573" s="306">
        <f>тарифик!J574</f>
        <v>652.61044176706821</v>
      </c>
      <c r="E573" s="306"/>
      <c r="F573" s="898">
        <f t="shared" si="155"/>
        <v>75.376506024096372</v>
      </c>
      <c r="G573" s="306">
        <f>амортизация!M1577</f>
        <v>17.184943477614162</v>
      </c>
      <c r="H573" s="898">
        <f t="shared" si="148"/>
        <v>3561.5318912687785</v>
      </c>
      <c r="I573" s="77">
        <f t="shared" si="149"/>
        <v>0.24047458720207895</v>
      </c>
      <c r="J573" s="898">
        <f t="shared" si="150"/>
        <v>156.93622658770212</v>
      </c>
      <c r="K573" s="898">
        <f t="shared" ref="K573:K580" si="160">H573+J573</f>
        <v>3718.4681178564806</v>
      </c>
      <c r="L573" s="77">
        <v>0.2</v>
      </c>
      <c r="M573" s="898">
        <f t="shared" ref="M573:M580" si="161">K573*L573</f>
        <v>743.69362357129614</v>
      </c>
      <c r="N573" s="898">
        <f t="shared" ref="N573:N580" si="162">K573+M573</f>
        <v>4462.1617414277771</v>
      </c>
      <c r="O573" s="898">
        <f t="shared" ref="O573:O580" si="163">M573</f>
        <v>743.69362357129614</v>
      </c>
    </row>
    <row r="574" spans="1:15" s="76" customFormat="1">
      <c r="A574" s="711" t="s">
        <v>5240</v>
      </c>
      <c r="B574" s="836" t="s">
        <v>5230</v>
      </c>
      <c r="C574" s="306">
        <f>мат.затр!G4685</f>
        <v>2385.3500000000004</v>
      </c>
      <c r="D574" s="306">
        <f>тарифик!J575</f>
        <v>1631.5261044176705</v>
      </c>
      <c r="E574" s="306"/>
      <c r="F574" s="898">
        <f t="shared" si="155"/>
        <v>188.44126506024094</v>
      </c>
      <c r="G574" s="306">
        <f>амортизация!M1582</f>
        <v>17.184943477614162</v>
      </c>
      <c r="H574" s="898">
        <f t="shared" si="148"/>
        <v>4222.5023129555257</v>
      </c>
      <c r="I574" s="77">
        <f t="shared" si="149"/>
        <v>0.24047458720207895</v>
      </c>
      <c r="J574" s="898">
        <f t="shared" si="150"/>
        <v>392.34056646925529</v>
      </c>
      <c r="K574" s="898">
        <f t="shared" si="160"/>
        <v>4614.8428794247811</v>
      </c>
      <c r="L574" s="77">
        <v>0.2</v>
      </c>
      <c r="M574" s="898">
        <f t="shared" si="161"/>
        <v>922.96857588495629</v>
      </c>
      <c r="N574" s="898">
        <f t="shared" si="162"/>
        <v>5537.8114553097375</v>
      </c>
      <c r="O574" s="898">
        <f t="shared" si="163"/>
        <v>922.96857588495629</v>
      </c>
    </row>
    <row r="575" spans="1:15" s="76" customFormat="1">
      <c r="A575" s="711" t="s">
        <v>5241</v>
      </c>
      <c r="B575" s="836" t="s">
        <v>5231</v>
      </c>
      <c r="C575" s="306">
        <f>мат.затр!G4694</f>
        <v>2385.3500000000004</v>
      </c>
      <c r="D575" s="306">
        <f>тарифик!J576</f>
        <v>1413.9892904953144</v>
      </c>
      <c r="E575" s="306"/>
      <c r="F575" s="898">
        <f t="shared" si="155"/>
        <v>163.31576305220881</v>
      </c>
      <c r="G575" s="306">
        <f>амортизация!M1587</f>
        <v>17.184943477614162</v>
      </c>
      <c r="H575" s="898">
        <f t="shared" si="148"/>
        <v>3979.8399970251376</v>
      </c>
      <c r="I575" s="77">
        <f t="shared" si="149"/>
        <v>0.24047458720207895</v>
      </c>
      <c r="J575" s="898">
        <f t="shared" si="150"/>
        <v>340.02849094002124</v>
      </c>
      <c r="K575" s="898">
        <f t="shared" si="160"/>
        <v>4319.8684879651591</v>
      </c>
      <c r="L575" s="77">
        <v>0.2</v>
      </c>
      <c r="M575" s="898">
        <f t="shared" si="161"/>
        <v>863.97369759303183</v>
      </c>
      <c r="N575" s="898">
        <f t="shared" si="162"/>
        <v>5183.842185558191</v>
      </c>
      <c r="O575" s="898">
        <f t="shared" si="163"/>
        <v>863.97369759303183</v>
      </c>
    </row>
    <row r="576" spans="1:15" s="76" customFormat="1">
      <c r="A576" s="711" t="s">
        <v>5242</v>
      </c>
      <c r="B576" s="836" t="s">
        <v>5232</v>
      </c>
      <c r="C576" s="306">
        <f>мат.затр!G4700</f>
        <v>2816.36</v>
      </c>
      <c r="D576" s="306">
        <f>тарифик!J577</f>
        <v>1196.4524765729584</v>
      </c>
      <c r="E576" s="306"/>
      <c r="F576" s="898">
        <f t="shared" si="155"/>
        <v>138.19026104417668</v>
      </c>
      <c r="G576" s="306">
        <f>амортизация!M1592</f>
        <v>17.184943477614162</v>
      </c>
      <c r="H576" s="898">
        <f t="shared" si="148"/>
        <v>4168.1876810947497</v>
      </c>
      <c r="I576" s="77">
        <f t="shared" si="149"/>
        <v>0.24047458720207895</v>
      </c>
      <c r="J576" s="898">
        <f t="shared" si="150"/>
        <v>287.71641541078719</v>
      </c>
      <c r="K576" s="898">
        <f t="shared" si="160"/>
        <v>4455.9040965055365</v>
      </c>
      <c r="L576" s="77">
        <v>0.2</v>
      </c>
      <c r="M576" s="898">
        <f t="shared" si="161"/>
        <v>891.18081930110736</v>
      </c>
      <c r="N576" s="898">
        <f t="shared" si="162"/>
        <v>5347.0849158066439</v>
      </c>
      <c r="O576" s="898">
        <f t="shared" si="163"/>
        <v>891.18081930110736</v>
      </c>
    </row>
    <row r="577" spans="1:15" s="76" customFormat="1">
      <c r="A577" s="711" t="s">
        <v>5243</v>
      </c>
      <c r="B577" s="836" t="s">
        <v>5233</v>
      </c>
      <c r="C577" s="306">
        <f>мат.затр!G4709</f>
        <v>2263.75</v>
      </c>
      <c r="D577" s="306">
        <f>тарифик!J578</f>
        <v>1196.4524765729584</v>
      </c>
      <c r="E577" s="306"/>
      <c r="F577" s="898">
        <f t="shared" si="155"/>
        <v>138.19026104417668</v>
      </c>
      <c r="G577" s="306">
        <f>амортизация!M1607</f>
        <v>17.184943477614162</v>
      </c>
      <c r="H577" s="898">
        <f t="shared" si="148"/>
        <v>3615.5776810947491</v>
      </c>
      <c r="I577" s="77">
        <f t="shared" si="149"/>
        <v>0.24047458720207895</v>
      </c>
      <c r="J577" s="898">
        <f t="shared" si="150"/>
        <v>287.71641541078719</v>
      </c>
      <c r="K577" s="898">
        <f t="shared" si="160"/>
        <v>3903.2940965055363</v>
      </c>
      <c r="L577" s="77">
        <v>0.2</v>
      </c>
      <c r="M577" s="898">
        <f t="shared" si="161"/>
        <v>780.65881930110731</v>
      </c>
      <c r="N577" s="898">
        <f t="shared" si="162"/>
        <v>4683.9529158066434</v>
      </c>
      <c r="O577" s="898">
        <f t="shared" si="163"/>
        <v>780.65881930110731</v>
      </c>
    </row>
    <row r="578" spans="1:15" s="76" customFormat="1">
      <c r="A578" s="711" t="s">
        <v>5244</v>
      </c>
      <c r="B578" s="836" t="s">
        <v>5234</v>
      </c>
      <c r="C578" s="306">
        <f>мат.затр!G4720</f>
        <v>3658.6</v>
      </c>
      <c r="D578" s="306">
        <f>тарифик!J579</f>
        <v>1196.4524765729584</v>
      </c>
      <c r="E578" s="306"/>
      <c r="F578" s="898">
        <f t="shared" si="155"/>
        <v>138.19026104417668</v>
      </c>
      <c r="G578" s="306">
        <f>амортизация!M1602</f>
        <v>17.184943477614162</v>
      </c>
      <c r="H578" s="898">
        <f t="shared" si="148"/>
        <v>5010.4276810947495</v>
      </c>
      <c r="I578" s="77">
        <f t="shared" si="149"/>
        <v>0.24047458720207895</v>
      </c>
      <c r="J578" s="898">
        <f t="shared" si="150"/>
        <v>287.71641541078719</v>
      </c>
      <c r="K578" s="898">
        <f t="shared" si="160"/>
        <v>5298.1440965055363</v>
      </c>
      <c r="L578" s="77">
        <v>0.2</v>
      </c>
      <c r="M578" s="898">
        <f t="shared" si="161"/>
        <v>1059.6288193011073</v>
      </c>
      <c r="N578" s="898">
        <f t="shared" si="162"/>
        <v>6357.7729158066431</v>
      </c>
      <c r="O578" s="898">
        <f t="shared" si="163"/>
        <v>1059.6288193011073</v>
      </c>
    </row>
    <row r="579" spans="1:15" s="76" customFormat="1">
      <c r="A579" s="711" t="s">
        <v>5245</v>
      </c>
      <c r="B579" s="836" t="s">
        <v>5236</v>
      </c>
      <c r="C579" s="306">
        <f>мат.затр!G4726</f>
        <v>3586.6</v>
      </c>
      <c r="D579" s="306">
        <f>тарифик!J580</f>
        <v>1413.9892904953144</v>
      </c>
      <c r="E579" s="306"/>
      <c r="F579" s="898">
        <f t="shared" si="155"/>
        <v>163.31576305220881</v>
      </c>
      <c r="G579" s="306">
        <f>амортизация!M1607</f>
        <v>17.184943477614162</v>
      </c>
      <c r="H579" s="898">
        <f t="shared" si="148"/>
        <v>5181.0899970251376</v>
      </c>
      <c r="I579" s="77">
        <f t="shared" si="149"/>
        <v>0.24047458720207895</v>
      </c>
      <c r="J579" s="898">
        <f t="shared" si="150"/>
        <v>340.02849094002124</v>
      </c>
      <c r="K579" s="898">
        <f t="shared" si="160"/>
        <v>5521.1184879651591</v>
      </c>
      <c r="L579" s="77">
        <v>0.2</v>
      </c>
      <c r="M579" s="898">
        <f t="shared" si="161"/>
        <v>1104.2236975930318</v>
      </c>
      <c r="N579" s="898">
        <f t="shared" si="162"/>
        <v>6625.342185558191</v>
      </c>
      <c r="O579" s="898">
        <f t="shared" si="163"/>
        <v>1104.2236975930318</v>
      </c>
    </row>
    <row r="580" spans="1:15" s="76" customFormat="1" ht="30">
      <c r="A580" s="711" t="s">
        <v>5237</v>
      </c>
      <c r="B580" s="836" t="s">
        <v>5238</v>
      </c>
      <c r="C580" s="306">
        <f>мат.затр!G4735</f>
        <v>2263.75</v>
      </c>
      <c r="D580" s="306">
        <f>тарифик!J581</f>
        <v>1631.5261044176705</v>
      </c>
      <c r="E580" s="306"/>
      <c r="F580" s="898">
        <f t="shared" si="155"/>
        <v>188.44126506024094</v>
      </c>
      <c r="G580" s="306">
        <f>амортизация!M1612</f>
        <v>17.184943477614162</v>
      </c>
      <c r="H580" s="898">
        <f t="shared" si="148"/>
        <v>4100.9023129555253</v>
      </c>
      <c r="I580" s="77">
        <f t="shared" si="149"/>
        <v>0.24047458720207895</v>
      </c>
      <c r="J580" s="898">
        <f t="shared" si="150"/>
        <v>392.34056646925529</v>
      </c>
      <c r="K580" s="898">
        <f t="shared" si="160"/>
        <v>4493.2428794247808</v>
      </c>
      <c r="L580" s="77">
        <v>0.2</v>
      </c>
      <c r="M580" s="898">
        <f t="shared" si="161"/>
        <v>898.64857588495624</v>
      </c>
      <c r="N580" s="898">
        <f t="shared" si="162"/>
        <v>5391.8914553097366</v>
      </c>
      <c r="O580" s="898">
        <f t="shared" si="163"/>
        <v>898.64857588495624</v>
      </c>
    </row>
    <row r="581" spans="1:15" s="76" customFormat="1" ht="28.5">
      <c r="A581" s="66" t="s">
        <v>3562</v>
      </c>
      <c r="B581" s="284" t="s">
        <v>3563</v>
      </c>
      <c r="C581" s="81"/>
      <c r="D581" s="81"/>
      <c r="E581" s="306"/>
      <c r="F581" s="81"/>
      <c r="G581" s="81"/>
      <c r="H581" s="923"/>
      <c r="I581" s="924"/>
      <c r="J581" s="923"/>
      <c r="K581" s="923"/>
      <c r="L581" s="924"/>
      <c r="M581" s="923"/>
      <c r="N581" s="923"/>
      <c r="O581" s="923"/>
    </row>
    <row r="582" spans="1:15" s="76" customFormat="1" ht="30">
      <c r="A582" s="711" t="s">
        <v>3564</v>
      </c>
      <c r="B582" s="303" t="s">
        <v>3516</v>
      </c>
      <c r="C582" s="306">
        <f>мат.затр!G4740</f>
        <v>178</v>
      </c>
      <c r="D582" s="306">
        <f>тарифик!J583</f>
        <v>468.54082998661312</v>
      </c>
      <c r="E582" s="306"/>
      <c r="F582" s="898">
        <f t="shared" si="155"/>
        <v>54.116465863453818</v>
      </c>
      <c r="G582" s="306">
        <f>амортизация!M1614</f>
        <v>2.1846645842629777</v>
      </c>
      <c r="H582" s="898">
        <f t="shared" ref="H582:H589" si="164">C582+D582+F582+G582</f>
        <v>702.84196043432996</v>
      </c>
      <c r="I582" s="77">
        <f t="shared" si="149"/>
        <v>0.24047458720207895</v>
      </c>
      <c r="J582" s="898">
        <f t="shared" ref="J582:J589" si="165">D582*I582</f>
        <v>112.67216267835025</v>
      </c>
      <c r="K582" s="898">
        <f t="shared" si="151"/>
        <v>815.51412311268018</v>
      </c>
      <c r="L582" s="77">
        <v>0.2</v>
      </c>
      <c r="M582" s="898">
        <f t="shared" si="152"/>
        <v>163.10282462253605</v>
      </c>
      <c r="N582" s="898">
        <f t="shared" si="153"/>
        <v>978.61694773521617</v>
      </c>
      <c r="O582" s="898">
        <f t="shared" si="154"/>
        <v>163.10282462253605</v>
      </c>
    </row>
    <row r="583" spans="1:15" s="76" customFormat="1">
      <c r="A583" s="711" t="s">
        <v>3565</v>
      </c>
      <c r="B583" s="778" t="s">
        <v>3566</v>
      </c>
      <c r="C583" s="306">
        <f>мат.затр!G4744</f>
        <v>89</v>
      </c>
      <c r="D583" s="306">
        <f>тарифик!J584</f>
        <v>401.60642570281118</v>
      </c>
      <c r="E583" s="306"/>
      <c r="F583" s="898">
        <f t="shared" si="155"/>
        <v>46.385542168674689</v>
      </c>
      <c r="G583" s="306">
        <f>амортизация!M1615</f>
        <v>1.7492190986166891</v>
      </c>
      <c r="H583" s="898">
        <f t="shared" si="164"/>
        <v>538.74118697010249</v>
      </c>
      <c r="I583" s="77">
        <f t="shared" si="149"/>
        <v>0.24047458720207895</v>
      </c>
      <c r="J583" s="898">
        <f t="shared" si="165"/>
        <v>96.576139438585912</v>
      </c>
      <c r="K583" s="898">
        <f t="shared" si="151"/>
        <v>635.31732640868836</v>
      </c>
      <c r="L583" s="77">
        <v>0.2</v>
      </c>
      <c r="M583" s="898">
        <f t="shared" si="152"/>
        <v>127.06346528173768</v>
      </c>
      <c r="N583" s="898">
        <f t="shared" si="153"/>
        <v>762.38079169042601</v>
      </c>
      <c r="O583" s="898">
        <f t="shared" si="154"/>
        <v>127.06346528173768</v>
      </c>
    </row>
    <row r="584" spans="1:15" s="76" customFormat="1">
      <c r="A584" s="711" t="s">
        <v>3567</v>
      </c>
      <c r="B584" s="303" t="s">
        <v>1615</v>
      </c>
      <c r="C584" s="306">
        <f>мат.затр!G4749</f>
        <v>522.5</v>
      </c>
      <c r="D584" s="306">
        <f>тарифик!J585</f>
        <v>1196.4524765729584</v>
      </c>
      <c r="E584" s="306"/>
      <c r="F584" s="898">
        <f t="shared" si="155"/>
        <v>138.19026104417668</v>
      </c>
      <c r="G584" s="306">
        <f>амортизация!M1618</f>
        <v>8.5863360850810668</v>
      </c>
      <c r="H584" s="898">
        <f t="shared" si="164"/>
        <v>1865.7290737022161</v>
      </c>
      <c r="I584" s="77">
        <f t="shared" si="149"/>
        <v>0.24047458720207895</v>
      </c>
      <c r="J584" s="898">
        <f t="shared" si="165"/>
        <v>287.71641541078719</v>
      </c>
      <c r="K584" s="898">
        <f t="shared" si="151"/>
        <v>2153.4454891130031</v>
      </c>
      <c r="L584" s="77">
        <v>0.2</v>
      </c>
      <c r="M584" s="898">
        <f t="shared" si="152"/>
        <v>430.68909782260062</v>
      </c>
      <c r="N584" s="898">
        <f t="shared" si="153"/>
        <v>2584.1345869356037</v>
      </c>
      <c r="O584" s="898">
        <f t="shared" si="154"/>
        <v>430.68909782260062</v>
      </c>
    </row>
    <row r="585" spans="1:15" s="76" customFormat="1" ht="30">
      <c r="A585" s="711" t="s">
        <v>3568</v>
      </c>
      <c r="B585" s="303" t="s">
        <v>3569</v>
      </c>
      <c r="C585" s="306">
        <f>мат.затр!G4754</f>
        <v>3642</v>
      </c>
      <c r="D585" s="306">
        <f>тарифик!J586</f>
        <v>870.14725568942424</v>
      </c>
      <c r="E585" s="306"/>
      <c r="F585" s="898">
        <f t="shared" si="155"/>
        <v>100.5020080321285</v>
      </c>
      <c r="G585" s="306">
        <f>амортизация!M1623</f>
        <v>15.193830879071843</v>
      </c>
      <c r="H585" s="898">
        <f t="shared" si="164"/>
        <v>4627.8430946006247</v>
      </c>
      <c r="I585" s="77">
        <f t="shared" si="149"/>
        <v>0.24047458720207895</v>
      </c>
      <c r="J585" s="898">
        <f t="shared" si="165"/>
        <v>209.24830211693615</v>
      </c>
      <c r="K585" s="898">
        <f t="shared" si="151"/>
        <v>4837.0913967175611</v>
      </c>
      <c r="L585" s="77">
        <v>0.2</v>
      </c>
      <c r="M585" s="898">
        <f t="shared" si="152"/>
        <v>967.41827934351227</v>
      </c>
      <c r="N585" s="898">
        <f t="shared" si="153"/>
        <v>5804.5096760610732</v>
      </c>
      <c r="O585" s="898">
        <f t="shared" si="154"/>
        <v>967.41827934351227</v>
      </c>
    </row>
    <row r="586" spans="1:15" s="76" customFormat="1">
      <c r="A586" s="711" t="s">
        <v>3570</v>
      </c>
      <c r="B586" s="288" t="s">
        <v>3571</v>
      </c>
      <c r="C586" s="306">
        <f>мат.затр!G4762</f>
        <v>2512.4800000000005</v>
      </c>
      <c r="D586" s="306">
        <f>тарифик!J587</f>
        <v>1171.3520749665327</v>
      </c>
      <c r="E586" s="306"/>
      <c r="F586" s="898">
        <f t="shared" si="155"/>
        <v>135.2911646586345</v>
      </c>
      <c r="G586" s="306">
        <f>амортизация!M1626</f>
        <v>8.5863360850810668</v>
      </c>
      <c r="H586" s="898">
        <f t="shared" si="164"/>
        <v>3827.7095757102488</v>
      </c>
      <c r="I586" s="77">
        <f t="shared" si="149"/>
        <v>0.24047458720207895</v>
      </c>
      <c r="J586" s="898">
        <f t="shared" si="165"/>
        <v>281.6804066958756</v>
      </c>
      <c r="K586" s="898">
        <f t="shared" si="151"/>
        <v>4109.3899824061245</v>
      </c>
      <c r="L586" s="77">
        <v>0.2</v>
      </c>
      <c r="M586" s="898">
        <f t="shared" si="152"/>
        <v>821.87799648122495</v>
      </c>
      <c r="N586" s="898">
        <f t="shared" si="153"/>
        <v>4931.2679788873493</v>
      </c>
      <c r="O586" s="898">
        <f t="shared" si="154"/>
        <v>821.87799648122495</v>
      </c>
    </row>
    <row r="587" spans="1:15" s="76" customFormat="1" ht="30">
      <c r="A587" s="711" t="s">
        <v>3572</v>
      </c>
      <c r="B587" s="288" t="s">
        <v>3573</v>
      </c>
      <c r="C587" s="306">
        <f>мат.затр!G4772</f>
        <v>2208.75</v>
      </c>
      <c r="D587" s="306">
        <f>тарифик!J588</f>
        <v>920.34805890227574</v>
      </c>
      <c r="E587" s="306"/>
      <c r="F587" s="898">
        <f t="shared" si="155"/>
        <v>106.30020080321285</v>
      </c>
      <c r="G587" s="306">
        <f>амортизация!M1631</f>
        <v>17.184943477614162</v>
      </c>
      <c r="H587" s="898">
        <f t="shared" si="164"/>
        <v>3252.5832031831023</v>
      </c>
      <c r="I587" s="77">
        <f t="shared" si="149"/>
        <v>0.24047458720207895</v>
      </c>
      <c r="J587" s="898">
        <f t="shared" si="165"/>
        <v>221.32031954675941</v>
      </c>
      <c r="K587" s="898">
        <f t="shared" si="151"/>
        <v>3473.9035227298618</v>
      </c>
      <c r="L587" s="77">
        <v>0.2</v>
      </c>
      <c r="M587" s="898">
        <f t="shared" si="152"/>
        <v>694.78070454597241</v>
      </c>
      <c r="N587" s="898">
        <f t="shared" si="153"/>
        <v>4168.684227275834</v>
      </c>
      <c r="O587" s="898">
        <f t="shared" si="154"/>
        <v>694.78070454597241</v>
      </c>
    </row>
    <row r="588" spans="1:15" s="76" customFormat="1">
      <c r="A588" s="711" t="s">
        <v>3574</v>
      </c>
      <c r="B588" s="303" t="s">
        <v>3575</v>
      </c>
      <c r="C588" s="306">
        <f>мат.затр!G4781</f>
        <v>2256.9499999999998</v>
      </c>
      <c r="D588" s="306">
        <f>тарифик!J589</f>
        <v>602.40963855421683</v>
      </c>
      <c r="E588" s="306"/>
      <c r="F588" s="898">
        <f t="shared" si="155"/>
        <v>69.578313253012041</v>
      </c>
      <c r="G588" s="306">
        <f>амортизация!M1636</f>
        <v>17.184943477614162</v>
      </c>
      <c r="H588" s="898">
        <f t="shared" si="164"/>
        <v>2946.1228952848428</v>
      </c>
      <c r="I588" s="77">
        <f t="shared" si="149"/>
        <v>0.24047458720207895</v>
      </c>
      <c r="J588" s="898">
        <f t="shared" si="165"/>
        <v>144.86420915787889</v>
      </c>
      <c r="K588" s="898">
        <f t="shared" si="151"/>
        <v>3090.9871044427218</v>
      </c>
      <c r="L588" s="77">
        <v>0.2</v>
      </c>
      <c r="M588" s="898">
        <f t="shared" si="152"/>
        <v>618.19742088854446</v>
      </c>
      <c r="N588" s="898">
        <f t="shared" si="153"/>
        <v>3709.1845253312663</v>
      </c>
      <c r="O588" s="898">
        <f t="shared" si="154"/>
        <v>618.19742088854446</v>
      </c>
    </row>
    <row r="589" spans="1:15" s="76" customFormat="1">
      <c r="A589" s="711" t="s">
        <v>5248</v>
      </c>
      <c r="B589" s="1132" t="s">
        <v>5247</v>
      </c>
      <c r="C589" s="306">
        <f>мат.затр!G4790</f>
        <v>2256.9499999999998</v>
      </c>
      <c r="D589" s="306">
        <f>тарифик!J590</f>
        <v>1004.016064257028</v>
      </c>
      <c r="E589" s="306"/>
      <c r="F589" s="898">
        <f t="shared" ref="F589" si="166">D589*0.9*0.095+D589*3%</f>
        <v>115.96385542168674</v>
      </c>
      <c r="G589" s="306">
        <f>амортизация!M1641</f>
        <v>17.184943477614162</v>
      </c>
      <c r="H589" s="898">
        <f t="shared" si="164"/>
        <v>3394.1148631563287</v>
      </c>
      <c r="I589" s="77">
        <f t="shared" si="149"/>
        <v>0.24047458720207895</v>
      </c>
      <c r="J589" s="898">
        <f t="shared" si="165"/>
        <v>241.44034859646479</v>
      </c>
      <c r="K589" s="898">
        <f t="shared" ref="K589" si="167">H589+J589</f>
        <v>3635.5552117527936</v>
      </c>
      <c r="L589" s="77">
        <v>0.2</v>
      </c>
      <c r="M589" s="898">
        <f t="shared" ref="M589" si="168">K589*L589</f>
        <v>727.11104235055882</v>
      </c>
      <c r="N589" s="898">
        <f t="shared" ref="N589" si="169">K589+M589</f>
        <v>4362.6662541033529</v>
      </c>
      <c r="O589" s="898">
        <f t="shared" ref="O589" si="170">M589</f>
        <v>727.11104235055882</v>
      </c>
    </row>
    <row r="590" spans="1:15" s="76" customFormat="1">
      <c r="A590" s="66" t="s">
        <v>3576</v>
      </c>
      <c r="B590" s="284" t="s">
        <v>3577</v>
      </c>
      <c r="C590" s="81"/>
      <c r="D590" s="81"/>
      <c r="E590" s="306"/>
      <c r="F590" s="81"/>
      <c r="G590" s="81"/>
      <c r="H590" s="923"/>
      <c r="I590" s="924"/>
      <c r="J590" s="923"/>
      <c r="K590" s="923"/>
      <c r="L590" s="924"/>
      <c r="M590" s="923"/>
      <c r="N590" s="923"/>
      <c r="O590" s="923"/>
    </row>
    <row r="591" spans="1:15" s="76" customFormat="1" ht="30">
      <c r="A591" s="711" t="s">
        <v>3578</v>
      </c>
      <c r="B591" s="775" t="s">
        <v>3516</v>
      </c>
      <c r="C591" s="306">
        <f>мат.затр!G4795</f>
        <v>178</v>
      </c>
      <c r="D591" s="306">
        <f>тарифик!J592</f>
        <v>468.54082998661312</v>
      </c>
      <c r="E591" s="306"/>
      <c r="F591" s="898">
        <f t="shared" si="155"/>
        <v>54.116465863453818</v>
      </c>
      <c r="G591" s="306">
        <f>амортизация!M1643</f>
        <v>2.1846645842629777</v>
      </c>
      <c r="H591" s="898">
        <f t="shared" ref="H591:H608" si="171">C591+D591+F591+G591</f>
        <v>702.84196043432996</v>
      </c>
      <c r="I591" s="77">
        <f t="shared" si="149"/>
        <v>0.24047458720207895</v>
      </c>
      <c r="J591" s="898">
        <f t="shared" ref="J591:J608" si="172">D591*I591</f>
        <v>112.67216267835025</v>
      </c>
      <c r="K591" s="898">
        <f t="shared" si="151"/>
        <v>815.51412311268018</v>
      </c>
      <c r="L591" s="77">
        <v>0.2</v>
      </c>
      <c r="M591" s="898">
        <f t="shared" si="152"/>
        <v>163.10282462253605</v>
      </c>
      <c r="N591" s="898">
        <f t="shared" si="153"/>
        <v>978.61694773521617</v>
      </c>
      <c r="O591" s="898">
        <f t="shared" si="154"/>
        <v>163.10282462253605</v>
      </c>
    </row>
    <row r="592" spans="1:15" s="76" customFormat="1" ht="30">
      <c r="A592" s="711" t="s">
        <v>3579</v>
      </c>
      <c r="B592" s="775" t="s">
        <v>3580</v>
      </c>
      <c r="C592" s="306">
        <f>мат.затр!G4800</f>
        <v>3642</v>
      </c>
      <c r="D592" s="306">
        <f>тарифик!J593</f>
        <v>870.14725568942424</v>
      </c>
      <c r="E592" s="306"/>
      <c r="F592" s="898">
        <f t="shared" si="155"/>
        <v>100.5020080321285</v>
      </c>
      <c r="G592" s="306">
        <f>амортизация!M1648</f>
        <v>15.193830879071843</v>
      </c>
      <c r="H592" s="898">
        <f t="shared" si="171"/>
        <v>4627.8430946006247</v>
      </c>
      <c r="I592" s="77">
        <f t="shared" si="149"/>
        <v>0.24047458720207895</v>
      </c>
      <c r="J592" s="898">
        <f t="shared" si="172"/>
        <v>209.24830211693615</v>
      </c>
      <c r="K592" s="898">
        <f t="shared" si="151"/>
        <v>4837.0913967175611</v>
      </c>
      <c r="L592" s="77">
        <v>0.2</v>
      </c>
      <c r="M592" s="898">
        <f t="shared" si="152"/>
        <v>967.41827934351227</v>
      </c>
      <c r="N592" s="898">
        <f>K592+M592</f>
        <v>5804.5096760610732</v>
      </c>
      <c r="O592" s="898">
        <f t="shared" si="154"/>
        <v>967.41827934351227</v>
      </c>
    </row>
    <row r="593" spans="1:15" s="76" customFormat="1">
      <c r="A593" s="711" t="s">
        <v>3581</v>
      </c>
      <c r="B593" s="775" t="s">
        <v>3582</v>
      </c>
      <c r="C593" s="306">
        <f>мат.затр!G4808</f>
        <v>2810.45</v>
      </c>
      <c r="D593" s="306">
        <f>тарифик!J594</f>
        <v>933.17715305667116</v>
      </c>
      <c r="E593" s="306"/>
      <c r="F593" s="898">
        <f t="shared" si="155"/>
        <v>107.78196117804552</v>
      </c>
      <c r="G593" s="306">
        <f>амортизация!M1653</f>
        <v>11.304676111854828</v>
      </c>
      <c r="H593" s="898">
        <f t="shared" si="171"/>
        <v>3862.7137903465714</v>
      </c>
      <c r="I593" s="77">
        <f t="shared" si="149"/>
        <v>0.24047458720207895</v>
      </c>
      <c r="J593" s="898">
        <f t="shared" si="172"/>
        <v>224.40539066771424</v>
      </c>
      <c r="K593" s="898">
        <f t="shared" si="151"/>
        <v>4087.1191810142855</v>
      </c>
      <c r="L593" s="77">
        <v>0.2</v>
      </c>
      <c r="M593" s="898">
        <f t="shared" si="152"/>
        <v>817.42383620285716</v>
      </c>
      <c r="N593" s="898">
        <f t="shared" si="153"/>
        <v>4904.5430172171427</v>
      </c>
      <c r="O593" s="898">
        <f t="shared" si="154"/>
        <v>817.42383620285716</v>
      </c>
    </row>
    <row r="594" spans="1:15" s="76" customFormat="1">
      <c r="A594" s="711" t="s">
        <v>3583</v>
      </c>
      <c r="B594" s="775" t="s">
        <v>3584</v>
      </c>
      <c r="C594" s="306">
        <f>мат.затр!G4814</f>
        <v>737</v>
      </c>
      <c r="D594" s="306">
        <f>тарифик!J595</f>
        <v>1413.9892904953144</v>
      </c>
      <c r="E594" s="306"/>
      <c r="F594" s="898">
        <f t="shared" si="155"/>
        <v>163.31576305220881</v>
      </c>
      <c r="G594" s="306">
        <f>амортизация!M1658</f>
        <v>11.304676111854828</v>
      </c>
      <c r="H594" s="898">
        <f t="shared" si="171"/>
        <v>2325.609729659378</v>
      </c>
      <c r="I594" s="77">
        <f t="shared" si="149"/>
        <v>0.24047458720207895</v>
      </c>
      <c r="J594" s="898">
        <f t="shared" si="172"/>
        <v>340.02849094002124</v>
      </c>
      <c r="K594" s="898">
        <f t="shared" si="151"/>
        <v>2665.6382205993991</v>
      </c>
      <c r="L594" s="77">
        <v>0.2</v>
      </c>
      <c r="M594" s="898">
        <f t="shared" si="152"/>
        <v>533.12764411987985</v>
      </c>
      <c r="N594" s="898">
        <f t="shared" si="153"/>
        <v>3198.7658647192789</v>
      </c>
      <c r="O594" s="898">
        <f t="shared" si="154"/>
        <v>533.12764411987985</v>
      </c>
    </row>
    <row r="595" spans="1:15" s="76" customFormat="1">
      <c r="A595" s="711" t="s">
        <v>3585</v>
      </c>
      <c r="B595" s="775" t="s">
        <v>3586</v>
      </c>
      <c r="C595" s="306">
        <f>мат.затр!G4822</f>
        <v>2948.8</v>
      </c>
      <c r="D595" s="306">
        <f>тарифик!J596</f>
        <v>1066.4881749219098</v>
      </c>
      <c r="E595" s="306"/>
      <c r="F595" s="898">
        <f t="shared" si="155"/>
        <v>123.17938420348058</v>
      </c>
      <c r="G595" s="306">
        <f>амортизация!M1663</f>
        <v>11.304676111854828</v>
      </c>
      <c r="H595" s="898">
        <f t="shared" si="171"/>
        <v>4149.7722352372457</v>
      </c>
      <c r="I595" s="77">
        <f t="shared" si="149"/>
        <v>0.24047458720207895</v>
      </c>
      <c r="J595" s="898">
        <f t="shared" si="172"/>
        <v>256.46330362024486</v>
      </c>
      <c r="K595" s="898">
        <f t="shared" si="151"/>
        <v>4406.2355388574906</v>
      </c>
      <c r="L595" s="77">
        <v>0.2</v>
      </c>
      <c r="M595" s="898">
        <f t="shared" si="152"/>
        <v>881.24710777149812</v>
      </c>
      <c r="N595" s="898">
        <f t="shared" si="153"/>
        <v>5287.4826466289887</v>
      </c>
      <c r="O595" s="898">
        <f t="shared" si="154"/>
        <v>881.24710777149812</v>
      </c>
    </row>
    <row r="596" spans="1:15" s="76" customFormat="1" ht="30">
      <c r="A596" s="711" t="s">
        <v>3587</v>
      </c>
      <c r="B596" s="775" t="s">
        <v>3588</v>
      </c>
      <c r="C596" s="306">
        <f>мат.затр!G4839</f>
        <v>3570.3791999999999</v>
      </c>
      <c r="D596" s="306">
        <f>тарифик!J597</f>
        <v>435.07362784471218</v>
      </c>
      <c r="E596" s="306"/>
      <c r="F596" s="898">
        <f t="shared" si="155"/>
        <v>50.251004016064257</v>
      </c>
      <c r="G596" s="306">
        <f>амортизация!M1668</f>
        <v>15.239482002082404</v>
      </c>
      <c r="H596" s="898">
        <f t="shared" si="171"/>
        <v>4070.9433138628583</v>
      </c>
      <c r="I596" s="77">
        <f t="shared" si="149"/>
        <v>0.24047458720207895</v>
      </c>
      <c r="J596" s="898">
        <f t="shared" si="172"/>
        <v>104.62415105846809</v>
      </c>
      <c r="K596" s="898">
        <f t="shared" si="151"/>
        <v>4175.5674649213261</v>
      </c>
      <c r="L596" s="77">
        <v>0.2</v>
      </c>
      <c r="M596" s="898">
        <f t="shared" si="152"/>
        <v>835.11349298426524</v>
      </c>
      <c r="N596" s="898">
        <f t="shared" si="153"/>
        <v>5010.6809579055916</v>
      </c>
      <c r="O596" s="898">
        <f t="shared" si="154"/>
        <v>835.11349298426524</v>
      </c>
    </row>
    <row r="597" spans="1:15" s="76" customFormat="1" ht="30">
      <c r="A597" s="711" t="s">
        <v>3589</v>
      </c>
      <c r="B597" s="775" t="s">
        <v>3590</v>
      </c>
      <c r="C597" s="306">
        <f>мат.затр!G4850</f>
        <v>3217</v>
      </c>
      <c r="D597" s="306">
        <f>тарифик!J598</f>
        <v>334.67202141900935</v>
      </c>
      <c r="E597" s="306"/>
      <c r="F597" s="898">
        <f t="shared" si="155"/>
        <v>38.654618473895582</v>
      </c>
      <c r="G597" s="306">
        <f>амортизация!M1673</f>
        <v>11.304676111854828</v>
      </c>
      <c r="H597" s="898">
        <f t="shared" si="171"/>
        <v>3601.6313160047598</v>
      </c>
      <c r="I597" s="77">
        <f t="shared" si="149"/>
        <v>0.24047458720207895</v>
      </c>
      <c r="J597" s="898">
        <f t="shared" si="172"/>
        <v>80.480116198821605</v>
      </c>
      <c r="K597" s="898">
        <f t="shared" si="151"/>
        <v>3682.1114322035814</v>
      </c>
      <c r="L597" s="77">
        <v>0.2</v>
      </c>
      <c r="M597" s="898">
        <f t="shared" si="152"/>
        <v>736.42228644071633</v>
      </c>
      <c r="N597" s="898">
        <f t="shared" si="153"/>
        <v>4418.5337186442976</v>
      </c>
      <c r="O597" s="898">
        <f t="shared" si="154"/>
        <v>736.42228644071633</v>
      </c>
    </row>
    <row r="598" spans="1:15" s="76" customFormat="1" ht="30">
      <c r="A598" s="711" t="s">
        <v>3591</v>
      </c>
      <c r="B598" s="775" t="s">
        <v>3592</v>
      </c>
      <c r="C598" s="306">
        <f>мат.затр!G4864</f>
        <v>3716.85</v>
      </c>
      <c r="D598" s="306">
        <f>тарифик!J599</f>
        <v>435.07362784471218</v>
      </c>
      <c r="E598" s="306"/>
      <c r="F598" s="898">
        <f t="shared" si="155"/>
        <v>50.251004016064257</v>
      </c>
      <c r="G598" s="306">
        <f>амортизация!M1678</f>
        <v>3.9268778818979619</v>
      </c>
      <c r="H598" s="898">
        <f t="shared" si="171"/>
        <v>4206.1015097426744</v>
      </c>
      <c r="I598" s="77">
        <f t="shared" si="149"/>
        <v>0.24047458720207895</v>
      </c>
      <c r="J598" s="898">
        <f t="shared" si="172"/>
        <v>104.62415105846809</v>
      </c>
      <c r="K598" s="898">
        <f t="shared" si="151"/>
        <v>4310.7256608011421</v>
      </c>
      <c r="L598" s="77">
        <v>0.2</v>
      </c>
      <c r="M598" s="898">
        <f t="shared" si="152"/>
        <v>862.14513216022851</v>
      </c>
      <c r="N598" s="898">
        <f t="shared" si="153"/>
        <v>5172.8707929613702</v>
      </c>
      <c r="O598" s="898">
        <f t="shared" si="154"/>
        <v>862.14513216022851</v>
      </c>
    </row>
    <row r="599" spans="1:15" s="76" customFormat="1" ht="30">
      <c r="A599" s="711" t="s">
        <v>3593</v>
      </c>
      <c r="B599" s="775" t="s">
        <v>3594</v>
      </c>
      <c r="C599" s="306">
        <f>мат.затр!G4877</f>
        <v>3128.75</v>
      </c>
      <c r="D599" s="306">
        <f>тарифик!J600</f>
        <v>953.81526104417662</v>
      </c>
      <c r="E599" s="306"/>
      <c r="F599" s="898">
        <f t="shared" si="155"/>
        <v>110.1656626506024</v>
      </c>
      <c r="G599" s="306">
        <f>амортизация!M1686</f>
        <v>3.9268778818979619</v>
      </c>
      <c r="H599" s="898">
        <f t="shared" si="171"/>
        <v>4196.6578015766772</v>
      </c>
      <c r="I599" s="77">
        <f t="shared" si="149"/>
        <v>0.24047458720207895</v>
      </c>
      <c r="J599" s="898">
        <f t="shared" si="172"/>
        <v>229.36833116664155</v>
      </c>
      <c r="K599" s="898">
        <f t="shared" si="151"/>
        <v>4426.0261327433191</v>
      </c>
      <c r="L599" s="77">
        <v>0.2</v>
      </c>
      <c r="M599" s="898">
        <f t="shared" si="152"/>
        <v>885.20522654866386</v>
      </c>
      <c r="N599" s="898">
        <f t="shared" si="153"/>
        <v>5311.2313592919827</v>
      </c>
      <c r="O599" s="898">
        <f t="shared" si="154"/>
        <v>885.20522654866386</v>
      </c>
    </row>
    <row r="600" spans="1:15" s="76" customFormat="1" ht="30">
      <c r="A600" s="711" t="s">
        <v>3595</v>
      </c>
      <c r="B600" s="775" t="s">
        <v>3596</v>
      </c>
      <c r="C600" s="306">
        <f>мат.затр!G4886</f>
        <v>3109.4</v>
      </c>
      <c r="D600" s="306">
        <f>тарифик!J601</f>
        <v>368.1392235609103</v>
      </c>
      <c r="E600" s="306"/>
      <c r="F600" s="898">
        <f t="shared" si="155"/>
        <v>42.520080321285135</v>
      </c>
      <c r="G600" s="306">
        <f>амортизация!M1686</f>
        <v>3.9268778818979619</v>
      </c>
      <c r="H600" s="898">
        <f t="shared" si="171"/>
        <v>3523.9861817640935</v>
      </c>
      <c r="I600" s="77">
        <f t="shared" si="149"/>
        <v>0.24047458720207895</v>
      </c>
      <c r="J600" s="898">
        <f t="shared" si="172"/>
        <v>88.528127818703766</v>
      </c>
      <c r="K600" s="898">
        <f t="shared" si="151"/>
        <v>3612.5143095827975</v>
      </c>
      <c r="L600" s="77">
        <v>0.2</v>
      </c>
      <c r="M600" s="898">
        <f t="shared" si="152"/>
        <v>722.5028619165596</v>
      </c>
      <c r="N600" s="898">
        <f t="shared" si="153"/>
        <v>4335.0171714993576</v>
      </c>
      <c r="O600" s="898">
        <f t="shared" si="154"/>
        <v>722.5028619165596</v>
      </c>
    </row>
    <row r="601" spans="1:15" s="76" customFormat="1" ht="30">
      <c r="A601" s="711" t="s">
        <v>3597</v>
      </c>
      <c r="B601" s="775" t="s">
        <v>3598</v>
      </c>
      <c r="C601" s="306">
        <f>мат.затр!G4898</f>
        <v>3283</v>
      </c>
      <c r="D601" s="306">
        <f>тарифик!J602</f>
        <v>301.20481927710841</v>
      </c>
      <c r="E601" s="306"/>
      <c r="F601" s="898">
        <f t="shared" si="155"/>
        <v>34.789156626506021</v>
      </c>
      <c r="G601" s="306">
        <f>амортизация!M1690</f>
        <v>7.8616837721255388</v>
      </c>
      <c r="H601" s="898">
        <f t="shared" si="171"/>
        <v>3626.8556596757403</v>
      </c>
      <c r="I601" s="77">
        <f t="shared" si="149"/>
        <v>0.24047458720207895</v>
      </c>
      <c r="J601" s="898">
        <f t="shared" si="172"/>
        <v>72.432104578939445</v>
      </c>
      <c r="K601" s="898">
        <f t="shared" si="151"/>
        <v>3699.2877642546796</v>
      </c>
      <c r="L601" s="77">
        <v>0.2</v>
      </c>
      <c r="M601" s="898">
        <f t="shared" si="152"/>
        <v>739.85755285093592</v>
      </c>
      <c r="N601" s="898">
        <f t="shared" si="153"/>
        <v>4439.1453171056155</v>
      </c>
      <c r="O601" s="898">
        <f t="shared" si="154"/>
        <v>739.85755285093592</v>
      </c>
    </row>
    <row r="602" spans="1:15" s="76" customFormat="1">
      <c r="A602" s="711" t="s">
        <v>3599</v>
      </c>
      <c r="B602" s="775" t="s">
        <v>3600</v>
      </c>
      <c r="C602" s="306">
        <f>мат.затр!G4909</f>
        <v>3067.15</v>
      </c>
      <c r="D602" s="306">
        <f>тарифик!J603</f>
        <v>780.90138331102185</v>
      </c>
      <c r="E602" s="306"/>
      <c r="F602" s="898">
        <f t="shared" si="155"/>
        <v>90.194109772423033</v>
      </c>
      <c r="G602" s="306">
        <f>амортизация!M1694</f>
        <v>3.9268778818979619</v>
      </c>
      <c r="H602" s="898">
        <f t="shared" si="171"/>
        <v>3942.1723709653425</v>
      </c>
      <c r="I602" s="77">
        <f t="shared" si="149"/>
        <v>0.24047458720207895</v>
      </c>
      <c r="J602" s="898">
        <f t="shared" si="172"/>
        <v>187.7869377972504</v>
      </c>
      <c r="K602" s="898">
        <f t="shared" si="151"/>
        <v>4129.9593087625926</v>
      </c>
      <c r="L602" s="77">
        <v>0.2</v>
      </c>
      <c r="M602" s="898">
        <f t="shared" si="152"/>
        <v>825.99186175251862</v>
      </c>
      <c r="N602" s="898">
        <f t="shared" si="153"/>
        <v>4955.9511705151108</v>
      </c>
      <c r="O602" s="898">
        <f t="shared" si="154"/>
        <v>825.99186175251862</v>
      </c>
    </row>
    <row r="603" spans="1:15" s="76" customFormat="1">
      <c r="A603" s="711" t="s">
        <v>3601</v>
      </c>
      <c r="B603" s="775" t="s">
        <v>3602</v>
      </c>
      <c r="C603" s="306">
        <f>мат.затр!G4919</f>
        <v>3483.95</v>
      </c>
      <c r="D603" s="306">
        <f>тарифик!J604</f>
        <v>468.54082998661312</v>
      </c>
      <c r="E603" s="306"/>
      <c r="F603" s="898">
        <f t="shared" si="155"/>
        <v>54.116465863453818</v>
      </c>
      <c r="G603" s="306">
        <f>амортизация!M1698</f>
        <v>2.7060687193217312</v>
      </c>
      <c r="H603" s="898">
        <f t="shared" si="171"/>
        <v>4009.3133645693883</v>
      </c>
      <c r="I603" s="77">
        <f t="shared" si="149"/>
        <v>0.24047458720207895</v>
      </c>
      <c r="J603" s="898">
        <f t="shared" si="172"/>
        <v>112.67216267835025</v>
      </c>
      <c r="K603" s="898">
        <f t="shared" si="151"/>
        <v>4121.9855272477389</v>
      </c>
      <c r="L603" s="77">
        <v>0.2</v>
      </c>
      <c r="M603" s="898">
        <f t="shared" si="152"/>
        <v>824.39710544954778</v>
      </c>
      <c r="N603" s="898">
        <f t="shared" si="153"/>
        <v>4946.3826326972867</v>
      </c>
      <c r="O603" s="898">
        <f t="shared" si="154"/>
        <v>824.39710544954778</v>
      </c>
    </row>
    <row r="604" spans="1:15" s="76" customFormat="1">
      <c r="A604" s="711" t="s">
        <v>3603</v>
      </c>
      <c r="B604" s="775" t="s">
        <v>3604</v>
      </c>
      <c r="C604" s="306">
        <f>мат.затр!G4929</f>
        <v>2178.1999999999998</v>
      </c>
      <c r="D604" s="306">
        <f>тарифик!J605</f>
        <v>1196.4524765729584</v>
      </c>
      <c r="E604" s="306"/>
      <c r="F604" s="898">
        <f t="shared" si="155"/>
        <v>138.19026104417668</v>
      </c>
      <c r="G604" s="306">
        <f>амортизация!M1702</f>
        <v>23.96568886657742</v>
      </c>
      <c r="H604" s="898">
        <f t="shared" si="171"/>
        <v>3536.8084264837121</v>
      </c>
      <c r="I604" s="77">
        <f t="shared" si="149"/>
        <v>0.24047458720207895</v>
      </c>
      <c r="J604" s="898">
        <f t="shared" si="172"/>
        <v>287.71641541078719</v>
      </c>
      <c r="K604" s="898">
        <f t="shared" si="151"/>
        <v>3824.5248418944993</v>
      </c>
      <c r="L604" s="77">
        <v>0.2</v>
      </c>
      <c r="M604" s="898">
        <f t="shared" si="152"/>
        <v>764.90496837889987</v>
      </c>
      <c r="N604" s="898">
        <f t="shared" si="153"/>
        <v>4589.4298102733992</v>
      </c>
      <c r="O604" s="898">
        <f t="shared" si="154"/>
        <v>764.90496837889987</v>
      </c>
    </row>
    <row r="605" spans="1:15" s="76" customFormat="1" ht="45">
      <c r="A605" s="711" t="s">
        <v>3605</v>
      </c>
      <c r="B605" s="775" t="s">
        <v>3606</v>
      </c>
      <c r="C605" s="306">
        <f>мат.затр!G4938</f>
        <v>3566.2</v>
      </c>
      <c r="D605" s="306">
        <f>тарифик!J606</f>
        <v>613.5653726015172</v>
      </c>
      <c r="E605" s="306"/>
      <c r="F605" s="898">
        <f t="shared" si="155"/>
        <v>70.866800535475235</v>
      </c>
      <c r="G605" s="306">
        <f>амортизация!M1706</f>
        <v>23.96568886657742</v>
      </c>
      <c r="H605" s="898">
        <f t="shared" si="171"/>
        <v>4274.5978620035694</v>
      </c>
      <c r="I605" s="77">
        <f t="shared" si="149"/>
        <v>0.24047458720207895</v>
      </c>
      <c r="J605" s="898">
        <f t="shared" si="172"/>
        <v>147.54687969783961</v>
      </c>
      <c r="K605" s="898">
        <f t="shared" si="151"/>
        <v>4422.1447417014087</v>
      </c>
      <c r="L605" s="77">
        <v>0.2</v>
      </c>
      <c r="M605" s="898">
        <f t="shared" si="152"/>
        <v>884.42894834028175</v>
      </c>
      <c r="N605" s="898">
        <f t="shared" si="153"/>
        <v>5306.5736900416905</v>
      </c>
      <c r="O605" s="898">
        <f t="shared" si="154"/>
        <v>884.42894834028175</v>
      </c>
    </row>
    <row r="606" spans="1:15" s="76" customFormat="1">
      <c r="A606" s="711" t="s">
        <v>3607</v>
      </c>
      <c r="B606" s="775" t="s">
        <v>3608</v>
      </c>
      <c r="C606" s="306">
        <f>мат.затр!G4949</f>
        <v>4227.6000000000004</v>
      </c>
      <c r="D606" s="306">
        <f>тарифик!J607</f>
        <v>334.67202141900935</v>
      </c>
      <c r="E606" s="306"/>
      <c r="F606" s="898">
        <f t="shared" si="155"/>
        <v>38.654618473895582</v>
      </c>
      <c r="G606" s="306">
        <f>амортизация!M1710</f>
        <v>3.9268778818979619</v>
      </c>
      <c r="H606" s="898">
        <f t="shared" si="171"/>
        <v>4604.8535177748026</v>
      </c>
      <c r="I606" s="77">
        <f t="shared" si="149"/>
        <v>0.24047458720207895</v>
      </c>
      <c r="J606" s="898">
        <f t="shared" si="172"/>
        <v>80.480116198821605</v>
      </c>
      <c r="K606" s="898">
        <f t="shared" si="151"/>
        <v>4685.3336339736243</v>
      </c>
      <c r="L606" s="77">
        <v>0.2</v>
      </c>
      <c r="M606" s="898">
        <f t="shared" si="152"/>
        <v>937.0667267947249</v>
      </c>
      <c r="N606" s="898">
        <f t="shared" si="153"/>
        <v>5622.4003607683489</v>
      </c>
      <c r="O606" s="898">
        <f t="shared" si="154"/>
        <v>937.0667267947249</v>
      </c>
    </row>
    <row r="607" spans="1:15" s="76" customFormat="1">
      <c r="A607" s="711" t="s">
        <v>3609</v>
      </c>
      <c r="B607" s="775" t="s">
        <v>3610</v>
      </c>
      <c r="C607" s="306">
        <f>мат.затр!G4964</f>
        <v>3302.6</v>
      </c>
      <c r="D607" s="306">
        <f>тарифик!J608</f>
        <v>334.67202141900935</v>
      </c>
      <c r="E607" s="306"/>
      <c r="F607" s="898">
        <f t="shared" si="155"/>
        <v>38.654618473895582</v>
      </c>
      <c r="G607" s="306">
        <f>амортизация!M1714</f>
        <v>3.9268778818979619</v>
      </c>
      <c r="H607" s="898">
        <f t="shared" si="171"/>
        <v>3679.8535177748026</v>
      </c>
      <c r="I607" s="77">
        <f t="shared" si="149"/>
        <v>0.24047458720207895</v>
      </c>
      <c r="J607" s="898">
        <f t="shared" si="172"/>
        <v>80.480116198821605</v>
      </c>
      <c r="K607" s="898">
        <f t="shared" si="151"/>
        <v>3760.3336339736243</v>
      </c>
      <c r="L607" s="77">
        <v>0.2</v>
      </c>
      <c r="M607" s="898">
        <f t="shared" si="152"/>
        <v>752.0667267947249</v>
      </c>
      <c r="N607" s="898">
        <f t="shared" si="153"/>
        <v>4512.4003607683489</v>
      </c>
      <c r="O607" s="898">
        <f t="shared" si="154"/>
        <v>752.0667267947249</v>
      </c>
    </row>
    <row r="608" spans="1:15" s="76" customFormat="1" ht="30">
      <c r="A608" s="711" t="s">
        <v>3611</v>
      </c>
      <c r="B608" s="775" t="s">
        <v>3612</v>
      </c>
      <c r="C608" s="306">
        <f>мат.затр!G4977</f>
        <v>3605.0630000000001</v>
      </c>
      <c r="D608" s="306">
        <f>тарифик!J609</f>
        <v>200.80321285140562</v>
      </c>
      <c r="E608" s="306"/>
      <c r="F608" s="898">
        <f t="shared" si="155"/>
        <v>23.192771084337348</v>
      </c>
      <c r="G608" s="306">
        <f>амортизация!M1718</f>
        <v>3.9268778818979619</v>
      </c>
      <c r="H608" s="898">
        <f t="shared" si="171"/>
        <v>3832.9858618176409</v>
      </c>
      <c r="I608" s="77">
        <f t="shared" si="149"/>
        <v>0.24047458720207895</v>
      </c>
      <c r="J608" s="898">
        <f t="shared" si="172"/>
        <v>48.288069719292963</v>
      </c>
      <c r="K608" s="898">
        <f t="shared" si="151"/>
        <v>3881.273931536934</v>
      </c>
      <c r="L608" s="77">
        <v>0.2</v>
      </c>
      <c r="M608" s="898">
        <f t="shared" si="152"/>
        <v>776.25478630738689</v>
      </c>
      <c r="N608" s="898">
        <f t="shared" si="153"/>
        <v>4657.5287178443214</v>
      </c>
      <c r="O608" s="898">
        <f t="shared" si="154"/>
        <v>776.25478630738689</v>
      </c>
    </row>
    <row r="609" spans="1:15" s="76" customFormat="1" ht="57">
      <c r="A609" s="66" t="s">
        <v>4440</v>
      </c>
      <c r="B609" s="400" t="s">
        <v>4441</v>
      </c>
      <c r="C609" s="81"/>
      <c r="D609" s="81"/>
      <c r="E609" s="81"/>
      <c r="F609" s="81"/>
      <c r="G609" s="81"/>
      <c r="H609" s="207"/>
      <c r="I609" s="934"/>
      <c r="J609" s="207"/>
      <c r="K609" s="207"/>
      <c r="L609" s="934"/>
      <c r="M609" s="207"/>
      <c r="N609" s="207"/>
      <c r="O609" s="207"/>
    </row>
    <row r="610" spans="1:15" s="76" customFormat="1">
      <c r="A610" s="711" t="s">
        <v>4442</v>
      </c>
      <c r="B610" s="303" t="s">
        <v>4443</v>
      </c>
      <c r="C610" s="306">
        <f>мат.затр!G4979</f>
        <v>13075.523000000001</v>
      </c>
      <c r="D610" s="306">
        <f>тарифик!J611</f>
        <v>6961.1780455153948</v>
      </c>
      <c r="E610" s="306"/>
      <c r="F610" s="898">
        <f t="shared" si="155"/>
        <v>804.01606425702812</v>
      </c>
      <c r="G610" s="306">
        <f>амортизация!M1726</f>
        <v>323.42335545887249</v>
      </c>
      <c r="H610" s="898">
        <f t="shared" ref="H610:H618" si="173">C610+D610+F610+G610</f>
        <v>21164.140465231292</v>
      </c>
      <c r="I610" s="77">
        <f t="shared" ref="I610:I673" si="174">I$190</f>
        <v>0.24047458720207895</v>
      </c>
      <c r="J610" s="898">
        <f t="shared" ref="J610:J618" si="175">D610*I610</f>
        <v>1673.9864169354894</v>
      </c>
      <c r="K610" s="898">
        <f t="shared" ref="K610:K673" si="176">H610+J610</f>
        <v>22838.12688216678</v>
      </c>
      <c r="L610" s="77">
        <v>0.2</v>
      </c>
      <c r="M610" s="898">
        <f t="shared" ref="M610:M673" si="177">K610*L610</f>
        <v>4567.625376433356</v>
      </c>
      <c r="N610" s="898">
        <f t="shared" ref="N610:N673" si="178">K610+M610</f>
        <v>27405.752258600136</v>
      </c>
      <c r="O610" s="898">
        <f t="shared" ref="O610:O673" si="179">M610</f>
        <v>4567.625376433356</v>
      </c>
    </row>
    <row r="611" spans="1:15" s="76" customFormat="1">
      <c r="A611" s="711" t="s">
        <v>4444</v>
      </c>
      <c r="B611" s="303" t="s">
        <v>4445</v>
      </c>
      <c r="C611" s="306">
        <f>мат.затр!G5002</f>
        <v>6495.6821000000009</v>
      </c>
      <c r="D611" s="306">
        <f>тарифик!J612</f>
        <v>8299.8661311914329</v>
      </c>
      <c r="E611" s="306"/>
      <c r="F611" s="898">
        <f t="shared" si="155"/>
        <v>958.6345381526105</v>
      </c>
      <c r="G611" s="306">
        <f>амортизация!M1735</f>
        <v>5071.8933249665324</v>
      </c>
      <c r="H611" s="898">
        <f t="shared" si="173"/>
        <v>20826.076094310578</v>
      </c>
      <c r="I611" s="77">
        <f t="shared" si="174"/>
        <v>0.24047458720207895</v>
      </c>
      <c r="J611" s="898">
        <f t="shared" si="175"/>
        <v>1995.9068817307759</v>
      </c>
      <c r="K611" s="898">
        <f t="shared" si="176"/>
        <v>22821.982976041352</v>
      </c>
      <c r="L611" s="77">
        <v>0.2</v>
      </c>
      <c r="M611" s="898">
        <f t="shared" si="177"/>
        <v>4564.3965952082708</v>
      </c>
      <c r="N611" s="898">
        <f>K611+M611</f>
        <v>27386.379571249621</v>
      </c>
      <c r="O611" s="898">
        <f t="shared" si="179"/>
        <v>4564.3965952082708</v>
      </c>
    </row>
    <row r="612" spans="1:15" s="76" customFormat="1">
      <c r="A612" s="711" t="s">
        <v>4679</v>
      </c>
      <c r="B612" s="303" t="s">
        <v>4447</v>
      </c>
      <c r="C612" s="306">
        <f>мат.затр!G5027</f>
        <v>9317.0055000000011</v>
      </c>
      <c r="D612" s="306">
        <f>тарифик!J613</f>
        <v>6961.1780455153948</v>
      </c>
      <c r="E612" s="306"/>
      <c r="F612" s="898">
        <f t="shared" si="155"/>
        <v>804.01606425702812</v>
      </c>
      <c r="G612" s="306">
        <f>амортизация!M1743</f>
        <v>2241.9766224155883</v>
      </c>
      <c r="H612" s="898">
        <f t="shared" si="173"/>
        <v>19324.176232188016</v>
      </c>
      <c r="I612" s="77">
        <f t="shared" si="174"/>
        <v>0.24047458720207895</v>
      </c>
      <c r="J612" s="898">
        <f t="shared" si="175"/>
        <v>1673.9864169354894</v>
      </c>
      <c r="K612" s="898">
        <f t="shared" si="176"/>
        <v>20998.162649123504</v>
      </c>
      <c r="L612" s="77">
        <v>0.2</v>
      </c>
      <c r="M612" s="898">
        <f t="shared" si="177"/>
        <v>4199.6325298247011</v>
      </c>
      <c r="N612" s="898">
        <f t="shared" si="178"/>
        <v>25197.795178948203</v>
      </c>
      <c r="O612" s="898">
        <f t="shared" si="179"/>
        <v>4199.6325298247011</v>
      </c>
    </row>
    <row r="613" spans="1:15" s="76" customFormat="1">
      <c r="A613" s="711" t="s">
        <v>4680</v>
      </c>
      <c r="B613" s="303" t="s">
        <v>4449</v>
      </c>
      <c r="C613" s="306">
        <f>мат.затр!G5047</f>
        <v>17439.216</v>
      </c>
      <c r="D613" s="306">
        <f>тарифик!J614</f>
        <v>6961.1780455153948</v>
      </c>
      <c r="E613" s="306"/>
      <c r="F613" s="898">
        <f t="shared" si="155"/>
        <v>804.01606425702812</v>
      </c>
      <c r="G613" s="306">
        <f>амортизация!M1750</f>
        <v>2221.0948453071546</v>
      </c>
      <c r="H613" s="898">
        <f t="shared" si="173"/>
        <v>27425.504955079574</v>
      </c>
      <c r="I613" s="77">
        <f t="shared" si="174"/>
        <v>0.24047458720207895</v>
      </c>
      <c r="J613" s="898">
        <f t="shared" si="175"/>
        <v>1673.9864169354894</v>
      </c>
      <c r="K613" s="898">
        <f t="shared" si="176"/>
        <v>29099.491372015062</v>
      </c>
      <c r="L613" s="77">
        <v>0.2</v>
      </c>
      <c r="M613" s="898">
        <f t="shared" si="177"/>
        <v>5819.8982744030127</v>
      </c>
      <c r="N613" s="898">
        <f t="shared" si="178"/>
        <v>34919.389646418073</v>
      </c>
      <c r="O613" s="898">
        <f t="shared" si="179"/>
        <v>5819.8982744030127</v>
      </c>
    </row>
    <row r="614" spans="1:15" s="76" customFormat="1" ht="30">
      <c r="A614" s="711" t="s">
        <v>4446</v>
      </c>
      <c r="B614" s="775" t="s">
        <v>4451</v>
      </c>
      <c r="C614" s="306">
        <f>мат.затр!G5064</f>
        <v>8907.1700000000019</v>
      </c>
      <c r="D614" s="306">
        <f>тарифик!J615</f>
        <v>6961.1780455153948</v>
      </c>
      <c r="E614" s="306"/>
      <c r="F614" s="898">
        <f t="shared" si="155"/>
        <v>804.01606425702812</v>
      </c>
      <c r="G614" s="306">
        <f>амортизация!M1758</f>
        <v>1463.6167482894543</v>
      </c>
      <c r="H614" s="898">
        <f t="shared" si="173"/>
        <v>18135.980858061877</v>
      </c>
      <c r="I614" s="77">
        <f t="shared" si="174"/>
        <v>0.24047458720207895</v>
      </c>
      <c r="J614" s="898">
        <f t="shared" si="175"/>
        <v>1673.9864169354894</v>
      </c>
      <c r="K614" s="898">
        <f t="shared" si="176"/>
        <v>19809.967274997365</v>
      </c>
      <c r="L614" s="77">
        <v>0.2</v>
      </c>
      <c r="M614" s="898">
        <f t="shared" si="177"/>
        <v>3961.9934549994732</v>
      </c>
      <c r="N614" s="898">
        <f t="shared" si="178"/>
        <v>23771.960729996837</v>
      </c>
      <c r="O614" s="898">
        <f t="shared" si="179"/>
        <v>3961.9934549994732</v>
      </c>
    </row>
    <row r="615" spans="1:15" s="76" customFormat="1">
      <c r="A615" s="711" t="s">
        <v>4681</v>
      </c>
      <c r="B615" s="303" t="s">
        <v>4452</v>
      </c>
      <c r="C615" s="306">
        <f>мат.затр!G5080</f>
        <v>10328.8305</v>
      </c>
      <c r="D615" s="306">
        <f>тарифик!J616</f>
        <v>6961.1780455153948</v>
      </c>
      <c r="E615" s="306"/>
      <c r="F615" s="898">
        <f t="shared" si="155"/>
        <v>804.01606425702812</v>
      </c>
      <c r="G615" s="306">
        <f>амортизация!M1766</f>
        <v>1461.375324260003</v>
      </c>
      <c r="H615" s="898">
        <f t="shared" si="173"/>
        <v>19555.399934032426</v>
      </c>
      <c r="I615" s="77">
        <f t="shared" si="174"/>
        <v>0.24047458720207895</v>
      </c>
      <c r="J615" s="898">
        <f t="shared" si="175"/>
        <v>1673.9864169354894</v>
      </c>
      <c r="K615" s="898">
        <f t="shared" si="176"/>
        <v>21229.386350967914</v>
      </c>
      <c r="L615" s="77">
        <v>0.2</v>
      </c>
      <c r="M615" s="898">
        <f t="shared" si="177"/>
        <v>4245.8772701935832</v>
      </c>
      <c r="N615" s="898">
        <f t="shared" si="178"/>
        <v>25475.263621161495</v>
      </c>
      <c r="O615" s="898">
        <f t="shared" si="179"/>
        <v>4245.8772701935832</v>
      </c>
    </row>
    <row r="616" spans="1:15" s="76" customFormat="1" ht="30">
      <c r="A616" s="711" t="s">
        <v>4448</v>
      </c>
      <c r="B616" s="775" t="s">
        <v>4453</v>
      </c>
      <c r="C616" s="306">
        <f>мат.затр!G5095</f>
        <v>9901.9900000000016</v>
      </c>
      <c r="D616" s="306">
        <f>тарифик!J617</f>
        <v>6961.1780455153948</v>
      </c>
      <c r="E616" s="306"/>
      <c r="F616" s="898">
        <f t="shared" si="155"/>
        <v>804.01606425702812</v>
      </c>
      <c r="G616" s="306">
        <f>амортизация!M1774</f>
        <v>1461.9335664881751</v>
      </c>
      <c r="H616" s="898">
        <f t="shared" si="173"/>
        <v>19129.117676260601</v>
      </c>
      <c r="I616" s="77">
        <f t="shared" si="174"/>
        <v>0.24047458720207895</v>
      </c>
      <c r="J616" s="898">
        <f t="shared" si="175"/>
        <v>1673.9864169354894</v>
      </c>
      <c r="K616" s="898">
        <f t="shared" si="176"/>
        <v>20803.104093196089</v>
      </c>
      <c r="L616" s="77">
        <v>0.2</v>
      </c>
      <c r="M616" s="898">
        <f t="shared" si="177"/>
        <v>4160.6208186392178</v>
      </c>
      <c r="N616" s="898">
        <f t="shared" si="178"/>
        <v>24963.724911835307</v>
      </c>
      <c r="O616" s="898">
        <f t="shared" si="179"/>
        <v>4160.6208186392178</v>
      </c>
    </row>
    <row r="617" spans="1:15" s="76" customFormat="1" ht="30">
      <c r="A617" s="711" t="s">
        <v>4682</v>
      </c>
      <c r="B617" s="775" t="s">
        <v>4454</v>
      </c>
      <c r="C617" s="306">
        <f>мат.затр!G5115</f>
        <v>8162.2999999999993</v>
      </c>
      <c r="D617" s="306">
        <f>тарифик!J618</f>
        <v>6961.1780455153948</v>
      </c>
      <c r="E617" s="306"/>
      <c r="F617" s="898">
        <f t="shared" si="155"/>
        <v>804.01606425702812</v>
      </c>
      <c r="G617" s="306">
        <f>амортизация!M1782</f>
        <v>1463.434245128663</v>
      </c>
      <c r="H617" s="898">
        <f t="shared" si="173"/>
        <v>17390.928354901087</v>
      </c>
      <c r="I617" s="77">
        <f t="shared" si="174"/>
        <v>0.24047458720207895</v>
      </c>
      <c r="J617" s="898">
        <f t="shared" si="175"/>
        <v>1673.9864169354894</v>
      </c>
      <c r="K617" s="898">
        <f t="shared" si="176"/>
        <v>19064.914771836575</v>
      </c>
      <c r="L617" s="77">
        <v>0.2</v>
      </c>
      <c r="M617" s="898">
        <f t="shared" si="177"/>
        <v>3812.982954367315</v>
      </c>
      <c r="N617" s="898">
        <f t="shared" si="178"/>
        <v>22877.89772620389</v>
      </c>
      <c r="O617" s="898">
        <f t="shared" si="179"/>
        <v>3812.982954367315</v>
      </c>
    </row>
    <row r="618" spans="1:15" s="76" customFormat="1">
      <c r="A618" s="711" t="s">
        <v>4450</v>
      </c>
      <c r="B618" s="775" t="s">
        <v>4455</v>
      </c>
      <c r="C618" s="306">
        <f>мат.затр!G5128</f>
        <v>8328.27</v>
      </c>
      <c r="D618" s="306">
        <f>тарифик!J619</f>
        <v>6961.1780455153948</v>
      </c>
      <c r="E618" s="306"/>
      <c r="F618" s="898">
        <f t="shared" si="155"/>
        <v>804.01606425702812</v>
      </c>
      <c r="G618" s="306">
        <f>амортизация!M1790</f>
        <v>1461.0103179384205</v>
      </c>
      <c r="H618" s="898">
        <f t="shared" si="173"/>
        <v>17554.474427710844</v>
      </c>
      <c r="I618" s="77">
        <f t="shared" si="174"/>
        <v>0.24047458720207895</v>
      </c>
      <c r="J618" s="898">
        <f t="shared" si="175"/>
        <v>1673.9864169354894</v>
      </c>
      <c r="K618" s="898">
        <f t="shared" si="176"/>
        <v>19228.460844646332</v>
      </c>
      <c r="L618" s="77">
        <v>0.2</v>
      </c>
      <c r="M618" s="898">
        <f t="shared" si="177"/>
        <v>3845.6921689292667</v>
      </c>
      <c r="N618" s="898">
        <f t="shared" si="178"/>
        <v>23074.153013575597</v>
      </c>
      <c r="O618" s="898">
        <f t="shared" si="179"/>
        <v>3845.6921689292667</v>
      </c>
    </row>
    <row r="619" spans="1:15" s="76" customFormat="1" ht="29.25" customHeight="1">
      <c r="A619" s="66" t="s">
        <v>4456</v>
      </c>
      <c r="B619" s="400" t="s">
        <v>4457</v>
      </c>
      <c r="C619" s="81"/>
      <c r="D619" s="81"/>
      <c r="E619" s="306"/>
      <c r="F619" s="81"/>
      <c r="G619" s="81"/>
      <c r="H619" s="923"/>
      <c r="I619" s="924"/>
      <c r="J619" s="923"/>
      <c r="K619" s="923"/>
      <c r="L619" s="924"/>
      <c r="M619" s="923"/>
      <c r="N619" s="923"/>
      <c r="O619" s="923"/>
    </row>
    <row r="620" spans="1:15" s="76" customFormat="1">
      <c r="A620" s="711" t="s">
        <v>4458</v>
      </c>
      <c r="B620" s="303" t="s">
        <v>4443</v>
      </c>
      <c r="C620" s="306">
        <f>мат.затр!G5149</f>
        <v>13603.207000000002</v>
      </c>
      <c r="D620" s="306">
        <f>тарифик!J621</f>
        <v>6961.1780455153948</v>
      </c>
      <c r="E620" s="306"/>
      <c r="F620" s="898">
        <f t="shared" si="155"/>
        <v>804.01606425702812</v>
      </c>
      <c r="G620" s="306">
        <f>амортизация!M1798</f>
        <v>323.42335545887249</v>
      </c>
      <c r="H620" s="898">
        <f>C620+D620+F620+G620</f>
        <v>21691.824465231293</v>
      </c>
      <c r="I620" s="77">
        <f t="shared" si="174"/>
        <v>0.24047458720207895</v>
      </c>
      <c r="J620" s="898">
        <f>D620*I620</f>
        <v>1673.9864169354894</v>
      </c>
      <c r="K620" s="898">
        <f t="shared" si="176"/>
        <v>23365.810882166781</v>
      </c>
      <c r="L620" s="77">
        <v>0.2</v>
      </c>
      <c r="M620" s="898">
        <f t="shared" si="177"/>
        <v>4673.1621764333568</v>
      </c>
      <c r="N620" s="898">
        <f t="shared" si="178"/>
        <v>28038.973058600139</v>
      </c>
      <c r="O620" s="898">
        <f t="shared" si="179"/>
        <v>4673.1621764333568</v>
      </c>
    </row>
    <row r="621" spans="1:15" s="76" customFormat="1">
      <c r="A621" s="711" t="s">
        <v>4684</v>
      </c>
      <c r="B621" s="303" t="s">
        <v>4449</v>
      </c>
      <c r="C621" s="306">
        <f>мат.затр!G5166</f>
        <v>15334.416000000001</v>
      </c>
      <c r="D621" s="306">
        <f>тарифик!J622</f>
        <v>6961.1780455153948</v>
      </c>
      <c r="E621" s="306"/>
      <c r="F621" s="898">
        <f t="shared" si="155"/>
        <v>804.01606425702812</v>
      </c>
      <c r="G621" s="306">
        <f>амортизация!M1805</f>
        <v>2221.0948453071546</v>
      </c>
      <c r="H621" s="898">
        <f>C621+D621+F621+G621</f>
        <v>25320.704955079578</v>
      </c>
      <c r="I621" s="77">
        <f t="shared" si="174"/>
        <v>0.24047458720207895</v>
      </c>
      <c r="J621" s="898">
        <f>D621*I621</f>
        <v>1673.9864169354894</v>
      </c>
      <c r="K621" s="898">
        <f t="shared" si="176"/>
        <v>26994.691372015066</v>
      </c>
      <c r="L621" s="77">
        <v>0.2</v>
      </c>
      <c r="M621" s="898">
        <f t="shared" si="177"/>
        <v>5398.9382744030136</v>
      </c>
      <c r="N621" s="898">
        <f t="shared" si="178"/>
        <v>32393.629646418078</v>
      </c>
      <c r="O621" s="898">
        <f t="shared" si="179"/>
        <v>5398.9382744030136</v>
      </c>
    </row>
    <row r="622" spans="1:15" s="76" customFormat="1">
      <c r="A622" s="711" t="s">
        <v>4459</v>
      </c>
      <c r="B622" s="303" t="s">
        <v>4460</v>
      </c>
      <c r="C622" s="1299">
        <f>мат.затр!G5181</f>
        <v>4569.0999999999995</v>
      </c>
      <c r="D622" s="1299">
        <f>тарифик!J623</f>
        <v>6961.1780455153948</v>
      </c>
      <c r="E622" s="1299"/>
      <c r="F622" s="898">
        <f t="shared" ref="F622:F685" si="180">D622*0.9*0.095+D622*3%</f>
        <v>804.01606425702812</v>
      </c>
      <c r="G622" s="1299">
        <f>амортизация!M1813</f>
        <v>1463.434245128663</v>
      </c>
      <c r="H622" s="898">
        <f>C622+D622+F622+G622</f>
        <v>13797.728354901086</v>
      </c>
      <c r="I622" s="77">
        <f t="shared" si="174"/>
        <v>0.24047458720207895</v>
      </c>
      <c r="J622" s="898">
        <f>D622*I622</f>
        <v>1673.9864169354894</v>
      </c>
      <c r="K622" s="898">
        <f t="shared" si="176"/>
        <v>15471.714771836576</v>
      </c>
      <c r="L622" s="77">
        <v>0.2</v>
      </c>
      <c r="M622" s="898">
        <f t="shared" si="177"/>
        <v>3094.3429543673155</v>
      </c>
      <c r="N622" s="898">
        <f t="shared" si="178"/>
        <v>18566.057726203893</v>
      </c>
      <c r="O622" s="898">
        <f t="shared" si="179"/>
        <v>3094.3429543673155</v>
      </c>
    </row>
    <row r="623" spans="1:15" s="76" customFormat="1" ht="28.5">
      <c r="A623" s="66" t="s">
        <v>4461</v>
      </c>
      <c r="B623" s="284" t="s">
        <v>4462</v>
      </c>
      <c r="C623" s="81"/>
      <c r="D623" s="81"/>
      <c r="E623" s="306"/>
      <c r="F623" s="81"/>
      <c r="G623" s="81"/>
      <c r="H623" s="923"/>
      <c r="I623" s="924"/>
      <c r="J623" s="923"/>
      <c r="K623" s="923"/>
      <c r="L623" s="924"/>
      <c r="M623" s="923"/>
      <c r="N623" s="923"/>
      <c r="O623" s="923"/>
    </row>
    <row r="624" spans="1:15" s="76" customFormat="1">
      <c r="A624" s="711" t="s">
        <v>4463</v>
      </c>
      <c r="B624" s="303" t="s">
        <v>4443</v>
      </c>
      <c r="C624" s="306">
        <f>мат.затр!G5196</f>
        <v>5377.6455000000005</v>
      </c>
      <c r="D624" s="306">
        <f>тарифик!J625</f>
        <v>6961.1780455153948</v>
      </c>
      <c r="E624" s="306"/>
      <c r="F624" s="898">
        <f t="shared" si="180"/>
        <v>804.01606425702812</v>
      </c>
      <c r="G624" s="306">
        <f>амортизация!M1824</f>
        <v>386.31907258664285</v>
      </c>
      <c r="H624" s="898">
        <f>C624+D624+F624+G624</f>
        <v>13529.158682359066</v>
      </c>
      <c r="I624" s="77">
        <f t="shared" si="174"/>
        <v>0.24047458720207895</v>
      </c>
      <c r="J624" s="898">
        <f>D624*I624</f>
        <v>1673.9864169354894</v>
      </c>
      <c r="K624" s="898">
        <f t="shared" si="176"/>
        <v>15203.145099294556</v>
      </c>
      <c r="L624" s="77">
        <v>0.2</v>
      </c>
      <c r="M624" s="898">
        <f t="shared" si="177"/>
        <v>3040.6290198589113</v>
      </c>
      <c r="N624" s="898">
        <f t="shared" si="178"/>
        <v>18243.774119153466</v>
      </c>
      <c r="O624" s="898">
        <f t="shared" si="179"/>
        <v>3040.6290198589113</v>
      </c>
    </row>
    <row r="625" spans="1:15" s="76" customFormat="1">
      <c r="A625" s="711" t="s">
        <v>4683</v>
      </c>
      <c r="B625" s="303" t="s">
        <v>4447</v>
      </c>
      <c r="C625" s="306">
        <f>мат.затр!G5217</f>
        <v>5445.6054999999997</v>
      </c>
      <c r="D625" s="306">
        <f>тарифик!J626</f>
        <v>6961.1780455153948</v>
      </c>
      <c r="E625" s="306"/>
      <c r="F625" s="898">
        <f t="shared" si="180"/>
        <v>804.01606425702812</v>
      </c>
      <c r="G625" s="306">
        <f>амортизация!M1834</f>
        <v>2415.9762864420641</v>
      </c>
      <c r="H625" s="898">
        <f>C625+D625+F625+G625</f>
        <v>15626.775896214487</v>
      </c>
      <c r="I625" s="77">
        <f t="shared" si="174"/>
        <v>0.24047458720207895</v>
      </c>
      <c r="J625" s="898">
        <f>D625*I625</f>
        <v>1673.9864169354894</v>
      </c>
      <c r="K625" s="898">
        <f t="shared" si="176"/>
        <v>17300.762313149975</v>
      </c>
      <c r="L625" s="77">
        <v>0.2</v>
      </c>
      <c r="M625" s="898">
        <f t="shared" si="177"/>
        <v>3460.1524626299952</v>
      </c>
      <c r="N625" s="898">
        <f t="shared" si="178"/>
        <v>20760.914775779969</v>
      </c>
      <c r="O625" s="898">
        <f t="shared" si="179"/>
        <v>3460.1524626299952</v>
      </c>
    </row>
    <row r="626" spans="1:15" s="76" customFormat="1" ht="30">
      <c r="A626" s="711" t="s">
        <v>4464</v>
      </c>
      <c r="B626" s="303" t="s">
        <v>5251</v>
      </c>
      <c r="C626" s="306">
        <f>мат.затр!G5233</f>
        <v>9742.4790000000012</v>
      </c>
      <c r="D626" s="306">
        <f>тарифик!J627</f>
        <v>9103.0789825970551</v>
      </c>
      <c r="E626" s="306"/>
      <c r="F626" s="898">
        <f t="shared" si="180"/>
        <v>1051.4056224899598</v>
      </c>
      <c r="G626" s="306">
        <f>амортизация!M1844</f>
        <v>401.6854175963112</v>
      </c>
      <c r="H626" s="898">
        <f>C626+D626+F626+G626</f>
        <v>20298.64902268333</v>
      </c>
      <c r="I626" s="77">
        <f t="shared" si="174"/>
        <v>0.24047458720207895</v>
      </c>
      <c r="J626" s="898">
        <f>D626*I626</f>
        <v>2189.0591606079479</v>
      </c>
      <c r="K626" s="898">
        <f t="shared" si="176"/>
        <v>22487.708183291277</v>
      </c>
      <c r="L626" s="77">
        <v>0.2</v>
      </c>
      <c r="M626" s="898">
        <f t="shared" si="177"/>
        <v>4497.5416366582558</v>
      </c>
      <c r="N626" s="898">
        <f t="shared" si="178"/>
        <v>26985.249819949531</v>
      </c>
      <c r="O626" s="898">
        <f t="shared" si="179"/>
        <v>4497.5416366582558</v>
      </c>
    </row>
    <row r="627" spans="1:15" s="76" customFormat="1">
      <c r="A627" s="66" t="s">
        <v>4466</v>
      </c>
      <c r="B627" s="284" t="s">
        <v>4467</v>
      </c>
      <c r="C627" s="81"/>
      <c r="D627" s="81"/>
      <c r="E627" s="306"/>
      <c r="F627" s="81"/>
      <c r="G627" s="81"/>
      <c r="H627" s="923"/>
      <c r="I627" s="924"/>
      <c r="J627" s="923"/>
      <c r="K627" s="923"/>
      <c r="L627" s="924"/>
      <c r="M627" s="923"/>
      <c r="N627" s="923"/>
      <c r="O627" s="923"/>
    </row>
    <row r="628" spans="1:15" s="76" customFormat="1">
      <c r="A628" s="711" t="s">
        <v>4468</v>
      </c>
      <c r="B628" s="303" t="s">
        <v>4443</v>
      </c>
      <c r="C628" s="306">
        <f>мат.затр!G5259</f>
        <v>5708.4374999999991</v>
      </c>
      <c r="D628" s="306">
        <f>тарифик!J629</f>
        <v>6961.1780455153948</v>
      </c>
      <c r="E628" s="306"/>
      <c r="F628" s="898">
        <f t="shared" si="180"/>
        <v>804.01606425702812</v>
      </c>
      <c r="G628" s="306">
        <f>амортизация!M1855</f>
        <v>388.40069537408891</v>
      </c>
      <c r="H628" s="898">
        <f>C628+D628+F628+G628</f>
        <v>13862.032305146509</v>
      </c>
      <c r="I628" s="77">
        <f t="shared" si="174"/>
        <v>0.24047458720207895</v>
      </c>
      <c r="J628" s="898">
        <f>D628*I628</f>
        <v>1673.9864169354894</v>
      </c>
      <c r="K628" s="898">
        <f t="shared" si="176"/>
        <v>15536.018722081999</v>
      </c>
      <c r="L628" s="77">
        <v>0.2</v>
      </c>
      <c r="M628" s="898">
        <f t="shared" si="177"/>
        <v>3107.2037444163998</v>
      </c>
      <c r="N628" s="898">
        <f t="shared" si="178"/>
        <v>18643.222466498399</v>
      </c>
      <c r="O628" s="898">
        <f t="shared" si="179"/>
        <v>3107.2037444163998</v>
      </c>
    </row>
    <row r="629" spans="1:15" s="76" customFormat="1">
      <c r="A629" s="711" t="s">
        <v>4469</v>
      </c>
      <c r="B629" s="303" t="s">
        <v>4445</v>
      </c>
      <c r="C629" s="306">
        <f>мат.затр!G5279</f>
        <v>6600.4790000000012</v>
      </c>
      <c r="D629" s="306">
        <f>тарифик!J630</f>
        <v>12851.40562248996</v>
      </c>
      <c r="E629" s="306"/>
      <c r="F629" s="898">
        <f t="shared" si="180"/>
        <v>1484.3373493975903</v>
      </c>
      <c r="G629" s="306">
        <f>амортизация!M1865</f>
        <v>382.51516715008182</v>
      </c>
      <c r="H629" s="898">
        <f>C629+D629+F629+G629</f>
        <v>21318.737139037632</v>
      </c>
      <c r="I629" s="77">
        <f t="shared" si="174"/>
        <v>0.24047458720207895</v>
      </c>
      <c r="J629" s="898">
        <f>D629*I629</f>
        <v>3090.4364620347496</v>
      </c>
      <c r="K629" s="898">
        <f t="shared" si="176"/>
        <v>24409.173601072383</v>
      </c>
      <c r="L629" s="77">
        <v>0.2</v>
      </c>
      <c r="M629" s="898">
        <f t="shared" si="177"/>
        <v>4881.8347202144769</v>
      </c>
      <c r="N629" s="898">
        <f t="shared" si="178"/>
        <v>29291.008321286859</v>
      </c>
      <c r="O629" s="898">
        <f t="shared" si="179"/>
        <v>4881.8347202144769</v>
      </c>
    </row>
    <row r="630" spans="1:15" s="76" customFormat="1" ht="28.5">
      <c r="A630" s="66" t="s">
        <v>4470</v>
      </c>
      <c r="B630" s="284" t="s">
        <v>1192</v>
      </c>
      <c r="C630" s="81"/>
      <c r="D630" s="81"/>
      <c r="E630" s="306"/>
      <c r="F630" s="81"/>
      <c r="G630" s="81"/>
      <c r="H630" s="923"/>
      <c r="I630" s="924"/>
      <c r="J630" s="923"/>
      <c r="K630" s="923"/>
      <c r="L630" s="924"/>
      <c r="M630" s="923"/>
      <c r="N630" s="923"/>
      <c r="O630" s="923"/>
    </row>
    <row r="631" spans="1:15" s="76" customFormat="1">
      <c r="A631" s="711" t="s">
        <v>4471</v>
      </c>
      <c r="B631" s="303" t="s">
        <v>4443</v>
      </c>
      <c r="C631" s="306">
        <f>мат.затр!G5304</f>
        <v>5346.9375000000009</v>
      </c>
      <c r="D631" s="306">
        <f>тарифик!J632</f>
        <v>9103.0789825970551</v>
      </c>
      <c r="E631" s="306"/>
      <c r="F631" s="898">
        <f t="shared" si="180"/>
        <v>1051.4056224899598</v>
      </c>
      <c r="G631" s="306">
        <f>амортизация!M1876</f>
        <v>401.6854175963112</v>
      </c>
      <c r="H631" s="898">
        <f>C631+D631+F631+G631</f>
        <v>15903.107522683327</v>
      </c>
      <c r="I631" s="77">
        <f t="shared" si="174"/>
        <v>0.24047458720207895</v>
      </c>
      <c r="J631" s="898">
        <f>D631*I631</f>
        <v>2189.0591606079479</v>
      </c>
      <c r="K631" s="898">
        <f t="shared" si="176"/>
        <v>18092.166683291274</v>
      </c>
      <c r="L631" s="77">
        <v>0.2</v>
      </c>
      <c r="M631" s="898">
        <f t="shared" si="177"/>
        <v>3618.433336658255</v>
      </c>
      <c r="N631" s="898">
        <f t="shared" si="178"/>
        <v>21710.600019949528</v>
      </c>
      <c r="O631" s="898">
        <f t="shared" si="179"/>
        <v>3618.433336658255</v>
      </c>
    </row>
    <row r="632" spans="1:15" s="76" customFormat="1">
      <c r="A632" s="711" t="s">
        <v>4472</v>
      </c>
      <c r="B632" s="303" t="s">
        <v>4473</v>
      </c>
      <c r="C632" s="306">
        <f>мат.затр!G5322</f>
        <v>6844.7790000000014</v>
      </c>
      <c r="D632" s="306">
        <f>тарифик!J633</f>
        <v>9103.0789825970551</v>
      </c>
      <c r="E632" s="306"/>
      <c r="F632" s="898">
        <f t="shared" si="180"/>
        <v>1051.4056224899598</v>
      </c>
      <c r="G632" s="306">
        <f>амортизация!M1886</f>
        <v>5088.9914210545885</v>
      </c>
      <c r="H632" s="898">
        <f>C632+D632+F632+G632</f>
        <v>22088.255026141604</v>
      </c>
      <c r="I632" s="77">
        <f t="shared" si="174"/>
        <v>0.24047458720207895</v>
      </c>
      <c r="J632" s="898">
        <f>D632*I632</f>
        <v>2189.0591606079479</v>
      </c>
      <c r="K632" s="898">
        <f t="shared" si="176"/>
        <v>24277.314186749551</v>
      </c>
      <c r="L632" s="77">
        <v>0.2</v>
      </c>
      <c r="M632" s="898">
        <f t="shared" si="177"/>
        <v>4855.4628373499099</v>
      </c>
      <c r="N632" s="898">
        <f t="shared" si="178"/>
        <v>29132.777024099461</v>
      </c>
      <c r="O632" s="898">
        <f t="shared" si="179"/>
        <v>4855.4628373499099</v>
      </c>
    </row>
    <row r="633" spans="1:15" s="76" customFormat="1">
      <c r="A633" s="711" t="s">
        <v>4685</v>
      </c>
      <c r="B633" s="303" t="s">
        <v>4449</v>
      </c>
      <c r="C633" s="306">
        <f>мат.затр!G5346</f>
        <v>9150.9930000000004</v>
      </c>
      <c r="D633" s="306">
        <f>тарифик!J634</f>
        <v>6961.1780455153948</v>
      </c>
      <c r="E633" s="306"/>
      <c r="F633" s="898">
        <f t="shared" si="180"/>
        <v>804.01606425702812</v>
      </c>
      <c r="G633" s="306">
        <f>амортизация!M1896</f>
        <v>2237.4279183400267</v>
      </c>
      <c r="H633" s="898">
        <f>C633+D633+F633+G633</f>
        <v>19153.61502811245</v>
      </c>
      <c r="I633" s="77">
        <f t="shared" si="174"/>
        <v>0.24047458720207895</v>
      </c>
      <c r="J633" s="898">
        <f>D633*I633</f>
        <v>1673.9864169354894</v>
      </c>
      <c r="K633" s="898">
        <f t="shared" si="176"/>
        <v>20827.601445047938</v>
      </c>
      <c r="L633" s="77">
        <v>0.2</v>
      </c>
      <c r="M633" s="898">
        <f t="shared" si="177"/>
        <v>4165.5202890095879</v>
      </c>
      <c r="N633" s="898">
        <f t="shared" si="178"/>
        <v>24993.121734057524</v>
      </c>
      <c r="O633" s="898">
        <f t="shared" si="179"/>
        <v>4165.5202890095879</v>
      </c>
    </row>
    <row r="634" spans="1:15" s="76" customFormat="1" ht="28.5">
      <c r="A634" s="66" t="s">
        <v>4474</v>
      </c>
      <c r="B634" s="284" t="s">
        <v>4475</v>
      </c>
      <c r="C634" s="81"/>
      <c r="D634" s="81"/>
      <c r="E634" s="306"/>
      <c r="F634" s="81"/>
      <c r="G634" s="81"/>
      <c r="H634" s="923"/>
      <c r="I634" s="924"/>
      <c r="J634" s="923"/>
      <c r="K634" s="923"/>
      <c r="L634" s="924"/>
      <c r="M634" s="923"/>
      <c r="N634" s="923"/>
      <c r="O634" s="923"/>
    </row>
    <row r="635" spans="1:15" s="76" customFormat="1">
      <c r="A635" s="711" t="s">
        <v>4476</v>
      </c>
      <c r="B635" s="775" t="s">
        <v>4477</v>
      </c>
      <c r="C635" s="306">
        <f>мат.затр!G5363</f>
        <v>8403.0254999999997</v>
      </c>
      <c r="D635" s="306">
        <f>тарифик!J636</f>
        <v>9103.0789825970551</v>
      </c>
      <c r="E635" s="306"/>
      <c r="F635" s="898">
        <f t="shared" si="180"/>
        <v>1051.4056224899598</v>
      </c>
      <c r="G635" s="306">
        <f>амортизация!M1907</f>
        <v>401.6854175963112</v>
      </c>
      <c r="H635" s="898">
        <f t="shared" ref="H635:H645" si="181">C635+D635+F635+G635</f>
        <v>18959.195522683327</v>
      </c>
      <c r="I635" s="77">
        <f t="shared" si="174"/>
        <v>0.24047458720207895</v>
      </c>
      <c r="J635" s="898">
        <f t="shared" ref="J635:J645" si="182">D635*I635</f>
        <v>2189.0591606079479</v>
      </c>
      <c r="K635" s="898">
        <f t="shared" si="176"/>
        <v>21148.254683291274</v>
      </c>
      <c r="L635" s="77">
        <v>0.2</v>
      </c>
      <c r="M635" s="898">
        <f t="shared" si="177"/>
        <v>4229.650936658255</v>
      </c>
      <c r="N635" s="898">
        <f t="shared" si="178"/>
        <v>25377.905619949528</v>
      </c>
      <c r="O635" s="898">
        <f t="shared" si="179"/>
        <v>4229.650936658255</v>
      </c>
    </row>
    <row r="636" spans="1:15" s="76" customFormat="1">
      <c r="A636" s="711" t="s">
        <v>4478</v>
      </c>
      <c r="B636" s="775" t="s">
        <v>4479</v>
      </c>
      <c r="C636" s="306">
        <f>мат.затр!G5387</f>
        <v>9700.125</v>
      </c>
      <c r="D636" s="306">
        <f>тарифик!J637</f>
        <v>8299.8661311914329</v>
      </c>
      <c r="E636" s="306"/>
      <c r="F636" s="898">
        <f t="shared" si="180"/>
        <v>958.6345381526105</v>
      </c>
      <c r="G636" s="306">
        <f>амортизация!M1917</f>
        <v>398.34897460211215</v>
      </c>
      <c r="H636" s="898">
        <f t="shared" si="181"/>
        <v>19356.974643946156</v>
      </c>
      <c r="I636" s="77">
        <f t="shared" si="174"/>
        <v>0.24047458720207895</v>
      </c>
      <c r="J636" s="898">
        <f t="shared" si="182"/>
        <v>1995.9068817307759</v>
      </c>
      <c r="K636" s="898">
        <f t="shared" si="176"/>
        <v>21352.88152567693</v>
      </c>
      <c r="L636" s="77">
        <v>0.2</v>
      </c>
      <c r="M636" s="898">
        <f t="shared" si="177"/>
        <v>4270.5763051353861</v>
      </c>
      <c r="N636" s="898">
        <f t="shared" si="178"/>
        <v>25623.457830812316</v>
      </c>
      <c r="O636" s="898">
        <f t="shared" si="179"/>
        <v>4270.5763051353861</v>
      </c>
    </row>
    <row r="637" spans="1:15" s="76" customFormat="1">
      <c r="A637" s="711" t="s">
        <v>4686</v>
      </c>
      <c r="B637" s="775" t="s">
        <v>4449</v>
      </c>
      <c r="C637" s="306">
        <f>мат.затр!G5410</f>
        <v>12857.87</v>
      </c>
      <c r="D637" s="306">
        <f>тарифик!J638</f>
        <v>6961.1780455153948</v>
      </c>
      <c r="E637" s="306"/>
      <c r="F637" s="898">
        <f t="shared" si="180"/>
        <v>804.01606425702812</v>
      </c>
      <c r="G637" s="306">
        <f>амортизация!M1927</f>
        <v>2239.6920442882642</v>
      </c>
      <c r="H637" s="898">
        <f t="shared" si="181"/>
        <v>22862.756154060688</v>
      </c>
      <c r="I637" s="77">
        <f t="shared" si="174"/>
        <v>0.24047458720207895</v>
      </c>
      <c r="J637" s="898">
        <f t="shared" si="182"/>
        <v>1673.9864169354894</v>
      </c>
      <c r="K637" s="898">
        <f t="shared" si="176"/>
        <v>24536.742570996175</v>
      </c>
      <c r="L637" s="77">
        <v>0.2</v>
      </c>
      <c r="M637" s="898">
        <f t="shared" si="177"/>
        <v>4907.3485141992351</v>
      </c>
      <c r="N637" s="898">
        <f t="shared" si="178"/>
        <v>29444.09108519541</v>
      </c>
      <c r="O637" s="898">
        <f t="shared" si="179"/>
        <v>4907.3485141992351</v>
      </c>
    </row>
    <row r="638" spans="1:15" s="76" customFormat="1" ht="30">
      <c r="A638" s="711" t="s">
        <v>4480</v>
      </c>
      <c r="B638" s="775" t="s">
        <v>4482</v>
      </c>
      <c r="C638" s="306">
        <f>мат.затр!G5432</f>
        <v>23189.576999999997</v>
      </c>
      <c r="D638" s="306">
        <f>тарифик!J639</f>
        <v>9103.0789825970551</v>
      </c>
      <c r="E638" s="306"/>
      <c r="F638" s="898">
        <f t="shared" si="180"/>
        <v>1051.4056224899598</v>
      </c>
      <c r="G638" s="306">
        <f>амортизация!M1937</f>
        <v>403.36807414844566</v>
      </c>
      <c r="H638" s="898">
        <f t="shared" si="181"/>
        <v>33747.429679235458</v>
      </c>
      <c r="I638" s="77">
        <f t="shared" si="174"/>
        <v>0.24047458720207895</v>
      </c>
      <c r="J638" s="898">
        <f t="shared" si="182"/>
        <v>2189.0591606079479</v>
      </c>
      <c r="K638" s="898">
        <f t="shared" si="176"/>
        <v>35936.488839843405</v>
      </c>
      <c r="L638" s="77">
        <v>0.2</v>
      </c>
      <c r="M638" s="898">
        <f t="shared" si="177"/>
        <v>7187.297767968681</v>
      </c>
      <c r="N638" s="898">
        <f t="shared" si="178"/>
        <v>43123.786607812086</v>
      </c>
      <c r="O638" s="898">
        <f t="shared" si="179"/>
        <v>7187.297767968681</v>
      </c>
    </row>
    <row r="639" spans="1:15" s="76" customFormat="1" ht="30">
      <c r="A639" s="711" t="s">
        <v>4481</v>
      </c>
      <c r="B639" s="775" t="s">
        <v>4454</v>
      </c>
      <c r="C639" s="306">
        <f>мат.затр!G5459</f>
        <v>16177.83815</v>
      </c>
      <c r="D639" s="306">
        <f>тарифик!J640</f>
        <v>6961.1780455153948</v>
      </c>
      <c r="E639" s="306"/>
      <c r="F639" s="898">
        <f t="shared" si="180"/>
        <v>804.01606425702812</v>
      </c>
      <c r="G639" s="306">
        <f>амортизация!M1947</f>
        <v>1461.3610402721999</v>
      </c>
      <c r="H639" s="898">
        <f t="shared" si="181"/>
        <v>25404.393300044623</v>
      </c>
      <c r="I639" s="77">
        <f t="shared" si="174"/>
        <v>0.24047458720207895</v>
      </c>
      <c r="J639" s="898">
        <f t="shared" si="182"/>
        <v>1673.9864169354894</v>
      </c>
      <c r="K639" s="898">
        <f t="shared" si="176"/>
        <v>27078.379716980111</v>
      </c>
      <c r="L639" s="77">
        <v>0.2</v>
      </c>
      <c r="M639" s="898">
        <f t="shared" si="177"/>
        <v>5415.6759433960224</v>
      </c>
      <c r="N639" s="898">
        <f t="shared" si="178"/>
        <v>32494.055660376132</v>
      </c>
      <c r="O639" s="898">
        <f t="shared" si="179"/>
        <v>5415.6759433960224</v>
      </c>
    </row>
    <row r="640" spans="1:15" s="76" customFormat="1">
      <c r="A640" s="711" t="s">
        <v>4687</v>
      </c>
      <c r="B640" s="775" t="s">
        <v>4452</v>
      </c>
      <c r="C640" s="306">
        <f>мат.затр!G5481</f>
        <v>16588.1705</v>
      </c>
      <c r="D640" s="306">
        <f>тарифик!J641</f>
        <v>6961.1780455153948</v>
      </c>
      <c r="E640" s="306"/>
      <c r="F640" s="898">
        <f t="shared" si="180"/>
        <v>804.01606425702812</v>
      </c>
      <c r="G640" s="306">
        <f>амортизация!M1957</f>
        <v>368.39977967425256</v>
      </c>
      <c r="H640" s="898">
        <f t="shared" si="181"/>
        <v>24721.764389446671</v>
      </c>
      <c r="I640" s="77">
        <f t="shared" si="174"/>
        <v>0.24047458720207895</v>
      </c>
      <c r="J640" s="898">
        <f t="shared" si="182"/>
        <v>1673.9864169354894</v>
      </c>
      <c r="K640" s="898">
        <f t="shared" si="176"/>
        <v>26395.750806382159</v>
      </c>
      <c r="L640" s="77">
        <v>0.2</v>
      </c>
      <c r="M640" s="898">
        <f t="shared" si="177"/>
        <v>5279.1501612764323</v>
      </c>
      <c r="N640" s="898">
        <f t="shared" si="178"/>
        <v>31674.900967658592</v>
      </c>
      <c r="O640" s="898">
        <f t="shared" si="179"/>
        <v>5279.1501612764323</v>
      </c>
    </row>
    <row r="641" spans="1:15" s="76" customFormat="1">
      <c r="A641" s="711" t="s">
        <v>4688</v>
      </c>
      <c r="B641" s="775" t="s">
        <v>4447</v>
      </c>
      <c r="C641" s="306">
        <f>мат.затр!G5505</f>
        <v>14813.005500000001</v>
      </c>
      <c r="D641" s="306">
        <f>тарифик!J642</f>
        <v>6961.1780455153948</v>
      </c>
      <c r="E641" s="306"/>
      <c r="F641" s="898">
        <f t="shared" si="180"/>
        <v>804.01606425702812</v>
      </c>
      <c r="G641" s="306">
        <f>амортизация!M1966</f>
        <v>1574.8659882121076</v>
      </c>
      <c r="H641" s="898">
        <f t="shared" si="181"/>
        <v>24153.065597984532</v>
      </c>
      <c r="I641" s="77">
        <f t="shared" si="174"/>
        <v>0.24047458720207895</v>
      </c>
      <c r="J641" s="898">
        <f t="shared" si="182"/>
        <v>1673.9864169354894</v>
      </c>
      <c r="K641" s="898">
        <f t="shared" si="176"/>
        <v>25827.05201492002</v>
      </c>
      <c r="L641" s="77">
        <v>0.2</v>
      </c>
      <c r="M641" s="898">
        <f t="shared" si="177"/>
        <v>5165.4104029840046</v>
      </c>
      <c r="N641" s="898">
        <f t="shared" si="178"/>
        <v>30992.462417904026</v>
      </c>
      <c r="O641" s="898">
        <f t="shared" si="179"/>
        <v>5165.4104029840046</v>
      </c>
    </row>
    <row r="642" spans="1:15" s="76" customFormat="1">
      <c r="A642" s="711" t="s">
        <v>4483</v>
      </c>
      <c r="B642" s="775" t="s">
        <v>4455</v>
      </c>
      <c r="C642" s="306">
        <f>мат.затр!G5524</f>
        <v>17326.924000000003</v>
      </c>
      <c r="D642" s="306">
        <f>тарифик!J643</f>
        <v>7228.9156626506019</v>
      </c>
      <c r="E642" s="306"/>
      <c r="F642" s="898">
        <f t="shared" si="180"/>
        <v>834.93975903614455</v>
      </c>
      <c r="G642" s="306">
        <f>амортизация!M1976</f>
        <v>1464.1499737840252</v>
      </c>
      <c r="H642" s="898">
        <f t="shared" si="181"/>
        <v>26854.929395470772</v>
      </c>
      <c r="I642" s="77">
        <f t="shared" si="174"/>
        <v>0.24047458720207895</v>
      </c>
      <c r="J642" s="898">
        <f t="shared" si="182"/>
        <v>1738.3705098945466</v>
      </c>
      <c r="K642" s="898">
        <f t="shared" si="176"/>
        <v>28593.299905365318</v>
      </c>
      <c r="L642" s="77">
        <v>0.2</v>
      </c>
      <c r="M642" s="898">
        <f t="shared" si="177"/>
        <v>5718.659981073064</v>
      </c>
      <c r="N642" s="898">
        <f t="shared" si="178"/>
        <v>34311.959886438381</v>
      </c>
      <c r="O642" s="898">
        <f t="shared" si="179"/>
        <v>5718.659981073064</v>
      </c>
    </row>
    <row r="643" spans="1:15" s="76" customFormat="1" ht="30">
      <c r="A643" s="711" t="s">
        <v>4484</v>
      </c>
      <c r="B643" s="775" t="s">
        <v>4451</v>
      </c>
      <c r="C643" s="306">
        <f>мат.затр!G5550</f>
        <v>12990.170000000002</v>
      </c>
      <c r="D643" s="306">
        <f>тарифик!J644</f>
        <v>9103.0789825970551</v>
      </c>
      <c r="E643" s="306"/>
      <c r="F643" s="898">
        <f t="shared" si="180"/>
        <v>1051.4056224899598</v>
      </c>
      <c r="G643" s="306">
        <f>амортизация!M1986</f>
        <v>1474.3814087832814</v>
      </c>
      <c r="H643" s="898">
        <f t="shared" si="181"/>
        <v>24619.036013870296</v>
      </c>
      <c r="I643" s="77">
        <f t="shared" si="174"/>
        <v>0.24047458720207895</v>
      </c>
      <c r="J643" s="898">
        <f t="shared" si="182"/>
        <v>2189.0591606079479</v>
      </c>
      <c r="K643" s="898">
        <f t="shared" si="176"/>
        <v>26808.095174478243</v>
      </c>
      <c r="L643" s="77">
        <v>0.2</v>
      </c>
      <c r="M643" s="898">
        <f t="shared" si="177"/>
        <v>5361.6190348956488</v>
      </c>
      <c r="N643" s="898">
        <f t="shared" si="178"/>
        <v>32169.714209373891</v>
      </c>
      <c r="O643" s="898">
        <f t="shared" si="179"/>
        <v>5361.6190348956488</v>
      </c>
    </row>
    <row r="644" spans="1:15" s="76" customFormat="1" ht="30">
      <c r="A644" s="711" t="s">
        <v>4485</v>
      </c>
      <c r="B644" s="775" t="s">
        <v>4453</v>
      </c>
      <c r="C644" s="306">
        <f>мат.затр!G5567</f>
        <v>10565.189999999999</v>
      </c>
      <c r="D644" s="306">
        <f>тарифик!J645</f>
        <v>8835.3413654618471</v>
      </c>
      <c r="E644" s="306"/>
      <c r="F644" s="898">
        <f t="shared" si="180"/>
        <v>1020.4819277108434</v>
      </c>
      <c r="G644" s="306">
        <f>амортизация!M1996</f>
        <v>1473.7937711958948</v>
      </c>
      <c r="H644" s="898">
        <f t="shared" si="181"/>
        <v>21894.807064368582</v>
      </c>
      <c r="I644" s="77">
        <f t="shared" si="174"/>
        <v>0.24047458720207895</v>
      </c>
      <c r="J644" s="898">
        <f t="shared" si="182"/>
        <v>2124.6750676488905</v>
      </c>
      <c r="K644" s="898">
        <f t="shared" si="176"/>
        <v>24019.482132017474</v>
      </c>
      <c r="L644" s="77">
        <v>0.2</v>
      </c>
      <c r="M644" s="898">
        <f t="shared" si="177"/>
        <v>4803.8964264034948</v>
      </c>
      <c r="N644" s="898">
        <f t="shared" si="178"/>
        <v>28823.378558420969</v>
      </c>
      <c r="O644" s="898">
        <f t="shared" si="179"/>
        <v>4803.8964264034948</v>
      </c>
    </row>
    <row r="645" spans="1:15" s="76" customFormat="1">
      <c r="A645" s="711" t="s">
        <v>4689</v>
      </c>
      <c r="B645" s="775" t="s">
        <v>4445</v>
      </c>
      <c r="C645" s="306">
        <f>мат.затр!G5587</f>
        <v>9285.6820000000007</v>
      </c>
      <c r="D645" s="306">
        <f>тарифик!J646</f>
        <v>9103.0789825970551</v>
      </c>
      <c r="E645" s="306"/>
      <c r="F645" s="898">
        <f t="shared" si="180"/>
        <v>1051.4056224899598</v>
      </c>
      <c r="G645" s="306">
        <f>амортизация!M2006</f>
        <v>5110.9794751227128</v>
      </c>
      <c r="H645" s="898">
        <f t="shared" si="181"/>
        <v>24551.146080209732</v>
      </c>
      <c r="I645" s="77">
        <f t="shared" si="174"/>
        <v>0.24047458720207895</v>
      </c>
      <c r="J645" s="898">
        <f t="shared" si="182"/>
        <v>2189.0591606079479</v>
      </c>
      <c r="K645" s="898">
        <f t="shared" si="176"/>
        <v>26740.205240817679</v>
      </c>
      <c r="L645" s="77">
        <v>0.2</v>
      </c>
      <c r="M645" s="898">
        <f t="shared" si="177"/>
        <v>5348.0410481635363</v>
      </c>
      <c r="N645" s="898">
        <f t="shared" si="178"/>
        <v>32088.246288981216</v>
      </c>
      <c r="O645" s="898">
        <f t="shared" si="179"/>
        <v>5348.0410481635363</v>
      </c>
    </row>
    <row r="646" spans="1:15" s="76" customFormat="1">
      <c r="A646" s="66" t="s">
        <v>4486</v>
      </c>
      <c r="B646" s="284" t="s">
        <v>4487</v>
      </c>
      <c r="C646" s="81"/>
      <c r="D646" s="81"/>
      <c r="E646" s="306"/>
      <c r="F646" s="81"/>
      <c r="G646" s="81"/>
      <c r="H646" s="923"/>
      <c r="I646" s="924"/>
      <c r="J646" s="923"/>
      <c r="K646" s="923"/>
      <c r="L646" s="924"/>
      <c r="M646" s="923"/>
      <c r="N646" s="923"/>
      <c r="O646" s="923"/>
    </row>
    <row r="647" spans="1:15" s="76" customFormat="1">
      <c r="A647" s="711" t="s">
        <v>4488</v>
      </c>
      <c r="B647" s="303" t="s">
        <v>4443</v>
      </c>
      <c r="C647" s="306">
        <f>мат.затр!G5613</f>
        <v>4584.160499999999</v>
      </c>
      <c r="D647" s="306">
        <f>тарифик!J648</f>
        <v>7228.9156626506019</v>
      </c>
      <c r="E647" s="306"/>
      <c r="F647" s="898">
        <f t="shared" si="180"/>
        <v>834.93975903614455</v>
      </c>
      <c r="G647" s="306">
        <f>амортизация!M2016</f>
        <v>392.04162018444146</v>
      </c>
      <c r="H647" s="898">
        <f>C647+D647+F647+G647</f>
        <v>13040.057541871187</v>
      </c>
      <c r="I647" s="77">
        <f t="shared" si="174"/>
        <v>0.24047458720207895</v>
      </c>
      <c r="J647" s="898">
        <f>D647*I647</f>
        <v>1738.3705098945466</v>
      </c>
      <c r="K647" s="898">
        <f t="shared" si="176"/>
        <v>14778.428051765733</v>
      </c>
      <c r="L647" s="77">
        <v>0.2</v>
      </c>
      <c r="M647" s="898">
        <f t="shared" si="177"/>
        <v>2955.6856103531468</v>
      </c>
      <c r="N647" s="898">
        <f t="shared" si="178"/>
        <v>17734.113662118882</v>
      </c>
      <c r="O647" s="898">
        <f t="shared" si="179"/>
        <v>2955.6856103531468</v>
      </c>
    </row>
    <row r="648" spans="1:15" s="76" customFormat="1">
      <c r="A648" s="66" t="s">
        <v>4489</v>
      </c>
      <c r="B648" s="400" t="s">
        <v>4490</v>
      </c>
      <c r="C648" s="81"/>
      <c r="D648" s="81"/>
      <c r="E648" s="306"/>
      <c r="F648" s="81"/>
      <c r="G648" s="81"/>
      <c r="H648" s="923"/>
      <c r="I648" s="924"/>
      <c r="J648" s="923"/>
      <c r="K648" s="923"/>
      <c r="L648" s="924"/>
      <c r="M648" s="923"/>
      <c r="N648" s="923"/>
      <c r="O648" s="923"/>
    </row>
    <row r="649" spans="1:15" s="76" customFormat="1">
      <c r="A649" s="711" t="s">
        <v>4491</v>
      </c>
      <c r="B649" s="303" t="s">
        <v>4443</v>
      </c>
      <c r="C649" s="306">
        <f>мат.затр!G5632</f>
        <v>4584.160499999999</v>
      </c>
      <c r="D649" s="306">
        <f>тарифик!J650</f>
        <v>7228.9156626506019</v>
      </c>
      <c r="E649" s="306"/>
      <c r="F649" s="306">
        <f t="shared" si="180"/>
        <v>834.93975903614455</v>
      </c>
      <c r="G649" s="306">
        <f>амортизация!M2026</f>
        <v>392.04162018444146</v>
      </c>
      <c r="H649" s="898">
        <f>C649+D649+F649+G649</f>
        <v>13040.057541871187</v>
      </c>
      <c r="I649" s="77">
        <f t="shared" si="174"/>
        <v>0.24047458720207895</v>
      </c>
      <c r="J649" s="898">
        <f>D649*I649</f>
        <v>1738.3705098945466</v>
      </c>
      <c r="K649" s="898">
        <f t="shared" si="176"/>
        <v>14778.428051765733</v>
      </c>
      <c r="L649" s="77">
        <v>0.2</v>
      </c>
      <c r="M649" s="898">
        <f t="shared" si="177"/>
        <v>2955.6856103531468</v>
      </c>
      <c r="N649" s="898">
        <f t="shared" si="178"/>
        <v>17734.113662118882</v>
      </c>
      <c r="O649" s="898">
        <f t="shared" si="179"/>
        <v>2955.6856103531468</v>
      </c>
    </row>
    <row r="650" spans="1:15" s="76" customFormat="1" ht="28.5">
      <c r="A650" s="66" t="s">
        <v>4492</v>
      </c>
      <c r="B650" s="284" t="s">
        <v>4493</v>
      </c>
      <c r="C650" s="81"/>
      <c r="D650" s="81"/>
      <c r="E650" s="306"/>
      <c r="F650" s="81"/>
      <c r="G650" s="81"/>
      <c r="H650" s="923"/>
      <c r="I650" s="924"/>
      <c r="J650" s="923"/>
      <c r="K650" s="923"/>
      <c r="L650" s="924"/>
      <c r="M650" s="923"/>
      <c r="N650" s="923"/>
      <c r="O650" s="923"/>
    </row>
    <row r="651" spans="1:15" s="76" customFormat="1">
      <c r="A651" s="711" t="s">
        <v>4494</v>
      </c>
      <c r="B651" s="775" t="s">
        <v>4495</v>
      </c>
      <c r="C651" s="306">
        <f>мат.затр!G5651</f>
        <v>680.81500000000005</v>
      </c>
      <c r="D651" s="306">
        <f>тарифик!J652</f>
        <v>2409.6385542168673</v>
      </c>
      <c r="E651" s="306"/>
      <c r="F651" s="898">
        <f t="shared" si="180"/>
        <v>278.31325301204816</v>
      </c>
      <c r="G651" s="306">
        <f>амортизация!M2035</f>
        <v>11.970358284991821</v>
      </c>
      <c r="H651" s="898">
        <f t="shared" ref="H651:H660" si="183">C651+D651+F651+G651</f>
        <v>3380.7371655139077</v>
      </c>
      <c r="I651" s="77">
        <f t="shared" si="174"/>
        <v>0.24047458720207895</v>
      </c>
      <c r="J651" s="898">
        <f t="shared" ref="J651:J660" si="184">D651*I651</f>
        <v>579.45683663151556</v>
      </c>
      <c r="K651" s="898">
        <f t="shared" si="176"/>
        <v>3960.1940021454234</v>
      </c>
      <c r="L651" s="77">
        <v>0.2</v>
      </c>
      <c r="M651" s="898">
        <f t="shared" si="177"/>
        <v>792.03880042908474</v>
      </c>
      <c r="N651" s="898">
        <f t="shared" si="178"/>
        <v>4752.2328025745082</v>
      </c>
      <c r="O651" s="898">
        <f t="shared" si="179"/>
        <v>792.03880042908474</v>
      </c>
    </row>
    <row r="652" spans="1:15" s="76" customFormat="1">
      <c r="A652" s="711" t="s">
        <v>4496</v>
      </c>
      <c r="B652" s="775" t="s">
        <v>4443</v>
      </c>
      <c r="C652" s="306">
        <f>мат.затр!G5665</f>
        <v>6154.9374999999991</v>
      </c>
      <c r="D652" s="306">
        <f>тарифик!J653</f>
        <v>9103.0789825970551</v>
      </c>
      <c r="E652" s="306"/>
      <c r="F652" s="898">
        <f t="shared" si="180"/>
        <v>1051.4056224899598</v>
      </c>
      <c r="G652" s="306">
        <f>амортизация!M2045</f>
        <v>402.23292707868512</v>
      </c>
      <c r="H652" s="898">
        <f t="shared" si="183"/>
        <v>16711.655032165698</v>
      </c>
      <c r="I652" s="77">
        <f t="shared" si="174"/>
        <v>0.24047458720207895</v>
      </c>
      <c r="J652" s="898">
        <f t="shared" si="184"/>
        <v>2189.0591606079479</v>
      </c>
      <c r="K652" s="898">
        <f t="shared" si="176"/>
        <v>18900.714192773645</v>
      </c>
      <c r="L652" s="77">
        <v>0.2</v>
      </c>
      <c r="M652" s="898">
        <f t="shared" si="177"/>
        <v>3780.1428385547292</v>
      </c>
      <c r="N652" s="898">
        <f t="shared" si="178"/>
        <v>22680.857031328374</v>
      </c>
      <c r="O652" s="898">
        <f t="shared" si="179"/>
        <v>3780.1428385547292</v>
      </c>
    </row>
    <row r="653" spans="1:15" s="76" customFormat="1">
      <c r="A653" s="711" t="s">
        <v>4497</v>
      </c>
      <c r="B653" s="775" t="s">
        <v>4479</v>
      </c>
      <c r="C653" s="306">
        <f>мат.затр!G5685</f>
        <v>7910.2</v>
      </c>
      <c r="D653" s="306">
        <f>тарифик!J654</f>
        <v>8299.8661311914329</v>
      </c>
      <c r="E653" s="306"/>
      <c r="F653" s="898">
        <f t="shared" si="180"/>
        <v>958.6345381526105</v>
      </c>
      <c r="G653" s="306">
        <f>амортизация!M2055</f>
        <v>355.74071285140565</v>
      </c>
      <c r="H653" s="898">
        <f t="shared" si="183"/>
        <v>17524.441382195451</v>
      </c>
      <c r="I653" s="77">
        <f t="shared" si="174"/>
        <v>0.24047458720207895</v>
      </c>
      <c r="J653" s="898">
        <f t="shared" si="184"/>
        <v>1995.9068817307759</v>
      </c>
      <c r="K653" s="898">
        <f t="shared" si="176"/>
        <v>19520.348263926226</v>
      </c>
      <c r="L653" s="77">
        <v>0.2</v>
      </c>
      <c r="M653" s="898">
        <f t="shared" si="177"/>
        <v>3904.0696527852451</v>
      </c>
      <c r="N653" s="898">
        <f t="shared" si="178"/>
        <v>23424.417916711471</v>
      </c>
      <c r="O653" s="898">
        <f t="shared" si="179"/>
        <v>3904.0696527852451</v>
      </c>
    </row>
    <row r="654" spans="1:15" s="76" customFormat="1">
      <c r="A654" s="711" t="s">
        <v>4690</v>
      </c>
      <c r="B654" s="775" t="s">
        <v>4449</v>
      </c>
      <c r="C654" s="306">
        <f>мат.затр!G5704</f>
        <v>11010.693000000001</v>
      </c>
      <c r="D654" s="306">
        <f>тарифик!J655</f>
        <v>6961.1780455153948</v>
      </c>
      <c r="E654" s="306"/>
      <c r="F654" s="898">
        <f t="shared" si="180"/>
        <v>804.01606425702812</v>
      </c>
      <c r="G654" s="306">
        <f>амортизация!M2065</f>
        <v>2239.6920442882642</v>
      </c>
      <c r="H654" s="898">
        <f t="shared" si="183"/>
        <v>21015.579154060692</v>
      </c>
      <c r="I654" s="77">
        <f t="shared" si="174"/>
        <v>0.24047458720207895</v>
      </c>
      <c r="J654" s="898">
        <f t="shared" si="184"/>
        <v>1673.9864169354894</v>
      </c>
      <c r="K654" s="898">
        <f t="shared" si="176"/>
        <v>22689.565570996179</v>
      </c>
      <c r="L654" s="77">
        <v>0.2</v>
      </c>
      <c r="M654" s="898">
        <f t="shared" si="177"/>
        <v>4537.9131141992357</v>
      </c>
      <c r="N654" s="898">
        <f t="shared" si="178"/>
        <v>27227.478685195416</v>
      </c>
      <c r="O654" s="898">
        <f t="shared" si="179"/>
        <v>4537.9131141992357</v>
      </c>
    </row>
    <row r="655" spans="1:15" s="76" customFormat="1" ht="30">
      <c r="A655" s="711" t="s">
        <v>4498</v>
      </c>
      <c r="B655" s="775" t="s">
        <v>4500</v>
      </c>
      <c r="C655" s="306">
        <f>мат.затр!G5722</f>
        <v>21407.515600000002</v>
      </c>
      <c r="D655" s="306">
        <f>тарифик!J656</f>
        <v>8567.6037483266391</v>
      </c>
      <c r="E655" s="306"/>
      <c r="F655" s="898">
        <f t="shared" si="180"/>
        <v>989.55823293172693</v>
      </c>
      <c r="G655" s="306">
        <f>амортизация!M2075</f>
        <v>380.28500111557344</v>
      </c>
      <c r="H655" s="898">
        <f t="shared" si="183"/>
        <v>31344.962582373941</v>
      </c>
      <c r="I655" s="77">
        <f t="shared" si="174"/>
        <v>0.24047458720207895</v>
      </c>
      <c r="J655" s="898">
        <f t="shared" si="184"/>
        <v>2060.2909746898331</v>
      </c>
      <c r="K655" s="898">
        <f t="shared" si="176"/>
        <v>33405.25355706377</v>
      </c>
      <c r="L655" s="77">
        <v>0.2</v>
      </c>
      <c r="M655" s="898">
        <f t="shared" si="177"/>
        <v>6681.050711412754</v>
      </c>
      <c r="N655" s="898">
        <f t="shared" si="178"/>
        <v>40086.304268476524</v>
      </c>
      <c r="O655" s="898">
        <f t="shared" si="179"/>
        <v>6681.050711412754</v>
      </c>
    </row>
    <row r="656" spans="1:15" s="76" customFormat="1" ht="30">
      <c r="A656" s="711" t="s">
        <v>4499</v>
      </c>
      <c r="B656" s="775" t="s">
        <v>4451</v>
      </c>
      <c r="C656" s="306">
        <f>мат.затр!G5747</f>
        <v>14949.170000000002</v>
      </c>
      <c r="D656" s="306">
        <f>тарифик!J657</f>
        <v>7496.6532797858099</v>
      </c>
      <c r="E656" s="306"/>
      <c r="F656" s="898">
        <f t="shared" si="180"/>
        <v>865.8634538152611</v>
      </c>
      <c r="G656" s="306">
        <f>амортизация!M2085</f>
        <v>371.7362226684516</v>
      </c>
      <c r="H656" s="898">
        <f t="shared" si="183"/>
        <v>23683.422956269525</v>
      </c>
      <c r="I656" s="77">
        <f t="shared" si="174"/>
        <v>0.24047458720207895</v>
      </c>
      <c r="J656" s="898">
        <f t="shared" si="184"/>
        <v>1802.754602853604</v>
      </c>
      <c r="K656" s="898">
        <f t="shared" si="176"/>
        <v>25486.177559123131</v>
      </c>
      <c r="L656" s="77">
        <v>0.2</v>
      </c>
      <c r="M656" s="898">
        <f t="shared" si="177"/>
        <v>5097.2355118246269</v>
      </c>
      <c r="N656" s="898">
        <f t="shared" si="178"/>
        <v>30583.413070947758</v>
      </c>
      <c r="O656" s="898">
        <f t="shared" si="179"/>
        <v>5097.2355118246269</v>
      </c>
    </row>
    <row r="657" spans="1:15" s="76" customFormat="1">
      <c r="A657" s="711" t="s">
        <v>4501</v>
      </c>
      <c r="B657" s="807" t="s">
        <v>4503</v>
      </c>
      <c r="C657" s="306">
        <f>мат.затр!G5765</f>
        <v>19958.730500000001</v>
      </c>
      <c r="D657" s="306">
        <f>тарифик!J658</f>
        <v>6961.1780455153948</v>
      </c>
      <c r="E657" s="306"/>
      <c r="F657" s="898">
        <f t="shared" si="180"/>
        <v>804.01606425702812</v>
      </c>
      <c r="G657" s="306">
        <f>амортизация!M2094</f>
        <v>1460.9666385914027</v>
      </c>
      <c r="H657" s="898">
        <f t="shared" si="183"/>
        <v>29184.891248363827</v>
      </c>
      <c r="I657" s="77">
        <f t="shared" si="174"/>
        <v>0.24047458720207895</v>
      </c>
      <c r="J657" s="898">
        <f t="shared" si="184"/>
        <v>1673.9864169354894</v>
      </c>
      <c r="K657" s="898">
        <f t="shared" si="176"/>
        <v>30858.877665299315</v>
      </c>
      <c r="L657" s="77">
        <v>0.2</v>
      </c>
      <c r="M657" s="898">
        <f t="shared" si="177"/>
        <v>6171.7755330598629</v>
      </c>
      <c r="N657" s="898">
        <f t="shared" si="178"/>
        <v>37030.653198359178</v>
      </c>
      <c r="O657" s="898">
        <f t="shared" si="179"/>
        <v>6171.7755330598629</v>
      </c>
    </row>
    <row r="658" spans="1:15" s="76" customFormat="1">
      <c r="A658" s="711" t="s">
        <v>4691</v>
      </c>
      <c r="B658" s="775" t="s">
        <v>4447</v>
      </c>
      <c r="C658" s="306">
        <f>мат.затр!G5786</f>
        <v>14954.655500000003</v>
      </c>
      <c r="D658" s="306">
        <f>тарифик!J659</f>
        <v>6961.1780455153948</v>
      </c>
      <c r="E658" s="306"/>
      <c r="F658" s="898">
        <f t="shared" si="180"/>
        <v>804.01606425702812</v>
      </c>
      <c r="G658" s="306">
        <f>амортизация!M2104</f>
        <v>2415.8164852000591</v>
      </c>
      <c r="H658" s="898">
        <f t="shared" si="183"/>
        <v>25135.666094972486</v>
      </c>
      <c r="I658" s="77">
        <f t="shared" si="174"/>
        <v>0.24047458720207895</v>
      </c>
      <c r="J658" s="898">
        <f t="shared" si="184"/>
        <v>1673.9864169354894</v>
      </c>
      <c r="K658" s="898">
        <f t="shared" si="176"/>
        <v>26809.652511907974</v>
      </c>
      <c r="L658" s="77">
        <v>0.2</v>
      </c>
      <c r="M658" s="898">
        <f t="shared" si="177"/>
        <v>5361.930502381595</v>
      </c>
      <c r="N658" s="898">
        <f t="shared" si="178"/>
        <v>32171.583014289568</v>
      </c>
      <c r="O658" s="898">
        <f t="shared" si="179"/>
        <v>5361.930502381595</v>
      </c>
    </row>
    <row r="659" spans="1:15" s="76" customFormat="1" ht="30">
      <c r="A659" s="711" t="s">
        <v>4502</v>
      </c>
      <c r="B659" s="775" t="s">
        <v>4504</v>
      </c>
      <c r="C659" s="306">
        <f>мат.затр!G5806</f>
        <v>11806.177000000001</v>
      </c>
      <c r="D659" s="306">
        <f>тарифик!J660</f>
        <v>7496.6532797858099</v>
      </c>
      <c r="E659" s="306"/>
      <c r="F659" s="898">
        <f t="shared" si="180"/>
        <v>865.8634538152611</v>
      </c>
      <c r="G659" s="306">
        <f>амортизация!M2114</f>
        <v>1463.5912063067085</v>
      </c>
      <c r="H659" s="898">
        <f t="shared" si="183"/>
        <v>21632.284939907782</v>
      </c>
      <c r="I659" s="77">
        <f t="shared" si="174"/>
        <v>0.24047458720207895</v>
      </c>
      <c r="J659" s="898">
        <f t="shared" si="184"/>
        <v>1802.754602853604</v>
      </c>
      <c r="K659" s="898">
        <f t="shared" si="176"/>
        <v>23435.039542761388</v>
      </c>
      <c r="L659" s="77">
        <v>0.2</v>
      </c>
      <c r="M659" s="898">
        <f t="shared" si="177"/>
        <v>4687.0079085522775</v>
      </c>
      <c r="N659" s="898">
        <f t="shared" si="178"/>
        <v>28122.047451313665</v>
      </c>
      <c r="O659" s="898">
        <f t="shared" si="179"/>
        <v>4687.0079085522775</v>
      </c>
    </row>
    <row r="660" spans="1:15" s="76" customFormat="1">
      <c r="A660" s="711" t="s">
        <v>4692</v>
      </c>
      <c r="B660" s="775" t="s">
        <v>4455</v>
      </c>
      <c r="C660" s="306">
        <f>мат.затр!G5822</f>
        <v>14061.224</v>
      </c>
      <c r="D660" s="306">
        <f>тарифик!J661</f>
        <v>7228.9156626506019</v>
      </c>
      <c r="E660" s="306"/>
      <c r="F660" s="898">
        <f t="shared" si="180"/>
        <v>834.93975903614455</v>
      </c>
      <c r="G660" s="306">
        <f>амортизация!M2124</f>
        <v>1482.7614567529379</v>
      </c>
      <c r="H660" s="898">
        <f t="shared" si="183"/>
        <v>23607.840878439685</v>
      </c>
      <c r="I660" s="77">
        <f t="shared" si="174"/>
        <v>0.24047458720207895</v>
      </c>
      <c r="J660" s="898">
        <f t="shared" si="184"/>
        <v>1738.3705098945466</v>
      </c>
      <c r="K660" s="898">
        <f t="shared" si="176"/>
        <v>25346.211388334232</v>
      </c>
      <c r="L660" s="77">
        <v>0.2</v>
      </c>
      <c r="M660" s="898">
        <f t="shared" si="177"/>
        <v>5069.2422776668463</v>
      </c>
      <c r="N660" s="898">
        <f t="shared" si="178"/>
        <v>30415.453666001078</v>
      </c>
      <c r="O660" s="898">
        <f t="shared" si="179"/>
        <v>5069.2422776668463</v>
      </c>
    </row>
    <row r="661" spans="1:15" s="76" customFormat="1">
      <c r="A661" s="66" t="s">
        <v>4505</v>
      </c>
      <c r="B661" s="400" t="s">
        <v>4506</v>
      </c>
      <c r="C661" s="81"/>
      <c r="D661" s="81"/>
      <c r="E661" s="306"/>
      <c r="F661" s="81"/>
      <c r="G661" s="81"/>
      <c r="H661" s="923"/>
      <c r="I661" s="924"/>
      <c r="J661" s="923"/>
      <c r="K661" s="923"/>
      <c r="L661" s="924"/>
      <c r="M661" s="923"/>
      <c r="N661" s="923"/>
      <c r="O661" s="923"/>
    </row>
    <row r="662" spans="1:15" s="76" customFormat="1">
      <c r="A662" s="711" t="s">
        <v>4507</v>
      </c>
      <c r="B662" s="775" t="s">
        <v>4443</v>
      </c>
      <c r="C662" s="306">
        <f>мат.затр!G5849</f>
        <v>6463.5145000000002</v>
      </c>
      <c r="D662" s="306">
        <f>тарифик!J663</f>
        <v>9103.0789825970551</v>
      </c>
      <c r="E662" s="306"/>
      <c r="F662" s="898">
        <f t="shared" si="180"/>
        <v>1051.4056224899598</v>
      </c>
      <c r="G662" s="306">
        <f>амортизация!M2135</f>
        <v>403.36807414844566</v>
      </c>
      <c r="H662" s="898">
        <f t="shared" ref="H662:H669" si="185">C662+D662+F662+G662</f>
        <v>17021.367179235462</v>
      </c>
      <c r="I662" s="77">
        <f t="shared" si="174"/>
        <v>0.24047458720207895</v>
      </c>
      <c r="J662" s="898">
        <f t="shared" ref="J662:J669" si="186">D662*I662</f>
        <v>2189.0591606079479</v>
      </c>
      <c r="K662" s="898">
        <f t="shared" si="176"/>
        <v>19210.426339843409</v>
      </c>
      <c r="L662" s="77">
        <v>0.2</v>
      </c>
      <c r="M662" s="898">
        <f t="shared" si="177"/>
        <v>3842.0852679686818</v>
      </c>
      <c r="N662" s="898">
        <f t="shared" si="178"/>
        <v>23052.511607812092</v>
      </c>
      <c r="O662" s="898">
        <f t="shared" si="179"/>
        <v>3842.0852679686818</v>
      </c>
    </row>
    <row r="663" spans="1:15" s="76" customFormat="1">
      <c r="A663" s="711" t="s">
        <v>4508</v>
      </c>
      <c r="B663" s="775" t="s">
        <v>4479</v>
      </c>
      <c r="C663" s="306">
        <f>мат.затр!G5870</f>
        <v>9293.5</v>
      </c>
      <c r="D663" s="306">
        <f>тарифик!J664</f>
        <v>8299.8661311914329</v>
      </c>
      <c r="E663" s="306"/>
      <c r="F663" s="898">
        <f t="shared" si="180"/>
        <v>958.6345381526105</v>
      </c>
      <c r="G663" s="306">
        <f>амортизация!M2145</f>
        <v>355.74071285140565</v>
      </c>
      <c r="H663" s="898">
        <f t="shared" si="185"/>
        <v>18907.741382195451</v>
      </c>
      <c r="I663" s="77">
        <f t="shared" si="174"/>
        <v>0.24047458720207895</v>
      </c>
      <c r="J663" s="898">
        <f t="shared" si="186"/>
        <v>1995.9068817307759</v>
      </c>
      <c r="K663" s="898">
        <f t="shared" si="176"/>
        <v>20903.648263926225</v>
      </c>
      <c r="L663" s="77">
        <v>0.2</v>
      </c>
      <c r="M663" s="898">
        <f t="shared" si="177"/>
        <v>4180.729652785245</v>
      </c>
      <c r="N663" s="898">
        <f t="shared" si="178"/>
        <v>25084.37791671147</v>
      </c>
      <c r="O663" s="898">
        <f t="shared" si="179"/>
        <v>4180.729652785245</v>
      </c>
    </row>
    <row r="664" spans="1:15" s="76" customFormat="1">
      <c r="A664" s="711" t="s">
        <v>4693</v>
      </c>
      <c r="B664" s="775" t="s">
        <v>4449</v>
      </c>
      <c r="C664" s="306">
        <f>мат.затр!G5888</f>
        <v>12432.293</v>
      </c>
      <c r="D664" s="306">
        <f>тарифик!J665</f>
        <v>6961.1780455153948</v>
      </c>
      <c r="E664" s="306"/>
      <c r="F664" s="898">
        <f t="shared" si="180"/>
        <v>804.01606425702812</v>
      </c>
      <c r="G664" s="306">
        <f>амортизация!M2155</f>
        <v>2239.6920442882642</v>
      </c>
      <c r="H664" s="898">
        <f t="shared" si="185"/>
        <v>22437.17915406069</v>
      </c>
      <c r="I664" s="77">
        <f t="shared" si="174"/>
        <v>0.24047458720207895</v>
      </c>
      <c r="J664" s="898">
        <f t="shared" si="186"/>
        <v>1673.9864169354894</v>
      </c>
      <c r="K664" s="898">
        <f t="shared" si="176"/>
        <v>24111.165570996178</v>
      </c>
      <c r="L664" s="77">
        <v>0.2</v>
      </c>
      <c r="M664" s="898">
        <f t="shared" si="177"/>
        <v>4822.2331141992354</v>
      </c>
      <c r="N664" s="898">
        <f t="shared" si="178"/>
        <v>28933.398685195414</v>
      </c>
      <c r="O664" s="898">
        <f t="shared" si="179"/>
        <v>4822.2331141992354</v>
      </c>
    </row>
    <row r="665" spans="1:15" s="76" customFormat="1" ht="30">
      <c r="A665" s="711" t="s">
        <v>4509</v>
      </c>
      <c r="B665" s="775" t="s">
        <v>4504</v>
      </c>
      <c r="C665" s="306">
        <f>мат.затр!G5908</f>
        <v>10583.054</v>
      </c>
      <c r="D665" s="306">
        <f>тарифик!J666</f>
        <v>7496.6532797858099</v>
      </c>
      <c r="E665" s="306"/>
      <c r="F665" s="898">
        <f t="shared" si="180"/>
        <v>865.8634538152611</v>
      </c>
      <c r="G665" s="306">
        <f>амортизация!M2165</f>
        <v>1464.3319516956717</v>
      </c>
      <c r="H665" s="898">
        <f t="shared" si="185"/>
        <v>20409.902685296744</v>
      </c>
      <c r="I665" s="77">
        <f t="shared" si="174"/>
        <v>0.24047458720207895</v>
      </c>
      <c r="J665" s="898">
        <f t="shared" si="186"/>
        <v>1802.754602853604</v>
      </c>
      <c r="K665" s="898">
        <f t="shared" si="176"/>
        <v>22212.657288150349</v>
      </c>
      <c r="L665" s="77">
        <v>0.2</v>
      </c>
      <c r="M665" s="898">
        <f t="shared" si="177"/>
        <v>4442.5314576300698</v>
      </c>
      <c r="N665" s="898">
        <f t="shared" si="178"/>
        <v>26655.188745780419</v>
      </c>
      <c r="O665" s="898">
        <f t="shared" si="179"/>
        <v>4442.5314576300698</v>
      </c>
    </row>
    <row r="666" spans="1:15" s="76" customFormat="1">
      <c r="A666" s="711" t="s">
        <v>4694</v>
      </c>
      <c r="B666" s="775" t="s">
        <v>4447</v>
      </c>
      <c r="C666" s="306">
        <f>мат.затр!G5925</f>
        <v>9396.3555000000015</v>
      </c>
      <c r="D666" s="306">
        <f>тарифик!J667</f>
        <v>6961.1780455153948</v>
      </c>
      <c r="E666" s="306"/>
      <c r="F666" s="898">
        <f t="shared" si="180"/>
        <v>804.01606425702812</v>
      </c>
      <c r="G666" s="306">
        <f>амортизация!M2174</f>
        <v>2418.0579092295102</v>
      </c>
      <c r="H666" s="898">
        <f t="shared" si="185"/>
        <v>19579.607519001933</v>
      </c>
      <c r="I666" s="77">
        <f t="shared" si="174"/>
        <v>0.24047458720207895</v>
      </c>
      <c r="J666" s="898">
        <f t="shared" si="186"/>
        <v>1673.9864169354894</v>
      </c>
      <c r="K666" s="898">
        <f t="shared" si="176"/>
        <v>21253.593935937421</v>
      </c>
      <c r="L666" s="77">
        <v>0.2</v>
      </c>
      <c r="M666" s="898">
        <f t="shared" si="177"/>
        <v>4250.7187871874839</v>
      </c>
      <c r="N666" s="898">
        <f t="shared" si="178"/>
        <v>25504.312723124905</v>
      </c>
      <c r="O666" s="898">
        <f t="shared" si="179"/>
        <v>4250.7187871874839</v>
      </c>
    </row>
    <row r="667" spans="1:15" s="76" customFormat="1">
      <c r="A667" s="711" t="s">
        <v>4510</v>
      </c>
      <c r="B667" s="775" t="s">
        <v>4512</v>
      </c>
      <c r="C667" s="306">
        <f>мат.затр!G5941</f>
        <v>10875.170000000002</v>
      </c>
      <c r="D667" s="306">
        <f>тарифик!J668</f>
        <v>7496.6532797858099</v>
      </c>
      <c r="E667" s="306"/>
      <c r="F667" s="898">
        <f t="shared" si="180"/>
        <v>865.8634538152611</v>
      </c>
      <c r="G667" s="306">
        <f>амортизация!M2184</f>
        <v>1464.3319516956717</v>
      </c>
      <c r="H667" s="898">
        <f t="shared" si="185"/>
        <v>20702.018685296745</v>
      </c>
      <c r="I667" s="77">
        <f t="shared" si="174"/>
        <v>0.24047458720207895</v>
      </c>
      <c r="J667" s="898">
        <f t="shared" si="186"/>
        <v>1802.754602853604</v>
      </c>
      <c r="K667" s="898">
        <f t="shared" si="176"/>
        <v>22504.773288150351</v>
      </c>
      <c r="L667" s="77">
        <v>0.2</v>
      </c>
      <c r="M667" s="898">
        <f t="shared" si="177"/>
        <v>4500.95465763007</v>
      </c>
      <c r="N667" s="898">
        <f t="shared" si="178"/>
        <v>27005.727945780422</v>
      </c>
      <c r="O667" s="898">
        <f t="shared" si="179"/>
        <v>4500.95465763007</v>
      </c>
    </row>
    <row r="668" spans="1:15" s="76" customFormat="1" ht="30">
      <c r="A668" s="711" t="s">
        <v>4695</v>
      </c>
      <c r="B668" s="775" t="s">
        <v>4453</v>
      </c>
      <c r="C668" s="306">
        <f>мат.затр!G5958</f>
        <v>10223.796750000001</v>
      </c>
      <c r="D668" s="306">
        <f>тарифик!J669</f>
        <v>7496.6532797858099</v>
      </c>
      <c r="E668" s="306"/>
      <c r="F668" s="898">
        <f t="shared" si="180"/>
        <v>865.8634538152611</v>
      </c>
      <c r="G668" s="306">
        <f>амортизация!M2194</f>
        <v>1465.8326303361596</v>
      </c>
      <c r="H668" s="898">
        <f t="shared" si="185"/>
        <v>20052.146113937233</v>
      </c>
      <c r="I668" s="77">
        <f t="shared" si="174"/>
        <v>0.24047458720207895</v>
      </c>
      <c r="J668" s="898">
        <f t="shared" si="186"/>
        <v>1802.754602853604</v>
      </c>
      <c r="K668" s="898">
        <f t="shared" si="176"/>
        <v>21854.900716790838</v>
      </c>
      <c r="L668" s="77">
        <v>0.2</v>
      </c>
      <c r="M668" s="898">
        <f t="shared" si="177"/>
        <v>4370.9801433581679</v>
      </c>
      <c r="N668" s="898">
        <f t="shared" si="178"/>
        <v>26225.880860149005</v>
      </c>
      <c r="O668" s="898">
        <f t="shared" si="179"/>
        <v>4370.9801433581679</v>
      </c>
    </row>
    <row r="669" spans="1:15" s="76" customFormat="1">
      <c r="A669" s="711" t="s">
        <v>4511</v>
      </c>
      <c r="B669" s="775" t="s">
        <v>4445</v>
      </c>
      <c r="C669" s="306">
        <f>мат.затр!G5981</f>
        <v>5208.505000000001</v>
      </c>
      <c r="D669" s="306">
        <f>тарифик!J670</f>
        <v>9103.0789825970551</v>
      </c>
      <c r="E669" s="306"/>
      <c r="F669" s="898">
        <f t="shared" si="180"/>
        <v>1051.4056224899598</v>
      </c>
      <c r="G669" s="306">
        <f>амортизация!M2204</f>
        <v>5090.1265681243494</v>
      </c>
      <c r="H669" s="898">
        <f t="shared" si="185"/>
        <v>20453.116173211365</v>
      </c>
      <c r="I669" s="77">
        <f t="shared" si="174"/>
        <v>0.24047458720207895</v>
      </c>
      <c r="J669" s="898">
        <f t="shared" si="186"/>
        <v>2189.0591606079479</v>
      </c>
      <c r="K669" s="898">
        <f t="shared" si="176"/>
        <v>22642.175333819312</v>
      </c>
      <c r="L669" s="77">
        <v>0.2</v>
      </c>
      <c r="M669" s="898">
        <f t="shared" si="177"/>
        <v>4528.4350667638628</v>
      </c>
      <c r="N669" s="898">
        <f t="shared" si="178"/>
        <v>27170.610400583173</v>
      </c>
      <c r="O669" s="898">
        <f t="shared" si="179"/>
        <v>4528.4350667638628</v>
      </c>
    </row>
    <row r="670" spans="1:15" s="76" customFormat="1">
      <c r="A670" s="66" t="s">
        <v>4513</v>
      </c>
      <c r="B670" s="284" t="s">
        <v>1421</v>
      </c>
      <c r="C670" s="81"/>
      <c r="D670" s="81"/>
      <c r="E670" s="306"/>
      <c r="F670" s="81"/>
      <c r="G670" s="81"/>
      <c r="H670" s="923"/>
      <c r="I670" s="924"/>
      <c r="J670" s="923"/>
      <c r="K670" s="923"/>
      <c r="L670" s="924"/>
      <c r="M670" s="923"/>
      <c r="N670" s="923"/>
      <c r="O670" s="923"/>
    </row>
    <row r="671" spans="1:15" s="76" customFormat="1">
      <c r="A671" s="711" t="s">
        <v>4514</v>
      </c>
      <c r="B671" s="303" t="s">
        <v>4443</v>
      </c>
      <c r="C671" s="306">
        <f>мат.затр!G6003</f>
        <v>4832.9604999999992</v>
      </c>
      <c r="D671" s="306">
        <f>тарифик!J672</f>
        <v>6961.1780455153948</v>
      </c>
      <c r="E671" s="306"/>
      <c r="F671" s="306">
        <f t="shared" si="180"/>
        <v>804.01606425702812</v>
      </c>
      <c r="G671" s="306">
        <f>амортизация!M2215</f>
        <v>368.39977967425256</v>
      </c>
      <c r="H671" s="898">
        <f>C671+D671+F671+G671</f>
        <v>12966.554389446675</v>
      </c>
      <c r="I671" s="77">
        <f t="shared" si="174"/>
        <v>0.24047458720207895</v>
      </c>
      <c r="J671" s="898">
        <f>D671*I671</f>
        <v>1673.9864169354894</v>
      </c>
      <c r="K671" s="898">
        <f t="shared" si="176"/>
        <v>14640.540806382165</v>
      </c>
      <c r="L671" s="77">
        <v>0.2</v>
      </c>
      <c r="M671" s="898">
        <f t="shared" si="177"/>
        <v>2928.1081612764333</v>
      </c>
      <c r="N671" s="898">
        <f t="shared" si="178"/>
        <v>17568.648967658599</v>
      </c>
      <c r="O671" s="898">
        <f t="shared" si="179"/>
        <v>2928.1081612764333</v>
      </c>
    </row>
    <row r="672" spans="1:15" s="76" customFormat="1">
      <c r="A672" s="66" t="s">
        <v>4515</v>
      </c>
      <c r="B672" s="284" t="s">
        <v>1523</v>
      </c>
      <c r="C672" s="81"/>
      <c r="D672" s="81"/>
      <c r="E672" s="306"/>
      <c r="F672" s="81"/>
      <c r="G672" s="81"/>
      <c r="H672" s="923"/>
      <c r="I672" s="924"/>
      <c r="J672" s="923"/>
      <c r="K672" s="923"/>
      <c r="L672" s="924"/>
      <c r="M672" s="923"/>
      <c r="N672" s="923"/>
      <c r="O672" s="923"/>
    </row>
    <row r="673" spans="1:15" s="76" customFormat="1">
      <c r="A673" s="711" t="s">
        <v>4516</v>
      </c>
      <c r="B673" s="303" t="s">
        <v>4443</v>
      </c>
      <c r="C673" s="306">
        <f>мат.затр!G6023</f>
        <v>6195.9304999999995</v>
      </c>
      <c r="D673" s="306">
        <f>тарифик!J674</f>
        <v>6961.1780455153948</v>
      </c>
      <c r="E673" s="306"/>
      <c r="F673" s="306">
        <f t="shared" si="180"/>
        <v>804.01606425702812</v>
      </c>
      <c r="G673" s="306">
        <f>амортизация!M2225</f>
        <v>389.25268667261639</v>
      </c>
      <c r="H673" s="898">
        <f>C673+D673+F673+G673</f>
        <v>14350.37729644504</v>
      </c>
      <c r="I673" s="77">
        <f t="shared" si="174"/>
        <v>0.24047458720207895</v>
      </c>
      <c r="J673" s="898">
        <f>D673*I673</f>
        <v>1673.9864169354894</v>
      </c>
      <c r="K673" s="898">
        <f t="shared" si="176"/>
        <v>16024.36371338053</v>
      </c>
      <c r="L673" s="77">
        <v>0.2</v>
      </c>
      <c r="M673" s="898">
        <f t="shared" si="177"/>
        <v>3204.8727426761061</v>
      </c>
      <c r="N673" s="898">
        <f t="shared" si="178"/>
        <v>19229.236456056635</v>
      </c>
      <c r="O673" s="898">
        <f t="shared" si="179"/>
        <v>3204.8727426761061</v>
      </c>
    </row>
    <row r="674" spans="1:15" s="76" customFormat="1">
      <c r="A674" s="711" t="s">
        <v>4696</v>
      </c>
      <c r="B674" s="303" t="s">
        <v>4447</v>
      </c>
      <c r="C674" s="306">
        <f>мат.затр!G6044</f>
        <v>7584.3554999999997</v>
      </c>
      <c r="D674" s="306">
        <f>тарифик!J675</f>
        <v>6961.1780455153948</v>
      </c>
      <c r="E674" s="306"/>
      <c r="F674" s="306">
        <f t="shared" si="180"/>
        <v>804.01606425702812</v>
      </c>
      <c r="G674" s="306">
        <f>амортизация!M2234</f>
        <v>2418.0579092295102</v>
      </c>
      <c r="H674" s="898">
        <f>C674+D674+F674+G674</f>
        <v>17767.607519001933</v>
      </c>
      <c r="I674" s="77">
        <f t="shared" ref="I674:I725" si="187">I$190</f>
        <v>0.24047458720207895</v>
      </c>
      <c r="J674" s="898">
        <f>D674*I674</f>
        <v>1673.9864169354894</v>
      </c>
      <c r="K674" s="898">
        <f t="shared" ref="K674:K725" si="188">H674+J674</f>
        <v>19441.593935937421</v>
      </c>
      <c r="L674" s="77">
        <v>0.2</v>
      </c>
      <c r="M674" s="898">
        <f t="shared" ref="M674:M725" si="189">K674*L674</f>
        <v>3888.3187871874843</v>
      </c>
      <c r="N674" s="898">
        <f t="shared" ref="N674:N725" si="190">K674+M674</f>
        <v>23329.912723124904</v>
      </c>
      <c r="O674" s="898">
        <f t="shared" ref="O674:O725" si="191">M674</f>
        <v>3888.3187871874843</v>
      </c>
    </row>
    <row r="675" spans="1:15" s="76" customFormat="1">
      <c r="A675" s="711" t="s">
        <v>4517</v>
      </c>
      <c r="B675" s="303" t="s">
        <v>4519</v>
      </c>
      <c r="C675" s="306">
        <f>мат.затр!G6060</f>
        <v>6494.5</v>
      </c>
      <c r="D675" s="306">
        <f>тарифик!J676</f>
        <v>8567.6037483266391</v>
      </c>
      <c r="E675" s="306"/>
      <c r="F675" s="306">
        <f t="shared" si="180"/>
        <v>989.55823293172693</v>
      </c>
      <c r="G675" s="306">
        <f>амортизация!M2243</f>
        <v>402.27305518369775</v>
      </c>
      <c r="H675" s="898">
        <f>C675+D675+F675+G675</f>
        <v>16453.935036442064</v>
      </c>
      <c r="I675" s="77">
        <f t="shared" si="187"/>
        <v>0.24047458720207895</v>
      </c>
      <c r="J675" s="898">
        <f>D675*I675</f>
        <v>2060.2909746898331</v>
      </c>
      <c r="K675" s="898">
        <f t="shared" si="188"/>
        <v>18514.226011131897</v>
      </c>
      <c r="L675" s="77">
        <v>0.2</v>
      </c>
      <c r="M675" s="898">
        <f t="shared" si="189"/>
        <v>3702.8452022263796</v>
      </c>
      <c r="N675" s="898">
        <f t="shared" si="190"/>
        <v>22217.071213358278</v>
      </c>
      <c r="O675" s="898">
        <f t="shared" si="191"/>
        <v>3702.8452022263796</v>
      </c>
    </row>
    <row r="676" spans="1:15" s="76" customFormat="1">
      <c r="A676" s="711" t="s">
        <v>4518</v>
      </c>
      <c r="B676" s="303" t="s">
        <v>4503</v>
      </c>
      <c r="C676" s="306">
        <f>мат.затр!G6076</f>
        <v>6840.4304999999995</v>
      </c>
      <c r="D676" s="306">
        <f>тарифик!J677</f>
        <v>8835.3413654618471</v>
      </c>
      <c r="E676" s="306"/>
      <c r="F676" s="306">
        <f t="shared" si="180"/>
        <v>1020.4819277108434</v>
      </c>
      <c r="G676" s="306">
        <f>амортизация!M2252</f>
        <v>1496.9169723337798</v>
      </c>
      <c r="H676" s="898">
        <f>C676+D676+F676+G676</f>
        <v>18193.170765506471</v>
      </c>
      <c r="I676" s="77">
        <f t="shared" si="187"/>
        <v>0.24047458720207895</v>
      </c>
      <c r="J676" s="898">
        <f>D676*I676</f>
        <v>2124.6750676488905</v>
      </c>
      <c r="K676" s="898">
        <f t="shared" si="188"/>
        <v>20317.845833155363</v>
      </c>
      <c r="L676" s="77">
        <v>0.2</v>
      </c>
      <c r="M676" s="898">
        <f t="shared" si="189"/>
        <v>4063.5691666310727</v>
      </c>
      <c r="N676" s="898">
        <f t="shared" si="190"/>
        <v>24381.414999786437</v>
      </c>
      <c r="O676" s="898">
        <f t="shared" si="191"/>
        <v>4063.5691666310727</v>
      </c>
    </row>
    <row r="677" spans="1:15" s="76" customFormat="1">
      <c r="A677" s="66" t="s">
        <v>4520</v>
      </c>
      <c r="B677" s="284" t="s">
        <v>4521</v>
      </c>
      <c r="C677" s="81"/>
      <c r="D677" s="81"/>
      <c r="E677" s="306"/>
      <c r="F677" s="81"/>
      <c r="G677" s="81"/>
      <c r="H677" s="923"/>
      <c r="I677" s="924"/>
      <c r="J677" s="923"/>
      <c r="K677" s="923"/>
      <c r="L677" s="924"/>
      <c r="M677" s="923"/>
      <c r="N677" s="923"/>
      <c r="O677" s="923"/>
    </row>
    <row r="678" spans="1:15" s="76" customFormat="1">
      <c r="A678" s="711" t="s">
        <v>4522</v>
      </c>
      <c r="B678" s="303" t="s">
        <v>4443</v>
      </c>
      <c r="C678" s="306">
        <f>мат.затр!G6093</f>
        <v>7527.0605000000005</v>
      </c>
      <c r="D678" s="306">
        <f>тарифик!J679</f>
        <v>6961.1780455153948</v>
      </c>
      <c r="E678" s="306"/>
      <c r="F678" s="306">
        <f t="shared" si="180"/>
        <v>804.01606425702812</v>
      </c>
      <c r="G678" s="306">
        <f>амортизация!M2262</f>
        <v>369.95659489811101</v>
      </c>
      <c r="H678" s="898">
        <f>C678+D678+F678+G678</f>
        <v>15662.211204670535</v>
      </c>
      <c r="I678" s="77">
        <f t="shared" si="187"/>
        <v>0.24047458720207895</v>
      </c>
      <c r="J678" s="898">
        <f>D678*I678</f>
        <v>1673.9864169354894</v>
      </c>
      <c r="K678" s="898">
        <f t="shared" si="188"/>
        <v>17336.197621606025</v>
      </c>
      <c r="L678" s="77">
        <v>0.2</v>
      </c>
      <c r="M678" s="898">
        <f t="shared" si="189"/>
        <v>3467.239524321205</v>
      </c>
      <c r="N678" s="898">
        <f t="shared" si="190"/>
        <v>20803.43714592723</v>
      </c>
      <c r="O678" s="898">
        <f t="shared" si="191"/>
        <v>3467.239524321205</v>
      </c>
    </row>
    <row r="679" spans="1:15" s="76" customFormat="1">
      <c r="A679" s="711" t="s">
        <v>4523</v>
      </c>
      <c r="B679" s="303" t="s">
        <v>4503</v>
      </c>
      <c r="C679" s="306">
        <f>мат.затр!G6112</f>
        <v>6624.9764999999998</v>
      </c>
      <c r="D679" s="306">
        <f>тарифик!J680</f>
        <v>6961.1780455153948</v>
      </c>
      <c r="E679" s="306"/>
      <c r="F679" s="306">
        <f t="shared" si="180"/>
        <v>804.01606425702812</v>
      </c>
      <c r="G679" s="306">
        <f>амортизация!M2271</f>
        <v>1462.4961873419606</v>
      </c>
      <c r="H679" s="898">
        <f>C679+D679+F679+G679</f>
        <v>15852.666797114383</v>
      </c>
      <c r="I679" s="77">
        <f t="shared" si="187"/>
        <v>0.24047458720207895</v>
      </c>
      <c r="J679" s="898">
        <f>D679*I679</f>
        <v>1673.9864169354894</v>
      </c>
      <c r="K679" s="898">
        <f t="shared" si="188"/>
        <v>17526.653214049871</v>
      </c>
      <c r="L679" s="77">
        <v>0.2</v>
      </c>
      <c r="M679" s="898">
        <f t="shared" si="189"/>
        <v>3505.3306428099745</v>
      </c>
      <c r="N679" s="898">
        <f t="shared" si="190"/>
        <v>21031.983856859846</v>
      </c>
      <c r="O679" s="898">
        <f t="shared" si="191"/>
        <v>3505.3306428099745</v>
      </c>
    </row>
    <row r="680" spans="1:15" s="76" customFormat="1">
      <c r="A680" s="711" t="s">
        <v>4697</v>
      </c>
      <c r="B680" s="303" t="s">
        <v>4524</v>
      </c>
      <c r="C680" s="306">
        <f>мат.затр!G6127</f>
        <v>7282.4554999999991</v>
      </c>
      <c r="D680" s="306">
        <f>тарифик!J681</f>
        <v>6961.1780455153948</v>
      </c>
      <c r="E680" s="306"/>
      <c r="F680" s="306">
        <f t="shared" si="180"/>
        <v>804.01606425702812</v>
      </c>
      <c r="G680" s="306">
        <f>амортизация!M2280</f>
        <v>2418.0579092295102</v>
      </c>
      <c r="H680" s="898">
        <f>C680+D680+F680+G680</f>
        <v>17465.707519001931</v>
      </c>
      <c r="I680" s="77">
        <f t="shared" si="187"/>
        <v>0.24047458720207895</v>
      </c>
      <c r="J680" s="898">
        <f>D680*I680</f>
        <v>1673.9864169354894</v>
      </c>
      <c r="K680" s="898">
        <f t="shared" si="188"/>
        <v>19139.693935937419</v>
      </c>
      <c r="L680" s="77">
        <v>0.2</v>
      </c>
      <c r="M680" s="898">
        <f t="shared" si="189"/>
        <v>3827.9387871874842</v>
      </c>
      <c r="N680" s="898">
        <f t="shared" si="190"/>
        <v>22967.632723124902</v>
      </c>
      <c r="O680" s="898">
        <f t="shared" si="191"/>
        <v>3827.9387871874842</v>
      </c>
    </row>
    <row r="681" spans="1:15" s="76" customFormat="1">
      <c r="A681" s="66" t="s">
        <v>4698</v>
      </c>
      <c r="B681" s="284" t="s">
        <v>4526</v>
      </c>
      <c r="C681" s="81"/>
      <c r="D681" s="81"/>
      <c r="E681" s="306"/>
      <c r="F681" s="81"/>
      <c r="G681" s="81"/>
      <c r="H681" s="923"/>
      <c r="I681" s="924"/>
      <c r="J681" s="923"/>
      <c r="K681" s="923"/>
      <c r="L681" s="924"/>
      <c r="M681" s="923"/>
      <c r="N681" s="923"/>
      <c r="O681" s="923"/>
    </row>
    <row r="682" spans="1:15" s="76" customFormat="1">
      <c r="A682" s="711" t="s">
        <v>4699</v>
      </c>
      <c r="B682" s="303" t="s">
        <v>4443</v>
      </c>
      <c r="C682" s="306">
        <f>мат.затр!G6144</f>
        <v>4813.660499999999</v>
      </c>
      <c r="D682" s="306">
        <f>тарифик!J683</f>
        <v>6961.1780455153948</v>
      </c>
      <c r="E682" s="306"/>
      <c r="F682" s="306">
        <f t="shared" si="180"/>
        <v>804.01606425702812</v>
      </c>
      <c r="G682" s="306">
        <f>амортизация!M2290</f>
        <v>370.6412037037037</v>
      </c>
      <c r="H682" s="898">
        <f>C682+D682+F682+G682</f>
        <v>12949.495813476127</v>
      </c>
      <c r="I682" s="77">
        <f t="shared" si="187"/>
        <v>0.24047458720207895</v>
      </c>
      <c r="J682" s="898">
        <f>D682*I682</f>
        <v>1673.9864169354894</v>
      </c>
      <c r="K682" s="898">
        <f t="shared" si="188"/>
        <v>14623.482230411617</v>
      </c>
      <c r="L682" s="77">
        <v>0.2</v>
      </c>
      <c r="M682" s="898">
        <f t="shared" si="189"/>
        <v>2924.6964460823237</v>
      </c>
      <c r="N682" s="898">
        <f t="shared" si="190"/>
        <v>17548.178676493939</v>
      </c>
      <c r="O682" s="898">
        <f t="shared" si="191"/>
        <v>2924.6964460823237</v>
      </c>
    </row>
    <row r="683" spans="1:15" s="76" customFormat="1">
      <c r="A683" s="66" t="s">
        <v>4525</v>
      </c>
      <c r="B683" s="284" t="s">
        <v>2269</v>
      </c>
      <c r="C683" s="81"/>
      <c r="D683" s="81"/>
      <c r="E683" s="306"/>
      <c r="F683" s="81"/>
      <c r="G683" s="81"/>
      <c r="H683" s="923"/>
      <c r="I683" s="924"/>
      <c r="J683" s="923"/>
      <c r="K683" s="923"/>
      <c r="L683" s="924"/>
      <c r="M683" s="923"/>
      <c r="N683" s="923"/>
      <c r="O683" s="923"/>
    </row>
    <row r="684" spans="1:15" s="76" customFormat="1">
      <c r="A684" s="711" t="s">
        <v>4527</v>
      </c>
      <c r="B684" s="303" t="s">
        <v>4443</v>
      </c>
      <c r="C684" s="306">
        <f>мат.затр!G6163</f>
        <v>11670.930499999999</v>
      </c>
      <c r="D684" s="306">
        <f>тарифик!J685</f>
        <v>6961.1780455153948</v>
      </c>
      <c r="E684" s="306"/>
      <c r="F684" s="898">
        <f t="shared" si="180"/>
        <v>804.01606425702812</v>
      </c>
      <c r="G684" s="306">
        <f>амортизация!M2300</f>
        <v>393.79553398780308</v>
      </c>
      <c r="H684" s="898">
        <f>C684+D684+F684+G684</f>
        <v>19829.920143760224</v>
      </c>
      <c r="I684" s="77">
        <f t="shared" si="187"/>
        <v>0.24047458720207895</v>
      </c>
      <c r="J684" s="898">
        <f>D684*I684</f>
        <v>1673.9864169354894</v>
      </c>
      <c r="K684" s="898">
        <f t="shared" si="188"/>
        <v>21503.906560695712</v>
      </c>
      <c r="L684" s="77">
        <v>0.2</v>
      </c>
      <c r="M684" s="898">
        <f t="shared" si="189"/>
        <v>4300.7813121391428</v>
      </c>
      <c r="N684" s="898">
        <f t="shared" si="190"/>
        <v>25804.687872834853</v>
      </c>
      <c r="O684" s="898">
        <f t="shared" si="191"/>
        <v>4300.7813121391428</v>
      </c>
    </row>
    <row r="685" spans="1:15" s="76" customFormat="1" ht="30">
      <c r="A685" s="711" t="s">
        <v>4700</v>
      </c>
      <c r="B685" s="775" t="s">
        <v>4453</v>
      </c>
      <c r="C685" s="306">
        <f>мат.затр!G6184</f>
        <v>6945.1967500000001</v>
      </c>
      <c r="D685" s="306">
        <f>тарифик!J686</f>
        <v>6961.1780455153948</v>
      </c>
      <c r="E685" s="306"/>
      <c r="F685" s="898">
        <f t="shared" si="180"/>
        <v>804.01606425702812</v>
      </c>
      <c r="G685" s="306">
        <f>амортизация!M2309</f>
        <v>1462.1017856611634</v>
      </c>
      <c r="H685" s="898">
        <f>C685+D685+F685+G685</f>
        <v>16172.492645433587</v>
      </c>
      <c r="I685" s="77">
        <f t="shared" si="187"/>
        <v>0.24047458720207895</v>
      </c>
      <c r="J685" s="898">
        <f>D685*I685</f>
        <v>1673.9864169354894</v>
      </c>
      <c r="K685" s="898">
        <f t="shared" si="188"/>
        <v>17846.479062369075</v>
      </c>
      <c r="L685" s="77">
        <v>0.2</v>
      </c>
      <c r="M685" s="898">
        <f t="shared" si="189"/>
        <v>3569.2958124738152</v>
      </c>
      <c r="N685" s="898">
        <f t="shared" si="190"/>
        <v>21415.774874842889</v>
      </c>
      <c r="O685" s="898">
        <f t="shared" si="191"/>
        <v>3569.2958124738152</v>
      </c>
    </row>
    <row r="686" spans="1:15" s="76" customFormat="1">
      <c r="A686" s="711" t="s">
        <v>4701</v>
      </c>
      <c r="B686" s="303" t="s">
        <v>4447</v>
      </c>
      <c r="C686" s="306">
        <f>мат.затр!G6204</f>
        <v>11072.155500000001</v>
      </c>
      <c r="D686" s="306">
        <f>тарифик!J687</f>
        <v>6961.1780455153948</v>
      </c>
      <c r="E686" s="306"/>
      <c r="F686" s="898">
        <f t="shared" ref="F686:F749" si="192">D686*0.9*0.095+D686*3%</f>
        <v>804.01606425702812</v>
      </c>
      <c r="G686" s="306">
        <f>амортизация!M2318</f>
        <v>2418.0579092295102</v>
      </c>
      <c r="H686" s="898">
        <f>C686+D686+F686+G686</f>
        <v>21255.407519001928</v>
      </c>
      <c r="I686" s="77">
        <f t="shared" si="187"/>
        <v>0.24047458720207895</v>
      </c>
      <c r="J686" s="898">
        <f>D686*I686</f>
        <v>1673.9864169354894</v>
      </c>
      <c r="K686" s="898">
        <f t="shared" si="188"/>
        <v>22929.393935937416</v>
      </c>
      <c r="L686" s="77">
        <v>0.2</v>
      </c>
      <c r="M686" s="898">
        <f t="shared" si="189"/>
        <v>4585.8787871874838</v>
      </c>
      <c r="N686" s="898">
        <f t="shared" si="190"/>
        <v>27515.272723124901</v>
      </c>
      <c r="O686" s="898">
        <f t="shared" si="191"/>
        <v>4585.8787871874838</v>
      </c>
    </row>
    <row r="687" spans="1:15" s="76" customFormat="1">
      <c r="A687" s="66" t="s">
        <v>4528</v>
      </c>
      <c r="B687" s="284" t="s">
        <v>4533</v>
      </c>
      <c r="C687" s="81"/>
      <c r="D687" s="81"/>
      <c r="E687" s="306"/>
      <c r="F687" s="81"/>
      <c r="G687" s="81"/>
      <c r="H687" s="923"/>
      <c r="I687" s="924"/>
      <c r="J687" s="923"/>
      <c r="K687" s="923"/>
      <c r="L687" s="924"/>
      <c r="M687" s="923"/>
      <c r="N687" s="923"/>
      <c r="O687" s="923"/>
    </row>
    <row r="688" spans="1:15" s="76" customFormat="1">
      <c r="A688" s="711" t="s">
        <v>4529</v>
      </c>
      <c r="B688" s="303" t="s">
        <v>4447</v>
      </c>
      <c r="C688" s="306">
        <f>мат.затр!G6219</f>
        <v>16559.9555</v>
      </c>
      <c r="D688" s="306">
        <f>тарифик!J689</f>
        <v>6961.1780455153948</v>
      </c>
      <c r="E688" s="306"/>
      <c r="F688" s="898">
        <f t="shared" si="192"/>
        <v>804.01606425702812</v>
      </c>
      <c r="G688" s="306">
        <f>амортизация!M2329</f>
        <v>2415.8164852000591</v>
      </c>
      <c r="H688" s="898">
        <f t="shared" ref="H688:H698" si="193">C688+D688+F688+G688</f>
        <v>26740.966094972482</v>
      </c>
      <c r="I688" s="77">
        <f t="shared" si="187"/>
        <v>0.24047458720207895</v>
      </c>
      <c r="J688" s="898">
        <f t="shared" ref="J688:J698" si="194">D688*I688</f>
        <v>1673.9864169354894</v>
      </c>
      <c r="K688" s="898">
        <f t="shared" si="188"/>
        <v>28414.95251190797</v>
      </c>
      <c r="L688" s="77">
        <v>0.2</v>
      </c>
      <c r="M688" s="898">
        <f t="shared" si="189"/>
        <v>5682.9905023815945</v>
      </c>
      <c r="N688" s="898">
        <f t="shared" si="190"/>
        <v>34097.943014289565</v>
      </c>
      <c r="O688" s="898">
        <f t="shared" si="191"/>
        <v>5682.9905023815945</v>
      </c>
    </row>
    <row r="689" spans="1:15" s="76" customFormat="1">
      <c r="A689" s="711" t="s">
        <v>4702</v>
      </c>
      <c r="B689" s="303" t="s">
        <v>4449</v>
      </c>
      <c r="C689" s="306">
        <f>мат.затр!G6240</f>
        <v>20263.992999999999</v>
      </c>
      <c r="D689" s="306">
        <f>тарифик!J690</f>
        <v>7496.6532797858099</v>
      </c>
      <c r="E689" s="306"/>
      <c r="F689" s="898">
        <f t="shared" si="192"/>
        <v>865.8634538152611</v>
      </c>
      <c r="G689" s="306">
        <f>амортизация!M2339</f>
        <v>2262.7751173211363</v>
      </c>
      <c r="H689" s="898">
        <f t="shared" si="193"/>
        <v>30889.284850922206</v>
      </c>
      <c r="I689" s="77">
        <f t="shared" si="187"/>
        <v>0.24047458720207895</v>
      </c>
      <c r="J689" s="898">
        <f t="shared" si="194"/>
        <v>1802.754602853604</v>
      </c>
      <c r="K689" s="898">
        <f t="shared" si="188"/>
        <v>32692.039453775811</v>
      </c>
      <c r="L689" s="77">
        <v>0.2</v>
      </c>
      <c r="M689" s="898">
        <f t="shared" si="189"/>
        <v>6538.407890755163</v>
      </c>
      <c r="N689" s="898">
        <f t="shared" si="190"/>
        <v>39230.44734453097</v>
      </c>
      <c r="O689" s="898">
        <f t="shared" si="191"/>
        <v>6538.407890755163</v>
      </c>
    </row>
    <row r="690" spans="1:15" s="76" customFormat="1" ht="30">
      <c r="A690" s="711" t="s">
        <v>4530</v>
      </c>
      <c r="B690" s="775" t="s">
        <v>4500</v>
      </c>
      <c r="C690" s="306">
        <f>мат.затр!G6262</f>
        <v>22888.590000000004</v>
      </c>
      <c r="D690" s="306">
        <f>тарифик!J691</f>
        <v>7764.390896921017</v>
      </c>
      <c r="E690" s="306"/>
      <c r="F690" s="898">
        <f t="shared" si="192"/>
        <v>896.78714859437753</v>
      </c>
      <c r="G690" s="306">
        <f>амортизация!M2349</f>
        <v>392.77110757846202</v>
      </c>
      <c r="H690" s="898">
        <f t="shared" si="193"/>
        <v>31942.539153093858</v>
      </c>
      <c r="I690" s="77">
        <f t="shared" si="187"/>
        <v>0.24047458720207895</v>
      </c>
      <c r="J690" s="898">
        <f t="shared" si="194"/>
        <v>1867.1386958126611</v>
      </c>
      <c r="K690" s="898">
        <f t="shared" si="188"/>
        <v>33809.677848906518</v>
      </c>
      <c r="L690" s="77">
        <v>0.2</v>
      </c>
      <c r="M690" s="898">
        <f t="shared" si="189"/>
        <v>6761.9355697813044</v>
      </c>
      <c r="N690" s="898">
        <f t="shared" si="190"/>
        <v>40571.613418687819</v>
      </c>
      <c r="O690" s="898">
        <f t="shared" si="191"/>
        <v>6761.9355697813044</v>
      </c>
    </row>
    <row r="691" spans="1:15" s="76" customFormat="1" ht="30">
      <c r="A691" s="711" t="s">
        <v>4703</v>
      </c>
      <c r="B691" s="775" t="s">
        <v>4451</v>
      </c>
      <c r="C691" s="306">
        <f>мат.затр!G6288</f>
        <v>24163.97</v>
      </c>
      <c r="D691" s="306">
        <f>тарифик!J692</f>
        <v>6961.1780455153948</v>
      </c>
      <c r="E691" s="306"/>
      <c r="F691" s="898">
        <f t="shared" si="192"/>
        <v>804.01606425702812</v>
      </c>
      <c r="G691" s="306">
        <f>амортизация!M2359</f>
        <v>1572.6245641826565</v>
      </c>
      <c r="H691" s="898">
        <f t="shared" si="193"/>
        <v>33501.788673955074</v>
      </c>
      <c r="I691" s="77">
        <f t="shared" si="187"/>
        <v>0.24047458720207895</v>
      </c>
      <c r="J691" s="898">
        <f t="shared" si="194"/>
        <v>1673.9864169354894</v>
      </c>
      <c r="K691" s="898">
        <f t="shared" si="188"/>
        <v>35175.775090890565</v>
      </c>
      <c r="L691" s="77">
        <v>0.2</v>
      </c>
      <c r="M691" s="898">
        <f t="shared" si="189"/>
        <v>7035.1550181781131</v>
      </c>
      <c r="N691" s="898">
        <f t="shared" si="190"/>
        <v>42210.930109068679</v>
      </c>
      <c r="O691" s="898">
        <f t="shared" si="191"/>
        <v>7035.1550181781131</v>
      </c>
    </row>
    <row r="692" spans="1:15" s="76" customFormat="1">
      <c r="A692" s="711" t="s">
        <v>4531</v>
      </c>
      <c r="B692" s="775" t="s">
        <v>4535</v>
      </c>
      <c r="C692" s="306">
        <f>мат.затр!G6306</f>
        <v>13020.076499999999</v>
      </c>
      <c r="D692" s="306">
        <f>тарифик!J693</f>
        <v>8567.6037483266391</v>
      </c>
      <c r="E692" s="306"/>
      <c r="F692" s="898">
        <f t="shared" si="192"/>
        <v>989.55823293172693</v>
      </c>
      <c r="G692" s="306">
        <f>амортизация!M2369</f>
        <v>1474.3814087832814</v>
      </c>
      <c r="H692" s="898">
        <f t="shared" si="193"/>
        <v>24051.619890041642</v>
      </c>
      <c r="I692" s="77">
        <f t="shared" si="187"/>
        <v>0.24047458720207895</v>
      </c>
      <c r="J692" s="898">
        <f t="shared" si="194"/>
        <v>2060.2909746898331</v>
      </c>
      <c r="K692" s="898">
        <f t="shared" si="188"/>
        <v>26111.910864731475</v>
      </c>
      <c r="L692" s="77">
        <v>0.2</v>
      </c>
      <c r="M692" s="898">
        <f t="shared" si="189"/>
        <v>5222.3821729462952</v>
      </c>
      <c r="N692" s="898">
        <f t="shared" si="190"/>
        <v>31334.293037677769</v>
      </c>
      <c r="O692" s="898">
        <f t="shared" si="191"/>
        <v>5222.3821729462952</v>
      </c>
    </row>
    <row r="693" spans="1:15" s="76" customFormat="1" ht="30">
      <c r="A693" s="711" t="s">
        <v>4704</v>
      </c>
      <c r="B693" s="775" t="s">
        <v>4453</v>
      </c>
      <c r="C693" s="306">
        <f>мат.затр!G6325</f>
        <v>16205.02</v>
      </c>
      <c r="D693" s="306">
        <f>тарифик!J694</f>
        <v>7496.6532797858099</v>
      </c>
      <c r="E693" s="306"/>
      <c r="F693" s="898">
        <f t="shared" si="192"/>
        <v>865.8634538152611</v>
      </c>
      <c r="G693" s="306">
        <f>амортизация!M2379</f>
        <v>1466.9389072958502</v>
      </c>
      <c r="H693" s="898">
        <f t="shared" si="193"/>
        <v>26034.475640896922</v>
      </c>
      <c r="I693" s="77">
        <f t="shared" si="187"/>
        <v>0.24047458720207895</v>
      </c>
      <c r="J693" s="898">
        <f t="shared" si="194"/>
        <v>1802.754602853604</v>
      </c>
      <c r="K693" s="898">
        <f t="shared" si="188"/>
        <v>27837.230243750528</v>
      </c>
      <c r="L693" s="77">
        <v>0.2</v>
      </c>
      <c r="M693" s="898">
        <f t="shared" si="189"/>
        <v>5567.4460487501055</v>
      </c>
      <c r="N693" s="898">
        <f t="shared" si="190"/>
        <v>33404.676292500633</v>
      </c>
      <c r="O693" s="898">
        <f t="shared" si="191"/>
        <v>5567.4460487501055</v>
      </c>
    </row>
    <row r="694" spans="1:15" s="76" customFormat="1">
      <c r="A694" s="711" t="s">
        <v>4705</v>
      </c>
      <c r="B694" s="303" t="s">
        <v>4443</v>
      </c>
      <c r="C694" s="306">
        <f>мат.затр!G6348</f>
        <v>9818.1409999999996</v>
      </c>
      <c r="D694" s="306">
        <f>тарифик!J695</f>
        <v>8299.8661311914329</v>
      </c>
      <c r="E694" s="306"/>
      <c r="F694" s="898">
        <f t="shared" si="192"/>
        <v>958.6345381526105</v>
      </c>
      <c r="G694" s="306">
        <f>амортизация!M2389</f>
        <v>398.84564182656555</v>
      </c>
      <c r="H694" s="898">
        <f t="shared" si="193"/>
        <v>19475.487311170611</v>
      </c>
      <c r="I694" s="77">
        <f t="shared" si="187"/>
        <v>0.24047458720207895</v>
      </c>
      <c r="J694" s="898">
        <f t="shared" si="194"/>
        <v>1995.9068817307759</v>
      </c>
      <c r="K694" s="898">
        <f t="shared" si="188"/>
        <v>21471.394192901385</v>
      </c>
      <c r="L694" s="77">
        <v>0.2</v>
      </c>
      <c r="M694" s="898">
        <f t="shared" si="189"/>
        <v>4294.2788385802769</v>
      </c>
      <c r="N694" s="898">
        <f t="shared" si="190"/>
        <v>25765.673031481663</v>
      </c>
      <c r="O694" s="898">
        <f t="shared" si="191"/>
        <v>4294.2788385802769</v>
      </c>
    </row>
    <row r="695" spans="1:15" s="76" customFormat="1">
      <c r="A695" s="711" t="s">
        <v>4706</v>
      </c>
      <c r="B695" s="303" t="s">
        <v>4455</v>
      </c>
      <c r="C695" s="306">
        <f>мат.затр!G6370</f>
        <v>15516.324000000001</v>
      </c>
      <c r="D695" s="306">
        <f>тарифик!J696</f>
        <v>6961.1780455153948</v>
      </c>
      <c r="E695" s="306"/>
      <c r="F695" s="898">
        <f t="shared" si="192"/>
        <v>804.01606425702812</v>
      </c>
      <c r="G695" s="306">
        <f>амортизация!M2399</f>
        <v>1572.6245641826565</v>
      </c>
      <c r="H695" s="898">
        <f t="shared" si="193"/>
        <v>24854.142673955077</v>
      </c>
      <c r="I695" s="77">
        <f t="shared" si="187"/>
        <v>0.24047458720207895</v>
      </c>
      <c r="J695" s="898">
        <f t="shared" si="194"/>
        <v>1673.9864169354894</v>
      </c>
      <c r="K695" s="898">
        <f t="shared" si="188"/>
        <v>26528.129090890565</v>
      </c>
      <c r="L695" s="77">
        <v>0.2</v>
      </c>
      <c r="M695" s="898">
        <f t="shared" si="189"/>
        <v>5305.6258181781131</v>
      </c>
      <c r="N695" s="898">
        <f t="shared" si="190"/>
        <v>31833.754909068677</v>
      </c>
      <c r="O695" s="898">
        <f t="shared" si="191"/>
        <v>5305.6258181781131</v>
      </c>
    </row>
    <row r="696" spans="1:15" s="76" customFormat="1" ht="30">
      <c r="A696" s="711" t="s">
        <v>4707</v>
      </c>
      <c r="B696" s="775" t="s">
        <v>4454</v>
      </c>
      <c r="C696" s="306">
        <f>мат.затр!G6397</f>
        <v>14376.785</v>
      </c>
      <c r="D696" s="306">
        <f>тарифик!J697</f>
        <v>7764.390896921017</v>
      </c>
      <c r="E696" s="306"/>
      <c r="F696" s="898">
        <f t="shared" si="192"/>
        <v>896.78714859437753</v>
      </c>
      <c r="G696" s="306">
        <f>амортизация!M2409</f>
        <v>1485.7323681764094</v>
      </c>
      <c r="H696" s="898">
        <f t="shared" si="193"/>
        <v>24523.695413691803</v>
      </c>
      <c r="I696" s="77">
        <f t="shared" si="187"/>
        <v>0.24047458720207895</v>
      </c>
      <c r="J696" s="898">
        <f t="shared" si="194"/>
        <v>1867.1386958126611</v>
      </c>
      <c r="K696" s="898">
        <f t="shared" si="188"/>
        <v>26390.834109504463</v>
      </c>
      <c r="L696" s="77">
        <v>0.2</v>
      </c>
      <c r="M696" s="898">
        <f t="shared" si="189"/>
        <v>5278.1668219008934</v>
      </c>
      <c r="N696" s="898">
        <f t="shared" si="190"/>
        <v>31669.000931405357</v>
      </c>
      <c r="O696" s="898">
        <f t="shared" si="191"/>
        <v>5278.1668219008934</v>
      </c>
    </row>
    <row r="697" spans="1:15" s="76" customFormat="1">
      <c r="A697" s="711" t="s">
        <v>4708</v>
      </c>
      <c r="B697" s="775" t="s">
        <v>4479</v>
      </c>
      <c r="C697" s="306">
        <f>мат.затр!G6418</f>
        <v>8441.0249999999996</v>
      </c>
      <c r="D697" s="306">
        <f>тарифик!J698</f>
        <v>7496.6532797858099</v>
      </c>
      <c r="E697" s="306"/>
      <c r="F697" s="898">
        <f t="shared" si="192"/>
        <v>865.8634538152611</v>
      </c>
      <c r="G697" s="306">
        <f>амортизация!M2419</f>
        <v>391.08845102632756</v>
      </c>
      <c r="H697" s="898">
        <f t="shared" si="193"/>
        <v>17194.6301846274</v>
      </c>
      <c r="I697" s="77">
        <f t="shared" si="187"/>
        <v>0.24047458720207895</v>
      </c>
      <c r="J697" s="898">
        <f t="shared" si="194"/>
        <v>1802.754602853604</v>
      </c>
      <c r="K697" s="898">
        <f t="shared" si="188"/>
        <v>18997.384787481005</v>
      </c>
      <c r="L697" s="77">
        <v>0.2</v>
      </c>
      <c r="M697" s="898">
        <f t="shared" si="189"/>
        <v>3799.4769574962011</v>
      </c>
      <c r="N697" s="898">
        <f t="shared" si="190"/>
        <v>22796.861744977206</v>
      </c>
      <c r="O697" s="898">
        <f t="shared" si="191"/>
        <v>3799.4769574962011</v>
      </c>
    </row>
    <row r="698" spans="1:15" s="76" customFormat="1">
      <c r="A698" s="711" t="s">
        <v>4709</v>
      </c>
      <c r="B698" s="303" t="s">
        <v>4445</v>
      </c>
      <c r="C698" s="306">
        <f>мат.затр!G6441</f>
        <v>8792.3289000000004</v>
      </c>
      <c r="D698" s="306">
        <f>тарифик!J699</f>
        <v>9103.0789825970551</v>
      </c>
      <c r="E698" s="306"/>
      <c r="F698" s="898">
        <f t="shared" si="192"/>
        <v>1051.4056224899598</v>
      </c>
      <c r="G698" s="306">
        <f>амортизация!M2430</f>
        <v>5093.2301909489815</v>
      </c>
      <c r="H698" s="898">
        <f t="shared" si="193"/>
        <v>24040.043696036002</v>
      </c>
      <c r="I698" s="77">
        <f t="shared" si="187"/>
        <v>0.24047458720207895</v>
      </c>
      <c r="J698" s="898">
        <f t="shared" si="194"/>
        <v>2189.0591606079479</v>
      </c>
      <c r="K698" s="898">
        <f t="shared" si="188"/>
        <v>26229.102856643949</v>
      </c>
      <c r="L698" s="77">
        <v>0.2</v>
      </c>
      <c r="M698" s="898">
        <f t="shared" si="189"/>
        <v>5245.8205713287898</v>
      </c>
      <c r="N698" s="898">
        <f t="shared" si="190"/>
        <v>31474.923427972739</v>
      </c>
      <c r="O698" s="898">
        <f t="shared" si="191"/>
        <v>5245.8205713287898</v>
      </c>
    </row>
    <row r="699" spans="1:15" s="76" customFormat="1" ht="28.5">
      <c r="A699" s="66" t="s">
        <v>4710</v>
      </c>
      <c r="B699" s="284" t="s">
        <v>4537</v>
      </c>
      <c r="C699" s="81"/>
      <c r="D699" s="81"/>
      <c r="E699" s="306"/>
      <c r="F699" s="81"/>
      <c r="G699" s="81"/>
      <c r="H699" s="923"/>
      <c r="I699" s="924"/>
      <c r="J699" s="923"/>
      <c r="K699" s="923"/>
      <c r="L699" s="924"/>
      <c r="M699" s="923"/>
      <c r="N699" s="923"/>
      <c r="O699" s="923"/>
    </row>
    <row r="700" spans="1:15" s="76" customFormat="1" ht="30">
      <c r="A700" s="711" t="s">
        <v>4711</v>
      </c>
      <c r="B700" s="778" t="s">
        <v>4538</v>
      </c>
      <c r="C700" s="306">
        <f>мат.затр!G6465</f>
        <v>302</v>
      </c>
      <c r="D700" s="306">
        <f>тарифик!J701</f>
        <v>669.34404283801871</v>
      </c>
      <c r="E700" s="306"/>
      <c r="F700" s="306">
        <f t="shared" si="192"/>
        <v>77.309236947791163</v>
      </c>
      <c r="G700" s="306">
        <f>амортизация!M2435</f>
        <v>4.8157653763200949</v>
      </c>
      <c r="H700" s="898">
        <f>C700+D700+F700+G700</f>
        <v>1053.46904516213</v>
      </c>
      <c r="I700" s="77">
        <f t="shared" si="187"/>
        <v>0.24047458720207895</v>
      </c>
      <c r="J700" s="898">
        <f>D700*I700</f>
        <v>160.96023239764321</v>
      </c>
      <c r="K700" s="898">
        <f t="shared" si="188"/>
        <v>1214.4292775597733</v>
      </c>
      <c r="L700" s="77">
        <v>0.2</v>
      </c>
      <c r="M700" s="898">
        <f t="shared" si="189"/>
        <v>242.88585551195467</v>
      </c>
      <c r="N700" s="898">
        <f t="shared" si="190"/>
        <v>1457.3151330717278</v>
      </c>
      <c r="O700" s="898">
        <f t="shared" si="191"/>
        <v>242.88585551195467</v>
      </c>
    </row>
    <row r="701" spans="1:15" s="76" customFormat="1" ht="30">
      <c r="A701" s="711" t="s">
        <v>4712</v>
      </c>
      <c r="B701" s="778" t="s">
        <v>4539</v>
      </c>
      <c r="C701" s="306">
        <f>мат.затр!G6472</f>
        <v>1784.8</v>
      </c>
      <c r="D701" s="306">
        <f>тарифик!J702</f>
        <v>803.21285140562247</v>
      </c>
      <c r="E701" s="306"/>
      <c r="F701" s="306">
        <f t="shared" si="192"/>
        <v>92.771084337349393</v>
      </c>
      <c r="G701" s="306">
        <f>амортизация!M2440</f>
        <v>17.038963725271454</v>
      </c>
      <c r="H701" s="898">
        <f>C701+D701+F701+G701</f>
        <v>2697.8228994682431</v>
      </c>
      <c r="I701" s="77">
        <f t="shared" si="187"/>
        <v>0.24047458720207895</v>
      </c>
      <c r="J701" s="898">
        <f>D701*I701</f>
        <v>193.15227887717185</v>
      </c>
      <c r="K701" s="898">
        <f t="shared" si="188"/>
        <v>2890.9751783454149</v>
      </c>
      <c r="L701" s="77">
        <v>0.2</v>
      </c>
      <c r="M701" s="898">
        <f t="shared" si="189"/>
        <v>578.19503566908304</v>
      </c>
      <c r="N701" s="898">
        <f t="shared" si="190"/>
        <v>3469.170214014498</v>
      </c>
      <c r="O701" s="898">
        <f t="shared" si="191"/>
        <v>578.19503566908304</v>
      </c>
    </row>
    <row r="702" spans="1:15" s="76" customFormat="1" ht="30">
      <c r="A702" s="711" t="s">
        <v>4713</v>
      </c>
      <c r="B702" s="778" t="s">
        <v>4540</v>
      </c>
      <c r="C702" s="306">
        <f>мат.затр!G6481</f>
        <v>24573.75</v>
      </c>
      <c r="D702" s="306">
        <f>тарифик!J703</f>
        <v>6961.1780455153948</v>
      </c>
      <c r="E702" s="306"/>
      <c r="F702" s="306">
        <f t="shared" si="192"/>
        <v>804.01606425702812</v>
      </c>
      <c r="G702" s="306">
        <f>амортизация!M2449</f>
        <v>1254.8528038078241</v>
      </c>
      <c r="H702" s="898">
        <f>C702+D702+F702+G702</f>
        <v>33593.796913580241</v>
      </c>
      <c r="I702" s="77">
        <f t="shared" si="187"/>
        <v>0.24047458720207895</v>
      </c>
      <c r="J702" s="898">
        <f>D702*I702</f>
        <v>1673.9864169354894</v>
      </c>
      <c r="K702" s="898">
        <f t="shared" si="188"/>
        <v>35267.783330515733</v>
      </c>
      <c r="L702" s="77">
        <v>0.2</v>
      </c>
      <c r="M702" s="898">
        <f t="shared" si="189"/>
        <v>7053.5566661031471</v>
      </c>
      <c r="N702" s="898">
        <f t="shared" si="190"/>
        <v>42321.339996618881</v>
      </c>
      <c r="O702" s="898">
        <f t="shared" si="191"/>
        <v>7053.5566661031471</v>
      </c>
    </row>
    <row r="703" spans="1:15" s="76" customFormat="1" ht="30">
      <c r="A703" s="711" t="s">
        <v>4714</v>
      </c>
      <c r="B703" s="778" t="s">
        <v>4541</v>
      </c>
      <c r="C703" s="306">
        <f>мат.затр!G6497</f>
        <v>2975.27</v>
      </c>
      <c r="D703" s="306">
        <f>тарифик!J704</f>
        <v>803.21285140562247</v>
      </c>
      <c r="E703" s="306"/>
      <c r="F703" s="306">
        <f t="shared" si="192"/>
        <v>92.771084337349393</v>
      </c>
      <c r="G703" s="306">
        <f>амортизация!M2453</f>
        <v>1280.0544855347316</v>
      </c>
      <c r="H703" s="898">
        <f>C703+D703+F703+G703</f>
        <v>5151.308421277703</v>
      </c>
      <c r="I703" s="77">
        <f t="shared" si="187"/>
        <v>0.24047458720207895</v>
      </c>
      <c r="J703" s="898">
        <f>D703*I703</f>
        <v>193.15227887717185</v>
      </c>
      <c r="K703" s="898">
        <f t="shared" si="188"/>
        <v>5344.4607001548748</v>
      </c>
      <c r="L703" s="77">
        <v>0.2</v>
      </c>
      <c r="M703" s="898">
        <f t="shared" si="189"/>
        <v>1068.892140030975</v>
      </c>
      <c r="N703" s="898">
        <f t="shared" si="190"/>
        <v>6413.3528401858493</v>
      </c>
      <c r="O703" s="898">
        <f t="shared" si="191"/>
        <v>1068.892140030975</v>
      </c>
    </row>
    <row r="704" spans="1:15" s="76" customFormat="1">
      <c r="A704" s="66" t="s">
        <v>4715</v>
      </c>
      <c r="B704" s="400" t="s">
        <v>4543</v>
      </c>
      <c r="C704" s="81"/>
      <c r="D704" s="81"/>
      <c r="E704" s="306"/>
      <c r="F704" s="81"/>
      <c r="G704" s="81"/>
      <c r="H704" s="923"/>
      <c r="I704" s="924"/>
      <c r="J704" s="923"/>
      <c r="K704" s="923"/>
      <c r="L704" s="924"/>
      <c r="M704" s="923"/>
      <c r="N704" s="923"/>
      <c r="O704" s="923"/>
    </row>
    <row r="705" spans="1:15" s="76" customFormat="1">
      <c r="A705" s="711" t="s">
        <v>4716</v>
      </c>
      <c r="B705" s="303" t="s">
        <v>4460</v>
      </c>
      <c r="C705" s="306">
        <f>мат.затр!G6511</f>
        <v>7768.7381499999992</v>
      </c>
      <c r="D705" s="306">
        <f>тарифик!J706</f>
        <v>7496.6532797858099</v>
      </c>
      <c r="E705" s="306"/>
      <c r="F705" s="306">
        <f t="shared" si="192"/>
        <v>865.8634538152611</v>
      </c>
      <c r="G705" s="306">
        <f>амортизация!M2464</f>
        <v>371.37069109772426</v>
      </c>
      <c r="H705" s="898">
        <f>C705+D705+F705+G705</f>
        <v>16502.625574698795</v>
      </c>
      <c r="I705" s="77">
        <f t="shared" si="187"/>
        <v>0.24047458720207895</v>
      </c>
      <c r="J705" s="898">
        <f>D705*I705</f>
        <v>1802.754602853604</v>
      </c>
      <c r="K705" s="898">
        <f t="shared" si="188"/>
        <v>18305.380177552401</v>
      </c>
      <c r="L705" s="77">
        <v>0.2</v>
      </c>
      <c r="M705" s="898">
        <f t="shared" si="189"/>
        <v>3661.0760355104803</v>
      </c>
      <c r="N705" s="898">
        <f t="shared" si="190"/>
        <v>21966.45621306288</v>
      </c>
      <c r="O705" s="898">
        <f t="shared" si="191"/>
        <v>3661.0760355104803</v>
      </c>
    </row>
    <row r="706" spans="1:15" s="76" customFormat="1">
      <c r="A706" s="711" t="s">
        <v>4717</v>
      </c>
      <c r="B706" s="303" t="s">
        <v>4443</v>
      </c>
      <c r="C706" s="306">
        <f>мат.затр!G6530</f>
        <v>6727.1455000000005</v>
      </c>
      <c r="D706" s="306">
        <f>тарифик!J707</f>
        <v>6961.1780455153948</v>
      </c>
      <c r="E706" s="306"/>
      <c r="F706" s="306">
        <f t="shared" si="192"/>
        <v>804.01606425702812</v>
      </c>
      <c r="G706" s="306">
        <f>амортизация!M2474</f>
        <v>388.58319853488024</v>
      </c>
      <c r="H706" s="898">
        <f>C706+D706+F706+G706</f>
        <v>14880.922808307303</v>
      </c>
      <c r="I706" s="77">
        <f t="shared" si="187"/>
        <v>0.24047458720207895</v>
      </c>
      <c r="J706" s="898">
        <f>D706*I706</f>
        <v>1673.9864169354894</v>
      </c>
      <c r="K706" s="898">
        <f t="shared" si="188"/>
        <v>16554.909225242791</v>
      </c>
      <c r="L706" s="77">
        <v>0.2</v>
      </c>
      <c r="M706" s="898">
        <f t="shared" si="189"/>
        <v>3310.9818450485582</v>
      </c>
      <c r="N706" s="898">
        <f t="shared" si="190"/>
        <v>19865.891070291349</v>
      </c>
      <c r="O706" s="898">
        <f t="shared" si="191"/>
        <v>3310.9818450485582</v>
      </c>
    </row>
    <row r="707" spans="1:15" s="76" customFormat="1">
      <c r="A707" s="711" t="s">
        <v>4718</v>
      </c>
      <c r="B707" s="303" t="s">
        <v>4547</v>
      </c>
      <c r="C707" s="306">
        <f>мат.затр!G6551</f>
        <v>6999.0005000000001</v>
      </c>
      <c r="D707" s="306">
        <f>тарифик!J708</f>
        <v>6961.1780455153948</v>
      </c>
      <c r="E707" s="306"/>
      <c r="F707" s="306">
        <f t="shared" si="192"/>
        <v>804.01606425702812</v>
      </c>
      <c r="G707" s="306">
        <f>амортизация!M2484</f>
        <v>1461.3610402721999</v>
      </c>
      <c r="H707" s="898">
        <f>C707+D707+F707+G707</f>
        <v>16225.555650044624</v>
      </c>
      <c r="I707" s="77">
        <f t="shared" si="187"/>
        <v>0.24047458720207895</v>
      </c>
      <c r="J707" s="898">
        <f>D707*I707</f>
        <v>1673.9864169354894</v>
      </c>
      <c r="K707" s="898">
        <f t="shared" si="188"/>
        <v>17899.542066980113</v>
      </c>
      <c r="L707" s="77">
        <v>0.2</v>
      </c>
      <c r="M707" s="898">
        <f t="shared" si="189"/>
        <v>3579.9084133960228</v>
      </c>
      <c r="N707" s="898">
        <f t="shared" si="190"/>
        <v>21479.450480376137</v>
      </c>
      <c r="O707" s="898">
        <f t="shared" si="191"/>
        <v>3579.9084133960228</v>
      </c>
    </row>
    <row r="708" spans="1:15" s="76" customFormat="1">
      <c r="A708" s="711" t="s">
        <v>4719</v>
      </c>
      <c r="B708" s="303" t="s">
        <v>4447</v>
      </c>
      <c r="C708" s="306">
        <f>мат.затр!G6567</f>
        <v>6665.0329999999994</v>
      </c>
      <c r="D708" s="306">
        <f>тарифик!J709</f>
        <v>6961.1780455153948</v>
      </c>
      <c r="E708" s="306"/>
      <c r="F708" s="306">
        <f t="shared" si="192"/>
        <v>804.01606425702812</v>
      </c>
      <c r="G708" s="306">
        <f>амортизация!M2494</f>
        <v>2415.8164852000591</v>
      </c>
      <c r="H708" s="898">
        <f>C708+D708+F708+G708</f>
        <v>16846.043594972482</v>
      </c>
      <c r="I708" s="77">
        <f t="shared" si="187"/>
        <v>0.24047458720207895</v>
      </c>
      <c r="J708" s="898">
        <f>D708*I708</f>
        <v>1673.9864169354894</v>
      </c>
      <c r="K708" s="898">
        <f t="shared" si="188"/>
        <v>18520.030011907969</v>
      </c>
      <c r="L708" s="77">
        <v>0.2</v>
      </c>
      <c r="M708" s="898">
        <f t="shared" si="189"/>
        <v>3704.006002381594</v>
      </c>
      <c r="N708" s="898">
        <f t="shared" si="190"/>
        <v>22224.036014289562</v>
      </c>
      <c r="O708" s="898">
        <f t="shared" si="191"/>
        <v>3704.006002381594</v>
      </c>
    </row>
    <row r="709" spans="1:15" s="76" customFormat="1" ht="28.5">
      <c r="A709" s="66" t="s">
        <v>4532</v>
      </c>
      <c r="B709" s="400" t="s">
        <v>4549</v>
      </c>
      <c r="C709" s="81"/>
      <c r="D709" s="81"/>
      <c r="E709" s="306"/>
      <c r="F709" s="81"/>
      <c r="G709" s="81"/>
      <c r="H709" s="923"/>
      <c r="I709" s="924"/>
      <c r="J709" s="923"/>
      <c r="K709" s="923"/>
      <c r="L709" s="924"/>
      <c r="M709" s="923"/>
      <c r="N709" s="923"/>
      <c r="O709" s="923"/>
    </row>
    <row r="710" spans="1:15" s="76" customFormat="1">
      <c r="A710" s="711" t="s">
        <v>4720</v>
      </c>
      <c r="B710" s="303" t="s">
        <v>4477</v>
      </c>
      <c r="C710" s="306">
        <f>мат.затр!G6584</f>
        <v>8408.2455000000009</v>
      </c>
      <c r="D710" s="306">
        <f>тарифик!J711</f>
        <v>7496.6532797858099</v>
      </c>
      <c r="E710" s="306"/>
      <c r="F710" s="306">
        <f t="shared" si="192"/>
        <v>865.8634538152611</v>
      </c>
      <c r="G710" s="306">
        <f>амортизация!M2505</f>
        <v>372.68886657742081</v>
      </c>
      <c r="H710" s="898">
        <f>C710+D710+F710+G710</f>
        <v>17143.451100178492</v>
      </c>
      <c r="I710" s="77">
        <f t="shared" si="187"/>
        <v>0.24047458720207895</v>
      </c>
      <c r="J710" s="898">
        <f>D710*I710</f>
        <v>1802.754602853604</v>
      </c>
      <c r="K710" s="898">
        <f t="shared" si="188"/>
        <v>18946.205703032098</v>
      </c>
      <c r="L710" s="77">
        <v>0.2</v>
      </c>
      <c r="M710" s="898">
        <f t="shared" si="189"/>
        <v>3789.2411406064198</v>
      </c>
      <c r="N710" s="898">
        <f t="shared" si="190"/>
        <v>22735.446843638518</v>
      </c>
      <c r="O710" s="898">
        <f t="shared" si="191"/>
        <v>3789.2411406064198</v>
      </c>
    </row>
    <row r="711" spans="1:15" s="76" customFormat="1">
      <c r="A711" s="711" t="s">
        <v>4534</v>
      </c>
      <c r="B711" s="303" t="s">
        <v>4445</v>
      </c>
      <c r="C711" s="306">
        <f>мат.затр!G6606</f>
        <v>5631.4790000000012</v>
      </c>
      <c r="D711" s="306">
        <f>тарифик!J712</f>
        <v>9103.0789825970551</v>
      </c>
      <c r="E711" s="306"/>
      <c r="F711" s="306">
        <f t="shared" si="192"/>
        <v>1051.4056224899598</v>
      </c>
      <c r="G711" s="306">
        <f>амортизация!M2515</f>
        <v>5085.6437200654473</v>
      </c>
      <c r="H711" s="898">
        <f>C711+D711+F711+G711</f>
        <v>20871.607325152465</v>
      </c>
      <c r="I711" s="77">
        <f t="shared" si="187"/>
        <v>0.24047458720207895</v>
      </c>
      <c r="J711" s="898">
        <f>D711*I711</f>
        <v>2189.0591606079479</v>
      </c>
      <c r="K711" s="898">
        <f t="shared" si="188"/>
        <v>23060.666485760412</v>
      </c>
      <c r="L711" s="77">
        <v>0.2</v>
      </c>
      <c r="M711" s="898">
        <f t="shared" si="189"/>
        <v>4612.1332971520824</v>
      </c>
      <c r="N711" s="898">
        <f t="shared" si="190"/>
        <v>27672.799782912494</v>
      </c>
      <c r="O711" s="898">
        <f t="shared" si="191"/>
        <v>4612.1332971520824</v>
      </c>
    </row>
    <row r="712" spans="1:15" s="76" customFormat="1" ht="28.5">
      <c r="A712" s="66" t="s">
        <v>4536</v>
      </c>
      <c r="B712" s="400" t="s">
        <v>4552</v>
      </c>
      <c r="C712" s="81"/>
      <c r="D712" s="81"/>
      <c r="E712" s="306"/>
      <c r="F712" s="81"/>
      <c r="G712" s="81"/>
      <c r="H712" s="923"/>
      <c r="I712" s="924"/>
      <c r="J712" s="923"/>
      <c r="K712" s="923"/>
      <c r="L712" s="924"/>
      <c r="M712" s="923"/>
      <c r="N712" s="923"/>
      <c r="O712" s="923"/>
    </row>
    <row r="713" spans="1:15" s="76" customFormat="1" ht="30">
      <c r="A713" s="711" t="s">
        <v>4721</v>
      </c>
      <c r="B713" s="303" t="s">
        <v>4554</v>
      </c>
      <c r="C713" s="306">
        <f>мат.затр!G6633</f>
        <v>4403.7950000000001</v>
      </c>
      <c r="D713" s="306">
        <f>тарифик!J714</f>
        <v>8299.8661311914329</v>
      </c>
      <c r="E713" s="306"/>
      <c r="F713" s="306">
        <f t="shared" si="192"/>
        <v>958.6345381526105</v>
      </c>
      <c r="G713" s="306">
        <f>амортизация!M2525</f>
        <v>1489.1119652684815</v>
      </c>
      <c r="H713" s="898">
        <f>C713+D713+F713+G713</f>
        <v>15151.407634612524</v>
      </c>
      <c r="I713" s="77">
        <f t="shared" si="187"/>
        <v>0.24047458720207895</v>
      </c>
      <c r="J713" s="898">
        <f>D713*I713</f>
        <v>1995.9068817307759</v>
      </c>
      <c r="K713" s="898">
        <f t="shared" si="188"/>
        <v>17147.3145163433</v>
      </c>
      <c r="L713" s="77">
        <v>0.2</v>
      </c>
      <c r="M713" s="898">
        <f t="shared" si="189"/>
        <v>3429.4629032686603</v>
      </c>
      <c r="N713" s="898">
        <f t="shared" si="190"/>
        <v>20576.777419611961</v>
      </c>
      <c r="O713" s="898">
        <f t="shared" si="191"/>
        <v>3429.4629032686603</v>
      </c>
    </row>
    <row r="714" spans="1:15" s="76" customFormat="1">
      <c r="A714" s="66" t="s">
        <v>4722</v>
      </c>
      <c r="B714" s="400" t="s">
        <v>4555</v>
      </c>
      <c r="C714" s="81"/>
      <c r="D714" s="81"/>
      <c r="E714" s="306"/>
      <c r="F714" s="81"/>
      <c r="G714" s="81"/>
      <c r="H714" s="923"/>
      <c r="I714" s="924"/>
      <c r="J714" s="923"/>
      <c r="K714" s="923"/>
      <c r="L714" s="924"/>
      <c r="M714" s="923"/>
      <c r="N714" s="923"/>
      <c r="O714" s="923"/>
    </row>
    <row r="715" spans="1:15" s="76" customFormat="1">
      <c r="A715" s="711" t="s">
        <v>4723</v>
      </c>
      <c r="B715" s="303" t="s">
        <v>4477</v>
      </c>
      <c r="C715" s="306">
        <f>мат.затр!G6651</f>
        <v>4622.4604999999992</v>
      </c>
      <c r="D715" s="306">
        <f>тарифик!J716</f>
        <v>9103.0789825970551</v>
      </c>
      <c r="E715" s="306"/>
      <c r="F715" s="306">
        <f t="shared" si="192"/>
        <v>1051.4056224899598</v>
      </c>
      <c r="G715" s="306">
        <f>амортизация!M2536</f>
        <v>382.51516715008182</v>
      </c>
      <c r="H715" s="898">
        <f>C715+D715+F715+G715</f>
        <v>15159.460272237096</v>
      </c>
      <c r="I715" s="77">
        <f t="shared" si="187"/>
        <v>0.24047458720207895</v>
      </c>
      <c r="J715" s="898">
        <f>D715*I715</f>
        <v>2189.0591606079479</v>
      </c>
      <c r="K715" s="898">
        <f t="shared" si="188"/>
        <v>17348.519432845045</v>
      </c>
      <c r="L715" s="77">
        <v>0.2</v>
      </c>
      <c r="M715" s="898">
        <f t="shared" si="189"/>
        <v>3469.7038865690092</v>
      </c>
      <c r="N715" s="898">
        <f t="shared" si="190"/>
        <v>20818.223319414054</v>
      </c>
      <c r="O715" s="898">
        <f t="shared" si="191"/>
        <v>3469.7038865690092</v>
      </c>
    </row>
    <row r="716" spans="1:15" s="76" customFormat="1" ht="28.5">
      <c r="A716" s="66" t="s">
        <v>4542</v>
      </c>
      <c r="B716" s="400" t="s">
        <v>4556</v>
      </c>
      <c r="C716" s="81"/>
      <c r="D716" s="81"/>
      <c r="E716" s="306"/>
      <c r="F716" s="81"/>
      <c r="G716" s="81"/>
      <c r="H716" s="923"/>
      <c r="I716" s="924"/>
      <c r="J716" s="923"/>
      <c r="K716" s="923"/>
      <c r="L716" s="924"/>
      <c r="M716" s="923"/>
      <c r="N716" s="923"/>
      <c r="O716" s="923"/>
    </row>
    <row r="717" spans="1:15" s="76" customFormat="1">
      <c r="A717" s="711" t="s">
        <v>4544</v>
      </c>
      <c r="B717" s="303" t="s">
        <v>4443</v>
      </c>
      <c r="C717" s="306">
        <f>мат.затр!G6672</f>
        <v>6923.2455</v>
      </c>
      <c r="D717" s="306">
        <f>тарифик!J718</f>
        <v>9103.0789825970551</v>
      </c>
      <c r="E717" s="306"/>
      <c r="F717" s="306">
        <f t="shared" si="192"/>
        <v>1051.4056224899598</v>
      </c>
      <c r="G717" s="306">
        <f>амортизация!M2547</f>
        <v>384.81325301204822</v>
      </c>
      <c r="H717" s="898">
        <f>C717+D717+F717+G717</f>
        <v>17462.543358099065</v>
      </c>
      <c r="I717" s="77">
        <f t="shared" si="187"/>
        <v>0.24047458720207895</v>
      </c>
      <c r="J717" s="898">
        <f>D717*I717</f>
        <v>2189.0591606079479</v>
      </c>
      <c r="K717" s="898">
        <f t="shared" si="188"/>
        <v>19651.602518707012</v>
      </c>
      <c r="L717" s="77">
        <v>0.2</v>
      </c>
      <c r="M717" s="898">
        <f t="shared" si="189"/>
        <v>3930.3205037414027</v>
      </c>
      <c r="N717" s="898">
        <f t="shared" si="190"/>
        <v>23581.923022448413</v>
      </c>
      <c r="O717" s="898">
        <f t="shared" si="191"/>
        <v>3930.3205037414027</v>
      </c>
    </row>
    <row r="718" spans="1:15" s="76" customFormat="1">
      <c r="A718" s="711" t="s">
        <v>4545</v>
      </c>
      <c r="B718" s="303" t="s">
        <v>4447</v>
      </c>
      <c r="C718" s="306">
        <f>мат.затр!G6694</f>
        <v>9601.893</v>
      </c>
      <c r="D718" s="306">
        <f>тарифик!J719</f>
        <v>6961.1780455153948</v>
      </c>
      <c r="E718" s="306"/>
      <c r="F718" s="306">
        <f t="shared" si="192"/>
        <v>804.01606425702812</v>
      </c>
      <c r="G718" s="306">
        <f>амортизация!M2557</f>
        <v>388.40069537408891</v>
      </c>
      <c r="H718" s="898">
        <f>C718+D718+F718+G718</f>
        <v>17755.487805146513</v>
      </c>
      <c r="I718" s="77">
        <f t="shared" si="187"/>
        <v>0.24047458720207895</v>
      </c>
      <c r="J718" s="898">
        <f>D718*I718</f>
        <v>1673.9864169354894</v>
      </c>
      <c r="K718" s="898">
        <f t="shared" si="188"/>
        <v>19429.474222082001</v>
      </c>
      <c r="L718" s="77">
        <v>0.2</v>
      </c>
      <c r="M718" s="898">
        <f t="shared" si="189"/>
        <v>3885.8948444164002</v>
      </c>
      <c r="N718" s="898">
        <f t="shared" si="190"/>
        <v>23315.369066498402</v>
      </c>
      <c r="O718" s="898">
        <f t="shared" si="191"/>
        <v>3885.8948444164002</v>
      </c>
    </row>
    <row r="719" spans="1:15" s="76" customFormat="1">
      <c r="A719" s="711" t="s">
        <v>4546</v>
      </c>
      <c r="B719" s="303" t="s">
        <v>4449</v>
      </c>
      <c r="C719" s="306">
        <f>мат.затр!G6712</f>
        <v>10315.493</v>
      </c>
      <c r="D719" s="306">
        <f>тарифик!J720</f>
        <v>6961.1780455153948</v>
      </c>
      <c r="E719" s="306"/>
      <c r="F719" s="306">
        <f t="shared" si="192"/>
        <v>804.01606425702812</v>
      </c>
      <c r="G719" s="306">
        <f>амортизация!M2567</f>
        <v>368.21727651346123</v>
      </c>
      <c r="H719" s="898">
        <f>C719+D719+F719+G719</f>
        <v>18448.904386285882</v>
      </c>
      <c r="I719" s="77">
        <f t="shared" si="187"/>
        <v>0.24047458720207895</v>
      </c>
      <c r="J719" s="898">
        <f>D719*I719</f>
        <v>1673.9864169354894</v>
      </c>
      <c r="K719" s="898">
        <f t="shared" si="188"/>
        <v>20122.890803221369</v>
      </c>
      <c r="L719" s="77">
        <v>0.2</v>
      </c>
      <c r="M719" s="898">
        <f t="shared" si="189"/>
        <v>4024.5781606442742</v>
      </c>
      <c r="N719" s="898">
        <f t="shared" si="190"/>
        <v>24147.468963865642</v>
      </c>
      <c r="O719" s="898">
        <f t="shared" si="191"/>
        <v>4024.5781606442742</v>
      </c>
    </row>
    <row r="720" spans="1:15" s="76" customFormat="1">
      <c r="A720" s="711" t="s">
        <v>4724</v>
      </c>
      <c r="B720" s="303" t="s">
        <v>4445</v>
      </c>
      <c r="C720" s="306">
        <f>мат.затр!G6732</f>
        <v>5938.6320000000014</v>
      </c>
      <c r="D720" s="306">
        <f>тарифик!J721</f>
        <v>9103.0789825970551</v>
      </c>
      <c r="E720" s="306"/>
      <c r="F720" s="306">
        <f t="shared" si="192"/>
        <v>1051.4056224899598</v>
      </c>
      <c r="G720" s="306">
        <f>амортизация!M2577</f>
        <v>5088.9914210545885</v>
      </c>
      <c r="H720" s="898">
        <f>C720+D720+F720+G720</f>
        <v>21182.108026141606</v>
      </c>
      <c r="I720" s="77">
        <f t="shared" si="187"/>
        <v>0.24047458720207895</v>
      </c>
      <c r="J720" s="898">
        <f>D720*I720</f>
        <v>2189.0591606079479</v>
      </c>
      <c r="K720" s="898">
        <f t="shared" si="188"/>
        <v>23371.167186749553</v>
      </c>
      <c r="L720" s="77">
        <v>0.2</v>
      </c>
      <c r="M720" s="898">
        <f t="shared" si="189"/>
        <v>4674.2334373499107</v>
      </c>
      <c r="N720" s="898">
        <f t="shared" si="190"/>
        <v>28045.400624099464</v>
      </c>
      <c r="O720" s="898">
        <f t="shared" si="191"/>
        <v>4674.2334373499107</v>
      </c>
    </row>
    <row r="721" spans="1:15" s="76" customFormat="1">
      <c r="A721" s="711" t="s">
        <v>4725</v>
      </c>
      <c r="B721" s="303" t="s">
        <v>4479</v>
      </c>
      <c r="C721" s="306">
        <f>мат.затр!G6756</f>
        <v>6913.9</v>
      </c>
      <c r="D721" s="306">
        <f>тарифик!J722</f>
        <v>8299.8661311914329</v>
      </c>
      <c r="E721" s="306"/>
      <c r="F721" s="306">
        <f t="shared" si="192"/>
        <v>958.6345381526105</v>
      </c>
      <c r="G721" s="306">
        <f>амортизация!M2587</f>
        <v>354.99996746244238</v>
      </c>
      <c r="H721" s="898">
        <f>C721+D721+F721+G721</f>
        <v>16527.400636806484</v>
      </c>
      <c r="I721" s="77">
        <f t="shared" si="187"/>
        <v>0.24047458720207895</v>
      </c>
      <c r="J721" s="898">
        <f>D721*I721</f>
        <v>1995.9068817307759</v>
      </c>
      <c r="K721" s="898">
        <f t="shared" si="188"/>
        <v>18523.307518537258</v>
      </c>
      <c r="L721" s="77">
        <v>0.2</v>
      </c>
      <c r="M721" s="898">
        <f t="shared" si="189"/>
        <v>3704.6615037074516</v>
      </c>
      <c r="N721" s="898">
        <f t="shared" si="190"/>
        <v>22227.96902224471</v>
      </c>
      <c r="O721" s="898">
        <f t="shared" si="191"/>
        <v>3704.6615037074516</v>
      </c>
    </row>
    <row r="722" spans="1:15" s="76" customFormat="1">
      <c r="A722" s="66" t="s">
        <v>4726</v>
      </c>
      <c r="B722" s="400" t="s">
        <v>4557</v>
      </c>
      <c r="C722" s="81"/>
      <c r="D722" s="81"/>
      <c r="E722" s="306"/>
      <c r="F722" s="81"/>
      <c r="G722" s="81"/>
      <c r="H722" s="923"/>
      <c r="I722" s="924"/>
      <c r="J722" s="923"/>
      <c r="K722" s="923"/>
      <c r="L722" s="924"/>
      <c r="M722" s="923"/>
      <c r="N722" s="923"/>
      <c r="O722" s="923"/>
    </row>
    <row r="723" spans="1:15" s="76" customFormat="1">
      <c r="A723" s="711" t="s">
        <v>4727</v>
      </c>
      <c r="B723" s="303" t="s">
        <v>4443</v>
      </c>
      <c r="C723" s="306">
        <f>мат.затр!G6776</f>
        <v>7703.7565000000004</v>
      </c>
      <c r="D723" s="306">
        <f>тарифик!J724</f>
        <v>9103.0789825970551</v>
      </c>
      <c r="E723" s="306"/>
      <c r="F723" s="306">
        <f t="shared" si="192"/>
        <v>1051.4056224899598</v>
      </c>
      <c r="G723" s="306">
        <f>амортизация!M2598</f>
        <v>381.9676576677079</v>
      </c>
      <c r="H723" s="898">
        <f>C723+D723+F723+G723</f>
        <v>18240.208762754726</v>
      </c>
      <c r="I723" s="77">
        <f t="shared" si="187"/>
        <v>0.24047458720207895</v>
      </c>
      <c r="J723" s="898">
        <f>D723*I723</f>
        <v>2189.0591606079479</v>
      </c>
      <c r="K723" s="898">
        <f t="shared" si="188"/>
        <v>20429.267923362673</v>
      </c>
      <c r="L723" s="77">
        <v>0.2</v>
      </c>
      <c r="M723" s="898">
        <f t="shared" si="189"/>
        <v>4085.8535846725349</v>
      </c>
      <c r="N723" s="898">
        <f t="shared" si="190"/>
        <v>24515.121508035209</v>
      </c>
      <c r="O723" s="898">
        <f t="shared" si="191"/>
        <v>4085.8535846725349</v>
      </c>
    </row>
    <row r="724" spans="1:15" s="76" customFormat="1" ht="28.5">
      <c r="A724" s="66" t="s">
        <v>4548</v>
      </c>
      <c r="B724" s="895" t="s">
        <v>4558</v>
      </c>
      <c r="C724" s="81"/>
      <c r="D724" s="81"/>
      <c r="E724" s="306"/>
      <c r="F724" s="81"/>
      <c r="G724" s="81"/>
      <c r="H724" s="923"/>
      <c r="I724" s="924"/>
      <c r="J724" s="923"/>
      <c r="K724" s="923"/>
      <c r="L724" s="924"/>
      <c r="M724" s="923"/>
      <c r="N724" s="923"/>
      <c r="O724" s="923"/>
    </row>
    <row r="725" spans="1:15" s="76" customFormat="1">
      <c r="A725" s="711" t="s">
        <v>4550</v>
      </c>
      <c r="B725" s="303" t="s">
        <v>4443</v>
      </c>
      <c r="C725" s="306">
        <f>мат.затр!G6800</f>
        <v>6923.2455</v>
      </c>
      <c r="D725" s="306">
        <f>тарифик!J726</f>
        <v>7496.6532797858099</v>
      </c>
      <c r="E725" s="306"/>
      <c r="F725" s="306">
        <f t="shared" si="192"/>
        <v>865.8634538152611</v>
      </c>
      <c r="G725" s="306">
        <f>амортизация!M2609</f>
        <v>370.26493938717834</v>
      </c>
      <c r="H725" s="898">
        <f>C725+D725+F725+G725</f>
        <v>15656.02717298825</v>
      </c>
      <c r="I725" s="77">
        <f t="shared" si="187"/>
        <v>0.24047458720207895</v>
      </c>
      <c r="J725" s="898">
        <f>D725*I725</f>
        <v>1802.754602853604</v>
      </c>
      <c r="K725" s="898">
        <f t="shared" si="188"/>
        <v>17458.781775841853</v>
      </c>
      <c r="L725" s="77">
        <v>0.2</v>
      </c>
      <c r="M725" s="898">
        <f t="shared" si="189"/>
        <v>3491.7563551683706</v>
      </c>
      <c r="N725" s="898">
        <f t="shared" si="190"/>
        <v>20950.538131010224</v>
      </c>
      <c r="O725" s="898">
        <f t="shared" si="191"/>
        <v>3491.7563551683706</v>
      </c>
    </row>
    <row r="726" spans="1:15" s="76" customFormat="1">
      <c r="A726" s="66" t="s">
        <v>4551</v>
      </c>
      <c r="B726" s="284" t="s">
        <v>2271</v>
      </c>
      <c r="C726" s="81"/>
      <c r="D726" s="81"/>
      <c r="E726" s="81"/>
      <c r="F726" s="81"/>
      <c r="G726" s="81"/>
      <c r="H726" s="207"/>
      <c r="I726" s="934"/>
      <c r="J726" s="207"/>
      <c r="K726" s="207"/>
      <c r="L726" s="934"/>
      <c r="M726" s="207"/>
      <c r="N726" s="207"/>
      <c r="O726" s="207"/>
    </row>
    <row r="727" spans="1:15" s="76" customFormat="1">
      <c r="A727" s="711" t="s">
        <v>4553</v>
      </c>
      <c r="B727" s="303" t="s">
        <v>1037</v>
      </c>
      <c r="C727" s="306">
        <f>мат.затр!G6823</f>
        <v>121.25</v>
      </c>
      <c r="D727" s="306">
        <f>тарифик!J728</f>
        <v>312.36055332440873</v>
      </c>
      <c r="E727" s="306"/>
      <c r="F727" s="898">
        <f t="shared" si="192"/>
        <v>36.077643908969208</v>
      </c>
      <c r="G727" s="306">
        <f>амортизация!M2613</f>
        <v>3.3506386657742082</v>
      </c>
      <c r="H727" s="898">
        <f t="shared" ref="H727:H769" si="195">C727+D727+F727+G727</f>
        <v>473.03883589915216</v>
      </c>
      <c r="I727" s="77">
        <f t="shared" ref="I727:I768" si="196">I$190</f>
        <v>0.24047458720207895</v>
      </c>
      <c r="J727" s="898">
        <f t="shared" ref="J727:J769" si="197">D727*I727</f>
        <v>75.114775118900155</v>
      </c>
      <c r="K727" s="898">
        <f t="shared" ref="K727:K728" si="198">H727+J727</f>
        <v>548.15361101805229</v>
      </c>
      <c r="L727" s="77">
        <v>0.2</v>
      </c>
      <c r="M727" s="898">
        <f t="shared" ref="M727:M728" si="199">K727*L727</f>
        <v>109.63072220361046</v>
      </c>
      <c r="N727" s="898">
        <f t="shared" ref="N727:N728" si="200">K727+M727</f>
        <v>657.78433322166279</v>
      </c>
      <c r="O727" s="898">
        <f t="shared" ref="O727:O728" si="201">M727</f>
        <v>109.63072220361046</v>
      </c>
    </row>
    <row r="728" spans="1:15" s="76" customFormat="1">
      <c r="A728" s="711" t="s">
        <v>4728</v>
      </c>
      <c r="B728" s="303" t="s">
        <v>2272</v>
      </c>
      <c r="C728" s="306">
        <f>мат.затр!G6828</f>
        <v>55.05</v>
      </c>
      <c r="D728" s="306">
        <f>тарифик!J729</f>
        <v>663.76617581436858</v>
      </c>
      <c r="E728" s="306"/>
      <c r="F728" s="898">
        <f t="shared" si="192"/>
        <v>76.66499330655958</v>
      </c>
      <c r="G728" s="306">
        <f>амортизация!M2617</f>
        <v>4.6388935371114091</v>
      </c>
      <c r="H728" s="898">
        <f t="shared" si="195"/>
        <v>800.1200626580395</v>
      </c>
      <c r="I728" s="77">
        <f t="shared" si="196"/>
        <v>0.24047458720207895</v>
      </c>
      <c r="J728" s="898">
        <f t="shared" si="197"/>
        <v>159.61889712766285</v>
      </c>
      <c r="K728" s="898">
        <f t="shared" si="198"/>
        <v>959.73895978570238</v>
      </c>
      <c r="L728" s="77">
        <v>0.2</v>
      </c>
      <c r="M728" s="898">
        <f t="shared" si="199"/>
        <v>191.94779195714048</v>
      </c>
      <c r="N728" s="898">
        <f t="shared" si="200"/>
        <v>1151.6867517428429</v>
      </c>
      <c r="O728" s="898">
        <f t="shared" si="201"/>
        <v>191.94779195714048</v>
      </c>
    </row>
    <row r="729" spans="1:15" s="76" customFormat="1">
      <c r="A729" s="711" t="s">
        <v>4729</v>
      </c>
      <c r="B729" s="303" t="s">
        <v>2273</v>
      </c>
      <c r="C729" s="306">
        <f>мат.затр!G6833</f>
        <v>488.68100000000004</v>
      </c>
      <c r="D729" s="306">
        <f>тарифик!J730</f>
        <v>1182.5078090138329</v>
      </c>
      <c r="E729" s="306"/>
      <c r="F729" s="898">
        <f t="shared" si="192"/>
        <v>136.57965194109772</v>
      </c>
      <c r="G729" s="306">
        <f>амортизация!M2621</f>
        <v>4.9459086345381529</v>
      </c>
      <c r="H729" s="898">
        <f t="shared" si="195"/>
        <v>1812.7143695894688</v>
      </c>
      <c r="I729" s="77">
        <f t="shared" si="196"/>
        <v>0.24047458720207895</v>
      </c>
      <c r="J729" s="898">
        <f t="shared" si="197"/>
        <v>284.36307723583627</v>
      </c>
      <c r="K729" s="898">
        <f t="shared" ref="K729:K769" si="202">H729+J729</f>
        <v>2097.0774468253048</v>
      </c>
      <c r="L729" s="77">
        <v>0.2</v>
      </c>
      <c r="M729" s="898">
        <f t="shared" ref="M729:M769" si="203">K729*L729</f>
        <v>419.41548936506098</v>
      </c>
      <c r="N729" s="898">
        <f t="shared" ref="N729:N769" si="204">K729+M729</f>
        <v>2516.492936190366</v>
      </c>
      <c r="O729" s="898">
        <f t="shared" ref="O729:O769" si="205">M729</f>
        <v>419.41548936506098</v>
      </c>
    </row>
    <row r="730" spans="1:15" s="76" customFormat="1">
      <c r="A730" s="711" t="s">
        <v>4730</v>
      </c>
      <c r="B730" s="303" t="s">
        <v>2274</v>
      </c>
      <c r="C730" s="306">
        <f>мат.затр!G6843</f>
        <v>84.550000000000011</v>
      </c>
      <c r="D730" s="306">
        <f>тарифик!J731</f>
        <v>1444.6675591253904</v>
      </c>
      <c r="E730" s="306"/>
      <c r="F730" s="898">
        <f t="shared" si="192"/>
        <v>166.8591030789826</v>
      </c>
      <c r="G730" s="306">
        <f>амортизация!M2626</f>
        <v>29.181508441172099</v>
      </c>
      <c r="H730" s="898">
        <f t="shared" si="195"/>
        <v>1725.2581706455451</v>
      </c>
      <c r="I730" s="77">
        <f t="shared" si="196"/>
        <v>0.24047458720207895</v>
      </c>
      <c r="J730" s="898">
        <f t="shared" si="197"/>
        <v>347.40583492491328</v>
      </c>
      <c r="K730" s="898">
        <f t="shared" si="202"/>
        <v>2072.6640055704584</v>
      </c>
      <c r="L730" s="77">
        <v>0.2</v>
      </c>
      <c r="M730" s="898">
        <f t="shared" si="203"/>
        <v>414.53280111409168</v>
      </c>
      <c r="N730" s="898">
        <f t="shared" si="204"/>
        <v>2487.1968066845502</v>
      </c>
      <c r="O730" s="898">
        <f t="shared" si="205"/>
        <v>414.53280111409168</v>
      </c>
    </row>
    <row r="731" spans="1:15" s="76" customFormat="1">
      <c r="A731" s="711" t="s">
        <v>4731</v>
      </c>
      <c r="B731" s="303" t="s">
        <v>2275</v>
      </c>
      <c r="C731" s="306">
        <f>мат.затр!G6849</f>
        <v>770.45</v>
      </c>
      <c r="D731" s="306">
        <f>тарифик!J732</f>
        <v>1444.6675591253904</v>
      </c>
      <c r="E731" s="306"/>
      <c r="F731" s="898">
        <f t="shared" si="192"/>
        <v>166.8591030789826</v>
      </c>
      <c r="G731" s="306">
        <f>амортизация!M2631</f>
        <v>29.181508441172099</v>
      </c>
      <c r="H731" s="898">
        <f t="shared" si="195"/>
        <v>2411.1581706455449</v>
      </c>
      <c r="I731" s="77">
        <f t="shared" si="196"/>
        <v>0.24047458720207895</v>
      </c>
      <c r="J731" s="898">
        <f t="shared" si="197"/>
        <v>347.40583492491328</v>
      </c>
      <c r="K731" s="898">
        <f t="shared" si="202"/>
        <v>2758.564005570458</v>
      </c>
      <c r="L731" s="77">
        <v>0.2</v>
      </c>
      <c r="M731" s="898">
        <f t="shared" si="203"/>
        <v>551.71280111409158</v>
      </c>
      <c r="N731" s="898">
        <f t="shared" si="204"/>
        <v>3310.2768066845497</v>
      </c>
      <c r="O731" s="898">
        <f t="shared" si="205"/>
        <v>551.71280111409158</v>
      </c>
    </row>
    <row r="732" spans="1:15" s="76" customFormat="1">
      <c r="A732" s="711" t="s">
        <v>4732</v>
      </c>
      <c r="B732" s="303" t="s">
        <v>2276</v>
      </c>
      <c r="C732" s="306">
        <f>мат.затр!G6860</f>
        <v>55.05</v>
      </c>
      <c r="D732" s="306">
        <f>тарифик!J733</f>
        <v>1484.8282016956716</v>
      </c>
      <c r="E732" s="306"/>
      <c r="F732" s="898">
        <f t="shared" si="192"/>
        <v>171.4976572958501</v>
      </c>
      <c r="G732" s="306">
        <f>амортизация!M2636</f>
        <v>29.181508441172099</v>
      </c>
      <c r="H732" s="898">
        <f t="shared" si="195"/>
        <v>1740.5573674326938</v>
      </c>
      <c r="I732" s="77">
        <f t="shared" si="196"/>
        <v>0.24047458720207895</v>
      </c>
      <c r="J732" s="898">
        <f t="shared" si="197"/>
        <v>357.06344886877184</v>
      </c>
      <c r="K732" s="898">
        <f t="shared" si="202"/>
        <v>2097.6208163014658</v>
      </c>
      <c r="L732" s="77">
        <v>0.2</v>
      </c>
      <c r="M732" s="898">
        <f t="shared" si="203"/>
        <v>419.52416326029316</v>
      </c>
      <c r="N732" s="898">
        <f t="shared" si="204"/>
        <v>2517.1449795617591</v>
      </c>
      <c r="O732" s="898">
        <f t="shared" si="205"/>
        <v>419.52416326029316</v>
      </c>
    </row>
    <row r="733" spans="1:15" s="76" customFormat="1" ht="30">
      <c r="A733" s="711" t="s">
        <v>4733</v>
      </c>
      <c r="B733" s="303" t="s">
        <v>2277</v>
      </c>
      <c r="C733" s="306">
        <f>мат.затр!G6866</f>
        <v>6687.51</v>
      </c>
      <c r="D733" s="306">
        <f>тарифик!J734</f>
        <v>702.81124497991971</v>
      </c>
      <c r="E733" s="306"/>
      <c r="F733" s="898">
        <f t="shared" si="192"/>
        <v>81.174698795180717</v>
      </c>
      <c r="G733" s="306">
        <f>амортизация!M2641</f>
        <v>29.181508441172099</v>
      </c>
      <c r="H733" s="898">
        <f t="shared" si="195"/>
        <v>7500.6774522162732</v>
      </c>
      <c r="I733" s="77">
        <f t="shared" si="196"/>
        <v>0.24047458720207895</v>
      </c>
      <c r="J733" s="898">
        <f t="shared" si="197"/>
        <v>169.00824401752539</v>
      </c>
      <c r="K733" s="898">
        <f t="shared" si="202"/>
        <v>7669.6856962337988</v>
      </c>
      <c r="L733" s="77">
        <v>0.2</v>
      </c>
      <c r="M733" s="898">
        <f t="shared" si="203"/>
        <v>1533.9371392467599</v>
      </c>
      <c r="N733" s="898">
        <f t="shared" si="204"/>
        <v>9203.6228354805589</v>
      </c>
      <c r="O733" s="898">
        <f t="shared" si="205"/>
        <v>1533.9371392467599</v>
      </c>
    </row>
    <row r="734" spans="1:15" s="76" customFormat="1" ht="30">
      <c r="A734" s="711" t="s">
        <v>4734</v>
      </c>
      <c r="B734" s="303" t="s">
        <v>2278</v>
      </c>
      <c r="C734" s="306">
        <f>мат.затр!G6887</f>
        <v>6931.59</v>
      </c>
      <c r="D734" s="306">
        <f>тарифик!J735</f>
        <v>546.63096831771531</v>
      </c>
      <c r="E734" s="306"/>
      <c r="F734" s="898">
        <f t="shared" si="192"/>
        <v>63.13587684069612</v>
      </c>
      <c r="G734" s="306">
        <f>амортизация!M2646</f>
        <v>29.181508441172099</v>
      </c>
      <c r="H734" s="898">
        <f t="shared" si="195"/>
        <v>7570.5383535995834</v>
      </c>
      <c r="I734" s="77">
        <f t="shared" si="196"/>
        <v>0.24047458720207895</v>
      </c>
      <c r="J734" s="898">
        <f t="shared" si="197"/>
        <v>131.45085645807529</v>
      </c>
      <c r="K734" s="898">
        <f t="shared" si="202"/>
        <v>7701.989210057659</v>
      </c>
      <c r="L734" s="77">
        <v>0.2</v>
      </c>
      <c r="M734" s="898">
        <f t="shared" si="203"/>
        <v>1540.3978420115318</v>
      </c>
      <c r="N734" s="898">
        <f t="shared" si="204"/>
        <v>9242.3870520691908</v>
      </c>
      <c r="O734" s="898">
        <f t="shared" si="205"/>
        <v>1540.3978420115318</v>
      </c>
    </row>
    <row r="735" spans="1:15" s="76" customFormat="1">
      <c r="A735" s="711" t="s">
        <v>4735</v>
      </c>
      <c r="B735" s="303" t="s">
        <v>2279</v>
      </c>
      <c r="C735" s="306">
        <f>мат.затр!G6908</f>
        <v>5871.4000000000005</v>
      </c>
      <c r="D735" s="306">
        <f>тарифик!J736</f>
        <v>1444.6675591253904</v>
      </c>
      <c r="E735" s="306"/>
      <c r="F735" s="898">
        <f t="shared" si="192"/>
        <v>166.8591030789826</v>
      </c>
      <c r="G735" s="306">
        <f>амортизация!M2651</f>
        <v>29.181508441172099</v>
      </c>
      <c r="H735" s="898">
        <f t="shared" si="195"/>
        <v>7512.1081706455461</v>
      </c>
      <c r="I735" s="77">
        <f t="shared" si="196"/>
        <v>0.24047458720207895</v>
      </c>
      <c r="J735" s="898">
        <f t="shared" si="197"/>
        <v>347.40583492491328</v>
      </c>
      <c r="K735" s="898">
        <f t="shared" si="202"/>
        <v>7859.5140055704596</v>
      </c>
      <c r="L735" s="77">
        <v>0.2</v>
      </c>
      <c r="M735" s="898">
        <f t="shared" si="203"/>
        <v>1571.902801114092</v>
      </c>
      <c r="N735" s="898">
        <f t="shared" si="204"/>
        <v>9431.4168066845523</v>
      </c>
      <c r="O735" s="898">
        <f t="shared" si="205"/>
        <v>1571.902801114092</v>
      </c>
    </row>
    <row r="736" spans="1:15" s="76" customFormat="1">
      <c r="A736" s="711" t="s">
        <v>4736</v>
      </c>
      <c r="B736" s="303" t="s">
        <v>2280</v>
      </c>
      <c r="C736" s="306">
        <f>мат.затр!G6929</f>
        <v>5437.51</v>
      </c>
      <c r="D736" s="306">
        <f>тарифик!J737</f>
        <v>1444.6675591253904</v>
      </c>
      <c r="E736" s="306"/>
      <c r="F736" s="898">
        <f t="shared" si="192"/>
        <v>166.8591030789826</v>
      </c>
      <c r="G736" s="306">
        <f>амортизация!M2656</f>
        <v>29.181508441172099</v>
      </c>
      <c r="H736" s="898">
        <f t="shared" si="195"/>
        <v>7078.2181706455458</v>
      </c>
      <c r="I736" s="77">
        <f t="shared" si="196"/>
        <v>0.24047458720207895</v>
      </c>
      <c r="J736" s="898">
        <f t="shared" si="197"/>
        <v>347.40583492491328</v>
      </c>
      <c r="K736" s="898">
        <f t="shared" si="202"/>
        <v>7425.6240055704593</v>
      </c>
      <c r="L736" s="77">
        <v>0.2</v>
      </c>
      <c r="M736" s="898">
        <f t="shared" si="203"/>
        <v>1485.124801114092</v>
      </c>
      <c r="N736" s="898">
        <f t="shared" si="204"/>
        <v>8910.7488066845508</v>
      </c>
      <c r="O736" s="898">
        <f t="shared" si="205"/>
        <v>1485.124801114092</v>
      </c>
    </row>
    <row r="737" spans="1:15" s="76" customFormat="1">
      <c r="A737" s="711" t="s">
        <v>4737</v>
      </c>
      <c r="B737" s="303" t="s">
        <v>2281</v>
      </c>
      <c r="C737" s="306">
        <f>мат.затр!G6950</f>
        <v>5499.87</v>
      </c>
      <c r="D737" s="306">
        <f>тарифик!J738</f>
        <v>1238.2864792503347</v>
      </c>
      <c r="E737" s="306"/>
      <c r="F737" s="898">
        <f t="shared" si="192"/>
        <v>143.02208835341366</v>
      </c>
      <c r="G737" s="306">
        <f>амортизация!M2661</f>
        <v>29.181508441172099</v>
      </c>
      <c r="H737" s="898">
        <f t="shared" si="195"/>
        <v>6910.3600760449199</v>
      </c>
      <c r="I737" s="77">
        <f t="shared" si="196"/>
        <v>0.24047458720207895</v>
      </c>
      <c r="J737" s="898">
        <f t="shared" si="197"/>
        <v>297.77642993563995</v>
      </c>
      <c r="K737" s="898">
        <f t="shared" si="202"/>
        <v>7208.1365059805594</v>
      </c>
      <c r="L737" s="77">
        <v>0.2</v>
      </c>
      <c r="M737" s="898">
        <f t="shared" si="203"/>
        <v>1441.6273011961121</v>
      </c>
      <c r="N737" s="898">
        <f t="shared" si="204"/>
        <v>8649.7638071766705</v>
      </c>
      <c r="O737" s="898">
        <f t="shared" si="205"/>
        <v>1441.6273011961121</v>
      </c>
    </row>
    <row r="738" spans="1:15" s="76" customFormat="1">
      <c r="A738" s="711" t="s">
        <v>4738</v>
      </c>
      <c r="B738" s="303" t="s">
        <v>2282</v>
      </c>
      <c r="C738" s="306">
        <f>мат.затр!G6962</f>
        <v>4323.7000000000007</v>
      </c>
      <c r="D738" s="306">
        <f>тарифик!J739</f>
        <v>1031.9053993752789</v>
      </c>
      <c r="E738" s="306"/>
      <c r="F738" s="898">
        <f t="shared" si="192"/>
        <v>119.18507362784472</v>
      </c>
      <c r="G738" s="306">
        <f>амортизация!M2666</f>
        <v>29.181508441172099</v>
      </c>
      <c r="H738" s="898">
        <f t="shared" si="195"/>
        <v>5503.971981444296</v>
      </c>
      <c r="I738" s="77">
        <f t="shared" si="196"/>
        <v>0.24047458720207895</v>
      </c>
      <c r="J738" s="898">
        <f t="shared" si="197"/>
        <v>248.1470249463666</v>
      </c>
      <c r="K738" s="898">
        <f t="shared" si="202"/>
        <v>5752.1190063906624</v>
      </c>
      <c r="L738" s="77">
        <v>0.2</v>
      </c>
      <c r="M738" s="898">
        <f t="shared" si="203"/>
        <v>1150.4238012781325</v>
      </c>
      <c r="N738" s="898">
        <f t="shared" si="204"/>
        <v>6902.5428076687949</v>
      </c>
      <c r="O738" s="898">
        <f t="shared" si="205"/>
        <v>1150.4238012781325</v>
      </c>
    </row>
    <row r="739" spans="1:15" s="76" customFormat="1">
      <c r="A739" s="711" t="s">
        <v>4739</v>
      </c>
      <c r="B739" s="303" t="s">
        <v>2283</v>
      </c>
      <c r="C739" s="306">
        <f>мат.затр!G6977</f>
        <v>5329.4500000000007</v>
      </c>
      <c r="D739" s="306">
        <f>тарифик!J740</f>
        <v>1031.9053993752789</v>
      </c>
      <c r="E739" s="306"/>
      <c r="F739" s="898">
        <f t="shared" si="192"/>
        <v>119.18507362784472</v>
      </c>
      <c r="G739" s="306">
        <f>амортизация!M2671</f>
        <v>29.181508441172099</v>
      </c>
      <c r="H739" s="898">
        <f t="shared" si="195"/>
        <v>6509.721981444296</v>
      </c>
      <c r="I739" s="77">
        <f t="shared" si="196"/>
        <v>0.24047458720207895</v>
      </c>
      <c r="J739" s="898">
        <f t="shared" si="197"/>
        <v>248.1470249463666</v>
      </c>
      <c r="K739" s="898">
        <f t="shared" si="202"/>
        <v>6757.8690063906624</v>
      </c>
      <c r="L739" s="77">
        <v>0.2</v>
      </c>
      <c r="M739" s="898">
        <f t="shared" si="203"/>
        <v>1351.5738012781326</v>
      </c>
      <c r="N739" s="898">
        <f t="shared" si="204"/>
        <v>8109.4428076687946</v>
      </c>
      <c r="O739" s="898">
        <f t="shared" si="205"/>
        <v>1351.5738012781326</v>
      </c>
    </row>
    <row r="740" spans="1:15" s="76" customFormat="1">
      <c r="A740" s="711" t="s">
        <v>4740</v>
      </c>
      <c r="B740" s="303" t="s">
        <v>2284</v>
      </c>
      <c r="C740" s="306">
        <f>мат.затр!G6996</f>
        <v>5329.4500000000007</v>
      </c>
      <c r="D740" s="306">
        <f>тарифик!J741</f>
        <v>1031.9053993752789</v>
      </c>
      <c r="E740" s="306"/>
      <c r="F740" s="898">
        <f t="shared" si="192"/>
        <v>119.18507362784472</v>
      </c>
      <c r="G740" s="306">
        <f>амортизация!M2676</f>
        <v>29.181508441172099</v>
      </c>
      <c r="H740" s="898">
        <f t="shared" si="195"/>
        <v>6509.721981444296</v>
      </c>
      <c r="I740" s="77">
        <f t="shared" si="196"/>
        <v>0.24047458720207895</v>
      </c>
      <c r="J740" s="898">
        <f t="shared" si="197"/>
        <v>248.1470249463666</v>
      </c>
      <c r="K740" s="898">
        <f t="shared" si="202"/>
        <v>6757.8690063906624</v>
      </c>
      <c r="L740" s="77">
        <v>0.2</v>
      </c>
      <c r="M740" s="898">
        <f t="shared" si="203"/>
        <v>1351.5738012781326</v>
      </c>
      <c r="N740" s="898">
        <f t="shared" si="204"/>
        <v>8109.4428076687946</v>
      </c>
      <c r="O740" s="898">
        <f t="shared" si="205"/>
        <v>1351.5738012781326</v>
      </c>
    </row>
    <row r="741" spans="1:15" s="76" customFormat="1">
      <c r="A741" s="711" t="s">
        <v>4741</v>
      </c>
      <c r="B741" s="303" t="s">
        <v>2285</v>
      </c>
      <c r="C741" s="306">
        <f>мат.затр!G7015</f>
        <v>5329.4500000000007</v>
      </c>
      <c r="D741" s="306">
        <f>тарифик!J742</f>
        <v>1031.9053993752789</v>
      </c>
      <c r="E741" s="306"/>
      <c r="F741" s="898">
        <f t="shared" si="192"/>
        <v>119.18507362784472</v>
      </c>
      <c r="G741" s="306">
        <f>амортизация!M2681</f>
        <v>29.181508441172099</v>
      </c>
      <c r="H741" s="898">
        <f t="shared" si="195"/>
        <v>6509.721981444296</v>
      </c>
      <c r="I741" s="77">
        <f t="shared" si="196"/>
        <v>0.24047458720207895</v>
      </c>
      <c r="J741" s="898">
        <f t="shared" si="197"/>
        <v>248.1470249463666</v>
      </c>
      <c r="K741" s="898">
        <f t="shared" si="202"/>
        <v>6757.8690063906624</v>
      </c>
      <c r="L741" s="77">
        <v>0.2</v>
      </c>
      <c r="M741" s="898">
        <f t="shared" si="203"/>
        <v>1351.5738012781326</v>
      </c>
      <c r="N741" s="898">
        <f t="shared" si="204"/>
        <v>8109.4428076687946</v>
      </c>
      <c r="O741" s="898">
        <f t="shared" si="205"/>
        <v>1351.5738012781326</v>
      </c>
    </row>
    <row r="742" spans="1:15" s="76" customFormat="1">
      <c r="A742" s="711" t="s">
        <v>4742</v>
      </c>
      <c r="B742" s="303" t="s">
        <v>2286</v>
      </c>
      <c r="C742" s="306">
        <f>мат.затр!G7034</f>
        <v>5329.4500000000007</v>
      </c>
      <c r="D742" s="306">
        <f>тарифик!J743</f>
        <v>1031.9053993752789</v>
      </c>
      <c r="E742" s="306"/>
      <c r="F742" s="898">
        <f t="shared" si="192"/>
        <v>119.18507362784472</v>
      </c>
      <c r="G742" s="306">
        <f>амортизация!M2686</f>
        <v>29.181508441172099</v>
      </c>
      <c r="H742" s="898">
        <f t="shared" si="195"/>
        <v>6509.721981444296</v>
      </c>
      <c r="I742" s="77">
        <f t="shared" si="196"/>
        <v>0.24047458720207895</v>
      </c>
      <c r="J742" s="898">
        <f t="shared" si="197"/>
        <v>248.1470249463666</v>
      </c>
      <c r="K742" s="898">
        <f t="shared" si="202"/>
        <v>6757.8690063906624</v>
      </c>
      <c r="L742" s="77">
        <v>0.2</v>
      </c>
      <c r="M742" s="898">
        <f t="shared" si="203"/>
        <v>1351.5738012781326</v>
      </c>
      <c r="N742" s="898">
        <f t="shared" si="204"/>
        <v>8109.4428076687946</v>
      </c>
      <c r="O742" s="898">
        <f t="shared" si="205"/>
        <v>1351.5738012781326</v>
      </c>
    </row>
    <row r="743" spans="1:15" s="76" customFormat="1">
      <c r="A743" s="711" t="s">
        <v>4743</v>
      </c>
      <c r="B743" s="303" t="s">
        <v>2287</v>
      </c>
      <c r="C743" s="306">
        <f>мат.затр!G7053</f>
        <v>5329.4500000000007</v>
      </c>
      <c r="D743" s="306">
        <f>тарифик!J744</f>
        <v>1031.9053993752789</v>
      </c>
      <c r="E743" s="306"/>
      <c r="F743" s="898">
        <f t="shared" si="192"/>
        <v>119.18507362784472</v>
      </c>
      <c r="G743" s="306">
        <f>амортизация!M2691</f>
        <v>29.181508441172099</v>
      </c>
      <c r="H743" s="898">
        <f t="shared" si="195"/>
        <v>6509.721981444296</v>
      </c>
      <c r="I743" s="77">
        <f t="shared" si="196"/>
        <v>0.24047458720207895</v>
      </c>
      <c r="J743" s="898">
        <f t="shared" si="197"/>
        <v>248.1470249463666</v>
      </c>
      <c r="K743" s="898">
        <f t="shared" si="202"/>
        <v>6757.8690063906624</v>
      </c>
      <c r="L743" s="77">
        <v>0.2</v>
      </c>
      <c r="M743" s="898">
        <f t="shared" si="203"/>
        <v>1351.5738012781326</v>
      </c>
      <c r="N743" s="898">
        <f t="shared" si="204"/>
        <v>8109.4428076687946</v>
      </c>
      <c r="O743" s="898">
        <f t="shared" si="205"/>
        <v>1351.5738012781326</v>
      </c>
    </row>
    <row r="744" spans="1:15" s="76" customFormat="1">
      <c r="A744" s="711" t="s">
        <v>4744</v>
      </c>
      <c r="B744" s="303" t="s">
        <v>2288</v>
      </c>
      <c r="C744" s="306">
        <f>мат.затр!G7072</f>
        <v>5329.4500000000007</v>
      </c>
      <c r="D744" s="306">
        <f>тарифик!J745</f>
        <v>1031.9053993752789</v>
      </c>
      <c r="E744" s="306"/>
      <c r="F744" s="898">
        <f t="shared" si="192"/>
        <v>119.18507362784472</v>
      </c>
      <c r="G744" s="306">
        <f>амортизация!M2696</f>
        <v>29.181508441172099</v>
      </c>
      <c r="H744" s="898">
        <f t="shared" si="195"/>
        <v>6509.721981444296</v>
      </c>
      <c r="I744" s="77">
        <f t="shared" si="196"/>
        <v>0.24047458720207895</v>
      </c>
      <c r="J744" s="898">
        <f t="shared" si="197"/>
        <v>248.1470249463666</v>
      </c>
      <c r="K744" s="898">
        <f t="shared" si="202"/>
        <v>6757.8690063906624</v>
      </c>
      <c r="L744" s="77">
        <v>0.2</v>
      </c>
      <c r="M744" s="898">
        <f t="shared" si="203"/>
        <v>1351.5738012781326</v>
      </c>
      <c r="N744" s="898">
        <f t="shared" si="204"/>
        <v>8109.4428076687946</v>
      </c>
      <c r="O744" s="898">
        <f t="shared" si="205"/>
        <v>1351.5738012781326</v>
      </c>
    </row>
    <row r="745" spans="1:15" s="76" customFormat="1">
      <c r="A745" s="711" t="s">
        <v>4745</v>
      </c>
      <c r="B745" s="303" t="s">
        <v>2289</v>
      </c>
      <c r="C745" s="306">
        <f>мат.затр!G7091</f>
        <v>77.849999999999994</v>
      </c>
      <c r="D745" s="306">
        <f>тарифик!J746</f>
        <v>1300.7585899152164</v>
      </c>
      <c r="E745" s="306"/>
      <c r="F745" s="898">
        <f t="shared" si="192"/>
        <v>150.2376171352075</v>
      </c>
      <c r="G745" s="306">
        <f>амортизация!M2701</f>
        <v>29.181508441172099</v>
      </c>
      <c r="H745" s="898">
        <f t="shared" si="195"/>
        <v>1558.0277154915959</v>
      </c>
      <c r="I745" s="77">
        <f t="shared" si="196"/>
        <v>0.24047458720207895</v>
      </c>
      <c r="J745" s="898">
        <f t="shared" si="197"/>
        <v>312.79938495941997</v>
      </c>
      <c r="K745" s="898">
        <f t="shared" si="202"/>
        <v>1870.8271004510159</v>
      </c>
      <c r="L745" s="77">
        <v>0.2</v>
      </c>
      <c r="M745" s="898">
        <f t="shared" si="203"/>
        <v>374.16542009020321</v>
      </c>
      <c r="N745" s="898">
        <f t="shared" si="204"/>
        <v>2244.9925205412192</v>
      </c>
      <c r="O745" s="898">
        <f t="shared" si="205"/>
        <v>374.16542009020321</v>
      </c>
    </row>
    <row r="746" spans="1:15" s="76" customFormat="1">
      <c r="A746" s="711" t="s">
        <v>4746</v>
      </c>
      <c r="B746" s="303" t="s">
        <v>2290</v>
      </c>
      <c r="C746" s="306">
        <f>мат.затр!G7096</f>
        <v>77.849999999999994</v>
      </c>
      <c r="D746" s="306">
        <f>тарифик!J747</f>
        <v>1619.8125836680053</v>
      </c>
      <c r="E746" s="306"/>
      <c r="F746" s="898">
        <f t="shared" si="192"/>
        <v>187.0883534136546</v>
      </c>
      <c r="G746" s="306">
        <f>амортизация!M2706</f>
        <v>29.181508441172099</v>
      </c>
      <c r="H746" s="898">
        <f t="shared" si="195"/>
        <v>1913.932445522832</v>
      </c>
      <c r="I746" s="77">
        <f t="shared" si="196"/>
        <v>0.24047458720207895</v>
      </c>
      <c r="J746" s="898">
        <f t="shared" si="197"/>
        <v>389.52376240229654</v>
      </c>
      <c r="K746" s="898">
        <f t="shared" si="202"/>
        <v>2303.4562079251286</v>
      </c>
      <c r="L746" s="77">
        <v>0.2</v>
      </c>
      <c r="M746" s="898">
        <f t="shared" si="203"/>
        <v>460.69124158502575</v>
      </c>
      <c r="N746" s="898">
        <f t="shared" si="204"/>
        <v>2764.1474495101543</v>
      </c>
      <c r="O746" s="898">
        <f t="shared" si="205"/>
        <v>460.69124158502575</v>
      </c>
    </row>
    <row r="747" spans="1:15" s="76" customFormat="1">
      <c r="A747" s="711" t="s">
        <v>4747</v>
      </c>
      <c r="B747" s="303" t="s">
        <v>2291</v>
      </c>
      <c r="C747" s="306">
        <f>мат.затр!G7101</f>
        <v>84.550000000000011</v>
      </c>
      <c r="D747" s="306">
        <f>тарифик!J748</f>
        <v>1444.6675591253904</v>
      </c>
      <c r="E747" s="306"/>
      <c r="F747" s="898">
        <f t="shared" si="192"/>
        <v>166.8591030789826</v>
      </c>
      <c r="G747" s="306">
        <f>амортизация!M2711</f>
        <v>29.181508441172099</v>
      </c>
      <c r="H747" s="898">
        <f t="shared" si="195"/>
        <v>1725.2581706455451</v>
      </c>
      <c r="I747" s="77">
        <f t="shared" si="196"/>
        <v>0.24047458720207895</v>
      </c>
      <c r="J747" s="898">
        <f t="shared" si="197"/>
        <v>347.40583492491328</v>
      </c>
      <c r="K747" s="898">
        <f t="shared" si="202"/>
        <v>2072.6640055704584</v>
      </c>
      <c r="L747" s="77">
        <v>0.2</v>
      </c>
      <c r="M747" s="898">
        <f t="shared" si="203"/>
        <v>414.53280111409168</v>
      </c>
      <c r="N747" s="898">
        <f t="shared" si="204"/>
        <v>2487.1968066845502</v>
      </c>
      <c r="O747" s="898">
        <f t="shared" si="205"/>
        <v>414.53280111409168</v>
      </c>
    </row>
    <row r="748" spans="1:15" s="76" customFormat="1">
      <c r="A748" s="711" t="s">
        <v>4748</v>
      </c>
      <c r="B748" s="303" t="s">
        <v>2292</v>
      </c>
      <c r="C748" s="306">
        <f>мат.затр!G7107</f>
        <v>5410.9500000000007</v>
      </c>
      <c r="D748" s="306">
        <f>тарифик!J749</f>
        <v>1444.6675591253904</v>
      </c>
      <c r="E748" s="306"/>
      <c r="F748" s="898">
        <f t="shared" si="192"/>
        <v>166.8591030789826</v>
      </c>
      <c r="G748" s="306">
        <f>амортизация!M2716</f>
        <v>29.181508441172099</v>
      </c>
      <c r="H748" s="898">
        <f t="shared" si="195"/>
        <v>7051.6581706455463</v>
      </c>
      <c r="I748" s="77">
        <f t="shared" si="196"/>
        <v>0.24047458720207895</v>
      </c>
      <c r="J748" s="898">
        <f t="shared" si="197"/>
        <v>347.40583492491328</v>
      </c>
      <c r="K748" s="898">
        <f t="shared" si="202"/>
        <v>7399.0640055704598</v>
      </c>
      <c r="L748" s="77">
        <v>0.2</v>
      </c>
      <c r="M748" s="898">
        <f t="shared" si="203"/>
        <v>1479.8128011140921</v>
      </c>
      <c r="N748" s="898">
        <f t="shared" si="204"/>
        <v>8878.8768066845514</v>
      </c>
      <c r="O748" s="898">
        <f t="shared" si="205"/>
        <v>1479.8128011140921</v>
      </c>
    </row>
    <row r="749" spans="1:15" s="76" customFormat="1">
      <c r="A749" s="711" t="s">
        <v>4749</v>
      </c>
      <c r="B749" s="303" t="s">
        <v>2293</v>
      </c>
      <c r="C749" s="306">
        <f>мат.затр!G7128</f>
        <v>2176.8000000000002</v>
      </c>
      <c r="D749" s="306">
        <f>тарифик!J750</f>
        <v>4375.278893351182</v>
      </c>
      <c r="E749" s="306"/>
      <c r="F749" s="898">
        <f t="shared" si="192"/>
        <v>505.34471218206147</v>
      </c>
      <c r="G749" s="306">
        <f>амортизация!M2721</f>
        <v>29.181508441172099</v>
      </c>
      <c r="H749" s="898">
        <f t="shared" si="195"/>
        <v>7086.6051139744159</v>
      </c>
      <c r="I749" s="77">
        <f t="shared" si="196"/>
        <v>0.24047458720207895</v>
      </c>
      <c r="J749" s="898">
        <f t="shared" si="197"/>
        <v>1052.1433857725942</v>
      </c>
      <c r="K749" s="898">
        <f t="shared" si="202"/>
        <v>8138.7484997470101</v>
      </c>
      <c r="L749" s="77">
        <v>0.2</v>
      </c>
      <c r="M749" s="898">
        <f t="shared" si="203"/>
        <v>1627.7496999494022</v>
      </c>
      <c r="N749" s="898">
        <f t="shared" si="204"/>
        <v>9766.4981996964125</v>
      </c>
      <c r="O749" s="898">
        <f t="shared" si="205"/>
        <v>1627.7496999494022</v>
      </c>
    </row>
    <row r="750" spans="1:15" s="76" customFormat="1">
      <c r="A750" s="711" t="s">
        <v>4750</v>
      </c>
      <c r="B750" s="303" t="s">
        <v>2294</v>
      </c>
      <c r="C750" s="306">
        <f>мат.затр!G7143</f>
        <v>2194.3000000000002</v>
      </c>
      <c r="D750" s="306">
        <f>тарифик!J751</f>
        <v>4375.278893351182</v>
      </c>
      <c r="E750" s="306"/>
      <c r="F750" s="898">
        <f t="shared" ref="F750:F833" si="206">D750*0.9*0.095+D750*3%</f>
        <v>505.34471218206147</v>
      </c>
      <c r="G750" s="306">
        <f>амортизация!M2726</f>
        <v>29.181508441172099</v>
      </c>
      <c r="H750" s="898">
        <f t="shared" si="195"/>
        <v>7104.1051139744159</v>
      </c>
      <c r="I750" s="77">
        <f t="shared" si="196"/>
        <v>0.24047458720207895</v>
      </c>
      <c r="J750" s="898">
        <f t="shared" si="197"/>
        <v>1052.1433857725942</v>
      </c>
      <c r="K750" s="898">
        <f t="shared" si="202"/>
        <v>8156.2484997470101</v>
      </c>
      <c r="L750" s="77">
        <v>0.2</v>
      </c>
      <c r="M750" s="898">
        <f t="shared" si="203"/>
        <v>1631.2496999494022</v>
      </c>
      <c r="N750" s="898">
        <f t="shared" si="204"/>
        <v>9787.4981996964125</v>
      </c>
      <c r="O750" s="898">
        <f t="shared" si="205"/>
        <v>1631.2496999494022</v>
      </c>
    </row>
    <row r="751" spans="1:15" s="76" customFormat="1">
      <c r="A751" s="711" t="s">
        <v>4751</v>
      </c>
      <c r="B751" s="303" t="s">
        <v>2295</v>
      </c>
      <c r="C751" s="306">
        <f>мат.затр!G7158</f>
        <v>2192.0500000000002</v>
      </c>
      <c r="D751" s="306">
        <f>тарифик!J752</f>
        <v>4375.278893351182</v>
      </c>
      <c r="E751" s="306"/>
      <c r="F751" s="898">
        <f t="shared" si="206"/>
        <v>505.34471218206147</v>
      </c>
      <c r="G751" s="306">
        <f>амортизация!M2731</f>
        <v>29.181508441172099</v>
      </c>
      <c r="H751" s="898">
        <f t="shared" si="195"/>
        <v>7101.8551139744159</v>
      </c>
      <c r="I751" s="77">
        <f t="shared" si="196"/>
        <v>0.24047458720207895</v>
      </c>
      <c r="J751" s="898">
        <f t="shared" si="197"/>
        <v>1052.1433857725942</v>
      </c>
      <c r="K751" s="898">
        <f t="shared" si="202"/>
        <v>8153.9984997470101</v>
      </c>
      <c r="L751" s="77">
        <v>0.2</v>
      </c>
      <c r="M751" s="898">
        <f t="shared" si="203"/>
        <v>1630.7996999494021</v>
      </c>
      <c r="N751" s="898">
        <f t="shared" si="204"/>
        <v>9784.7981996964118</v>
      </c>
      <c r="O751" s="898">
        <f t="shared" si="205"/>
        <v>1630.7996999494021</v>
      </c>
    </row>
    <row r="752" spans="1:15" s="76" customFormat="1">
      <c r="A752" s="711" t="s">
        <v>4752</v>
      </c>
      <c r="B752" s="303" t="s">
        <v>2296</v>
      </c>
      <c r="C752" s="306">
        <f>мат.затр!G7173</f>
        <v>2194.3000000000002</v>
      </c>
      <c r="D752" s="306">
        <f>тарифик!J753</f>
        <v>4375.278893351182</v>
      </c>
      <c r="E752" s="306"/>
      <c r="F752" s="898">
        <f t="shared" si="206"/>
        <v>505.34471218206147</v>
      </c>
      <c r="G752" s="306">
        <f>амортизация!M2736</f>
        <v>29.181508441172099</v>
      </c>
      <c r="H752" s="898">
        <f t="shared" si="195"/>
        <v>7104.1051139744159</v>
      </c>
      <c r="I752" s="77">
        <f t="shared" si="196"/>
        <v>0.24047458720207895</v>
      </c>
      <c r="J752" s="898">
        <f t="shared" si="197"/>
        <v>1052.1433857725942</v>
      </c>
      <c r="K752" s="898">
        <f t="shared" si="202"/>
        <v>8156.2484997470101</v>
      </c>
      <c r="L752" s="77">
        <v>0.2</v>
      </c>
      <c r="M752" s="898">
        <f t="shared" si="203"/>
        <v>1631.2496999494022</v>
      </c>
      <c r="N752" s="898">
        <f t="shared" si="204"/>
        <v>9787.4981996964125</v>
      </c>
      <c r="O752" s="898">
        <f t="shared" si="205"/>
        <v>1631.2496999494022</v>
      </c>
    </row>
    <row r="753" spans="1:15" s="76" customFormat="1">
      <c r="A753" s="711" t="s">
        <v>4753</v>
      </c>
      <c r="B753" s="303" t="s">
        <v>2297</v>
      </c>
      <c r="C753" s="306">
        <f>мат.затр!G7188</f>
        <v>2176.8000000000002</v>
      </c>
      <c r="D753" s="306">
        <f>тарифик!J754</f>
        <v>4375.278893351182</v>
      </c>
      <c r="E753" s="306"/>
      <c r="F753" s="898">
        <f t="shared" si="206"/>
        <v>505.34471218206147</v>
      </c>
      <c r="G753" s="306">
        <f>амортизация!M2741</f>
        <v>29.181508441172099</v>
      </c>
      <c r="H753" s="898">
        <f t="shared" si="195"/>
        <v>7086.6051139744159</v>
      </c>
      <c r="I753" s="77">
        <f t="shared" si="196"/>
        <v>0.24047458720207895</v>
      </c>
      <c r="J753" s="898">
        <f t="shared" si="197"/>
        <v>1052.1433857725942</v>
      </c>
      <c r="K753" s="898">
        <f t="shared" si="202"/>
        <v>8138.7484997470101</v>
      </c>
      <c r="L753" s="77">
        <v>0.2</v>
      </c>
      <c r="M753" s="898">
        <f t="shared" si="203"/>
        <v>1627.7496999494022</v>
      </c>
      <c r="N753" s="898">
        <f t="shared" si="204"/>
        <v>9766.4981996964125</v>
      </c>
      <c r="O753" s="898">
        <f t="shared" si="205"/>
        <v>1627.7496999494022</v>
      </c>
    </row>
    <row r="754" spans="1:15" s="76" customFormat="1">
      <c r="A754" s="711" t="s">
        <v>4754</v>
      </c>
      <c r="B754" s="303" t="s">
        <v>2298</v>
      </c>
      <c r="C754" s="306">
        <f>мат.затр!G7203</f>
        <v>2194.3000000000002</v>
      </c>
      <c r="D754" s="306">
        <f>тарифик!J755</f>
        <v>4375.278893351182</v>
      </c>
      <c r="E754" s="306"/>
      <c r="F754" s="898">
        <f t="shared" si="206"/>
        <v>505.34471218206147</v>
      </c>
      <c r="G754" s="306">
        <f>амортизация!M2746</f>
        <v>29.181508441172099</v>
      </c>
      <c r="H754" s="898">
        <f t="shared" si="195"/>
        <v>7104.1051139744159</v>
      </c>
      <c r="I754" s="77">
        <f t="shared" si="196"/>
        <v>0.24047458720207895</v>
      </c>
      <c r="J754" s="898">
        <f t="shared" si="197"/>
        <v>1052.1433857725942</v>
      </c>
      <c r="K754" s="898">
        <f t="shared" si="202"/>
        <v>8156.2484997470101</v>
      </c>
      <c r="L754" s="77">
        <v>0.2</v>
      </c>
      <c r="M754" s="898">
        <f t="shared" si="203"/>
        <v>1631.2496999494022</v>
      </c>
      <c r="N754" s="898">
        <f t="shared" si="204"/>
        <v>9787.4981996964125</v>
      </c>
      <c r="O754" s="898">
        <f t="shared" si="205"/>
        <v>1631.2496999494022</v>
      </c>
    </row>
    <row r="755" spans="1:15" s="76" customFormat="1">
      <c r="A755" s="711" t="s">
        <v>4755</v>
      </c>
      <c r="B755" s="303" t="s">
        <v>2300</v>
      </c>
      <c r="C755" s="306">
        <f>мат.затр!G7218</f>
        <v>2544.3000000000002</v>
      </c>
      <c r="D755" s="306">
        <f>тарифик!J756</f>
        <v>4375.278893351182</v>
      </c>
      <c r="E755" s="306"/>
      <c r="F755" s="898">
        <f t="shared" si="206"/>
        <v>505.34471218206147</v>
      </c>
      <c r="G755" s="306">
        <f>амортизация!M2751</f>
        <v>29.181508441172099</v>
      </c>
      <c r="H755" s="898">
        <f t="shared" si="195"/>
        <v>7454.1051139744159</v>
      </c>
      <c r="I755" s="77">
        <f t="shared" si="196"/>
        <v>0.24047458720207895</v>
      </c>
      <c r="J755" s="898">
        <f t="shared" si="197"/>
        <v>1052.1433857725942</v>
      </c>
      <c r="K755" s="898">
        <f t="shared" si="202"/>
        <v>8506.2484997470092</v>
      </c>
      <c r="L755" s="77">
        <v>0.2</v>
      </c>
      <c r="M755" s="898">
        <f t="shared" si="203"/>
        <v>1701.2496999494019</v>
      </c>
      <c r="N755" s="898">
        <f t="shared" si="204"/>
        <v>10207.498199696411</v>
      </c>
      <c r="O755" s="898">
        <f t="shared" si="205"/>
        <v>1701.2496999494019</v>
      </c>
    </row>
    <row r="756" spans="1:15" s="76" customFormat="1">
      <c r="A756" s="711" t="s">
        <v>4756</v>
      </c>
      <c r="B756" s="303" t="s">
        <v>2301</v>
      </c>
      <c r="C756" s="306">
        <f>мат.затр!G7233</f>
        <v>2464.3000000000002</v>
      </c>
      <c r="D756" s="306">
        <f>тарифик!J757</f>
        <v>4375.278893351182</v>
      </c>
      <c r="E756" s="306"/>
      <c r="F756" s="898">
        <f t="shared" si="206"/>
        <v>505.34471218206147</v>
      </c>
      <c r="G756" s="306">
        <f>амортизация!M2756</f>
        <v>29.181508441172099</v>
      </c>
      <c r="H756" s="898">
        <f t="shared" si="195"/>
        <v>7374.1051139744159</v>
      </c>
      <c r="I756" s="77">
        <f t="shared" si="196"/>
        <v>0.24047458720207895</v>
      </c>
      <c r="J756" s="898">
        <f t="shared" si="197"/>
        <v>1052.1433857725942</v>
      </c>
      <c r="K756" s="898">
        <f t="shared" si="202"/>
        <v>8426.2484997470092</v>
      </c>
      <c r="L756" s="77">
        <v>0.2</v>
      </c>
      <c r="M756" s="898">
        <f t="shared" si="203"/>
        <v>1685.2496999494019</v>
      </c>
      <c r="N756" s="898">
        <f t="shared" si="204"/>
        <v>10111.498199696411</v>
      </c>
      <c r="O756" s="898">
        <f t="shared" si="205"/>
        <v>1685.2496999494019</v>
      </c>
    </row>
    <row r="757" spans="1:15" s="76" customFormat="1">
      <c r="A757" s="711" t="s">
        <v>4757</v>
      </c>
      <c r="B757" s="303" t="s">
        <v>2302</v>
      </c>
      <c r="C757" s="306">
        <f>мат.затр!G7248</f>
        <v>2571.3000000000002</v>
      </c>
      <c r="D757" s="306">
        <f>тарифик!J758</f>
        <v>4375.278893351182</v>
      </c>
      <c r="E757" s="306"/>
      <c r="F757" s="898">
        <f t="shared" si="206"/>
        <v>505.34471218206147</v>
      </c>
      <c r="G757" s="306">
        <f>амортизация!M2761</f>
        <v>29.181508441172099</v>
      </c>
      <c r="H757" s="898">
        <f t="shared" si="195"/>
        <v>7481.1051139744159</v>
      </c>
      <c r="I757" s="77">
        <f t="shared" si="196"/>
        <v>0.24047458720207895</v>
      </c>
      <c r="J757" s="898">
        <f t="shared" si="197"/>
        <v>1052.1433857725942</v>
      </c>
      <c r="K757" s="898">
        <f t="shared" si="202"/>
        <v>8533.2484997470092</v>
      </c>
      <c r="L757" s="77">
        <v>0.2</v>
      </c>
      <c r="M757" s="898">
        <f t="shared" si="203"/>
        <v>1706.649699949402</v>
      </c>
      <c r="N757" s="898">
        <f t="shared" si="204"/>
        <v>10239.89819969641</v>
      </c>
      <c r="O757" s="898">
        <f t="shared" si="205"/>
        <v>1706.649699949402</v>
      </c>
    </row>
    <row r="758" spans="1:15" s="76" customFormat="1">
      <c r="A758" s="711" t="s">
        <v>4758</v>
      </c>
      <c r="B758" s="303" t="s">
        <v>2303</v>
      </c>
      <c r="C758" s="306">
        <f>мат.затр!G7263</f>
        <v>84.550000000000011</v>
      </c>
      <c r="D758" s="306">
        <f>тарифик!J759</f>
        <v>1991.2985274431057</v>
      </c>
      <c r="E758" s="306"/>
      <c r="F758" s="898">
        <f t="shared" si="206"/>
        <v>229.99497991967871</v>
      </c>
      <c r="G758" s="306">
        <f>амортизация!M2766</f>
        <v>29.181508441172099</v>
      </c>
      <c r="H758" s="898">
        <f t="shared" si="195"/>
        <v>2335.0250158039566</v>
      </c>
      <c r="I758" s="77">
        <f t="shared" si="196"/>
        <v>0.24047458720207895</v>
      </c>
      <c r="J758" s="898">
        <f t="shared" si="197"/>
        <v>478.85669138298852</v>
      </c>
      <c r="K758" s="898">
        <f t="shared" si="202"/>
        <v>2813.8817071869453</v>
      </c>
      <c r="L758" s="77">
        <v>0.2</v>
      </c>
      <c r="M758" s="898">
        <f t="shared" si="203"/>
        <v>562.77634143738908</v>
      </c>
      <c r="N758" s="898">
        <f t="shared" si="204"/>
        <v>3376.6580486243342</v>
      </c>
      <c r="O758" s="898">
        <f t="shared" si="205"/>
        <v>562.77634143738908</v>
      </c>
    </row>
    <row r="759" spans="1:15" s="76" customFormat="1">
      <c r="A759" s="711" t="s">
        <v>4759</v>
      </c>
      <c r="B759" s="303" t="s">
        <v>2304</v>
      </c>
      <c r="C759" s="306">
        <f>мат.затр!G7269</f>
        <v>84.550000000000011</v>
      </c>
      <c r="D759" s="306">
        <f>тарифик!J760</f>
        <v>1773.7617135207495</v>
      </c>
      <c r="E759" s="306"/>
      <c r="F759" s="898">
        <f t="shared" si="206"/>
        <v>204.86947791164656</v>
      </c>
      <c r="G759" s="306">
        <f>амортизация!M2771</f>
        <v>29.181508441172099</v>
      </c>
      <c r="H759" s="898">
        <f t="shared" si="195"/>
        <v>2092.3626998735681</v>
      </c>
      <c r="I759" s="77">
        <f t="shared" si="196"/>
        <v>0.24047458720207895</v>
      </c>
      <c r="J759" s="898">
        <f t="shared" si="197"/>
        <v>426.54461585375446</v>
      </c>
      <c r="K759" s="898">
        <f t="shared" si="202"/>
        <v>2518.9073157273224</v>
      </c>
      <c r="L759" s="77">
        <v>0.2</v>
      </c>
      <c r="M759" s="898">
        <f t="shared" si="203"/>
        <v>503.7814631454645</v>
      </c>
      <c r="N759" s="898">
        <f t="shared" si="204"/>
        <v>3022.6887788727868</v>
      </c>
      <c r="O759" s="898">
        <f t="shared" si="205"/>
        <v>503.7814631454645</v>
      </c>
    </row>
    <row r="760" spans="1:15" s="76" customFormat="1">
      <c r="A760" s="711" t="s">
        <v>4760</v>
      </c>
      <c r="B760" s="303" t="s">
        <v>2305</v>
      </c>
      <c r="C760" s="306">
        <f>мат.затр!G7275</f>
        <v>2524.0749999999998</v>
      </c>
      <c r="D760" s="306">
        <f>тарифик!J761</f>
        <v>4375.278893351182</v>
      </c>
      <c r="E760" s="306"/>
      <c r="F760" s="898">
        <f t="shared" si="206"/>
        <v>505.34471218206147</v>
      </c>
      <c r="G760" s="306">
        <f>амортизация!M2776</f>
        <v>29.181508441172099</v>
      </c>
      <c r="H760" s="898">
        <f t="shared" si="195"/>
        <v>7433.8801139744155</v>
      </c>
      <c r="I760" s="77">
        <f t="shared" si="196"/>
        <v>0.24047458720207895</v>
      </c>
      <c r="J760" s="898">
        <f t="shared" si="197"/>
        <v>1052.1433857725942</v>
      </c>
      <c r="K760" s="898">
        <f t="shared" si="202"/>
        <v>8486.0234997470106</v>
      </c>
      <c r="L760" s="77">
        <v>0.2</v>
      </c>
      <c r="M760" s="898">
        <f t="shared" si="203"/>
        <v>1697.2046999494023</v>
      </c>
      <c r="N760" s="898">
        <f t="shared" si="204"/>
        <v>10183.228199696412</v>
      </c>
      <c r="O760" s="898">
        <f t="shared" si="205"/>
        <v>1697.2046999494023</v>
      </c>
    </row>
    <row r="761" spans="1:15" s="76" customFormat="1">
      <c r="A761" s="711" t="s">
        <v>4761</v>
      </c>
      <c r="B761" s="303" t="s">
        <v>2306</v>
      </c>
      <c r="C761" s="306">
        <f>мат.затр!G7288</f>
        <v>6476.7000000000007</v>
      </c>
      <c r="D761" s="306">
        <f>тарифик!J762</f>
        <v>2010.2632753235162</v>
      </c>
      <c r="E761" s="306"/>
      <c r="F761" s="898">
        <f t="shared" si="206"/>
        <v>232.18540829986614</v>
      </c>
      <c r="G761" s="306">
        <f>амортизация!M2781</f>
        <v>29.181508441172099</v>
      </c>
      <c r="H761" s="898">
        <f t="shared" si="195"/>
        <v>8748.3301920645536</v>
      </c>
      <c r="I761" s="77">
        <f t="shared" si="196"/>
        <v>0.24047458720207895</v>
      </c>
      <c r="J761" s="898">
        <f t="shared" si="197"/>
        <v>483.41723130092174</v>
      </c>
      <c r="K761" s="898">
        <f t="shared" si="202"/>
        <v>9231.7474233654757</v>
      </c>
      <c r="L761" s="77">
        <v>0.2</v>
      </c>
      <c r="M761" s="898">
        <f t="shared" si="203"/>
        <v>1846.3494846730953</v>
      </c>
      <c r="N761" s="898">
        <f t="shared" si="204"/>
        <v>11078.096908038571</v>
      </c>
      <c r="O761" s="898">
        <f t="shared" si="205"/>
        <v>1846.3494846730953</v>
      </c>
    </row>
    <row r="762" spans="1:15" s="76" customFormat="1" ht="30">
      <c r="A762" s="711" t="s">
        <v>4762</v>
      </c>
      <c r="B762" s="303" t="s">
        <v>2307</v>
      </c>
      <c r="C762" s="306">
        <f>мат.затр!G7327</f>
        <v>5459.2000000000007</v>
      </c>
      <c r="D762" s="306">
        <f>тарифик!J763</f>
        <v>2294.7344935296742</v>
      </c>
      <c r="E762" s="306"/>
      <c r="F762" s="898">
        <f t="shared" si="206"/>
        <v>265.04183400267738</v>
      </c>
      <c r="G762" s="306">
        <f>амортизация!M2786</f>
        <v>29.181508441172099</v>
      </c>
      <c r="H762" s="898">
        <f t="shared" si="195"/>
        <v>8048.157835973524</v>
      </c>
      <c r="I762" s="77">
        <f t="shared" si="196"/>
        <v>0.24047458720207895</v>
      </c>
      <c r="J762" s="898">
        <f t="shared" si="197"/>
        <v>551.82533006992014</v>
      </c>
      <c r="K762" s="898">
        <f t="shared" si="202"/>
        <v>8599.9831660434447</v>
      </c>
      <c r="L762" s="77">
        <v>0.2</v>
      </c>
      <c r="M762" s="898">
        <f t="shared" si="203"/>
        <v>1719.996633208689</v>
      </c>
      <c r="N762" s="898">
        <f t="shared" si="204"/>
        <v>10319.979799252134</v>
      </c>
      <c r="O762" s="898">
        <f t="shared" si="205"/>
        <v>1719.996633208689</v>
      </c>
    </row>
    <row r="763" spans="1:15" s="76" customFormat="1">
      <c r="A763" s="711" t="s">
        <v>4763</v>
      </c>
      <c r="B763" s="303" t="s">
        <v>2308</v>
      </c>
      <c r="C763" s="306">
        <f>мат.затр!G7327</f>
        <v>5459.2000000000007</v>
      </c>
      <c r="D763" s="306">
        <f>тарифик!J764</f>
        <v>1238.2864792503347</v>
      </c>
      <c r="E763" s="306"/>
      <c r="F763" s="898">
        <f t="shared" si="206"/>
        <v>143.02208835341366</v>
      </c>
      <c r="G763" s="306">
        <f>амортизация!M2791</f>
        <v>29.181508441172099</v>
      </c>
      <c r="H763" s="898">
        <f t="shared" si="195"/>
        <v>6869.6900760449216</v>
      </c>
      <c r="I763" s="77">
        <f t="shared" si="196"/>
        <v>0.24047458720207895</v>
      </c>
      <c r="J763" s="898">
        <f t="shared" si="197"/>
        <v>297.77642993563995</v>
      </c>
      <c r="K763" s="898">
        <f t="shared" si="202"/>
        <v>7167.4665059805611</v>
      </c>
      <c r="L763" s="77">
        <v>0.2</v>
      </c>
      <c r="M763" s="898">
        <f t="shared" si="203"/>
        <v>1433.4933011961123</v>
      </c>
      <c r="N763" s="898">
        <f t="shared" si="204"/>
        <v>8600.9598071766741</v>
      </c>
      <c r="O763" s="898">
        <f t="shared" si="205"/>
        <v>1433.4933011961123</v>
      </c>
    </row>
    <row r="764" spans="1:15" s="76" customFormat="1">
      <c r="A764" s="711" t="s">
        <v>4764</v>
      </c>
      <c r="B764" s="303" t="s">
        <v>2309</v>
      </c>
      <c r="C764" s="306">
        <f>мат.затр!G7343</f>
        <v>497.15000000000003</v>
      </c>
      <c r="D764" s="306">
        <f>тарифик!J765</f>
        <v>1651.0486390004462</v>
      </c>
      <c r="E764" s="306"/>
      <c r="F764" s="898">
        <f t="shared" si="206"/>
        <v>190.69611780455153</v>
      </c>
      <c r="G764" s="306">
        <f>амортизация!M2796</f>
        <v>29.181508441172099</v>
      </c>
      <c r="H764" s="898">
        <f t="shared" si="195"/>
        <v>2368.0762652461699</v>
      </c>
      <c r="I764" s="77">
        <f t="shared" si="196"/>
        <v>0.24047458720207895</v>
      </c>
      <c r="J764" s="898">
        <f t="shared" si="197"/>
        <v>397.03523991418655</v>
      </c>
      <c r="K764" s="898">
        <f t="shared" si="202"/>
        <v>2765.1115051603565</v>
      </c>
      <c r="L764" s="77">
        <v>0.2</v>
      </c>
      <c r="M764" s="898">
        <f t="shared" si="203"/>
        <v>553.02230103207137</v>
      </c>
      <c r="N764" s="898">
        <f t="shared" si="204"/>
        <v>3318.133806192428</v>
      </c>
      <c r="O764" s="898">
        <f t="shared" si="205"/>
        <v>553.02230103207137</v>
      </c>
    </row>
    <row r="765" spans="1:15" s="76" customFormat="1">
      <c r="A765" s="711" t="s">
        <v>4765</v>
      </c>
      <c r="B765" s="303" t="s">
        <v>2310</v>
      </c>
      <c r="C765" s="306">
        <f>мат.затр!G7355</f>
        <v>84.550000000000011</v>
      </c>
      <c r="D765" s="306">
        <f>тарифик!J766</f>
        <v>4375.278893351182</v>
      </c>
      <c r="E765" s="306"/>
      <c r="F765" s="898">
        <f t="shared" si="206"/>
        <v>505.34471218206147</v>
      </c>
      <c r="G765" s="306">
        <f>амортизация!M2801</f>
        <v>29.181508441172099</v>
      </c>
      <c r="H765" s="898">
        <f t="shared" si="195"/>
        <v>4994.3551139744159</v>
      </c>
      <c r="I765" s="77">
        <f t="shared" si="196"/>
        <v>0.24047458720207895</v>
      </c>
      <c r="J765" s="898">
        <f t="shared" si="197"/>
        <v>1052.1433857725942</v>
      </c>
      <c r="K765" s="898">
        <f t="shared" si="202"/>
        <v>6046.4984997470101</v>
      </c>
      <c r="L765" s="77">
        <v>0.2</v>
      </c>
      <c r="M765" s="898">
        <f t="shared" si="203"/>
        <v>1209.2996999494021</v>
      </c>
      <c r="N765" s="898">
        <f t="shared" si="204"/>
        <v>7255.7981996964118</v>
      </c>
      <c r="O765" s="898">
        <f t="shared" si="205"/>
        <v>1209.2996999494021</v>
      </c>
    </row>
    <row r="766" spans="1:15" s="76" customFormat="1">
      <c r="A766" s="711" t="s">
        <v>4766</v>
      </c>
      <c r="B766" s="303" t="s">
        <v>2311</v>
      </c>
      <c r="C766" s="306">
        <f>мат.затр!G7361</f>
        <v>83.85</v>
      </c>
      <c r="D766" s="306">
        <f>тарифик!J767</f>
        <v>1422.3560910307897</v>
      </c>
      <c r="E766" s="306"/>
      <c r="F766" s="898">
        <f t="shared" si="206"/>
        <v>164.28212851405618</v>
      </c>
      <c r="G766" s="306">
        <f>амортизация!M2806</f>
        <v>29.181508441172099</v>
      </c>
      <c r="H766" s="898">
        <f t="shared" si="195"/>
        <v>1699.669727986018</v>
      </c>
      <c r="I766" s="77">
        <f t="shared" si="196"/>
        <v>0.24047458720207895</v>
      </c>
      <c r="J766" s="898">
        <f t="shared" si="197"/>
        <v>342.04049384499177</v>
      </c>
      <c r="K766" s="898">
        <f t="shared" si="202"/>
        <v>2041.7102218310097</v>
      </c>
      <c r="L766" s="77">
        <v>0.2</v>
      </c>
      <c r="M766" s="898">
        <f t="shared" si="203"/>
        <v>408.34204436620195</v>
      </c>
      <c r="N766" s="898">
        <f t="shared" si="204"/>
        <v>2450.0522661972118</v>
      </c>
      <c r="O766" s="898">
        <f t="shared" si="205"/>
        <v>408.34204436620195</v>
      </c>
    </row>
    <row r="767" spans="1:15" s="76" customFormat="1" ht="30">
      <c r="A767" s="711" t="s">
        <v>4767</v>
      </c>
      <c r="B767" s="303" t="s">
        <v>2312</v>
      </c>
      <c r="C767" s="306">
        <f>мат.затр!G7366</f>
        <v>4680.7000000000007</v>
      </c>
      <c r="D767" s="306">
        <f>тарифик!J768</f>
        <v>1444.6675591253904</v>
      </c>
      <c r="E767" s="306"/>
      <c r="F767" s="898">
        <f t="shared" si="206"/>
        <v>166.8591030789826</v>
      </c>
      <c r="G767" s="306">
        <f>амортизация!M2811</f>
        <v>29.181508441172099</v>
      </c>
      <c r="H767" s="898">
        <f t="shared" si="195"/>
        <v>6321.4081706455463</v>
      </c>
      <c r="I767" s="77">
        <f t="shared" si="196"/>
        <v>0.24047458720207895</v>
      </c>
      <c r="J767" s="898">
        <f t="shared" si="197"/>
        <v>347.40583492491328</v>
      </c>
      <c r="K767" s="898">
        <f t="shared" si="202"/>
        <v>6668.8140055704598</v>
      </c>
      <c r="L767" s="77">
        <v>0.2</v>
      </c>
      <c r="M767" s="898">
        <f t="shared" si="203"/>
        <v>1333.7628011140921</v>
      </c>
      <c r="N767" s="898">
        <f t="shared" si="204"/>
        <v>8002.5768066845521</v>
      </c>
      <c r="O767" s="898">
        <f t="shared" si="205"/>
        <v>1333.7628011140921</v>
      </c>
    </row>
    <row r="768" spans="1:15" s="76" customFormat="1">
      <c r="A768" s="711" t="s">
        <v>4768</v>
      </c>
      <c r="B768" s="303" t="s">
        <v>2313</v>
      </c>
      <c r="C768" s="306">
        <f>мат.затр!G7386</f>
        <v>2308.5500000000002</v>
      </c>
      <c r="D768" s="306">
        <f>тарифик!J769</f>
        <v>1779.0049085229807</v>
      </c>
      <c r="E768" s="306"/>
      <c r="F768" s="898">
        <f t="shared" si="206"/>
        <v>205.47506693440431</v>
      </c>
      <c r="G768" s="306">
        <f>амортизация!M2816</f>
        <v>29.181508441172099</v>
      </c>
      <c r="H768" s="898">
        <f t="shared" si="195"/>
        <v>4322.2114838985572</v>
      </c>
      <c r="I768" s="77">
        <f t="shared" si="196"/>
        <v>0.24047458720207895</v>
      </c>
      <c r="J768" s="898">
        <f t="shared" si="197"/>
        <v>427.80547100753603</v>
      </c>
      <c r="K768" s="898">
        <f t="shared" si="202"/>
        <v>4750.0169549060929</v>
      </c>
      <c r="L768" s="77">
        <v>0.2</v>
      </c>
      <c r="M768" s="898">
        <f t="shared" si="203"/>
        <v>950.00339098121867</v>
      </c>
      <c r="N768" s="898">
        <f t="shared" si="204"/>
        <v>5700.0203458873111</v>
      </c>
      <c r="O768" s="898">
        <f t="shared" si="205"/>
        <v>950.00339098121867</v>
      </c>
    </row>
    <row r="769" spans="1:15" s="51" customFormat="1" ht="25.5" customHeight="1">
      <c r="A769" s="518" t="s">
        <v>5252</v>
      </c>
      <c r="B769" s="515" t="s">
        <v>5253</v>
      </c>
      <c r="C769" s="1299">
        <f>мат.затр!G7397</f>
        <v>317990.97000000003</v>
      </c>
      <c r="D769" s="1299">
        <f>тарифик!J770</f>
        <v>9103.0789825970551</v>
      </c>
      <c r="E769" s="1299"/>
      <c r="F769" s="898">
        <f t="shared" si="206"/>
        <v>1051.4056224899598</v>
      </c>
      <c r="G769" s="1299">
        <f>амортизация!M2828</f>
        <v>3918.9580562992714</v>
      </c>
      <c r="H769" s="898">
        <f t="shared" si="195"/>
        <v>332064.4126613863</v>
      </c>
      <c r="I769" s="77">
        <f t="shared" ref="I769" si="207">I$180</f>
        <v>0.24047458720207895</v>
      </c>
      <c r="J769" s="898">
        <f t="shared" si="197"/>
        <v>2189.0591606079479</v>
      </c>
      <c r="K769" s="898">
        <f t="shared" si="202"/>
        <v>334253.47182199423</v>
      </c>
      <c r="L769" s="77">
        <v>0.2</v>
      </c>
      <c r="M769" s="898">
        <f t="shared" si="203"/>
        <v>66850.694364398849</v>
      </c>
      <c r="N769" s="898">
        <f t="shared" si="204"/>
        <v>401104.16618639306</v>
      </c>
      <c r="O769" s="898">
        <f t="shared" si="205"/>
        <v>66850.694364398849</v>
      </c>
    </row>
    <row r="770" spans="1:15" s="76" customFormat="1">
      <c r="A770" s="160" t="s">
        <v>5303</v>
      </c>
      <c r="B770" s="46" t="s">
        <v>5257</v>
      </c>
      <c r="C770" s="78"/>
      <c r="D770" s="78"/>
      <c r="E770" s="78"/>
      <c r="F770" s="78"/>
      <c r="G770" s="78"/>
      <c r="H770" s="935"/>
      <c r="I770" s="936"/>
      <c r="J770" s="935"/>
      <c r="K770" s="935"/>
      <c r="L770" s="936"/>
      <c r="M770" s="935"/>
      <c r="N770" s="935"/>
      <c r="O770" s="935"/>
    </row>
    <row r="771" spans="1:15" s="76" customFormat="1" ht="30">
      <c r="A771" s="711" t="s">
        <v>5285</v>
      </c>
      <c r="B771" s="778" t="s">
        <v>3474</v>
      </c>
      <c r="C771" s="306">
        <f>мат.затр!G7428</f>
        <v>173.5</v>
      </c>
      <c r="D771" s="306">
        <f>тарифик!J772</f>
        <v>225.90361445783131</v>
      </c>
      <c r="E771" s="306"/>
      <c r="F771" s="898">
        <f t="shared" ref="F771:F788" si="208">D771*0.9*0.095+D771*3%</f>
        <v>26.091867469879517</v>
      </c>
      <c r="G771" s="306">
        <f>амортизация!M2830</f>
        <v>26.143462739848282</v>
      </c>
      <c r="H771" s="898">
        <f t="shared" ref="H771:H788" si="209">C771+D771+F771+G771</f>
        <v>451.63894466755909</v>
      </c>
      <c r="I771" s="77">
        <f t="shared" ref="I771:I1042" si="210">I$190</f>
        <v>0.24047458720207895</v>
      </c>
      <c r="J771" s="898">
        <f t="shared" ref="J771:J788" si="211">D771*I771</f>
        <v>54.32407843420458</v>
      </c>
      <c r="K771" s="898">
        <f t="shared" ref="K771:K788" si="212">H771+J771</f>
        <v>505.96302310176367</v>
      </c>
      <c r="L771" s="77">
        <v>0.2</v>
      </c>
      <c r="M771" s="898">
        <f t="shared" ref="M771:M788" si="213">K771*L771</f>
        <v>101.19260462035274</v>
      </c>
      <c r="N771" s="898">
        <f t="shared" ref="N771:N788" si="214">K771+M771</f>
        <v>607.15562772211638</v>
      </c>
      <c r="O771" s="898">
        <f t="shared" ref="O771:O788" si="215">M771</f>
        <v>101.19260462035274</v>
      </c>
    </row>
    <row r="772" spans="1:15" s="76" customFormat="1">
      <c r="A772" s="711" t="s">
        <v>5286</v>
      </c>
      <c r="B772" s="778" t="s">
        <v>3475</v>
      </c>
      <c r="C772" s="306">
        <f>мат.затр!G7430</f>
        <v>36</v>
      </c>
      <c r="D772" s="306">
        <f>тарифик!J773</f>
        <v>312.91834002677376</v>
      </c>
      <c r="E772" s="306"/>
      <c r="F772" s="898">
        <f t="shared" si="208"/>
        <v>36.14206827309237</v>
      </c>
      <c r="G772" s="306">
        <f>амортизация!M2832</f>
        <v>5.7422467648371276</v>
      </c>
      <c r="H772" s="898">
        <f t="shared" si="209"/>
        <v>390.80265506470329</v>
      </c>
      <c r="I772" s="77">
        <f t="shared" si="210"/>
        <v>0.24047458720207895</v>
      </c>
      <c r="J772" s="898">
        <f t="shared" si="211"/>
        <v>75.248908645898197</v>
      </c>
      <c r="K772" s="898">
        <f t="shared" si="212"/>
        <v>466.0515637106015</v>
      </c>
      <c r="L772" s="77">
        <v>0.2</v>
      </c>
      <c r="M772" s="898">
        <f t="shared" si="213"/>
        <v>93.210312742120308</v>
      </c>
      <c r="N772" s="898">
        <f t="shared" si="214"/>
        <v>559.26187645272182</v>
      </c>
      <c r="O772" s="898">
        <f t="shared" si="215"/>
        <v>93.210312742120308</v>
      </c>
    </row>
    <row r="773" spans="1:15" s="76" customFormat="1" ht="30">
      <c r="A773" s="711" t="s">
        <v>5287</v>
      </c>
      <c r="B773" s="778" t="s">
        <v>3476</v>
      </c>
      <c r="C773" s="306">
        <f>мат.затр!G7433</f>
        <v>39.5</v>
      </c>
      <c r="D773" s="306">
        <f>тарифик!J774</f>
        <v>312.91834002677376</v>
      </c>
      <c r="E773" s="306"/>
      <c r="F773" s="898">
        <f t="shared" si="208"/>
        <v>36.14206827309237</v>
      </c>
      <c r="G773" s="306">
        <f>амортизация!M2833</f>
        <v>8.283132530120481</v>
      </c>
      <c r="H773" s="898">
        <f t="shared" si="209"/>
        <v>396.84354082998664</v>
      </c>
      <c r="I773" s="77">
        <f t="shared" si="210"/>
        <v>0.24047458720207895</v>
      </c>
      <c r="J773" s="898">
        <f t="shared" si="211"/>
        <v>75.248908645898197</v>
      </c>
      <c r="K773" s="898">
        <f t="shared" si="212"/>
        <v>472.09244947588485</v>
      </c>
      <c r="L773" s="77">
        <v>0.2</v>
      </c>
      <c r="M773" s="898">
        <f t="shared" si="213"/>
        <v>94.418489895176975</v>
      </c>
      <c r="N773" s="898">
        <f t="shared" si="214"/>
        <v>566.5109393710618</v>
      </c>
      <c r="O773" s="898">
        <f t="shared" si="215"/>
        <v>94.418489895176975</v>
      </c>
    </row>
    <row r="774" spans="1:15" s="76" customFormat="1">
      <c r="A774" s="711" t="s">
        <v>5288</v>
      </c>
      <c r="B774" s="778" t="s">
        <v>3477</v>
      </c>
      <c r="C774" s="306">
        <f>мат.затр!G7436</f>
        <v>252</v>
      </c>
      <c r="D774" s="306">
        <f>тарифик!J775</f>
        <v>185.9103078982597</v>
      </c>
      <c r="E774" s="306"/>
      <c r="F774" s="898">
        <f t="shared" si="208"/>
        <v>21.472640562248998</v>
      </c>
      <c r="G774" s="306">
        <f>амортизация!M2834</f>
        <v>3.7743566860032725</v>
      </c>
      <c r="H774" s="898">
        <f t="shared" si="209"/>
        <v>463.15730514651199</v>
      </c>
      <c r="I774" s="77">
        <f t="shared" ref="I774:I788" si="216">I$190</f>
        <v>0.24047458720207895</v>
      </c>
      <c r="J774" s="898">
        <f t="shared" si="211"/>
        <v>44.706704548445401</v>
      </c>
      <c r="K774" s="898">
        <f t="shared" si="212"/>
        <v>507.86400969495742</v>
      </c>
      <c r="L774" s="77">
        <v>0.2</v>
      </c>
      <c r="M774" s="898">
        <f t="shared" si="213"/>
        <v>101.57280193899149</v>
      </c>
      <c r="N774" s="898">
        <f t="shared" si="214"/>
        <v>609.43681163394888</v>
      </c>
      <c r="O774" s="898">
        <f t="shared" si="215"/>
        <v>101.57280193899149</v>
      </c>
    </row>
    <row r="775" spans="1:15" s="76" customFormat="1">
      <c r="A775" s="711" t="s">
        <v>5289</v>
      </c>
      <c r="B775" s="778" t="s">
        <v>3478</v>
      </c>
      <c r="C775" s="306">
        <f>мат.затр!G7439</f>
        <v>141</v>
      </c>
      <c r="D775" s="306">
        <f>тарифик!J776</f>
        <v>142.23560910307899</v>
      </c>
      <c r="E775" s="306"/>
      <c r="F775" s="898">
        <f t="shared" si="208"/>
        <v>16.428212851405622</v>
      </c>
      <c r="G775" s="306">
        <f>амортизация!M2835</f>
        <v>3.6144578313253013</v>
      </c>
      <c r="H775" s="898">
        <f t="shared" si="209"/>
        <v>303.27827978580996</v>
      </c>
      <c r="I775" s="77">
        <f t="shared" si="216"/>
        <v>0.24047458720207895</v>
      </c>
      <c r="J775" s="898">
        <f t="shared" si="211"/>
        <v>34.204049384499186</v>
      </c>
      <c r="K775" s="898">
        <f t="shared" si="212"/>
        <v>337.48232917030913</v>
      </c>
      <c r="L775" s="77">
        <v>0.2</v>
      </c>
      <c r="M775" s="898">
        <f t="shared" si="213"/>
        <v>67.496465834061823</v>
      </c>
      <c r="N775" s="898">
        <f t="shared" si="214"/>
        <v>404.97879500437097</v>
      </c>
      <c r="O775" s="898">
        <f t="shared" si="215"/>
        <v>67.496465834061823</v>
      </c>
    </row>
    <row r="776" spans="1:15" s="76" customFormat="1">
      <c r="A776" s="711" t="s">
        <v>5290</v>
      </c>
      <c r="B776" s="778" t="s">
        <v>3479</v>
      </c>
      <c r="C776" s="306">
        <f>мат.затр!G7443</f>
        <v>357</v>
      </c>
      <c r="D776" s="306">
        <f>тарифик!J777</f>
        <v>362.56135653726017</v>
      </c>
      <c r="E776" s="306"/>
      <c r="F776" s="898">
        <f t="shared" si="208"/>
        <v>41.875836680053553</v>
      </c>
      <c r="G776" s="306">
        <f>амортизация!M2836</f>
        <v>1.9243641231593038</v>
      </c>
      <c r="H776" s="898">
        <f t="shared" si="209"/>
        <v>763.36155734047304</v>
      </c>
      <c r="I776" s="77">
        <f t="shared" si="216"/>
        <v>0.24047458720207895</v>
      </c>
      <c r="J776" s="898">
        <f t="shared" si="211"/>
        <v>87.186792548723403</v>
      </c>
      <c r="K776" s="898">
        <f t="shared" si="212"/>
        <v>850.5483498891964</v>
      </c>
      <c r="L776" s="77">
        <v>0.2</v>
      </c>
      <c r="M776" s="898">
        <f t="shared" si="213"/>
        <v>170.1096699778393</v>
      </c>
      <c r="N776" s="898">
        <f t="shared" si="214"/>
        <v>1020.6580198670357</v>
      </c>
      <c r="O776" s="898">
        <f t="shared" si="215"/>
        <v>170.1096699778393</v>
      </c>
    </row>
    <row r="777" spans="1:15" s="76" customFormat="1">
      <c r="A777" s="711" t="s">
        <v>5291</v>
      </c>
      <c r="B777" s="778" t="s">
        <v>3480</v>
      </c>
      <c r="C777" s="306">
        <f>мат.затр!G7447</f>
        <v>357</v>
      </c>
      <c r="D777" s="306">
        <f>тарифик!J778</f>
        <v>362.56135653726017</v>
      </c>
      <c r="E777" s="306"/>
      <c r="F777" s="898">
        <f t="shared" si="208"/>
        <v>41.875836680053553</v>
      </c>
      <c r="G777" s="306">
        <f>амортизация!M2837</f>
        <v>2.9081883087907188</v>
      </c>
      <c r="H777" s="898">
        <f t="shared" si="209"/>
        <v>764.34538152610446</v>
      </c>
      <c r="I777" s="77">
        <f t="shared" si="216"/>
        <v>0.24047458720207895</v>
      </c>
      <c r="J777" s="898">
        <f t="shared" si="211"/>
        <v>87.186792548723403</v>
      </c>
      <c r="K777" s="898">
        <f t="shared" si="212"/>
        <v>851.53217407482782</v>
      </c>
      <c r="L777" s="77">
        <v>0.2</v>
      </c>
      <c r="M777" s="898">
        <f t="shared" si="213"/>
        <v>170.30643481496557</v>
      </c>
      <c r="N777" s="898">
        <f t="shared" si="214"/>
        <v>1021.8386088897934</v>
      </c>
      <c r="O777" s="898">
        <f t="shared" si="215"/>
        <v>170.30643481496557</v>
      </c>
    </row>
    <row r="778" spans="1:15" s="76" customFormat="1">
      <c r="A778" s="711" t="s">
        <v>5292</v>
      </c>
      <c r="B778" s="778" t="s">
        <v>3481</v>
      </c>
      <c r="C778" s="306">
        <f>мат.затр!G7451</f>
        <v>370.5</v>
      </c>
      <c r="D778" s="306">
        <f>тарифик!J779</f>
        <v>474.1186970102633</v>
      </c>
      <c r="E778" s="306"/>
      <c r="F778" s="898">
        <f t="shared" si="208"/>
        <v>54.760709504685408</v>
      </c>
      <c r="G778" s="306">
        <f>амортизация!M2838</f>
        <v>1.8647088353413657</v>
      </c>
      <c r="H778" s="898">
        <f t="shared" si="209"/>
        <v>901.24411535029014</v>
      </c>
      <c r="I778" s="77">
        <f t="shared" si="216"/>
        <v>0.24047458720207895</v>
      </c>
      <c r="J778" s="898">
        <f t="shared" si="211"/>
        <v>114.01349794833061</v>
      </c>
      <c r="K778" s="898">
        <f t="shared" si="212"/>
        <v>1015.2576132986208</v>
      </c>
      <c r="L778" s="77">
        <v>0.2</v>
      </c>
      <c r="M778" s="898">
        <f t="shared" si="213"/>
        <v>203.05152265972416</v>
      </c>
      <c r="N778" s="898">
        <f t="shared" si="214"/>
        <v>1218.309135958345</v>
      </c>
      <c r="O778" s="898">
        <f t="shared" si="215"/>
        <v>203.05152265972416</v>
      </c>
    </row>
    <row r="779" spans="1:15" s="76" customFormat="1">
      <c r="A779" s="711" t="s">
        <v>5293</v>
      </c>
      <c r="B779" s="778" t="s">
        <v>3482</v>
      </c>
      <c r="C779" s="306">
        <f>мат.затр!G7452</f>
        <v>300</v>
      </c>
      <c r="D779" s="306">
        <f>тарифик!J780</f>
        <v>136.65774207942883</v>
      </c>
      <c r="E779" s="306"/>
      <c r="F779" s="898">
        <f t="shared" si="208"/>
        <v>15.78396921017403</v>
      </c>
      <c r="G779" s="306">
        <f>амортизация!M2839</f>
        <v>7.9861111111111125</v>
      </c>
      <c r="H779" s="898">
        <f t="shared" si="209"/>
        <v>460.42782240071392</v>
      </c>
      <c r="I779" s="77">
        <f t="shared" si="216"/>
        <v>0.24047458720207895</v>
      </c>
      <c r="J779" s="898">
        <f t="shared" si="211"/>
        <v>32.862714114518823</v>
      </c>
      <c r="K779" s="898">
        <f t="shared" si="212"/>
        <v>493.29053651523276</v>
      </c>
      <c r="L779" s="77">
        <v>0.2</v>
      </c>
      <c r="M779" s="898">
        <f t="shared" si="213"/>
        <v>98.658107303046563</v>
      </c>
      <c r="N779" s="898">
        <f t="shared" si="214"/>
        <v>591.94864381827938</v>
      </c>
      <c r="O779" s="898">
        <f t="shared" si="215"/>
        <v>98.658107303046563</v>
      </c>
    </row>
    <row r="780" spans="1:15" s="76" customFormat="1" ht="30">
      <c r="A780" s="711" t="s">
        <v>5294</v>
      </c>
      <c r="B780" s="778" t="s">
        <v>3483</v>
      </c>
      <c r="C780" s="306">
        <f>мат.затр!G7453</f>
        <v>300</v>
      </c>
      <c r="D780" s="306">
        <f>тарифик!J781</f>
        <v>136.65774207942883</v>
      </c>
      <c r="E780" s="306"/>
      <c r="F780" s="898">
        <f t="shared" si="208"/>
        <v>15.78396921017403</v>
      </c>
      <c r="G780" s="306">
        <f>амортизация!M2840</f>
        <v>8.1808716346868966</v>
      </c>
      <c r="H780" s="898">
        <f t="shared" si="209"/>
        <v>460.62258292428976</v>
      </c>
      <c r="I780" s="77">
        <f t="shared" si="216"/>
        <v>0.24047458720207895</v>
      </c>
      <c r="J780" s="898">
        <f t="shared" si="211"/>
        <v>32.862714114518823</v>
      </c>
      <c r="K780" s="898">
        <f t="shared" si="212"/>
        <v>493.4852970388086</v>
      </c>
      <c r="L780" s="77">
        <v>0.2</v>
      </c>
      <c r="M780" s="898">
        <f t="shared" si="213"/>
        <v>98.697059407761728</v>
      </c>
      <c r="N780" s="898">
        <f t="shared" si="214"/>
        <v>592.18235644657034</v>
      </c>
      <c r="O780" s="898">
        <f t="shared" si="215"/>
        <v>98.697059407761728</v>
      </c>
    </row>
    <row r="781" spans="1:15" s="76" customFormat="1">
      <c r="A781" s="711" t="s">
        <v>5295</v>
      </c>
      <c r="B781" s="778" t="s">
        <v>3484</v>
      </c>
      <c r="C781" s="306">
        <f>мат.затр!G7454</f>
        <v>300</v>
      </c>
      <c r="D781" s="306">
        <f>тарифик!J782</f>
        <v>136.65774207942883</v>
      </c>
      <c r="E781" s="306"/>
      <c r="F781" s="898">
        <f t="shared" si="208"/>
        <v>15.78396921017403</v>
      </c>
      <c r="G781" s="306">
        <f>амортизация!M2841</f>
        <v>8.1808716346868966</v>
      </c>
      <c r="H781" s="898">
        <f t="shared" si="209"/>
        <v>460.62258292428976</v>
      </c>
      <c r="I781" s="77">
        <f t="shared" si="216"/>
        <v>0.24047458720207895</v>
      </c>
      <c r="J781" s="898">
        <f t="shared" si="211"/>
        <v>32.862714114518823</v>
      </c>
      <c r="K781" s="898">
        <f t="shared" si="212"/>
        <v>493.4852970388086</v>
      </c>
      <c r="L781" s="77">
        <v>0.2</v>
      </c>
      <c r="M781" s="898">
        <f t="shared" si="213"/>
        <v>98.697059407761728</v>
      </c>
      <c r="N781" s="898">
        <f t="shared" si="214"/>
        <v>592.18235644657034</v>
      </c>
      <c r="O781" s="898">
        <f t="shared" si="215"/>
        <v>98.697059407761728</v>
      </c>
    </row>
    <row r="782" spans="1:15" s="76" customFormat="1">
      <c r="A782" s="711" t="s">
        <v>5296</v>
      </c>
      <c r="B782" s="778" t="s">
        <v>3485</v>
      </c>
      <c r="C782" s="306">
        <f>мат.затр!G7455</f>
        <v>300</v>
      </c>
      <c r="D782" s="306">
        <f>тарифик!J783</f>
        <v>292.83801874163316</v>
      </c>
      <c r="E782" s="306"/>
      <c r="F782" s="898">
        <f t="shared" si="208"/>
        <v>33.822791164658625</v>
      </c>
      <c r="G782" s="306">
        <f>амортизация!M2842</f>
        <v>49.085229808121376</v>
      </c>
      <c r="H782" s="898">
        <f t="shared" si="209"/>
        <v>675.7460397144132</v>
      </c>
      <c r="I782" s="77">
        <f t="shared" si="216"/>
        <v>0.24047458720207895</v>
      </c>
      <c r="J782" s="898">
        <f t="shared" si="211"/>
        <v>70.420101673968901</v>
      </c>
      <c r="K782" s="898">
        <f t="shared" si="212"/>
        <v>746.16614138838213</v>
      </c>
      <c r="L782" s="77">
        <v>0.2</v>
      </c>
      <c r="M782" s="898">
        <f t="shared" si="213"/>
        <v>149.23322827767643</v>
      </c>
      <c r="N782" s="898">
        <f t="shared" si="214"/>
        <v>895.39936966605853</v>
      </c>
      <c r="O782" s="898">
        <f t="shared" si="215"/>
        <v>149.23322827767643</v>
      </c>
    </row>
    <row r="783" spans="1:15" s="76" customFormat="1">
      <c r="A783" s="711" t="s">
        <v>5297</v>
      </c>
      <c r="B783" s="778" t="s">
        <v>3486</v>
      </c>
      <c r="C783" s="306">
        <f>мат.затр!G7456</f>
        <v>300</v>
      </c>
      <c r="D783" s="306">
        <f>тарифик!J784</f>
        <v>418.34002677376168</v>
      </c>
      <c r="E783" s="306"/>
      <c r="F783" s="898">
        <f t="shared" si="208"/>
        <v>48.318273092369481</v>
      </c>
      <c r="G783" s="306">
        <f>амортизация!M2843</f>
        <v>20.452179086717241</v>
      </c>
      <c r="H783" s="898">
        <f t="shared" si="209"/>
        <v>787.11047895284844</v>
      </c>
      <c r="I783" s="77">
        <f t="shared" si="216"/>
        <v>0.24047458720207895</v>
      </c>
      <c r="J783" s="898">
        <f t="shared" si="211"/>
        <v>100.600145248527</v>
      </c>
      <c r="K783" s="898">
        <f t="shared" si="212"/>
        <v>887.71062420137548</v>
      </c>
      <c r="L783" s="77">
        <v>0.2</v>
      </c>
      <c r="M783" s="898">
        <f t="shared" si="213"/>
        <v>177.54212484027511</v>
      </c>
      <c r="N783" s="898">
        <f t="shared" si="214"/>
        <v>1065.2527490416505</v>
      </c>
      <c r="O783" s="898">
        <f t="shared" si="215"/>
        <v>177.54212484027511</v>
      </c>
    </row>
    <row r="784" spans="1:15" s="76" customFormat="1">
      <c r="A784" s="711" t="s">
        <v>5298</v>
      </c>
      <c r="B784" s="829" t="s">
        <v>3487</v>
      </c>
      <c r="C784" s="306">
        <f>мат.затр!G7457</f>
        <v>300</v>
      </c>
      <c r="D784" s="306">
        <f>тарифик!J785</f>
        <v>217.53681392235609</v>
      </c>
      <c r="E784" s="306"/>
      <c r="F784" s="898">
        <f t="shared" si="208"/>
        <v>25.125502008032129</v>
      </c>
      <c r="G784" s="306">
        <f>амортизация!M2844</f>
        <v>12.968540829986614</v>
      </c>
      <c r="H784" s="898">
        <f t="shared" si="209"/>
        <v>555.63085676037474</v>
      </c>
      <c r="I784" s="77">
        <f t="shared" si="216"/>
        <v>0.24047458720207895</v>
      </c>
      <c r="J784" s="898">
        <f t="shared" si="211"/>
        <v>52.312075529234043</v>
      </c>
      <c r="K784" s="898">
        <f t="shared" si="212"/>
        <v>607.94293228960873</v>
      </c>
      <c r="L784" s="77">
        <v>0.2</v>
      </c>
      <c r="M784" s="898">
        <f t="shared" si="213"/>
        <v>121.58858645792175</v>
      </c>
      <c r="N784" s="898">
        <f t="shared" si="214"/>
        <v>729.53151874753053</v>
      </c>
      <c r="O784" s="898">
        <f t="shared" si="215"/>
        <v>121.58858645792175</v>
      </c>
    </row>
    <row r="785" spans="1:15" s="76" customFormat="1">
      <c r="A785" s="711" t="s">
        <v>5299</v>
      </c>
      <c r="B785" s="778" t="s">
        <v>3488</v>
      </c>
      <c r="C785" s="306">
        <f>мат.затр!G7458</f>
        <v>300</v>
      </c>
      <c r="D785" s="306">
        <f>тарифик!J786</f>
        <v>398.81749219098617</v>
      </c>
      <c r="E785" s="306"/>
      <c r="F785" s="898">
        <f t="shared" si="208"/>
        <v>46.063420348058905</v>
      </c>
      <c r="G785" s="306">
        <f>амортизация!M2845</f>
        <v>17.291387773315485</v>
      </c>
      <c r="H785" s="898">
        <f t="shared" si="209"/>
        <v>762.17230031236056</v>
      </c>
      <c r="I785" s="77">
        <f t="shared" si="216"/>
        <v>0.24047458720207895</v>
      </c>
      <c r="J785" s="898">
        <f t="shared" si="211"/>
        <v>95.905471803595745</v>
      </c>
      <c r="K785" s="898">
        <f t="shared" si="212"/>
        <v>858.07777211595635</v>
      </c>
      <c r="L785" s="77">
        <v>0.2</v>
      </c>
      <c r="M785" s="898">
        <f t="shared" si="213"/>
        <v>171.61555442319127</v>
      </c>
      <c r="N785" s="898">
        <f t="shared" si="214"/>
        <v>1029.6933265391476</v>
      </c>
      <c r="O785" s="898">
        <f t="shared" si="215"/>
        <v>171.61555442319127</v>
      </c>
    </row>
    <row r="786" spans="1:15" s="76" customFormat="1">
      <c r="A786" s="711" t="s">
        <v>5300</v>
      </c>
      <c r="B786" s="778" t="s">
        <v>3489</v>
      </c>
      <c r="C786" s="306">
        <f>мат.затр!G7459</f>
        <v>300</v>
      </c>
      <c r="D786" s="306">
        <f>тарифик!J787</f>
        <v>362.56135653726017</v>
      </c>
      <c r="E786" s="306"/>
      <c r="F786" s="898">
        <f t="shared" si="208"/>
        <v>41.875836680053553</v>
      </c>
      <c r="G786" s="306">
        <f>амортизация!M2846</f>
        <v>51.874163319946454</v>
      </c>
      <c r="H786" s="898">
        <f t="shared" si="209"/>
        <v>756.31135653726017</v>
      </c>
      <c r="I786" s="77">
        <f t="shared" si="216"/>
        <v>0.24047458720207895</v>
      </c>
      <c r="J786" s="898">
        <f t="shared" si="211"/>
        <v>87.186792548723403</v>
      </c>
      <c r="K786" s="898">
        <f t="shared" si="212"/>
        <v>843.49814908598353</v>
      </c>
      <c r="L786" s="77">
        <v>0.2</v>
      </c>
      <c r="M786" s="898">
        <f t="shared" si="213"/>
        <v>168.69962981719672</v>
      </c>
      <c r="N786" s="898">
        <f t="shared" si="214"/>
        <v>1012.1977789031803</v>
      </c>
      <c r="O786" s="898">
        <f t="shared" si="215"/>
        <v>168.69962981719672</v>
      </c>
    </row>
    <row r="787" spans="1:15" s="76" customFormat="1">
      <c r="A787" s="711" t="s">
        <v>5301</v>
      </c>
      <c r="B787" s="754" t="s">
        <v>3490</v>
      </c>
      <c r="C787" s="306">
        <f>мат.затр!G7460</f>
        <v>300</v>
      </c>
      <c r="D787" s="306">
        <f>тарифик!J788</f>
        <v>27.889335118250781</v>
      </c>
      <c r="E787" s="306"/>
      <c r="F787" s="898">
        <f t="shared" si="208"/>
        <v>3.2212182061579648</v>
      </c>
      <c r="G787" s="306">
        <f>амортизация!M2847</f>
        <v>12.968540829986614</v>
      </c>
      <c r="H787" s="898">
        <f t="shared" si="209"/>
        <v>344.07909415439536</v>
      </c>
      <c r="I787" s="77">
        <f t="shared" si="216"/>
        <v>0.24047458720207895</v>
      </c>
      <c r="J787" s="898">
        <f t="shared" si="211"/>
        <v>6.7066763499018007</v>
      </c>
      <c r="K787" s="898">
        <f t="shared" si="212"/>
        <v>350.78577050429715</v>
      </c>
      <c r="L787" s="77">
        <v>0.2</v>
      </c>
      <c r="M787" s="898">
        <f t="shared" si="213"/>
        <v>70.157154100859429</v>
      </c>
      <c r="N787" s="898">
        <f t="shared" si="214"/>
        <v>420.94292460515658</v>
      </c>
      <c r="O787" s="898">
        <f t="shared" si="215"/>
        <v>70.157154100859429</v>
      </c>
    </row>
    <row r="788" spans="1:15" s="76" customFormat="1" ht="30">
      <c r="A788" s="711" t="s">
        <v>5302</v>
      </c>
      <c r="B788" s="831" t="s">
        <v>3491</v>
      </c>
      <c r="C788" s="306">
        <f>мат.затр!G7461</f>
        <v>15</v>
      </c>
      <c r="D788" s="306">
        <f>тарифик!J789</f>
        <v>80.990629183400259</v>
      </c>
      <c r="E788" s="306"/>
      <c r="F788" s="898">
        <f t="shared" si="208"/>
        <v>9.3544176706827304</v>
      </c>
      <c r="G788" s="306">
        <f>амортизация!M2848</f>
        <v>0</v>
      </c>
      <c r="H788" s="898">
        <f t="shared" si="209"/>
        <v>105.34504685408299</v>
      </c>
      <c r="I788" s="77">
        <f t="shared" si="216"/>
        <v>0.24047458720207895</v>
      </c>
      <c r="J788" s="898">
        <f t="shared" si="211"/>
        <v>19.476188120114827</v>
      </c>
      <c r="K788" s="898">
        <f t="shared" si="212"/>
        <v>124.82123497419782</v>
      </c>
      <c r="L788" s="77">
        <v>0.2</v>
      </c>
      <c r="M788" s="898">
        <f t="shared" si="213"/>
        <v>24.964246994839566</v>
      </c>
      <c r="N788" s="898">
        <f t="shared" si="214"/>
        <v>149.78548196903739</v>
      </c>
      <c r="O788" s="898">
        <f t="shared" si="215"/>
        <v>24.964246994839566</v>
      </c>
    </row>
    <row r="789" spans="1:15" s="76" customFormat="1" ht="24" customHeight="1">
      <c r="A789" s="160" t="s">
        <v>16</v>
      </c>
      <c r="B789" s="398" t="s">
        <v>5312</v>
      </c>
      <c r="C789" s="78"/>
      <c r="D789" s="78"/>
      <c r="E789" s="78"/>
      <c r="F789" s="78"/>
      <c r="G789" s="78"/>
      <c r="H789" s="935"/>
      <c r="I789" s="936"/>
      <c r="J789" s="935"/>
      <c r="K789" s="935"/>
      <c r="L789" s="936"/>
      <c r="M789" s="935"/>
      <c r="N789" s="935"/>
      <c r="O789" s="935"/>
    </row>
    <row r="790" spans="1:15" s="76" customFormat="1" ht="42.75">
      <c r="A790" s="937" t="s">
        <v>2631</v>
      </c>
      <c r="B790" s="400" t="s">
        <v>2632</v>
      </c>
      <c r="C790" s="81"/>
      <c r="D790" s="81"/>
      <c r="E790" s="306"/>
      <c r="F790" s="81"/>
      <c r="G790" s="81"/>
      <c r="H790" s="207"/>
      <c r="I790" s="934"/>
      <c r="J790" s="207"/>
      <c r="K790" s="207"/>
      <c r="L790" s="934"/>
      <c r="M790" s="207"/>
      <c r="N790" s="207"/>
      <c r="O790" s="207"/>
    </row>
    <row r="791" spans="1:15" s="76" customFormat="1">
      <c r="A791" s="711" t="s">
        <v>2633</v>
      </c>
      <c r="B791" s="288" t="s">
        <v>1647</v>
      </c>
      <c r="C791" s="306">
        <f>мат.затр!G7466</f>
        <v>220</v>
      </c>
      <c r="D791" s="306">
        <f>тарифик!J792</f>
        <v>401.60642570281124</v>
      </c>
      <c r="E791" s="306"/>
      <c r="F791" s="898">
        <f t="shared" si="206"/>
        <v>46.385542168674696</v>
      </c>
      <c r="G791" s="306">
        <f>амортизация!M2851</f>
        <v>0</v>
      </c>
      <c r="H791" s="898">
        <f t="shared" ref="H791:H822" si="217">C791+D791+F791+G791</f>
        <v>667.99196787148594</v>
      </c>
      <c r="I791" s="77">
        <f t="shared" ref="I791:I854" si="218">I$190</f>
        <v>0.24047458720207895</v>
      </c>
      <c r="J791" s="898">
        <f t="shared" ref="J791:J822" si="219">D791*I791</f>
        <v>96.576139438585926</v>
      </c>
      <c r="K791" s="898">
        <f t="shared" ref="K791:K792" si="220">H791+J791</f>
        <v>764.56810731007181</v>
      </c>
      <c r="L791" s="77">
        <v>0.2</v>
      </c>
      <c r="M791" s="898">
        <f t="shared" ref="M791:M792" si="221">K791*L791</f>
        <v>152.91362146201436</v>
      </c>
      <c r="N791" s="898">
        <f t="shared" ref="N791:N792" si="222">K791+M791</f>
        <v>917.48172877208617</v>
      </c>
      <c r="O791" s="898">
        <f t="shared" ref="O791:O792" si="223">M791</f>
        <v>152.91362146201436</v>
      </c>
    </row>
    <row r="792" spans="1:15" s="76" customFormat="1">
      <c r="A792" s="711" t="s">
        <v>2634</v>
      </c>
      <c r="B792" s="288" t="s">
        <v>2635</v>
      </c>
      <c r="C792" s="306">
        <f>мат.затр!G7467</f>
        <v>40</v>
      </c>
      <c r="D792" s="306">
        <f>тарифик!J793</f>
        <v>577.30923694779108</v>
      </c>
      <c r="E792" s="306"/>
      <c r="F792" s="898">
        <f t="shared" si="206"/>
        <v>66.679216867469876</v>
      </c>
      <c r="G792" s="306">
        <f>амортизация!M2852</f>
        <v>0</v>
      </c>
      <c r="H792" s="898">
        <f t="shared" si="217"/>
        <v>683.98845381526098</v>
      </c>
      <c r="I792" s="77">
        <f t="shared" si="218"/>
        <v>0.24047458720207895</v>
      </c>
      <c r="J792" s="898">
        <f t="shared" si="219"/>
        <v>138.82820044296724</v>
      </c>
      <c r="K792" s="898">
        <f t="shared" si="220"/>
        <v>822.81665425822825</v>
      </c>
      <c r="L792" s="77">
        <v>0.2</v>
      </c>
      <c r="M792" s="898">
        <f t="shared" si="221"/>
        <v>164.56333085164567</v>
      </c>
      <c r="N792" s="898">
        <f t="shared" si="222"/>
        <v>987.37998510987393</v>
      </c>
      <c r="O792" s="898">
        <f t="shared" si="223"/>
        <v>164.56333085164567</v>
      </c>
    </row>
    <row r="793" spans="1:15" s="76" customFormat="1">
      <c r="A793" s="711" t="s">
        <v>2636</v>
      </c>
      <c r="B793" s="288" t="s">
        <v>2637</v>
      </c>
      <c r="C793" s="306">
        <f>мат.затр!G7471</f>
        <v>161.55000000000001</v>
      </c>
      <c r="D793" s="306">
        <f>тарифик!J794</f>
        <v>502.00803212851406</v>
      </c>
      <c r="E793" s="306"/>
      <c r="F793" s="898">
        <f t="shared" si="206"/>
        <v>57.981927710843372</v>
      </c>
      <c r="G793" s="306">
        <f>амортизация!M2853</f>
        <v>0</v>
      </c>
      <c r="H793" s="898">
        <f t="shared" si="217"/>
        <v>721.53995983935738</v>
      </c>
      <c r="I793" s="77">
        <f t="shared" si="218"/>
        <v>0.24047458720207895</v>
      </c>
      <c r="J793" s="898">
        <f t="shared" si="219"/>
        <v>120.72017429823241</v>
      </c>
      <c r="K793" s="898">
        <f t="shared" ref="K793:K856" si="224">H793+J793</f>
        <v>842.26013413758983</v>
      </c>
      <c r="L793" s="77">
        <v>0.2</v>
      </c>
      <c r="M793" s="898">
        <f t="shared" ref="M793:M856" si="225">K793*L793</f>
        <v>168.45202682751798</v>
      </c>
      <c r="N793" s="898">
        <f t="shared" ref="N793:N856" si="226">K793+M793</f>
        <v>1010.7121609651078</v>
      </c>
      <c r="O793" s="898">
        <f t="shared" ref="O793:O856" si="227">M793</f>
        <v>168.45202682751798</v>
      </c>
    </row>
    <row r="794" spans="1:15" s="76" customFormat="1">
      <c r="A794" s="711" t="s">
        <v>2638</v>
      </c>
      <c r="B794" s="1180" t="s">
        <v>2639</v>
      </c>
      <c r="C794" s="306">
        <f>мат.затр!G7472</f>
        <v>0</v>
      </c>
      <c r="D794" s="306">
        <f>тарифик!J795</f>
        <v>577.30923694779108</v>
      </c>
      <c r="E794" s="306"/>
      <c r="F794" s="898">
        <f t="shared" si="206"/>
        <v>66.679216867469876</v>
      </c>
      <c r="G794" s="306">
        <f>амортизация!M2854</f>
        <v>0</v>
      </c>
      <c r="H794" s="898">
        <f t="shared" si="217"/>
        <v>643.98845381526098</v>
      </c>
      <c r="I794" s="77">
        <f t="shared" si="218"/>
        <v>0.24047458720207895</v>
      </c>
      <c r="J794" s="898">
        <f t="shared" si="219"/>
        <v>138.82820044296724</v>
      </c>
      <c r="K794" s="898">
        <f t="shared" si="224"/>
        <v>782.81665425822825</v>
      </c>
      <c r="L794" s="77">
        <v>0.2</v>
      </c>
      <c r="M794" s="898">
        <f t="shared" si="225"/>
        <v>156.56333085164567</v>
      </c>
      <c r="N794" s="898">
        <f t="shared" si="226"/>
        <v>939.37998510987393</v>
      </c>
      <c r="O794" s="898">
        <f t="shared" si="227"/>
        <v>156.56333085164567</v>
      </c>
    </row>
    <row r="795" spans="1:15" s="76" customFormat="1">
      <c r="A795" s="711" t="s">
        <v>2640</v>
      </c>
      <c r="B795" s="1180" t="s">
        <v>2641</v>
      </c>
      <c r="C795" s="306">
        <f>мат.затр!G7473</f>
        <v>0</v>
      </c>
      <c r="D795" s="306">
        <f>тарифик!J796</f>
        <v>577.30923694779108</v>
      </c>
      <c r="E795" s="306"/>
      <c r="F795" s="898">
        <f t="shared" si="206"/>
        <v>66.679216867469876</v>
      </c>
      <c r="G795" s="306">
        <f>амортизация!M2855</f>
        <v>0</v>
      </c>
      <c r="H795" s="898">
        <f t="shared" si="217"/>
        <v>643.98845381526098</v>
      </c>
      <c r="I795" s="77">
        <f t="shared" si="218"/>
        <v>0.24047458720207895</v>
      </c>
      <c r="J795" s="898">
        <f t="shared" si="219"/>
        <v>138.82820044296724</v>
      </c>
      <c r="K795" s="898">
        <f t="shared" si="224"/>
        <v>782.81665425822825</v>
      </c>
      <c r="L795" s="77">
        <v>0.2</v>
      </c>
      <c r="M795" s="898">
        <f t="shared" si="225"/>
        <v>156.56333085164567</v>
      </c>
      <c r="N795" s="898">
        <f t="shared" si="226"/>
        <v>939.37998510987393</v>
      </c>
      <c r="O795" s="898">
        <f t="shared" si="227"/>
        <v>156.56333085164567</v>
      </c>
    </row>
    <row r="796" spans="1:15" s="76" customFormat="1">
      <c r="A796" s="711" t="s">
        <v>2642</v>
      </c>
      <c r="B796" s="288" t="s">
        <v>2643</v>
      </c>
      <c r="C796" s="306">
        <f>мат.затр!G7474</f>
        <v>30</v>
      </c>
      <c r="D796" s="306">
        <f>тарифик!J797</f>
        <v>577.30923694779108</v>
      </c>
      <c r="E796" s="306"/>
      <c r="F796" s="898">
        <f t="shared" si="206"/>
        <v>66.679216867469876</v>
      </c>
      <c r="G796" s="306">
        <f>амортизация!M2856</f>
        <v>55.778670236501561</v>
      </c>
      <c r="H796" s="898">
        <f t="shared" si="217"/>
        <v>729.76712405176249</v>
      </c>
      <c r="I796" s="77">
        <f t="shared" si="218"/>
        <v>0.24047458720207895</v>
      </c>
      <c r="J796" s="898">
        <f t="shared" si="219"/>
        <v>138.82820044296724</v>
      </c>
      <c r="K796" s="898">
        <f t="shared" si="224"/>
        <v>868.59532449472977</v>
      </c>
      <c r="L796" s="77">
        <v>0.2</v>
      </c>
      <c r="M796" s="898">
        <f t="shared" si="225"/>
        <v>173.71906489894596</v>
      </c>
      <c r="N796" s="898">
        <f t="shared" si="226"/>
        <v>1042.3143893936758</v>
      </c>
      <c r="O796" s="898">
        <f t="shared" si="227"/>
        <v>173.71906489894596</v>
      </c>
    </row>
    <row r="797" spans="1:15" s="76" customFormat="1">
      <c r="A797" s="711" t="s">
        <v>2644</v>
      </c>
      <c r="B797" s="288" t="s">
        <v>2645</v>
      </c>
      <c r="C797" s="306">
        <f>мат.затр!G7478</f>
        <v>945</v>
      </c>
      <c r="D797" s="306">
        <f>тарифик!J798</f>
        <v>635.87684069611782</v>
      </c>
      <c r="E797" s="306"/>
      <c r="F797" s="898">
        <f t="shared" si="206"/>
        <v>73.443775100401609</v>
      </c>
      <c r="G797" s="306">
        <f>амортизация!M2857</f>
        <v>0</v>
      </c>
      <c r="H797" s="898">
        <f t="shared" si="217"/>
        <v>1654.3206157965194</v>
      </c>
      <c r="I797" s="77">
        <f t="shared" si="218"/>
        <v>0.24047458720207895</v>
      </c>
      <c r="J797" s="898">
        <f t="shared" si="219"/>
        <v>152.91222077776106</v>
      </c>
      <c r="K797" s="898">
        <f t="shared" si="224"/>
        <v>1807.2328365742806</v>
      </c>
      <c r="L797" s="77">
        <v>0.2</v>
      </c>
      <c r="M797" s="898">
        <f t="shared" si="225"/>
        <v>361.44656731485611</v>
      </c>
      <c r="N797" s="898">
        <f t="shared" si="226"/>
        <v>2168.6794038891367</v>
      </c>
      <c r="O797" s="898">
        <f t="shared" si="227"/>
        <v>361.44656731485611</v>
      </c>
    </row>
    <row r="798" spans="1:15" s="76" customFormat="1">
      <c r="A798" s="711" t="s">
        <v>2646</v>
      </c>
      <c r="B798" s="288" t="s">
        <v>2647</v>
      </c>
      <c r="C798" s="306">
        <f>мат.затр!G7486</f>
        <v>1081.829</v>
      </c>
      <c r="D798" s="306">
        <f>тарифик!J799</f>
        <v>736.27844712182059</v>
      </c>
      <c r="E798" s="306"/>
      <c r="F798" s="898">
        <f t="shared" si="206"/>
        <v>85.040160642570271</v>
      </c>
      <c r="G798" s="306">
        <f>амортизация!M2858</f>
        <v>44.204596162427492</v>
      </c>
      <c r="H798" s="898">
        <f t="shared" si="217"/>
        <v>1947.3522039268182</v>
      </c>
      <c r="I798" s="77">
        <f t="shared" si="218"/>
        <v>0.24047458720207895</v>
      </c>
      <c r="J798" s="898">
        <f t="shared" si="219"/>
        <v>177.05625563740753</v>
      </c>
      <c r="K798" s="898">
        <f t="shared" si="224"/>
        <v>2124.4084595642257</v>
      </c>
      <c r="L798" s="77">
        <v>0.2</v>
      </c>
      <c r="M798" s="898">
        <f t="shared" si="225"/>
        <v>424.88169191284516</v>
      </c>
      <c r="N798" s="898">
        <f t="shared" si="226"/>
        <v>2549.290151477071</v>
      </c>
      <c r="O798" s="898">
        <f t="shared" si="227"/>
        <v>424.88169191284516</v>
      </c>
    </row>
    <row r="799" spans="1:15" s="76" customFormat="1">
      <c r="A799" s="711" t="s">
        <v>2648</v>
      </c>
      <c r="B799" s="288" t="s">
        <v>2649</v>
      </c>
      <c r="C799" s="306">
        <f>мат.затр!G7493</f>
        <v>1884.578</v>
      </c>
      <c r="D799" s="306">
        <f>тарифик!J800</f>
        <v>490.85229808121375</v>
      </c>
      <c r="E799" s="306"/>
      <c r="F799" s="898">
        <f t="shared" si="206"/>
        <v>56.693440428380185</v>
      </c>
      <c r="G799" s="306">
        <f>амортизация!M2859</f>
        <v>44.204596162427492</v>
      </c>
      <c r="H799" s="898">
        <f t="shared" si="217"/>
        <v>2476.3283346720214</v>
      </c>
      <c r="I799" s="77">
        <f t="shared" si="218"/>
        <v>0.24047458720207895</v>
      </c>
      <c r="J799" s="898">
        <f t="shared" si="219"/>
        <v>118.03750375827168</v>
      </c>
      <c r="K799" s="898">
        <f t="shared" si="224"/>
        <v>2594.365838430293</v>
      </c>
      <c r="L799" s="77">
        <v>0.2</v>
      </c>
      <c r="M799" s="898">
        <f t="shared" si="225"/>
        <v>518.87316768605865</v>
      </c>
      <c r="N799" s="898">
        <f t="shared" si="226"/>
        <v>3113.2390061163514</v>
      </c>
      <c r="O799" s="898">
        <f t="shared" si="227"/>
        <v>518.87316768605865</v>
      </c>
    </row>
    <row r="800" spans="1:15" s="76" customFormat="1">
      <c r="A800" s="711" t="s">
        <v>2650</v>
      </c>
      <c r="B800" s="288" t="s">
        <v>2651</v>
      </c>
      <c r="C800" s="306">
        <f>мат.затр!G7499</f>
        <v>1558.7</v>
      </c>
      <c r="D800" s="306">
        <f>тарифик!J801</f>
        <v>847.83578759482384</v>
      </c>
      <c r="E800" s="306"/>
      <c r="F800" s="898">
        <f t="shared" si="206"/>
        <v>97.925033467202155</v>
      </c>
      <c r="G800" s="306">
        <f>амортизация!M2860</f>
        <v>44.204596162427492</v>
      </c>
      <c r="H800" s="898">
        <f t="shared" si="217"/>
        <v>2548.6654172244534</v>
      </c>
      <c r="I800" s="77">
        <f t="shared" si="218"/>
        <v>0.24047458720207895</v>
      </c>
      <c r="J800" s="898">
        <f t="shared" si="219"/>
        <v>203.88296103701475</v>
      </c>
      <c r="K800" s="898">
        <f t="shared" si="224"/>
        <v>2752.5483782614683</v>
      </c>
      <c r="L800" s="77">
        <v>0.2</v>
      </c>
      <c r="M800" s="898">
        <f t="shared" si="225"/>
        <v>550.50967565229371</v>
      </c>
      <c r="N800" s="898">
        <f t="shared" si="226"/>
        <v>3303.0580539137618</v>
      </c>
      <c r="O800" s="898">
        <f t="shared" si="227"/>
        <v>550.50967565229371</v>
      </c>
    </row>
    <row r="801" spans="1:15" s="76" customFormat="1">
      <c r="A801" s="711" t="s">
        <v>2652</v>
      </c>
      <c r="B801" s="288" t="s">
        <v>2653</v>
      </c>
      <c r="C801" s="306">
        <f>мат.затр!G7503</f>
        <v>1324.8</v>
      </c>
      <c r="D801" s="306">
        <f>тарифик!J802</f>
        <v>713.96697902721996</v>
      </c>
      <c r="E801" s="306"/>
      <c r="F801" s="898">
        <f t="shared" si="206"/>
        <v>82.463186077643911</v>
      </c>
      <c r="G801" s="306">
        <f>амортизация!M2861</f>
        <v>44.204596162427492</v>
      </c>
      <c r="H801" s="898">
        <f t="shared" si="217"/>
        <v>2165.4347612672914</v>
      </c>
      <c r="I801" s="77">
        <f t="shared" si="218"/>
        <v>0.24047458720207895</v>
      </c>
      <c r="J801" s="898">
        <f t="shared" si="219"/>
        <v>171.69091455748608</v>
      </c>
      <c r="K801" s="898">
        <f t="shared" si="224"/>
        <v>2337.1256758247773</v>
      </c>
      <c r="L801" s="77">
        <v>0.2</v>
      </c>
      <c r="M801" s="898">
        <f t="shared" si="225"/>
        <v>467.42513516495546</v>
      </c>
      <c r="N801" s="898">
        <f t="shared" si="226"/>
        <v>2804.5508109897328</v>
      </c>
      <c r="O801" s="898">
        <f t="shared" si="227"/>
        <v>467.42513516495546</v>
      </c>
    </row>
    <row r="802" spans="1:15" s="76" customFormat="1">
      <c r="A802" s="711" t="s">
        <v>2654</v>
      </c>
      <c r="B802" s="288" t="s">
        <v>2655</v>
      </c>
      <c r="C802" s="306">
        <f>мат.затр!G7509</f>
        <v>1367.0900000000001</v>
      </c>
      <c r="D802" s="306">
        <f>тарифик!J803</f>
        <v>83.668005354752339</v>
      </c>
      <c r="E802" s="306"/>
      <c r="F802" s="898">
        <f t="shared" si="206"/>
        <v>9.6636546184738954</v>
      </c>
      <c r="G802" s="306">
        <f>амортизация!M2862</f>
        <v>55.778670236501561</v>
      </c>
      <c r="H802" s="898">
        <f t="shared" si="217"/>
        <v>1516.2003302097278</v>
      </c>
      <c r="I802" s="77">
        <f t="shared" si="218"/>
        <v>0.24047458720207895</v>
      </c>
      <c r="J802" s="898">
        <f t="shared" si="219"/>
        <v>20.120029049705401</v>
      </c>
      <c r="K802" s="898">
        <f t="shared" si="224"/>
        <v>1536.3203592594332</v>
      </c>
      <c r="L802" s="77">
        <v>0.2</v>
      </c>
      <c r="M802" s="898">
        <f t="shared" si="225"/>
        <v>307.26407185188668</v>
      </c>
      <c r="N802" s="898">
        <f t="shared" si="226"/>
        <v>1843.5844311113199</v>
      </c>
      <c r="O802" s="898">
        <f t="shared" si="227"/>
        <v>307.26407185188668</v>
      </c>
    </row>
    <row r="803" spans="1:15" s="76" customFormat="1">
      <c r="A803" s="711" t="s">
        <v>2656</v>
      </c>
      <c r="B803" s="288" t="s">
        <v>1485</v>
      </c>
      <c r="C803" s="306">
        <f>мат.затр!G7514</f>
        <v>1159.5999999999999</v>
      </c>
      <c r="D803" s="306">
        <f>тарифик!J804</f>
        <v>223.11468094600625</v>
      </c>
      <c r="E803" s="306"/>
      <c r="F803" s="898">
        <f t="shared" si="206"/>
        <v>25.769745649263719</v>
      </c>
      <c r="G803" s="306">
        <f>амортизация!M2863</f>
        <v>55.778670236501561</v>
      </c>
      <c r="H803" s="898">
        <f t="shared" si="217"/>
        <v>1464.2630968317715</v>
      </c>
      <c r="I803" s="77">
        <f t="shared" si="218"/>
        <v>0.24047458720207895</v>
      </c>
      <c r="J803" s="898">
        <f t="shared" si="219"/>
        <v>53.653410799214406</v>
      </c>
      <c r="K803" s="898">
        <f t="shared" si="224"/>
        <v>1517.916507630986</v>
      </c>
      <c r="L803" s="77">
        <v>0.2</v>
      </c>
      <c r="M803" s="898">
        <f t="shared" si="225"/>
        <v>303.5833015261972</v>
      </c>
      <c r="N803" s="898">
        <f t="shared" si="226"/>
        <v>1821.4998091571831</v>
      </c>
      <c r="O803" s="898">
        <f t="shared" si="227"/>
        <v>303.5833015261972</v>
      </c>
    </row>
    <row r="804" spans="1:15" s="76" customFormat="1">
      <c r="A804" s="711" t="s">
        <v>2657</v>
      </c>
      <c r="B804" s="288" t="s">
        <v>2658</v>
      </c>
      <c r="C804" s="306">
        <f>мат.затр!G7522</f>
        <v>2111.1999999999998</v>
      </c>
      <c r="D804" s="306">
        <f>тарифик!J805</f>
        <v>55.778670236501561</v>
      </c>
      <c r="E804" s="306"/>
      <c r="F804" s="898">
        <f t="shared" si="206"/>
        <v>6.4424364123159297</v>
      </c>
      <c r="G804" s="306">
        <f>амортизация!M2864</f>
        <v>55.778670236501561</v>
      </c>
      <c r="H804" s="898">
        <f t="shared" si="217"/>
        <v>2229.1997768853189</v>
      </c>
      <c r="I804" s="77">
        <f t="shared" si="218"/>
        <v>0.24047458720207895</v>
      </c>
      <c r="J804" s="898">
        <f t="shared" si="219"/>
        <v>13.413352699803601</v>
      </c>
      <c r="K804" s="898">
        <f t="shared" si="224"/>
        <v>2242.6131295851224</v>
      </c>
      <c r="L804" s="77">
        <v>0.2</v>
      </c>
      <c r="M804" s="898">
        <f t="shared" si="225"/>
        <v>448.52262591702447</v>
      </c>
      <c r="N804" s="898">
        <f t="shared" si="226"/>
        <v>2691.1357555021468</v>
      </c>
      <c r="O804" s="898">
        <f t="shared" si="227"/>
        <v>448.52262591702447</v>
      </c>
    </row>
    <row r="805" spans="1:15" s="76" customFormat="1">
      <c r="A805" s="711" t="s">
        <v>2659</v>
      </c>
      <c r="B805" s="288" t="s">
        <v>2660</v>
      </c>
      <c r="C805" s="306">
        <f>мат.затр!G7528</f>
        <v>1483.5650000000001</v>
      </c>
      <c r="D805" s="306">
        <f>тарифик!J806</f>
        <v>602.40963855421683</v>
      </c>
      <c r="E805" s="306"/>
      <c r="F805" s="898">
        <f t="shared" si="206"/>
        <v>69.578313253012041</v>
      </c>
      <c r="G805" s="306">
        <f>амортизация!M2865</f>
        <v>55.778670236501561</v>
      </c>
      <c r="H805" s="898">
        <f t="shared" si="217"/>
        <v>2211.33162204373</v>
      </c>
      <c r="I805" s="77">
        <f t="shared" si="218"/>
        <v>0.24047458720207895</v>
      </c>
      <c r="J805" s="898">
        <f t="shared" si="219"/>
        <v>144.86420915787889</v>
      </c>
      <c r="K805" s="898">
        <f t="shared" si="224"/>
        <v>2356.1958312016091</v>
      </c>
      <c r="L805" s="77">
        <v>0.2</v>
      </c>
      <c r="M805" s="898">
        <f t="shared" si="225"/>
        <v>471.23916624032182</v>
      </c>
      <c r="N805" s="898">
        <f t="shared" si="226"/>
        <v>2827.434997441931</v>
      </c>
      <c r="O805" s="898">
        <f t="shared" si="227"/>
        <v>471.23916624032182</v>
      </c>
    </row>
    <row r="806" spans="1:15" s="76" customFormat="1">
      <c r="A806" s="711" t="s">
        <v>2661</v>
      </c>
      <c r="B806" s="288" t="s">
        <v>2662</v>
      </c>
      <c r="C806" s="306">
        <f>мат.затр!G7534</f>
        <v>2131.54</v>
      </c>
      <c r="D806" s="306">
        <f>тарифик!J807</f>
        <v>156.18027666220436</v>
      </c>
      <c r="E806" s="306"/>
      <c r="F806" s="898">
        <f t="shared" si="206"/>
        <v>18.038821954484604</v>
      </c>
      <c r="G806" s="306">
        <f>амортизация!M2866</f>
        <v>55.778670236501561</v>
      </c>
      <c r="H806" s="898">
        <f t="shared" si="217"/>
        <v>2361.5377688531908</v>
      </c>
      <c r="I806" s="77">
        <f t="shared" si="218"/>
        <v>0.24047458720207895</v>
      </c>
      <c r="J806" s="898">
        <f t="shared" si="219"/>
        <v>37.557387559450078</v>
      </c>
      <c r="K806" s="898">
        <f t="shared" si="224"/>
        <v>2399.0951564126408</v>
      </c>
      <c r="L806" s="77">
        <v>0.2</v>
      </c>
      <c r="M806" s="898">
        <f t="shared" si="225"/>
        <v>479.81903128252816</v>
      </c>
      <c r="N806" s="898">
        <f t="shared" si="226"/>
        <v>2878.9141876951689</v>
      </c>
      <c r="O806" s="898">
        <f t="shared" si="227"/>
        <v>479.81903128252816</v>
      </c>
    </row>
    <row r="807" spans="1:15" s="76" customFormat="1">
      <c r="A807" s="711" t="s">
        <v>2663</v>
      </c>
      <c r="B807" s="288" t="s">
        <v>2664</v>
      </c>
      <c r="C807" s="306">
        <f>мат.затр!G7540</f>
        <v>1986.74</v>
      </c>
      <c r="D807" s="306">
        <f>тарифик!J808</f>
        <v>200.80321285140559</v>
      </c>
      <c r="E807" s="306"/>
      <c r="F807" s="898">
        <f t="shared" si="206"/>
        <v>23.192771084337345</v>
      </c>
      <c r="G807" s="306">
        <f>амортизация!M2867</f>
        <v>55.778670236501561</v>
      </c>
      <c r="H807" s="898">
        <f t="shared" si="217"/>
        <v>2266.5146541722447</v>
      </c>
      <c r="I807" s="77">
        <f t="shared" si="218"/>
        <v>0.24047458720207895</v>
      </c>
      <c r="J807" s="898">
        <f t="shared" si="219"/>
        <v>48.288069719292956</v>
      </c>
      <c r="K807" s="898">
        <f t="shared" si="224"/>
        <v>2314.8027238915379</v>
      </c>
      <c r="L807" s="77">
        <v>0.2</v>
      </c>
      <c r="M807" s="898">
        <f t="shared" si="225"/>
        <v>462.96054477830762</v>
      </c>
      <c r="N807" s="898">
        <f t="shared" si="226"/>
        <v>2777.7632686698453</v>
      </c>
      <c r="O807" s="898">
        <f t="shared" si="227"/>
        <v>462.96054477830762</v>
      </c>
    </row>
    <row r="808" spans="1:15" s="76" customFormat="1">
      <c r="A808" s="711" t="s">
        <v>2665</v>
      </c>
      <c r="B808" s="288" t="s">
        <v>2666</v>
      </c>
      <c r="C808" s="306">
        <f>мат.затр!G7544</f>
        <v>1898.8</v>
      </c>
      <c r="D808" s="306">
        <f>тарифик!J809</f>
        <v>111.55734047300312</v>
      </c>
      <c r="E808" s="306"/>
      <c r="F808" s="898">
        <f t="shared" si="206"/>
        <v>12.884872824631859</v>
      </c>
      <c r="G808" s="306">
        <f>амортизация!M2868</f>
        <v>55.778670236501561</v>
      </c>
      <c r="H808" s="898">
        <f t="shared" si="217"/>
        <v>2079.0208835341364</v>
      </c>
      <c r="I808" s="77">
        <f t="shared" si="218"/>
        <v>0.24047458720207895</v>
      </c>
      <c r="J808" s="898">
        <f t="shared" si="219"/>
        <v>26.826705399607203</v>
      </c>
      <c r="K808" s="898">
        <f t="shared" si="224"/>
        <v>2105.8475889337437</v>
      </c>
      <c r="L808" s="77">
        <v>0.2</v>
      </c>
      <c r="M808" s="898">
        <f t="shared" si="225"/>
        <v>421.16951778674877</v>
      </c>
      <c r="N808" s="898">
        <f t="shared" si="226"/>
        <v>2527.0171067204924</v>
      </c>
      <c r="O808" s="898">
        <f t="shared" si="227"/>
        <v>421.16951778674877</v>
      </c>
    </row>
    <row r="809" spans="1:15" s="76" customFormat="1">
      <c r="A809" s="711" t="s">
        <v>2667</v>
      </c>
      <c r="B809" s="1180" t="s">
        <v>1255</v>
      </c>
      <c r="C809" s="306">
        <f>мат.затр!G7551</f>
        <v>1307.6472000000001</v>
      </c>
      <c r="D809" s="306">
        <f>тарифик!J810</f>
        <v>669.34404283801871</v>
      </c>
      <c r="E809" s="306"/>
      <c r="F809" s="898">
        <f t="shared" si="206"/>
        <v>77.309236947791163</v>
      </c>
      <c r="G809" s="306">
        <f>амортизация!M2869</f>
        <v>55.778670236501561</v>
      </c>
      <c r="H809" s="898">
        <f t="shared" si="217"/>
        <v>2110.0791500223118</v>
      </c>
      <c r="I809" s="77">
        <f t="shared" si="218"/>
        <v>0.24047458720207895</v>
      </c>
      <c r="J809" s="898">
        <f t="shared" si="219"/>
        <v>160.96023239764321</v>
      </c>
      <c r="K809" s="898">
        <f t="shared" si="224"/>
        <v>2271.039382419955</v>
      </c>
      <c r="L809" s="77">
        <v>0.2</v>
      </c>
      <c r="M809" s="898">
        <f t="shared" si="225"/>
        <v>454.20787648399101</v>
      </c>
      <c r="N809" s="898">
        <f t="shared" si="226"/>
        <v>2725.2472589039462</v>
      </c>
      <c r="O809" s="898">
        <f t="shared" si="227"/>
        <v>454.20787648399101</v>
      </c>
    </row>
    <row r="810" spans="1:15" s="76" customFormat="1">
      <c r="A810" s="711" t="s">
        <v>2668</v>
      </c>
      <c r="B810" s="288" t="s">
        <v>2669</v>
      </c>
      <c r="C810" s="306">
        <f>мат.затр!G7557</f>
        <v>1782.616</v>
      </c>
      <c r="D810" s="306">
        <f>тарифик!J811</f>
        <v>490.85229808121375</v>
      </c>
      <c r="E810" s="306"/>
      <c r="F810" s="898">
        <f t="shared" si="206"/>
        <v>56.693440428380185</v>
      </c>
      <c r="G810" s="306">
        <f>амортизация!M2870</f>
        <v>156.42012494422133</v>
      </c>
      <c r="H810" s="898">
        <f t="shared" si="217"/>
        <v>2486.581863453815</v>
      </c>
      <c r="I810" s="77">
        <f t="shared" si="218"/>
        <v>0.24047458720207895</v>
      </c>
      <c r="J810" s="898">
        <f t="shared" si="219"/>
        <v>118.03750375827168</v>
      </c>
      <c r="K810" s="898">
        <f t="shared" si="224"/>
        <v>2604.6193672120867</v>
      </c>
      <c r="L810" s="77">
        <v>0.2</v>
      </c>
      <c r="M810" s="898">
        <f t="shared" si="225"/>
        <v>520.9238734424174</v>
      </c>
      <c r="N810" s="898">
        <f t="shared" si="226"/>
        <v>3125.5432406545042</v>
      </c>
      <c r="O810" s="898">
        <f t="shared" si="227"/>
        <v>520.9238734424174</v>
      </c>
    </row>
    <row r="811" spans="1:15" s="76" customFormat="1">
      <c r="A811" s="711" t="s">
        <v>2670</v>
      </c>
      <c r="B811" s="288" t="s">
        <v>2671</v>
      </c>
      <c r="C811" s="306">
        <f>мат.затр!G7563</f>
        <v>1782.616</v>
      </c>
      <c r="D811" s="306">
        <f>тарифик!J812</f>
        <v>490.85229808121375</v>
      </c>
      <c r="E811" s="306"/>
      <c r="F811" s="898">
        <f t="shared" si="206"/>
        <v>56.693440428380185</v>
      </c>
      <c r="G811" s="306">
        <f>амортизация!M2871</f>
        <v>156.42012494422133</v>
      </c>
      <c r="H811" s="898">
        <f t="shared" si="217"/>
        <v>2486.581863453815</v>
      </c>
      <c r="I811" s="77">
        <f t="shared" si="218"/>
        <v>0.24047458720207895</v>
      </c>
      <c r="J811" s="898">
        <f t="shared" si="219"/>
        <v>118.03750375827168</v>
      </c>
      <c r="K811" s="898">
        <f t="shared" si="224"/>
        <v>2604.6193672120867</v>
      </c>
      <c r="L811" s="77">
        <v>0.2</v>
      </c>
      <c r="M811" s="898">
        <f t="shared" si="225"/>
        <v>520.9238734424174</v>
      </c>
      <c r="N811" s="898">
        <f t="shared" si="226"/>
        <v>3125.5432406545042</v>
      </c>
      <c r="O811" s="898">
        <f t="shared" si="227"/>
        <v>520.9238734424174</v>
      </c>
    </row>
    <row r="812" spans="1:15" s="76" customFormat="1">
      <c r="A812" s="711" t="s">
        <v>2672</v>
      </c>
      <c r="B812" s="288" t="s">
        <v>2673</v>
      </c>
      <c r="C812" s="306">
        <f>мат.затр!G7569</f>
        <v>2068.0680000000002</v>
      </c>
      <c r="D812" s="306">
        <f>тарифик!J813</f>
        <v>234.27041499330656</v>
      </c>
      <c r="E812" s="306"/>
      <c r="F812" s="898">
        <f t="shared" si="206"/>
        <v>27.058232931726909</v>
      </c>
      <c r="G812" s="306">
        <f>амортизация!M2872</f>
        <v>156.42012494422133</v>
      </c>
      <c r="H812" s="898">
        <f t="shared" si="217"/>
        <v>2485.8167728692547</v>
      </c>
      <c r="I812" s="77">
        <f t="shared" si="218"/>
        <v>0.24047458720207895</v>
      </c>
      <c r="J812" s="898">
        <f t="shared" si="219"/>
        <v>56.336081339175124</v>
      </c>
      <c r="K812" s="898">
        <f t="shared" si="224"/>
        <v>2542.1528542084297</v>
      </c>
      <c r="L812" s="77">
        <v>0.2</v>
      </c>
      <c r="M812" s="898">
        <f t="shared" si="225"/>
        <v>508.43057084168595</v>
      </c>
      <c r="N812" s="898">
        <f t="shared" si="226"/>
        <v>3050.5834250501157</v>
      </c>
      <c r="O812" s="898">
        <f t="shared" si="227"/>
        <v>508.43057084168595</v>
      </c>
    </row>
    <row r="813" spans="1:15" s="76" customFormat="1">
      <c r="A813" s="711" t="s">
        <v>2674</v>
      </c>
      <c r="B813" s="288" t="s">
        <v>2675</v>
      </c>
      <c r="C813" s="306">
        <f>мат.затр!G7575</f>
        <v>1980.6100000000001</v>
      </c>
      <c r="D813" s="306">
        <f>тарифик!J814</f>
        <v>356.98348951360998</v>
      </c>
      <c r="E813" s="306"/>
      <c r="F813" s="898">
        <f t="shared" si="206"/>
        <v>41.231593038821956</v>
      </c>
      <c r="G813" s="306">
        <f>амортизация!M2873</f>
        <v>156.42012494422133</v>
      </c>
      <c r="H813" s="898">
        <f t="shared" si="217"/>
        <v>2535.2452074966532</v>
      </c>
      <c r="I813" s="77">
        <f t="shared" si="218"/>
        <v>0.24047458720207895</v>
      </c>
      <c r="J813" s="898">
        <f t="shared" si="219"/>
        <v>85.845457278743041</v>
      </c>
      <c r="K813" s="898">
        <f t="shared" si="224"/>
        <v>2621.0906647753964</v>
      </c>
      <c r="L813" s="77">
        <v>0.2</v>
      </c>
      <c r="M813" s="898">
        <f t="shared" si="225"/>
        <v>524.21813295507934</v>
      </c>
      <c r="N813" s="898">
        <f t="shared" si="226"/>
        <v>3145.3087977304758</v>
      </c>
      <c r="O813" s="898">
        <f t="shared" si="227"/>
        <v>524.21813295507934</v>
      </c>
    </row>
    <row r="814" spans="1:15" s="76" customFormat="1">
      <c r="A814" s="711" t="s">
        <v>2676</v>
      </c>
      <c r="B814" s="288" t="s">
        <v>2677</v>
      </c>
      <c r="C814" s="306">
        <f>мат.затр!G7581</f>
        <v>1642.616</v>
      </c>
      <c r="D814" s="306">
        <f>тарифик!J815</f>
        <v>624.72110664881745</v>
      </c>
      <c r="E814" s="306"/>
      <c r="F814" s="898">
        <f t="shared" si="206"/>
        <v>72.155287817938415</v>
      </c>
      <c r="G814" s="306">
        <f>амортизация!M2874</f>
        <v>156.42012494422133</v>
      </c>
      <c r="H814" s="898">
        <f t="shared" si="217"/>
        <v>2495.9125194109774</v>
      </c>
      <c r="I814" s="77">
        <f t="shared" si="218"/>
        <v>0.24047458720207895</v>
      </c>
      <c r="J814" s="898">
        <f t="shared" si="219"/>
        <v>150.22955023780031</v>
      </c>
      <c r="K814" s="898">
        <f t="shared" si="224"/>
        <v>2646.1420696487776</v>
      </c>
      <c r="L814" s="77">
        <v>0.2</v>
      </c>
      <c r="M814" s="898">
        <f t="shared" si="225"/>
        <v>529.22841392975556</v>
      </c>
      <c r="N814" s="898">
        <f t="shared" si="226"/>
        <v>3175.3704835785329</v>
      </c>
      <c r="O814" s="898">
        <f t="shared" si="227"/>
        <v>529.22841392975556</v>
      </c>
    </row>
    <row r="815" spans="1:15" s="76" customFormat="1">
      <c r="A815" s="711" t="s">
        <v>2678</v>
      </c>
      <c r="B815" s="288" t="s">
        <v>2679</v>
      </c>
      <c r="C815" s="306">
        <f>мат.затр!G7587</f>
        <v>1938.4159999999999</v>
      </c>
      <c r="D815" s="306">
        <f>тарифик!J816</f>
        <v>401.60642570281118</v>
      </c>
      <c r="E815" s="306"/>
      <c r="F815" s="898">
        <f t="shared" si="206"/>
        <v>46.385542168674689</v>
      </c>
      <c r="G815" s="306">
        <f>амортизация!M2875</f>
        <v>156.42012494422133</v>
      </c>
      <c r="H815" s="898">
        <f t="shared" si="217"/>
        <v>2542.8280928157074</v>
      </c>
      <c r="I815" s="77">
        <f t="shared" si="218"/>
        <v>0.24047458720207895</v>
      </c>
      <c r="J815" s="898">
        <f t="shared" si="219"/>
        <v>96.576139438585912</v>
      </c>
      <c r="K815" s="898">
        <f t="shared" si="224"/>
        <v>2639.4042322542932</v>
      </c>
      <c r="L815" s="77">
        <v>0.2</v>
      </c>
      <c r="M815" s="898">
        <f t="shared" si="225"/>
        <v>527.88084645085871</v>
      </c>
      <c r="N815" s="898">
        <f t="shared" si="226"/>
        <v>3167.285078705152</v>
      </c>
      <c r="O815" s="898">
        <f t="shared" si="227"/>
        <v>527.88084645085871</v>
      </c>
    </row>
    <row r="816" spans="1:15" s="76" customFormat="1">
      <c r="A816" s="711" t="s">
        <v>2680</v>
      </c>
      <c r="B816" s="288" t="s">
        <v>2681</v>
      </c>
      <c r="C816" s="306">
        <f>мат.затр!G7592</f>
        <v>2080.62</v>
      </c>
      <c r="D816" s="306">
        <f>тарифик!J817</f>
        <v>234.27041499330656</v>
      </c>
      <c r="E816" s="306"/>
      <c r="F816" s="898">
        <f t="shared" si="206"/>
        <v>27.058232931726909</v>
      </c>
      <c r="G816" s="306">
        <f>амортизация!M2876</f>
        <v>156.42012494422133</v>
      </c>
      <c r="H816" s="898">
        <f t="shared" si="217"/>
        <v>2498.3687728692544</v>
      </c>
      <c r="I816" s="77">
        <f t="shared" si="218"/>
        <v>0.24047458720207895</v>
      </c>
      <c r="J816" s="898">
        <f t="shared" si="219"/>
        <v>56.336081339175124</v>
      </c>
      <c r="K816" s="898">
        <f t="shared" si="224"/>
        <v>2554.7048542084294</v>
      </c>
      <c r="L816" s="77">
        <v>0.2</v>
      </c>
      <c r="M816" s="898">
        <f t="shared" si="225"/>
        <v>510.9409708416859</v>
      </c>
      <c r="N816" s="898">
        <f t="shared" si="226"/>
        <v>3065.6458250501155</v>
      </c>
      <c r="O816" s="898">
        <f t="shared" si="227"/>
        <v>510.9409708416859</v>
      </c>
    </row>
    <row r="817" spans="1:15" s="76" customFormat="1">
      <c r="A817" s="711" t="s">
        <v>2682</v>
      </c>
      <c r="B817" s="288" t="s">
        <v>2683</v>
      </c>
      <c r="C817" s="306">
        <f>мат.затр!G7597</f>
        <v>1984</v>
      </c>
      <c r="D817" s="306">
        <f>тарифик!J818</f>
        <v>312.36055332440873</v>
      </c>
      <c r="E817" s="306"/>
      <c r="F817" s="898">
        <f t="shared" si="206"/>
        <v>36.077643908969208</v>
      </c>
      <c r="G817" s="306">
        <f>амортизация!M2877</f>
        <v>156.42012494422133</v>
      </c>
      <c r="H817" s="898">
        <f t="shared" si="217"/>
        <v>2488.8583221775989</v>
      </c>
      <c r="I817" s="77">
        <f t="shared" si="218"/>
        <v>0.24047458720207895</v>
      </c>
      <c r="J817" s="898">
        <f t="shared" si="219"/>
        <v>75.114775118900155</v>
      </c>
      <c r="K817" s="898">
        <f t="shared" si="224"/>
        <v>2563.973097296499</v>
      </c>
      <c r="L817" s="77">
        <v>0.2</v>
      </c>
      <c r="M817" s="898">
        <f t="shared" si="225"/>
        <v>512.79461945929984</v>
      </c>
      <c r="N817" s="898">
        <f t="shared" si="226"/>
        <v>3076.7677167557986</v>
      </c>
      <c r="O817" s="898">
        <f t="shared" si="227"/>
        <v>512.79461945929984</v>
      </c>
    </row>
    <row r="818" spans="1:15" s="76" customFormat="1">
      <c r="A818" s="711" t="s">
        <v>2684</v>
      </c>
      <c r="B818" s="288" t="s">
        <v>2685</v>
      </c>
      <c r="C818" s="306">
        <f>мат.затр!G7607</f>
        <v>2069.6559999999999</v>
      </c>
      <c r="D818" s="306">
        <f>тарифик!J819</f>
        <v>267.73761713520747</v>
      </c>
      <c r="E818" s="306"/>
      <c r="F818" s="898">
        <f t="shared" si="206"/>
        <v>30.923694779116467</v>
      </c>
      <c r="G818" s="306">
        <f>амортизация!M2878</f>
        <v>156.42012494422133</v>
      </c>
      <c r="H818" s="898">
        <f t="shared" si="217"/>
        <v>2524.7374368585452</v>
      </c>
      <c r="I818" s="77">
        <f t="shared" si="218"/>
        <v>0.24047458720207895</v>
      </c>
      <c r="J818" s="898">
        <f t="shared" si="219"/>
        <v>64.384092959057284</v>
      </c>
      <c r="K818" s="898">
        <f t="shared" si="224"/>
        <v>2589.1215298176025</v>
      </c>
      <c r="L818" s="77">
        <v>0.2</v>
      </c>
      <c r="M818" s="898">
        <f t="shared" si="225"/>
        <v>517.82430596352049</v>
      </c>
      <c r="N818" s="898">
        <f t="shared" si="226"/>
        <v>3106.9458357811232</v>
      </c>
      <c r="O818" s="898">
        <f t="shared" si="227"/>
        <v>517.82430596352049</v>
      </c>
    </row>
    <row r="819" spans="1:15" s="76" customFormat="1">
      <c r="A819" s="711" t="s">
        <v>2686</v>
      </c>
      <c r="B819" s="288" t="s">
        <v>2687</v>
      </c>
      <c r="C819" s="306">
        <f>мат.затр!G7613</f>
        <v>2146.616</v>
      </c>
      <c r="D819" s="306">
        <f>тарифик!J820</f>
        <v>223.11468094600625</v>
      </c>
      <c r="E819" s="306"/>
      <c r="F819" s="898">
        <f t="shared" si="206"/>
        <v>25.769745649263719</v>
      </c>
      <c r="G819" s="306">
        <f>амортизация!M2879</f>
        <v>156.42012494422133</v>
      </c>
      <c r="H819" s="898">
        <f t="shared" si="217"/>
        <v>2551.920551539491</v>
      </c>
      <c r="I819" s="77">
        <f t="shared" si="218"/>
        <v>0.24047458720207895</v>
      </c>
      <c r="J819" s="898">
        <f t="shared" si="219"/>
        <v>53.653410799214406</v>
      </c>
      <c r="K819" s="898">
        <f t="shared" si="224"/>
        <v>2605.5739623387053</v>
      </c>
      <c r="L819" s="77">
        <v>0.2</v>
      </c>
      <c r="M819" s="898">
        <f t="shared" si="225"/>
        <v>521.11479246774104</v>
      </c>
      <c r="N819" s="898">
        <f t="shared" si="226"/>
        <v>3126.6887548064465</v>
      </c>
      <c r="O819" s="898">
        <f t="shared" si="227"/>
        <v>521.11479246774104</v>
      </c>
    </row>
    <row r="820" spans="1:15" s="76" customFormat="1">
      <c r="A820" s="711" t="s">
        <v>2688</v>
      </c>
      <c r="B820" s="288" t="s">
        <v>2689</v>
      </c>
      <c r="C820" s="306">
        <f>мат.затр!G7619</f>
        <v>2101.8160000000003</v>
      </c>
      <c r="D820" s="306">
        <f>тарифик!J821</f>
        <v>267.73761713520747</v>
      </c>
      <c r="E820" s="306"/>
      <c r="F820" s="898">
        <f t="shared" si="206"/>
        <v>30.923694779116467</v>
      </c>
      <c r="G820" s="306">
        <f>амортизация!M2880</f>
        <v>156.42012494422133</v>
      </c>
      <c r="H820" s="898">
        <f t="shared" si="217"/>
        <v>2556.8974368585455</v>
      </c>
      <c r="I820" s="77">
        <f t="shared" si="218"/>
        <v>0.24047458720207895</v>
      </c>
      <c r="J820" s="898">
        <f t="shared" si="219"/>
        <v>64.384092959057284</v>
      </c>
      <c r="K820" s="898">
        <f t="shared" si="224"/>
        <v>2621.2815298176029</v>
      </c>
      <c r="L820" s="77">
        <v>0.2</v>
      </c>
      <c r="M820" s="898">
        <f t="shared" si="225"/>
        <v>524.25630596352062</v>
      </c>
      <c r="N820" s="898">
        <f t="shared" si="226"/>
        <v>3145.5378357811232</v>
      </c>
      <c r="O820" s="898">
        <f t="shared" si="227"/>
        <v>524.25630596352062</v>
      </c>
    </row>
    <row r="821" spans="1:15" s="76" customFormat="1">
      <c r="A821" s="711" t="s">
        <v>2690</v>
      </c>
      <c r="B821" s="288" t="s">
        <v>2691</v>
      </c>
      <c r="C821" s="306">
        <f>мат.затр!G7625</f>
        <v>2101.8160000000003</v>
      </c>
      <c r="D821" s="306">
        <f>тарифик!J822</f>
        <v>267.73761713520747</v>
      </c>
      <c r="E821" s="306"/>
      <c r="F821" s="898">
        <f t="shared" si="206"/>
        <v>30.923694779116467</v>
      </c>
      <c r="G821" s="306">
        <f>амортизация!M2881</f>
        <v>156.42012494422133</v>
      </c>
      <c r="H821" s="898">
        <f t="shared" si="217"/>
        <v>2556.8974368585455</v>
      </c>
      <c r="I821" s="77">
        <f t="shared" si="218"/>
        <v>0.24047458720207895</v>
      </c>
      <c r="J821" s="898">
        <f t="shared" si="219"/>
        <v>64.384092959057284</v>
      </c>
      <c r="K821" s="898">
        <f t="shared" si="224"/>
        <v>2621.2815298176029</v>
      </c>
      <c r="L821" s="77">
        <v>0.2</v>
      </c>
      <c r="M821" s="898">
        <f t="shared" si="225"/>
        <v>524.25630596352062</v>
      </c>
      <c r="N821" s="898">
        <f t="shared" si="226"/>
        <v>3145.5378357811232</v>
      </c>
      <c r="O821" s="898">
        <f t="shared" si="227"/>
        <v>524.25630596352062</v>
      </c>
    </row>
    <row r="822" spans="1:15" s="76" customFormat="1">
      <c r="A822" s="711" t="s">
        <v>2692</v>
      </c>
      <c r="B822" s="1180" t="s">
        <v>2693</v>
      </c>
      <c r="C822" s="306">
        <f>мат.затр!G7631</f>
        <v>2101.8160000000003</v>
      </c>
      <c r="D822" s="306">
        <f>тарифик!J823</f>
        <v>267.73761713520747</v>
      </c>
      <c r="E822" s="306"/>
      <c r="F822" s="898">
        <f t="shared" si="206"/>
        <v>30.923694779116467</v>
      </c>
      <c r="G822" s="306">
        <f>амортизация!M2882</f>
        <v>156.42012494422133</v>
      </c>
      <c r="H822" s="898">
        <f t="shared" si="217"/>
        <v>2556.8974368585455</v>
      </c>
      <c r="I822" s="77">
        <f t="shared" si="218"/>
        <v>0.24047458720207895</v>
      </c>
      <c r="J822" s="898">
        <f t="shared" si="219"/>
        <v>64.384092959057284</v>
      </c>
      <c r="K822" s="898">
        <f t="shared" si="224"/>
        <v>2621.2815298176029</v>
      </c>
      <c r="L822" s="77">
        <v>0.2</v>
      </c>
      <c r="M822" s="898">
        <f t="shared" si="225"/>
        <v>524.25630596352062</v>
      </c>
      <c r="N822" s="898">
        <f t="shared" si="226"/>
        <v>3145.5378357811232</v>
      </c>
      <c r="O822" s="898">
        <f t="shared" si="227"/>
        <v>524.25630596352062</v>
      </c>
    </row>
    <row r="823" spans="1:15" s="76" customFormat="1">
      <c r="A823" s="711" t="s">
        <v>2694</v>
      </c>
      <c r="B823" s="1180" t="s">
        <v>2695</v>
      </c>
      <c r="C823" s="306">
        <f>мат.затр!G7635</f>
        <v>2098.0160000000001</v>
      </c>
      <c r="D823" s="306">
        <f>тарифик!J824</f>
        <v>267.73761713520747</v>
      </c>
      <c r="E823" s="306"/>
      <c r="F823" s="898">
        <f t="shared" si="206"/>
        <v>30.923694779116467</v>
      </c>
      <c r="G823" s="306">
        <f>амортизация!M2883</f>
        <v>156.42012494422133</v>
      </c>
      <c r="H823" s="898">
        <f t="shared" ref="H823:H843" si="228">C823+D823+F823+G823</f>
        <v>2553.0974368585453</v>
      </c>
      <c r="I823" s="77">
        <f t="shared" si="218"/>
        <v>0.24047458720207895</v>
      </c>
      <c r="J823" s="898">
        <f t="shared" ref="J823:J843" si="229">D823*I823</f>
        <v>64.384092959057284</v>
      </c>
      <c r="K823" s="898">
        <f t="shared" si="224"/>
        <v>2617.4815298176027</v>
      </c>
      <c r="L823" s="77">
        <v>0.2</v>
      </c>
      <c r="M823" s="898">
        <f t="shared" si="225"/>
        <v>523.49630596352051</v>
      </c>
      <c r="N823" s="898">
        <f t="shared" si="226"/>
        <v>3140.9778357811233</v>
      </c>
      <c r="O823" s="898">
        <f t="shared" si="227"/>
        <v>523.49630596352051</v>
      </c>
    </row>
    <row r="824" spans="1:15" s="76" customFormat="1">
      <c r="A824" s="711" t="s">
        <v>2696</v>
      </c>
      <c r="B824" s="1180" t="s">
        <v>2697</v>
      </c>
      <c r="C824" s="306">
        <f>мат.затр!G7639</f>
        <v>1188.4159999999999</v>
      </c>
      <c r="D824" s="306">
        <f>тарифик!J825</f>
        <v>847.83578759482384</v>
      </c>
      <c r="E824" s="306"/>
      <c r="F824" s="898">
        <f t="shared" si="206"/>
        <v>97.925033467202155</v>
      </c>
      <c r="G824" s="306">
        <f>амортизация!M2884</f>
        <v>156.42012494422133</v>
      </c>
      <c r="H824" s="898">
        <f t="shared" si="228"/>
        <v>2290.596946006247</v>
      </c>
      <c r="I824" s="77">
        <f t="shared" si="218"/>
        <v>0.24047458720207895</v>
      </c>
      <c r="J824" s="898">
        <f t="shared" si="229"/>
        <v>203.88296103701475</v>
      </c>
      <c r="K824" s="898">
        <f t="shared" si="224"/>
        <v>2494.4799070432618</v>
      </c>
      <c r="L824" s="77">
        <v>0.2</v>
      </c>
      <c r="M824" s="898">
        <f t="shared" si="225"/>
        <v>498.8959814086524</v>
      </c>
      <c r="N824" s="898">
        <f t="shared" si="226"/>
        <v>2993.3758884519143</v>
      </c>
      <c r="O824" s="898">
        <f t="shared" si="227"/>
        <v>498.8959814086524</v>
      </c>
    </row>
    <row r="825" spans="1:15" s="76" customFormat="1">
      <c r="A825" s="711" t="s">
        <v>2698</v>
      </c>
      <c r="B825" s="1180" t="s">
        <v>2699</v>
      </c>
      <c r="C825" s="306">
        <f>мат.затр!G7643</f>
        <v>1286.4159999999999</v>
      </c>
      <c r="D825" s="306">
        <f>тарифик!J826</f>
        <v>758.58991521642122</v>
      </c>
      <c r="E825" s="306"/>
      <c r="F825" s="898">
        <f t="shared" si="206"/>
        <v>87.617135207496645</v>
      </c>
      <c r="G825" s="306">
        <f>амортизация!M2885</f>
        <v>156.42012494422133</v>
      </c>
      <c r="H825" s="898">
        <f t="shared" si="228"/>
        <v>2289.0431753681391</v>
      </c>
      <c r="I825" s="77">
        <f t="shared" si="218"/>
        <v>0.24047458720207895</v>
      </c>
      <c r="J825" s="898">
        <f t="shared" si="229"/>
        <v>182.42159671732895</v>
      </c>
      <c r="K825" s="898">
        <f t="shared" si="224"/>
        <v>2471.4647720854682</v>
      </c>
      <c r="L825" s="77">
        <v>0.2</v>
      </c>
      <c r="M825" s="898">
        <f t="shared" si="225"/>
        <v>494.29295441709365</v>
      </c>
      <c r="N825" s="898">
        <f t="shared" si="226"/>
        <v>2965.757726502562</v>
      </c>
      <c r="O825" s="898">
        <f t="shared" si="227"/>
        <v>494.29295441709365</v>
      </c>
    </row>
    <row r="826" spans="1:15" s="76" customFormat="1">
      <c r="A826" s="711" t="s">
        <v>2700</v>
      </c>
      <c r="B826" s="288" t="s">
        <v>2701</v>
      </c>
      <c r="C826" s="306">
        <f>мат.затр!G7649</f>
        <v>3074.4160000000002</v>
      </c>
      <c r="D826" s="306">
        <f>тарифик!J827</f>
        <v>713.96697902721996</v>
      </c>
      <c r="E826" s="306"/>
      <c r="F826" s="898">
        <f t="shared" si="206"/>
        <v>82.463186077643911</v>
      </c>
      <c r="G826" s="306">
        <f>амортизация!M2886</f>
        <v>156.42012494422133</v>
      </c>
      <c r="H826" s="898">
        <f t="shared" si="228"/>
        <v>4027.2662900490855</v>
      </c>
      <c r="I826" s="77">
        <f t="shared" si="218"/>
        <v>0.24047458720207895</v>
      </c>
      <c r="J826" s="898">
        <f t="shared" si="229"/>
        <v>171.69091455748608</v>
      </c>
      <c r="K826" s="898">
        <f t="shared" si="224"/>
        <v>4198.9572046065714</v>
      </c>
      <c r="L826" s="77">
        <v>0.2</v>
      </c>
      <c r="M826" s="898">
        <f t="shared" si="225"/>
        <v>839.79144092131435</v>
      </c>
      <c r="N826" s="898">
        <f t="shared" si="226"/>
        <v>5038.7486455278859</v>
      </c>
      <c r="O826" s="898">
        <f t="shared" si="227"/>
        <v>839.79144092131435</v>
      </c>
    </row>
    <row r="827" spans="1:15" s="76" customFormat="1">
      <c r="A827" s="711" t="s">
        <v>2702</v>
      </c>
      <c r="B827" s="288" t="s">
        <v>2703</v>
      </c>
      <c r="C827" s="306">
        <f>мат.затр!G7654</f>
        <v>2115.1999999999998</v>
      </c>
      <c r="D827" s="306">
        <f>тарифик!J828</f>
        <v>223.11468094600625</v>
      </c>
      <c r="E827" s="306"/>
      <c r="F827" s="898">
        <f t="shared" si="206"/>
        <v>25.769745649263719</v>
      </c>
      <c r="G827" s="306">
        <f>амортизация!M2887</f>
        <v>156.42012494422133</v>
      </c>
      <c r="H827" s="898">
        <f t="shared" si="228"/>
        <v>2520.5045515394909</v>
      </c>
      <c r="I827" s="77">
        <f t="shared" si="218"/>
        <v>0.24047458720207895</v>
      </c>
      <c r="J827" s="898">
        <f t="shared" si="229"/>
        <v>53.653410799214406</v>
      </c>
      <c r="K827" s="898">
        <f t="shared" si="224"/>
        <v>2574.1579623387051</v>
      </c>
      <c r="L827" s="77">
        <v>0.2</v>
      </c>
      <c r="M827" s="898">
        <f t="shared" si="225"/>
        <v>514.83159246774107</v>
      </c>
      <c r="N827" s="898">
        <f t="shared" si="226"/>
        <v>3088.989554806446</v>
      </c>
      <c r="O827" s="898">
        <f t="shared" si="227"/>
        <v>514.83159246774107</v>
      </c>
    </row>
    <row r="828" spans="1:15" s="76" customFormat="1">
      <c r="A828" s="711" t="s">
        <v>2704</v>
      </c>
      <c r="B828" s="288" t="s">
        <v>2705</v>
      </c>
      <c r="C828" s="306">
        <f>мат.затр!G7660</f>
        <v>2101.8160000000003</v>
      </c>
      <c r="D828" s="306">
        <f>тарифик!J829</f>
        <v>223.11468094600625</v>
      </c>
      <c r="E828" s="306"/>
      <c r="F828" s="898">
        <f t="shared" si="206"/>
        <v>25.769745649263719</v>
      </c>
      <c r="G828" s="306">
        <f>амортизация!M2888</f>
        <v>156.42012494422133</v>
      </c>
      <c r="H828" s="898">
        <f t="shared" si="228"/>
        <v>2507.1205515394913</v>
      </c>
      <c r="I828" s="77">
        <f t="shared" si="218"/>
        <v>0.24047458720207895</v>
      </c>
      <c r="J828" s="898">
        <f t="shared" si="229"/>
        <v>53.653410799214406</v>
      </c>
      <c r="K828" s="898">
        <f t="shared" si="224"/>
        <v>2560.7739623387056</v>
      </c>
      <c r="L828" s="77">
        <v>0.2</v>
      </c>
      <c r="M828" s="898">
        <f t="shared" si="225"/>
        <v>512.15479246774112</v>
      </c>
      <c r="N828" s="898">
        <f t="shared" si="226"/>
        <v>3072.9287548064467</v>
      </c>
      <c r="O828" s="898">
        <f t="shared" si="227"/>
        <v>512.15479246774112</v>
      </c>
    </row>
    <row r="829" spans="1:15" s="76" customFormat="1">
      <c r="A829" s="711" t="s">
        <v>2706</v>
      </c>
      <c r="B829" s="288" t="s">
        <v>2707</v>
      </c>
      <c r="C829" s="306">
        <f>мат.затр!G7666</f>
        <v>2050.5</v>
      </c>
      <c r="D829" s="306">
        <f>тарифик!J830</f>
        <v>267.73761713520747</v>
      </c>
      <c r="E829" s="306"/>
      <c r="F829" s="898">
        <f t="shared" si="206"/>
        <v>30.923694779116467</v>
      </c>
      <c r="G829" s="306">
        <f>амортизация!M2889</f>
        <v>156.42012494422133</v>
      </c>
      <c r="H829" s="898">
        <f t="shared" si="228"/>
        <v>2505.5814368585452</v>
      </c>
      <c r="I829" s="77">
        <f t="shared" si="218"/>
        <v>0.24047458720207895</v>
      </c>
      <c r="J829" s="898">
        <f t="shared" si="229"/>
        <v>64.384092959057284</v>
      </c>
      <c r="K829" s="898">
        <f t="shared" si="224"/>
        <v>2569.9655298176026</v>
      </c>
      <c r="L829" s="77">
        <v>0.2</v>
      </c>
      <c r="M829" s="898">
        <f t="shared" si="225"/>
        <v>513.99310596352052</v>
      </c>
      <c r="N829" s="898">
        <f t="shared" si="226"/>
        <v>3083.9586357811231</v>
      </c>
      <c r="O829" s="898">
        <f t="shared" si="227"/>
        <v>513.99310596352052</v>
      </c>
    </row>
    <row r="830" spans="1:15" s="76" customFormat="1">
      <c r="A830" s="711" t="s">
        <v>2708</v>
      </c>
      <c r="B830" s="288" t="s">
        <v>2709</v>
      </c>
      <c r="C830" s="306">
        <f>мат.затр!G7673</f>
        <v>2080.9308000000001</v>
      </c>
      <c r="D830" s="306">
        <f>тарифик!J831</f>
        <v>200.80321285140562</v>
      </c>
      <c r="E830" s="306"/>
      <c r="F830" s="898">
        <f t="shared" si="206"/>
        <v>23.192771084337348</v>
      </c>
      <c r="G830" s="306">
        <f>амортизация!M2890</f>
        <v>156.42012494422133</v>
      </c>
      <c r="H830" s="898">
        <f t="shared" si="228"/>
        <v>2461.3469088799643</v>
      </c>
      <c r="I830" s="77">
        <f t="shared" si="218"/>
        <v>0.24047458720207895</v>
      </c>
      <c r="J830" s="898">
        <f t="shared" si="229"/>
        <v>48.288069719292963</v>
      </c>
      <c r="K830" s="898">
        <f t="shared" si="224"/>
        <v>2509.6349785992575</v>
      </c>
      <c r="L830" s="77">
        <v>0.2</v>
      </c>
      <c r="M830" s="898">
        <f t="shared" si="225"/>
        <v>501.9269957198515</v>
      </c>
      <c r="N830" s="898">
        <f t="shared" si="226"/>
        <v>3011.5619743191091</v>
      </c>
      <c r="O830" s="898">
        <f t="shared" si="227"/>
        <v>501.9269957198515</v>
      </c>
    </row>
    <row r="831" spans="1:15" s="76" customFormat="1">
      <c r="A831" s="711" t="s">
        <v>2710</v>
      </c>
      <c r="B831" s="288" t="s">
        <v>2711</v>
      </c>
      <c r="C831" s="306">
        <f>мат.затр!G7676</f>
        <v>1762</v>
      </c>
      <c r="D831" s="306">
        <f>тарифик!J832</f>
        <v>580.09817045961631</v>
      </c>
      <c r="E831" s="306"/>
      <c r="F831" s="898">
        <f t="shared" si="206"/>
        <v>67.001338688085681</v>
      </c>
      <c r="G831" s="306">
        <f>амортизация!M2891</f>
        <v>156.42012494422133</v>
      </c>
      <c r="H831" s="898">
        <f t="shared" si="228"/>
        <v>2565.5196340919229</v>
      </c>
      <c r="I831" s="77">
        <f t="shared" si="218"/>
        <v>0.24047458720207895</v>
      </c>
      <c r="J831" s="898">
        <f t="shared" si="229"/>
        <v>139.49886807795747</v>
      </c>
      <c r="K831" s="898">
        <f t="shared" si="224"/>
        <v>2705.0185021698803</v>
      </c>
      <c r="L831" s="77">
        <v>0.2</v>
      </c>
      <c r="M831" s="898">
        <f t="shared" si="225"/>
        <v>541.00370043397606</v>
      </c>
      <c r="N831" s="898">
        <f t="shared" si="226"/>
        <v>3246.0222026038564</v>
      </c>
      <c r="O831" s="898">
        <f t="shared" si="227"/>
        <v>541.00370043397606</v>
      </c>
    </row>
    <row r="832" spans="1:15" s="76" customFormat="1">
      <c r="A832" s="711" t="s">
        <v>2712</v>
      </c>
      <c r="B832" s="288" t="s">
        <v>2713</v>
      </c>
      <c r="C832" s="306">
        <f>мат.затр!G7686</f>
        <v>2152.7649999999999</v>
      </c>
      <c r="D832" s="306">
        <f>тарифик!J833</f>
        <v>167.33601070950468</v>
      </c>
      <c r="E832" s="306"/>
      <c r="F832" s="898">
        <f t="shared" si="206"/>
        <v>19.327309236947791</v>
      </c>
      <c r="G832" s="306">
        <f>амортизация!M2892</f>
        <v>156.42012494422133</v>
      </c>
      <c r="H832" s="898">
        <f t="shared" si="228"/>
        <v>2495.8484448906734</v>
      </c>
      <c r="I832" s="77">
        <f t="shared" si="218"/>
        <v>0.24047458720207895</v>
      </c>
      <c r="J832" s="898">
        <f t="shared" si="229"/>
        <v>40.240058099410803</v>
      </c>
      <c r="K832" s="898">
        <f t="shared" si="224"/>
        <v>2536.0885029900842</v>
      </c>
      <c r="L832" s="77">
        <v>0.2</v>
      </c>
      <c r="M832" s="898">
        <f t="shared" si="225"/>
        <v>507.21770059801685</v>
      </c>
      <c r="N832" s="898">
        <f t="shared" si="226"/>
        <v>3043.3062035881012</v>
      </c>
      <c r="O832" s="898">
        <f t="shared" si="227"/>
        <v>507.21770059801685</v>
      </c>
    </row>
    <row r="833" spans="1:15" s="76" customFormat="1">
      <c r="A833" s="711" t="s">
        <v>2714</v>
      </c>
      <c r="B833" s="288" t="s">
        <v>2715</v>
      </c>
      <c r="C833" s="306">
        <f>мат.затр!G7691</f>
        <v>2159.5</v>
      </c>
      <c r="D833" s="306">
        <f>тарифик!J834</f>
        <v>167.33601070950468</v>
      </c>
      <c r="E833" s="306"/>
      <c r="F833" s="898">
        <f t="shared" si="206"/>
        <v>19.327309236947791</v>
      </c>
      <c r="G833" s="306">
        <f>амортизация!M2893</f>
        <v>156.42012494422133</v>
      </c>
      <c r="H833" s="898">
        <f t="shared" si="228"/>
        <v>2502.5834448906735</v>
      </c>
      <c r="I833" s="77">
        <f t="shared" si="218"/>
        <v>0.24047458720207895</v>
      </c>
      <c r="J833" s="898">
        <f t="shared" si="229"/>
        <v>40.240058099410803</v>
      </c>
      <c r="K833" s="898">
        <f t="shared" si="224"/>
        <v>2542.8235029900843</v>
      </c>
      <c r="L833" s="77">
        <v>0.2</v>
      </c>
      <c r="M833" s="898">
        <f t="shared" si="225"/>
        <v>508.56470059801688</v>
      </c>
      <c r="N833" s="898">
        <f t="shared" si="226"/>
        <v>3051.3882035881011</v>
      </c>
      <c r="O833" s="898">
        <f t="shared" si="227"/>
        <v>508.56470059801688</v>
      </c>
    </row>
    <row r="834" spans="1:15" s="76" customFormat="1">
      <c r="A834" s="711" t="s">
        <v>2716</v>
      </c>
      <c r="B834" s="288" t="s">
        <v>2717</v>
      </c>
      <c r="C834" s="306">
        <f>мат.затр!G7697</f>
        <v>2104.6000000000004</v>
      </c>
      <c r="D834" s="306">
        <f>тарифик!J835</f>
        <v>223.11468094600625</v>
      </c>
      <c r="E834" s="306"/>
      <c r="F834" s="898">
        <f t="shared" ref="F834:F897" si="230">D834*0.9*0.095+D834*3%</f>
        <v>25.769745649263719</v>
      </c>
      <c r="G834" s="306">
        <f>амортизация!M2894</f>
        <v>156.42012494422133</v>
      </c>
      <c r="H834" s="898">
        <f t="shared" si="228"/>
        <v>2509.9045515394914</v>
      </c>
      <c r="I834" s="77">
        <f t="shared" si="218"/>
        <v>0.24047458720207895</v>
      </c>
      <c r="J834" s="898">
        <f t="shared" si="229"/>
        <v>53.653410799214406</v>
      </c>
      <c r="K834" s="898">
        <f t="shared" si="224"/>
        <v>2563.5579623387057</v>
      </c>
      <c r="L834" s="77">
        <v>0.2</v>
      </c>
      <c r="M834" s="898">
        <f t="shared" si="225"/>
        <v>512.71159246774118</v>
      </c>
      <c r="N834" s="898">
        <f t="shared" si="226"/>
        <v>3076.2695548064466</v>
      </c>
      <c r="O834" s="898">
        <f t="shared" si="227"/>
        <v>512.71159246774118</v>
      </c>
    </row>
    <row r="835" spans="1:15" s="76" customFormat="1">
      <c r="A835" s="711" t="s">
        <v>2718</v>
      </c>
      <c r="B835" s="288" t="s">
        <v>2719</v>
      </c>
      <c r="C835" s="306">
        <f>мат.затр!G7700</f>
        <v>2099.1999999999998</v>
      </c>
      <c r="D835" s="306">
        <f>тарифик!J836</f>
        <v>223.11468094600625</v>
      </c>
      <c r="E835" s="306"/>
      <c r="F835" s="898">
        <f t="shared" si="230"/>
        <v>25.769745649263719</v>
      </c>
      <c r="G835" s="306">
        <f>амортизация!M2895</f>
        <v>55.778670236501561</v>
      </c>
      <c r="H835" s="898">
        <f t="shared" si="228"/>
        <v>2403.8630968317711</v>
      </c>
      <c r="I835" s="77">
        <f t="shared" si="218"/>
        <v>0.24047458720207895</v>
      </c>
      <c r="J835" s="898">
        <f t="shared" si="229"/>
        <v>53.653410799214406</v>
      </c>
      <c r="K835" s="898">
        <f t="shared" si="224"/>
        <v>2457.5165076309854</v>
      </c>
      <c r="L835" s="77">
        <v>0.2</v>
      </c>
      <c r="M835" s="898">
        <f t="shared" si="225"/>
        <v>491.50330152619711</v>
      </c>
      <c r="N835" s="898">
        <f t="shared" si="226"/>
        <v>2949.0198091571824</v>
      </c>
      <c r="O835" s="898">
        <f t="shared" si="227"/>
        <v>491.50330152619711</v>
      </c>
    </row>
    <row r="836" spans="1:15" s="76" customFormat="1">
      <c r="A836" s="711" t="s">
        <v>2720</v>
      </c>
      <c r="B836" s="288" t="s">
        <v>2721</v>
      </c>
      <c r="C836" s="306">
        <f>мат.затр!G7707</f>
        <v>2747.2829999999999</v>
      </c>
      <c r="D836" s="306">
        <f>тарифик!J837</f>
        <v>267.73761713520747</v>
      </c>
      <c r="E836" s="306"/>
      <c r="F836" s="898">
        <f t="shared" si="230"/>
        <v>30.923694779116467</v>
      </c>
      <c r="G836" s="306">
        <f>амортизация!M2896</f>
        <v>55.778670236501561</v>
      </c>
      <c r="H836" s="898">
        <f t="shared" si="228"/>
        <v>3101.7229821508254</v>
      </c>
      <c r="I836" s="77">
        <f t="shared" si="218"/>
        <v>0.24047458720207895</v>
      </c>
      <c r="J836" s="898">
        <f t="shared" si="229"/>
        <v>64.384092959057284</v>
      </c>
      <c r="K836" s="898">
        <f t="shared" si="224"/>
        <v>3166.1070751098828</v>
      </c>
      <c r="L836" s="77">
        <v>0.2</v>
      </c>
      <c r="M836" s="898">
        <f t="shared" si="225"/>
        <v>633.22141502197655</v>
      </c>
      <c r="N836" s="898">
        <f t="shared" si="226"/>
        <v>3799.3284901318593</v>
      </c>
      <c r="O836" s="898">
        <f t="shared" si="227"/>
        <v>633.22141502197655</v>
      </c>
    </row>
    <row r="837" spans="1:15" s="76" customFormat="1">
      <c r="A837" s="711" t="s">
        <v>2722</v>
      </c>
      <c r="B837" s="288" t="s">
        <v>2723</v>
      </c>
      <c r="C837" s="306">
        <f>мат.затр!G7713</f>
        <v>2794.76</v>
      </c>
      <c r="D837" s="306">
        <f>тарифик!J838</f>
        <v>167.33601070950468</v>
      </c>
      <c r="E837" s="306"/>
      <c r="F837" s="898">
        <f t="shared" si="230"/>
        <v>19.327309236947791</v>
      </c>
      <c r="G837" s="306">
        <f>амортизация!M2897</f>
        <v>55.778670236501561</v>
      </c>
      <c r="H837" s="898">
        <f t="shared" si="228"/>
        <v>3037.201990182954</v>
      </c>
      <c r="I837" s="77">
        <f t="shared" si="218"/>
        <v>0.24047458720207895</v>
      </c>
      <c r="J837" s="898">
        <f t="shared" si="229"/>
        <v>40.240058099410803</v>
      </c>
      <c r="K837" s="898">
        <f t="shared" si="224"/>
        <v>3077.4420482823648</v>
      </c>
      <c r="L837" s="77">
        <v>0.2</v>
      </c>
      <c r="M837" s="898">
        <f t="shared" si="225"/>
        <v>615.48840965647298</v>
      </c>
      <c r="N837" s="898">
        <f t="shared" si="226"/>
        <v>3692.9304579388377</v>
      </c>
      <c r="O837" s="898">
        <f t="shared" si="227"/>
        <v>615.48840965647298</v>
      </c>
    </row>
    <row r="838" spans="1:15" s="76" customFormat="1">
      <c r="A838" s="711" t="s">
        <v>2724</v>
      </c>
      <c r="B838" s="288" t="s">
        <v>2725</v>
      </c>
      <c r="C838" s="306">
        <f>мат.затр!G7719</f>
        <v>1833.9695999999999</v>
      </c>
      <c r="D838" s="306">
        <f>тарифик!J839</f>
        <v>446.22936189201249</v>
      </c>
      <c r="E838" s="306"/>
      <c r="F838" s="898">
        <f t="shared" si="230"/>
        <v>51.539491298527437</v>
      </c>
      <c r="G838" s="306">
        <f>амортизация!M2898</f>
        <v>55.778670236501561</v>
      </c>
      <c r="H838" s="898">
        <f t="shared" si="228"/>
        <v>2387.5171234270415</v>
      </c>
      <c r="I838" s="77">
        <f t="shared" si="218"/>
        <v>0.24047458720207895</v>
      </c>
      <c r="J838" s="898">
        <f t="shared" si="229"/>
        <v>107.30682159842881</v>
      </c>
      <c r="K838" s="898">
        <f t="shared" si="224"/>
        <v>2494.8239450254705</v>
      </c>
      <c r="L838" s="77">
        <v>0.2</v>
      </c>
      <c r="M838" s="898">
        <f t="shared" si="225"/>
        <v>498.96478900509413</v>
      </c>
      <c r="N838" s="898">
        <f t="shared" si="226"/>
        <v>2993.7887340305647</v>
      </c>
      <c r="O838" s="898">
        <f t="shared" si="227"/>
        <v>498.96478900509413</v>
      </c>
    </row>
    <row r="839" spans="1:15" s="76" customFormat="1">
      <c r="A839" s="711" t="s">
        <v>2726</v>
      </c>
      <c r="B839" s="288" t="s">
        <v>2727</v>
      </c>
      <c r="C839" s="306">
        <f>мат.затр!G7724</f>
        <v>2227.4</v>
      </c>
      <c r="D839" s="306">
        <f>тарифик!J840</f>
        <v>133.86880856760374</v>
      </c>
      <c r="E839" s="306"/>
      <c r="F839" s="898">
        <f t="shared" si="230"/>
        <v>15.461847389558233</v>
      </c>
      <c r="G839" s="306">
        <f>амортизация!M2899</f>
        <v>156.42012494422133</v>
      </c>
      <c r="H839" s="898">
        <f t="shared" si="228"/>
        <v>2533.1507809013833</v>
      </c>
      <c r="I839" s="77">
        <f t="shared" si="218"/>
        <v>0.24047458720207895</v>
      </c>
      <c r="J839" s="898">
        <f t="shared" si="229"/>
        <v>32.192046479528642</v>
      </c>
      <c r="K839" s="898">
        <f t="shared" si="224"/>
        <v>2565.3428273809118</v>
      </c>
      <c r="L839" s="77">
        <v>0.2</v>
      </c>
      <c r="M839" s="898">
        <f t="shared" si="225"/>
        <v>513.06856547618236</v>
      </c>
      <c r="N839" s="898">
        <f t="shared" si="226"/>
        <v>3078.4113928570941</v>
      </c>
      <c r="O839" s="898">
        <f t="shared" si="227"/>
        <v>513.06856547618236</v>
      </c>
    </row>
    <row r="840" spans="1:15" s="76" customFormat="1">
      <c r="A840" s="711" t="s">
        <v>2728</v>
      </c>
      <c r="B840" s="288" t="s">
        <v>2729</v>
      </c>
      <c r="C840" s="306">
        <f>мат.затр!G7732</f>
        <v>2141.4340000000002</v>
      </c>
      <c r="D840" s="306">
        <f>тарифик!J841</f>
        <v>312.36055332440873</v>
      </c>
      <c r="E840" s="306"/>
      <c r="F840" s="898">
        <f t="shared" si="230"/>
        <v>36.077643908969208</v>
      </c>
      <c r="G840" s="306">
        <f>амортизация!M2900</f>
        <v>156.42012494422133</v>
      </c>
      <c r="H840" s="898">
        <f t="shared" si="228"/>
        <v>2646.2923221775991</v>
      </c>
      <c r="I840" s="77">
        <f t="shared" si="218"/>
        <v>0.24047458720207895</v>
      </c>
      <c r="J840" s="898">
        <f t="shared" si="229"/>
        <v>75.114775118900155</v>
      </c>
      <c r="K840" s="898">
        <f t="shared" si="224"/>
        <v>2721.4070972964992</v>
      </c>
      <c r="L840" s="77">
        <v>0.2</v>
      </c>
      <c r="M840" s="898">
        <f t="shared" si="225"/>
        <v>544.28141945929985</v>
      </c>
      <c r="N840" s="898">
        <f t="shared" si="226"/>
        <v>3265.6885167557989</v>
      </c>
      <c r="O840" s="898">
        <f t="shared" si="227"/>
        <v>544.28141945929985</v>
      </c>
    </row>
    <row r="841" spans="1:15" s="76" customFormat="1">
      <c r="A841" s="711" t="s">
        <v>2730</v>
      </c>
      <c r="B841" s="1180" t="s">
        <v>2731</v>
      </c>
      <c r="C841" s="306">
        <f>мат.затр!G7733</f>
        <v>0</v>
      </c>
      <c r="D841" s="306">
        <f>тарифик!J842</f>
        <v>1892.0124944221329</v>
      </c>
      <c r="E841" s="306"/>
      <c r="F841" s="898">
        <f t="shared" si="230"/>
        <v>218.52744310575636</v>
      </c>
      <c r="G841" s="306">
        <f>амортизация!M2901</f>
        <v>156.42012494422133</v>
      </c>
      <c r="H841" s="898">
        <f t="shared" si="228"/>
        <v>2266.9600624721106</v>
      </c>
      <c r="I841" s="77">
        <f t="shared" si="218"/>
        <v>0.24047458720207895</v>
      </c>
      <c r="J841" s="898">
        <f t="shared" si="229"/>
        <v>454.9809235773381</v>
      </c>
      <c r="K841" s="898">
        <f t="shared" si="224"/>
        <v>2721.9409860494488</v>
      </c>
      <c r="L841" s="77">
        <v>0.2</v>
      </c>
      <c r="M841" s="898">
        <f t="shared" si="225"/>
        <v>544.38819720988977</v>
      </c>
      <c r="N841" s="898">
        <f t="shared" si="226"/>
        <v>3266.3291832593386</v>
      </c>
      <c r="O841" s="898">
        <f t="shared" si="227"/>
        <v>544.38819720988977</v>
      </c>
    </row>
    <row r="842" spans="1:15" s="76" customFormat="1">
      <c r="A842" s="711" t="s">
        <v>2732</v>
      </c>
      <c r="B842" s="1180" t="s">
        <v>2733</v>
      </c>
      <c r="C842" s="306">
        <f>мат.затр!G7734</f>
        <v>0</v>
      </c>
      <c r="D842" s="306">
        <f>тарифик!J843</f>
        <v>1740.2945113788487</v>
      </c>
      <c r="E842" s="306"/>
      <c r="F842" s="898">
        <f t="shared" si="230"/>
        <v>201.00401606425703</v>
      </c>
      <c r="G842" s="306">
        <f>амортизация!M2902</f>
        <v>19.890227576974567</v>
      </c>
      <c r="H842" s="898">
        <f t="shared" si="228"/>
        <v>1961.1887550200804</v>
      </c>
      <c r="I842" s="77">
        <f t="shared" si="218"/>
        <v>0.24047458720207895</v>
      </c>
      <c r="J842" s="898">
        <f t="shared" si="229"/>
        <v>418.49660423387235</v>
      </c>
      <c r="K842" s="898">
        <f t="shared" si="224"/>
        <v>2379.6853592539528</v>
      </c>
      <c r="L842" s="77">
        <v>0.2</v>
      </c>
      <c r="M842" s="898">
        <f t="shared" si="225"/>
        <v>475.93707185079057</v>
      </c>
      <c r="N842" s="898">
        <f t="shared" si="226"/>
        <v>2855.6224311047436</v>
      </c>
      <c r="O842" s="898">
        <f t="shared" si="227"/>
        <v>475.93707185079057</v>
      </c>
    </row>
    <row r="843" spans="1:15" s="76" customFormat="1">
      <c r="A843" s="711" t="s">
        <v>2734</v>
      </c>
      <c r="B843" s="1180" t="s">
        <v>2735</v>
      </c>
      <c r="C843" s="306">
        <f>мат.затр!G7739</f>
        <v>3299.0593600000002</v>
      </c>
      <c r="D843" s="306">
        <f>тарифик!J844</f>
        <v>200.80321285140562</v>
      </c>
      <c r="E843" s="306"/>
      <c r="F843" s="898">
        <f t="shared" si="230"/>
        <v>23.192771084337348</v>
      </c>
      <c r="G843" s="306">
        <f>амортизация!M2903</f>
        <v>22.376506024096386</v>
      </c>
      <c r="H843" s="898">
        <f t="shared" si="228"/>
        <v>3545.4318499598394</v>
      </c>
      <c r="I843" s="77">
        <f t="shared" si="218"/>
        <v>0.24047458720207895</v>
      </c>
      <c r="J843" s="898">
        <f t="shared" si="229"/>
        <v>48.288069719292963</v>
      </c>
      <c r="K843" s="898">
        <f t="shared" si="224"/>
        <v>3593.7199196791325</v>
      </c>
      <c r="L843" s="77">
        <v>0.2</v>
      </c>
      <c r="M843" s="898">
        <f t="shared" si="225"/>
        <v>718.74398393582658</v>
      </c>
      <c r="N843" s="898">
        <f t="shared" si="226"/>
        <v>4312.4639036149592</v>
      </c>
      <c r="O843" s="898">
        <f t="shared" si="227"/>
        <v>718.74398393582658</v>
      </c>
    </row>
    <row r="844" spans="1:15" s="76" customFormat="1">
      <c r="A844" s="66" t="s">
        <v>2736</v>
      </c>
      <c r="B844" s="938" t="s">
        <v>2737</v>
      </c>
      <c r="C844" s="81"/>
      <c r="D844" s="81"/>
      <c r="E844" s="306"/>
      <c r="F844" s="81"/>
      <c r="G844" s="81"/>
      <c r="H844" s="923"/>
      <c r="I844" s="924"/>
      <c r="J844" s="923"/>
      <c r="K844" s="923"/>
      <c r="L844" s="924"/>
      <c r="M844" s="923"/>
      <c r="N844" s="923"/>
      <c r="O844" s="923"/>
    </row>
    <row r="845" spans="1:15" s="76" customFormat="1">
      <c r="A845" s="711" t="s">
        <v>2738</v>
      </c>
      <c r="B845" s="939" t="s">
        <v>2739</v>
      </c>
      <c r="C845" s="306">
        <f>мат.затр!G7746</f>
        <v>165.02300000000002</v>
      </c>
      <c r="D845" s="306">
        <f>тарифик!J846</f>
        <v>535.47523427041494</v>
      </c>
      <c r="E845" s="306"/>
      <c r="F845" s="898">
        <f t="shared" si="230"/>
        <v>61.847389558232933</v>
      </c>
      <c r="G845" s="306">
        <f>амортизация!M2905</f>
        <v>0</v>
      </c>
      <c r="H845" s="898">
        <f t="shared" ref="H845:H881" si="231">C845+D845+F845+G845</f>
        <v>762.34562382864794</v>
      </c>
      <c r="I845" s="77">
        <f t="shared" si="218"/>
        <v>0.24047458720207895</v>
      </c>
      <c r="J845" s="898">
        <f t="shared" ref="J845:J881" si="232">D845*I845</f>
        <v>128.76818591811457</v>
      </c>
      <c r="K845" s="898">
        <f t="shared" si="224"/>
        <v>891.11380974676251</v>
      </c>
      <c r="L845" s="77">
        <v>0.2</v>
      </c>
      <c r="M845" s="898">
        <f t="shared" si="225"/>
        <v>178.2227619493525</v>
      </c>
      <c r="N845" s="898">
        <f t="shared" si="226"/>
        <v>1069.336571696115</v>
      </c>
      <c r="O845" s="898">
        <f t="shared" si="227"/>
        <v>178.2227619493525</v>
      </c>
    </row>
    <row r="846" spans="1:15" s="76" customFormat="1" ht="30">
      <c r="A846" s="711" t="s">
        <v>2740</v>
      </c>
      <c r="B846" s="939" t="s">
        <v>2741</v>
      </c>
      <c r="C846" s="306">
        <f>мат.затр!G7751</f>
        <v>2060.1999999999998</v>
      </c>
      <c r="D846" s="306">
        <f>тарифик!J847</f>
        <v>301.20481927710841</v>
      </c>
      <c r="E846" s="306"/>
      <c r="F846" s="898">
        <f t="shared" si="230"/>
        <v>34.789156626506021</v>
      </c>
      <c r="G846" s="306">
        <f>амортизация!M2906</f>
        <v>0</v>
      </c>
      <c r="H846" s="898">
        <f t="shared" si="231"/>
        <v>2396.1939759036145</v>
      </c>
      <c r="I846" s="77">
        <f t="shared" si="218"/>
        <v>0.24047458720207895</v>
      </c>
      <c r="J846" s="898">
        <f t="shared" si="232"/>
        <v>72.432104578939445</v>
      </c>
      <c r="K846" s="898">
        <f t="shared" si="224"/>
        <v>2468.6260804825538</v>
      </c>
      <c r="L846" s="77">
        <v>0.2</v>
      </c>
      <c r="M846" s="898">
        <f t="shared" si="225"/>
        <v>493.72521609651079</v>
      </c>
      <c r="N846" s="898">
        <f t="shared" si="226"/>
        <v>2962.3512965790646</v>
      </c>
      <c r="O846" s="898">
        <f t="shared" si="227"/>
        <v>493.72521609651079</v>
      </c>
    </row>
    <row r="847" spans="1:15" s="76" customFormat="1">
      <c r="A847" s="711" t="s">
        <v>2742</v>
      </c>
      <c r="B847" s="939" t="s">
        <v>2743</v>
      </c>
      <c r="C847" s="306">
        <f>мат.затр!G7756</f>
        <v>1741</v>
      </c>
      <c r="D847" s="306">
        <f>тарифик!J848</f>
        <v>267.73761713520747</v>
      </c>
      <c r="E847" s="306"/>
      <c r="F847" s="898">
        <f t="shared" si="230"/>
        <v>30.923694779116467</v>
      </c>
      <c r="G847" s="306">
        <f>амортизация!M2907</f>
        <v>156.42012494422133</v>
      </c>
      <c r="H847" s="898">
        <f t="shared" si="231"/>
        <v>2196.0814368585452</v>
      </c>
      <c r="I847" s="77">
        <f t="shared" si="218"/>
        <v>0.24047458720207895</v>
      </c>
      <c r="J847" s="898">
        <f t="shared" si="232"/>
        <v>64.384092959057284</v>
      </c>
      <c r="K847" s="898">
        <f t="shared" si="224"/>
        <v>2260.4655298176026</v>
      </c>
      <c r="L847" s="77">
        <v>0.2</v>
      </c>
      <c r="M847" s="898">
        <f t="shared" si="225"/>
        <v>452.09310596352054</v>
      </c>
      <c r="N847" s="898">
        <f t="shared" si="226"/>
        <v>2712.558635781123</v>
      </c>
      <c r="O847" s="898">
        <f t="shared" si="227"/>
        <v>452.09310596352054</v>
      </c>
    </row>
    <row r="848" spans="1:15" s="76" customFormat="1">
      <c r="A848" s="711" t="s">
        <v>2744</v>
      </c>
      <c r="B848" s="939" t="s">
        <v>2669</v>
      </c>
      <c r="C848" s="306">
        <f>мат.затр!G7756</f>
        <v>1741</v>
      </c>
      <c r="D848" s="306">
        <f>тарифик!J849</f>
        <v>535.47523427041494</v>
      </c>
      <c r="E848" s="306"/>
      <c r="F848" s="898">
        <f t="shared" si="230"/>
        <v>61.847389558232933</v>
      </c>
      <c r="G848" s="306">
        <f>амортизация!M2908</f>
        <v>156.42012494422133</v>
      </c>
      <c r="H848" s="898">
        <f t="shared" si="231"/>
        <v>2494.7427487728692</v>
      </c>
      <c r="I848" s="77">
        <f t="shared" si="218"/>
        <v>0.24047458720207895</v>
      </c>
      <c r="J848" s="898">
        <f t="shared" si="232"/>
        <v>128.76818591811457</v>
      </c>
      <c r="K848" s="898">
        <f t="shared" si="224"/>
        <v>2623.510934690984</v>
      </c>
      <c r="L848" s="77">
        <v>0.2</v>
      </c>
      <c r="M848" s="898">
        <f t="shared" si="225"/>
        <v>524.70218693819686</v>
      </c>
      <c r="N848" s="898">
        <f t="shared" si="226"/>
        <v>3148.2131216291809</v>
      </c>
      <c r="O848" s="898">
        <f t="shared" si="227"/>
        <v>524.70218693819686</v>
      </c>
    </row>
    <row r="849" spans="1:15" s="76" customFormat="1">
      <c r="A849" s="711" t="s">
        <v>2745</v>
      </c>
      <c r="B849" s="939" t="s">
        <v>2671</v>
      </c>
      <c r="C849" s="306">
        <f>мат.затр!G7761</f>
        <v>1741</v>
      </c>
      <c r="D849" s="306">
        <f>тарифик!J850</f>
        <v>535.47523427041494</v>
      </c>
      <c r="E849" s="306"/>
      <c r="F849" s="898">
        <f t="shared" si="230"/>
        <v>61.847389558232933</v>
      </c>
      <c r="G849" s="306">
        <f>амортизация!M2909</f>
        <v>156.42012494422133</v>
      </c>
      <c r="H849" s="898">
        <f t="shared" si="231"/>
        <v>2494.7427487728692</v>
      </c>
      <c r="I849" s="77">
        <f t="shared" si="218"/>
        <v>0.24047458720207895</v>
      </c>
      <c r="J849" s="898">
        <f t="shared" si="232"/>
        <v>128.76818591811457</v>
      </c>
      <c r="K849" s="898">
        <f t="shared" si="224"/>
        <v>2623.510934690984</v>
      </c>
      <c r="L849" s="77">
        <v>0.2</v>
      </c>
      <c r="M849" s="898">
        <f t="shared" si="225"/>
        <v>524.70218693819686</v>
      </c>
      <c r="N849" s="898">
        <f t="shared" si="226"/>
        <v>3148.2131216291809</v>
      </c>
      <c r="O849" s="898">
        <f t="shared" si="227"/>
        <v>524.70218693819686</v>
      </c>
    </row>
    <row r="850" spans="1:15" s="76" customFormat="1">
      <c r="A850" s="711" t="s">
        <v>2746</v>
      </c>
      <c r="B850" s="939" t="s">
        <v>2747</v>
      </c>
      <c r="C850" s="306">
        <f>мат.затр!G7766</f>
        <v>1070</v>
      </c>
      <c r="D850" s="306">
        <f>тарифик!J851</f>
        <v>535.47523427041494</v>
      </c>
      <c r="E850" s="306"/>
      <c r="F850" s="898">
        <f t="shared" si="230"/>
        <v>61.847389558232933</v>
      </c>
      <c r="G850" s="306">
        <f>амортизация!M2910</f>
        <v>156.42012494422133</v>
      </c>
      <c r="H850" s="898">
        <f t="shared" si="231"/>
        <v>1823.7427487728692</v>
      </c>
      <c r="I850" s="77">
        <f t="shared" si="218"/>
        <v>0.24047458720207895</v>
      </c>
      <c r="J850" s="898">
        <f t="shared" si="232"/>
        <v>128.76818591811457</v>
      </c>
      <c r="K850" s="898">
        <f t="shared" si="224"/>
        <v>1952.5109346909837</v>
      </c>
      <c r="L850" s="77">
        <v>0.2</v>
      </c>
      <c r="M850" s="898">
        <f t="shared" si="225"/>
        <v>390.50218693819676</v>
      </c>
      <c r="N850" s="898">
        <f t="shared" si="226"/>
        <v>2343.0131216291807</v>
      </c>
      <c r="O850" s="898">
        <f t="shared" si="227"/>
        <v>390.50218693819676</v>
      </c>
    </row>
    <row r="851" spans="1:15" s="76" customFormat="1">
      <c r="A851" s="711" t="s">
        <v>2748</v>
      </c>
      <c r="B851" s="939" t="s">
        <v>2749</v>
      </c>
      <c r="C851" s="306">
        <f>мат.затр!G7771</f>
        <v>1363</v>
      </c>
      <c r="D851" s="306">
        <f>тарифик!J852</f>
        <v>535.47523427041494</v>
      </c>
      <c r="E851" s="306"/>
      <c r="F851" s="898">
        <f t="shared" si="230"/>
        <v>61.847389558232933</v>
      </c>
      <c r="G851" s="306">
        <f>амортизация!M2911</f>
        <v>156.42012494422133</v>
      </c>
      <c r="H851" s="898">
        <f t="shared" si="231"/>
        <v>2116.7427487728692</v>
      </c>
      <c r="I851" s="77">
        <f t="shared" si="218"/>
        <v>0.24047458720207895</v>
      </c>
      <c r="J851" s="898">
        <f t="shared" si="232"/>
        <v>128.76818591811457</v>
      </c>
      <c r="K851" s="898">
        <f t="shared" si="224"/>
        <v>2245.510934690984</v>
      </c>
      <c r="L851" s="77">
        <v>0.2</v>
      </c>
      <c r="M851" s="898">
        <f t="shared" si="225"/>
        <v>449.10218693819684</v>
      </c>
      <c r="N851" s="898">
        <f t="shared" si="226"/>
        <v>2694.6131216291806</v>
      </c>
      <c r="O851" s="898">
        <f t="shared" si="227"/>
        <v>449.10218693819684</v>
      </c>
    </row>
    <row r="852" spans="1:15" s="76" customFormat="1">
      <c r="A852" s="711" t="s">
        <v>2750</v>
      </c>
      <c r="B852" s="939" t="s">
        <v>2751</v>
      </c>
      <c r="C852" s="306">
        <f>мат.затр!G7776</f>
        <v>1054.4000000000001</v>
      </c>
      <c r="D852" s="306">
        <f>тарифик!J853</f>
        <v>1070.9504685408299</v>
      </c>
      <c r="E852" s="306"/>
      <c r="F852" s="898">
        <f t="shared" si="230"/>
        <v>123.69477911646587</v>
      </c>
      <c r="G852" s="306">
        <f>амортизация!M2912</f>
        <v>156.42012494422133</v>
      </c>
      <c r="H852" s="898">
        <f t="shared" si="231"/>
        <v>2405.4653726015167</v>
      </c>
      <c r="I852" s="77">
        <f t="shared" si="218"/>
        <v>0.24047458720207895</v>
      </c>
      <c r="J852" s="898">
        <f t="shared" si="232"/>
        <v>257.53637183622914</v>
      </c>
      <c r="K852" s="898">
        <f t="shared" si="224"/>
        <v>2663.0017444377459</v>
      </c>
      <c r="L852" s="77">
        <v>0.2</v>
      </c>
      <c r="M852" s="898">
        <f t="shared" si="225"/>
        <v>532.60034888754922</v>
      </c>
      <c r="N852" s="898">
        <f t="shared" si="226"/>
        <v>3195.6020933252948</v>
      </c>
      <c r="O852" s="898">
        <f t="shared" si="227"/>
        <v>532.60034888754922</v>
      </c>
    </row>
    <row r="853" spans="1:15" s="76" customFormat="1">
      <c r="A853" s="711" t="s">
        <v>2752</v>
      </c>
      <c r="B853" s="939" t="s">
        <v>2687</v>
      </c>
      <c r="C853" s="306">
        <f>мат.затр!G7781</f>
        <v>1737.2</v>
      </c>
      <c r="D853" s="306">
        <f>тарифик!J854</f>
        <v>535.47523427041494</v>
      </c>
      <c r="E853" s="306"/>
      <c r="F853" s="898">
        <f t="shared" si="230"/>
        <v>61.847389558232933</v>
      </c>
      <c r="G853" s="306">
        <f>амортизация!M2913</f>
        <v>156.42012494422133</v>
      </c>
      <c r="H853" s="898">
        <f t="shared" si="231"/>
        <v>2490.942748772869</v>
      </c>
      <c r="I853" s="77">
        <f t="shared" si="218"/>
        <v>0.24047458720207895</v>
      </c>
      <c r="J853" s="898">
        <f t="shared" si="232"/>
        <v>128.76818591811457</v>
      </c>
      <c r="K853" s="898">
        <f t="shared" si="224"/>
        <v>2619.7109346909838</v>
      </c>
      <c r="L853" s="77">
        <v>0.2</v>
      </c>
      <c r="M853" s="898">
        <f t="shared" si="225"/>
        <v>523.94218693819676</v>
      </c>
      <c r="N853" s="898">
        <f t="shared" si="226"/>
        <v>3143.6531216291805</v>
      </c>
      <c r="O853" s="898">
        <f t="shared" si="227"/>
        <v>523.94218693819676</v>
      </c>
    </row>
    <row r="854" spans="1:15" s="76" customFormat="1">
      <c r="A854" s="711" t="s">
        <v>2753</v>
      </c>
      <c r="B854" s="939" t="s">
        <v>2677</v>
      </c>
      <c r="C854" s="306">
        <f>мат.затр!G7786</f>
        <v>1870.2</v>
      </c>
      <c r="D854" s="306">
        <f>тарифик!J855</f>
        <v>401.60642570281118</v>
      </c>
      <c r="E854" s="306"/>
      <c r="F854" s="898">
        <f t="shared" si="230"/>
        <v>46.385542168674689</v>
      </c>
      <c r="G854" s="306">
        <f>амортизация!M2914</f>
        <v>156.42012494422133</v>
      </c>
      <c r="H854" s="898">
        <f t="shared" si="231"/>
        <v>2474.6120928157075</v>
      </c>
      <c r="I854" s="77">
        <f t="shared" si="218"/>
        <v>0.24047458720207895</v>
      </c>
      <c r="J854" s="898">
        <f t="shared" si="232"/>
        <v>96.576139438585912</v>
      </c>
      <c r="K854" s="898">
        <f t="shared" si="224"/>
        <v>2571.1882322542933</v>
      </c>
      <c r="L854" s="77">
        <v>0.2</v>
      </c>
      <c r="M854" s="898">
        <f t="shared" si="225"/>
        <v>514.23764645085873</v>
      </c>
      <c r="N854" s="898">
        <f t="shared" si="226"/>
        <v>3085.4258787051522</v>
      </c>
      <c r="O854" s="898">
        <f t="shared" si="227"/>
        <v>514.23764645085873</v>
      </c>
    </row>
    <row r="855" spans="1:15" s="76" customFormat="1">
      <c r="A855" s="711" t="s">
        <v>2754</v>
      </c>
      <c r="B855" s="939" t="s">
        <v>2685</v>
      </c>
      <c r="C855" s="306">
        <f>мат.затр!G7791</f>
        <v>2049.4</v>
      </c>
      <c r="D855" s="306">
        <f>тарифик!J856</f>
        <v>401.60642570281118</v>
      </c>
      <c r="E855" s="306"/>
      <c r="F855" s="898">
        <f t="shared" si="230"/>
        <v>46.385542168674689</v>
      </c>
      <c r="G855" s="306">
        <f>амортизация!M2915</f>
        <v>156.42012494422133</v>
      </c>
      <c r="H855" s="898">
        <f t="shared" si="231"/>
        <v>2653.8120928157073</v>
      </c>
      <c r="I855" s="77">
        <f t="shared" ref="I855:I918" si="233">I$190</f>
        <v>0.24047458720207895</v>
      </c>
      <c r="J855" s="898">
        <f t="shared" si="232"/>
        <v>96.576139438585912</v>
      </c>
      <c r="K855" s="898">
        <f t="shared" si="224"/>
        <v>2750.3882322542931</v>
      </c>
      <c r="L855" s="77">
        <v>0.2</v>
      </c>
      <c r="M855" s="898">
        <f t="shared" si="225"/>
        <v>550.07764645085865</v>
      </c>
      <c r="N855" s="898">
        <f t="shared" si="226"/>
        <v>3300.4658787051517</v>
      </c>
      <c r="O855" s="898">
        <f t="shared" si="227"/>
        <v>550.07764645085865</v>
      </c>
    </row>
    <row r="856" spans="1:15" s="76" customFormat="1">
      <c r="A856" s="711" t="s">
        <v>2755</v>
      </c>
      <c r="B856" s="939" t="s">
        <v>2679</v>
      </c>
      <c r="C856" s="306">
        <f>мат.затр!G7799</f>
        <v>1717.614</v>
      </c>
      <c r="D856" s="306">
        <f>тарифик!J857</f>
        <v>535.47523427041494</v>
      </c>
      <c r="E856" s="306"/>
      <c r="F856" s="898">
        <f t="shared" si="230"/>
        <v>61.847389558232933</v>
      </c>
      <c r="G856" s="306">
        <f>амортизация!M2916</f>
        <v>156.42012494422133</v>
      </c>
      <c r="H856" s="898">
        <f t="shared" si="231"/>
        <v>2471.3567487728692</v>
      </c>
      <c r="I856" s="77">
        <f t="shared" si="233"/>
        <v>0.24047458720207895</v>
      </c>
      <c r="J856" s="898">
        <f t="shared" si="232"/>
        <v>128.76818591811457</v>
      </c>
      <c r="K856" s="898">
        <f t="shared" si="224"/>
        <v>2600.1249346909835</v>
      </c>
      <c r="L856" s="77">
        <v>0.2</v>
      </c>
      <c r="M856" s="898">
        <f t="shared" si="225"/>
        <v>520.02498693819678</v>
      </c>
      <c r="N856" s="898">
        <f t="shared" si="226"/>
        <v>3120.1499216291804</v>
      </c>
      <c r="O856" s="898">
        <f t="shared" si="227"/>
        <v>520.02498693819678</v>
      </c>
    </row>
    <row r="857" spans="1:15" s="76" customFormat="1">
      <c r="A857" s="711" t="s">
        <v>2756</v>
      </c>
      <c r="B857" s="939" t="s">
        <v>2689</v>
      </c>
      <c r="C857" s="306">
        <f>мат.затр!G7805</f>
        <v>1869.41</v>
      </c>
      <c r="D857" s="306">
        <f>тарифик!J858</f>
        <v>446.22936189201249</v>
      </c>
      <c r="E857" s="306"/>
      <c r="F857" s="898">
        <f t="shared" si="230"/>
        <v>51.539491298527437</v>
      </c>
      <c r="G857" s="306">
        <f>амортизация!M2917</f>
        <v>156.42012494422133</v>
      </c>
      <c r="H857" s="898">
        <f t="shared" si="231"/>
        <v>2523.5989781347612</v>
      </c>
      <c r="I857" s="77">
        <f t="shared" si="233"/>
        <v>0.24047458720207895</v>
      </c>
      <c r="J857" s="898">
        <f t="shared" si="232"/>
        <v>107.30682159842881</v>
      </c>
      <c r="K857" s="898">
        <f t="shared" ref="K857:K920" si="234">H857+J857</f>
        <v>2630.9057997331902</v>
      </c>
      <c r="L857" s="77">
        <v>0.2</v>
      </c>
      <c r="M857" s="898">
        <f t="shared" ref="M857:M920" si="235">K857*L857</f>
        <v>526.1811599466381</v>
      </c>
      <c r="N857" s="898">
        <f t="shared" ref="N857:N920" si="236">K857+M857</f>
        <v>3157.0869596798284</v>
      </c>
      <c r="O857" s="898">
        <f t="shared" ref="O857:O920" si="237">M857</f>
        <v>526.1811599466381</v>
      </c>
    </row>
    <row r="858" spans="1:15" s="76" customFormat="1">
      <c r="A858" s="711" t="s">
        <v>2757</v>
      </c>
      <c r="B858" s="939" t="s">
        <v>2691</v>
      </c>
      <c r="C858" s="306">
        <f>мат.затр!G7811</f>
        <v>1869.41</v>
      </c>
      <c r="D858" s="306">
        <f>тарифик!J859</f>
        <v>446.22936189201249</v>
      </c>
      <c r="E858" s="306"/>
      <c r="F858" s="898">
        <f t="shared" si="230"/>
        <v>51.539491298527437</v>
      </c>
      <c r="G858" s="306">
        <f>амортизация!M2918</f>
        <v>156.42012494422133</v>
      </c>
      <c r="H858" s="898">
        <f t="shared" si="231"/>
        <v>2523.5989781347612</v>
      </c>
      <c r="I858" s="77">
        <f t="shared" si="233"/>
        <v>0.24047458720207895</v>
      </c>
      <c r="J858" s="898">
        <f t="shared" si="232"/>
        <v>107.30682159842881</v>
      </c>
      <c r="K858" s="898">
        <f t="shared" si="234"/>
        <v>2630.9057997331902</v>
      </c>
      <c r="L858" s="77">
        <v>0.2</v>
      </c>
      <c r="M858" s="898">
        <f t="shared" si="235"/>
        <v>526.1811599466381</v>
      </c>
      <c r="N858" s="898">
        <f t="shared" si="236"/>
        <v>3157.0869596798284</v>
      </c>
      <c r="O858" s="898">
        <f t="shared" si="237"/>
        <v>526.1811599466381</v>
      </c>
    </row>
    <row r="859" spans="1:15" s="76" customFormat="1">
      <c r="A859" s="711" t="s">
        <v>2758</v>
      </c>
      <c r="B859" s="939" t="s">
        <v>2701</v>
      </c>
      <c r="C859" s="306">
        <f>мат.затр!G7816</f>
        <v>1877.2</v>
      </c>
      <c r="D859" s="306">
        <f>тарифик!J860</f>
        <v>401.60642570281118</v>
      </c>
      <c r="E859" s="306"/>
      <c r="F859" s="898">
        <f t="shared" si="230"/>
        <v>46.385542168674689</v>
      </c>
      <c r="G859" s="306">
        <f>амортизация!M2919</f>
        <v>156.42012494422133</v>
      </c>
      <c r="H859" s="898">
        <f t="shared" si="231"/>
        <v>2481.6120928157075</v>
      </c>
      <c r="I859" s="77">
        <f t="shared" si="233"/>
        <v>0.24047458720207895</v>
      </c>
      <c r="J859" s="898">
        <f t="shared" si="232"/>
        <v>96.576139438585912</v>
      </c>
      <c r="K859" s="898">
        <f t="shared" si="234"/>
        <v>2578.1882322542933</v>
      </c>
      <c r="L859" s="77">
        <v>0.2</v>
      </c>
      <c r="M859" s="898">
        <f t="shared" si="235"/>
        <v>515.63764645085871</v>
      </c>
      <c r="N859" s="898">
        <f t="shared" si="236"/>
        <v>3093.8258787051518</v>
      </c>
      <c r="O859" s="898">
        <f t="shared" si="237"/>
        <v>515.63764645085871</v>
      </c>
    </row>
    <row r="860" spans="1:15" s="76" customFormat="1">
      <c r="A860" s="711" t="s">
        <v>2759</v>
      </c>
      <c r="B860" s="939" t="s">
        <v>2703</v>
      </c>
      <c r="C860" s="306">
        <f>мат.затр!G7821</f>
        <v>2115.1999999999998</v>
      </c>
      <c r="D860" s="306">
        <f>тарифик!J861</f>
        <v>223.11468094600625</v>
      </c>
      <c r="E860" s="306"/>
      <c r="F860" s="898">
        <f t="shared" si="230"/>
        <v>25.769745649263719</v>
      </c>
      <c r="G860" s="306">
        <f>амортизация!M2920</f>
        <v>156.42012494422133</v>
      </c>
      <c r="H860" s="898">
        <f t="shared" si="231"/>
        <v>2520.5045515394909</v>
      </c>
      <c r="I860" s="77">
        <f t="shared" si="233"/>
        <v>0.24047458720207895</v>
      </c>
      <c r="J860" s="898">
        <f t="shared" si="232"/>
        <v>53.653410799214406</v>
      </c>
      <c r="K860" s="898">
        <f t="shared" si="234"/>
        <v>2574.1579623387051</v>
      </c>
      <c r="L860" s="77">
        <v>0.2</v>
      </c>
      <c r="M860" s="898">
        <f t="shared" si="235"/>
        <v>514.83159246774107</v>
      </c>
      <c r="N860" s="898">
        <f t="shared" si="236"/>
        <v>3088.989554806446</v>
      </c>
      <c r="O860" s="898">
        <f t="shared" si="237"/>
        <v>514.83159246774107</v>
      </c>
    </row>
    <row r="861" spans="1:15" s="76" customFormat="1">
      <c r="A861" s="711" t="s">
        <v>2760</v>
      </c>
      <c r="B861" s="939" t="s">
        <v>2761</v>
      </c>
      <c r="C861" s="306">
        <f>мат.затр!G7827</f>
        <v>2505.0030000000002</v>
      </c>
      <c r="D861" s="306">
        <f>тарифик!J862</f>
        <v>223.11468094600625</v>
      </c>
      <c r="E861" s="306"/>
      <c r="F861" s="898">
        <f t="shared" si="230"/>
        <v>25.769745649263719</v>
      </c>
      <c r="G861" s="306">
        <f>амортизация!M2921</f>
        <v>55.778670236501561</v>
      </c>
      <c r="H861" s="898">
        <f t="shared" si="231"/>
        <v>2809.6660968317715</v>
      </c>
      <c r="I861" s="77">
        <f t="shared" si="233"/>
        <v>0.24047458720207895</v>
      </c>
      <c r="J861" s="898">
        <f t="shared" si="232"/>
        <v>53.653410799214406</v>
      </c>
      <c r="K861" s="898">
        <f t="shared" si="234"/>
        <v>2863.3195076309858</v>
      </c>
      <c r="L861" s="77">
        <v>0.2</v>
      </c>
      <c r="M861" s="898">
        <f t="shared" si="235"/>
        <v>572.66390152619715</v>
      </c>
      <c r="N861" s="898">
        <f t="shared" si="236"/>
        <v>3435.9834091571829</v>
      </c>
      <c r="O861" s="898">
        <f t="shared" si="237"/>
        <v>572.66390152619715</v>
      </c>
    </row>
    <row r="862" spans="1:15" s="76" customFormat="1">
      <c r="A862" s="711" t="s">
        <v>2762</v>
      </c>
      <c r="B862" s="939" t="s">
        <v>2763</v>
      </c>
      <c r="C862" s="306">
        <f>мат.затр!G7831</f>
        <v>2849.9</v>
      </c>
      <c r="D862" s="306">
        <f>тарифик!J863</f>
        <v>267.73761713520747</v>
      </c>
      <c r="E862" s="306"/>
      <c r="F862" s="898">
        <f t="shared" si="230"/>
        <v>30.923694779116467</v>
      </c>
      <c r="G862" s="306">
        <f>амортизация!M2922</f>
        <v>44.204596162427492</v>
      </c>
      <c r="H862" s="898">
        <f t="shared" si="231"/>
        <v>3192.7659080767517</v>
      </c>
      <c r="I862" s="77">
        <f t="shared" si="233"/>
        <v>0.24047458720207895</v>
      </c>
      <c r="J862" s="898">
        <f t="shared" si="232"/>
        <v>64.384092959057284</v>
      </c>
      <c r="K862" s="898">
        <f t="shared" si="234"/>
        <v>3257.1500010358091</v>
      </c>
      <c r="L862" s="77">
        <v>0.2</v>
      </c>
      <c r="M862" s="898">
        <f t="shared" si="235"/>
        <v>651.43000020716181</v>
      </c>
      <c r="N862" s="898">
        <f t="shared" si="236"/>
        <v>3908.5800012429709</v>
      </c>
      <c r="O862" s="898">
        <f t="shared" si="237"/>
        <v>651.43000020716181</v>
      </c>
    </row>
    <row r="863" spans="1:15" s="76" customFormat="1">
      <c r="A863" s="711" t="s">
        <v>2764</v>
      </c>
      <c r="B863" s="939" t="s">
        <v>2765</v>
      </c>
      <c r="C863" s="306">
        <f>мат.затр!G7835</f>
        <v>2349.9</v>
      </c>
      <c r="D863" s="306">
        <f>тарифик!J864</f>
        <v>267.73761713520747</v>
      </c>
      <c r="E863" s="306"/>
      <c r="F863" s="898">
        <f t="shared" si="230"/>
        <v>30.923694779116467</v>
      </c>
      <c r="G863" s="306">
        <f>амортизация!M2923</f>
        <v>44.204596162427492</v>
      </c>
      <c r="H863" s="898">
        <f t="shared" si="231"/>
        <v>2692.7659080767517</v>
      </c>
      <c r="I863" s="77">
        <f t="shared" si="233"/>
        <v>0.24047458720207895</v>
      </c>
      <c r="J863" s="898">
        <f t="shared" si="232"/>
        <v>64.384092959057284</v>
      </c>
      <c r="K863" s="898">
        <f t="shared" si="234"/>
        <v>2757.1500010358091</v>
      </c>
      <c r="L863" s="77">
        <v>0.2</v>
      </c>
      <c r="M863" s="898">
        <f t="shared" si="235"/>
        <v>551.43000020716181</v>
      </c>
      <c r="N863" s="898">
        <f t="shared" si="236"/>
        <v>3308.5800012429709</v>
      </c>
      <c r="O863" s="898">
        <f t="shared" si="237"/>
        <v>551.43000020716181</v>
      </c>
    </row>
    <row r="864" spans="1:15" s="76" customFormat="1">
      <c r="A864" s="711" t="s">
        <v>2766</v>
      </c>
      <c r="B864" s="939" t="s">
        <v>2767</v>
      </c>
      <c r="C864" s="306">
        <f>мат.затр!G7843</f>
        <v>1629.0500000000002</v>
      </c>
      <c r="D864" s="306">
        <f>тарифик!J865</f>
        <v>267.73761713520747</v>
      </c>
      <c r="E864" s="306"/>
      <c r="F864" s="898">
        <f t="shared" si="230"/>
        <v>30.923694779116467</v>
      </c>
      <c r="G864" s="306">
        <f>амортизация!M2924</f>
        <v>44.204596162427492</v>
      </c>
      <c r="H864" s="898">
        <f t="shared" si="231"/>
        <v>1971.9159080767517</v>
      </c>
      <c r="I864" s="77">
        <f t="shared" si="233"/>
        <v>0.24047458720207895</v>
      </c>
      <c r="J864" s="898">
        <f t="shared" si="232"/>
        <v>64.384092959057284</v>
      </c>
      <c r="K864" s="898">
        <f t="shared" si="234"/>
        <v>2036.3000010358091</v>
      </c>
      <c r="L864" s="77">
        <v>0.2</v>
      </c>
      <c r="M864" s="898">
        <f t="shared" si="235"/>
        <v>407.26000020716185</v>
      </c>
      <c r="N864" s="898">
        <f t="shared" si="236"/>
        <v>2443.5600012429709</v>
      </c>
      <c r="O864" s="898">
        <f t="shared" si="237"/>
        <v>407.26000020716185</v>
      </c>
    </row>
    <row r="865" spans="1:15" s="76" customFormat="1">
      <c r="A865" s="711" t="s">
        <v>2768</v>
      </c>
      <c r="B865" s="939" t="s">
        <v>2658</v>
      </c>
      <c r="C865" s="306">
        <f>мат.затр!G7851</f>
        <v>2290.1999999999998</v>
      </c>
      <c r="D865" s="306">
        <f>тарифик!J866</f>
        <v>234.27041499330656</v>
      </c>
      <c r="E865" s="306"/>
      <c r="F865" s="898">
        <f t="shared" si="230"/>
        <v>27.058232931726909</v>
      </c>
      <c r="G865" s="306">
        <f>амортизация!M2925</f>
        <v>44.204596162427492</v>
      </c>
      <c r="H865" s="898">
        <f t="shared" si="231"/>
        <v>2595.7332440874607</v>
      </c>
      <c r="I865" s="77">
        <f t="shared" si="233"/>
        <v>0.24047458720207895</v>
      </c>
      <c r="J865" s="898">
        <f t="shared" si="232"/>
        <v>56.336081339175124</v>
      </c>
      <c r="K865" s="898">
        <f t="shared" si="234"/>
        <v>2652.0693254266357</v>
      </c>
      <c r="L865" s="77">
        <v>0.2</v>
      </c>
      <c r="M865" s="898">
        <f t="shared" si="235"/>
        <v>530.41386508532719</v>
      </c>
      <c r="N865" s="898">
        <f t="shared" si="236"/>
        <v>3182.4831905119627</v>
      </c>
      <c r="O865" s="898">
        <f t="shared" si="237"/>
        <v>530.41386508532719</v>
      </c>
    </row>
    <row r="866" spans="1:15" s="76" customFormat="1">
      <c r="A866" s="711" t="s">
        <v>2769</v>
      </c>
      <c r="B866" s="939" t="s">
        <v>1371</v>
      </c>
      <c r="C866" s="306">
        <f>мат.затр!G7858</f>
        <v>1544.174</v>
      </c>
      <c r="D866" s="306">
        <f>тарифик!J867</f>
        <v>267.73761713520747</v>
      </c>
      <c r="E866" s="306"/>
      <c r="F866" s="898">
        <f t="shared" si="230"/>
        <v>30.923694779116467</v>
      </c>
      <c r="G866" s="306">
        <f>амортизация!M2926</f>
        <v>44.204596162427492</v>
      </c>
      <c r="H866" s="898">
        <f t="shared" si="231"/>
        <v>1887.0399080767515</v>
      </c>
      <c r="I866" s="77">
        <f t="shared" si="233"/>
        <v>0.24047458720207895</v>
      </c>
      <c r="J866" s="898">
        <f t="shared" si="232"/>
        <v>64.384092959057284</v>
      </c>
      <c r="K866" s="898">
        <f t="shared" si="234"/>
        <v>1951.4240010358089</v>
      </c>
      <c r="L866" s="77">
        <v>0.2</v>
      </c>
      <c r="M866" s="898">
        <f t="shared" si="235"/>
        <v>390.28480020716182</v>
      </c>
      <c r="N866" s="898">
        <f t="shared" si="236"/>
        <v>2341.7088012429708</v>
      </c>
      <c r="O866" s="898">
        <f t="shared" si="237"/>
        <v>390.28480020716182</v>
      </c>
    </row>
    <row r="867" spans="1:15" s="76" customFormat="1">
      <c r="A867" s="711" t="s">
        <v>2770</v>
      </c>
      <c r="B867" s="939" t="s">
        <v>2719</v>
      </c>
      <c r="C867" s="306">
        <f>мат.затр!G7861</f>
        <v>1979.2</v>
      </c>
      <c r="D867" s="306">
        <f>тарифик!J868</f>
        <v>301.20481927710841</v>
      </c>
      <c r="E867" s="306"/>
      <c r="F867" s="898">
        <f t="shared" si="230"/>
        <v>34.789156626506021</v>
      </c>
      <c r="G867" s="306">
        <f>амортизация!M2927</f>
        <v>55.778670236501561</v>
      </c>
      <c r="H867" s="898">
        <f t="shared" si="231"/>
        <v>2370.972646140116</v>
      </c>
      <c r="I867" s="77">
        <f t="shared" si="233"/>
        <v>0.24047458720207895</v>
      </c>
      <c r="J867" s="898">
        <f t="shared" si="232"/>
        <v>72.432104578939445</v>
      </c>
      <c r="K867" s="898">
        <f t="shared" si="234"/>
        <v>2443.4047507190553</v>
      </c>
      <c r="L867" s="77">
        <v>0.2</v>
      </c>
      <c r="M867" s="898">
        <f t="shared" si="235"/>
        <v>488.68095014381106</v>
      </c>
      <c r="N867" s="898">
        <f t="shared" si="236"/>
        <v>2932.0857008628664</v>
      </c>
      <c r="O867" s="898">
        <f t="shared" si="237"/>
        <v>488.68095014381106</v>
      </c>
    </row>
    <row r="868" spans="1:15" s="76" customFormat="1">
      <c r="A868" s="711" t="s">
        <v>2771</v>
      </c>
      <c r="B868" s="939" t="s">
        <v>2721</v>
      </c>
      <c r="C868" s="306">
        <f>мат.затр!G7868</f>
        <v>1916.665</v>
      </c>
      <c r="D868" s="306">
        <f>тарифик!J869</f>
        <v>267.73761713520747</v>
      </c>
      <c r="E868" s="306"/>
      <c r="F868" s="898">
        <f t="shared" si="230"/>
        <v>30.923694779116467</v>
      </c>
      <c r="G868" s="306">
        <f>амортизация!M2928</f>
        <v>55.778670236501561</v>
      </c>
      <c r="H868" s="898">
        <f t="shared" si="231"/>
        <v>2271.1049821508254</v>
      </c>
      <c r="I868" s="77">
        <f t="shared" si="233"/>
        <v>0.24047458720207895</v>
      </c>
      <c r="J868" s="898">
        <f t="shared" si="232"/>
        <v>64.384092959057284</v>
      </c>
      <c r="K868" s="898">
        <f t="shared" si="234"/>
        <v>2335.4890751098828</v>
      </c>
      <c r="L868" s="77">
        <v>0.2</v>
      </c>
      <c r="M868" s="898">
        <f t="shared" si="235"/>
        <v>467.0978150219766</v>
      </c>
      <c r="N868" s="898">
        <f t="shared" si="236"/>
        <v>2802.5868901318595</v>
      </c>
      <c r="O868" s="898">
        <f t="shared" si="237"/>
        <v>467.0978150219766</v>
      </c>
    </row>
    <row r="869" spans="1:15" s="76" customFormat="1">
      <c r="A869" s="711" t="s">
        <v>2772</v>
      </c>
      <c r="B869" s="939" t="s">
        <v>2723</v>
      </c>
      <c r="C869" s="306">
        <f>мат.затр!G7874</f>
        <v>2109.1999999999998</v>
      </c>
      <c r="D869" s="306">
        <f>тарифик!J870</f>
        <v>234.27041499330656</v>
      </c>
      <c r="E869" s="306"/>
      <c r="F869" s="898">
        <f t="shared" si="230"/>
        <v>27.058232931726909</v>
      </c>
      <c r="G869" s="306">
        <f>амортизация!M2929</f>
        <v>55.778670236501561</v>
      </c>
      <c r="H869" s="898">
        <f t="shared" si="231"/>
        <v>2426.3073181615346</v>
      </c>
      <c r="I869" s="77">
        <f t="shared" si="233"/>
        <v>0.24047458720207895</v>
      </c>
      <c r="J869" s="898">
        <f t="shared" si="232"/>
        <v>56.336081339175124</v>
      </c>
      <c r="K869" s="898">
        <f t="shared" si="234"/>
        <v>2482.6433995007096</v>
      </c>
      <c r="L869" s="77">
        <v>0.2</v>
      </c>
      <c r="M869" s="898">
        <f t="shared" si="235"/>
        <v>496.52867990014192</v>
      </c>
      <c r="N869" s="898">
        <f t="shared" si="236"/>
        <v>2979.1720794008515</v>
      </c>
      <c r="O869" s="898">
        <f t="shared" si="237"/>
        <v>496.52867990014192</v>
      </c>
    </row>
    <row r="870" spans="1:15" s="76" customFormat="1">
      <c r="A870" s="711" t="s">
        <v>2773</v>
      </c>
      <c r="B870" s="939" t="s">
        <v>2729</v>
      </c>
      <c r="C870" s="306">
        <f>мат.затр!G7881</f>
        <v>1995.3600000000001</v>
      </c>
      <c r="D870" s="306">
        <f>тарифик!J871</f>
        <v>446.22936189201249</v>
      </c>
      <c r="E870" s="306"/>
      <c r="F870" s="898">
        <f t="shared" si="230"/>
        <v>51.539491298527437</v>
      </c>
      <c r="G870" s="306">
        <f>амортизация!M2930</f>
        <v>156.42012494422133</v>
      </c>
      <c r="H870" s="898">
        <f t="shared" si="231"/>
        <v>2649.5489781347615</v>
      </c>
      <c r="I870" s="77">
        <f t="shared" si="233"/>
        <v>0.24047458720207895</v>
      </c>
      <c r="J870" s="898">
        <f t="shared" si="232"/>
        <v>107.30682159842881</v>
      </c>
      <c r="K870" s="898">
        <f t="shared" si="234"/>
        <v>2756.8557997331905</v>
      </c>
      <c r="L870" s="77">
        <v>0.2</v>
      </c>
      <c r="M870" s="898">
        <f t="shared" si="235"/>
        <v>551.37115994663816</v>
      </c>
      <c r="N870" s="898">
        <f t="shared" si="236"/>
        <v>3308.2269596798287</v>
      </c>
      <c r="O870" s="898">
        <f t="shared" si="237"/>
        <v>551.37115994663816</v>
      </c>
    </row>
    <row r="871" spans="1:15" s="76" customFormat="1">
      <c r="A871" s="711" t="s">
        <v>2774</v>
      </c>
      <c r="B871" s="940" t="s">
        <v>2775</v>
      </c>
      <c r="C871" s="306">
        <f>мат.затр!G7886</f>
        <v>1744.2000000000003</v>
      </c>
      <c r="D871" s="306">
        <f>тарифик!J872</f>
        <v>368.1392235609103</v>
      </c>
      <c r="E871" s="306"/>
      <c r="F871" s="898">
        <f t="shared" si="230"/>
        <v>42.520080321285135</v>
      </c>
      <c r="G871" s="306">
        <f>амортизация!M2931</f>
        <v>44.204596162427492</v>
      </c>
      <c r="H871" s="898">
        <f t="shared" si="231"/>
        <v>2199.0639000446236</v>
      </c>
      <c r="I871" s="77">
        <f t="shared" si="233"/>
        <v>0.24047458720207895</v>
      </c>
      <c r="J871" s="898">
        <f t="shared" si="232"/>
        <v>88.528127818703766</v>
      </c>
      <c r="K871" s="898">
        <f t="shared" si="234"/>
        <v>2287.5920278633275</v>
      </c>
      <c r="L871" s="77">
        <v>0.2</v>
      </c>
      <c r="M871" s="898">
        <f t="shared" si="235"/>
        <v>457.51840557266553</v>
      </c>
      <c r="N871" s="898">
        <f t="shared" si="236"/>
        <v>2745.1104334359929</v>
      </c>
      <c r="O871" s="898">
        <f t="shared" si="237"/>
        <v>457.51840557266553</v>
      </c>
    </row>
    <row r="872" spans="1:15" s="76" customFormat="1">
      <c r="A872" s="711" t="s">
        <v>2776</v>
      </c>
      <c r="B872" s="940" t="s">
        <v>2777</v>
      </c>
      <c r="C872" s="306">
        <f>мат.затр!G7891</f>
        <v>1990.2</v>
      </c>
      <c r="D872" s="306">
        <f>тарифик!J873</f>
        <v>312.36055332440873</v>
      </c>
      <c r="E872" s="306"/>
      <c r="F872" s="898">
        <f t="shared" si="230"/>
        <v>36.077643908969208</v>
      </c>
      <c r="G872" s="306">
        <f>амортизация!M2932</f>
        <v>44.204596162427492</v>
      </c>
      <c r="H872" s="898">
        <f t="shared" si="231"/>
        <v>2382.8427933958055</v>
      </c>
      <c r="I872" s="77">
        <f t="shared" si="233"/>
        <v>0.24047458720207895</v>
      </c>
      <c r="J872" s="898">
        <f t="shared" si="232"/>
        <v>75.114775118900155</v>
      </c>
      <c r="K872" s="898">
        <f t="shared" si="234"/>
        <v>2457.9575685147056</v>
      </c>
      <c r="L872" s="77">
        <v>0.2</v>
      </c>
      <c r="M872" s="898">
        <f t="shared" si="235"/>
        <v>491.59151370294114</v>
      </c>
      <c r="N872" s="898">
        <f t="shared" si="236"/>
        <v>2949.5490822176466</v>
      </c>
      <c r="O872" s="898">
        <f t="shared" si="237"/>
        <v>491.59151370294114</v>
      </c>
    </row>
    <row r="873" spans="1:15" s="76" customFormat="1">
      <c r="A873" s="711" t="s">
        <v>2778</v>
      </c>
      <c r="B873" s="940" t="s">
        <v>2779</v>
      </c>
      <c r="C873" s="306">
        <f>мат.затр!G7894</f>
        <v>2135.1999999999998</v>
      </c>
      <c r="D873" s="306">
        <f>тарифик!J874</f>
        <v>223.11468094600625</v>
      </c>
      <c r="E873" s="306"/>
      <c r="F873" s="898">
        <f t="shared" si="230"/>
        <v>25.769745649263719</v>
      </c>
      <c r="G873" s="306">
        <f>амортизация!M2933</f>
        <v>44.204596162427492</v>
      </c>
      <c r="H873" s="898">
        <f t="shared" si="231"/>
        <v>2428.2890227576972</v>
      </c>
      <c r="I873" s="77">
        <f t="shared" si="233"/>
        <v>0.24047458720207895</v>
      </c>
      <c r="J873" s="898">
        <f t="shared" si="232"/>
        <v>53.653410799214406</v>
      </c>
      <c r="K873" s="898">
        <f t="shared" si="234"/>
        <v>2481.9424335569115</v>
      </c>
      <c r="L873" s="77">
        <v>0.2</v>
      </c>
      <c r="M873" s="898">
        <f t="shared" si="235"/>
        <v>496.38848671138231</v>
      </c>
      <c r="N873" s="898">
        <f t="shared" si="236"/>
        <v>2978.330920268294</v>
      </c>
      <c r="O873" s="898">
        <f t="shared" si="237"/>
        <v>496.38848671138231</v>
      </c>
    </row>
    <row r="874" spans="1:15" s="76" customFormat="1">
      <c r="A874" s="711" t="s">
        <v>2780</v>
      </c>
      <c r="B874" s="940" t="s">
        <v>2781</v>
      </c>
      <c r="C874" s="306">
        <f>мат.затр!G7897</f>
        <v>1450</v>
      </c>
      <c r="D874" s="306">
        <f>тарифик!J875</f>
        <v>803.21285140562236</v>
      </c>
      <c r="E874" s="306"/>
      <c r="F874" s="898">
        <f t="shared" si="230"/>
        <v>92.771084337349379</v>
      </c>
      <c r="G874" s="306">
        <f>амортизация!M2934</f>
        <v>156.42012494422133</v>
      </c>
      <c r="H874" s="898">
        <f t="shared" si="231"/>
        <v>2502.4040606871927</v>
      </c>
      <c r="I874" s="77">
        <f t="shared" si="233"/>
        <v>0.24047458720207895</v>
      </c>
      <c r="J874" s="898">
        <f t="shared" si="232"/>
        <v>193.15227887717182</v>
      </c>
      <c r="K874" s="898">
        <f t="shared" si="234"/>
        <v>2695.5563395643644</v>
      </c>
      <c r="L874" s="77">
        <v>0.2</v>
      </c>
      <c r="M874" s="898">
        <f t="shared" si="235"/>
        <v>539.1112679128729</v>
      </c>
      <c r="N874" s="898">
        <f t="shared" si="236"/>
        <v>3234.6676074772372</v>
      </c>
      <c r="O874" s="898">
        <f t="shared" si="237"/>
        <v>539.1112679128729</v>
      </c>
    </row>
    <row r="875" spans="1:15" s="76" customFormat="1">
      <c r="A875" s="711" t="s">
        <v>2782</v>
      </c>
      <c r="B875" s="940" t="s">
        <v>2783</v>
      </c>
      <c r="C875" s="306">
        <f>мат.затр!G7902</f>
        <v>1758.2</v>
      </c>
      <c r="D875" s="306">
        <f>тарифик!J876</f>
        <v>490.85229808121375</v>
      </c>
      <c r="E875" s="306"/>
      <c r="F875" s="898">
        <f t="shared" si="230"/>
        <v>56.693440428380185</v>
      </c>
      <c r="G875" s="306">
        <f>амортизация!M2935</f>
        <v>156.42012494422133</v>
      </c>
      <c r="H875" s="898">
        <f t="shared" si="231"/>
        <v>2462.1658634538153</v>
      </c>
      <c r="I875" s="77">
        <f t="shared" si="233"/>
        <v>0.24047458720207895</v>
      </c>
      <c r="J875" s="898">
        <f t="shared" si="232"/>
        <v>118.03750375827168</v>
      </c>
      <c r="K875" s="898">
        <f t="shared" si="234"/>
        <v>2580.203367212087</v>
      </c>
      <c r="L875" s="77">
        <v>0.2</v>
      </c>
      <c r="M875" s="898">
        <f t="shared" si="235"/>
        <v>516.04067344241741</v>
      </c>
      <c r="N875" s="898">
        <f t="shared" si="236"/>
        <v>3096.2440406545043</v>
      </c>
      <c r="O875" s="898">
        <f t="shared" si="237"/>
        <v>516.04067344241741</v>
      </c>
    </row>
    <row r="876" spans="1:15" s="76" customFormat="1">
      <c r="A876" s="711" t="s">
        <v>2784</v>
      </c>
      <c r="B876" s="940" t="s">
        <v>2785</v>
      </c>
      <c r="C876" s="306">
        <f>мат.затр!G7903</f>
        <v>0</v>
      </c>
      <c r="D876" s="306">
        <f>тарифик!J877</f>
        <v>1896.4747880410532</v>
      </c>
      <c r="E876" s="306"/>
      <c r="F876" s="898">
        <f t="shared" si="230"/>
        <v>219.04283801874163</v>
      </c>
      <c r="G876" s="306">
        <f>амортизация!M2936</f>
        <v>156.42012494422133</v>
      </c>
      <c r="H876" s="898">
        <f t="shared" si="231"/>
        <v>2271.9377510040163</v>
      </c>
      <c r="I876" s="77">
        <f t="shared" si="233"/>
        <v>0.24047458720207895</v>
      </c>
      <c r="J876" s="898">
        <f t="shared" si="232"/>
        <v>456.05399179332244</v>
      </c>
      <c r="K876" s="898">
        <f t="shared" si="234"/>
        <v>2727.9917427973387</v>
      </c>
      <c r="L876" s="77">
        <v>0.2</v>
      </c>
      <c r="M876" s="898">
        <f t="shared" si="235"/>
        <v>545.59834855946781</v>
      </c>
      <c r="N876" s="898">
        <f t="shared" si="236"/>
        <v>3273.5900913568066</v>
      </c>
      <c r="O876" s="898">
        <f t="shared" si="237"/>
        <v>545.59834855946781</v>
      </c>
    </row>
    <row r="877" spans="1:15" s="76" customFormat="1">
      <c r="A877" s="711" t="s">
        <v>2786</v>
      </c>
      <c r="B877" s="940" t="s">
        <v>2787</v>
      </c>
      <c r="C877" s="306">
        <f>мат.затр!G7904</f>
        <v>0</v>
      </c>
      <c r="D877" s="306">
        <f>тарифик!J878</f>
        <v>1764.8371262829096</v>
      </c>
      <c r="E877" s="306"/>
      <c r="F877" s="898">
        <f t="shared" si="230"/>
        <v>203.83868808567604</v>
      </c>
      <c r="G877" s="306">
        <f>амортизация!M2937</f>
        <v>3.7294176706827313</v>
      </c>
      <c r="H877" s="898">
        <f t="shared" si="231"/>
        <v>1972.4052320392684</v>
      </c>
      <c r="I877" s="77">
        <f t="shared" si="233"/>
        <v>0.24047458720207895</v>
      </c>
      <c r="J877" s="898">
        <f t="shared" si="232"/>
        <v>424.39847942178596</v>
      </c>
      <c r="K877" s="898">
        <f t="shared" si="234"/>
        <v>2396.8037114610543</v>
      </c>
      <c r="L877" s="77">
        <v>0.2</v>
      </c>
      <c r="M877" s="898">
        <f t="shared" si="235"/>
        <v>479.36074229221089</v>
      </c>
      <c r="N877" s="898">
        <f t="shared" si="236"/>
        <v>2876.1644537532652</v>
      </c>
      <c r="O877" s="898">
        <f t="shared" si="237"/>
        <v>479.36074229221089</v>
      </c>
    </row>
    <row r="878" spans="1:15" s="76" customFormat="1">
      <c r="A878" s="711" t="s">
        <v>2788</v>
      </c>
      <c r="B878" s="940" t="s">
        <v>2789</v>
      </c>
      <c r="C878" s="306">
        <f>мат.затр!G7909</f>
        <v>3761.5593600000002</v>
      </c>
      <c r="D878" s="306">
        <f>тарифик!J879</f>
        <v>200.80321285140562</v>
      </c>
      <c r="E878" s="306"/>
      <c r="F878" s="898">
        <f t="shared" si="230"/>
        <v>23.192771084337348</v>
      </c>
      <c r="G878" s="306">
        <f>амортизация!M2938</f>
        <v>22.376506024096386</v>
      </c>
      <c r="H878" s="898">
        <f t="shared" si="231"/>
        <v>4007.9318499598394</v>
      </c>
      <c r="I878" s="77">
        <f t="shared" si="233"/>
        <v>0.24047458720207895</v>
      </c>
      <c r="J878" s="898">
        <f t="shared" si="232"/>
        <v>48.288069719292963</v>
      </c>
      <c r="K878" s="898">
        <f t="shared" si="234"/>
        <v>4056.2199196791325</v>
      </c>
      <c r="L878" s="77">
        <v>0.2</v>
      </c>
      <c r="M878" s="898">
        <f t="shared" si="235"/>
        <v>811.24398393582658</v>
      </c>
      <c r="N878" s="898">
        <f t="shared" si="236"/>
        <v>4867.4639036149592</v>
      </c>
      <c r="O878" s="898">
        <f t="shared" si="237"/>
        <v>811.24398393582658</v>
      </c>
    </row>
    <row r="879" spans="1:15" s="76" customFormat="1">
      <c r="A879" s="711" t="s">
        <v>2790</v>
      </c>
      <c r="B879" s="941" t="s">
        <v>2791</v>
      </c>
      <c r="C879" s="306">
        <f>мат.затр!G7914</f>
        <v>9334.2200000000012</v>
      </c>
      <c r="D879" s="306">
        <f>тарифик!J880</f>
        <v>2704.4176706827307</v>
      </c>
      <c r="E879" s="306"/>
      <c r="F879" s="898">
        <f t="shared" si="230"/>
        <v>312.3602409638554</v>
      </c>
      <c r="G879" s="306">
        <f>амортизация!M2939</f>
        <v>3.7294176706827313</v>
      </c>
      <c r="H879" s="898">
        <f t="shared" si="231"/>
        <v>12354.727329317269</v>
      </c>
      <c r="I879" s="77">
        <f t="shared" si="233"/>
        <v>0.24047458720207895</v>
      </c>
      <c r="J879" s="898">
        <f t="shared" si="232"/>
        <v>650.34372297943753</v>
      </c>
      <c r="K879" s="898">
        <f t="shared" si="234"/>
        <v>13005.071052296707</v>
      </c>
      <c r="L879" s="77">
        <v>0.2</v>
      </c>
      <c r="M879" s="898">
        <f t="shared" si="235"/>
        <v>2601.0142104593415</v>
      </c>
      <c r="N879" s="898">
        <f t="shared" si="236"/>
        <v>15606.085262756049</v>
      </c>
      <c r="O879" s="898">
        <f t="shared" si="237"/>
        <v>2601.0142104593415</v>
      </c>
    </row>
    <row r="880" spans="1:15" s="76" customFormat="1">
      <c r="A880" s="711" t="s">
        <v>2792</v>
      </c>
      <c r="B880" s="941" t="s">
        <v>2793</v>
      </c>
      <c r="C880" s="306">
        <f>мат.затр!G7919</f>
        <v>6086.22</v>
      </c>
      <c r="D880" s="306">
        <f>тарифик!J881</f>
        <v>1837.6171352074964</v>
      </c>
      <c r="E880" s="306"/>
      <c r="F880" s="898">
        <f t="shared" si="230"/>
        <v>212.24477911646585</v>
      </c>
      <c r="G880" s="306">
        <f>амортизация!M2940</f>
        <v>14.917670682730925</v>
      </c>
      <c r="H880" s="898">
        <f t="shared" si="231"/>
        <v>8150.9995850066935</v>
      </c>
      <c r="I880" s="77">
        <f t="shared" si="233"/>
        <v>0.24047458720207895</v>
      </c>
      <c r="J880" s="898">
        <f t="shared" si="232"/>
        <v>441.90022202448961</v>
      </c>
      <c r="K880" s="898">
        <f t="shared" si="234"/>
        <v>8592.8998070311827</v>
      </c>
      <c r="L880" s="77">
        <v>0.2</v>
      </c>
      <c r="M880" s="898">
        <f t="shared" si="235"/>
        <v>1718.5799614062366</v>
      </c>
      <c r="N880" s="898">
        <f t="shared" si="236"/>
        <v>10311.479768437419</v>
      </c>
      <c r="O880" s="898">
        <f t="shared" si="237"/>
        <v>1718.5799614062366</v>
      </c>
    </row>
    <row r="881" spans="1:15" s="76" customFormat="1">
      <c r="A881" s="711" t="s">
        <v>2794</v>
      </c>
      <c r="B881" s="940" t="s">
        <v>2795</v>
      </c>
      <c r="C881" s="306">
        <f>мат.затр!G7920</f>
        <v>0</v>
      </c>
      <c r="D881" s="306">
        <f>тарифик!J882</f>
        <v>9208.3110218652382</v>
      </c>
      <c r="E881" s="306"/>
      <c r="F881" s="898">
        <f t="shared" si="230"/>
        <v>1063.5599230254352</v>
      </c>
      <c r="G881" s="306">
        <f>амортизация!M2941</f>
        <v>3.7294176706827313</v>
      </c>
      <c r="H881" s="898">
        <f t="shared" si="231"/>
        <v>10275.600362561356</v>
      </c>
      <c r="I881" s="77">
        <f t="shared" si="233"/>
        <v>0.24047458720207895</v>
      </c>
      <c r="J881" s="898">
        <f t="shared" si="232"/>
        <v>2214.364791811397</v>
      </c>
      <c r="K881" s="898">
        <f t="shared" si="234"/>
        <v>12489.965154372752</v>
      </c>
      <c r="L881" s="77">
        <v>0.2</v>
      </c>
      <c r="M881" s="898">
        <f t="shared" si="235"/>
        <v>2497.9930308745506</v>
      </c>
      <c r="N881" s="898">
        <f t="shared" si="236"/>
        <v>14987.958185247302</v>
      </c>
      <c r="O881" s="898">
        <f t="shared" si="237"/>
        <v>2497.9930308745506</v>
      </c>
    </row>
    <row r="882" spans="1:15" s="76" customFormat="1" ht="42.75">
      <c r="A882" s="66" t="s">
        <v>2796</v>
      </c>
      <c r="B882" s="405" t="s">
        <v>2797</v>
      </c>
      <c r="C882" s="81"/>
      <c r="D882" s="81"/>
      <c r="E882" s="306"/>
      <c r="F882" s="81"/>
      <c r="G882" s="81"/>
      <c r="H882" s="923"/>
      <c r="I882" s="924"/>
      <c r="J882" s="923"/>
      <c r="K882" s="923"/>
      <c r="L882" s="924"/>
      <c r="M882" s="923"/>
      <c r="N882" s="923"/>
      <c r="O882" s="923"/>
    </row>
    <row r="883" spans="1:15" s="76" customFormat="1">
      <c r="A883" s="711" t="s">
        <v>2798</v>
      </c>
      <c r="B883" s="939" t="s">
        <v>2799</v>
      </c>
      <c r="C883" s="306">
        <f>мат.затр!G7924</f>
        <v>1100</v>
      </c>
      <c r="D883" s="306">
        <f>тарифик!J884</f>
        <v>84.783578759482367</v>
      </c>
      <c r="E883" s="306"/>
      <c r="F883" s="898">
        <f t="shared" si="230"/>
        <v>9.7925033467202134</v>
      </c>
      <c r="G883" s="306">
        <f>амортизация!M2943</f>
        <v>0</v>
      </c>
      <c r="H883" s="898">
        <f t="shared" ref="H883:H926" si="238">C883+D883+F883+G883</f>
        <v>1194.5760821062026</v>
      </c>
      <c r="I883" s="77">
        <f t="shared" si="233"/>
        <v>0.24047458720207895</v>
      </c>
      <c r="J883" s="898">
        <f t="shared" ref="J883:J926" si="239">D883*I883</f>
        <v>20.388296103701471</v>
      </c>
      <c r="K883" s="898">
        <f t="shared" si="234"/>
        <v>1214.9643782099042</v>
      </c>
      <c r="L883" s="77">
        <v>0.2</v>
      </c>
      <c r="M883" s="898">
        <f t="shared" si="235"/>
        <v>242.99287564198085</v>
      </c>
      <c r="N883" s="898">
        <f t="shared" si="236"/>
        <v>1457.9572538518851</v>
      </c>
      <c r="O883" s="898">
        <f t="shared" si="237"/>
        <v>242.99287564198085</v>
      </c>
    </row>
    <row r="884" spans="1:15" s="76" customFormat="1">
      <c r="A884" s="711" t="s">
        <v>2800</v>
      </c>
      <c r="B884" s="939" t="s">
        <v>2801</v>
      </c>
      <c r="C884" s="306">
        <f>мат.затр!G7925</f>
        <v>250</v>
      </c>
      <c r="D884" s="306">
        <f>тарифик!J885</f>
        <v>450.30120481927713</v>
      </c>
      <c r="E884" s="306"/>
      <c r="F884" s="898">
        <f t="shared" si="230"/>
        <v>52.00978915662651</v>
      </c>
      <c r="G884" s="306">
        <f>амортизация!M2944</f>
        <v>0</v>
      </c>
      <c r="H884" s="898">
        <f t="shared" si="238"/>
        <v>752.31099397590367</v>
      </c>
      <c r="I884" s="77">
        <f t="shared" si="233"/>
        <v>0.24047458720207895</v>
      </c>
      <c r="J884" s="898">
        <f t="shared" si="239"/>
        <v>108.28599634551448</v>
      </c>
      <c r="K884" s="898">
        <f t="shared" si="234"/>
        <v>860.59699032141816</v>
      </c>
      <c r="L884" s="77">
        <v>0.2</v>
      </c>
      <c r="M884" s="898">
        <f t="shared" si="235"/>
        <v>172.11939806428364</v>
      </c>
      <c r="N884" s="898">
        <f t="shared" si="236"/>
        <v>1032.7163883857017</v>
      </c>
      <c r="O884" s="898">
        <f t="shared" si="237"/>
        <v>172.11939806428364</v>
      </c>
    </row>
    <row r="885" spans="1:15" s="76" customFormat="1">
      <c r="A885" s="711" t="s">
        <v>2802</v>
      </c>
      <c r="B885" s="939" t="s">
        <v>2803</v>
      </c>
      <c r="C885" s="306">
        <f>мат.затр!G7930</f>
        <v>869.5</v>
      </c>
      <c r="D885" s="306">
        <f>тарифик!J886</f>
        <v>527.10843373493981</v>
      </c>
      <c r="E885" s="306"/>
      <c r="F885" s="898">
        <f t="shared" si="230"/>
        <v>60.881024096385552</v>
      </c>
      <c r="G885" s="306">
        <f>амортизация!M2945</f>
        <v>0</v>
      </c>
      <c r="H885" s="898">
        <f t="shared" si="238"/>
        <v>1457.4894578313254</v>
      </c>
      <c r="I885" s="77">
        <f t="shared" si="233"/>
        <v>0.24047458720207895</v>
      </c>
      <c r="J885" s="898">
        <f t="shared" si="239"/>
        <v>126.75618301314404</v>
      </c>
      <c r="K885" s="898">
        <f t="shared" si="234"/>
        <v>1584.2456408444693</v>
      </c>
      <c r="L885" s="77">
        <v>0.2</v>
      </c>
      <c r="M885" s="898">
        <f t="shared" si="235"/>
        <v>316.84912816889391</v>
      </c>
      <c r="N885" s="898">
        <f t="shared" si="236"/>
        <v>1901.0947690133632</v>
      </c>
      <c r="O885" s="898">
        <f t="shared" si="237"/>
        <v>316.84912816889391</v>
      </c>
    </row>
    <row r="886" spans="1:15" s="76" customFormat="1">
      <c r="A886" s="711" t="s">
        <v>2804</v>
      </c>
      <c r="B886" s="939" t="s">
        <v>2805</v>
      </c>
      <c r="C886" s="306">
        <f>мат.затр!G7931</f>
        <v>125</v>
      </c>
      <c r="D886" s="306">
        <f>тарифик!J887</f>
        <v>602.40963855421683</v>
      </c>
      <c r="E886" s="306"/>
      <c r="F886" s="898">
        <f t="shared" si="230"/>
        <v>69.578313253012041</v>
      </c>
      <c r="G886" s="306">
        <f>амортизация!M2946</f>
        <v>0</v>
      </c>
      <c r="H886" s="898">
        <f t="shared" si="238"/>
        <v>796.98795180722891</v>
      </c>
      <c r="I886" s="77">
        <f t="shared" si="233"/>
        <v>0.24047458720207895</v>
      </c>
      <c r="J886" s="898">
        <f t="shared" si="239"/>
        <v>144.86420915787889</v>
      </c>
      <c r="K886" s="898">
        <f t="shared" si="234"/>
        <v>941.85216096510783</v>
      </c>
      <c r="L886" s="77">
        <v>0.2</v>
      </c>
      <c r="M886" s="898">
        <f t="shared" si="235"/>
        <v>188.37043219302157</v>
      </c>
      <c r="N886" s="898">
        <f t="shared" si="236"/>
        <v>1130.2225931581295</v>
      </c>
      <c r="O886" s="898">
        <f t="shared" si="237"/>
        <v>188.37043219302157</v>
      </c>
    </row>
    <row r="887" spans="1:15" s="76" customFormat="1">
      <c r="A887" s="711" t="s">
        <v>2806</v>
      </c>
      <c r="B887" s="939" t="s">
        <v>2807</v>
      </c>
      <c r="C887" s="306">
        <f>мат.затр!G7935</f>
        <v>1155</v>
      </c>
      <c r="D887" s="306">
        <f>тарифик!J888</f>
        <v>468.54082998661312</v>
      </c>
      <c r="E887" s="306"/>
      <c r="F887" s="898">
        <f t="shared" si="230"/>
        <v>54.116465863453818</v>
      </c>
      <c r="G887" s="306">
        <f>амортизация!M2947</f>
        <v>0</v>
      </c>
      <c r="H887" s="898">
        <f t="shared" si="238"/>
        <v>1677.6572958500669</v>
      </c>
      <c r="I887" s="77">
        <f t="shared" si="233"/>
        <v>0.24047458720207895</v>
      </c>
      <c r="J887" s="898">
        <f t="shared" si="239"/>
        <v>112.67216267835025</v>
      </c>
      <c r="K887" s="898">
        <f t="shared" si="234"/>
        <v>1790.3294585284173</v>
      </c>
      <c r="L887" s="77">
        <v>0.2</v>
      </c>
      <c r="M887" s="898">
        <f t="shared" si="235"/>
        <v>358.0658917056835</v>
      </c>
      <c r="N887" s="898">
        <f t="shared" si="236"/>
        <v>2148.395350234101</v>
      </c>
      <c r="O887" s="898">
        <f t="shared" si="237"/>
        <v>358.0658917056835</v>
      </c>
    </row>
    <row r="888" spans="1:15" s="76" customFormat="1">
      <c r="A888" s="711" t="s">
        <v>2808</v>
      </c>
      <c r="B888" s="939" t="s">
        <v>2809</v>
      </c>
      <c r="C888" s="306">
        <f>мат.затр!G7939</f>
        <v>1749.95</v>
      </c>
      <c r="D888" s="306">
        <f>тарифик!J889</f>
        <v>696.11780455153939</v>
      </c>
      <c r="E888" s="306"/>
      <c r="F888" s="898">
        <f t="shared" si="230"/>
        <v>80.401606425702795</v>
      </c>
      <c r="G888" s="306">
        <f>амортизация!M2948</f>
        <v>44.204596162427492</v>
      </c>
      <c r="H888" s="898">
        <f t="shared" si="238"/>
        <v>2570.6740071396703</v>
      </c>
      <c r="I888" s="77">
        <f t="shared" si="233"/>
        <v>0.24047458720207895</v>
      </c>
      <c r="J888" s="898">
        <f t="shared" si="239"/>
        <v>167.39864169354891</v>
      </c>
      <c r="K888" s="898">
        <f t="shared" si="234"/>
        <v>2738.0726488332193</v>
      </c>
      <c r="L888" s="77">
        <v>0.2</v>
      </c>
      <c r="M888" s="898">
        <f t="shared" si="235"/>
        <v>547.61452976664384</v>
      </c>
      <c r="N888" s="898">
        <f t="shared" si="236"/>
        <v>3285.6871785998633</v>
      </c>
      <c r="O888" s="898">
        <f t="shared" si="237"/>
        <v>547.61452976664384</v>
      </c>
    </row>
    <row r="889" spans="1:15" s="76" customFormat="1">
      <c r="A889" s="711" t="s">
        <v>2810</v>
      </c>
      <c r="B889" s="939" t="s">
        <v>2811</v>
      </c>
      <c r="C889" s="306">
        <f>мат.затр!G7946</f>
        <v>1884.578</v>
      </c>
      <c r="D889" s="306">
        <f>тарифик!J890</f>
        <v>535.47523427041494</v>
      </c>
      <c r="E889" s="306"/>
      <c r="F889" s="898">
        <f t="shared" si="230"/>
        <v>61.847389558232933</v>
      </c>
      <c r="G889" s="306">
        <f>амортизация!M2949</f>
        <v>44.204596162427492</v>
      </c>
      <c r="H889" s="898">
        <f t="shared" si="238"/>
        <v>2526.1052199910755</v>
      </c>
      <c r="I889" s="77">
        <f t="shared" si="233"/>
        <v>0.24047458720207895</v>
      </c>
      <c r="J889" s="898">
        <f t="shared" si="239"/>
        <v>128.76818591811457</v>
      </c>
      <c r="K889" s="898">
        <f t="shared" si="234"/>
        <v>2654.8734059091903</v>
      </c>
      <c r="L889" s="77">
        <v>0.2</v>
      </c>
      <c r="M889" s="898">
        <f t="shared" si="235"/>
        <v>530.97468118183804</v>
      </c>
      <c r="N889" s="898">
        <f t="shared" si="236"/>
        <v>3185.8480870910284</v>
      </c>
      <c r="O889" s="898">
        <f t="shared" si="237"/>
        <v>530.97468118183804</v>
      </c>
    </row>
    <row r="890" spans="1:15" s="76" customFormat="1">
      <c r="A890" s="711" t="s">
        <v>2812</v>
      </c>
      <c r="B890" s="939" t="s">
        <v>2813</v>
      </c>
      <c r="C890" s="306">
        <f>мат.затр!G7952</f>
        <v>1549.02</v>
      </c>
      <c r="D890" s="306">
        <f>тарифик!J891</f>
        <v>829.98661311914316</v>
      </c>
      <c r="E890" s="306"/>
      <c r="F890" s="898">
        <f t="shared" si="230"/>
        <v>95.863453815261039</v>
      </c>
      <c r="G890" s="306">
        <f>амортизация!M2950</f>
        <v>44.204596162427492</v>
      </c>
      <c r="H890" s="898">
        <f t="shared" si="238"/>
        <v>2519.074663096832</v>
      </c>
      <c r="I890" s="77">
        <f t="shared" si="233"/>
        <v>0.24047458720207895</v>
      </c>
      <c r="J890" s="898">
        <f t="shared" si="239"/>
        <v>199.59068817307755</v>
      </c>
      <c r="K890" s="898">
        <f t="shared" si="234"/>
        <v>2718.6653512699095</v>
      </c>
      <c r="L890" s="77">
        <v>0.2</v>
      </c>
      <c r="M890" s="898">
        <f t="shared" si="235"/>
        <v>543.73307025398196</v>
      </c>
      <c r="N890" s="898">
        <f t="shared" si="236"/>
        <v>3262.3984215238916</v>
      </c>
      <c r="O890" s="898">
        <f t="shared" si="237"/>
        <v>543.73307025398196</v>
      </c>
    </row>
    <row r="891" spans="1:15" s="76" customFormat="1">
      <c r="A891" s="711" t="s">
        <v>2814</v>
      </c>
      <c r="B891" s="939" t="s">
        <v>2815</v>
      </c>
      <c r="C891" s="306">
        <f>мат.затр!G7956</f>
        <v>1704.9949999999999</v>
      </c>
      <c r="D891" s="306">
        <f>тарифик!J892</f>
        <v>758.58991521642122</v>
      </c>
      <c r="E891" s="306"/>
      <c r="F891" s="898">
        <f t="shared" si="230"/>
        <v>87.617135207496645</v>
      </c>
      <c r="G891" s="306">
        <f>амортизация!M2951</f>
        <v>44.204596162427492</v>
      </c>
      <c r="H891" s="898">
        <f t="shared" si="238"/>
        <v>2595.4066465863452</v>
      </c>
      <c r="I891" s="77">
        <f t="shared" si="233"/>
        <v>0.24047458720207895</v>
      </c>
      <c r="J891" s="898">
        <f t="shared" si="239"/>
        <v>182.42159671732895</v>
      </c>
      <c r="K891" s="898">
        <f t="shared" si="234"/>
        <v>2777.8282433036743</v>
      </c>
      <c r="L891" s="77">
        <v>0.2</v>
      </c>
      <c r="M891" s="898">
        <f t="shared" si="235"/>
        <v>555.56564866073484</v>
      </c>
      <c r="N891" s="898">
        <f t="shared" si="236"/>
        <v>3333.3938919644092</v>
      </c>
      <c r="O891" s="898">
        <f t="shared" si="237"/>
        <v>555.56564866073484</v>
      </c>
    </row>
    <row r="892" spans="1:15" s="76" customFormat="1">
      <c r="A892" s="711" t="s">
        <v>2816</v>
      </c>
      <c r="B892" s="939" t="s">
        <v>2655</v>
      </c>
      <c r="C892" s="306">
        <f>мат.затр!G7962</f>
        <v>1039.508</v>
      </c>
      <c r="D892" s="306">
        <f>тарифик!J893</f>
        <v>981.70459616242749</v>
      </c>
      <c r="E892" s="306"/>
      <c r="F892" s="898">
        <f t="shared" si="230"/>
        <v>113.38688085676037</v>
      </c>
      <c r="G892" s="306">
        <f>амортизация!M2952</f>
        <v>55.778670236501561</v>
      </c>
      <c r="H892" s="898">
        <f t="shared" si="238"/>
        <v>2190.3781472556893</v>
      </c>
      <c r="I892" s="77">
        <f t="shared" si="233"/>
        <v>0.24047458720207895</v>
      </c>
      <c r="J892" s="898">
        <f t="shared" si="239"/>
        <v>236.07500751654337</v>
      </c>
      <c r="K892" s="898">
        <f t="shared" si="234"/>
        <v>2426.4531547722327</v>
      </c>
      <c r="L892" s="77">
        <v>0.2</v>
      </c>
      <c r="M892" s="898">
        <f t="shared" si="235"/>
        <v>485.29063095444656</v>
      </c>
      <c r="N892" s="898">
        <f t="shared" si="236"/>
        <v>2911.7437857266791</v>
      </c>
      <c r="O892" s="898">
        <f t="shared" si="237"/>
        <v>485.29063095444656</v>
      </c>
    </row>
    <row r="893" spans="1:15" s="76" customFormat="1">
      <c r="A893" s="711" t="s">
        <v>2817</v>
      </c>
      <c r="B893" s="939" t="s">
        <v>1485</v>
      </c>
      <c r="C893" s="306">
        <f>мат.затр!G7967</f>
        <v>1036.5899999999999</v>
      </c>
      <c r="D893" s="306">
        <f>тарифик!J894</f>
        <v>981.70459616242749</v>
      </c>
      <c r="E893" s="306"/>
      <c r="F893" s="898">
        <f t="shared" si="230"/>
        <v>113.38688085676037</v>
      </c>
      <c r="G893" s="306">
        <f>амортизация!M2953</f>
        <v>55.778670236501561</v>
      </c>
      <c r="H893" s="898">
        <f t="shared" si="238"/>
        <v>2187.4601472556892</v>
      </c>
      <c r="I893" s="77">
        <f t="shared" si="233"/>
        <v>0.24047458720207895</v>
      </c>
      <c r="J893" s="898">
        <f t="shared" si="239"/>
        <v>236.07500751654337</v>
      </c>
      <c r="K893" s="898">
        <f t="shared" si="234"/>
        <v>2423.5351547722325</v>
      </c>
      <c r="L893" s="77">
        <v>0.2</v>
      </c>
      <c r="M893" s="898">
        <f t="shared" si="235"/>
        <v>484.70703095444651</v>
      </c>
      <c r="N893" s="898">
        <f t="shared" si="236"/>
        <v>2908.2421857266791</v>
      </c>
      <c r="O893" s="898">
        <f t="shared" si="237"/>
        <v>484.70703095444651</v>
      </c>
    </row>
    <row r="894" spans="1:15" s="76" customFormat="1">
      <c r="A894" s="711" t="s">
        <v>2818</v>
      </c>
      <c r="B894" s="939" t="s">
        <v>2819</v>
      </c>
      <c r="C894" s="306">
        <f>мат.затр!G7975</f>
        <v>2153.8470000000002</v>
      </c>
      <c r="D894" s="306">
        <f>тарифик!J895</f>
        <v>669.34404283801871</v>
      </c>
      <c r="E894" s="306"/>
      <c r="F894" s="898">
        <f t="shared" si="230"/>
        <v>77.309236947791163</v>
      </c>
      <c r="G894" s="306">
        <f>амортизация!M2954</f>
        <v>55.778670236501561</v>
      </c>
      <c r="H894" s="898">
        <f t="shared" si="238"/>
        <v>2956.2789500223116</v>
      </c>
      <c r="I894" s="77">
        <f t="shared" si="233"/>
        <v>0.24047458720207895</v>
      </c>
      <c r="J894" s="898">
        <f t="shared" si="239"/>
        <v>160.96023239764321</v>
      </c>
      <c r="K894" s="898">
        <f t="shared" si="234"/>
        <v>3117.2391824199549</v>
      </c>
      <c r="L894" s="77">
        <v>0.2</v>
      </c>
      <c r="M894" s="898">
        <f t="shared" si="235"/>
        <v>623.44783648399107</v>
      </c>
      <c r="N894" s="898">
        <f t="shared" si="236"/>
        <v>3740.687018903946</v>
      </c>
      <c r="O894" s="898">
        <f t="shared" si="237"/>
        <v>623.44783648399107</v>
      </c>
    </row>
    <row r="895" spans="1:15" s="76" customFormat="1">
      <c r="A895" s="711" t="s">
        <v>2820</v>
      </c>
      <c r="B895" s="939" t="s">
        <v>2660</v>
      </c>
      <c r="C895" s="306">
        <f>мат.затр!G7981</f>
        <v>1726.1599999999999</v>
      </c>
      <c r="D895" s="306">
        <f>тарифик!J896</f>
        <v>468.54082998661312</v>
      </c>
      <c r="E895" s="306"/>
      <c r="F895" s="898">
        <f t="shared" si="230"/>
        <v>54.116465863453818</v>
      </c>
      <c r="G895" s="306">
        <f>амортизация!M2955</f>
        <v>55.778670236501561</v>
      </c>
      <c r="H895" s="898">
        <f t="shared" si="238"/>
        <v>2304.5959660865683</v>
      </c>
      <c r="I895" s="77">
        <f t="shared" si="233"/>
        <v>0.24047458720207895</v>
      </c>
      <c r="J895" s="898">
        <f t="shared" si="239"/>
        <v>112.67216267835025</v>
      </c>
      <c r="K895" s="898">
        <f t="shared" si="234"/>
        <v>2417.2681287649184</v>
      </c>
      <c r="L895" s="77">
        <v>0.2</v>
      </c>
      <c r="M895" s="898">
        <f t="shared" si="235"/>
        <v>483.45362575298373</v>
      </c>
      <c r="N895" s="898">
        <f t="shared" si="236"/>
        <v>2900.7217545179019</v>
      </c>
      <c r="O895" s="898">
        <f t="shared" si="237"/>
        <v>483.45362575298373</v>
      </c>
    </row>
    <row r="896" spans="1:15" s="76" customFormat="1">
      <c r="A896" s="711" t="s">
        <v>2821</v>
      </c>
      <c r="B896" s="939" t="s">
        <v>2662</v>
      </c>
      <c r="C896" s="306">
        <f>мат.затр!G7987</f>
        <v>1129.836</v>
      </c>
      <c r="D896" s="306">
        <f>тарифик!J897</f>
        <v>937.08165997322624</v>
      </c>
      <c r="E896" s="306"/>
      <c r="F896" s="898">
        <f t="shared" si="230"/>
        <v>108.23293172690764</v>
      </c>
      <c r="G896" s="306">
        <f>амортизация!M2956</f>
        <v>55.778670236501561</v>
      </c>
      <c r="H896" s="898">
        <f t="shared" si="238"/>
        <v>2230.9292619366356</v>
      </c>
      <c r="I896" s="77">
        <f t="shared" si="233"/>
        <v>0.24047458720207895</v>
      </c>
      <c r="J896" s="898">
        <f t="shared" si="239"/>
        <v>225.34432535670049</v>
      </c>
      <c r="K896" s="898">
        <f t="shared" si="234"/>
        <v>2456.2735872933363</v>
      </c>
      <c r="L896" s="77">
        <v>0.2</v>
      </c>
      <c r="M896" s="898">
        <f t="shared" si="235"/>
        <v>491.2547174586673</v>
      </c>
      <c r="N896" s="898">
        <f t="shared" si="236"/>
        <v>2947.5283047520034</v>
      </c>
      <c r="O896" s="898">
        <f t="shared" si="237"/>
        <v>491.2547174586673</v>
      </c>
    </row>
    <row r="897" spans="1:15" s="76" customFormat="1">
      <c r="A897" s="711" t="s">
        <v>2822</v>
      </c>
      <c r="B897" s="939" t="s">
        <v>2664</v>
      </c>
      <c r="C897" s="306">
        <f>мат.затр!G7994</f>
        <v>1894.634</v>
      </c>
      <c r="D897" s="306">
        <f>тарифик!J898</f>
        <v>267.73761713520747</v>
      </c>
      <c r="E897" s="306"/>
      <c r="F897" s="898">
        <f t="shared" si="230"/>
        <v>30.923694779116467</v>
      </c>
      <c r="G897" s="306">
        <f>амортизация!M2957</f>
        <v>55.778670236501561</v>
      </c>
      <c r="H897" s="898">
        <f t="shared" si="238"/>
        <v>2249.0739821508255</v>
      </c>
      <c r="I897" s="77">
        <f t="shared" si="233"/>
        <v>0.24047458720207895</v>
      </c>
      <c r="J897" s="898">
        <f t="shared" si="239"/>
        <v>64.384092959057284</v>
      </c>
      <c r="K897" s="898">
        <f t="shared" si="234"/>
        <v>2313.4580751098829</v>
      </c>
      <c r="L897" s="77">
        <v>0.2</v>
      </c>
      <c r="M897" s="898">
        <f t="shared" si="235"/>
        <v>462.69161502197659</v>
      </c>
      <c r="N897" s="898">
        <f t="shared" si="236"/>
        <v>2776.1496901318596</v>
      </c>
      <c r="O897" s="898">
        <f t="shared" si="237"/>
        <v>462.69161502197659</v>
      </c>
    </row>
    <row r="898" spans="1:15" s="76" customFormat="1">
      <c r="A898" s="711" t="s">
        <v>2823</v>
      </c>
      <c r="B898" s="939" t="s">
        <v>2669</v>
      </c>
      <c r="C898" s="306">
        <f>мат.затр!G8000</f>
        <v>1484.3600000000001</v>
      </c>
      <c r="D898" s="306">
        <f>тарифик!J899</f>
        <v>981.70459616242749</v>
      </c>
      <c r="E898" s="306"/>
      <c r="F898" s="898">
        <f t="shared" ref="F898:F961" si="240">D898*0.9*0.095+D898*3%</f>
        <v>113.38688085676037</v>
      </c>
      <c r="G898" s="306">
        <f>амортизация!M2958</f>
        <v>156.42012494422133</v>
      </c>
      <c r="H898" s="898">
        <f t="shared" si="238"/>
        <v>2735.8716019634094</v>
      </c>
      <c r="I898" s="77">
        <f t="shared" si="233"/>
        <v>0.24047458720207895</v>
      </c>
      <c r="J898" s="898">
        <f t="shared" si="239"/>
        <v>236.07500751654337</v>
      </c>
      <c r="K898" s="898">
        <f t="shared" si="234"/>
        <v>2971.9466094799527</v>
      </c>
      <c r="L898" s="77">
        <v>0.2</v>
      </c>
      <c r="M898" s="898">
        <f t="shared" si="235"/>
        <v>594.38932189599052</v>
      </c>
      <c r="N898" s="898">
        <f t="shared" si="236"/>
        <v>3566.3359313759433</v>
      </c>
      <c r="O898" s="898">
        <f t="shared" si="237"/>
        <v>594.38932189599052</v>
      </c>
    </row>
    <row r="899" spans="1:15" s="76" customFormat="1">
      <c r="A899" s="711" t="s">
        <v>2824</v>
      </c>
      <c r="B899" s="939" t="s">
        <v>2671</v>
      </c>
      <c r="C899" s="306">
        <f>мат.затр!G8006</f>
        <v>1484.3600000000001</v>
      </c>
      <c r="D899" s="306">
        <f>тарифик!J900</f>
        <v>981.70459616242749</v>
      </c>
      <c r="E899" s="306"/>
      <c r="F899" s="898">
        <f t="shared" si="240"/>
        <v>113.38688085676037</v>
      </c>
      <c r="G899" s="306">
        <f>амортизация!M2959</f>
        <v>156.42012494422133</v>
      </c>
      <c r="H899" s="898">
        <f t="shared" si="238"/>
        <v>2735.8716019634094</v>
      </c>
      <c r="I899" s="77">
        <f t="shared" si="233"/>
        <v>0.24047458720207895</v>
      </c>
      <c r="J899" s="898">
        <f t="shared" si="239"/>
        <v>236.07500751654337</v>
      </c>
      <c r="K899" s="898">
        <f t="shared" si="234"/>
        <v>2971.9466094799527</v>
      </c>
      <c r="L899" s="77">
        <v>0.2</v>
      </c>
      <c r="M899" s="898">
        <f t="shared" si="235"/>
        <v>594.38932189599052</v>
      </c>
      <c r="N899" s="898">
        <f t="shared" si="236"/>
        <v>3566.3359313759433</v>
      </c>
      <c r="O899" s="898">
        <f t="shared" si="237"/>
        <v>594.38932189599052</v>
      </c>
    </row>
    <row r="900" spans="1:15" s="76" customFormat="1">
      <c r="A900" s="711" t="s">
        <v>2825</v>
      </c>
      <c r="B900" s="939" t="s">
        <v>2673</v>
      </c>
      <c r="C900" s="306">
        <f>мат.затр!G8010</f>
        <v>1206.3600000000001</v>
      </c>
      <c r="D900" s="306">
        <f>тарифик!J901</f>
        <v>803.21285140562247</v>
      </c>
      <c r="E900" s="306"/>
      <c r="F900" s="898">
        <f t="shared" si="240"/>
        <v>92.771084337349393</v>
      </c>
      <c r="G900" s="306">
        <f>амортизация!M2960</f>
        <v>156.42012494422133</v>
      </c>
      <c r="H900" s="898">
        <f t="shared" si="238"/>
        <v>2258.7640606871933</v>
      </c>
      <c r="I900" s="77">
        <f t="shared" si="233"/>
        <v>0.24047458720207895</v>
      </c>
      <c r="J900" s="898">
        <f t="shared" si="239"/>
        <v>193.15227887717185</v>
      </c>
      <c r="K900" s="898">
        <f t="shared" si="234"/>
        <v>2451.916339564365</v>
      </c>
      <c r="L900" s="77">
        <v>0.2</v>
      </c>
      <c r="M900" s="898">
        <f t="shared" si="235"/>
        <v>490.38326791287301</v>
      </c>
      <c r="N900" s="898">
        <f t="shared" si="236"/>
        <v>2942.2996074772382</v>
      </c>
      <c r="O900" s="898">
        <f t="shared" si="237"/>
        <v>490.38326791287301</v>
      </c>
    </row>
    <row r="901" spans="1:15" s="76" customFormat="1">
      <c r="A901" s="711" t="s">
        <v>2826</v>
      </c>
      <c r="B901" s="939" t="s">
        <v>2827</v>
      </c>
      <c r="C901" s="306">
        <f>мат.затр!G8015</f>
        <v>1928.2</v>
      </c>
      <c r="D901" s="306">
        <f>тарифик!J902</f>
        <v>356.98348951360998</v>
      </c>
      <c r="E901" s="306"/>
      <c r="F901" s="898">
        <f t="shared" si="240"/>
        <v>41.231593038821956</v>
      </c>
      <c r="G901" s="306">
        <f>амортизация!M2961</f>
        <v>156.42012494422133</v>
      </c>
      <c r="H901" s="898">
        <f t="shared" si="238"/>
        <v>2482.8352074966529</v>
      </c>
      <c r="I901" s="77">
        <f t="shared" si="233"/>
        <v>0.24047458720207895</v>
      </c>
      <c r="J901" s="898">
        <f t="shared" si="239"/>
        <v>85.845457278743041</v>
      </c>
      <c r="K901" s="898">
        <f t="shared" si="234"/>
        <v>2568.6806647753961</v>
      </c>
      <c r="L901" s="77">
        <v>0.2</v>
      </c>
      <c r="M901" s="898">
        <f t="shared" si="235"/>
        <v>513.73613295507926</v>
      </c>
      <c r="N901" s="898">
        <f t="shared" si="236"/>
        <v>3082.4167977304751</v>
      </c>
      <c r="O901" s="898">
        <f t="shared" si="237"/>
        <v>513.73613295507926</v>
      </c>
    </row>
    <row r="902" spans="1:15" s="76" customFormat="1">
      <c r="A902" s="711" t="s">
        <v>2828</v>
      </c>
      <c r="B902" s="939" t="s">
        <v>2829</v>
      </c>
      <c r="C902" s="306">
        <f>мат.затр!G8019</f>
        <v>1659.598</v>
      </c>
      <c r="D902" s="306">
        <f>тарифик!J903</f>
        <v>502.008032128514</v>
      </c>
      <c r="E902" s="306"/>
      <c r="F902" s="898">
        <f t="shared" si="240"/>
        <v>57.981927710843372</v>
      </c>
      <c r="G902" s="306">
        <f>амортизация!M2962</f>
        <v>55.778670236501561</v>
      </c>
      <c r="H902" s="898">
        <f t="shared" si="238"/>
        <v>2275.3666300758591</v>
      </c>
      <c r="I902" s="77">
        <f t="shared" si="233"/>
        <v>0.24047458720207895</v>
      </c>
      <c r="J902" s="898">
        <f t="shared" si="239"/>
        <v>120.72017429823239</v>
      </c>
      <c r="K902" s="898">
        <f t="shared" si="234"/>
        <v>2396.0868043740916</v>
      </c>
      <c r="L902" s="77">
        <v>0.2</v>
      </c>
      <c r="M902" s="898">
        <f t="shared" si="235"/>
        <v>479.21736087481833</v>
      </c>
      <c r="N902" s="898">
        <f t="shared" si="236"/>
        <v>2875.3041652489101</v>
      </c>
      <c r="O902" s="898">
        <f t="shared" si="237"/>
        <v>479.21736087481833</v>
      </c>
    </row>
    <row r="903" spans="1:15" s="76" customFormat="1">
      <c r="A903" s="711" t="s">
        <v>2830</v>
      </c>
      <c r="B903" s="939" t="s">
        <v>2677</v>
      </c>
      <c r="C903" s="306">
        <f>мат.затр!G8024</f>
        <v>1590.2</v>
      </c>
      <c r="D903" s="306">
        <f>тарифик!J904</f>
        <v>624.72110664881745</v>
      </c>
      <c r="E903" s="306"/>
      <c r="F903" s="898">
        <f t="shared" si="240"/>
        <v>72.155287817938415</v>
      </c>
      <c r="G903" s="306">
        <f>амортизация!M2963</f>
        <v>156.42012494422133</v>
      </c>
      <c r="H903" s="898">
        <f t="shared" si="238"/>
        <v>2443.4965194109773</v>
      </c>
      <c r="I903" s="77">
        <f t="shared" si="233"/>
        <v>0.24047458720207895</v>
      </c>
      <c r="J903" s="898">
        <f t="shared" si="239"/>
        <v>150.22955023780031</v>
      </c>
      <c r="K903" s="898">
        <f t="shared" si="234"/>
        <v>2593.7260696487774</v>
      </c>
      <c r="L903" s="77">
        <v>0.2</v>
      </c>
      <c r="M903" s="898">
        <f t="shared" si="235"/>
        <v>518.74521392975555</v>
      </c>
      <c r="N903" s="898">
        <f t="shared" si="236"/>
        <v>3112.4712835785331</v>
      </c>
      <c r="O903" s="898">
        <f t="shared" si="237"/>
        <v>518.74521392975555</v>
      </c>
    </row>
    <row r="904" spans="1:15" s="76" customFormat="1">
      <c r="A904" s="711" t="s">
        <v>2831</v>
      </c>
      <c r="B904" s="939" t="s">
        <v>2832</v>
      </c>
      <c r="C904" s="306">
        <f>мат.затр!G8029</f>
        <v>1892.6000000000001</v>
      </c>
      <c r="D904" s="306">
        <f>тарифик!J905</f>
        <v>401.60642570281118</v>
      </c>
      <c r="E904" s="306"/>
      <c r="F904" s="898">
        <f t="shared" si="240"/>
        <v>46.385542168674689</v>
      </c>
      <c r="G904" s="306">
        <f>амортизация!M2964</f>
        <v>156.42012494422133</v>
      </c>
      <c r="H904" s="898">
        <f t="shared" si="238"/>
        <v>2497.0120928157075</v>
      </c>
      <c r="I904" s="77">
        <f t="shared" si="233"/>
        <v>0.24047458720207895</v>
      </c>
      <c r="J904" s="898">
        <f t="shared" si="239"/>
        <v>96.576139438585912</v>
      </c>
      <c r="K904" s="898">
        <f t="shared" si="234"/>
        <v>2593.5882322542934</v>
      </c>
      <c r="L904" s="77">
        <v>0.2</v>
      </c>
      <c r="M904" s="898">
        <f t="shared" si="235"/>
        <v>518.71764645085875</v>
      </c>
      <c r="N904" s="898">
        <f t="shared" si="236"/>
        <v>3112.3058787051523</v>
      </c>
      <c r="O904" s="898">
        <f t="shared" si="237"/>
        <v>518.71764645085875</v>
      </c>
    </row>
    <row r="905" spans="1:15" s="76" customFormat="1">
      <c r="A905" s="711" t="s">
        <v>2833</v>
      </c>
      <c r="B905" s="939" t="s">
        <v>2729</v>
      </c>
      <c r="C905" s="306">
        <f>мат.затр!G8037</f>
        <v>2301.7339999999999</v>
      </c>
      <c r="D905" s="306">
        <f>тарифик!J906</f>
        <v>178.49174475680499</v>
      </c>
      <c r="E905" s="306"/>
      <c r="F905" s="898">
        <f t="shared" si="240"/>
        <v>20.615796519410978</v>
      </c>
      <c r="G905" s="306">
        <f>амортизация!M2965</f>
        <v>156.42012494422133</v>
      </c>
      <c r="H905" s="898">
        <f t="shared" si="238"/>
        <v>2657.2616662204373</v>
      </c>
      <c r="I905" s="77">
        <f t="shared" si="233"/>
        <v>0.24047458720207895</v>
      </c>
      <c r="J905" s="898">
        <f t="shared" si="239"/>
        <v>42.92272863937152</v>
      </c>
      <c r="K905" s="898">
        <f t="shared" si="234"/>
        <v>2700.1843948598089</v>
      </c>
      <c r="L905" s="77">
        <v>0.2</v>
      </c>
      <c r="M905" s="898">
        <f t="shared" si="235"/>
        <v>540.03687897196176</v>
      </c>
      <c r="N905" s="898">
        <f t="shared" si="236"/>
        <v>3240.2212738317708</v>
      </c>
      <c r="O905" s="898">
        <f t="shared" si="237"/>
        <v>540.03687897196176</v>
      </c>
    </row>
    <row r="906" spans="1:15" s="76" customFormat="1">
      <c r="A906" s="711" t="s">
        <v>2834</v>
      </c>
      <c r="B906" s="939" t="s">
        <v>2835</v>
      </c>
      <c r="C906" s="306">
        <f>мат.затр!G8044</f>
        <v>2821.36</v>
      </c>
      <c r="D906" s="306">
        <f>тарифик!J907</f>
        <v>401.60642570281124</v>
      </c>
      <c r="E906" s="306"/>
      <c r="F906" s="898">
        <f t="shared" si="240"/>
        <v>46.385542168674696</v>
      </c>
      <c r="G906" s="306">
        <f>амортизация!M2966</f>
        <v>156.42012494422133</v>
      </c>
      <c r="H906" s="898">
        <f t="shared" si="238"/>
        <v>3425.7720928157073</v>
      </c>
      <c r="I906" s="77">
        <f t="shared" si="233"/>
        <v>0.24047458720207895</v>
      </c>
      <c r="J906" s="898">
        <f t="shared" si="239"/>
        <v>96.576139438585926</v>
      </c>
      <c r="K906" s="898">
        <f t="shared" si="234"/>
        <v>3522.3482322542932</v>
      </c>
      <c r="L906" s="77">
        <v>0.2</v>
      </c>
      <c r="M906" s="898">
        <f t="shared" si="235"/>
        <v>704.4696464508587</v>
      </c>
      <c r="N906" s="898">
        <f t="shared" si="236"/>
        <v>4226.817878705152</v>
      </c>
      <c r="O906" s="898">
        <f t="shared" si="237"/>
        <v>704.4696464508587</v>
      </c>
    </row>
    <row r="907" spans="1:15" s="76" customFormat="1">
      <c r="A907" s="711" t="s">
        <v>2836</v>
      </c>
      <c r="B907" s="939" t="s">
        <v>2711</v>
      </c>
      <c r="C907" s="306">
        <f>мат.затр!G8047</f>
        <v>1979.2</v>
      </c>
      <c r="D907" s="306">
        <f>тарифик!J908</f>
        <v>401.60642570281118</v>
      </c>
      <c r="E907" s="306"/>
      <c r="F907" s="898">
        <f t="shared" si="240"/>
        <v>46.385542168674689</v>
      </c>
      <c r="G907" s="306">
        <f>амортизация!M2967</f>
        <v>156.42012494422133</v>
      </c>
      <c r="H907" s="898">
        <f t="shared" si="238"/>
        <v>2583.6120928157075</v>
      </c>
      <c r="I907" s="77">
        <f t="shared" si="233"/>
        <v>0.24047458720207895</v>
      </c>
      <c r="J907" s="898">
        <f t="shared" si="239"/>
        <v>96.576139438585912</v>
      </c>
      <c r="K907" s="898">
        <f t="shared" si="234"/>
        <v>2680.1882322542933</v>
      </c>
      <c r="L907" s="77">
        <v>0.2</v>
      </c>
      <c r="M907" s="898">
        <f t="shared" si="235"/>
        <v>536.03764645085869</v>
      </c>
      <c r="N907" s="898">
        <f t="shared" si="236"/>
        <v>3216.2258787051519</v>
      </c>
      <c r="O907" s="898">
        <f t="shared" si="237"/>
        <v>536.03764645085869</v>
      </c>
    </row>
    <row r="908" spans="1:15" s="76" customFormat="1">
      <c r="A908" s="711" t="s">
        <v>2837</v>
      </c>
      <c r="B908" s="939" t="s">
        <v>2838</v>
      </c>
      <c r="C908" s="306">
        <f>мат.затр!G8057</f>
        <v>1972.53</v>
      </c>
      <c r="D908" s="306">
        <f>тарифик!J909</f>
        <v>267.73761713520747</v>
      </c>
      <c r="E908" s="306"/>
      <c r="F908" s="898">
        <f t="shared" si="240"/>
        <v>30.923694779116467</v>
      </c>
      <c r="G908" s="306">
        <f>амортизация!M2968</f>
        <v>156.42012494422133</v>
      </c>
      <c r="H908" s="898">
        <f t="shared" si="238"/>
        <v>2427.6114368585449</v>
      </c>
      <c r="I908" s="77">
        <f t="shared" si="233"/>
        <v>0.24047458720207895</v>
      </c>
      <c r="J908" s="898">
        <f t="shared" si="239"/>
        <v>64.384092959057284</v>
      </c>
      <c r="K908" s="898">
        <f t="shared" si="234"/>
        <v>2491.9955298176023</v>
      </c>
      <c r="L908" s="77">
        <v>0.2</v>
      </c>
      <c r="M908" s="898">
        <f t="shared" si="235"/>
        <v>498.39910596352047</v>
      </c>
      <c r="N908" s="898">
        <f t="shared" si="236"/>
        <v>2990.3946357811228</v>
      </c>
      <c r="O908" s="898">
        <f t="shared" si="237"/>
        <v>498.39910596352047</v>
      </c>
    </row>
    <row r="909" spans="1:15" s="76" customFormat="1">
      <c r="A909" s="711" t="s">
        <v>2839</v>
      </c>
      <c r="B909" s="939" t="s">
        <v>2840</v>
      </c>
      <c r="C909" s="306">
        <f>мат.затр!G8062</f>
        <v>2046.7</v>
      </c>
      <c r="D909" s="306">
        <f>тарифик!J910</f>
        <v>267.73761713520747</v>
      </c>
      <c r="E909" s="306"/>
      <c r="F909" s="898">
        <f t="shared" si="240"/>
        <v>30.923694779116467</v>
      </c>
      <c r="G909" s="306">
        <f>амортизация!M2969</f>
        <v>156.42012494422133</v>
      </c>
      <c r="H909" s="898">
        <f t="shared" si="238"/>
        <v>2501.781436858545</v>
      </c>
      <c r="I909" s="77">
        <f t="shared" si="233"/>
        <v>0.24047458720207895</v>
      </c>
      <c r="J909" s="898">
        <f t="shared" si="239"/>
        <v>64.384092959057284</v>
      </c>
      <c r="K909" s="898">
        <f t="shared" si="234"/>
        <v>2566.1655298176024</v>
      </c>
      <c r="L909" s="77">
        <v>0.2</v>
      </c>
      <c r="M909" s="898">
        <f t="shared" si="235"/>
        <v>513.23310596352053</v>
      </c>
      <c r="N909" s="898">
        <f t="shared" si="236"/>
        <v>3079.3986357811227</v>
      </c>
      <c r="O909" s="898">
        <f t="shared" si="237"/>
        <v>513.23310596352053</v>
      </c>
    </row>
    <row r="910" spans="1:15" s="76" customFormat="1">
      <c r="A910" s="711" t="s">
        <v>2841</v>
      </c>
      <c r="B910" s="939" t="s">
        <v>2842</v>
      </c>
      <c r="C910" s="306">
        <f>мат.затр!G8067</f>
        <v>2049.4</v>
      </c>
      <c r="D910" s="306">
        <f>тарифик!J911</f>
        <v>267.73761713520747</v>
      </c>
      <c r="E910" s="306"/>
      <c r="F910" s="898">
        <f t="shared" si="240"/>
        <v>30.923694779116467</v>
      </c>
      <c r="G910" s="306">
        <f>амортизация!M2970</f>
        <v>156.42012494422133</v>
      </c>
      <c r="H910" s="898">
        <f t="shared" si="238"/>
        <v>2504.4814368585453</v>
      </c>
      <c r="I910" s="77">
        <f t="shared" si="233"/>
        <v>0.24047458720207895</v>
      </c>
      <c r="J910" s="898">
        <f t="shared" si="239"/>
        <v>64.384092959057284</v>
      </c>
      <c r="K910" s="898">
        <f t="shared" si="234"/>
        <v>2568.8655298176027</v>
      </c>
      <c r="L910" s="77">
        <v>0.2</v>
      </c>
      <c r="M910" s="898">
        <f t="shared" si="235"/>
        <v>513.77310596352061</v>
      </c>
      <c r="N910" s="898">
        <f t="shared" si="236"/>
        <v>3082.6386357811234</v>
      </c>
      <c r="O910" s="898">
        <f t="shared" si="237"/>
        <v>513.77310596352061</v>
      </c>
    </row>
    <row r="911" spans="1:15" s="76" customFormat="1">
      <c r="A911" s="711" t="s">
        <v>2843</v>
      </c>
      <c r="B911" s="939" t="s">
        <v>2717</v>
      </c>
      <c r="C911" s="306">
        <f>мат.затр!G8073</f>
        <v>1878.1599999999999</v>
      </c>
      <c r="D911" s="306">
        <f>тарифик!J912</f>
        <v>401.60642570281118</v>
      </c>
      <c r="E911" s="306"/>
      <c r="F911" s="898">
        <f t="shared" si="240"/>
        <v>46.385542168674689</v>
      </c>
      <c r="G911" s="306">
        <f>амортизация!M2971</f>
        <v>156.42012494422133</v>
      </c>
      <c r="H911" s="898">
        <f t="shared" si="238"/>
        <v>2482.572092815707</v>
      </c>
      <c r="I911" s="77">
        <f t="shared" si="233"/>
        <v>0.24047458720207895</v>
      </c>
      <c r="J911" s="898">
        <f t="shared" si="239"/>
        <v>96.576139438585912</v>
      </c>
      <c r="K911" s="898">
        <f t="shared" si="234"/>
        <v>2579.1482322542929</v>
      </c>
      <c r="L911" s="77">
        <v>0.2</v>
      </c>
      <c r="M911" s="898">
        <f t="shared" si="235"/>
        <v>515.8296464508586</v>
      </c>
      <c r="N911" s="898">
        <f t="shared" si="236"/>
        <v>3094.9778787051514</v>
      </c>
      <c r="O911" s="898">
        <f t="shared" si="237"/>
        <v>515.8296464508586</v>
      </c>
    </row>
    <row r="912" spans="1:15" s="76" customFormat="1">
      <c r="A912" s="711" t="s">
        <v>2844</v>
      </c>
      <c r="B912" s="939" t="s">
        <v>2687</v>
      </c>
      <c r="C912" s="306">
        <f>мат.затр!G8079</f>
        <v>2026.7359999999999</v>
      </c>
      <c r="D912" s="306">
        <f>тарифик!J913</f>
        <v>312.36055332440873</v>
      </c>
      <c r="E912" s="306"/>
      <c r="F912" s="898">
        <f t="shared" si="240"/>
        <v>36.077643908969208</v>
      </c>
      <c r="G912" s="306">
        <f>амортизация!M2972</f>
        <v>156.42012494422133</v>
      </c>
      <c r="H912" s="898">
        <f t="shared" si="238"/>
        <v>2531.5943221775988</v>
      </c>
      <c r="I912" s="77">
        <f t="shared" si="233"/>
        <v>0.24047458720207895</v>
      </c>
      <c r="J912" s="898">
        <f t="shared" si="239"/>
        <v>75.114775118900155</v>
      </c>
      <c r="K912" s="898">
        <f t="shared" si="234"/>
        <v>2606.7090972964988</v>
      </c>
      <c r="L912" s="77">
        <v>0.2</v>
      </c>
      <c r="M912" s="898">
        <f t="shared" si="235"/>
        <v>521.34181945929981</v>
      </c>
      <c r="N912" s="898">
        <f t="shared" si="236"/>
        <v>3128.0509167557984</v>
      </c>
      <c r="O912" s="898">
        <f t="shared" si="237"/>
        <v>521.34181945929981</v>
      </c>
    </row>
    <row r="913" spans="1:15" s="76" customFormat="1">
      <c r="A913" s="711" t="s">
        <v>2845</v>
      </c>
      <c r="B913" s="939" t="s">
        <v>2846</v>
      </c>
      <c r="C913" s="306">
        <f>мат.затр!G8085</f>
        <v>2043.15</v>
      </c>
      <c r="D913" s="306">
        <f>тарифик!J914</f>
        <v>267.73761713520747</v>
      </c>
      <c r="E913" s="306"/>
      <c r="F913" s="898">
        <f t="shared" si="240"/>
        <v>30.923694779116467</v>
      </c>
      <c r="G913" s="306">
        <f>амортизация!M2973</f>
        <v>156.42012494422133</v>
      </c>
      <c r="H913" s="898">
        <f t="shared" si="238"/>
        <v>2498.2314368585453</v>
      </c>
      <c r="I913" s="77">
        <f t="shared" si="233"/>
        <v>0.24047458720207895</v>
      </c>
      <c r="J913" s="898">
        <f t="shared" si="239"/>
        <v>64.384092959057284</v>
      </c>
      <c r="K913" s="898">
        <f t="shared" si="234"/>
        <v>2562.6155298176027</v>
      </c>
      <c r="L913" s="77">
        <v>0.2</v>
      </c>
      <c r="M913" s="898">
        <f t="shared" si="235"/>
        <v>512.52310596352061</v>
      </c>
      <c r="N913" s="898">
        <f t="shared" si="236"/>
        <v>3075.1386357811234</v>
      </c>
      <c r="O913" s="898">
        <f t="shared" si="237"/>
        <v>512.52310596352061</v>
      </c>
    </row>
    <row r="914" spans="1:15" s="76" customFormat="1">
      <c r="A914" s="711" t="s">
        <v>2847</v>
      </c>
      <c r="B914" s="939" t="s">
        <v>2848</v>
      </c>
      <c r="C914" s="306">
        <f>мат.затр!G8091</f>
        <v>1985.616</v>
      </c>
      <c r="D914" s="306">
        <f>тарифик!J915</f>
        <v>312.36055332440873</v>
      </c>
      <c r="E914" s="306"/>
      <c r="F914" s="898">
        <f t="shared" si="240"/>
        <v>36.077643908969208</v>
      </c>
      <c r="G914" s="306">
        <f>амортизация!M2974</f>
        <v>156.42012494422133</v>
      </c>
      <c r="H914" s="898">
        <f t="shared" si="238"/>
        <v>2490.4743221775989</v>
      </c>
      <c r="I914" s="77">
        <f t="shared" si="233"/>
        <v>0.24047458720207895</v>
      </c>
      <c r="J914" s="898">
        <f t="shared" si="239"/>
        <v>75.114775118900155</v>
      </c>
      <c r="K914" s="898">
        <f t="shared" si="234"/>
        <v>2565.5890972964989</v>
      </c>
      <c r="L914" s="77">
        <v>0.2</v>
      </c>
      <c r="M914" s="898">
        <f t="shared" si="235"/>
        <v>513.11781945929977</v>
      </c>
      <c r="N914" s="898">
        <f t="shared" si="236"/>
        <v>3078.7069167557988</v>
      </c>
      <c r="O914" s="898">
        <f t="shared" si="237"/>
        <v>513.11781945929977</v>
      </c>
    </row>
    <row r="915" spans="1:15" s="76" customFormat="1">
      <c r="A915" s="711" t="s">
        <v>2849</v>
      </c>
      <c r="B915" s="939" t="s">
        <v>2850</v>
      </c>
      <c r="C915" s="306">
        <f>мат.затр!G8097</f>
        <v>1985.616</v>
      </c>
      <c r="D915" s="306">
        <f>тарифик!J916</f>
        <v>356.98348951360998</v>
      </c>
      <c r="E915" s="306"/>
      <c r="F915" s="898">
        <f t="shared" si="240"/>
        <v>41.231593038821956</v>
      </c>
      <c r="G915" s="306">
        <f>амортизация!M2975</f>
        <v>156.42012494422133</v>
      </c>
      <c r="H915" s="898">
        <f t="shared" si="238"/>
        <v>2540.251207496653</v>
      </c>
      <c r="I915" s="77">
        <f t="shared" si="233"/>
        <v>0.24047458720207895</v>
      </c>
      <c r="J915" s="898">
        <f t="shared" si="239"/>
        <v>85.845457278743041</v>
      </c>
      <c r="K915" s="898">
        <f t="shared" si="234"/>
        <v>2626.0966647753962</v>
      </c>
      <c r="L915" s="77">
        <v>0.2</v>
      </c>
      <c r="M915" s="898">
        <f t="shared" si="235"/>
        <v>525.21933295507927</v>
      </c>
      <c r="N915" s="898">
        <f t="shared" si="236"/>
        <v>3151.3159977304754</v>
      </c>
      <c r="O915" s="898">
        <f t="shared" si="237"/>
        <v>525.21933295507927</v>
      </c>
    </row>
    <row r="916" spans="1:15" s="76" customFormat="1">
      <c r="A916" s="711" t="s">
        <v>2851</v>
      </c>
      <c r="B916" s="939" t="s">
        <v>2852</v>
      </c>
      <c r="C916" s="306">
        <f>мат.затр!G8103</f>
        <v>1994.41</v>
      </c>
      <c r="D916" s="306">
        <f>тарифик!J917</f>
        <v>356.98348951360998</v>
      </c>
      <c r="E916" s="306"/>
      <c r="F916" s="898">
        <f t="shared" si="240"/>
        <v>41.231593038821956</v>
      </c>
      <c r="G916" s="306">
        <f>амортизация!M2976</f>
        <v>156.42012494422133</v>
      </c>
      <c r="H916" s="898">
        <f t="shared" si="238"/>
        <v>2549.0452074966529</v>
      </c>
      <c r="I916" s="77">
        <f t="shared" si="233"/>
        <v>0.24047458720207895</v>
      </c>
      <c r="J916" s="898">
        <f t="shared" si="239"/>
        <v>85.845457278743041</v>
      </c>
      <c r="K916" s="898">
        <f t="shared" si="234"/>
        <v>2634.8906647753961</v>
      </c>
      <c r="L916" s="77">
        <v>0.2</v>
      </c>
      <c r="M916" s="898">
        <f t="shared" si="235"/>
        <v>526.97813295507922</v>
      </c>
      <c r="N916" s="898">
        <f t="shared" si="236"/>
        <v>3161.8687977304753</v>
      </c>
      <c r="O916" s="898">
        <f t="shared" si="237"/>
        <v>526.97813295507922</v>
      </c>
    </row>
    <row r="917" spans="1:15" s="76" customFormat="1">
      <c r="A917" s="711" t="s">
        <v>2853</v>
      </c>
      <c r="B917" s="939" t="s">
        <v>2854</v>
      </c>
      <c r="C917" s="306">
        <f>мат.затр!G8106</f>
        <v>1979.2</v>
      </c>
      <c r="D917" s="306">
        <f>тарифик!J918</f>
        <v>312.36055332440873</v>
      </c>
      <c r="E917" s="306"/>
      <c r="F917" s="898">
        <f t="shared" si="240"/>
        <v>36.077643908969208</v>
      </c>
      <c r="G917" s="306">
        <f>амортизация!M2977</f>
        <v>55.778670236501561</v>
      </c>
      <c r="H917" s="898">
        <f t="shared" si="238"/>
        <v>2383.4168674698794</v>
      </c>
      <c r="I917" s="77">
        <f t="shared" si="233"/>
        <v>0.24047458720207895</v>
      </c>
      <c r="J917" s="898">
        <f t="shared" si="239"/>
        <v>75.114775118900155</v>
      </c>
      <c r="K917" s="898">
        <f t="shared" si="234"/>
        <v>2458.5316425887795</v>
      </c>
      <c r="L917" s="77">
        <v>0.2</v>
      </c>
      <c r="M917" s="898">
        <f t="shared" si="235"/>
        <v>491.70632851775594</v>
      </c>
      <c r="N917" s="898">
        <f t="shared" si="236"/>
        <v>2950.2379711065355</v>
      </c>
      <c r="O917" s="898">
        <f t="shared" si="237"/>
        <v>491.70632851775594</v>
      </c>
    </row>
    <row r="918" spans="1:15" s="76" customFormat="1">
      <c r="A918" s="711" t="s">
        <v>2855</v>
      </c>
      <c r="B918" s="939" t="s">
        <v>2703</v>
      </c>
      <c r="C918" s="306">
        <f>мат.затр!G8111</f>
        <v>1982.2</v>
      </c>
      <c r="D918" s="306">
        <f>тарифик!J919</f>
        <v>312.36055332440873</v>
      </c>
      <c r="E918" s="306"/>
      <c r="F918" s="898">
        <f t="shared" si="240"/>
        <v>36.077643908969208</v>
      </c>
      <c r="G918" s="306">
        <f>амортизация!M2978</f>
        <v>156.42012494422133</v>
      </c>
      <c r="H918" s="898">
        <f t="shared" si="238"/>
        <v>2487.0583221775992</v>
      </c>
      <c r="I918" s="77">
        <f t="shared" si="233"/>
        <v>0.24047458720207895</v>
      </c>
      <c r="J918" s="898">
        <f t="shared" si="239"/>
        <v>75.114775118900155</v>
      </c>
      <c r="K918" s="898">
        <f t="shared" si="234"/>
        <v>2562.1730972964992</v>
      </c>
      <c r="L918" s="77">
        <v>0.2</v>
      </c>
      <c r="M918" s="898">
        <f t="shared" si="235"/>
        <v>512.43461945929982</v>
      </c>
      <c r="N918" s="898">
        <f t="shared" si="236"/>
        <v>3074.6077167557992</v>
      </c>
      <c r="O918" s="898">
        <f t="shared" si="237"/>
        <v>512.43461945929982</v>
      </c>
    </row>
    <row r="919" spans="1:15" s="76" customFormat="1">
      <c r="A919" s="711" t="s">
        <v>2856</v>
      </c>
      <c r="B919" s="939" t="s">
        <v>2721</v>
      </c>
      <c r="C919" s="306">
        <f>мат.затр!G8118</f>
        <v>3517.2829999999999</v>
      </c>
      <c r="D919" s="306">
        <f>тарифик!J920</f>
        <v>133.86880856760374</v>
      </c>
      <c r="E919" s="306"/>
      <c r="F919" s="898">
        <f t="shared" si="240"/>
        <v>15.461847389558233</v>
      </c>
      <c r="G919" s="306">
        <f>амортизация!M2979</f>
        <v>55.778670236501561</v>
      </c>
      <c r="H919" s="898">
        <f t="shared" si="238"/>
        <v>3722.3923261936634</v>
      </c>
      <c r="I919" s="77">
        <f t="shared" ref="I919:I982" si="241">I$190</f>
        <v>0.24047458720207895</v>
      </c>
      <c r="J919" s="898">
        <f t="shared" si="239"/>
        <v>32.192046479528642</v>
      </c>
      <c r="K919" s="898">
        <f t="shared" si="234"/>
        <v>3754.5843726731919</v>
      </c>
      <c r="L919" s="77">
        <v>0.2</v>
      </c>
      <c r="M919" s="898">
        <f t="shared" si="235"/>
        <v>750.9168745346384</v>
      </c>
      <c r="N919" s="898">
        <f t="shared" si="236"/>
        <v>4505.5012472078306</v>
      </c>
      <c r="O919" s="898">
        <f t="shared" si="237"/>
        <v>750.9168745346384</v>
      </c>
    </row>
    <row r="920" spans="1:15" s="76" customFormat="1">
      <c r="A920" s="711" t="s">
        <v>2857</v>
      </c>
      <c r="B920" s="939" t="s">
        <v>2723</v>
      </c>
      <c r="C920" s="306">
        <f>мат.затр!G8124</f>
        <v>1864.9860000000001</v>
      </c>
      <c r="D920" s="306">
        <f>тарифик!J921</f>
        <v>535.47523427041494</v>
      </c>
      <c r="E920" s="306"/>
      <c r="F920" s="898">
        <f t="shared" si="240"/>
        <v>61.847389558232933</v>
      </c>
      <c r="G920" s="306">
        <f>амортизация!M2980</f>
        <v>55.778670236501561</v>
      </c>
      <c r="H920" s="898">
        <f t="shared" si="238"/>
        <v>2518.0872940651493</v>
      </c>
      <c r="I920" s="77">
        <f t="shared" si="241"/>
        <v>0.24047458720207895</v>
      </c>
      <c r="J920" s="898">
        <f t="shared" si="239"/>
        <v>128.76818591811457</v>
      </c>
      <c r="K920" s="898">
        <f t="shared" si="234"/>
        <v>2646.8554799832636</v>
      </c>
      <c r="L920" s="77">
        <v>0.2</v>
      </c>
      <c r="M920" s="898">
        <f t="shared" si="235"/>
        <v>529.3710959966528</v>
      </c>
      <c r="N920" s="898">
        <f t="shared" si="236"/>
        <v>3176.2265759799166</v>
      </c>
      <c r="O920" s="898">
        <f t="shared" si="237"/>
        <v>529.3710959966528</v>
      </c>
    </row>
    <row r="921" spans="1:15" s="76" customFormat="1">
      <c r="A921" s="711" t="s">
        <v>2858</v>
      </c>
      <c r="B921" s="939" t="s">
        <v>2707</v>
      </c>
      <c r="C921" s="306">
        <f>мат.затр!G8130</f>
        <v>2216.33</v>
      </c>
      <c r="D921" s="306">
        <f>тарифик!J922</f>
        <v>133.86880856760374</v>
      </c>
      <c r="E921" s="306"/>
      <c r="F921" s="898">
        <f t="shared" si="240"/>
        <v>15.461847389558233</v>
      </c>
      <c r="G921" s="306">
        <f>амортизация!M2981</f>
        <v>55.778670236501561</v>
      </c>
      <c r="H921" s="898">
        <f t="shared" si="238"/>
        <v>2421.4393261936634</v>
      </c>
      <c r="I921" s="77">
        <f t="shared" si="241"/>
        <v>0.24047458720207895</v>
      </c>
      <c r="J921" s="898">
        <f t="shared" si="239"/>
        <v>32.192046479528642</v>
      </c>
      <c r="K921" s="898">
        <f t="shared" ref="K921:K984" si="242">H921+J921</f>
        <v>2453.6313726731919</v>
      </c>
      <c r="L921" s="77">
        <v>0.2</v>
      </c>
      <c r="M921" s="898">
        <f t="shared" ref="M921:M984" si="243">K921*L921</f>
        <v>490.72627453463838</v>
      </c>
      <c r="N921" s="898">
        <f t="shared" ref="N921:N984" si="244">K921+M921</f>
        <v>2944.3576472078303</v>
      </c>
      <c r="O921" s="898">
        <f t="shared" ref="O921:O984" si="245">M921</f>
        <v>490.72627453463838</v>
      </c>
    </row>
    <row r="922" spans="1:15" s="76" customFormat="1">
      <c r="A922" s="711" t="s">
        <v>2859</v>
      </c>
      <c r="B922" s="939" t="s">
        <v>2705</v>
      </c>
      <c r="C922" s="306">
        <f>мат.затр!G8135</f>
        <v>2514.1999999999998</v>
      </c>
      <c r="D922" s="306">
        <f>тарифик!J923</f>
        <v>89.245872378402495</v>
      </c>
      <c r="E922" s="306"/>
      <c r="F922" s="898">
        <f t="shared" si="240"/>
        <v>10.307898259705489</v>
      </c>
      <c r="G922" s="306">
        <f>амортизация!M2982</f>
        <v>156.42012494422133</v>
      </c>
      <c r="H922" s="898">
        <f t="shared" si="238"/>
        <v>2770.1738955823289</v>
      </c>
      <c r="I922" s="77">
        <f t="shared" si="241"/>
        <v>0.24047458720207895</v>
      </c>
      <c r="J922" s="898">
        <f t="shared" si="239"/>
        <v>21.46136431968576</v>
      </c>
      <c r="K922" s="898">
        <f t="shared" si="242"/>
        <v>2791.6352599020147</v>
      </c>
      <c r="L922" s="77">
        <v>0.2</v>
      </c>
      <c r="M922" s="898">
        <f t="shared" si="243"/>
        <v>558.32705198040298</v>
      </c>
      <c r="N922" s="898">
        <f t="shared" si="244"/>
        <v>3349.9623118824175</v>
      </c>
      <c r="O922" s="898">
        <f t="shared" si="245"/>
        <v>558.32705198040298</v>
      </c>
    </row>
    <row r="923" spans="1:15" s="76" customFormat="1">
      <c r="A923" s="711" t="s">
        <v>2860</v>
      </c>
      <c r="B923" s="939" t="s">
        <v>2727</v>
      </c>
      <c r="C923" s="306">
        <f>мат.затр!G8140</f>
        <v>3076.15</v>
      </c>
      <c r="D923" s="306">
        <f>тарифик!J924</f>
        <v>66.934404283801868</v>
      </c>
      <c r="E923" s="306"/>
      <c r="F923" s="898">
        <f t="shared" si="240"/>
        <v>7.7309236947791167</v>
      </c>
      <c r="G923" s="306">
        <f>амортизация!M2983</f>
        <v>55.778670236501561</v>
      </c>
      <c r="H923" s="898">
        <f t="shared" si="238"/>
        <v>3206.5939982150826</v>
      </c>
      <c r="I923" s="77">
        <f t="shared" si="241"/>
        <v>0.24047458720207895</v>
      </c>
      <c r="J923" s="898">
        <f t="shared" si="239"/>
        <v>16.096023239764321</v>
      </c>
      <c r="K923" s="898">
        <f t="shared" si="242"/>
        <v>3222.6900214548468</v>
      </c>
      <c r="L923" s="77">
        <v>0.2</v>
      </c>
      <c r="M923" s="898">
        <f t="shared" si="243"/>
        <v>644.53800429096941</v>
      </c>
      <c r="N923" s="898">
        <f t="shared" si="244"/>
        <v>3867.228025745816</v>
      </c>
      <c r="O923" s="898">
        <f t="shared" si="245"/>
        <v>644.53800429096941</v>
      </c>
    </row>
    <row r="924" spans="1:15" s="76" customFormat="1" ht="45">
      <c r="A924" s="711" t="s">
        <v>2861</v>
      </c>
      <c r="B924" s="939" t="s">
        <v>2862</v>
      </c>
      <c r="C924" s="306">
        <f>мат.затр!G8148</f>
        <v>5324.5609800000002</v>
      </c>
      <c r="D924" s="306">
        <f>тарифик!J925</f>
        <v>234.27041499330656</v>
      </c>
      <c r="E924" s="306"/>
      <c r="F924" s="898">
        <f t="shared" si="240"/>
        <v>27.058232931726909</v>
      </c>
      <c r="G924" s="306">
        <f>амортизация!M2984</f>
        <v>0</v>
      </c>
      <c r="H924" s="898">
        <f t="shared" si="238"/>
        <v>5585.8896279250339</v>
      </c>
      <c r="I924" s="77">
        <f t="shared" si="241"/>
        <v>0.24047458720207895</v>
      </c>
      <c r="J924" s="898">
        <f t="shared" si="239"/>
        <v>56.336081339175124</v>
      </c>
      <c r="K924" s="898">
        <f t="shared" si="242"/>
        <v>5642.2257092642094</v>
      </c>
      <c r="L924" s="77">
        <v>0.2</v>
      </c>
      <c r="M924" s="898">
        <f t="shared" si="243"/>
        <v>1128.445141852842</v>
      </c>
      <c r="N924" s="898">
        <f t="shared" si="244"/>
        <v>6770.6708511170509</v>
      </c>
      <c r="O924" s="898">
        <f t="shared" si="245"/>
        <v>1128.445141852842</v>
      </c>
    </row>
    <row r="925" spans="1:15" s="76" customFormat="1">
      <c r="A925" s="711" t="s">
        <v>2863</v>
      </c>
      <c r="B925" s="940" t="s">
        <v>2785</v>
      </c>
      <c r="C925" s="306">
        <f>мат.затр!G8149</f>
        <v>0</v>
      </c>
      <c r="D925" s="306">
        <f>тарифик!J926</f>
        <v>1874.1633199464525</v>
      </c>
      <c r="E925" s="306"/>
      <c r="F925" s="898">
        <f t="shared" si="240"/>
        <v>216.46586345381527</v>
      </c>
      <c r="G925" s="306">
        <f>амортизация!M2985</f>
        <v>0</v>
      </c>
      <c r="H925" s="898">
        <f t="shared" si="238"/>
        <v>2090.6291834002677</v>
      </c>
      <c r="I925" s="77">
        <f t="shared" si="241"/>
        <v>0.24047458720207895</v>
      </c>
      <c r="J925" s="898">
        <f t="shared" si="239"/>
        <v>450.68865071340099</v>
      </c>
      <c r="K925" s="898">
        <f t="shared" si="242"/>
        <v>2541.3178341136686</v>
      </c>
      <c r="L925" s="77">
        <v>0.2</v>
      </c>
      <c r="M925" s="898">
        <f t="shared" si="243"/>
        <v>508.26356682273376</v>
      </c>
      <c r="N925" s="898">
        <f t="shared" si="244"/>
        <v>3049.5814009364021</v>
      </c>
      <c r="O925" s="898">
        <f t="shared" si="245"/>
        <v>508.26356682273376</v>
      </c>
    </row>
    <row r="926" spans="1:15" s="76" customFormat="1">
      <c r="A926" s="711" t="s">
        <v>2864</v>
      </c>
      <c r="B926" s="940" t="s">
        <v>2865</v>
      </c>
      <c r="C926" s="306">
        <f>мат.затр!G8150</f>
        <v>0</v>
      </c>
      <c r="D926" s="306">
        <f>тарифик!J927</f>
        <v>1740.2945113788487</v>
      </c>
      <c r="E926" s="306"/>
      <c r="F926" s="898">
        <f t="shared" si="240"/>
        <v>201.00401606425703</v>
      </c>
      <c r="G926" s="306">
        <f>амортизация!M2986</f>
        <v>19.890227576974567</v>
      </c>
      <c r="H926" s="898">
        <f t="shared" si="238"/>
        <v>1961.1887550200804</v>
      </c>
      <c r="I926" s="77">
        <f t="shared" si="241"/>
        <v>0.24047458720207895</v>
      </c>
      <c r="J926" s="898">
        <f t="shared" si="239"/>
        <v>418.49660423387235</v>
      </c>
      <c r="K926" s="898">
        <f t="shared" si="242"/>
        <v>2379.6853592539528</v>
      </c>
      <c r="L926" s="77">
        <v>0.2</v>
      </c>
      <c r="M926" s="898">
        <f t="shared" si="243"/>
        <v>475.93707185079057</v>
      </c>
      <c r="N926" s="898">
        <f t="shared" si="244"/>
        <v>2855.6224311047436</v>
      </c>
      <c r="O926" s="898">
        <f t="shared" si="245"/>
        <v>475.93707185079057</v>
      </c>
    </row>
    <row r="927" spans="1:15" s="76" customFormat="1" ht="28.5">
      <c r="A927" s="66" t="s">
        <v>2866</v>
      </c>
      <c r="B927" s="1181" t="s">
        <v>2867</v>
      </c>
      <c r="C927" s="81"/>
      <c r="D927" s="81"/>
      <c r="E927" s="306"/>
      <c r="F927" s="81"/>
      <c r="G927" s="81"/>
      <c r="H927" s="923"/>
      <c r="I927" s="924"/>
      <c r="J927" s="923"/>
      <c r="K927" s="923"/>
      <c r="L927" s="924"/>
      <c r="M927" s="923"/>
      <c r="N927" s="923"/>
      <c r="O927" s="923"/>
    </row>
    <row r="928" spans="1:15" s="76" customFormat="1">
      <c r="A928" s="711" t="s">
        <v>2868</v>
      </c>
      <c r="B928" s="939" t="s">
        <v>2869</v>
      </c>
      <c r="C928" s="306">
        <f>мат.затр!G8153</f>
        <v>36</v>
      </c>
      <c r="D928" s="306">
        <f>тарифик!J929</f>
        <v>577.30923694779108</v>
      </c>
      <c r="E928" s="306"/>
      <c r="F928" s="898">
        <f t="shared" si="240"/>
        <v>66.679216867469876</v>
      </c>
      <c r="G928" s="306">
        <f>амортизация!M2988</f>
        <v>0</v>
      </c>
      <c r="H928" s="898">
        <f t="shared" ref="H928:H950" si="246">C928+D928+F928+G928</f>
        <v>679.98845381526098</v>
      </c>
      <c r="I928" s="77">
        <f t="shared" si="241"/>
        <v>0.24047458720207895</v>
      </c>
      <c r="J928" s="898">
        <f t="shared" ref="J928:J950" si="247">D928*I928</f>
        <v>138.82820044296724</v>
      </c>
      <c r="K928" s="898">
        <f t="shared" si="242"/>
        <v>818.81665425822825</v>
      </c>
      <c r="L928" s="77">
        <v>0.2</v>
      </c>
      <c r="M928" s="898">
        <f t="shared" si="243"/>
        <v>163.76333085164566</v>
      </c>
      <c r="N928" s="898">
        <f t="shared" si="244"/>
        <v>982.57998510987386</v>
      </c>
      <c r="O928" s="898">
        <f t="shared" si="245"/>
        <v>163.76333085164566</v>
      </c>
    </row>
    <row r="929" spans="1:15" s="76" customFormat="1">
      <c r="A929" s="711" t="s">
        <v>2870</v>
      </c>
      <c r="B929" s="939" t="s">
        <v>1343</v>
      </c>
      <c r="C929" s="306">
        <f>мат.затр!G8154</f>
        <v>882</v>
      </c>
      <c r="D929" s="306">
        <f>тарифик!J930</f>
        <v>111.55734047300312</v>
      </c>
      <c r="E929" s="306"/>
      <c r="F929" s="898">
        <f t="shared" si="240"/>
        <v>12.884872824631859</v>
      </c>
      <c r="G929" s="306">
        <f>амортизация!M2989</f>
        <v>0</v>
      </c>
      <c r="H929" s="898">
        <f t="shared" si="246"/>
        <v>1006.442213297635</v>
      </c>
      <c r="I929" s="77">
        <f t="shared" si="241"/>
        <v>0.24047458720207895</v>
      </c>
      <c r="J929" s="898">
        <f t="shared" si="247"/>
        <v>26.826705399607203</v>
      </c>
      <c r="K929" s="898">
        <f t="shared" si="242"/>
        <v>1033.2689186972423</v>
      </c>
      <c r="L929" s="77">
        <v>0.2</v>
      </c>
      <c r="M929" s="898">
        <f t="shared" si="243"/>
        <v>206.65378373944847</v>
      </c>
      <c r="N929" s="898">
        <f t="shared" si="244"/>
        <v>1239.9227024366908</v>
      </c>
      <c r="O929" s="898">
        <f t="shared" si="245"/>
        <v>206.65378373944847</v>
      </c>
    </row>
    <row r="930" spans="1:15" s="76" customFormat="1">
      <c r="A930" s="711" t="s">
        <v>2871</v>
      </c>
      <c r="B930" s="939" t="s">
        <v>1559</v>
      </c>
      <c r="C930" s="306">
        <f>мат.затр!G8155</f>
        <v>882</v>
      </c>
      <c r="D930" s="306">
        <f>тарифик!J931</f>
        <v>368.1392235609103</v>
      </c>
      <c r="E930" s="306"/>
      <c r="F930" s="898">
        <f t="shared" si="240"/>
        <v>42.520080321285135</v>
      </c>
      <c r="G930" s="306">
        <f>амортизация!M2990</f>
        <v>3.7294176706827313</v>
      </c>
      <c r="H930" s="898">
        <f t="shared" si="246"/>
        <v>1296.3887215528782</v>
      </c>
      <c r="I930" s="77">
        <f t="shared" si="241"/>
        <v>0.24047458720207895</v>
      </c>
      <c r="J930" s="898">
        <f t="shared" si="247"/>
        <v>88.528127818703766</v>
      </c>
      <c r="K930" s="898">
        <f t="shared" si="242"/>
        <v>1384.916849371582</v>
      </c>
      <c r="L930" s="77">
        <v>0.2</v>
      </c>
      <c r="M930" s="898">
        <f t="shared" si="243"/>
        <v>276.98336987431639</v>
      </c>
      <c r="N930" s="898">
        <f t="shared" si="244"/>
        <v>1661.9002192458984</v>
      </c>
      <c r="O930" s="898">
        <f t="shared" si="245"/>
        <v>276.98336987431639</v>
      </c>
    </row>
    <row r="931" spans="1:15" s="76" customFormat="1" ht="30">
      <c r="A931" s="711" t="s">
        <v>2872</v>
      </c>
      <c r="B931" s="939" t="s">
        <v>2873</v>
      </c>
      <c r="C931" s="306">
        <f>мат.затр!G8161</f>
        <v>856.91</v>
      </c>
      <c r="D931" s="306">
        <f>тарифик!J932</f>
        <v>1427.9339580544399</v>
      </c>
      <c r="E931" s="306"/>
      <c r="F931" s="898">
        <f t="shared" si="240"/>
        <v>164.92637215528782</v>
      </c>
      <c r="G931" s="306">
        <f>амортизация!M2991</f>
        <v>44.204596162427492</v>
      </c>
      <c r="H931" s="898">
        <f t="shared" si="246"/>
        <v>2493.9749263721556</v>
      </c>
      <c r="I931" s="77">
        <f t="shared" si="241"/>
        <v>0.24047458720207895</v>
      </c>
      <c r="J931" s="898">
        <f t="shared" si="247"/>
        <v>343.38182911497216</v>
      </c>
      <c r="K931" s="898">
        <f t="shared" si="242"/>
        <v>2837.3567554871279</v>
      </c>
      <c r="L931" s="77">
        <v>0.2</v>
      </c>
      <c r="M931" s="898">
        <f t="shared" si="243"/>
        <v>567.47135109742555</v>
      </c>
      <c r="N931" s="898">
        <f t="shared" si="244"/>
        <v>3404.8281065845536</v>
      </c>
      <c r="O931" s="898">
        <f t="shared" si="245"/>
        <v>567.47135109742555</v>
      </c>
    </row>
    <row r="932" spans="1:15" s="76" customFormat="1" ht="30">
      <c r="A932" s="711" t="s">
        <v>2874</v>
      </c>
      <c r="B932" s="939" t="s">
        <v>2875</v>
      </c>
      <c r="C932" s="306">
        <f>мат.затр!G8167</f>
        <v>1572.9099999999999</v>
      </c>
      <c r="D932" s="306">
        <f>тарифик!J933</f>
        <v>1427.9339580544399</v>
      </c>
      <c r="E932" s="306"/>
      <c r="F932" s="898">
        <f t="shared" si="240"/>
        <v>164.92637215528782</v>
      </c>
      <c r="G932" s="306">
        <f>амортизация!M2992</f>
        <v>44.204596162427492</v>
      </c>
      <c r="H932" s="898">
        <f t="shared" si="246"/>
        <v>3209.9749263721556</v>
      </c>
      <c r="I932" s="77">
        <f t="shared" si="241"/>
        <v>0.24047458720207895</v>
      </c>
      <c r="J932" s="898">
        <f t="shared" si="247"/>
        <v>343.38182911497216</v>
      </c>
      <c r="K932" s="898">
        <f t="shared" si="242"/>
        <v>3553.3567554871279</v>
      </c>
      <c r="L932" s="77">
        <v>0.2</v>
      </c>
      <c r="M932" s="898">
        <f t="shared" si="243"/>
        <v>710.6713510974256</v>
      </c>
      <c r="N932" s="898">
        <f t="shared" si="244"/>
        <v>4264.0281065845538</v>
      </c>
      <c r="O932" s="898">
        <f t="shared" si="245"/>
        <v>710.6713510974256</v>
      </c>
    </row>
    <row r="933" spans="1:15" s="76" customFormat="1">
      <c r="A933" s="711" t="s">
        <v>2876</v>
      </c>
      <c r="B933" s="940" t="s">
        <v>1316</v>
      </c>
      <c r="C933" s="306">
        <f>мат.затр!G8173</f>
        <v>1304.9872</v>
      </c>
      <c r="D933" s="306">
        <f>тарифик!J934</f>
        <v>937.08165997322624</v>
      </c>
      <c r="E933" s="306"/>
      <c r="F933" s="898">
        <f t="shared" si="240"/>
        <v>108.23293172690764</v>
      </c>
      <c r="G933" s="306">
        <f>амортизация!M2993</f>
        <v>44.204596162427492</v>
      </c>
      <c r="H933" s="898">
        <f t="shared" si="246"/>
        <v>2394.5063878625615</v>
      </c>
      <c r="I933" s="77">
        <f t="shared" si="241"/>
        <v>0.24047458720207895</v>
      </c>
      <c r="J933" s="898">
        <f t="shared" si="247"/>
        <v>225.34432535670049</v>
      </c>
      <c r="K933" s="898">
        <f t="shared" si="242"/>
        <v>2619.8507132192622</v>
      </c>
      <c r="L933" s="77">
        <v>0.2</v>
      </c>
      <c r="M933" s="898">
        <f t="shared" si="243"/>
        <v>523.97014264385245</v>
      </c>
      <c r="N933" s="898">
        <f t="shared" si="244"/>
        <v>3143.8208558631145</v>
      </c>
      <c r="O933" s="898">
        <f t="shared" si="245"/>
        <v>523.97014264385245</v>
      </c>
    </row>
    <row r="934" spans="1:15" s="76" customFormat="1">
      <c r="A934" s="711" t="s">
        <v>2877</v>
      </c>
      <c r="B934" s="940" t="s">
        <v>2878</v>
      </c>
      <c r="C934" s="306">
        <f>мат.затр!G8179</f>
        <v>1105.05972</v>
      </c>
      <c r="D934" s="306">
        <f>тарифик!J935</f>
        <v>736.27844712182059</v>
      </c>
      <c r="E934" s="306"/>
      <c r="F934" s="898">
        <f t="shared" si="240"/>
        <v>85.040160642570271</v>
      </c>
      <c r="G934" s="306">
        <f>амортизация!M2994</f>
        <v>44.204596162427492</v>
      </c>
      <c r="H934" s="898">
        <f t="shared" si="246"/>
        <v>1970.5829239268182</v>
      </c>
      <c r="I934" s="77">
        <f t="shared" si="241"/>
        <v>0.24047458720207895</v>
      </c>
      <c r="J934" s="898">
        <f t="shared" si="247"/>
        <v>177.05625563740753</v>
      </c>
      <c r="K934" s="898">
        <f t="shared" si="242"/>
        <v>2147.6391795642257</v>
      </c>
      <c r="L934" s="77">
        <v>0.2</v>
      </c>
      <c r="M934" s="898">
        <f t="shared" si="243"/>
        <v>429.52783591284515</v>
      </c>
      <c r="N934" s="898">
        <f t="shared" si="244"/>
        <v>2577.1670154770709</v>
      </c>
      <c r="O934" s="898">
        <f t="shared" si="245"/>
        <v>429.52783591284515</v>
      </c>
    </row>
    <row r="935" spans="1:15" s="76" customFormat="1">
      <c r="A935" s="711" t="s">
        <v>2879</v>
      </c>
      <c r="B935" s="940" t="s">
        <v>2210</v>
      </c>
      <c r="C935" s="306">
        <f>мат.затр!G8184</f>
        <v>1579.1597200000001</v>
      </c>
      <c r="D935" s="306">
        <f>тарифик!J936</f>
        <v>1405.6224899598394</v>
      </c>
      <c r="E935" s="306"/>
      <c r="F935" s="898">
        <f t="shared" si="240"/>
        <v>162.34939759036143</v>
      </c>
      <c r="G935" s="306">
        <f>амортизация!M2995</f>
        <v>44.204596162427492</v>
      </c>
      <c r="H935" s="898">
        <f t="shared" si="246"/>
        <v>3191.336203712629</v>
      </c>
      <c r="I935" s="77">
        <f t="shared" si="241"/>
        <v>0.24047458720207895</v>
      </c>
      <c r="J935" s="898">
        <f t="shared" si="247"/>
        <v>338.01648803505077</v>
      </c>
      <c r="K935" s="898">
        <f t="shared" si="242"/>
        <v>3529.3526917476797</v>
      </c>
      <c r="L935" s="77">
        <v>0.2</v>
      </c>
      <c r="M935" s="898">
        <f t="shared" si="243"/>
        <v>705.87053834953599</v>
      </c>
      <c r="N935" s="898">
        <f t="shared" si="244"/>
        <v>4235.2232300972155</v>
      </c>
      <c r="O935" s="898">
        <f t="shared" si="245"/>
        <v>705.87053834953599</v>
      </c>
    </row>
    <row r="936" spans="1:15" s="76" customFormat="1">
      <c r="A936" s="711" t="s">
        <v>2880</v>
      </c>
      <c r="B936" s="941" t="s">
        <v>2881</v>
      </c>
      <c r="C936" s="306">
        <f>мат.затр!G8185</f>
        <v>0</v>
      </c>
      <c r="D936" s="306">
        <f>тарифик!J937</f>
        <v>1427.9339580544399</v>
      </c>
      <c r="E936" s="306"/>
      <c r="F936" s="898">
        <f t="shared" si="240"/>
        <v>164.92637215528782</v>
      </c>
      <c r="G936" s="306">
        <f>амортизация!M2996</f>
        <v>55.778670236501561</v>
      </c>
      <c r="H936" s="898">
        <f t="shared" si="246"/>
        <v>1648.6390004462291</v>
      </c>
      <c r="I936" s="77">
        <f t="shared" si="241"/>
        <v>0.24047458720207895</v>
      </c>
      <c r="J936" s="898">
        <f t="shared" si="247"/>
        <v>343.38182911497216</v>
      </c>
      <c r="K936" s="898">
        <f t="shared" si="242"/>
        <v>1992.0208295612013</v>
      </c>
      <c r="L936" s="77">
        <v>0.2</v>
      </c>
      <c r="M936" s="898">
        <f t="shared" si="243"/>
        <v>398.40416591224027</v>
      </c>
      <c r="N936" s="898">
        <f t="shared" si="244"/>
        <v>2390.4249954734414</v>
      </c>
      <c r="O936" s="898">
        <f t="shared" si="245"/>
        <v>398.40416591224027</v>
      </c>
    </row>
    <row r="937" spans="1:15" s="76" customFormat="1" ht="30">
      <c r="A937" s="711" t="s">
        <v>2882</v>
      </c>
      <c r="B937" s="939" t="s">
        <v>2883</v>
      </c>
      <c r="C937" s="306">
        <f>мат.затр!G8190</f>
        <v>4710.22</v>
      </c>
      <c r="D937" s="306">
        <f>тарифик!J938</f>
        <v>3302.0972780008924</v>
      </c>
      <c r="E937" s="306"/>
      <c r="F937" s="898">
        <f t="shared" si="240"/>
        <v>381.39223560910307</v>
      </c>
      <c r="G937" s="306">
        <f>амортизация!M2997</f>
        <v>3.7294176706827313</v>
      </c>
      <c r="H937" s="898">
        <f t="shared" si="246"/>
        <v>8397.4389312806779</v>
      </c>
      <c r="I937" s="77">
        <f t="shared" si="241"/>
        <v>0.24047458720207895</v>
      </c>
      <c r="J937" s="898">
        <f t="shared" si="247"/>
        <v>794.0704798283731</v>
      </c>
      <c r="K937" s="898">
        <f t="shared" si="242"/>
        <v>9191.5094111090511</v>
      </c>
      <c r="L937" s="77">
        <v>0.2</v>
      </c>
      <c r="M937" s="898">
        <f t="shared" si="243"/>
        <v>1838.3018822218103</v>
      </c>
      <c r="N937" s="898">
        <f t="shared" si="244"/>
        <v>11029.811293330862</v>
      </c>
      <c r="O937" s="898">
        <f t="shared" si="245"/>
        <v>1838.3018822218103</v>
      </c>
    </row>
    <row r="938" spans="1:15" s="76" customFormat="1">
      <c r="A938" s="711" t="s">
        <v>2884</v>
      </c>
      <c r="B938" s="939" t="s">
        <v>2885</v>
      </c>
      <c r="C938" s="306">
        <f>мат.затр!G8200</f>
        <v>1645.0920000000001</v>
      </c>
      <c r="D938" s="306">
        <f>тарифик!J939</f>
        <v>1519.4109772423026</v>
      </c>
      <c r="E938" s="306"/>
      <c r="F938" s="898">
        <f t="shared" si="240"/>
        <v>175.49196787148594</v>
      </c>
      <c r="G938" s="306">
        <f>амортизация!M2998</f>
        <v>55.778670236501561</v>
      </c>
      <c r="H938" s="898">
        <f t="shared" si="246"/>
        <v>3395.7736153502901</v>
      </c>
      <c r="I938" s="77">
        <f t="shared" si="241"/>
        <v>0.24047458720207895</v>
      </c>
      <c r="J938" s="898">
        <f t="shared" si="247"/>
        <v>365.37972754265007</v>
      </c>
      <c r="K938" s="898">
        <f t="shared" si="242"/>
        <v>3761.1533428929401</v>
      </c>
      <c r="L938" s="77">
        <v>0.2</v>
      </c>
      <c r="M938" s="898">
        <f t="shared" si="243"/>
        <v>752.23066857858805</v>
      </c>
      <c r="N938" s="898">
        <f t="shared" si="244"/>
        <v>4513.3840114715285</v>
      </c>
      <c r="O938" s="898">
        <f t="shared" si="245"/>
        <v>752.23066857858805</v>
      </c>
    </row>
    <row r="939" spans="1:15" s="76" customFormat="1">
      <c r="A939" s="711" t="s">
        <v>2886</v>
      </c>
      <c r="B939" s="939" t="s">
        <v>2887</v>
      </c>
      <c r="C939" s="306">
        <f>мат.затр!G8205</f>
        <v>1037.316</v>
      </c>
      <c r="D939" s="306">
        <f>тарифик!J940</f>
        <v>1874.1633199464525</v>
      </c>
      <c r="E939" s="306"/>
      <c r="F939" s="898">
        <f t="shared" si="240"/>
        <v>216.46586345381527</v>
      </c>
      <c r="G939" s="306">
        <f>амортизация!M2999</f>
        <v>55.778670236501561</v>
      </c>
      <c r="H939" s="898">
        <f t="shared" si="246"/>
        <v>3183.7238536367695</v>
      </c>
      <c r="I939" s="77">
        <f t="shared" si="241"/>
        <v>0.24047458720207895</v>
      </c>
      <c r="J939" s="898">
        <f t="shared" si="247"/>
        <v>450.68865071340099</v>
      </c>
      <c r="K939" s="898">
        <f t="shared" si="242"/>
        <v>3634.4125043501704</v>
      </c>
      <c r="L939" s="77">
        <v>0.2</v>
      </c>
      <c r="M939" s="898">
        <f t="shared" si="243"/>
        <v>726.88250087003416</v>
      </c>
      <c r="N939" s="898">
        <f t="shared" si="244"/>
        <v>4361.295005220205</v>
      </c>
      <c r="O939" s="898">
        <f t="shared" si="245"/>
        <v>726.88250087003416</v>
      </c>
    </row>
    <row r="940" spans="1:15" s="76" customFormat="1" ht="30">
      <c r="A940" s="711" t="s">
        <v>2888</v>
      </c>
      <c r="B940" s="939" t="s">
        <v>2889</v>
      </c>
      <c r="C940" s="306">
        <f>мат.затр!G8208</f>
        <v>988.2</v>
      </c>
      <c r="D940" s="306">
        <f>тарифик!J941</f>
        <v>2409.6385542168673</v>
      </c>
      <c r="E940" s="306"/>
      <c r="F940" s="898">
        <f t="shared" si="240"/>
        <v>278.31325301204816</v>
      </c>
      <c r="G940" s="306">
        <f>амортизация!M3000</f>
        <v>55.778670236501561</v>
      </c>
      <c r="H940" s="898">
        <f t="shared" si="246"/>
        <v>3731.930477465417</v>
      </c>
      <c r="I940" s="77">
        <f t="shared" si="241"/>
        <v>0.24047458720207895</v>
      </c>
      <c r="J940" s="898">
        <f t="shared" si="247"/>
        <v>579.45683663151556</v>
      </c>
      <c r="K940" s="898">
        <f t="shared" si="242"/>
        <v>4311.3873140969326</v>
      </c>
      <c r="L940" s="77">
        <v>0.2</v>
      </c>
      <c r="M940" s="898">
        <f t="shared" si="243"/>
        <v>862.27746281938653</v>
      </c>
      <c r="N940" s="898">
        <f t="shared" si="244"/>
        <v>5173.6647769163192</v>
      </c>
      <c r="O940" s="898">
        <f t="shared" si="245"/>
        <v>862.27746281938653</v>
      </c>
    </row>
    <row r="941" spans="1:15" s="76" customFormat="1">
      <c r="A941" s="711" t="s">
        <v>2890</v>
      </c>
      <c r="B941" s="939" t="s">
        <v>2891</v>
      </c>
      <c r="C941" s="306">
        <f>мат.затр!G8212</f>
        <v>86.72</v>
      </c>
      <c r="D941" s="306">
        <f>тарифик!J942</f>
        <v>1796.0731816153502</v>
      </c>
      <c r="E941" s="306"/>
      <c r="F941" s="898">
        <f t="shared" si="240"/>
        <v>207.44645247657297</v>
      </c>
      <c r="G941" s="306">
        <f>амортизация!M3001</f>
        <v>55.778670236501561</v>
      </c>
      <c r="H941" s="898">
        <f t="shared" si="246"/>
        <v>2146.0183043284246</v>
      </c>
      <c r="I941" s="77">
        <f t="shared" si="241"/>
        <v>0.24047458720207895</v>
      </c>
      <c r="J941" s="898">
        <f t="shared" si="247"/>
        <v>431.90995693367591</v>
      </c>
      <c r="K941" s="898">
        <f t="shared" si="242"/>
        <v>2577.9282612621005</v>
      </c>
      <c r="L941" s="77">
        <v>0.2</v>
      </c>
      <c r="M941" s="898">
        <f t="shared" si="243"/>
        <v>515.58565225242012</v>
      </c>
      <c r="N941" s="898">
        <f t="shared" si="244"/>
        <v>3093.5139135145205</v>
      </c>
      <c r="O941" s="898">
        <f t="shared" si="245"/>
        <v>515.58565225242012</v>
      </c>
    </row>
    <row r="942" spans="1:15" s="76" customFormat="1">
      <c r="A942" s="711" t="s">
        <v>2892</v>
      </c>
      <c r="B942" s="939" t="s">
        <v>2893</v>
      </c>
      <c r="C942" s="306">
        <f>мат.затр!G8215</f>
        <v>208.6</v>
      </c>
      <c r="D942" s="306">
        <f>тарифик!J943</f>
        <v>1974.5649263721552</v>
      </c>
      <c r="E942" s="306"/>
      <c r="F942" s="898">
        <f t="shared" si="240"/>
        <v>228.06224899598394</v>
      </c>
      <c r="G942" s="306">
        <f>амортизация!M3002</f>
        <v>55.778670236501561</v>
      </c>
      <c r="H942" s="898">
        <f t="shared" si="246"/>
        <v>2467.0058456046404</v>
      </c>
      <c r="I942" s="77">
        <f t="shared" si="241"/>
        <v>0.24047458720207895</v>
      </c>
      <c r="J942" s="898">
        <f t="shared" si="247"/>
        <v>474.83268557304746</v>
      </c>
      <c r="K942" s="898">
        <f t="shared" si="242"/>
        <v>2941.8385311776879</v>
      </c>
      <c r="L942" s="77">
        <v>0.2</v>
      </c>
      <c r="M942" s="898">
        <f t="shared" si="243"/>
        <v>588.36770623553764</v>
      </c>
      <c r="N942" s="898">
        <f t="shared" si="244"/>
        <v>3530.2062374132256</v>
      </c>
      <c r="O942" s="898">
        <f t="shared" si="245"/>
        <v>588.36770623553764</v>
      </c>
    </row>
    <row r="943" spans="1:15" s="76" customFormat="1">
      <c r="A943" s="711" t="s">
        <v>2894</v>
      </c>
      <c r="B943" s="939" t="s">
        <v>2895</v>
      </c>
      <c r="C943" s="306">
        <f>мат.затр!G8221</f>
        <v>754.53</v>
      </c>
      <c r="D943" s="306">
        <f>тарифик!J944</f>
        <v>1847.3895582329317</v>
      </c>
      <c r="E943" s="306"/>
      <c r="F943" s="898">
        <f t="shared" si="240"/>
        <v>213.37349397590361</v>
      </c>
      <c r="G943" s="306">
        <f>амортизация!M3003</f>
        <v>55.778670236501561</v>
      </c>
      <c r="H943" s="898">
        <f t="shared" si="246"/>
        <v>2871.0717224453369</v>
      </c>
      <c r="I943" s="77">
        <f t="shared" si="241"/>
        <v>0.24047458720207895</v>
      </c>
      <c r="J943" s="898">
        <f t="shared" si="247"/>
        <v>444.25024141749526</v>
      </c>
      <c r="K943" s="898">
        <f t="shared" si="242"/>
        <v>3315.321963862832</v>
      </c>
      <c r="L943" s="77">
        <v>0.2</v>
      </c>
      <c r="M943" s="898">
        <f t="shared" si="243"/>
        <v>663.06439277256641</v>
      </c>
      <c r="N943" s="898">
        <f t="shared" si="244"/>
        <v>3978.3863566353984</v>
      </c>
      <c r="O943" s="898">
        <f t="shared" si="245"/>
        <v>663.06439277256641</v>
      </c>
    </row>
    <row r="944" spans="1:15" s="76" customFormat="1" ht="30">
      <c r="A944" s="711" t="s">
        <v>2896</v>
      </c>
      <c r="B944" s="939" t="s">
        <v>2897</v>
      </c>
      <c r="C944" s="306">
        <f>мат.затр!G8222</f>
        <v>13872</v>
      </c>
      <c r="D944" s="306">
        <f>тарифик!J945</f>
        <v>3804.0169567157523</v>
      </c>
      <c r="E944" s="306"/>
      <c r="F944" s="898">
        <f t="shared" si="240"/>
        <v>439.36395850066941</v>
      </c>
      <c r="G944" s="306">
        <f>амортизация!M3004</f>
        <v>3.7294176706827313</v>
      </c>
      <c r="H944" s="898">
        <f t="shared" si="246"/>
        <v>18119.110332887103</v>
      </c>
      <c r="I944" s="77">
        <f t="shared" si="241"/>
        <v>0.24047458720207895</v>
      </c>
      <c r="J944" s="898">
        <f t="shared" si="247"/>
        <v>914.76940737592918</v>
      </c>
      <c r="K944" s="898">
        <f t="shared" si="242"/>
        <v>19033.879740263033</v>
      </c>
      <c r="L944" s="77">
        <v>0.2</v>
      </c>
      <c r="M944" s="898">
        <f t="shared" si="243"/>
        <v>3806.775948052607</v>
      </c>
      <c r="N944" s="898">
        <f t="shared" si="244"/>
        <v>22840.655688315641</v>
      </c>
      <c r="O944" s="898">
        <f t="shared" si="245"/>
        <v>3806.775948052607</v>
      </c>
    </row>
    <row r="945" spans="1:15" s="76" customFormat="1">
      <c r="A945" s="711" t="s">
        <v>2898</v>
      </c>
      <c r="B945" s="940" t="s">
        <v>2789</v>
      </c>
      <c r="C945" s="306">
        <f>мат.затр!G8227</f>
        <v>3761.5593600000002</v>
      </c>
      <c r="D945" s="306">
        <f>тарифик!J946</f>
        <v>200.80321285140562</v>
      </c>
      <c r="E945" s="306"/>
      <c r="F945" s="898">
        <f t="shared" si="240"/>
        <v>23.192771084337348</v>
      </c>
      <c r="G945" s="306">
        <f>амортизация!M3005</f>
        <v>22.376506024096386</v>
      </c>
      <c r="H945" s="898">
        <f t="shared" si="246"/>
        <v>4007.9318499598394</v>
      </c>
      <c r="I945" s="77">
        <f t="shared" si="241"/>
        <v>0.24047458720207895</v>
      </c>
      <c r="J945" s="898">
        <f t="shared" si="247"/>
        <v>48.288069719292963</v>
      </c>
      <c r="K945" s="898">
        <f t="shared" si="242"/>
        <v>4056.2199196791325</v>
      </c>
      <c r="L945" s="77">
        <v>0.2</v>
      </c>
      <c r="M945" s="898">
        <f t="shared" si="243"/>
        <v>811.24398393582658</v>
      </c>
      <c r="N945" s="898">
        <f t="shared" si="244"/>
        <v>4867.4639036149592</v>
      </c>
      <c r="O945" s="898">
        <f t="shared" si="245"/>
        <v>811.24398393582658</v>
      </c>
    </row>
    <row r="946" spans="1:15" s="76" customFormat="1">
      <c r="A946" s="711" t="s">
        <v>2899</v>
      </c>
      <c r="B946" s="940" t="s">
        <v>2900</v>
      </c>
      <c r="C946" s="306">
        <f>мат.затр!G8232</f>
        <v>5086.22</v>
      </c>
      <c r="D946" s="306">
        <f>тарифик!J947</f>
        <v>9870.1472556894241</v>
      </c>
      <c r="E946" s="306"/>
      <c r="F946" s="898">
        <f t="shared" si="240"/>
        <v>1140.0020080321285</v>
      </c>
      <c r="G946" s="306">
        <f>амортизация!M3006</f>
        <v>1.4917670682730924</v>
      </c>
      <c r="H946" s="898">
        <f t="shared" si="246"/>
        <v>16097.861030789825</v>
      </c>
      <c r="I946" s="77">
        <f t="shared" si="241"/>
        <v>0.24047458720207895</v>
      </c>
      <c r="J946" s="898">
        <f t="shared" si="247"/>
        <v>2373.5195869356467</v>
      </c>
      <c r="K946" s="898">
        <f t="shared" si="242"/>
        <v>18471.380617725474</v>
      </c>
      <c r="L946" s="77">
        <v>0.2</v>
      </c>
      <c r="M946" s="898">
        <f t="shared" si="243"/>
        <v>3694.2761235450948</v>
      </c>
      <c r="N946" s="898">
        <f t="shared" si="244"/>
        <v>22165.65674127057</v>
      </c>
      <c r="O946" s="898">
        <f t="shared" si="245"/>
        <v>3694.2761235450948</v>
      </c>
    </row>
    <row r="947" spans="1:15" s="76" customFormat="1">
      <c r="A947" s="711" t="s">
        <v>2901</v>
      </c>
      <c r="B947" s="940" t="s">
        <v>2902</v>
      </c>
      <c r="C947" s="306">
        <f>мат.затр!G8237</f>
        <v>7580.22</v>
      </c>
      <c r="D947" s="306">
        <f>тарифик!J948</f>
        <v>2848.0589022757695</v>
      </c>
      <c r="E947" s="306"/>
      <c r="F947" s="898">
        <f t="shared" si="240"/>
        <v>328.95080321285138</v>
      </c>
      <c r="G947" s="306">
        <f>амортизация!M3007</f>
        <v>3.7294176706827313</v>
      </c>
      <c r="H947" s="898">
        <f t="shared" si="246"/>
        <v>10760.959123159302</v>
      </c>
      <c r="I947" s="77">
        <f t="shared" si="241"/>
        <v>0.24047458720207895</v>
      </c>
      <c r="J947" s="898">
        <f t="shared" si="247"/>
        <v>684.88578885197182</v>
      </c>
      <c r="K947" s="898">
        <f t="shared" si="242"/>
        <v>11445.844912011275</v>
      </c>
      <c r="L947" s="77">
        <v>0.2</v>
      </c>
      <c r="M947" s="898">
        <f t="shared" si="243"/>
        <v>2289.1689824022551</v>
      </c>
      <c r="N947" s="898">
        <f t="shared" si="244"/>
        <v>13735.013894413529</v>
      </c>
      <c r="O947" s="898">
        <f t="shared" si="245"/>
        <v>2289.1689824022551</v>
      </c>
    </row>
    <row r="948" spans="1:15" s="76" customFormat="1" ht="30">
      <c r="A948" s="711" t="s">
        <v>2903</v>
      </c>
      <c r="B948" s="939" t="s">
        <v>2904</v>
      </c>
      <c r="C948" s="306">
        <f>мат.затр!G8240</f>
        <v>3001.62</v>
      </c>
      <c r="D948" s="306">
        <f>тарифик!J949</f>
        <v>15255.311332884343</v>
      </c>
      <c r="E948" s="306"/>
      <c r="F948" s="898">
        <f t="shared" si="240"/>
        <v>1761.9884589481417</v>
      </c>
      <c r="G948" s="306">
        <f>амортизация!M3008</f>
        <v>3.7294176706827313</v>
      </c>
      <c r="H948" s="898">
        <f t="shared" si="246"/>
        <v>20022.649209503164</v>
      </c>
      <c r="I948" s="77">
        <f t="shared" si="241"/>
        <v>0.24047458720207895</v>
      </c>
      <c r="J948" s="898">
        <f t="shared" si="247"/>
        <v>3668.5146954145594</v>
      </c>
      <c r="K948" s="898">
        <f t="shared" si="242"/>
        <v>23691.163904917725</v>
      </c>
      <c r="L948" s="77">
        <v>0.2</v>
      </c>
      <c r="M948" s="898">
        <f t="shared" si="243"/>
        <v>4738.2327809835451</v>
      </c>
      <c r="N948" s="898">
        <f t="shared" si="244"/>
        <v>28429.396685901269</v>
      </c>
      <c r="O948" s="898">
        <f t="shared" si="245"/>
        <v>4738.2327809835451</v>
      </c>
    </row>
    <row r="949" spans="1:15" s="76" customFormat="1">
      <c r="A949" s="711" t="s">
        <v>2905</v>
      </c>
      <c r="B949" s="940" t="s">
        <v>2795</v>
      </c>
      <c r="C949" s="306">
        <f>мат.затр!G8244</f>
        <v>4688.62</v>
      </c>
      <c r="D949" s="306">
        <f>тарифик!J950</f>
        <v>5035.6983489513605</v>
      </c>
      <c r="E949" s="306"/>
      <c r="F949" s="898">
        <f t="shared" si="240"/>
        <v>581.62315930388218</v>
      </c>
      <c r="G949" s="306">
        <f>амортизация!M3009</f>
        <v>14.917670682730925</v>
      </c>
      <c r="H949" s="898">
        <f t="shared" si="246"/>
        <v>10320.859178937975</v>
      </c>
      <c r="I949" s="77">
        <f t="shared" si="241"/>
        <v>0.24047458720207895</v>
      </c>
      <c r="J949" s="898">
        <f t="shared" si="247"/>
        <v>1210.9574817382691</v>
      </c>
      <c r="K949" s="898">
        <f t="shared" si="242"/>
        <v>11531.816660676244</v>
      </c>
      <c r="L949" s="77">
        <v>0.2</v>
      </c>
      <c r="M949" s="898">
        <f t="shared" si="243"/>
        <v>2306.363332135249</v>
      </c>
      <c r="N949" s="898">
        <f t="shared" si="244"/>
        <v>13838.179992811492</v>
      </c>
      <c r="O949" s="898">
        <f t="shared" si="245"/>
        <v>2306.363332135249</v>
      </c>
    </row>
    <row r="950" spans="1:15" s="76" customFormat="1" ht="30">
      <c r="A950" s="711" t="s">
        <v>2906</v>
      </c>
      <c r="B950" s="942" t="s">
        <v>2907</v>
      </c>
      <c r="C950" s="306">
        <f>мат.затр!G8248</f>
        <v>5064.62</v>
      </c>
      <c r="D950" s="306">
        <f>тарифик!J951</f>
        <v>12769.996653279786</v>
      </c>
      <c r="E950" s="306"/>
      <c r="F950" s="898">
        <f t="shared" si="240"/>
        <v>1474.9346134538155</v>
      </c>
      <c r="G950" s="306">
        <f>амортизация!M3010</f>
        <v>3.7294176706827313</v>
      </c>
      <c r="H950" s="898">
        <f t="shared" si="246"/>
        <v>19313.280684404283</v>
      </c>
      <c r="I950" s="77">
        <f t="shared" si="241"/>
        <v>0.24047458720207895</v>
      </c>
      <c r="J950" s="898">
        <f t="shared" si="247"/>
        <v>3070.8596737693865</v>
      </c>
      <c r="K950" s="898">
        <f t="shared" si="242"/>
        <v>22384.14035817367</v>
      </c>
      <c r="L950" s="77">
        <v>0.2</v>
      </c>
      <c r="M950" s="898">
        <f t="shared" si="243"/>
        <v>4476.8280716347344</v>
      </c>
      <c r="N950" s="898">
        <f t="shared" si="244"/>
        <v>26860.968429808403</v>
      </c>
      <c r="O950" s="898">
        <f t="shared" si="245"/>
        <v>4476.8280716347344</v>
      </c>
    </row>
    <row r="951" spans="1:15" s="76" customFormat="1" ht="28.5">
      <c r="A951" s="66" t="s">
        <v>2908</v>
      </c>
      <c r="B951" s="407" t="s">
        <v>2909</v>
      </c>
      <c r="C951" s="81"/>
      <c r="D951" s="81"/>
      <c r="E951" s="306"/>
      <c r="F951" s="81"/>
      <c r="G951" s="81"/>
      <c r="H951" s="923"/>
      <c r="I951" s="924"/>
      <c r="J951" s="923"/>
      <c r="K951" s="923"/>
      <c r="L951" s="924"/>
      <c r="M951" s="923"/>
      <c r="N951" s="923"/>
      <c r="O951" s="923"/>
    </row>
    <row r="952" spans="1:15" s="76" customFormat="1">
      <c r="A952" s="711" t="s">
        <v>2910</v>
      </c>
      <c r="B952" s="943" t="s">
        <v>1343</v>
      </c>
      <c r="C952" s="306">
        <f>мат.затр!G8250</f>
        <v>0</v>
      </c>
      <c r="D952" s="306">
        <f>тарифик!J953</f>
        <v>669.34404283801871</v>
      </c>
      <c r="E952" s="306"/>
      <c r="F952" s="898">
        <f t="shared" si="240"/>
        <v>77.309236947791163</v>
      </c>
      <c r="G952" s="306">
        <f>амортизация!M3012</f>
        <v>0</v>
      </c>
      <c r="H952" s="898">
        <f t="shared" ref="H952:H987" si="248">C952+D952+F952+G952</f>
        <v>746.6532797858099</v>
      </c>
      <c r="I952" s="77">
        <f t="shared" si="241"/>
        <v>0.24047458720207895</v>
      </c>
      <c r="J952" s="898">
        <f t="shared" ref="J952:J987" si="249">D952*I952</f>
        <v>160.96023239764321</v>
      </c>
      <c r="K952" s="898">
        <f t="shared" si="242"/>
        <v>907.61351218345317</v>
      </c>
      <c r="L952" s="77">
        <v>0.2</v>
      </c>
      <c r="M952" s="898">
        <f t="shared" si="243"/>
        <v>181.52270243669065</v>
      </c>
      <c r="N952" s="898">
        <f t="shared" si="244"/>
        <v>1089.1362146201438</v>
      </c>
      <c r="O952" s="898">
        <f t="shared" si="245"/>
        <v>181.52270243669065</v>
      </c>
    </row>
    <row r="953" spans="1:15" s="76" customFormat="1">
      <c r="A953" s="711" t="s">
        <v>2911</v>
      </c>
      <c r="B953" s="939" t="s">
        <v>2912</v>
      </c>
      <c r="C953" s="306">
        <f>мат.затр!G8253</f>
        <v>1815</v>
      </c>
      <c r="D953" s="306">
        <f>тарифик!J954</f>
        <v>535.47523427041494</v>
      </c>
      <c r="E953" s="306"/>
      <c r="F953" s="898">
        <f t="shared" si="240"/>
        <v>61.847389558232933</v>
      </c>
      <c r="G953" s="306">
        <f>амортизация!M3013</f>
        <v>156.42012494422133</v>
      </c>
      <c r="H953" s="898">
        <f t="shared" si="248"/>
        <v>2568.7427487728692</v>
      </c>
      <c r="I953" s="77">
        <f t="shared" si="241"/>
        <v>0.24047458720207895</v>
      </c>
      <c r="J953" s="898">
        <f t="shared" si="249"/>
        <v>128.76818591811457</v>
      </c>
      <c r="K953" s="898">
        <f t="shared" si="242"/>
        <v>2697.510934690984</v>
      </c>
      <c r="L953" s="77">
        <v>0.2</v>
      </c>
      <c r="M953" s="898">
        <f t="shared" si="243"/>
        <v>539.50218693819681</v>
      </c>
      <c r="N953" s="898">
        <f t="shared" si="244"/>
        <v>3237.0131216291807</v>
      </c>
      <c r="O953" s="898">
        <f t="shared" si="245"/>
        <v>539.50218693819681</v>
      </c>
    </row>
    <row r="954" spans="1:15" s="76" customFormat="1">
      <c r="A954" s="711" t="s">
        <v>2913</v>
      </c>
      <c r="B954" s="939" t="s">
        <v>2914</v>
      </c>
      <c r="C954" s="306">
        <f>мат.затр!G8258</f>
        <v>1730.2</v>
      </c>
      <c r="D954" s="306">
        <f>тарифик!J955</f>
        <v>674.92190986166895</v>
      </c>
      <c r="E954" s="306"/>
      <c r="F954" s="898">
        <f t="shared" si="240"/>
        <v>77.953480589022774</v>
      </c>
      <c r="G954" s="306">
        <f>амортизация!M3014</f>
        <v>156.42012494422133</v>
      </c>
      <c r="H954" s="898">
        <f t="shared" si="248"/>
        <v>2639.4955153949131</v>
      </c>
      <c r="I954" s="77">
        <f t="shared" si="241"/>
        <v>0.24047458720207895</v>
      </c>
      <c r="J954" s="898">
        <f t="shared" si="249"/>
        <v>162.30156766762357</v>
      </c>
      <c r="K954" s="898">
        <f t="shared" si="242"/>
        <v>2801.7970830625368</v>
      </c>
      <c r="L954" s="77">
        <v>0.2</v>
      </c>
      <c r="M954" s="898">
        <f t="shared" si="243"/>
        <v>560.3594166125074</v>
      </c>
      <c r="N954" s="898">
        <f t="shared" si="244"/>
        <v>3362.156499675044</v>
      </c>
      <c r="O954" s="898">
        <f t="shared" si="245"/>
        <v>560.3594166125074</v>
      </c>
    </row>
    <row r="955" spans="1:15" s="76" customFormat="1">
      <c r="A955" s="711" t="s">
        <v>2915</v>
      </c>
      <c r="B955" s="939" t="s">
        <v>2669</v>
      </c>
      <c r="C955" s="306">
        <f>мат.затр!G8264</f>
        <v>2552.616</v>
      </c>
      <c r="D955" s="306">
        <f>тарифик!J956</f>
        <v>245.42614904060687</v>
      </c>
      <c r="E955" s="306"/>
      <c r="F955" s="898">
        <f t="shared" si="240"/>
        <v>28.346720214190093</v>
      </c>
      <c r="G955" s="306">
        <f>амортизация!M3015</f>
        <v>156.42012494422133</v>
      </c>
      <c r="H955" s="898">
        <f t="shared" si="248"/>
        <v>2982.8089941990183</v>
      </c>
      <c r="I955" s="77">
        <f t="shared" si="241"/>
        <v>0.24047458720207895</v>
      </c>
      <c r="J955" s="898">
        <f t="shared" si="249"/>
        <v>59.018751879135841</v>
      </c>
      <c r="K955" s="898">
        <f t="shared" si="242"/>
        <v>3041.8277460781542</v>
      </c>
      <c r="L955" s="77">
        <v>0.2</v>
      </c>
      <c r="M955" s="898">
        <f t="shared" si="243"/>
        <v>608.36554921563084</v>
      </c>
      <c r="N955" s="898">
        <f t="shared" si="244"/>
        <v>3650.193295293785</v>
      </c>
      <c r="O955" s="898">
        <f t="shared" si="245"/>
        <v>608.36554921563084</v>
      </c>
    </row>
    <row r="956" spans="1:15" s="76" customFormat="1">
      <c r="A956" s="711" t="s">
        <v>2916</v>
      </c>
      <c r="B956" s="939" t="s">
        <v>2673</v>
      </c>
      <c r="C956" s="306">
        <f>мат.затр!G8270</f>
        <v>2393.806</v>
      </c>
      <c r="D956" s="306">
        <f>тарифик!J957</f>
        <v>552.20883534136544</v>
      </c>
      <c r="E956" s="306"/>
      <c r="F956" s="898">
        <f t="shared" si="240"/>
        <v>63.78012048192771</v>
      </c>
      <c r="G956" s="306">
        <f>амортизация!M3016</f>
        <v>156.42012494422133</v>
      </c>
      <c r="H956" s="898">
        <f t="shared" si="248"/>
        <v>3166.2150807675143</v>
      </c>
      <c r="I956" s="77">
        <f t="shared" si="241"/>
        <v>0.24047458720207895</v>
      </c>
      <c r="J956" s="898">
        <f t="shared" si="249"/>
        <v>132.79219172805566</v>
      </c>
      <c r="K956" s="898">
        <f t="shared" si="242"/>
        <v>3299.0072724955699</v>
      </c>
      <c r="L956" s="77">
        <v>0.2</v>
      </c>
      <c r="M956" s="898">
        <f t="shared" si="243"/>
        <v>659.80145449911402</v>
      </c>
      <c r="N956" s="898">
        <f t="shared" si="244"/>
        <v>3958.8087269946836</v>
      </c>
      <c r="O956" s="898">
        <f t="shared" si="245"/>
        <v>659.80145449911402</v>
      </c>
    </row>
    <row r="957" spans="1:15" s="76" customFormat="1">
      <c r="A957" s="711" t="s">
        <v>2917</v>
      </c>
      <c r="B957" s="939" t="s">
        <v>2747</v>
      </c>
      <c r="C957" s="306">
        <f>мат.затр!G8276</f>
        <v>1980.616</v>
      </c>
      <c r="D957" s="306">
        <f>тарифик!J958</f>
        <v>552.20883534136544</v>
      </c>
      <c r="E957" s="306"/>
      <c r="F957" s="898">
        <f t="shared" si="240"/>
        <v>63.78012048192771</v>
      </c>
      <c r="G957" s="306">
        <f>амортизация!M3017</f>
        <v>156.42012494422133</v>
      </c>
      <c r="H957" s="898">
        <f t="shared" si="248"/>
        <v>2753.0250807675143</v>
      </c>
      <c r="I957" s="77">
        <f t="shared" si="241"/>
        <v>0.24047458720207895</v>
      </c>
      <c r="J957" s="898">
        <f t="shared" si="249"/>
        <v>132.79219172805566</v>
      </c>
      <c r="K957" s="898">
        <f t="shared" si="242"/>
        <v>2885.8172724955698</v>
      </c>
      <c r="L957" s="77">
        <v>0.2</v>
      </c>
      <c r="M957" s="898">
        <f t="shared" si="243"/>
        <v>577.16345449911398</v>
      </c>
      <c r="N957" s="898">
        <f t="shared" si="244"/>
        <v>3462.9807269946837</v>
      </c>
      <c r="O957" s="898">
        <f t="shared" si="245"/>
        <v>577.16345449911398</v>
      </c>
    </row>
    <row r="958" spans="1:15" s="76" customFormat="1">
      <c r="A958" s="711" t="s">
        <v>2918</v>
      </c>
      <c r="B958" s="939" t="s">
        <v>2919</v>
      </c>
      <c r="C958" s="306">
        <f>мат.затр!G8282</f>
        <v>3042.616</v>
      </c>
      <c r="D958" s="306">
        <f>тарифик!J959</f>
        <v>184.06961178045515</v>
      </c>
      <c r="E958" s="306"/>
      <c r="F958" s="898">
        <f t="shared" si="240"/>
        <v>21.260040160642568</v>
      </c>
      <c r="G958" s="306">
        <f>амортизация!M3018</f>
        <v>156.42012494422133</v>
      </c>
      <c r="H958" s="898">
        <f t="shared" si="248"/>
        <v>3404.3657768853186</v>
      </c>
      <c r="I958" s="77">
        <f t="shared" si="241"/>
        <v>0.24047458720207895</v>
      </c>
      <c r="J958" s="898">
        <f t="shared" si="249"/>
        <v>44.264063909351883</v>
      </c>
      <c r="K958" s="898">
        <f t="shared" si="242"/>
        <v>3448.6298407946706</v>
      </c>
      <c r="L958" s="77">
        <v>0.2</v>
      </c>
      <c r="M958" s="898">
        <f t="shared" si="243"/>
        <v>689.72596815893417</v>
      </c>
      <c r="N958" s="898">
        <f t="shared" si="244"/>
        <v>4138.3558089536045</v>
      </c>
      <c r="O958" s="898">
        <f t="shared" si="245"/>
        <v>689.72596815893417</v>
      </c>
    </row>
    <row r="959" spans="1:15" s="76" customFormat="1">
      <c r="A959" s="711" t="s">
        <v>2920</v>
      </c>
      <c r="B959" s="939" t="s">
        <v>2921</v>
      </c>
      <c r="C959" s="306">
        <f>мат.затр!G8288</f>
        <v>2566.616</v>
      </c>
      <c r="D959" s="306">
        <f>тарифик!J960</f>
        <v>368.1392235609103</v>
      </c>
      <c r="E959" s="306"/>
      <c r="F959" s="898">
        <f t="shared" si="240"/>
        <v>42.520080321285135</v>
      </c>
      <c r="G959" s="306">
        <f>амортизация!M3019</f>
        <v>156.42012494422133</v>
      </c>
      <c r="H959" s="898">
        <f t="shared" si="248"/>
        <v>3133.6954288264164</v>
      </c>
      <c r="I959" s="77">
        <f t="shared" si="241"/>
        <v>0.24047458720207895</v>
      </c>
      <c r="J959" s="898">
        <f t="shared" si="249"/>
        <v>88.528127818703766</v>
      </c>
      <c r="K959" s="898">
        <f t="shared" si="242"/>
        <v>3222.2235566451204</v>
      </c>
      <c r="L959" s="77">
        <v>0.2</v>
      </c>
      <c r="M959" s="898">
        <f t="shared" si="243"/>
        <v>644.44471132902413</v>
      </c>
      <c r="N959" s="898">
        <f t="shared" si="244"/>
        <v>3866.6682679741443</v>
      </c>
      <c r="O959" s="898">
        <f t="shared" si="245"/>
        <v>644.44471132902413</v>
      </c>
    </row>
    <row r="960" spans="1:15" s="76" customFormat="1">
      <c r="A960" s="711" t="s">
        <v>2922</v>
      </c>
      <c r="B960" s="939" t="s">
        <v>2679</v>
      </c>
      <c r="C960" s="306">
        <f>мат.затр!G8293</f>
        <v>2318.1999999999998</v>
      </c>
      <c r="D960" s="306">
        <f>тарифик!J961</f>
        <v>368.1392235609103</v>
      </c>
      <c r="E960" s="306"/>
      <c r="F960" s="898">
        <f t="shared" si="240"/>
        <v>42.520080321285135</v>
      </c>
      <c r="G960" s="306">
        <f>амортизация!M3020</f>
        <v>156.42012494422133</v>
      </c>
      <c r="H960" s="898">
        <f t="shared" si="248"/>
        <v>2885.2794288264163</v>
      </c>
      <c r="I960" s="77">
        <f t="shared" si="241"/>
        <v>0.24047458720207895</v>
      </c>
      <c r="J960" s="898">
        <f t="shared" si="249"/>
        <v>88.528127818703766</v>
      </c>
      <c r="K960" s="898">
        <f t="shared" si="242"/>
        <v>2973.8075566451203</v>
      </c>
      <c r="L960" s="77">
        <v>0.2</v>
      </c>
      <c r="M960" s="898">
        <f t="shared" si="243"/>
        <v>594.76151132902407</v>
      </c>
      <c r="N960" s="898">
        <f t="shared" si="244"/>
        <v>3568.5690679741442</v>
      </c>
      <c r="O960" s="898">
        <f t="shared" si="245"/>
        <v>594.76151132902407</v>
      </c>
    </row>
    <row r="961" spans="1:15" s="76" customFormat="1">
      <c r="A961" s="711" t="s">
        <v>2923</v>
      </c>
      <c r="B961" s="939" t="s">
        <v>2681</v>
      </c>
      <c r="C961" s="306">
        <f>мат.затр!G8298</f>
        <v>2890.8</v>
      </c>
      <c r="D961" s="306">
        <f>тарифик!J962</f>
        <v>184.06961178045515</v>
      </c>
      <c r="E961" s="306"/>
      <c r="F961" s="898">
        <f t="shared" si="240"/>
        <v>21.260040160642568</v>
      </c>
      <c r="G961" s="306">
        <f>амортизация!M3021</f>
        <v>156.42012494422133</v>
      </c>
      <c r="H961" s="898">
        <f t="shared" si="248"/>
        <v>3252.5497768853188</v>
      </c>
      <c r="I961" s="77">
        <f t="shared" si="241"/>
        <v>0.24047458720207895</v>
      </c>
      <c r="J961" s="898">
        <f t="shared" si="249"/>
        <v>44.264063909351883</v>
      </c>
      <c r="K961" s="898">
        <f t="shared" si="242"/>
        <v>3296.8138407946708</v>
      </c>
      <c r="L961" s="77">
        <v>0.2</v>
      </c>
      <c r="M961" s="898">
        <f t="shared" si="243"/>
        <v>659.36276815893416</v>
      </c>
      <c r="N961" s="898">
        <f t="shared" si="244"/>
        <v>3956.176608953605</v>
      </c>
      <c r="O961" s="898">
        <f t="shared" si="245"/>
        <v>659.36276815893416</v>
      </c>
    </row>
    <row r="962" spans="1:15" s="76" customFormat="1">
      <c r="A962" s="711" t="s">
        <v>2924</v>
      </c>
      <c r="B962" s="939" t="s">
        <v>2925</v>
      </c>
      <c r="C962" s="306">
        <f>мат.затр!G8306</f>
        <v>2316.4340000000002</v>
      </c>
      <c r="D962" s="306">
        <f>тарифик!J963</f>
        <v>368.1392235609103</v>
      </c>
      <c r="E962" s="306"/>
      <c r="F962" s="898">
        <f t="shared" ref="F962:F1025" si="250">D962*0.9*0.095+D962*3%</f>
        <v>42.520080321285135</v>
      </c>
      <c r="G962" s="306">
        <f>амортизация!M3022</f>
        <v>156.42012494422133</v>
      </c>
      <c r="H962" s="898">
        <f t="shared" si="248"/>
        <v>2883.5134288264167</v>
      </c>
      <c r="I962" s="77">
        <f t="shared" si="241"/>
        <v>0.24047458720207895</v>
      </c>
      <c r="J962" s="898">
        <f t="shared" si="249"/>
        <v>88.528127818703766</v>
      </c>
      <c r="K962" s="898">
        <f t="shared" si="242"/>
        <v>2972.0415566451206</v>
      </c>
      <c r="L962" s="77">
        <v>0.2</v>
      </c>
      <c r="M962" s="898">
        <f t="shared" si="243"/>
        <v>594.40831132902417</v>
      </c>
      <c r="N962" s="898">
        <f t="shared" si="244"/>
        <v>3566.4498679741446</v>
      </c>
      <c r="O962" s="898">
        <f t="shared" si="245"/>
        <v>594.40831132902417</v>
      </c>
    </row>
    <row r="963" spans="1:15" s="76" customFormat="1">
      <c r="A963" s="711" t="s">
        <v>2926</v>
      </c>
      <c r="B963" s="939" t="s">
        <v>2927</v>
      </c>
      <c r="C963" s="306">
        <f>мат.затр!G8312</f>
        <v>3183.4999999999995</v>
      </c>
      <c r="D963" s="306">
        <f>тарифик!J964</f>
        <v>122.71307452030344</v>
      </c>
      <c r="E963" s="306"/>
      <c r="F963" s="898">
        <f t="shared" si="250"/>
        <v>14.173360107095046</v>
      </c>
      <c r="G963" s="306">
        <f>амортизация!M3023</f>
        <v>156.42012494422133</v>
      </c>
      <c r="H963" s="898">
        <f t="shared" si="248"/>
        <v>3476.8065595716193</v>
      </c>
      <c r="I963" s="77">
        <f t="shared" si="241"/>
        <v>0.24047458720207895</v>
      </c>
      <c r="J963" s="898">
        <f t="shared" si="249"/>
        <v>29.509375939567921</v>
      </c>
      <c r="K963" s="898">
        <f t="shared" si="242"/>
        <v>3506.3159355111875</v>
      </c>
      <c r="L963" s="77">
        <v>0.2</v>
      </c>
      <c r="M963" s="898">
        <f t="shared" si="243"/>
        <v>701.26318710223757</v>
      </c>
      <c r="N963" s="898">
        <f t="shared" si="244"/>
        <v>4207.5791226134252</v>
      </c>
      <c r="O963" s="898">
        <f t="shared" si="245"/>
        <v>701.26318710223757</v>
      </c>
    </row>
    <row r="964" spans="1:15" s="76" customFormat="1">
      <c r="A964" s="711" t="s">
        <v>2928</v>
      </c>
      <c r="B964" s="939" t="s">
        <v>2691</v>
      </c>
      <c r="C964" s="306">
        <f>мат.затр!G8318</f>
        <v>2566.616</v>
      </c>
      <c r="D964" s="306">
        <f>тарифик!J965</f>
        <v>245.42614904060687</v>
      </c>
      <c r="E964" s="306"/>
      <c r="F964" s="898">
        <f t="shared" si="250"/>
        <v>28.346720214190093</v>
      </c>
      <c r="G964" s="306">
        <f>амортизация!M3024</f>
        <v>156.42012494422133</v>
      </c>
      <c r="H964" s="898">
        <f t="shared" si="248"/>
        <v>2996.8089941990183</v>
      </c>
      <c r="I964" s="77">
        <f t="shared" si="241"/>
        <v>0.24047458720207895</v>
      </c>
      <c r="J964" s="898">
        <f t="shared" si="249"/>
        <v>59.018751879135841</v>
      </c>
      <c r="K964" s="898">
        <f t="shared" si="242"/>
        <v>3055.8277460781542</v>
      </c>
      <c r="L964" s="77">
        <v>0.2</v>
      </c>
      <c r="M964" s="898">
        <f t="shared" si="243"/>
        <v>611.1655492156309</v>
      </c>
      <c r="N964" s="898">
        <f t="shared" si="244"/>
        <v>3666.9932952937852</v>
      </c>
      <c r="O964" s="898">
        <f t="shared" si="245"/>
        <v>611.1655492156309</v>
      </c>
    </row>
    <row r="965" spans="1:15" s="76" customFormat="1">
      <c r="A965" s="711" t="s">
        <v>2929</v>
      </c>
      <c r="B965" s="939" t="s">
        <v>2854</v>
      </c>
      <c r="C965" s="306">
        <f>мат.затр!G8321</f>
        <v>1282</v>
      </c>
      <c r="D965" s="306">
        <f>тарифик!J966</f>
        <v>920.34805890227574</v>
      </c>
      <c r="E965" s="306"/>
      <c r="F965" s="898">
        <f t="shared" si="250"/>
        <v>106.30020080321285</v>
      </c>
      <c r="G965" s="306">
        <f>амортизация!M3025</f>
        <v>55.778670236501561</v>
      </c>
      <c r="H965" s="898">
        <f t="shared" si="248"/>
        <v>2364.4269299419898</v>
      </c>
      <c r="I965" s="77">
        <f t="shared" si="241"/>
        <v>0.24047458720207895</v>
      </c>
      <c r="J965" s="898">
        <f t="shared" si="249"/>
        <v>221.32031954675941</v>
      </c>
      <c r="K965" s="898">
        <f t="shared" si="242"/>
        <v>2585.7472494887493</v>
      </c>
      <c r="L965" s="77">
        <v>0.2</v>
      </c>
      <c r="M965" s="898">
        <f t="shared" si="243"/>
        <v>517.14944989774983</v>
      </c>
      <c r="N965" s="898">
        <f t="shared" si="244"/>
        <v>3102.8966993864992</v>
      </c>
      <c r="O965" s="898">
        <f t="shared" si="245"/>
        <v>517.14944989774983</v>
      </c>
    </row>
    <row r="966" spans="1:15" s="76" customFormat="1">
      <c r="A966" s="711" t="s">
        <v>2930</v>
      </c>
      <c r="B966" s="939" t="s">
        <v>2852</v>
      </c>
      <c r="C966" s="306">
        <f>мат.затр!G8327</f>
        <v>1362.616</v>
      </c>
      <c r="D966" s="306">
        <f>тарифик!J967</f>
        <v>920.34805890227574</v>
      </c>
      <c r="E966" s="306"/>
      <c r="F966" s="898">
        <f t="shared" si="250"/>
        <v>106.30020080321285</v>
      </c>
      <c r="G966" s="306">
        <f>амортизация!M3026</f>
        <v>156.42012494422133</v>
      </c>
      <c r="H966" s="898">
        <f t="shared" si="248"/>
        <v>2545.6843846497095</v>
      </c>
      <c r="I966" s="77">
        <f t="shared" si="241"/>
        <v>0.24047458720207895</v>
      </c>
      <c r="J966" s="898">
        <f t="shared" si="249"/>
        <v>221.32031954675941</v>
      </c>
      <c r="K966" s="898">
        <f t="shared" si="242"/>
        <v>2767.004704196469</v>
      </c>
      <c r="L966" s="77">
        <v>0.2</v>
      </c>
      <c r="M966" s="898">
        <f t="shared" si="243"/>
        <v>553.40094083929387</v>
      </c>
      <c r="N966" s="898">
        <f t="shared" si="244"/>
        <v>3320.405645035763</v>
      </c>
      <c r="O966" s="898">
        <f t="shared" si="245"/>
        <v>553.40094083929387</v>
      </c>
    </row>
    <row r="967" spans="1:15" s="76" customFormat="1">
      <c r="A967" s="711" t="s">
        <v>2931</v>
      </c>
      <c r="B967" s="939" t="s">
        <v>2932</v>
      </c>
      <c r="C967" s="306">
        <f>мат.затр!G8332</f>
        <v>2500.1999999999998</v>
      </c>
      <c r="D967" s="306">
        <f>тарифик!J968</f>
        <v>306.7826863007586</v>
      </c>
      <c r="E967" s="306"/>
      <c r="F967" s="898">
        <f t="shared" si="250"/>
        <v>35.433400267737618</v>
      </c>
      <c r="G967" s="306">
        <f>амортизация!M3027</f>
        <v>156.42012494422133</v>
      </c>
      <c r="H967" s="898">
        <f t="shared" si="248"/>
        <v>2998.836211512717</v>
      </c>
      <c r="I967" s="77">
        <f t="shared" si="241"/>
        <v>0.24047458720207895</v>
      </c>
      <c r="J967" s="898">
        <f t="shared" si="249"/>
        <v>73.773439848919807</v>
      </c>
      <c r="K967" s="898">
        <f t="shared" si="242"/>
        <v>3072.6096513616367</v>
      </c>
      <c r="L967" s="77">
        <v>0.2</v>
      </c>
      <c r="M967" s="898">
        <f t="shared" si="243"/>
        <v>614.52193027232738</v>
      </c>
      <c r="N967" s="898">
        <f t="shared" si="244"/>
        <v>3687.1315816339638</v>
      </c>
      <c r="O967" s="898">
        <f t="shared" si="245"/>
        <v>614.52193027232738</v>
      </c>
    </row>
    <row r="968" spans="1:15" s="76" customFormat="1">
      <c r="A968" s="711" t="s">
        <v>2933</v>
      </c>
      <c r="B968" s="939" t="s">
        <v>2934</v>
      </c>
      <c r="C968" s="306">
        <f>мат.затр!G8337</f>
        <v>1277.3600000000001</v>
      </c>
      <c r="D968" s="306">
        <f>тарифик!J969</f>
        <v>981.70459616242749</v>
      </c>
      <c r="E968" s="306"/>
      <c r="F968" s="898">
        <f t="shared" si="250"/>
        <v>113.38688085676037</v>
      </c>
      <c r="G968" s="306">
        <f>амортизация!M3028</f>
        <v>156.42012494422133</v>
      </c>
      <c r="H968" s="898">
        <f t="shared" si="248"/>
        <v>2528.8716019634094</v>
      </c>
      <c r="I968" s="77">
        <f t="shared" si="241"/>
        <v>0.24047458720207895</v>
      </c>
      <c r="J968" s="898">
        <f t="shared" si="249"/>
        <v>236.07500751654337</v>
      </c>
      <c r="K968" s="898">
        <f t="shared" si="242"/>
        <v>2764.9466094799527</v>
      </c>
      <c r="L968" s="77">
        <v>0.2</v>
      </c>
      <c r="M968" s="898">
        <f t="shared" si="243"/>
        <v>552.98932189599054</v>
      </c>
      <c r="N968" s="898">
        <f t="shared" si="244"/>
        <v>3317.9359313759433</v>
      </c>
      <c r="O968" s="898">
        <f t="shared" si="245"/>
        <v>552.98932189599054</v>
      </c>
    </row>
    <row r="969" spans="1:15" s="76" customFormat="1">
      <c r="A969" s="711" t="s">
        <v>2935</v>
      </c>
      <c r="B969" s="939" t="s">
        <v>2936</v>
      </c>
      <c r="C969" s="306">
        <f>мат.затр!G8343</f>
        <v>2566.616</v>
      </c>
      <c r="D969" s="306">
        <f>тарифик!J970</f>
        <v>368.1392235609103</v>
      </c>
      <c r="E969" s="306"/>
      <c r="F969" s="898">
        <f t="shared" si="250"/>
        <v>42.520080321285135</v>
      </c>
      <c r="G969" s="306">
        <f>амортизация!M3029</f>
        <v>156.42012494422133</v>
      </c>
      <c r="H969" s="898">
        <f t="shared" si="248"/>
        <v>3133.6954288264164</v>
      </c>
      <c r="I969" s="77">
        <f t="shared" si="241"/>
        <v>0.24047458720207895</v>
      </c>
      <c r="J969" s="898">
        <f t="shared" si="249"/>
        <v>88.528127818703766</v>
      </c>
      <c r="K969" s="898">
        <f t="shared" si="242"/>
        <v>3222.2235566451204</v>
      </c>
      <c r="L969" s="77">
        <v>0.2</v>
      </c>
      <c r="M969" s="898">
        <f t="shared" si="243"/>
        <v>644.44471132902413</v>
      </c>
      <c r="N969" s="898">
        <f t="shared" si="244"/>
        <v>3866.6682679741443</v>
      </c>
      <c r="O969" s="898">
        <f t="shared" si="245"/>
        <v>644.44471132902413</v>
      </c>
    </row>
    <row r="970" spans="1:15" s="76" customFormat="1">
      <c r="A970" s="711" t="s">
        <v>2937</v>
      </c>
      <c r="B970" s="939" t="s">
        <v>2713</v>
      </c>
      <c r="C970" s="306">
        <f>мат.затр!G8346</f>
        <v>1915.5360000000001</v>
      </c>
      <c r="D970" s="306">
        <f>тарифик!J971</f>
        <v>490.85229808121375</v>
      </c>
      <c r="E970" s="306"/>
      <c r="F970" s="898">
        <f t="shared" si="250"/>
        <v>56.693440428380185</v>
      </c>
      <c r="G970" s="306">
        <f>амортизация!M3030</f>
        <v>156.42012494422133</v>
      </c>
      <c r="H970" s="898">
        <f t="shared" si="248"/>
        <v>2619.5018634538151</v>
      </c>
      <c r="I970" s="77">
        <f t="shared" si="241"/>
        <v>0.24047458720207895</v>
      </c>
      <c r="J970" s="898">
        <f t="shared" si="249"/>
        <v>118.03750375827168</v>
      </c>
      <c r="K970" s="898">
        <f t="shared" si="242"/>
        <v>2737.5393672120867</v>
      </c>
      <c r="L970" s="77">
        <v>0.2</v>
      </c>
      <c r="M970" s="898">
        <f t="shared" si="243"/>
        <v>547.50787344241735</v>
      </c>
      <c r="N970" s="898">
        <f t="shared" si="244"/>
        <v>3285.0472406545041</v>
      </c>
      <c r="O970" s="898">
        <f t="shared" si="245"/>
        <v>547.50787344241735</v>
      </c>
    </row>
    <row r="971" spans="1:15" s="76" customFormat="1">
      <c r="A971" s="711" t="s">
        <v>2938</v>
      </c>
      <c r="B971" s="939" t="s">
        <v>2683</v>
      </c>
      <c r="C971" s="306">
        <f>мат.затр!G8351</f>
        <v>2514.1999999999998</v>
      </c>
      <c r="D971" s="306">
        <f>тарифик!J972</f>
        <v>368.1392235609103</v>
      </c>
      <c r="E971" s="306"/>
      <c r="F971" s="898">
        <f t="shared" si="250"/>
        <v>42.520080321285135</v>
      </c>
      <c r="G971" s="306">
        <f>амортизация!M3031</f>
        <v>156.42012494422133</v>
      </c>
      <c r="H971" s="898">
        <f t="shared" si="248"/>
        <v>3081.2794288264163</v>
      </c>
      <c r="I971" s="77">
        <f t="shared" si="241"/>
        <v>0.24047458720207895</v>
      </c>
      <c r="J971" s="898">
        <f t="shared" si="249"/>
        <v>88.528127818703766</v>
      </c>
      <c r="K971" s="898">
        <f t="shared" si="242"/>
        <v>3169.8075566451203</v>
      </c>
      <c r="L971" s="77">
        <v>0.2</v>
      </c>
      <c r="M971" s="898">
        <f t="shared" si="243"/>
        <v>633.96151132902412</v>
      </c>
      <c r="N971" s="898">
        <f t="shared" si="244"/>
        <v>3803.7690679741445</v>
      </c>
      <c r="O971" s="898">
        <f t="shared" si="245"/>
        <v>633.96151132902412</v>
      </c>
    </row>
    <row r="972" spans="1:15" s="76" customFormat="1">
      <c r="A972" s="711" t="s">
        <v>2939</v>
      </c>
      <c r="B972" s="939" t="s">
        <v>2940</v>
      </c>
      <c r="C972" s="306">
        <f>мат.затр!G8356</f>
        <v>887.4</v>
      </c>
      <c r="D972" s="306">
        <f>тарифик!J973</f>
        <v>1349.8438197233379</v>
      </c>
      <c r="E972" s="306"/>
      <c r="F972" s="898">
        <f t="shared" si="250"/>
        <v>155.90696117804555</v>
      </c>
      <c r="G972" s="306">
        <f>амортизация!M3032</f>
        <v>156.42012494422133</v>
      </c>
      <c r="H972" s="898">
        <f t="shared" si="248"/>
        <v>2549.5709058456046</v>
      </c>
      <c r="I972" s="77">
        <f t="shared" si="241"/>
        <v>0.24047458720207895</v>
      </c>
      <c r="J972" s="898">
        <f t="shared" si="249"/>
        <v>324.60313533524715</v>
      </c>
      <c r="K972" s="898">
        <f t="shared" si="242"/>
        <v>2874.1740411808519</v>
      </c>
      <c r="L972" s="77">
        <v>0.2</v>
      </c>
      <c r="M972" s="898">
        <f t="shared" si="243"/>
        <v>574.83480823617037</v>
      </c>
      <c r="N972" s="898">
        <f t="shared" si="244"/>
        <v>3449.0088494170222</v>
      </c>
      <c r="O972" s="898">
        <f t="shared" si="245"/>
        <v>574.83480823617037</v>
      </c>
    </row>
    <row r="973" spans="1:15" s="76" customFormat="1">
      <c r="A973" s="711" t="s">
        <v>2941</v>
      </c>
      <c r="B973" s="939" t="s">
        <v>2685</v>
      </c>
      <c r="C973" s="306">
        <f>мат.затр!G8361</f>
        <v>2514.1999999999998</v>
      </c>
      <c r="D973" s="306">
        <f>тарифик!J974</f>
        <v>368.1392235609103</v>
      </c>
      <c r="E973" s="306"/>
      <c r="F973" s="898">
        <f t="shared" si="250"/>
        <v>42.520080321285135</v>
      </c>
      <c r="G973" s="306">
        <f>амортизация!M3033</f>
        <v>156.42012494422133</v>
      </c>
      <c r="H973" s="898">
        <f t="shared" si="248"/>
        <v>3081.2794288264163</v>
      </c>
      <c r="I973" s="77">
        <f t="shared" si="241"/>
        <v>0.24047458720207895</v>
      </c>
      <c r="J973" s="898">
        <f t="shared" si="249"/>
        <v>88.528127818703766</v>
      </c>
      <c r="K973" s="898">
        <f t="shared" si="242"/>
        <v>3169.8075566451203</v>
      </c>
      <c r="L973" s="77">
        <v>0.2</v>
      </c>
      <c r="M973" s="898">
        <f t="shared" si="243"/>
        <v>633.96151132902412</v>
      </c>
      <c r="N973" s="898">
        <f t="shared" si="244"/>
        <v>3803.7690679741445</v>
      </c>
      <c r="O973" s="898">
        <f t="shared" si="245"/>
        <v>633.96151132902412</v>
      </c>
    </row>
    <row r="974" spans="1:15" s="76" customFormat="1">
      <c r="A974" s="711" t="s">
        <v>2942</v>
      </c>
      <c r="B974" s="939" t="s">
        <v>2943</v>
      </c>
      <c r="C974" s="306">
        <f>мат.затр!G8367</f>
        <v>2924.5</v>
      </c>
      <c r="D974" s="306">
        <f>тарифик!J975</f>
        <v>368.1392235609103</v>
      </c>
      <c r="E974" s="306"/>
      <c r="F974" s="898">
        <f t="shared" si="250"/>
        <v>42.520080321285135</v>
      </c>
      <c r="G974" s="306">
        <f>амортизация!M3034</f>
        <v>156.42012494422133</v>
      </c>
      <c r="H974" s="898">
        <f t="shared" si="248"/>
        <v>3491.5794288264165</v>
      </c>
      <c r="I974" s="77">
        <f t="shared" si="241"/>
        <v>0.24047458720207895</v>
      </c>
      <c r="J974" s="898">
        <f t="shared" si="249"/>
        <v>88.528127818703766</v>
      </c>
      <c r="K974" s="898">
        <f t="shared" si="242"/>
        <v>3580.1075566451204</v>
      </c>
      <c r="L974" s="77">
        <v>0.2</v>
      </c>
      <c r="M974" s="898">
        <f t="shared" si="243"/>
        <v>716.02151132902418</v>
      </c>
      <c r="N974" s="898">
        <f t="shared" si="244"/>
        <v>4296.1290679741451</v>
      </c>
      <c r="O974" s="898">
        <f t="shared" si="245"/>
        <v>716.02151132902418</v>
      </c>
    </row>
    <row r="975" spans="1:15" s="76" customFormat="1">
      <c r="A975" s="711" t="s">
        <v>2944</v>
      </c>
      <c r="B975" s="939" t="s">
        <v>2945</v>
      </c>
      <c r="C975" s="306">
        <f>мат.затр!G8372</f>
        <v>2216.96</v>
      </c>
      <c r="D975" s="306">
        <f>тарифик!J976</f>
        <v>368.1392235609103</v>
      </c>
      <c r="E975" s="306"/>
      <c r="F975" s="898">
        <f t="shared" si="250"/>
        <v>42.520080321285135</v>
      </c>
      <c r="G975" s="306">
        <f>амортизация!M3035</f>
        <v>156.42012494422133</v>
      </c>
      <c r="H975" s="898">
        <f t="shared" si="248"/>
        <v>2784.0394288264165</v>
      </c>
      <c r="I975" s="77">
        <f t="shared" si="241"/>
        <v>0.24047458720207895</v>
      </c>
      <c r="J975" s="898">
        <f t="shared" si="249"/>
        <v>88.528127818703766</v>
      </c>
      <c r="K975" s="898">
        <f t="shared" si="242"/>
        <v>2872.5675566451205</v>
      </c>
      <c r="L975" s="77">
        <v>0.2</v>
      </c>
      <c r="M975" s="898">
        <f t="shared" si="243"/>
        <v>574.51351132902414</v>
      </c>
      <c r="N975" s="898">
        <f t="shared" si="244"/>
        <v>3447.0810679741444</v>
      </c>
      <c r="O975" s="898">
        <f t="shared" si="245"/>
        <v>574.51351132902414</v>
      </c>
    </row>
    <row r="976" spans="1:15" s="76" customFormat="1">
      <c r="A976" s="711" t="s">
        <v>2946</v>
      </c>
      <c r="B976" s="939" t="s">
        <v>2947</v>
      </c>
      <c r="C976" s="306">
        <f>мат.затр!G8378</f>
        <v>2229.0050000000001</v>
      </c>
      <c r="D976" s="306">
        <f>тарифик!J977</f>
        <v>702.81124497991959</v>
      </c>
      <c r="E976" s="306"/>
      <c r="F976" s="898">
        <f t="shared" si="250"/>
        <v>81.174698795180717</v>
      </c>
      <c r="G976" s="306">
        <f>амортизация!M3036</f>
        <v>55.778670236501561</v>
      </c>
      <c r="H976" s="898">
        <f t="shared" si="248"/>
        <v>3068.7696140116018</v>
      </c>
      <c r="I976" s="77">
        <f t="shared" si="241"/>
        <v>0.24047458720207895</v>
      </c>
      <c r="J976" s="898">
        <f t="shared" si="249"/>
        <v>169.00824401752536</v>
      </c>
      <c r="K976" s="898">
        <f t="shared" si="242"/>
        <v>3237.7778580291269</v>
      </c>
      <c r="L976" s="77">
        <v>0.2</v>
      </c>
      <c r="M976" s="898">
        <f t="shared" si="243"/>
        <v>647.55557160582543</v>
      </c>
      <c r="N976" s="898">
        <f t="shared" si="244"/>
        <v>3885.3334296349522</v>
      </c>
      <c r="O976" s="898">
        <f t="shared" si="245"/>
        <v>647.55557160582543</v>
      </c>
    </row>
    <row r="977" spans="1:15" s="76" customFormat="1">
      <c r="A977" s="711" t="s">
        <v>2948</v>
      </c>
      <c r="B977" s="939" t="s">
        <v>2949</v>
      </c>
      <c r="C977" s="306">
        <f>мат.затр!G8386</f>
        <v>1905.3799999999999</v>
      </c>
      <c r="D977" s="306">
        <f>тарифик!J978</f>
        <v>753.01204819277098</v>
      </c>
      <c r="E977" s="306"/>
      <c r="F977" s="898">
        <f t="shared" si="250"/>
        <v>86.972891566265048</v>
      </c>
      <c r="G977" s="306">
        <f>амортизация!M3037</f>
        <v>55.778670236501561</v>
      </c>
      <c r="H977" s="898">
        <f t="shared" si="248"/>
        <v>2801.1436099955372</v>
      </c>
      <c r="I977" s="77">
        <f t="shared" si="241"/>
        <v>0.24047458720207895</v>
      </c>
      <c r="J977" s="898">
        <f t="shared" si="249"/>
        <v>181.08026144734859</v>
      </c>
      <c r="K977" s="898">
        <f t="shared" si="242"/>
        <v>2982.2238714428859</v>
      </c>
      <c r="L977" s="77">
        <v>0.2</v>
      </c>
      <c r="M977" s="898">
        <f t="shared" si="243"/>
        <v>596.44477428857715</v>
      </c>
      <c r="N977" s="898">
        <f t="shared" si="244"/>
        <v>3578.6686457314631</v>
      </c>
      <c r="O977" s="898">
        <f t="shared" si="245"/>
        <v>596.44477428857715</v>
      </c>
    </row>
    <row r="978" spans="1:15" s="76" customFormat="1">
      <c r="A978" s="711" t="s">
        <v>2950</v>
      </c>
      <c r="B978" s="939" t="s">
        <v>2951</v>
      </c>
      <c r="C978" s="306">
        <f>мат.затр!G8390</f>
        <v>2240.875</v>
      </c>
      <c r="D978" s="306">
        <f>тарифик!J979</f>
        <v>368.1392235609103</v>
      </c>
      <c r="E978" s="306"/>
      <c r="F978" s="898">
        <f t="shared" si="250"/>
        <v>42.520080321285135</v>
      </c>
      <c r="G978" s="306">
        <f>амортизация!M3038</f>
        <v>55.778670236501561</v>
      </c>
      <c r="H978" s="898">
        <f t="shared" si="248"/>
        <v>2707.3129741186967</v>
      </c>
      <c r="I978" s="77">
        <f t="shared" si="241"/>
        <v>0.24047458720207895</v>
      </c>
      <c r="J978" s="898">
        <f t="shared" si="249"/>
        <v>88.528127818703766</v>
      </c>
      <c r="K978" s="898">
        <f t="shared" si="242"/>
        <v>2795.8411019374007</v>
      </c>
      <c r="L978" s="77">
        <v>0.2</v>
      </c>
      <c r="M978" s="898">
        <f t="shared" si="243"/>
        <v>559.16822038748012</v>
      </c>
      <c r="N978" s="898">
        <f t="shared" si="244"/>
        <v>3355.0093223248809</v>
      </c>
      <c r="O978" s="898">
        <f t="shared" si="245"/>
        <v>559.16822038748012</v>
      </c>
    </row>
    <row r="979" spans="1:15" s="76" customFormat="1">
      <c r="A979" s="711" t="s">
        <v>2952</v>
      </c>
      <c r="B979" s="939" t="s">
        <v>2953</v>
      </c>
      <c r="C979" s="306">
        <f>мат.затр!G8395</f>
        <v>2511.5</v>
      </c>
      <c r="D979" s="306">
        <f>тарифик!J980</f>
        <v>368.1392235609103</v>
      </c>
      <c r="E979" s="306"/>
      <c r="F979" s="898">
        <f t="shared" si="250"/>
        <v>42.520080321285135</v>
      </c>
      <c r="G979" s="306">
        <f>амортизация!M3039</f>
        <v>156.42012494422133</v>
      </c>
      <c r="H979" s="898">
        <f t="shared" si="248"/>
        <v>3078.5794288264165</v>
      </c>
      <c r="I979" s="77">
        <f t="shared" si="241"/>
        <v>0.24047458720207895</v>
      </c>
      <c r="J979" s="898">
        <f t="shared" si="249"/>
        <v>88.528127818703766</v>
      </c>
      <c r="K979" s="898">
        <f t="shared" si="242"/>
        <v>3167.1075566451204</v>
      </c>
      <c r="L979" s="77">
        <v>0.2</v>
      </c>
      <c r="M979" s="898">
        <f t="shared" si="243"/>
        <v>633.42151132902416</v>
      </c>
      <c r="N979" s="898">
        <f t="shared" si="244"/>
        <v>3800.5290679741447</v>
      </c>
      <c r="O979" s="898">
        <f t="shared" si="245"/>
        <v>633.42151132902416</v>
      </c>
    </row>
    <row r="980" spans="1:15" s="76" customFormat="1">
      <c r="A980" s="711" t="s">
        <v>2954</v>
      </c>
      <c r="B980" s="939" t="s">
        <v>2727</v>
      </c>
      <c r="C980" s="306">
        <f>мат.затр!G8400</f>
        <v>2610.65</v>
      </c>
      <c r="D980" s="306">
        <f>тарифик!J981</f>
        <v>368.1392235609103</v>
      </c>
      <c r="E980" s="306"/>
      <c r="F980" s="898">
        <f t="shared" si="250"/>
        <v>42.520080321285135</v>
      </c>
      <c r="G980" s="306">
        <f>амортизация!M3040</f>
        <v>55.778670236501561</v>
      </c>
      <c r="H980" s="898">
        <f t="shared" si="248"/>
        <v>3077.0879741186973</v>
      </c>
      <c r="I980" s="77">
        <f t="shared" si="241"/>
        <v>0.24047458720207895</v>
      </c>
      <c r="J980" s="898">
        <f t="shared" si="249"/>
        <v>88.528127818703766</v>
      </c>
      <c r="K980" s="898">
        <f t="shared" si="242"/>
        <v>3165.6161019374013</v>
      </c>
      <c r="L980" s="77">
        <v>0.2</v>
      </c>
      <c r="M980" s="898">
        <f t="shared" si="243"/>
        <v>633.12322038748027</v>
      </c>
      <c r="N980" s="898">
        <f t="shared" si="244"/>
        <v>3798.7393223248814</v>
      </c>
      <c r="O980" s="898">
        <f t="shared" si="245"/>
        <v>633.12322038748027</v>
      </c>
    </row>
    <row r="981" spans="1:15" s="76" customFormat="1">
      <c r="A981" s="711" t="s">
        <v>2955</v>
      </c>
      <c r="B981" s="939" t="s">
        <v>2956</v>
      </c>
      <c r="C981" s="306">
        <f>мат.затр!G8405</f>
        <v>3142.65</v>
      </c>
      <c r="D981" s="306">
        <f>тарифик!J982</f>
        <v>122.71307452030344</v>
      </c>
      <c r="E981" s="306"/>
      <c r="F981" s="898">
        <f t="shared" si="250"/>
        <v>14.173360107095046</v>
      </c>
      <c r="G981" s="306">
        <f>амортизация!M3041</f>
        <v>156.42012494422133</v>
      </c>
      <c r="H981" s="898">
        <f t="shared" si="248"/>
        <v>3435.9565595716199</v>
      </c>
      <c r="I981" s="77">
        <f t="shared" si="241"/>
        <v>0.24047458720207895</v>
      </c>
      <c r="J981" s="898">
        <f t="shared" si="249"/>
        <v>29.509375939567921</v>
      </c>
      <c r="K981" s="898">
        <f t="shared" si="242"/>
        <v>3465.465935511188</v>
      </c>
      <c r="L981" s="77">
        <v>0.2</v>
      </c>
      <c r="M981" s="898">
        <f t="shared" si="243"/>
        <v>693.09318710223761</v>
      </c>
      <c r="N981" s="898">
        <f t="shared" si="244"/>
        <v>4158.5591226134256</v>
      </c>
      <c r="O981" s="898">
        <f t="shared" si="245"/>
        <v>693.09318710223761</v>
      </c>
    </row>
    <row r="982" spans="1:15" s="76" customFormat="1">
      <c r="A982" s="711" t="s">
        <v>2957</v>
      </c>
      <c r="B982" s="939" t="s">
        <v>2958</v>
      </c>
      <c r="C982" s="306">
        <f>мат.затр!G8406</f>
        <v>0</v>
      </c>
      <c r="D982" s="306">
        <f>тарифик!J983</f>
        <v>2409.6385542168673</v>
      </c>
      <c r="E982" s="306"/>
      <c r="F982" s="898">
        <f t="shared" si="250"/>
        <v>278.31325301204816</v>
      </c>
      <c r="G982" s="306">
        <f>амортизация!M3042</f>
        <v>0</v>
      </c>
      <c r="H982" s="898">
        <f t="shared" si="248"/>
        <v>2687.9518072289156</v>
      </c>
      <c r="I982" s="77">
        <f t="shared" si="241"/>
        <v>0.24047458720207895</v>
      </c>
      <c r="J982" s="898">
        <f t="shared" si="249"/>
        <v>579.45683663151556</v>
      </c>
      <c r="K982" s="898">
        <f t="shared" si="242"/>
        <v>3267.4086438604313</v>
      </c>
      <c r="L982" s="77">
        <v>0.2</v>
      </c>
      <c r="M982" s="898">
        <f t="shared" si="243"/>
        <v>653.48172877208629</v>
      </c>
      <c r="N982" s="898">
        <f t="shared" si="244"/>
        <v>3920.8903726325175</v>
      </c>
      <c r="O982" s="898">
        <f t="shared" si="245"/>
        <v>653.48172877208629</v>
      </c>
    </row>
    <row r="983" spans="1:15" s="76" customFormat="1">
      <c r="A983" s="711" t="s">
        <v>2959</v>
      </c>
      <c r="B983" s="940" t="s">
        <v>2775</v>
      </c>
      <c r="C983" s="306">
        <f>мат.затр!G8411</f>
        <v>1894.2</v>
      </c>
      <c r="D983" s="306">
        <f>тарифик!J984</f>
        <v>937.08165997322624</v>
      </c>
      <c r="E983" s="306"/>
      <c r="F983" s="898">
        <f t="shared" si="250"/>
        <v>108.23293172690764</v>
      </c>
      <c r="G983" s="306">
        <f>амортизация!M3043</f>
        <v>55.778670236501561</v>
      </c>
      <c r="H983" s="898">
        <f t="shared" si="248"/>
        <v>2995.2932619366356</v>
      </c>
      <c r="I983" s="77">
        <f t="shared" si="210"/>
        <v>0.24047458720207895</v>
      </c>
      <c r="J983" s="898">
        <f t="shared" si="249"/>
        <v>225.34432535670049</v>
      </c>
      <c r="K983" s="898">
        <f t="shared" si="242"/>
        <v>3220.6375872933363</v>
      </c>
      <c r="L983" s="77">
        <v>0.2</v>
      </c>
      <c r="M983" s="898">
        <f t="shared" si="243"/>
        <v>644.12751745866728</v>
      </c>
      <c r="N983" s="898">
        <f t="shared" si="244"/>
        <v>3864.7651047520035</v>
      </c>
      <c r="O983" s="898">
        <f t="shared" si="245"/>
        <v>644.12751745866728</v>
      </c>
    </row>
    <row r="984" spans="1:15" s="76" customFormat="1">
      <c r="A984" s="711" t="s">
        <v>2960</v>
      </c>
      <c r="B984" s="940" t="s">
        <v>2961</v>
      </c>
      <c r="C984" s="306">
        <f>мат.затр!G8418</f>
        <v>2561.1940000000004</v>
      </c>
      <c r="D984" s="306">
        <f>тарифик!J985</f>
        <v>368.1392235609103</v>
      </c>
      <c r="E984" s="306"/>
      <c r="F984" s="898">
        <f t="shared" si="250"/>
        <v>42.520080321285135</v>
      </c>
      <c r="G984" s="306">
        <f>амортизация!M3044</f>
        <v>55.778670236501561</v>
      </c>
      <c r="H984" s="898">
        <f t="shared" si="248"/>
        <v>3027.6319741186971</v>
      </c>
      <c r="I984" s="77">
        <f t="shared" si="210"/>
        <v>0.24047458720207895</v>
      </c>
      <c r="J984" s="898">
        <f t="shared" si="249"/>
        <v>88.528127818703766</v>
      </c>
      <c r="K984" s="898">
        <f t="shared" si="242"/>
        <v>3116.1601019374011</v>
      </c>
      <c r="L984" s="77">
        <v>0.2</v>
      </c>
      <c r="M984" s="898">
        <f t="shared" si="243"/>
        <v>623.23202038748025</v>
      </c>
      <c r="N984" s="898">
        <f t="shared" si="244"/>
        <v>3739.3921223248813</v>
      </c>
      <c r="O984" s="898">
        <f t="shared" si="245"/>
        <v>623.23202038748025</v>
      </c>
    </row>
    <row r="985" spans="1:15" s="76" customFormat="1">
      <c r="A985" s="711" t="s">
        <v>2962</v>
      </c>
      <c r="B985" s="940" t="s">
        <v>2785</v>
      </c>
      <c r="C985" s="306">
        <f>мат.затр!G8419</f>
        <v>0</v>
      </c>
      <c r="D985" s="306">
        <f>тарифик!J986</f>
        <v>1990.1829540383758</v>
      </c>
      <c r="E985" s="306"/>
      <c r="F985" s="898">
        <f t="shared" si="250"/>
        <v>229.8661311914324</v>
      </c>
      <c r="G985" s="306">
        <f>амортизация!M3045</f>
        <v>156.42012494422133</v>
      </c>
      <c r="H985" s="898">
        <f t="shared" si="248"/>
        <v>2376.4692101740293</v>
      </c>
      <c r="I985" s="77">
        <f t="shared" si="210"/>
        <v>0.24047458720207895</v>
      </c>
      <c r="J985" s="898">
        <f t="shared" si="249"/>
        <v>478.58842432899252</v>
      </c>
      <c r="K985" s="898">
        <f t="shared" ref="K985:K1042" si="251">H985+J985</f>
        <v>2855.0576345030217</v>
      </c>
      <c r="L985" s="77">
        <v>0.2</v>
      </c>
      <c r="M985" s="898">
        <f t="shared" ref="M985:M1042" si="252">K985*L985</f>
        <v>571.01152690060439</v>
      </c>
      <c r="N985" s="898">
        <f t="shared" ref="N985:N1042" si="253">K985+M985</f>
        <v>3426.0691614036259</v>
      </c>
      <c r="O985" s="898">
        <f t="shared" ref="O985:O1042" si="254">M985</f>
        <v>571.01152690060439</v>
      </c>
    </row>
    <row r="986" spans="1:15" s="76" customFormat="1">
      <c r="A986" s="711" t="s">
        <v>2963</v>
      </c>
      <c r="B986" s="940" t="s">
        <v>2902</v>
      </c>
      <c r="C986" s="306">
        <f>мат.затр!G8424</f>
        <v>9333.5</v>
      </c>
      <c r="D986" s="306">
        <f>тарифик!J987</f>
        <v>1027.5100401606426</v>
      </c>
      <c r="E986" s="306"/>
      <c r="F986" s="898">
        <f t="shared" si="250"/>
        <v>118.67740963855422</v>
      </c>
      <c r="G986" s="306">
        <f>амортизация!M3046</f>
        <v>3.7294176706827313</v>
      </c>
      <c r="H986" s="898">
        <f t="shared" si="248"/>
        <v>10483.416867469879</v>
      </c>
      <c r="I986" s="77">
        <f t="shared" si="210"/>
        <v>0.24047458720207895</v>
      </c>
      <c r="J986" s="898">
        <f t="shared" si="249"/>
        <v>247.0900527536221</v>
      </c>
      <c r="K986" s="898">
        <f t="shared" si="251"/>
        <v>10730.506920223501</v>
      </c>
      <c r="L986" s="77">
        <v>0.2</v>
      </c>
      <c r="M986" s="898">
        <f t="shared" si="252"/>
        <v>2146.1013840447004</v>
      </c>
      <c r="N986" s="898">
        <f t="shared" si="253"/>
        <v>12876.6083042682</v>
      </c>
      <c r="O986" s="898">
        <f t="shared" si="254"/>
        <v>2146.1013840447004</v>
      </c>
    </row>
    <row r="987" spans="1:15" s="76" customFormat="1">
      <c r="A987" s="711" t="s">
        <v>2964</v>
      </c>
      <c r="B987" s="942" t="s">
        <v>2965</v>
      </c>
      <c r="C987" s="306">
        <f>мат.затр!G8429</f>
        <v>3077.58</v>
      </c>
      <c r="D987" s="306">
        <f>тарифик!J988</f>
        <v>4230.8121374386437</v>
      </c>
      <c r="E987" s="306"/>
      <c r="F987" s="898">
        <f t="shared" si="250"/>
        <v>488.65880187416337</v>
      </c>
      <c r="G987" s="306">
        <f>амортизация!M3047</f>
        <v>14.917670682730925</v>
      </c>
      <c r="H987" s="898">
        <f t="shared" si="248"/>
        <v>7811.9686099955379</v>
      </c>
      <c r="I987" s="77">
        <f t="shared" si="210"/>
        <v>0.24047458720207895</v>
      </c>
      <c r="J987" s="898">
        <f t="shared" si="249"/>
        <v>1017.4028022801032</v>
      </c>
      <c r="K987" s="898">
        <f t="shared" si="251"/>
        <v>8829.371412275641</v>
      </c>
      <c r="L987" s="77">
        <v>0.2</v>
      </c>
      <c r="M987" s="898">
        <f t="shared" si="252"/>
        <v>1765.8742824551282</v>
      </c>
      <c r="N987" s="898">
        <f t="shared" si="253"/>
        <v>10595.245694730769</v>
      </c>
      <c r="O987" s="898">
        <f t="shared" si="254"/>
        <v>1765.8742824551282</v>
      </c>
    </row>
    <row r="988" spans="1:15" s="76" customFormat="1" ht="28.5">
      <c r="A988" s="66" t="s">
        <v>2966</v>
      </c>
      <c r="B988" s="407" t="s">
        <v>2967</v>
      </c>
      <c r="C988" s="81"/>
      <c r="D988" s="81"/>
      <c r="E988" s="306"/>
      <c r="F988" s="81"/>
      <c r="G988" s="81"/>
      <c r="H988" s="923"/>
      <c r="I988" s="924"/>
      <c r="J988" s="923"/>
      <c r="K988" s="923"/>
      <c r="L988" s="924"/>
      <c r="M988" s="923"/>
      <c r="N988" s="923"/>
      <c r="O988" s="923"/>
    </row>
    <row r="989" spans="1:15" s="76" customFormat="1">
      <c r="A989" s="711" t="s">
        <v>2968</v>
      </c>
      <c r="B989" s="943" t="s">
        <v>1343</v>
      </c>
      <c r="C989" s="306">
        <f>мат.затр!G8431</f>
        <v>0</v>
      </c>
      <c r="D989" s="306">
        <f>тарифик!J990</f>
        <v>602.40963855421683</v>
      </c>
      <c r="E989" s="306"/>
      <c r="F989" s="898">
        <f t="shared" si="250"/>
        <v>69.578313253012041</v>
      </c>
      <c r="G989" s="306">
        <f>амортизация!M3049</f>
        <v>0</v>
      </c>
      <c r="H989" s="898">
        <f t="shared" ref="H989:H1016" si="255">C989+D989+F989+G989</f>
        <v>671.98795180722891</v>
      </c>
      <c r="I989" s="77">
        <f t="shared" si="210"/>
        <v>0.24047458720207895</v>
      </c>
      <c r="J989" s="898">
        <f t="shared" ref="J989:J1016" si="256">D989*I989</f>
        <v>144.86420915787889</v>
      </c>
      <c r="K989" s="898">
        <f t="shared" si="251"/>
        <v>816.85216096510783</v>
      </c>
      <c r="L989" s="77">
        <v>0.2</v>
      </c>
      <c r="M989" s="898">
        <f t="shared" si="252"/>
        <v>163.37043219302157</v>
      </c>
      <c r="N989" s="898">
        <f t="shared" si="253"/>
        <v>980.22259315812937</v>
      </c>
      <c r="O989" s="898">
        <f t="shared" si="254"/>
        <v>163.37043219302157</v>
      </c>
    </row>
    <row r="990" spans="1:15" s="76" customFormat="1">
      <c r="A990" s="711" t="s">
        <v>2969</v>
      </c>
      <c r="B990" s="939" t="s">
        <v>2949</v>
      </c>
      <c r="C990" s="306">
        <f>мат.затр!G8439</f>
        <v>1902.3799999999999</v>
      </c>
      <c r="D990" s="306">
        <f>тарифик!J991</f>
        <v>853.41365461847386</v>
      </c>
      <c r="E990" s="306"/>
      <c r="F990" s="898">
        <f t="shared" si="250"/>
        <v>98.569277108433738</v>
      </c>
      <c r="G990" s="306">
        <f>амортизация!M3050</f>
        <v>55.778670236501561</v>
      </c>
      <c r="H990" s="898">
        <f t="shared" si="255"/>
        <v>2910.1416019634089</v>
      </c>
      <c r="I990" s="77">
        <f t="shared" si="210"/>
        <v>0.24047458720207895</v>
      </c>
      <c r="J990" s="898">
        <f t="shared" si="256"/>
        <v>205.22429630699509</v>
      </c>
      <c r="K990" s="898">
        <f t="shared" si="251"/>
        <v>3115.3658982704042</v>
      </c>
      <c r="L990" s="77">
        <v>0.2</v>
      </c>
      <c r="M990" s="898">
        <f t="shared" si="252"/>
        <v>623.07317965408083</v>
      </c>
      <c r="N990" s="898">
        <f t="shared" si="253"/>
        <v>3738.439077924485</v>
      </c>
      <c r="O990" s="898">
        <f t="shared" si="254"/>
        <v>623.07317965408083</v>
      </c>
    </row>
    <row r="991" spans="1:15" s="76" customFormat="1">
      <c r="A991" s="711" t="s">
        <v>2970</v>
      </c>
      <c r="B991" s="939" t="s">
        <v>2947</v>
      </c>
      <c r="C991" s="306">
        <f>мат.затр!G8445</f>
        <v>1730.018</v>
      </c>
      <c r="D991" s="306">
        <f>тарифик!J992</f>
        <v>948.23739402052661</v>
      </c>
      <c r="E991" s="306"/>
      <c r="F991" s="898">
        <f t="shared" si="250"/>
        <v>109.52141900937082</v>
      </c>
      <c r="G991" s="306">
        <f>амортизация!M3051</f>
        <v>55.778670236501561</v>
      </c>
      <c r="H991" s="898">
        <f t="shared" si="255"/>
        <v>2843.5554832663988</v>
      </c>
      <c r="I991" s="77">
        <f t="shared" si="210"/>
        <v>0.24047458720207895</v>
      </c>
      <c r="J991" s="898">
        <f t="shared" si="256"/>
        <v>228.02699589666122</v>
      </c>
      <c r="K991" s="898">
        <f t="shared" si="251"/>
        <v>3071.5824791630603</v>
      </c>
      <c r="L991" s="77">
        <v>0.2</v>
      </c>
      <c r="M991" s="898">
        <f t="shared" si="252"/>
        <v>614.31649583261208</v>
      </c>
      <c r="N991" s="898">
        <f t="shared" si="253"/>
        <v>3685.8989749956722</v>
      </c>
      <c r="O991" s="898">
        <f t="shared" si="254"/>
        <v>614.31649583261208</v>
      </c>
    </row>
    <row r="992" spans="1:15" s="76" customFormat="1">
      <c r="A992" s="711" t="s">
        <v>2971</v>
      </c>
      <c r="B992" s="939" t="s">
        <v>2972</v>
      </c>
      <c r="C992" s="306">
        <f>мат.затр!G8448</f>
        <v>1272.768</v>
      </c>
      <c r="D992" s="306">
        <f>тарифик!J993</f>
        <v>1115.5734047300311</v>
      </c>
      <c r="E992" s="306"/>
      <c r="F992" s="898">
        <f t="shared" si="250"/>
        <v>128.84872824631859</v>
      </c>
      <c r="G992" s="306">
        <f>амортизация!M3052</f>
        <v>55.778670236501561</v>
      </c>
      <c r="H992" s="898">
        <f t="shared" si="255"/>
        <v>2572.9688032128511</v>
      </c>
      <c r="I992" s="77">
        <f t="shared" si="210"/>
        <v>0.24047458720207895</v>
      </c>
      <c r="J992" s="898">
        <f t="shared" si="256"/>
        <v>268.26705399607198</v>
      </c>
      <c r="K992" s="898">
        <f t="shared" si="251"/>
        <v>2841.2358572089229</v>
      </c>
      <c r="L992" s="77">
        <v>0.2</v>
      </c>
      <c r="M992" s="898">
        <f t="shared" si="252"/>
        <v>568.24717144178464</v>
      </c>
      <c r="N992" s="898">
        <f t="shared" si="253"/>
        <v>3409.4830286507076</v>
      </c>
      <c r="O992" s="898">
        <f t="shared" si="254"/>
        <v>568.24717144178464</v>
      </c>
    </row>
    <row r="993" spans="1:15" s="76" customFormat="1">
      <c r="A993" s="711" t="s">
        <v>2973</v>
      </c>
      <c r="B993" s="939" t="s">
        <v>2943</v>
      </c>
      <c r="C993" s="306">
        <f>мат.затр!G8454</f>
        <v>2983</v>
      </c>
      <c r="D993" s="306">
        <f>тарифик!J994</f>
        <v>133.86880856760374</v>
      </c>
      <c r="E993" s="306"/>
      <c r="F993" s="898">
        <f t="shared" si="250"/>
        <v>15.461847389558233</v>
      </c>
      <c r="G993" s="306">
        <f>амортизация!M3053</f>
        <v>156.42012494422133</v>
      </c>
      <c r="H993" s="898">
        <f t="shared" si="255"/>
        <v>3288.7507809013832</v>
      </c>
      <c r="I993" s="77">
        <f t="shared" si="210"/>
        <v>0.24047458720207895</v>
      </c>
      <c r="J993" s="898">
        <f t="shared" si="256"/>
        <v>32.192046479528642</v>
      </c>
      <c r="K993" s="898">
        <f t="shared" si="251"/>
        <v>3320.9428273809117</v>
      </c>
      <c r="L993" s="77">
        <v>0.2</v>
      </c>
      <c r="M993" s="898">
        <f t="shared" si="252"/>
        <v>664.18856547618236</v>
      </c>
      <c r="N993" s="898">
        <f t="shared" si="253"/>
        <v>3985.1313928570939</v>
      </c>
      <c r="O993" s="898">
        <f t="shared" si="254"/>
        <v>664.18856547618236</v>
      </c>
    </row>
    <row r="994" spans="1:15" s="76" customFormat="1">
      <c r="A994" s="711" t="s">
        <v>2974</v>
      </c>
      <c r="B994" s="939" t="s">
        <v>2975</v>
      </c>
      <c r="C994" s="306">
        <f>мат.затр!G8459</f>
        <v>2514.1999999999998</v>
      </c>
      <c r="D994" s="306">
        <f>тарифик!J995</f>
        <v>133.86880856760374</v>
      </c>
      <c r="E994" s="306"/>
      <c r="F994" s="898">
        <f t="shared" si="250"/>
        <v>15.461847389558233</v>
      </c>
      <c r="G994" s="306">
        <f>амортизация!M3054</f>
        <v>156.42012494422133</v>
      </c>
      <c r="H994" s="898">
        <f t="shared" si="255"/>
        <v>2819.950780901383</v>
      </c>
      <c r="I994" s="77">
        <f t="shared" si="210"/>
        <v>0.24047458720207895</v>
      </c>
      <c r="J994" s="898">
        <f t="shared" si="256"/>
        <v>32.192046479528642</v>
      </c>
      <c r="K994" s="898">
        <f t="shared" si="251"/>
        <v>2852.1428273809115</v>
      </c>
      <c r="L994" s="77">
        <v>0.2</v>
      </c>
      <c r="M994" s="898">
        <f t="shared" si="252"/>
        <v>570.42856547618237</v>
      </c>
      <c r="N994" s="898">
        <f t="shared" si="253"/>
        <v>3422.571392857094</v>
      </c>
      <c r="O994" s="898">
        <f t="shared" si="254"/>
        <v>570.42856547618237</v>
      </c>
    </row>
    <row r="995" spans="1:15" s="76" customFormat="1">
      <c r="A995" s="711" t="s">
        <v>2976</v>
      </c>
      <c r="B995" s="939" t="s">
        <v>2934</v>
      </c>
      <c r="C995" s="306">
        <f>мат.затр!G8464</f>
        <v>1277.3600000000001</v>
      </c>
      <c r="D995" s="306">
        <f>тарифик!J996</f>
        <v>1070.9504685408299</v>
      </c>
      <c r="E995" s="306"/>
      <c r="F995" s="898">
        <f t="shared" si="250"/>
        <v>123.69477911646587</v>
      </c>
      <c r="G995" s="306">
        <f>амортизация!M3055</f>
        <v>156.42012494422133</v>
      </c>
      <c r="H995" s="898">
        <f t="shared" si="255"/>
        <v>2628.4253726015168</v>
      </c>
      <c r="I995" s="77">
        <f t="shared" si="210"/>
        <v>0.24047458720207895</v>
      </c>
      <c r="J995" s="898">
        <f t="shared" si="256"/>
        <v>257.53637183622914</v>
      </c>
      <c r="K995" s="898">
        <f t="shared" si="251"/>
        <v>2885.9617444377459</v>
      </c>
      <c r="L995" s="77">
        <v>0.2</v>
      </c>
      <c r="M995" s="898">
        <f t="shared" si="252"/>
        <v>577.1923488875492</v>
      </c>
      <c r="N995" s="898">
        <f t="shared" si="253"/>
        <v>3463.154093325295</v>
      </c>
      <c r="O995" s="898">
        <f t="shared" si="254"/>
        <v>577.1923488875492</v>
      </c>
    </row>
    <row r="996" spans="1:15" s="76" customFormat="1">
      <c r="A996" s="711" t="s">
        <v>2977</v>
      </c>
      <c r="B996" s="939" t="s">
        <v>2854</v>
      </c>
      <c r="C996" s="306">
        <f>мат.затр!G8467</f>
        <v>2444</v>
      </c>
      <c r="D996" s="306">
        <f>тарифик!J997</f>
        <v>356.98348951360998</v>
      </c>
      <c r="E996" s="306"/>
      <c r="F996" s="898">
        <f t="shared" si="250"/>
        <v>41.231593038821956</v>
      </c>
      <c r="G996" s="306">
        <f>амортизация!M3056</f>
        <v>55.778670236501561</v>
      </c>
      <c r="H996" s="898">
        <f t="shared" si="255"/>
        <v>2897.9937527889333</v>
      </c>
      <c r="I996" s="77">
        <f t="shared" si="210"/>
        <v>0.24047458720207895</v>
      </c>
      <c r="J996" s="898">
        <f t="shared" si="256"/>
        <v>85.845457278743041</v>
      </c>
      <c r="K996" s="898">
        <f t="shared" si="251"/>
        <v>2983.8392100676765</v>
      </c>
      <c r="L996" s="77">
        <v>0.2</v>
      </c>
      <c r="M996" s="898">
        <f t="shared" si="252"/>
        <v>596.7678420135353</v>
      </c>
      <c r="N996" s="898">
        <f t="shared" si="253"/>
        <v>3580.6070520812118</v>
      </c>
      <c r="O996" s="898">
        <f t="shared" si="254"/>
        <v>596.7678420135353</v>
      </c>
    </row>
    <row r="997" spans="1:15" s="76" customFormat="1">
      <c r="A997" s="711" t="s">
        <v>2978</v>
      </c>
      <c r="B997" s="939" t="s">
        <v>2679</v>
      </c>
      <c r="C997" s="306">
        <f>мат.затр!G8472</f>
        <v>2318.1999999999998</v>
      </c>
      <c r="D997" s="306">
        <f>тарифик!J998</f>
        <v>356.98348951360998</v>
      </c>
      <c r="E997" s="306"/>
      <c r="F997" s="898">
        <f t="shared" si="250"/>
        <v>41.231593038821956</v>
      </c>
      <c r="G997" s="306">
        <f>амортизация!M3057</f>
        <v>156.42012494422133</v>
      </c>
      <c r="H997" s="898">
        <f t="shared" si="255"/>
        <v>2872.8352074966529</v>
      </c>
      <c r="I997" s="77">
        <f t="shared" si="210"/>
        <v>0.24047458720207895</v>
      </c>
      <c r="J997" s="898">
        <f t="shared" si="256"/>
        <v>85.845457278743041</v>
      </c>
      <c r="K997" s="898">
        <f t="shared" si="251"/>
        <v>2958.6806647753961</v>
      </c>
      <c r="L997" s="77">
        <v>0.2</v>
      </c>
      <c r="M997" s="898">
        <f t="shared" si="252"/>
        <v>591.73613295507926</v>
      </c>
      <c r="N997" s="898">
        <f t="shared" si="253"/>
        <v>3550.4167977304751</v>
      </c>
      <c r="O997" s="898">
        <f t="shared" si="254"/>
        <v>591.73613295507926</v>
      </c>
    </row>
    <row r="998" spans="1:15" s="76" customFormat="1">
      <c r="A998" s="711" t="s">
        <v>2979</v>
      </c>
      <c r="B998" s="939" t="s">
        <v>2673</v>
      </c>
      <c r="C998" s="306">
        <f>мат.затр!G8478</f>
        <v>1692.04</v>
      </c>
      <c r="D998" s="306">
        <f>тарифик!J999</f>
        <v>758.58991521642122</v>
      </c>
      <c r="E998" s="306"/>
      <c r="F998" s="898">
        <f t="shared" si="250"/>
        <v>87.617135207496645</v>
      </c>
      <c r="G998" s="306">
        <f>амортизация!M3058</f>
        <v>55.778670236501561</v>
      </c>
      <c r="H998" s="898">
        <f t="shared" si="255"/>
        <v>2594.0257206604192</v>
      </c>
      <c r="I998" s="77">
        <f t="shared" si="210"/>
        <v>0.24047458720207895</v>
      </c>
      <c r="J998" s="898">
        <f t="shared" si="256"/>
        <v>182.42159671732895</v>
      </c>
      <c r="K998" s="898">
        <f t="shared" si="251"/>
        <v>2776.4473173777483</v>
      </c>
      <c r="L998" s="77">
        <v>0.2</v>
      </c>
      <c r="M998" s="898">
        <f t="shared" si="252"/>
        <v>555.28946347554972</v>
      </c>
      <c r="N998" s="898">
        <f t="shared" si="253"/>
        <v>3331.7367808532981</v>
      </c>
      <c r="O998" s="898">
        <f t="shared" si="254"/>
        <v>555.28946347554972</v>
      </c>
    </row>
    <row r="999" spans="1:15" s="76" customFormat="1">
      <c r="A999" s="711" t="s">
        <v>2980</v>
      </c>
      <c r="B999" s="939" t="s">
        <v>2727</v>
      </c>
      <c r="C999" s="306">
        <f>мат.затр!G8483</f>
        <v>2610.65</v>
      </c>
      <c r="D999" s="306">
        <f>тарифик!J1000</f>
        <v>178.49174475680499</v>
      </c>
      <c r="E999" s="306"/>
      <c r="F999" s="898">
        <f t="shared" si="250"/>
        <v>20.615796519410978</v>
      </c>
      <c r="G999" s="306">
        <f>амортизация!M3059</f>
        <v>55.778670236501561</v>
      </c>
      <c r="H999" s="898">
        <f t="shared" si="255"/>
        <v>2865.5362115127177</v>
      </c>
      <c r="I999" s="77">
        <f t="shared" si="210"/>
        <v>0.24047458720207895</v>
      </c>
      <c r="J999" s="898">
        <f t="shared" si="256"/>
        <v>42.92272863937152</v>
      </c>
      <c r="K999" s="898">
        <f t="shared" si="251"/>
        <v>2908.4589401520893</v>
      </c>
      <c r="L999" s="77">
        <v>0.2</v>
      </c>
      <c r="M999" s="898">
        <f t="shared" si="252"/>
        <v>581.69178803041791</v>
      </c>
      <c r="N999" s="898">
        <f t="shared" si="253"/>
        <v>3490.150728182507</v>
      </c>
      <c r="O999" s="898">
        <f t="shared" si="254"/>
        <v>581.69178803041791</v>
      </c>
    </row>
    <row r="1000" spans="1:15" s="76" customFormat="1">
      <c r="A1000" s="711" t="s">
        <v>2981</v>
      </c>
      <c r="B1000" s="939" t="s">
        <v>2936</v>
      </c>
      <c r="C1000" s="306">
        <f>мат.затр!G8488</f>
        <v>2514.1999999999998</v>
      </c>
      <c r="D1000" s="306">
        <f>тарифик!J1001</f>
        <v>178.49174475680499</v>
      </c>
      <c r="E1000" s="306"/>
      <c r="F1000" s="898">
        <f t="shared" si="250"/>
        <v>20.615796519410978</v>
      </c>
      <c r="G1000" s="306">
        <f>амортизация!M3060</f>
        <v>156.42012494422133</v>
      </c>
      <c r="H1000" s="898">
        <f t="shared" si="255"/>
        <v>2869.7276662204372</v>
      </c>
      <c r="I1000" s="77">
        <f t="shared" si="210"/>
        <v>0.24047458720207895</v>
      </c>
      <c r="J1000" s="898">
        <f t="shared" si="256"/>
        <v>42.92272863937152</v>
      </c>
      <c r="K1000" s="898">
        <f t="shared" si="251"/>
        <v>2912.6503948598088</v>
      </c>
      <c r="L1000" s="77">
        <v>0.2</v>
      </c>
      <c r="M1000" s="898">
        <f t="shared" si="252"/>
        <v>582.53007897196176</v>
      </c>
      <c r="N1000" s="898">
        <f t="shared" si="253"/>
        <v>3495.1804738317705</v>
      </c>
      <c r="O1000" s="898">
        <f t="shared" si="254"/>
        <v>582.53007897196176</v>
      </c>
    </row>
    <row r="1001" spans="1:15" s="76" customFormat="1">
      <c r="A1001" s="711" t="s">
        <v>2982</v>
      </c>
      <c r="B1001" s="941" t="s">
        <v>2983</v>
      </c>
      <c r="C1001" s="306">
        <f>мат.затр!G8491</f>
        <v>2444</v>
      </c>
      <c r="D1001" s="306">
        <f>тарифик!J1002</f>
        <v>178.49174475680499</v>
      </c>
      <c r="E1001" s="306"/>
      <c r="F1001" s="898">
        <f t="shared" si="250"/>
        <v>20.615796519410978</v>
      </c>
      <c r="G1001" s="306">
        <f>амортизация!M3061</f>
        <v>156.42012494422133</v>
      </c>
      <c r="H1001" s="898">
        <f t="shared" si="255"/>
        <v>2799.5276662204374</v>
      </c>
      <c r="I1001" s="77">
        <f t="shared" si="210"/>
        <v>0.24047458720207895</v>
      </c>
      <c r="J1001" s="898">
        <f t="shared" si="256"/>
        <v>42.92272863937152</v>
      </c>
      <c r="K1001" s="898">
        <f t="shared" si="251"/>
        <v>2842.450394859809</v>
      </c>
      <c r="L1001" s="77">
        <v>0.2</v>
      </c>
      <c r="M1001" s="898">
        <f t="shared" si="252"/>
        <v>568.49007897196179</v>
      </c>
      <c r="N1001" s="898">
        <f t="shared" si="253"/>
        <v>3410.9404738317708</v>
      </c>
      <c r="O1001" s="898">
        <f t="shared" si="254"/>
        <v>568.49007897196179</v>
      </c>
    </row>
    <row r="1002" spans="1:15" s="76" customFormat="1">
      <c r="A1002" s="711" t="s">
        <v>2984</v>
      </c>
      <c r="B1002" s="939" t="s">
        <v>2912</v>
      </c>
      <c r="C1002" s="306">
        <f>мат.затр!G8497</f>
        <v>1972.5</v>
      </c>
      <c r="D1002" s="306">
        <f>тарифик!J1003</f>
        <v>758.58991521642122</v>
      </c>
      <c r="E1002" s="306"/>
      <c r="F1002" s="898">
        <f t="shared" si="250"/>
        <v>87.617135207496645</v>
      </c>
      <c r="G1002" s="306">
        <f>амортизация!M3062</f>
        <v>55.778670236501561</v>
      </c>
      <c r="H1002" s="898">
        <f t="shared" si="255"/>
        <v>2874.4857206604192</v>
      </c>
      <c r="I1002" s="77">
        <f t="shared" si="210"/>
        <v>0.24047458720207895</v>
      </c>
      <c r="J1002" s="898">
        <f t="shared" si="256"/>
        <v>182.42159671732895</v>
      </c>
      <c r="K1002" s="898">
        <f t="shared" si="251"/>
        <v>3056.9073173777483</v>
      </c>
      <c r="L1002" s="77">
        <v>0.2</v>
      </c>
      <c r="M1002" s="898">
        <f t="shared" si="252"/>
        <v>611.38146347554971</v>
      </c>
      <c r="N1002" s="898">
        <f t="shared" si="253"/>
        <v>3668.2887808532978</v>
      </c>
      <c r="O1002" s="898">
        <f t="shared" si="254"/>
        <v>611.38146347554971</v>
      </c>
    </row>
    <row r="1003" spans="1:15" s="76" customFormat="1">
      <c r="A1003" s="711" t="s">
        <v>2985</v>
      </c>
      <c r="B1003" s="939" t="s">
        <v>2956</v>
      </c>
      <c r="C1003" s="306">
        <f>мат.затр!G8502</f>
        <v>3142.65</v>
      </c>
      <c r="D1003" s="306">
        <f>тарифик!J1004</f>
        <v>89.245872378402495</v>
      </c>
      <c r="E1003" s="306"/>
      <c r="F1003" s="898">
        <f t="shared" si="250"/>
        <v>10.307898259705489</v>
      </c>
      <c r="G1003" s="306">
        <f>амортизация!M3063</f>
        <v>156.42012494422133</v>
      </c>
      <c r="H1003" s="898">
        <f t="shared" si="255"/>
        <v>3398.6238955823292</v>
      </c>
      <c r="I1003" s="77">
        <f t="shared" si="210"/>
        <v>0.24047458720207895</v>
      </c>
      <c r="J1003" s="898">
        <f t="shared" si="256"/>
        <v>21.46136431968576</v>
      </c>
      <c r="K1003" s="898">
        <f t="shared" si="251"/>
        <v>3420.085259902015</v>
      </c>
      <c r="L1003" s="77">
        <v>0.2</v>
      </c>
      <c r="M1003" s="898">
        <f t="shared" si="252"/>
        <v>684.01705198040304</v>
      </c>
      <c r="N1003" s="898">
        <f t="shared" si="253"/>
        <v>4104.1023118824178</v>
      </c>
      <c r="O1003" s="898">
        <f t="shared" si="254"/>
        <v>684.01705198040304</v>
      </c>
    </row>
    <row r="1004" spans="1:15" s="76" customFormat="1">
      <c r="A1004" s="711" t="s">
        <v>2986</v>
      </c>
      <c r="B1004" s="941" t="s">
        <v>1316</v>
      </c>
      <c r="C1004" s="306">
        <f>мат.затр!G8507</f>
        <v>1033.98</v>
      </c>
      <c r="D1004" s="306">
        <f>тарифик!J1005</f>
        <v>803.21285140562247</v>
      </c>
      <c r="E1004" s="306"/>
      <c r="F1004" s="898">
        <f t="shared" si="250"/>
        <v>92.771084337349393</v>
      </c>
      <c r="G1004" s="306">
        <f>амортизация!M3064</f>
        <v>44.204596162427492</v>
      </c>
      <c r="H1004" s="898">
        <f t="shared" si="255"/>
        <v>1974.1685319053995</v>
      </c>
      <c r="I1004" s="77">
        <f t="shared" si="210"/>
        <v>0.24047458720207895</v>
      </c>
      <c r="J1004" s="898">
        <f t="shared" si="256"/>
        <v>193.15227887717185</v>
      </c>
      <c r="K1004" s="898">
        <f t="shared" si="251"/>
        <v>2167.3208107825712</v>
      </c>
      <c r="L1004" s="77">
        <v>0.2</v>
      </c>
      <c r="M1004" s="898">
        <f t="shared" si="252"/>
        <v>433.46416215651425</v>
      </c>
      <c r="N1004" s="898">
        <f t="shared" si="253"/>
        <v>2600.7849729390855</v>
      </c>
      <c r="O1004" s="898">
        <f t="shared" si="254"/>
        <v>433.46416215651425</v>
      </c>
    </row>
    <row r="1005" spans="1:15" s="76" customFormat="1">
      <c r="A1005" s="711" t="s">
        <v>2987</v>
      </c>
      <c r="B1005" s="941" t="s">
        <v>2210</v>
      </c>
      <c r="C1005" s="306">
        <f>мат.затр!G8512</f>
        <v>863.15971999999999</v>
      </c>
      <c r="D1005" s="306">
        <f>тарифик!J1006</f>
        <v>1004.016064257028</v>
      </c>
      <c r="E1005" s="306"/>
      <c r="F1005" s="898">
        <f t="shared" si="250"/>
        <v>115.96385542168674</v>
      </c>
      <c r="G1005" s="306">
        <f>амортизация!M3065</f>
        <v>44.204596162427492</v>
      </c>
      <c r="H1005" s="898">
        <f t="shared" si="255"/>
        <v>2027.3442358411421</v>
      </c>
      <c r="I1005" s="77">
        <f t="shared" si="210"/>
        <v>0.24047458720207895</v>
      </c>
      <c r="J1005" s="898">
        <f t="shared" si="256"/>
        <v>241.44034859646479</v>
      </c>
      <c r="K1005" s="898">
        <f t="shared" si="251"/>
        <v>2268.784584437607</v>
      </c>
      <c r="L1005" s="77">
        <v>0.2</v>
      </c>
      <c r="M1005" s="898">
        <f t="shared" si="252"/>
        <v>453.75691688752141</v>
      </c>
      <c r="N1005" s="898">
        <f t="shared" si="253"/>
        <v>2722.5415013251286</v>
      </c>
      <c r="O1005" s="898">
        <f t="shared" si="254"/>
        <v>453.75691688752141</v>
      </c>
    </row>
    <row r="1006" spans="1:15" s="76" customFormat="1">
      <c r="A1006" s="711" t="s">
        <v>2988</v>
      </c>
      <c r="B1006" s="941" t="s">
        <v>2989</v>
      </c>
      <c r="C1006" s="306">
        <f>мат.затр!G8517</f>
        <v>1579.1597200000001</v>
      </c>
      <c r="D1006" s="306">
        <f>тарифик!J1007</f>
        <v>1606.4257028112449</v>
      </c>
      <c r="E1006" s="306"/>
      <c r="F1006" s="898">
        <f t="shared" si="250"/>
        <v>185.54216867469879</v>
      </c>
      <c r="G1006" s="306">
        <f>амортизация!M3066</f>
        <v>44.204596162427492</v>
      </c>
      <c r="H1006" s="898">
        <f t="shared" si="255"/>
        <v>3415.332187648371</v>
      </c>
      <c r="I1006" s="77">
        <f t="shared" si="210"/>
        <v>0.24047458720207895</v>
      </c>
      <c r="J1006" s="898">
        <f t="shared" si="256"/>
        <v>386.3045577543437</v>
      </c>
      <c r="K1006" s="898">
        <f t="shared" si="251"/>
        <v>3801.636745402715</v>
      </c>
      <c r="L1006" s="77">
        <v>0.2</v>
      </c>
      <c r="M1006" s="898">
        <f t="shared" si="252"/>
        <v>760.32734908054306</v>
      </c>
      <c r="N1006" s="898">
        <f t="shared" si="253"/>
        <v>4561.9640944832581</v>
      </c>
      <c r="O1006" s="898">
        <f t="shared" si="254"/>
        <v>760.32734908054306</v>
      </c>
    </row>
    <row r="1007" spans="1:15" s="76" customFormat="1">
      <c r="A1007" s="711" t="s">
        <v>2990</v>
      </c>
      <c r="B1007" s="941" t="s">
        <v>2785</v>
      </c>
      <c r="C1007" s="306">
        <f>мат.затр!G8518</f>
        <v>0</v>
      </c>
      <c r="D1007" s="306">
        <f>тарифик!J1008</f>
        <v>1963.409192324855</v>
      </c>
      <c r="E1007" s="306"/>
      <c r="F1007" s="898">
        <f t="shared" si="250"/>
        <v>226.77376171352074</v>
      </c>
      <c r="G1007" s="306">
        <f>амортизация!M3067</f>
        <v>156.42012494422133</v>
      </c>
      <c r="H1007" s="898">
        <f t="shared" si="255"/>
        <v>2346.6030789825968</v>
      </c>
      <c r="I1007" s="77">
        <f t="shared" si="210"/>
        <v>0.24047458720207895</v>
      </c>
      <c r="J1007" s="898">
        <f t="shared" si="256"/>
        <v>472.15001503308673</v>
      </c>
      <c r="K1007" s="898">
        <f t="shared" si="251"/>
        <v>2818.7530940156835</v>
      </c>
      <c r="L1007" s="77">
        <v>0.2</v>
      </c>
      <c r="M1007" s="898">
        <f t="shared" si="252"/>
        <v>563.75061880313672</v>
      </c>
      <c r="N1007" s="898">
        <f t="shared" si="253"/>
        <v>3382.5037128188201</v>
      </c>
      <c r="O1007" s="898">
        <f t="shared" si="254"/>
        <v>563.75061880313672</v>
      </c>
    </row>
    <row r="1008" spans="1:15" s="76" customFormat="1">
      <c r="A1008" s="711" t="s">
        <v>2991</v>
      </c>
      <c r="B1008" s="941" t="s">
        <v>2992</v>
      </c>
      <c r="C1008" s="306">
        <f>мат.затр!G8519</f>
        <v>0</v>
      </c>
      <c r="D1008" s="306">
        <f>тарифик!J1009</f>
        <v>1885.3190539937527</v>
      </c>
      <c r="E1008" s="306"/>
      <c r="F1008" s="898">
        <f t="shared" si="250"/>
        <v>217.75435073627844</v>
      </c>
      <c r="G1008" s="306">
        <f>амортизация!M3068</f>
        <v>19.890227576974567</v>
      </c>
      <c r="H1008" s="898">
        <f t="shared" si="255"/>
        <v>2122.9636323070058</v>
      </c>
      <c r="I1008" s="77">
        <f t="shared" si="210"/>
        <v>0.24047458720207895</v>
      </c>
      <c r="J1008" s="898">
        <f t="shared" si="256"/>
        <v>453.37132125336171</v>
      </c>
      <c r="K1008" s="898">
        <f t="shared" si="251"/>
        <v>2576.3349535603675</v>
      </c>
      <c r="L1008" s="77">
        <v>0.2</v>
      </c>
      <c r="M1008" s="898">
        <f t="shared" si="252"/>
        <v>515.26699071207349</v>
      </c>
      <c r="N1008" s="898">
        <f t="shared" si="253"/>
        <v>3091.601944272441</v>
      </c>
      <c r="O1008" s="898">
        <f t="shared" si="254"/>
        <v>515.26699071207349</v>
      </c>
    </row>
    <row r="1009" spans="1:15" s="76" customFormat="1">
      <c r="A1009" s="711" t="s">
        <v>2993</v>
      </c>
      <c r="B1009" s="941" t="s">
        <v>2789</v>
      </c>
      <c r="C1009" s="306">
        <f>мат.затр!G8524</f>
        <v>3761.5593600000002</v>
      </c>
      <c r="D1009" s="306">
        <f>тарифик!J1010</f>
        <v>200.80321285140562</v>
      </c>
      <c r="E1009" s="306"/>
      <c r="F1009" s="898">
        <f t="shared" si="250"/>
        <v>23.192771084337348</v>
      </c>
      <c r="G1009" s="306">
        <f>амортизация!M3069</f>
        <v>22.376506024096386</v>
      </c>
      <c r="H1009" s="898">
        <f t="shared" si="255"/>
        <v>4007.9318499598394</v>
      </c>
      <c r="I1009" s="77">
        <f t="shared" si="210"/>
        <v>0.24047458720207895</v>
      </c>
      <c r="J1009" s="898">
        <f t="shared" si="256"/>
        <v>48.288069719292963</v>
      </c>
      <c r="K1009" s="898">
        <f t="shared" si="251"/>
        <v>4056.2199196791325</v>
      </c>
      <c r="L1009" s="77">
        <v>0.2</v>
      </c>
      <c r="M1009" s="898">
        <f t="shared" si="252"/>
        <v>811.24398393582658</v>
      </c>
      <c r="N1009" s="898">
        <f t="shared" si="253"/>
        <v>4867.4639036149592</v>
      </c>
      <c r="O1009" s="898">
        <f t="shared" si="254"/>
        <v>811.24398393582658</v>
      </c>
    </row>
    <row r="1010" spans="1:15" s="76" customFormat="1">
      <c r="A1010" s="711" t="s">
        <v>2994</v>
      </c>
      <c r="B1010" s="941" t="s">
        <v>2995</v>
      </c>
      <c r="C1010" s="306">
        <f>мат.затр!G8529</f>
        <v>10086.220000000001</v>
      </c>
      <c r="D1010" s="306">
        <f>тарифик!J1011</f>
        <v>7078.3453815261046</v>
      </c>
      <c r="E1010" s="306"/>
      <c r="F1010" s="898">
        <f t="shared" si="250"/>
        <v>817.54889156626507</v>
      </c>
      <c r="G1010" s="306">
        <f>амортизация!M3070</f>
        <v>3.7294176706827313</v>
      </c>
      <c r="H1010" s="898">
        <f t="shared" si="255"/>
        <v>17985.843690763053</v>
      </c>
      <c r="I1010" s="77">
        <f t="shared" si="210"/>
        <v>0.24047458720207895</v>
      </c>
      <c r="J1010" s="898">
        <f t="shared" si="256"/>
        <v>1702.162183696232</v>
      </c>
      <c r="K1010" s="898">
        <f t="shared" si="251"/>
        <v>19688.005874459286</v>
      </c>
      <c r="L1010" s="77">
        <v>0.2</v>
      </c>
      <c r="M1010" s="898">
        <f t="shared" si="252"/>
        <v>3937.6011748918572</v>
      </c>
      <c r="N1010" s="898">
        <f t="shared" si="253"/>
        <v>23625.607049351143</v>
      </c>
      <c r="O1010" s="898">
        <f t="shared" si="254"/>
        <v>3937.6011748918572</v>
      </c>
    </row>
    <row r="1011" spans="1:15" s="76" customFormat="1">
      <c r="A1011" s="711" t="s">
        <v>2996</v>
      </c>
      <c r="B1011" s="941" t="s">
        <v>2997</v>
      </c>
      <c r="C1011" s="306">
        <f>мат.затр!G8534</f>
        <v>7580.22</v>
      </c>
      <c r="D1011" s="306">
        <f>тарифик!J1012</f>
        <v>2823.2931726907632</v>
      </c>
      <c r="E1011" s="306"/>
      <c r="F1011" s="898">
        <f t="shared" si="250"/>
        <v>326.09036144578317</v>
      </c>
      <c r="G1011" s="306">
        <f>амортизация!M3071</f>
        <v>3.7294176706827313</v>
      </c>
      <c r="H1011" s="898">
        <f t="shared" si="255"/>
        <v>10733.33295180723</v>
      </c>
      <c r="I1011" s="77">
        <f t="shared" si="210"/>
        <v>0.24047458720207895</v>
      </c>
      <c r="J1011" s="898">
        <f t="shared" si="256"/>
        <v>678.93026025325912</v>
      </c>
      <c r="K1011" s="898">
        <f t="shared" si="251"/>
        <v>11412.263212060489</v>
      </c>
      <c r="L1011" s="77">
        <v>0.2</v>
      </c>
      <c r="M1011" s="898">
        <f t="shared" si="252"/>
        <v>2282.4526424120977</v>
      </c>
      <c r="N1011" s="898">
        <f t="shared" si="253"/>
        <v>13694.715854472586</v>
      </c>
      <c r="O1011" s="898">
        <f t="shared" si="254"/>
        <v>2282.4526424120977</v>
      </c>
    </row>
    <row r="1012" spans="1:15" s="76" customFormat="1">
      <c r="A1012" s="711" t="s">
        <v>2998</v>
      </c>
      <c r="B1012" s="941" t="s">
        <v>2999</v>
      </c>
      <c r="C1012" s="306">
        <f>мат.затр!G8538</f>
        <v>4688.62</v>
      </c>
      <c r="D1012" s="306">
        <f>тарифик!J1013</f>
        <v>5035.6983489513605</v>
      </c>
      <c r="E1012" s="306"/>
      <c r="F1012" s="898">
        <f t="shared" si="250"/>
        <v>581.62315930388218</v>
      </c>
      <c r="G1012" s="306">
        <f>амортизация!M3072</f>
        <v>14.917670682730925</v>
      </c>
      <c r="H1012" s="898">
        <f t="shared" si="255"/>
        <v>10320.859178937975</v>
      </c>
      <c r="I1012" s="77">
        <f t="shared" si="210"/>
        <v>0.24047458720207895</v>
      </c>
      <c r="J1012" s="898">
        <f t="shared" si="256"/>
        <v>1210.9574817382691</v>
      </c>
      <c r="K1012" s="898">
        <f t="shared" si="251"/>
        <v>11531.816660676244</v>
      </c>
      <c r="L1012" s="77">
        <v>0.2</v>
      </c>
      <c r="M1012" s="898">
        <f t="shared" si="252"/>
        <v>2306.363332135249</v>
      </c>
      <c r="N1012" s="898">
        <f t="shared" si="253"/>
        <v>13838.179992811492</v>
      </c>
      <c r="O1012" s="898">
        <f t="shared" si="254"/>
        <v>2306.363332135249</v>
      </c>
    </row>
    <row r="1013" spans="1:15" s="76" customFormat="1">
      <c r="A1013" s="711" t="s">
        <v>3000</v>
      </c>
      <c r="B1013" s="941" t="s">
        <v>3001</v>
      </c>
      <c r="C1013" s="306">
        <f>мат.затр!G8543</f>
        <v>3086.22</v>
      </c>
      <c r="D1013" s="306">
        <f>тарифик!J1014</f>
        <v>4127.6215975011155</v>
      </c>
      <c r="E1013" s="306"/>
      <c r="F1013" s="898">
        <f t="shared" si="250"/>
        <v>476.74029451137886</v>
      </c>
      <c r="G1013" s="306">
        <f>амортизация!M3073</f>
        <v>14.917670682730925</v>
      </c>
      <c r="H1013" s="898">
        <f t="shared" si="255"/>
        <v>7705.4995626952259</v>
      </c>
      <c r="I1013" s="77">
        <f t="shared" si="210"/>
        <v>0.24047458720207895</v>
      </c>
      <c r="J1013" s="898">
        <f t="shared" si="256"/>
        <v>992.5880997854664</v>
      </c>
      <c r="K1013" s="898">
        <f t="shared" si="251"/>
        <v>8698.0876624806915</v>
      </c>
      <c r="L1013" s="77">
        <v>0.2</v>
      </c>
      <c r="M1013" s="898">
        <f t="shared" si="252"/>
        <v>1739.6175324961384</v>
      </c>
      <c r="N1013" s="898">
        <f t="shared" si="253"/>
        <v>10437.70519497683</v>
      </c>
      <c r="O1013" s="898">
        <f t="shared" si="254"/>
        <v>1739.6175324961384</v>
      </c>
    </row>
    <row r="1014" spans="1:15" s="76" customFormat="1" ht="30">
      <c r="A1014" s="711" t="s">
        <v>3002</v>
      </c>
      <c r="B1014" s="939" t="s">
        <v>2904</v>
      </c>
      <c r="C1014" s="306">
        <f>мат.затр!G8546</f>
        <v>3001.62</v>
      </c>
      <c r="D1014" s="306">
        <f>тарифик!J1015</f>
        <v>14267.068273092369</v>
      </c>
      <c r="E1014" s="306"/>
      <c r="F1014" s="898">
        <f t="shared" si="250"/>
        <v>1647.8463855421687</v>
      </c>
      <c r="G1014" s="306">
        <f>амортизация!M3074</f>
        <v>3.7294176706827313</v>
      </c>
      <c r="H1014" s="898">
        <f t="shared" si="255"/>
        <v>18920.264076305219</v>
      </c>
      <c r="I1014" s="77">
        <f t="shared" si="210"/>
        <v>0.24047458720207895</v>
      </c>
      <c r="J1014" s="898">
        <f t="shared" si="256"/>
        <v>3430.867353555765</v>
      </c>
      <c r="K1014" s="898">
        <f t="shared" si="251"/>
        <v>22351.131429860983</v>
      </c>
      <c r="L1014" s="77">
        <v>0.2</v>
      </c>
      <c r="M1014" s="898">
        <f t="shared" si="252"/>
        <v>4470.2262859721968</v>
      </c>
      <c r="N1014" s="898">
        <f t="shared" si="253"/>
        <v>26821.357715833179</v>
      </c>
      <c r="O1014" s="898">
        <f t="shared" si="254"/>
        <v>4470.2262859721968</v>
      </c>
    </row>
    <row r="1015" spans="1:15" s="76" customFormat="1" ht="30">
      <c r="A1015" s="711" t="s">
        <v>3003</v>
      </c>
      <c r="B1015" s="941" t="s">
        <v>2907</v>
      </c>
      <c r="C1015" s="306">
        <f>мат.затр!G8550</f>
        <v>5064.62</v>
      </c>
      <c r="D1015" s="306">
        <f>тарифик!J1016</f>
        <v>9085.0066934404276</v>
      </c>
      <c r="E1015" s="306"/>
      <c r="F1015" s="898">
        <f t="shared" si="250"/>
        <v>1049.3182730923693</v>
      </c>
      <c r="G1015" s="306">
        <f>амортизация!M3075</f>
        <v>3.7294176706827313</v>
      </c>
      <c r="H1015" s="898">
        <f t="shared" si="255"/>
        <v>15202.674384203478</v>
      </c>
      <c r="I1015" s="77">
        <f t="shared" si="210"/>
        <v>0.24047458720207895</v>
      </c>
      <c r="J1015" s="898">
        <f t="shared" si="256"/>
        <v>2184.7132343332109</v>
      </c>
      <c r="K1015" s="898">
        <f t="shared" si="251"/>
        <v>17387.38761853669</v>
      </c>
      <c r="L1015" s="77">
        <v>0.2</v>
      </c>
      <c r="M1015" s="898">
        <f t="shared" si="252"/>
        <v>3477.4775237073382</v>
      </c>
      <c r="N1015" s="898">
        <f t="shared" si="253"/>
        <v>20864.865142244027</v>
      </c>
      <c r="O1015" s="898">
        <f t="shared" si="254"/>
        <v>3477.4775237073382</v>
      </c>
    </row>
    <row r="1016" spans="1:15" s="76" customFormat="1">
      <c r="A1016" s="711" t="s">
        <v>3004</v>
      </c>
      <c r="B1016" s="941" t="s">
        <v>3005</v>
      </c>
      <c r="C1016" s="306">
        <f>мат.затр!G8551</f>
        <v>0</v>
      </c>
      <c r="D1016" s="306">
        <f>тарифик!J1017</f>
        <v>3212.8514056224894</v>
      </c>
      <c r="E1016" s="306"/>
      <c r="F1016" s="898">
        <f t="shared" si="250"/>
        <v>371.08433734939752</v>
      </c>
      <c r="G1016" s="306">
        <f>амортизация!M3076</f>
        <v>3.7294176706827313</v>
      </c>
      <c r="H1016" s="898">
        <f t="shared" si="255"/>
        <v>3587.6651606425698</v>
      </c>
      <c r="I1016" s="77">
        <f t="shared" si="210"/>
        <v>0.24047458720207895</v>
      </c>
      <c r="J1016" s="898">
        <f t="shared" si="256"/>
        <v>772.6091155086873</v>
      </c>
      <c r="K1016" s="898">
        <f t="shared" si="251"/>
        <v>4360.2742761512573</v>
      </c>
      <c r="L1016" s="77">
        <v>0.2</v>
      </c>
      <c r="M1016" s="898">
        <f t="shared" si="252"/>
        <v>872.05485523025152</v>
      </c>
      <c r="N1016" s="898">
        <f t="shared" si="253"/>
        <v>5232.3291313815089</v>
      </c>
      <c r="O1016" s="898">
        <f t="shared" si="254"/>
        <v>872.05485523025152</v>
      </c>
    </row>
    <row r="1017" spans="1:15" s="76" customFormat="1" ht="28.5">
      <c r="A1017" s="66" t="s">
        <v>3006</v>
      </c>
      <c r="B1017" s="405" t="s">
        <v>3007</v>
      </c>
      <c r="C1017" s="81"/>
      <c r="D1017" s="81"/>
      <c r="E1017" s="306"/>
      <c r="F1017" s="81"/>
      <c r="G1017" s="81"/>
      <c r="H1017" s="923"/>
      <c r="I1017" s="924"/>
      <c r="J1017" s="923"/>
      <c r="K1017" s="923"/>
      <c r="L1017" s="924"/>
      <c r="M1017" s="923"/>
      <c r="N1017" s="923"/>
      <c r="O1017" s="923"/>
    </row>
    <row r="1018" spans="1:15" s="76" customFormat="1">
      <c r="A1018" s="711" t="s">
        <v>3008</v>
      </c>
      <c r="B1018" s="939" t="s">
        <v>1343</v>
      </c>
      <c r="C1018" s="306">
        <f>мат.затр!G8553</f>
        <v>0</v>
      </c>
      <c r="D1018" s="306">
        <f>тарифик!J1019</f>
        <v>677.71084337349396</v>
      </c>
      <c r="E1018" s="306"/>
      <c r="F1018" s="898">
        <f t="shared" si="250"/>
        <v>78.275602409638552</v>
      </c>
      <c r="G1018" s="306">
        <f>амортизация!M3078</f>
        <v>0</v>
      </c>
      <c r="H1018" s="898">
        <f t="shared" ref="H1018:H1027" si="257">C1018+D1018+F1018+G1018</f>
        <v>755.98644578313247</v>
      </c>
      <c r="I1018" s="77">
        <f t="shared" si="210"/>
        <v>0.24047458720207895</v>
      </c>
      <c r="J1018" s="898">
        <f t="shared" ref="J1018:J1027" si="258">D1018*I1018</f>
        <v>162.97223530261374</v>
      </c>
      <c r="K1018" s="898">
        <f t="shared" si="251"/>
        <v>918.95868108574621</v>
      </c>
      <c r="L1018" s="77">
        <v>0.2</v>
      </c>
      <c r="M1018" s="898">
        <f t="shared" si="252"/>
        <v>183.79173621714926</v>
      </c>
      <c r="N1018" s="898">
        <f t="shared" si="253"/>
        <v>1102.7504173028956</v>
      </c>
      <c r="O1018" s="898">
        <f t="shared" si="254"/>
        <v>183.79173621714926</v>
      </c>
    </row>
    <row r="1019" spans="1:15" s="76" customFormat="1">
      <c r="A1019" s="711" t="s">
        <v>3009</v>
      </c>
      <c r="B1019" s="939" t="s">
        <v>3010</v>
      </c>
      <c r="C1019" s="306">
        <f>мат.затр!G8554</f>
        <v>441</v>
      </c>
      <c r="D1019" s="306">
        <f>тарифик!J1020</f>
        <v>903.61445783132524</v>
      </c>
      <c r="E1019" s="306"/>
      <c r="F1019" s="898">
        <f t="shared" si="250"/>
        <v>104.36746987951807</v>
      </c>
      <c r="G1019" s="306">
        <f>амортизация!M3079</f>
        <v>0</v>
      </c>
      <c r="H1019" s="898">
        <f t="shared" si="257"/>
        <v>1448.9819277108431</v>
      </c>
      <c r="I1019" s="77">
        <f t="shared" si="210"/>
        <v>0.24047458720207895</v>
      </c>
      <c r="J1019" s="898">
        <f t="shared" si="258"/>
        <v>217.29631373681832</v>
      </c>
      <c r="K1019" s="898">
        <f t="shared" si="251"/>
        <v>1666.2782414476615</v>
      </c>
      <c r="L1019" s="77">
        <v>0.2</v>
      </c>
      <c r="M1019" s="898">
        <f t="shared" si="252"/>
        <v>333.2556482895323</v>
      </c>
      <c r="N1019" s="898">
        <f t="shared" si="253"/>
        <v>1999.5338897371937</v>
      </c>
      <c r="O1019" s="898">
        <f t="shared" si="254"/>
        <v>333.2556482895323</v>
      </c>
    </row>
    <row r="1020" spans="1:15" s="76" customFormat="1">
      <c r="A1020" s="711" t="s">
        <v>3011</v>
      </c>
      <c r="B1020" s="939" t="s">
        <v>2807</v>
      </c>
      <c r="C1020" s="306">
        <f>мат.затр!G8558</f>
        <v>1310.4000000000001</v>
      </c>
      <c r="D1020" s="306">
        <f>тарифик!J1021</f>
        <v>568.94243641231594</v>
      </c>
      <c r="E1020" s="306"/>
      <c r="F1020" s="898">
        <f t="shared" si="250"/>
        <v>65.712851405622487</v>
      </c>
      <c r="G1020" s="306">
        <f>амортизация!M3080</f>
        <v>0</v>
      </c>
      <c r="H1020" s="898">
        <f t="shared" si="257"/>
        <v>1945.0552878179387</v>
      </c>
      <c r="I1020" s="77">
        <f t="shared" si="210"/>
        <v>0.24047458720207895</v>
      </c>
      <c r="J1020" s="898">
        <f t="shared" si="258"/>
        <v>136.81619753799674</v>
      </c>
      <c r="K1020" s="898">
        <f t="shared" si="251"/>
        <v>2081.8714853559354</v>
      </c>
      <c r="L1020" s="77">
        <v>0.2</v>
      </c>
      <c r="M1020" s="898">
        <f t="shared" si="252"/>
        <v>416.37429707118713</v>
      </c>
      <c r="N1020" s="898">
        <f t="shared" si="253"/>
        <v>2498.2457824271223</v>
      </c>
      <c r="O1020" s="898">
        <f t="shared" si="254"/>
        <v>416.37429707118713</v>
      </c>
    </row>
    <row r="1021" spans="1:15" s="76" customFormat="1">
      <c r="A1021" s="711" t="s">
        <v>3012</v>
      </c>
      <c r="B1021" s="939" t="s">
        <v>3013</v>
      </c>
      <c r="C1021" s="306">
        <f>мат.затр!G8561</f>
        <v>2444</v>
      </c>
      <c r="D1021" s="306">
        <f>тарифик!J1022</f>
        <v>401.60642570281118</v>
      </c>
      <c r="E1021" s="306"/>
      <c r="F1021" s="898">
        <f t="shared" si="250"/>
        <v>46.385542168674689</v>
      </c>
      <c r="G1021" s="306">
        <f>амортизация!M3081</f>
        <v>55.778670236501561</v>
      </c>
      <c r="H1021" s="898">
        <f t="shared" si="257"/>
        <v>2947.7706381079875</v>
      </c>
      <c r="I1021" s="77">
        <f t="shared" si="210"/>
        <v>0.24047458720207895</v>
      </c>
      <c r="J1021" s="898">
        <f t="shared" si="258"/>
        <v>96.576139438585912</v>
      </c>
      <c r="K1021" s="898">
        <f t="shared" si="251"/>
        <v>3044.3467775465733</v>
      </c>
      <c r="L1021" s="77">
        <v>0.2</v>
      </c>
      <c r="M1021" s="898">
        <f t="shared" si="252"/>
        <v>608.86935550931469</v>
      </c>
      <c r="N1021" s="898">
        <f t="shared" si="253"/>
        <v>3653.2161330558879</v>
      </c>
      <c r="O1021" s="898">
        <f t="shared" si="254"/>
        <v>608.86935550931469</v>
      </c>
    </row>
    <row r="1022" spans="1:15" s="76" customFormat="1">
      <c r="A1022" s="711" t="s">
        <v>3014</v>
      </c>
      <c r="B1022" s="939" t="s">
        <v>2723</v>
      </c>
      <c r="C1022" s="306">
        <f>мат.затр!G8567</f>
        <v>2122.4944</v>
      </c>
      <c r="D1022" s="306">
        <f>тарифик!J1023</f>
        <v>758.58991521642122</v>
      </c>
      <c r="E1022" s="306"/>
      <c r="F1022" s="898">
        <f t="shared" si="250"/>
        <v>87.617135207496645</v>
      </c>
      <c r="G1022" s="306">
        <f>амортизация!M3082</f>
        <v>55.778670236501561</v>
      </c>
      <c r="H1022" s="898">
        <f t="shared" si="257"/>
        <v>3024.4801206604193</v>
      </c>
      <c r="I1022" s="77">
        <f t="shared" si="210"/>
        <v>0.24047458720207895</v>
      </c>
      <c r="J1022" s="898">
        <f t="shared" si="258"/>
        <v>182.42159671732895</v>
      </c>
      <c r="K1022" s="898">
        <f t="shared" si="251"/>
        <v>3206.9017173777484</v>
      </c>
      <c r="L1022" s="77">
        <v>0.2</v>
      </c>
      <c r="M1022" s="898">
        <f t="shared" si="252"/>
        <v>641.38034347554969</v>
      </c>
      <c r="N1022" s="898">
        <f t="shared" si="253"/>
        <v>3848.2820608532979</v>
      </c>
      <c r="O1022" s="898">
        <f t="shared" si="254"/>
        <v>641.38034347554969</v>
      </c>
    </row>
    <row r="1023" spans="1:15" s="76" customFormat="1">
      <c r="A1023" s="711" t="s">
        <v>3015</v>
      </c>
      <c r="B1023" s="939" t="s">
        <v>2729</v>
      </c>
      <c r="C1023" s="306">
        <f>мат.затр!G8575</f>
        <v>3392.8940000000002</v>
      </c>
      <c r="D1023" s="306">
        <f>тарифик!J1024</f>
        <v>758.58991521642122</v>
      </c>
      <c r="E1023" s="306"/>
      <c r="F1023" s="898">
        <f t="shared" si="250"/>
        <v>87.617135207496645</v>
      </c>
      <c r="G1023" s="306">
        <f>амортизация!M3083</f>
        <v>156.42012494422133</v>
      </c>
      <c r="H1023" s="898">
        <f t="shared" si="257"/>
        <v>4395.5211753681397</v>
      </c>
      <c r="I1023" s="77">
        <f t="shared" si="210"/>
        <v>0.24047458720207895</v>
      </c>
      <c r="J1023" s="898">
        <f t="shared" si="258"/>
        <v>182.42159671732895</v>
      </c>
      <c r="K1023" s="898">
        <f t="shared" si="251"/>
        <v>4577.9427720854683</v>
      </c>
      <c r="L1023" s="77">
        <v>0.2</v>
      </c>
      <c r="M1023" s="898">
        <f t="shared" si="252"/>
        <v>915.58855441709375</v>
      </c>
      <c r="N1023" s="898">
        <f t="shared" si="253"/>
        <v>5493.5313265025616</v>
      </c>
      <c r="O1023" s="898">
        <f t="shared" si="254"/>
        <v>915.58855441709375</v>
      </c>
    </row>
    <row r="1024" spans="1:15" s="76" customFormat="1">
      <c r="A1024" s="711" t="s">
        <v>3016</v>
      </c>
      <c r="B1024" s="940" t="s">
        <v>2785</v>
      </c>
      <c r="C1024" s="306">
        <f>мат.затр!G8576</f>
        <v>0</v>
      </c>
      <c r="D1024" s="306">
        <f>тарифик!J1025</f>
        <v>1963.409192324855</v>
      </c>
      <c r="E1024" s="306"/>
      <c r="F1024" s="898">
        <f t="shared" si="250"/>
        <v>226.77376171352074</v>
      </c>
      <c r="G1024" s="306">
        <f>амортизация!M3084</f>
        <v>156.42012494422133</v>
      </c>
      <c r="H1024" s="898">
        <f t="shared" si="257"/>
        <v>2346.6030789825968</v>
      </c>
      <c r="I1024" s="77">
        <f t="shared" si="210"/>
        <v>0.24047458720207895</v>
      </c>
      <c r="J1024" s="898">
        <f t="shared" si="258"/>
        <v>472.15001503308673</v>
      </c>
      <c r="K1024" s="898">
        <f t="shared" si="251"/>
        <v>2818.7530940156835</v>
      </c>
      <c r="L1024" s="77">
        <v>0.2</v>
      </c>
      <c r="M1024" s="898">
        <f t="shared" si="252"/>
        <v>563.75061880313672</v>
      </c>
      <c r="N1024" s="898">
        <f t="shared" si="253"/>
        <v>3382.5037128188201</v>
      </c>
      <c r="O1024" s="898">
        <f t="shared" si="254"/>
        <v>563.75061880313672</v>
      </c>
    </row>
    <row r="1025" spans="1:15" s="76" customFormat="1">
      <c r="A1025" s="711" t="s">
        <v>3017</v>
      </c>
      <c r="B1025" s="940" t="s">
        <v>2992</v>
      </c>
      <c r="C1025" s="306">
        <f>мат.затр!G8577</f>
        <v>0</v>
      </c>
      <c r="D1025" s="306">
        <f>тарифик!J1026</f>
        <v>1740.2945113788487</v>
      </c>
      <c r="E1025" s="306"/>
      <c r="F1025" s="898">
        <f t="shared" si="250"/>
        <v>201.00401606425703</v>
      </c>
      <c r="G1025" s="306">
        <f>амортизация!M3085</f>
        <v>19.890227576974567</v>
      </c>
      <c r="H1025" s="898">
        <f t="shared" si="257"/>
        <v>1961.1887550200804</v>
      </c>
      <c r="I1025" s="77">
        <f t="shared" si="210"/>
        <v>0.24047458720207895</v>
      </c>
      <c r="J1025" s="898">
        <f t="shared" si="258"/>
        <v>418.49660423387235</v>
      </c>
      <c r="K1025" s="898">
        <f t="shared" si="251"/>
        <v>2379.6853592539528</v>
      </c>
      <c r="L1025" s="77">
        <v>0.2</v>
      </c>
      <c r="M1025" s="898">
        <f t="shared" si="252"/>
        <v>475.93707185079057</v>
      </c>
      <c r="N1025" s="898">
        <f t="shared" si="253"/>
        <v>2855.6224311047436</v>
      </c>
      <c r="O1025" s="898">
        <f t="shared" si="254"/>
        <v>475.93707185079057</v>
      </c>
    </row>
    <row r="1026" spans="1:15" s="76" customFormat="1">
      <c r="A1026" s="711" t="s">
        <v>3018</v>
      </c>
      <c r="B1026" s="939" t="s">
        <v>3019</v>
      </c>
      <c r="C1026" s="306">
        <f>мат.затр!G8581</f>
        <v>219.995</v>
      </c>
      <c r="D1026" s="306">
        <f>тарифик!J1027</f>
        <v>2097.2780008924583</v>
      </c>
      <c r="E1026" s="306"/>
      <c r="F1026" s="898">
        <f t="shared" ref="F1026:F1070" si="259">D1026*0.9*0.095+D1026*3%</f>
        <v>242.23560910307896</v>
      </c>
      <c r="G1026" s="306">
        <f>амортизация!M3086</f>
        <v>44.204596162427492</v>
      </c>
      <c r="H1026" s="898">
        <f t="shared" si="257"/>
        <v>2603.7132061579646</v>
      </c>
      <c r="I1026" s="77">
        <f t="shared" si="210"/>
        <v>0.24047458720207895</v>
      </c>
      <c r="J1026" s="898">
        <f t="shared" si="258"/>
        <v>504.34206151261526</v>
      </c>
      <c r="K1026" s="898">
        <f t="shared" si="251"/>
        <v>3108.0552676705797</v>
      </c>
      <c r="L1026" s="77">
        <v>0.2</v>
      </c>
      <c r="M1026" s="898">
        <f t="shared" si="252"/>
        <v>621.61105353411597</v>
      </c>
      <c r="N1026" s="898">
        <f t="shared" si="253"/>
        <v>3729.6663212046956</v>
      </c>
      <c r="O1026" s="898">
        <f t="shared" si="254"/>
        <v>621.61105353411597</v>
      </c>
    </row>
    <row r="1027" spans="1:15" s="76" customFormat="1" ht="30">
      <c r="A1027" s="711" t="s">
        <v>3020</v>
      </c>
      <c r="B1027" s="939" t="s">
        <v>2883</v>
      </c>
      <c r="C1027" s="306">
        <f>мат.затр!G8586</f>
        <v>4710.22</v>
      </c>
      <c r="D1027" s="306">
        <f>тарифик!J1028</f>
        <v>3714.8594377510035</v>
      </c>
      <c r="E1027" s="306"/>
      <c r="F1027" s="898">
        <f t="shared" si="259"/>
        <v>429.06626506024094</v>
      </c>
      <c r="G1027" s="306">
        <f>амортизация!M3087</f>
        <v>3.7294176706827313</v>
      </c>
      <c r="H1027" s="898">
        <f t="shared" si="257"/>
        <v>8857.8751204819255</v>
      </c>
      <c r="I1027" s="77">
        <f t="shared" si="210"/>
        <v>0.24047458720207895</v>
      </c>
      <c r="J1027" s="898">
        <f t="shared" si="258"/>
        <v>893.32928980691963</v>
      </c>
      <c r="K1027" s="898">
        <f t="shared" si="251"/>
        <v>9751.2044102888449</v>
      </c>
      <c r="L1027" s="77">
        <v>0.2</v>
      </c>
      <c r="M1027" s="898">
        <f t="shared" si="252"/>
        <v>1950.2408820577691</v>
      </c>
      <c r="N1027" s="898">
        <f t="shared" si="253"/>
        <v>11701.445292346614</v>
      </c>
      <c r="O1027" s="898">
        <f t="shared" si="254"/>
        <v>1950.2408820577691</v>
      </c>
    </row>
    <row r="1028" spans="1:15" s="76" customFormat="1" ht="42.75">
      <c r="A1028" s="66" t="s">
        <v>3021</v>
      </c>
      <c r="B1028" s="405" t="s">
        <v>3022</v>
      </c>
      <c r="C1028" s="81"/>
      <c r="D1028" s="81"/>
      <c r="E1028" s="306"/>
      <c r="F1028" s="81"/>
      <c r="G1028" s="81"/>
      <c r="H1028" s="923"/>
      <c r="I1028" s="924"/>
      <c r="J1028" s="923"/>
      <c r="K1028" s="923"/>
      <c r="L1028" s="924"/>
      <c r="M1028" s="923"/>
      <c r="N1028" s="923"/>
      <c r="O1028" s="923"/>
    </row>
    <row r="1029" spans="1:15" s="76" customFormat="1">
      <c r="A1029" s="711" t="s">
        <v>3023</v>
      </c>
      <c r="B1029" s="939" t="s">
        <v>3024</v>
      </c>
      <c r="C1029" s="306">
        <f>мат.затр!G8592</f>
        <v>10069.141600000001</v>
      </c>
      <c r="D1029" s="306">
        <f>тарифик!J1030</f>
        <v>6219.5448460508705</v>
      </c>
      <c r="E1029" s="306"/>
      <c r="F1029" s="898">
        <f t="shared" si="259"/>
        <v>718.35742971887566</v>
      </c>
      <c r="G1029" s="306">
        <f>амортизация!M3089</f>
        <v>3.8647646140116021</v>
      </c>
      <c r="H1029" s="898">
        <f t="shared" ref="H1029:H1039" si="260">C1029+D1029+F1029+G1029</f>
        <v>17010.908640383761</v>
      </c>
      <c r="I1029" s="77">
        <f t="shared" si="210"/>
        <v>0.24047458720207895</v>
      </c>
      <c r="J1029" s="898">
        <f t="shared" ref="J1029:J1039" si="261">D1029*I1029</f>
        <v>1495.6424794389009</v>
      </c>
      <c r="K1029" s="898">
        <f t="shared" si="251"/>
        <v>18506.551119822663</v>
      </c>
      <c r="L1029" s="77">
        <v>0.2</v>
      </c>
      <c r="M1029" s="898">
        <f t="shared" si="252"/>
        <v>3701.3102239645327</v>
      </c>
      <c r="N1029" s="898">
        <f t="shared" si="253"/>
        <v>22207.861343787197</v>
      </c>
      <c r="O1029" s="898">
        <f t="shared" si="254"/>
        <v>3701.3102239645327</v>
      </c>
    </row>
    <row r="1030" spans="1:15" s="76" customFormat="1" ht="30">
      <c r="A1030" s="711" t="s">
        <v>3025</v>
      </c>
      <c r="B1030" s="939" t="s">
        <v>3026</v>
      </c>
      <c r="C1030" s="306">
        <f>мат.затр!G8597</f>
        <v>9334.148000000001</v>
      </c>
      <c r="D1030" s="306">
        <f>тарифик!J1031</f>
        <v>1651.0486390004462</v>
      </c>
      <c r="E1030" s="306"/>
      <c r="F1030" s="898">
        <f t="shared" si="259"/>
        <v>190.69611780455153</v>
      </c>
      <c r="G1030" s="306">
        <f>амортизация!M3090</f>
        <v>3.8647646140116021</v>
      </c>
      <c r="H1030" s="898">
        <f t="shared" si="260"/>
        <v>11179.757521419009</v>
      </c>
      <c r="I1030" s="77">
        <f t="shared" si="210"/>
        <v>0.24047458720207895</v>
      </c>
      <c r="J1030" s="898">
        <f t="shared" si="261"/>
        <v>397.03523991418655</v>
      </c>
      <c r="K1030" s="898">
        <f t="shared" si="251"/>
        <v>11576.792761333196</v>
      </c>
      <c r="L1030" s="77">
        <v>0.2</v>
      </c>
      <c r="M1030" s="898">
        <f t="shared" si="252"/>
        <v>2315.3585522666394</v>
      </c>
      <c r="N1030" s="898">
        <f t="shared" si="253"/>
        <v>13892.151313599836</v>
      </c>
      <c r="O1030" s="898">
        <f t="shared" si="254"/>
        <v>2315.3585522666394</v>
      </c>
    </row>
    <row r="1031" spans="1:15" s="76" customFormat="1" ht="30">
      <c r="A1031" s="711" t="s">
        <v>3027</v>
      </c>
      <c r="B1031" s="939" t="s">
        <v>3028</v>
      </c>
      <c r="C1031" s="306">
        <f>мат.затр!G8602</f>
        <v>9543.02</v>
      </c>
      <c r="D1031" s="306">
        <f>тарифик!J1032</f>
        <v>3357.8759482373939</v>
      </c>
      <c r="E1031" s="306"/>
      <c r="F1031" s="898">
        <f t="shared" si="259"/>
        <v>387.83467202141901</v>
      </c>
      <c r="G1031" s="306">
        <f>амортизация!M3091</f>
        <v>3.8647646140116021</v>
      </c>
      <c r="H1031" s="898">
        <f t="shared" si="260"/>
        <v>13292.595384872824</v>
      </c>
      <c r="I1031" s="77">
        <f t="shared" si="210"/>
        <v>0.24047458720207895</v>
      </c>
      <c r="J1031" s="898">
        <f t="shared" si="261"/>
        <v>807.48383252817678</v>
      </c>
      <c r="K1031" s="898">
        <f t="shared" si="251"/>
        <v>14100.079217401</v>
      </c>
      <c r="L1031" s="77">
        <v>0.2</v>
      </c>
      <c r="M1031" s="898">
        <f t="shared" si="252"/>
        <v>2820.0158434802001</v>
      </c>
      <c r="N1031" s="898">
        <f t="shared" si="253"/>
        <v>16920.095060881202</v>
      </c>
      <c r="O1031" s="898">
        <f t="shared" si="254"/>
        <v>2820.0158434802001</v>
      </c>
    </row>
    <row r="1032" spans="1:15" s="76" customFormat="1" ht="30">
      <c r="A1032" s="711" t="s">
        <v>3029</v>
      </c>
      <c r="B1032" s="939" t="s">
        <v>3030</v>
      </c>
      <c r="C1032" s="306">
        <f>мат.затр!G8606</f>
        <v>9312.6200000000008</v>
      </c>
      <c r="D1032" s="306">
        <f>тарифик!J1033</f>
        <v>2717.6260597947344</v>
      </c>
      <c r="E1032" s="306"/>
      <c r="F1032" s="898">
        <f t="shared" si="259"/>
        <v>313.8858099062918</v>
      </c>
      <c r="G1032" s="306">
        <f>амортизация!M3092</f>
        <v>3.8647646140116021</v>
      </c>
      <c r="H1032" s="898">
        <f t="shared" si="260"/>
        <v>12347.996634315039</v>
      </c>
      <c r="I1032" s="77">
        <f t="shared" si="210"/>
        <v>0.24047458720207895</v>
      </c>
      <c r="J1032" s="898">
        <f t="shared" si="261"/>
        <v>653.52000489875104</v>
      </c>
      <c r="K1032" s="898">
        <f t="shared" si="251"/>
        <v>13001.516639213791</v>
      </c>
      <c r="L1032" s="77">
        <v>0.2</v>
      </c>
      <c r="M1032" s="898">
        <f t="shared" si="252"/>
        <v>2600.3033278427583</v>
      </c>
      <c r="N1032" s="898">
        <f t="shared" si="253"/>
        <v>15601.819967056548</v>
      </c>
      <c r="O1032" s="898">
        <f t="shared" si="254"/>
        <v>2600.3033278427583</v>
      </c>
    </row>
    <row r="1033" spans="1:15" s="76" customFormat="1" ht="30">
      <c r="A1033" s="711" t="s">
        <v>3031</v>
      </c>
      <c r="B1033" s="939" t="s">
        <v>3032</v>
      </c>
      <c r="C1033" s="306">
        <f>мат.затр!G8610</f>
        <v>4688.62</v>
      </c>
      <c r="D1033" s="306">
        <f>тарифик!J1034</f>
        <v>6337.1513833110221</v>
      </c>
      <c r="E1033" s="306"/>
      <c r="F1033" s="898">
        <f t="shared" si="259"/>
        <v>731.94098477242301</v>
      </c>
      <c r="G1033" s="306">
        <f>амортизация!M3093</f>
        <v>3.8647646140116021</v>
      </c>
      <c r="H1033" s="898">
        <f t="shared" si="260"/>
        <v>11761.577132697455</v>
      </c>
      <c r="I1033" s="77">
        <f t="shared" si="210"/>
        <v>0.24047458720207895</v>
      </c>
      <c r="J1033" s="898">
        <f t="shared" si="261"/>
        <v>1523.9238629388017</v>
      </c>
      <c r="K1033" s="898">
        <f t="shared" si="251"/>
        <v>13285.500995636257</v>
      </c>
      <c r="L1033" s="77">
        <v>0.2</v>
      </c>
      <c r="M1033" s="898">
        <f t="shared" si="252"/>
        <v>2657.1001991272515</v>
      </c>
      <c r="N1033" s="898">
        <f t="shared" si="253"/>
        <v>15942.601194763509</v>
      </c>
      <c r="O1033" s="898">
        <f t="shared" si="254"/>
        <v>2657.1001991272515</v>
      </c>
    </row>
    <row r="1034" spans="1:15" s="76" customFormat="1" ht="30">
      <c r="A1034" s="711" t="s">
        <v>3033</v>
      </c>
      <c r="B1034" s="939" t="s">
        <v>3034</v>
      </c>
      <c r="C1034" s="306">
        <f>мат.затр!G8615</f>
        <v>3077.58</v>
      </c>
      <c r="D1034" s="306">
        <f>тарифик!J1035</f>
        <v>4746.7648371262821</v>
      </c>
      <c r="E1034" s="306"/>
      <c r="F1034" s="898">
        <f t="shared" si="259"/>
        <v>548.25133868808553</v>
      </c>
      <c r="G1034" s="306">
        <f>амортизация!M3094</f>
        <v>15.459058456046408</v>
      </c>
      <c r="H1034" s="898">
        <f t="shared" si="260"/>
        <v>8388.0552342704141</v>
      </c>
      <c r="I1034" s="77">
        <f t="shared" si="210"/>
        <v>0.24047458720207895</v>
      </c>
      <c r="J1034" s="898">
        <f t="shared" si="261"/>
        <v>1141.4763147532863</v>
      </c>
      <c r="K1034" s="898">
        <f t="shared" si="251"/>
        <v>9529.5315490237008</v>
      </c>
      <c r="L1034" s="77">
        <v>0.2</v>
      </c>
      <c r="M1034" s="898">
        <f t="shared" si="252"/>
        <v>1905.9063098047402</v>
      </c>
      <c r="N1034" s="898">
        <f t="shared" si="253"/>
        <v>11435.437858828442</v>
      </c>
      <c r="O1034" s="898">
        <f t="shared" si="254"/>
        <v>1905.9063098047402</v>
      </c>
    </row>
    <row r="1035" spans="1:15" s="76" customFormat="1" ht="30">
      <c r="A1035" s="711" t="s">
        <v>3035</v>
      </c>
      <c r="B1035" s="939" t="s">
        <v>3036</v>
      </c>
      <c r="C1035" s="306">
        <f>мат.затр!G8620</f>
        <v>3215.8199999999997</v>
      </c>
      <c r="D1035" s="306">
        <f>тарифик!J1036</f>
        <v>6559.5716198125838</v>
      </c>
      <c r="E1035" s="306"/>
      <c r="F1035" s="898">
        <f t="shared" si="259"/>
        <v>757.63052208835347</v>
      </c>
      <c r="G1035" s="306">
        <f>амортизация!M3095</f>
        <v>15.459058456046408</v>
      </c>
      <c r="H1035" s="898">
        <f t="shared" si="260"/>
        <v>10548.481200356984</v>
      </c>
      <c r="I1035" s="77">
        <f t="shared" si="210"/>
        <v>0.24047458720207895</v>
      </c>
      <c r="J1035" s="898">
        <f t="shared" si="261"/>
        <v>1577.4102774969035</v>
      </c>
      <c r="K1035" s="898">
        <f t="shared" si="251"/>
        <v>12125.891477853887</v>
      </c>
      <c r="L1035" s="77">
        <v>0.2</v>
      </c>
      <c r="M1035" s="898">
        <f t="shared" si="252"/>
        <v>2425.1782955707777</v>
      </c>
      <c r="N1035" s="898">
        <f t="shared" si="253"/>
        <v>14551.069773424664</v>
      </c>
      <c r="O1035" s="898">
        <f t="shared" si="254"/>
        <v>2425.1782955707777</v>
      </c>
    </row>
    <row r="1036" spans="1:15" s="76" customFormat="1" ht="30">
      <c r="A1036" s="711" t="s">
        <v>3037</v>
      </c>
      <c r="B1036" s="939" t="s">
        <v>3038</v>
      </c>
      <c r="C1036" s="306">
        <f>мат.затр!G8624</f>
        <v>3064.62</v>
      </c>
      <c r="D1036" s="306">
        <f>тарифик!J1037</f>
        <v>10449.576082106203</v>
      </c>
      <c r="E1036" s="306"/>
      <c r="F1036" s="898">
        <f t="shared" si="259"/>
        <v>1206.9260374832666</v>
      </c>
      <c r="G1036" s="306">
        <f>амортизация!M3096</f>
        <v>3.8647646140116021</v>
      </c>
      <c r="H1036" s="898">
        <f t="shared" si="260"/>
        <v>14724.986884203479</v>
      </c>
      <c r="I1036" s="77">
        <f t="shared" si="210"/>
        <v>0.24047458720207895</v>
      </c>
      <c r="J1036" s="898">
        <f t="shared" si="261"/>
        <v>2512.8574947812067</v>
      </c>
      <c r="K1036" s="898">
        <f t="shared" si="251"/>
        <v>17237.844378984686</v>
      </c>
      <c r="L1036" s="77">
        <v>0.2</v>
      </c>
      <c r="M1036" s="898">
        <f t="shared" si="252"/>
        <v>3447.5688757969374</v>
      </c>
      <c r="N1036" s="898">
        <f>K1036+M1036</f>
        <v>20685.413254781623</v>
      </c>
      <c r="O1036" s="898">
        <f t="shared" si="254"/>
        <v>3447.5688757969374</v>
      </c>
    </row>
    <row r="1037" spans="1:15" s="76" customFormat="1" ht="30">
      <c r="A1037" s="711" t="s">
        <v>3039</v>
      </c>
      <c r="B1037" s="939" t="s">
        <v>2904</v>
      </c>
      <c r="C1037" s="306">
        <f>мат.затр!G8627</f>
        <v>3001.62</v>
      </c>
      <c r="D1037" s="306">
        <f>тарифик!J1038</f>
        <v>14931.224899598394</v>
      </c>
      <c r="E1037" s="306"/>
      <c r="F1037" s="898">
        <f t="shared" si="259"/>
        <v>1724.5564759036147</v>
      </c>
      <c r="G1037" s="306">
        <f>амортизация!M3097</f>
        <v>3.8647646140116021</v>
      </c>
      <c r="H1037" s="898">
        <f t="shared" si="260"/>
        <v>19661.266140116019</v>
      </c>
      <c r="I1037" s="77">
        <f t="shared" si="210"/>
        <v>0.24047458720207895</v>
      </c>
      <c r="J1037" s="898">
        <f t="shared" si="261"/>
        <v>3590.5801441523263</v>
      </c>
      <c r="K1037" s="898">
        <f t="shared" si="251"/>
        <v>23251.846284268344</v>
      </c>
      <c r="L1037" s="77">
        <v>0.2</v>
      </c>
      <c r="M1037" s="898">
        <f t="shared" si="252"/>
        <v>4650.369256853669</v>
      </c>
      <c r="N1037" s="898">
        <f t="shared" si="253"/>
        <v>27902.215541122012</v>
      </c>
      <c r="O1037" s="898">
        <f t="shared" si="254"/>
        <v>4650.369256853669</v>
      </c>
    </row>
    <row r="1038" spans="1:15" s="76" customFormat="1" ht="30">
      <c r="A1038" s="711" t="s">
        <v>3040</v>
      </c>
      <c r="B1038" s="939" t="s">
        <v>3041</v>
      </c>
      <c r="C1038" s="306">
        <f>мат.затр!G8631</f>
        <v>10064.620000000001</v>
      </c>
      <c r="D1038" s="306">
        <f>тарифик!J1039</f>
        <v>8713.1024096385554</v>
      </c>
      <c r="E1038" s="306"/>
      <c r="F1038" s="898">
        <f t="shared" si="259"/>
        <v>1006.3633283132532</v>
      </c>
      <c r="G1038" s="306">
        <f>амортизация!M3098</f>
        <v>3.8647646140116021</v>
      </c>
      <c r="H1038" s="898">
        <f t="shared" si="260"/>
        <v>19787.950502565822</v>
      </c>
      <c r="I1038" s="77">
        <f t="shared" si="210"/>
        <v>0.24047458720207895</v>
      </c>
      <c r="J1038" s="898">
        <f t="shared" si="261"/>
        <v>2095.279705207271</v>
      </c>
      <c r="K1038" s="898">
        <f t="shared" si="251"/>
        <v>21883.230207773093</v>
      </c>
      <c r="L1038" s="77">
        <v>0.2</v>
      </c>
      <c r="M1038" s="898">
        <f t="shared" si="252"/>
        <v>4376.6460415546189</v>
      </c>
      <c r="N1038" s="898">
        <f t="shared" si="253"/>
        <v>26259.87624932771</v>
      </c>
      <c r="O1038" s="898">
        <f t="shared" si="254"/>
        <v>4376.6460415546189</v>
      </c>
    </row>
    <row r="1039" spans="1:15" s="76" customFormat="1">
      <c r="A1039" s="711" t="s">
        <v>3042</v>
      </c>
      <c r="B1039" s="940" t="s">
        <v>2789</v>
      </c>
      <c r="C1039" s="306">
        <f>мат.затр!G8636</f>
        <v>3761.5593600000002</v>
      </c>
      <c r="D1039" s="306">
        <f>тарифик!J1040</f>
        <v>200.80321285140562</v>
      </c>
      <c r="E1039" s="306"/>
      <c r="F1039" s="898">
        <f t="shared" si="259"/>
        <v>23.192771084337348</v>
      </c>
      <c r="G1039" s="306">
        <f>амортизация!M3099</f>
        <v>22.376506024096386</v>
      </c>
      <c r="H1039" s="898">
        <f t="shared" si="260"/>
        <v>4007.9318499598394</v>
      </c>
      <c r="I1039" s="77">
        <f t="shared" si="210"/>
        <v>0.24047458720207895</v>
      </c>
      <c r="J1039" s="898">
        <f t="shared" si="261"/>
        <v>48.288069719292963</v>
      </c>
      <c r="K1039" s="898">
        <f t="shared" si="251"/>
        <v>4056.2199196791325</v>
      </c>
      <c r="L1039" s="77">
        <v>0.2</v>
      </c>
      <c r="M1039" s="898">
        <f t="shared" si="252"/>
        <v>811.24398393582658</v>
      </c>
      <c r="N1039" s="898">
        <f t="shared" si="253"/>
        <v>4867.4639036149592</v>
      </c>
      <c r="O1039" s="898">
        <f t="shared" si="254"/>
        <v>811.24398393582658</v>
      </c>
    </row>
    <row r="1040" spans="1:15" s="76" customFormat="1">
      <c r="A1040" s="66" t="s">
        <v>3043</v>
      </c>
      <c r="B1040" s="1181" t="s">
        <v>944</v>
      </c>
      <c r="C1040" s="81"/>
      <c r="D1040" s="81"/>
      <c r="E1040" s="306"/>
      <c r="F1040" s="81"/>
      <c r="G1040" s="81"/>
      <c r="H1040" s="923"/>
      <c r="I1040" s="924"/>
      <c r="J1040" s="923"/>
      <c r="K1040" s="923"/>
      <c r="L1040" s="924"/>
      <c r="M1040" s="923"/>
      <c r="N1040" s="923"/>
      <c r="O1040" s="923"/>
    </row>
    <row r="1041" spans="1:15" s="76" customFormat="1" ht="30">
      <c r="A1041" s="711" t="s">
        <v>3044</v>
      </c>
      <c r="B1041" s="939" t="s">
        <v>3045</v>
      </c>
      <c r="C1041" s="306">
        <f>мат.затр!G8642</f>
        <v>4688.6329599999999</v>
      </c>
      <c r="D1041" s="306">
        <f>тарифик!J1042</f>
        <v>1757.0281124497992</v>
      </c>
      <c r="E1041" s="306"/>
      <c r="F1041" s="306">
        <f t="shared" si="259"/>
        <v>202.93674698795184</v>
      </c>
      <c r="G1041" s="306">
        <f>амортизация!M3101</f>
        <v>68.917057117358326</v>
      </c>
      <c r="H1041" s="898">
        <f>C1041+D1041+F1041+G1041</f>
        <v>6717.5148765551085</v>
      </c>
      <c r="I1041" s="77">
        <f t="shared" si="210"/>
        <v>0.24047458720207895</v>
      </c>
      <c r="J1041" s="898">
        <f>D1041*I1041</f>
        <v>422.52061004381341</v>
      </c>
      <c r="K1041" s="898">
        <f t="shared" si="251"/>
        <v>7140.035486598922</v>
      </c>
      <c r="L1041" s="77">
        <v>0.2</v>
      </c>
      <c r="M1041" s="898">
        <f t="shared" si="252"/>
        <v>1428.0070973197844</v>
      </c>
      <c r="N1041" s="898">
        <f t="shared" si="253"/>
        <v>8568.0425839187064</v>
      </c>
      <c r="O1041" s="898">
        <f t="shared" si="254"/>
        <v>1428.0070973197844</v>
      </c>
    </row>
    <row r="1042" spans="1:15" s="76" customFormat="1" ht="30">
      <c r="A1042" s="711" t="s">
        <v>3046</v>
      </c>
      <c r="B1042" s="939" t="s">
        <v>3047</v>
      </c>
      <c r="C1042" s="306">
        <f>мат.затр!G8646</f>
        <v>3063.0216</v>
      </c>
      <c r="D1042" s="306">
        <f>тарифик!J1043</f>
        <v>3012.0481927710844</v>
      </c>
      <c r="E1042" s="306"/>
      <c r="F1042" s="306">
        <f t="shared" si="259"/>
        <v>347.89156626506025</v>
      </c>
      <c r="G1042" s="306">
        <f>амортизация!M3102</f>
        <v>0</v>
      </c>
      <c r="H1042" s="898">
        <f>C1042+D1042+F1042+G1042</f>
        <v>6422.961359036145</v>
      </c>
      <c r="I1042" s="77">
        <f t="shared" si="210"/>
        <v>0.24047458720207895</v>
      </c>
      <c r="J1042" s="898">
        <f>D1042*I1042</f>
        <v>724.32104578939447</v>
      </c>
      <c r="K1042" s="898">
        <f t="shared" si="251"/>
        <v>7147.2824048255397</v>
      </c>
      <c r="L1042" s="77">
        <v>0.2</v>
      </c>
      <c r="M1042" s="898">
        <f t="shared" si="252"/>
        <v>1429.4564809651081</v>
      </c>
      <c r="N1042" s="898">
        <f t="shared" si="253"/>
        <v>8576.7388857906481</v>
      </c>
      <c r="O1042" s="898">
        <f t="shared" si="254"/>
        <v>1429.4564809651081</v>
      </c>
    </row>
    <row r="1043" spans="1:15" s="76" customFormat="1" ht="33" customHeight="1">
      <c r="A1043" s="160" t="s">
        <v>17</v>
      </c>
      <c r="B1043" s="46" t="s">
        <v>5311</v>
      </c>
      <c r="C1043" s="78"/>
      <c r="D1043" s="78"/>
      <c r="E1043" s="78"/>
      <c r="F1043" s="78"/>
      <c r="G1043" s="78"/>
      <c r="H1043" s="78"/>
      <c r="I1043" s="79"/>
      <c r="J1043" s="80"/>
      <c r="K1043" s="80"/>
      <c r="L1043" s="79"/>
      <c r="M1043" s="78"/>
      <c r="N1043" s="78"/>
      <c r="O1043" s="78"/>
    </row>
    <row r="1044" spans="1:15" s="76" customFormat="1" ht="28.5">
      <c r="A1044" s="66" t="s">
        <v>5686</v>
      </c>
      <c r="B1044" s="400" t="s">
        <v>840</v>
      </c>
      <c r="C1044" s="81"/>
      <c r="D1044" s="81"/>
      <c r="E1044" s="81"/>
      <c r="F1044" s="81"/>
      <c r="G1044" s="81"/>
      <c r="H1044" s="81"/>
      <c r="I1044" s="82"/>
      <c r="J1044" s="83"/>
      <c r="K1044" s="83"/>
      <c r="L1044" s="82"/>
      <c r="M1044" s="81"/>
      <c r="N1044" s="81"/>
      <c r="O1044" s="81"/>
    </row>
    <row r="1045" spans="1:15" s="76" customFormat="1">
      <c r="A1045" s="711" t="s">
        <v>5687</v>
      </c>
      <c r="B1045" s="303" t="s">
        <v>738</v>
      </c>
      <c r="C1045" s="206">
        <f>мат.затр!G8650</f>
        <v>0</v>
      </c>
      <c r="D1045" s="206">
        <f>тарифик!J1046</f>
        <v>109.77242302543507</v>
      </c>
      <c r="E1045" s="206"/>
      <c r="F1045" s="206">
        <f t="shared" si="259"/>
        <v>12.678714859437752</v>
      </c>
      <c r="G1045" s="206">
        <f>амортизация!M3105</f>
        <v>1.4573255986910607</v>
      </c>
      <c r="H1045" s="898">
        <f>C1045+D1045+F1045+G1045</f>
        <v>123.90846348356388</v>
      </c>
      <c r="I1045" s="77">
        <f>I$190</f>
        <v>0.24047458720207895</v>
      </c>
      <c r="J1045" s="898">
        <f>D1045*I1045</f>
        <v>26.397478113213488</v>
      </c>
      <c r="K1045" s="898">
        <f>H1045+J1045</f>
        <v>150.30594159677736</v>
      </c>
      <c r="L1045" s="77">
        <v>0.2</v>
      </c>
      <c r="M1045" s="898">
        <f>K1045*L1045</f>
        <v>30.061188319355473</v>
      </c>
      <c r="N1045" s="898">
        <f>K1045+M1045</f>
        <v>180.36712991613282</v>
      </c>
      <c r="O1045" s="898">
        <f>M1045</f>
        <v>30.061188319355473</v>
      </c>
    </row>
    <row r="1046" spans="1:15" s="76" customFormat="1">
      <c r="A1046" s="711" t="s">
        <v>5688</v>
      </c>
      <c r="B1046" s="303" t="s">
        <v>739</v>
      </c>
      <c r="C1046" s="206">
        <f>мат.затр!G8656</f>
        <v>882.16</v>
      </c>
      <c r="D1046" s="206">
        <f>тарифик!J1047</f>
        <v>170.68273092369478</v>
      </c>
      <c r="E1046" s="206"/>
      <c r="F1046" s="206">
        <f t="shared" si="259"/>
        <v>19.713855421686745</v>
      </c>
      <c r="G1046" s="206">
        <f>амортизация!M3106</f>
        <v>128.96809460062474</v>
      </c>
      <c r="H1046" s="898">
        <f>C1046+D1046+F1046+G1046</f>
        <v>1201.5246809460061</v>
      </c>
      <c r="I1046" s="77">
        <f>I$190</f>
        <v>0.24047458720207895</v>
      </c>
      <c r="J1046" s="898">
        <f>D1046*I1046</f>
        <v>41.044859261399019</v>
      </c>
      <c r="K1046" s="898">
        <f>H1046+J1046</f>
        <v>1242.5695402074052</v>
      </c>
      <c r="L1046" s="77">
        <v>0.2</v>
      </c>
      <c r="M1046" s="898">
        <f>K1046*L1046</f>
        <v>248.51390804148105</v>
      </c>
      <c r="N1046" s="898">
        <f>K1046+M1046</f>
        <v>1491.0834482488863</v>
      </c>
      <c r="O1046" s="898">
        <f>M1046</f>
        <v>248.51390804148105</v>
      </c>
    </row>
    <row r="1047" spans="1:15" s="76" customFormat="1" ht="42.75">
      <c r="A1047" s="66" t="s">
        <v>5689</v>
      </c>
      <c r="B1047" s="150" t="s">
        <v>740</v>
      </c>
      <c r="C1047" s="207"/>
      <c r="D1047" s="207"/>
      <c r="E1047" s="207"/>
      <c r="F1047" s="207"/>
      <c r="G1047" s="207"/>
      <c r="H1047" s="207"/>
      <c r="I1047" s="81"/>
      <c r="J1047" s="207"/>
      <c r="K1047" s="207"/>
      <c r="L1047" s="81"/>
      <c r="M1047" s="207"/>
      <c r="N1047" s="207"/>
      <c r="O1047" s="207"/>
    </row>
    <row r="1048" spans="1:15" s="76" customFormat="1" ht="30">
      <c r="A1048" s="711" t="s">
        <v>5690</v>
      </c>
      <c r="B1048" s="303" t="s">
        <v>766</v>
      </c>
      <c r="C1048" s="206">
        <f>мат.затр!G8662</f>
        <v>289.39499999999998</v>
      </c>
      <c r="D1048" s="206">
        <f>тарифик!J1049</f>
        <v>312.91834002677376</v>
      </c>
      <c r="E1048" s="206"/>
      <c r="F1048" s="206">
        <f t="shared" si="259"/>
        <v>36.14206827309237</v>
      </c>
      <c r="G1048" s="206">
        <f>амортизация!M3108</f>
        <v>36.433139967276517</v>
      </c>
      <c r="H1048" s="898">
        <f>C1048+D1048+F1048+G1048</f>
        <v>674.8885482671426</v>
      </c>
      <c r="I1048" s="77">
        <f>I$190</f>
        <v>0.24047458720207895</v>
      </c>
      <c r="J1048" s="898">
        <f>D1048*I1048</f>
        <v>75.248908645898197</v>
      </c>
      <c r="K1048" s="898">
        <f>H1048+J1048</f>
        <v>750.13745691304075</v>
      </c>
      <c r="L1048" s="77">
        <v>0.2</v>
      </c>
      <c r="M1048" s="898">
        <f>K1048*L1048</f>
        <v>150.02749138260816</v>
      </c>
      <c r="N1048" s="898">
        <f>K1048+M1048</f>
        <v>900.16494829564886</v>
      </c>
      <c r="O1048" s="898">
        <f>M1048</f>
        <v>150.02749138260816</v>
      </c>
    </row>
    <row r="1049" spans="1:15" s="76" customFormat="1" ht="45">
      <c r="A1049" s="711" t="s">
        <v>5691</v>
      </c>
      <c r="B1049" s="303" t="s">
        <v>741</v>
      </c>
      <c r="C1049" s="206">
        <f>мат.затр!G8667</f>
        <v>289.39499999999998</v>
      </c>
      <c r="D1049" s="206">
        <f>тарифик!J1050</f>
        <v>401.60642570281124</v>
      </c>
      <c r="E1049" s="206"/>
      <c r="F1049" s="206">
        <f t="shared" si="259"/>
        <v>46.385542168674696</v>
      </c>
      <c r="G1049" s="206">
        <f>амортизация!M3109</f>
        <v>25.146883831622787</v>
      </c>
      <c r="H1049" s="898">
        <f>C1049+D1049+F1049+G1049</f>
        <v>762.53385170310867</v>
      </c>
      <c r="I1049" s="77">
        <f>I$190</f>
        <v>0.24047458720207895</v>
      </c>
      <c r="J1049" s="898">
        <f>D1049*I1049</f>
        <v>96.576139438585926</v>
      </c>
      <c r="K1049" s="898">
        <f>H1049+J1049</f>
        <v>859.10999114169454</v>
      </c>
      <c r="L1049" s="77">
        <v>0.2</v>
      </c>
      <c r="M1049" s="898">
        <f>K1049*L1049</f>
        <v>171.82199822833891</v>
      </c>
      <c r="N1049" s="898">
        <f>K1049+M1049</f>
        <v>1030.9319893700335</v>
      </c>
      <c r="O1049" s="898">
        <f>M1049</f>
        <v>171.82199822833891</v>
      </c>
    </row>
    <row r="1050" spans="1:15" s="76" customFormat="1">
      <c r="A1050" s="944" t="s">
        <v>5692</v>
      </c>
      <c r="B1050" s="474" t="s">
        <v>772</v>
      </c>
      <c r="C1050" s="207"/>
      <c r="D1050" s="207"/>
      <c r="E1050" s="207"/>
      <c r="F1050" s="207"/>
      <c r="G1050" s="207"/>
      <c r="H1050" s="207"/>
      <c r="I1050" s="81"/>
      <c r="J1050" s="207"/>
      <c r="K1050" s="207"/>
      <c r="L1050" s="81"/>
      <c r="M1050" s="207"/>
      <c r="N1050" s="207"/>
      <c r="O1050" s="207"/>
    </row>
    <row r="1051" spans="1:15" s="76" customFormat="1">
      <c r="A1051" s="711" t="s">
        <v>5693</v>
      </c>
      <c r="B1051" s="303" t="s">
        <v>774</v>
      </c>
      <c r="C1051" s="206">
        <f>мат.затр!G8674</f>
        <v>278.387</v>
      </c>
      <c r="D1051" s="206">
        <f>тарифик!J1052</f>
        <v>669.34404283801871</v>
      </c>
      <c r="E1051" s="206"/>
      <c r="F1051" s="206">
        <f t="shared" si="259"/>
        <v>77.309236947791163</v>
      </c>
      <c r="G1051" s="206">
        <f>амортизация!M3111</f>
        <v>118.220753383906</v>
      </c>
      <c r="H1051" s="898">
        <f>C1051+D1051+F1051+G1051</f>
        <v>1143.2610331697158</v>
      </c>
      <c r="I1051" s="77">
        <f>I$190</f>
        <v>0.24047458720207895</v>
      </c>
      <c r="J1051" s="898">
        <f>D1051*I1051</f>
        <v>160.96023239764321</v>
      </c>
      <c r="K1051" s="898">
        <f>H1051+J1051</f>
        <v>1304.2212655673591</v>
      </c>
      <c r="L1051" s="77">
        <v>0.2</v>
      </c>
      <c r="M1051" s="898">
        <f>K1051*L1051</f>
        <v>260.84425311347184</v>
      </c>
      <c r="N1051" s="898">
        <f>K1051+M1051</f>
        <v>1565.0655186808308</v>
      </c>
      <c r="O1051" s="898">
        <f>M1051</f>
        <v>260.84425311347184</v>
      </c>
    </row>
    <row r="1052" spans="1:15" s="76" customFormat="1">
      <c r="A1052" s="711" t="s">
        <v>5694</v>
      </c>
      <c r="B1052" s="303" t="s">
        <v>776</v>
      </c>
      <c r="C1052" s="206">
        <f>мат.затр!G8680</f>
        <v>373.43700000000001</v>
      </c>
      <c r="D1052" s="206">
        <f>тарифик!J1053</f>
        <v>1606.4257028112449</v>
      </c>
      <c r="E1052" s="206"/>
      <c r="F1052" s="206">
        <f t="shared" si="259"/>
        <v>185.54216867469879</v>
      </c>
      <c r="G1052" s="206">
        <f>амортизация!M3118</f>
        <v>436.87585527294362</v>
      </c>
      <c r="H1052" s="898">
        <f>C1052+D1052+F1052+G1052</f>
        <v>2602.2807267588873</v>
      </c>
      <c r="I1052" s="77">
        <f>I$190</f>
        <v>0.24047458720207895</v>
      </c>
      <c r="J1052" s="898">
        <f>D1052*I1052</f>
        <v>386.3045577543437</v>
      </c>
      <c r="K1052" s="898">
        <f>H1052+J1052</f>
        <v>2988.5852845132313</v>
      </c>
      <c r="L1052" s="77">
        <v>0.2</v>
      </c>
      <c r="M1052" s="898">
        <f>K1052*L1052</f>
        <v>597.71705690264628</v>
      </c>
      <c r="N1052" s="898">
        <f>K1052+M1052</f>
        <v>3586.3023414158774</v>
      </c>
      <c r="O1052" s="898">
        <f>M1052</f>
        <v>597.71705690264628</v>
      </c>
    </row>
    <row r="1053" spans="1:15" s="76" customFormat="1" ht="28.5">
      <c r="A1053" s="66" t="s">
        <v>5695</v>
      </c>
      <c r="B1053" s="150" t="s">
        <v>845</v>
      </c>
      <c r="C1053" s="207"/>
      <c r="D1053" s="207"/>
      <c r="E1053" s="207"/>
      <c r="F1053" s="207"/>
      <c r="G1053" s="207"/>
      <c r="H1053" s="207"/>
      <c r="I1053" s="81"/>
      <c r="J1053" s="207"/>
      <c r="K1053" s="207"/>
      <c r="L1053" s="81"/>
      <c r="M1053" s="207"/>
      <c r="N1053" s="207"/>
      <c r="O1053" s="207"/>
    </row>
    <row r="1054" spans="1:15" s="76" customFormat="1">
      <c r="A1054" s="711" t="s">
        <v>5696</v>
      </c>
      <c r="B1054" s="303" t="s">
        <v>776</v>
      </c>
      <c r="C1054" s="206">
        <f>мат.затр!G8688</f>
        <v>1212.4369999999999</v>
      </c>
      <c r="D1054" s="206">
        <f>тарифик!J1055</f>
        <v>1589.6921017402944</v>
      </c>
      <c r="E1054" s="206"/>
      <c r="F1054" s="898">
        <f t="shared" si="259"/>
        <v>183.60943775100401</v>
      </c>
      <c r="G1054" s="206">
        <f>амортизация!M3126</f>
        <v>436.95673434478658</v>
      </c>
      <c r="H1054" s="898">
        <f>C1054+D1054+F1054+G1054</f>
        <v>3422.6952738360851</v>
      </c>
      <c r="I1054" s="77">
        <f>I$190</f>
        <v>0.24047458720207895</v>
      </c>
      <c r="J1054" s="898">
        <f>D1054*I1054</f>
        <v>382.28055194440259</v>
      </c>
      <c r="K1054" s="898">
        <f>H1054+J1054</f>
        <v>3804.9758257804879</v>
      </c>
      <c r="L1054" s="77">
        <v>0.2</v>
      </c>
      <c r="M1054" s="898">
        <f>K1054*L1054</f>
        <v>760.99516515609764</v>
      </c>
      <c r="N1054" s="898">
        <f>K1054+M1054</f>
        <v>4565.9709909365856</v>
      </c>
      <c r="O1054" s="898">
        <f>M1054</f>
        <v>760.99516515609764</v>
      </c>
    </row>
    <row r="1055" spans="1:15" s="76" customFormat="1">
      <c r="A1055" s="711" t="s">
        <v>5697</v>
      </c>
      <c r="B1055" s="303" t="s">
        <v>748</v>
      </c>
      <c r="C1055" s="206">
        <f>мат.затр!G8702</f>
        <v>2102.058</v>
      </c>
      <c r="D1055" s="206">
        <f>тарифик!J1056</f>
        <v>4451.1378848728245</v>
      </c>
      <c r="E1055" s="206"/>
      <c r="F1055" s="898">
        <f t="shared" si="259"/>
        <v>514.10642570281129</v>
      </c>
      <c r="G1055" s="206">
        <f>амортизация!M3134</f>
        <v>404.34807749516591</v>
      </c>
      <c r="H1055" s="898">
        <f>C1055+D1055+F1055+G1055</f>
        <v>7471.6503880708015</v>
      </c>
      <c r="I1055" s="77">
        <f>I$190</f>
        <v>0.24047458720207895</v>
      </c>
      <c r="J1055" s="898">
        <f>D1055*I1055</f>
        <v>1070.3855454443274</v>
      </c>
      <c r="K1055" s="898">
        <f>H1055+J1055</f>
        <v>8542.0359335151297</v>
      </c>
      <c r="L1055" s="77">
        <v>0.2</v>
      </c>
      <c r="M1055" s="898">
        <f>K1055*L1055</f>
        <v>1708.4071867030261</v>
      </c>
      <c r="N1055" s="898">
        <f>K1055+M1055</f>
        <v>10250.443120218155</v>
      </c>
      <c r="O1055" s="898">
        <f>M1055</f>
        <v>1708.4071867030261</v>
      </c>
    </row>
    <row r="1056" spans="1:15" s="76" customFormat="1">
      <c r="A1056" s="711" t="s">
        <v>5698</v>
      </c>
      <c r="B1056" s="303" t="s">
        <v>749</v>
      </c>
      <c r="C1056" s="206">
        <f>мат.затр!G8717</f>
        <v>1815.7089999999998</v>
      </c>
      <c r="D1056" s="206">
        <f>тарифик!J1057</f>
        <v>4601.740294511379</v>
      </c>
      <c r="E1056" s="206"/>
      <c r="F1056" s="898">
        <f t="shared" si="259"/>
        <v>531.50100401606437</v>
      </c>
      <c r="G1056" s="206">
        <f>амортизация!M3142</f>
        <v>404.34807749516591</v>
      </c>
      <c r="H1056" s="898">
        <f>C1056+D1056+F1056+G1056</f>
        <v>7353.2983760226089</v>
      </c>
      <c r="I1056" s="77">
        <f>I$190</f>
        <v>0.24047458720207895</v>
      </c>
      <c r="J1056" s="898">
        <f>D1056*I1056</f>
        <v>1106.601597733797</v>
      </c>
      <c r="K1056" s="898">
        <f>H1056+J1056</f>
        <v>8459.8999737564063</v>
      </c>
      <c r="L1056" s="77">
        <v>0.2</v>
      </c>
      <c r="M1056" s="898">
        <f>K1056*L1056</f>
        <v>1691.9799947512813</v>
      </c>
      <c r="N1056" s="898">
        <f>K1056+M1056</f>
        <v>10151.879968507688</v>
      </c>
      <c r="O1056" s="898">
        <f>M1056</f>
        <v>1691.9799947512813</v>
      </c>
    </row>
    <row r="1057" spans="1:15" s="76" customFormat="1">
      <c r="A1057" s="711" t="s">
        <v>5699</v>
      </c>
      <c r="B1057" s="303" t="s">
        <v>788</v>
      </c>
      <c r="C1057" s="206">
        <f>мат.затр!G8729</f>
        <v>1554.8020000000001</v>
      </c>
      <c r="D1057" s="206">
        <f>тарифик!J1058</f>
        <v>3463.8554216867469</v>
      </c>
      <c r="E1057" s="206"/>
      <c r="F1057" s="898">
        <f t="shared" si="259"/>
        <v>400.07530120481931</v>
      </c>
      <c r="G1057" s="206">
        <f>амортизация!M3150</f>
        <v>404.34807749516591</v>
      </c>
      <c r="H1057" s="898">
        <f>C1057+D1057+F1057+G1057</f>
        <v>5823.0808003867314</v>
      </c>
      <c r="I1057" s="77">
        <f>I$190</f>
        <v>0.24047458720207895</v>
      </c>
      <c r="J1057" s="898">
        <f>D1057*I1057</f>
        <v>832.96920265780363</v>
      </c>
      <c r="K1057" s="898">
        <f>H1057+J1057</f>
        <v>6656.0500030445346</v>
      </c>
      <c r="L1057" s="77">
        <v>0.2</v>
      </c>
      <c r="M1057" s="898">
        <f>K1057*L1057</f>
        <v>1331.210000608907</v>
      </c>
      <c r="N1057" s="898">
        <f>K1057+M1057</f>
        <v>7987.2600036534413</v>
      </c>
      <c r="O1057" s="898">
        <f>M1057</f>
        <v>1331.210000608907</v>
      </c>
    </row>
    <row r="1058" spans="1:15" s="76" customFormat="1">
      <c r="A1058" s="711" t="s">
        <v>5700</v>
      </c>
      <c r="B1058" s="303" t="s">
        <v>789</v>
      </c>
      <c r="C1058" s="206">
        <f>мат.затр!G8741</f>
        <v>1488.71</v>
      </c>
      <c r="D1058" s="206">
        <f>тарифик!J1059</f>
        <v>3067.8268630075859</v>
      </c>
      <c r="E1058" s="206"/>
      <c r="F1058" s="898">
        <f t="shared" si="259"/>
        <v>354.33400267737619</v>
      </c>
      <c r="G1058" s="206">
        <f>амортизация!M3158</f>
        <v>404.34807749516591</v>
      </c>
      <c r="H1058" s="898">
        <f>C1058+D1058+F1058+G1058</f>
        <v>5315.218943180128</v>
      </c>
      <c r="I1058" s="77">
        <f>I$190</f>
        <v>0.24047458720207895</v>
      </c>
      <c r="J1058" s="898">
        <f>D1058*I1058</f>
        <v>737.73439848919804</v>
      </c>
      <c r="K1058" s="898">
        <f>H1058+J1058</f>
        <v>6052.9533416693257</v>
      </c>
      <c r="L1058" s="77">
        <v>0.2</v>
      </c>
      <c r="M1058" s="898">
        <f>K1058*L1058</f>
        <v>1210.5906683338651</v>
      </c>
      <c r="N1058" s="898">
        <f>K1058+M1058</f>
        <v>7263.544010003191</v>
      </c>
      <c r="O1058" s="898">
        <f>M1058</f>
        <v>1210.5906683338651</v>
      </c>
    </row>
    <row r="1059" spans="1:15" s="76" customFormat="1" ht="28.5">
      <c r="A1059" s="66" t="s">
        <v>5701</v>
      </c>
      <c r="B1059" s="150" t="s">
        <v>790</v>
      </c>
      <c r="C1059" s="207"/>
      <c r="D1059" s="207"/>
      <c r="E1059" s="207"/>
      <c r="F1059" s="207"/>
      <c r="G1059" s="207"/>
      <c r="H1059" s="207"/>
      <c r="I1059" s="81"/>
      <c r="J1059" s="207"/>
      <c r="K1059" s="207"/>
      <c r="L1059" s="81"/>
      <c r="M1059" s="207"/>
      <c r="N1059" s="207"/>
      <c r="O1059" s="207"/>
    </row>
    <row r="1060" spans="1:15" s="76" customFormat="1">
      <c r="A1060" s="711" t="s">
        <v>5702</v>
      </c>
      <c r="B1060" s="303" t="s">
        <v>792</v>
      </c>
      <c r="C1060" s="206">
        <f>мат.затр!G8748</f>
        <v>1342.18</v>
      </c>
      <c r="D1060" s="206">
        <f>тарифик!J1061</f>
        <v>451.80722891566262</v>
      </c>
      <c r="E1060" s="206"/>
      <c r="F1060" s="898">
        <f t="shared" si="259"/>
        <v>52.183734939759034</v>
      </c>
      <c r="G1060" s="206">
        <f>амортизация!M3160</f>
        <v>107.47341216718728</v>
      </c>
      <c r="H1060" s="898">
        <f t="shared" ref="H1060:H1068" si="262">C1060+D1060+F1060+G1060</f>
        <v>1953.6443760226089</v>
      </c>
      <c r="I1060" s="77">
        <f t="shared" ref="I1060:I1068" si="263">I$190</f>
        <v>0.24047458720207895</v>
      </c>
      <c r="J1060" s="898">
        <f t="shared" ref="J1060:J1068" si="264">D1060*I1060</f>
        <v>108.64815686840916</v>
      </c>
      <c r="K1060" s="898">
        <f t="shared" ref="K1060:K1068" si="265">H1060+J1060</f>
        <v>2062.2925328910178</v>
      </c>
      <c r="L1060" s="77">
        <v>0.2</v>
      </c>
      <c r="M1060" s="898">
        <f t="shared" ref="M1060:M1068" si="266">K1060*L1060</f>
        <v>412.45850657820358</v>
      </c>
      <c r="N1060" s="898">
        <f t="shared" ref="N1060:N1068" si="267">K1060+M1060</f>
        <v>2474.7510394692213</v>
      </c>
      <c r="O1060" s="898">
        <f t="shared" ref="O1060:O1068" si="268">M1060</f>
        <v>412.45850657820358</v>
      </c>
    </row>
    <row r="1061" spans="1:15" s="76" customFormat="1">
      <c r="A1061" s="711" t="s">
        <v>5703</v>
      </c>
      <c r="B1061" s="303" t="s">
        <v>794</v>
      </c>
      <c r="C1061" s="206">
        <f>мат.затр!G8753</f>
        <v>291.18</v>
      </c>
      <c r="D1061" s="206">
        <f>тарифик!J1062</f>
        <v>26.773761713520749</v>
      </c>
      <c r="E1061" s="206"/>
      <c r="F1061" s="898">
        <f t="shared" si="259"/>
        <v>3.0923694779116464</v>
      </c>
      <c r="G1061" s="206">
        <f>амортизация!M3161</f>
        <v>32.789825970548868</v>
      </c>
      <c r="H1061" s="898">
        <f t="shared" si="262"/>
        <v>353.83595716198124</v>
      </c>
      <c r="I1061" s="77">
        <f t="shared" si="263"/>
        <v>0.24047458720207895</v>
      </c>
      <c r="J1061" s="898">
        <f t="shared" si="264"/>
        <v>6.4384092959057284</v>
      </c>
      <c r="K1061" s="898">
        <f t="shared" si="265"/>
        <v>360.27436645788697</v>
      </c>
      <c r="L1061" s="77">
        <v>0.2</v>
      </c>
      <c r="M1061" s="898">
        <f t="shared" si="266"/>
        <v>72.054873291577394</v>
      </c>
      <c r="N1061" s="898">
        <f t="shared" si="267"/>
        <v>432.32923974946436</v>
      </c>
      <c r="O1061" s="898">
        <f t="shared" si="268"/>
        <v>72.054873291577394</v>
      </c>
    </row>
    <row r="1062" spans="1:15" s="76" customFormat="1">
      <c r="A1062" s="711" t="s">
        <v>5704</v>
      </c>
      <c r="B1062" s="303" t="s">
        <v>795</v>
      </c>
      <c r="C1062" s="206">
        <f>мат.затр!G8755</f>
        <v>0</v>
      </c>
      <c r="D1062" s="206">
        <f>тарифик!J1063</f>
        <v>109.77242302543507</v>
      </c>
      <c r="E1062" s="206"/>
      <c r="F1062" s="898">
        <f t="shared" si="259"/>
        <v>12.678714859437752</v>
      </c>
      <c r="G1062" s="206">
        <f>амортизация!M3162</f>
        <v>1.4573255986910607</v>
      </c>
      <c r="H1062" s="898">
        <f t="shared" si="262"/>
        <v>123.90846348356388</v>
      </c>
      <c r="I1062" s="77">
        <f t="shared" si="263"/>
        <v>0.24047458720207895</v>
      </c>
      <c r="J1062" s="898">
        <f t="shared" si="264"/>
        <v>26.397478113213488</v>
      </c>
      <c r="K1062" s="898">
        <f t="shared" si="265"/>
        <v>150.30594159677736</v>
      </c>
      <c r="L1062" s="77">
        <v>0.2</v>
      </c>
      <c r="M1062" s="898">
        <f t="shared" si="266"/>
        <v>30.061188319355473</v>
      </c>
      <c r="N1062" s="898">
        <f t="shared" si="267"/>
        <v>180.36712991613282</v>
      </c>
      <c r="O1062" s="898">
        <f t="shared" si="268"/>
        <v>30.061188319355473</v>
      </c>
    </row>
    <row r="1063" spans="1:15" s="76" customFormat="1">
      <c r="A1063" s="711" t="s">
        <v>5705</v>
      </c>
      <c r="B1063" s="303" t="s">
        <v>797</v>
      </c>
      <c r="C1063" s="206">
        <f>мат.затр!G8760</f>
        <v>291.18</v>
      </c>
      <c r="D1063" s="206">
        <f>тарифик!J1064</f>
        <v>26.773761713520749</v>
      </c>
      <c r="E1063" s="206"/>
      <c r="F1063" s="898">
        <f t="shared" si="259"/>
        <v>3.0923694779116464</v>
      </c>
      <c r="G1063" s="206">
        <f>амортизация!M3163</f>
        <v>32.789825970548868</v>
      </c>
      <c r="H1063" s="898">
        <f t="shared" si="262"/>
        <v>353.83595716198124</v>
      </c>
      <c r="I1063" s="77">
        <f t="shared" si="263"/>
        <v>0.24047458720207895</v>
      </c>
      <c r="J1063" s="898">
        <f t="shared" si="264"/>
        <v>6.4384092959057284</v>
      </c>
      <c r="K1063" s="898">
        <f t="shared" si="265"/>
        <v>360.27436645788697</v>
      </c>
      <c r="L1063" s="77">
        <v>0.2</v>
      </c>
      <c r="M1063" s="898">
        <f t="shared" si="266"/>
        <v>72.054873291577394</v>
      </c>
      <c r="N1063" s="898">
        <f t="shared" si="267"/>
        <v>432.32923974946436</v>
      </c>
      <c r="O1063" s="898">
        <f t="shared" si="268"/>
        <v>72.054873291577394</v>
      </c>
    </row>
    <row r="1064" spans="1:15" s="76" customFormat="1">
      <c r="A1064" s="711" t="s">
        <v>5706</v>
      </c>
      <c r="B1064" s="303" t="s">
        <v>799</v>
      </c>
      <c r="C1064" s="206">
        <f>мат.затр!G8765</f>
        <v>291.18</v>
      </c>
      <c r="D1064" s="206">
        <f>тарифик!J1065</f>
        <v>21.4190093708166</v>
      </c>
      <c r="E1064" s="206"/>
      <c r="F1064" s="898">
        <f t="shared" si="259"/>
        <v>2.4738955823293174</v>
      </c>
      <c r="G1064" s="206">
        <f>амортизация!M3164</f>
        <v>32.789825970548868</v>
      </c>
      <c r="H1064" s="898">
        <f t="shared" si="262"/>
        <v>347.86273092369476</v>
      </c>
      <c r="I1064" s="77">
        <f t="shared" si="263"/>
        <v>0.24047458720207895</v>
      </c>
      <c r="J1064" s="898">
        <f t="shared" si="264"/>
        <v>5.1507274367245826</v>
      </c>
      <c r="K1064" s="898">
        <f t="shared" si="265"/>
        <v>353.01345836041935</v>
      </c>
      <c r="L1064" s="77">
        <v>0.2</v>
      </c>
      <c r="M1064" s="898">
        <f t="shared" si="266"/>
        <v>70.602691672083878</v>
      </c>
      <c r="N1064" s="898">
        <f t="shared" si="267"/>
        <v>423.61615003250324</v>
      </c>
      <c r="O1064" s="898">
        <f t="shared" si="268"/>
        <v>70.602691672083878</v>
      </c>
    </row>
    <row r="1065" spans="1:15" s="76" customFormat="1">
      <c r="A1065" s="711" t="s">
        <v>5707</v>
      </c>
      <c r="B1065" s="303" t="s">
        <v>801</v>
      </c>
      <c r="C1065" s="206">
        <f>мат.затр!G8770</f>
        <v>291.18</v>
      </c>
      <c r="D1065" s="206">
        <f>тарифик!J1066</f>
        <v>33.467202141900934</v>
      </c>
      <c r="E1065" s="206"/>
      <c r="F1065" s="898">
        <f t="shared" si="259"/>
        <v>3.8654618473895583</v>
      </c>
      <c r="G1065" s="206">
        <f>амортизация!M3165</f>
        <v>32.789825970548868</v>
      </c>
      <c r="H1065" s="898">
        <f t="shared" si="262"/>
        <v>361.30248995983936</v>
      </c>
      <c r="I1065" s="77">
        <f t="shared" si="263"/>
        <v>0.24047458720207895</v>
      </c>
      <c r="J1065" s="898">
        <f t="shared" si="264"/>
        <v>8.0480116198821605</v>
      </c>
      <c r="K1065" s="898">
        <f t="shared" si="265"/>
        <v>369.35050157972154</v>
      </c>
      <c r="L1065" s="77">
        <v>0.2</v>
      </c>
      <c r="M1065" s="898">
        <f t="shared" si="266"/>
        <v>73.870100315944313</v>
      </c>
      <c r="N1065" s="898">
        <f t="shared" si="267"/>
        <v>443.22060189566582</v>
      </c>
      <c r="O1065" s="898">
        <f t="shared" si="268"/>
        <v>73.870100315944313</v>
      </c>
    </row>
    <row r="1066" spans="1:15" s="76" customFormat="1">
      <c r="A1066" s="711" t="s">
        <v>5708</v>
      </c>
      <c r="B1066" s="303" t="s">
        <v>802</v>
      </c>
      <c r="C1066" s="206">
        <f>мат.затр!G8776</f>
        <v>303.18</v>
      </c>
      <c r="D1066" s="206">
        <f>тарифик!J1067</f>
        <v>1907.6305220883535</v>
      </c>
      <c r="E1066" s="206"/>
      <c r="F1066" s="898">
        <f t="shared" si="259"/>
        <v>220.33132530120483</v>
      </c>
      <c r="G1066" s="206">
        <f>амортизация!M3172</f>
        <v>401.70461475531761</v>
      </c>
      <c r="H1066" s="898">
        <f t="shared" si="262"/>
        <v>2832.8464621448757</v>
      </c>
      <c r="I1066" s="77">
        <f t="shared" si="263"/>
        <v>0.24047458720207895</v>
      </c>
      <c r="J1066" s="898">
        <f t="shared" si="264"/>
        <v>458.73666233328316</v>
      </c>
      <c r="K1066" s="898">
        <f t="shared" si="265"/>
        <v>3291.5831244781589</v>
      </c>
      <c r="L1066" s="77">
        <v>0.2</v>
      </c>
      <c r="M1066" s="898">
        <f t="shared" si="266"/>
        <v>658.31662489563178</v>
      </c>
      <c r="N1066" s="898">
        <f t="shared" si="267"/>
        <v>3949.8997493737907</v>
      </c>
      <c r="O1066" s="898">
        <f t="shared" si="268"/>
        <v>658.31662489563178</v>
      </c>
    </row>
    <row r="1067" spans="1:15" s="76" customFormat="1" ht="30">
      <c r="A1067" s="711" t="s">
        <v>5709</v>
      </c>
      <c r="B1067" s="303" t="s">
        <v>803</v>
      </c>
      <c r="C1067" s="206">
        <f>мат.затр!G8782</f>
        <v>366.18</v>
      </c>
      <c r="D1067" s="206">
        <f>тарифик!J1068</f>
        <v>251.00401606425703</v>
      </c>
      <c r="E1067" s="206"/>
      <c r="F1067" s="898">
        <f t="shared" si="259"/>
        <v>28.990963855421686</v>
      </c>
      <c r="G1067" s="206">
        <f>амортизация!M3176</f>
        <v>1432.069574594675</v>
      </c>
      <c r="H1067" s="898">
        <f t="shared" si="262"/>
        <v>2078.2445545143537</v>
      </c>
      <c r="I1067" s="77">
        <f t="shared" si="263"/>
        <v>0.24047458720207895</v>
      </c>
      <c r="J1067" s="898">
        <f t="shared" si="264"/>
        <v>60.360087149116204</v>
      </c>
      <c r="K1067" s="898">
        <f t="shared" si="265"/>
        <v>2138.6046416634699</v>
      </c>
      <c r="L1067" s="77">
        <v>0.2</v>
      </c>
      <c r="M1067" s="898">
        <f t="shared" si="266"/>
        <v>427.72092833269403</v>
      </c>
      <c r="N1067" s="898">
        <f t="shared" si="267"/>
        <v>2566.3255699961637</v>
      </c>
      <c r="O1067" s="898">
        <f t="shared" si="268"/>
        <v>427.72092833269403</v>
      </c>
    </row>
    <row r="1068" spans="1:15" s="76" customFormat="1" ht="30">
      <c r="A1068" s="711" t="s">
        <v>5710</v>
      </c>
      <c r="B1068" s="303" t="s">
        <v>807</v>
      </c>
      <c r="C1068" s="206">
        <f>мат.затр!G8788</f>
        <v>841.18000000000006</v>
      </c>
      <c r="D1068" s="206">
        <f>тарифик!J1069</f>
        <v>803.21285140562247</v>
      </c>
      <c r="E1068" s="206"/>
      <c r="F1068" s="898">
        <f t="shared" si="259"/>
        <v>92.771084337349393</v>
      </c>
      <c r="G1068" s="206">
        <f>амортизация!M3181</f>
        <v>258.13197233377957</v>
      </c>
      <c r="H1068" s="898">
        <f t="shared" si="262"/>
        <v>1995.2959080767514</v>
      </c>
      <c r="I1068" s="77">
        <f t="shared" si="263"/>
        <v>0.24047458720207895</v>
      </c>
      <c r="J1068" s="898">
        <f t="shared" si="264"/>
        <v>193.15227887717185</v>
      </c>
      <c r="K1068" s="898">
        <f t="shared" si="265"/>
        <v>2188.4481869539231</v>
      </c>
      <c r="L1068" s="77">
        <v>0.2</v>
      </c>
      <c r="M1068" s="898">
        <f t="shared" si="266"/>
        <v>437.68963739078464</v>
      </c>
      <c r="N1068" s="898">
        <f t="shared" si="267"/>
        <v>2626.137824344708</v>
      </c>
      <c r="O1068" s="898">
        <f t="shared" si="268"/>
        <v>437.68963739078464</v>
      </c>
    </row>
    <row r="1069" spans="1:15" s="76" customFormat="1" ht="57">
      <c r="A1069" s="66" t="s">
        <v>5711</v>
      </c>
      <c r="B1069" s="150" t="s">
        <v>810</v>
      </c>
      <c r="C1069" s="207"/>
      <c r="D1069" s="207"/>
      <c r="E1069" s="207"/>
      <c r="F1069" s="207"/>
      <c r="G1069" s="207"/>
      <c r="H1069" s="207"/>
      <c r="I1069" s="81"/>
      <c r="J1069" s="207"/>
      <c r="K1069" s="207"/>
      <c r="L1069" s="81"/>
      <c r="M1069" s="207"/>
      <c r="N1069" s="207"/>
      <c r="O1069" s="207"/>
    </row>
    <row r="1070" spans="1:15" s="76" customFormat="1">
      <c r="A1070" s="711" t="s">
        <v>5712</v>
      </c>
      <c r="B1070" s="303" t="s">
        <v>812</v>
      </c>
      <c r="C1070" s="206">
        <f>мат.затр!G8796</f>
        <v>1591.18</v>
      </c>
      <c r="D1070" s="206">
        <f>тарифик!J1071</f>
        <v>139.44667559125389</v>
      </c>
      <c r="E1070" s="206"/>
      <c r="F1070" s="206">
        <f t="shared" si="259"/>
        <v>16.106091030789823</v>
      </c>
      <c r="G1070" s="206">
        <f>амортизация!M3188</f>
        <v>2499.4634091923249</v>
      </c>
      <c r="H1070" s="898">
        <f>C1070+D1070+F1070+G1070</f>
        <v>4246.1961758143689</v>
      </c>
      <c r="I1070" s="77">
        <f>I$190</f>
        <v>0.24047458720207895</v>
      </c>
      <c r="J1070" s="898">
        <f>D1070*I1070</f>
        <v>33.533381749508997</v>
      </c>
      <c r="K1070" s="898">
        <f>H1070+J1070</f>
        <v>4279.7295575638782</v>
      </c>
      <c r="L1070" s="77">
        <v>0.2</v>
      </c>
      <c r="M1070" s="898">
        <f>K1070*L1070</f>
        <v>855.94591151277564</v>
      </c>
      <c r="N1070" s="898">
        <f>K1070+M1070</f>
        <v>5135.6754690766538</v>
      </c>
      <c r="O1070" s="898">
        <f>M1070</f>
        <v>855.94591151277564</v>
      </c>
    </row>
    <row r="1071" spans="1:15" s="76" customFormat="1" ht="42.75">
      <c r="A1071" s="944" t="s">
        <v>5713</v>
      </c>
      <c r="B1071" s="400" t="s">
        <v>857</v>
      </c>
      <c r="C1071" s="207"/>
      <c r="D1071" s="207"/>
      <c r="E1071" s="207"/>
      <c r="F1071" s="207"/>
      <c r="G1071" s="207"/>
      <c r="H1071" s="207"/>
      <c r="I1071" s="81"/>
      <c r="J1071" s="207"/>
      <c r="K1071" s="207"/>
      <c r="L1071" s="81"/>
      <c r="M1071" s="207"/>
      <c r="N1071" s="207"/>
      <c r="O1071" s="207"/>
    </row>
    <row r="1072" spans="1:15" s="76" customFormat="1">
      <c r="A1072" s="711" t="s">
        <v>5714</v>
      </c>
      <c r="B1072" s="303" t="s">
        <v>744</v>
      </c>
      <c r="C1072" s="206">
        <f>мат.затр!G8803</f>
        <v>366.18</v>
      </c>
      <c r="D1072" s="206">
        <f>тарифик!J1073</f>
        <v>725.12271307452033</v>
      </c>
      <c r="E1072" s="206"/>
      <c r="F1072" s="206">
        <f t="shared" ref="F1072:F1113" si="269">D1072*0.9*0.095+D1072*3%</f>
        <v>83.751673360107105</v>
      </c>
      <c r="G1072" s="206">
        <f>амортизация!M3192</f>
        <v>2124.4053993752786</v>
      </c>
      <c r="H1072" s="898">
        <f>C1072+D1072+F1072+G1072</f>
        <v>3299.459785809906</v>
      </c>
      <c r="I1072" s="77">
        <f>I$190</f>
        <v>0.24047458720207895</v>
      </c>
      <c r="J1072" s="898">
        <f>D1072*I1072</f>
        <v>174.37358509744681</v>
      </c>
      <c r="K1072" s="898">
        <f>H1072+J1072</f>
        <v>3473.8333709073527</v>
      </c>
      <c r="L1072" s="77">
        <v>0.2</v>
      </c>
      <c r="M1072" s="898">
        <f>K1072*L1072</f>
        <v>694.76667418147053</v>
      </c>
      <c r="N1072" s="898">
        <f>K1072+M1072</f>
        <v>4168.6000450888232</v>
      </c>
      <c r="O1072" s="898">
        <f>M1072</f>
        <v>694.76667418147053</v>
      </c>
    </row>
    <row r="1073" spans="1:15" s="76" customFormat="1">
      <c r="A1073" s="711" t="s">
        <v>5715</v>
      </c>
      <c r="B1073" s="303" t="s">
        <v>745</v>
      </c>
      <c r="C1073" s="206">
        <f>мат.затр!G8808</f>
        <v>291.18</v>
      </c>
      <c r="D1073" s="206">
        <f>тарифик!J1074</f>
        <v>1784.91744756805</v>
      </c>
      <c r="E1073" s="206"/>
      <c r="F1073" s="206">
        <f t="shared" si="269"/>
        <v>206.15796519410975</v>
      </c>
      <c r="G1073" s="206">
        <f>амортизация!M3197</f>
        <v>742.45649263721555</v>
      </c>
      <c r="H1073" s="898">
        <f>C1073+D1073+F1073+G1073</f>
        <v>3024.7119053993752</v>
      </c>
      <c r="I1073" s="77">
        <f>I$190</f>
        <v>0.24047458720207895</v>
      </c>
      <c r="J1073" s="898">
        <f>D1073*I1073</f>
        <v>429.22728639371525</v>
      </c>
      <c r="K1073" s="898">
        <f>H1073+J1073</f>
        <v>3453.9391917930902</v>
      </c>
      <c r="L1073" s="77">
        <v>0.2</v>
      </c>
      <c r="M1073" s="898">
        <f>K1073*L1073</f>
        <v>690.78783835861805</v>
      </c>
      <c r="N1073" s="898">
        <f>K1073+M1073</f>
        <v>4144.7270301517083</v>
      </c>
      <c r="O1073" s="898">
        <f>M1073</f>
        <v>690.78783835861805</v>
      </c>
    </row>
    <row r="1074" spans="1:15" s="76" customFormat="1">
      <c r="A1074" s="944" t="s">
        <v>5716</v>
      </c>
      <c r="B1074" s="400" t="s">
        <v>726</v>
      </c>
      <c r="C1074" s="207"/>
      <c r="D1074" s="207"/>
      <c r="E1074" s="207"/>
      <c r="F1074" s="207"/>
      <c r="G1074" s="207"/>
      <c r="H1074" s="207"/>
      <c r="I1074" s="81"/>
      <c r="J1074" s="207"/>
      <c r="K1074" s="207"/>
      <c r="L1074" s="81"/>
      <c r="M1074" s="207"/>
      <c r="N1074" s="207"/>
      <c r="O1074" s="207"/>
    </row>
    <row r="1075" spans="1:15" s="76" customFormat="1" ht="30">
      <c r="A1075" s="711" t="s">
        <v>5717</v>
      </c>
      <c r="B1075" s="303" t="s">
        <v>818</v>
      </c>
      <c r="C1075" s="206">
        <f>мат.затр!G8816</f>
        <v>1591.18</v>
      </c>
      <c r="D1075" s="206">
        <f>тарифик!J1076</f>
        <v>139.44667559125389</v>
      </c>
      <c r="E1075" s="206"/>
      <c r="F1075" s="206">
        <f t="shared" si="269"/>
        <v>16.106091030789823</v>
      </c>
      <c r="G1075" s="206">
        <f>амортизация!M3204</f>
        <v>2499.4634091923249</v>
      </c>
      <c r="H1075" s="898">
        <f>C1075+D1075+F1075+G1075</f>
        <v>4246.1961758143689</v>
      </c>
      <c r="I1075" s="77">
        <f>I$190</f>
        <v>0.24047458720207895</v>
      </c>
      <c r="J1075" s="898">
        <f>D1075*I1075</f>
        <v>33.533381749508997</v>
      </c>
      <c r="K1075" s="898">
        <f>H1075+J1075</f>
        <v>4279.7295575638782</v>
      </c>
      <c r="L1075" s="77">
        <v>0.2</v>
      </c>
      <c r="M1075" s="898">
        <f>K1075*L1075</f>
        <v>855.94591151277564</v>
      </c>
      <c r="N1075" s="898">
        <f>K1075+M1075</f>
        <v>5135.6754690766538</v>
      </c>
      <c r="O1075" s="898">
        <f>M1075</f>
        <v>855.94591151277564</v>
      </c>
    </row>
    <row r="1076" spans="1:15" s="76" customFormat="1">
      <c r="A1076" s="711" t="s">
        <v>5718</v>
      </c>
      <c r="B1076" s="303" t="s">
        <v>776</v>
      </c>
      <c r="C1076" s="206">
        <f>мат.затр!G8823</f>
        <v>859.18000000000006</v>
      </c>
      <c r="D1076" s="206">
        <f>тарифик!J1077</f>
        <v>1907.6305220883532</v>
      </c>
      <c r="E1076" s="206"/>
      <c r="F1076" s="206">
        <f t="shared" si="269"/>
        <v>220.3313253012048</v>
      </c>
      <c r="G1076" s="206">
        <f>амортизация!M3211</f>
        <v>396.7159564182657</v>
      </c>
      <c r="H1076" s="898">
        <f>C1076+D1076+F1076+G1076</f>
        <v>3383.857803807824</v>
      </c>
      <c r="I1076" s="77">
        <f>I$190</f>
        <v>0.24047458720207895</v>
      </c>
      <c r="J1076" s="898">
        <f>D1076*I1076</f>
        <v>458.73666233328311</v>
      </c>
      <c r="K1076" s="898">
        <f>H1076+J1076</f>
        <v>3842.5944661411072</v>
      </c>
      <c r="L1076" s="77">
        <v>0.2</v>
      </c>
      <c r="M1076" s="898">
        <f>K1076*L1076</f>
        <v>768.51889322822149</v>
      </c>
      <c r="N1076" s="898">
        <f>K1076+M1076</f>
        <v>4611.1133593693285</v>
      </c>
      <c r="O1076" s="898">
        <f>M1076</f>
        <v>768.51889322822149</v>
      </c>
    </row>
    <row r="1077" spans="1:15" s="76" customFormat="1" ht="28.5">
      <c r="A1077" s="944" t="s">
        <v>5719</v>
      </c>
      <c r="B1077" s="400" t="s">
        <v>821</v>
      </c>
      <c r="C1077" s="207"/>
      <c r="D1077" s="207"/>
      <c r="E1077" s="207"/>
      <c r="F1077" s="207"/>
      <c r="G1077" s="207"/>
      <c r="H1077" s="207"/>
      <c r="I1077" s="81"/>
      <c r="J1077" s="207"/>
      <c r="K1077" s="207"/>
      <c r="L1077" s="81"/>
      <c r="M1077" s="207"/>
      <c r="N1077" s="207"/>
      <c r="O1077" s="207"/>
    </row>
    <row r="1078" spans="1:15" s="76" customFormat="1">
      <c r="A1078" s="711" t="s">
        <v>5720</v>
      </c>
      <c r="B1078" s="303" t="s">
        <v>746</v>
      </c>
      <c r="C1078" s="206">
        <f>мат.затр!G8833</f>
        <v>929.255</v>
      </c>
      <c r="D1078" s="206">
        <f>тарифик!J1079</f>
        <v>1506.024096385542</v>
      </c>
      <c r="E1078" s="206"/>
      <c r="F1078" s="206">
        <f t="shared" si="269"/>
        <v>173.9457831325301</v>
      </c>
      <c r="G1078" s="206">
        <f>амортизация!M3219</f>
        <v>395.33078610739256</v>
      </c>
      <c r="H1078" s="898">
        <f t="shared" ref="H1078:H1087" si="270">C1078+D1078+F1078+G1078</f>
        <v>3004.5556656254648</v>
      </c>
      <c r="I1078" s="77">
        <f t="shared" ref="I1078:I1087" si="271">I$190</f>
        <v>0.24047458720207895</v>
      </c>
      <c r="J1078" s="898">
        <f t="shared" ref="J1078:J1087" si="272">D1078*I1078</f>
        <v>362.16052289469718</v>
      </c>
      <c r="K1078" s="898">
        <f t="shared" ref="K1078:K1087" si="273">H1078+J1078</f>
        <v>3366.7161885201622</v>
      </c>
      <c r="L1078" s="77">
        <v>0.2</v>
      </c>
      <c r="M1078" s="898">
        <f t="shared" ref="M1078:M1087" si="274">K1078*L1078</f>
        <v>673.3432377040325</v>
      </c>
      <c r="N1078" s="898">
        <f t="shared" ref="N1078:N1087" si="275">K1078+M1078</f>
        <v>4040.0594262241948</v>
      </c>
      <c r="O1078" s="898">
        <f t="shared" ref="O1078:O1087" si="276">M1078</f>
        <v>673.3432377040325</v>
      </c>
    </row>
    <row r="1079" spans="1:15" s="76" customFormat="1">
      <c r="A1079" s="711" t="s">
        <v>5721</v>
      </c>
      <c r="B1079" s="303" t="s">
        <v>748</v>
      </c>
      <c r="C1079" s="206">
        <f>мат.затр!G8847</f>
        <v>2102.058</v>
      </c>
      <c r="D1079" s="206">
        <f>тарифик!J1080</f>
        <v>4451.1378848728245</v>
      </c>
      <c r="E1079" s="206"/>
      <c r="F1079" s="206">
        <f t="shared" si="269"/>
        <v>514.10642570281129</v>
      </c>
      <c r="G1079" s="206">
        <f>амортизация!M3227</f>
        <v>404.34807749516591</v>
      </c>
      <c r="H1079" s="898">
        <f t="shared" si="270"/>
        <v>7471.6503880708015</v>
      </c>
      <c r="I1079" s="77">
        <f t="shared" si="271"/>
        <v>0.24047458720207895</v>
      </c>
      <c r="J1079" s="898">
        <f t="shared" si="272"/>
        <v>1070.3855454443274</v>
      </c>
      <c r="K1079" s="898">
        <f t="shared" si="273"/>
        <v>8542.0359335151297</v>
      </c>
      <c r="L1079" s="77">
        <v>0.2</v>
      </c>
      <c r="M1079" s="898">
        <f t="shared" si="274"/>
        <v>1708.4071867030261</v>
      </c>
      <c r="N1079" s="898">
        <f t="shared" si="275"/>
        <v>10250.443120218155</v>
      </c>
      <c r="O1079" s="898">
        <f t="shared" si="276"/>
        <v>1708.4071867030261</v>
      </c>
    </row>
    <row r="1080" spans="1:15" s="76" customFormat="1">
      <c r="A1080" s="711" t="s">
        <v>5722</v>
      </c>
      <c r="B1080" s="303" t="s">
        <v>749</v>
      </c>
      <c r="C1080" s="206">
        <f>мат.затр!G8862</f>
        <v>1815.7089999999998</v>
      </c>
      <c r="D1080" s="206">
        <f>тарифик!J1081</f>
        <v>4601.740294511379</v>
      </c>
      <c r="E1080" s="206"/>
      <c r="F1080" s="206">
        <f t="shared" si="269"/>
        <v>531.50100401606437</v>
      </c>
      <c r="G1080" s="206">
        <f>амортизация!M3235</f>
        <v>404.34807749516591</v>
      </c>
      <c r="H1080" s="898">
        <f t="shared" si="270"/>
        <v>7353.2983760226089</v>
      </c>
      <c r="I1080" s="77">
        <f t="shared" si="271"/>
        <v>0.24047458720207895</v>
      </c>
      <c r="J1080" s="898">
        <f t="shared" si="272"/>
        <v>1106.601597733797</v>
      </c>
      <c r="K1080" s="898">
        <f t="shared" si="273"/>
        <v>8459.8999737564063</v>
      </c>
      <c r="L1080" s="77">
        <v>0.2</v>
      </c>
      <c r="M1080" s="898">
        <f t="shared" si="274"/>
        <v>1691.9799947512813</v>
      </c>
      <c r="N1080" s="898">
        <f t="shared" si="275"/>
        <v>10151.879968507688</v>
      </c>
      <c r="O1080" s="898">
        <f t="shared" si="276"/>
        <v>1691.9799947512813</v>
      </c>
    </row>
    <row r="1081" spans="1:15" s="76" customFormat="1">
      <c r="A1081" s="711" t="s">
        <v>5723</v>
      </c>
      <c r="B1081" s="303" t="s">
        <v>751</v>
      </c>
      <c r="C1081" s="206">
        <f>мат.затр!G8876</f>
        <v>1279.8795</v>
      </c>
      <c r="D1081" s="206">
        <f>тарифик!J1082</f>
        <v>1907.6305220883535</v>
      </c>
      <c r="E1081" s="206"/>
      <c r="F1081" s="206">
        <f t="shared" si="269"/>
        <v>220.33132530120483</v>
      </c>
      <c r="G1081" s="206">
        <f>амортизация!M3240</f>
        <v>34.936375130150232</v>
      </c>
      <c r="H1081" s="898">
        <f t="shared" si="270"/>
        <v>3442.7777225197083</v>
      </c>
      <c r="I1081" s="77">
        <f t="shared" si="271"/>
        <v>0.24047458720207895</v>
      </c>
      <c r="J1081" s="898">
        <f t="shared" si="272"/>
        <v>458.73666233328316</v>
      </c>
      <c r="K1081" s="898">
        <f t="shared" si="273"/>
        <v>3901.5143848529915</v>
      </c>
      <c r="L1081" s="77">
        <v>0.2</v>
      </c>
      <c r="M1081" s="898">
        <f t="shared" si="274"/>
        <v>780.30287697059839</v>
      </c>
      <c r="N1081" s="898">
        <f t="shared" si="275"/>
        <v>4681.8172618235894</v>
      </c>
      <c r="O1081" s="898">
        <f t="shared" si="276"/>
        <v>780.30287697059839</v>
      </c>
    </row>
    <row r="1082" spans="1:15" s="76" customFormat="1">
      <c r="A1082" s="711" t="s">
        <v>5724</v>
      </c>
      <c r="B1082" s="303" t="s">
        <v>752</v>
      </c>
      <c r="C1082" s="206">
        <f>мат.затр!G8888</f>
        <v>1488.71</v>
      </c>
      <c r="D1082" s="206">
        <f>тарифик!J1083</f>
        <v>3067.8268630075859</v>
      </c>
      <c r="E1082" s="206"/>
      <c r="F1082" s="206">
        <f t="shared" si="269"/>
        <v>354.33400267737619</v>
      </c>
      <c r="G1082" s="206">
        <f>амортизация!M3248</f>
        <v>404.34807749516591</v>
      </c>
      <c r="H1082" s="898">
        <f t="shared" si="270"/>
        <v>5315.218943180128</v>
      </c>
      <c r="I1082" s="77">
        <f t="shared" si="271"/>
        <v>0.24047458720207895</v>
      </c>
      <c r="J1082" s="898">
        <f t="shared" si="272"/>
        <v>737.73439848919804</v>
      </c>
      <c r="K1082" s="898">
        <f t="shared" si="273"/>
        <v>6052.9533416693257</v>
      </c>
      <c r="L1082" s="77">
        <v>0.2</v>
      </c>
      <c r="M1082" s="898">
        <f t="shared" si="274"/>
        <v>1210.5906683338651</v>
      </c>
      <c r="N1082" s="898">
        <f t="shared" si="275"/>
        <v>7263.544010003191</v>
      </c>
      <c r="O1082" s="898">
        <f t="shared" si="276"/>
        <v>1210.5906683338651</v>
      </c>
    </row>
    <row r="1083" spans="1:15" s="76" customFormat="1">
      <c r="A1083" s="711" t="s">
        <v>5725</v>
      </c>
      <c r="B1083" s="303" t="s">
        <v>753</v>
      </c>
      <c r="C1083" s="206">
        <f>мат.затр!G8900</f>
        <v>1488.71</v>
      </c>
      <c r="D1083" s="206">
        <f>тарифик!J1084</f>
        <v>3067.8268630075859</v>
      </c>
      <c r="E1083" s="206"/>
      <c r="F1083" s="206">
        <f t="shared" si="269"/>
        <v>354.33400267737619</v>
      </c>
      <c r="G1083" s="206">
        <f>амортизация!M3256</f>
        <v>404.34807749516591</v>
      </c>
      <c r="H1083" s="898">
        <f t="shared" si="270"/>
        <v>5315.218943180128</v>
      </c>
      <c r="I1083" s="77">
        <f t="shared" si="271"/>
        <v>0.24047458720207895</v>
      </c>
      <c r="J1083" s="898">
        <f t="shared" si="272"/>
        <v>737.73439848919804</v>
      </c>
      <c r="K1083" s="898">
        <f t="shared" si="273"/>
        <v>6052.9533416693257</v>
      </c>
      <c r="L1083" s="77">
        <v>0.2</v>
      </c>
      <c r="M1083" s="898">
        <f t="shared" si="274"/>
        <v>1210.5906683338651</v>
      </c>
      <c r="N1083" s="898">
        <f t="shared" si="275"/>
        <v>7263.544010003191</v>
      </c>
      <c r="O1083" s="898">
        <f t="shared" si="276"/>
        <v>1210.5906683338651</v>
      </c>
    </row>
    <row r="1084" spans="1:15" s="76" customFormat="1" ht="30">
      <c r="A1084" s="711" t="s">
        <v>5726</v>
      </c>
      <c r="B1084" s="288" t="s">
        <v>754</v>
      </c>
      <c r="C1084" s="206">
        <f>мат.затр!G8913</f>
        <v>871.98749999999995</v>
      </c>
      <c r="D1084" s="206">
        <f>тарифик!J1085</f>
        <v>2593.7081659973228</v>
      </c>
      <c r="E1084" s="206"/>
      <c r="F1084" s="206">
        <f t="shared" si="269"/>
        <v>299.5732931726908</v>
      </c>
      <c r="G1084" s="206">
        <f>амортизация!M3260</f>
        <v>38.155659675739997</v>
      </c>
      <c r="H1084" s="898">
        <f t="shared" si="270"/>
        <v>3803.4246188457537</v>
      </c>
      <c r="I1084" s="77">
        <f t="shared" si="271"/>
        <v>0.24047458720207895</v>
      </c>
      <c r="J1084" s="898">
        <f t="shared" si="272"/>
        <v>623.72090054086743</v>
      </c>
      <c r="K1084" s="898">
        <f t="shared" si="273"/>
        <v>4427.1455193866213</v>
      </c>
      <c r="L1084" s="77">
        <v>0.2</v>
      </c>
      <c r="M1084" s="898">
        <f t="shared" si="274"/>
        <v>885.42910387732434</v>
      </c>
      <c r="N1084" s="898">
        <f t="shared" si="275"/>
        <v>5312.5746232639458</v>
      </c>
      <c r="O1084" s="898">
        <f t="shared" si="276"/>
        <v>885.42910387732434</v>
      </c>
    </row>
    <row r="1085" spans="1:15" s="76" customFormat="1">
      <c r="A1085" s="711" t="s">
        <v>5727</v>
      </c>
      <c r="B1085" s="303" t="s">
        <v>755</v>
      </c>
      <c r="C1085" s="206">
        <f>мат.затр!G8926</f>
        <v>1232.1420000000003</v>
      </c>
      <c r="D1085" s="206">
        <f>тарифик!J1086</f>
        <v>7251.2271307452029</v>
      </c>
      <c r="E1085" s="206"/>
      <c r="F1085" s="206">
        <f t="shared" si="269"/>
        <v>837.51673360107088</v>
      </c>
      <c r="G1085" s="206">
        <f>амортизация!M3268</f>
        <v>399.69472333779566</v>
      </c>
      <c r="H1085" s="898">
        <f t="shared" si="270"/>
        <v>9720.5805876840695</v>
      </c>
      <c r="I1085" s="77">
        <f t="shared" si="271"/>
        <v>0.24047458720207895</v>
      </c>
      <c r="J1085" s="898">
        <f t="shared" si="272"/>
        <v>1743.7358509744681</v>
      </c>
      <c r="K1085" s="898">
        <f t="shared" si="273"/>
        <v>11464.316438658538</v>
      </c>
      <c r="L1085" s="77">
        <v>0.2</v>
      </c>
      <c r="M1085" s="898">
        <f t="shared" si="274"/>
        <v>2292.8632877317077</v>
      </c>
      <c r="N1085" s="898">
        <f t="shared" si="275"/>
        <v>13757.179726390244</v>
      </c>
      <c r="O1085" s="898">
        <f t="shared" si="276"/>
        <v>2292.8632877317077</v>
      </c>
    </row>
    <row r="1086" spans="1:15" s="76" customFormat="1">
      <c r="A1086" s="711" t="s">
        <v>5728</v>
      </c>
      <c r="B1086" s="303" t="s">
        <v>826</v>
      </c>
      <c r="C1086" s="206">
        <f>мат.затр!G8938</f>
        <v>1554.8020000000001</v>
      </c>
      <c r="D1086" s="206">
        <f>тарифик!J1087</f>
        <v>3463.8554216867469</v>
      </c>
      <c r="E1086" s="206"/>
      <c r="F1086" s="206">
        <f t="shared" si="269"/>
        <v>400.07530120481931</v>
      </c>
      <c r="G1086" s="206">
        <f>амортизация!M3276</f>
        <v>404.34807749516591</v>
      </c>
      <c r="H1086" s="898">
        <f t="shared" si="270"/>
        <v>5823.0808003867314</v>
      </c>
      <c r="I1086" s="77">
        <f t="shared" si="271"/>
        <v>0.24047458720207895</v>
      </c>
      <c r="J1086" s="898">
        <f t="shared" si="272"/>
        <v>832.96920265780363</v>
      </c>
      <c r="K1086" s="898">
        <f t="shared" si="273"/>
        <v>6656.0500030445346</v>
      </c>
      <c r="L1086" s="77">
        <v>0.2</v>
      </c>
      <c r="M1086" s="898">
        <f t="shared" si="274"/>
        <v>1331.210000608907</v>
      </c>
      <c r="N1086" s="898">
        <f t="shared" si="275"/>
        <v>7987.2600036534413</v>
      </c>
      <c r="O1086" s="898">
        <f t="shared" si="276"/>
        <v>1331.210000608907</v>
      </c>
    </row>
    <row r="1087" spans="1:15" s="76" customFormat="1">
      <c r="A1087" s="711" t="s">
        <v>5729</v>
      </c>
      <c r="B1087" s="303" t="s">
        <v>827</v>
      </c>
      <c r="C1087" s="206">
        <f>мат.затр!G8944</f>
        <v>841.18000000000006</v>
      </c>
      <c r="D1087" s="206">
        <f>тарифик!J1088</f>
        <v>184.06961178045515</v>
      </c>
      <c r="E1087" s="206"/>
      <c r="F1087" s="206">
        <f t="shared" si="269"/>
        <v>21.260040160642568</v>
      </c>
      <c r="G1087" s="206">
        <f>амортизация!M3279</f>
        <v>194.71043432991226</v>
      </c>
      <c r="H1087" s="898">
        <f t="shared" si="270"/>
        <v>1241.2200862710101</v>
      </c>
      <c r="I1087" s="77">
        <f t="shared" si="271"/>
        <v>0.24047458720207895</v>
      </c>
      <c r="J1087" s="898">
        <f t="shared" si="272"/>
        <v>44.264063909351883</v>
      </c>
      <c r="K1087" s="898">
        <f t="shared" si="273"/>
        <v>1285.4841501803621</v>
      </c>
      <c r="L1087" s="77">
        <v>0.2</v>
      </c>
      <c r="M1087" s="898">
        <f t="shared" si="274"/>
        <v>257.09683003607245</v>
      </c>
      <c r="N1087" s="898">
        <f t="shared" si="275"/>
        <v>1542.5809802164345</v>
      </c>
      <c r="O1087" s="898">
        <f t="shared" si="276"/>
        <v>257.09683003607245</v>
      </c>
    </row>
    <row r="1088" spans="1:15" s="76" customFormat="1">
      <c r="A1088" s="1173" t="s">
        <v>5730</v>
      </c>
      <c r="B1088" s="284" t="s">
        <v>742</v>
      </c>
      <c r="C1088" s="923"/>
      <c r="D1088" s="923"/>
      <c r="E1088" s="923"/>
      <c r="F1088" s="923"/>
      <c r="G1088" s="923"/>
      <c r="H1088" s="923"/>
      <c r="I1088" s="1598"/>
      <c r="J1088" s="923"/>
      <c r="K1088" s="923"/>
      <c r="L1088" s="1598"/>
      <c r="M1088" s="923"/>
      <c r="N1088" s="923"/>
      <c r="O1088" s="923"/>
    </row>
    <row r="1089" spans="1:16" s="381" customFormat="1" ht="15.75" customHeight="1">
      <c r="A1089" s="556" t="s">
        <v>5731</v>
      </c>
      <c r="B1089" s="1599" t="s">
        <v>743</v>
      </c>
      <c r="C1089" s="1600">
        <f>мат.затр!G8948</f>
        <v>70</v>
      </c>
      <c r="D1089" s="1600">
        <f>тарифик!J1090</f>
        <v>343.73605533244086</v>
      </c>
      <c r="E1089" s="1600"/>
      <c r="F1089" s="1600">
        <f t="shared" si="269"/>
        <v>39.701514390896918</v>
      </c>
      <c r="G1089" s="1600">
        <f>амортизация!M3284</f>
        <v>47.242860330209737</v>
      </c>
      <c r="H1089" s="1600">
        <f>C1089+D1089+F1089+G1089</f>
        <v>500.68043005354752</v>
      </c>
      <c r="I1089" s="1600">
        <f>I$190</f>
        <v>0.24047458720207895</v>
      </c>
      <c r="J1089" s="1600">
        <f>D1089*I1089</f>
        <v>82.659786012539683</v>
      </c>
      <c r="K1089" s="1600">
        <f>H1089+J1089</f>
        <v>583.34021606608724</v>
      </c>
      <c r="L1089" s="1600">
        <v>0.2</v>
      </c>
      <c r="M1089" s="1600">
        <f>K1089*L1089</f>
        <v>116.66804321321746</v>
      </c>
      <c r="N1089" s="1600">
        <f>K1089+M1089</f>
        <v>700.00825927930464</v>
      </c>
      <c r="O1089" s="1600">
        <f>M1089</f>
        <v>116.66804321321746</v>
      </c>
    </row>
    <row r="1090" spans="1:16" s="76" customFormat="1">
      <c r="A1090" s="1173" t="s">
        <v>5732</v>
      </c>
      <c r="B1090" s="400" t="s">
        <v>756</v>
      </c>
      <c r="C1090" s="923"/>
      <c r="D1090" s="923"/>
      <c r="E1090" s="923"/>
      <c r="F1090" s="923"/>
      <c r="G1090" s="923"/>
      <c r="H1090" s="923"/>
      <c r="I1090" s="1598"/>
      <c r="J1090" s="923"/>
      <c r="K1090" s="923"/>
      <c r="L1090" s="1598"/>
      <c r="M1090" s="923"/>
      <c r="N1090" s="923"/>
      <c r="O1090" s="923"/>
      <c r="P1090" s="381"/>
    </row>
    <row r="1091" spans="1:16" s="76" customFormat="1">
      <c r="A1091" s="1175" t="s">
        <v>5733</v>
      </c>
      <c r="B1091" s="303" t="s">
        <v>832</v>
      </c>
      <c r="C1091" s="898">
        <f>мат.затр!G8954</f>
        <v>787.18000000000006</v>
      </c>
      <c r="D1091" s="898">
        <f>тарифик!J1092</f>
        <v>1026.3275323516286</v>
      </c>
      <c r="E1091" s="898"/>
      <c r="F1091" s="898">
        <f t="shared" si="269"/>
        <v>118.54082998661312</v>
      </c>
      <c r="G1091" s="898">
        <f>амортизация!M3286</f>
        <v>246.22791164658639</v>
      </c>
      <c r="H1091" s="898">
        <f>C1091+D1091+F1091+G1091</f>
        <v>2178.2762739848281</v>
      </c>
      <c r="I1091" s="77">
        <f>I$190</f>
        <v>0.24047458720207895</v>
      </c>
      <c r="J1091" s="898">
        <f>D1091*I1091</f>
        <v>246.80568967638624</v>
      </c>
      <c r="K1091" s="898">
        <f>H1091+J1091</f>
        <v>2425.0819636612141</v>
      </c>
      <c r="L1091" s="77">
        <v>0.2</v>
      </c>
      <c r="M1091" s="898">
        <f>K1091*L1091</f>
        <v>485.01639273224282</v>
      </c>
      <c r="N1091" s="898">
        <f>K1091+M1091</f>
        <v>2910.0983563934569</v>
      </c>
      <c r="O1091" s="898">
        <f>M1091</f>
        <v>485.01639273224282</v>
      </c>
    </row>
    <row r="1092" spans="1:16" ht="28.5">
      <c r="A1092" s="1486" t="s">
        <v>18</v>
      </c>
      <c r="B1092" s="521" t="s">
        <v>5310</v>
      </c>
      <c r="C1092" s="815"/>
      <c r="D1092" s="1601"/>
      <c r="E1092" s="815"/>
      <c r="F1092" s="1601"/>
      <c r="G1092" s="815"/>
      <c r="H1092" s="1601"/>
      <c r="I1092" s="1602"/>
      <c r="J1092" s="1601"/>
      <c r="K1092" s="1601"/>
      <c r="L1092" s="1602"/>
      <c r="M1092" s="1601"/>
      <c r="N1092" s="1601"/>
      <c r="O1092" s="1601"/>
    </row>
    <row r="1093" spans="1:16">
      <c r="A1093" s="66" t="s">
        <v>759</v>
      </c>
      <c r="B1093" s="150" t="s">
        <v>24</v>
      </c>
      <c r="C1093" s="440"/>
      <c r="D1093" s="946"/>
      <c r="E1093" s="440"/>
      <c r="F1093" s="946"/>
      <c r="G1093" s="440"/>
      <c r="H1093" s="946"/>
      <c r="I1093" s="947"/>
      <c r="J1093" s="946"/>
      <c r="K1093" s="946"/>
      <c r="L1093" s="947"/>
      <c r="M1093" s="946"/>
      <c r="N1093" s="946"/>
      <c r="O1093" s="946"/>
    </row>
    <row r="1094" spans="1:16" ht="30">
      <c r="A1094" s="711" t="s">
        <v>760</v>
      </c>
      <c r="B1094" s="1180" t="s">
        <v>25</v>
      </c>
      <c r="C1094" s="208">
        <f>мат.затр!G8962</f>
        <v>913.40800000000002</v>
      </c>
      <c r="D1094" s="898">
        <f>тарифик!J1095</f>
        <v>251.004016064257</v>
      </c>
      <c r="E1094" s="208"/>
      <c r="F1094" s="898">
        <f t="shared" si="269"/>
        <v>28.990963855421686</v>
      </c>
      <c r="G1094" s="898">
        <f>амортизация!M3295</f>
        <v>28.690177376171356</v>
      </c>
      <c r="H1094" s="898">
        <f t="shared" ref="H1094:H1113" si="277">C1094+D1094+F1094+G1094</f>
        <v>1222.09315729585</v>
      </c>
      <c r="I1094" s="77">
        <f t="shared" ref="I1094:I1113" si="278">I$190</f>
        <v>0.24047458720207895</v>
      </c>
      <c r="J1094" s="898">
        <f t="shared" ref="J1094:J1113" si="279">D1094*I1094</f>
        <v>60.360087149116197</v>
      </c>
      <c r="K1094" s="898">
        <f t="shared" ref="K1094:K1113" si="280">H1094+J1094</f>
        <v>1282.4532444449662</v>
      </c>
      <c r="L1094" s="77">
        <v>0.2</v>
      </c>
      <c r="M1094" s="898">
        <f t="shared" ref="M1094:M1113" si="281">K1094*L1094</f>
        <v>256.49064888899323</v>
      </c>
      <c r="N1094" s="898">
        <f t="shared" ref="N1094:N1113" si="282">K1094+M1094</f>
        <v>1538.9438933339595</v>
      </c>
      <c r="O1094" s="898">
        <f t="shared" ref="O1094:O1113" si="283">M1094</f>
        <v>256.49064888899323</v>
      </c>
    </row>
    <row r="1095" spans="1:16" ht="30">
      <c r="A1095" s="711" t="s">
        <v>762</v>
      </c>
      <c r="B1095" s="1180" t="s">
        <v>36</v>
      </c>
      <c r="C1095" s="208">
        <f>мат.затр!G8969</f>
        <v>990.72800000000007</v>
      </c>
      <c r="D1095" s="898">
        <f>тарифик!J1096</f>
        <v>334.67202141900935</v>
      </c>
      <c r="E1095" s="208"/>
      <c r="F1095" s="898">
        <f t="shared" si="269"/>
        <v>38.654618473895582</v>
      </c>
      <c r="G1095" s="898">
        <f>амортизация!M3303</f>
        <v>29.336359326193666</v>
      </c>
      <c r="H1095" s="898">
        <f t="shared" si="277"/>
        <v>1393.3909992190986</v>
      </c>
      <c r="I1095" s="77">
        <f t="shared" si="278"/>
        <v>0.24047458720207895</v>
      </c>
      <c r="J1095" s="898">
        <f t="shared" si="279"/>
        <v>80.480116198821605</v>
      </c>
      <c r="K1095" s="898">
        <f t="shared" si="280"/>
        <v>1473.8711154179202</v>
      </c>
      <c r="L1095" s="77">
        <v>0.2</v>
      </c>
      <c r="M1095" s="898">
        <f t="shared" si="281"/>
        <v>294.77422308358405</v>
      </c>
      <c r="N1095" s="898">
        <f t="shared" si="282"/>
        <v>1768.6453385015043</v>
      </c>
      <c r="O1095" s="898">
        <f t="shared" si="283"/>
        <v>294.77422308358405</v>
      </c>
    </row>
    <row r="1096" spans="1:16">
      <c r="A1096" s="711" t="s">
        <v>5734</v>
      </c>
      <c r="B1096" s="740" t="s">
        <v>389</v>
      </c>
      <c r="C1096" s="208">
        <f>мат.затр!G8980</f>
        <v>1473.5435</v>
      </c>
      <c r="D1096" s="898">
        <f>тарифик!J1097</f>
        <v>301.20481927710841</v>
      </c>
      <c r="E1096" s="208"/>
      <c r="F1096" s="898">
        <f t="shared" si="269"/>
        <v>34.789156626506021</v>
      </c>
      <c r="G1096" s="898">
        <f>амортизация!M3311</f>
        <v>15.826268035103377</v>
      </c>
      <c r="H1096" s="898">
        <f t="shared" si="277"/>
        <v>1825.3637439387176</v>
      </c>
      <c r="I1096" s="77">
        <f t="shared" si="278"/>
        <v>0.24047458720207895</v>
      </c>
      <c r="J1096" s="898">
        <f t="shared" si="279"/>
        <v>72.432104578939445</v>
      </c>
      <c r="K1096" s="898">
        <f t="shared" si="280"/>
        <v>1897.7958485176571</v>
      </c>
      <c r="L1096" s="77">
        <v>0.2</v>
      </c>
      <c r="M1096" s="898">
        <f t="shared" si="281"/>
        <v>379.55916970353144</v>
      </c>
      <c r="N1096" s="898">
        <f t="shared" si="282"/>
        <v>2277.3550182211884</v>
      </c>
      <c r="O1096" s="898">
        <f t="shared" si="283"/>
        <v>379.55916970353144</v>
      </c>
    </row>
    <row r="1097" spans="1:16" ht="19.5" customHeight="1">
      <c r="A1097" s="711" t="s">
        <v>5735</v>
      </c>
      <c r="B1097" s="740" t="s">
        <v>48</v>
      </c>
      <c r="C1097" s="208">
        <f>мат.затр!G8993</f>
        <v>1445.1355000000001</v>
      </c>
      <c r="D1097" s="898">
        <f>тарифик!J1098</f>
        <v>251.004016064257</v>
      </c>
      <c r="E1097" s="208"/>
      <c r="F1097" s="898">
        <f t="shared" si="269"/>
        <v>28.990963855421686</v>
      </c>
      <c r="G1097" s="898">
        <f>амортизация!M3316</f>
        <v>11.10525435073628</v>
      </c>
      <c r="H1097" s="898">
        <f t="shared" si="277"/>
        <v>1736.2357342704152</v>
      </c>
      <c r="I1097" s="77">
        <f t="shared" si="278"/>
        <v>0.24047458720207895</v>
      </c>
      <c r="J1097" s="898">
        <f t="shared" si="279"/>
        <v>60.360087149116197</v>
      </c>
      <c r="K1097" s="898">
        <f t="shared" si="280"/>
        <v>1796.5958214195314</v>
      </c>
      <c r="L1097" s="77">
        <v>0.2</v>
      </c>
      <c r="M1097" s="898">
        <f t="shared" si="281"/>
        <v>359.31916428390628</v>
      </c>
      <c r="N1097" s="898">
        <f t="shared" si="282"/>
        <v>2155.9149857034377</v>
      </c>
      <c r="O1097" s="898">
        <f t="shared" si="283"/>
        <v>359.31916428390628</v>
      </c>
    </row>
    <row r="1098" spans="1:16">
      <c r="A1098" s="711" t="s">
        <v>5736</v>
      </c>
      <c r="B1098" s="775" t="s">
        <v>391</v>
      </c>
      <c r="C1098" s="208">
        <f>мат.затр!G9006</f>
        <v>1526.3660000000002</v>
      </c>
      <c r="D1098" s="898">
        <f>тарифик!J1099</f>
        <v>284.47121820615791</v>
      </c>
      <c r="E1098" s="208"/>
      <c r="F1098" s="898">
        <f t="shared" si="269"/>
        <v>32.856425702811237</v>
      </c>
      <c r="G1098" s="898">
        <f>амортизация!M3321</f>
        <v>10.377621597501117</v>
      </c>
      <c r="H1098" s="898">
        <f t="shared" si="277"/>
        <v>1854.0712655064704</v>
      </c>
      <c r="I1098" s="77">
        <f t="shared" si="278"/>
        <v>0.24047458720207895</v>
      </c>
      <c r="J1098" s="898">
        <f t="shared" si="279"/>
        <v>68.408098768998357</v>
      </c>
      <c r="K1098" s="898">
        <f t="shared" si="280"/>
        <v>1922.4793642754687</v>
      </c>
      <c r="L1098" s="77">
        <v>0.2</v>
      </c>
      <c r="M1098" s="898">
        <f t="shared" si="281"/>
        <v>384.49587285509375</v>
      </c>
      <c r="N1098" s="898">
        <f t="shared" si="282"/>
        <v>2306.9752371305626</v>
      </c>
      <c r="O1098" s="898">
        <f t="shared" si="283"/>
        <v>384.49587285509375</v>
      </c>
    </row>
    <row r="1099" spans="1:16" ht="30">
      <c r="A1099" s="711" t="s">
        <v>5737</v>
      </c>
      <c r="B1099" s="740" t="s">
        <v>51</v>
      </c>
      <c r="C1099" s="208">
        <f>мат.затр!G9014</f>
        <v>1273.5620000000001</v>
      </c>
      <c r="D1099" s="898">
        <f>тарифик!J1100</f>
        <v>426.70682730923693</v>
      </c>
      <c r="E1099" s="208"/>
      <c r="F1099" s="898">
        <f t="shared" si="269"/>
        <v>49.284638554216869</v>
      </c>
      <c r="G1099" s="898">
        <f>амортизация!M3329</f>
        <v>25.471794585750409</v>
      </c>
      <c r="H1099" s="898">
        <f t="shared" si="277"/>
        <v>1775.0252604492043</v>
      </c>
      <c r="I1099" s="77">
        <f t="shared" si="278"/>
        <v>0.24047458720207895</v>
      </c>
      <c r="J1099" s="898">
        <f t="shared" si="279"/>
        <v>102.61214815349754</v>
      </c>
      <c r="K1099" s="898">
        <f t="shared" si="280"/>
        <v>1877.637408602702</v>
      </c>
      <c r="L1099" s="77">
        <v>0.2</v>
      </c>
      <c r="M1099" s="898">
        <f t="shared" si="281"/>
        <v>375.52748172054044</v>
      </c>
      <c r="N1099" s="898">
        <f t="shared" si="282"/>
        <v>2253.1648903232426</v>
      </c>
      <c r="O1099" s="898">
        <f t="shared" si="283"/>
        <v>375.52748172054044</v>
      </c>
    </row>
    <row r="1100" spans="1:16" ht="30">
      <c r="A1100" s="711" t="s">
        <v>5738</v>
      </c>
      <c r="B1100" s="740" t="s">
        <v>52</v>
      </c>
      <c r="C1100" s="208">
        <f>мат.затр!G9022</f>
        <v>1385.864</v>
      </c>
      <c r="D1100" s="898">
        <f>тарифик!J1101</f>
        <v>251.004016064257</v>
      </c>
      <c r="E1100" s="208"/>
      <c r="F1100" s="898">
        <f t="shared" si="269"/>
        <v>28.990963855421686</v>
      </c>
      <c r="G1100" s="898">
        <f>амортизация!M3334</f>
        <v>11.10525435073628</v>
      </c>
      <c r="H1100" s="898">
        <f t="shared" si="277"/>
        <v>1676.9642342704151</v>
      </c>
      <c r="I1100" s="77">
        <f t="shared" si="278"/>
        <v>0.24047458720207895</v>
      </c>
      <c r="J1100" s="898">
        <f t="shared" si="279"/>
        <v>60.360087149116197</v>
      </c>
      <c r="K1100" s="898">
        <f t="shared" si="280"/>
        <v>1737.3243214195313</v>
      </c>
      <c r="L1100" s="77">
        <v>0.2</v>
      </c>
      <c r="M1100" s="898">
        <f t="shared" si="281"/>
        <v>347.46486428390631</v>
      </c>
      <c r="N1100" s="898">
        <f t="shared" si="282"/>
        <v>2084.7891857034374</v>
      </c>
      <c r="O1100" s="898">
        <f t="shared" si="283"/>
        <v>347.46486428390631</v>
      </c>
    </row>
    <row r="1101" spans="1:16" ht="30">
      <c r="A1101" s="711" t="s">
        <v>5739</v>
      </c>
      <c r="B1101" s="740" t="s">
        <v>53</v>
      </c>
      <c r="C1101" s="208">
        <f>мат.затр!G9054</f>
        <v>1288.2798999999995</v>
      </c>
      <c r="D1101" s="898">
        <f>тарифик!J1102</f>
        <v>251.004016064257</v>
      </c>
      <c r="E1101" s="208"/>
      <c r="F1101" s="898">
        <f t="shared" si="269"/>
        <v>28.990963855421686</v>
      </c>
      <c r="G1101" s="898">
        <f>амортизация!M3342</f>
        <v>33.958844637810508</v>
      </c>
      <c r="H1101" s="898">
        <f t="shared" si="277"/>
        <v>1602.2337245574888</v>
      </c>
      <c r="I1101" s="77">
        <f t="shared" si="278"/>
        <v>0.24047458720207895</v>
      </c>
      <c r="J1101" s="898">
        <f t="shared" si="279"/>
        <v>60.360087149116197</v>
      </c>
      <c r="K1101" s="898">
        <f t="shared" si="280"/>
        <v>1662.593811706605</v>
      </c>
      <c r="L1101" s="77">
        <v>0.2</v>
      </c>
      <c r="M1101" s="898">
        <f t="shared" si="281"/>
        <v>332.51876234132101</v>
      </c>
      <c r="N1101" s="898">
        <f t="shared" si="282"/>
        <v>1995.112574047926</v>
      </c>
      <c r="O1101" s="898">
        <f t="shared" si="283"/>
        <v>332.51876234132101</v>
      </c>
    </row>
    <row r="1102" spans="1:16" ht="30">
      <c r="A1102" s="711" t="s">
        <v>5740</v>
      </c>
      <c r="B1102" s="740" t="s">
        <v>56</v>
      </c>
      <c r="C1102" s="208">
        <f>мат.затр!G9063</f>
        <v>1918.9189999999999</v>
      </c>
      <c r="D1102" s="898">
        <f>тарифик!J1103</f>
        <v>334.67202141900935</v>
      </c>
      <c r="E1102" s="208"/>
      <c r="F1102" s="898">
        <f t="shared" si="269"/>
        <v>38.654618473895582</v>
      </c>
      <c r="G1102" s="898">
        <f>амортизация!M3347</f>
        <v>11.10525435073628</v>
      </c>
      <c r="H1102" s="898">
        <f t="shared" si="277"/>
        <v>2303.3508942436411</v>
      </c>
      <c r="I1102" s="77">
        <f t="shared" si="278"/>
        <v>0.24047458720207895</v>
      </c>
      <c r="J1102" s="898">
        <f t="shared" si="279"/>
        <v>80.480116198821605</v>
      </c>
      <c r="K1102" s="898">
        <f t="shared" si="280"/>
        <v>2383.8310104424627</v>
      </c>
      <c r="L1102" s="77">
        <v>0.2</v>
      </c>
      <c r="M1102" s="898">
        <f t="shared" si="281"/>
        <v>476.76620208849255</v>
      </c>
      <c r="N1102" s="898">
        <f t="shared" si="282"/>
        <v>2860.5972125309554</v>
      </c>
      <c r="O1102" s="898">
        <f t="shared" si="283"/>
        <v>476.76620208849255</v>
      </c>
    </row>
    <row r="1103" spans="1:16" ht="30">
      <c r="A1103" s="711" t="s">
        <v>5741</v>
      </c>
      <c r="B1103" s="740" t="s">
        <v>57</v>
      </c>
      <c r="C1103" s="208">
        <f>мат.затр!G9075</f>
        <v>2039.38</v>
      </c>
      <c r="D1103" s="898">
        <f>тарифик!J1104</f>
        <v>652.61044176706821</v>
      </c>
      <c r="E1103" s="208"/>
      <c r="F1103" s="898">
        <f t="shared" si="269"/>
        <v>75.376506024096372</v>
      </c>
      <c r="G1103" s="898">
        <f>амортизация!M3355</f>
        <v>37.288459393128072</v>
      </c>
      <c r="H1103" s="898">
        <f t="shared" si="277"/>
        <v>2804.6554071842925</v>
      </c>
      <c r="I1103" s="77">
        <f t="shared" si="278"/>
        <v>0.24047458720207895</v>
      </c>
      <c r="J1103" s="898">
        <f t="shared" si="279"/>
        <v>156.93622658770212</v>
      </c>
      <c r="K1103" s="898">
        <f t="shared" si="280"/>
        <v>2961.5916337719946</v>
      </c>
      <c r="L1103" s="77">
        <v>0.2</v>
      </c>
      <c r="M1103" s="898">
        <f t="shared" si="281"/>
        <v>592.31832675439898</v>
      </c>
      <c r="N1103" s="898">
        <f t="shared" si="282"/>
        <v>3553.9099605263937</v>
      </c>
      <c r="O1103" s="898">
        <f t="shared" si="283"/>
        <v>592.31832675439898</v>
      </c>
    </row>
    <row r="1104" spans="1:16" ht="30">
      <c r="A1104" s="711" t="s">
        <v>5742</v>
      </c>
      <c r="B1104" s="740" t="s">
        <v>80</v>
      </c>
      <c r="C1104" s="208">
        <f>мат.затр!G9107</f>
        <v>2248.4124999999999</v>
      </c>
      <c r="D1104" s="898">
        <f>тарифик!J1105</f>
        <v>418.34002677376168</v>
      </c>
      <c r="E1104" s="208"/>
      <c r="F1104" s="898">
        <f t="shared" si="269"/>
        <v>48.318273092369481</v>
      </c>
      <c r="G1104" s="898">
        <f>амортизация!M3360</f>
        <v>11.10525435073628</v>
      </c>
      <c r="H1104" s="898">
        <f t="shared" si="277"/>
        <v>2726.1760542168672</v>
      </c>
      <c r="I1104" s="77">
        <f t="shared" si="278"/>
        <v>0.24047458720207895</v>
      </c>
      <c r="J1104" s="898">
        <f t="shared" si="279"/>
        <v>100.600145248527</v>
      </c>
      <c r="K1104" s="898">
        <f t="shared" si="280"/>
        <v>2826.7761994653943</v>
      </c>
      <c r="L1104" s="77">
        <v>0.2</v>
      </c>
      <c r="M1104" s="898">
        <f t="shared" si="281"/>
        <v>565.35523989307887</v>
      </c>
      <c r="N1104" s="898">
        <f t="shared" si="282"/>
        <v>3392.131439358473</v>
      </c>
      <c r="O1104" s="898">
        <f t="shared" si="283"/>
        <v>565.35523989307887</v>
      </c>
    </row>
    <row r="1105" spans="1:15">
      <c r="A1105" s="711" t="s">
        <v>5743</v>
      </c>
      <c r="B1105" s="740" t="s">
        <v>82</v>
      </c>
      <c r="C1105" s="208">
        <f>мат.затр!G9116</f>
        <v>957.79899999999986</v>
      </c>
      <c r="D1105" s="898">
        <f>тарифик!J1106</f>
        <v>284.47121820615791</v>
      </c>
      <c r="E1105" s="208"/>
      <c r="F1105" s="898">
        <f t="shared" si="269"/>
        <v>32.856425702811237</v>
      </c>
      <c r="G1105" s="898">
        <f>амортизация!M3367</f>
        <v>187.06074297188758</v>
      </c>
      <c r="H1105" s="898">
        <f t="shared" si="277"/>
        <v>1462.1873868808566</v>
      </c>
      <c r="I1105" s="77">
        <f t="shared" si="278"/>
        <v>0.24047458720207895</v>
      </c>
      <c r="J1105" s="898">
        <f t="shared" si="279"/>
        <v>68.408098768998357</v>
      </c>
      <c r="K1105" s="898">
        <f t="shared" si="280"/>
        <v>1530.5954856498549</v>
      </c>
      <c r="L1105" s="77">
        <v>0.2</v>
      </c>
      <c r="M1105" s="898">
        <f t="shared" si="281"/>
        <v>306.11909712997101</v>
      </c>
      <c r="N1105" s="898">
        <f t="shared" si="282"/>
        <v>1836.7145827798258</v>
      </c>
      <c r="O1105" s="898">
        <f t="shared" si="283"/>
        <v>306.11909712997101</v>
      </c>
    </row>
    <row r="1106" spans="1:15">
      <c r="A1106" s="711" t="s">
        <v>5744</v>
      </c>
      <c r="B1106" s="740" t="s">
        <v>86</v>
      </c>
      <c r="C1106" s="208">
        <f>мат.затр!G9127</f>
        <v>871.53750000000002</v>
      </c>
      <c r="D1106" s="898">
        <f>тарифик!J1107</f>
        <v>334.67202141900935</v>
      </c>
      <c r="E1106" s="208"/>
      <c r="F1106" s="898">
        <f t="shared" si="269"/>
        <v>38.654618473895582</v>
      </c>
      <c r="G1106" s="898">
        <f>амортизация!M3374</f>
        <v>187.06074297188758</v>
      </c>
      <c r="H1106" s="898">
        <f t="shared" si="277"/>
        <v>1431.9248828647926</v>
      </c>
      <c r="I1106" s="77">
        <f t="shared" si="278"/>
        <v>0.24047458720207895</v>
      </c>
      <c r="J1106" s="898">
        <f t="shared" si="279"/>
        <v>80.480116198821605</v>
      </c>
      <c r="K1106" s="898">
        <f t="shared" si="280"/>
        <v>1512.4049990636142</v>
      </c>
      <c r="L1106" s="77">
        <v>0.2</v>
      </c>
      <c r="M1106" s="898">
        <f t="shared" si="281"/>
        <v>302.48099981272287</v>
      </c>
      <c r="N1106" s="898">
        <f t="shared" si="282"/>
        <v>1814.885998876337</v>
      </c>
      <c r="O1106" s="898">
        <f t="shared" si="283"/>
        <v>302.48099981272287</v>
      </c>
    </row>
    <row r="1107" spans="1:15">
      <c r="A1107" s="711" t="s">
        <v>5745</v>
      </c>
      <c r="B1107" s="740" t="s">
        <v>91</v>
      </c>
      <c r="C1107" s="208">
        <f>мат.затр!G9139</f>
        <v>1460.5639999999999</v>
      </c>
      <c r="D1107" s="898">
        <f>тарифик!J1108</f>
        <v>418.34002677376168</v>
      </c>
      <c r="E1107" s="208"/>
      <c r="F1107" s="898">
        <f t="shared" si="269"/>
        <v>48.318273092369481</v>
      </c>
      <c r="G1107" s="898">
        <f>амортизация!M3379</f>
        <v>11.10525435073628</v>
      </c>
      <c r="H1107" s="898">
        <f t="shared" si="277"/>
        <v>1938.3275542168672</v>
      </c>
      <c r="I1107" s="77">
        <f t="shared" si="278"/>
        <v>0.24047458720207895</v>
      </c>
      <c r="J1107" s="898">
        <f t="shared" si="279"/>
        <v>100.600145248527</v>
      </c>
      <c r="K1107" s="898">
        <f t="shared" si="280"/>
        <v>2038.9276994653942</v>
      </c>
      <c r="L1107" s="77">
        <v>0.2</v>
      </c>
      <c r="M1107" s="898">
        <f t="shared" si="281"/>
        <v>407.78553989307886</v>
      </c>
      <c r="N1107" s="898">
        <f t="shared" si="282"/>
        <v>2446.7132393584729</v>
      </c>
      <c r="O1107" s="898">
        <f t="shared" si="283"/>
        <v>407.78553989307886</v>
      </c>
    </row>
    <row r="1108" spans="1:15">
      <c r="A1108" s="711" t="s">
        <v>5746</v>
      </c>
      <c r="B1108" s="740" t="s">
        <v>92</v>
      </c>
      <c r="C1108" s="208">
        <f>мат.затр!G9150</f>
        <v>1256.192</v>
      </c>
      <c r="D1108" s="898">
        <f>тарифик!J1109</f>
        <v>334.67202141900935</v>
      </c>
      <c r="E1108" s="208"/>
      <c r="F1108" s="898">
        <f t="shared" si="269"/>
        <v>38.654618473895582</v>
      </c>
      <c r="G1108" s="898">
        <f>амортизация!M3387</f>
        <v>37.288459393128072</v>
      </c>
      <c r="H1108" s="898">
        <f t="shared" si="277"/>
        <v>1666.807099286033</v>
      </c>
      <c r="I1108" s="77">
        <f t="shared" si="278"/>
        <v>0.24047458720207895</v>
      </c>
      <c r="J1108" s="898">
        <f t="shared" si="279"/>
        <v>80.480116198821605</v>
      </c>
      <c r="K1108" s="898">
        <f t="shared" si="280"/>
        <v>1747.2872154848546</v>
      </c>
      <c r="L1108" s="77">
        <v>0.2</v>
      </c>
      <c r="M1108" s="898">
        <f t="shared" si="281"/>
        <v>349.45744309697096</v>
      </c>
      <c r="N1108" s="898">
        <f t="shared" si="282"/>
        <v>2096.7446585818257</v>
      </c>
      <c r="O1108" s="898">
        <f t="shared" si="283"/>
        <v>349.45744309697096</v>
      </c>
    </row>
    <row r="1109" spans="1:15" ht="30">
      <c r="A1109" s="711" t="s">
        <v>5747</v>
      </c>
      <c r="B1109" s="740" t="s">
        <v>94</v>
      </c>
      <c r="C1109" s="208">
        <f>мат.затр!G9161</f>
        <v>890.60750000000007</v>
      </c>
      <c r="D1109" s="898">
        <f>тарифик!J1110</f>
        <v>418.34002677376168</v>
      </c>
      <c r="E1109" s="208"/>
      <c r="F1109" s="898">
        <f t="shared" si="269"/>
        <v>48.318273092369481</v>
      </c>
      <c r="G1109" s="898">
        <f>амортизация!M3392</f>
        <v>11.10525435073628</v>
      </c>
      <c r="H1109" s="898">
        <f t="shared" si="277"/>
        <v>1368.3710542168674</v>
      </c>
      <c r="I1109" s="77">
        <f t="shared" si="278"/>
        <v>0.24047458720207895</v>
      </c>
      <c r="J1109" s="898">
        <f t="shared" si="279"/>
        <v>100.600145248527</v>
      </c>
      <c r="K1109" s="898">
        <f t="shared" si="280"/>
        <v>1468.9711994653944</v>
      </c>
      <c r="L1109" s="77">
        <v>0.2</v>
      </c>
      <c r="M1109" s="898">
        <f t="shared" si="281"/>
        <v>293.7942398930789</v>
      </c>
      <c r="N1109" s="898">
        <f t="shared" si="282"/>
        <v>1762.7654393584733</v>
      </c>
      <c r="O1109" s="898">
        <f t="shared" si="283"/>
        <v>293.7942398930789</v>
      </c>
    </row>
    <row r="1110" spans="1:15">
      <c r="A1110" s="711" t="s">
        <v>5748</v>
      </c>
      <c r="B1110" s="740" t="s">
        <v>96</v>
      </c>
      <c r="C1110" s="208">
        <f>мат.затр!G9174</f>
        <v>2238.1985</v>
      </c>
      <c r="D1110" s="898">
        <f>тарифик!J1111</f>
        <v>418.34002677376168</v>
      </c>
      <c r="E1110" s="208"/>
      <c r="F1110" s="898">
        <f t="shared" si="269"/>
        <v>48.318273092369481</v>
      </c>
      <c r="G1110" s="898">
        <f>амортизация!M3400</f>
        <v>33.958844637810508</v>
      </c>
      <c r="H1110" s="898">
        <f t="shared" si="277"/>
        <v>2738.8156445039417</v>
      </c>
      <c r="I1110" s="77">
        <f t="shared" si="278"/>
        <v>0.24047458720207895</v>
      </c>
      <c r="J1110" s="898">
        <f t="shared" si="279"/>
        <v>100.600145248527</v>
      </c>
      <c r="K1110" s="898">
        <f t="shared" si="280"/>
        <v>2839.4157897524688</v>
      </c>
      <c r="L1110" s="77">
        <v>0.2</v>
      </c>
      <c r="M1110" s="898">
        <f t="shared" si="281"/>
        <v>567.8831579504938</v>
      </c>
      <c r="N1110" s="898">
        <f t="shared" si="282"/>
        <v>3407.2989477029623</v>
      </c>
      <c r="O1110" s="898">
        <f t="shared" si="283"/>
        <v>567.8831579504938</v>
      </c>
    </row>
    <row r="1111" spans="1:15">
      <c r="A1111" s="711" t="s">
        <v>5749</v>
      </c>
      <c r="B1111" s="740" t="s">
        <v>97</v>
      </c>
      <c r="C1111" s="208">
        <f>мат.затр!G9187</f>
        <v>1994.7910000000002</v>
      </c>
      <c r="D1111" s="898">
        <f>тарифик!J1112</f>
        <v>585.67603748326633</v>
      </c>
      <c r="E1111" s="208"/>
      <c r="F1111" s="898">
        <f t="shared" si="269"/>
        <v>67.64558232931725</v>
      </c>
      <c r="G1111" s="898">
        <f>амортизация!M3405</f>
        <v>11.10525435073628</v>
      </c>
      <c r="H1111" s="898">
        <f t="shared" si="277"/>
        <v>2659.2178741633202</v>
      </c>
      <c r="I1111" s="77">
        <f t="shared" si="278"/>
        <v>0.24047458720207895</v>
      </c>
      <c r="J1111" s="898">
        <f t="shared" si="279"/>
        <v>140.8402033479378</v>
      </c>
      <c r="K1111" s="898">
        <f t="shared" si="280"/>
        <v>2800.058077511258</v>
      </c>
      <c r="L1111" s="77">
        <v>0.2</v>
      </c>
      <c r="M1111" s="898">
        <f t="shared" si="281"/>
        <v>560.01161550225163</v>
      </c>
      <c r="N1111" s="898">
        <f t="shared" si="282"/>
        <v>3360.0696930135095</v>
      </c>
      <c r="O1111" s="898">
        <f t="shared" si="283"/>
        <v>560.01161550225163</v>
      </c>
    </row>
    <row r="1112" spans="1:15" ht="30">
      <c r="A1112" s="711" t="s">
        <v>5750</v>
      </c>
      <c r="B1112" s="740" t="s">
        <v>99</v>
      </c>
      <c r="C1112" s="208">
        <f>мат.затр!G9198</f>
        <v>2230.1585</v>
      </c>
      <c r="D1112" s="898">
        <f>тарифик!J1113</f>
        <v>368.1392235609103</v>
      </c>
      <c r="E1112" s="208"/>
      <c r="F1112" s="898">
        <f t="shared" si="269"/>
        <v>42.520080321285135</v>
      </c>
      <c r="G1112" s="898">
        <f>амортизация!M3414</f>
        <v>38.016092146363235</v>
      </c>
      <c r="H1112" s="898">
        <f t="shared" si="277"/>
        <v>2678.8338960285591</v>
      </c>
      <c r="I1112" s="77">
        <f t="shared" si="278"/>
        <v>0.24047458720207895</v>
      </c>
      <c r="J1112" s="898">
        <f t="shared" si="279"/>
        <v>88.528127818703766</v>
      </c>
      <c r="K1112" s="898">
        <f t="shared" si="280"/>
        <v>2767.3620238472631</v>
      </c>
      <c r="L1112" s="77">
        <v>0.2</v>
      </c>
      <c r="M1112" s="898">
        <f t="shared" si="281"/>
        <v>553.47240476945262</v>
      </c>
      <c r="N1112" s="898">
        <f t="shared" si="282"/>
        <v>3320.8344286167157</v>
      </c>
      <c r="O1112" s="898">
        <f t="shared" si="283"/>
        <v>553.47240476945262</v>
      </c>
    </row>
    <row r="1113" spans="1:15" ht="30">
      <c r="A1113" s="711" t="s">
        <v>5751</v>
      </c>
      <c r="B1113" s="1180" t="s">
        <v>100</v>
      </c>
      <c r="C1113" s="208">
        <f>мат.затр!G9210</f>
        <v>2097.1875</v>
      </c>
      <c r="D1113" s="898">
        <f>тарифик!J1114</f>
        <v>727.91164658634534</v>
      </c>
      <c r="E1113" s="208"/>
      <c r="F1113" s="898">
        <f t="shared" si="269"/>
        <v>84.073795180722882</v>
      </c>
      <c r="G1113" s="898">
        <f>амортизация!M3420</f>
        <v>17.445336903168233</v>
      </c>
      <c r="H1113" s="898">
        <f t="shared" si="277"/>
        <v>2926.6182786702361</v>
      </c>
      <c r="I1113" s="77">
        <f t="shared" si="278"/>
        <v>0.24047458720207895</v>
      </c>
      <c r="J1113" s="898">
        <f t="shared" si="279"/>
        <v>175.04425273243697</v>
      </c>
      <c r="K1113" s="898">
        <f t="shared" si="280"/>
        <v>3101.6625314026733</v>
      </c>
      <c r="L1113" s="77">
        <v>0.2</v>
      </c>
      <c r="M1113" s="898">
        <f t="shared" si="281"/>
        <v>620.33250628053474</v>
      </c>
      <c r="N1113" s="898">
        <f t="shared" si="282"/>
        <v>3721.995037683208</v>
      </c>
      <c r="O1113" s="898">
        <f t="shared" si="283"/>
        <v>620.33250628053474</v>
      </c>
    </row>
    <row r="1114" spans="1:15">
      <c r="A1114" s="66" t="s">
        <v>764</v>
      </c>
      <c r="B1114" s="150" t="s">
        <v>756</v>
      </c>
      <c r="C1114" s="278"/>
      <c r="D1114" s="278"/>
      <c r="E1114" s="278"/>
      <c r="F1114" s="278"/>
      <c r="G1114" s="923"/>
      <c r="H1114" s="923"/>
      <c r="I1114" s="924"/>
      <c r="J1114" s="923"/>
      <c r="K1114" s="923"/>
      <c r="L1114" s="924"/>
      <c r="M1114" s="923"/>
      <c r="N1114" s="923"/>
      <c r="O1114" s="923"/>
    </row>
    <row r="1115" spans="1:15" ht="45">
      <c r="A1115" s="711" t="s">
        <v>765</v>
      </c>
      <c r="B1115" s="1180" t="s">
        <v>101</v>
      </c>
      <c r="C1115" s="208">
        <f>мат.затр!G9219</f>
        <v>825.14650000000006</v>
      </c>
      <c r="D1115" s="898">
        <f>тарифик!J1116</f>
        <v>251.004016064257</v>
      </c>
      <c r="E1115" s="208"/>
      <c r="F1115" s="898">
        <f t="shared" ref="F1115:F1164" si="284">D1115*0.9*0.095+D1115*3%</f>
        <v>28.990963855421686</v>
      </c>
      <c r="G1115" s="898">
        <f>амортизация!M3430</f>
        <v>37.288459393128072</v>
      </c>
      <c r="H1115" s="898">
        <f t="shared" ref="H1115:H1145" si="285">C1115+D1115+F1115+G1115</f>
        <v>1142.4299393128069</v>
      </c>
      <c r="I1115" s="77">
        <f t="shared" ref="I1115:I1129" si="286">I$190</f>
        <v>0.24047458720207895</v>
      </c>
      <c r="J1115" s="898">
        <f t="shared" ref="J1115:J1145" si="287">D1115*I1115</f>
        <v>60.360087149116197</v>
      </c>
      <c r="K1115" s="898">
        <f t="shared" ref="K1115:K1145" si="288">H1115+J1115</f>
        <v>1202.7900264619232</v>
      </c>
      <c r="L1115" s="77">
        <v>0.2</v>
      </c>
      <c r="M1115" s="898">
        <f t="shared" ref="M1115:M1144" si="289">K1115*L1115</f>
        <v>240.55800529238465</v>
      </c>
      <c r="N1115" s="898">
        <f t="shared" ref="N1115:N1144" si="290">K1115+M1115</f>
        <v>1443.3480317543078</v>
      </c>
      <c r="O1115" s="898">
        <f t="shared" ref="O1115:O1144" si="291">M1115</f>
        <v>240.55800529238465</v>
      </c>
    </row>
    <row r="1116" spans="1:15" ht="30">
      <c r="A1116" s="711" t="s">
        <v>767</v>
      </c>
      <c r="B1116" s="1180" t="s">
        <v>102</v>
      </c>
      <c r="C1116" s="208">
        <f>мат.затр!G9228</f>
        <v>1007.1704999999999</v>
      </c>
      <c r="D1116" s="898">
        <f>тарифик!J1117</f>
        <v>502.008032128514</v>
      </c>
      <c r="E1116" s="208"/>
      <c r="F1116" s="898">
        <f t="shared" si="284"/>
        <v>57.981927710843372</v>
      </c>
      <c r="G1116" s="898">
        <f>амортизация!M3438</f>
        <v>29.417810129406519</v>
      </c>
      <c r="H1116" s="898">
        <f t="shared" si="285"/>
        <v>1596.5782699687638</v>
      </c>
      <c r="I1116" s="77">
        <f t="shared" si="286"/>
        <v>0.24047458720207895</v>
      </c>
      <c r="J1116" s="898">
        <f t="shared" si="287"/>
        <v>120.72017429823239</v>
      </c>
      <c r="K1116" s="898">
        <f t="shared" si="288"/>
        <v>1717.2984442669963</v>
      </c>
      <c r="L1116" s="77">
        <v>0.2</v>
      </c>
      <c r="M1116" s="898">
        <f t="shared" si="289"/>
        <v>343.45968885339926</v>
      </c>
      <c r="N1116" s="898">
        <f t="shared" si="290"/>
        <v>2060.7581331203955</v>
      </c>
      <c r="O1116" s="898">
        <f t="shared" si="291"/>
        <v>343.45968885339926</v>
      </c>
    </row>
    <row r="1117" spans="1:15" ht="30">
      <c r="A1117" s="711" t="s">
        <v>5752</v>
      </c>
      <c r="B1117" s="740" t="s">
        <v>103</v>
      </c>
      <c r="C1117" s="208">
        <f>мат.затр!G9239</f>
        <v>944.06350000000009</v>
      </c>
      <c r="D1117" s="898">
        <f>тарифик!J1118</f>
        <v>376.50602409638549</v>
      </c>
      <c r="E1117" s="208"/>
      <c r="F1117" s="898">
        <f t="shared" si="284"/>
        <v>43.486445783132524</v>
      </c>
      <c r="G1117" s="898">
        <f>амортизация!M3448</f>
        <v>34.392523798899305</v>
      </c>
      <c r="H1117" s="898">
        <f t="shared" si="285"/>
        <v>1398.4484936784172</v>
      </c>
      <c r="I1117" s="77">
        <f t="shared" si="286"/>
        <v>0.24047458720207895</v>
      </c>
      <c r="J1117" s="898">
        <f t="shared" si="287"/>
        <v>90.540130723674295</v>
      </c>
      <c r="K1117" s="898">
        <f t="shared" si="288"/>
        <v>1488.9886244020915</v>
      </c>
      <c r="L1117" s="77">
        <v>0.2</v>
      </c>
      <c r="M1117" s="898">
        <f t="shared" si="289"/>
        <v>297.79772488041834</v>
      </c>
      <c r="N1117" s="898">
        <f t="shared" si="290"/>
        <v>1786.7863492825099</v>
      </c>
      <c r="O1117" s="898">
        <f t="shared" si="291"/>
        <v>297.79772488041834</v>
      </c>
    </row>
    <row r="1118" spans="1:15" ht="30">
      <c r="A1118" s="711" t="s">
        <v>5753</v>
      </c>
      <c r="B1118" s="740" t="s">
        <v>105</v>
      </c>
      <c r="C1118" s="208">
        <f>мат.затр!G9250</f>
        <v>1387.5765000000001</v>
      </c>
      <c r="D1118" s="898">
        <f>тарифик!J1119</f>
        <v>502.008032128514</v>
      </c>
      <c r="E1118" s="208"/>
      <c r="F1118" s="898">
        <f t="shared" si="284"/>
        <v>57.981927710843372</v>
      </c>
      <c r="G1118" s="898">
        <f>амортизация!M3456</f>
        <v>29.417810129406519</v>
      </c>
      <c r="H1118" s="898">
        <f t="shared" si="285"/>
        <v>1976.984269968764</v>
      </c>
      <c r="I1118" s="77">
        <f t="shared" si="286"/>
        <v>0.24047458720207895</v>
      </c>
      <c r="J1118" s="898">
        <f t="shared" si="287"/>
        <v>120.72017429823239</v>
      </c>
      <c r="K1118" s="898">
        <f t="shared" si="288"/>
        <v>2097.7044442669962</v>
      </c>
      <c r="L1118" s="77">
        <v>0.2</v>
      </c>
      <c r="M1118" s="898">
        <f t="shared" si="289"/>
        <v>419.54088885339928</v>
      </c>
      <c r="N1118" s="898">
        <f t="shared" si="290"/>
        <v>2517.2453331203956</v>
      </c>
      <c r="O1118" s="898">
        <f t="shared" si="291"/>
        <v>419.54088885339928</v>
      </c>
    </row>
    <row r="1119" spans="1:15">
      <c r="A1119" s="711" t="s">
        <v>5754</v>
      </c>
      <c r="B1119" s="740" t="s">
        <v>107</v>
      </c>
      <c r="C1119" s="208">
        <f>мат.затр!G9265</f>
        <v>1118.0925000000002</v>
      </c>
      <c r="D1119" s="898">
        <f>тарифик!J1120</f>
        <v>376.50602409638549</v>
      </c>
      <c r="E1119" s="208"/>
      <c r="F1119" s="898">
        <f t="shared" si="284"/>
        <v>43.486445783132524</v>
      </c>
      <c r="G1119" s="898">
        <f>амортизация!M3465</f>
        <v>33.849146586345384</v>
      </c>
      <c r="H1119" s="898">
        <f t="shared" si="285"/>
        <v>1571.9341164658636</v>
      </c>
      <c r="I1119" s="77">
        <f t="shared" si="286"/>
        <v>0.24047458720207895</v>
      </c>
      <c r="J1119" s="898">
        <f t="shared" si="287"/>
        <v>90.540130723674295</v>
      </c>
      <c r="K1119" s="898">
        <f t="shared" si="288"/>
        <v>1662.4742471895379</v>
      </c>
      <c r="L1119" s="77">
        <v>0.2</v>
      </c>
      <c r="M1119" s="898">
        <f t="shared" si="289"/>
        <v>332.49484943790759</v>
      </c>
      <c r="N1119" s="898">
        <f t="shared" si="290"/>
        <v>1994.9690966274454</v>
      </c>
      <c r="O1119" s="898">
        <f t="shared" si="291"/>
        <v>332.49484943790759</v>
      </c>
    </row>
    <row r="1120" spans="1:15">
      <c r="A1120" s="711" t="s">
        <v>5755</v>
      </c>
      <c r="B1120" s="740" t="s">
        <v>109</v>
      </c>
      <c r="C1120" s="208">
        <f>мат.затр!G9279</f>
        <v>1052.8095000000003</v>
      </c>
      <c r="D1120" s="898">
        <f>тарифик!J1121</f>
        <v>502.008032128514</v>
      </c>
      <c r="E1120" s="208"/>
      <c r="F1120" s="898">
        <f t="shared" si="284"/>
        <v>57.981927710843372</v>
      </c>
      <c r="G1120" s="898">
        <f>амортизация!M3473</f>
        <v>29.417810129406519</v>
      </c>
      <c r="H1120" s="898">
        <f t="shared" si="285"/>
        <v>1642.2172699687642</v>
      </c>
      <c r="I1120" s="77">
        <f t="shared" si="286"/>
        <v>0.24047458720207895</v>
      </c>
      <c r="J1120" s="898">
        <f t="shared" si="287"/>
        <v>120.72017429823239</v>
      </c>
      <c r="K1120" s="898">
        <f t="shared" si="288"/>
        <v>1762.9374442669966</v>
      </c>
      <c r="L1120" s="77">
        <v>0.2</v>
      </c>
      <c r="M1120" s="898">
        <f t="shared" si="289"/>
        <v>352.58748885339935</v>
      </c>
      <c r="N1120" s="898">
        <f t="shared" si="290"/>
        <v>2115.5249331203959</v>
      </c>
      <c r="O1120" s="898">
        <f t="shared" si="291"/>
        <v>352.58748885339935</v>
      </c>
    </row>
    <row r="1121" spans="1:15">
      <c r="A1121" s="711" t="s">
        <v>5756</v>
      </c>
      <c r="B1121" s="740" t="s">
        <v>86</v>
      </c>
      <c r="C1121" s="208">
        <f>мат.затр!G9295</f>
        <v>1186.9215000000002</v>
      </c>
      <c r="D1121" s="898">
        <f>тарифик!J1122</f>
        <v>334.67202141900935</v>
      </c>
      <c r="E1121" s="208"/>
      <c r="F1121" s="898">
        <f t="shared" si="284"/>
        <v>38.654618473895582</v>
      </c>
      <c r="G1121" s="898">
        <f>амортизация!M3482</f>
        <v>33.958844637810508</v>
      </c>
      <c r="H1121" s="898">
        <f t="shared" si="285"/>
        <v>1594.2069845307155</v>
      </c>
      <c r="I1121" s="77">
        <f t="shared" si="286"/>
        <v>0.24047458720207895</v>
      </c>
      <c r="J1121" s="898">
        <f t="shared" si="287"/>
        <v>80.480116198821605</v>
      </c>
      <c r="K1121" s="898">
        <f t="shared" si="288"/>
        <v>1674.6871007295372</v>
      </c>
      <c r="L1121" s="77">
        <v>0.2</v>
      </c>
      <c r="M1121" s="898">
        <f t="shared" si="289"/>
        <v>334.93742014590748</v>
      </c>
      <c r="N1121" s="898">
        <f t="shared" si="290"/>
        <v>2009.6245208754447</v>
      </c>
      <c r="O1121" s="898">
        <f t="shared" si="291"/>
        <v>334.93742014590748</v>
      </c>
    </row>
    <row r="1122" spans="1:15">
      <c r="A1122" s="711" t="s">
        <v>5757</v>
      </c>
      <c r="B1122" s="740" t="s">
        <v>91</v>
      </c>
      <c r="C1122" s="208">
        <f>мат.затр!G9309</f>
        <v>1121.3705</v>
      </c>
      <c r="D1122" s="898">
        <f>тарифик!J1123</f>
        <v>502.008032128514</v>
      </c>
      <c r="E1122" s="208"/>
      <c r="F1122" s="898">
        <f t="shared" si="284"/>
        <v>57.981927710843372</v>
      </c>
      <c r="G1122" s="898">
        <f>амортизация!M3490</f>
        <v>29.417810129406519</v>
      </c>
      <c r="H1122" s="898">
        <f t="shared" si="285"/>
        <v>1710.7782699687639</v>
      </c>
      <c r="I1122" s="77">
        <f t="shared" si="286"/>
        <v>0.24047458720207895</v>
      </c>
      <c r="J1122" s="898">
        <f t="shared" si="287"/>
        <v>120.72017429823239</v>
      </c>
      <c r="K1122" s="898">
        <f t="shared" si="288"/>
        <v>1831.4984442669963</v>
      </c>
      <c r="L1122" s="77">
        <v>0.2</v>
      </c>
      <c r="M1122" s="898">
        <f t="shared" si="289"/>
        <v>366.29968885339929</v>
      </c>
      <c r="N1122" s="898">
        <f t="shared" si="290"/>
        <v>2197.7981331203955</v>
      </c>
      <c r="O1122" s="898">
        <f t="shared" si="291"/>
        <v>366.29968885339929</v>
      </c>
    </row>
    <row r="1123" spans="1:15">
      <c r="A1123" s="711" t="s">
        <v>5758</v>
      </c>
      <c r="B1123" s="740" t="s">
        <v>113</v>
      </c>
      <c r="C1123" s="208">
        <f>мат.затр!G9325</f>
        <v>1071.6695</v>
      </c>
      <c r="D1123" s="898">
        <f>тарифик!J1124</f>
        <v>334.67202141900935</v>
      </c>
      <c r="E1123" s="208"/>
      <c r="F1123" s="898">
        <f t="shared" si="284"/>
        <v>38.654618473895582</v>
      </c>
      <c r="G1123" s="898">
        <f>амортизация!M3500</f>
        <v>48.185380410531018</v>
      </c>
      <c r="H1123" s="898">
        <f t="shared" si="285"/>
        <v>1493.1815203034359</v>
      </c>
      <c r="I1123" s="77">
        <f t="shared" si="286"/>
        <v>0.24047458720207895</v>
      </c>
      <c r="J1123" s="898">
        <f t="shared" si="287"/>
        <v>80.480116198821605</v>
      </c>
      <c r="K1123" s="898">
        <f t="shared" si="288"/>
        <v>1573.6616365022576</v>
      </c>
      <c r="L1123" s="77">
        <v>0.2</v>
      </c>
      <c r="M1123" s="898">
        <f t="shared" si="289"/>
        <v>314.73232730045152</v>
      </c>
      <c r="N1123" s="898">
        <f t="shared" si="290"/>
        <v>1888.3939638027091</v>
      </c>
      <c r="O1123" s="898">
        <f t="shared" si="291"/>
        <v>314.73232730045152</v>
      </c>
    </row>
    <row r="1124" spans="1:15">
      <c r="A1124" s="711" t="s">
        <v>5759</v>
      </c>
      <c r="B1124" s="740" t="s">
        <v>115</v>
      </c>
      <c r="C1124" s="208">
        <f>мат.затр!G9341</f>
        <v>1271.1704999999999</v>
      </c>
      <c r="D1124" s="898">
        <f>тарифик!J1125</f>
        <v>502.008032128514</v>
      </c>
      <c r="E1124" s="208"/>
      <c r="F1124" s="898">
        <f t="shared" si="284"/>
        <v>57.981927710843372</v>
      </c>
      <c r="G1124" s="898">
        <f>амортизация!M3508</f>
        <v>29.417810129406519</v>
      </c>
      <c r="H1124" s="898">
        <f t="shared" si="285"/>
        <v>1860.5782699687638</v>
      </c>
      <c r="I1124" s="77">
        <f t="shared" si="286"/>
        <v>0.24047458720207895</v>
      </c>
      <c r="J1124" s="898">
        <f t="shared" si="287"/>
        <v>120.72017429823239</v>
      </c>
      <c r="K1124" s="898">
        <f t="shared" si="288"/>
        <v>1981.2984442669963</v>
      </c>
      <c r="L1124" s="77">
        <v>0.2</v>
      </c>
      <c r="M1124" s="898">
        <f t="shared" si="289"/>
        <v>396.25968885339927</v>
      </c>
      <c r="N1124" s="898">
        <f t="shared" si="290"/>
        <v>2377.5581331203957</v>
      </c>
      <c r="O1124" s="898">
        <f t="shared" si="291"/>
        <v>396.25968885339927</v>
      </c>
    </row>
    <row r="1125" spans="1:15" ht="30">
      <c r="A1125" s="711" t="s">
        <v>5760</v>
      </c>
      <c r="B1125" s="740" t="s">
        <v>117</v>
      </c>
      <c r="C1125" s="208">
        <f>мат.затр!G9351</f>
        <v>995.4665</v>
      </c>
      <c r="D1125" s="898">
        <f>тарифик!J1126</f>
        <v>376.50602409638549</v>
      </c>
      <c r="E1125" s="208"/>
      <c r="F1125" s="898">
        <f t="shared" si="284"/>
        <v>43.486445783132524</v>
      </c>
      <c r="G1125" s="898">
        <f>амортизация!M3518</f>
        <v>41.007037408894845</v>
      </c>
      <c r="H1125" s="898">
        <f t="shared" si="285"/>
        <v>1456.4660072884128</v>
      </c>
      <c r="I1125" s="77">
        <f t="shared" si="286"/>
        <v>0.24047458720207895</v>
      </c>
      <c r="J1125" s="898">
        <f t="shared" si="287"/>
        <v>90.540130723674295</v>
      </c>
      <c r="K1125" s="898">
        <f t="shared" si="288"/>
        <v>1547.0061380120871</v>
      </c>
      <c r="L1125" s="77">
        <v>0.2</v>
      </c>
      <c r="M1125" s="898">
        <f t="shared" si="289"/>
        <v>309.40122760241746</v>
      </c>
      <c r="N1125" s="898">
        <f t="shared" si="290"/>
        <v>1856.4073656145047</v>
      </c>
      <c r="O1125" s="898">
        <f t="shared" si="291"/>
        <v>309.40122760241746</v>
      </c>
    </row>
    <row r="1126" spans="1:15" ht="30">
      <c r="A1126" s="711" t="s">
        <v>5761</v>
      </c>
      <c r="B1126" s="740" t="s">
        <v>119</v>
      </c>
      <c r="C1126" s="208">
        <f>мат.затр!G9362</f>
        <v>1021.3123000000001</v>
      </c>
      <c r="D1126" s="898">
        <f>тарифик!J1127</f>
        <v>502.008032128514</v>
      </c>
      <c r="E1126" s="208"/>
      <c r="F1126" s="898">
        <f t="shared" si="284"/>
        <v>57.981927710843372</v>
      </c>
      <c r="G1126" s="898">
        <f>амортизация!M3528</f>
        <v>48.91301316376618</v>
      </c>
      <c r="H1126" s="898">
        <f t="shared" si="285"/>
        <v>1630.2152730031237</v>
      </c>
      <c r="I1126" s="77">
        <f t="shared" si="286"/>
        <v>0.24047458720207895</v>
      </c>
      <c r="J1126" s="898">
        <f t="shared" si="287"/>
        <v>120.72017429823239</v>
      </c>
      <c r="K1126" s="898">
        <f t="shared" si="288"/>
        <v>1750.9354473013561</v>
      </c>
      <c r="L1126" s="77">
        <v>0.2</v>
      </c>
      <c r="M1126" s="898">
        <f t="shared" si="289"/>
        <v>350.18708946027124</v>
      </c>
      <c r="N1126" s="898">
        <f t="shared" si="290"/>
        <v>2101.1225367616275</v>
      </c>
      <c r="O1126" s="898">
        <f t="shared" si="291"/>
        <v>350.18708946027124</v>
      </c>
    </row>
    <row r="1127" spans="1:15" ht="30">
      <c r="A1127" s="711" t="s">
        <v>5762</v>
      </c>
      <c r="B1127" s="740" t="s">
        <v>120</v>
      </c>
      <c r="C1127" s="208">
        <f>мат.затр!G9394</f>
        <v>1204.4507999999996</v>
      </c>
      <c r="D1127" s="898">
        <f>тарифик!J1128</f>
        <v>418.34002677376168</v>
      </c>
      <c r="E1127" s="208"/>
      <c r="F1127" s="898">
        <f t="shared" si="284"/>
        <v>48.318273092369481</v>
      </c>
      <c r="G1127" s="898">
        <f>амортизация!M3537</f>
        <v>33.958844637810508</v>
      </c>
      <c r="H1127" s="898">
        <f t="shared" si="285"/>
        <v>1705.0679445039411</v>
      </c>
      <c r="I1127" s="77">
        <f t="shared" si="286"/>
        <v>0.24047458720207895</v>
      </c>
      <c r="J1127" s="898">
        <f t="shared" si="287"/>
        <v>100.600145248527</v>
      </c>
      <c r="K1127" s="898">
        <f t="shared" si="288"/>
        <v>1805.6680897524682</v>
      </c>
      <c r="L1127" s="77">
        <v>0.2</v>
      </c>
      <c r="M1127" s="898">
        <f t="shared" si="289"/>
        <v>361.13361795049366</v>
      </c>
      <c r="N1127" s="898">
        <f t="shared" si="290"/>
        <v>2166.8017077029617</v>
      </c>
      <c r="O1127" s="898">
        <f t="shared" si="291"/>
        <v>361.13361795049366</v>
      </c>
    </row>
    <row r="1128" spans="1:15" ht="30">
      <c r="A1128" s="711" t="s">
        <v>5763</v>
      </c>
      <c r="B1128" s="740" t="s">
        <v>121</v>
      </c>
      <c r="C1128" s="208">
        <f>мат.затр!G9427</f>
        <v>1627.6584999999998</v>
      </c>
      <c r="D1128" s="898">
        <f>тарифик!J1129</f>
        <v>502.008032128514</v>
      </c>
      <c r="E1128" s="208"/>
      <c r="F1128" s="898">
        <f t="shared" si="284"/>
        <v>57.981927710843372</v>
      </c>
      <c r="G1128" s="898">
        <f>амортизация!M3543</f>
        <v>25.452086122266849</v>
      </c>
      <c r="H1128" s="898">
        <f t="shared" si="285"/>
        <v>2213.100545961624</v>
      </c>
      <c r="I1128" s="77">
        <f t="shared" si="286"/>
        <v>0.24047458720207895</v>
      </c>
      <c r="J1128" s="898">
        <f t="shared" si="287"/>
        <v>120.72017429823239</v>
      </c>
      <c r="K1128" s="898">
        <f t="shared" si="288"/>
        <v>2333.8207202598564</v>
      </c>
      <c r="L1128" s="77">
        <v>0.2</v>
      </c>
      <c r="M1128" s="898">
        <f t="shared" si="289"/>
        <v>466.7641440519713</v>
      </c>
      <c r="N1128" s="898">
        <f t="shared" si="290"/>
        <v>2800.5848643118279</v>
      </c>
      <c r="O1128" s="898">
        <f t="shared" si="291"/>
        <v>466.7641440519713</v>
      </c>
    </row>
    <row r="1129" spans="1:15">
      <c r="A1129" s="711" t="s">
        <v>5764</v>
      </c>
      <c r="B1129" s="740" t="s">
        <v>122</v>
      </c>
      <c r="C1129" s="208">
        <f>мат.затр!G9441</f>
        <v>1218.5474999999999</v>
      </c>
      <c r="D1129" s="898">
        <f>тарифик!J1130</f>
        <v>292.83801874163316</v>
      </c>
      <c r="E1129" s="208"/>
      <c r="F1129" s="898">
        <f t="shared" si="284"/>
        <v>33.822791164658625</v>
      </c>
      <c r="G1129" s="898">
        <f>амортизация!M3549</f>
        <v>25.452086122266849</v>
      </c>
      <c r="H1129" s="898">
        <f t="shared" si="285"/>
        <v>1570.6603960285584</v>
      </c>
      <c r="I1129" s="77">
        <f t="shared" si="286"/>
        <v>0.24047458720207895</v>
      </c>
      <c r="J1129" s="898">
        <f t="shared" si="287"/>
        <v>70.420101673968901</v>
      </c>
      <c r="K1129" s="898">
        <f t="shared" si="288"/>
        <v>1641.0804977025273</v>
      </c>
      <c r="L1129" s="77">
        <v>0.2</v>
      </c>
      <c r="M1129" s="898">
        <f t="shared" si="289"/>
        <v>328.21609954050547</v>
      </c>
      <c r="N1129" s="898">
        <f t="shared" si="290"/>
        <v>1969.2965972430327</v>
      </c>
      <c r="O1129" s="898">
        <f t="shared" si="291"/>
        <v>328.21609954050547</v>
      </c>
    </row>
    <row r="1130" spans="1:15" ht="30">
      <c r="A1130" s="711" t="s">
        <v>5765</v>
      </c>
      <c r="B1130" s="740" t="s">
        <v>128</v>
      </c>
      <c r="C1130" s="208">
        <f>мат.затр!G9461</f>
        <v>858.66650000000016</v>
      </c>
      <c r="D1130" s="898">
        <f>тарифик!J1131</f>
        <v>502.008032128514</v>
      </c>
      <c r="E1130" s="208"/>
      <c r="F1130" s="898">
        <f t="shared" si="284"/>
        <v>57.981927710843372</v>
      </c>
      <c r="G1130" s="898">
        <f>амортизация!M3558</f>
        <v>33.958844637810508</v>
      </c>
      <c r="H1130" s="898">
        <f t="shared" si="285"/>
        <v>1452.6153044771679</v>
      </c>
      <c r="I1130" s="77">
        <f t="shared" ref="I1130:I1144" si="292">I$190</f>
        <v>0.24047458720207895</v>
      </c>
      <c r="J1130" s="898">
        <f t="shared" si="287"/>
        <v>120.72017429823239</v>
      </c>
      <c r="K1130" s="898">
        <f t="shared" si="288"/>
        <v>1573.3354787754004</v>
      </c>
      <c r="L1130" s="77">
        <v>0.2</v>
      </c>
      <c r="M1130" s="898">
        <f t="shared" si="289"/>
        <v>314.66709575508008</v>
      </c>
      <c r="N1130" s="898">
        <f t="shared" si="290"/>
        <v>1888.0025745304804</v>
      </c>
      <c r="O1130" s="898">
        <f t="shared" si="291"/>
        <v>314.66709575508008</v>
      </c>
    </row>
    <row r="1131" spans="1:15">
      <c r="A1131" s="711" t="s">
        <v>5766</v>
      </c>
      <c r="B1131" s="740" t="s">
        <v>134</v>
      </c>
      <c r="C1131" s="208">
        <f>мат.затр!G9474</f>
        <v>784.22149999999999</v>
      </c>
      <c r="D1131" s="898">
        <f>тарифик!J1132</f>
        <v>334.67202141900935</v>
      </c>
      <c r="E1131" s="208"/>
      <c r="F1131" s="898">
        <f t="shared" si="284"/>
        <v>38.654618473895582</v>
      </c>
      <c r="G1131" s="898">
        <f>амортизация!M3567</f>
        <v>37.288459393128072</v>
      </c>
      <c r="H1131" s="898">
        <f t="shared" si="285"/>
        <v>1194.8365992860331</v>
      </c>
      <c r="I1131" s="77">
        <f t="shared" si="292"/>
        <v>0.24047458720207895</v>
      </c>
      <c r="J1131" s="898">
        <f t="shared" si="287"/>
        <v>80.480116198821605</v>
      </c>
      <c r="K1131" s="898">
        <f t="shared" si="288"/>
        <v>1275.3167154848547</v>
      </c>
      <c r="L1131" s="77">
        <v>0.2</v>
      </c>
      <c r="M1131" s="898">
        <f t="shared" si="289"/>
        <v>255.06334309697095</v>
      </c>
      <c r="N1131" s="898">
        <f t="shared" si="290"/>
        <v>1530.3800585818258</v>
      </c>
      <c r="O1131" s="898">
        <f t="shared" si="291"/>
        <v>255.06334309697095</v>
      </c>
    </row>
    <row r="1132" spans="1:15" ht="30">
      <c r="A1132" s="711" t="s">
        <v>5767</v>
      </c>
      <c r="B1132" s="740" t="s">
        <v>137</v>
      </c>
      <c r="C1132" s="208">
        <f>мат.затр!G9481</f>
        <v>1181.82</v>
      </c>
      <c r="D1132" s="898">
        <f>тарифик!J1133</f>
        <v>334.67202141900935</v>
      </c>
      <c r="E1132" s="208"/>
      <c r="F1132" s="898">
        <f t="shared" si="284"/>
        <v>38.654618473895582</v>
      </c>
      <c r="G1132" s="898">
        <f>амортизация!M3576</f>
        <v>37.288459393128072</v>
      </c>
      <c r="H1132" s="898">
        <f t="shared" si="285"/>
        <v>1592.4350992860329</v>
      </c>
      <c r="I1132" s="77">
        <f t="shared" si="292"/>
        <v>0.24047458720207895</v>
      </c>
      <c r="J1132" s="898">
        <f t="shared" si="287"/>
        <v>80.480116198821605</v>
      </c>
      <c r="K1132" s="898">
        <f t="shared" si="288"/>
        <v>1672.9152154848546</v>
      </c>
      <c r="L1132" s="77">
        <v>0.2</v>
      </c>
      <c r="M1132" s="898">
        <f t="shared" si="289"/>
        <v>334.58304309697093</v>
      </c>
      <c r="N1132" s="898">
        <f t="shared" si="290"/>
        <v>2007.4982585818254</v>
      </c>
      <c r="O1132" s="898">
        <f t="shared" si="291"/>
        <v>334.58304309697093</v>
      </c>
    </row>
    <row r="1133" spans="1:15" ht="30">
      <c r="A1133" s="711" t="s">
        <v>5768</v>
      </c>
      <c r="B1133" s="740" t="s">
        <v>139</v>
      </c>
      <c r="C1133" s="208">
        <f>мат.затр!G9489</f>
        <v>816.80650000000003</v>
      </c>
      <c r="D1133" s="898">
        <f>тарифик!J1134</f>
        <v>502.008032128514</v>
      </c>
      <c r="E1133" s="208"/>
      <c r="F1133" s="898">
        <f t="shared" si="284"/>
        <v>57.981927710843372</v>
      </c>
      <c r="G1133" s="898">
        <f>амортизация!M3582</f>
        <v>25.452086122266849</v>
      </c>
      <c r="H1133" s="898">
        <f t="shared" si="285"/>
        <v>1402.2485459616241</v>
      </c>
      <c r="I1133" s="77">
        <f t="shared" si="292"/>
        <v>0.24047458720207895</v>
      </c>
      <c r="J1133" s="898">
        <f t="shared" si="287"/>
        <v>120.72017429823239</v>
      </c>
      <c r="K1133" s="898">
        <f t="shared" si="288"/>
        <v>1522.9687202598566</v>
      </c>
      <c r="L1133" s="77">
        <v>0.2</v>
      </c>
      <c r="M1133" s="898">
        <f t="shared" si="289"/>
        <v>304.59374405197133</v>
      </c>
      <c r="N1133" s="898">
        <f t="shared" si="290"/>
        <v>1827.5624643118279</v>
      </c>
      <c r="O1133" s="898">
        <f t="shared" si="291"/>
        <v>304.59374405197133</v>
      </c>
    </row>
    <row r="1134" spans="1:15">
      <c r="A1134" s="711" t="s">
        <v>5769</v>
      </c>
      <c r="B1134" s="740" t="s">
        <v>140</v>
      </c>
      <c r="C1134" s="208">
        <f>мат.затр!G9499</f>
        <v>1165.9855</v>
      </c>
      <c r="D1134" s="898">
        <f>тарифик!J1135</f>
        <v>334.67202141900935</v>
      </c>
      <c r="E1134" s="208"/>
      <c r="F1134" s="898">
        <f t="shared" si="284"/>
        <v>38.654618473895582</v>
      </c>
      <c r="G1134" s="898">
        <f>амортизация!M3592</f>
        <v>34.888489141752203</v>
      </c>
      <c r="H1134" s="898">
        <f t="shared" si="285"/>
        <v>1574.2006290346571</v>
      </c>
      <c r="I1134" s="77">
        <f t="shared" si="292"/>
        <v>0.24047458720207895</v>
      </c>
      <c r="J1134" s="898">
        <f t="shared" si="287"/>
        <v>80.480116198821605</v>
      </c>
      <c r="K1134" s="898">
        <f t="shared" si="288"/>
        <v>1654.6807452334788</v>
      </c>
      <c r="L1134" s="77">
        <v>0.2</v>
      </c>
      <c r="M1134" s="898">
        <f t="shared" si="289"/>
        <v>330.93614904669579</v>
      </c>
      <c r="N1134" s="898">
        <f t="shared" si="290"/>
        <v>1985.6168942801746</v>
      </c>
      <c r="O1134" s="898">
        <f t="shared" si="291"/>
        <v>330.93614904669579</v>
      </c>
    </row>
    <row r="1135" spans="1:15">
      <c r="A1135" s="711" t="s">
        <v>5770</v>
      </c>
      <c r="B1135" s="740" t="s">
        <v>141</v>
      </c>
      <c r="C1135" s="208">
        <f>мат.затр!G9511</f>
        <v>876.55130000000008</v>
      </c>
      <c r="D1135" s="898">
        <f>тарифик!J1136</f>
        <v>334.67202141900935</v>
      </c>
      <c r="E1135" s="208"/>
      <c r="F1135" s="898">
        <f t="shared" si="284"/>
        <v>38.654618473895582</v>
      </c>
      <c r="G1135" s="898">
        <f>амортизация!M3602</f>
        <v>34.888489141752203</v>
      </c>
      <c r="H1135" s="898">
        <f t="shared" si="285"/>
        <v>1284.7664290346572</v>
      </c>
      <c r="I1135" s="77">
        <f t="shared" si="292"/>
        <v>0.24047458720207895</v>
      </c>
      <c r="J1135" s="898">
        <f t="shared" si="287"/>
        <v>80.480116198821605</v>
      </c>
      <c r="K1135" s="898">
        <f t="shared" si="288"/>
        <v>1365.2465452334789</v>
      </c>
      <c r="L1135" s="77">
        <v>0.2</v>
      </c>
      <c r="M1135" s="898">
        <f t="shared" si="289"/>
        <v>273.04930904669578</v>
      </c>
      <c r="N1135" s="898">
        <f t="shared" si="290"/>
        <v>1638.2958542801746</v>
      </c>
      <c r="O1135" s="898">
        <f t="shared" si="291"/>
        <v>273.04930904669578</v>
      </c>
    </row>
    <row r="1136" spans="1:15">
      <c r="A1136" s="711" t="s">
        <v>5771</v>
      </c>
      <c r="B1136" s="740" t="s">
        <v>143</v>
      </c>
      <c r="C1136" s="208">
        <f>мат.затр!G9530</f>
        <v>1603.7935000000002</v>
      </c>
      <c r="D1136" s="898">
        <f>тарифик!J1137</f>
        <v>460.17402945113787</v>
      </c>
      <c r="E1136" s="208"/>
      <c r="F1136" s="898">
        <f t="shared" si="284"/>
        <v>53.150100401606423</v>
      </c>
      <c r="G1136" s="898">
        <f>амортизация!M3611</f>
        <v>25.887624572363528</v>
      </c>
      <c r="H1136" s="898">
        <f t="shared" si="285"/>
        <v>2143.005254425108</v>
      </c>
      <c r="I1136" s="77">
        <f t="shared" si="292"/>
        <v>0.24047458720207895</v>
      </c>
      <c r="J1136" s="898">
        <f t="shared" si="287"/>
        <v>110.6601597733797</v>
      </c>
      <c r="K1136" s="898">
        <f t="shared" si="288"/>
        <v>2253.6654141984877</v>
      </c>
      <c r="L1136" s="77">
        <v>0.2</v>
      </c>
      <c r="M1136" s="898">
        <f t="shared" si="289"/>
        <v>450.73308283969754</v>
      </c>
      <c r="N1136" s="898">
        <f t="shared" si="290"/>
        <v>2704.3984970381853</v>
      </c>
      <c r="O1136" s="898">
        <f t="shared" si="291"/>
        <v>450.73308283969754</v>
      </c>
    </row>
    <row r="1137" spans="1:15" ht="30">
      <c r="A1137" s="711" t="s">
        <v>5772</v>
      </c>
      <c r="B1137" s="740" t="s">
        <v>149</v>
      </c>
      <c r="C1137" s="208">
        <f>мат.затр!G9545</f>
        <v>1712.5424999999998</v>
      </c>
      <c r="D1137" s="898">
        <f>тарифик!J1138</f>
        <v>167.33601070950468</v>
      </c>
      <c r="E1137" s="208"/>
      <c r="F1137" s="898">
        <f t="shared" si="284"/>
        <v>19.327309236947791</v>
      </c>
      <c r="G1137" s="898">
        <f>амортизация!M3623</f>
        <v>62.691367321136404</v>
      </c>
      <c r="H1137" s="898">
        <f t="shared" si="285"/>
        <v>1961.8971872675886</v>
      </c>
      <c r="I1137" s="77">
        <f t="shared" si="292"/>
        <v>0.24047458720207895</v>
      </c>
      <c r="J1137" s="898">
        <f t="shared" si="287"/>
        <v>40.240058099410803</v>
      </c>
      <c r="K1137" s="898">
        <f t="shared" si="288"/>
        <v>2002.1372453669994</v>
      </c>
      <c r="L1137" s="77">
        <v>0.2</v>
      </c>
      <c r="M1137" s="898">
        <f t="shared" si="289"/>
        <v>400.42744907339988</v>
      </c>
      <c r="N1137" s="898">
        <f t="shared" si="290"/>
        <v>2402.5646944403993</v>
      </c>
      <c r="O1137" s="898">
        <f t="shared" si="291"/>
        <v>400.42744907339988</v>
      </c>
    </row>
    <row r="1138" spans="1:15">
      <c r="A1138" s="711" t="s">
        <v>5773</v>
      </c>
      <c r="B1138" s="740" t="s">
        <v>150</v>
      </c>
      <c r="C1138" s="208">
        <f>мат.затр!G9558</f>
        <v>1285.7135000000001</v>
      </c>
      <c r="D1138" s="898">
        <f>тарифик!J1139</f>
        <v>301.20481927710841</v>
      </c>
      <c r="E1138" s="208"/>
      <c r="F1138" s="898">
        <f t="shared" si="284"/>
        <v>34.789156626506021</v>
      </c>
      <c r="G1138" s="898">
        <f>амортизация!M3632</f>
        <v>38.569509519559723</v>
      </c>
      <c r="H1138" s="898">
        <f t="shared" si="285"/>
        <v>1660.276985423174</v>
      </c>
      <c r="I1138" s="77">
        <f t="shared" si="292"/>
        <v>0.24047458720207895</v>
      </c>
      <c r="J1138" s="898">
        <f t="shared" si="287"/>
        <v>72.432104578939445</v>
      </c>
      <c r="K1138" s="898">
        <f t="shared" si="288"/>
        <v>1732.7090900021135</v>
      </c>
      <c r="L1138" s="77">
        <v>0.2</v>
      </c>
      <c r="M1138" s="898">
        <f t="shared" si="289"/>
        <v>346.54181800042272</v>
      </c>
      <c r="N1138" s="898">
        <f t="shared" si="290"/>
        <v>2079.2509080025361</v>
      </c>
      <c r="O1138" s="898">
        <f t="shared" si="291"/>
        <v>346.54181800042272</v>
      </c>
    </row>
    <row r="1139" spans="1:15" ht="30">
      <c r="A1139" s="711" t="s">
        <v>5774</v>
      </c>
      <c r="B1139" s="740" t="s">
        <v>151</v>
      </c>
      <c r="C1139" s="208">
        <f>мат.затр!G9567</f>
        <v>1661.7544999999996</v>
      </c>
      <c r="D1139" s="898">
        <f>тарифик!J1140</f>
        <v>334.67202141900935</v>
      </c>
      <c r="E1139" s="208"/>
      <c r="F1139" s="898">
        <f t="shared" si="284"/>
        <v>38.654618473895582</v>
      </c>
      <c r="G1139" s="898">
        <f>амортизация!M3640</f>
        <v>31.002203257474342</v>
      </c>
      <c r="H1139" s="898">
        <f t="shared" si="285"/>
        <v>2066.0833431503788</v>
      </c>
      <c r="I1139" s="77">
        <f t="shared" si="292"/>
        <v>0.24047458720207895</v>
      </c>
      <c r="J1139" s="898">
        <f t="shared" si="287"/>
        <v>80.480116198821605</v>
      </c>
      <c r="K1139" s="898">
        <f t="shared" si="288"/>
        <v>2146.5634593492005</v>
      </c>
      <c r="L1139" s="77">
        <v>0.2</v>
      </c>
      <c r="M1139" s="898">
        <f t="shared" si="289"/>
        <v>429.31269186984014</v>
      </c>
      <c r="N1139" s="898">
        <f t="shared" si="290"/>
        <v>2575.8761512190404</v>
      </c>
      <c r="O1139" s="898">
        <f t="shared" si="291"/>
        <v>429.31269186984014</v>
      </c>
    </row>
    <row r="1140" spans="1:15">
      <c r="A1140" s="711" t="s">
        <v>5775</v>
      </c>
      <c r="B1140" s="740" t="s">
        <v>153</v>
      </c>
      <c r="C1140" s="208">
        <f>мат.затр!G9577</f>
        <v>1210.9835</v>
      </c>
      <c r="D1140" s="898">
        <f>тарифик!J1141</f>
        <v>376.50602409638549</v>
      </c>
      <c r="E1140" s="208"/>
      <c r="F1140" s="898">
        <f t="shared" si="284"/>
        <v>43.486445783132524</v>
      </c>
      <c r="G1140" s="898">
        <f>амортизация!M3648</f>
        <v>37.990526922504841</v>
      </c>
      <c r="H1140" s="898">
        <f t="shared" si="285"/>
        <v>1668.9664968020229</v>
      </c>
      <c r="I1140" s="77">
        <f t="shared" si="292"/>
        <v>0.24047458720207895</v>
      </c>
      <c r="J1140" s="898">
        <f t="shared" si="287"/>
        <v>90.540130723674295</v>
      </c>
      <c r="K1140" s="898">
        <f t="shared" si="288"/>
        <v>1759.5066275256972</v>
      </c>
      <c r="L1140" s="77">
        <v>0.2</v>
      </c>
      <c r="M1140" s="898">
        <f t="shared" si="289"/>
        <v>351.90132550513948</v>
      </c>
      <c r="N1140" s="898">
        <f t="shared" si="290"/>
        <v>2111.4079530308368</v>
      </c>
      <c r="O1140" s="898">
        <f t="shared" si="291"/>
        <v>351.90132550513948</v>
      </c>
    </row>
    <row r="1141" spans="1:15">
      <c r="A1141" s="711" t="s">
        <v>5776</v>
      </c>
      <c r="B1141" s="740" t="s">
        <v>160</v>
      </c>
      <c r="C1141" s="208">
        <f>мат.затр!G9590</f>
        <v>1859.4984999999999</v>
      </c>
      <c r="D1141" s="898">
        <f>тарифик!J1142</f>
        <v>418.34002677376168</v>
      </c>
      <c r="E1141" s="208"/>
      <c r="F1141" s="898">
        <f t="shared" si="284"/>
        <v>48.318273092369481</v>
      </c>
      <c r="G1141" s="898">
        <f>амортизация!M3655</f>
        <v>19.877705265506471</v>
      </c>
      <c r="H1141" s="898">
        <f t="shared" si="285"/>
        <v>2346.0345051316376</v>
      </c>
      <c r="I1141" s="77">
        <f t="shared" si="292"/>
        <v>0.24047458720207895</v>
      </c>
      <c r="J1141" s="898">
        <f t="shared" si="287"/>
        <v>100.600145248527</v>
      </c>
      <c r="K1141" s="898">
        <f t="shared" si="288"/>
        <v>2446.6346503801647</v>
      </c>
      <c r="L1141" s="77">
        <v>0.2</v>
      </c>
      <c r="M1141" s="898">
        <f t="shared" si="289"/>
        <v>489.32693007603297</v>
      </c>
      <c r="N1141" s="898">
        <f t="shared" si="290"/>
        <v>2935.9615804561977</v>
      </c>
      <c r="O1141" s="898">
        <f t="shared" si="291"/>
        <v>489.32693007603297</v>
      </c>
    </row>
    <row r="1142" spans="1:15" ht="30">
      <c r="A1142" s="711" t="s">
        <v>5777</v>
      </c>
      <c r="B1142" s="740" t="s">
        <v>162</v>
      </c>
      <c r="C1142" s="208">
        <f>мат.затр!G9599</f>
        <v>1069.0754999999999</v>
      </c>
      <c r="D1142" s="898">
        <f>тарифик!J1143</f>
        <v>753.01204819277098</v>
      </c>
      <c r="E1142" s="208"/>
      <c r="F1142" s="898">
        <f t="shared" si="284"/>
        <v>86.972891566265048</v>
      </c>
      <c r="G1142" s="898">
        <f>амортизация!M3666</f>
        <v>65.542981183995238</v>
      </c>
      <c r="H1142" s="898">
        <f t="shared" si="285"/>
        <v>1974.6034209430311</v>
      </c>
      <c r="I1142" s="77">
        <f t="shared" si="292"/>
        <v>0.24047458720207895</v>
      </c>
      <c r="J1142" s="898">
        <f t="shared" si="287"/>
        <v>181.08026144734859</v>
      </c>
      <c r="K1142" s="898">
        <f t="shared" si="288"/>
        <v>2155.6836823903795</v>
      </c>
      <c r="L1142" s="77">
        <v>0.2</v>
      </c>
      <c r="M1142" s="898">
        <f t="shared" si="289"/>
        <v>431.13673647807593</v>
      </c>
      <c r="N1142" s="898">
        <f t="shared" si="290"/>
        <v>2586.8204188684554</v>
      </c>
      <c r="O1142" s="898">
        <f t="shared" si="291"/>
        <v>431.13673647807593</v>
      </c>
    </row>
    <row r="1143" spans="1:15" ht="30">
      <c r="A1143" s="711" t="s">
        <v>5778</v>
      </c>
      <c r="B1143" s="740" t="s">
        <v>165</v>
      </c>
      <c r="C1143" s="208">
        <f>мат.затр!G9612</f>
        <v>11214.217000000001</v>
      </c>
      <c r="D1143" s="898">
        <f>тарифик!J1144</f>
        <v>2342.7041499330653</v>
      </c>
      <c r="E1143" s="208"/>
      <c r="F1143" s="898">
        <f t="shared" si="284"/>
        <v>270.582329317269</v>
      </c>
      <c r="G1143" s="898">
        <f>амортизация!M3677</f>
        <v>795.04655437453516</v>
      </c>
      <c r="H1143" s="898">
        <f t="shared" si="285"/>
        <v>14622.550033624872</v>
      </c>
      <c r="I1143" s="77">
        <f t="shared" si="292"/>
        <v>0.24047458720207895</v>
      </c>
      <c r="J1143" s="898">
        <f t="shared" si="287"/>
        <v>563.36081339175121</v>
      </c>
      <c r="K1143" s="898">
        <f t="shared" si="288"/>
        <v>15185.910847016623</v>
      </c>
      <c r="L1143" s="77">
        <v>0.2</v>
      </c>
      <c r="M1143" s="898">
        <f t="shared" si="289"/>
        <v>3037.1821694033247</v>
      </c>
      <c r="N1143" s="898">
        <f t="shared" si="290"/>
        <v>18223.093016419949</v>
      </c>
      <c r="O1143" s="898">
        <f t="shared" si="291"/>
        <v>3037.1821694033247</v>
      </c>
    </row>
    <row r="1144" spans="1:15" ht="30">
      <c r="A1144" s="711" t="s">
        <v>5779</v>
      </c>
      <c r="B1144" s="1180" t="s">
        <v>176</v>
      </c>
      <c r="C1144" s="208">
        <f>мат.затр!G9625</f>
        <v>11108.744999999999</v>
      </c>
      <c r="D1144" s="898">
        <f>тарифик!J1145</f>
        <v>2342.7041499330653</v>
      </c>
      <c r="E1144" s="208"/>
      <c r="F1144" s="898">
        <f t="shared" si="284"/>
        <v>270.582329317269</v>
      </c>
      <c r="G1144" s="898">
        <f>амортизация!M3688</f>
        <v>795.04655437453516</v>
      </c>
      <c r="H1144" s="898">
        <f t="shared" si="285"/>
        <v>14517.07803362487</v>
      </c>
      <c r="I1144" s="77">
        <f t="shared" si="292"/>
        <v>0.24047458720207895</v>
      </c>
      <c r="J1144" s="898">
        <f t="shared" si="287"/>
        <v>563.36081339175121</v>
      </c>
      <c r="K1144" s="898">
        <f t="shared" si="288"/>
        <v>15080.438847016621</v>
      </c>
      <c r="L1144" s="77">
        <v>0.2</v>
      </c>
      <c r="M1144" s="898">
        <f t="shared" si="289"/>
        <v>3016.0877694033243</v>
      </c>
      <c r="N1144" s="898">
        <f t="shared" si="290"/>
        <v>18096.526616419946</v>
      </c>
      <c r="O1144" s="898">
        <f t="shared" si="291"/>
        <v>3016.0877694033243</v>
      </c>
    </row>
    <row r="1145" spans="1:15">
      <c r="A1145" s="711" t="s">
        <v>6202</v>
      </c>
      <c r="B1145" s="55" t="s">
        <v>6201</v>
      </c>
      <c r="C1145" s="208">
        <f>мат.затр!G9644</f>
        <v>839.27350000000001</v>
      </c>
      <c r="D1145" s="1606">
        <f>тарифик!J1146</f>
        <v>334.67202141900935</v>
      </c>
      <c r="E1145" s="208"/>
      <c r="F1145" s="1606">
        <f t="shared" si="284"/>
        <v>38.654618473895582</v>
      </c>
      <c r="G1145" s="1606">
        <f>амортизация!M3697</f>
        <v>33.958844637810508</v>
      </c>
      <c r="H1145" s="1606">
        <f t="shared" si="285"/>
        <v>1246.5589845307154</v>
      </c>
      <c r="I1145" s="1605">
        <f>'накл расходы'!D16</f>
        <v>0.24047458720207895</v>
      </c>
      <c r="J1145" s="1606">
        <f t="shared" si="287"/>
        <v>80.480116198821605</v>
      </c>
      <c r="K1145" s="1606">
        <f t="shared" si="288"/>
        <v>1327.039100729537</v>
      </c>
      <c r="L1145" s="1605">
        <v>0.2</v>
      </c>
      <c r="M1145" s="1606">
        <f t="shared" ref="M1145" si="293">K1145*L1145</f>
        <v>265.40782014590741</v>
      </c>
      <c r="N1145" s="1606">
        <f t="shared" ref="N1145" si="294">K1145+M1145</f>
        <v>1592.4469208754444</v>
      </c>
      <c r="O1145" s="1606">
        <f t="shared" ref="O1145" si="295">M1145</f>
        <v>265.40782014590741</v>
      </c>
    </row>
    <row r="1146" spans="1:15">
      <c r="A1146" s="66" t="s">
        <v>834</v>
      </c>
      <c r="B1146" s="150" t="s">
        <v>944</v>
      </c>
      <c r="C1146" s="278"/>
      <c r="D1146" s="278"/>
      <c r="E1146" s="278"/>
      <c r="F1146" s="278"/>
      <c r="G1146" s="278"/>
      <c r="H1146" s="923"/>
      <c r="I1146" s="924"/>
      <c r="J1146" s="923"/>
      <c r="K1146" s="923"/>
      <c r="L1146" s="924"/>
      <c r="M1146" s="923"/>
      <c r="N1146" s="923"/>
      <c r="O1146" s="923"/>
    </row>
    <row r="1147" spans="1:15" ht="30">
      <c r="A1147" s="711" t="s">
        <v>773</v>
      </c>
      <c r="B1147" s="1180" t="s">
        <v>179</v>
      </c>
      <c r="C1147" s="208">
        <f>мат.затр!G9653</f>
        <v>1600.7695000000001</v>
      </c>
      <c r="D1147" s="898">
        <f>тарифик!J1148</f>
        <v>393.23962516733599</v>
      </c>
      <c r="E1147" s="208"/>
      <c r="F1147" s="898">
        <f t="shared" si="284"/>
        <v>45.419176706827308</v>
      </c>
      <c r="G1147" s="898">
        <f>амортизация!M3706</f>
        <v>39.600485274431058</v>
      </c>
      <c r="H1147" s="898">
        <f t="shared" ref="H1147:H1164" si="296">C1147+D1147+F1147+G1147</f>
        <v>2079.0287871485943</v>
      </c>
      <c r="I1147" s="77">
        <f t="shared" ref="I1147:I1164" si="297">I$190</f>
        <v>0.24047458720207895</v>
      </c>
      <c r="J1147" s="898">
        <f t="shared" ref="J1147:J1164" si="298">D1147*I1147</f>
        <v>94.564136533615383</v>
      </c>
      <c r="K1147" s="898">
        <f t="shared" ref="K1147:K1164" si="299">H1147+J1147</f>
        <v>2173.5929236822099</v>
      </c>
      <c r="L1147" s="77">
        <v>0.2</v>
      </c>
      <c r="M1147" s="898">
        <f t="shared" ref="M1147:M1164" si="300">K1147*L1147</f>
        <v>434.71858473644198</v>
      </c>
      <c r="N1147" s="898">
        <f t="shared" ref="N1147:N1164" si="301">K1147+M1147</f>
        <v>2608.311508418652</v>
      </c>
      <c r="O1147" s="898">
        <f t="shared" ref="O1147:O1164" si="302">M1147</f>
        <v>434.71858473644198</v>
      </c>
    </row>
    <row r="1148" spans="1:15" ht="30">
      <c r="A1148" s="711" t="s">
        <v>775</v>
      </c>
      <c r="B1148" s="1180" t="s">
        <v>424</v>
      </c>
      <c r="C1148" s="208">
        <f>мат.затр!G9663</f>
        <v>1520.2375000000002</v>
      </c>
      <c r="D1148" s="898">
        <f>тарифик!J1149</f>
        <v>502.008032128514</v>
      </c>
      <c r="E1148" s="208"/>
      <c r="F1148" s="898">
        <f t="shared" si="284"/>
        <v>57.981927710843372</v>
      </c>
      <c r="G1148" s="898">
        <f>амортизация!M3714</f>
        <v>203.05430053547525</v>
      </c>
      <c r="H1148" s="898">
        <f t="shared" si="296"/>
        <v>2283.2817603748331</v>
      </c>
      <c r="I1148" s="77">
        <f t="shared" si="297"/>
        <v>0.24047458720207895</v>
      </c>
      <c r="J1148" s="898">
        <f t="shared" si="298"/>
        <v>120.72017429823239</v>
      </c>
      <c r="K1148" s="898">
        <f t="shared" si="299"/>
        <v>2404.0019346730655</v>
      </c>
      <c r="L1148" s="77">
        <v>0.2</v>
      </c>
      <c r="M1148" s="898">
        <f t="shared" si="300"/>
        <v>480.80038693461313</v>
      </c>
      <c r="N1148" s="898">
        <f t="shared" si="301"/>
        <v>2884.8023216076786</v>
      </c>
      <c r="O1148" s="898">
        <f t="shared" si="302"/>
        <v>480.80038693461313</v>
      </c>
    </row>
    <row r="1149" spans="1:15" ht="30">
      <c r="A1149" s="711" t="s">
        <v>5780</v>
      </c>
      <c r="B1149" s="1180" t="s">
        <v>182</v>
      </c>
      <c r="C1149" s="208">
        <f>мат.затр!G9671</f>
        <v>1384.0255</v>
      </c>
      <c r="D1149" s="898">
        <f>тарифик!J1150</f>
        <v>393.23962516733599</v>
      </c>
      <c r="E1149" s="208"/>
      <c r="F1149" s="898">
        <f t="shared" si="284"/>
        <v>45.419176706827308</v>
      </c>
      <c r="G1149" s="898">
        <f>амортизация!M3722</f>
        <v>181.26045850066936</v>
      </c>
      <c r="H1149" s="898">
        <f t="shared" si="296"/>
        <v>2003.9447603748326</v>
      </c>
      <c r="I1149" s="77">
        <f t="shared" si="297"/>
        <v>0.24047458720207895</v>
      </c>
      <c r="J1149" s="898">
        <f t="shared" si="298"/>
        <v>94.564136533615383</v>
      </c>
      <c r="K1149" s="898">
        <f t="shared" si="299"/>
        <v>2098.5088969084482</v>
      </c>
      <c r="L1149" s="77">
        <v>0.2</v>
      </c>
      <c r="M1149" s="898">
        <f t="shared" si="300"/>
        <v>419.70177938168968</v>
      </c>
      <c r="N1149" s="898">
        <f t="shared" si="301"/>
        <v>2518.2106762901376</v>
      </c>
      <c r="O1149" s="898">
        <f t="shared" si="302"/>
        <v>419.70177938168968</v>
      </c>
    </row>
    <row r="1150" spans="1:15" ht="30">
      <c r="A1150" s="711" t="s">
        <v>5781</v>
      </c>
      <c r="B1150" s="1180" t="s">
        <v>183</v>
      </c>
      <c r="C1150" s="208">
        <f>мат.затр!G9679</f>
        <v>1543.7310000000002</v>
      </c>
      <c r="D1150" s="898">
        <f>тарифик!J1151</f>
        <v>502.008032128514</v>
      </c>
      <c r="E1150" s="208"/>
      <c r="F1150" s="898">
        <f t="shared" si="284"/>
        <v>57.981927710843372</v>
      </c>
      <c r="G1150" s="898">
        <f>амортизация!M3728</f>
        <v>169.80338018741634</v>
      </c>
      <c r="H1150" s="898">
        <f t="shared" si="296"/>
        <v>2273.5243400267741</v>
      </c>
      <c r="I1150" s="77">
        <f t="shared" si="297"/>
        <v>0.24047458720207895</v>
      </c>
      <c r="J1150" s="898">
        <f t="shared" si="298"/>
        <v>120.72017429823239</v>
      </c>
      <c r="K1150" s="898">
        <f t="shared" si="299"/>
        <v>2394.2445143250065</v>
      </c>
      <c r="L1150" s="77">
        <v>0.2</v>
      </c>
      <c r="M1150" s="898">
        <f t="shared" si="300"/>
        <v>478.84890286500132</v>
      </c>
      <c r="N1150" s="898">
        <f t="shared" si="301"/>
        <v>2873.093417190008</v>
      </c>
      <c r="O1150" s="898">
        <f t="shared" si="302"/>
        <v>478.84890286500132</v>
      </c>
    </row>
    <row r="1151" spans="1:15" ht="45">
      <c r="A1151" s="711" t="s">
        <v>5782</v>
      </c>
      <c r="B1151" s="1180" t="s">
        <v>184</v>
      </c>
      <c r="C1151" s="208">
        <f>мат.затр!G9688</f>
        <v>1189.5215000000001</v>
      </c>
      <c r="D1151" s="898">
        <f>тарифик!J1152</f>
        <v>334.67202141900935</v>
      </c>
      <c r="E1151" s="208"/>
      <c r="F1151" s="898">
        <f t="shared" si="284"/>
        <v>38.654618473895582</v>
      </c>
      <c r="G1151" s="898">
        <f>амортизация!M3736</f>
        <v>39.600485274431058</v>
      </c>
      <c r="H1151" s="898">
        <f t="shared" si="296"/>
        <v>1602.4486251673361</v>
      </c>
      <c r="I1151" s="77">
        <f t="shared" si="297"/>
        <v>0.24047458720207895</v>
      </c>
      <c r="J1151" s="898">
        <f t="shared" si="298"/>
        <v>80.480116198821605</v>
      </c>
      <c r="K1151" s="898">
        <f t="shared" si="299"/>
        <v>1682.9287413661577</v>
      </c>
      <c r="L1151" s="77">
        <v>0.2</v>
      </c>
      <c r="M1151" s="898">
        <f t="shared" si="300"/>
        <v>336.58574827323156</v>
      </c>
      <c r="N1151" s="898">
        <f t="shared" si="301"/>
        <v>2019.5144896393892</v>
      </c>
      <c r="O1151" s="898">
        <f t="shared" si="302"/>
        <v>336.58574827323156</v>
      </c>
    </row>
    <row r="1152" spans="1:15" ht="30">
      <c r="A1152" s="711" t="s">
        <v>5783</v>
      </c>
      <c r="B1152" s="1180" t="s">
        <v>185</v>
      </c>
      <c r="C1152" s="208">
        <f>мат.затр!G9697</f>
        <v>1173.2314999999999</v>
      </c>
      <c r="D1152" s="898">
        <f>тарифик!J1153</f>
        <v>502.008032128514</v>
      </c>
      <c r="E1152" s="208"/>
      <c r="F1152" s="898">
        <f t="shared" si="284"/>
        <v>57.981927710843372</v>
      </c>
      <c r="G1152" s="898">
        <f>амортизация!M3744</f>
        <v>31.002203257474342</v>
      </c>
      <c r="H1152" s="898">
        <f t="shared" si="296"/>
        <v>1764.2236630968316</v>
      </c>
      <c r="I1152" s="77">
        <f t="shared" si="297"/>
        <v>0.24047458720207895</v>
      </c>
      <c r="J1152" s="898">
        <f t="shared" si="298"/>
        <v>120.72017429823239</v>
      </c>
      <c r="K1152" s="898">
        <f t="shared" si="299"/>
        <v>1884.9438373950641</v>
      </c>
      <c r="L1152" s="77">
        <v>0.2</v>
      </c>
      <c r="M1152" s="898">
        <f t="shared" si="300"/>
        <v>376.98876747901284</v>
      </c>
      <c r="N1152" s="898">
        <f t="shared" si="301"/>
        <v>2261.9326048740768</v>
      </c>
      <c r="O1152" s="898">
        <f t="shared" si="302"/>
        <v>376.98876747901284</v>
      </c>
    </row>
    <row r="1153" spans="1:15" ht="30">
      <c r="A1153" s="711" t="s">
        <v>5784</v>
      </c>
      <c r="B1153" s="1180" t="s">
        <v>186</v>
      </c>
      <c r="C1153" s="208">
        <f>мат.затр!G9709</f>
        <v>1616.6665</v>
      </c>
      <c r="D1153" s="898">
        <f>тарифик!J1154</f>
        <v>334.67202141900935</v>
      </c>
      <c r="E1153" s="208"/>
      <c r="F1153" s="898">
        <f t="shared" si="284"/>
        <v>38.654618473895582</v>
      </c>
      <c r="G1153" s="898">
        <f>амортизация!M3751</f>
        <v>27.672588502156778</v>
      </c>
      <c r="H1153" s="898">
        <f t="shared" si="296"/>
        <v>2017.6657283950617</v>
      </c>
      <c r="I1153" s="77">
        <f t="shared" si="297"/>
        <v>0.24047458720207895</v>
      </c>
      <c r="J1153" s="898">
        <f t="shared" si="298"/>
        <v>80.480116198821605</v>
      </c>
      <c r="K1153" s="898">
        <f t="shared" si="299"/>
        <v>2098.1458445938833</v>
      </c>
      <c r="L1153" s="77">
        <v>0.2</v>
      </c>
      <c r="M1153" s="898">
        <f t="shared" si="300"/>
        <v>419.62916891877671</v>
      </c>
      <c r="N1153" s="898">
        <f t="shared" si="301"/>
        <v>2517.7750135126598</v>
      </c>
      <c r="O1153" s="898">
        <f t="shared" si="302"/>
        <v>419.62916891877671</v>
      </c>
    </row>
    <row r="1154" spans="1:15">
      <c r="A1154" s="711" t="s">
        <v>5785</v>
      </c>
      <c r="B1154" s="1180" t="s">
        <v>187</v>
      </c>
      <c r="C1154" s="208">
        <f>мат.затр!G9720</f>
        <v>928.48709999999994</v>
      </c>
      <c r="D1154" s="898">
        <f>тарифик!J1155</f>
        <v>502.008032128514</v>
      </c>
      <c r="E1154" s="208"/>
      <c r="F1154" s="898">
        <f t="shared" si="284"/>
        <v>57.981927710843372</v>
      </c>
      <c r="G1154" s="898">
        <f>амортизация!M3757</f>
        <v>28.143406961178048</v>
      </c>
      <c r="H1154" s="898">
        <f t="shared" si="296"/>
        <v>1516.6204668005353</v>
      </c>
      <c r="I1154" s="77">
        <f t="shared" si="297"/>
        <v>0.24047458720207895</v>
      </c>
      <c r="J1154" s="898">
        <f t="shared" si="298"/>
        <v>120.72017429823239</v>
      </c>
      <c r="K1154" s="898">
        <f t="shared" si="299"/>
        <v>1637.3406410987677</v>
      </c>
      <c r="L1154" s="77">
        <v>0.2</v>
      </c>
      <c r="M1154" s="898">
        <f t="shared" si="300"/>
        <v>327.46812821975357</v>
      </c>
      <c r="N1154" s="898">
        <f t="shared" si="301"/>
        <v>1964.8087693185212</v>
      </c>
      <c r="O1154" s="898">
        <f t="shared" si="302"/>
        <v>327.46812821975357</v>
      </c>
    </row>
    <row r="1155" spans="1:15">
      <c r="A1155" s="711" t="s">
        <v>5786</v>
      </c>
      <c r="B1155" s="1180" t="s">
        <v>188</v>
      </c>
      <c r="C1155" s="208">
        <f>мат.затр!G9741</f>
        <v>1581.0214999999998</v>
      </c>
      <c r="D1155" s="898">
        <f>тарифик!J1156</f>
        <v>334.67202141900935</v>
      </c>
      <c r="E1155" s="208"/>
      <c r="F1155" s="898">
        <f t="shared" si="284"/>
        <v>38.654618473895582</v>
      </c>
      <c r="G1155" s="898">
        <f>амортизация!M3765</f>
        <v>36.270870519113494</v>
      </c>
      <c r="H1155" s="898">
        <f t="shared" si="296"/>
        <v>1990.6190104120183</v>
      </c>
      <c r="I1155" s="77">
        <f t="shared" si="297"/>
        <v>0.24047458720207895</v>
      </c>
      <c r="J1155" s="898">
        <f t="shared" si="298"/>
        <v>80.480116198821605</v>
      </c>
      <c r="K1155" s="898">
        <f t="shared" si="299"/>
        <v>2071.0991266108399</v>
      </c>
      <c r="L1155" s="77">
        <v>0.2</v>
      </c>
      <c r="M1155" s="898">
        <f t="shared" si="300"/>
        <v>414.21982532216799</v>
      </c>
      <c r="N1155" s="898">
        <f t="shared" si="301"/>
        <v>2485.3189519330081</v>
      </c>
      <c r="O1155" s="898">
        <f t="shared" si="302"/>
        <v>414.21982532216799</v>
      </c>
    </row>
    <row r="1156" spans="1:15">
      <c r="A1156" s="711" t="s">
        <v>5787</v>
      </c>
      <c r="B1156" s="1180" t="s">
        <v>430</v>
      </c>
      <c r="C1156" s="208">
        <f>мат.затр!G9763</f>
        <v>1533.0645</v>
      </c>
      <c r="D1156" s="898">
        <f>тарифик!J1157</f>
        <v>585.67603748326633</v>
      </c>
      <c r="E1156" s="208"/>
      <c r="F1156" s="898">
        <f t="shared" si="284"/>
        <v>67.64558232931725</v>
      </c>
      <c r="G1156" s="898">
        <f>амортизация!M3771</f>
        <v>24.81379220586048</v>
      </c>
      <c r="H1156" s="898">
        <f t="shared" si="296"/>
        <v>2211.1999120184437</v>
      </c>
      <c r="I1156" s="77">
        <f t="shared" si="297"/>
        <v>0.24047458720207895</v>
      </c>
      <c r="J1156" s="898">
        <f t="shared" si="298"/>
        <v>140.8402033479378</v>
      </c>
      <c r="K1156" s="898">
        <f t="shared" si="299"/>
        <v>2352.0401153663815</v>
      </c>
      <c r="L1156" s="77">
        <v>0.2</v>
      </c>
      <c r="M1156" s="898">
        <f t="shared" si="300"/>
        <v>470.40802307327635</v>
      </c>
      <c r="N1156" s="898">
        <f t="shared" si="301"/>
        <v>2822.4481384396577</v>
      </c>
      <c r="O1156" s="898">
        <f t="shared" si="302"/>
        <v>470.40802307327635</v>
      </c>
    </row>
    <row r="1157" spans="1:15">
      <c r="A1157" s="711" t="s">
        <v>5788</v>
      </c>
      <c r="B1157" s="1180" t="s">
        <v>195</v>
      </c>
      <c r="C1157" s="208">
        <f>мат.затр!G9778</f>
        <v>1164.24325</v>
      </c>
      <c r="D1157" s="898">
        <f>тарифик!J1158</f>
        <v>460.17402945113787</v>
      </c>
      <c r="E1157" s="208"/>
      <c r="F1157" s="898">
        <f t="shared" si="284"/>
        <v>53.150100401606423</v>
      </c>
      <c r="G1157" s="898">
        <f>амортизация!M3779</f>
        <v>27.672588502156778</v>
      </c>
      <c r="H1157" s="898">
        <f t="shared" si="296"/>
        <v>1705.2399683549008</v>
      </c>
      <c r="I1157" s="77">
        <f t="shared" si="297"/>
        <v>0.24047458720207895</v>
      </c>
      <c r="J1157" s="898">
        <f t="shared" si="298"/>
        <v>110.6601597733797</v>
      </c>
      <c r="K1157" s="898">
        <f t="shared" si="299"/>
        <v>1815.9001281282806</v>
      </c>
      <c r="L1157" s="77">
        <v>0.2</v>
      </c>
      <c r="M1157" s="898">
        <f t="shared" si="300"/>
        <v>363.18002562565613</v>
      </c>
      <c r="N1157" s="898">
        <f t="shared" si="301"/>
        <v>2179.0801537539369</v>
      </c>
      <c r="O1157" s="898">
        <f t="shared" si="302"/>
        <v>363.18002562565613</v>
      </c>
    </row>
    <row r="1158" spans="1:15">
      <c r="A1158" s="711" t="s">
        <v>5789</v>
      </c>
      <c r="B1158" s="1180" t="s">
        <v>432</v>
      </c>
      <c r="C1158" s="208">
        <f>мат.затр!G9794</f>
        <v>1005.7335</v>
      </c>
      <c r="D1158" s="898">
        <f>тарифик!J1159</f>
        <v>502.008032128514</v>
      </c>
      <c r="E1158" s="208"/>
      <c r="F1158" s="898">
        <f t="shared" si="284"/>
        <v>57.981927710843372</v>
      </c>
      <c r="G1158" s="898">
        <f>амортизация!M3785</f>
        <v>24.81379220586048</v>
      </c>
      <c r="H1158" s="898">
        <f t="shared" si="296"/>
        <v>1590.5372520452179</v>
      </c>
      <c r="I1158" s="77">
        <f t="shared" si="297"/>
        <v>0.24047458720207895</v>
      </c>
      <c r="J1158" s="898">
        <f t="shared" si="298"/>
        <v>120.72017429823239</v>
      </c>
      <c r="K1158" s="898">
        <f t="shared" si="299"/>
        <v>1711.2574263434503</v>
      </c>
      <c r="L1158" s="77">
        <v>0.2</v>
      </c>
      <c r="M1158" s="898">
        <f t="shared" si="300"/>
        <v>342.25148526869009</v>
      </c>
      <c r="N1158" s="898">
        <f t="shared" si="301"/>
        <v>2053.5089116121403</v>
      </c>
      <c r="O1158" s="898">
        <f t="shared" si="302"/>
        <v>342.25148526869009</v>
      </c>
    </row>
    <row r="1159" spans="1:15">
      <c r="A1159" s="711" t="s">
        <v>5790</v>
      </c>
      <c r="B1159" s="1180" t="s">
        <v>199</v>
      </c>
      <c r="C1159" s="208">
        <f>мат.затр!G9806</f>
        <v>1727.4625000000001</v>
      </c>
      <c r="D1159" s="898">
        <f>тарифик!J1160</f>
        <v>334.67202141900935</v>
      </c>
      <c r="E1159" s="208"/>
      <c r="F1159" s="898">
        <f t="shared" si="284"/>
        <v>38.654618473895582</v>
      </c>
      <c r="G1159" s="898">
        <f>амортизация!M3795</f>
        <v>43.838176781198868</v>
      </c>
      <c r="H1159" s="898">
        <f t="shared" si="296"/>
        <v>2144.6273166741039</v>
      </c>
      <c r="I1159" s="77">
        <f t="shared" si="297"/>
        <v>0.24047458720207895</v>
      </c>
      <c r="J1159" s="898">
        <f t="shared" si="298"/>
        <v>80.480116198821605</v>
      </c>
      <c r="K1159" s="898">
        <f t="shared" si="299"/>
        <v>2225.1074328729255</v>
      </c>
      <c r="L1159" s="77">
        <v>0.2</v>
      </c>
      <c r="M1159" s="898">
        <f t="shared" si="300"/>
        <v>445.02148657458514</v>
      </c>
      <c r="N1159" s="898">
        <f t="shared" si="301"/>
        <v>2670.1289194475107</v>
      </c>
      <c r="O1159" s="898">
        <f t="shared" si="302"/>
        <v>445.02148657458514</v>
      </c>
    </row>
    <row r="1160" spans="1:15">
      <c r="A1160" s="711" t="s">
        <v>5791</v>
      </c>
      <c r="B1160" s="1180" t="s">
        <v>203</v>
      </c>
      <c r="C1160" s="208">
        <f>мат.затр!G9820</f>
        <v>1070.8885</v>
      </c>
      <c r="D1160" s="898">
        <f>тарифик!J1161</f>
        <v>502.008032128514</v>
      </c>
      <c r="E1160" s="208"/>
      <c r="F1160" s="898">
        <f t="shared" si="284"/>
        <v>57.981927710843372</v>
      </c>
      <c r="G1160" s="898">
        <f>амортизация!M3801</f>
        <v>24.81379220586048</v>
      </c>
      <c r="H1160" s="898">
        <f t="shared" si="296"/>
        <v>1655.6922520452179</v>
      </c>
      <c r="I1160" s="77">
        <f t="shared" si="297"/>
        <v>0.24047458720207895</v>
      </c>
      <c r="J1160" s="898">
        <f t="shared" si="298"/>
        <v>120.72017429823239</v>
      </c>
      <c r="K1160" s="898">
        <f t="shared" si="299"/>
        <v>1776.4124263434503</v>
      </c>
      <c r="L1160" s="77">
        <v>0.2</v>
      </c>
      <c r="M1160" s="898">
        <f t="shared" si="300"/>
        <v>355.2824852686901</v>
      </c>
      <c r="N1160" s="898">
        <f t="shared" si="301"/>
        <v>2131.6949116121405</v>
      </c>
      <c r="O1160" s="898">
        <f t="shared" si="302"/>
        <v>355.2824852686901</v>
      </c>
    </row>
    <row r="1161" spans="1:15">
      <c r="A1161" s="711" t="s">
        <v>5792</v>
      </c>
      <c r="B1161" s="1180" t="s">
        <v>204</v>
      </c>
      <c r="C1161" s="208">
        <f>мат.затр!G9834</f>
        <v>1318.5774000000001</v>
      </c>
      <c r="D1161" s="898">
        <f>тарифик!J1162</f>
        <v>334.67202141900935</v>
      </c>
      <c r="E1161" s="208"/>
      <c r="F1161" s="898">
        <f t="shared" si="284"/>
        <v>38.654618473895582</v>
      </c>
      <c r="G1161" s="898">
        <f>амортизация!M3809</f>
        <v>36.270870519113494</v>
      </c>
      <c r="H1161" s="898">
        <f t="shared" si="296"/>
        <v>1728.1749104120186</v>
      </c>
      <c r="I1161" s="77">
        <f t="shared" si="297"/>
        <v>0.24047458720207895</v>
      </c>
      <c r="J1161" s="898">
        <f t="shared" si="298"/>
        <v>80.480116198821605</v>
      </c>
      <c r="K1161" s="898">
        <f t="shared" si="299"/>
        <v>1808.6550266108402</v>
      </c>
      <c r="L1161" s="77">
        <v>0.2</v>
      </c>
      <c r="M1161" s="898">
        <f t="shared" si="300"/>
        <v>361.73100532216807</v>
      </c>
      <c r="N1161" s="898">
        <f t="shared" si="301"/>
        <v>2170.3860319330083</v>
      </c>
      <c r="O1161" s="898">
        <f t="shared" si="302"/>
        <v>361.73100532216807</v>
      </c>
    </row>
    <row r="1162" spans="1:15">
      <c r="A1162" s="711" t="s">
        <v>5793</v>
      </c>
      <c r="B1162" s="1180" t="s">
        <v>205</v>
      </c>
      <c r="C1162" s="208">
        <f>мат.затр!G9849</f>
        <v>1052.3041000000001</v>
      </c>
      <c r="D1162" s="898">
        <f>тарифик!J1163</f>
        <v>502.008032128514</v>
      </c>
      <c r="E1162" s="208"/>
      <c r="F1162" s="898">
        <f t="shared" si="284"/>
        <v>57.981927710843372</v>
      </c>
      <c r="G1162" s="898">
        <f>амортизация!M3819</f>
        <v>36.998503272348657</v>
      </c>
      <c r="H1162" s="898">
        <f t="shared" si="296"/>
        <v>1649.2925631117062</v>
      </c>
      <c r="I1162" s="77">
        <f t="shared" si="297"/>
        <v>0.24047458720207895</v>
      </c>
      <c r="J1162" s="898">
        <f t="shared" si="298"/>
        <v>120.72017429823239</v>
      </c>
      <c r="K1162" s="898">
        <f t="shared" si="299"/>
        <v>1770.0127374099386</v>
      </c>
      <c r="L1162" s="77">
        <v>0.2</v>
      </c>
      <c r="M1162" s="898">
        <f t="shared" si="300"/>
        <v>354.00254748198773</v>
      </c>
      <c r="N1162" s="898">
        <f t="shared" si="301"/>
        <v>2124.0152848919265</v>
      </c>
      <c r="O1162" s="898">
        <f t="shared" si="302"/>
        <v>354.00254748198773</v>
      </c>
    </row>
    <row r="1163" spans="1:15" ht="22.5" customHeight="1">
      <c r="A1163" s="711" t="s">
        <v>5794</v>
      </c>
      <c r="B1163" s="1180" t="s">
        <v>435</v>
      </c>
      <c r="C1163" s="208">
        <f>мат.затр!G9856</f>
        <v>1039.6089999999999</v>
      </c>
      <c r="D1163" s="898">
        <f>тарифик!J1164</f>
        <v>334.67202141900935</v>
      </c>
      <c r="E1163" s="276"/>
      <c r="F1163" s="898">
        <f t="shared" si="284"/>
        <v>38.654618473895582</v>
      </c>
      <c r="G1163" s="208">
        <f>амортизация!M3827</f>
        <v>36.270870519113494</v>
      </c>
      <c r="H1163" s="898">
        <f t="shared" si="296"/>
        <v>1449.2065104120184</v>
      </c>
      <c r="I1163" s="77">
        <f t="shared" si="297"/>
        <v>0.24047458720207895</v>
      </c>
      <c r="J1163" s="898">
        <f t="shared" si="298"/>
        <v>80.480116198821605</v>
      </c>
      <c r="K1163" s="898">
        <f t="shared" si="299"/>
        <v>1529.68662661084</v>
      </c>
      <c r="L1163" s="77">
        <v>0.2</v>
      </c>
      <c r="M1163" s="898">
        <f t="shared" si="300"/>
        <v>305.93732532216802</v>
      </c>
      <c r="N1163" s="898">
        <f t="shared" si="301"/>
        <v>1835.6239519330079</v>
      </c>
      <c r="O1163" s="898">
        <f t="shared" si="302"/>
        <v>305.93732532216802</v>
      </c>
    </row>
    <row r="1164" spans="1:15" s="782" customFormat="1" ht="30">
      <c r="A1164" s="711" t="s">
        <v>5795</v>
      </c>
      <c r="B1164" s="1180" t="s">
        <v>207</v>
      </c>
      <c r="C1164" s="208">
        <f>мат.затр!G9864</f>
        <v>640.57099999999991</v>
      </c>
      <c r="D1164" s="898">
        <f>тарифик!J1165</f>
        <v>502.008032128514</v>
      </c>
      <c r="E1164" s="208"/>
      <c r="F1164" s="898">
        <f t="shared" si="284"/>
        <v>57.981927710843372</v>
      </c>
      <c r="G1164" s="208">
        <f>амортизация!M3833</f>
        <v>24.81379220586048</v>
      </c>
      <c r="H1164" s="898">
        <f t="shared" si="296"/>
        <v>1225.3747520452177</v>
      </c>
      <c r="I1164" s="77">
        <f t="shared" si="297"/>
        <v>0.24047458720207895</v>
      </c>
      <c r="J1164" s="898">
        <f t="shared" si="298"/>
        <v>120.72017429823239</v>
      </c>
      <c r="K1164" s="898">
        <f t="shared" si="299"/>
        <v>1346.0949263434502</v>
      </c>
      <c r="L1164" s="77">
        <v>0.2</v>
      </c>
      <c r="M1164" s="898">
        <f t="shared" si="300"/>
        <v>269.21898526869006</v>
      </c>
      <c r="N1164" s="898">
        <f t="shared" si="301"/>
        <v>1615.3139116121401</v>
      </c>
      <c r="O1164" s="898">
        <f t="shared" si="302"/>
        <v>269.21898526869006</v>
      </c>
    </row>
    <row r="1165" spans="1:15">
      <c r="A1165" s="66" t="s">
        <v>835</v>
      </c>
      <c r="B1165" s="150" t="s">
        <v>209</v>
      </c>
      <c r="C1165" s="278"/>
      <c r="D1165" s="278"/>
      <c r="E1165" s="278"/>
      <c r="F1165" s="278"/>
      <c r="G1165" s="278"/>
      <c r="H1165" s="278"/>
      <c r="I1165" s="924"/>
      <c r="J1165" s="923"/>
      <c r="K1165" s="923"/>
      <c r="L1165" s="924"/>
      <c r="M1165" s="923"/>
      <c r="N1165" s="923"/>
      <c r="O1165" s="923"/>
    </row>
    <row r="1166" spans="1:15" ht="30">
      <c r="A1166" s="711" t="s">
        <v>781</v>
      </c>
      <c r="B1166" s="1180" t="s">
        <v>210</v>
      </c>
      <c r="C1166" s="208">
        <f>мат.затр!G9877</f>
        <v>1040.896</v>
      </c>
      <c r="D1166" s="898">
        <f>тарифик!J1167</f>
        <v>83.668005354752339</v>
      </c>
      <c r="E1166" s="208"/>
      <c r="F1166" s="898">
        <f t="shared" ref="F1166:F1224" si="303">D1166*0.9*0.095+D1166*3%</f>
        <v>9.6636546184738954</v>
      </c>
      <c r="G1166" s="208">
        <f>амортизация!M3842</f>
        <v>36.270870519113494</v>
      </c>
      <c r="H1166" s="898">
        <f>C1166+D1166+F1166+G1166</f>
        <v>1170.4985304923396</v>
      </c>
      <c r="I1166" s="77">
        <f t="shared" ref="I1166:I1169" si="304">I$190</f>
        <v>0.24047458720207895</v>
      </c>
      <c r="J1166" s="898">
        <f>D1166*I1166</f>
        <v>20.120029049705401</v>
      </c>
      <c r="K1166" s="898">
        <f>H1166+J1166</f>
        <v>1190.618559542045</v>
      </c>
      <c r="L1166" s="77">
        <v>0.2</v>
      </c>
      <c r="M1166" s="898">
        <f>K1166*L1166</f>
        <v>238.12371190840901</v>
      </c>
      <c r="N1166" s="898">
        <f>K1166+M1166</f>
        <v>1428.7422714504539</v>
      </c>
      <c r="O1166" s="898">
        <f>M1166</f>
        <v>238.12371190840901</v>
      </c>
    </row>
    <row r="1167" spans="1:15">
      <c r="A1167" s="711" t="s">
        <v>783</v>
      </c>
      <c r="B1167" s="1180" t="s">
        <v>214</v>
      </c>
      <c r="C1167" s="208">
        <f>мат.затр!G9892</f>
        <v>922.3805000000001</v>
      </c>
      <c r="D1167" s="898">
        <f>тарифик!J1168</f>
        <v>167.33601070950468</v>
      </c>
      <c r="E1167" s="208"/>
      <c r="F1167" s="898">
        <f t="shared" si="303"/>
        <v>19.327309236947791</v>
      </c>
      <c r="G1167" s="208">
        <f>амортизация!M3850</f>
        <v>36.270870519113494</v>
      </c>
      <c r="H1167" s="898">
        <f>C1167+D1167+F1167+G1167</f>
        <v>1145.3146904655659</v>
      </c>
      <c r="I1167" s="77">
        <f t="shared" si="304"/>
        <v>0.24047458720207895</v>
      </c>
      <c r="J1167" s="898">
        <f>D1167*I1167</f>
        <v>40.240058099410803</v>
      </c>
      <c r="K1167" s="898">
        <f>H1167+J1167</f>
        <v>1185.5547485649768</v>
      </c>
      <c r="L1167" s="77">
        <v>0.2</v>
      </c>
      <c r="M1167" s="898">
        <f>K1167*L1167</f>
        <v>237.11094971299536</v>
      </c>
      <c r="N1167" s="898">
        <f>K1167+M1167</f>
        <v>1422.6656982779721</v>
      </c>
      <c r="O1167" s="898">
        <f>M1167</f>
        <v>237.11094971299536</v>
      </c>
    </row>
    <row r="1168" spans="1:15" ht="30">
      <c r="A1168" s="711" t="s">
        <v>786</v>
      </c>
      <c r="B1168" s="1180" t="s">
        <v>215</v>
      </c>
      <c r="C1168" s="208">
        <f>мат.затр!G9923</f>
        <v>1495.8195000000001</v>
      </c>
      <c r="D1168" s="898">
        <f>тарифик!J1169</f>
        <v>167.33601070950468</v>
      </c>
      <c r="E1168" s="276"/>
      <c r="F1168" s="898">
        <f t="shared" si="303"/>
        <v>19.327309236947791</v>
      </c>
      <c r="G1168" s="208">
        <f>амортизация!M3858</f>
        <v>36.270870519113494</v>
      </c>
      <c r="H1168" s="898">
        <f>C1168+D1168+F1168+G1168</f>
        <v>1718.753690465566</v>
      </c>
      <c r="I1168" s="77">
        <f t="shared" si="304"/>
        <v>0.24047458720207895</v>
      </c>
      <c r="J1168" s="898">
        <f>D1168*I1168</f>
        <v>40.240058099410803</v>
      </c>
      <c r="K1168" s="898">
        <f>H1168+J1168</f>
        <v>1758.9937485649768</v>
      </c>
      <c r="L1168" s="77">
        <v>0.2</v>
      </c>
      <c r="M1168" s="898">
        <f>K1168*L1168</f>
        <v>351.7987497129954</v>
      </c>
      <c r="N1168" s="898">
        <f>K1168+M1168</f>
        <v>2110.7924982779723</v>
      </c>
      <c r="O1168" s="898">
        <f>M1168</f>
        <v>351.7987497129954</v>
      </c>
    </row>
    <row r="1169" spans="1:15" ht="30">
      <c r="A1169" s="711" t="s">
        <v>787</v>
      </c>
      <c r="B1169" s="1180" t="s">
        <v>216</v>
      </c>
      <c r="C1169" s="208">
        <f>мат.затр!G9944</f>
        <v>1275.5250000000001</v>
      </c>
      <c r="D1169" s="898">
        <f>тарифик!J1170</f>
        <v>167.33601070950468</v>
      </c>
      <c r="E1169" s="208"/>
      <c r="F1169" s="898">
        <f t="shared" si="303"/>
        <v>19.327309236947791</v>
      </c>
      <c r="G1169" s="208">
        <f>амортизация!M3866</f>
        <v>36.270870519113494</v>
      </c>
      <c r="H1169" s="898">
        <f>C1169+D1169+F1169+G1169</f>
        <v>1498.4591904655661</v>
      </c>
      <c r="I1169" s="77">
        <f t="shared" si="304"/>
        <v>0.24047458720207895</v>
      </c>
      <c r="J1169" s="898">
        <f>D1169*I1169</f>
        <v>40.240058099410803</v>
      </c>
      <c r="K1169" s="898">
        <f>H1169+J1169</f>
        <v>1538.6992485649769</v>
      </c>
      <c r="L1169" s="77">
        <v>0.2</v>
      </c>
      <c r="M1169" s="898">
        <f>K1169*L1169</f>
        <v>307.73984971299541</v>
      </c>
      <c r="N1169" s="898">
        <f>K1169+M1169</f>
        <v>1846.4390982779723</v>
      </c>
      <c r="O1169" s="898">
        <f>M1169</f>
        <v>307.73984971299541</v>
      </c>
    </row>
    <row r="1170" spans="1:15">
      <c r="A1170" s="66" t="s">
        <v>836</v>
      </c>
      <c r="B1170" s="150" t="s">
        <v>219</v>
      </c>
      <c r="C1170" s="278"/>
      <c r="D1170" s="278"/>
      <c r="E1170" s="278"/>
      <c r="F1170" s="278"/>
      <c r="G1170" s="278"/>
      <c r="H1170" s="923"/>
      <c r="I1170" s="924"/>
      <c r="J1170" s="923"/>
      <c r="K1170" s="923"/>
      <c r="L1170" s="924"/>
      <c r="M1170" s="923"/>
      <c r="N1170" s="923"/>
      <c r="O1170" s="923"/>
    </row>
    <row r="1171" spans="1:15">
      <c r="A1171" s="711" t="s">
        <v>791</v>
      </c>
      <c r="B1171" s="1180" t="s">
        <v>220</v>
      </c>
      <c r="C1171" s="208">
        <f>мат.затр!G9951</f>
        <v>1041.5340000000001</v>
      </c>
      <c r="D1171" s="898">
        <f>тарифик!J1172</f>
        <v>251.004016064257</v>
      </c>
      <c r="E1171" s="208"/>
      <c r="F1171" s="898">
        <f t="shared" si="303"/>
        <v>28.990963855421686</v>
      </c>
      <c r="G1171" s="208">
        <f>амортизация!M3875</f>
        <v>36.270870519113494</v>
      </c>
      <c r="H1171" s="898">
        <f t="shared" ref="H1171:H1176" si="305">C1171+D1171+F1171+G1171</f>
        <v>1357.7998504387924</v>
      </c>
      <c r="I1171" s="77">
        <f t="shared" ref="I1171:I1176" si="306">I$190</f>
        <v>0.24047458720207895</v>
      </c>
      <c r="J1171" s="898">
        <f t="shared" ref="J1171:J1176" si="307">D1171*I1171</f>
        <v>60.360087149116197</v>
      </c>
      <c r="K1171" s="898">
        <f t="shared" ref="K1171:K1176" si="308">H1171+J1171</f>
        <v>1418.1599375879086</v>
      </c>
      <c r="L1171" s="77">
        <v>0.2</v>
      </c>
      <c r="M1171" s="898">
        <f t="shared" ref="M1171:M1176" si="309">K1171*L1171</f>
        <v>283.63198751758176</v>
      </c>
      <c r="N1171" s="898">
        <f t="shared" ref="N1171:N1176" si="310">K1171+M1171</f>
        <v>1701.7919251054905</v>
      </c>
      <c r="O1171" s="898">
        <f t="shared" ref="O1171:O1176" si="311">M1171</f>
        <v>283.63198751758176</v>
      </c>
    </row>
    <row r="1172" spans="1:15">
      <c r="A1172" s="711" t="s">
        <v>793</v>
      </c>
      <c r="B1172" s="1180" t="s">
        <v>221</v>
      </c>
      <c r="C1172" s="208">
        <f>мат.затр!G9957</f>
        <v>1076.5340000000001</v>
      </c>
      <c r="D1172" s="898">
        <f>тарифик!J1173</f>
        <v>376.50602409638549</v>
      </c>
      <c r="E1172" s="208"/>
      <c r="F1172" s="898">
        <f t="shared" si="303"/>
        <v>43.486445783132524</v>
      </c>
      <c r="G1172" s="208">
        <f>амортизация!M3882</f>
        <v>27.672588502156778</v>
      </c>
      <c r="H1172" s="898">
        <f t="shared" si="305"/>
        <v>1524.1990583816748</v>
      </c>
      <c r="I1172" s="77">
        <f t="shared" si="306"/>
        <v>0.24047458720207895</v>
      </c>
      <c r="J1172" s="898">
        <f t="shared" si="307"/>
        <v>90.540130723674295</v>
      </c>
      <c r="K1172" s="898">
        <f t="shared" si="308"/>
        <v>1614.7391891053492</v>
      </c>
      <c r="L1172" s="77">
        <v>0.2</v>
      </c>
      <c r="M1172" s="898">
        <f t="shared" si="309"/>
        <v>322.94783782106987</v>
      </c>
      <c r="N1172" s="898">
        <f t="shared" si="310"/>
        <v>1937.6870269264191</v>
      </c>
      <c r="O1172" s="898">
        <f t="shared" si="311"/>
        <v>322.94783782106987</v>
      </c>
    </row>
    <row r="1173" spans="1:15">
      <c r="A1173" s="711" t="s">
        <v>837</v>
      </c>
      <c r="B1173" s="1180" t="s">
        <v>222</v>
      </c>
      <c r="C1173" s="208">
        <f>мат.затр!G9968</f>
        <v>1211.19265</v>
      </c>
      <c r="D1173" s="898">
        <f>тарифик!J1174</f>
        <v>334.67202141900935</v>
      </c>
      <c r="E1173" s="208"/>
      <c r="F1173" s="898">
        <f t="shared" si="303"/>
        <v>38.654618473895582</v>
      </c>
      <c r="G1173" s="208">
        <f>амортизация!M3890</f>
        <v>33.585452922802318</v>
      </c>
      <c r="H1173" s="898">
        <f t="shared" si="305"/>
        <v>1618.1047428157071</v>
      </c>
      <c r="I1173" s="77">
        <f t="shared" si="306"/>
        <v>0.24047458720207895</v>
      </c>
      <c r="J1173" s="898">
        <f t="shared" si="307"/>
        <v>80.480116198821605</v>
      </c>
      <c r="K1173" s="898">
        <f t="shared" si="308"/>
        <v>1698.5848590145288</v>
      </c>
      <c r="L1173" s="77">
        <v>0.2</v>
      </c>
      <c r="M1173" s="898">
        <f t="shared" si="309"/>
        <v>339.71697180290579</v>
      </c>
      <c r="N1173" s="898">
        <f t="shared" si="310"/>
        <v>2038.3018308174346</v>
      </c>
      <c r="O1173" s="898">
        <f t="shared" si="311"/>
        <v>339.71697180290579</v>
      </c>
    </row>
    <row r="1174" spans="1:15">
      <c r="A1174" s="711" t="s">
        <v>796</v>
      </c>
      <c r="B1174" s="1180" t="s">
        <v>223</v>
      </c>
      <c r="C1174" s="208">
        <f>мат.затр!G9979</f>
        <v>1792.1274999999998</v>
      </c>
      <c r="D1174" s="898">
        <f>тарифик!J1175</f>
        <v>376.50602409638549</v>
      </c>
      <c r="E1174" s="208"/>
      <c r="F1174" s="898">
        <f t="shared" si="303"/>
        <v>43.486445783132524</v>
      </c>
      <c r="G1174" s="208">
        <f>амортизация!M3897</f>
        <v>27.672588502156778</v>
      </c>
      <c r="H1174" s="898">
        <f t="shared" si="305"/>
        <v>2239.792558381675</v>
      </c>
      <c r="I1174" s="77">
        <f t="shared" si="306"/>
        <v>0.24047458720207895</v>
      </c>
      <c r="J1174" s="898">
        <f t="shared" si="307"/>
        <v>90.540130723674295</v>
      </c>
      <c r="K1174" s="898">
        <f t="shared" si="308"/>
        <v>2330.3326891053493</v>
      </c>
      <c r="L1174" s="77">
        <v>0.2</v>
      </c>
      <c r="M1174" s="898">
        <f t="shared" si="309"/>
        <v>466.06653782106991</v>
      </c>
      <c r="N1174" s="898">
        <f t="shared" si="310"/>
        <v>2796.399226926419</v>
      </c>
      <c r="O1174" s="898">
        <f t="shared" si="311"/>
        <v>466.06653782106991</v>
      </c>
    </row>
    <row r="1175" spans="1:15">
      <c r="A1175" s="711" t="s">
        <v>798</v>
      </c>
      <c r="B1175" s="1180" t="s">
        <v>224</v>
      </c>
      <c r="C1175" s="208">
        <f>мат.затр!G9988</f>
        <v>1259.3376499999999</v>
      </c>
      <c r="D1175" s="898">
        <f>тарифик!J1176</f>
        <v>334.67202141900935</v>
      </c>
      <c r="E1175" s="276"/>
      <c r="F1175" s="898">
        <f t="shared" si="303"/>
        <v>38.654618473895582</v>
      </c>
      <c r="G1175" s="208">
        <f>амортизация!M3905</f>
        <v>30.255838167484757</v>
      </c>
      <c r="H1175" s="898">
        <f t="shared" si="305"/>
        <v>1662.9201280603897</v>
      </c>
      <c r="I1175" s="77">
        <f t="shared" si="306"/>
        <v>0.24047458720207895</v>
      </c>
      <c r="J1175" s="898">
        <f t="shared" si="307"/>
        <v>80.480116198821605</v>
      </c>
      <c r="K1175" s="898">
        <f t="shared" si="308"/>
        <v>1743.4002442592114</v>
      </c>
      <c r="L1175" s="77">
        <v>0.2</v>
      </c>
      <c r="M1175" s="898">
        <f t="shared" si="309"/>
        <v>348.68004885184229</v>
      </c>
      <c r="N1175" s="898">
        <f t="shared" si="310"/>
        <v>2092.0802931110538</v>
      </c>
      <c r="O1175" s="898">
        <f t="shared" si="311"/>
        <v>348.68004885184229</v>
      </c>
    </row>
    <row r="1176" spans="1:15">
      <c r="A1176" s="711" t="s">
        <v>800</v>
      </c>
      <c r="B1176" s="1180" t="s">
        <v>226</v>
      </c>
      <c r="C1176" s="208">
        <f>мат.затр!G9997</f>
        <v>1259.3376499999999</v>
      </c>
      <c r="D1176" s="898">
        <f>тарифик!J1177</f>
        <v>376.50602409638549</v>
      </c>
      <c r="E1176" s="208"/>
      <c r="F1176" s="898">
        <f t="shared" si="303"/>
        <v>43.486445783132524</v>
      </c>
      <c r="G1176" s="208">
        <f>амортизация!M3912</f>
        <v>27.672588502156778</v>
      </c>
      <c r="H1176" s="898">
        <f t="shared" si="305"/>
        <v>1707.0027083816747</v>
      </c>
      <c r="I1176" s="77">
        <f t="shared" si="306"/>
        <v>0.24047458720207895</v>
      </c>
      <c r="J1176" s="898">
        <f t="shared" si="307"/>
        <v>90.540130723674295</v>
      </c>
      <c r="K1176" s="898">
        <f t="shared" si="308"/>
        <v>1797.542839105349</v>
      </c>
      <c r="L1176" s="77">
        <v>0.2</v>
      </c>
      <c r="M1176" s="898">
        <f t="shared" si="309"/>
        <v>359.50856782106985</v>
      </c>
      <c r="N1176" s="898">
        <f t="shared" si="310"/>
        <v>2157.0514069264191</v>
      </c>
      <c r="O1176" s="898">
        <f t="shared" si="311"/>
        <v>359.50856782106985</v>
      </c>
    </row>
    <row r="1177" spans="1:15">
      <c r="A1177" s="66" t="s">
        <v>809</v>
      </c>
      <c r="B1177" s="150" t="s">
        <v>228</v>
      </c>
      <c r="C1177" s="278"/>
      <c r="D1177" s="278"/>
      <c r="E1177" s="278"/>
      <c r="F1177" s="278"/>
      <c r="G1177" s="278"/>
      <c r="H1177" s="923"/>
      <c r="I1177" s="924"/>
      <c r="J1177" s="923"/>
      <c r="K1177" s="923"/>
      <c r="L1177" s="924"/>
      <c r="M1177" s="923"/>
      <c r="N1177" s="923"/>
      <c r="O1177" s="923"/>
    </row>
    <row r="1178" spans="1:15" ht="45">
      <c r="A1178" s="711" t="s">
        <v>811</v>
      </c>
      <c r="B1178" s="1180" t="s">
        <v>229</v>
      </c>
      <c r="C1178" s="208">
        <f>мат.затр!G10007</f>
        <v>1299.0715</v>
      </c>
      <c r="D1178" s="898">
        <f>тарифик!J1179</f>
        <v>251.004016064257</v>
      </c>
      <c r="E1178" s="208"/>
      <c r="F1178" s="898">
        <f t="shared" si="303"/>
        <v>28.990963855421686</v>
      </c>
      <c r="G1178" s="208">
        <f>амортизация!M3921</f>
        <v>30.255838167484757</v>
      </c>
      <c r="H1178" s="898">
        <f>C1178+D1178+F1178+G1178</f>
        <v>1609.3223180871637</v>
      </c>
      <c r="I1178" s="77">
        <f t="shared" ref="I1178:I1182" si="312">I$190</f>
        <v>0.24047458720207895</v>
      </c>
      <c r="J1178" s="898">
        <f>D1178*I1178</f>
        <v>60.360087149116197</v>
      </c>
      <c r="K1178" s="898">
        <f t="shared" ref="K1178:K1182" si="313">H1178+J1178</f>
        <v>1669.6824052362799</v>
      </c>
      <c r="L1178" s="77">
        <v>0.2</v>
      </c>
      <c r="M1178" s="898">
        <f t="shared" ref="M1178:M1182" si="314">K1178*L1178</f>
        <v>333.936481047256</v>
      </c>
      <c r="N1178" s="898">
        <f t="shared" ref="N1178:N1182" si="315">K1178+M1178</f>
        <v>2003.6188862835359</v>
      </c>
      <c r="O1178" s="898">
        <f t="shared" ref="O1178:O1182" si="316">M1178</f>
        <v>333.936481047256</v>
      </c>
    </row>
    <row r="1179" spans="1:15" ht="30">
      <c r="A1179" s="711" t="s">
        <v>5796</v>
      </c>
      <c r="B1179" s="740" t="s">
        <v>230</v>
      </c>
      <c r="C1179" s="208">
        <f>мат.затр!G10019</f>
        <v>1513.7665000000002</v>
      </c>
      <c r="D1179" s="898">
        <f>тарифик!J1180</f>
        <v>418.34002677376168</v>
      </c>
      <c r="E1179" s="208"/>
      <c r="F1179" s="898">
        <f t="shared" si="303"/>
        <v>48.318273092369481</v>
      </c>
      <c r="G1179" s="208">
        <f>амортизация!M3929</f>
        <v>27.672588502156778</v>
      </c>
      <c r="H1179" s="898">
        <f>C1179+D1179+F1179+G1179</f>
        <v>2008.097388368288</v>
      </c>
      <c r="I1179" s="77">
        <f t="shared" si="312"/>
        <v>0.24047458720207895</v>
      </c>
      <c r="J1179" s="898">
        <f>D1179*I1179</f>
        <v>100.600145248527</v>
      </c>
      <c r="K1179" s="898">
        <f t="shared" si="313"/>
        <v>2108.6975336168148</v>
      </c>
      <c r="L1179" s="77">
        <v>0.2</v>
      </c>
      <c r="M1179" s="898">
        <f t="shared" si="314"/>
        <v>421.73950672336298</v>
      </c>
      <c r="N1179" s="898">
        <f t="shared" si="315"/>
        <v>2530.4370403401776</v>
      </c>
      <c r="O1179" s="898">
        <f t="shared" si="316"/>
        <v>421.73950672336298</v>
      </c>
    </row>
    <row r="1180" spans="1:15">
      <c r="A1180" s="711" t="s">
        <v>5797</v>
      </c>
      <c r="B1180" s="740" t="s">
        <v>204</v>
      </c>
      <c r="C1180" s="208">
        <f>мат.затр!G10035</f>
        <v>1294.0745000000002</v>
      </c>
      <c r="D1180" s="898">
        <f>тарифик!J1181</f>
        <v>334.67202141900935</v>
      </c>
      <c r="E1180" s="208"/>
      <c r="F1180" s="898">
        <f t="shared" si="303"/>
        <v>38.654618473895582</v>
      </c>
      <c r="G1180" s="208">
        <f>амортизация!M3938</f>
        <v>36.270870519113494</v>
      </c>
      <c r="H1180" s="898">
        <f>C1180+D1180+F1180+G1180</f>
        <v>1703.6720104120186</v>
      </c>
      <c r="I1180" s="77">
        <f t="shared" si="312"/>
        <v>0.24047458720207895</v>
      </c>
      <c r="J1180" s="898">
        <f>D1180*I1180</f>
        <v>80.480116198821605</v>
      </c>
      <c r="K1180" s="898">
        <f t="shared" si="313"/>
        <v>1784.1521266108402</v>
      </c>
      <c r="L1180" s="77">
        <v>0.2</v>
      </c>
      <c r="M1180" s="898">
        <f t="shared" si="314"/>
        <v>356.83042532216808</v>
      </c>
      <c r="N1180" s="898">
        <f t="shared" si="315"/>
        <v>2140.9825519330084</v>
      </c>
      <c r="O1180" s="898">
        <f t="shared" si="316"/>
        <v>356.83042532216808</v>
      </c>
    </row>
    <row r="1181" spans="1:15">
      <c r="A1181" s="711" t="s">
        <v>5798</v>
      </c>
      <c r="B1181" s="740" t="s">
        <v>199</v>
      </c>
      <c r="C1181" s="208">
        <f>мат.затр!G10051</f>
        <v>987.42750000000001</v>
      </c>
      <c r="D1181" s="898">
        <f>тарифик!J1182</f>
        <v>334.67202141900935</v>
      </c>
      <c r="E1181" s="208"/>
      <c r="F1181" s="898">
        <f t="shared" si="303"/>
        <v>38.654618473895582</v>
      </c>
      <c r="G1181" s="208">
        <f>амортизация!M3947</f>
        <v>36.270870519113494</v>
      </c>
      <c r="H1181" s="898">
        <f>C1181+D1181+F1181+G1181</f>
        <v>1397.0250104120184</v>
      </c>
      <c r="I1181" s="77">
        <f t="shared" si="312"/>
        <v>0.24047458720207895</v>
      </c>
      <c r="J1181" s="898">
        <f>D1181*I1181</f>
        <v>80.480116198821605</v>
      </c>
      <c r="K1181" s="898">
        <f t="shared" si="313"/>
        <v>1477.5051266108401</v>
      </c>
      <c r="L1181" s="77">
        <v>0.2</v>
      </c>
      <c r="M1181" s="898">
        <f t="shared" si="314"/>
        <v>295.501025322168</v>
      </c>
      <c r="N1181" s="898">
        <f t="shared" si="315"/>
        <v>1773.0061519330081</v>
      </c>
      <c r="O1181" s="898">
        <f t="shared" si="316"/>
        <v>295.501025322168</v>
      </c>
    </row>
    <row r="1182" spans="1:15" ht="30">
      <c r="A1182" s="711" t="s">
        <v>5799</v>
      </c>
      <c r="B1182" s="740" t="s">
        <v>231</v>
      </c>
      <c r="C1182" s="208">
        <f>мат.затр!G10061</f>
        <v>960.69299999999998</v>
      </c>
      <c r="D1182" s="898">
        <f>тарифик!J1183</f>
        <v>334.67202141900935</v>
      </c>
      <c r="E1182" s="276"/>
      <c r="F1182" s="898">
        <f t="shared" si="303"/>
        <v>38.654618473895582</v>
      </c>
      <c r="G1182" s="208">
        <f>амортизация!M3957</f>
        <v>45.818682135951221</v>
      </c>
      <c r="H1182" s="898">
        <f>C1182+D1182+F1182+G1182</f>
        <v>1379.8383220288561</v>
      </c>
      <c r="I1182" s="77">
        <f t="shared" si="312"/>
        <v>0.24047458720207895</v>
      </c>
      <c r="J1182" s="898">
        <f>D1182*I1182</f>
        <v>80.480116198821605</v>
      </c>
      <c r="K1182" s="898">
        <f t="shared" si="313"/>
        <v>1460.3184382276777</v>
      </c>
      <c r="L1182" s="77">
        <v>0.2</v>
      </c>
      <c r="M1182" s="898">
        <f t="shared" si="314"/>
        <v>292.06368764553554</v>
      </c>
      <c r="N1182" s="898">
        <f t="shared" si="315"/>
        <v>1752.3821258732132</v>
      </c>
      <c r="O1182" s="898">
        <f t="shared" si="316"/>
        <v>292.06368764553554</v>
      </c>
    </row>
    <row r="1183" spans="1:15">
      <c r="A1183" s="66" t="s">
        <v>813</v>
      </c>
      <c r="B1183" s="150" t="s">
        <v>233</v>
      </c>
      <c r="C1183" s="278"/>
      <c r="D1183" s="278"/>
      <c r="E1183" s="278"/>
      <c r="F1183" s="278"/>
      <c r="G1183" s="278"/>
      <c r="H1183" s="923"/>
      <c r="I1183" s="924"/>
      <c r="J1183" s="923"/>
      <c r="K1183" s="923"/>
      <c r="L1183" s="924"/>
      <c r="M1183" s="923"/>
      <c r="N1183" s="923"/>
      <c r="O1183" s="923"/>
    </row>
    <row r="1184" spans="1:15" ht="30">
      <c r="A1184" s="711" t="s">
        <v>815</v>
      </c>
      <c r="B1184" s="1180" t="s">
        <v>234</v>
      </c>
      <c r="C1184" s="208">
        <f>мат.затр!G10071</f>
        <v>1047.0115000000001</v>
      </c>
      <c r="D1184" s="898">
        <f>тарифик!J1185</f>
        <v>334.67202141900935</v>
      </c>
      <c r="E1184" s="208"/>
      <c r="F1184" s="898">
        <f t="shared" si="303"/>
        <v>38.654618473895582</v>
      </c>
      <c r="G1184" s="208">
        <f>амортизация!M3967</f>
        <v>28.172504834151425</v>
      </c>
      <c r="H1184" s="898">
        <f t="shared" ref="H1184:H1191" si="317">C1184+D1184+F1184+G1184</f>
        <v>1448.5106447270564</v>
      </c>
      <c r="I1184" s="77">
        <f t="shared" ref="I1184:I1191" si="318">I$190</f>
        <v>0.24047458720207895</v>
      </c>
      <c r="J1184" s="898">
        <f t="shared" ref="J1184:J1191" si="319">D1184*I1184</f>
        <v>80.480116198821605</v>
      </c>
      <c r="K1184" s="898">
        <f t="shared" ref="K1184:K1191" si="320">H1184+J1184</f>
        <v>1528.990760925878</v>
      </c>
      <c r="L1184" s="77">
        <v>0.2</v>
      </c>
      <c r="M1184" s="898">
        <f t="shared" ref="M1184:M1191" si="321">K1184*L1184</f>
        <v>305.79815218517564</v>
      </c>
      <c r="N1184" s="898">
        <f t="shared" ref="N1184:N1191" si="322">K1184+M1184</f>
        <v>1834.7889131110537</v>
      </c>
      <c r="O1184" s="898">
        <f t="shared" ref="O1184:O1191" si="323">M1184</f>
        <v>305.79815218517564</v>
      </c>
    </row>
    <row r="1185" spans="1:15">
      <c r="A1185" s="711" t="s">
        <v>816</v>
      </c>
      <c r="B1185" s="1180" t="s">
        <v>235</v>
      </c>
      <c r="C1185" s="208">
        <f>мат.затр!G10085</f>
        <v>1590.7165</v>
      </c>
      <c r="D1185" s="898">
        <f>тарифик!J1186</f>
        <v>334.67202141900935</v>
      </c>
      <c r="E1185" s="208"/>
      <c r="F1185" s="898">
        <f t="shared" si="303"/>
        <v>38.654618473895582</v>
      </c>
      <c r="G1185" s="208">
        <f>амортизация!M3975</f>
        <v>27.672588502156778</v>
      </c>
      <c r="H1185" s="898">
        <f t="shared" si="317"/>
        <v>1991.7157283950617</v>
      </c>
      <c r="I1185" s="77">
        <f t="shared" si="318"/>
        <v>0.24047458720207895</v>
      </c>
      <c r="J1185" s="898">
        <f t="shared" si="319"/>
        <v>80.480116198821605</v>
      </c>
      <c r="K1185" s="898">
        <f t="shared" si="320"/>
        <v>2072.1958445938831</v>
      </c>
      <c r="L1185" s="77">
        <v>0.2</v>
      </c>
      <c r="M1185" s="898">
        <f t="shared" si="321"/>
        <v>414.43916891877666</v>
      </c>
      <c r="N1185" s="898">
        <f t="shared" si="322"/>
        <v>2486.6350135126595</v>
      </c>
      <c r="O1185" s="898">
        <f t="shared" si="323"/>
        <v>414.43916891877666</v>
      </c>
    </row>
    <row r="1186" spans="1:15">
      <c r="A1186" s="711" t="s">
        <v>5800</v>
      </c>
      <c r="B1186" s="1180" t="s">
        <v>236</v>
      </c>
      <c r="C1186" s="208">
        <f>мат.затр!G10099</f>
        <v>1585.2985000000001</v>
      </c>
      <c r="D1186" s="898">
        <f>тарифик!J1187</f>
        <v>334.67202141900935</v>
      </c>
      <c r="E1186" s="208"/>
      <c r="F1186" s="898">
        <f t="shared" si="303"/>
        <v>38.654618473895582</v>
      </c>
      <c r="G1186" s="208">
        <f>амортизация!M3984</f>
        <v>36.270870519113494</v>
      </c>
      <c r="H1186" s="898">
        <f t="shared" si="317"/>
        <v>1994.8960104120185</v>
      </c>
      <c r="I1186" s="77">
        <f t="shared" si="318"/>
        <v>0.24047458720207895</v>
      </c>
      <c r="J1186" s="898">
        <f t="shared" si="319"/>
        <v>80.480116198821605</v>
      </c>
      <c r="K1186" s="898">
        <f t="shared" si="320"/>
        <v>2075.3761266108399</v>
      </c>
      <c r="L1186" s="77">
        <v>0.2</v>
      </c>
      <c r="M1186" s="898">
        <f t="shared" si="321"/>
        <v>415.07522532216802</v>
      </c>
      <c r="N1186" s="898">
        <f t="shared" si="322"/>
        <v>2490.451351933008</v>
      </c>
      <c r="O1186" s="898">
        <f t="shared" si="323"/>
        <v>415.07522532216802</v>
      </c>
    </row>
    <row r="1187" spans="1:15">
      <c r="A1187" s="711" t="s">
        <v>5801</v>
      </c>
      <c r="B1187" s="1180" t="s">
        <v>237</v>
      </c>
      <c r="C1187" s="208">
        <f>мат.затр!G10106</f>
        <v>1181.9090000000001</v>
      </c>
      <c r="D1187" s="898">
        <f>тарифик!J1188</f>
        <v>334.67202141900935</v>
      </c>
      <c r="E1187" s="208"/>
      <c r="F1187" s="898">
        <f t="shared" si="303"/>
        <v>38.654618473895582</v>
      </c>
      <c r="G1187" s="208">
        <f>амортизация!M3994</f>
        <v>43.838176781198868</v>
      </c>
      <c r="H1187" s="898">
        <f t="shared" si="317"/>
        <v>1599.0738166741039</v>
      </c>
      <c r="I1187" s="77">
        <f t="shared" si="318"/>
        <v>0.24047458720207895</v>
      </c>
      <c r="J1187" s="898">
        <f t="shared" si="319"/>
        <v>80.480116198821605</v>
      </c>
      <c r="K1187" s="898">
        <f t="shared" si="320"/>
        <v>1679.5539328729255</v>
      </c>
      <c r="L1187" s="77">
        <v>0.2</v>
      </c>
      <c r="M1187" s="898">
        <f t="shared" si="321"/>
        <v>335.91078657458513</v>
      </c>
      <c r="N1187" s="898">
        <f t="shared" si="322"/>
        <v>2015.4647194475106</v>
      </c>
      <c r="O1187" s="898">
        <f t="shared" si="323"/>
        <v>335.91078657458513</v>
      </c>
    </row>
    <row r="1188" spans="1:15">
      <c r="A1188" s="711" t="s">
        <v>5802</v>
      </c>
      <c r="B1188" s="1180" t="s">
        <v>204</v>
      </c>
      <c r="C1188" s="208">
        <f>мат.затр!G10119</f>
        <v>1460.9815000000001</v>
      </c>
      <c r="D1188" s="898">
        <f>тарифик!J1189</f>
        <v>334.67202141900935</v>
      </c>
      <c r="E1188" s="208"/>
      <c r="F1188" s="898">
        <f t="shared" si="303"/>
        <v>38.654618473895582</v>
      </c>
      <c r="G1188" s="208">
        <f>амортизация!M4002</f>
        <v>27.672588502156778</v>
      </c>
      <c r="H1188" s="898">
        <f t="shared" si="317"/>
        <v>1861.9807283950618</v>
      </c>
      <c r="I1188" s="77">
        <f t="shared" si="318"/>
        <v>0.24047458720207895</v>
      </c>
      <c r="J1188" s="898">
        <f t="shared" si="319"/>
        <v>80.480116198821605</v>
      </c>
      <c r="K1188" s="898">
        <f t="shared" si="320"/>
        <v>1942.4608445938834</v>
      </c>
      <c r="L1188" s="77">
        <v>0.2</v>
      </c>
      <c r="M1188" s="898">
        <f t="shared" si="321"/>
        <v>388.49216891877671</v>
      </c>
      <c r="N1188" s="898">
        <f t="shared" si="322"/>
        <v>2330.9530135126602</v>
      </c>
      <c r="O1188" s="898">
        <f t="shared" si="323"/>
        <v>388.49216891877671</v>
      </c>
    </row>
    <row r="1189" spans="1:15">
      <c r="A1189" s="711" t="s">
        <v>5803</v>
      </c>
      <c r="B1189" s="1180" t="s">
        <v>199</v>
      </c>
      <c r="C1189" s="208">
        <f>мат.затр!G10130</f>
        <v>1285.8415</v>
      </c>
      <c r="D1189" s="898">
        <f>тарифик!J1190</f>
        <v>334.67202141900935</v>
      </c>
      <c r="E1189" s="208"/>
      <c r="F1189" s="898">
        <f t="shared" si="303"/>
        <v>38.654618473895582</v>
      </c>
      <c r="G1189" s="208">
        <f>амортизация!M4011</f>
        <v>36.270870519113494</v>
      </c>
      <c r="H1189" s="898">
        <f t="shared" si="317"/>
        <v>1695.4390104120184</v>
      </c>
      <c r="I1189" s="77">
        <f t="shared" si="318"/>
        <v>0.24047458720207895</v>
      </c>
      <c r="J1189" s="898">
        <f t="shared" si="319"/>
        <v>80.480116198821605</v>
      </c>
      <c r="K1189" s="898">
        <f t="shared" si="320"/>
        <v>1775.9191266108401</v>
      </c>
      <c r="L1189" s="77">
        <v>0.2</v>
      </c>
      <c r="M1189" s="898">
        <f t="shared" si="321"/>
        <v>355.18382532216805</v>
      </c>
      <c r="N1189" s="898">
        <f t="shared" si="322"/>
        <v>2131.1029519330082</v>
      </c>
      <c r="O1189" s="898">
        <f t="shared" si="323"/>
        <v>355.18382532216805</v>
      </c>
    </row>
    <row r="1190" spans="1:15" ht="30">
      <c r="A1190" s="711" t="s">
        <v>5804</v>
      </c>
      <c r="B1190" s="1180" t="s">
        <v>238</v>
      </c>
      <c r="C1190" s="208">
        <f>мат.затр!G10139</f>
        <v>1392.7555</v>
      </c>
      <c r="D1190" s="898">
        <f>тарифик!J1191</f>
        <v>384.87282463186074</v>
      </c>
      <c r="E1190" s="276"/>
      <c r="F1190" s="898">
        <f t="shared" si="303"/>
        <v>44.452811244979912</v>
      </c>
      <c r="G1190" s="208">
        <f>амортизация!M4020</f>
        <v>36.270870519113494</v>
      </c>
      <c r="H1190" s="898">
        <f t="shared" si="317"/>
        <v>1858.3520063959543</v>
      </c>
      <c r="I1190" s="77">
        <f t="shared" si="318"/>
        <v>0.24047458720207895</v>
      </c>
      <c r="J1190" s="898">
        <f t="shared" si="319"/>
        <v>92.552133628644839</v>
      </c>
      <c r="K1190" s="898">
        <f t="shared" si="320"/>
        <v>1950.9041400245992</v>
      </c>
      <c r="L1190" s="77">
        <v>0.2</v>
      </c>
      <c r="M1190" s="898">
        <f t="shared" si="321"/>
        <v>390.18082800491987</v>
      </c>
      <c r="N1190" s="898">
        <f t="shared" si="322"/>
        <v>2341.0849680295191</v>
      </c>
      <c r="O1190" s="898">
        <f t="shared" si="323"/>
        <v>390.18082800491987</v>
      </c>
    </row>
    <row r="1191" spans="1:15" ht="30">
      <c r="A1191" s="711" t="s">
        <v>5805</v>
      </c>
      <c r="B1191" s="1180" t="s">
        <v>240</v>
      </c>
      <c r="C1191" s="208">
        <f>мат.затр!G10171</f>
        <v>1526.3826999999999</v>
      </c>
      <c r="D1191" s="898">
        <f>тарифик!J1192</f>
        <v>334.67202141900935</v>
      </c>
      <c r="E1191" s="208"/>
      <c r="F1191" s="898">
        <f t="shared" si="303"/>
        <v>38.654618473895582</v>
      </c>
      <c r="G1191" s="208">
        <f>амортизация!M4030</f>
        <v>36.270870519113494</v>
      </c>
      <c r="H1191" s="898">
        <f t="shared" si="317"/>
        <v>1935.9802104120183</v>
      </c>
      <c r="I1191" s="77">
        <f t="shared" si="318"/>
        <v>0.24047458720207895</v>
      </c>
      <c r="J1191" s="898">
        <f t="shared" si="319"/>
        <v>80.480116198821605</v>
      </c>
      <c r="K1191" s="898">
        <f t="shared" si="320"/>
        <v>2016.46032661084</v>
      </c>
      <c r="L1191" s="77">
        <v>0.2</v>
      </c>
      <c r="M1191" s="898">
        <f t="shared" si="321"/>
        <v>403.29206532216801</v>
      </c>
      <c r="N1191" s="898">
        <f t="shared" si="322"/>
        <v>2419.7523919330079</v>
      </c>
      <c r="O1191" s="898">
        <f t="shared" si="323"/>
        <v>403.29206532216801</v>
      </c>
    </row>
    <row r="1192" spans="1:15">
      <c r="A1192" s="66" t="s">
        <v>838</v>
      </c>
      <c r="B1192" s="150" t="s">
        <v>242</v>
      </c>
      <c r="C1192" s="278"/>
      <c r="D1192" s="278"/>
      <c r="E1192" s="278"/>
      <c r="F1192" s="278"/>
      <c r="G1192" s="278"/>
      <c r="H1192" s="923"/>
      <c r="I1192" s="924"/>
      <c r="J1192" s="923"/>
      <c r="K1192" s="923"/>
      <c r="L1192" s="924"/>
      <c r="M1192" s="923"/>
      <c r="N1192" s="923"/>
      <c r="O1192" s="923"/>
    </row>
    <row r="1193" spans="1:15" ht="30">
      <c r="A1193" s="711" t="s">
        <v>817</v>
      </c>
      <c r="B1193" s="1180" t="s">
        <v>243</v>
      </c>
      <c r="C1193" s="208">
        <f>мат.затр!G10195</f>
        <v>18352.561500000003</v>
      </c>
      <c r="D1193" s="898">
        <f>тарифик!J1194</f>
        <v>836.68005354752336</v>
      </c>
      <c r="E1193" s="208"/>
      <c r="F1193" s="898">
        <f t="shared" si="303"/>
        <v>96.636546184738961</v>
      </c>
      <c r="G1193" s="208">
        <f>амортизация!M4040</f>
        <v>36.270870519113494</v>
      </c>
      <c r="H1193" s="898">
        <f t="shared" ref="H1193:H1201" si="324">C1193+D1193+F1193+G1193</f>
        <v>19322.148970251379</v>
      </c>
      <c r="I1193" s="77">
        <f t="shared" ref="I1193:I1201" si="325">I$190</f>
        <v>0.24047458720207895</v>
      </c>
      <c r="J1193" s="898">
        <f t="shared" ref="J1193:J1201" si="326">D1193*I1193</f>
        <v>201.200290497054</v>
      </c>
      <c r="K1193" s="898">
        <f t="shared" ref="K1193:K1201" si="327">H1193+J1193</f>
        <v>19523.349260748433</v>
      </c>
      <c r="L1193" s="77">
        <v>0.2</v>
      </c>
      <c r="M1193" s="898">
        <f t="shared" ref="M1193:M1201" si="328">K1193*L1193</f>
        <v>3904.6698521496869</v>
      </c>
      <c r="N1193" s="898">
        <f t="shared" ref="N1193:N1201" si="329">K1193+M1193</f>
        <v>23428.019112898121</v>
      </c>
      <c r="O1193" s="898">
        <f t="shared" ref="O1193:O1201" si="330">M1193</f>
        <v>3904.6698521496869</v>
      </c>
    </row>
    <row r="1194" spans="1:15">
      <c r="A1194" s="711" t="s">
        <v>820</v>
      </c>
      <c r="B1194" s="1180" t="s">
        <v>252</v>
      </c>
      <c r="C1194" s="208">
        <f>мат.затр!G10209</f>
        <v>753.36649999999997</v>
      </c>
      <c r="D1194" s="898">
        <f>тарифик!J1195</f>
        <v>836.68005354752336</v>
      </c>
      <c r="E1194" s="208"/>
      <c r="F1194" s="898">
        <f t="shared" si="303"/>
        <v>96.636546184738961</v>
      </c>
      <c r="G1194" s="208">
        <f>амортизация!M4049</f>
        <v>36.270870519113494</v>
      </c>
      <c r="H1194" s="898">
        <f t="shared" si="324"/>
        <v>1722.9539702513757</v>
      </c>
      <c r="I1194" s="77">
        <f t="shared" si="325"/>
        <v>0.24047458720207895</v>
      </c>
      <c r="J1194" s="898">
        <f t="shared" si="326"/>
        <v>201.200290497054</v>
      </c>
      <c r="K1194" s="898">
        <f t="shared" si="327"/>
        <v>1924.1542607484298</v>
      </c>
      <c r="L1194" s="77">
        <v>0.2</v>
      </c>
      <c r="M1194" s="898">
        <f t="shared" si="328"/>
        <v>384.830852149686</v>
      </c>
      <c r="N1194" s="898">
        <f t="shared" si="329"/>
        <v>2308.9851128981159</v>
      </c>
      <c r="O1194" s="898">
        <f t="shared" si="330"/>
        <v>384.830852149686</v>
      </c>
    </row>
    <row r="1195" spans="1:15">
      <c r="A1195" s="711" t="s">
        <v>5806</v>
      </c>
      <c r="B1195" s="1180" t="s">
        <v>204</v>
      </c>
      <c r="C1195" s="208">
        <f>мат.затр!G10222</f>
        <v>746.50590000000011</v>
      </c>
      <c r="D1195" s="898">
        <f>тарифик!J1196</f>
        <v>836.68005354752336</v>
      </c>
      <c r="E1195" s="208"/>
      <c r="F1195" s="898">
        <f t="shared" si="303"/>
        <v>96.636546184738961</v>
      </c>
      <c r="G1195" s="208">
        <f>амортизация!M4057</f>
        <v>27.672588502156778</v>
      </c>
      <c r="H1195" s="898">
        <f t="shared" si="324"/>
        <v>1707.4950882344192</v>
      </c>
      <c r="I1195" s="77">
        <f t="shared" si="325"/>
        <v>0.24047458720207895</v>
      </c>
      <c r="J1195" s="898">
        <f t="shared" si="326"/>
        <v>201.200290497054</v>
      </c>
      <c r="K1195" s="898">
        <f t="shared" si="327"/>
        <v>1908.6953787314733</v>
      </c>
      <c r="L1195" s="77">
        <v>0.2</v>
      </c>
      <c r="M1195" s="898">
        <f t="shared" si="328"/>
        <v>381.7390757462947</v>
      </c>
      <c r="N1195" s="898">
        <f t="shared" si="329"/>
        <v>2290.4344544777678</v>
      </c>
      <c r="O1195" s="898">
        <f t="shared" si="330"/>
        <v>381.7390757462947</v>
      </c>
    </row>
    <row r="1196" spans="1:15">
      <c r="A1196" s="711" t="s">
        <v>5807</v>
      </c>
      <c r="B1196" s="1180" t="s">
        <v>253</v>
      </c>
      <c r="C1196" s="208">
        <f>мат.затр!G10233</f>
        <v>815.00399999999991</v>
      </c>
      <c r="D1196" s="898">
        <f>тарифик!J1197</f>
        <v>836.68005354752336</v>
      </c>
      <c r="E1196" s="208"/>
      <c r="F1196" s="898">
        <f t="shared" si="303"/>
        <v>96.636546184738961</v>
      </c>
      <c r="G1196" s="208">
        <f>амортизация!M4066</f>
        <v>36.270870519113494</v>
      </c>
      <c r="H1196" s="898">
        <f t="shared" si="324"/>
        <v>1784.5914702513758</v>
      </c>
      <c r="I1196" s="77">
        <f t="shared" si="325"/>
        <v>0.24047458720207895</v>
      </c>
      <c r="J1196" s="898">
        <f t="shared" si="326"/>
        <v>201.200290497054</v>
      </c>
      <c r="K1196" s="898">
        <f t="shared" si="327"/>
        <v>1985.7917607484299</v>
      </c>
      <c r="L1196" s="77">
        <v>0.2</v>
      </c>
      <c r="M1196" s="898">
        <f t="shared" si="328"/>
        <v>397.15835214968598</v>
      </c>
      <c r="N1196" s="898">
        <f t="shared" si="329"/>
        <v>2382.950112898116</v>
      </c>
      <c r="O1196" s="898">
        <f t="shared" si="330"/>
        <v>397.15835214968598</v>
      </c>
    </row>
    <row r="1197" spans="1:15" ht="30">
      <c r="A1197" s="711" t="s">
        <v>5808</v>
      </c>
      <c r="B1197" s="1180" t="s">
        <v>461</v>
      </c>
      <c r="C1197" s="208">
        <f>мат.затр!G10242</f>
        <v>1283.1174999999998</v>
      </c>
      <c r="D1197" s="898">
        <f>тарифик!J1198</f>
        <v>836.68005354752336</v>
      </c>
      <c r="E1197" s="208"/>
      <c r="F1197" s="898">
        <f t="shared" si="303"/>
        <v>96.636546184738961</v>
      </c>
      <c r="G1197" s="208">
        <f>амортизация!M4073</f>
        <v>27.672588502156778</v>
      </c>
      <c r="H1197" s="898">
        <f t="shared" si="324"/>
        <v>2244.1066882344194</v>
      </c>
      <c r="I1197" s="77">
        <f t="shared" si="325"/>
        <v>0.24047458720207895</v>
      </c>
      <c r="J1197" s="898">
        <f t="shared" si="326"/>
        <v>201.200290497054</v>
      </c>
      <c r="K1197" s="898">
        <f t="shared" si="327"/>
        <v>2445.3069787314735</v>
      </c>
      <c r="L1197" s="77">
        <v>0.2</v>
      </c>
      <c r="M1197" s="898">
        <f t="shared" si="328"/>
        <v>489.06139574629469</v>
      </c>
      <c r="N1197" s="898">
        <f t="shared" si="329"/>
        <v>2934.3683744777682</v>
      </c>
      <c r="O1197" s="898">
        <f t="shared" si="330"/>
        <v>489.06139574629469</v>
      </c>
    </row>
    <row r="1198" spans="1:15" ht="30">
      <c r="A1198" s="711" t="s">
        <v>5809</v>
      </c>
      <c r="B1198" s="1180" t="s">
        <v>254</v>
      </c>
      <c r="C1198" s="208">
        <f>мат.затр!G10259</f>
        <v>13941.8845</v>
      </c>
      <c r="D1198" s="898">
        <f>тарифик!J1199</f>
        <v>836.68005354752336</v>
      </c>
      <c r="E1198" s="208"/>
      <c r="F1198" s="898">
        <f t="shared" si="303"/>
        <v>96.636546184738961</v>
      </c>
      <c r="G1198" s="208">
        <f>амортизация!M4084</f>
        <v>125.61798118399525</v>
      </c>
      <c r="H1198" s="898">
        <f t="shared" si="324"/>
        <v>15000.819080916257</v>
      </c>
      <c r="I1198" s="77">
        <f t="shared" si="325"/>
        <v>0.24047458720207895</v>
      </c>
      <c r="J1198" s="898">
        <f t="shared" si="326"/>
        <v>201.200290497054</v>
      </c>
      <c r="K1198" s="898">
        <f t="shared" si="327"/>
        <v>15202.019371413311</v>
      </c>
      <c r="L1198" s="77">
        <v>0.2</v>
      </c>
      <c r="M1198" s="898">
        <f t="shared" si="328"/>
        <v>3040.4038742826624</v>
      </c>
      <c r="N1198" s="898">
        <f t="shared" si="329"/>
        <v>18242.423245695973</v>
      </c>
      <c r="O1198" s="898">
        <f t="shared" si="330"/>
        <v>3040.4038742826624</v>
      </c>
    </row>
    <row r="1199" spans="1:15">
      <c r="A1199" s="711" t="s">
        <v>5810</v>
      </c>
      <c r="B1199" s="1180" t="s">
        <v>140</v>
      </c>
      <c r="C1199" s="208">
        <f>мат.затр!G10269</f>
        <v>652.79349999999999</v>
      </c>
      <c r="D1199" s="898">
        <f>тарифик!J1200</f>
        <v>836.68005354752336</v>
      </c>
      <c r="E1199" s="208"/>
      <c r="F1199" s="898">
        <f t="shared" si="303"/>
        <v>96.636546184738961</v>
      </c>
      <c r="G1199" s="208">
        <f>амортизация!M4091</f>
        <v>65.73823070058009</v>
      </c>
      <c r="H1199" s="898">
        <f t="shared" si="324"/>
        <v>1651.8483304328424</v>
      </c>
      <c r="I1199" s="77">
        <f t="shared" si="325"/>
        <v>0.24047458720207895</v>
      </c>
      <c r="J1199" s="898">
        <f t="shared" si="326"/>
        <v>201.200290497054</v>
      </c>
      <c r="K1199" s="898">
        <f t="shared" si="327"/>
        <v>1853.0486209298965</v>
      </c>
      <c r="L1199" s="77">
        <v>0.2</v>
      </c>
      <c r="M1199" s="898">
        <f t="shared" si="328"/>
        <v>370.6097241859793</v>
      </c>
      <c r="N1199" s="898">
        <f t="shared" si="329"/>
        <v>2223.6583451158758</v>
      </c>
      <c r="O1199" s="898">
        <f t="shared" si="330"/>
        <v>370.6097241859793</v>
      </c>
    </row>
    <row r="1200" spans="1:15">
      <c r="A1200" s="711" t="s">
        <v>5811</v>
      </c>
      <c r="B1200" s="1180" t="s">
        <v>141</v>
      </c>
      <c r="C1200" s="208">
        <f>мат.затр!G10281</f>
        <v>769.72249999999997</v>
      </c>
      <c r="D1200" s="898">
        <f>тарифик!J1201</f>
        <v>836.68005354752336</v>
      </c>
      <c r="E1200" s="276"/>
      <c r="F1200" s="898">
        <f t="shared" si="303"/>
        <v>96.636546184738961</v>
      </c>
      <c r="G1200" s="208">
        <f>амортизация!M4101</f>
        <v>34.888489141752203</v>
      </c>
      <c r="H1200" s="898">
        <f t="shared" si="324"/>
        <v>1737.9275888740146</v>
      </c>
      <c r="I1200" s="77">
        <f t="shared" si="325"/>
        <v>0.24047458720207895</v>
      </c>
      <c r="J1200" s="898">
        <f t="shared" si="326"/>
        <v>201.200290497054</v>
      </c>
      <c r="K1200" s="898">
        <f t="shared" si="327"/>
        <v>1939.1278793710687</v>
      </c>
      <c r="L1200" s="77">
        <v>0.2</v>
      </c>
      <c r="M1200" s="898">
        <f t="shared" si="328"/>
        <v>387.82557587421377</v>
      </c>
      <c r="N1200" s="898">
        <f t="shared" si="329"/>
        <v>2326.9534552452824</v>
      </c>
      <c r="O1200" s="898">
        <f t="shared" si="330"/>
        <v>387.82557587421377</v>
      </c>
    </row>
    <row r="1201" spans="1:15" ht="30">
      <c r="A1201" s="711" t="s">
        <v>5812</v>
      </c>
      <c r="B1201" s="1180" t="s">
        <v>256</v>
      </c>
      <c r="C1201" s="208">
        <f>мат.затр!G10290</f>
        <v>1850.1</v>
      </c>
      <c r="D1201" s="898">
        <f>тарифик!J1202</f>
        <v>836.68005354752336</v>
      </c>
      <c r="E1201" s="208"/>
      <c r="F1201" s="898">
        <f t="shared" si="303"/>
        <v>96.636546184738961</v>
      </c>
      <c r="G1201" s="208">
        <f>амортизация!M4102</f>
        <v>0</v>
      </c>
      <c r="H1201" s="898">
        <f t="shared" si="324"/>
        <v>2783.4165997322625</v>
      </c>
      <c r="I1201" s="77">
        <f t="shared" si="325"/>
        <v>0.24047458720207895</v>
      </c>
      <c r="J1201" s="898">
        <f t="shared" si="326"/>
        <v>201.200290497054</v>
      </c>
      <c r="K1201" s="898">
        <f t="shared" si="327"/>
        <v>2984.6168902293166</v>
      </c>
      <c r="L1201" s="77">
        <v>0.2</v>
      </c>
      <c r="M1201" s="898">
        <f t="shared" si="328"/>
        <v>596.92337804586339</v>
      </c>
      <c r="N1201" s="898">
        <f t="shared" si="329"/>
        <v>3581.5402682751801</v>
      </c>
      <c r="O1201" s="898">
        <f t="shared" si="330"/>
        <v>596.92337804586339</v>
      </c>
    </row>
    <row r="1202" spans="1:15" ht="71.25">
      <c r="A1202" s="66" t="s">
        <v>5461</v>
      </c>
      <c r="B1202" s="400" t="s">
        <v>264</v>
      </c>
      <c r="C1202" s="278"/>
      <c r="D1202" s="278"/>
      <c r="E1202" s="278"/>
      <c r="F1202" s="278"/>
      <c r="G1202" s="278"/>
      <c r="H1202" s="923"/>
      <c r="I1202" s="924"/>
      <c r="J1202" s="923"/>
      <c r="K1202" s="923"/>
      <c r="L1202" s="924"/>
      <c r="M1202" s="923"/>
      <c r="N1202" s="923"/>
      <c r="O1202" s="923"/>
    </row>
    <row r="1203" spans="1:15" ht="30">
      <c r="A1203" s="711" t="s">
        <v>5451</v>
      </c>
      <c r="B1203" s="1180" t="s">
        <v>265</v>
      </c>
      <c r="C1203" s="208">
        <f>мат.затр!G10318</f>
        <v>1983.365</v>
      </c>
      <c r="D1203" s="898">
        <f>тарифик!J1204</f>
        <v>267.73761713520747</v>
      </c>
      <c r="E1203" s="208"/>
      <c r="F1203" s="898">
        <f t="shared" si="303"/>
        <v>30.923694779116467</v>
      </c>
      <c r="G1203" s="208">
        <f>амортизация!M4113</f>
        <v>24.494970623233677</v>
      </c>
      <c r="H1203" s="898">
        <f t="shared" ref="H1203:H1217" si="331">C1203+D1203+F1203+G1203</f>
        <v>2306.5212825375575</v>
      </c>
      <c r="I1203" s="77">
        <f t="shared" ref="I1203:I1217" si="332">I$190</f>
        <v>0.24047458720207895</v>
      </c>
      <c r="J1203" s="898">
        <f t="shared" ref="J1203:J1217" si="333">D1203*I1203</f>
        <v>64.384092959057284</v>
      </c>
      <c r="K1203" s="898">
        <f t="shared" ref="K1203:K1217" si="334">H1203+J1203</f>
        <v>2370.9053754966149</v>
      </c>
      <c r="L1203" s="77">
        <v>0.2</v>
      </c>
      <c r="M1203" s="898">
        <f t="shared" ref="M1203:M1217" si="335">K1203*L1203</f>
        <v>474.18107509932298</v>
      </c>
      <c r="N1203" s="898">
        <f t="shared" ref="N1203:N1217" si="336">K1203+M1203</f>
        <v>2845.086450595938</v>
      </c>
      <c r="O1203" s="898">
        <f t="shared" ref="O1203:O1217" si="337">M1203</f>
        <v>474.18107509932298</v>
      </c>
    </row>
    <row r="1204" spans="1:15" ht="45">
      <c r="A1204" s="711" t="s">
        <v>5452</v>
      </c>
      <c r="B1204" s="1180" t="s">
        <v>276</v>
      </c>
      <c r="C1204" s="208">
        <f>мат.затр!G10341</f>
        <v>1204.3254999999999</v>
      </c>
      <c r="D1204" s="898">
        <f>тарифик!J1205</f>
        <v>1004.016064257028</v>
      </c>
      <c r="E1204" s="208"/>
      <c r="F1204" s="898">
        <f t="shared" si="303"/>
        <v>115.96385542168674</v>
      </c>
      <c r="G1204" s="208">
        <f>амортизация!M4121</f>
        <v>36.270870519113494</v>
      </c>
      <c r="H1204" s="898">
        <f t="shared" si="331"/>
        <v>2360.5762901978283</v>
      </c>
      <c r="I1204" s="77">
        <f t="shared" si="332"/>
        <v>0.24047458720207895</v>
      </c>
      <c r="J1204" s="898">
        <f t="shared" si="333"/>
        <v>241.44034859646479</v>
      </c>
      <c r="K1204" s="898">
        <f t="shared" si="334"/>
        <v>2602.0166387942932</v>
      </c>
      <c r="L1204" s="77">
        <v>0.2</v>
      </c>
      <c r="M1204" s="898">
        <f t="shared" si="335"/>
        <v>520.40332775885861</v>
      </c>
      <c r="N1204" s="898">
        <f t="shared" si="336"/>
        <v>3122.4199665531519</v>
      </c>
      <c r="O1204" s="898">
        <f t="shared" si="337"/>
        <v>520.40332775885861</v>
      </c>
    </row>
    <row r="1205" spans="1:15" ht="30">
      <c r="A1205" s="711" t="s">
        <v>5453</v>
      </c>
      <c r="B1205" s="1180" t="s">
        <v>281</v>
      </c>
      <c r="C1205" s="208">
        <f>мат.затр!G10350</f>
        <v>877.45800000000008</v>
      </c>
      <c r="D1205" s="898">
        <f>тарифик!J1206</f>
        <v>845.04685408299861</v>
      </c>
      <c r="E1205" s="208"/>
      <c r="F1205" s="898">
        <f t="shared" si="303"/>
        <v>97.602911646586335</v>
      </c>
      <c r="G1205" s="208">
        <f>амортизация!M4129</f>
        <v>51.428352298081215</v>
      </c>
      <c r="H1205" s="898">
        <f t="shared" si="331"/>
        <v>1871.5361180276661</v>
      </c>
      <c r="I1205" s="77">
        <f t="shared" si="332"/>
        <v>0.24047458720207895</v>
      </c>
      <c r="J1205" s="898">
        <f t="shared" si="333"/>
        <v>203.21229340202453</v>
      </c>
      <c r="K1205" s="898">
        <f t="shared" si="334"/>
        <v>2074.7484114296908</v>
      </c>
      <c r="L1205" s="77">
        <v>0.2</v>
      </c>
      <c r="M1205" s="898">
        <f t="shared" si="335"/>
        <v>414.9496822859382</v>
      </c>
      <c r="N1205" s="898">
        <f t="shared" si="336"/>
        <v>2489.6980937156291</v>
      </c>
      <c r="O1205" s="898">
        <f t="shared" si="337"/>
        <v>414.9496822859382</v>
      </c>
    </row>
    <row r="1206" spans="1:15" ht="45">
      <c r="A1206" s="711" t="s">
        <v>5455</v>
      </c>
      <c r="B1206" s="1180" t="s">
        <v>284</v>
      </c>
      <c r="C1206" s="208">
        <f>мат.затр!G10374</f>
        <v>2128.5540999999998</v>
      </c>
      <c r="D1206" s="898">
        <f>тарифик!J1207</f>
        <v>251.004016064257</v>
      </c>
      <c r="E1206" s="208"/>
      <c r="F1206" s="898">
        <f t="shared" si="303"/>
        <v>28.990963855421686</v>
      </c>
      <c r="G1206" s="208">
        <f>амортизация!M4137</f>
        <v>33.958844637810508</v>
      </c>
      <c r="H1206" s="898">
        <f t="shared" si="331"/>
        <v>2442.5079245574893</v>
      </c>
      <c r="I1206" s="77">
        <f t="shared" si="332"/>
        <v>0.24047458720207895</v>
      </c>
      <c r="J1206" s="898">
        <f t="shared" si="333"/>
        <v>60.360087149116197</v>
      </c>
      <c r="K1206" s="898">
        <f t="shared" si="334"/>
        <v>2502.8680117066056</v>
      </c>
      <c r="L1206" s="77">
        <v>0.2</v>
      </c>
      <c r="M1206" s="898">
        <f t="shared" si="335"/>
        <v>500.57360234132113</v>
      </c>
      <c r="N1206" s="898">
        <f t="shared" si="336"/>
        <v>3003.4416140479266</v>
      </c>
      <c r="O1206" s="898">
        <f t="shared" si="337"/>
        <v>500.57360234132113</v>
      </c>
    </row>
    <row r="1207" spans="1:15" ht="45">
      <c r="A1207" s="711" t="s">
        <v>5454</v>
      </c>
      <c r="B1207" s="1180" t="s">
        <v>298</v>
      </c>
      <c r="C1207" s="208">
        <f>мат.затр!G10388</f>
        <v>1958.8054999999999</v>
      </c>
      <c r="D1207" s="898">
        <f>тарифик!J1208</f>
        <v>251.004016064257</v>
      </c>
      <c r="E1207" s="208"/>
      <c r="F1207" s="898">
        <f t="shared" si="303"/>
        <v>28.990963855421686</v>
      </c>
      <c r="G1207" s="208">
        <f>амортизация!M4145</f>
        <v>36.950812509296455</v>
      </c>
      <c r="H1207" s="898">
        <f t="shared" si="331"/>
        <v>2275.7512924289754</v>
      </c>
      <c r="I1207" s="77">
        <f t="shared" si="332"/>
        <v>0.24047458720207895</v>
      </c>
      <c r="J1207" s="898">
        <f t="shared" si="333"/>
        <v>60.360087149116197</v>
      </c>
      <c r="K1207" s="898">
        <f t="shared" si="334"/>
        <v>2336.1113795780916</v>
      </c>
      <c r="L1207" s="77">
        <v>0.2</v>
      </c>
      <c r="M1207" s="898">
        <f t="shared" si="335"/>
        <v>467.22227591561835</v>
      </c>
      <c r="N1207" s="898">
        <f t="shared" si="336"/>
        <v>2803.33365549371</v>
      </c>
      <c r="O1207" s="898">
        <f t="shared" si="337"/>
        <v>467.22227591561835</v>
      </c>
    </row>
    <row r="1208" spans="1:15" ht="45">
      <c r="A1208" s="711" t="s">
        <v>5456</v>
      </c>
      <c r="B1208" s="1180" t="s">
        <v>302</v>
      </c>
      <c r="C1208" s="208">
        <f>мат.затр!G10402</f>
        <v>1662.3864999999996</v>
      </c>
      <c r="D1208" s="898">
        <f>тарифик!J1209</f>
        <v>251.004016064257</v>
      </c>
      <c r="E1208" s="208"/>
      <c r="F1208" s="898">
        <f t="shared" si="303"/>
        <v>28.990963855421686</v>
      </c>
      <c r="G1208" s="208">
        <f>амортизация!M4153</f>
        <v>30.51953183102782</v>
      </c>
      <c r="H1208" s="898">
        <f t="shared" si="331"/>
        <v>1972.9010117507062</v>
      </c>
      <c r="I1208" s="77">
        <f t="shared" si="332"/>
        <v>0.24047458720207895</v>
      </c>
      <c r="J1208" s="898">
        <f t="shared" si="333"/>
        <v>60.360087149116197</v>
      </c>
      <c r="K1208" s="898">
        <f t="shared" si="334"/>
        <v>2033.2610988998224</v>
      </c>
      <c r="L1208" s="77">
        <v>0.2</v>
      </c>
      <c r="M1208" s="898">
        <f t="shared" si="335"/>
        <v>406.65221977996453</v>
      </c>
      <c r="N1208" s="898">
        <f t="shared" si="336"/>
        <v>2439.9133186797872</v>
      </c>
      <c r="O1208" s="898">
        <f t="shared" si="337"/>
        <v>406.65221977996453</v>
      </c>
    </row>
    <row r="1209" spans="1:15" ht="30">
      <c r="A1209" s="711" t="s">
        <v>5457</v>
      </c>
      <c r="B1209" s="1180" t="s">
        <v>305</v>
      </c>
      <c r="C1209" s="208">
        <f>мат.затр!G10420</f>
        <v>2143.7224999999999</v>
      </c>
      <c r="D1209" s="898">
        <f>тарифик!J1210</f>
        <v>251.004016064257</v>
      </c>
      <c r="E1209" s="208"/>
      <c r="F1209" s="898">
        <f t="shared" si="303"/>
        <v>28.990963855421686</v>
      </c>
      <c r="G1209" s="208">
        <f>амортизация!M4163</f>
        <v>75.286005131637665</v>
      </c>
      <c r="H1209" s="898">
        <f t="shared" si="331"/>
        <v>2499.0034850513161</v>
      </c>
      <c r="I1209" s="77">
        <f t="shared" si="332"/>
        <v>0.24047458720207895</v>
      </c>
      <c r="J1209" s="898">
        <f t="shared" si="333"/>
        <v>60.360087149116197</v>
      </c>
      <c r="K1209" s="898">
        <f t="shared" si="334"/>
        <v>2559.3635722004324</v>
      </c>
      <c r="L1209" s="77">
        <v>0.2</v>
      </c>
      <c r="M1209" s="898">
        <f t="shared" si="335"/>
        <v>511.8727144400865</v>
      </c>
      <c r="N1209" s="898">
        <f t="shared" si="336"/>
        <v>3071.2362866405188</v>
      </c>
      <c r="O1209" s="898">
        <f t="shared" si="337"/>
        <v>511.8727144400865</v>
      </c>
    </row>
    <row r="1210" spans="1:15" ht="45">
      <c r="A1210" s="711" t="s">
        <v>5458</v>
      </c>
      <c r="B1210" s="1180" t="s">
        <v>312</v>
      </c>
      <c r="C1210" s="208">
        <f>мат.затр!G10431</f>
        <v>1418.4625000000001</v>
      </c>
      <c r="D1210" s="898">
        <f>тарифик!J1211</f>
        <v>292.83801874163316</v>
      </c>
      <c r="E1210" s="208"/>
      <c r="F1210" s="898">
        <f t="shared" si="303"/>
        <v>33.822791164658625</v>
      </c>
      <c r="G1210" s="208">
        <f>амортизация!M4171</f>
        <v>33.958844637810508</v>
      </c>
      <c r="H1210" s="898">
        <f t="shared" si="331"/>
        <v>1779.0821545441024</v>
      </c>
      <c r="I1210" s="77">
        <f t="shared" si="332"/>
        <v>0.24047458720207895</v>
      </c>
      <c r="J1210" s="898">
        <f t="shared" si="333"/>
        <v>70.420101673968901</v>
      </c>
      <c r="K1210" s="898">
        <f t="shared" si="334"/>
        <v>1849.5022562180714</v>
      </c>
      <c r="L1210" s="77">
        <v>0.2</v>
      </c>
      <c r="M1210" s="898">
        <f t="shared" si="335"/>
        <v>369.90045124361427</v>
      </c>
      <c r="N1210" s="898">
        <f t="shared" si="336"/>
        <v>2219.4027074616856</v>
      </c>
      <c r="O1210" s="898">
        <f t="shared" si="337"/>
        <v>369.90045124361427</v>
      </c>
    </row>
    <row r="1211" spans="1:15" ht="45">
      <c r="A1211" s="711" t="s">
        <v>5459</v>
      </c>
      <c r="B1211" s="1180" t="s">
        <v>315</v>
      </c>
      <c r="C1211" s="208">
        <f>мат.затр!G10447</f>
        <v>3090.6324999999997</v>
      </c>
      <c r="D1211" s="898">
        <f>тарифик!J1212</f>
        <v>200.80321285140559</v>
      </c>
      <c r="E1211" s="208"/>
      <c r="F1211" s="898">
        <f t="shared" si="303"/>
        <v>23.192771084337345</v>
      </c>
      <c r="G1211" s="208">
        <f>амортизация!M4179</f>
        <v>30.51953183102782</v>
      </c>
      <c r="H1211" s="898">
        <f t="shared" si="331"/>
        <v>3345.1480157667706</v>
      </c>
      <c r="I1211" s="77">
        <f t="shared" si="332"/>
        <v>0.24047458720207895</v>
      </c>
      <c r="J1211" s="898">
        <f t="shared" si="333"/>
        <v>48.288069719292956</v>
      </c>
      <c r="K1211" s="898">
        <f t="shared" si="334"/>
        <v>3393.4360854860638</v>
      </c>
      <c r="L1211" s="77">
        <v>0.2</v>
      </c>
      <c r="M1211" s="898">
        <f t="shared" si="335"/>
        <v>678.68721709721285</v>
      </c>
      <c r="N1211" s="898">
        <f t="shared" si="336"/>
        <v>4072.1233025832767</v>
      </c>
      <c r="O1211" s="898">
        <f t="shared" si="337"/>
        <v>678.68721709721285</v>
      </c>
    </row>
    <row r="1212" spans="1:15" ht="30">
      <c r="A1212" s="711" t="s">
        <v>5460</v>
      </c>
      <c r="B1212" s="1180" t="s">
        <v>318</v>
      </c>
      <c r="C1212" s="208">
        <f>мат.затр!G10457</f>
        <v>1914.6525000000001</v>
      </c>
      <c r="D1212" s="898">
        <f>тарифик!J1213</f>
        <v>334.67202141900935</v>
      </c>
      <c r="E1212" s="208"/>
      <c r="F1212" s="898">
        <f t="shared" si="303"/>
        <v>38.654618473895582</v>
      </c>
      <c r="G1212" s="208">
        <f>амортизация!M4187</f>
        <v>30.51953183102782</v>
      </c>
      <c r="H1212" s="898">
        <f t="shared" si="331"/>
        <v>2318.4986717239331</v>
      </c>
      <c r="I1212" s="77">
        <f t="shared" si="332"/>
        <v>0.24047458720207895</v>
      </c>
      <c r="J1212" s="898">
        <f t="shared" si="333"/>
        <v>80.480116198821605</v>
      </c>
      <c r="K1212" s="898">
        <f t="shared" si="334"/>
        <v>2398.9787879227547</v>
      </c>
      <c r="L1212" s="77">
        <v>0.2</v>
      </c>
      <c r="M1212" s="898">
        <f t="shared" si="335"/>
        <v>479.79575758455098</v>
      </c>
      <c r="N1212" s="898">
        <f t="shared" si="336"/>
        <v>2878.7745455073054</v>
      </c>
      <c r="O1212" s="898">
        <f t="shared" si="337"/>
        <v>479.79575758455098</v>
      </c>
    </row>
    <row r="1213" spans="1:15" ht="30">
      <c r="A1213" s="711" t="s">
        <v>5813</v>
      </c>
      <c r="B1213" s="1180" t="s">
        <v>324</v>
      </c>
      <c r="C1213" s="208">
        <f>мат.затр!G10469</f>
        <v>1753.7675000000002</v>
      </c>
      <c r="D1213" s="898">
        <f>тарифик!J1214</f>
        <v>142.23560910307896</v>
      </c>
      <c r="E1213" s="208"/>
      <c r="F1213" s="898">
        <f t="shared" si="303"/>
        <v>16.428212851405618</v>
      </c>
      <c r="G1213" s="208">
        <f>амортизация!M4196</f>
        <v>37.473142570281134</v>
      </c>
      <c r="H1213" s="898">
        <f t="shared" si="331"/>
        <v>1949.9044645247659</v>
      </c>
      <c r="I1213" s="77">
        <f t="shared" si="332"/>
        <v>0.24047458720207895</v>
      </c>
      <c r="J1213" s="898">
        <f t="shared" si="333"/>
        <v>34.204049384499179</v>
      </c>
      <c r="K1213" s="898">
        <f t="shared" si="334"/>
        <v>1984.1085139092652</v>
      </c>
      <c r="L1213" s="77">
        <v>0.2</v>
      </c>
      <c r="M1213" s="898">
        <f t="shared" si="335"/>
        <v>396.82170278185305</v>
      </c>
      <c r="N1213" s="898">
        <f t="shared" si="336"/>
        <v>2380.9302166911184</v>
      </c>
      <c r="O1213" s="898">
        <f t="shared" si="337"/>
        <v>396.82170278185305</v>
      </c>
    </row>
    <row r="1214" spans="1:15" ht="30">
      <c r="A1214" s="711" t="s">
        <v>5814</v>
      </c>
      <c r="B1214" s="1180" t="s">
        <v>470</v>
      </c>
      <c r="C1214" s="208">
        <f>мат.затр!G10501</f>
        <v>1415.9439999999997</v>
      </c>
      <c r="D1214" s="898">
        <f>тарифик!J1215</f>
        <v>2058.2329317269073</v>
      </c>
      <c r="E1214" s="208"/>
      <c r="F1214" s="898">
        <f t="shared" si="303"/>
        <v>237.72590361445782</v>
      </c>
      <c r="G1214" s="208">
        <f>амортизация!M4204</f>
        <v>30.51953183102782</v>
      </c>
      <c r="H1214" s="898">
        <f t="shared" si="331"/>
        <v>3742.422367172393</v>
      </c>
      <c r="I1214" s="77">
        <f t="shared" si="332"/>
        <v>0.24047458720207895</v>
      </c>
      <c r="J1214" s="898">
        <f t="shared" si="333"/>
        <v>494.95271462275281</v>
      </c>
      <c r="K1214" s="898">
        <f t="shared" si="334"/>
        <v>4237.3750817951459</v>
      </c>
      <c r="L1214" s="77">
        <v>0.2</v>
      </c>
      <c r="M1214" s="898">
        <f t="shared" si="335"/>
        <v>847.47501635902927</v>
      </c>
      <c r="N1214" s="898">
        <f t="shared" si="336"/>
        <v>5084.8500981541747</v>
      </c>
      <c r="O1214" s="898">
        <f t="shared" si="337"/>
        <v>847.47501635902927</v>
      </c>
    </row>
    <row r="1215" spans="1:15" ht="45">
      <c r="A1215" s="711" t="s">
        <v>5815</v>
      </c>
      <c r="B1215" s="1180" t="s">
        <v>472</v>
      </c>
      <c r="C1215" s="208">
        <f>мат.затр!G10508</f>
        <v>1425.0894999999998</v>
      </c>
      <c r="D1215" s="898">
        <f>тарифик!J1216</f>
        <v>184.06961178045515</v>
      </c>
      <c r="E1215" s="208"/>
      <c r="F1215" s="898">
        <f t="shared" si="303"/>
        <v>21.260040160642568</v>
      </c>
      <c r="G1215" s="208">
        <f>амортизация!M4214</f>
        <v>87.146409712925788</v>
      </c>
      <c r="H1215" s="898">
        <f t="shared" si="331"/>
        <v>1717.5655616540234</v>
      </c>
      <c r="I1215" s="77">
        <f t="shared" si="332"/>
        <v>0.24047458720207895</v>
      </c>
      <c r="J1215" s="898">
        <f t="shared" si="333"/>
        <v>44.264063909351883</v>
      </c>
      <c r="K1215" s="898">
        <f t="shared" si="334"/>
        <v>1761.8296255633754</v>
      </c>
      <c r="L1215" s="77">
        <v>0.2</v>
      </c>
      <c r="M1215" s="898">
        <f t="shared" si="335"/>
        <v>352.36592511267509</v>
      </c>
      <c r="N1215" s="898">
        <f t="shared" si="336"/>
        <v>2114.1955506760505</v>
      </c>
      <c r="O1215" s="898">
        <f t="shared" si="337"/>
        <v>352.36592511267509</v>
      </c>
    </row>
    <row r="1216" spans="1:15" ht="30">
      <c r="A1216" s="711" t="s">
        <v>5816</v>
      </c>
      <c r="B1216" s="1180" t="s">
        <v>474</v>
      </c>
      <c r="C1216" s="208">
        <f>мат.затр!G10515</f>
        <v>1450.6914999999999</v>
      </c>
      <c r="D1216" s="898">
        <f>тарифик!J1217</f>
        <v>543.84203480589019</v>
      </c>
      <c r="E1216" s="276"/>
      <c r="F1216" s="898">
        <f t="shared" si="303"/>
        <v>62.813755020080322</v>
      </c>
      <c r="G1216" s="208">
        <f>амортизация!M4223</f>
        <v>19.563438940948981</v>
      </c>
      <c r="H1216" s="898">
        <f t="shared" si="331"/>
        <v>2076.9107287669194</v>
      </c>
      <c r="I1216" s="77">
        <f t="shared" si="332"/>
        <v>0.24047458720207895</v>
      </c>
      <c r="J1216" s="898">
        <f t="shared" si="333"/>
        <v>130.7801888230851</v>
      </c>
      <c r="K1216" s="898">
        <f t="shared" si="334"/>
        <v>2207.6909175900046</v>
      </c>
      <c r="L1216" s="77">
        <v>0.2</v>
      </c>
      <c r="M1216" s="898">
        <f t="shared" si="335"/>
        <v>441.53818351800095</v>
      </c>
      <c r="N1216" s="898">
        <f t="shared" si="336"/>
        <v>2649.2291011080056</v>
      </c>
      <c r="O1216" s="898">
        <f t="shared" si="337"/>
        <v>441.53818351800095</v>
      </c>
    </row>
    <row r="1217" spans="1:15" ht="45">
      <c r="A1217" s="711" t="s">
        <v>5817</v>
      </c>
      <c r="B1217" s="1180" t="s">
        <v>475</v>
      </c>
      <c r="C1217" s="208">
        <f>мат.затр!G10521</f>
        <v>7413.5</v>
      </c>
      <c r="D1217" s="898">
        <f>тарифик!J1218</f>
        <v>962.18206157965187</v>
      </c>
      <c r="E1217" s="208"/>
      <c r="F1217" s="898">
        <f t="shared" si="303"/>
        <v>111.13202811244979</v>
      </c>
      <c r="G1217" s="208">
        <f>амортизация!M4230</f>
        <v>21.599778744608063</v>
      </c>
      <c r="H1217" s="898">
        <f t="shared" si="331"/>
        <v>8508.4138684367099</v>
      </c>
      <c r="I1217" s="77">
        <f t="shared" si="332"/>
        <v>0.24047458720207895</v>
      </c>
      <c r="J1217" s="898">
        <f t="shared" si="333"/>
        <v>231.38033407161208</v>
      </c>
      <c r="K1217" s="898">
        <f t="shared" si="334"/>
        <v>8739.7942025083212</v>
      </c>
      <c r="L1217" s="77">
        <v>0.2</v>
      </c>
      <c r="M1217" s="898">
        <f t="shared" si="335"/>
        <v>1747.9588405016643</v>
      </c>
      <c r="N1217" s="898">
        <f t="shared" si="336"/>
        <v>10487.753043009985</v>
      </c>
      <c r="O1217" s="898">
        <f t="shared" si="337"/>
        <v>1747.9588405016643</v>
      </c>
    </row>
    <row r="1218" spans="1:15">
      <c r="A1218" s="66" t="s">
        <v>839</v>
      </c>
      <c r="B1218" s="150" t="s">
        <v>338</v>
      </c>
      <c r="C1218" s="278"/>
      <c r="D1218" s="278"/>
      <c r="E1218" s="278"/>
      <c r="F1218" s="278"/>
      <c r="G1218" s="278"/>
      <c r="H1218" s="923"/>
      <c r="I1218" s="924"/>
      <c r="J1218" s="923"/>
      <c r="K1218" s="923"/>
      <c r="L1218" s="924"/>
      <c r="M1218" s="923"/>
      <c r="N1218" s="923"/>
      <c r="O1218" s="923"/>
    </row>
    <row r="1219" spans="1:15">
      <c r="A1219" s="711" t="s">
        <v>822</v>
      </c>
      <c r="B1219" s="1180" t="s">
        <v>339</v>
      </c>
      <c r="C1219" s="208">
        <f>мат.затр!G10526</f>
        <v>1617.2624999999998</v>
      </c>
      <c r="D1219" s="898">
        <f>тарифик!J1220</f>
        <v>460.17402945113787</v>
      </c>
      <c r="E1219" s="208"/>
      <c r="F1219" s="898">
        <f t="shared" si="303"/>
        <v>53.150100401606423</v>
      </c>
      <c r="G1219" s="208">
        <f>амортизация!M4235</f>
        <v>10.321285140562249</v>
      </c>
      <c r="H1219" s="898">
        <f>C1219+D1219+F1219+G1219</f>
        <v>2140.9079149933063</v>
      </c>
      <c r="I1219" s="77">
        <f t="shared" ref="I1219:I1222" si="338">I$190</f>
        <v>0.24047458720207895</v>
      </c>
      <c r="J1219" s="898">
        <f>D1219*I1219</f>
        <v>110.6601597733797</v>
      </c>
      <c r="K1219" s="898">
        <f>H1219+J1219</f>
        <v>2251.5680747666861</v>
      </c>
      <c r="L1219" s="77">
        <v>0.2</v>
      </c>
      <c r="M1219" s="898">
        <f>K1219*L1219</f>
        <v>450.31361495333726</v>
      </c>
      <c r="N1219" s="898">
        <f>K1219+M1219</f>
        <v>2701.8816897200231</v>
      </c>
      <c r="O1219" s="898">
        <f>M1219</f>
        <v>450.31361495333726</v>
      </c>
    </row>
    <row r="1220" spans="1:15">
      <c r="A1220" s="711" t="s">
        <v>5818</v>
      </c>
      <c r="B1220" s="1180" t="s">
        <v>341</v>
      </c>
      <c r="C1220" s="208">
        <f>мат.затр!G10530</f>
        <v>1838.36</v>
      </c>
      <c r="D1220" s="898">
        <f>тарифик!J1221</f>
        <v>267.73761713520747</v>
      </c>
      <c r="E1220" s="208"/>
      <c r="F1220" s="898">
        <f t="shared" si="303"/>
        <v>30.923694779116467</v>
      </c>
      <c r="G1220" s="208">
        <f>амортизация!M4240</f>
        <v>1.8802989736724676</v>
      </c>
      <c r="H1220" s="898">
        <f>C1220+D1220+F1220+G1220</f>
        <v>2138.901610887996</v>
      </c>
      <c r="I1220" s="77">
        <f t="shared" si="338"/>
        <v>0.24047458720207895</v>
      </c>
      <c r="J1220" s="898">
        <f>D1220*I1220</f>
        <v>64.384092959057284</v>
      </c>
      <c r="K1220" s="898">
        <f>H1220+J1220</f>
        <v>2203.2857038470534</v>
      </c>
      <c r="L1220" s="77">
        <v>0.2</v>
      </c>
      <c r="M1220" s="898">
        <f>K1220*L1220</f>
        <v>440.65714076941072</v>
      </c>
      <c r="N1220" s="898">
        <f>K1220+M1220</f>
        <v>2643.9428446164638</v>
      </c>
      <c r="O1220" s="898">
        <f>M1220</f>
        <v>440.65714076941072</v>
      </c>
    </row>
    <row r="1221" spans="1:15">
      <c r="A1221" s="711" t="s">
        <v>5819</v>
      </c>
      <c r="B1221" s="1180" t="s">
        <v>344</v>
      </c>
      <c r="C1221" s="208">
        <f>мат.затр!G10535</f>
        <v>2170.6624999999999</v>
      </c>
      <c r="D1221" s="898">
        <f>тарифик!J1222</f>
        <v>251.004016064257</v>
      </c>
      <c r="E1221" s="276"/>
      <c r="F1221" s="898">
        <f t="shared" si="303"/>
        <v>28.990963855421686</v>
      </c>
      <c r="G1221" s="208">
        <f>амортизация!M4245</f>
        <v>1.8802989736724676</v>
      </c>
      <c r="H1221" s="898">
        <f>C1221+D1221+F1221+G1221</f>
        <v>2452.5377788933511</v>
      </c>
      <c r="I1221" s="77">
        <f t="shared" si="338"/>
        <v>0.24047458720207895</v>
      </c>
      <c r="J1221" s="898">
        <f>D1221*I1221</f>
        <v>60.360087149116197</v>
      </c>
      <c r="K1221" s="898">
        <f>H1221+J1221</f>
        <v>2512.8978660424673</v>
      </c>
      <c r="L1221" s="77">
        <v>0.2</v>
      </c>
      <c r="M1221" s="898">
        <f>K1221*L1221</f>
        <v>502.57957320849346</v>
      </c>
      <c r="N1221" s="898">
        <f>K1221+M1221</f>
        <v>3015.4774392509607</v>
      </c>
      <c r="O1221" s="898">
        <f>M1221</f>
        <v>502.57957320849346</v>
      </c>
    </row>
    <row r="1222" spans="1:15">
      <c r="A1222" s="711" t="s">
        <v>5820</v>
      </c>
      <c r="B1222" s="1180" t="s">
        <v>479</v>
      </c>
      <c r="C1222" s="208">
        <f>мат.затр!G10539</f>
        <v>1818.8</v>
      </c>
      <c r="D1222" s="898">
        <f>тарифик!J1223</f>
        <v>1162.9852744310574</v>
      </c>
      <c r="E1222" s="208"/>
      <c r="F1222" s="898">
        <f t="shared" si="303"/>
        <v>134.32479919678713</v>
      </c>
      <c r="G1222" s="208">
        <f>амортизация!M4250</f>
        <v>1.7966309683177153</v>
      </c>
      <c r="H1222" s="898">
        <f>C1222+D1222+F1222+G1222</f>
        <v>3117.9067045961629</v>
      </c>
      <c r="I1222" s="77">
        <f t="shared" si="338"/>
        <v>0.24047458720207895</v>
      </c>
      <c r="J1222" s="898">
        <f>D1222*I1222</f>
        <v>279.66840379090502</v>
      </c>
      <c r="K1222" s="898">
        <f>H1222+J1222</f>
        <v>3397.5751083870678</v>
      </c>
      <c r="L1222" s="77">
        <v>0.2</v>
      </c>
      <c r="M1222" s="898">
        <f>K1222*L1222</f>
        <v>679.51502167741364</v>
      </c>
      <c r="N1222" s="898">
        <f>K1222+M1222</f>
        <v>4077.0901300644814</v>
      </c>
      <c r="O1222" s="898">
        <f>M1222</f>
        <v>679.51502167741364</v>
      </c>
    </row>
    <row r="1223" spans="1:15">
      <c r="A1223" s="66" t="s">
        <v>5449</v>
      </c>
      <c r="B1223" s="150" t="s">
        <v>349</v>
      </c>
      <c r="C1223" s="278"/>
      <c r="D1223" s="278"/>
      <c r="E1223" s="278"/>
      <c r="F1223" s="278"/>
      <c r="G1223" s="278"/>
      <c r="H1223" s="923"/>
      <c r="I1223" s="924"/>
      <c r="J1223" s="923"/>
      <c r="K1223" s="923"/>
      <c r="L1223" s="924"/>
      <c r="M1223" s="923"/>
      <c r="N1223" s="923"/>
      <c r="O1223" s="923"/>
    </row>
    <row r="1224" spans="1:15" ht="45">
      <c r="A1224" s="711" t="s">
        <v>5450</v>
      </c>
      <c r="B1224" s="1180" t="s">
        <v>350</v>
      </c>
      <c r="C1224" s="208">
        <f>мат.затр!G10546</f>
        <v>2790.1440000000002</v>
      </c>
      <c r="D1224" s="898">
        <f>тарифик!J1225</f>
        <v>527.10843373493969</v>
      </c>
      <c r="E1224" s="276"/>
      <c r="F1224" s="898">
        <f t="shared" si="303"/>
        <v>60.881024096385531</v>
      </c>
      <c r="G1224" s="208">
        <f>амортизация!M4258</f>
        <v>11.953926818384652</v>
      </c>
      <c r="H1224" s="898">
        <f>C1224+D1224+F1224+G1224</f>
        <v>3390.0873846497102</v>
      </c>
      <c r="I1224" s="77">
        <f t="shared" ref="I1224:I1225" si="339">I$190</f>
        <v>0.24047458720207895</v>
      </c>
      <c r="J1224" s="898">
        <f>D1224*I1224</f>
        <v>126.75618301314401</v>
      </c>
      <c r="K1224" s="898">
        <f>H1224+J1224</f>
        <v>3516.8435676628542</v>
      </c>
      <c r="L1224" s="77">
        <v>0.2</v>
      </c>
      <c r="M1224" s="898">
        <f>K1224*L1224</f>
        <v>703.36871353257084</v>
      </c>
      <c r="N1224" s="898">
        <f>K1224+M1224</f>
        <v>4220.212281195425</v>
      </c>
      <c r="O1224" s="898">
        <f>M1224</f>
        <v>703.36871353257084</v>
      </c>
    </row>
    <row r="1225" spans="1:15">
      <c r="A1225" s="711" t="s">
        <v>5821</v>
      </c>
      <c r="B1225" s="1180" t="s">
        <v>352</v>
      </c>
      <c r="C1225" s="208">
        <f>мат.затр!G10552</f>
        <v>3706.4</v>
      </c>
      <c r="D1225" s="898">
        <f>тарифик!J1226</f>
        <v>2719.2101740294511</v>
      </c>
      <c r="E1225" s="208"/>
      <c r="F1225" s="898">
        <f t="shared" ref="F1225:F1288" si="340">D1225*0.9*0.095+D1225*3%</f>
        <v>314.06877510040164</v>
      </c>
      <c r="G1225" s="208">
        <f>амортизация!M4266</f>
        <v>67.001710545887249</v>
      </c>
      <c r="H1225" s="898">
        <f>C1225+D1225+F1225+G1225</f>
        <v>6806.6806596757397</v>
      </c>
      <c r="I1225" s="77">
        <f t="shared" si="339"/>
        <v>0.24047458720207895</v>
      </c>
      <c r="J1225" s="898">
        <f>D1225*I1225</f>
        <v>653.90094411542555</v>
      </c>
      <c r="K1225" s="898">
        <f>H1225+J1225</f>
        <v>7460.5816037911654</v>
      </c>
      <c r="L1225" s="77">
        <v>0.2</v>
      </c>
      <c r="M1225" s="898">
        <f>K1225*L1225</f>
        <v>1492.1163207582331</v>
      </c>
      <c r="N1225" s="898">
        <f>K1225+M1225</f>
        <v>8952.6979245493985</v>
      </c>
      <c r="O1225" s="898">
        <f>M1225</f>
        <v>1492.1163207582331</v>
      </c>
    </row>
    <row r="1226" spans="1:15">
      <c r="A1226" s="66" t="s">
        <v>5822</v>
      </c>
      <c r="B1226" s="150" t="s">
        <v>356</v>
      </c>
      <c r="C1226" s="278"/>
      <c r="D1226" s="278"/>
      <c r="E1226" s="278"/>
      <c r="F1226" s="278"/>
      <c r="G1226" s="278"/>
      <c r="H1226" s="923"/>
      <c r="I1226" s="924"/>
      <c r="J1226" s="923"/>
      <c r="K1226" s="923"/>
      <c r="L1226" s="924"/>
      <c r="M1226" s="923"/>
      <c r="N1226" s="923"/>
      <c r="O1226" s="923"/>
    </row>
    <row r="1227" spans="1:15" ht="30">
      <c r="A1227" s="711" t="s">
        <v>5823</v>
      </c>
      <c r="B1227" s="1180" t="s">
        <v>355</v>
      </c>
      <c r="C1227" s="208">
        <f>мат.затр!G10565</f>
        <v>2009.2755</v>
      </c>
      <c r="D1227" s="898">
        <f>тарифик!J1228</f>
        <v>1004.016064257028</v>
      </c>
      <c r="E1227" s="208"/>
      <c r="F1227" s="898">
        <f t="shared" si="340"/>
        <v>115.96385542168674</v>
      </c>
      <c r="G1227" s="208">
        <f>амортизация!M4276</f>
        <v>30.716244608061881</v>
      </c>
      <c r="H1227" s="898">
        <f>C1227+D1227+F1227+G1227</f>
        <v>3159.9716642867766</v>
      </c>
      <c r="I1227" s="77">
        <f>I$190</f>
        <v>0.24047458720207895</v>
      </c>
      <c r="J1227" s="898">
        <f>D1227*I1227</f>
        <v>241.44034859646479</v>
      </c>
      <c r="K1227" s="898">
        <f>H1227+J1227</f>
        <v>3401.4120128832415</v>
      </c>
      <c r="L1227" s="77">
        <v>0.2</v>
      </c>
      <c r="M1227" s="898">
        <f>K1227*L1227</f>
        <v>680.28240257664834</v>
      </c>
      <c r="N1227" s="898">
        <f>K1227+M1227</f>
        <v>4081.6944154598896</v>
      </c>
      <c r="O1227" s="898">
        <f>M1227</f>
        <v>680.28240257664834</v>
      </c>
    </row>
    <row r="1228" spans="1:15">
      <c r="A1228" s="66" t="s">
        <v>5824</v>
      </c>
      <c r="B1228" s="948" t="s">
        <v>947</v>
      </c>
      <c r="C1228" s="278"/>
      <c r="D1228" s="278"/>
      <c r="E1228" s="278"/>
      <c r="F1228" s="278"/>
      <c r="G1228" s="278"/>
      <c r="H1228" s="923"/>
      <c r="I1228" s="924"/>
      <c r="J1228" s="923"/>
      <c r="K1228" s="923"/>
      <c r="L1228" s="924"/>
      <c r="M1228" s="923"/>
      <c r="N1228" s="923"/>
      <c r="O1228" s="923"/>
    </row>
    <row r="1229" spans="1:15" ht="30">
      <c r="A1229" s="711" t="s">
        <v>5825</v>
      </c>
      <c r="B1229" s="843" t="s">
        <v>948</v>
      </c>
      <c r="C1229" s="208">
        <f>мат.затр!G10581</f>
        <v>10718.08</v>
      </c>
      <c r="D1229" s="898">
        <f>тарифик!J1230</f>
        <v>184.06961178045515</v>
      </c>
      <c r="E1229" s="208"/>
      <c r="F1229" s="898">
        <f t="shared" si="340"/>
        <v>21.260040160642568</v>
      </c>
      <c r="G1229" s="208">
        <f>амортизация!M4288</f>
        <v>73.200998438197246</v>
      </c>
      <c r="H1229" s="898">
        <f t="shared" ref="H1229:H1239" si="341">C1229+D1229+F1229+G1229</f>
        <v>10996.610650379294</v>
      </c>
      <c r="I1229" s="77">
        <f t="shared" ref="I1229:I1239" si="342">I$190</f>
        <v>0.24047458720207895</v>
      </c>
      <c r="J1229" s="898">
        <f t="shared" ref="J1229:J1239" si="343">D1229*I1229</f>
        <v>44.264063909351883</v>
      </c>
      <c r="K1229" s="898">
        <f t="shared" ref="K1229:K1239" si="344">H1229+J1229</f>
        <v>11040.874714288646</v>
      </c>
      <c r="L1229" s="77">
        <v>0.2</v>
      </c>
      <c r="M1229" s="898">
        <f t="shared" ref="M1229:M1239" si="345">K1229*L1229</f>
        <v>2208.1749428577291</v>
      </c>
      <c r="N1229" s="898">
        <f t="shared" ref="N1229:N1239" si="346">K1229+M1229</f>
        <v>13249.049657146375</v>
      </c>
      <c r="O1229" s="898">
        <f t="shared" ref="O1229:O1239" si="347">M1229</f>
        <v>2208.1749428577291</v>
      </c>
    </row>
    <row r="1230" spans="1:15" ht="30">
      <c r="A1230" s="711" t="s">
        <v>5826</v>
      </c>
      <c r="B1230" s="843" t="s">
        <v>949</v>
      </c>
      <c r="C1230" s="208">
        <f>мат.затр!G10592</f>
        <v>1332.1379999999999</v>
      </c>
      <c r="D1230" s="898">
        <f>тарифик!J1231</f>
        <v>184.06961178045515</v>
      </c>
      <c r="E1230" s="208"/>
      <c r="F1230" s="898">
        <f t="shared" si="340"/>
        <v>21.260040160642568</v>
      </c>
      <c r="G1230" s="208">
        <f>амортизация!M4298</f>
        <v>23.673257846199615</v>
      </c>
      <c r="H1230" s="898">
        <f t="shared" si="341"/>
        <v>1561.1409097872972</v>
      </c>
      <c r="I1230" s="77">
        <f t="shared" si="342"/>
        <v>0.24047458720207895</v>
      </c>
      <c r="J1230" s="898">
        <f t="shared" si="343"/>
        <v>44.264063909351883</v>
      </c>
      <c r="K1230" s="898">
        <f t="shared" si="344"/>
        <v>1605.4049736966492</v>
      </c>
      <c r="L1230" s="77">
        <v>0.2</v>
      </c>
      <c r="M1230" s="898">
        <f t="shared" si="345"/>
        <v>321.08099473932987</v>
      </c>
      <c r="N1230" s="898">
        <f t="shared" si="346"/>
        <v>1926.485968435979</v>
      </c>
      <c r="O1230" s="898">
        <f t="shared" si="347"/>
        <v>321.08099473932987</v>
      </c>
    </row>
    <row r="1231" spans="1:15" ht="30">
      <c r="A1231" s="711" t="s">
        <v>5827</v>
      </c>
      <c r="B1231" s="845" t="s">
        <v>950</v>
      </c>
      <c r="C1231" s="208">
        <f>мат.затр!G10609</f>
        <v>6090.3150000000005</v>
      </c>
      <c r="D1231" s="898">
        <f>тарифик!J1232</f>
        <v>1162.9852744310574</v>
      </c>
      <c r="E1231" s="208"/>
      <c r="F1231" s="898">
        <f t="shared" si="340"/>
        <v>134.32479919678713</v>
      </c>
      <c r="G1231" s="208">
        <f>амортизация!M4307</f>
        <v>18.534183028409938</v>
      </c>
      <c r="H1231" s="898">
        <f t="shared" si="341"/>
        <v>7406.1592566562549</v>
      </c>
      <c r="I1231" s="77">
        <f t="shared" si="342"/>
        <v>0.24047458720207895</v>
      </c>
      <c r="J1231" s="898">
        <f t="shared" si="343"/>
        <v>279.66840379090502</v>
      </c>
      <c r="K1231" s="898">
        <f t="shared" si="344"/>
        <v>7685.8276604471603</v>
      </c>
      <c r="L1231" s="77">
        <v>0.2</v>
      </c>
      <c r="M1231" s="898">
        <f t="shared" si="345"/>
        <v>1537.1655320894322</v>
      </c>
      <c r="N1231" s="898">
        <f t="shared" si="346"/>
        <v>9222.9931925365927</v>
      </c>
      <c r="O1231" s="898">
        <f t="shared" si="347"/>
        <v>1537.1655320894322</v>
      </c>
    </row>
    <row r="1232" spans="1:15" ht="30">
      <c r="A1232" s="711" t="s">
        <v>5828</v>
      </c>
      <c r="B1232" s="847" t="s">
        <v>952</v>
      </c>
      <c r="C1232" s="208">
        <f>мат.затр!G10620</f>
        <v>3781.3020000000001</v>
      </c>
      <c r="D1232" s="898">
        <f>тарифик!J1233</f>
        <v>1162.9852744310574</v>
      </c>
      <c r="E1232" s="208"/>
      <c r="F1232" s="898">
        <f t="shared" si="340"/>
        <v>134.32479919678713</v>
      </c>
      <c r="G1232" s="208">
        <f>амортизация!M4318</f>
        <v>799.87096287371708</v>
      </c>
      <c r="H1232" s="898">
        <f t="shared" si="341"/>
        <v>5878.4830365015614</v>
      </c>
      <c r="I1232" s="77">
        <f t="shared" si="342"/>
        <v>0.24047458720207895</v>
      </c>
      <c r="J1232" s="898">
        <f t="shared" si="343"/>
        <v>279.66840379090502</v>
      </c>
      <c r="K1232" s="898">
        <f t="shared" si="344"/>
        <v>6158.1514402924668</v>
      </c>
      <c r="L1232" s="77">
        <v>0.2</v>
      </c>
      <c r="M1232" s="898">
        <f t="shared" si="345"/>
        <v>1231.6302880584935</v>
      </c>
      <c r="N1232" s="898">
        <f t="shared" si="346"/>
        <v>7389.7817283509603</v>
      </c>
      <c r="O1232" s="898">
        <f t="shared" si="347"/>
        <v>1231.6302880584935</v>
      </c>
    </row>
    <row r="1233" spans="1:15" ht="30">
      <c r="A1233" s="711" t="s">
        <v>5829</v>
      </c>
      <c r="B1233" s="847" t="s">
        <v>953</v>
      </c>
      <c r="C1233" s="208">
        <f>мат.затр!G10638</f>
        <v>12332.606000000002</v>
      </c>
      <c r="D1233" s="898">
        <f>тарифик!J1234</f>
        <v>1162.9852744310574</v>
      </c>
      <c r="E1233" s="208"/>
      <c r="F1233" s="898">
        <f t="shared" si="340"/>
        <v>134.32479919678713</v>
      </c>
      <c r="G1233" s="208">
        <f>амортизация!M4327</f>
        <v>18.534183028409938</v>
      </c>
      <c r="H1233" s="898">
        <f t="shared" si="341"/>
        <v>13648.450256656257</v>
      </c>
      <c r="I1233" s="77">
        <f t="shared" si="342"/>
        <v>0.24047458720207895</v>
      </c>
      <c r="J1233" s="898">
        <f t="shared" si="343"/>
        <v>279.66840379090502</v>
      </c>
      <c r="K1233" s="898">
        <f t="shared" si="344"/>
        <v>13928.118660447162</v>
      </c>
      <c r="L1233" s="77">
        <v>0.2</v>
      </c>
      <c r="M1233" s="898">
        <f t="shared" si="345"/>
        <v>2785.6237320894325</v>
      </c>
      <c r="N1233" s="898">
        <f t="shared" si="346"/>
        <v>16713.742392536595</v>
      </c>
      <c r="O1233" s="898">
        <f t="shared" si="347"/>
        <v>2785.6237320894325</v>
      </c>
    </row>
    <row r="1234" spans="1:15" ht="45">
      <c r="A1234" s="711" t="s">
        <v>5830</v>
      </c>
      <c r="B1234" s="849" t="s">
        <v>954</v>
      </c>
      <c r="C1234" s="208">
        <f>мат.затр!G10652</f>
        <v>7326.4949999999999</v>
      </c>
      <c r="D1234" s="898">
        <f>тарифик!J1235</f>
        <v>2342.7041499330653</v>
      </c>
      <c r="E1234" s="208"/>
      <c r="F1234" s="898">
        <f t="shared" si="340"/>
        <v>270.582329317269</v>
      </c>
      <c r="G1234" s="208">
        <f>амортизация!M4336</f>
        <v>799.2388046110367</v>
      </c>
      <c r="H1234" s="898">
        <f t="shared" si="341"/>
        <v>10739.020283861371</v>
      </c>
      <c r="I1234" s="77">
        <f t="shared" si="342"/>
        <v>0.24047458720207895</v>
      </c>
      <c r="J1234" s="898">
        <f t="shared" si="343"/>
        <v>563.36081339175121</v>
      </c>
      <c r="K1234" s="898">
        <f t="shared" si="344"/>
        <v>11302.381097253123</v>
      </c>
      <c r="L1234" s="77">
        <v>0.2</v>
      </c>
      <c r="M1234" s="898">
        <f t="shared" si="345"/>
        <v>2260.4762194506247</v>
      </c>
      <c r="N1234" s="898">
        <f t="shared" si="346"/>
        <v>13562.857316703747</v>
      </c>
      <c r="O1234" s="898">
        <f t="shared" si="347"/>
        <v>2260.4762194506247</v>
      </c>
    </row>
    <row r="1235" spans="1:15" ht="45">
      <c r="A1235" s="711" t="s">
        <v>5831</v>
      </c>
      <c r="B1235" s="849" t="s">
        <v>955</v>
      </c>
      <c r="C1235" s="208">
        <f>мат.затр!G10662</f>
        <v>4394.82</v>
      </c>
      <c r="D1235" s="898">
        <f>тарифик!J1236</f>
        <v>2342.7041499330653</v>
      </c>
      <c r="E1235" s="208"/>
      <c r="F1235" s="898">
        <f t="shared" si="340"/>
        <v>270.582329317269</v>
      </c>
      <c r="G1235" s="208">
        <f>амортизация!M4345</f>
        <v>799.2388046110367</v>
      </c>
      <c r="H1235" s="898">
        <f t="shared" si="341"/>
        <v>7807.3452838613703</v>
      </c>
      <c r="I1235" s="77">
        <f t="shared" si="342"/>
        <v>0.24047458720207895</v>
      </c>
      <c r="J1235" s="898">
        <f t="shared" si="343"/>
        <v>563.36081339175121</v>
      </c>
      <c r="K1235" s="898">
        <f t="shared" si="344"/>
        <v>8370.7060972531217</v>
      </c>
      <c r="L1235" s="77">
        <v>0.2</v>
      </c>
      <c r="M1235" s="898">
        <f t="shared" si="345"/>
        <v>1674.1412194506245</v>
      </c>
      <c r="N1235" s="898">
        <f t="shared" si="346"/>
        <v>10044.847316703746</v>
      </c>
      <c r="O1235" s="898">
        <f t="shared" si="347"/>
        <v>1674.1412194506245</v>
      </c>
    </row>
    <row r="1236" spans="1:15" ht="30">
      <c r="A1236" s="711" t="s">
        <v>5832</v>
      </c>
      <c r="B1236" s="253" t="s">
        <v>956</v>
      </c>
      <c r="C1236" s="208">
        <f>мат.затр!G10679</f>
        <v>5952.2390000000005</v>
      </c>
      <c r="D1236" s="898">
        <f>тарифик!J1237</f>
        <v>418.34002677376168</v>
      </c>
      <c r="E1236" s="208"/>
      <c r="F1236" s="898">
        <f t="shared" si="340"/>
        <v>48.318273092369481</v>
      </c>
      <c r="G1236" s="208">
        <f>амортизация!M4354</f>
        <v>799.2388046110367</v>
      </c>
      <c r="H1236" s="898">
        <f t="shared" si="341"/>
        <v>7218.1361044771675</v>
      </c>
      <c r="I1236" s="77">
        <f t="shared" si="342"/>
        <v>0.24047458720207895</v>
      </c>
      <c r="J1236" s="898">
        <f t="shared" si="343"/>
        <v>100.600145248527</v>
      </c>
      <c r="K1236" s="898">
        <f t="shared" si="344"/>
        <v>7318.7362497256945</v>
      </c>
      <c r="L1236" s="77">
        <v>0.2</v>
      </c>
      <c r="M1236" s="898">
        <f t="shared" si="345"/>
        <v>1463.7472499451389</v>
      </c>
      <c r="N1236" s="898">
        <f t="shared" si="346"/>
        <v>8782.4834996708341</v>
      </c>
      <c r="O1236" s="898">
        <f t="shared" si="347"/>
        <v>1463.7472499451389</v>
      </c>
    </row>
    <row r="1237" spans="1:15">
      <c r="A1237" s="711" t="s">
        <v>5833</v>
      </c>
      <c r="B1237" s="1180" t="s">
        <v>957</v>
      </c>
      <c r="C1237" s="208">
        <f>мат.затр!G10694</f>
        <v>9907.81</v>
      </c>
      <c r="D1237" s="898">
        <f>тарифик!J1238</f>
        <v>418.34002677376168</v>
      </c>
      <c r="E1237" s="208"/>
      <c r="F1237" s="898">
        <f t="shared" si="340"/>
        <v>48.318273092369481</v>
      </c>
      <c r="G1237" s="208">
        <f>амортизация!M4364</f>
        <v>665.97345133125111</v>
      </c>
      <c r="H1237" s="898">
        <f t="shared" si="341"/>
        <v>11040.441751197381</v>
      </c>
      <c r="I1237" s="77">
        <f t="shared" si="342"/>
        <v>0.24047458720207895</v>
      </c>
      <c r="J1237" s="898">
        <f t="shared" si="343"/>
        <v>100.600145248527</v>
      </c>
      <c r="K1237" s="898">
        <f t="shared" si="344"/>
        <v>11141.041896445908</v>
      </c>
      <c r="L1237" s="77">
        <v>0.2</v>
      </c>
      <c r="M1237" s="898">
        <f t="shared" si="345"/>
        <v>2228.2083792891817</v>
      </c>
      <c r="N1237" s="898">
        <f t="shared" si="346"/>
        <v>13369.250275735089</v>
      </c>
      <c r="O1237" s="898">
        <f t="shared" si="347"/>
        <v>2228.2083792891817</v>
      </c>
    </row>
    <row r="1238" spans="1:15">
      <c r="A1238" s="711" t="s">
        <v>5834</v>
      </c>
      <c r="B1238" s="253" t="s">
        <v>958</v>
      </c>
      <c r="C1238" s="208">
        <f>мат.затр!G10711</f>
        <v>1958.761</v>
      </c>
      <c r="D1238" s="898">
        <f>тарифик!J1239</f>
        <v>836.68005354752336</v>
      </c>
      <c r="E1238" s="208"/>
      <c r="F1238" s="898">
        <f t="shared" si="340"/>
        <v>96.636546184738961</v>
      </c>
      <c r="G1238" s="208">
        <f>амортизация!M4375</f>
        <v>61.855616912092827</v>
      </c>
      <c r="H1238" s="898">
        <f t="shared" si="341"/>
        <v>2953.9332166443555</v>
      </c>
      <c r="I1238" s="77">
        <f t="shared" si="342"/>
        <v>0.24047458720207895</v>
      </c>
      <c r="J1238" s="898">
        <f t="shared" si="343"/>
        <v>201.200290497054</v>
      </c>
      <c r="K1238" s="898">
        <f t="shared" si="344"/>
        <v>3155.1335071414096</v>
      </c>
      <c r="L1238" s="77">
        <v>0.2</v>
      </c>
      <c r="M1238" s="898">
        <f t="shared" si="345"/>
        <v>631.02670142828197</v>
      </c>
      <c r="N1238" s="898">
        <f t="shared" si="346"/>
        <v>3786.1602085696913</v>
      </c>
      <c r="O1238" s="898">
        <f t="shared" si="347"/>
        <v>631.02670142828197</v>
      </c>
    </row>
    <row r="1239" spans="1:15" ht="30">
      <c r="A1239" s="711" t="s">
        <v>5835</v>
      </c>
      <c r="B1239" s="849" t="s">
        <v>959</v>
      </c>
      <c r="C1239" s="208">
        <f>мат.затр!G10727</f>
        <v>13352</v>
      </c>
      <c r="D1239" s="898">
        <f>тарифик!J1240</f>
        <v>2342.7041499330653</v>
      </c>
      <c r="E1239" s="208"/>
      <c r="F1239" s="898">
        <f t="shared" si="340"/>
        <v>270.582329317269</v>
      </c>
      <c r="G1239" s="208">
        <f>амортизация!M4382</f>
        <v>18.022878551242009</v>
      </c>
      <c r="H1239" s="898">
        <f t="shared" si="341"/>
        <v>15983.309357801578</v>
      </c>
      <c r="I1239" s="77">
        <f t="shared" si="342"/>
        <v>0.24047458720207895</v>
      </c>
      <c r="J1239" s="898">
        <f t="shared" si="343"/>
        <v>563.36081339175121</v>
      </c>
      <c r="K1239" s="898">
        <f t="shared" si="344"/>
        <v>16546.670171193327</v>
      </c>
      <c r="L1239" s="77">
        <v>0.2</v>
      </c>
      <c r="M1239" s="898">
        <f t="shared" si="345"/>
        <v>3309.3340342386655</v>
      </c>
      <c r="N1239" s="898">
        <f t="shared" si="346"/>
        <v>19856.004205431993</v>
      </c>
      <c r="O1239" s="898">
        <f t="shared" si="347"/>
        <v>3309.3340342386655</v>
      </c>
    </row>
    <row r="1240" spans="1:15" s="197" customFormat="1" ht="28.5">
      <c r="A1240" s="949" t="s">
        <v>19</v>
      </c>
      <c r="B1240" s="46" t="s">
        <v>6024</v>
      </c>
      <c r="C1240" s="396"/>
      <c r="D1240" s="950"/>
      <c r="E1240" s="396"/>
      <c r="F1240" s="950"/>
      <c r="G1240" s="396"/>
      <c r="H1240" s="950"/>
      <c r="I1240" s="951"/>
      <c r="J1240" s="950"/>
      <c r="K1240" s="950"/>
      <c r="L1240" s="951"/>
      <c r="M1240" s="950"/>
      <c r="N1240" s="950"/>
      <c r="O1240" s="950"/>
    </row>
    <row r="1241" spans="1:15">
      <c r="A1241" s="711" t="s">
        <v>23</v>
      </c>
      <c r="B1241" s="1180" t="s">
        <v>2491</v>
      </c>
      <c r="C1241" s="208">
        <f>мат.затр!G10737</f>
        <v>358.34366666666665</v>
      </c>
      <c r="D1241" s="208">
        <f>тарифик!J1242</f>
        <v>535.47523427041494</v>
      </c>
      <c r="E1241" s="208"/>
      <c r="F1241" s="898">
        <f t="shared" si="340"/>
        <v>61.847389558232933</v>
      </c>
      <c r="G1241" s="208">
        <f>амортизация!M4386</f>
        <v>37.023615529745307</v>
      </c>
      <c r="H1241" s="898">
        <f t="shared" ref="H1241:H1288" si="348">C1241+D1241+F1241+G1241</f>
        <v>992.68990602505983</v>
      </c>
      <c r="I1241" s="77">
        <f t="shared" ref="I1241:I1288" si="349">I$190</f>
        <v>0.24047458720207895</v>
      </c>
      <c r="J1241" s="898">
        <f t="shared" ref="J1241:J1288" si="350">D1241*I1241</f>
        <v>128.76818591811457</v>
      </c>
      <c r="K1241" s="898">
        <f t="shared" ref="K1241:K1286" si="351">H1241+J1241</f>
        <v>1121.4580919431744</v>
      </c>
      <c r="L1241" s="77">
        <v>0.2</v>
      </c>
      <c r="M1241" s="898">
        <f t="shared" ref="M1241:M1286" si="352">K1241*L1241</f>
        <v>224.2916183886349</v>
      </c>
      <c r="N1241" s="898">
        <f t="shared" ref="N1241:N1286" si="353">K1241+M1241</f>
        <v>1345.7497103318092</v>
      </c>
      <c r="O1241" s="898">
        <f t="shared" ref="O1241:O1286" si="354">M1241</f>
        <v>224.2916183886349</v>
      </c>
    </row>
    <row r="1242" spans="1:15">
      <c r="A1242" s="711" t="s">
        <v>208</v>
      </c>
      <c r="B1242" s="1180" t="s">
        <v>2493</v>
      </c>
      <c r="C1242" s="208">
        <f>мат.затр!G10745</f>
        <v>364.16666666666669</v>
      </c>
      <c r="D1242" s="208">
        <f>тарифик!J1243</f>
        <v>490.85229808121375</v>
      </c>
      <c r="E1242" s="208"/>
      <c r="F1242" s="898">
        <f t="shared" si="340"/>
        <v>56.693440428380185</v>
      </c>
      <c r="G1242" s="208">
        <f>амортизация!M4389</f>
        <v>39.413705203178885</v>
      </c>
      <c r="H1242" s="898">
        <f t="shared" si="348"/>
        <v>951.12611037943952</v>
      </c>
      <c r="I1242" s="77">
        <f t="shared" si="349"/>
        <v>0.24047458720207895</v>
      </c>
      <c r="J1242" s="898">
        <f t="shared" si="350"/>
        <v>118.03750375827168</v>
      </c>
      <c r="K1242" s="898">
        <f t="shared" si="351"/>
        <v>1069.1636141377112</v>
      </c>
      <c r="L1242" s="77">
        <v>0.2</v>
      </c>
      <c r="M1242" s="898">
        <f t="shared" si="352"/>
        <v>213.83272282754226</v>
      </c>
      <c r="N1242" s="898">
        <f t="shared" si="353"/>
        <v>1282.9963369652535</v>
      </c>
      <c r="O1242" s="898">
        <f t="shared" si="354"/>
        <v>213.83272282754226</v>
      </c>
    </row>
    <row r="1243" spans="1:15">
      <c r="A1243" s="711" t="s">
        <v>218</v>
      </c>
      <c r="B1243" s="1180" t="s">
        <v>4803</v>
      </c>
      <c r="C1243" s="208">
        <f>мат.затр!G10751</f>
        <v>656.99699999999996</v>
      </c>
      <c r="D1243" s="208">
        <f>тарифик!J1244</f>
        <v>846.72021419009366</v>
      </c>
      <c r="E1243" s="208"/>
      <c r="F1243" s="898">
        <f t="shared" si="340"/>
        <v>97.79618473895583</v>
      </c>
      <c r="G1243" s="208">
        <f>амортизация!M4389</f>
        <v>39.413705203178885</v>
      </c>
      <c r="H1243" s="898">
        <f t="shared" si="348"/>
        <v>1640.9271041322284</v>
      </c>
      <c r="I1243" s="77">
        <f t="shared" si="349"/>
        <v>0.24047458720207895</v>
      </c>
      <c r="J1243" s="898">
        <f t="shared" si="350"/>
        <v>203.61469398301864</v>
      </c>
      <c r="K1243" s="898">
        <f t="shared" si="351"/>
        <v>1844.541798115247</v>
      </c>
      <c r="L1243" s="77">
        <v>0.2</v>
      </c>
      <c r="M1243" s="898">
        <f t="shared" si="352"/>
        <v>368.90835962304942</v>
      </c>
      <c r="N1243" s="898">
        <f t="shared" si="353"/>
        <v>2213.4501577382966</v>
      </c>
      <c r="O1243" s="898">
        <f t="shared" si="354"/>
        <v>368.90835962304942</v>
      </c>
    </row>
    <row r="1244" spans="1:15">
      <c r="A1244" s="711" t="s">
        <v>227</v>
      </c>
      <c r="B1244" s="303" t="s">
        <v>2495</v>
      </c>
      <c r="C1244" s="208">
        <f>мат.затр!G10757</f>
        <v>399.59699999999998</v>
      </c>
      <c r="D1244" s="208">
        <f>тарифик!J1245</f>
        <v>923.69477911646572</v>
      </c>
      <c r="E1244" s="208"/>
      <c r="F1244" s="898">
        <f t="shared" si="340"/>
        <v>106.68674698795179</v>
      </c>
      <c r="G1244" s="208">
        <f>амортизация!M4395</f>
        <v>25.634465437097013</v>
      </c>
      <c r="H1244" s="898">
        <f t="shared" si="348"/>
        <v>1455.6129915415147</v>
      </c>
      <c r="I1244" s="77">
        <f t="shared" si="349"/>
        <v>0.24047458720207895</v>
      </c>
      <c r="J1244" s="898">
        <f t="shared" si="350"/>
        <v>222.1251207087476</v>
      </c>
      <c r="K1244" s="898">
        <f t="shared" si="351"/>
        <v>1677.7381122502622</v>
      </c>
      <c r="L1244" s="77">
        <v>0.2</v>
      </c>
      <c r="M1244" s="898">
        <f t="shared" si="352"/>
        <v>335.54762245005247</v>
      </c>
      <c r="N1244" s="898">
        <f t="shared" si="353"/>
        <v>2013.2857347003146</v>
      </c>
      <c r="O1244" s="898">
        <f t="shared" si="354"/>
        <v>335.54762245005247</v>
      </c>
    </row>
    <row r="1245" spans="1:15">
      <c r="A1245" s="711" t="s">
        <v>450</v>
      </c>
      <c r="B1245" s="1180" t="s">
        <v>2497</v>
      </c>
      <c r="C1245" s="208">
        <f>мат.затр!G10766</f>
        <v>1533.0956666666668</v>
      </c>
      <c r="D1245" s="208">
        <f>тарифик!J1246</f>
        <v>441.76706827309238</v>
      </c>
      <c r="E1245" s="208"/>
      <c r="F1245" s="898">
        <f t="shared" si="340"/>
        <v>51.024096385542173</v>
      </c>
      <c r="G1245" s="208">
        <f>амортизация!M4400</f>
        <v>41.631054131054128</v>
      </c>
      <c r="H1245" s="898">
        <f t="shared" si="348"/>
        <v>2067.5178854563555</v>
      </c>
      <c r="I1245" s="77">
        <f t="shared" si="349"/>
        <v>0.24047458720207895</v>
      </c>
      <c r="J1245" s="898">
        <f t="shared" si="350"/>
        <v>106.23375338244452</v>
      </c>
      <c r="K1245" s="898">
        <f t="shared" si="351"/>
        <v>2173.7516388387999</v>
      </c>
      <c r="L1245" s="77">
        <v>0.2</v>
      </c>
      <c r="M1245" s="898">
        <f t="shared" si="352"/>
        <v>434.75032776775998</v>
      </c>
      <c r="N1245" s="898">
        <f t="shared" si="353"/>
        <v>2608.50196660656</v>
      </c>
      <c r="O1245" s="898">
        <f t="shared" si="354"/>
        <v>434.75032776775998</v>
      </c>
    </row>
    <row r="1246" spans="1:15">
      <c r="A1246" s="711" t="s">
        <v>241</v>
      </c>
      <c r="B1246" s="1180" t="s">
        <v>2499</v>
      </c>
      <c r="C1246" s="208">
        <f>мат.затр!G10772</f>
        <v>698.66666666666663</v>
      </c>
      <c r="D1246" s="208">
        <f>тарифик!J1247</f>
        <v>508.7014725568942</v>
      </c>
      <c r="E1246" s="208"/>
      <c r="F1246" s="898">
        <f t="shared" si="340"/>
        <v>58.75502008032128</v>
      </c>
      <c r="G1246" s="208">
        <f>амортизация!M4403</f>
        <v>9.8806042884990255</v>
      </c>
      <c r="H1246" s="898">
        <f t="shared" si="348"/>
        <v>1276.0037635923809</v>
      </c>
      <c r="I1246" s="77">
        <f t="shared" si="349"/>
        <v>0.24047458720207895</v>
      </c>
      <c r="J1246" s="898">
        <f t="shared" si="350"/>
        <v>122.32977662220883</v>
      </c>
      <c r="K1246" s="898">
        <f t="shared" si="351"/>
        <v>1398.3335402145897</v>
      </c>
      <c r="L1246" s="77">
        <v>0.2</v>
      </c>
      <c r="M1246" s="898">
        <f t="shared" si="352"/>
        <v>279.66670804291795</v>
      </c>
      <c r="N1246" s="898">
        <f t="shared" si="353"/>
        <v>1678.0002482575076</v>
      </c>
      <c r="O1246" s="898">
        <f t="shared" si="354"/>
        <v>279.66670804291795</v>
      </c>
    </row>
    <row r="1247" spans="1:15">
      <c r="A1247" s="711" t="s">
        <v>263</v>
      </c>
      <c r="B1247" s="1180" t="s">
        <v>2501</v>
      </c>
      <c r="C1247" s="208">
        <f>мат.затр!G10777</f>
        <v>303.31666666666666</v>
      </c>
      <c r="D1247" s="208">
        <f>тарифик!J1248</f>
        <v>773.09236947791169</v>
      </c>
      <c r="E1247" s="208"/>
      <c r="F1247" s="898">
        <f t="shared" si="340"/>
        <v>89.2921686746988</v>
      </c>
      <c r="G1247" s="208">
        <f>амортизация!M4406</f>
        <v>10.222672064777328</v>
      </c>
      <c r="H1247" s="898">
        <f t="shared" si="348"/>
        <v>1175.9238768840544</v>
      </c>
      <c r="I1247" s="77">
        <f t="shared" si="349"/>
        <v>0.24047458720207895</v>
      </c>
      <c r="J1247" s="898">
        <f t="shared" si="350"/>
        <v>185.90906841927793</v>
      </c>
      <c r="K1247" s="898">
        <f t="shared" si="351"/>
        <v>1361.8329453033323</v>
      </c>
      <c r="L1247" s="77">
        <v>0.2</v>
      </c>
      <c r="M1247" s="898">
        <f t="shared" si="352"/>
        <v>272.36658906066646</v>
      </c>
      <c r="N1247" s="898">
        <f t="shared" si="353"/>
        <v>1634.1995343639987</v>
      </c>
      <c r="O1247" s="898">
        <f t="shared" si="354"/>
        <v>272.36658906066646</v>
      </c>
    </row>
    <row r="1248" spans="1:15" ht="30">
      <c r="A1248" s="711" t="s">
        <v>337</v>
      </c>
      <c r="B1248" s="386" t="s">
        <v>2503</v>
      </c>
      <c r="C1248" s="208">
        <f>мат.затр!G10785</f>
        <v>221.59166666666667</v>
      </c>
      <c r="D1248" s="208">
        <f>тарифик!J1249</f>
        <v>937.08165997322624</v>
      </c>
      <c r="E1248" s="208"/>
      <c r="F1248" s="898">
        <f t="shared" si="340"/>
        <v>108.23293172690764</v>
      </c>
      <c r="G1248" s="208">
        <f>амортизация!M4409</f>
        <v>37.042660068975856</v>
      </c>
      <c r="H1248" s="898">
        <f t="shared" si="348"/>
        <v>1303.9489184357765</v>
      </c>
      <c r="I1248" s="77">
        <f t="shared" si="349"/>
        <v>0.24047458720207895</v>
      </c>
      <c r="J1248" s="898">
        <f t="shared" si="350"/>
        <v>225.34432535670049</v>
      </c>
      <c r="K1248" s="898">
        <f t="shared" si="351"/>
        <v>1529.2932437924769</v>
      </c>
      <c r="L1248" s="77">
        <v>0.2</v>
      </c>
      <c r="M1248" s="898">
        <f t="shared" si="352"/>
        <v>305.85864875849541</v>
      </c>
      <c r="N1248" s="898">
        <f t="shared" si="353"/>
        <v>1835.1518925509722</v>
      </c>
      <c r="O1248" s="898">
        <f t="shared" si="354"/>
        <v>305.85864875849541</v>
      </c>
    </row>
    <row r="1249" spans="1:15" ht="30">
      <c r="A1249" s="711" t="s">
        <v>348</v>
      </c>
      <c r="B1249" s="386" t="s">
        <v>2505</v>
      </c>
      <c r="C1249" s="208">
        <f>мат.затр!G10790</f>
        <v>236.50266666666667</v>
      </c>
      <c r="D1249" s="208">
        <f>тарифик!J1250</f>
        <v>1829.5403837572512</v>
      </c>
      <c r="E1249" s="208"/>
      <c r="F1249" s="898">
        <f t="shared" si="340"/>
        <v>211.31191432396253</v>
      </c>
      <c r="G1249" s="208">
        <f>амортизация!M4410</f>
        <v>12.745539061328532</v>
      </c>
      <c r="H1249" s="898">
        <f t="shared" si="348"/>
        <v>2290.1005038092089</v>
      </c>
      <c r="I1249" s="77">
        <f t="shared" si="349"/>
        <v>0.24047458720207895</v>
      </c>
      <c r="J1249" s="898">
        <f t="shared" si="350"/>
        <v>439.95796855355809</v>
      </c>
      <c r="K1249" s="898">
        <f t="shared" si="351"/>
        <v>2730.0584723627671</v>
      </c>
      <c r="L1249" s="77">
        <v>0.2</v>
      </c>
      <c r="M1249" s="898">
        <f t="shared" si="352"/>
        <v>546.01169447255347</v>
      </c>
      <c r="N1249" s="898">
        <f t="shared" si="353"/>
        <v>3276.0701668353204</v>
      </c>
      <c r="O1249" s="898">
        <f t="shared" si="354"/>
        <v>546.01169447255347</v>
      </c>
    </row>
    <row r="1250" spans="1:15">
      <c r="A1250" s="711" t="s">
        <v>353</v>
      </c>
      <c r="B1250" s="1180" t="s">
        <v>2507</v>
      </c>
      <c r="C1250" s="208">
        <f>мат.затр!G10795</f>
        <v>697.66666666666663</v>
      </c>
      <c r="D1250" s="208">
        <f>тарифик!J1251</f>
        <v>1829.5403837572512</v>
      </c>
      <c r="E1250" s="208"/>
      <c r="F1250" s="898">
        <f t="shared" si="340"/>
        <v>211.31191432396253</v>
      </c>
      <c r="G1250" s="208">
        <f>амортизация!M4411</f>
        <v>12.745539061328532</v>
      </c>
      <c r="H1250" s="898">
        <f t="shared" si="348"/>
        <v>2751.2645038092087</v>
      </c>
      <c r="I1250" s="77">
        <f t="shared" si="349"/>
        <v>0.24047458720207895</v>
      </c>
      <c r="J1250" s="898">
        <f t="shared" si="350"/>
        <v>439.95796855355809</v>
      </c>
      <c r="K1250" s="898">
        <f t="shared" si="351"/>
        <v>3191.2224723627669</v>
      </c>
      <c r="L1250" s="77">
        <v>0.2</v>
      </c>
      <c r="M1250" s="898">
        <f t="shared" si="352"/>
        <v>638.24449447255347</v>
      </c>
      <c r="N1250" s="898">
        <f t="shared" si="353"/>
        <v>3829.4669668353204</v>
      </c>
      <c r="O1250" s="898">
        <f t="shared" si="354"/>
        <v>638.24449447255347</v>
      </c>
    </row>
    <row r="1251" spans="1:15">
      <c r="A1251" s="711" t="s">
        <v>1031</v>
      </c>
      <c r="B1251" s="1180" t="s">
        <v>2509</v>
      </c>
      <c r="C1251" s="208">
        <f>мат.затр!G10801</f>
        <v>727.66666666666663</v>
      </c>
      <c r="D1251" s="208">
        <f>тарифик!J1252</f>
        <v>686.07764390896921</v>
      </c>
      <c r="E1251" s="208"/>
      <c r="F1251" s="898">
        <f t="shared" si="340"/>
        <v>79.24196787148594</v>
      </c>
      <c r="G1251" s="208">
        <f>амортизация!M4412</f>
        <v>5.4805817963712693</v>
      </c>
      <c r="H1251" s="898">
        <f t="shared" si="348"/>
        <v>1498.4668602434931</v>
      </c>
      <c r="I1251" s="77">
        <f t="shared" si="349"/>
        <v>0.24047458720207895</v>
      </c>
      <c r="J1251" s="898">
        <f t="shared" si="350"/>
        <v>164.9842382075843</v>
      </c>
      <c r="K1251" s="898">
        <f t="shared" si="351"/>
        <v>1663.4510984510773</v>
      </c>
      <c r="L1251" s="77">
        <v>0.2</v>
      </c>
      <c r="M1251" s="898">
        <f t="shared" si="352"/>
        <v>332.69021969021549</v>
      </c>
      <c r="N1251" s="898">
        <f t="shared" si="353"/>
        <v>1996.1413181412927</v>
      </c>
      <c r="O1251" s="898">
        <f t="shared" si="354"/>
        <v>332.69021969021549</v>
      </c>
    </row>
    <row r="1252" spans="1:15">
      <c r="A1252" s="711" t="s">
        <v>1032</v>
      </c>
      <c r="B1252" s="1180" t="s">
        <v>2511</v>
      </c>
      <c r="C1252" s="208">
        <f>мат.затр!G10808</f>
        <v>2447.6226666666662</v>
      </c>
      <c r="D1252" s="208">
        <f>тарифик!J1253</f>
        <v>253.79294957608209</v>
      </c>
      <c r="E1252" s="208"/>
      <c r="F1252" s="898">
        <f t="shared" si="340"/>
        <v>29.313085676037481</v>
      </c>
      <c r="G1252" s="208">
        <f>амортизация!M4416</f>
        <v>42.407002549107808</v>
      </c>
      <c r="H1252" s="898">
        <f t="shared" si="348"/>
        <v>2773.1357044678939</v>
      </c>
      <c r="I1252" s="77">
        <f t="shared" si="349"/>
        <v>0.24047458720207895</v>
      </c>
      <c r="J1252" s="898">
        <f t="shared" si="350"/>
        <v>61.030754784106378</v>
      </c>
      <c r="K1252" s="898">
        <f t="shared" si="351"/>
        <v>2834.1664592520001</v>
      </c>
      <c r="L1252" s="77">
        <v>0.2</v>
      </c>
      <c r="M1252" s="898">
        <f t="shared" si="352"/>
        <v>566.83329185040009</v>
      </c>
      <c r="N1252" s="898">
        <f t="shared" si="353"/>
        <v>3400.9997511024003</v>
      </c>
      <c r="O1252" s="898">
        <f t="shared" si="354"/>
        <v>566.83329185040009</v>
      </c>
    </row>
    <row r="1253" spans="1:15">
      <c r="A1253" s="711" t="s">
        <v>1033</v>
      </c>
      <c r="B1253" s="1180" t="s">
        <v>2513</v>
      </c>
      <c r="C1253" s="208">
        <f>мат.затр!G10815</f>
        <v>2600.6226666666662</v>
      </c>
      <c r="D1253" s="208">
        <f>тарифик!J1254</f>
        <v>253.79294957608209</v>
      </c>
      <c r="E1253" s="208"/>
      <c r="F1253" s="898">
        <f t="shared" si="340"/>
        <v>29.313085676037481</v>
      </c>
      <c r="G1253" s="208">
        <f>амортизация!M4420</f>
        <v>42.407002549107808</v>
      </c>
      <c r="H1253" s="898">
        <f t="shared" si="348"/>
        <v>2926.1357044678939</v>
      </c>
      <c r="I1253" s="77">
        <f t="shared" si="349"/>
        <v>0.24047458720207895</v>
      </c>
      <c r="J1253" s="898">
        <f t="shared" si="350"/>
        <v>61.030754784106378</v>
      </c>
      <c r="K1253" s="898">
        <f t="shared" si="351"/>
        <v>2987.1664592520001</v>
      </c>
      <c r="L1253" s="77">
        <v>0.2</v>
      </c>
      <c r="M1253" s="898">
        <f t="shared" si="352"/>
        <v>597.4332918504</v>
      </c>
      <c r="N1253" s="898">
        <f t="shared" si="353"/>
        <v>3584.5997511024002</v>
      </c>
      <c r="O1253" s="898">
        <f t="shared" si="354"/>
        <v>597.4332918504</v>
      </c>
    </row>
    <row r="1254" spans="1:15">
      <c r="A1254" s="711" t="s">
        <v>5836</v>
      </c>
      <c r="B1254" s="1180" t="s">
        <v>2515</v>
      </c>
      <c r="C1254" s="208">
        <f>мат.затр!G10822</f>
        <v>1910.6226666666666</v>
      </c>
      <c r="D1254" s="208">
        <f>тарифик!J1255</f>
        <v>471.32976349843818</v>
      </c>
      <c r="E1254" s="208"/>
      <c r="F1254" s="898">
        <f t="shared" si="340"/>
        <v>54.43858768406961</v>
      </c>
      <c r="G1254" s="208">
        <f>амортизация!M4424</f>
        <v>42.407002549107808</v>
      </c>
      <c r="H1254" s="898">
        <f t="shared" si="348"/>
        <v>2478.7980203982825</v>
      </c>
      <c r="I1254" s="77">
        <f t="shared" si="349"/>
        <v>0.24047458720207895</v>
      </c>
      <c r="J1254" s="898">
        <f t="shared" si="350"/>
        <v>113.34283031334043</v>
      </c>
      <c r="K1254" s="898">
        <f t="shared" si="351"/>
        <v>2592.140850711623</v>
      </c>
      <c r="L1254" s="77">
        <v>0.2</v>
      </c>
      <c r="M1254" s="898">
        <f t="shared" si="352"/>
        <v>518.42817014232457</v>
      </c>
      <c r="N1254" s="898">
        <f t="shared" si="353"/>
        <v>3110.5690208539477</v>
      </c>
      <c r="O1254" s="898">
        <f t="shared" si="354"/>
        <v>518.42817014232457</v>
      </c>
    </row>
    <row r="1255" spans="1:15">
      <c r="A1255" s="711" t="s">
        <v>5837</v>
      </c>
      <c r="B1255" s="1180" t="s">
        <v>2517</v>
      </c>
      <c r="C1255" s="208">
        <f>мат.затр!G10829</f>
        <v>2527.6226666666662</v>
      </c>
      <c r="D1255" s="208">
        <f>тарифик!J1256</f>
        <v>253.79294957608209</v>
      </c>
      <c r="E1255" s="208"/>
      <c r="F1255" s="898">
        <f t="shared" si="340"/>
        <v>29.313085676037481</v>
      </c>
      <c r="G1255" s="208">
        <f>амортизация!M4428</f>
        <v>42.407002549107808</v>
      </c>
      <c r="H1255" s="898">
        <f t="shared" si="348"/>
        <v>2853.1357044678939</v>
      </c>
      <c r="I1255" s="77">
        <f t="shared" si="349"/>
        <v>0.24047458720207895</v>
      </c>
      <c r="J1255" s="898">
        <f t="shared" si="350"/>
        <v>61.030754784106378</v>
      </c>
      <c r="K1255" s="898">
        <f t="shared" si="351"/>
        <v>2914.1664592520001</v>
      </c>
      <c r="L1255" s="77">
        <v>0.2</v>
      </c>
      <c r="M1255" s="898">
        <f t="shared" si="352"/>
        <v>582.83329185040009</v>
      </c>
      <c r="N1255" s="898">
        <f t="shared" si="353"/>
        <v>3496.9997511024003</v>
      </c>
      <c r="O1255" s="898">
        <f t="shared" si="354"/>
        <v>582.83329185040009</v>
      </c>
    </row>
    <row r="1256" spans="1:15">
      <c r="A1256" s="711" t="s">
        <v>5838</v>
      </c>
      <c r="B1256" s="1180" t="s">
        <v>2519</v>
      </c>
      <c r="C1256" s="208">
        <f>мат.затр!G10836</f>
        <v>2575.6226666666662</v>
      </c>
      <c r="D1256" s="208">
        <f>тарифик!J1257</f>
        <v>253.79294957608209</v>
      </c>
      <c r="E1256" s="208"/>
      <c r="F1256" s="898">
        <f t="shared" si="340"/>
        <v>29.313085676037481</v>
      </c>
      <c r="G1256" s="208">
        <f>амортизация!M4432</f>
        <v>42.407002549107808</v>
      </c>
      <c r="H1256" s="898">
        <f t="shared" si="348"/>
        <v>2901.1357044678939</v>
      </c>
      <c r="I1256" s="77">
        <f t="shared" si="349"/>
        <v>0.24047458720207895</v>
      </c>
      <c r="J1256" s="898">
        <f t="shared" si="350"/>
        <v>61.030754784106378</v>
      </c>
      <c r="K1256" s="898">
        <f t="shared" si="351"/>
        <v>2962.1664592520001</v>
      </c>
      <c r="L1256" s="77">
        <v>0.2</v>
      </c>
      <c r="M1256" s="898">
        <f t="shared" si="352"/>
        <v>592.4332918504</v>
      </c>
      <c r="N1256" s="898">
        <f t="shared" si="353"/>
        <v>3554.5997511024002</v>
      </c>
      <c r="O1256" s="898">
        <f t="shared" si="354"/>
        <v>592.4332918504</v>
      </c>
    </row>
    <row r="1257" spans="1:15">
      <c r="A1257" s="711" t="s">
        <v>5839</v>
      </c>
      <c r="B1257" s="1180" t="s">
        <v>2521</v>
      </c>
      <c r="C1257" s="208">
        <f>мат.затр!G10843</f>
        <v>2391.6226666666662</v>
      </c>
      <c r="D1257" s="208">
        <f>тарифик!J1258</f>
        <v>253.79294957608209</v>
      </c>
      <c r="E1257" s="208"/>
      <c r="F1257" s="898">
        <f t="shared" si="340"/>
        <v>29.313085676037481</v>
      </c>
      <c r="G1257" s="208">
        <f>амортизация!M4436</f>
        <v>42.407002549107808</v>
      </c>
      <c r="H1257" s="898">
        <f t="shared" si="348"/>
        <v>2717.1357044678939</v>
      </c>
      <c r="I1257" s="77">
        <f t="shared" si="349"/>
        <v>0.24047458720207895</v>
      </c>
      <c r="J1257" s="898">
        <f t="shared" si="350"/>
        <v>61.030754784106378</v>
      </c>
      <c r="K1257" s="898">
        <f t="shared" si="351"/>
        <v>2778.1664592520001</v>
      </c>
      <c r="L1257" s="77">
        <v>0.2</v>
      </c>
      <c r="M1257" s="898">
        <f t="shared" si="352"/>
        <v>555.63329185040004</v>
      </c>
      <c r="N1257" s="898">
        <f t="shared" si="353"/>
        <v>3333.7997511024</v>
      </c>
      <c r="O1257" s="898">
        <f t="shared" si="354"/>
        <v>555.63329185040004</v>
      </c>
    </row>
    <row r="1258" spans="1:15">
      <c r="A1258" s="711" t="s">
        <v>5840</v>
      </c>
      <c r="B1258" s="1180" t="s">
        <v>2523</v>
      </c>
      <c r="C1258" s="208">
        <f>мат.затр!G10850</f>
        <v>2391.6226666666662</v>
      </c>
      <c r="D1258" s="208">
        <f>тарифик!J1259</f>
        <v>253.79294957608209</v>
      </c>
      <c r="E1258" s="208"/>
      <c r="F1258" s="898">
        <f t="shared" si="340"/>
        <v>29.313085676037481</v>
      </c>
      <c r="G1258" s="208">
        <f>амортизация!M4440</f>
        <v>42.407002549107808</v>
      </c>
      <c r="H1258" s="898">
        <f t="shared" si="348"/>
        <v>2717.1357044678939</v>
      </c>
      <c r="I1258" s="77">
        <f t="shared" si="349"/>
        <v>0.24047458720207895</v>
      </c>
      <c r="J1258" s="898">
        <f t="shared" si="350"/>
        <v>61.030754784106378</v>
      </c>
      <c r="K1258" s="898">
        <f t="shared" si="351"/>
        <v>2778.1664592520001</v>
      </c>
      <c r="L1258" s="77">
        <v>0.2</v>
      </c>
      <c r="M1258" s="898">
        <f t="shared" si="352"/>
        <v>555.63329185040004</v>
      </c>
      <c r="N1258" s="898">
        <f t="shared" si="353"/>
        <v>3333.7997511024</v>
      </c>
      <c r="O1258" s="898">
        <f t="shared" si="354"/>
        <v>555.63329185040004</v>
      </c>
    </row>
    <row r="1259" spans="1:15">
      <c r="A1259" s="711" t="s">
        <v>5841</v>
      </c>
      <c r="B1259" s="1180" t="s">
        <v>2525</v>
      </c>
      <c r="C1259" s="208">
        <f>мат.затр!G10857</f>
        <v>2287.0026666666663</v>
      </c>
      <c r="D1259" s="208">
        <f>тарифик!J1260</f>
        <v>253.79294957608209</v>
      </c>
      <c r="E1259" s="208"/>
      <c r="F1259" s="898">
        <f t="shared" si="340"/>
        <v>29.313085676037481</v>
      </c>
      <c r="G1259" s="208">
        <f>амортизация!M4444</f>
        <v>42.407002549107808</v>
      </c>
      <c r="H1259" s="898">
        <f t="shared" si="348"/>
        <v>2612.515704467894</v>
      </c>
      <c r="I1259" s="77">
        <f t="shared" si="349"/>
        <v>0.24047458720207895</v>
      </c>
      <c r="J1259" s="898">
        <f t="shared" si="350"/>
        <v>61.030754784106378</v>
      </c>
      <c r="K1259" s="898">
        <f t="shared" si="351"/>
        <v>2673.5464592520002</v>
      </c>
      <c r="L1259" s="77">
        <v>0.2</v>
      </c>
      <c r="M1259" s="898">
        <f t="shared" si="352"/>
        <v>534.70929185040006</v>
      </c>
      <c r="N1259" s="898">
        <f t="shared" si="353"/>
        <v>3208.2557511024002</v>
      </c>
      <c r="O1259" s="898">
        <f t="shared" si="354"/>
        <v>534.70929185040006</v>
      </c>
    </row>
    <row r="1260" spans="1:15">
      <c r="A1260" s="711" t="s">
        <v>5842</v>
      </c>
      <c r="B1260" s="1180" t="s">
        <v>2527</v>
      </c>
      <c r="C1260" s="208">
        <f>мат.затр!G10864</f>
        <v>2535.6226666666662</v>
      </c>
      <c r="D1260" s="208">
        <f>тарифик!J1261</f>
        <v>253.79294957608209</v>
      </c>
      <c r="E1260" s="208"/>
      <c r="F1260" s="898">
        <f t="shared" si="340"/>
        <v>29.313085676037481</v>
      </c>
      <c r="G1260" s="208">
        <f>амортизация!M4448</f>
        <v>28.054213525266153</v>
      </c>
      <c r="H1260" s="898">
        <f t="shared" si="348"/>
        <v>2846.7829154440524</v>
      </c>
      <c r="I1260" s="77">
        <f t="shared" si="349"/>
        <v>0.24047458720207895</v>
      </c>
      <c r="J1260" s="898">
        <f t="shared" si="350"/>
        <v>61.030754784106378</v>
      </c>
      <c r="K1260" s="898">
        <f t="shared" si="351"/>
        <v>2907.8136702281586</v>
      </c>
      <c r="L1260" s="77">
        <v>0.2</v>
      </c>
      <c r="M1260" s="898">
        <f t="shared" si="352"/>
        <v>581.56273404563171</v>
      </c>
      <c r="N1260" s="898">
        <f t="shared" si="353"/>
        <v>3489.3764042737903</v>
      </c>
      <c r="O1260" s="898">
        <f t="shared" si="354"/>
        <v>581.56273404563171</v>
      </c>
    </row>
    <row r="1261" spans="1:15">
      <c r="A1261" s="711" t="s">
        <v>5843</v>
      </c>
      <c r="B1261" s="1180" t="s">
        <v>2529</v>
      </c>
      <c r="C1261" s="208">
        <f>мат.затр!G10871</f>
        <v>2391.6226666666662</v>
      </c>
      <c r="D1261" s="208">
        <f>тарифик!J1262</f>
        <v>253.79294957608209</v>
      </c>
      <c r="E1261" s="208"/>
      <c r="F1261" s="898">
        <f t="shared" si="340"/>
        <v>29.313085676037481</v>
      </c>
      <c r="G1261" s="208">
        <f>амортизация!M4452</f>
        <v>42.407002549107808</v>
      </c>
      <c r="H1261" s="898">
        <f t="shared" si="348"/>
        <v>2717.1357044678939</v>
      </c>
      <c r="I1261" s="77">
        <f t="shared" si="349"/>
        <v>0.24047458720207895</v>
      </c>
      <c r="J1261" s="898">
        <f t="shared" si="350"/>
        <v>61.030754784106378</v>
      </c>
      <c r="K1261" s="898">
        <f t="shared" si="351"/>
        <v>2778.1664592520001</v>
      </c>
      <c r="L1261" s="77">
        <v>0.2</v>
      </c>
      <c r="M1261" s="898">
        <f t="shared" si="352"/>
        <v>555.63329185040004</v>
      </c>
      <c r="N1261" s="898">
        <f t="shared" si="353"/>
        <v>3333.7997511024</v>
      </c>
      <c r="O1261" s="898">
        <f t="shared" si="354"/>
        <v>555.63329185040004</v>
      </c>
    </row>
    <row r="1262" spans="1:15">
      <c r="A1262" s="711" t="s">
        <v>5844</v>
      </c>
      <c r="B1262" s="1180" t="s">
        <v>2531</v>
      </c>
      <c r="C1262" s="208">
        <f>мат.затр!G10878</f>
        <v>2318.6226666666662</v>
      </c>
      <c r="D1262" s="208">
        <f>тарифик!J1263</f>
        <v>253.79294957608209</v>
      </c>
      <c r="E1262" s="208"/>
      <c r="F1262" s="898">
        <f t="shared" si="340"/>
        <v>29.313085676037481</v>
      </c>
      <c r="G1262" s="208">
        <f>амортизация!M4456</f>
        <v>42.407002549107808</v>
      </c>
      <c r="H1262" s="898">
        <f t="shared" si="348"/>
        <v>2644.1357044678939</v>
      </c>
      <c r="I1262" s="77">
        <f t="shared" si="349"/>
        <v>0.24047458720207895</v>
      </c>
      <c r="J1262" s="898">
        <f t="shared" si="350"/>
        <v>61.030754784106378</v>
      </c>
      <c r="K1262" s="898">
        <f t="shared" si="351"/>
        <v>2705.1664592520001</v>
      </c>
      <c r="L1262" s="77">
        <v>0.2</v>
      </c>
      <c r="M1262" s="898">
        <f t="shared" si="352"/>
        <v>541.03329185040002</v>
      </c>
      <c r="N1262" s="898">
        <f t="shared" si="353"/>
        <v>3246.1997511024001</v>
      </c>
      <c r="O1262" s="898">
        <f t="shared" si="354"/>
        <v>541.03329185040002</v>
      </c>
    </row>
    <row r="1263" spans="1:15">
      <c r="A1263" s="711" t="s">
        <v>5845</v>
      </c>
      <c r="B1263" s="1180" t="s">
        <v>2533</v>
      </c>
      <c r="C1263" s="208">
        <f>мат.затр!G10885</f>
        <v>2169.7836666666662</v>
      </c>
      <c r="D1263" s="208">
        <f>тарифик!J1264</f>
        <v>870.14725568942436</v>
      </c>
      <c r="E1263" s="208"/>
      <c r="F1263" s="898">
        <f t="shared" si="340"/>
        <v>100.50200803212851</v>
      </c>
      <c r="G1263" s="208">
        <f>амортизация!M4460</f>
        <v>42.407002549107808</v>
      </c>
      <c r="H1263" s="898">
        <f t="shared" si="348"/>
        <v>3182.8399329373265</v>
      </c>
      <c r="I1263" s="77">
        <f t="shared" si="349"/>
        <v>0.24047458720207895</v>
      </c>
      <c r="J1263" s="898">
        <f t="shared" si="350"/>
        <v>209.24830211693617</v>
      </c>
      <c r="K1263" s="898">
        <f t="shared" si="351"/>
        <v>3392.0882350542624</v>
      </c>
      <c r="L1263" s="77">
        <v>0.2</v>
      </c>
      <c r="M1263" s="898">
        <f t="shared" si="352"/>
        <v>678.41764701085253</v>
      </c>
      <c r="N1263" s="898">
        <f t="shared" si="353"/>
        <v>4070.5058820651147</v>
      </c>
      <c r="O1263" s="898">
        <f t="shared" si="354"/>
        <v>678.41764701085253</v>
      </c>
    </row>
    <row r="1264" spans="1:15">
      <c r="A1264" s="711" t="s">
        <v>5846</v>
      </c>
      <c r="B1264" s="1180" t="s">
        <v>2535</v>
      </c>
      <c r="C1264" s="208">
        <f>мат.затр!G10890</f>
        <v>643.66666666666663</v>
      </c>
      <c r="D1264" s="208">
        <f>тарифик!J1265</f>
        <v>1051.9857206604195</v>
      </c>
      <c r="E1264" s="208"/>
      <c r="F1264" s="898">
        <f t="shared" si="340"/>
        <v>121.50435073627845</v>
      </c>
      <c r="G1264" s="208">
        <f>амортизация!M4461</f>
        <v>34.671614934772826</v>
      </c>
      <c r="H1264" s="898">
        <f t="shared" si="348"/>
        <v>1851.8283529981375</v>
      </c>
      <c r="I1264" s="77">
        <f t="shared" si="349"/>
        <v>0.24047458720207895</v>
      </c>
      <c r="J1264" s="898">
        <f t="shared" si="350"/>
        <v>252.97583191829591</v>
      </c>
      <c r="K1264" s="898">
        <f t="shared" si="351"/>
        <v>2104.8041849164333</v>
      </c>
      <c r="L1264" s="77">
        <v>0.2</v>
      </c>
      <c r="M1264" s="898">
        <f t="shared" si="352"/>
        <v>420.9608369832867</v>
      </c>
      <c r="N1264" s="898">
        <f t="shared" si="353"/>
        <v>2525.7650218997201</v>
      </c>
      <c r="O1264" s="898">
        <f t="shared" si="354"/>
        <v>420.9608369832867</v>
      </c>
    </row>
    <row r="1265" spans="1:15">
      <c r="A1265" s="711" t="s">
        <v>5847</v>
      </c>
      <c r="B1265" s="1180" t="s">
        <v>2537</v>
      </c>
      <c r="C1265" s="208">
        <f>мат.затр!G10897</f>
        <v>394.89566666666673</v>
      </c>
      <c r="D1265" s="208">
        <f>тарифик!J1266</f>
        <v>823.29317269076307</v>
      </c>
      <c r="E1265" s="208"/>
      <c r="F1265" s="898">
        <f t="shared" si="340"/>
        <v>95.090361445783117</v>
      </c>
      <c r="G1265" s="208">
        <f>амортизация!M4462</f>
        <v>34.671614934772826</v>
      </c>
      <c r="H1265" s="898">
        <f t="shared" si="348"/>
        <v>1347.9508157379857</v>
      </c>
      <c r="I1265" s="77">
        <f t="shared" si="349"/>
        <v>0.24047458720207895</v>
      </c>
      <c r="J1265" s="898">
        <f t="shared" si="350"/>
        <v>197.98108584910116</v>
      </c>
      <c r="K1265" s="898">
        <f t="shared" si="351"/>
        <v>1545.9319015870869</v>
      </c>
      <c r="L1265" s="77">
        <v>0.2</v>
      </c>
      <c r="M1265" s="898">
        <f t="shared" si="352"/>
        <v>309.18638031741739</v>
      </c>
      <c r="N1265" s="898">
        <f t="shared" si="353"/>
        <v>1855.1182819045043</v>
      </c>
      <c r="O1265" s="898">
        <f t="shared" si="354"/>
        <v>309.18638031741739</v>
      </c>
    </row>
    <row r="1266" spans="1:15">
      <c r="A1266" s="711" t="s">
        <v>5848</v>
      </c>
      <c r="B1266" s="1180" t="s">
        <v>2539</v>
      </c>
      <c r="C1266" s="208">
        <f>мат.затр!G10902</f>
        <v>264.66666666666663</v>
      </c>
      <c r="D1266" s="208">
        <f>тарифик!J1267</f>
        <v>1280.678268630076</v>
      </c>
      <c r="E1266" s="208"/>
      <c r="F1266" s="898">
        <f t="shared" si="340"/>
        <v>147.91834002677376</v>
      </c>
      <c r="G1266" s="208">
        <f>амортизация!M4463</f>
        <v>34.671614934772826</v>
      </c>
      <c r="H1266" s="898">
        <f t="shared" si="348"/>
        <v>1727.9348902582894</v>
      </c>
      <c r="I1266" s="77">
        <f t="shared" si="349"/>
        <v>0.24047458720207895</v>
      </c>
      <c r="J1266" s="898">
        <f t="shared" si="350"/>
        <v>307.97057798749069</v>
      </c>
      <c r="K1266" s="898">
        <f t="shared" si="351"/>
        <v>2035.9054682457802</v>
      </c>
      <c r="L1266" s="77">
        <v>0.2</v>
      </c>
      <c r="M1266" s="898">
        <f t="shared" si="352"/>
        <v>407.18109364915608</v>
      </c>
      <c r="N1266" s="898">
        <f t="shared" si="353"/>
        <v>2443.0865618949365</v>
      </c>
      <c r="O1266" s="898">
        <f t="shared" si="354"/>
        <v>407.18109364915608</v>
      </c>
    </row>
    <row r="1267" spans="1:15" ht="30">
      <c r="A1267" s="711" t="s">
        <v>5849</v>
      </c>
      <c r="B1267" s="1180" t="s">
        <v>2541</v>
      </c>
      <c r="C1267" s="208">
        <f>мат.затр!G10909</f>
        <v>740.0956666666666</v>
      </c>
      <c r="D1267" s="208">
        <f>тарифик!J1268</f>
        <v>1280.678268630076</v>
      </c>
      <c r="E1267" s="208"/>
      <c r="F1267" s="898">
        <f t="shared" si="340"/>
        <v>147.91834002677376</v>
      </c>
      <c r="G1267" s="208">
        <f>амортизация!M4466</f>
        <v>21.637426900584792</v>
      </c>
      <c r="H1267" s="898">
        <f t="shared" si="348"/>
        <v>2190.3297022241009</v>
      </c>
      <c r="I1267" s="77">
        <f t="shared" si="349"/>
        <v>0.24047458720207895</v>
      </c>
      <c r="J1267" s="898">
        <f t="shared" si="350"/>
        <v>307.97057798749069</v>
      </c>
      <c r="K1267" s="898">
        <f t="shared" si="351"/>
        <v>2498.3002802115916</v>
      </c>
      <c r="L1267" s="77">
        <v>0.2</v>
      </c>
      <c r="M1267" s="898">
        <f t="shared" si="352"/>
        <v>499.66005604231833</v>
      </c>
      <c r="N1267" s="898">
        <f t="shared" si="353"/>
        <v>2997.9603362539101</v>
      </c>
      <c r="O1267" s="898">
        <f t="shared" si="354"/>
        <v>499.66005604231833</v>
      </c>
    </row>
    <row r="1268" spans="1:15">
      <c r="A1268" s="711" t="s">
        <v>5850</v>
      </c>
      <c r="B1268" s="1180" t="s">
        <v>2543</v>
      </c>
      <c r="C1268" s="208">
        <f>мат.затр!G10916</f>
        <v>674.69566666666663</v>
      </c>
      <c r="D1268" s="208">
        <f>тарифик!J1269</f>
        <v>1280.678268630076</v>
      </c>
      <c r="E1268" s="208"/>
      <c r="F1268" s="898">
        <f t="shared" si="340"/>
        <v>147.91834002677376</v>
      </c>
      <c r="G1268" s="208">
        <f>амортизация!M4469</f>
        <v>85.500074973759183</v>
      </c>
      <c r="H1268" s="898">
        <f t="shared" si="348"/>
        <v>2188.7923502972758</v>
      </c>
      <c r="I1268" s="77">
        <f t="shared" si="349"/>
        <v>0.24047458720207895</v>
      </c>
      <c r="J1268" s="898">
        <f t="shared" si="350"/>
        <v>307.97057798749069</v>
      </c>
      <c r="K1268" s="898">
        <f t="shared" si="351"/>
        <v>2496.7629282847665</v>
      </c>
      <c r="L1268" s="77">
        <v>0.2</v>
      </c>
      <c r="M1268" s="898">
        <f t="shared" si="352"/>
        <v>499.35258565695335</v>
      </c>
      <c r="N1268" s="898">
        <f t="shared" si="353"/>
        <v>2996.1155139417197</v>
      </c>
      <c r="O1268" s="898">
        <f t="shared" si="354"/>
        <v>499.35258565695335</v>
      </c>
    </row>
    <row r="1269" spans="1:15">
      <c r="A1269" s="711" t="s">
        <v>5851</v>
      </c>
      <c r="B1269" s="1180" t="s">
        <v>2545</v>
      </c>
      <c r="C1269" s="208">
        <f>мат.затр!G10922</f>
        <v>270.0956666666666</v>
      </c>
      <c r="D1269" s="208">
        <f>тарифик!J1270</f>
        <v>1280.678268630076</v>
      </c>
      <c r="E1269" s="208"/>
      <c r="F1269" s="898">
        <f t="shared" si="340"/>
        <v>147.91834002677376</v>
      </c>
      <c r="G1269" s="208">
        <f>амортизация!M4473</f>
        <v>92.989016344279491</v>
      </c>
      <c r="H1269" s="898">
        <f t="shared" si="348"/>
        <v>1791.6812916677957</v>
      </c>
      <c r="I1269" s="77">
        <f t="shared" si="349"/>
        <v>0.24047458720207895</v>
      </c>
      <c r="J1269" s="898">
        <f t="shared" si="350"/>
        <v>307.97057798749069</v>
      </c>
      <c r="K1269" s="898">
        <f t="shared" si="351"/>
        <v>2099.6518696552862</v>
      </c>
      <c r="L1269" s="77">
        <v>0.2</v>
      </c>
      <c r="M1269" s="898">
        <f t="shared" si="352"/>
        <v>419.93037393105726</v>
      </c>
      <c r="N1269" s="898">
        <f t="shared" si="353"/>
        <v>2519.5822435863433</v>
      </c>
      <c r="O1269" s="898">
        <f t="shared" si="354"/>
        <v>419.93037393105726</v>
      </c>
    </row>
    <row r="1270" spans="1:15">
      <c r="A1270" s="711" t="s">
        <v>5852</v>
      </c>
      <c r="B1270" s="1180" t="s">
        <v>2547</v>
      </c>
      <c r="C1270" s="208">
        <f>мат.затр!G10930</f>
        <v>666.32686666666666</v>
      </c>
      <c r="D1270" s="208">
        <f>тарифик!J1271</f>
        <v>1450.2454261490404</v>
      </c>
      <c r="E1270" s="208"/>
      <c r="F1270" s="898">
        <f t="shared" si="340"/>
        <v>167.50334672021415</v>
      </c>
      <c r="G1270" s="208">
        <f>амортизация!M4474</f>
        <v>47.326754385964911</v>
      </c>
      <c r="H1270" s="898">
        <f t="shared" si="348"/>
        <v>2331.402393921886</v>
      </c>
      <c r="I1270" s="77">
        <f t="shared" si="349"/>
        <v>0.24047458720207895</v>
      </c>
      <c r="J1270" s="898">
        <f t="shared" si="350"/>
        <v>348.74717019489356</v>
      </c>
      <c r="K1270" s="898">
        <f t="shared" si="351"/>
        <v>2680.1495641167794</v>
      </c>
      <c r="L1270" s="77">
        <v>0.2</v>
      </c>
      <c r="M1270" s="898">
        <f t="shared" si="352"/>
        <v>536.02991282335586</v>
      </c>
      <c r="N1270" s="898">
        <f t="shared" si="353"/>
        <v>3216.1794769401354</v>
      </c>
      <c r="O1270" s="898">
        <f t="shared" si="354"/>
        <v>536.02991282335586</v>
      </c>
    </row>
    <row r="1271" spans="1:15">
      <c r="A1271" s="711" t="s">
        <v>5853</v>
      </c>
      <c r="B1271" s="1180" t="s">
        <v>2549</v>
      </c>
      <c r="C1271" s="208">
        <f>мат.затр!G10938</f>
        <v>666.32686666666666</v>
      </c>
      <c r="D1271" s="208">
        <f>тарифик!J1272</f>
        <v>1115.5734047300311</v>
      </c>
      <c r="E1271" s="208"/>
      <c r="F1271" s="898">
        <f t="shared" si="340"/>
        <v>128.84872824631859</v>
      </c>
      <c r="G1271" s="208">
        <f>амортизация!M4477</f>
        <v>16.156845104213524</v>
      </c>
      <c r="H1271" s="898">
        <f t="shared" si="348"/>
        <v>1926.90584474723</v>
      </c>
      <c r="I1271" s="77">
        <f t="shared" si="349"/>
        <v>0.24047458720207895</v>
      </c>
      <c r="J1271" s="898">
        <f t="shared" si="350"/>
        <v>268.26705399607198</v>
      </c>
      <c r="K1271" s="898">
        <f t="shared" si="351"/>
        <v>2195.1728987433021</v>
      </c>
      <c r="L1271" s="77">
        <v>0.2</v>
      </c>
      <c r="M1271" s="898">
        <f t="shared" si="352"/>
        <v>439.03457974866046</v>
      </c>
      <c r="N1271" s="898">
        <f t="shared" si="353"/>
        <v>2634.2074784919623</v>
      </c>
      <c r="O1271" s="898">
        <f t="shared" si="354"/>
        <v>439.03457974866046</v>
      </c>
    </row>
    <row r="1272" spans="1:15">
      <c r="A1272" s="711" t="s">
        <v>5854</v>
      </c>
      <c r="B1272" s="1180" t="s">
        <v>2551</v>
      </c>
      <c r="C1272" s="208">
        <f>мат.затр!G10944</f>
        <v>246.34366666666665</v>
      </c>
      <c r="D1272" s="208">
        <f>тарифик!J1273</f>
        <v>1115.5734047300311</v>
      </c>
      <c r="E1272" s="208"/>
      <c r="F1272" s="898">
        <f t="shared" si="340"/>
        <v>128.84872824631859</v>
      </c>
      <c r="G1272" s="208">
        <f>амортизация!M4478</f>
        <v>52.007422402159243</v>
      </c>
      <c r="H1272" s="898">
        <f t="shared" si="348"/>
        <v>1542.7732220451755</v>
      </c>
      <c r="I1272" s="77">
        <f t="shared" si="349"/>
        <v>0.24047458720207895</v>
      </c>
      <c r="J1272" s="898">
        <f t="shared" si="350"/>
        <v>268.26705399607198</v>
      </c>
      <c r="K1272" s="898">
        <f t="shared" si="351"/>
        <v>1811.0402760412476</v>
      </c>
      <c r="L1272" s="77">
        <v>0.2</v>
      </c>
      <c r="M1272" s="898">
        <f t="shared" si="352"/>
        <v>362.20805520824956</v>
      </c>
      <c r="N1272" s="898">
        <f t="shared" si="353"/>
        <v>2173.2483312494969</v>
      </c>
      <c r="O1272" s="898">
        <f t="shared" si="354"/>
        <v>362.20805520824956</v>
      </c>
    </row>
    <row r="1273" spans="1:15">
      <c r="A1273" s="711" t="s">
        <v>5855</v>
      </c>
      <c r="B1273" s="1180" t="s">
        <v>2553</v>
      </c>
      <c r="C1273" s="208">
        <f>мат.затр!G10951</f>
        <v>866.06099999999992</v>
      </c>
      <c r="D1273" s="208">
        <f>тарифик!J1274</f>
        <v>4802.543507362785</v>
      </c>
      <c r="E1273" s="208"/>
      <c r="F1273" s="898">
        <f t="shared" si="340"/>
        <v>554.69377510040169</v>
      </c>
      <c r="G1273" s="208">
        <f>амортизация!M4482</f>
        <v>34.671614934772826</v>
      </c>
      <c r="H1273" s="898">
        <f t="shared" si="348"/>
        <v>6257.9698973979594</v>
      </c>
      <c r="I1273" s="77">
        <f t="shared" si="349"/>
        <v>0.24047458720207895</v>
      </c>
      <c r="J1273" s="898">
        <f t="shared" si="350"/>
        <v>1154.8896674530902</v>
      </c>
      <c r="K1273" s="898">
        <f t="shared" si="351"/>
        <v>7412.8595648510491</v>
      </c>
      <c r="L1273" s="77">
        <v>0.2</v>
      </c>
      <c r="M1273" s="898">
        <f t="shared" si="352"/>
        <v>1482.57191297021</v>
      </c>
      <c r="N1273" s="898">
        <f t="shared" si="353"/>
        <v>8895.4314778212593</v>
      </c>
      <c r="O1273" s="898">
        <f t="shared" si="354"/>
        <v>1482.57191297021</v>
      </c>
    </row>
    <row r="1274" spans="1:15" ht="30">
      <c r="A1274" s="711" t="s">
        <v>5856</v>
      </c>
      <c r="B1274" s="1180" t="s">
        <v>2555</v>
      </c>
      <c r="C1274" s="208">
        <f>мат.затр!G10958</f>
        <v>858.57299999999987</v>
      </c>
      <c r="D1274" s="208">
        <f>тарифик!J1275</f>
        <v>4802.543507362785</v>
      </c>
      <c r="E1274" s="208"/>
      <c r="F1274" s="898">
        <f t="shared" si="340"/>
        <v>554.69377510040169</v>
      </c>
      <c r="G1274" s="208">
        <f>амортизация!M4486</f>
        <v>34.671614934772826</v>
      </c>
      <c r="H1274" s="898">
        <f t="shared" si="348"/>
        <v>6250.48189739796</v>
      </c>
      <c r="I1274" s="77">
        <f t="shared" si="349"/>
        <v>0.24047458720207895</v>
      </c>
      <c r="J1274" s="898">
        <f t="shared" si="350"/>
        <v>1154.8896674530902</v>
      </c>
      <c r="K1274" s="898">
        <f t="shared" si="351"/>
        <v>7405.3715648510497</v>
      </c>
      <c r="L1274" s="77">
        <v>0.2</v>
      </c>
      <c r="M1274" s="898">
        <f t="shared" si="352"/>
        <v>1481.07431297021</v>
      </c>
      <c r="N1274" s="898">
        <f t="shared" si="353"/>
        <v>8886.4458778212593</v>
      </c>
      <c r="O1274" s="898">
        <f t="shared" si="354"/>
        <v>1481.07431297021</v>
      </c>
    </row>
    <row r="1275" spans="1:15">
      <c r="A1275" s="711" t="s">
        <v>5857</v>
      </c>
      <c r="B1275" s="1180" t="s">
        <v>2557</v>
      </c>
      <c r="C1275" s="208">
        <f>мат.затр!G10966</f>
        <v>703.42366666666669</v>
      </c>
      <c r="D1275" s="208">
        <f>тарифик!J1276</f>
        <v>1450.2454261490404</v>
      </c>
      <c r="E1275" s="208"/>
      <c r="F1275" s="898">
        <f t="shared" si="340"/>
        <v>167.50334672021415</v>
      </c>
      <c r="G1275" s="208">
        <f>амортизация!M4489</f>
        <v>68.164267506372767</v>
      </c>
      <c r="H1275" s="898">
        <f t="shared" si="348"/>
        <v>2389.3367070422942</v>
      </c>
      <c r="I1275" s="77">
        <f t="shared" si="349"/>
        <v>0.24047458720207895</v>
      </c>
      <c r="J1275" s="898">
        <f t="shared" si="350"/>
        <v>348.74717019489356</v>
      </c>
      <c r="K1275" s="898">
        <f t="shared" si="351"/>
        <v>2738.0838772371876</v>
      </c>
      <c r="L1275" s="77">
        <v>0.2</v>
      </c>
      <c r="M1275" s="898">
        <f t="shared" si="352"/>
        <v>547.61677544743759</v>
      </c>
      <c r="N1275" s="898">
        <f t="shared" si="353"/>
        <v>3285.7006526846253</v>
      </c>
      <c r="O1275" s="898">
        <f t="shared" si="354"/>
        <v>547.61677544743759</v>
      </c>
    </row>
    <row r="1276" spans="1:15">
      <c r="A1276" s="711" t="s">
        <v>5858</v>
      </c>
      <c r="B1276" s="1180" t="s">
        <v>2559</v>
      </c>
      <c r="C1276" s="208">
        <f>мат.затр!G10972</f>
        <v>246.34366666666665</v>
      </c>
      <c r="D1276" s="208">
        <f>тарифик!J1277</f>
        <v>1280.678268630076</v>
      </c>
      <c r="E1276" s="208"/>
      <c r="F1276" s="898">
        <f t="shared" si="340"/>
        <v>147.91834002677376</v>
      </c>
      <c r="G1276" s="208">
        <f>амортизация!M4490</f>
        <v>26.003711201079621</v>
      </c>
      <c r="H1276" s="898">
        <f t="shared" si="348"/>
        <v>1700.9439865245959</v>
      </c>
      <c r="I1276" s="77">
        <f t="shared" si="349"/>
        <v>0.24047458720207895</v>
      </c>
      <c r="J1276" s="898">
        <f t="shared" si="350"/>
        <v>307.97057798749069</v>
      </c>
      <c r="K1276" s="898">
        <f t="shared" si="351"/>
        <v>2008.9145645120866</v>
      </c>
      <c r="L1276" s="77">
        <v>0.2</v>
      </c>
      <c r="M1276" s="898">
        <f t="shared" si="352"/>
        <v>401.78291290241737</v>
      </c>
      <c r="N1276" s="898">
        <f t="shared" si="353"/>
        <v>2410.6974774145037</v>
      </c>
      <c r="O1276" s="898">
        <f t="shared" si="354"/>
        <v>401.78291290241737</v>
      </c>
    </row>
    <row r="1277" spans="1:15">
      <c r="A1277" s="711" t="s">
        <v>5859</v>
      </c>
      <c r="B1277" s="1180" t="s">
        <v>2561</v>
      </c>
      <c r="C1277" s="208">
        <f>мат.затр!G10980</f>
        <v>715.18366666666668</v>
      </c>
      <c r="D1277" s="208">
        <f>тарифик!J1278</f>
        <v>1450.2454261490404</v>
      </c>
      <c r="E1277" s="208"/>
      <c r="F1277" s="898">
        <f t="shared" si="340"/>
        <v>167.50334672021415</v>
      </c>
      <c r="G1277" s="208">
        <f>амортизация!M4493</f>
        <v>68.164267506372767</v>
      </c>
      <c r="H1277" s="898">
        <f t="shared" si="348"/>
        <v>2401.0967070422939</v>
      </c>
      <c r="I1277" s="77">
        <f t="shared" si="349"/>
        <v>0.24047458720207895</v>
      </c>
      <c r="J1277" s="898">
        <f t="shared" si="350"/>
        <v>348.74717019489356</v>
      </c>
      <c r="K1277" s="898">
        <f t="shared" si="351"/>
        <v>2749.8438772371874</v>
      </c>
      <c r="L1277" s="77">
        <v>0.2</v>
      </c>
      <c r="M1277" s="898">
        <f t="shared" si="352"/>
        <v>549.96877544743745</v>
      </c>
      <c r="N1277" s="898">
        <f t="shared" si="353"/>
        <v>3299.8126526846249</v>
      </c>
      <c r="O1277" s="898">
        <f t="shared" si="354"/>
        <v>549.96877544743745</v>
      </c>
    </row>
    <row r="1278" spans="1:15">
      <c r="A1278" s="711" t="s">
        <v>5860</v>
      </c>
      <c r="B1278" s="1180" t="s">
        <v>2563</v>
      </c>
      <c r="C1278" s="208">
        <f>мат.затр!G10987</f>
        <v>271.30366666666669</v>
      </c>
      <c r="D1278" s="208">
        <f>тарифик!J1279</f>
        <v>1115.5734047300311</v>
      </c>
      <c r="E1278" s="208"/>
      <c r="F1278" s="898">
        <f t="shared" si="340"/>
        <v>128.84872824631859</v>
      </c>
      <c r="G1278" s="208">
        <f>амортизация!M4494</f>
        <v>34.671614934772826</v>
      </c>
      <c r="H1278" s="898">
        <f t="shared" si="348"/>
        <v>1550.3974145777893</v>
      </c>
      <c r="I1278" s="77">
        <f t="shared" si="349"/>
        <v>0.24047458720207895</v>
      </c>
      <c r="J1278" s="898">
        <f t="shared" si="350"/>
        <v>268.26705399607198</v>
      </c>
      <c r="K1278" s="898">
        <f t="shared" si="351"/>
        <v>1818.6644685738613</v>
      </c>
      <c r="L1278" s="77">
        <v>0.2</v>
      </c>
      <c r="M1278" s="898">
        <f t="shared" si="352"/>
        <v>363.73289371477227</v>
      </c>
      <c r="N1278" s="898">
        <f t="shared" si="353"/>
        <v>2182.3973622886338</v>
      </c>
      <c r="O1278" s="898">
        <f t="shared" si="354"/>
        <v>363.73289371477227</v>
      </c>
    </row>
    <row r="1279" spans="1:15">
      <c r="A1279" s="711" t="s">
        <v>5861</v>
      </c>
      <c r="B1279" s="1180" t="s">
        <v>2565</v>
      </c>
      <c r="C1279" s="208">
        <f>мат.затр!G10993</f>
        <v>715.0956666666666</v>
      </c>
      <c r="D1279" s="208">
        <f>тарифик!J1280</f>
        <v>1829.5403837572512</v>
      </c>
      <c r="E1279" s="208"/>
      <c r="F1279" s="898">
        <f t="shared" si="340"/>
        <v>211.31191432396253</v>
      </c>
      <c r="G1279" s="208">
        <f>амортизация!M4495</f>
        <v>4.2116509221772374</v>
      </c>
      <c r="H1279" s="898">
        <f t="shared" si="348"/>
        <v>2760.1596156700575</v>
      </c>
      <c r="I1279" s="77">
        <f t="shared" si="349"/>
        <v>0.24047458720207895</v>
      </c>
      <c r="J1279" s="898">
        <f t="shared" si="350"/>
        <v>439.95796855355809</v>
      </c>
      <c r="K1279" s="898">
        <f t="shared" si="351"/>
        <v>3200.1175842236157</v>
      </c>
      <c r="L1279" s="77">
        <v>0.2</v>
      </c>
      <c r="M1279" s="898">
        <f t="shared" si="352"/>
        <v>640.02351684472319</v>
      </c>
      <c r="N1279" s="898">
        <f t="shared" si="353"/>
        <v>3840.1411010683387</v>
      </c>
      <c r="O1279" s="898">
        <f t="shared" si="354"/>
        <v>640.02351684472319</v>
      </c>
    </row>
    <row r="1280" spans="1:15">
      <c r="A1280" s="711" t="s">
        <v>5862</v>
      </c>
      <c r="B1280" s="1180" t="s">
        <v>2566</v>
      </c>
      <c r="C1280" s="208">
        <f>мат.затр!G11001</f>
        <v>1161.2956666666669</v>
      </c>
      <c r="D1280" s="208">
        <f>тарифик!J1281</f>
        <v>2744.3105756358768</v>
      </c>
      <c r="E1280" s="208"/>
      <c r="F1280" s="898">
        <f t="shared" si="340"/>
        <v>316.96787148594376</v>
      </c>
      <c r="G1280" s="208">
        <f>амортизация!M4498</f>
        <v>22.349677612835503</v>
      </c>
      <c r="H1280" s="898">
        <f t="shared" si="348"/>
        <v>4244.9237914013229</v>
      </c>
      <c r="I1280" s="77">
        <f t="shared" si="349"/>
        <v>0.24047458720207895</v>
      </c>
      <c r="J1280" s="898">
        <f t="shared" si="350"/>
        <v>659.93695283033719</v>
      </c>
      <c r="K1280" s="898">
        <f t="shared" si="351"/>
        <v>4904.8607442316597</v>
      </c>
      <c r="L1280" s="77">
        <v>0.2</v>
      </c>
      <c r="M1280" s="898">
        <f t="shared" si="352"/>
        <v>980.97214884633195</v>
      </c>
      <c r="N1280" s="898">
        <f t="shared" si="353"/>
        <v>5885.8328930779917</v>
      </c>
      <c r="O1280" s="898">
        <f t="shared" si="354"/>
        <v>980.97214884633195</v>
      </c>
    </row>
    <row r="1281" spans="1:15">
      <c r="A1281" s="711" t="s">
        <v>5863</v>
      </c>
      <c r="B1281" s="1180" t="s">
        <v>2567</v>
      </c>
      <c r="C1281" s="208">
        <f>мат.затр!G11007</f>
        <v>715.0956666666666</v>
      </c>
      <c r="D1281" s="208">
        <f>тарифик!J1282</f>
        <v>1829.5403837572512</v>
      </c>
      <c r="E1281" s="208"/>
      <c r="F1281" s="898">
        <f t="shared" si="340"/>
        <v>211.31191432396253</v>
      </c>
      <c r="G1281" s="208">
        <f>амортизация!M4499</f>
        <v>4.2116509221772374</v>
      </c>
      <c r="H1281" s="898">
        <f t="shared" si="348"/>
        <v>2760.1596156700575</v>
      </c>
      <c r="I1281" s="77">
        <f t="shared" si="349"/>
        <v>0.24047458720207895</v>
      </c>
      <c r="J1281" s="898">
        <f t="shared" si="350"/>
        <v>439.95796855355809</v>
      </c>
      <c r="K1281" s="898">
        <f t="shared" si="351"/>
        <v>3200.1175842236157</v>
      </c>
      <c r="L1281" s="77">
        <v>0.2</v>
      </c>
      <c r="M1281" s="898">
        <f t="shared" si="352"/>
        <v>640.02351684472319</v>
      </c>
      <c r="N1281" s="898">
        <f t="shared" si="353"/>
        <v>3840.1411010683387</v>
      </c>
      <c r="O1281" s="898">
        <f t="shared" si="354"/>
        <v>640.02351684472319</v>
      </c>
    </row>
    <row r="1282" spans="1:15">
      <c r="A1282" s="711" t="s">
        <v>5864</v>
      </c>
      <c r="B1282" s="1180" t="s">
        <v>2568</v>
      </c>
      <c r="C1282" s="208">
        <f>мат.затр!G11015</f>
        <v>1161.2956666666669</v>
      </c>
      <c r="D1282" s="208">
        <f>тарифик!J1283</f>
        <v>3977.0191878625615</v>
      </c>
      <c r="E1282" s="208"/>
      <c r="F1282" s="898">
        <f t="shared" si="340"/>
        <v>459.34571619812584</v>
      </c>
      <c r="G1282" s="208">
        <f>амортизация!M4500</f>
        <v>4.2116509221772374</v>
      </c>
      <c r="H1282" s="898">
        <f t="shared" si="348"/>
        <v>5601.8722216495307</v>
      </c>
      <c r="I1282" s="77">
        <f t="shared" si="349"/>
        <v>0.24047458720207895</v>
      </c>
      <c r="J1282" s="898">
        <f t="shared" si="350"/>
        <v>956.37204749599675</v>
      </c>
      <c r="K1282" s="898">
        <f t="shared" si="351"/>
        <v>6558.2442691455271</v>
      </c>
      <c r="L1282" s="77">
        <v>0.2</v>
      </c>
      <c r="M1282" s="898">
        <f t="shared" si="352"/>
        <v>1311.6488538291055</v>
      </c>
      <c r="N1282" s="898">
        <f t="shared" si="353"/>
        <v>7869.8931229746322</v>
      </c>
      <c r="O1282" s="898">
        <f t="shared" si="354"/>
        <v>1311.6488538291055</v>
      </c>
    </row>
    <row r="1283" spans="1:15" ht="30">
      <c r="A1283" s="711" t="s">
        <v>5865</v>
      </c>
      <c r="B1283" s="1180" t="s">
        <v>2569</v>
      </c>
      <c r="C1283" s="208">
        <f>мат.затр!G11022</f>
        <v>271.34366666666665</v>
      </c>
      <c r="D1283" s="208">
        <f>тарифик!J1284</f>
        <v>1874.1633199464525</v>
      </c>
      <c r="E1283" s="208"/>
      <c r="F1283" s="898">
        <f t="shared" si="340"/>
        <v>216.46586345381527</v>
      </c>
      <c r="G1283" s="208">
        <f>амортизация!M4501</f>
        <v>2.7402908981856346</v>
      </c>
      <c r="H1283" s="898">
        <f t="shared" si="348"/>
        <v>2364.7131409651201</v>
      </c>
      <c r="I1283" s="77">
        <f t="shared" si="349"/>
        <v>0.24047458720207895</v>
      </c>
      <c r="J1283" s="898">
        <f t="shared" si="350"/>
        <v>450.68865071340099</v>
      </c>
      <c r="K1283" s="898">
        <f t="shared" si="351"/>
        <v>2815.401791678521</v>
      </c>
      <c r="L1283" s="77">
        <v>0.2</v>
      </c>
      <c r="M1283" s="898">
        <f t="shared" si="352"/>
        <v>563.0803583357042</v>
      </c>
      <c r="N1283" s="898">
        <f t="shared" si="353"/>
        <v>3378.4821500142252</v>
      </c>
      <c r="O1283" s="898">
        <f t="shared" si="354"/>
        <v>563.0803583357042</v>
      </c>
    </row>
    <row r="1284" spans="1:15">
      <c r="A1284" s="711" t="s">
        <v>5866</v>
      </c>
      <c r="B1284" s="1180" t="s">
        <v>2570</v>
      </c>
      <c r="C1284" s="208">
        <f>мат.затр!G11027</f>
        <v>697.66666666666663</v>
      </c>
      <c r="D1284" s="208">
        <f>тарифик!J1285</f>
        <v>1338.6880856760374</v>
      </c>
      <c r="E1284" s="208"/>
      <c r="F1284" s="898">
        <f t="shared" si="340"/>
        <v>154.61847389558233</v>
      </c>
      <c r="G1284" s="208">
        <f>амортизация!M4502</f>
        <v>17.811890838206626</v>
      </c>
      <c r="H1284" s="898">
        <f t="shared" si="348"/>
        <v>2208.785117076493</v>
      </c>
      <c r="I1284" s="77">
        <f t="shared" si="349"/>
        <v>0.24047458720207895</v>
      </c>
      <c r="J1284" s="898">
        <f t="shared" si="350"/>
        <v>321.92046479528642</v>
      </c>
      <c r="K1284" s="898">
        <f t="shared" si="351"/>
        <v>2530.7055818717795</v>
      </c>
      <c r="L1284" s="77">
        <v>0.2</v>
      </c>
      <c r="M1284" s="898">
        <f t="shared" si="352"/>
        <v>506.14111637435593</v>
      </c>
      <c r="N1284" s="898">
        <f t="shared" si="353"/>
        <v>3036.8466982461355</v>
      </c>
      <c r="O1284" s="898">
        <f t="shared" si="354"/>
        <v>506.14111637435593</v>
      </c>
    </row>
    <row r="1285" spans="1:15">
      <c r="A1285" s="711" t="s">
        <v>5867</v>
      </c>
      <c r="B1285" s="1180" t="s">
        <v>2571</v>
      </c>
      <c r="C1285" s="208">
        <f>мат.затр!G11030</f>
        <v>170.83600000000001</v>
      </c>
      <c r="D1285" s="208">
        <f>тарифик!J1286</f>
        <v>1338.6880856760374</v>
      </c>
      <c r="E1285" s="208"/>
      <c r="F1285" s="898">
        <f t="shared" si="340"/>
        <v>154.61847389558233</v>
      </c>
      <c r="G1285" s="208">
        <f>амортизация!M4503</f>
        <v>34.671614934772826</v>
      </c>
      <c r="H1285" s="898">
        <f t="shared" si="348"/>
        <v>1698.8141745063926</v>
      </c>
      <c r="I1285" s="77">
        <f t="shared" si="349"/>
        <v>0.24047458720207895</v>
      </c>
      <c r="J1285" s="898">
        <f t="shared" si="350"/>
        <v>321.92046479528642</v>
      </c>
      <c r="K1285" s="898">
        <f t="shared" si="351"/>
        <v>2020.7346393016792</v>
      </c>
      <c r="L1285" s="77">
        <v>0.2</v>
      </c>
      <c r="M1285" s="898">
        <f t="shared" si="352"/>
        <v>404.14692786033584</v>
      </c>
      <c r="N1285" s="898">
        <f t="shared" si="353"/>
        <v>2424.881567162015</v>
      </c>
      <c r="O1285" s="898">
        <f t="shared" si="354"/>
        <v>404.14692786033584</v>
      </c>
    </row>
    <row r="1286" spans="1:15" ht="30">
      <c r="A1286" s="711" t="s">
        <v>5868</v>
      </c>
      <c r="B1286" s="1180" t="s">
        <v>2572</v>
      </c>
      <c r="C1286" s="208">
        <f>мат.затр!G11033</f>
        <v>170.83600000000001</v>
      </c>
      <c r="D1286" s="208">
        <f>тарифик!J1287</f>
        <v>1338.6880856760374</v>
      </c>
      <c r="E1286" s="208"/>
      <c r="F1286" s="898">
        <f t="shared" si="340"/>
        <v>154.61847389558233</v>
      </c>
      <c r="G1286" s="208">
        <f>амортизация!M4504</f>
        <v>34.671614934772826</v>
      </c>
      <c r="H1286" s="898">
        <f t="shared" si="348"/>
        <v>1698.8141745063926</v>
      </c>
      <c r="I1286" s="77">
        <f t="shared" si="349"/>
        <v>0.24047458720207895</v>
      </c>
      <c r="J1286" s="898">
        <f t="shared" si="350"/>
        <v>321.92046479528642</v>
      </c>
      <c r="K1286" s="898">
        <f t="shared" si="351"/>
        <v>2020.7346393016792</v>
      </c>
      <c r="L1286" s="77">
        <v>0.2</v>
      </c>
      <c r="M1286" s="898">
        <f t="shared" si="352"/>
        <v>404.14692786033584</v>
      </c>
      <c r="N1286" s="898">
        <f t="shared" si="353"/>
        <v>2424.881567162015</v>
      </c>
      <c r="O1286" s="898">
        <f t="shared" si="354"/>
        <v>404.14692786033584</v>
      </c>
    </row>
    <row r="1287" spans="1:15">
      <c r="A1287" s="711" t="s">
        <v>5869</v>
      </c>
      <c r="B1287" s="1180" t="s">
        <v>2573</v>
      </c>
      <c r="C1287" s="208">
        <f>мат.затр!G11036</f>
        <v>170.83600000000001</v>
      </c>
      <c r="D1287" s="208">
        <f>тарифик!J1288</f>
        <v>2141.9009370816598</v>
      </c>
      <c r="E1287" s="208"/>
      <c r="F1287" s="898">
        <f t="shared" si="340"/>
        <v>247.38955823293173</v>
      </c>
      <c r="G1287" s="208">
        <f>амортизация!M4505</f>
        <v>34.671614934772826</v>
      </c>
      <c r="H1287" s="898">
        <f t="shared" si="348"/>
        <v>2594.7981102493641</v>
      </c>
      <c r="I1287" s="77">
        <f t="shared" si="349"/>
        <v>0.24047458720207895</v>
      </c>
      <c r="J1287" s="898">
        <f t="shared" si="350"/>
        <v>515.07274367245827</v>
      </c>
      <c r="K1287" s="898">
        <f t="shared" ref="K1287:K1288" si="355">H1287+J1287</f>
        <v>3109.8708539218223</v>
      </c>
      <c r="L1287" s="77">
        <v>0.2</v>
      </c>
      <c r="M1287" s="898">
        <f t="shared" ref="M1287:M1288" si="356">K1287*L1287</f>
        <v>621.97417078436456</v>
      </c>
      <c r="N1287" s="898">
        <f t="shared" ref="N1287:N1288" si="357">K1287+M1287</f>
        <v>3731.8450247061869</v>
      </c>
      <c r="O1287" s="898">
        <f t="shared" ref="O1287:O1288" si="358">M1287</f>
        <v>621.97417078436456</v>
      </c>
    </row>
    <row r="1288" spans="1:15">
      <c r="A1288" s="711" t="s">
        <v>5870</v>
      </c>
      <c r="B1288" s="1180" t="s">
        <v>4806</v>
      </c>
      <c r="C1288" s="208">
        <f>мат.затр!G11039</f>
        <v>170.83600000000001</v>
      </c>
      <c r="D1288" s="208">
        <f>тарифик!J1289</f>
        <v>1338.6880856760374</v>
      </c>
      <c r="E1288" s="208"/>
      <c r="F1288" s="898">
        <f t="shared" si="340"/>
        <v>154.61847389558233</v>
      </c>
      <c r="G1288" s="208">
        <f>амортизация!M4506</f>
        <v>34.671614934772826</v>
      </c>
      <c r="H1288" s="898">
        <f t="shared" si="348"/>
        <v>1698.8141745063926</v>
      </c>
      <c r="I1288" s="77">
        <f t="shared" si="349"/>
        <v>0.24047458720207895</v>
      </c>
      <c r="J1288" s="898">
        <f t="shared" si="350"/>
        <v>321.92046479528642</v>
      </c>
      <c r="K1288" s="898">
        <f t="shared" si="355"/>
        <v>2020.7346393016792</v>
      </c>
      <c r="L1288" s="77">
        <v>0.2</v>
      </c>
      <c r="M1288" s="898">
        <f t="shared" si="356"/>
        <v>404.14692786033584</v>
      </c>
      <c r="N1288" s="898">
        <f t="shared" si="357"/>
        <v>2424.881567162015</v>
      </c>
      <c r="O1288" s="898">
        <f t="shared" si="358"/>
        <v>404.14692786033584</v>
      </c>
    </row>
    <row r="1289" spans="1:15" ht="28.5">
      <c r="A1289" s="160" t="s">
        <v>20</v>
      </c>
      <c r="B1289" s="46" t="s">
        <v>4816</v>
      </c>
      <c r="C1289" s="950"/>
      <c r="D1289" s="396"/>
      <c r="E1289" s="396"/>
      <c r="F1289" s="396"/>
      <c r="G1289" s="950"/>
      <c r="H1289" s="950"/>
      <c r="I1289" s="951"/>
      <c r="J1289" s="950"/>
      <c r="K1289" s="950"/>
      <c r="L1289" s="951"/>
      <c r="M1289" s="950"/>
      <c r="N1289" s="950"/>
      <c r="O1289" s="950"/>
    </row>
    <row r="1290" spans="1:15">
      <c r="A1290" s="750" t="s">
        <v>2490</v>
      </c>
      <c r="B1290" s="745" t="s">
        <v>581</v>
      </c>
      <c r="C1290" s="208">
        <f>мат.затр!G11049</f>
        <v>6771.7872727272734</v>
      </c>
      <c r="D1290" s="208">
        <f>тарифик!J1291</f>
        <v>1614.7925033467202</v>
      </c>
      <c r="E1290" s="208"/>
      <c r="F1290" s="898">
        <f t="shared" ref="F1290:F1328" si="359">D1290*0.9*0.095+D1290*3%</f>
        <v>186.50853413654619</v>
      </c>
      <c r="G1290" s="208">
        <f>амортизация!M4518</f>
        <v>433.94900156180285</v>
      </c>
      <c r="H1290" s="898">
        <f t="shared" ref="H1290:H1334" si="360">C1290+D1290+F1290+G1290</f>
        <v>9007.0373117723429</v>
      </c>
      <c r="I1290" s="77">
        <f t="shared" ref="I1290:I1328" si="361">I$190</f>
        <v>0.24047458720207895</v>
      </c>
      <c r="J1290" s="898">
        <f t="shared" ref="J1290:J1334" si="362">D1290*I1290</f>
        <v>388.31656065931423</v>
      </c>
      <c r="K1290" s="898">
        <f t="shared" ref="K1290:K1320" si="363">H1290+J1290</f>
        <v>9395.3538724316568</v>
      </c>
      <c r="L1290" s="77">
        <v>0.2</v>
      </c>
      <c r="M1290" s="898">
        <f t="shared" ref="M1290:M1320" si="364">K1290*L1290</f>
        <v>1879.0707744863314</v>
      </c>
      <c r="N1290" s="898">
        <f t="shared" ref="N1290:N1320" si="365">K1290+M1290</f>
        <v>11274.424646917989</v>
      </c>
      <c r="O1290" s="898">
        <f t="shared" ref="O1290:O1320" si="366">M1290</f>
        <v>1879.0707744863314</v>
      </c>
    </row>
    <row r="1291" spans="1:15">
      <c r="A1291" s="750" t="s">
        <v>2492</v>
      </c>
      <c r="B1291" s="745" t="s">
        <v>589</v>
      </c>
      <c r="C1291" s="208">
        <f>мат.затр!G11056</f>
        <v>3778.734375</v>
      </c>
      <c r="D1291" s="208">
        <f>тарифик!J1292</f>
        <v>2392.9049531459168</v>
      </c>
      <c r="E1291" s="208"/>
      <c r="F1291" s="898">
        <f t="shared" si="359"/>
        <v>276.38052208835336</v>
      </c>
      <c r="G1291" s="208">
        <f>амортизация!M4525</f>
        <v>301.71240517626063</v>
      </c>
      <c r="H1291" s="898">
        <f t="shared" si="360"/>
        <v>6749.7322554105303</v>
      </c>
      <c r="I1291" s="77">
        <f t="shared" si="361"/>
        <v>0.24047458720207895</v>
      </c>
      <c r="J1291" s="898">
        <f t="shared" si="362"/>
        <v>575.43283082157438</v>
      </c>
      <c r="K1291" s="898">
        <f t="shared" si="363"/>
        <v>7325.1650862321048</v>
      </c>
      <c r="L1291" s="77">
        <v>0.2</v>
      </c>
      <c r="M1291" s="898">
        <f t="shared" si="364"/>
        <v>1465.033017246421</v>
      </c>
      <c r="N1291" s="898">
        <f t="shared" si="365"/>
        <v>8790.1981034785258</v>
      </c>
      <c r="O1291" s="898">
        <f t="shared" si="366"/>
        <v>1465.033017246421</v>
      </c>
    </row>
    <row r="1292" spans="1:15" ht="30">
      <c r="A1292" s="750" t="s">
        <v>2574</v>
      </c>
      <c r="B1292" s="291" t="s">
        <v>597</v>
      </c>
      <c r="C1292" s="208">
        <f>мат.затр!G11065</f>
        <v>8426.1677083333343</v>
      </c>
      <c r="D1292" s="208">
        <f>тарифик!J1293</f>
        <v>5554.9977688531899</v>
      </c>
      <c r="E1292" s="208"/>
      <c r="F1292" s="898">
        <f t="shared" si="359"/>
        <v>641.60224230254335</v>
      </c>
      <c r="G1292" s="208">
        <f>амортизация!M4528</f>
        <v>71.572958500669344</v>
      </c>
      <c r="H1292" s="898">
        <f t="shared" si="360"/>
        <v>14694.340677989738</v>
      </c>
      <c r="I1292" s="77">
        <f t="shared" si="361"/>
        <v>0.24047458720207895</v>
      </c>
      <c r="J1292" s="898">
        <f t="shared" si="362"/>
        <v>1335.8357953734405</v>
      </c>
      <c r="K1292" s="898">
        <f t="shared" si="363"/>
        <v>16030.176473363179</v>
      </c>
      <c r="L1292" s="77">
        <v>0.2</v>
      </c>
      <c r="M1292" s="898">
        <f t="shared" si="364"/>
        <v>3206.0352946726362</v>
      </c>
      <c r="N1292" s="898">
        <f t="shared" si="365"/>
        <v>19236.211768035813</v>
      </c>
      <c r="O1292" s="898">
        <f t="shared" si="366"/>
        <v>3206.0352946726362</v>
      </c>
    </row>
    <row r="1293" spans="1:15" ht="30">
      <c r="A1293" s="750" t="s">
        <v>2494</v>
      </c>
      <c r="B1293" s="745" t="s">
        <v>600</v>
      </c>
      <c r="C1293" s="208">
        <f>мат.затр!G11071</f>
        <v>5409.3327272727274</v>
      </c>
      <c r="D1293" s="208">
        <f>тарифик!J1294</f>
        <v>6728.3020972779996</v>
      </c>
      <c r="E1293" s="208"/>
      <c r="F1293" s="898">
        <f t="shared" si="359"/>
        <v>777.118892235609</v>
      </c>
      <c r="G1293" s="208">
        <f>амортизация!M4537</f>
        <v>439.00876282909422</v>
      </c>
      <c r="H1293" s="898">
        <f t="shared" si="360"/>
        <v>13353.76247961543</v>
      </c>
      <c r="I1293" s="77">
        <f t="shared" si="361"/>
        <v>0.24047458720207895</v>
      </c>
      <c r="J1293" s="898">
        <f t="shared" si="362"/>
        <v>1617.9856694138091</v>
      </c>
      <c r="K1293" s="898">
        <f t="shared" si="363"/>
        <v>14971.748149029239</v>
      </c>
      <c r="L1293" s="77">
        <v>0.2</v>
      </c>
      <c r="M1293" s="898">
        <f t="shared" si="364"/>
        <v>2994.3496298058481</v>
      </c>
      <c r="N1293" s="898">
        <f t="shared" si="365"/>
        <v>17966.097778835087</v>
      </c>
      <c r="O1293" s="898">
        <f t="shared" si="366"/>
        <v>2994.3496298058481</v>
      </c>
    </row>
    <row r="1294" spans="1:15" ht="30">
      <c r="A1294" s="750" t="s">
        <v>2496</v>
      </c>
      <c r="B1294" s="745" t="s">
        <v>603</v>
      </c>
      <c r="C1294" s="208">
        <f>мат.затр!G11080</f>
        <v>10533.367708333333</v>
      </c>
      <c r="D1294" s="208">
        <f>тарифик!J1295</f>
        <v>2064.9263721552879</v>
      </c>
      <c r="E1294" s="208"/>
      <c r="F1294" s="898">
        <f t="shared" si="359"/>
        <v>238.49899598393577</v>
      </c>
      <c r="G1294" s="208">
        <f>амортизация!M4548</f>
        <v>458.88098691060543</v>
      </c>
      <c r="H1294" s="898">
        <f t="shared" si="360"/>
        <v>13295.674063383161</v>
      </c>
      <c r="I1294" s="77">
        <f t="shared" si="361"/>
        <v>0.24047458720207895</v>
      </c>
      <c r="J1294" s="898">
        <f t="shared" si="362"/>
        <v>496.56231694672931</v>
      </c>
      <c r="K1294" s="898">
        <f t="shared" si="363"/>
        <v>13792.23638032989</v>
      </c>
      <c r="L1294" s="77">
        <v>0.2</v>
      </c>
      <c r="M1294" s="898">
        <f t="shared" si="364"/>
        <v>2758.4472760659783</v>
      </c>
      <c r="N1294" s="898">
        <f t="shared" si="365"/>
        <v>16550.683656395868</v>
      </c>
      <c r="O1294" s="898">
        <f t="shared" si="366"/>
        <v>2758.4472760659783</v>
      </c>
    </row>
    <row r="1295" spans="1:15">
      <c r="A1295" s="750" t="s">
        <v>2498</v>
      </c>
      <c r="B1295" s="745" t="s">
        <v>607</v>
      </c>
      <c r="C1295" s="208">
        <f>мат.затр!G11086</f>
        <v>4315.0236363636368</v>
      </c>
      <c r="D1295" s="208">
        <f>тарифик!J1296</f>
        <v>1741.4100847835787</v>
      </c>
      <c r="E1295" s="208"/>
      <c r="F1295" s="898">
        <f t="shared" si="359"/>
        <v>201.13286479250331</v>
      </c>
      <c r="G1295" s="208">
        <f>амортизация!M4557</f>
        <v>339.24880075858994</v>
      </c>
      <c r="H1295" s="898">
        <f t="shared" si="360"/>
        <v>6596.8153866983084</v>
      </c>
      <c r="I1295" s="77">
        <f t="shared" si="361"/>
        <v>0.24047458720207895</v>
      </c>
      <c r="J1295" s="898">
        <f t="shared" si="362"/>
        <v>418.7648712878684</v>
      </c>
      <c r="K1295" s="898">
        <f t="shared" si="363"/>
        <v>7015.5802579861765</v>
      </c>
      <c r="L1295" s="77">
        <v>0.2</v>
      </c>
      <c r="M1295" s="898">
        <f t="shared" si="364"/>
        <v>1403.1160515972354</v>
      </c>
      <c r="N1295" s="898">
        <f t="shared" si="365"/>
        <v>8418.6963095834126</v>
      </c>
      <c r="O1295" s="898">
        <f t="shared" si="366"/>
        <v>1403.1160515972354</v>
      </c>
    </row>
    <row r="1296" spans="1:15" ht="45">
      <c r="A1296" s="750" t="s">
        <v>2500</v>
      </c>
      <c r="B1296" s="796" t="s">
        <v>610</v>
      </c>
      <c r="C1296" s="208">
        <f>мат.затр!G11094</f>
        <v>3708.75</v>
      </c>
      <c r="D1296" s="208">
        <f>тарифик!J1297</f>
        <v>8603.8598839803653</v>
      </c>
      <c r="E1296" s="208"/>
      <c r="F1296" s="898">
        <f t="shared" si="359"/>
        <v>993.74581659973205</v>
      </c>
      <c r="G1296" s="208">
        <f>амортизация!M4570</f>
        <v>480.73281087312216</v>
      </c>
      <c r="H1296" s="898">
        <f t="shared" si="360"/>
        <v>13787.088511453219</v>
      </c>
      <c r="I1296" s="77">
        <f t="shared" si="361"/>
        <v>0.24047458720207895</v>
      </c>
      <c r="J1296" s="898">
        <f t="shared" si="362"/>
        <v>2069.0096539447054</v>
      </c>
      <c r="K1296" s="898">
        <f t="shared" si="363"/>
        <v>15856.098165397925</v>
      </c>
      <c r="L1296" s="77">
        <v>0.2</v>
      </c>
      <c r="M1296" s="898">
        <f t="shared" si="364"/>
        <v>3171.219633079585</v>
      </c>
      <c r="N1296" s="898">
        <f t="shared" si="365"/>
        <v>19027.31779847751</v>
      </c>
      <c r="O1296" s="898">
        <f t="shared" si="366"/>
        <v>3171.219633079585</v>
      </c>
    </row>
    <row r="1297" spans="1:15" ht="30">
      <c r="A1297" s="750" t="s">
        <v>2502</v>
      </c>
      <c r="B1297" s="291" t="s">
        <v>613</v>
      </c>
      <c r="C1297" s="208">
        <f>мат.затр!G11101</f>
        <v>4988.8687499999996</v>
      </c>
      <c r="D1297" s="208">
        <f>тарифик!J1298</f>
        <v>8259.7054886211517</v>
      </c>
      <c r="E1297" s="208"/>
      <c r="F1297" s="898">
        <f t="shared" si="359"/>
        <v>953.99598393574308</v>
      </c>
      <c r="G1297" s="208">
        <f>амортизация!M4582</f>
        <v>369.902824260003</v>
      </c>
      <c r="H1297" s="898">
        <f t="shared" si="360"/>
        <v>14572.473046816898</v>
      </c>
      <c r="I1297" s="77">
        <f t="shared" si="361"/>
        <v>0.24047458720207895</v>
      </c>
      <c r="J1297" s="898">
        <f t="shared" si="362"/>
        <v>1986.2492677869172</v>
      </c>
      <c r="K1297" s="898">
        <f t="shared" si="363"/>
        <v>16558.722314603816</v>
      </c>
      <c r="L1297" s="77">
        <v>0.2</v>
      </c>
      <c r="M1297" s="898">
        <f t="shared" si="364"/>
        <v>3311.7444629207635</v>
      </c>
      <c r="N1297" s="898">
        <f t="shared" si="365"/>
        <v>19870.46677752458</v>
      </c>
      <c r="O1297" s="898">
        <f t="shared" si="366"/>
        <v>3311.7444629207635</v>
      </c>
    </row>
    <row r="1298" spans="1:15" ht="30">
      <c r="A1298" s="750" t="s">
        <v>2575</v>
      </c>
      <c r="B1298" s="745" t="s">
        <v>616</v>
      </c>
      <c r="C1298" s="208">
        <f>мат.затр!G11104</f>
        <v>1526.9</v>
      </c>
      <c r="D1298" s="208">
        <f>тарифик!J1299</f>
        <v>835.5644801427934</v>
      </c>
      <c r="E1298" s="208"/>
      <c r="F1298" s="898">
        <f t="shared" si="359"/>
        <v>96.507697456492636</v>
      </c>
      <c r="G1298" s="208">
        <f>амортизация!M4590</f>
        <v>154.19456994645248</v>
      </c>
      <c r="H1298" s="898">
        <f t="shared" si="360"/>
        <v>2613.1667475457389</v>
      </c>
      <c r="I1298" s="77">
        <f t="shared" si="361"/>
        <v>0.24047458720207895</v>
      </c>
      <c r="J1298" s="898">
        <f t="shared" si="362"/>
        <v>200.93202344305794</v>
      </c>
      <c r="K1298" s="898">
        <f t="shared" si="363"/>
        <v>2814.0987709887968</v>
      </c>
      <c r="L1298" s="77">
        <v>0.2</v>
      </c>
      <c r="M1298" s="898">
        <f t="shared" si="364"/>
        <v>562.81975419775938</v>
      </c>
      <c r="N1298" s="898">
        <f t="shared" si="365"/>
        <v>3376.9185251865561</v>
      </c>
      <c r="O1298" s="898">
        <f t="shared" si="366"/>
        <v>562.81975419775938</v>
      </c>
    </row>
    <row r="1299" spans="1:15" ht="30">
      <c r="A1299" s="750" t="s">
        <v>2504</v>
      </c>
      <c r="B1299" s="745" t="s">
        <v>621</v>
      </c>
      <c r="C1299" s="208">
        <f>мат.затр!G11107</f>
        <v>1397.1833333333334</v>
      </c>
      <c r="D1299" s="208">
        <f>тарифик!J1300</f>
        <v>835.5644801427934</v>
      </c>
      <c r="E1299" s="208"/>
      <c r="F1299" s="898">
        <f t="shared" si="359"/>
        <v>96.507697456492636</v>
      </c>
      <c r="G1299" s="208">
        <f>амортизация!M4597</f>
        <v>146.83178547523428</v>
      </c>
      <c r="H1299" s="898">
        <f t="shared" si="360"/>
        <v>2476.087296407854</v>
      </c>
      <c r="I1299" s="77">
        <f t="shared" si="361"/>
        <v>0.24047458720207895</v>
      </c>
      <c r="J1299" s="898">
        <f t="shared" si="362"/>
        <v>200.93202344305794</v>
      </c>
      <c r="K1299" s="898">
        <f t="shared" si="363"/>
        <v>2677.0193198509119</v>
      </c>
      <c r="L1299" s="77">
        <v>0.2</v>
      </c>
      <c r="M1299" s="898">
        <f t="shared" si="364"/>
        <v>535.40386397018244</v>
      </c>
      <c r="N1299" s="898">
        <f t="shared" si="365"/>
        <v>3212.4231838210944</v>
      </c>
      <c r="O1299" s="898">
        <f t="shared" si="366"/>
        <v>535.40386397018244</v>
      </c>
    </row>
    <row r="1300" spans="1:15">
      <c r="A1300" s="750" t="s">
        <v>2506</v>
      </c>
      <c r="B1300" s="745" t="s">
        <v>624</v>
      </c>
      <c r="C1300" s="208">
        <f>мат.затр!G11118</f>
        <v>10376.875</v>
      </c>
      <c r="D1300" s="208">
        <f>тарифик!J1301</f>
        <v>495.31459170013386</v>
      </c>
      <c r="E1300" s="208"/>
      <c r="F1300" s="898">
        <f t="shared" si="359"/>
        <v>57.208835341365464</v>
      </c>
      <c r="G1300" s="208">
        <f>амортизация!M4605</f>
        <v>313.1102325970549</v>
      </c>
      <c r="H1300" s="898">
        <f t="shared" si="360"/>
        <v>11242.508659638555</v>
      </c>
      <c r="I1300" s="77">
        <f t="shared" si="361"/>
        <v>0.24047458720207895</v>
      </c>
      <c r="J1300" s="898">
        <f t="shared" si="362"/>
        <v>119.11057197425598</v>
      </c>
      <c r="K1300" s="898">
        <f t="shared" si="363"/>
        <v>11361.619231612811</v>
      </c>
      <c r="L1300" s="77">
        <v>0.2</v>
      </c>
      <c r="M1300" s="898">
        <f t="shared" si="364"/>
        <v>2272.3238463225621</v>
      </c>
      <c r="N1300" s="898">
        <f t="shared" si="365"/>
        <v>13633.943077935373</v>
      </c>
      <c r="O1300" s="898">
        <f t="shared" si="366"/>
        <v>2272.3238463225621</v>
      </c>
    </row>
    <row r="1301" spans="1:15">
      <c r="A1301" s="750" t="s">
        <v>2508</v>
      </c>
      <c r="B1301" s="291" t="s">
        <v>633</v>
      </c>
      <c r="C1301" s="208">
        <f>мат.затр!G11121</f>
        <v>1274.2666666666667</v>
      </c>
      <c r="D1301" s="208">
        <f>тарифик!J1302</f>
        <v>344.71218206157965</v>
      </c>
      <c r="E1301" s="208"/>
      <c r="F1301" s="898">
        <f t="shared" si="359"/>
        <v>39.814257028112451</v>
      </c>
      <c r="G1301" s="208">
        <f>амортизация!M4613</f>
        <v>313.1102325970549</v>
      </c>
      <c r="H1301" s="898">
        <f t="shared" si="360"/>
        <v>1971.9033383534136</v>
      </c>
      <c r="I1301" s="77">
        <f t="shared" si="361"/>
        <v>0.24047458720207895</v>
      </c>
      <c r="J1301" s="898">
        <f t="shared" si="362"/>
        <v>82.894519684786246</v>
      </c>
      <c r="K1301" s="898">
        <f t="shared" si="363"/>
        <v>2054.7978580381996</v>
      </c>
      <c r="L1301" s="77">
        <v>0.2</v>
      </c>
      <c r="M1301" s="898">
        <f t="shared" si="364"/>
        <v>410.95957160763993</v>
      </c>
      <c r="N1301" s="898">
        <f t="shared" si="365"/>
        <v>2465.7574296458397</v>
      </c>
      <c r="O1301" s="898">
        <f t="shared" si="366"/>
        <v>410.95957160763993</v>
      </c>
    </row>
    <row r="1302" spans="1:15">
      <c r="A1302" s="750" t="s">
        <v>2576</v>
      </c>
      <c r="B1302" s="291" t="s">
        <v>635</v>
      </c>
      <c r="C1302" s="208">
        <f>мат.затр!G11124</f>
        <v>1230.5166666666667</v>
      </c>
      <c r="D1302" s="208">
        <f>тарифик!J1303</f>
        <v>344.71218206157965</v>
      </c>
      <c r="E1302" s="208"/>
      <c r="F1302" s="898">
        <f t="shared" si="359"/>
        <v>39.814257028112451</v>
      </c>
      <c r="G1302" s="208">
        <f>амортизация!M4621</f>
        <v>313.1102325970549</v>
      </c>
      <c r="H1302" s="898">
        <f t="shared" si="360"/>
        <v>1928.1533383534136</v>
      </c>
      <c r="I1302" s="77">
        <f t="shared" si="361"/>
        <v>0.24047458720207895</v>
      </c>
      <c r="J1302" s="898">
        <f t="shared" si="362"/>
        <v>82.894519684786246</v>
      </c>
      <c r="K1302" s="898">
        <f t="shared" si="363"/>
        <v>2011.0478580381998</v>
      </c>
      <c r="L1302" s="77">
        <v>0.2</v>
      </c>
      <c r="M1302" s="898">
        <f t="shared" si="364"/>
        <v>402.20957160763999</v>
      </c>
      <c r="N1302" s="898">
        <f t="shared" si="365"/>
        <v>2413.2574296458397</v>
      </c>
      <c r="O1302" s="898">
        <f t="shared" si="366"/>
        <v>402.20957160763999</v>
      </c>
    </row>
    <row r="1303" spans="1:15">
      <c r="A1303" s="750" t="s">
        <v>2577</v>
      </c>
      <c r="B1303" s="291" t="s">
        <v>638</v>
      </c>
      <c r="C1303" s="208">
        <f>мат.затр!G11127</f>
        <v>1274.2666666666667</v>
      </c>
      <c r="D1303" s="208">
        <f>тарифик!J1304</f>
        <v>344.71218206157965</v>
      </c>
      <c r="E1303" s="208"/>
      <c r="F1303" s="898">
        <f t="shared" si="359"/>
        <v>39.814257028112451</v>
      </c>
      <c r="G1303" s="208">
        <f>амортизация!M4629</f>
        <v>305.74744812583668</v>
      </c>
      <c r="H1303" s="898">
        <f t="shared" si="360"/>
        <v>1964.5405538821954</v>
      </c>
      <c r="I1303" s="77">
        <f t="shared" si="361"/>
        <v>0.24047458720207895</v>
      </c>
      <c r="J1303" s="898">
        <f t="shared" si="362"/>
        <v>82.894519684786246</v>
      </c>
      <c r="K1303" s="898">
        <f t="shared" si="363"/>
        <v>2047.4350735669816</v>
      </c>
      <c r="L1303" s="77">
        <v>0.2</v>
      </c>
      <c r="M1303" s="898">
        <f t="shared" si="364"/>
        <v>409.48701471339632</v>
      </c>
      <c r="N1303" s="898">
        <f t="shared" si="365"/>
        <v>2456.9220882803779</v>
      </c>
      <c r="O1303" s="898">
        <f t="shared" si="366"/>
        <v>409.48701471339632</v>
      </c>
    </row>
    <row r="1304" spans="1:15">
      <c r="A1304" s="750" t="s">
        <v>2578</v>
      </c>
      <c r="B1304" s="291" t="s">
        <v>641</v>
      </c>
      <c r="C1304" s="208">
        <f>мат.затр!G11130</f>
        <v>1170.0999999999999</v>
      </c>
      <c r="D1304" s="208">
        <f>тарифик!J1305</f>
        <v>344.71218206157965</v>
      </c>
      <c r="E1304" s="208"/>
      <c r="F1304" s="898">
        <f t="shared" si="359"/>
        <v>39.814257028112451</v>
      </c>
      <c r="G1304" s="208">
        <f>амортизация!M4637</f>
        <v>313.1102325970549</v>
      </c>
      <c r="H1304" s="898">
        <f t="shared" si="360"/>
        <v>1867.7366716867468</v>
      </c>
      <c r="I1304" s="77">
        <f t="shared" si="361"/>
        <v>0.24047458720207895</v>
      </c>
      <c r="J1304" s="898">
        <f t="shared" si="362"/>
        <v>82.894519684786246</v>
      </c>
      <c r="K1304" s="898">
        <f t="shared" si="363"/>
        <v>1950.6311913715331</v>
      </c>
      <c r="L1304" s="77">
        <v>0.2</v>
      </c>
      <c r="M1304" s="898">
        <f t="shared" si="364"/>
        <v>390.12623827430662</v>
      </c>
      <c r="N1304" s="898">
        <f t="shared" si="365"/>
        <v>2340.7574296458397</v>
      </c>
      <c r="O1304" s="898">
        <f t="shared" si="366"/>
        <v>390.12623827430662</v>
      </c>
    </row>
    <row r="1305" spans="1:15">
      <c r="A1305" s="750" t="s">
        <v>2510</v>
      </c>
      <c r="B1305" s="291" t="s">
        <v>644</v>
      </c>
      <c r="C1305" s="208">
        <f>мат.затр!G11133</f>
        <v>1170.0999999999999</v>
      </c>
      <c r="D1305" s="208">
        <f>тарифик!J1306</f>
        <v>344.71218206157965</v>
      </c>
      <c r="E1305" s="208"/>
      <c r="F1305" s="898">
        <f t="shared" si="359"/>
        <v>39.814257028112451</v>
      </c>
      <c r="G1305" s="208">
        <f>амортизация!M4645</f>
        <v>313.1102325970549</v>
      </c>
      <c r="H1305" s="898">
        <f t="shared" si="360"/>
        <v>1867.7366716867468</v>
      </c>
      <c r="I1305" s="77">
        <f t="shared" si="361"/>
        <v>0.24047458720207895</v>
      </c>
      <c r="J1305" s="898">
        <f t="shared" si="362"/>
        <v>82.894519684786246</v>
      </c>
      <c r="K1305" s="898">
        <f t="shared" si="363"/>
        <v>1950.6311913715331</v>
      </c>
      <c r="L1305" s="77">
        <v>0.2</v>
      </c>
      <c r="M1305" s="898">
        <f t="shared" si="364"/>
        <v>390.12623827430662</v>
      </c>
      <c r="N1305" s="898">
        <f t="shared" si="365"/>
        <v>2340.7574296458397</v>
      </c>
      <c r="O1305" s="898">
        <f t="shared" si="366"/>
        <v>390.12623827430662</v>
      </c>
    </row>
    <row r="1306" spans="1:15">
      <c r="A1306" s="750" t="s">
        <v>2512</v>
      </c>
      <c r="B1306" s="291" t="s">
        <v>647</v>
      </c>
      <c r="C1306" s="208">
        <f>мат.затр!G11136</f>
        <v>1274.2666666666667</v>
      </c>
      <c r="D1306" s="208">
        <f>тарифик!J1307</f>
        <v>344.71218206157965</v>
      </c>
      <c r="E1306" s="208"/>
      <c r="F1306" s="898">
        <f t="shared" si="359"/>
        <v>39.814257028112451</v>
      </c>
      <c r="G1306" s="208">
        <f>амортизация!M4653</f>
        <v>313.1102325970549</v>
      </c>
      <c r="H1306" s="898">
        <f t="shared" si="360"/>
        <v>1971.9033383534136</v>
      </c>
      <c r="I1306" s="77">
        <f t="shared" si="361"/>
        <v>0.24047458720207895</v>
      </c>
      <c r="J1306" s="898">
        <f t="shared" si="362"/>
        <v>82.894519684786246</v>
      </c>
      <c r="K1306" s="898">
        <f t="shared" si="363"/>
        <v>2054.7978580381996</v>
      </c>
      <c r="L1306" s="77">
        <v>0.2</v>
      </c>
      <c r="M1306" s="898">
        <f t="shared" si="364"/>
        <v>410.95957160763993</v>
      </c>
      <c r="N1306" s="898">
        <f t="shared" si="365"/>
        <v>2465.7574296458397</v>
      </c>
      <c r="O1306" s="898">
        <f t="shared" si="366"/>
        <v>410.95957160763993</v>
      </c>
    </row>
    <row r="1307" spans="1:15">
      <c r="A1307" s="750" t="s">
        <v>2514</v>
      </c>
      <c r="B1307" s="291" t="s">
        <v>650</v>
      </c>
      <c r="C1307" s="208">
        <f>мат.затр!G11139</f>
        <v>1274.2666666666667</v>
      </c>
      <c r="D1307" s="208">
        <f>тарифик!J1308</f>
        <v>344.71218206157965</v>
      </c>
      <c r="E1307" s="208"/>
      <c r="F1307" s="898">
        <f t="shared" si="359"/>
        <v>39.814257028112451</v>
      </c>
      <c r="G1307" s="208">
        <f>амортизация!M4661</f>
        <v>305.74744812583668</v>
      </c>
      <c r="H1307" s="898">
        <f t="shared" si="360"/>
        <v>1964.5405538821954</v>
      </c>
      <c r="I1307" s="77">
        <f t="shared" si="361"/>
        <v>0.24047458720207895</v>
      </c>
      <c r="J1307" s="898">
        <f t="shared" si="362"/>
        <v>82.894519684786246</v>
      </c>
      <c r="K1307" s="898">
        <f t="shared" si="363"/>
        <v>2047.4350735669816</v>
      </c>
      <c r="L1307" s="77">
        <v>0.2</v>
      </c>
      <c r="M1307" s="898">
        <f t="shared" si="364"/>
        <v>409.48701471339632</v>
      </c>
      <c r="N1307" s="898">
        <f t="shared" si="365"/>
        <v>2456.9220882803779</v>
      </c>
      <c r="O1307" s="898">
        <f t="shared" si="366"/>
        <v>409.48701471339632</v>
      </c>
    </row>
    <row r="1308" spans="1:15" ht="30">
      <c r="A1308" s="750" t="s">
        <v>2516</v>
      </c>
      <c r="B1308" s="745" t="s">
        <v>653</v>
      </c>
      <c r="C1308" s="208">
        <f>мат.затр!G11144</f>
        <v>2054.9541666666664</v>
      </c>
      <c r="D1308" s="208">
        <f>тарифик!J1309</f>
        <v>1449.1298527443105</v>
      </c>
      <c r="E1308" s="208"/>
      <c r="F1308" s="898">
        <f t="shared" si="359"/>
        <v>167.37449799196784</v>
      </c>
      <c r="G1308" s="208">
        <f>амортизация!M4670</f>
        <v>1318.9949018295406</v>
      </c>
      <c r="H1308" s="898">
        <f t="shared" si="360"/>
        <v>4990.4534192324854</v>
      </c>
      <c r="I1308" s="77">
        <f t="shared" si="361"/>
        <v>0.24047458720207895</v>
      </c>
      <c r="J1308" s="898">
        <f t="shared" si="362"/>
        <v>348.4789031408975</v>
      </c>
      <c r="K1308" s="898">
        <f t="shared" si="363"/>
        <v>5338.9323223733827</v>
      </c>
      <c r="L1308" s="77">
        <v>0.2</v>
      </c>
      <c r="M1308" s="898">
        <f t="shared" si="364"/>
        <v>1067.7864644746767</v>
      </c>
      <c r="N1308" s="898">
        <f t="shared" si="365"/>
        <v>6406.7187868480596</v>
      </c>
      <c r="O1308" s="898">
        <f t="shared" si="366"/>
        <v>1067.7864644746767</v>
      </c>
    </row>
    <row r="1309" spans="1:15" ht="30">
      <c r="A1309" s="750" t="s">
        <v>2518</v>
      </c>
      <c r="B1309" s="745" t="s">
        <v>658</v>
      </c>
      <c r="C1309" s="208">
        <f>мат.затр!G11149</f>
        <v>4021.6208333333329</v>
      </c>
      <c r="D1309" s="208">
        <f>тарифик!J1310</f>
        <v>1542.8380187416331</v>
      </c>
      <c r="E1309" s="208"/>
      <c r="F1309" s="898">
        <f t="shared" si="359"/>
        <v>178.19779116465861</v>
      </c>
      <c r="G1309" s="208">
        <f>амортизация!M4679</f>
        <v>1302.2472110664885</v>
      </c>
      <c r="H1309" s="898">
        <f t="shared" si="360"/>
        <v>7044.9038543061133</v>
      </c>
      <c r="I1309" s="77">
        <f t="shared" si="361"/>
        <v>0.24047458720207895</v>
      </c>
      <c r="J1309" s="898">
        <f t="shared" si="362"/>
        <v>371.01333567656758</v>
      </c>
      <c r="K1309" s="898">
        <f t="shared" si="363"/>
        <v>7415.9171899826806</v>
      </c>
      <c r="L1309" s="77">
        <v>0.2</v>
      </c>
      <c r="M1309" s="898">
        <f t="shared" si="364"/>
        <v>1483.1834379965362</v>
      </c>
      <c r="N1309" s="898">
        <f t="shared" si="365"/>
        <v>8899.1006279792164</v>
      </c>
      <c r="O1309" s="898">
        <f t="shared" si="366"/>
        <v>1483.1834379965362</v>
      </c>
    </row>
    <row r="1310" spans="1:15">
      <c r="A1310" s="750" t="s">
        <v>2520</v>
      </c>
      <c r="B1310" s="291" t="s">
        <v>662</v>
      </c>
      <c r="C1310" s="208">
        <f>мат.затр!G11155</f>
        <v>4369.16</v>
      </c>
      <c r="D1310" s="208">
        <f>тарифик!J1311</f>
        <v>7295.8500669344039</v>
      </c>
      <c r="E1310" s="208"/>
      <c r="F1310" s="898">
        <f t="shared" si="359"/>
        <v>842.67068273092366</v>
      </c>
      <c r="G1310" s="208">
        <f>амортизация!M4688</f>
        <v>327.15230923694787</v>
      </c>
      <c r="H1310" s="898">
        <f t="shared" si="360"/>
        <v>12834.833058902275</v>
      </c>
      <c r="I1310" s="77">
        <f t="shared" si="361"/>
        <v>0.24047458720207895</v>
      </c>
      <c r="J1310" s="898">
        <f t="shared" si="362"/>
        <v>1754.4665331343108</v>
      </c>
      <c r="K1310" s="898">
        <f t="shared" si="363"/>
        <v>14589.299592036587</v>
      </c>
      <c r="L1310" s="77">
        <v>0.2</v>
      </c>
      <c r="M1310" s="898">
        <f t="shared" si="364"/>
        <v>2917.8599184073173</v>
      </c>
      <c r="N1310" s="898">
        <f t="shared" si="365"/>
        <v>17507.159510443904</v>
      </c>
      <c r="O1310" s="898">
        <f t="shared" si="366"/>
        <v>2917.8599184073173</v>
      </c>
    </row>
    <row r="1311" spans="1:15" ht="30">
      <c r="A1311" s="750" t="s">
        <v>2522</v>
      </c>
      <c r="B1311" s="796" t="s">
        <v>666</v>
      </c>
      <c r="C1311" s="208">
        <f>мат.затр!G11163</f>
        <v>27085.097454758856</v>
      </c>
      <c r="D1311" s="208">
        <f>тарифик!J1312</f>
        <v>7248.9959839357434</v>
      </c>
      <c r="E1311" s="208"/>
      <c r="F1311" s="898">
        <f t="shared" si="359"/>
        <v>837.25903614457843</v>
      </c>
      <c r="G1311" s="208">
        <f>амортизация!M4693</f>
        <v>115.9003514056225</v>
      </c>
      <c r="H1311" s="898">
        <f t="shared" si="360"/>
        <v>35287.252826244803</v>
      </c>
      <c r="I1311" s="77">
        <f t="shared" si="361"/>
        <v>0.24047458720207895</v>
      </c>
      <c r="J1311" s="898">
        <f t="shared" si="362"/>
        <v>1743.199316866476</v>
      </c>
      <c r="K1311" s="898">
        <f t="shared" si="363"/>
        <v>37030.452143111281</v>
      </c>
      <c r="L1311" s="77">
        <v>0.2</v>
      </c>
      <c r="M1311" s="898">
        <f t="shared" si="364"/>
        <v>7406.0904286222567</v>
      </c>
      <c r="N1311" s="898">
        <f t="shared" si="365"/>
        <v>44436.542571733538</v>
      </c>
      <c r="O1311" s="898">
        <f t="shared" si="366"/>
        <v>7406.0904286222567</v>
      </c>
    </row>
    <row r="1312" spans="1:15">
      <c r="A1312" s="750" t="s">
        <v>2524</v>
      </c>
      <c r="B1312" s="745" t="s">
        <v>672</v>
      </c>
      <c r="C1312" s="208">
        <f>мат.затр!G11166</f>
        <v>1174.8166666666668</v>
      </c>
      <c r="D1312" s="208">
        <f>тарифик!J1313</f>
        <v>1459.1700133868808</v>
      </c>
      <c r="E1312" s="208"/>
      <c r="F1312" s="898">
        <f t="shared" si="359"/>
        <v>168.53413654618473</v>
      </c>
      <c r="G1312" s="208">
        <f>амортизация!M4701</f>
        <v>139.27082868511081</v>
      </c>
      <c r="H1312" s="898">
        <f t="shared" si="360"/>
        <v>2941.7916452848426</v>
      </c>
      <c r="I1312" s="77">
        <f t="shared" si="361"/>
        <v>0.24047458720207895</v>
      </c>
      <c r="J1312" s="898">
        <f t="shared" si="362"/>
        <v>350.89330662686217</v>
      </c>
      <c r="K1312" s="898">
        <f t="shared" si="363"/>
        <v>3292.684951911705</v>
      </c>
      <c r="L1312" s="77">
        <v>0.2</v>
      </c>
      <c r="M1312" s="898">
        <f t="shared" si="364"/>
        <v>658.53699038234106</v>
      </c>
      <c r="N1312" s="898">
        <f t="shared" si="365"/>
        <v>3951.2219422940461</v>
      </c>
      <c r="O1312" s="898">
        <f t="shared" si="366"/>
        <v>658.53699038234106</v>
      </c>
    </row>
    <row r="1313" spans="1:15" ht="30">
      <c r="A1313" s="750" t="s">
        <v>2526</v>
      </c>
      <c r="B1313" s="291" t="s">
        <v>675</v>
      </c>
      <c r="C1313" s="208">
        <f>мат.затр!G11171</f>
        <v>1911.7541666666666</v>
      </c>
      <c r="D1313" s="208">
        <f>тарифик!J1314</f>
        <v>4437.7510040160641</v>
      </c>
      <c r="E1313" s="208"/>
      <c r="F1313" s="898">
        <f t="shared" si="359"/>
        <v>512.56024096385545</v>
      </c>
      <c r="G1313" s="208">
        <f>амортизация!M4710</f>
        <v>327.15230923694787</v>
      </c>
      <c r="H1313" s="898">
        <f t="shared" si="360"/>
        <v>7189.2177208835346</v>
      </c>
      <c r="I1313" s="77">
        <f t="shared" si="361"/>
        <v>0.24047458720207895</v>
      </c>
      <c r="J1313" s="898">
        <f t="shared" si="362"/>
        <v>1067.1663407963745</v>
      </c>
      <c r="K1313" s="898">
        <f t="shared" si="363"/>
        <v>8256.3840616799098</v>
      </c>
      <c r="L1313" s="77">
        <v>0.2</v>
      </c>
      <c r="M1313" s="898">
        <f t="shared" si="364"/>
        <v>1651.276812335982</v>
      </c>
      <c r="N1313" s="898">
        <f t="shared" si="365"/>
        <v>9907.6608740158917</v>
      </c>
      <c r="O1313" s="898">
        <f t="shared" si="366"/>
        <v>1651.276812335982</v>
      </c>
    </row>
    <row r="1314" spans="1:15" ht="30">
      <c r="A1314" s="750" t="s">
        <v>2528</v>
      </c>
      <c r="B1314" s="291" t="s">
        <v>679</v>
      </c>
      <c r="C1314" s="208">
        <f>мат.затр!G11176</f>
        <v>5327.4741666666669</v>
      </c>
      <c r="D1314" s="208">
        <f>тарифик!J1315</f>
        <v>2610.4417670682728</v>
      </c>
      <c r="E1314" s="208"/>
      <c r="F1314" s="898">
        <f t="shared" si="359"/>
        <v>301.50602409638549</v>
      </c>
      <c r="G1314" s="208">
        <f>амортизация!M4719</f>
        <v>327.15230923694787</v>
      </c>
      <c r="H1314" s="898">
        <f t="shared" si="360"/>
        <v>8566.5742670682721</v>
      </c>
      <c r="I1314" s="77">
        <f t="shared" si="361"/>
        <v>0.24047458720207895</v>
      </c>
      <c r="J1314" s="898">
        <f t="shared" si="362"/>
        <v>627.74490635080849</v>
      </c>
      <c r="K1314" s="898">
        <f t="shared" si="363"/>
        <v>9194.3191734190805</v>
      </c>
      <c r="L1314" s="77">
        <v>0.2</v>
      </c>
      <c r="M1314" s="898">
        <f t="shared" si="364"/>
        <v>1838.8638346838161</v>
      </c>
      <c r="N1314" s="898">
        <f t="shared" si="365"/>
        <v>11033.183008102897</v>
      </c>
      <c r="O1314" s="898">
        <f t="shared" si="366"/>
        <v>1838.8638346838161</v>
      </c>
    </row>
    <row r="1315" spans="1:15">
      <c r="A1315" s="750" t="s">
        <v>2530</v>
      </c>
      <c r="B1315" s="745" t="s">
        <v>681</v>
      </c>
      <c r="C1315" s="208">
        <f>мат.затр!G11179</f>
        <v>747.10833333333335</v>
      </c>
      <c r="D1315" s="208">
        <f>тарифик!J1316</f>
        <v>512.04819277108436</v>
      </c>
      <c r="E1315" s="208"/>
      <c r="F1315" s="898">
        <f t="shared" si="359"/>
        <v>59.141566265060248</v>
      </c>
      <c r="G1315" s="208">
        <f>амортизация!M4727</f>
        <v>133.74874033169718</v>
      </c>
      <c r="H1315" s="898">
        <f t="shared" si="360"/>
        <v>1452.0468327011752</v>
      </c>
      <c r="I1315" s="77">
        <f t="shared" si="361"/>
        <v>0.24047458720207895</v>
      </c>
      <c r="J1315" s="898">
        <f t="shared" si="362"/>
        <v>123.13457778419706</v>
      </c>
      <c r="K1315" s="898">
        <f t="shared" si="363"/>
        <v>1575.1814104853722</v>
      </c>
      <c r="L1315" s="77">
        <v>0.2</v>
      </c>
      <c r="M1315" s="898">
        <f t="shared" si="364"/>
        <v>315.03628209707449</v>
      </c>
      <c r="N1315" s="898">
        <f t="shared" si="365"/>
        <v>1890.2176925824467</v>
      </c>
      <c r="O1315" s="898">
        <f t="shared" si="366"/>
        <v>315.03628209707449</v>
      </c>
    </row>
    <row r="1316" spans="1:15">
      <c r="A1316" s="750" t="s">
        <v>2532</v>
      </c>
      <c r="B1316" s="745" t="s">
        <v>684</v>
      </c>
      <c r="C1316" s="208">
        <f>мат.затр!G11182</f>
        <v>2426.4833333333336</v>
      </c>
      <c r="D1316" s="208">
        <f>тарифик!J1317</f>
        <v>438.42034805890228</v>
      </c>
      <c r="E1316" s="208"/>
      <c r="F1316" s="898">
        <f t="shared" si="359"/>
        <v>50.637550200803219</v>
      </c>
      <c r="G1316" s="208">
        <f>амортизация!M4735</f>
        <v>111.92526355421688</v>
      </c>
      <c r="H1316" s="898">
        <f t="shared" si="360"/>
        <v>3027.466495147256</v>
      </c>
      <c r="I1316" s="77">
        <f t="shared" si="361"/>
        <v>0.24047458720207895</v>
      </c>
      <c r="J1316" s="898">
        <f t="shared" si="362"/>
        <v>105.4289522204563</v>
      </c>
      <c r="K1316" s="898">
        <f t="shared" si="363"/>
        <v>3132.8954473677122</v>
      </c>
      <c r="L1316" s="77">
        <v>0.2</v>
      </c>
      <c r="M1316" s="898">
        <f t="shared" si="364"/>
        <v>626.57908947354247</v>
      </c>
      <c r="N1316" s="898">
        <f t="shared" si="365"/>
        <v>3759.4745368412546</v>
      </c>
      <c r="O1316" s="898">
        <f t="shared" si="366"/>
        <v>626.57908947354247</v>
      </c>
    </row>
    <row r="1317" spans="1:15" ht="30">
      <c r="A1317" s="750" t="s">
        <v>2579</v>
      </c>
      <c r="B1317" s="745" t="s">
        <v>688</v>
      </c>
      <c r="C1317" s="208">
        <f>мат.затр!G11187</f>
        <v>1402.8255952380953</v>
      </c>
      <c r="D1317" s="208">
        <f>тарифик!J1318</f>
        <v>2650.6024096385545</v>
      </c>
      <c r="E1317" s="208"/>
      <c r="F1317" s="898">
        <f t="shared" si="359"/>
        <v>306.14457831325308</v>
      </c>
      <c r="G1317" s="208">
        <f>амортизация!M4744</f>
        <v>135.85102446824337</v>
      </c>
      <c r="H1317" s="898">
        <f t="shared" si="360"/>
        <v>4495.4236076581456</v>
      </c>
      <c r="I1317" s="77">
        <f t="shared" si="361"/>
        <v>0.24047458720207895</v>
      </c>
      <c r="J1317" s="898">
        <f t="shared" si="362"/>
        <v>637.40252029466717</v>
      </c>
      <c r="K1317" s="898">
        <f t="shared" si="363"/>
        <v>5132.8261279528124</v>
      </c>
      <c r="L1317" s="77">
        <v>0.2</v>
      </c>
      <c r="M1317" s="898">
        <f t="shared" si="364"/>
        <v>1026.5652255905625</v>
      </c>
      <c r="N1317" s="898">
        <f t="shared" si="365"/>
        <v>6159.3913535433749</v>
      </c>
      <c r="O1317" s="898">
        <f t="shared" si="366"/>
        <v>1026.5652255905625</v>
      </c>
    </row>
    <row r="1318" spans="1:15" ht="30">
      <c r="A1318" s="750" t="s">
        <v>2534</v>
      </c>
      <c r="B1318" s="745" t="s">
        <v>691</v>
      </c>
      <c r="C1318" s="208">
        <f>мат.затр!G11192</f>
        <v>4590.9208333333327</v>
      </c>
      <c r="D1318" s="208">
        <f>тарифик!J1319</f>
        <v>1044.1767068273091</v>
      </c>
      <c r="E1318" s="208"/>
      <c r="F1318" s="898">
        <f t="shared" si="359"/>
        <v>120.60240963855419</v>
      </c>
      <c r="G1318" s="208">
        <f>амортизация!M4753</f>
        <v>296.79225234270416</v>
      </c>
      <c r="H1318" s="898">
        <f t="shared" si="360"/>
        <v>6052.4922021419006</v>
      </c>
      <c r="I1318" s="77">
        <f t="shared" si="361"/>
        <v>0.24047458720207895</v>
      </c>
      <c r="J1318" s="898">
        <f t="shared" si="362"/>
        <v>251.09796254032338</v>
      </c>
      <c r="K1318" s="898">
        <f t="shared" si="363"/>
        <v>6303.590164682224</v>
      </c>
      <c r="L1318" s="77">
        <v>0.2</v>
      </c>
      <c r="M1318" s="898">
        <f t="shared" si="364"/>
        <v>1260.7180329364448</v>
      </c>
      <c r="N1318" s="898">
        <f t="shared" si="365"/>
        <v>7564.3081976186686</v>
      </c>
      <c r="O1318" s="898">
        <f t="shared" si="366"/>
        <v>1260.7180329364448</v>
      </c>
    </row>
    <row r="1319" spans="1:15">
      <c r="A1319" s="750" t="s">
        <v>2536</v>
      </c>
      <c r="B1319" s="291" t="s">
        <v>694</v>
      </c>
      <c r="C1319" s="208">
        <f>мат.затр!G11199</f>
        <v>4589.5196212121209</v>
      </c>
      <c r="D1319" s="208">
        <f>тарифик!J1320</f>
        <v>4176.7068273092364</v>
      </c>
      <c r="E1319" s="208"/>
      <c r="F1319" s="898">
        <f t="shared" si="359"/>
        <v>482.40963855421677</v>
      </c>
      <c r="G1319" s="208">
        <f>амортизация!M4762</f>
        <v>327.15230923694787</v>
      </c>
      <c r="H1319" s="898">
        <f t="shared" si="360"/>
        <v>9575.7883963125205</v>
      </c>
      <c r="I1319" s="77">
        <f t="shared" si="361"/>
        <v>0.24047458720207895</v>
      </c>
      <c r="J1319" s="898">
        <f t="shared" si="362"/>
        <v>1004.3918501612935</v>
      </c>
      <c r="K1319" s="898">
        <f t="shared" si="363"/>
        <v>10580.180246473814</v>
      </c>
      <c r="L1319" s="77">
        <v>0.2</v>
      </c>
      <c r="M1319" s="898">
        <f t="shared" si="364"/>
        <v>2116.036049294763</v>
      </c>
      <c r="N1319" s="898">
        <f t="shared" si="365"/>
        <v>12696.216295768576</v>
      </c>
      <c r="O1319" s="898">
        <f t="shared" si="366"/>
        <v>2116.036049294763</v>
      </c>
    </row>
    <row r="1320" spans="1:15">
      <c r="A1320" s="750" t="s">
        <v>2538</v>
      </c>
      <c r="B1320" s="745" t="s">
        <v>696</v>
      </c>
      <c r="C1320" s="208">
        <f>мат.затр!G11202</f>
        <v>1719.8166666666668</v>
      </c>
      <c r="D1320" s="208">
        <f>тарифик!J1321</f>
        <v>848.39357429718882</v>
      </c>
      <c r="E1320" s="208"/>
      <c r="F1320" s="898">
        <f t="shared" si="359"/>
        <v>97.989457831325296</v>
      </c>
      <c r="G1320" s="208">
        <f>амортизация!M4770</f>
        <v>122.12060138702961</v>
      </c>
      <c r="H1320" s="898">
        <f t="shared" si="360"/>
        <v>2788.3203001822103</v>
      </c>
      <c r="I1320" s="77">
        <f t="shared" si="361"/>
        <v>0.24047458720207895</v>
      </c>
      <c r="J1320" s="898">
        <f t="shared" si="362"/>
        <v>204.01709456401278</v>
      </c>
      <c r="K1320" s="898">
        <f t="shared" si="363"/>
        <v>2992.3373947462233</v>
      </c>
      <c r="L1320" s="77">
        <v>0.2</v>
      </c>
      <c r="M1320" s="898">
        <f t="shared" si="364"/>
        <v>598.46747894924465</v>
      </c>
      <c r="N1320" s="898">
        <f t="shared" si="365"/>
        <v>3590.8048736954679</v>
      </c>
      <c r="O1320" s="898">
        <f t="shared" si="366"/>
        <v>598.46747894924465</v>
      </c>
    </row>
    <row r="1321" spans="1:15">
      <c r="A1321" s="750" t="s">
        <v>2540</v>
      </c>
      <c r="B1321" s="291" t="s">
        <v>699</v>
      </c>
      <c r="C1321" s="208">
        <f>мат.затр!G11207</f>
        <v>3667.150909090909</v>
      </c>
      <c r="D1321" s="208">
        <f>тарифик!J1322</f>
        <v>4337.3493975903611</v>
      </c>
      <c r="E1321" s="208"/>
      <c r="F1321" s="898">
        <f t="shared" si="359"/>
        <v>500.96385542168673</v>
      </c>
      <c r="G1321" s="208">
        <f>амортизация!M4779</f>
        <v>341.86449129852753</v>
      </c>
      <c r="H1321" s="898">
        <f t="shared" si="360"/>
        <v>8847.3286534014842</v>
      </c>
      <c r="I1321" s="77">
        <f t="shared" si="361"/>
        <v>0.24047458720207895</v>
      </c>
      <c r="J1321" s="898">
        <f t="shared" si="362"/>
        <v>1043.0223059367279</v>
      </c>
      <c r="K1321" s="898">
        <f t="shared" ref="K1321:K1328" si="367">H1321+J1321</f>
        <v>9890.3509593382114</v>
      </c>
      <c r="L1321" s="77">
        <v>0.2</v>
      </c>
      <c r="M1321" s="898">
        <f t="shared" ref="M1321:M1328" si="368">K1321*L1321</f>
        <v>1978.0701918676423</v>
      </c>
      <c r="N1321" s="898">
        <f t="shared" ref="N1321:N1328" si="369">K1321+M1321</f>
        <v>11868.421151205854</v>
      </c>
      <c r="O1321" s="898">
        <f t="shared" ref="O1321:O1328" si="370">M1321</f>
        <v>1978.0701918676423</v>
      </c>
    </row>
    <row r="1322" spans="1:15">
      <c r="A1322" s="750" t="s">
        <v>2542</v>
      </c>
      <c r="B1322" s="745" t="s">
        <v>703</v>
      </c>
      <c r="C1322" s="208">
        <f>мат.затр!G11210</f>
        <v>2291.6916666666666</v>
      </c>
      <c r="D1322" s="208">
        <f>тарифик!J1323</f>
        <v>1057.5635876840695</v>
      </c>
      <c r="E1322" s="208"/>
      <c r="F1322" s="898">
        <f t="shared" si="359"/>
        <v>122.14859437751002</v>
      </c>
      <c r="G1322" s="208">
        <f>амортизация!M4787</f>
        <v>88.040849741558844</v>
      </c>
      <c r="H1322" s="898">
        <f t="shared" si="360"/>
        <v>3559.4446984698052</v>
      </c>
      <c r="I1322" s="77">
        <f t="shared" si="361"/>
        <v>0.24047458720207895</v>
      </c>
      <c r="J1322" s="898">
        <f t="shared" si="362"/>
        <v>254.31716718827624</v>
      </c>
      <c r="K1322" s="898">
        <f t="shared" si="367"/>
        <v>3813.7618656580817</v>
      </c>
      <c r="L1322" s="77">
        <v>0.2</v>
      </c>
      <c r="M1322" s="898">
        <f t="shared" si="368"/>
        <v>762.75237313161642</v>
      </c>
      <c r="N1322" s="898">
        <f t="shared" si="369"/>
        <v>4576.5142387896976</v>
      </c>
      <c r="O1322" s="898">
        <f t="shared" si="370"/>
        <v>762.75237313161642</v>
      </c>
    </row>
    <row r="1323" spans="1:15">
      <c r="A1323" s="750" t="s">
        <v>2544</v>
      </c>
      <c r="B1323" s="745" t="s">
        <v>706</v>
      </c>
      <c r="C1323" s="208">
        <f>мат.затр!G11213</f>
        <v>1914.1916666666668</v>
      </c>
      <c r="D1323" s="208">
        <f>тарифик!J1324</f>
        <v>1160.1963409192324</v>
      </c>
      <c r="E1323" s="208"/>
      <c r="F1323" s="898">
        <f t="shared" si="359"/>
        <v>134.00267737617133</v>
      </c>
      <c r="G1323" s="208">
        <f>амортизация!M4795</f>
        <v>122.12060092220736</v>
      </c>
      <c r="H1323" s="898">
        <f t="shared" si="360"/>
        <v>3330.5112858842781</v>
      </c>
      <c r="I1323" s="77">
        <f t="shared" si="361"/>
        <v>0.24047458720207895</v>
      </c>
      <c r="J1323" s="898">
        <f t="shared" si="362"/>
        <v>278.99773615591488</v>
      </c>
      <c r="K1323" s="898">
        <f t="shared" si="367"/>
        <v>3609.509022040193</v>
      </c>
      <c r="L1323" s="77">
        <v>0.2</v>
      </c>
      <c r="M1323" s="898">
        <f t="shared" si="368"/>
        <v>721.90180440803863</v>
      </c>
      <c r="N1323" s="898">
        <f t="shared" si="369"/>
        <v>4331.410826448232</v>
      </c>
      <c r="O1323" s="898">
        <f t="shared" si="370"/>
        <v>721.90180440803863</v>
      </c>
    </row>
    <row r="1324" spans="1:15" ht="30">
      <c r="A1324" s="750" t="s">
        <v>2546</v>
      </c>
      <c r="B1324" s="745" t="s">
        <v>708</v>
      </c>
      <c r="C1324" s="208">
        <f>мат.затр!G11216</f>
        <v>1820.4416666666668</v>
      </c>
      <c r="D1324" s="208">
        <f>тарифик!J1325</f>
        <v>1711.289602855868</v>
      </c>
      <c r="E1324" s="208"/>
      <c r="F1324" s="898">
        <f t="shared" si="359"/>
        <v>197.65394912985275</v>
      </c>
      <c r="G1324" s="208">
        <f>амортизация!M4803</f>
        <v>122.12060092220736</v>
      </c>
      <c r="H1324" s="898">
        <f t="shared" si="360"/>
        <v>3851.5058195745946</v>
      </c>
      <c r="I1324" s="77">
        <f t="shared" si="361"/>
        <v>0.24047458720207895</v>
      </c>
      <c r="J1324" s="898">
        <f t="shared" si="362"/>
        <v>411.52166082997451</v>
      </c>
      <c r="K1324" s="898">
        <f t="shared" si="367"/>
        <v>4263.0274804045694</v>
      </c>
      <c r="L1324" s="77">
        <v>0.2</v>
      </c>
      <c r="M1324" s="898">
        <f t="shared" si="368"/>
        <v>852.60549608091389</v>
      </c>
      <c r="N1324" s="898">
        <f t="shared" si="369"/>
        <v>5115.6329764854836</v>
      </c>
      <c r="O1324" s="898">
        <f t="shared" si="370"/>
        <v>852.60549608091389</v>
      </c>
    </row>
    <row r="1325" spans="1:15" ht="30">
      <c r="A1325" s="750" t="s">
        <v>2548</v>
      </c>
      <c r="B1325" s="745" t="s">
        <v>710</v>
      </c>
      <c r="C1325" s="208">
        <f>мат.затр!G11219</f>
        <v>1877.5666666666668</v>
      </c>
      <c r="D1325" s="208">
        <f>тарифик!J1326</f>
        <v>1696.7871485943776</v>
      </c>
      <c r="E1325" s="208"/>
      <c r="F1325" s="898">
        <f t="shared" si="359"/>
        <v>195.97891566265059</v>
      </c>
      <c r="G1325" s="208">
        <f>амортизация!M4811</f>
        <v>122.12060092220736</v>
      </c>
      <c r="H1325" s="898">
        <f t="shared" si="360"/>
        <v>3892.4533318459025</v>
      </c>
      <c r="I1325" s="77">
        <f t="shared" si="361"/>
        <v>0.24047458720207895</v>
      </c>
      <c r="J1325" s="898">
        <f t="shared" si="362"/>
        <v>408.03418912802556</v>
      </c>
      <c r="K1325" s="898">
        <f t="shared" si="367"/>
        <v>4300.4875209739284</v>
      </c>
      <c r="L1325" s="77">
        <v>0.2</v>
      </c>
      <c r="M1325" s="898">
        <f t="shared" si="368"/>
        <v>860.09750419478576</v>
      </c>
      <c r="N1325" s="898">
        <f t="shared" si="369"/>
        <v>5160.5850251687143</v>
      </c>
      <c r="O1325" s="898">
        <f t="shared" si="370"/>
        <v>860.09750419478576</v>
      </c>
    </row>
    <row r="1326" spans="1:15" ht="30">
      <c r="A1326" s="750" t="s">
        <v>2550</v>
      </c>
      <c r="B1326" s="745" t="s">
        <v>712</v>
      </c>
      <c r="C1326" s="208">
        <f>мат.затр!G11222</f>
        <v>2052.3583333333331</v>
      </c>
      <c r="D1326" s="208">
        <f>тарифик!J1327</f>
        <v>1711.289602855868</v>
      </c>
      <c r="E1326" s="208"/>
      <c r="F1326" s="898">
        <f t="shared" si="359"/>
        <v>197.65394912985275</v>
      </c>
      <c r="G1326" s="208">
        <f>амортизация!M4819</f>
        <v>122.12060092220736</v>
      </c>
      <c r="H1326" s="898">
        <f t="shared" si="360"/>
        <v>4083.4224862412611</v>
      </c>
      <c r="I1326" s="77">
        <f t="shared" si="361"/>
        <v>0.24047458720207895</v>
      </c>
      <c r="J1326" s="898">
        <f t="shared" si="362"/>
        <v>411.52166082997451</v>
      </c>
      <c r="K1326" s="898">
        <f t="shared" si="367"/>
        <v>4494.9441470712354</v>
      </c>
      <c r="L1326" s="77">
        <v>0.2</v>
      </c>
      <c r="M1326" s="898">
        <f t="shared" si="368"/>
        <v>898.98882941424711</v>
      </c>
      <c r="N1326" s="898">
        <f t="shared" si="369"/>
        <v>5393.9329764854829</v>
      </c>
      <c r="O1326" s="898">
        <f t="shared" si="370"/>
        <v>898.98882941424711</v>
      </c>
    </row>
    <row r="1327" spans="1:15">
      <c r="A1327" s="750" t="s">
        <v>2580</v>
      </c>
      <c r="B1327" s="745" t="s">
        <v>909</v>
      </c>
      <c r="C1327" s="208">
        <f>мат.затр!G11227</f>
        <v>8709.1799999999985</v>
      </c>
      <c r="D1327" s="208">
        <f>тарифик!J1328</f>
        <v>4337.3493975903611</v>
      </c>
      <c r="E1327" s="208"/>
      <c r="F1327" s="898">
        <f t="shared" si="359"/>
        <v>500.96385542168673</v>
      </c>
      <c r="G1327" s="208">
        <f>амортизация!M4828</f>
        <v>334.59089134315042</v>
      </c>
      <c r="H1327" s="898">
        <f t="shared" si="360"/>
        <v>13882.084144355196</v>
      </c>
      <c r="I1327" s="77">
        <f t="shared" si="361"/>
        <v>0.24047458720207895</v>
      </c>
      <c r="J1327" s="898">
        <f t="shared" si="362"/>
        <v>1043.0223059367279</v>
      </c>
      <c r="K1327" s="898">
        <f t="shared" si="367"/>
        <v>14925.106450291923</v>
      </c>
      <c r="L1327" s="77">
        <v>0.2</v>
      </c>
      <c r="M1327" s="898">
        <f t="shared" si="368"/>
        <v>2985.0212900583847</v>
      </c>
      <c r="N1327" s="898">
        <f t="shared" si="369"/>
        <v>17910.127740350308</v>
      </c>
      <c r="O1327" s="898">
        <f t="shared" si="370"/>
        <v>2985.0212900583847</v>
      </c>
    </row>
    <row r="1328" spans="1:15">
      <c r="A1328" s="750" t="s">
        <v>2552</v>
      </c>
      <c r="B1328" s="745" t="s">
        <v>717</v>
      </c>
      <c r="C1328" s="208">
        <f>мат.затр!G11235</f>
        <v>10427.1</v>
      </c>
      <c r="D1328" s="208">
        <f>тарифик!J1329</f>
        <v>1151.2717536813923</v>
      </c>
      <c r="E1328" s="208"/>
      <c r="F1328" s="898">
        <f t="shared" si="359"/>
        <v>132.97188755020082</v>
      </c>
      <c r="G1328" s="208">
        <f>амортизация!M4835</f>
        <v>297.56637661758145</v>
      </c>
      <c r="H1328" s="898">
        <f t="shared" si="360"/>
        <v>12008.910017849175</v>
      </c>
      <c r="I1328" s="77">
        <f t="shared" si="361"/>
        <v>0.24047458720207895</v>
      </c>
      <c r="J1328" s="898">
        <f t="shared" si="362"/>
        <v>276.85159972394632</v>
      </c>
      <c r="K1328" s="898">
        <f t="shared" si="367"/>
        <v>12285.761617573122</v>
      </c>
      <c r="L1328" s="77">
        <v>0.2</v>
      </c>
      <c r="M1328" s="898">
        <f t="shared" si="368"/>
        <v>2457.1523235146246</v>
      </c>
      <c r="N1328" s="898">
        <f t="shared" si="369"/>
        <v>14742.913941087747</v>
      </c>
      <c r="O1328" s="898">
        <f t="shared" si="370"/>
        <v>2457.1523235146246</v>
      </c>
    </row>
    <row r="1329" spans="1:15" ht="30">
      <c r="A1329" s="750" t="s">
        <v>2581</v>
      </c>
      <c r="B1329" s="291" t="s">
        <v>906</v>
      </c>
      <c r="C1329" s="208">
        <f>мат.затр!G11245</f>
        <v>13114.69</v>
      </c>
      <c r="D1329" s="208">
        <f>тарифик!J1330</f>
        <v>17273.538598839805</v>
      </c>
      <c r="E1329" s="208"/>
      <c r="F1329" s="898">
        <f t="shared" ref="F1329:F1393" si="371">D1329*0.9*0.095+D1329*3%</f>
        <v>1995.0937081659977</v>
      </c>
      <c r="G1329" s="208">
        <f>амортизация!M4842</f>
        <v>392.05711735832222</v>
      </c>
      <c r="H1329" s="898">
        <f t="shared" si="360"/>
        <v>32775.379424364124</v>
      </c>
      <c r="I1329" s="77">
        <f t="shared" ref="I1329:I1330" si="372">I$190</f>
        <v>0.24047458720207895</v>
      </c>
      <c r="J1329" s="898">
        <f t="shared" si="362"/>
        <v>4153.8470640751793</v>
      </c>
      <c r="K1329" s="898">
        <f t="shared" ref="K1329:K1333" si="373">H1329+J1329</f>
        <v>36929.226488439301</v>
      </c>
      <c r="L1329" s="77">
        <v>0.2</v>
      </c>
      <c r="M1329" s="898">
        <f t="shared" ref="M1329:M1333" si="374">K1329*L1329</f>
        <v>7385.8452976878607</v>
      </c>
      <c r="N1329" s="898">
        <f t="shared" ref="N1329:N1333" si="375">K1329+M1329</f>
        <v>44315.071786127162</v>
      </c>
      <c r="O1329" s="898">
        <f t="shared" ref="O1329:O1333" si="376">M1329</f>
        <v>7385.8452976878607</v>
      </c>
    </row>
    <row r="1330" spans="1:15" ht="30">
      <c r="A1330" s="750" t="s">
        <v>2554</v>
      </c>
      <c r="B1330" s="291" t="s">
        <v>907</v>
      </c>
      <c r="C1330" s="208">
        <f>мат.затр!G11255</f>
        <v>16292.223333333333</v>
      </c>
      <c r="D1330" s="208">
        <f>тарифик!J1331</f>
        <v>17273.538598839805</v>
      </c>
      <c r="E1330" s="208"/>
      <c r="F1330" s="898">
        <f t="shared" si="371"/>
        <v>1995.0937081659977</v>
      </c>
      <c r="G1330" s="208">
        <f>амортизация!M4849</f>
        <v>392.05711735832222</v>
      </c>
      <c r="H1330" s="898">
        <f t="shared" si="360"/>
        <v>35952.912757697464</v>
      </c>
      <c r="I1330" s="77">
        <f t="shared" si="372"/>
        <v>0.24047458720207895</v>
      </c>
      <c r="J1330" s="898">
        <f t="shared" si="362"/>
        <v>4153.8470640751793</v>
      </c>
      <c r="K1330" s="898">
        <f t="shared" si="373"/>
        <v>40106.759821772641</v>
      </c>
      <c r="L1330" s="77">
        <v>0.2</v>
      </c>
      <c r="M1330" s="898">
        <f t="shared" si="374"/>
        <v>8021.3519643545287</v>
      </c>
      <c r="N1330" s="898">
        <f t="shared" si="375"/>
        <v>48128.11178612717</v>
      </c>
      <c r="O1330" s="898">
        <f t="shared" si="376"/>
        <v>8021.3519643545287</v>
      </c>
    </row>
    <row r="1331" spans="1:15" s="51" customFormat="1" ht="30">
      <c r="A1331" s="750" t="s">
        <v>2556</v>
      </c>
      <c r="B1331" s="1164" t="s">
        <v>5313</v>
      </c>
      <c r="C1331" s="208">
        <f>мат.затр!G11260</f>
        <v>2280.66</v>
      </c>
      <c r="D1331" s="208">
        <f>тарифик!J1332</f>
        <v>1614.7925033467202</v>
      </c>
      <c r="E1331" s="208"/>
      <c r="F1331" s="898">
        <f t="shared" si="371"/>
        <v>186.50853413654619</v>
      </c>
      <c r="G1331" s="208">
        <f>амортизация!M4858</f>
        <v>334.59089134315042</v>
      </c>
      <c r="H1331" s="898">
        <f t="shared" si="360"/>
        <v>4416.5519288264168</v>
      </c>
      <c r="I1331" s="77">
        <f t="shared" ref="I1331:I1333" si="377">I$179</f>
        <v>0.24047458720207895</v>
      </c>
      <c r="J1331" s="898">
        <f t="shared" si="362"/>
        <v>388.31656065931423</v>
      </c>
      <c r="K1331" s="898">
        <f t="shared" si="373"/>
        <v>4804.8684894857306</v>
      </c>
      <c r="L1331" s="77">
        <v>0.2</v>
      </c>
      <c r="M1331" s="898">
        <f t="shared" si="374"/>
        <v>960.97369789714617</v>
      </c>
      <c r="N1331" s="898">
        <f t="shared" si="375"/>
        <v>5765.8421873828765</v>
      </c>
      <c r="O1331" s="898">
        <f t="shared" si="376"/>
        <v>960.97369789714617</v>
      </c>
    </row>
    <row r="1332" spans="1:15" s="51" customFormat="1" ht="30">
      <c r="A1332" s="750" t="s">
        <v>2558</v>
      </c>
      <c r="B1332" s="1051" t="s">
        <v>5314</v>
      </c>
      <c r="C1332" s="208">
        <f>мат.затр!G11263</f>
        <v>2893.5666666666666</v>
      </c>
      <c r="D1332" s="208">
        <f>тарифик!J1333</f>
        <v>848.39357429718882</v>
      </c>
      <c r="E1332" s="208"/>
      <c r="F1332" s="898">
        <f t="shared" si="371"/>
        <v>97.989457831325296</v>
      </c>
      <c r="G1332" s="208">
        <f>амортизация!M4866</f>
        <v>122.12060092220736</v>
      </c>
      <c r="H1332" s="898">
        <f t="shared" si="360"/>
        <v>3962.070299717388</v>
      </c>
      <c r="I1332" s="77">
        <f t="shared" si="377"/>
        <v>0.24047458720207895</v>
      </c>
      <c r="J1332" s="898">
        <f t="shared" si="362"/>
        <v>204.01709456401278</v>
      </c>
      <c r="K1332" s="898">
        <f t="shared" si="373"/>
        <v>4166.0873942814005</v>
      </c>
      <c r="L1332" s="77">
        <v>0.2</v>
      </c>
      <c r="M1332" s="898">
        <f t="shared" si="374"/>
        <v>833.2174788562802</v>
      </c>
      <c r="N1332" s="898">
        <f t="shared" si="375"/>
        <v>4999.3048731376803</v>
      </c>
      <c r="O1332" s="898">
        <f t="shared" si="376"/>
        <v>833.2174788562802</v>
      </c>
    </row>
    <row r="1333" spans="1:15" s="51" customFormat="1" ht="30">
      <c r="A1333" s="750" t="s">
        <v>2560</v>
      </c>
      <c r="B1333" s="1165" t="s">
        <v>5315</v>
      </c>
      <c r="C1333" s="208">
        <f>мат.затр!G11266</f>
        <v>2893.5666666666666</v>
      </c>
      <c r="D1333" s="208">
        <f>тарифик!J1334</f>
        <v>848.39357429718882</v>
      </c>
      <c r="E1333" s="208"/>
      <c r="F1333" s="898">
        <f t="shared" si="371"/>
        <v>97.989457831325296</v>
      </c>
      <c r="G1333" s="208">
        <f>амортизация!M4874</f>
        <v>122.12060092220736</v>
      </c>
      <c r="H1333" s="898">
        <f t="shared" si="360"/>
        <v>3962.070299717388</v>
      </c>
      <c r="I1333" s="77">
        <f t="shared" si="377"/>
        <v>0.24047458720207895</v>
      </c>
      <c r="J1333" s="898">
        <f t="shared" si="362"/>
        <v>204.01709456401278</v>
      </c>
      <c r="K1333" s="898">
        <f t="shared" si="373"/>
        <v>4166.0873942814005</v>
      </c>
      <c r="L1333" s="77">
        <v>0.2</v>
      </c>
      <c r="M1333" s="898">
        <f t="shared" si="374"/>
        <v>833.2174788562802</v>
      </c>
      <c r="N1333" s="898">
        <f t="shared" si="375"/>
        <v>4999.3048731376803</v>
      </c>
      <c r="O1333" s="898">
        <f t="shared" si="376"/>
        <v>833.2174788562802</v>
      </c>
    </row>
    <row r="1334" spans="1:15" s="51" customFormat="1">
      <c r="A1334" s="750" t="s">
        <v>2562</v>
      </c>
      <c r="B1334" s="288" t="s">
        <v>5316</v>
      </c>
      <c r="C1334" s="208">
        <f>мат.затр!G11276</f>
        <v>4423.7833333333328</v>
      </c>
      <c r="D1334" s="208">
        <f>тарифик!J1335</f>
        <v>2064.9263721552879</v>
      </c>
      <c r="E1334" s="208"/>
      <c r="F1334" s="898">
        <f t="shared" ref="F1334" si="378">D1334*0.9*0.095+D1334*3%</f>
        <v>238.49899598393577</v>
      </c>
      <c r="G1334" s="208">
        <f>амортизация!M4881</f>
        <v>392.05711735832222</v>
      </c>
      <c r="H1334" s="898">
        <f t="shared" si="360"/>
        <v>7119.2658188308787</v>
      </c>
      <c r="I1334" s="77">
        <f t="shared" ref="I1334" si="379">I$179</f>
        <v>0.24047458720207895</v>
      </c>
      <c r="J1334" s="898">
        <f t="shared" si="362"/>
        <v>496.56231694672931</v>
      </c>
      <c r="K1334" s="898">
        <f t="shared" ref="K1334" si="380">H1334+J1334</f>
        <v>7615.8281357776077</v>
      </c>
      <c r="L1334" s="77">
        <v>0.2</v>
      </c>
      <c r="M1334" s="898">
        <f t="shared" ref="M1334" si="381">K1334*L1334</f>
        <v>1523.1656271555216</v>
      </c>
      <c r="N1334" s="898">
        <f t="shared" ref="N1334" si="382">K1334+M1334</f>
        <v>9138.9937629331289</v>
      </c>
      <c r="O1334" s="898">
        <f t="shared" ref="O1334" si="383">M1334</f>
        <v>1523.1656271555216</v>
      </c>
    </row>
    <row r="1335" spans="1:15" s="51" customFormat="1">
      <c r="A1335" s="750" t="s">
        <v>2564</v>
      </c>
      <c r="B1335" s="288" t="s">
        <v>5367</v>
      </c>
      <c r="C1335" s="208"/>
      <c r="D1335" s="208">
        <v>0</v>
      </c>
      <c r="E1335" s="208">
        <v>0</v>
      </c>
      <c r="F1335" s="208">
        <v>0</v>
      </c>
      <c r="G1335" s="208">
        <v>0</v>
      </c>
      <c r="H1335" s="208">
        <v>0</v>
      </c>
      <c r="I1335" s="208">
        <v>0</v>
      </c>
      <c r="J1335" s="208">
        <v>0</v>
      </c>
      <c r="K1335" s="208">
        <v>0</v>
      </c>
      <c r="L1335" s="208">
        <v>0</v>
      </c>
      <c r="M1335" s="208">
        <v>0</v>
      </c>
      <c r="N1335" s="208">
        <v>0</v>
      </c>
      <c r="O1335" s="208">
        <v>0</v>
      </c>
    </row>
    <row r="1336" spans="1:15" s="51" customFormat="1">
      <c r="A1336" s="750" t="s">
        <v>4804</v>
      </c>
      <c r="B1336" s="288" t="s">
        <v>5368</v>
      </c>
      <c r="C1336" s="208">
        <v>0</v>
      </c>
      <c r="D1336" s="208">
        <v>0</v>
      </c>
      <c r="E1336" s="208">
        <v>0</v>
      </c>
      <c r="F1336" s="208">
        <v>0</v>
      </c>
      <c r="G1336" s="208">
        <v>0</v>
      </c>
      <c r="H1336" s="208">
        <v>0</v>
      </c>
      <c r="I1336" s="208">
        <v>0</v>
      </c>
      <c r="J1336" s="208">
        <v>0</v>
      </c>
      <c r="K1336" s="208">
        <v>0</v>
      </c>
      <c r="L1336" s="208">
        <v>0</v>
      </c>
      <c r="M1336" s="208">
        <v>0</v>
      </c>
      <c r="N1336" s="208">
        <v>0</v>
      </c>
      <c r="O1336" s="208">
        <v>0</v>
      </c>
    </row>
    <row r="1337" spans="1:15" s="51" customFormat="1">
      <c r="A1337" s="750" t="s">
        <v>4805</v>
      </c>
      <c r="B1337" s="288" t="s">
        <v>5369</v>
      </c>
      <c r="C1337" s="208">
        <v>0</v>
      </c>
      <c r="D1337" s="208">
        <v>0</v>
      </c>
      <c r="E1337" s="208">
        <v>0</v>
      </c>
      <c r="F1337" s="208">
        <v>0</v>
      </c>
      <c r="G1337" s="208">
        <v>0</v>
      </c>
      <c r="H1337" s="208">
        <v>0</v>
      </c>
      <c r="I1337" s="208">
        <v>0</v>
      </c>
      <c r="J1337" s="208">
        <v>0</v>
      </c>
      <c r="K1337" s="208">
        <v>0</v>
      </c>
      <c r="L1337" s="208">
        <v>0</v>
      </c>
      <c r="M1337" s="208">
        <v>0</v>
      </c>
      <c r="N1337" s="208">
        <v>0</v>
      </c>
      <c r="O1337" s="208">
        <v>0</v>
      </c>
    </row>
    <row r="1338" spans="1:15" s="51" customFormat="1">
      <c r="A1338" s="750" t="s">
        <v>5871</v>
      </c>
      <c r="B1338" s="288" t="s">
        <v>5370</v>
      </c>
      <c r="C1338" s="208">
        <v>0</v>
      </c>
      <c r="D1338" s="208">
        <v>0</v>
      </c>
      <c r="E1338" s="208">
        <v>0</v>
      </c>
      <c r="F1338" s="208">
        <v>0</v>
      </c>
      <c r="G1338" s="208">
        <v>0</v>
      </c>
      <c r="H1338" s="208">
        <v>0</v>
      </c>
      <c r="I1338" s="208">
        <v>0</v>
      </c>
      <c r="J1338" s="208">
        <v>0</v>
      </c>
      <c r="K1338" s="208">
        <v>0</v>
      </c>
      <c r="L1338" s="208">
        <v>0</v>
      </c>
      <c r="M1338" s="208">
        <v>0</v>
      </c>
      <c r="N1338" s="208">
        <v>0</v>
      </c>
      <c r="O1338" s="208">
        <v>0</v>
      </c>
    </row>
    <row r="1339" spans="1:15" ht="28.5">
      <c r="A1339" s="949" t="s">
        <v>21</v>
      </c>
      <c r="B1339" s="480" t="s">
        <v>5309</v>
      </c>
      <c r="C1339" s="497"/>
      <c r="D1339" s="497"/>
      <c r="E1339" s="497"/>
      <c r="F1339" s="497"/>
      <c r="G1339" s="497"/>
      <c r="H1339" s="497"/>
      <c r="I1339" s="498"/>
      <c r="J1339" s="497"/>
      <c r="K1339" s="497"/>
      <c r="L1339" s="499"/>
      <c r="M1339" s="497"/>
      <c r="N1339" s="500"/>
      <c r="O1339" s="497"/>
    </row>
    <row r="1340" spans="1:15">
      <c r="A1340" s="66" t="s">
        <v>580</v>
      </c>
      <c r="B1340" s="284" t="s">
        <v>4232</v>
      </c>
      <c r="C1340" s="501"/>
      <c r="D1340" s="501"/>
      <c r="E1340" s="501"/>
      <c r="F1340" s="501"/>
      <c r="G1340" s="501"/>
      <c r="H1340" s="501"/>
      <c r="I1340" s="502"/>
      <c r="J1340" s="501"/>
      <c r="K1340" s="501"/>
      <c r="L1340" s="503"/>
      <c r="M1340" s="501"/>
      <c r="N1340" s="155"/>
      <c r="O1340" s="501"/>
    </row>
    <row r="1341" spans="1:15">
      <c r="A1341" s="711" t="s">
        <v>5872</v>
      </c>
      <c r="B1341" s="303" t="s">
        <v>4233</v>
      </c>
      <c r="C1341" s="496">
        <f>мат.затр!G11302</f>
        <v>6318.2834999999995</v>
      </c>
      <c r="D1341" s="496">
        <f>тарифик!J1342</f>
        <v>536.59080767514502</v>
      </c>
      <c r="E1341" s="496"/>
      <c r="F1341" s="898">
        <f t="shared" si="371"/>
        <v>61.976238286479251</v>
      </c>
      <c r="G1341" s="496">
        <f>амортизация!M4889</f>
        <v>431.05507214041359</v>
      </c>
      <c r="H1341" s="898">
        <f>C1341+D1341+F1341+G1341</f>
        <v>7347.9056181020369</v>
      </c>
      <c r="I1341" s="77">
        <f t="shared" ref="I1341:I1402" si="384">I$190</f>
        <v>0.24047458720207895</v>
      </c>
      <c r="J1341" s="898">
        <f>D1341*I1341</f>
        <v>129.03645297211062</v>
      </c>
      <c r="K1341" s="898">
        <f t="shared" ref="K1341:K1342" si="385">H1341+J1341</f>
        <v>7476.9420710741479</v>
      </c>
      <c r="L1341" s="77">
        <v>0.2</v>
      </c>
      <c r="M1341" s="898">
        <f t="shared" ref="M1341:M1342" si="386">K1341*L1341</f>
        <v>1495.3884142148297</v>
      </c>
      <c r="N1341" s="898">
        <f t="shared" ref="N1341:N1342" si="387">K1341+M1341</f>
        <v>8972.3304852889778</v>
      </c>
      <c r="O1341" s="898">
        <f t="shared" ref="O1341:O1342" si="388">M1341</f>
        <v>1495.3884142148297</v>
      </c>
    </row>
    <row r="1342" spans="1:15">
      <c r="A1342" s="711" t="s">
        <v>5873</v>
      </c>
      <c r="B1342" s="303" t="s">
        <v>4234</v>
      </c>
      <c r="C1342" s="496">
        <f>мат.затр!G11338</f>
        <v>24466.311999999998</v>
      </c>
      <c r="D1342" s="496">
        <f>тарифик!J1343</f>
        <v>4221.3297634984383</v>
      </c>
      <c r="E1342" s="496"/>
      <c r="F1342" s="898">
        <f t="shared" si="371"/>
        <v>487.5635876840696</v>
      </c>
      <c r="G1342" s="496">
        <f>амортизация!M4895</f>
        <v>652.80570429867612</v>
      </c>
      <c r="H1342" s="898">
        <f>C1342+D1342+F1342+G1342</f>
        <v>29828.01105548118</v>
      </c>
      <c r="I1342" s="77">
        <f t="shared" si="384"/>
        <v>0.24047458720207895</v>
      </c>
      <c r="J1342" s="898">
        <f>D1342*I1342</f>
        <v>1015.1225323211365</v>
      </c>
      <c r="K1342" s="898">
        <f t="shared" si="385"/>
        <v>30843.133587802316</v>
      </c>
      <c r="L1342" s="77">
        <v>0.2</v>
      </c>
      <c r="M1342" s="898">
        <f t="shared" si="386"/>
        <v>6168.6267175604635</v>
      </c>
      <c r="N1342" s="898">
        <f t="shared" si="387"/>
        <v>37011.760305362783</v>
      </c>
      <c r="O1342" s="898">
        <f t="shared" si="388"/>
        <v>6168.6267175604635</v>
      </c>
    </row>
    <row r="1343" spans="1:15">
      <c r="A1343" s="711" t="s">
        <v>5874</v>
      </c>
      <c r="B1343" s="303" t="s">
        <v>4235</v>
      </c>
      <c r="C1343" s="496">
        <f>мат.затр!G11352</f>
        <v>4570.49</v>
      </c>
      <c r="D1343" s="496">
        <f>тарифик!J1344</f>
        <v>247.65729585006693</v>
      </c>
      <c r="E1343" s="496"/>
      <c r="F1343" s="898">
        <f t="shared" si="371"/>
        <v>28.604417670682732</v>
      </c>
      <c r="G1343" s="496">
        <f>амортизация!M4902</f>
        <v>517.05023798899299</v>
      </c>
      <c r="H1343" s="898">
        <f>C1343+D1343+F1343+G1343</f>
        <v>5363.801951509743</v>
      </c>
      <c r="I1343" s="77">
        <f t="shared" si="384"/>
        <v>0.24047458720207895</v>
      </c>
      <c r="J1343" s="898">
        <f>D1343*I1343</f>
        <v>59.555285987127988</v>
      </c>
      <c r="K1343" s="898">
        <f t="shared" ref="K1343:K1405" si="389">H1343+J1343</f>
        <v>5423.3572374968708</v>
      </c>
      <c r="L1343" s="77">
        <v>0.2</v>
      </c>
      <c r="M1343" s="898">
        <f t="shared" ref="M1343:M1405" si="390">K1343*L1343</f>
        <v>1084.6714474993742</v>
      </c>
      <c r="N1343" s="898">
        <f t="shared" ref="N1343:N1405" si="391">K1343+M1343</f>
        <v>6508.0286849962449</v>
      </c>
      <c r="O1343" s="898">
        <f t="shared" ref="O1343:O1405" si="392">M1343</f>
        <v>1084.6714474993742</v>
      </c>
    </row>
    <row r="1344" spans="1:15">
      <c r="A1344" s="711" t="s">
        <v>5875</v>
      </c>
      <c r="B1344" s="303" t="s">
        <v>4236</v>
      </c>
      <c r="C1344" s="496">
        <f>мат.затр!G11358</f>
        <v>1395.3200000000002</v>
      </c>
      <c r="D1344" s="496">
        <f>тарифик!J1345</f>
        <v>204.14993306559572</v>
      </c>
      <c r="E1344" s="496"/>
      <c r="F1344" s="898">
        <f t="shared" si="371"/>
        <v>23.579317269076306</v>
      </c>
      <c r="G1344" s="496">
        <f>амортизация!M4908</f>
        <v>379.75825524319498</v>
      </c>
      <c r="H1344" s="898">
        <f>C1344+D1344+F1344+G1344</f>
        <v>2002.807505577867</v>
      </c>
      <c r="I1344" s="77">
        <f t="shared" si="384"/>
        <v>0.24047458720207895</v>
      </c>
      <c r="J1344" s="898">
        <f>D1344*I1344</f>
        <v>49.092870881281179</v>
      </c>
      <c r="K1344" s="898">
        <f t="shared" si="389"/>
        <v>2051.900376459148</v>
      </c>
      <c r="L1344" s="77">
        <v>0.2</v>
      </c>
      <c r="M1344" s="898">
        <f t="shared" si="390"/>
        <v>410.3800752918296</v>
      </c>
      <c r="N1344" s="898">
        <f t="shared" si="391"/>
        <v>2462.2804517509776</v>
      </c>
      <c r="O1344" s="898">
        <f t="shared" si="392"/>
        <v>410.3800752918296</v>
      </c>
    </row>
    <row r="1345" spans="1:15" ht="30">
      <c r="A1345" s="711" t="s">
        <v>5876</v>
      </c>
      <c r="B1345" s="303" t="s">
        <v>4237</v>
      </c>
      <c r="C1345" s="496">
        <f>мат.затр!G11367</f>
        <v>8639.3165000000008</v>
      </c>
      <c r="D1345" s="496">
        <f>тарифик!J1346</f>
        <v>498.66131191432396</v>
      </c>
      <c r="E1345" s="496"/>
      <c r="F1345" s="898">
        <f t="shared" si="371"/>
        <v>57.595381526104418</v>
      </c>
      <c r="G1345" s="496">
        <f>амортизация!M4916</f>
        <v>671.85292094303145</v>
      </c>
      <c r="H1345" s="898">
        <f>C1345+D1345+F1345+G1345</f>
        <v>9867.4261143834592</v>
      </c>
      <c r="I1345" s="77">
        <f t="shared" si="384"/>
        <v>0.24047458720207895</v>
      </c>
      <c r="J1345" s="898">
        <f>D1345*I1345</f>
        <v>119.91537313624418</v>
      </c>
      <c r="K1345" s="898">
        <f t="shared" si="389"/>
        <v>9987.3414875197032</v>
      </c>
      <c r="L1345" s="77">
        <v>0.2</v>
      </c>
      <c r="M1345" s="898">
        <f t="shared" si="390"/>
        <v>1997.4682975039407</v>
      </c>
      <c r="N1345" s="898">
        <f t="shared" si="391"/>
        <v>11984.809785023645</v>
      </c>
      <c r="O1345" s="898">
        <f t="shared" si="392"/>
        <v>1997.4682975039407</v>
      </c>
    </row>
    <row r="1346" spans="1:15">
      <c r="A1346" s="1173" t="s">
        <v>588</v>
      </c>
      <c r="B1346" s="952" t="s">
        <v>4239</v>
      </c>
      <c r="C1346" s="501"/>
      <c r="D1346" s="501"/>
      <c r="E1346" s="496"/>
      <c r="F1346" s="501"/>
      <c r="G1346" s="501"/>
      <c r="H1346" s="923"/>
      <c r="I1346" s="924"/>
      <c r="J1346" s="923"/>
      <c r="K1346" s="923"/>
      <c r="L1346" s="924"/>
      <c r="M1346" s="923"/>
      <c r="N1346" s="923"/>
      <c r="O1346" s="923"/>
    </row>
    <row r="1347" spans="1:15" ht="30">
      <c r="A1347" s="711" t="s">
        <v>5877</v>
      </c>
      <c r="B1347" s="303" t="s">
        <v>4240</v>
      </c>
      <c r="C1347" s="496">
        <f>мат.затр!G11393</f>
        <v>6451.5545000000002</v>
      </c>
      <c r="D1347" s="496">
        <f>тарифик!J1348</f>
        <v>291.16465863453811</v>
      </c>
      <c r="E1347" s="496"/>
      <c r="F1347" s="898">
        <f t="shared" si="371"/>
        <v>33.629518072289152</v>
      </c>
      <c r="G1347" s="496">
        <f>амортизация!M4926</f>
        <v>803.11531310426881</v>
      </c>
      <c r="H1347" s="898">
        <f>C1347+D1347+F1347+G1347</f>
        <v>7579.4639898110963</v>
      </c>
      <c r="I1347" s="77">
        <f t="shared" si="384"/>
        <v>0.24047458720207895</v>
      </c>
      <c r="J1347" s="898">
        <f>D1347*I1347</f>
        <v>70.017701092974789</v>
      </c>
      <c r="K1347" s="898">
        <f t="shared" si="389"/>
        <v>7649.481690904071</v>
      </c>
      <c r="L1347" s="77">
        <v>0.2</v>
      </c>
      <c r="M1347" s="898">
        <f t="shared" si="390"/>
        <v>1529.8963381808144</v>
      </c>
      <c r="N1347" s="898">
        <f t="shared" si="391"/>
        <v>9179.3780290848845</v>
      </c>
      <c r="O1347" s="898">
        <f t="shared" si="392"/>
        <v>1529.8963381808144</v>
      </c>
    </row>
    <row r="1348" spans="1:15" ht="30">
      <c r="A1348" s="711" t="s">
        <v>5878</v>
      </c>
      <c r="B1348" s="303" t="s">
        <v>4241</v>
      </c>
      <c r="C1348" s="496">
        <f>мат.затр!G11399</f>
        <v>2389.3240000000001</v>
      </c>
      <c r="D1348" s="496">
        <f>тарифик!J1349</f>
        <v>271.08433734939757</v>
      </c>
      <c r="E1348" s="496"/>
      <c r="F1348" s="898">
        <f t="shared" si="371"/>
        <v>31.310240963855421</v>
      </c>
      <c r="G1348" s="496">
        <f>амортизация!M4934</f>
        <v>222.81649747136694</v>
      </c>
      <c r="H1348" s="898">
        <f>C1348+D1348+F1348+G1348</f>
        <v>2914.5350757846199</v>
      </c>
      <c r="I1348" s="77">
        <f t="shared" si="384"/>
        <v>0.24047458720207895</v>
      </c>
      <c r="J1348" s="898">
        <f>D1348*I1348</f>
        <v>65.188894121045493</v>
      </c>
      <c r="K1348" s="898">
        <f t="shared" si="389"/>
        <v>2979.7239699056654</v>
      </c>
      <c r="L1348" s="77">
        <v>0.2</v>
      </c>
      <c r="M1348" s="898">
        <f t="shared" si="390"/>
        <v>595.9447939811331</v>
      </c>
      <c r="N1348" s="898">
        <f t="shared" si="391"/>
        <v>3575.6687638867984</v>
      </c>
      <c r="O1348" s="898">
        <f t="shared" si="392"/>
        <v>595.9447939811331</v>
      </c>
    </row>
    <row r="1349" spans="1:15">
      <c r="A1349" s="711" t="s">
        <v>5879</v>
      </c>
      <c r="B1349" s="303" t="s">
        <v>4242</v>
      </c>
      <c r="C1349" s="496">
        <f>мат.затр!G11424</f>
        <v>29220.304000000004</v>
      </c>
      <c r="D1349" s="496">
        <f>тарифик!J1350</f>
        <v>819.94645247657297</v>
      </c>
      <c r="E1349" s="496"/>
      <c r="F1349" s="898">
        <f t="shared" si="371"/>
        <v>94.703815261044184</v>
      </c>
      <c r="G1349" s="496">
        <f>амортизация!M4942</f>
        <v>386.08831622787443</v>
      </c>
      <c r="H1349" s="898">
        <f>C1349+D1349+F1349+G1349</f>
        <v>30521.042583965493</v>
      </c>
      <c r="I1349" s="77">
        <f t="shared" si="384"/>
        <v>0.24047458720207895</v>
      </c>
      <c r="J1349" s="898">
        <f>D1349*I1349</f>
        <v>197.17628468711294</v>
      </c>
      <c r="K1349" s="898">
        <f t="shared" si="389"/>
        <v>30718.218868652606</v>
      </c>
      <c r="L1349" s="77">
        <v>0.2</v>
      </c>
      <c r="M1349" s="898">
        <f t="shared" si="390"/>
        <v>6143.6437737305214</v>
      </c>
      <c r="N1349" s="898">
        <f t="shared" si="391"/>
        <v>36861.86264238313</v>
      </c>
      <c r="O1349" s="898">
        <f t="shared" si="392"/>
        <v>6143.6437737305214</v>
      </c>
    </row>
    <row r="1350" spans="1:15" ht="30">
      <c r="A1350" s="711" t="s">
        <v>5880</v>
      </c>
      <c r="B1350" s="303" t="s">
        <v>4243</v>
      </c>
      <c r="C1350" s="496">
        <f>мат.затр!G11434</f>
        <v>10321.800000000001</v>
      </c>
      <c r="D1350" s="496">
        <f>тарифик!J1351</f>
        <v>502.00803212851406</v>
      </c>
      <c r="E1350" s="496"/>
      <c r="F1350" s="898">
        <f t="shared" si="371"/>
        <v>57.981927710843372</v>
      </c>
      <c r="G1350" s="496">
        <f>амортизация!M4950</f>
        <v>493.54756990926671</v>
      </c>
      <c r="H1350" s="898">
        <f>C1350+D1350+F1350+G1350</f>
        <v>11375.337529748627</v>
      </c>
      <c r="I1350" s="77">
        <f t="shared" si="384"/>
        <v>0.24047458720207895</v>
      </c>
      <c r="J1350" s="898">
        <f>D1350*I1350</f>
        <v>120.72017429823241</v>
      </c>
      <c r="K1350" s="898">
        <f t="shared" si="389"/>
        <v>11496.05770404686</v>
      </c>
      <c r="L1350" s="77">
        <v>0.2</v>
      </c>
      <c r="M1350" s="898">
        <f t="shared" si="390"/>
        <v>2299.2115408093719</v>
      </c>
      <c r="N1350" s="898">
        <f t="shared" si="391"/>
        <v>13795.269244856232</v>
      </c>
      <c r="O1350" s="898">
        <f t="shared" si="392"/>
        <v>2299.2115408093719</v>
      </c>
    </row>
    <row r="1351" spans="1:15">
      <c r="A1351" s="1173" t="s">
        <v>596</v>
      </c>
      <c r="B1351" s="952" t="s">
        <v>4244</v>
      </c>
      <c r="C1351" s="501"/>
      <c r="D1351" s="501"/>
      <c r="E1351" s="496"/>
      <c r="F1351" s="501"/>
      <c r="G1351" s="501"/>
      <c r="H1351" s="923"/>
      <c r="I1351" s="924"/>
      <c r="J1351" s="923"/>
      <c r="K1351" s="923"/>
      <c r="L1351" s="924"/>
      <c r="M1351" s="923"/>
      <c r="N1351" s="923"/>
      <c r="O1351" s="923"/>
    </row>
    <row r="1352" spans="1:15">
      <c r="A1352" s="711" t="s">
        <v>5881</v>
      </c>
      <c r="B1352" s="303" t="s">
        <v>4245</v>
      </c>
      <c r="C1352" s="496">
        <f>мат.затр!G11459</f>
        <v>5079.5938000000006</v>
      </c>
      <c r="D1352" s="496">
        <f>тарифик!J1353</f>
        <v>642.57028112449802</v>
      </c>
      <c r="E1352" s="496"/>
      <c r="F1352" s="898">
        <f t="shared" si="371"/>
        <v>74.216867469879517</v>
      </c>
      <c r="G1352" s="496">
        <f>амортизация!M4960</f>
        <v>331.9469730774951</v>
      </c>
      <c r="H1352" s="898">
        <f t="shared" ref="H1352:H1362" si="393">C1352+D1352+F1352+G1352</f>
        <v>6128.3279216718738</v>
      </c>
      <c r="I1352" s="77">
        <f t="shared" si="384"/>
        <v>0.24047458720207895</v>
      </c>
      <c r="J1352" s="898">
        <f t="shared" ref="J1352:J1362" si="394">D1352*I1352</f>
        <v>154.52182310173748</v>
      </c>
      <c r="K1352" s="898">
        <f t="shared" si="389"/>
        <v>6282.8497447736117</v>
      </c>
      <c r="L1352" s="77">
        <v>0.2</v>
      </c>
      <c r="M1352" s="898">
        <f t="shared" si="390"/>
        <v>1256.5699489547223</v>
      </c>
      <c r="N1352" s="898">
        <f t="shared" si="391"/>
        <v>7539.4196937283341</v>
      </c>
      <c r="O1352" s="898">
        <f t="shared" si="392"/>
        <v>1256.5699489547223</v>
      </c>
    </row>
    <row r="1353" spans="1:15" ht="30">
      <c r="A1353" s="711" t="s">
        <v>5882</v>
      </c>
      <c r="B1353" s="303" t="s">
        <v>4246</v>
      </c>
      <c r="C1353" s="496">
        <f>мат.затр!G11468</f>
        <v>3792.05</v>
      </c>
      <c r="D1353" s="496">
        <f>тарифик!J1354</f>
        <v>1282.9094154395359</v>
      </c>
      <c r="E1353" s="496"/>
      <c r="F1353" s="898">
        <f t="shared" si="371"/>
        <v>148.17603748326638</v>
      </c>
      <c r="G1353" s="496">
        <f>амортизация!M4967</f>
        <v>252.08379815558533</v>
      </c>
      <c r="H1353" s="898">
        <f t="shared" si="393"/>
        <v>5475.219251078388</v>
      </c>
      <c r="I1353" s="77">
        <f t="shared" si="384"/>
        <v>0.24047458720207895</v>
      </c>
      <c r="J1353" s="898">
        <f t="shared" si="394"/>
        <v>308.5071120954828</v>
      </c>
      <c r="K1353" s="898">
        <f t="shared" si="389"/>
        <v>5783.7263631738706</v>
      </c>
      <c r="L1353" s="77">
        <v>0.2</v>
      </c>
      <c r="M1353" s="898">
        <f t="shared" si="390"/>
        <v>1156.7452726347742</v>
      </c>
      <c r="N1353" s="898">
        <f t="shared" si="391"/>
        <v>6940.4716358086444</v>
      </c>
      <c r="O1353" s="898">
        <f t="shared" si="392"/>
        <v>1156.7452726347742</v>
      </c>
    </row>
    <row r="1354" spans="1:15" ht="30">
      <c r="A1354" s="711" t="s">
        <v>5883</v>
      </c>
      <c r="B1354" s="1180" t="s">
        <v>4247</v>
      </c>
      <c r="C1354" s="496">
        <f>мат.затр!G11474</f>
        <v>1820.6279999999999</v>
      </c>
      <c r="D1354" s="496">
        <f>тарифик!J1355</f>
        <v>455.15394912985272</v>
      </c>
      <c r="E1354" s="496"/>
      <c r="F1354" s="898">
        <f t="shared" si="371"/>
        <v>52.570281124497996</v>
      </c>
      <c r="G1354" s="496">
        <f>амортизация!M4974</f>
        <v>77.842388070801732</v>
      </c>
      <c r="H1354" s="898">
        <f t="shared" si="393"/>
        <v>2406.1946183251525</v>
      </c>
      <c r="I1354" s="77">
        <f t="shared" si="384"/>
        <v>0.24047458720207895</v>
      </c>
      <c r="J1354" s="898">
        <f t="shared" si="394"/>
        <v>109.45295803039738</v>
      </c>
      <c r="K1354" s="898">
        <f t="shared" si="389"/>
        <v>2515.64757635555</v>
      </c>
      <c r="L1354" s="77">
        <v>0.2</v>
      </c>
      <c r="M1354" s="898">
        <f t="shared" si="390"/>
        <v>503.12951527110999</v>
      </c>
      <c r="N1354" s="898">
        <f t="shared" si="391"/>
        <v>3018.77709162666</v>
      </c>
      <c r="O1354" s="898">
        <f t="shared" si="392"/>
        <v>503.12951527110999</v>
      </c>
    </row>
    <row r="1355" spans="1:15" ht="30">
      <c r="A1355" s="711" t="s">
        <v>5884</v>
      </c>
      <c r="B1355" s="1180" t="s">
        <v>4248</v>
      </c>
      <c r="C1355" s="496">
        <f>мат.затр!G11482</f>
        <v>2562.348</v>
      </c>
      <c r="D1355" s="496">
        <f>тарифик!J1356</f>
        <v>247.65729585006693</v>
      </c>
      <c r="E1355" s="496"/>
      <c r="F1355" s="898">
        <f t="shared" si="371"/>
        <v>28.604417670682732</v>
      </c>
      <c r="G1355" s="496">
        <f>амортизация!M4982</f>
        <v>252.08379815558533</v>
      </c>
      <c r="H1355" s="898">
        <f t="shared" si="393"/>
        <v>3090.6935116763352</v>
      </c>
      <c r="I1355" s="77">
        <f t="shared" si="384"/>
        <v>0.24047458720207895</v>
      </c>
      <c r="J1355" s="898">
        <f t="shared" si="394"/>
        <v>59.555285987127988</v>
      </c>
      <c r="K1355" s="898">
        <f t="shared" si="389"/>
        <v>3150.2487976634634</v>
      </c>
      <c r="L1355" s="77">
        <v>0.2</v>
      </c>
      <c r="M1355" s="898">
        <f t="shared" si="390"/>
        <v>630.04975953269275</v>
      </c>
      <c r="N1355" s="898">
        <f t="shared" si="391"/>
        <v>3780.2985571961563</v>
      </c>
      <c r="O1355" s="898">
        <f t="shared" si="392"/>
        <v>630.04975953269275</v>
      </c>
    </row>
    <row r="1356" spans="1:15" ht="30">
      <c r="A1356" s="711" t="s">
        <v>5885</v>
      </c>
      <c r="B1356" s="303" t="s">
        <v>4249</v>
      </c>
      <c r="C1356" s="496">
        <f>мат.затр!G11490</f>
        <v>8808.2867272727271</v>
      </c>
      <c r="D1356" s="496">
        <f>тарифик!J1357</f>
        <v>2811.2449799196784</v>
      </c>
      <c r="E1356" s="496"/>
      <c r="F1356" s="898">
        <f t="shared" si="371"/>
        <v>324.69879518072287</v>
      </c>
      <c r="G1356" s="496">
        <f>амортизация!M4989</f>
        <v>252.08379815558533</v>
      </c>
      <c r="H1356" s="898">
        <f t="shared" si="393"/>
        <v>12196.314300528713</v>
      </c>
      <c r="I1356" s="77">
        <f t="shared" si="384"/>
        <v>0.24047458720207895</v>
      </c>
      <c r="J1356" s="898">
        <f t="shared" si="394"/>
        <v>676.03297607010143</v>
      </c>
      <c r="K1356" s="898">
        <f t="shared" si="389"/>
        <v>12872.347276598814</v>
      </c>
      <c r="L1356" s="77">
        <v>0.2</v>
      </c>
      <c r="M1356" s="898">
        <f t="shared" si="390"/>
        <v>2574.4694553197628</v>
      </c>
      <c r="N1356" s="898">
        <f t="shared" si="391"/>
        <v>15446.816731918576</v>
      </c>
      <c r="O1356" s="898">
        <f t="shared" si="392"/>
        <v>2574.4694553197628</v>
      </c>
    </row>
    <row r="1357" spans="1:15" ht="30">
      <c r="A1357" s="711" t="s">
        <v>5886</v>
      </c>
      <c r="B1357" s="303" t="s">
        <v>4250</v>
      </c>
      <c r="C1357" s="496">
        <f>мат.затр!G11498</f>
        <v>1323.6279999999999</v>
      </c>
      <c r="D1357" s="496">
        <f>тарифик!J1358</f>
        <v>247.65729585006693</v>
      </c>
      <c r="E1357" s="496"/>
      <c r="F1357" s="898">
        <f t="shared" si="371"/>
        <v>28.604417670682732</v>
      </c>
      <c r="G1357" s="496">
        <f>амортизация!M4997</f>
        <v>424.17805481183996</v>
      </c>
      <c r="H1357" s="898">
        <f t="shared" si="393"/>
        <v>2024.0677683325896</v>
      </c>
      <c r="I1357" s="77">
        <f t="shared" si="384"/>
        <v>0.24047458720207895</v>
      </c>
      <c r="J1357" s="898">
        <f t="shared" si="394"/>
        <v>59.555285987127988</v>
      </c>
      <c r="K1357" s="898">
        <f t="shared" si="389"/>
        <v>2083.6230543197175</v>
      </c>
      <c r="L1357" s="77">
        <v>0.2</v>
      </c>
      <c r="M1357" s="898">
        <f t="shared" si="390"/>
        <v>416.72461086394355</v>
      </c>
      <c r="N1357" s="898">
        <f t="shared" si="391"/>
        <v>2500.3476651836609</v>
      </c>
      <c r="O1357" s="898">
        <f t="shared" si="392"/>
        <v>416.72461086394355</v>
      </c>
    </row>
    <row r="1358" spans="1:15">
      <c r="A1358" s="711" t="s">
        <v>5887</v>
      </c>
      <c r="B1358" s="303" t="s">
        <v>4251</v>
      </c>
      <c r="C1358" s="496">
        <f>мат.затр!G11507</f>
        <v>1556.8842</v>
      </c>
      <c r="D1358" s="496">
        <f>тарифик!J1359</f>
        <v>455.15394912985272</v>
      </c>
      <c r="E1358" s="496"/>
      <c r="F1358" s="898">
        <f t="shared" si="371"/>
        <v>52.570281124497996</v>
      </c>
      <c r="G1358" s="496">
        <f>амортизация!M5003</f>
        <v>379.75825524319498</v>
      </c>
      <c r="H1358" s="898">
        <f t="shared" si="393"/>
        <v>2444.3666854975454</v>
      </c>
      <c r="I1358" s="77">
        <f t="shared" si="384"/>
        <v>0.24047458720207895</v>
      </c>
      <c r="J1358" s="898">
        <f t="shared" si="394"/>
        <v>109.45295803039738</v>
      </c>
      <c r="K1358" s="898">
        <f t="shared" si="389"/>
        <v>2553.8196435279428</v>
      </c>
      <c r="L1358" s="77">
        <v>0.2</v>
      </c>
      <c r="M1358" s="898">
        <f t="shared" si="390"/>
        <v>510.76392870558857</v>
      </c>
      <c r="N1358" s="898">
        <f t="shared" si="391"/>
        <v>3064.5835722335314</v>
      </c>
      <c r="O1358" s="898">
        <f t="shared" si="392"/>
        <v>510.76392870558857</v>
      </c>
    </row>
    <row r="1359" spans="1:15">
      <c r="A1359" s="711" t="s">
        <v>5888</v>
      </c>
      <c r="B1359" s="303" t="s">
        <v>4252</v>
      </c>
      <c r="C1359" s="496">
        <f>мат.затр!G11514</f>
        <v>905.5</v>
      </c>
      <c r="D1359" s="496">
        <f>тарифик!J1360</f>
        <v>195.7831325301205</v>
      </c>
      <c r="E1359" s="496"/>
      <c r="F1359" s="898">
        <f t="shared" si="371"/>
        <v>22.612951807228917</v>
      </c>
      <c r="G1359" s="496">
        <f>амортизация!M5010</f>
        <v>143.51864866874908</v>
      </c>
      <c r="H1359" s="898">
        <f t="shared" si="393"/>
        <v>1267.4147330060985</v>
      </c>
      <c r="I1359" s="77">
        <f t="shared" si="384"/>
        <v>0.24047458720207895</v>
      </c>
      <c r="J1359" s="898">
        <f t="shared" si="394"/>
        <v>47.080867976310643</v>
      </c>
      <c r="K1359" s="898">
        <f t="shared" si="389"/>
        <v>1314.4956009824091</v>
      </c>
      <c r="L1359" s="77">
        <v>0.2</v>
      </c>
      <c r="M1359" s="898">
        <f t="shared" si="390"/>
        <v>262.89912019648182</v>
      </c>
      <c r="N1359" s="898">
        <f t="shared" si="391"/>
        <v>1577.3947211788909</v>
      </c>
      <c r="O1359" s="898">
        <f t="shared" si="392"/>
        <v>262.89912019648182</v>
      </c>
    </row>
    <row r="1360" spans="1:15">
      <c r="A1360" s="711" t="s">
        <v>5889</v>
      </c>
      <c r="B1360" s="288" t="s">
        <v>4253</v>
      </c>
      <c r="C1360" s="496">
        <f>мат.затр!G11522</f>
        <v>2459.2041666666669</v>
      </c>
      <c r="D1360" s="496">
        <f>тарифик!J1361</f>
        <v>627.51004016064246</v>
      </c>
      <c r="E1360" s="496"/>
      <c r="F1360" s="898">
        <f t="shared" si="371"/>
        <v>72.477409638554207</v>
      </c>
      <c r="G1360" s="496">
        <f>амортизация!M5018</f>
        <v>441.43169901829538</v>
      </c>
      <c r="H1360" s="898">
        <f t="shared" si="393"/>
        <v>3600.6233154841584</v>
      </c>
      <c r="I1360" s="77">
        <f t="shared" si="384"/>
        <v>0.24047458720207895</v>
      </c>
      <c r="J1360" s="898">
        <f t="shared" si="394"/>
        <v>150.90021787279048</v>
      </c>
      <c r="K1360" s="898">
        <f t="shared" si="389"/>
        <v>3751.523533356949</v>
      </c>
      <c r="L1360" s="77">
        <v>0.2</v>
      </c>
      <c r="M1360" s="898">
        <f t="shared" si="390"/>
        <v>750.30470667138979</v>
      </c>
      <c r="N1360" s="898">
        <f t="shared" si="391"/>
        <v>4501.8282400283388</v>
      </c>
      <c r="O1360" s="898">
        <f t="shared" si="392"/>
        <v>750.30470667138979</v>
      </c>
    </row>
    <row r="1361" spans="1:15">
      <c r="A1361" s="711" t="s">
        <v>5890</v>
      </c>
      <c r="B1361" s="288" t="s">
        <v>4254</v>
      </c>
      <c r="C1361" s="496">
        <f>мат.затр!G11531</f>
        <v>1928.5666666666666</v>
      </c>
      <c r="D1361" s="496">
        <f>тарифик!J1362</f>
        <v>488.62115127175366</v>
      </c>
      <c r="E1361" s="496"/>
      <c r="F1361" s="898">
        <f t="shared" si="371"/>
        <v>56.435742971887549</v>
      </c>
      <c r="G1361" s="496">
        <f>амортизация!M5026</f>
        <v>168.27722928752044</v>
      </c>
      <c r="H1361" s="898">
        <f t="shared" si="393"/>
        <v>2641.9007901978284</v>
      </c>
      <c r="I1361" s="77">
        <f t="shared" si="384"/>
        <v>0.24047458720207895</v>
      </c>
      <c r="J1361" s="898">
        <f t="shared" si="394"/>
        <v>117.50096965027954</v>
      </c>
      <c r="K1361" s="898">
        <f t="shared" si="389"/>
        <v>2759.4017598481078</v>
      </c>
      <c r="L1361" s="77">
        <v>0.2</v>
      </c>
      <c r="M1361" s="898">
        <f t="shared" si="390"/>
        <v>551.88035196962153</v>
      </c>
      <c r="N1361" s="898">
        <f t="shared" si="391"/>
        <v>3311.2821118177294</v>
      </c>
      <c r="O1361" s="898">
        <f t="shared" si="392"/>
        <v>551.88035196962153</v>
      </c>
    </row>
    <row r="1362" spans="1:15" ht="30">
      <c r="A1362" s="711" t="s">
        <v>5891</v>
      </c>
      <c r="B1362" s="288" t="s">
        <v>4255</v>
      </c>
      <c r="C1362" s="496">
        <f>мат.затр!G11540</f>
        <v>9671.57</v>
      </c>
      <c r="D1362" s="496">
        <f>тарифик!J1363</f>
        <v>1171.3520749665327</v>
      </c>
      <c r="E1362" s="496"/>
      <c r="F1362" s="898">
        <f t="shared" si="371"/>
        <v>135.2911646586345</v>
      </c>
      <c r="G1362" s="496">
        <f>амортизация!M5034</f>
        <v>407.2878401360544</v>
      </c>
      <c r="H1362" s="898">
        <f t="shared" si="393"/>
        <v>11385.501079761221</v>
      </c>
      <c r="I1362" s="77">
        <f t="shared" si="384"/>
        <v>0.24047458720207895</v>
      </c>
      <c r="J1362" s="898">
        <f t="shared" si="394"/>
        <v>281.6804066958756</v>
      </c>
      <c r="K1362" s="898">
        <f t="shared" si="389"/>
        <v>11667.181486457097</v>
      </c>
      <c r="L1362" s="77">
        <v>0.2</v>
      </c>
      <c r="M1362" s="898">
        <f t="shared" si="390"/>
        <v>2333.4362972914196</v>
      </c>
      <c r="N1362" s="898">
        <f t="shared" si="391"/>
        <v>14000.617783748516</v>
      </c>
      <c r="O1362" s="898">
        <f t="shared" si="392"/>
        <v>2333.4362972914196</v>
      </c>
    </row>
    <row r="1363" spans="1:15">
      <c r="A1363" s="1174" t="s">
        <v>599</v>
      </c>
      <c r="B1363" s="953" t="s">
        <v>4256</v>
      </c>
      <c r="C1363" s="501"/>
      <c r="D1363" s="501"/>
      <c r="E1363" s="496"/>
      <c r="F1363" s="501"/>
      <c r="G1363" s="501"/>
      <c r="H1363" s="923"/>
      <c r="I1363" s="924"/>
      <c r="J1363" s="923"/>
      <c r="K1363" s="923"/>
      <c r="L1363" s="924"/>
      <c r="M1363" s="923"/>
      <c r="N1363" s="923"/>
      <c r="O1363" s="923"/>
    </row>
    <row r="1364" spans="1:15">
      <c r="A1364" s="711" t="s">
        <v>5892</v>
      </c>
      <c r="B1364" s="303" t="s">
        <v>4257</v>
      </c>
      <c r="C1364" s="496">
        <f>мат.затр!G11562</f>
        <v>7971.0479999999998</v>
      </c>
      <c r="D1364" s="496">
        <f>тарифик!J1365</f>
        <v>823.29317269076296</v>
      </c>
      <c r="E1364" s="496"/>
      <c r="F1364" s="898">
        <f t="shared" si="371"/>
        <v>95.090361445783117</v>
      </c>
      <c r="G1364" s="496">
        <f>амортизация!M5043</f>
        <v>431.07887103971433</v>
      </c>
      <c r="H1364" s="898">
        <f>C1364+D1364+F1364+G1364</f>
        <v>9320.510405176261</v>
      </c>
      <c r="I1364" s="77">
        <f t="shared" si="384"/>
        <v>0.24047458720207895</v>
      </c>
      <c r="J1364" s="898">
        <f>D1364*I1364</f>
        <v>197.98108584910113</v>
      </c>
      <c r="K1364" s="898">
        <f t="shared" si="389"/>
        <v>9518.4914910253628</v>
      </c>
      <c r="L1364" s="77">
        <v>0.2</v>
      </c>
      <c r="M1364" s="898">
        <f t="shared" si="390"/>
        <v>1903.6982982050727</v>
      </c>
      <c r="N1364" s="898">
        <f t="shared" si="391"/>
        <v>11422.189789230435</v>
      </c>
      <c r="O1364" s="898">
        <f t="shared" si="392"/>
        <v>1903.6982982050727</v>
      </c>
    </row>
    <row r="1365" spans="1:15">
      <c r="A1365" s="711" t="s">
        <v>5893</v>
      </c>
      <c r="B1365" s="303" t="s">
        <v>4258</v>
      </c>
      <c r="C1365" s="496">
        <f>мат.затр!G11577</f>
        <v>18614.659</v>
      </c>
      <c r="D1365" s="496">
        <f>тарифик!J1366</f>
        <v>532.12851405622484</v>
      </c>
      <c r="E1365" s="496"/>
      <c r="F1365" s="898">
        <f t="shared" si="371"/>
        <v>61.460843373493972</v>
      </c>
      <c r="G1365" s="496">
        <f>амортизация!M5051</f>
        <v>560.95020824036885</v>
      </c>
      <c r="H1365" s="898">
        <f>C1365+D1365+F1365+G1365</f>
        <v>19769.198565670089</v>
      </c>
      <c r="I1365" s="77">
        <f t="shared" si="384"/>
        <v>0.24047458720207895</v>
      </c>
      <c r="J1365" s="898">
        <f>D1365*I1365</f>
        <v>127.96338475612633</v>
      </c>
      <c r="K1365" s="898">
        <f t="shared" si="389"/>
        <v>19897.161950426216</v>
      </c>
      <c r="L1365" s="77">
        <v>0.2</v>
      </c>
      <c r="M1365" s="898">
        <f t="shared" si="390"/>
        <v>3979.4323900852432</v>
      </c>
      <c r="N1365" s="898">
        <f t="shared" si="391"/>
        <v>23876.594340511459</v>
      </c>
      <c r="O1365" s="898">
        <f t="shared" si="392"/>
        <v>3979.4323900852432</v>
      </c>
    </row>
    <row r="1366" spans="1:15">
      <c r="A1366" s="711" t="s">
        <v>5894</v>
      </c>
      <c r="B1366" s="303" t="s">
        <v>4259</v>
      </c>
      <c r="C1366" s="496">
        <f>мат.затр!G11586</f>
        <v>2568.2640000000001</v>
      </c>
      <c r="D1366" s="496">
        <f>тарифик!J1367</f>
        <v>167.33601070950468</v>
      </c>
      <c r="E1366" s="496"/>
      <c r="F1366" s="898">
        <f t="shared" si="371"/>
        <v>19.327309236947791</v>
      </c>
      <c r="G1366" s="496">
        <f>амортизация!M5059</f>
        <v>439.664630745203</v>
      </c>
      <c r="H1366" s="898">
        <f>C1366+D1366+F1366+G1366</f>
        <v>3194.5919506916553</v>
      </c>
      <c r="I1366" s="77">
        <f t="shared" si="384"/>
        <v>0.24047458720207895</v>
      </c>
      <c r="J1366" s="898">
        <f>D1366*I1366</f>
        <v>40.240058099410803</v>
      </c>
      <c r="K1366" s="898">
        <f t="shared" si="389"/>
        <v>3234.8320087910661</v>
      </c>
      <c r="L1366" s="77">
        <v>0.2</v>
      </c>
      <c r="M1366" s="898">
        <f t="shared" si="390"/>
        <v>646.96640175821324</v>
      </c>
      <c r="N1366" s="898">
        <f t="shared" si="391"/>
        <v>3881.7984105492792</v>
      </c>
      <c r="O1366" s="898">
        <f t="shared" si="392"/>
        <v>646.96640175821324</v>
      </c>
    </row>
    <row r="1367" spans="1:15">
      <c r="A1367" s="1173" t="s">
        <v>602</v>
      </c>
      <c r="B1367" s="952" t="s">
        <v>4260</v>
      </c>
      <c r="C1367" s="501"/>
      <c r="D1367" s="501"/>
      <c r="E1367" s="496"/>
      <c r="F1367" s="501"/>
      <c r="G1367" s="501"/>
      <c r="H1367" s="923"/>
      <c r="I1367" s="924"/>
      <c r="J1367" s="923"/>
      <c r="K1367" s="923"/>
      <c r="L1367" s="924"/>
      <c r="M1367" s="923"/>
      <c r="N1367" s="923"/>
      <c r="O1367" s="923"/>
    </row>
    <row r="1368" spans="1:15">
      <c r="A1368" s="711" t="s">
        <v>5895</v>
      </c>
      <c r="B1368" s="303" t="s">
        <v>4261</v>
      </c>
      <c r="C1368" s="496">
        <f>мат.затр!G11605</f>
        <v>6811.5</v>
      </c>
      <c r="D1368" s="496">
        <f>тарифик!J1369</f>
        <v>451.80722891566262</v>
      </c>
      <c r="E1368" s="496"/>
      <c r="F1368" s="898">
        <f t="shared" si="371"/>
        <v>52.183734939759034</v>
      </c>
      <c r="G1368" s="496">
        <f>амортизация!M5069</f>
        <v>580.51457682582179</v>
      </c>
      <c r="H1368" s="898">
        <f t="shared" ref="H1368:H1375" si="395">C1368+D1368+F1368+G1368</f>
        <v>7896.0055406812435</v>
      </c>
      <c r="I1368" s="77">
        <f t="shared" si="384"/>
        <v>0.24047458720207895</v>
      </c>
      <c r="J1368" s="898">
        <f t="shared" ref="J1368:J1375" si="396">D1368*I1368</f>
        <v>108.64815686840916</v>
      </c>
      <c r="K1368" s="898">
        <f t="shared" si="389"/>
        <v>8004.6536975496529</v>
      </c>
      <c r="L1368" s="77">
        <v>0.2</v>
      </c>
      <c r="M1368" s="898">
        <f t="shared" si="390"/>
        <v>1600.9307395099306</v>
      </c>
      <c r="N1368" s="898">
        <f t="shared" si="391"/>
        <v>9605.5844370595842</v>
      </c>
      <c r="O1368" s="898">
        <f t="shared" si="392"/>
        <v>1600.9307395099306</v>
      </c>
    </row>
    <row r="1369" spans="1:15">
      <c r="A1369" s="711" t="s">
        <v>5896</v>
      </c>
      <c r="B1369" s="303" t="s">
        <v>4262</v>
      </c>
      <c r="C1369" s="496">
        <f>мат.затр!G11619</f>
        <v>17903.265000000003</v>
      </c>
      <c r="D1369" s="496">
        <f>тарифик!J1370</f>
        <v>468.54082998661312</v>
      </c>
      <c r="E1369" s="496"/>
      <c r="F1369" s="898">
        <f t="shared" si="371"/>
        <v>54.116465863453818</v>
      </c>
      <c r="G1369" s="496">
        <f>амортизация!M5077</f>
        <v>593.4180425405325</v>
      </c>
      <c r="H1369" s="898">
        <f t="shared" si="395"/>
        <v>19019.340338390604</v>
      </c>
      <c r="I1369" s="77">
        <f t="shared" si="384"/>
        <v>0.24047458720207895</v>
      </c>
      <c r="J1369" s="898">
        <f t="shared" si="396"/>
        <v>112.67216267835025</v>
      </c>
      <c r="K1369" s="898">
        <f t="shared" si="389"/>
        <v>19132.012501068955</v>
      </c>
      <c r="L1369" s="77">
        <v>0.2</v>
      </c>
      <c r="M1369" s="898">
        <f t="shared" si="390"/>
        <v>3826.4025002137914</v>
      </c>
      <c r="N1369" s="898">
        <f t="shared" si="391"/>
        <v>22958.415001282745</v>
      </c>
      <c r="O1369" s="898">
        <f t="shared" si="392"/>
        <v>3826.4025002137914</v>
      </c>
    </row>
    <row r="1370" spans="1:15" ht="30">
      <c r="A1370" s="711" t="s">
        <v>5897</v>
      </c>
      <c r="B1370" s="303" t="s">
        <v>4263</v>
      </c>
      <c r="C1370" s="496">
        <f>мат.затр!G11628</f>
        <v>1231.6210000000001</v>
      </c>
      <c r="D1370" s="496">
        <f>тарифик!J1371</f>
        <v>271.08433734939757</v>
      </c>
      <c r="E1370" s="496"/>
      <c r="F1370" s="898">
        <f t="shared" si="371"/>
        <v>31.310240963855421</v>
      </c>
      <c r="G1370" s="496">
        <f>амортизация!M5085</f>
        <v>452.5680964599137</v>
      </c>
      <c r="H1370" s="898">
        <f t="shared" si="395"/>
        <v>1986.5836747731669</v>
      </c>
      <c r="I1370" s="77">
        <f t="shared" si="384"/>
        <v>0.24047458720207895</v>
      </c>
      <c r="J1370" s="898">
        <f t="shared" si="396"/>
        <v>65.188894121045493</v>
      </c>
      <c r="K1370" s="898">
        <f t="shared" si="389"/>
        <v>2051.7725688942123</v>
      </c>
      <c r="L1370" s="77">
        <v>0.2</v>
      </c>
      <c r="M1370" s="898">
        <f t="shared" si="390"/>
        <v>410.35451377884249</v>
      </c>
      <c r="N1370" s="898">
        <f t="shared" si="391"/>
        <v>2462.1270826730547</v>
      </c>
      <c r="O1370" s="898">
        <f t="shared" si="392"/>
        <v>410.35451377884249</v>
      </c>
    </row>
    <row r="1371" spans="1:15">
      <c r="A1371" s="711" t="s">
        <v>5898</v>
      </c>
      <c r="B1371" s="303" t="s">
        <v>4264</v>
      </c>
      <c r="C1371" s="496">
        <f>мат.затр!G11636</f>
        <v>2751.6210000000001</v>
      </c>
      <c r="D1371" s="496">
        <f>тарифик!J1372</f>
        <v>271.08433734939757</v>
      </c>
      <c r="E1371" s="496"/>
      <c r="F1371" s="898">
        <f t="shared" si="371"/>
        <v>31.310240963855421</v>
      </c>
      <c r="G1371" s="496">
        <f>амортизация!M5093</f>
        <v>724.13436152015458</v>
      </c>
      <c r="H1371" s="898">
        <f t="shared" si="395"/>
        <v>3778.1499398334076</v>
      </c>
      <c r="I1371" s="77">
        <f t="shared" si="384"/>
        <v>0.24047458720207895</v>
      </c>
      <c r="J1371" s="898">
        <f t="shared" si="396"/>
        <v>65.188894121045493</v>
      </c>
      <c r="K1371" s="898">
        <f t="shared" si="389"/>
        <v>3843.3388339544531</v>
      </c>
      <c r="L1371" s="77">
        <v>0.2</v>
      </c>
      <c r="M1371" s="898">
        <f t="shared" si="390"/>
        <v>768.66776679089071</v>
      </c>
      <c r="N1371" s="898">
        <f t="shared" si="391"/>
        <v>4612.0066007453443</v>
      </c>
      <c r="O1371" s="898">
        <f t="shared" si="392"/>
        <v>768.66776679089071</v>
      </c>
    </row>
    <row r="1372" spans="1:15">
      <c r="A1372" s="711" t="s">
        <v>5899</v>
      </c>
      <c r="B1372" s="303" t="s">
        <v>4265</v>
      </c>
      <c r="C1372" s="496">
        <f>мат.затр!G11645</f>
        <v>3058.0444444444447</v>
      </c>
      <c r="D1372" s="496">
        <f>тарифик!J1373</f>
        <v>301.20481927710841</v>
      </c>
      <c r="E1372" s="496"/>
      <c r="F1372" s="898">
        <f t="shared" si="371"/>
        <v>34.789156626506021</v>
      </c>
      <c r="G1372" s="496">
        <f>амортизация!M5101</f>
        <v>672.31132864792494</v>
      </c>
      <c r="H1372" s="898">
        <f t="shared" si="395"/>
        <v>4066.3497489959846</v>
      </c>
      <c r="I1372" s="77">
        <f t="shared" si="384"/>
        <v>0.24047458720207895</v>
      </c>
      <c r="J1372" s="898">
        <f t="shared" si="396"/>
        <v>72.432104578939445</v>
      </c>
      <c r="K1372" s="898">
        <f t="shared" si="389"/>
        <v>4138.7818535749238</v>
      </c>
      <c r="L1372" s="77">
        <v>0.2</v>
      </c>
      <c r="M1372" s="898">
        <f t="shared" si="390"/>
        <v>827.75637071498477</v>
      </c>
      <c r="N1372" s="898">
        <f t="shared" si="391"/>
        <v>4966.5382242899086</v>
      </c>
      <c r="O1372" s="898">
        <f t="shared" si="392"/>
        <v>827.75637071498477</v>
      </c>
    </row>
    <row r="1373" spans="1:15" ht="30">
      <c r="A1373" s="711" t="s">
        <v>5900</v>
      </c>
      <c r="B1373" s="303" t="s">
        <v>4266</v>
      </c>
      <c r="C1373" s="496">
        <f>мат.затр!G11655</f>
        <v>5824.2</v>
      </c>
      <c r="D1373" s="496">
        <f>тарифик!J1374</f>
        <v>502.00803212851406</v>
      </c>
      <c r="E1373" s="496"/>
      <c r="F1373" s="898">
        <f t="shared" si="371"/>
        <v>57.981927710843372</v>
      </c>
      <c r="G1373" s="496">
        <f>амортизация!M5109</f>
        <v>720.69616428677671</v>
      </c>
      <c r="H1373" s="898">
        <f t="shared" si="395"/>
        <v>7104.8861241261338</v>
      </c>
      <c r="I1373" s="77">
        <f t="shared" si="384"/>
        <v>0.24047458720207895</v>
      </c>
      <c r="J1373" s="898">
        <f t="shared" si="396"/>
        <v>120.72017429823241</v>
      </c>
      <c r="K1373" s="898">
        <f t="shared" si="389"/>
        <v>7225.6062984243663</v>
      </c>
      <c r="L1373" s="77">
        <v>0.2</v>
      </c>
      <c r="M1373" s="898">
        <f t="shared" si="390"/>
        <v>1445.1212596848734</v>
      </c>
      <c r="N1373" s="898">
        <f t="shared" si="391"/>
        <v>8670.7275581092399</v>
      </c>
      <c r="O1373" s="898">
        <f t="shared" si="392"/>
        <v>1445.1212596848734</v>
      </c>
    </row>
    <row r="1374" spans="1:15" ht="30">
      <c r="A1374" s="711" t="s">
        <v>5901</v>
      </c>
      <c r="B1374" s="303" t="s">
        <v>4267</v>
      </c>
      <c r="C1374" s="496">
        <f>мат.затр!G11664</f>
        <v>3121.1899999999996</v>
      </c>
      <c r="D1374" s="496">
        <f>тарифик!J1375</f>
        <v>331.32530120481925</v>
      </c>
      <c r="E1374" s="496"/>
      <c r="F1374" s="898">
        <f t="shared" si="371"/>
        <v>38.268072289156621</v>
      </c>
      <c r="G1374" s="496">
        <f>амортизация!M5115</f>
        <v>651.32452030343586</v>
      </c>
      <c r="H1374" s="898">
        <f t="shared" si="395"/>
        <v>4142.1078937974116</v>
      </c>
      <c r="I1374" s="77">
        <f t="shared" si="384"/>
        <v>0.24047458720207895</v>
      </c>
      <c r="J1374" s="898">
        <f t="shared" si="396"/>
        <v>79.675315036833382</v>
      </c>
      <c r="K1374" s="898">
        <f t="shared" si="389"/>
        <v>4221.7832088342448</v>
      </c>
      <c r="L1374" s="77">
        <v>0.2</v>
      </c>
      <c r="M1374" s="898">
        <f t="shared" si="390"/>
        <v>844.35664176684895</v>
      </c>
      <c r="N1374" s="898">
        <f t="shared" si="391"/>
        <v>5066.1398506010937</v>
      </c>
      <c r="O1374" s="898">
        <f t="shared" si="392"/>
        <v>844.35664176684895</v>
      </c>
    </row>
    <row r="1375" spans="1:15" ht="30">
      <c r="A1375" s="711" t="s">
        <v>5902</v>
      </c>
      <c r="B1375" s="288" t="s">
        <v>4268</v>
      </c>
      <c r="C1375" s="496">
        <f>мат.затр!G11674</f>
        <v>7594.76</v>
      </c>
      <c r="D1375" s="496">
        <f>тарифик!J1376</f>
        <v>1040.1606425702812</v>
      </c>
      <c r="E1375" s="496"/>
      <c r="F1375" s="898">
        <f t="shared" si="371"/>
        <v>120.13855421686748</v>
      </c>
      <c r="G1375" s="496">
        <f>амортизация!M5122</f>
        <v>651.32452030343586</v>
      </c>
      <c r="H1375" s="898">
        <f t="shared" si="395"/>
        <v>9406.3837170905863</v>
      </c>
      <c r="I1375" s="77">
        <f t="shared" si="384"/>
        <v>0.24047458720207895</v>
      </c>
      <c r="J1375" s="898">
        <f t="shared" si="396"/>
        <v>250.13220114593756</v>
      </c>
      <c r="K1375" s="898">
        <f t="shared" si="389"/>
        <v>9656.5159182365242</v>
      </c>
      <c r="L1375" s="77">
        <v>0.2</v>
      </c>
      <c r="M1375" s="898">
        <f t="shared" si="390"/>
        <v>1931.3031836473049</v>
      </c>
      <c r="N1375" s="898">
        <f t="shared" si="391"/>
        <v>11587.81910188383</v>
      </c>
      <c r="O1375" s="898">
        <f t="shared" si="392"/>
        <v>1931.3031836473049</v>
      </c>
    </row>
    <row r="1376" spans="1:15">
      <c r="A1376" s="1173" t="s">
        <v>606</v>
      </c>
      <c r="B1376" s="952" t="s">
        <v>4269</v>
      </c>
      <c r="C1376" s="501"/>
      <c r="D1376" s="501"/>
      <c r="E1376" s="496"/>
      <c r="F1376" s="501"/>
      <c r="G1376" s="501"/>
      <c r="H1376" s="923"/>
      <c r="I1376" s="924"/>
      <c r="J1376" s="923"/>
      <c r="K1376" s="923"/>
      <c r="L1376" s="924"/>
      <c r="M1376" s="923"/>
      <c r="N1376" s="923"/>
      <c r="O1376" s="923"/>
    </row>
    <row r="1377" spans="1:15">
      <c r="A1377" s="711" t="s">
        <v>5904</v>
      </c>
      <c r="B1377" s="303" t="s">
        <v>4270</v>
      </c>
      <c r="C1377" s="496">
        <f>мат.затр!G11692</f>
        <v>5135.8909999999996</v>
      </c>
      <c r="D1377" s="496">
        <f>тарифик!J1378</f>
        <v>542.16867469879514</v>
      </c>
      <c r="E1377" s="496"/>
      <c r="F1377" s="898">
        <f t="shared" si="371"/>
        <v>62.620481927710841</v>
      </c>
      <c r="G1377" s="496">
        <f>амортизация!M5131</f>
        <v>791.15893202439372</v>
      </c>
      <c r="H1377" s="898">
        <f>C1377+D1377+F1377+G1377</f>
        <v>6531.8390886508996</v>
      </c>
      <c r="I1377" s="77">
        <f t="shared" si="384"/>
        <v>0.24047458720207895</v>
      </c>
      <c r="J1377" s="898">
        <f>D1377*I1377</f>
        <v>130.37778824209099</v>
      </c>
      <c r="K1377" s="898">
        <f t="shared" si="389"/>
        <v>6662.2168768929905</v>
      </c>
      <c r="L1377" s="77">
        <v>0.2</v>
      </c>
      <c r="M1377" s="898">
        <f t="shared" si="390"/>
        <v>1332.4433753785981</v>
      </c>
      <c r="N1377" s="898">
        <f t="shared" si="391"/>
        <v>7994.6602522715884</v>
      </c>
      <c r="O1377" s="898">
        <f t="shared" si="392"/>
        <v>1332.4433753785981</v>
      </c>
    </row>
    <row r="1378" spans="1:15" ht="30">
      <c r="A1378" s="711" t="s">
        <v>5903</v>
      </c>
      <c r="B1378" s="745" t="s">
        <v>4271</v>
      </c>
      <c r="C1378" s="496">
        <f>мат.затр!G11701</f>
        <v>3109.25</v>
      </c>
      <c r="D1378" s="496">
        <f>тарифик!J1379</f>
        <v>632.53012048192761</v>
      </c>
      <c r="E1378" s="496"/>
      <c r="F1378" s="898">
        <f t="shared" si="371"/>
        <v>73.057228915662648</v>
      </c>
      <c r="G1378" s="496">
        <f>амортизация!M5138</f>
        <v>181.00183139967277</v>
      </c>
      <c r="H1378" s="898">
        <f>C1378+D1378+F1378+G1378</f>
        <v>3995.839180797263</v>
      </c>
      <c r="I1378" s="77">
        <f t="shared" si="384"/>
        <v>0.24047458720207895</v>
      </c>
      <c r="J1378" s="898">
        <f>D1378*I1378</f>
        <v>152.10741961577281</v>
      </c>
      <c r="K1378" s="898">
        <f t="shared" si="389"/>
        <v>4147.9466004130354</v>
      </c>
      <c r="L1378" s="77">
        <v>0.2</v>
      </c>
      <c r="M1378" s="898">
        <f t="shared" si="390"/>
        <v>829.58932008260717</v>
      </c>
      <c r="N1378" s="898">
        <f t="shared" si="391"/>
        <v>4977.5359204956421</v>
      </c>
      <c r="O1378" s="898">
        <f t="shared" si="392"/>
        <v>829.58932008260717</v>
      </c>
    </row>
    <row r="1379" spans="1:15" ht="30">
      <c r="A1379" s="711" t="s">
        <v>5905</v>
      </c>
      <c r="B1379" s="745" t="s">
        <v>4272</v>
      </c>
      <c r="C1379" s="496">
        <f>мат.затр!G11711</f>
        <v>13563.536363636364</v>
      </c>
      <c r="D1379" s="496">
        <f>тарифик!J1380</f>
        <v>1338.6880856760374</v>
      </c>
      <c r="E1379" s="496"/>
      <c r="F1379" s="898">
        <f t="shared" si="371"/>
        <v>154.61847389558233</v>
      </c>
      <c r="G1379" s="496">
        <f>амортизация!M5146</f>
        <v>753.16399858694035</v>
      </c>
      <c r="H1379" s="898">
        <f>C1379+D1379+F1379+G1379</f>
        <v>15810.006921794924</v>
      </c>
      <c r="I1379" s="77">
        <f t="shared" si="384"/>
        <v>0.24047458720207895</v>
      </c>
      <c r="J1379" s="898">
        <f>D1379*I1379</f>
        <v>321.92046479528642</v>
      </c>
      <c r="K1379" s="898">
        <f t="shared" si="389"/>
        <v>16131.927386590211</v>
      </c>
      <c r="L1379" s="77">
        <v>0.2</v>
      </c>
      <c r="M1379" s="898">
        <f t="shared" si="390"/>
        <v>3226.3854773180424</v>
      </c>
      <c r="N1379" s="898">
        <f t="shared" si="391"/>
        <v>19358.312863908253</v>
      </c>
      <c r="O1379" s="898">
        <f t="shared" si="392"/>
        <v>3226.3854773180424</v>
      </c>
    </row>
    <row r="1380" spans="1:15">
      <c r="A1380" s="711" t="s">
        <v>5906</v>
      </c>
      <c r="B1380" s="303" t="s">
        <v>4273</v>
      </c>
      <c r="C1380" s="496">
        <f>мат.затр!G11719</f>
        <v>2884.7</v>
      </c>
      <c r="D1380" s="496">
        <f>тарифик!J1381</f>
        <v>294.51137884872821</v>
      </c>
      <c r="E1380" s="496"/>
      <c r="F1380" s="898">
        <f t="shared" si="371"/>
        <v>34.016064257028106</v>
      </c>
      <c r="G1380" s="496">
        <f>амортизация!M5154</f>
        <v>672.31132864792494</v>
      </c>
      <c r="H1380" s="898">
        <f>C1380+D1380+F1380+G1380</f>
        <v>3885.5387717536814</v>
      </c>
      <c r="I1380" s="77">
        <f t="shared" si="384"/>
        <v>0.24047458720207895</v>
      </c>
      <c r="J1380" s="898">
        <f>D1380*I1380</f>
        <v>70.822502254962998</v>
      </c>
      <c r="K1380" s="898">
        <f t="shared" si="389"/>
        <v>3956.3612740086446</v>
      </c>
      <c r="L1380" s="77">
        <v>0.2</v>
      </c>
      <c r="M1380" s="898">
        <f t="shared" si="390"/>
        <v>791.27225480172899</v>
      </c>
      <c r="N1380" s="898">
        <f t="shared" si="391"/>
        <v>4747.6335288103737</v>
      </c>
      <c r="O1380" s="898">
        <f t="shared" si="392"/>
        <v>791.27225480172899</v>
      </c>
    </row>
    <row r="1381" spans="1:15">
      <c r="A1381" s="1173" t="s">
        <v>609</v>
      </c>
      <c r="B1381" s="952" t="s">
        <v>4274</v>
      </c>
      <c r="C1381" s="501"/>
      <c r="D1381" s="501"/>
      <c r="E1381" s="496"/>
      <c r="F1381" s="501"/>
      <c r="G1381" s="501"/>
      <c r="H1381" s="923"/>
      <c r="I1381" s="924"/>
      <c r="J1381" s="923"/>
      <c r="K1381" s="923"/>
      <c r="L1381" s="924"/>
      <c r="M1381" s="923"/>
      <c r="N1381" s="923"/>
      <c r="O1381" s="923"/>
    </row>
    <row r="1382" spans="1:15">
      <c r="A1382" s="711" t="s">
        <v>5907</v>
      </c>
      <c r="B1382" s="303" t="s">
        <v>4275</v>
      </c>
      <c r="C1382" s="496">
        <f>мат.затр!G11735</f>
        <v>3641.596</v>
      </c>
      <c r="D1382" s="496">
        <f>тарифик!J1383</f>
        <v>548.86211512717534</v>
      </c>
      <c r="E1382" s="496"/>
      <c r="F1382" s="898">
        <f t="shared" si="371"/>
        <v>63.393574297188756</v>
      </c>
      <c r="G1382" s="496">
        <f>амортизация!M5163</f>
        <v>758.69109772423008</v>
      </c>
      <c r="H1382" s="898">
        <f>C1382+D1382+F1382+G1382</f>
        <v>5012.5427871485936</v>
      </c>
      <c r="I1382" s="77">
        <f t="shared" si="384"/>
        <v>0.24047458720207895</v>
      </c>
      <c r="J1382" s="898">
        <f>D1382*I1382</f>
        <v>131.98739056606743</v>
      </c>
      <c r="K1382" s="898">
        <f t="shared" si="389"/>
        <v>5144.5301777146606</v>
      </c>
      <c r="L1382" s="77">
        <v>0.2</v>
      </c>
      <c r="M1382" s="898">
        <f t="shared" si="390"/>
        <v>1028.9060355429322</v>
      </c>
      <c r="N1382" s="898">
        <f t="shared" si="391"/>
        <v>6173.4362132575925</v>
      </c>
      <c r="O1382" s="898">
        <f t="shared" si="392"/>
        <v>1028.9060355429322</v>
      </c>
    </row>
    <row r="1383" spans="1:15" ht="30">
      <c r="A1383" s="711" t="s">
        <v>5908</v>
      </c>
      <c r="B1383" s="303" t="s">
        <v>4276</v>
      </c>
      <c r="C1383" s="496">
        <f>мат.затр!G11744</f>
        <v>2419.098</v>
      </c>
      <c r="D1383" s="496">
        <f>тарифик!J1384</f>
        <v>184.06961178045515</v>
      </c>
      <c r="E1383" s="496"/>
      <c r="F1383" s="898">
        <f t="shared" si="371"/>
        <v>21.260040160642568</v>
      </c>
      <c r="G1383" s="496">
        <f>амортизация!M5170</f>
        <v>161.64663282760671</v>
      </c>
      <c r="H1383" s="898">
        <f>C1383+D1383+F1383+G1383</f>
        <v>2786.0742847687043</v>
      </c>
      <c r="I1383" s="77">
        <f t="shared" si="384"/>
        <v>0.24047458720207895</v>
      </c>
      <c r="J1383" s="898">
        <f>D1383*I1383</f>
        <v>44.264063909351883</v>
      </c>
      <c r="K1383" s="898">
        <f t="shared" si="389"/>
        <v>2830.3383486780563</v>
      </c>
      <c r="L1383" s="77">
        <v>0.2</v>
      </c>
      <c r="M1383" s="898">
        <f t="shared" si="390"/>
        <v>566.06766973561128</v>
      </c>
      <c r="N1383" s="898">
        <f t="shared" si="391"/>
        <v>3396.4060184136674</v>
      </c>
      <c r="O1383" s="898">
        <f t="shared" si="392"/>
        <v>566.06766973561128</v>
      </c>
    </row>
    <row r="1384" spans="1:15" ht="30">
      <c r="A1384" s="711" t="s">
        <v>5909</v>
      </c>
      <c r="B1384" s="303" t="s">
        <v>4277</v>
      </c>
      <c r="C1384" s="496">
        <f>мат.затр!G11754</f>
        <v>7554.08</v>
      </c>
      <c r="D1384" s="496">
        <f>тарифик!J1385</f>
        <v>889.66979027219998</v>
      </c>
      <c r="E1384" s="496"/>
      <c r="F1384" s="898">
        <f t="shared" si="371"/>
        <v>102.75686077643911</v>
      </c>
      <c r="G1384" s="496">
        <f>амортизация!M5178</f>
        <v>753.16399858694035</v>
      </c>
      <c r="H1384" s="898">
        <f>C1384+D1384+F1384+G1384</f>
        <v>9299.67064963558</v>
      </c>
      <c r="I1384" s="77">
        <f t="shared" si="384"/>
        <v>0.24047458720207895</v>
      </c>
      <c r="J1384" s="898">
        <f>D1384*I1384</f>
        <v>213.94297556186746</v>
      </c>
      <c r="K1384" s="898">
        <f t="shared" si="389"/>
        <v>9513.6136251974476</v>
      </c>
      <c r="L1384" s="77">
        <v>0.2</v>
      </c>
      <c r="M1384" s="898">
        <f t="shared" si="390"/>
        <v>1902.7227250394897</v>
      </c>
      <c r="N1384" s="898">
        <f t="shared" si="391"/>
        <v>11416.336350236938</v>
      </c>
      <c r="O1384" s="898">
        <f t="shared" si="392"/>
        <v>1902.7227250394897</v>
      </c>
    </row>
    <row r="1385" spans="1:15">
      <c r="A1385" s="711" t="s">
        <v>5910</v>
      </c>
      <c r="B1385" s="303" t="s">
        <v>4278</v>
      </c>
      <c r="C1385" s="496">
        <f>мат.затр!G11763</f>
        <v>2421.6</v>
      </c>
      <c r="D1385" s="496">
        <f>тарифик!J1386</f>
        <v>277.77777777777777</v>
      </c>
      <c r="E1385" s="496"/>
      <c r="F1385" s="898">
        <f t="shared" si="371"/>
        <v>32.083333333333329</v>
      </c>
      <c r="G1385" s="496">
        <f>амортизация!M5186</f>
        <v>672.31132864792494</v>
      </c>
      <c r="H1385" s="898">
        <f>C1385+D1385+F1385+G1385</f>
        <v>3403.7724397590364</v>
      </c>
      <c r="I1385" s="77">
        <f t="shared" si="384"/>
        <v>0.24047458720207895</v>
      </c>
      <c r="J1385" s="898">
        <f>D1385*I1385</f>
        <v>66.798496445021925</v>
      </c>
      <c r="K1385" s="898">
        <f t="shared" si="389"/>
        <v>3470.5709362040584</v>
      </c>
      <c r="L1385" s="77">
        <v>0.2</v>
      </c>
      <c r="M1385" s="898">
        <f t="shared" si="390"/>
        <v>694.1141872408117</v>
      </c>
      <c r="N1385" s="898">
        <f t="shared" si="391"/>
        <v>4164.6851234448704</v>
      </c>
      <c r="O1385" s="898">
        <f t="shared" si="392"/>
        <v>694.1141872408117</v>
      </c>
    </row>
    <row r="1386" spans="1:15">
      <c r="A1386" s="1174" t="s">
        <v>612</v>
      </c>
      <c r="B1386" s="528" t="s">
        <v>4279</v>
      </c>
      <c r="C1386" s="501"/>
      <c r="D1386" s="501"/>
      <c r="E1386" s="496"/>
      <c r="F1386" s="501"/>
      <c r="G1386" s="501"/>
      <c r="H1386" s="923"/>
      <c r="I1386" s="924"/>
      <c r="J1386" s="923"/>
      <c r="K1386" s="923"/>
      <c r="L1386" s="924"/>
      <c r="M1386" s="923"/>
      <c r="N1386" s="923"/>
      <c r="O1386" s="923"/>
    </row>
    <row r="1387" spans="1:15" ht="30">
      <c r="A1387" s="711" t="s">
        <v>5911</v>
      </c>
      <c r="B1387" s="303" t="s">
        <v>4280</v>
      </c>
      <c r="C1387" s="496">
        <f>мат.затр!G11776</f>
        <v>3769.922</v>
      </c>
      <c r="D1387" s="496">
        <f>тарифик!J1388</f>
        <v>552.20883534136544</v>
      </c>
      <c r="E1387" s="496"/>
      <c r="F1387" s="898">
        <f t="shared" si="371"/>
        <v>63.78012048192771</v>
      </c>
      <c r="G1387" s="496">
        <f>амортизация!M5195</f>
        <v>791.15893202439372</v>
      </c>
      <c r="H1387" s="898">
        <f>C1387+D1387+F1387+G1387</f>
        <v>5177.0698878476869</v>
      </c>
      <c r="I1387" s="77">
        <f t="shared" si="384"/>
        <v>0.24047458720207895</v>
      </c>
      <c r="J1387" s="898">
        <f>D1387*I1387</f>
        <v>132.79219172805566</v>
      </c>
      <c r="K1387" s="898">
        <f t="shared" si="389"/>
        <v>5309.8620795757424</v>
      </c>
      <c r="L1387" s="77">
        <v>0.2</v>
      </c>
      <c r="M1387" s="898">
        <f t="shared" si="390"/>
        <v>1061.9724159151485</v>
      </c>
      <c r="N1387" s="898">
        <f t="shared" si="391"/>
        <v>6371.8344954908907</v>
      </c>
      <c r="O1387" s="898">
        <f t="shared" si="392"/>
        <v>1061.9724159151485</v>
      </c>
    </row>
    <row r="1388" spans="1:15" ht="30">
      <c r="A1388" s="711" t="s">
        <v>5912</v>
      </c>
      <c r="B1388" s="303" t="s">
        <v>4281</v>
      </c>
      <c r="C1388" s="496">
        <f>мат.затр!G11784</f>
        <v>936.89400000000001</v>
      </c>
      <c r="D1388" s="496">
        <f>тарифик!J1389</f>
        <v>245.42614904060687</v>
      </c>
      <c r="E1388" s="496"/>
      <c r="F1388" s="898">
        <f t="shared" si="371"/>
        <v>28.346720214190093</v>
      </c>
      <c r="G1388" s="496">
        <f>амортизация!M5202</f>
        <v>181.00183139967277</v>
      </c>
      <c r="H1388" s="898">
        <f>C1388+D1388+F1388+G1388</f>
        <v>1391.6687006544696</v>
      </c>
      <c r="I1388" s="77">
        <f t="shared" si="384"/>
        <v>0.24047458720207895</v>
      </c>
      <c r="J1388" s="898">
        <f>D1388*I1388</f>
        <v>59.018751879135841</v>
      </c>
      <c r="K1388" s="898">
        <f t="shared" si="389"/>
        <v>1450.6874525336054</v>
      </c>
      <c r="L1388" s="77">
        <v>0.2</v>
      </c>
      <c r="M1388" s="898">
        <f t="shared" si="390"/>
        <v>290.13749050672112</v>
      </c>
      <c r="N1388" s="898">
        <f t="shared" si="391"/>
        <v>1740.8249430403266</v>
      </c>
      <c r="O1388" s="898">
        <f t="shared" si="392"/>
        <v>290.13749050672112</v>
      </c>
    </row>
    <row r="1389" spans="1:15">
      <c r="A1389" s="711" t="s">
        <v>5913</v>
      </c>
      <c r="B1389" s="303" t="s">
        <v>4282</v>
      </c>
      <c r="C1389" s="496">
        <f>мат.затр!G11793</f>
        <v>4624.8159999999998</v>
      </c>
      <c r="D1389" s="496">
        <f>тарифик!J1390</f>
        <v>555.55555555555554</v>
      </c>
      <c r="E1389" s="496"/>
      <c r="F1389" s="898">
        <f t="shared" si="371"/>
        <v>64.166666666666657</v>
      </c>
      <c r="G1389" s="496">
        <f>амортизация!M5210</f>
        <v>400.74506358768406</v>
      </c>
      <c r="H1389" s="898">
        <f>C1389+D1389+F1389+G1389</f>
        <v>5645.2832858099064</v>
      </c>
      <c r="I1389" s="77">
        <f t="shared" si="384"/>
        <v>0.24047458720207895</v>
      </c>
      <c r="J1389" s="898">
        <f>D1389*I1389</f>
        <v>133.59699289004385</v>
      </c>
      <c r="K1389" s="898">
        <f t="shared" si="389"/>
        <v>5778.8802786999504</v>
      </c>
      <c r="L1389" s="77">
        <v>0.2</v>
      </c>
      <c r="M1389" s="898">
        <f t="shared" si="390"/>
        <v>1155.7760557399902</v>
      </c>
      <c r="N1389" s="898">
        <f t="shared" si="391"/>
        <v>6934.6563344399401</v>
      </c>
      <c r="O1389" s="898">
        <f t="shared" si="392"/>
        <v>1155.7760557399902</v>
      </c>
    </row>
    <row r="1390" spans="1:15" ht="30">
      <c r="A1390" s="711" t="s">
        <v>5914</v>
      </c>
      <c r="B1390" s="303" t="s">
        <v>4283</v>
      </c>
      <c r="C1390" s="496">
        <f>мат.затр!G11803</f>
        <v>9431</v>
      </c>
      <c r="D1390" s="496">
        <f>тарифик!J1391</f>
        <v>508.7014725568942</v>
      </c>
      <c r="E1390" s="496"/>
      <c r="F1390" s="898">
        <f t="shared" si="371"/>
        <v>58.75502008032128</v>
      </c>
      <c r="G1390" s="496">
        <f>амортизация!M5218</f>
        <v>720.69616428677671</v>
      </c>
      <c r="H1390" s="898">
        <f>C1390+D1390+F1390+G1390</f>
        <v>10719.152656923992</v>
      </c>
      <c r="I1390" s="77">
        <f t="shared" si="384"/>
        <v>0.24047458720207895</v>
      </c>
      <c r="J1390" s="898">
        <f>D1390*I1390</f>
        <v>122.32977662220883</v>
      </c>
      <c r="K1390" s="898">
        <f t="shared" si="389"/>
        <v>10841.482433546202</v>
      </c>
      <c r="L1390" s="77">
        <v>0.2</v>
      </c>
      <c r="M1390" s="898">
        <f t="shared" si="390"/>
        <v>2168.2964867092405</v>
      </c>
      <c r="N1390" s="898">
        <f t="shared" si="391"/>
        <v>13009.778920255441</v>
      </c>
      <c r="O1390" s="898">
        <f t="shared" si="392"/>
        <v>2168.2964867092405</v>
      </c>
    </row>
    <row r="1391" spans="1:15">
      <c r="A1391" s="1174" t="s">
        <v>615</v>
      </c>
      <c r="B1391" s="953" t="s">
        <v>4284</v>
      </c>
      <c r="C1391" s="501"/>
      <c r="D1391" s="501"/>
      <c r="E1391" s="496"/>
      <c r="F1391" s="501"/>
      <c r="G1391" s="501"/>
      <c r="H1391" s="923"/>
      <c r="I1391" s="924"/>
      <c r="J1391" s="923"/>
      <c r="K1391" s="923"/>
      <c r="L1391" s="924"/>
      <c r="M1391" s="923"/>
      <c r="N1391" s="923"/>
      <c r="O1391" s="923"/>
    </row>
    <row r="1392" spans="1:15" ht="30">
      <c r="A1392" s="711" t="s">
        <v>5915</v>
      </c>
      <c r="B1392" s="303" t="s">
        <v>4285</v>
      </c>
      <c r="C1392" s="496">
        <f>мат.затр!G11811</f>
        <v>3635.306</v>
      </c>
      <c r="D1392" s="496">
        <f>тарифик!J1393</f>
        <v>271.08433734939757</v>
      </c>
      <c r="E1392" s="496"/>
      <c r="F1392" s="898">
        <f t="shared" si="371"/>
        <v>31.310240963855421</v>
      </c>
      <c r="G1392" s="496">
        <f>амортизация!M5226</f>
        <v>181.00183139967277</v>
      </c>
      <c r="H1392" s="898">
        <f>C1392+D1392+F1392+G1392</f>
        <v>4118.7024097129261</v>
      </c>
      <c r="I1392" s="77">
        <f t="shared" si="384"/>
        <v>0.24047458720207895</v>
      </c>
      <c r="J1392" s="898">
        <f>D1392*I1392</f>
        <v>65.188894121045493</v>
      </c>
      <c r="K1392" s="898">
        <f t="shared" si="389"/>
        <v>4183.8913038339715</v>
      </c>
      <c r="L1392" s="77">
        <v>0.2</v>
      </c>
      <c r="M1392" s="898">
        <f t="shared" si="390"/>
        <v>836.77826076679435</v>
      </c>
      <c r="N1392" s="898">
        <f t="shared" si="391"/>
        <v>5020.6695646007656</v>
      </c>
      <c r="O1392" s="898">
        <f t="shared" si="392"/>
        <v>836.77826076679435</v>
      </c>
    </row>
    <row r="1393" spans="1:15">
      <c r="A1393" s="711" t="s">
        <v>5916</v>
      </c>
      <c r="B1393" s="303" t="s">
        <v>4286</v>
      </c>
      <c r="C1393" s="496">
        <f>мат.затр!G11820</f>
        <v>4604.5</v>
      </c>
      <c r="D1393" s="496">
        <f>тарифик!J1394</f>
        <v>294.51137884872821</v>
      </c>
      <c r="E1393" s="496"/>
      <c r="F1393" s="898">
        <f t="shared" si="371"/>
        <v>34.016064257028106</v>
      </c>
      <c r="G1393" s="496">
        <f>амортизация!M5234</f>
        <v>400.74506358768406</v>
      </c>
      <c r="H1393" s="898">
        <f>C1393+D1393+F1393+G1393</f>
        <v>5333.7725066934399</v>
      </c>
      <c r="I1393" s="77">
        <f t="shared" si="384"/>
        <v>0.24047458720207895</v>
      </c>
      <c r="J1393" s="898">
        <f>D1393*I1393</f>
        <v>70.822502254962998</v>
      </c>
      <c r="K1393" s="898">
        <f t="shared" si="389"/>
        <v>5404.5950089484031</v>
      </c>
      <c r="L1393" s="77">
        <v>0.2</v>
      </c>
      <c r="M1393" s="898">
        <f t="shared" si="390"/>
        <v>1080.9190017896806</v>
      </c>
      <c r="N1393" s="898">
        <f t="shared" si="391"/>
        <v>6485.5140107380839</v>
      </c>
      <c r="O1393" s="898">
        <f t="shared" si="392"/>
        <v>1080.9190017896806</v>
      </c>
    </row>
    <row r="1394" spans="1:15" ht="30">
      <c r="A1394" s="711" t="s">
        <v>5917</v>
      </c>
      <c r="B1394" s="303" t="s">
        <v>4287</v>
      </c>
      <c r="C1394" s="496">
        <f>мат.затр!G11830</f>
        <v>5819.65</v>
      </c>
      <c r="D1394" s="496">
        <f>тарифик!J1395</f>
        <v>502.00803212851406</v>
      </c>
      <c r="E1394" s="496"/>
      <c r="F1394" s="898">
        <f t="shared" ref="F1394:F1455" si="397">D1394*0.9*0.095+D1394*3%</f>
        <v>57.981927710843372</v>
      </c>
      <c r="G1394" s="496">
        <f>амортизация!M5242</f>
        <v>483.07568235906592</v>
      </c>
      <c r="H1394" s="898">
        <f>C1394+D1394+F1394+G1394</f>
        <v>6862.7156421984237</v>
      </c>
      <c r="I1394" s="77">
        <f t="shared" si="384"/>
        <v>0.24047458720207895</v>
      </c>
      <c r="J1394" s="898">
        <f>D1394*I1394</f>
        <v>120.72017429823241</v>
      </c>
      <c r="K1394" s="898">
        <f t="shared" si="389"/>
        <v>6983.4358164966561</v>
      </c>
      <c r="L1394" s="77">
        <v>0.2</v>
      </c>
      <c r="M1394" s="898">
        <f t="shared" si="390"/>
        <v>1396.6871632993314</v>
      </c>
      <c r="N1394" s="898">
        <f t="shared" si="391"/>
        <v>8380.1229797959877</v>
      </c>
      <c r="O1394" s="898">
        <f t="shared" si="392"/>
        <v>1396.6871632993314</v>
      </c>
    </row>
    <row r="1395" spans="1:15">
      <c r="A1395" s="1173" t="s">
        <v>620</v>
      </c>
      <c r="B1395" s="952" t="s">
        <v>4288</v>
      </c>
      <c r="C1395" s="501"/>
      <c r="D1395" s="501"/>
      <c r="E1395" s="496"/>
      <c r="F1395" s="501"/>
      <c r="G1395" s="501"/>
      <c r="H1395" s="923"/>
      <c r="I1395" s="924"/>
      <c r="J1395" s="923"/>
      <c r="K1395" s="923"/>
      <c r="L1395" s="924"/>
      <c r="M1395" s="923"/>
      <c r="N1395" s="923"/>
      <c r="O1395" s="923"/>
    </row>
    <row r="1396" spans="1:15" ht="30">
      <c r="A1396" s="711" t="s">
        <v>5918</v>
      </c>
      <c r="B1396" s="303" t="s">
        <v>4289</v>
      </c>
      <c r="C1396" s="496">
        <f>мат.затр!G11839</f>
        <v>3730.306</v>
      </c>
      <c r="D1396" s="496">
        <f>тарифик!J1397</f>
        <v>254.3507362784471</v>
      </c>
      <c r="E1396" s="496"/>
      <c r="F1396" s="898">
        <f t="shared" si="397"/>
        <v>29.37751004016064</v>
      </c>
      <c r="G1396" s="496">
        <f>амортизация!M5250</f>
        <v>181.00183139967277</v>
      </c>
      <c r="H1396" s="898">
        <f>C1396+D1396+F1396+G1396</f>
        <v>4195.0360777182805</v>
      </c>
      <c r="I1396" s="77">
        <f t="shared" si="384"/>
        <v>0.24047458720207895</v>
      </c>
      <c r="J1396" s="898">
        <f>D1396*I1396</f>
        <v>61.164888311104413</v>
      </c>
      <c r="K1396" s="898">
        <f t="shared" si="389"/>
        <v>4256.2009660293852</v>
      </c>
      <c r="L1396" s="77">
        <v>0.2</v>
      </c>
      <c r="M1396" s="898">
        <f t="shared" si="390"/>
        <v>851.24019320587706</v>
      </c>
      <c r="N1396" s="898">
        <f t="shared" si="391"/>
        <v>5107.4411592352626</v>
      </c>
      <c r="O1396" s="898">
        <f t="shared" si="392"/>
        <v>851.24019320587706</v>
      </c>
    </row>
    <row r="1397" spans="1:15">
      <c r="A1397" s="711" t="s">
        <v>5919</v>
      </c>
      <c r="B1397" s="303" t="s">
        <v>4290</v>
      </c>
      <c r="C1397" s="496">
        <f>мат.затр!G11847</f>
        <v>2954.6171666666669</v>
      </c>
      <c r="D1397" s="496">
        <f>тарифик!J1398</f>
        <v>277.77777777777777</v>
      </c>
      <c r="E1397" s="496"/>
      <c r="F1397" s="898">
        <f t="shared" si="397"/>
        <v>32.083333333333329</v>
      </c>
      <c r="G1397" s="496">
        <f>амортизация!M5258</f>
        <v>672.31132864792494</v>
      </c>
      <c r="H1397" s="898">
        <f>C1397+D1397+F1397+G1397</f>
        <v>3936.7896064257029</v>
      </c>
      <c r="I1397" s="77">
        <f t="shared" si="384"/>
        <v>0.24047458720207895</v>
      </c>
      <c r="J1397" s="898">
        <f>D1397*I1397</f>
        <v>66.798496445021925</v>
      </c>
      <c r="K1397" s="898">
        <f t="shared" si="389"/>
        <v>4003.5881028707249</v>
      </c>
      <c r="L1397" s="77">
        <v>0.2</v>
      </c>
      <c r="M1397" s="898">
        <f t="shared" si="390"/>
        <v>800.71762057414503</v>
      </c>
      <c r="N1397" s="898">
        <f t="shared" si="391"/>
        <v>4804.3057234448697</v>
      </c>
      <c r="O1397" s="898">
        <f t="shared" si="392"/>
        <v>800.71762057414503</v>
      </c>
    </row>
    <row r="1398" spans="1:15" ht="30">
      <c r="A1398" s="711" t="s">
        <v>5920</v>
      </c>
      <c r="B1398" s="303" t="s">
        <v>4291</v>
      </c>
      <c r="C1398" s="496">
        <f>мат.затр!G11854</f>
        <v>4549.75</v>
      </c>
      <c r="D1398" s="496">
        <f>тарифик!J1399</f>
        <v>485.27443105756356</v>
      </c>
      <c r="E1398" s="496"/>
      <c r="F1398" s="898">
        <f t="shared" si="397"/>
        <v>56.049196787148595</v>
      </c>
      <c r="G1398" s="496">
        <f>амортизация!M5266</f>
        <v>720.69616428677671</v>
      </c>
      <c r="H1398" s="898">
        <f>C1398+D1398+F1398+G1398</f>
        <v>5811.7697921314884</v>
      </c>
      <c r="I1398" s="77">
        <f t="shared" si="384"/>
        <v>0.24047458720207895</v>
      </c>
      <c r="J1398" s="898">
        <f>D1398*I1398</f>
        <v>116.69616848829132</v>
      </c>
      <c r="K1398" s="898">
        <f t="shared" si="389"/>
        <v>5928.4659606197802</v>
      </c>
      <c r="L1398" s="77">
        <v>0.2</v>
      </c>
      <c r="M1398" s="898">
        <f t="shared" si="390"/>
        <v>1185.6931921239561</v>
      </c>
      <c r="N1398" s="898">
        <f t="shared" si="391"/>
        <v>7114.1591527437358</v>
      </c>
      <c r="O1398" s="898">
        <f t="shared" si="392"/>
        <v>1185.6931921239561</v>
      </c>
    </row>
    <row r="1399" spans="1:15">
      <c r="A1399" s="1173" t="s">
        <v>623</v>
      </c>
      <c r="B1399" s="952" t="s">
        <v>4292</v>
      </c>
      <c r="C1399" s="501"/>
      <c r="D1399" s="501"/>
      <c r="E1399" s="496"/>
      <c r="F1399" s="501"/>
      <c r="G1399" s="501"/>
      <c r="H1399" s="923"/>
      <c r="I1399" s="924"/>
      <c r="J1399" s="923"/>
      <c r="K1399" s="923"/>
      <c r="L1399" s="924"/>
      <c r="M1399" s="923"/>
      <c r="N1399" s="923"/>
      <c r="O1399" s="923"/>
    </row>
    <row r="1400" spans="1:15" ht="30">
      <c r="A1400" s="711" t="s">
        <v>5921</v>
      </c>
      <c r="B1400" s="303" t="s">
        <v>4293</v>
      </c>
      <c r="C1400" s="496">
        <f>мат.затр!G11863</f>
        <v>4659.8710000000001</v>
      </c>
      <c r="D1400" s="496">
        <f>тарифик!J1401</f>
        <v>254.3507362784471</v>
      </c>
      <c r="E1400" s="496"/>
      <c r="F1400" s="898">
        <f t="shared" si="397"/>
        <v>29.37751004016064</v>
      </c>
      <c r="G1400" s="496">
        <f>амортизация!M5274</f>
        <v>182.23234988988793</v>
      </c>
      <c r="H1400" s="898">
        <f>C1400+D1400+F1400+G1400</f>
        <v>5125.8315962084953</v>
      </c>
      <c r="I1400" s="77">
        <f t="shared" si="384"/>
        <v>0.24047458720207895</v>
      </c>
      <c r="J1400" s="898">
        <f>D1400*I1400</f>
        <v>61.164888311104413</v>
      </c>
      <c r="K1400" s="898">
        <f t="shared" si="389"/>
        <v>5186.9964845196</v>
      </c>
      <c r="L1400" s="77">
        <v>0.2</v>
      </c>
      <c r="M1400" s="898">
        <f t="shared" si="390"/>
        <v>1037.39929690392</v>
      </c>
      <c r="N1400" s="898">
        <f t="shared" si="391"/>
        <v>6224.39578142352</v>
      </c>
      <c r="O1400" s="898">
        <f t="shared" si="392"/>
        <v>1037.39929690392</v>
      </c>
    </row>
    <row r="1401" spans="1:15">
      <c r="A1401" s="711" t="s">
        <v>5922</v>
      </c>
      <c r="B1401" s="303" t="s">
        <v>4294</v>
      </c>
      <c r="C1401" s="496">
        <f>мат.затр!G11871</f>
        <v>3334.4</v>
      </c>
      <c r="D1401" s="496">
        <f>тарифик!J1402</f>
        <v>740.74074074074076</v>
      </c>
      <c r="E1401" s="496"/>
      <c r="F1401" s="898">
        <f t="shared" si="397"/>
        <v>85.555555555555571</v>
      </c>
      <c r="G1401" s="496">
        <f>амортизация!M5282</f>
        <v>672.31132864792494</v>
      </c>
      <c r="H1401" s="898">
        <f>C1401+D1401+F1401+G1401</f>
        <v>4833.0076249442209</v>
      </c>
      <c r="I1401" s="77">
        <f t="shared" si="384"/>
        <v>0.24047458720207895</v>
      </c>
      <c r="J1401" s="898">
        <f>D1401*I1401</f>
        <v>178.12932385339181</v>
      </c>
      <c r="K1401" s="898">
        <f t="shared" si="389"/>
        <v>5011.1369487976126</v>
      </c>
      <c r="L1401" s="77">
        <v>0.2</v>
      </c>
      <c r="M1401" s="898">
        <f t="shared" si="390"/>
        <v>1002.2273897595226</v>
      </c>
      <c r="N1401" s="898">
        <f t="shared" si="391"/>
        <v>6013.3643385571349</v>
      </c>
      <c r="O1401" s="898">
        <f t="shared" si="392"/>
        <v>1002.2273897595226</v>
      </c>
    </row>
    <row r="1402" spans="1:15" ht="30">
      <c r="A1402" s="711" t="s">
        <v>5923</v>
      </c>
      <c r="B1402" s="303" t="s">
        <v>4295</v>
      </c>
      <c r="C1402" s="496">
        <f>мат.затр!G11880</f>
        <v>6069.65</v>
      </c>
      <c r="D1402" s="496">
        <f>тарифик!J1403</f>
        <v>485.27443105756356</v>
      </c>
      <c r="E1402" s="496"/>
      <c r="F1402" s="898">
        <f t="shared" si="397"/>
        <v>56.049196787148595</v>
      </c>
      <c r="G1402" s="496">
        <f>амортизация!M5290</f>
        <v>720.69616428677671</v>
      </c>
      <c r="H1402" s="898">
        <f>C1402+D1402+F1402+G1402</f>
        <v>7331.6697921314881</v>
      </c>
      <c r="I1402" s="77">
        <f t="shared" si="384"/>
        <v>0.24047458720207895</v>
      </c>
      <c r="J1402" s="898">
        <f>D1402*I1402</f>
        <v>116.69616848829132</v>
      </c>
      <c r="K1402" s="898">
        <f t="shared" si="389"/>
        <v>7448.3659606197798</v>
      </c>
      <c r="L1402" s="77">
        <v>0.2</v>
      </c>
      <c r="M1402" s="898">
        <f t="shared" si="390"/>
        <v>1489.6731921239561</v>
      </c>
      <c r="N1402" s="898">
        <f t="shared" si="391"/>
        <v>8938.039152743735</v>
      </c>
      <c r="O1402" s="898">
        <f t="shared" si="392"/>
        <v>1489.6731921239561</v>
      </c>
    </row>
    <row r="1403" spans="1:15">
      <c r="A1403" s="1173" t="s">
        <v>632</v>
      </c>
      <c r="B1403" s="952" t="s">
        <v>4296</v>
      </c>
      <c r="C1403" s="501"/>
      <c r="D1403" s="501"/>
      <c r="E1403" s="496"/>
      <c r="F1403" s="501"/>
      <c r="G1403" s="501"/>
      <c r="H1403" s="923"/>
      <c r="I1403" s="924"/>
      <c r="J1403" s="923"/>
      <c r="K1403" s="923"/>
      <c r="L1403" s="924"/>
      <c r="M1403" s="923"/>
      <c r="N1403" s="923"/>
      <c r="O1403" s="923"/>
    </row>
    <row r="1404" spans="1:15" ht="30">
      <c r="A1404" s="711" t="s">
        <v>5924</v>
      </c>
      <c r="B1404" s="303" t="s">
        <v>4297</v>
      </c>
      <c r="C1404" s="496">
        <f>мат.затр!G11890</f>
        <v>25518.3</v>
      </c>
      <c r="D1404" s="496">
        <f>тарифик!J1405</f>
        <v>254.3507362784471</v>
      </c>
      <c r="E1404" s="496"/>
      <c r="F1404" s="898">
        <f t="shared" si="397"/>
        <v>29.37751004016064</v>
      </c>
      <c r="G1404" s="496">
        <f>амортизация!M5298</f>
        <v>182.23234988988793</v>
      </c>
      <c r="H1404" s="898">
        <f>C1404+D1404+F1404+G1404</f>
        <v>25984.260596208496</v>
      </c>
      <c r="I1404" s="77">
        <f t="shared" ref="I1404:I1462" si="398">I$190</f>
        <v>0.24047458720207895</v>
      </c>
      <c r="J1404" s="898">
        <f>D1404*I1404</f>
        <v>61.164888311104413</v>
      </c>
      <c r="K1404" s="898">
        <f t="shared" si="389"/>
        <v>26045.425484519601</v>
      </c>
      <c r="L1404" s="77">
        <v>0.2</v>
      </c>
      <c r="M1404" s="898">
        <f t="shared" si="390"/>
        <v>5209.0850969039202</v>
      </c>
      <c r="N1404" s="898">
        <f t="shared" si="391"/>
        <v>31254.510581423521</v>
      </c>
      <c r="O1404" s="898">
        <f t="shared" si="392"/>
        <v>5209.0850969039202</v>
      </c>
    </row>
    <row r="1405" spans="1:15" ht="30">
      <c r="A1405" s="711" t="s">
        <v>5925</v>
      </c>
      <c r="B1405" s="303" t="s">
        <v>4298</v>
      </c>
      <c r="C1405" s="496">
        <f>мат.затр!G11900</f>
        <v>6558.2000000000007</v>
      </c>
      <c r="D1405" s="496">
        <f>тарифик!J1406</f>
        <v>485.27443105756356</v>
      </c>
      <c r="E1405" s="496"/>
      <c r="F1405" s="898">
        <f t="shared" si="397"/>
        <v>56.049196787148595</v>
      </c>
      <c r="G1405" s="496">
        <f>амортизация!M5306</f>
        <v>720.69616428677671</v>
      </c>
      <c r="H1405" s="898">
        <f>C1405+D1405+F1405+G1405</f>
        <v>7820.2197921314892</v>
      </c>
      <c r="I1405" s="77">
        <f t="shared" si="398"/>
        <v>0.24047458720207895</v>
      </c>
      <c r="J1405" s="898">
        <f>D1405*I1405</f>
        <v>116.69616848829132</v>
      </c>
      <c r="K1405" s="898">
        <f t="shared" si="389"/>
        <v>7936.9159606197809</v>
      </c>
      <c r="L1405" s="77">
        <v>0.2</v>
      </c>
      <c r="M1405" s="898">
        <f t="shared" si="390"/>
        <v>1587.3831921239562</v>
      </c>
      <c r="N1405" s="898">
        <f t="shared" si="391"/>
        <v>9524.2991527437371</v>
      </c>
      <c r="O1405" s="898">
        <f t="shared" si="392"/>
        <v>1587.3831921239562</v>
      </c>
    </row>
    <row r="1406" spans="1:15">
      <c r="A1406" s="1173" t="s">
        <v>634</v>
      </c>
      <c r="B1406" s="952" t="s">
        <v>4299</v>
      </c>
      <c r="C1406" s="501"/>
      <c r="D1406" s="501"/>
      <c r="E1406" s="496"/>
      <c r="F1406" s="501"/>
      <c r="G1406" s="501"/>
      <c r="H1406" s="923"/>
      <c r="I1406" s="924"/>
      <c r="J1406" s="923"/>
      <c r="K1406" s="923"/>
      <c r="L1406" s="924"/>
      <c r="M1406" s="923"/>
      <c r="N1406" s="923"/>
      <c r="O1406" s="923"/>
    </row>
    <row r="1407" spans="1:15" ht="30">
      <c r="A1407" s="711" t="s">
        <v>5926</v>
      </c>
      <c r="B1407" s="303" t="s">
        <v>4300</v>
      </c>
      <c r="C1407" s="496">
        <f>мат.затр!G11910</f>
        <v>11495.34</v>
      </c>
      <c r="D1407" s="496">
        <f>тарифик!J1408</f>
        <v>647.03257474341808</v>
      </c>
      <c r="E1407" s="496"/>
      <c r="F1407" s="898">
        <f t="shared" si="397"/>
        <v>74.732262382864803</v>
      </c>
      <c r="G1407" s="496">
        <f>амортизация!M5315</f>
        <v>753.16399858694035</v>
      </c>
      <c r="H1407" s="898">
        <f>C1407+D1407+F1407+G1407</f>
        <v>12970.268835713223</v>
      </c>
      <c r="I1407" s="77">
        <f t="shared" si="398"/>
        <v>0.24047458720207895</v>
      </c>
      <c r="J1407" s="898">
        <f>D1407*I1407</f>
        <v>155.59489131772176</v>
      </c>
      <c r="K1407" s="898">
        <f t="shared" ref="K1407:K1464" si="399">H1407+J1407</f>
        <v>13125.863727030945</v>
      </c>
      <c r="L1407" s="77">
        <v>0.2</v>
      </c>
      <c r="M1407" s="898">
        <f t="shared" ref="M1407:M1464" si="400">K1407*L1407</f>
        <v>2625.1727454061893</v>
      </c>
      <c r="N1407" s="898">
        <f t="shared" ref="N1407:N1464" si="401">K1407+M1407</f>
        <v>15751.036472437134</v>
      </c>
      <c r="O1407" s="898">
        <f t="shared" ref="O1407:O1464" si="402">M1407</f>
        <v>2625.1727454061893</v>
      </c>
    </row>
    <row r="1408" spans="1:15">
      <c r="A1408" s="711" t="s">
        <v>5927</v>
      </c>
      <c r="B1408" s="303" t="s">
        <v>4301</v>
      </c>
      <c r="C1408" s="496">
        <f>мат.затр!G11918</f>
        <v>3550.625</v>
      </c>
      <c r="D1408" s="496">
        <f>тарифик!J1409</f>
        <v>370.37037037037038</v>
      </c>
      <c r="E1408" s="496"/>
      <c r="F1408" s="898">
        <f t="shared" si="397"/>
        <v>42.777777777777786</v>
      </c>
      <c r="G1408" s="496">
        <f>амортизация!M5323</f>
        <v>672.31132864792494</v>
      </c>
      <c r="H1408" s="898">
        <f>C1408+D1408+F1408+G1408</f>
        <v>4636.0844767960734</v>
      </c>
      <c r="I1408" s="77">
        <f t="shared" si="398"/>
        <v>0.24047458720207895</v>
      </c>
      <c r="J1408" s="898">
        <f>D1408*I1408</f>
        <v>89.064661926695905</v>
      </c>
      <c r="K1408" s="898">
        <f t="shared" si="399"/>
        <v>4725.1491387227697</v>
      </c>
      <c r="L1408" s="77">
        <v>0.2</v>
      </c>
      <c r="M1408" s="898">
        <f t="shared" si="400"/>
        <v>945.02982774455404</v>
      </c>
      <c r="N1408" s="898">
        <f t="shared" si="401"/>
        <v>5670.1789664673233</v>
      </c>
      <c r="O1408" s="898">
        <f t="shared" si="402"/>
        <v>945.02982774455404</v>
      </c>
    </row>
    <row r="1409" spans="1:15">
      <c r="A1409" s="1173" t="s">
        <v>637</v>
      </c>
      <c r="B1409" s="954" t="s">
        <v>4302</v>
      </c>
      <c r="C1409" s="501"/>
      <c r="D1409" s="501"/>
      <c r="E1409" s="496"/>
      <c r="F1409" s="501"/>
      <c r="G1409" s="501"/>
      <c r="H1409" s="923"/>
      <c r="I1409" s="924"/>
      <c r="J1409" s="923"/>
      <c r="K1409" s="923"/>
      <c r="L1409" s="924"/>
      <c r="M1409" s="923"/>
      <c r="N1409" s="923"/>
      <c r="O1409" s="923"/>
    </row>
    <row r="1410" spans="1:15" ht="30">
      <c r="A1410" s="1175" t="s">
        <v>5928</v>
      </c>
      <c r="B1410" s="288" t="s">
        <v>4303</v>
      </c>
      <c r="C1410" s="496">
        <f>мат.затр!G11928</f>
        <v>4078.9059999999999</v>
      </c>
      <c r="D1410" s="496">
        <f>тарифик!J1411</f>
        <v>254.3507362784471</v>
      </c>
      <c r="E1410" s="496"/>
      <c r="F1410" s="898">
        <f t="shared" si="397"/>
        <v>29.37751004016064</v>
      </c>
      <c r="G1410" s="496">
        <f>амортизация!M5332</f>
        <v>799.44016807972616</v>
      </c>
      <c r="H1410" s="898">
        <f>C1410+D1410+F1410+G1410</f>
        <v>5162.0744143983338</v>
      </c>
      <c r="I1410" s="77">
        <f t="shared" si="398"/>
        <v>0.24047458720207895</v>
      </c>
      <c r="J1410" s="898">
        <f>D1410*I1410</f>
        <v>61.164888311104413</v>
      </c>
      <c r="K1410" s="898">
        <f t="shared" si="399"/>
        <v>5223.2393027094386</v>
      </c>
      <c r="L1410" s="77">
        <v>0.2</v>
      </c>
      <c r="M1410" s="898">
        <f t="shared" si="400"/>
        <v>1044.6478605418877</v>
      </c>
      <c r="N1410" s="898">
        <f t="shared" si="401"/>
        <v>6267.8871632513265</v>
      </c>
      <c r="O1410" s="898">
        <f t="shared" si="402"/>
        <v>1044.6478605418877</v>
      </c>
    </row>
    <row r="1411" spans="1:15" ht="30">
      <c r="A1411" s="1175" t="s">
        <v>5929</v>
      </c>
      <c r="B1411" s="288" t="s">
        <v>4304</v>
      </c>
      <c r="C1411" s="496">
        <f>мат.затр!G11938</f>
        <v>11223.1</v>
      </c>
      <c r="D1411" s="496">
        <f>тарифик!J1412</f>
        <v>2183.734939759036</v>
      </c>
      <c r="E1411" s="496"/>
      <c r="F1411" s="898">
        <f t="shared" si="397"/>
        <v>252.22138554216866</v>
      </c>
      <c r="G1411" s="496">
        <f>амортизация!M5339</f>
        <v>182.23234988988793</v>
      </c>
      <c r="H1411" s="898">
        <f>C1411+D1411+F1411+G1411</f>
        <v>13841.288675191092</v>
      </c>
      <c r="I1411" s="77">
        <f t="shared" si="398"/>
        <v>0.24047458720207895</v>
      </c>
      <c r="J1411" s="898">
        <f>D1411*I1411</f>
        <v>525.13275819731098</v>
      </c>
      <c r="K1411" s="898">
        <f t="shared" si="399"/>
        <v>14366.421433388403</v>
      </c>
      <c r="L1411" s="77">
        <v>0.2</v>
      </c>
      <c r="M1411" s="898">
        <f t="shared" si="400"/>
        <v>2873.2842866776809</v>
      </c>
      <c r="N1411" s="898">
        <f t="shared" si="401"/>
        <v>17239.705720066086</v>
      </c>
      <c r="O1411" s="898">
        <f t="shared" si="402"/>
        <v>2873.2842866776809</v>
      </c>
    </row>
    <row r="1412" spans="1:15">
      <c r="A1412" s="1175" t="s">
        <v>5930</v>
      </c>
      <c r="B1412" s="288" t="s">
        <v>4305</v>
      </c>
      <c r="C1412" s="496">
        <f>мат.затр!G11946</f>
        <v>5155</v>
      </c>
      <c r="D1412" s="496">
        <f>тарифик!J1413</f>
        <v>324.07407407407408</v>
      </c>
      <c r="E1412" s="496"/>
      <c r="F1412" s="898">
        <f t="shared" si="397"/>
        <v>37.430555555555557</v>
      </c>
      <c r="G1412" s="496">
        <f>амортизация!M5347</f>
        <v>753.16399858694035</v>
      </c>
      <c r="H1412" s="898">
        <f>C1412+D1412+F1412+G1412</f>
        <v>6269.6686282165701</v>
      </c>
      <c r="I1412" s="77">
        <f t="shared" si="398"/>
        <v>0.24047458720207895</v>
      </c>
      <c r="J1412" s="898">
        <f>D1412*I1412</f>
        <v>77.931579185858922</v>
      </c>
      <c r="K1412" s="898">
        <f t="shared" si="399"/>
        <v>6347.6002074024291</v>
      </c>
      <c r="L1412" s="77">
        <v>0.2</v>
      </c>
      <c r="M1412" s="898">
        <f t="shared" si="400"/>
        <v>1269.5200414804858</v>
      </c>
      <c r="N1412" s="898">
        <f t="shared" si="401"/>
        <v>7617.1202488829149</v>
      </c>
      <c r="O1412" s="898">
        <f t="shared" si="402"/>
        <v>1269.5200414804858</v>
      </c>
    </row>
    <row r="1413" spans="1:15">
      <c r="A1413" s="1173" t="s">
        <v>640</v>
      </c>
      <c r="B1413" s="952" t="s">
        <v>4306</v>
      </c>
      <c r="C1413" s="501"/>
      <c r="D1413" s="501"/>
      <c r="E1413" s="496"/>
      <c r="F1413" s="501"/>
      <c r="G1413" s="501"/>
      <c r="H1413" s="923"/>
      <c r="I1413" s="924"/>
      <c r="J1413" s="923"/>
      <c r="K1413" s="923"/>
      <c r="L1413" s="924"/>
      <c r="M1413" s="923"/>
      <c r="N1413" s="923"/>
      <c r="O1413" s="923"/>
    </row>
    <row r="1414" spans="1:15">
      <c r="A1414" s="711" t="s">
        <v>5931</v>
      </c>
      <c r="B1414" s="303" t="s">
        <v>4307</v>
      </c>
      <c r="C1414" s="496">
        <f>мат.затр!G11961</f>
        <v>3770.8900000000003</v>
      </c>
      <c r="D1414" s="496">
        <f>тарифик!J1415</f>
        <v>428.38018741633198</v>
      </c>
      <c r="E1414" s="496"/>
      <c r="F1414" s="898">
        <f t="shared" si="397"/>
        <v>49.477911646586342</v>
      </c>
      <c r="G1414" s="496">
        <f>амортизация!M5355</f>
        <v>799.44016807972616</v>
      </c>
      <c r="H1414" s="898">
        <f>C1414+D1414+F1414+G1414</f>
        <v>5048.1882671426447</v>
      </c>
      <c r="I1414" s="77">
        <f t="shared" si="398"/>
        <v>0.24047458720207895</v>
      </c>
      <c r="J1414" s="898">
        <f>D1414*I1414</f>
        <v>103.01454873449165</v>
      </c>
      <c r="K1414" s="898">
        <f t="shared" si="399"/>
        <v>5151.2028158771363</v>
      </c>
      <c r="L1414" s="77">
        <v>0.2</v>
      </c>
      <c r="M1414" s="898">
        <f t="shared" si="400"/>
        <v>1030.2405631754273</v>
      </c>
      <c r="N1414" s="898">
        <f t="shared" si="401"/>
        <v>6181.4433790525636</v>
      </c>
      <c r="O1414" s="898">
        <f t="shared" si="402"/>
        <v>1030.2405631754273</v>
      </c>
    </row>
    <row r="1415" spans="1:15" ht="30">
      <c r="A1415" s="711" t="s">
        <v>5932</v>
      </c>
      <c r="B1415" s="303" t="s">
        <v>4308</v>
      </c>
      <c r="C1415" s="496">
        <f>мат.затр!G11971</f>
        <v>9394.9</v>
      </c>
      <c r="D1415" s="496">
        <f>тарифик!J1416</f>
        <v>428.38018741633198</v>
      </c>
      <c r="E1415" s="496"/>
      <c r="F1415" s="898">
        <f t="shared" si="397"/>
        <v>49.477911646586342</v>
      </c>
      <c r="G1415" s="496">
        <f>амортизация!M5363</f>
        <v>1026.087498140711</v>
      </c>
      <c r="H1415" s="898">
        <f>C1415+D1415+F1415+G1415</f>
        <v>10898.84559720363</v>
      </c>
      <c r="I1415" s="77">
        <f t="shared" si="398"/>
        <v>0.24047458720207895</v>
      </c>
      <c r="J1415" s="898">
        <f>D1415*I1415</f>
        <v>103.01454873449165</v>
      </c>
      <c r="K1415" s="898">
        <f t="shared" si="399"/>
        <v>11001.860145938121</v>
      </c>
      <c r="L1415" s="77">
        <v>0.2</v>
      </c>
      <c r="M1415" s="898">
        <f t="shared" si="400"/>
        <v>2200.3720291876243</v>
      </c>
      <c r="N1415" s="898">
        <f t="shared" si="401"/>
        <v>13202.232175125744</v>
      </c>
      <c r="O1415" s="898">
        <f t="shared" si="402"/>
        <v>2200.3720291876243</v>
      </c>
    </row>
    <row r="1416" spans="1:15">
      <c r="A1416" s="1173" t="s">
        <v>643</v>
      </c>
      <c r="B1416" s="952" t="s">
        <v>4309</v>
      </c>
      <c r="C1416" s="501"/>
      <c r="D1416" s="501"/>
      <c r="E1416" s="496"/>
      <c r="F1416" s="501"/>
      <c r="G1416" s="501"/>
      <c r="H1416" s="923"/>
      <c r="I1416" s="924"/>
      <c r="J1416" s="923"/>
      <c r="K1416" s="923"/>
      <c r="L1416" s="924"/>
      <c r="M1416" s="923"/>
      <c r="N1416" s="923"/>
      <c r="O1416" s="923"/>
    </row>
    <row r="1417" spans="1:15" ht="30">
      <c r="A1417" s="711" t="s">
        <v>5933</v>
      </c>
      <c r="B1417" s="303" t="s">
        <v>4310</v>
      </c>
      <c r="C1417" s="496">
        <f>мат.затр!G11982</f>
        <v>9997.02</v>
      </c>
      <c r="D1417" s="496">
        <f>тарифик!J1418</f>
        <v>485.27443105756356</v>
      </c>
      <c r="E1417" s="496"/>
      <c r="F1417" s="898">
        <f t="shared" si="397"/>
        <v>56.049196787148595</v>
      </c>
      <c r="G1417" s="496">
        <f>амортизация!M5373</f>
        <v>583.43508292428976</v>
      </c>
      <c r="H1417" s="898">
        <f>C1417+D1417+F1417+G1417</f>
        <v>11121.778710769004</v>
      </c>
      <c r="I1417" s="77">
        <f t="shared" si="398"/>
        <v>0.24047458720207895</v>
      </c>
      <c r="J1417" s="898">
        <f>D1417*I1417</f>
        <v>116.69616848829132</v>
      </c>
      <c r="K1417" s="898">
        <f t="shared" si="399"/>
        <v>11238.474879257295</v>
      </c>
      <c r="L1417" s="77">
        <v>0.2</v>
      </c>
      <c r="M1417" s="898">
        <f t="shared" si="400"/>
        <v>2247.6949758514593</v>
      </c>
      <c r="N1417" s="898">
        <f t="shared" si="401"/>
        <v>13486.169855108754</v>
      </c>
      <c r="O1417" s="898">
        <f t="shared" si="402"/>
        <v>2247.6949758514593</v>
      </c>
    </row>
    <row r="1418" spans="1:15">
      <c r="A1418" s="711" t="s">
        <v>5934</v>
      </c>
      <c r="B1418" s="33" t="s">
        <v>4311</v>
      </c>
      <c r="C1418" s="496">
        <f>мат.затр!G11991</f>
        <v>4360.097777777778</v>
      </c>
      <c r="D1418" s="496">
        <f>тарифик!J1419</f>
        <v>505.3547523427041</v>
      </c>
      <c r="E1418" s="496"/>
      <c r="F1418" s="898">
        <f t="shared" si="397"/>
        <v>58.368473895582326</v>
      </c>
      <c r="G1418" s="496">
        <f>амортизация!M5381</f>
        <v>672.31132864792494</v>
      </c>
      <c r="H1418" s="898">
        <f>C1418+D1418+F1418+G1418</f>
        <v>5596.1323326639895</v>
      </c>
      <c r="I1418" s="77">
        <f t="shared" si="398"/>
        <v>0.24047458720207895</v>
      </c>
      <c r="J1418" s="898">
        <f>D1418*I1418</f>
        <v>121.52497546022062</v>
      </c>
      <c r="K1418" s="898">
        <f t="shared" si="399"/>
        <v>5717.6573081242104</v>
      </c>
      <c r="L1418" s="77">
        <v>0.2</v>
      </c>
      <c r="M1418" s="898">
        <f t="shared" si="400"/>
        <v>1143.5314616248422</v>
      </c>
      <c r="N1418" s="898">
        <f t="shared" si="401"/>
        <v>6861.1887697490529</v>
      </c>
      <c r="O1418" s="898">
        <f t="shared" si="402"/>
        <v>1143.5314616248422</v>
      </c>
    </row>
    <row r="1419" spans="1:15">
      <c r="A1419" s="1173" t="s">
        <v>646</v>
      </c>
      <c r="B1419" s="952" t="s">
        <v>4312</v>
      </c>
      <c r="C1419" s="501"/>
      <c r="D1419" s="501"/>
      <c r="E1419" s="496"/>
      <c r="F1419" s="501"/>
      <c r="G1419" s="501"/>
      <c r="H1419" s="923"/>
      <c r="I1419" s="924"/>
      <c r="J1419" s="923"/>
      <c r="K1419" s="923"/>
      <c r="L1419" s="924"/>
      <c r="M1419" s="923"/>
      <c r="N1419" s="923"/>
      <c r="O1419" s="923"/>
    </row>
    <row r="1420" spans="1:15" ht="30">
      <c r="A1420" s="711" t="s">
        <v>5935</v>
      </c>
      <c r="B1420" s="303" t="s">
        <v>4313</v>
      </c>
      <c r="C1420" s="496">
        <f>мат.затр!G12002</f>
        <v>6016.9699999999993</v>
      </c>
      <c r="D1420" s="496">
        <f>тарифик!J1421</f>
        <v>485.27443105756356</v>
      </c>
      <c r="E1420" s="496"/>
      <c r="F1420" s="898">
        <f t="shared" si="397"/>
        <v>56.049196787148595</v>
      </c>
      <c r="G1420" s="496">
        <f>амортизация!M5390</f>
        <v>888.94713111706096</v>
      </c>
      <c r="H1420" s="898">
        <f>C1420+D1420+F1420+G1420</f>
        <v>7447.2407589617724</v>
      </c>
      <c r="I1420" s="77">
        <f t="shared" si="398"/>
        <v>0.24047458720207895</v>
      </c>
      <c r="J1420" s="898">
        <f>D1420*I1420</f>
        <v>116.69616848829132</v>
      </c>
      <c r="K1420" s="898">
        <f t="shared" si="399"/>
        <v>7563.9369274500641</v>
      </c>
      <c r="L1420" s="77">
        <v>0.2</v>
      </c>
      <c r="M1420" s="898">
        <f t="shared" si="400"/>
        <v>1512.7873854900129</v>
      </c>
      <c r="N1420" s="898">
        <f t="shared" si="401"/>
        <v>9076.7243129400777</v>
      </c>
      <c r="O1420" s="898">
        <f t="shared" si="402"/>
        <v>1512.7873854900129</v>
      </c>
    </row>
    <row r="1421" spans="1:15">
      <c r="A1421" s="711" t="s">
        <v>5936</v>
      </c>
      <c r="B1421" s="303" t="s">
        <v>4314</v>
      </c>
      <c r="C1421" s="496">
        <f>мат.затр!G12011</f>
        <v>4382.32</v>
      </c>
      <c r="D1421" s="496">
        <f>тарифик!J1422</f>
        <v>277.77777777777777</v>
      </c>
      <c r="E1421" s="496"/>
      <c r="F1421" s="898">
        <f t="shared" si="397"/>
        <v>32.083333333333329</v>
      </c>
      <c r="G1421" s="496">
        <f>амортизация!M5397</f>
        <v>672.31132864792494</v>
      </c>
      <c r="H1421" s="898">
        <f>C1421+D1421+F1421+G1421</f>
        <v>5364.4924397590348</v>
      </c>
      <c r="I1421" s="77">
        <f t="shared" si="398"/>
        <v>0.24047458720207895</v>
      </c>
      <c r="J1421" s="898">
        <f>D1421*I1421</f>
        <v>66.798496445021925</v>
      </c>
      <c r="K1421" s="898">
        <f t="shared" si="399"/>
        <v>5431.2909362040564</v>
      </c>
      <c r="L1421" s="77">
        <v>0.2</v>
      </c>
      <c r="M1421" s="898">
        <f t="shared" si="400"/>
        <v>1086.2581872408114</v>
      </c>
      <c r="N1421" s="898">
        <f t="shared" si="401"/>
        <v>6517.5491234448673</v>
      </c>
      <c r="O1421" s="898">
        <f t="shared" si="402"/>
        <v>1086.2581872408114</v>
      </c>
    </row>
    <row r="1422" spans="1:15">
      <c r="A1422" s="711" t="s">
        <v>5937</v>
      </c>
      <c r="B1422" s="303" t="s">
        <v>4315</v>
      </c>
      <c r="C1422" s="496">
        <f>мат.затр!G12020</f>
        <v>2665.5</v>
      </c>
      <c r="D1422" s="496">
        <f>тарифик!J1423</f>
        <v>311.24497991967871</v>
      </c>
      <c r="E1422" s="496"/>
      <c r="F1422" s="898">
        <f t="shared" si="397"/>
        <v>35.94879518072289</v>
      </c>
      <c r="G1422" s="496">
        <f>амортизация!M5404</f>
        <v>400.74506358768406</v>
      </c>
      <c r="H1422" s="898">
        <f>C1422+D1422+F1422+G1422</f>
        <v>3413.4388386880855</v>
      </c>
      <c r="I1422" s="77">
        <f t="shared" si="398"/>
        <v>0.24047458720207895</v>
      </c>
      <c r="J1422" s="898">
        <f>D1422*I1422</f>
        <v>74.846508064904086</v>
      </c>
      <c r="K1422" s="898">
        <f t="shared" si="399"/>
        <v>3488.2853467529894</v>
      </c>
      <c r="L1422" s="77">
        <v>0.2</v>
      </c>
      <c r="M1422" s="898">
        <f t="shared" si="400"/>
        <v>697.65706935059791</v>
      </c>
      <c r="N1422" s="898">
        <f t="shared" si="401"/>
        <v>4185.9424161035877</v>
      </c>
      <c r="O1422" s="898">
        <f t="shared" si="402"/>
        <v>697.65706935059791</v>
      </c>
    </row>
    <row r="1423" spans="1:15">
      <c r="A1423" s="1173" t="s">
        <v>649</v>
      </c>
      <c r="B1423" s="952" t="s">
        <v>4371</v>
      </c>
      <c r="C1423" s="501"/>
      <c r="D1423" s="501"/>
      <c r="E1423" s="496"/>
      <c r="F1423" s="501"/>
      <c r="G1423" s="501"/>
      <c r="H1423" s="923"/>
      <c r="I1423" s="924"/>
      <c r="J1423" s="923"/>
      <c r="K1423" s="923"/>
      <c r="L1423" s="924"/>
      <c r="M1423" s="923"/>
      <c r="N1423" s="923"/>
      <c r="O1423" s="923"/>
    </row>
    <row r="1424" spans="1:15" ht="30">
      <c r="A1424" s="711" t="s">
        <v>5938</v>
      </c>
      <c r="B1424" s="303" t="s">
        <v>4316</v>
      </c>
      <c r="C1424" s="496">
        <f>мат.затр!G12030</f>
        <v>5819.65</v>
      </c>
      <c r="D1424" s="496">
        <f>тарифик!J1425</f>
        <v>468.54082998661312</v>
      </c>
      <c r="E1424" s="496"/>
      <c r="F1424" s="898">
        <f t="shared" si="397"/>
        <v>54.116465863453818</v>
      </c>
      <c r="G1424" s="496">
        <f>амортизация!M5413</f>
        <v>888.94713111706096</v>
      </c>
      <c r="H1424" s="898">
        <f>C1424+D1424+F1424+G1424</f>
        <v>7231.2544269671271</v>
      </c>
      <c r="I1424" s="77">
        <f t="shared" si="398"/>
        <v>0.24047458720207895</v>
      </c>
      <c r="J1424" s="898">
        <f>D1424*I1424</f>
        <v>112.67216267835025</v>
      </c>
      <c r="K1424" s="898">
        <f t="shared" si="399"/>
        <v>7343.9265896454772</v>
      </c>
      <c r="L1424" s="77">
        <v>0.2</v>
      </c>
      <c r="M1424" s="898">
        <f t="shared" si="400"/>
        <v>1468.7853179290955</v>
      </c>
      <c r="N1424" s="898">
        <f t="shared" si="401"/>
        <v>8812.7119075745723</v>
      </c>
      <c r="O1424" s="898">
        <f t="shared" si="402"/>
        <v>1468.7853179290955</v>
      </c>
    </row>
    <row r="1425" spans="1:15">
      <c r="A1425" s="711" t="s">
        <v>5939</v>
      </c>
      <c r="B1425" s="303" t="s">
        <v>4317</v>
      </c>
      <c r="C1425" s="496">
        <f>мат.затр!G12038</f>
        <v>4639</v>
      </c>
      <c r="D1425" s="496">
        <f>тарифик!J1426</f>
        <v>261.04417670682727</v>
      </c>
      <c r="E1425" s="496"/>
      <c r="F1425" s="898">
        <f t="shared" si="397"/>
        <v>30.150602409638548</v>
      </c>
      <c r="G1425" s="496">
        <f>амортизация!M5421</f>
        <v>672.31132864792494</v>
      </c>
      <c r="H1425" s="898">
        <f>C1425+D1425+F1425+G1425</f>
        <v>5602.5061077643904</v>
      </c>
      <c r="I1425" s="77">
        <f t="shared" si="398"/>
        <v>0.24047458720207895</v>
      </c>
      <c r="J1425" s="898">
        <f>D1425*I1425</f>
        <v>62.774490635080845</v>
      </c>
      <c r="K1425" s="898">
        <f t="shared" si="399"/>
        <v>5665.2805983994713</v>
      </c>
      <c r="L1425" s="77">
        <v>0.2</v>
      </c>
      <c r="M1425" s="898">
        <f t="shared" si="400"/>
        <v>1133.0561196798942</v>
      </c>
      <c r="N1425" s="898">
        <f t="shared" si="401"/>
        <v>6798.3367180793657</v>
      </c>
      <c r="O1425" s="898">
        <f t="shared" si="402"/>
        <v>1133.0561196798942</v>
      </c>
    </row>
    <row r="1426" spans="1:15">
      <c r="A1426" s="66" t="s">
        <v>652</v>
      </c>
      <c r="B1426" s="284" t="s">
        <v>4318</v>
      </c>
      <c r="C1426" s="501"/>
      <c r="D1426" s="501"/>
      <c r="E1426" s="496"/>
      <c r="F1426" s="501"/>
      <c r="G1426" s="501"/>
      <c r="H1426" s="923"/>
      <c r="I1426" s="924"/>
      <c r="J1426" s="923"/>
      <c r="K1426" s="923"/>
      <c r="L1426" s="924"/>
      <c r="M1426" s="923"/>
      <c r="N1426" s="923"/>
      <c r="O1426" s="923"/>
    </row>
    <row r="1427" spans="1:15" ht="30">
      <c r="A1427" s="711" t="s">
        <v>5940</v>
      </c>
      <c r="B1427" s="288" t="s">
        <v>4319</v>
      </c>
      <c r="C1427" s="496">
        <f>мат.затр!G12048</f>
        <v>12599.5</v>
      </c>
      <c r="D1427" s="496">
        <f>тарифик!J1428</f>
        <v>499.77688531905397</v>
      </c>
      <c r="E1427" s="496"/>
      <c r="F1427" s="898">
        <f t="shared" si="397"/>
        <v>57.724230254350729</v>
      </c>
      <c r="G1427" s="496">
        <f>амортизация!M5430</f>
        <v>140.4940595716198</v>
      </c>
      <c r="H1427" s="898">
        <f>C1427+D1427+F1427+G1427</f>
        <v>13297.495175145024</v>
      </c>
      <c r="I1427" s="77">
        <f t="shared" si="398"/>
        <v>0.24047458720207895</v>
      </c>
      <c r="J1427" s="898">
        <f>D1427*I1427</f>
        <v>120.18364019024025</v>
      </c>
      <c r="K1427" s="898">
        <f t="shared" si="399"/>
        <v>13417.678815335265</v>
      </c>
      <c r="L1427" s="77">
        <v>0.2</v>
      </c>
      <c r="M1427" s="898">
        <f t="shared" si="400"/>
        <v>2683.5357630670533</v>
      </c>
      <c r="N1427" s="898">
        <f t="shared" si="401"/>
        <v>16101.214578402318</v>
      </c>
      <c r="O1427" s="898">
        <f t="shared" si="402"/>
        <v>2683.5357630670533</v>
      </c>
    </row>
    <row r="1428" spans="1:15">
      <c r="A1428" s="711" t="s">
        <v>5941</v>
      </c>
      <c r="B1428" s="288" t="s">
        <v>4320</v>
      </c>
      <c r="C1428" s="496">
        <f>мат.затр!G12056</f>
        <v>5412</v>
      </c>
      <c r="D1428" s="496">
        <f>тарифик!J1429</f>
        <v>217.53681392235609</v>
      </c>
      <c r="E1428" s="496"/>
      <c r="F1428" s="898">
        <f t="shared" si="397"/>
        <v>25.125502008032129</v>
      </c>
      <c r="G1428" s="496">
        <f>амортизация!M5438</f>
        <v>672.31132864792494</v>
      </c>
      <c r="H1428" s="898">
        <f>C1428+D1428+F1428+G1428</f>
        <v>6326.9736445783137</v>
      </c>
      <c r="I1428" s="77">
        <f t="shared" si="398"/>
        <v>0.24047458720207895</v>
      </c>
      <c r="J1428" s="898">
        <f>D1428*I1428</f>
        <v>52.312075529234043</v>
      </c>
      <c r="K1428" s="898">
        <f t="shared" si="399"/>
        <v>6379.2857201075476</v>
      </c>
      <c r="L1428" s="77">
        <v>0.2</v>
      </c>
      <c r="M1428" s="898">
        <f t="shared" si="400"/>
        <v>1275.8571440215096</v>
      </c>
      <c r="N1428" s="898">
        <f t="shared" si="401"/>
        <v>7655.1428641290568</v>
      </c>
      <c r="O1428" s="898">
        <f t="shared" si="402"/>
        <v>1275.8571440215096</v>
      </c>
    </row>
    <row r="1429" spans="1:15">
      <c r="A1429" s="66" t="s">
        <v>657</v>
      </c>
      <c r="B1429" s="284" t="s">
        <v>4321</v>
      </c>
      <c r="C1429" s="501"/>
      <c r="D1429" s="501"/>
      <c r="E1429" s="496"/>
      <c r="F1429" s="501"/>
      <c r="G1429" s="501"/>
      <c r="H1429" s="923"/>
      <c r="I1429" s="924"/>
      <c r="J1429" s="923"/>
      <c r="K1429" s="923"/>
      <c r="L1429" s="924"/>
      <c r="M1429" s="923"/>
      <c r="N1429" s="923"/>
      <c r="O1429" s="923"/>
    </row>
    <row r="1430" spans="1:15" ht="30">
      <c r="A1430" s="711" t="s">
        <v>5942</v>
      </c>
      <c r="B1430" s="288" t="s">
        <v>4322</v>
      </c>
      <c r="C1430" s="496">
        <f>мат.затр!G12066</f>
        <v>11143.4</v>
      </c>
      <c r="D1430" s="496">
        <f>тарифик!J1431</f>
        <v>1249.4422132976349</v>
      </c>
      <c r="E1430" s="496"/>
      <c r="F1430" s="496">
        <f t="shared" si="397"/>
        <v>144.31057563587683</v>
      </c>
      <c r="G1430" s="496">
        <f>амортизация!M5447</f>
        <v>672.31132864792494</v>
      </c>
      <c r="H1430" s="898">
        <f>C1430+D1430+F1430+G1430</f>
        <v>13209.464117581436</v>
      </c>
      <c r="I1430" s="77">
        <f t="shared" si="398"/>
        <v>0.24047458720207895</v>
      </c>
      <c r="J1430" s="898">
        <f>D1430*I1430</f>
        <v>300.45910047560062</v>
      </c>
      <c r="K1430" s="898">
        <f t="shared" si="399"/>
        <v>13509.923218057036</v>
      </c>
      <c r="L1430" s="77">
        <v>0.2</v>
      </c>
      <c r="M1430" s="898">
        <f t="shared" si="400"/>
        <v>2701.9846436114076</v>
      </c>
      <c r="N1430" s="898">
        <f t="shared" si="401"/>
        <v>16211.907861668444</v>
      </c>
      <c r="O1430" s="898">
        <f t="shared" si="402"/>
        <v>2701.9846436114076</v>
      </c>
    </row>
    <row r="1431" spans="1:15">
      <c r="A1431" s="711" t="s">
        <v>5943</v>
      </c>
      <c r="B1431" s="288" t="s">
        <v>4323</v>
      </c>
      <c r="C1431" s="496">
        <f>мат.затр!G12075</f>
        <v>3712.74</v>
      </c>
      <c r="D1431" s="496">
        <f>тарифик!J1432</f>
        <v>217.53681392235609</v>
      </c>
      <c r="E1431" s="496"/>
      <c r="F1431" s="496">
        <f t="shared" si="397"/>
        <v>25.125502008032129</v>
      </c>
      <c r="G1431" s="496">
        <f>амортизация!M5455</f>
        <v>130.8164602855868</v>
      </c>
      <c r="H1431" s="898">
        <f>C1431+D1431+F1431+G1431</f>
        <v>4086.2187762159747</v>
      </c>
      <c r="I1431" s="77">
        <f t="shared" si="398"/>
        <v>0.24047458720207895</v>
      </c>
      <c r="J1431" s="898">
        <f>D1431*I1431</f>
        <v>52.312075529234043</v>
      </c>
      <c r="K1431" s="898">
        <f t="shared" si="399"/>
        <v>4138.5308517452086</v>
      </c>
      <c r="L1431" s="77">
        <v>0.2</v>
      </c>
      <c r="M1431" s="898">
        <f t="shared" si="400"/>
        <v>827.70617034904171</v>
      </c>
      <c r="N1431" s="898">
        <f t="shared" si="401"/>
        <v>4966.2370220942503</v>
      </c>
      <c r="O1431" s="898">
        <f t="shared" si="402"/>
        <v>827.70617034904171</v>
      </c>
    </row>
    <row r="1432" spans="1:15">
      <c r="A1432" s="66" t="s">
        <v>661</v>
      </c>
      <c r="B1432" s="284" t="s">
        <v>4324</v>
      </c>
      <c r="C1432" s="501"/>
      <c r="D1432" s="501"/>
      <c r="E1432" s="496"/>
      <c r="F1432" s="501"/>
      <c r="G1432" s="501"/>
      <c r="H1432" s="923"/>
      <c r="I1432" s="924"/>
      <c r="J1432" s="923"/>
      <c r="K1432" s="923"/>
      <c r="L1432" s="924"/>
      <c r="M1432" s="923"/>
      <c r="N1432" s="923"/>
      <c r="O1432" s="923"/>
    </row>
    <row r="1433" spans="1:15">
      <c r="A1433" s="711" t="s">
        <v>5944</v>
      </c>
      <c r="B1433" s="288" t="s">
        <v>4325</v>
      </c>
      <c r="C1433" s="496">
        <f>мат.затр!G12085</f>
        <v>13449.6</v>
      </c>
      <c r="D1433" s="496">
        <f>тарифик!J1434</f>
        <v>1249.4422132976349</v>
      </c>
      <c r="E1433" s="496"/>
      <c r="F1433" s="496">
        <f t="shared" si="397"/>
        <v>144.31057563587683</v>
      </c>
      <c r="G1433" s="496">
        <f>амортизация!M5464</f>
        <v>672.31132864792494</v>
      </c>
      <c r="H1433" s="898">
        <f>C1433+D1433+F1433+G1433</f>
        <v>15515.664117581437</v>
      </c>
      <c r="I1433" s="77">
        <f t="shared" si="398"/>
        <v>0.24047458720207895</v>
      </c>
      <c r="J1433" s="898">
        <f>D1433*I1433</f>
        <v>300.45910047560062</v>
      </c>
      <c r="K1433" s="898">
        <f t="shared" si="399"/>
        <v>15816.123218057037</v>
      </c>
      <c r="L1433" s="77">
        <v>0.2</v>
      </c>
      <c r="M1433" s="898">
        <f t="shared" si="400"/>
        <v>3163.2246436114074</v>
      </c>
      <c r="N1433" s="898">
        <f t="shared" si="401"/>
        <v>18979.347861668444</v>
      </c>
      <c r="O1433" s="898">
        <f t="shared" si="402"/>
        <v>3163.2246436114074</v>
      </c>
    </row>
    <row r="1434" spans="1:15">
      <c r="A1434" s="711" t="s">
        <v>5945</v>
      </c>
      <c r="B1434" s="288" t="s">
        <v>4326</v>
      </c>
      <c r="C1434" s="496">
        <f>мат.затр!G12093</f>
        <v>3691</v>
      </c>
      <c r="D1434" s="496">
        <f>тарифик!J1435</f>
        <v>304.55153949129851</v>
      </c>
      <c r="E1434" s="496"/>
      <c r="F1434" s="496">
        <f t="shared" si="397"/>
        <v>35.175702811244982</v>
      </c>
      <c r="G1434" s="496">
        <f>амортизация!M5472</f>
        <v>400.74506358768406</v>
      </c>
      <c r="H1434" s="898">
        <f>C1434+D1434+F1434+G1434</f>
        <v>4431.4723058902282</v>
      </c>
      <c r="I1434" s="77">
        <f t="shared" si="398"/>
        <v>0.24047458720207895</v>
      </c>
      <c r="J1434" s="898">
        <f>D1434*I1434</f>
        <v>73.236905740927654</v>
      </c>
      <c r="K1434" s="898">
        <f t="shared" si="399"/>
        <v>4504.709211631156</v>
      </c>
      <c r="L1434" s="77">
        <v>0.2</v>
      </c>
      <c r="M1434" s="898">
        <f t="shared" si="400"/>
        <v>900.94184232623127</v>
      </c>
      <c r="N1434" s="898">
        <f t="shared" si="401"/>
        <v>5405.6510539573874</v>
      </c>
      <c r="O1434" s="898">
        <f t="shared" si="402"/>
        <v>900.94184232623127</v>
      </c>
    </row>
    <row r="1435" spans="1:15">
      <c r="A1435" s="66" t="s">
        <v>665</v>
      </c>
      <c r="B1435" s="284" t="s">
        <v>4327</v>
      </c>
      <c r="C1435" s="501"/>
      <c r="D1435" s="501"/>
      <c r="E1435" s="496"/>
      <c r="F1435" s="501"/>
      <c r="G1435" s="501"/>
      <c r="H1435" s="923"/>
      <c r="I1435" s="924"/>
      <c r="J1435" s="923"/>
      <c r="K1435" s="923"/>
      <c r="L1435" s="924"/>
      <c r="M1435" s="923"/>
      <c r="N1435" s="923"/>
      <c r="O1435" s="923"/>
    </row>
    <row r="1436" spans="1:15" ht="30">
      <c r="A1436" s="711" t="s">
        <v>5946</v>
      </c>
      <c r="B1436" s="288" t="s">
        <v>4328</v>
      </c>
      <c r="C1436" s="496">
        <f>мат.затр!G12104</f>
        <v>6216.6</v>
      </c>
      <c r="D1436" s="496">
        <f>тарифик!J1437</f>
        <v>1327.5323516287372</v>
      </c>
      <c r="E1436" s="496"/>
      <c r="F1436" s="496">
        <f t="shared" si="397"/>
        <v>153.32998661311916</v>
      </c>
      <c r="G1436" s="496">
        <f>амортизация!M5481</f>
        <v>672.31132864792494</v>
      </c>
      <c r="H1436" s="898">
        <f>C1436+D1436+F1436+G1436</f>
        <v>8369.7736668897815</v>
      </c>
      <c r="I1436" s="77">
        <f t="shared" si="398"/>
        <v>0.24047458720207895</v>
      </c>
      <c r="J1436" s="898">
        <f>D1436*I1436</f>
        <v>319.2377942553257</v>
      </c>
      <c r="K1436" s="898">
        <f t="shared" si="399"/>
        <v>8689.0114611451063</v>
      </c>
      <c r="L1436" s="77">
        <v>0.2</v>
      </c>
      <c r="M1436" s="898">
        <f t="shared" si="400"/>
        <v>1737.8022922290213</v>
      </c>
      <c r="N1436" s="898">
        <f t="shared" si="401"/>
        <v>10426.813753374128</v>
      </c>
      <c r="O1436" s="898">
        <f t="shared" si="402"/>
        <v>1737.8022922290213</v>
      </c>
    </row>
    <row r="1437" spans="1:15">
      <c r="A1437" s="711" t="s">
        <v>5947</v>
      </c>
      <c r="B1437" s="288" t="s">
        <v>4329</v>
      </c>
      <c r="C1437" s="496">
        <f>мат.затр!G12112</f>
        <v>3691</v>
      </c>
      <c r="D1437" s="496">
        <f>тарифик!J1438</f>
        <v>265.50647032574744</v>
      </c>
      <c r="E1437" s="496"/>
      <c r="F1437" s="496">
        <f t="shared" si="397"/>
        <v>30.665997322623831</v>
      </c>
      <c r="G1437" s="496">
        <f>амортизация!M5489</f>
        <v>400.74506358768406</v>
      </c>
      <c r="H1437" s="898">
        <f>C1437+D1437+F1437+G1437</f>
        <v>4387.9175312360558</v>
      </c>
      <c r="I1437" s="77">
        <f t="shared" si="398"/>
        <v>0.24047458720207895</v>
      </c>
      <c r="J1437" s="898">
        <f>D1437*I1437</f>
        <v>63.847558851065145</v>
      </c>
      <c r="K1437" s="898">
        <f t="shared" si="399"/>
        <v>4451.7650900871213</v>
      </c>
      <c r="L1437" s="77">
        <v>0.2</v>
      </c>
      <c r="M1437" s="898">
        <f t="shared" si="400"/>
        <v>890.35301801742435</v>
      </c>
      <c r="N1437" s="898">
        <f t="shared" si="401"/>
        <v>5342.1181081045452</v>
      </c>
      <c r="O1437" s="898">
        <f t="shared" si="402"/>
        <v>890.35301801742435</v>
      </c>
    </row>
    <row r="1438" spans="1:15">
      <c r="A1438" s="1173" t="s">
        <v>671</v>
      </c>
      <c r="B1438" s="952" t="s">
        <v>4330</v>
      </c>
      <c r="C1438" s="501"/>
      <c r="D1438" s="501"/>
      <c r="E1438" s="496"/>
      <c r="F1438" s="501"/>
      <c r="G1438" s="501"/>
      <c r="H1438" s="923"/>
      <c r="I1438" s="924"/>
      <c r="J1438" s="923"/>
      <c r="K1438" s="923"/>
      <c r="L1438" s="924"/>
      <c r="M1438" s="923"/>
      <c r="N1438" s="923"/>
      <c r="O1438" s="923"/>
    </row>
    <row r="1439" spans="1:15" ht="30">
      <c r="A1439" s="711" t="s">
        <v>5948</v>
      </c>
      <c r="B1439" s="303" t="s">
        <v>4331</v>
      </c>
      <c r="C1439" s="496">
        <f>мат.затр!G12120</f>
        <v>4299.75</v>
      </c>
      <c r="D1439" s="496">
        <f>тарифик!J1440</f>
        <v>468.54082998661312</v>
      </c>
      <c r="E1439" s="496"/>
      <c r="F1439" s="898">
        <f t="shared" si="397"/>
        <v>54.116465863453818</v>
      </c>
      <c r="G1439" s="496">
        <f>амортизация!M5498</f>
        <v>672.31132864792494</v>
      </c>
      <c r="H1439" s="898">
        <f>C1439+D1439+F1439+G1439</f>
        <v>5494.7186244979912</v>
      </c>
      <c r="I1439" s="77">
        <f t="shared" si="398"/>
        <v>0.24047458720207895</v>
      </c>
      <c r="J1439" s="898">
        <f>D1439*I1439</f>
        <v>112.67216267835025</v>
      </c>
      <c r="K1439" s="898">
        <f t="shared" si="399"/>
        <v>5607.3907871763413</v>
      </c>
      <c r="L1439" s="77">
        <v>0.2</v>
      </c>
      <c r="M1439" s="898">
        <f t="shared" si="400"/>
        <v>1121.4781574352683</v>
      </c>
      <c r="N1439" s="898">
        <f t="shared" si="401"/>
        <v>6728.8689446116095</v>
      </c>
      <c r="O1439" s="898">
        <f t="shared" si="402"/>
        <v>1121.4781574352683</v>
      </c>
    </row>
    <row r="1440" spans="1:15">
      <c r="A1440" s="711" t="s">
        <v>5949</v>
      </c>
      <c r="B1440" s="303" t="s">
        <v>4332</v>
      </c>
      <c r="C1440" s="496">
        <f>мат.затр!G12128</f>
        <v>2975</v>
      </c>
      <c r="D1440" s="496">
        <f>тарифик!J1441</f>
        <v>672.69076305220869</v>
      </c>
      <c r="E1440" s="496"/>
      <c r="F1440" s="898">
        <f t="shared" si="397"/>
        <v>77.695783132530096</v>
      </c>
      <c r="G1440" s="496">
        <f>амортизация!M5506</f>
        <v>672.31132864792494</v>
      </c>
      <c r="H1440" s="898">
        <f>C1440+D1440+F1440+G1440</f>
        <v>4397.6978748326637</v>
      </c>
      <c r="I1440" s="77">
        <f t="shared" si="398"/>
        <v>0.24047458720207895</v>
      </c>
      <c r="J1440" s="898">
        <f>D1440*I1440</f>
        <v>161.76503355963141</v>
      </c>
      <c r="K1440" s="898">
        <f t="shared" si="399"/>
        <v>4559.4629083922955</v>
      </c>
      <c r="L1440" s="77">
        <v>0.2</v>
      </c>
      <c r="M1440" s="898">
        <f t="shared" si="400"/>
        <v>911.89258167845912</v>
      </c>
      <c r="N1440" s="898">
        <f t="shared" si="401"/>
        <v>5471.355490070755</v>
      </c>
      <c r="O1440" s="898">
        <f t="shared" si="402"/>
        <v>911.89258167845912</v>
      </c>
    </row>
    <row r="1441" spans="1:15">
      <c r="A1441" s="1173" t="s">
        <v>674</v>
      </c>
      <c r="B1441" s="952" t="s">
        <v>4333</v>
      </c>
      <c r="C1441" s="501"/>
      <c r="D1441" s="501"/>
      <c r="E1441" s="496"/>
      <c r="F1441" s="501"/>
      <c r="G1441" s="501"/>
      <c r="H1441" s="923"/>
      <c r="I1441" s="924"/>
      <c r="J1441" s="923"/>
      <c r="K1441" s="923"/>
      <c r="L1441" s="924"/>
      <c r="M1441" s="923"/>
      <c r="N1441" s="923"/>
      <c r="O1441" s="923"/>
    </row>
    <row r="1442" spans="1:15" ht="30">
      <c r="A1442" s="711" t="s">
        <v>5950</v>
      </c>
      <c r="B1442" s="303" t="s">
        <v>4334</v>
      </c>
      <c r="C1442" s="496">
        <f>мат.затр!G12138</f>
        <v>11775.2</v>
      </c>
      <c r="D1442" s="496">
        <f>тарифик!J1443</f>
        <v>312.36055332440873</v>
      </c>
      <c r="E1442" s="496"/>
      <c r="F1442" s="496">
        <f t="shared" si="397"/>
        <v>36.077643908969208</v>
      </c>
      <c r="G1442" s="496">
        <f>амортизация!M5515</f>
        <v>672.31132864792494</v>
      </c>
      <c r="H1442" s="898">
        <f>C1442+D1442+F1442+G1442</f>
        <v>12795.949525881304</v>
      </c>
      <c r="I1442" s="77">
        <f t="shared" si="398"/>
        <v>0.24047458720207895</v>
      </c>
      <c r="J1442" s="898">
        <f>D1442*I1442</f>
        <v>75.114775118900155</v>
      </c>
      <c r="K1442" s="898">
        <f t="shared" si="399"/>
        <v>12871.064301000204</v>
      </c>
      <c r="L1442" s="77">
        <v>0.2</v>
      </c>
      <c r="M1442" s="898">
        <f t="shared" si="400"/>
        <v>2574.2128602000412</v>
      </c>
      <c r="N1442" s="898">
        <f t="shared" si="401"/>
        <v>15445.277161200245</v>
      </c>
      <c r="O1442" s="898">
        <f t="shared" si="402"/>
        <v>2574.2128602000412</v>
      </c>
    </row>
    <row r="1443" spans="1:15">
      <c r="A1443" s="711" t="s">
        <v>5951</v>
      </c>
      <c r="B1443" s="303" t="s">
        <v>4335</v>
      </c>
      <c r="C1443" s="496">
        <f>мат.затр!G12146</f>
        <v>3312.7777777777778</v>
      </c>
      <c r="D1443" s="496">
        <f>тарифик!J1444</f>
        <v>448.46050870147252</v>
      </c>
      <c r="E1443" s="496"/>
      <c r="F1443" s="496">
        <f t="shared" si="397"/>
        <v>51.79718875502008</v>
      </c>
      <c r="G1443" s="496">
        <f>амортизация!M5523</f>
        <v>672.31132864792494</v>
      </c>
      <c r="H1443" s="898">
        <f>C1443+D1443+F1443+G1443</f>
        <v>4485.3468038821957</v>
      </c>
      <c r="I1443" s="77">
        <f t="shared" si="398"/>
        <v>0.24047458720207895</v>
      </c>
      <c r="J1443" s="898">
        <f>D1443*I1443</f>
        <v>107.84335570642094</v>
      </c>
      <c r="K1443" s="898">
        <f t="shared" si="399"/>
        <v>4593.1901595886166</v>
      </c>
      <c r="L1443" s="77">
        <v>0.2</v>
      </c>
      <c r="M1443" s="898">
        <f t="shared" si="400"/>
        <v>918.63803191772331</v>
      </c>
      <c r="N1443" s="898">
        <f t="shared" si="401"/>
        <v>5511.8281915063399</v>
      </c>
      <c r="O1443" s="898">
        <f t="shared" si="402"/>
        <v>918.63803191772331</v>
      </c>
    </row>
    <row r="1444" spans="1:15">
      <c r="A1444" s="1173" t="s">
        <v>678</v>
      </c>
      <c r="B1444" s="284" t="s">
        <v>4336</v>
      </c>
      <c r="C1444" s="501"/>
      <c r="D1444" s="501"/>
      <c r="E1444" s="496"/>
      <c r="F1444" s="501"/>
      <c r="G1444" s="501"/>
      <c r="H1444" s="923"/>
      <c r="I1444" s="924"/>
      <c r="J1444" s="923"/>
      <c r="K1444" s="923"/>
      <c r="L1444" s="924"/>
      <c r="M1444" s="923"/>
      <c r="N1444" s="923"/>
      <c r="O1444" s="923"/>
    </row>
    <row r="1445" spans="1:15" ht="30">
      <c r="A1445" s="1175" t="s">
        <v>5952</v>
      </c>
      <c r="B1445" s="288" t="s">
        <v>4337</v>
      </c>
      <c r="C1445" s="496">
        <f>мат.затр!G12157</f>
        <v>11600.134333333333</v>
      </c>
      <c r="D1445" s="496">
        <f>тарифик!J1446</f>
        <v>468.54082998661312</v>
      </c>
      <c r="E1445" s="496"/>
      <c r="F1445" s="496">
        <f t="shared" si="397"/>
        <v>54.116465863453818</v>
      </c>
      <c r="G1445" s="496">
        <f>амортизация!M5532</f>
        <v>604.41976238286475</v>
      </c>
      <c r="H1445" s="898">
        <f>C1445+D1445+F1445+G1445</f>
        <v>12727.211391566265</v>
      </c>
      <c r="I1445" s="77">
        <f t="shared" si="398"/>
        <v>0.24047458720207895</v>
      </c>
      <c r="J1445" s="898">
        <f>D1445*I1445</f>
        <v>112.67216267835025</v>
      </c>
      <c r="K1445" s="898">
        <f t="shared" si="399"/>
        <v>12839.883554244616</v>
      </c>
      <c r="L1445" s="77">
        <v>0.2</v>
      </c>
      <c r="M1445" s="898">
        <f t="shared" si="400"/>
        <v>2567.9767108489232</v>
      </c>
      <c r="N1445" s="898">
        <f t="shared" si="401"/>
        <v>15407.860265093539</v>
      </c>
      <c r="O1445" s="898">
        <f t="shared" si="402"/>
        <v>2567.9767108489232</v>
      </c>
    </row>
    <row r="1446" spans="1:15">
      <c r="A1446" s="1175" t="s">
        <v>5953</v>
      </c>
      <c r="B1446" s="288" t="s">
        <v>4338</v>
      </c>
      <c r="C1446" s="496">
        <f>мат.затр!G12162</f>
        <v>1842.66</v>
      </c>
      <c r="D1446" s="496">
        <f>тарифик!J1447</f>
        <v>448.46050870147252</v>
      </c>
      <c r="E1446" s="496"/>
      <c r="F1446" s="496">
        <f t="shared" si="397"/>
        <v>51.79718875502008</v>
      </c>
      <c r="G1446" s="496">
        <f>амортизация!M5540</f>
        <v>604.41976238286475</v>
      </c>
      <c r="H1446" s="898">
        <f>C1446+D1446+F1446+G1446</f>
        <v>2947.3374598393575</v>
      </c>
      <c r="I1446" s="77">
        <f t="shared" si="398"/>
        <v>0.24047458720207895</v>
      </c>
      <c r="J1446" s="898">
        <f>D1446*I1446</f>
        <v>107.84335570642094</v>
      </c>
      <c r="K1446" s="898">
        <f t="shared" si="399"/>
        <v>3055.1808155457784</v>
      </c>
      <c r="L1446" s="77">
        <v>0.2</v>
      </c>
      <c r="M1446" s="898">
        <f t="shared" si="400"/>
        <v>611.03616310915572</v>
      </c>
      <c r="N1446" s="898">
        <f t="shared" si="401"/>
        <v>3666.2169786549339</v>
      </c>
      <c r="O1446" s="898">
        <f t="shared" si="402"/>
        <v>611.03616310915572</v>
      </c>
    </row>
    <row r="1447" spans="1:15">
      <c r="A1447" s="1173" t="s">
        <v>680</v>
      </c>
      <c r="B1447" s="952" t="s">
        <v>4339</v>
      </c>
      <c r="C1447" s="501"/>
      <c r="D1447" s="501"/>
      <c r="E1447" s="496"/>
      <c r="F1447" s="501"/>
      <c r="G1447" s="501"/>
      <c r="H1447" s="923"/>
      <c r="I1447" s="924"/>
      <c r="J1447" s="923"/>
      <c r="K1447" s="923"/>
      <c r="L1447" s="924"/>
      <c r="M1447" s="923"/>
      <c r="N1447" s="923"/>
      <c r="O1447" s="923"/>
    </row>
    <row r="1448" spans="1:15" ht="30">
      <c r="A1448" s="308" t="s">
        <v>5954</v>
      </c>
      <c r="B1448" s="288" t="s">
        <v>4340</v>
      </c>
      <c r="C1448" s="496">
        <f>мат.затр!G12177</f>
        <v>65647.624000000011</v>
      </c>
      <c r="D1448" s="496">
        <f>тарифик!J1449</f>
        <v>9638.5542168674692</v>
      </c>
      <c r="E1448" s="496"/>
      <c r="F1448" s="898">
        <f t="shared" si="397"/>
        <v>1113.2530120481927</v>
      </c>
      <c r="G1448" s="496">
        <f>амортизация!M5549</f>
        <v>1556.0392031087313</v>
      </c>
      <c r="H1448" s="898">
        <f t="shared" ref="H1448:H1469" si="403">C1448+D1448+F1448+G1448</f>
        <v>77955.470432024405</v>
      </c>
      <c r="I1448" s="77">
        <f t="shared" si="398"/>
        <v>0.24047458720207895</v>
      </c>
      <c r="J1448" s="898">
        <f t="shared" ref="J1448:J1469" si="404">D1448*I1448</f>
        <v>2317.8273465260622</v>
      </c>
      <c r="K1448" s="898">
        <f t="shared" si="399"/>
        <v>80273.297778550463</v>
      </c>
      <c r="L1448" s="77">
        <v>0.2</v>
      </c>
      <c r="M1448" s="898">
        <f t="shared" si="400"/>
        <v>16054.659555710094</v>
      </c>
      <c r="N1448" s="898">
        <f t="shared" si="401"/>
        <v>96327.957334260558</v>
      </c>
      <c r="O1448" s="898">
        <f t="shared" si="402"/>
        <v>16054.659555710094</v>
      </c>
    </row>
    <row r="1449" spans="1:15" ht="30">
      <c r="A1449" s="308" t="s">
        <v>5955</v>
      </c>
      <c r="B1449" s="288" t="s">
        <v>4341</v>
      </c>
      <c r="C1449" s="496">
        <f>мат.затр!G12193</f>
        <v>64353.214</v>
      </c>
      <c r="D1449" s="496">
        <f>тарифик!J1450</f>
        <v>9638.5542168674692</v>
      </c>
      <c r="E1449" s="496"/>
      <c r="F1449" s="898">
        <f t="shared" si="397"/>
        <v>1113.2530120481927</v>
      </c>
      <c r="G1449" s="496">
        <f>амортизация!M5557</f>
        <v>1556.0392031087313</v>
      </c>
      <c r="H1449" s="898">
        <f t="shared" si="403"/>
        <v>76661.060432024387</v>
      </c>
      <c r="I1449" s="77">
        <f t="shared" si="398"/>
        <v>0.24047458720207895</v>
      </c>
      <c r="J1449" s="898">
        <f t="shared" si="404"/>
        <v>2317.8273465260622</v>
      </c>
      <c r="K1449" s="898">
        <f t="shared" si="399"/>
        <v>78978.887778550445</v>
      </c>
      <c r="L1449" s="77">
        <v>0.2</v>
      </c>
      <c r="M1449" s="898">
        <f t="shared" si="400"/>
        <v>15795.77755571009</v>
      </c>
      <c r="N1449" s="898">
        <f t="shared" si="401"/>
        <v>94774.665334260528</v>
      </c>
      <c r="O1449" s="898">
        <f t="shared" si="402"/>
        <v>15795.77755571009</v>
      </c>
    </row>
    <row r="1450" spans="1:15" ht="30">
      <c r="A1450" s="308" t="s">
        <v>5956</v>
      </c>
      <c r="B1450" s="288" t="s">
        <v>4342</v>
      </c>
      <c r="C1450" s="496">
        <f>мат.затр!G12208</f>
        <v>61217.654000000002</v>
      </c>
      <c r="D1450" s="496">
        <f>тарифик!J1451</f>
        <v>9638.5542168674692</v>
      </c>
      <c r="E1450" s="496"/>
      <c r="F1450" s="898">
        <f t="shared" si="397"/>
        <v>1113.2530120481927</v>
      </c>
      <c r="G1450" s="496">
        <f>амортизация!M5565</f>
        <v>1556.0392031087313</v>
      </c>
      <c r="H1450" s="898">
        <f t="shared" si="403"/>
        <v>73525.50043202439</v>
      </c>
      <c r="I1450" s="77">
        <f t="shared" si="398"/>
        <v>0.24047458720207895</v>
      </c>
      <c r="J1450" s="898">
        <f t="shared" si="404"/>
        <v>2317.8273465260622</v>
      </c>
      <c r="K1450" s="898">
        <f t="shared" si="399"/>
        <v>75843.327778550447</v>
      </c>
      <c r="L1450" s="77">
        <v>0.2</v>
      </c>
      <c r="M1450" s="898">
        <f t="shared" si="400"/>
        <v>15168.665555710089</v>
      </c>
      <c r="N1450" s="898">
        <f t="shared" si="401"/>
        <v>91011.993334260536</v>
      </c>
      <c r="O1450" s="898">
        <f t="shared" si="402"/>
        <v>15168.665555710089</v>
      </c>
    </row>
    <row r="1451" spans="1:15" ht="30">
      <c r="A1451" s="747" t="s">
        <v>5957</v>
      </c>
      <c r="B1451" s="745" t="s">
        <v>4343</v>
      </c>
      <c r="C1451" s="496">
        <f>мат.затр!G12223</f>
        <v>65884.95199999999</v>
      </c>
      <c r="D1451" s="496">
        <f>тарифик!J1452</f>
        <v>9839.3574297188752</v>
      </c>
      <c r="E1451" s="496"/>
      <c r="F1451" s="898">
        <f t="shared" si="397"/>
        <v>1136.4457831325301</v>
      </c>
      <c r="G1451" s="496">
        <f>амортизация!M5573</f>
        <v>672.31132864792494</v>
      </c>
      <c r="H1451" s="898">
        <f t="shared" si="403"/>
        <v>77533.066541499313</v>
      </c>
      <c r="I1451" s="77">
        <f t="shared" si="398"/>
        <v>0.24047458720207895</v>
      </c>
      <c r="J1451" s="898">
        <f t="shared" si="404"/>
        <v>2366.1154162453549</v>
      </c>
      <c r="K1451" s="898">
        <f t="shared" si="399"/>
        <v>79899.181957744673</v>
      </c>
      <c r="L1451" s="77">
        <v>0.2</v>
      </c>
      <c r="M1451" s="898">
        <f t="shared" si="400"/>
        <v>15979.836391548935</v>
      </c>
      <c r="N1451" s="898">
        <f t="shared" si="401"/>
        <v>95879.018349293605</v>
      </c>
      <c r="O1451" s="898">
        <f t="shared" si="402"/>
        <v>15979.836391548935</v>
      </c>
    </row>
    <row r="1452" spans="1:15" ht="30">
      <c r="A1452" s="747" t="s">
        <v>5958</v>
      </c>
      <c r="B1452" s="745" t="s">
        <v>4344</v>
      </c>
      <c r="C1452" s="496">
        <f>мат.затр!G12238</f>
        <v>63905.64</v>
      </c>
      <c r="D1452" s="496">
        <f>тарифик!J1453</f>
        <v>9839.3574297188752</v>
      </c>
      <c r="E1452" s="496"/>
      <c r="F1452" s="898">
        <f t="shared" si="397"/>
        <v>1136.4457831325301</v>
      </c>
      <c r="G1452" s="496">
        <f>амортизация!M5581</f>
        <v>672.31132864792494</v>
      </c>
      <c r="H1452" s="898">
        <f t="shared" si="403"/>
        <v>75553.754541499322</v>
      </c>
      <c r="I1452" s="77">
        <f t="shared" si="398"/>
        <v>0.24047458720207895</v>
      </c>
      <c r="J1452" s="898">
        <f t="shared" si="404"/>
        <v>2366.1154162453549</v>
      </c>
      <c r="K1452" s="898">
        <f t="shared" si="399"/>
        <v>77919.869957744682</v>
      </c>
      <c r="L1452" s="77">
        <v>0.2</v>
      </c>
      <c r="M1452" s="898">
        <f t="shared" si="400"/>
        <v>15583.973991548937</v>
      </c>
      <c r="N1452" s="898">
        <f t="shared" si="401"/>
        <v>93503.843949293616</v>
      </c>
      <c r="O1452" s="898">
        <f t="shared" si="402"/>
        <v>15583.973991548937</v>
      </c>
    </row>
    <row r="1453" spans="1:15" ht="30">
      <c r="A1453" s="747" t="s">
        <v>5959</v>
      </c>
      <c r="B1453" s="745" t="s">
        <v>4345</v>
      </c>
      <c r="C1453" s="496">
        <f>мат.затр!G12253</f>
        <v>65755.839999999997</v>
      </c>
      <c r="D1453" s="496">
        <f>тарифик!J1454</f>
        <v>9839.3574297188752</v>
      </c>
      <c r="E1453" s="496"/>
      <c r="F1453" s="898">
        <f t="shared" si="397"/>
        <v>1136.4457831325301</v>
      </c>
      <c r="G1453" s="496">
        <f>амортизация!M5589</f>
        <v>672.31132864792494</v>
      </c>
      <c r="H1453" s="898">
        <f t="shared" si="403"/>
        <v>77403.954541499319</v>
      </c>
      <c r="I1453" s="77">
        <f t="shared" si="398"/>
        <v>0.24047458720207895</v>
      </c>
      <c r="J1453" s="898">
        <f t="shared" si="404"/>
        <v>2366.1154162453549</v>
      </c>
      <c r="K1453" s="898">
        <f t="shared" si="399"/>
        <v>79770.069957744679</v>
      </c>
      <c r="L1453" s="77">
        <v>0.2</v>
      </c>
      <c r="M1453" s="898">
        <f t="shared" si="400"/>
        <v>15954.013991548936</v>
      </c>
      <c r="N1453" s="898">
        <f t="shared" si="401"/>
        <v>95724.083949293621</v>
      </c>
      <c r="O1453" s="898">
        <f t="shared" si="402"/>
        <v>15954.013991548936</v>
      </c>
    </row>
    <row r="1454" spans="1:15">
      <c r="A1454" s="747" t="s">
        <v>5960</v>
      </c>
      <c r="B1454" s="745" t="s">
        <v>4346</v>
      </c>
      <c r="C1454" s="496">
        <f>мат.затр!G12268</f>
        <v>64519.668000000005</v>
      </c>
      <c r="D1454" s="496">
        <f>тарифик!J1455</f>
        <v>9317.2690763052196</v>
      </c>
      <c r="E1454" s="496"/>
      <c r="F1454" s="898">
        <f t="shared" si="397"/>
        <v>1076.1445783132529</v>
      </c>
      <c r="G1454" s="496">
        <f>амортизация!M5596</f>
        <v>583.43508292428976</v>
      </c>
      <c r="H1454" s="898">
        <f t="shared" si="403"/>
        <v>75496.51673754277</v>
      </c>
      <c r="I1454" s="77">
        <f t="shared" si="398"/>
        <v>0.24047458720207895</v>
      </c>
      <c r="J1454" s="898">
        <f t="shared" si="404"/>
        <v>2240.5664349751933</v>
      </c>
      <c r="K1454" s="898">
        <f t="shared" si="399"/>
        <v>77737.08317251796</v>
      </c>
      <c r="L1454" s="77">
        <v>0.2</v>
      </c>
      <c r="M1454" s="898">
        <f t="shared" si="400"/>
        <v>15547.416634503592</v>
      </c>
      <c r="N1454" s="898">
        <f t="shared" si="401"/>
        <v>93284.499807021552</v>
      </c>
      <c r="O1454" s="898">
        <f t="shared" si="402"/>
        <v>15547.416634503592</v>
      </c>
    </row>
    <row r="1455" spans="1:15" ht="30">
      <c r="A1455" s="747" t="s">
        <v>5961</v>
      </c>
      <c r="B1455" s="745" t="s">
        <v>4347</v>
      </c>
      <c r="C1455" s="496">
        <f>мат.затр!G12283</f>
        <v>63882.667999999998</v>
      </c>
      <c r="D1455" s="496">
        <f>тарифик!J1456</f>
        <v>9317.2690763052196</v>
      </c>
      <c r="E1455" s="496"/>
      <c r="F1455" s="898">
        <f t="shared" si="397"/>
        <v>1076.1445783132529</v>
      </c>
      <c r="G1455" s="496">
        <f>амортизация!M5603</f>
        <v>583.43508292428976</v>
      </c>
      <c r="H1455" s="898">
        <f t="shared" si="403"/>
        <v>74859.516737542755</v>
      </c>
      <c r="I1455" s="77">
        <f t="shared" si="398"/>
        <v>0.24047458720207895</v>
      </c>
      <c r="J1455" s="898">
        <f t="shared" si="404"/>
        <v>2240.5664349751933</v>
      </c>
      <c r="K1455" s="898">
        <f t="shared" si="399"/>
        <v>77100.083172517945</v>
      </c>
      <c r="L1455" s="77">
        <v>0.2</v>
      </c>
      <c r="M1455" s="898">
        <f t="shared" si="400"/>
        <v>15420.01663450359</v>
      </c>
      <c r="N1455" s="898">
        <f t="shared" si="401"/>
        <v>92520.099807021528</v>
      </c>
      <c r="O1455" s="898">
        <f t="shared" si="402"/>
        <v>15420.01663450359</v>
      </c>
    </row>
    <row r="1456" spans="1:15" ht="32.25" customHeight="1">
      <c r="A1456" s="747" t="s">
        <v>5962</v>
      </c>
      <c r="B1456" s="745" t="s">
        <v>4348</v>
      </c>
      <c r="C1456" s="496">
        <f>мат.затр!G12298</f>
        <v>62209.468000000001</v>
      </c>
      <c r="D1456" s="496">
        <f>тарифик!J1457</f>
        <v>9317.2690763052196</v>
      </c>
      <c r="E1456" s="496"/>
      <c r="F1456" s="898">
        <f t="shared" ref="F1456:F1550" si="405">D1456*0.9*0.095+D1456*3%</f>
        <v>1076.1445783132529</v>
      </c>
      <c r="G1456" s="496">
        <f>амортизация!M5610</f>
        <v>583.43508292428976</v>
      </c>
      <c r="H1456" s="898">
        <f t="shared" si="403"/>
        <v>73186.316737542758</v>
      </c>
      <c r="I1456" s="77">
        <f t="shared" si="398"/>
        <v>0.24047458720207895</v>
      </c>
      <c r="J1456" s="898">
        <f t="shared" si="404"/>
        <v>2240.5664349751933</v>
      </c>
      <c r="K1456" s="898">
        <f t="shared" si="399"/>
        <v>75426.883172517948</v>
      </c>
      <c r="L1456" s="77">
        <v>0.2</v>
      </c>
      <c r="M1456" s="898">
        <f t="shared" si="400"/>
        <v>15085.376634503591</v>
      </c>
      <c r="N1456" s="898">
        <f t="shared" si="401"/>
        <v>90512.259807021532</v>
      </c>
      <c r="O1456" s="898">
        <f t="shared" si="402"/>
        <v>15085.376634503591</v>
      </c>
    </row>
    <row r="1457" spans="1:15" ht="30">
      <c r="A1457" s="747" t="s">
        <v>5963</v>
      </c>
      <c r="B1457" s="745" t="s">
        <v>4349</v>
      </c>
      <c r="C1457" s="496">
        <f>мат.затр!G12314</f>
        <v>65845.01999999999</v>
      </c>
      <c r="D1457" s="496">
        <f>тарифик!J1458</f>
        <v>9839.3574297188752</v>
      </c>
      <c r="E1457" s="496"/>
      <c r="F1457" s="898">
        <f t="shared" si="405"/>
        <v>1136.4457831325301</v>
      </c>
      <c r="G1457" s="496">
        <f>амортизация!M5617</f>
        <v>672.31132864792494</v>
      </c>
      <c r="H1457" s="898">
        <f t="shared" si="403"/>
        <v>77493.134541499312</v>
      </c>
      <c r="I1457" s="77">
        <f t="shared" si="398"/>
        <v>0.24047458720207895</v>
      </c>
      <c r="J1457" s="898">
        <f t="shared" si="404"/>
        <v>2366.1154162453549</v>
      </c>
      <c r="K1457" s="898">
        <f t="shared" si="399"/>
        <v>79859.249957744672</v>
      </c>
      <c r="L1457" s="77">
        <v>0.2</v>
      </c>
      <c r="M1457" s="898">
        <f t="shared" si="400"/>
        <v>15971.849991548936</v>
      </c>
      <c r="N1457" s="898">
        <f t="shared" si="401"/>
        <v>95831.09994929361</v>
      </c>
      <c r="O1457" s="898">
        <f t="shared" si="402"/>
        <v>15971.849991548936</v>
      </c>
    </row>
    <row r="1458" spans="1:15" ht="30">
      <c r="A1458" s="747" t="s">
        <v>5964</v>
      </c>
      <c r="B1458" s="745" t="s">
        <v>4350</v>
      </c>
      <c r="C1458" s="496">
        <f>мат.затр!G12330</f>
        <v>62047.618000000009</v>
      </c>
      <c r="D1458" s="496">
        <f>тарифик!J1459</f>
        <v>9839.3574297188752</v>
      </c>
      <c r="E1458" s="496"/>
      <c r="F1458" s="898">
        <f t="shared" si="405"/>
        <v>1136.4457831325301</v>
      </c>
      <c r="G1458" s="496">
        <f>амортизация!M5624</f>
        <v>672.31132864792494</v>
      </c>
      <c r="H1458" s="898">
        <f t="shared" si="403"/>
        <v>73695.732541499325</v>
      </c>
      <c r="I1458" s="77">
        <f t="shared" si="398"/>
        <v>0.24047458720207895</v>
      </c>
      <c r="J1458" s="898">
        <f t="shared" si="404"/>
        <v>2366.1154162453549</v>
      </c>
      <c r="K1458" s="898">
        <f t="shared" si="399"/>
        <v>76061.847957744685</v>
      </c>
      <c r="L1458" s="77">
        <v>0.2</v>
      </c>
      <c r="M1458" s="898">
        <f t="shared" si="400"/>
        <v>15212.369591548937</v>
      </c>
      <c r="N1458" s="898">
        <f t="shared" si="401"/>
        <v>91274.217549293622</v>
      </c>
      <c r="O1458" s="898">
        <f t="shared" si="402"/>
        <v>15212.369591548937</v>
      </c>
    </row>
    <row r="1459" spans="1:15" ht="30">
      <c r="A1459" s="747" t="s">
        <v>5965</v>
      </c>
      <c r="B1459" s="745" t="s">
        <v>4351</v>
      </c>
      <c r="C1459" s="496">
        <f>мат.затр!G12345</f>
        <v>96195.978000000017</v>
      </c>
      <c r="D1459" s="496">
        <f>тарифик!J1460</f>
        <v>15461.847389558232</v>
      </c>
      <c r="E1459" s="496"/>
      <c r="F1459" s="898">
        <f t="shared" si="405"/>
        <v>1785.8433734939758</v>
      </c>
      <c r="G1459" s="496">
        <f>амортизация!M5632</f>
        <v>831.90800237988981</v>
      </c>
      <c r="H1459" s="898">
        <f t="shared" si="403"/>
        <v>114275.57676543211</v>
      </c>
      <c r="I1459" s="77">
        <f t="shared" si="398"/>
        <v>0.24047458720207895</v>
      </c>
      <c r="J1459" s="898">
        <f t="shared" si="404"/>
        <v>3718.181368385558</v>
      </c>
      <c r="K1459" s="898">
        <f t="shared" si="399"/>
        <v>117993.75813381767</v>
      </c>
      <c r="L1459" s="77">
        <v>0.2</v>
      </c>
      <c r="M1459" s="898">
        <f t="shared" si="400"/>
        <v>23598.751626763536</v>
      </c>
      <c r="N1459" s="898">
        <f t="shared" si="401"/>
        <v>141592.50976058119</v>
      </c>
      <c r="O1459" s="898">
        <f t="shared" si="402"/>
        <v>23598.751626763536</v>
      </c>
    </row>
    <row r="1460" spans="1:15" ht="30">
      <c r="A1460" s="747" t="s">
        <v>5966</v>
      </c>
      <c r="B1460" s="745" t="s">
        <v>4352</v>
      </c>
      <c r="C1460" s="496">
        <f>мат.затр!G12360</f>
        <v>91824.526000000013</v>
      </c>
      <c r="D1460" s="496">
        <f>тарифик!J1461</f>
        <v>15461.847389558232</v>
      </c>
      <c r="E1460" s="496"/>
      <c r="F1460" s="898">
        <f t="shared" si="405"/>
        <v>1785.8433734939758</v>
      </c>
      <c r="G1460" s="496">
        <f>амортизация!M5640</f>
        <v>831.90800237988981</v>
      </c>
      <c r="H1460" s="898">
        <f t="shared" si="403"/>
        <v>109904.12476543211</v>
      </c>
      <c r="I1460" s="77">
        <f t="shared" si="398"/>
        <v>0.24047458720207895</v>
      </c>
      <c r="J1460" s="898">
        <f t="shared" si="404"/>
        <v>3718.181368385558</v>
      </c>
      <c r="K1460" s="898">
        <f t="shared" si="399"/>
        <v>113622.30613381766</v>
      </c>
      <c r="L1460" s="77">
        <v>0.2</v>
      </c>
      <c r="M1460" s="898">
        <f t="shared" si="400"/>
        <v>22724.461226763535</v>
      </c>
      <c r="N1460" s="898">
        <f t="shared" si="401"/>
        <v>136346.7673605812</v>
      </c>
      <c r="O1460" s="898">
        <f t="shared" si="402"/>
        <v>22724.461226763535</v>
      </c>
    </row>
    <row r="1461" spans="1:15" ht="30">
      <c r="A1461" s="747" t="s">
        <v>5967</v>
      </c>
      <c r="B1461" s="745" t="s">
        <v>4353</v>
      </c>
      <c r="C1461" s="496">
        <f>мат.затр!G12376</f>
        <v>87877.526000000013</v>
      </c>
      <c r="D1461" s="496">
        <f>тарифик!J1462</f>
        <v>15461.847389558232</v>
      </c>
      <c r="E1461" s="496"/>
      <c r="F1461" s="898">
        <f t="shared" si="405"/>
        <v>1785.8433734939758</v>
      </c>
      <c r="G1461" s="496">
        <f>амортизация!M5648</f>
        <v>831.90800237988981</v>
      </c>
      <c r="H1461" s="898">
        <f t="shared" si="403"/>
        <v>105957.12476543211</v>
      </c>
      <c r="I1461" s="77">
        <f t="shared" si="398"/>
        <v>0.24047458720207895</v>
      </c>
      <c r="J1461" s="898">
        <f t="shared" si="404"/>
        <v>3718.181368385558</v>
      </c>
      <c r="K1461" s="898">
        <f t="shared" si="399"/>
        <v>109675.30613381766</v>
      </c>
      <c r="L1461" s="77">
        <v>0.2</v>
      </c>
      <c r="M1461" s="898">
        <f t="shared" si="400"/>
        <v>21935.061226763533</v>
      </c>
      <c r="N1461" s="898">
        <f t="shared" si="401"/>
        <v>131610.36736058121</v>
      </c>
      <c r="O1461" s="898">
        <f t="shared" si="402"/>
        <v>21935.061226763533</v>
      </c>
    </row>
    <row r="1462" spans="1:15" ht="30">
      <c r="A1462" s="747" t="s">
        <v>5968</v>
      </c>
      <c r="B1462" s="745" t="s">
        <v>4354</v>
      </c>
      <c r="C1462" s="496">
        <f>мат.затр!G12390</f>
        <v>51146.85</v>
      </c>
      <c r="D1462" s="496">
        <f>тарифик!J1463</f>
        <v>9919.6787148594358</v>
      </c>
      <c r="E1462" s="496"/>
      <c r="F1462" s="898">
        <f t="shared" si="405"/>
        <v>1145.7228915662649</v>
      </c>
      <c r="G1462" s="496">
        <f>амортизация!M5656</f>
        <v>831.90800237988981</v>
      </c>
      <c r="H1462" s="898">
        <f t="shared" si="403"/>
        <v>63044.159608805589</v>
      </c>
      <c r="I1462" s="77">
        <f t="shared" si="398"/>
        <v>0.24047458720207895</v>
      </c>
      <c r="J1462" s="898">
        <f t="shared" si="404"/>
        <v>2385.4306441330718</v>
      </c>
      <c r="K1462" s="898">
        <f t="shared" si="399"/>
        <v>65429.590252938659</v>
      </c>
      <c r="L1462" s="77">
        <v>0.2</v>
      </c>
      <c r="M1462" s="898">
        <f t="shared" si="400"/>
        <v>13085.918050587732</v>
      </c>
      <c r="N1462" s="898">
        <f t="shared" si="401"/>
        <v>78515.508303526396</v>
      </c>
      <c r="O1462" s="898">
        <f t="shared" si="402"/>
        <v>13085.918050587732</v>
      </c>
    </row>
    <row r="1463" spans="1:15" ht="30">
      <c r="A1463" s="747" t="s">
        <v>5969</v>
      </c>
      <c r="B1463" s="745" t="s">
        <v>4355</v>
      </c>
      <c r="C1463" s="496">
        <f>мат.затр!G12404</f>
        <v>89994.956000000006</v>
      </c>
      <c r="D1463" s="496">
        <f>тарифик!J1464</f>
        <v>15461.847389558232</v>
      </c>
      <c r="E1463" s="496"/>
      <c r="F1463" s="898">
        <f t="shared" si="405"/>
        <v>1785.8433734939758</v>
      </c>
      <c r="G1463" s="496">
        <f>амортизация!M5664</f>
        <v>831.90800237988981</v>
      </c>
      <c r="H1463" s="898">
        <f t="shared" si="403"/>
        <v>108074.5547654321</v>
      </c>
      <c r="I1463" s="77">
        <f t="shared" ref="I1463:I1499" si="406">I$190</f>
        <v>0.24047458720207895</v>
      </c>
      <c r="J1463" s="898">
        <f t="shared" si="404"/>
        <v>3718.181368385558</v>
      </c>
      <c r="K1463" s="898">
        <f t="shared" si="399"/>
        <v>111792.73613381766</v>
      </c>
      <c r="L1463" s="77">
        <v>0.2</v>
      </c>
      <c r="M1463" s="898">
        <f t="shared" si="400"/>
        <v>22358.547226763534</v>
      </c>
      <c r="N1463" s="898">
        <f t="shared" si="401"/>
        <v>134151.2833605812</v>
      </c>
      <c r="O1463" s="898">
        <f t="shared" si="402"/>
        <v>22358.547226763534</v>
      </c>
    </row>
    <row r="1464" spans="1:15" ht="30">
      <c r="A1464" s="747" t="s">
        <v>5970</v>
      </c>
      <c r="B1464" s="745" t="s">
        <v>4356</v>
      </c>
      <c r="C1464" s="496">
        <f>мат.затр!G12417</f>
        <v>55981.720000000008</v>
      </c>
      <c r="D1464" s="496">
        <f>тарифик!J1465</f>
        <v>9518.0722891566256</v>
      </c>
      <c r="E1464" s="496"/>
      <c r="F1464" s="898">
        <f t="shared" si="405"/>
        <v>1099.3373493975903</v>
      </c>
      <c r="G1464" s="496">
        <f>амортизация!M5672</f>
        <v>831.90800237988981</v>
      </c>
      <c r="H1464" s="898">
        <f t="shared" si="403"/>
        <v>67431.037640934112</v>
      </c>
      <c r="I1464" s="77">
        <f t="shared" si="406"/>
        <v>0.24047458720207895</v>
      </c>
      <c r="J1464" s="898">
        <f t="shared" si="404"/>
        <v>2288.8545046944864</v>
      </c>
      <c r="K1464" s="898">
        <f t="shared" si="399"/>
        <v>69719.892145628604</v>
      </c>
      <c r="L1464" s="77">
        <v>0.2</v>
      </c>
      <c r="M1464" s="898">
        <f t="shared" si="400"/>
        <v>13943.978429125722</v>
      </c>
      <c r="N1464" s="898">
        <f t="shared" si="401"/>
        <v>83663.870574754328</v>
      </c>
      <c r="O1464" s="898">
        <f t="shared" si="402"/>
        <v>13943.978429125722</v>
      </c>
    </row>
    <row r="1465" spans="1:15" ht="30">
      <c r="A1465" s="747" t="s">
        <v>5971</v>
      </c>
      <c r="B1465" s="745" t="s">
        <v>4357</v>
      </c>
      <c r="C1465" s="496">
        <f>мат.затр!G12429</f>
        <v>59386.58</v>
      </c>
      <c r="D1465" s="496">
        <f>тарифик!J1466</f>
        <v>9518.0722891566256</v>
      </c>
      <c r="E1465" s="496"/>
      <c r="F1465" s="898">
        <f t="shared" si="405"/>
        <v>1099.3373493975903</v>
      </c>
      <c r="G1465" s="496">
        <f>амортизация!M5680</f>
        <v>831.90800237988981</v>
      </c>
      <c r="H1465" s="898">
        <f t="shared" si="403"/>
        <v>70835.897640934112</v>
      </c>
      <c r="I1465" s="77">
        <f t="shared" si="406"/>
        <v>0.24047458720207895</v>
      </c>
      <c r="J1465" s="898">
        <f t="shared" si="404"/>
        <v>2288.8545046944864</v>
      </c>
      <c r="K1465" s="898">
        <f t="shared" ref="K1465:K1479" si="407">H1465+J1465</f>
        <v>73124.752145628605</v>
      </c>
      <c r="L1465" s="77">
        <v>0.2</v>
      </c>
      <c r="M1465" s="898">
        <f t="shared" ref="M1465:M1479" si="408">K1465*L1465</f>
        <v>14624.950429125722</v>
      </c>
      <c r="N1465" s="898">
        <f t="shared" ref="N1465:N1479" si="409">K1465+M1465</f>
        <v>87749.702574754323</v>
      </c>
      <c r="O1465" s="898">
        <f t="shared" ref="O1465:O1479" si="410">M1465</f>
        <v>14624.950429125722</v>
      </c>
    </row>
    <row r="1466" spans="1:15" ht="30">
      <c r="A1466" s="308" t="s">
        <v>5972</v>
      </c>
      <c r="B1466" s="288" t="s">
        <v>4358</v>
      </c>
      <c r="C1466" s="496">
        <f>мат.затр!G12440</f>
        <v>54043.54</v>
      </c>
      <c r="D1466" s="496">
        <f>тарифик!J1467</f>
        <v>9779.1164658634534</v>
      </c>
      <c r="E1466" s="496"/>
      <c r="F1466" s="898">
        <f t="shared" si="405"/>
        <v>1129.4879518072289</v>
      </c>
      <c r="G1466" s="496">
        <f>амортизация!M5688</f>
        <v>1286.7551688234421</v>
      </c>
      <c r="H1466" s="898">
        <f t="shared" si="403"/>
        <v>66238.899586494124</v>
      </c>
      <c r="I1466" s="77">
        <f t="shared" si="406"/>
        <v>0.24047458720207895</v>
      </c>
      <c r="J1466" s="898">
        <f t="shared" si="404"/>
        <v>2351.6289953295673</v>
      </c>
      <c r="K1466" s="898">
        <f t="shared" si="407"/>
        <v>68590.528581823688</v>
      </c>
      <c r="L1466" s="77">
        <v>0.2</v>
      </c>
      <c r="M1466" s="898">
        <f t="shared" si="408"/>
        <v>13718.105716364738</v>
      </c>
      <c r="N1466" s="898">
        <f t="shared" si="409"/>
        <v>82308.634298188423</v>
      </c>
      <c r="O1466" s="898">
        <f t="shared" si="410"/>
        <v>13718.105716364738</v>
      </c>
    </row>
    <row r="1467" spans="1:15" ht="30">
      <c r="A1467" s="308" t="s">
        <v>5973</v>
      </c>
      <c r="B1467" s="288" t="s">
        <v>4359</v>
      </c>
      <c r="C1467" s="496">
        <f>мат.затр!G12451</f>
        <v>51600.28</v>
      </c>
      <c r="D1467" s="496">
        <f>тарифик!J1468</f>
        <v>9779.1164658634534</v>
      </c>
      <c r="E1467" s="496"/>
      <c r="F1467" s="898">
        <f t="shared" si="405"/>
        <v>1129.4879518072289</v>
      </c>
      <c r="G1467" s="496">
        <f>амортизация!M5696</f>
        <v>1286.7551688234421</v>
      </c>
      <c r="H1467" s="898">
        <f t="shared" si="403"/>
        <v>63795.639586494122</v>
      </c>
      <c r="I1467" s="77">
        <f t="shared" si="406"/>
        <v>0.24047458720207895</v>
      </c>
      <c r="J1467" s="898">
        <f t="shared" si="404"/>
        <v>2351.6289953295673</v>
      </c>
      <c r="K1467" s="898">
        <f t="shared" si="407"/>
        <v>66147.268581823693</v>
      </c>
      <c r="L1467" s="77">
        <v>0.2</v>
      </c>
      <c r="M1467" s="898">
        <f t="shared" si="408"/>
        <v>13229.45371636474</v>
      </c>
      <c r="N1467" s="898">
        <f t="shared" si="409"/>
        <v>79376.722298188426</v>
      </c>
      <c r="O1467" s="898">
        <f t="shared" si="410"/>
        <v>13229.45371636474</v>
      </c>
    </row>
    <row r="1468" spans="1:15" ht="30">
      <c r="A1468" s="308" t="s">
        <v>5974</v>
      </c>
      <c r="B1468" s="288" t="s">
        <v>4360</v>
      </c>
      <c r="C1468" s="496">
        <f>мат.затр!G12461</f>
        <v>49836.063999999998</v>
      </c>
      <c r="D1468" s="496">
        <f>тарифик!J1469</f>
        <v>10441.767068273093</v>
      </c>
      <c r="E1468" s="496"/>
      <c r="F1468" s="898">
        <f t="shared" si="405"/>
        <v>1206.0240963855422</v>
      </c>
      <c r="G1468" s="496">
        <f>амортизация!M5704</f>
        <v>1286.7551688234421</v>
      </c>
      <c r="H1468" s="898">
        <f t="shared" si="403"/>
        <v>62770.61033348208</v>
      </c>
      <c r="I1468" s="77">
        <f t="shared" si="406"/>
        <v>0.24047458720207895</v>
      </c>
      <c r="J1468" s="898">
        <f t="shared" si="404"/>
        <v>2510.9796254032344</v>
      </c>
      <c r="K1468" s="898">
        <f t="shared" si="407"/>
        <v>65281.589958885314</v>
      </c>
      <c r="L1468" s="77">
        <v>0.2</v>
      </c>
      <c r="M1468" s="898">
        <f t="shared" si="408"/>
        <v>13056.317991777063</v>
      </c>
      <c r="N1468" s="898">
        <f t="shared" si="409"/>
        <v>78337.907950662382</v>
      </c>
      <c r="O1468" s="898">
        <f t="shared" si="410"/>
        <v>13056.317991777063</v>
      </c>
    </row>
    <row r="1469" spans="1:15" ht="30">
      <c r="A1469" s="308" t="s">
        <v>5975</v>
      </c>
      <c r="B1469" s="288" t="s">
        <v>4361</v>
      </c>
      <c r="C1469" s="496">
        <f>мат.затр!G12471</f>
        <v>47332.183999999994</v>
      </c>
      <c r="D1469" s="496">
        <f>тарифик!J1470</f>
        <v>10441.767068273093</v>
      </c>
      <c r="E1469" s="496"/>
      <c r="F1469" s="898">
        <f t="shared" si="405"/>
        <v>1206.0240963855422</v>
      </c>
      <c r="G1469" s="496">
        <f>амортизация!M5712</f>
        <v>1286.7551688234421</v>
      </c>
      <c r="H1469" s="898">
        <f t="shared" si="403"/>
        <v>60266.730333482075</v>
      </c>
      <c r="I1469" s="77">
        <f t="shared" si="406"/>
        <v>0.24047458720207895</v>
      </c>
      <c r="J1469" s="898">
        <f t="shared" si="404"/>
        <v>2510.9796254032344</v>
      </c>
      <c r="K1469" s="898">
        <f t="shared" si="407"/>
        <v>62777.709958885309</v>
      </c>
      <c r="L1469" s="77">
        <v>0.2</v>
      </c>
      <c r="M1469" s="898">
        <f t="shared" si="408"/>
        <v>12555.541991777063</v>
      </c>
      <c r="N1469" s="898">
        <f t="shared" si="409"/>
        <v>75333.251950662379</v>
      </c>
      <c r="O1469" s="898">
        <f t="shared" si="410"/>
        <v>12555.541991777063</v>
      </c>
    </row>
    <row r="1470" spans="1:15">
      <c r="A1470" s="1173" t="s">
        <v>683</v>
      </c>
      <c r="B1470" s="952" t="s">
        <v>356</v>
      </c>
      <c r="C1470" s="501"/>
      <c r="D1470" s="501"/>
      <c r="E1470" s="496"/>
      <c r="F1470" s="501"/>
      <c r="G1470" s="501"/>
      <c r="H1470" s="923"/>
      <c r="I1470" s="924"/>
      <c r="J1470" s="923"/>
      <c r="K1470" s="923"/>
      <c r="L1470" s="924"/>
      <c r="M1470" s="923"/>
      <c r="N1470" s="923"/>
      <c r="O1470" s="923"/>
    </row>
    <row r="1471" spans="1:15" ht="30">
      <c r="A1471" s="711" t="s">
        <v>5976</v>
      </c>
      <c r="B1471" s="955" t="s">
        <v>4362</v>
      </c>
      <c r="C1471" s="496">
        <f>мат.затр!G12481</f>
        <v>11702.807200000001</v>
      </c>
      <c r="D1471" s="496">
        <f>тарифик!J1472</f>
        <v>451.80722891566262</v>
      </c>
      <c r="E1471" s="496"/>
      <c r="F1471" s="496">
        <f t="shared" si="405"/>
        <v>52.183734939759034</v>
      </c>
      <c r="G1471" s="496">
        <f>амортизация!M5721</f>
        <v>831.90800237988981</v>
      </c>
      <c r="H1471" s="898">
        <f t="shared" ref="H1471:H1479" si="411">C1471+D1471+F1471+G1471</f>
        <v>13038.706166235314</v>
      </c>
      <c r="I1471" s="77">
        <f t="shared" si="406"/>
        <v>0.24047458720207895</v>
      </c>
      <c r="J1471" s="898">
        <f t="shared" ref="J1471:J1479" si="412">D1471*I1471</f>
        <v>108.64815686840916</v>
      </c>
      <c r="K1471" s="898">
        <f t="shared" si="407"/>
        <v>13147.354323103722</v>
      </c>
      <c r="L1471" s="77">
        <v>0.2</v>
      </c>
      <c r="M1471" s="898">
        <f t="shared" si="408"/>
        <v>2629.4708646207446</v>
      </c>
      <c r="N1471" s="898">
        <f t="shared" si="409"/>
        <v>15776.825187724466</v>
      </c>
      <c r="O1471" s="898">
        <f t="shared" si="410"/>
        <v>2629.4708646207446</v>
      </c>
    </row>
    <row r="1472" spans="1:15">
      <c r="A1472" s="66" t="s">
        <v>687</v>
      </c>
      <c r="B1472" s="956" t="s">
        <v>4363</v>
      </c>
      <c r="C1472" s="540">
        <f>мат.затр!G12491</f>
        <v>15477.944000000001</v>
      </c>
      <c r="D1472" s="501">
        <f>тарифик!J1473</f>
        <v>82.55243195002231</v>
      </c>
      <c r="E1472" s="501"/>
      <c r="F1472" s="501">
        <f t="shared" si="405"/>
        <v>9.5348058902275774</v>
      </c>
      <c r="G1472" s="501">
        <f>амортизация!M5728</f>
        <v>560.34173731964893</v>
      </c>
      <c r="H1472" s="923">
        <f t="shared" si="411"/>
        <v>16130.372975159898</v>
      </c>
      <c r="I1472" s="924">
        <f t="shared" si="406"/>
        <v>0.24047458720207895</v>
      </c>
      <c r="J1472" s="923">
        <f t="shared" si="412"/>
        <v>19.851761995709328</v>
      </c>
      <c r="K1472" s="923">
        <f t="shared" si="407"/>
        <v>16150.224737155608</v>
      </c>
      <c r="L1472" s="924">
        <v>0.2</v>
      </c>
      <c r="M1472" s="923">
        <f t="shared" si="408"/>
        <v>3230.0449474311217</v>
      </c>
      <c r="N1472" s="923">
        <f t="shared" si="409"/>
        <v>19380.269684586729</v>
      </c>
      <c r="O1472" s="923">
        <f t="shared" si="410"/>
        <v>3230.0449474311217</v>
      </c>
    </row>
    <row r="1473" spans="1:15">
      <c r="A1473" s="66" t="s">
        <v>690</v>
      </c>
      <c r="B1473" s="284" t="s">
        <v>4364</v>
      </c>
      <c r="C1473" s="501">
        <f>мат.затр!G12496</f>
        <v>1872</v>
      </c>
      <c r="D1473" s="501">
        <f>тарифик!J1474</f>
        <v>150.60240963855421</v>
      </c>
      <c r="E1473" s="501"/>
      <c r="F1473" s="501">
        <f t="shared" si="405"/>
        <v>17.39457831325301</v>
      </c>
      <c r="G1473" s="501">
        <f>амортизация!M5729</f>
        <v>0</v>
      </c>
      <c r="H1473" s="923">
        <f t="shared" si="411"/>
        <v>2039.9969879518073</v>
      </c>
      <c r="I1473" s="924">
        <f t="shared" si="406"/>
        <v>0.24047458720207895</v>
      </c>
      <c r="J1473" s="923">
        <f t="shared" si="412"/>
        <v>36.216052289469722</v>
      </c>
      <c r="K1473" s="923">
        <f t="shared" si="407"/>
        <v>2076.2130402412772</v>
      </c>
      <c r="L1473" s="924">
        <v>0.2</v>
      </c>
      <c r="M1473" s="923">
        <f t="shared" si="408"/>
        <v>415.24260804825548</v>
      </c>
      <c r="N1473" s="923">
        <f t="shared" si="409"/>
        <v>2491.4556482895327</v>
      </c>
      <c r="O1473" s="923">
        <f t="shared" si="410"/>
        <v>415.24260804825548</v>
      </c>
    </row>
    <row r="1474" spans="1:15" ht="28.5">
      <c r="A1474" s="66" t="s">
        <v>693</v>
      </c>
      <c r="B1474" s="284" t="s">
        <v>4365</v>
      </c>
      <c r="C1474" s="501"/>
      <c r="D1474" s="501">
        <f>тарифик!J1475</f>
        <v>16984.605087014726</v>
      </c>
      <c r="E1474" s="501"/>
      <c r="F1474" s="501">
        <f t="shared" si="405"/>
        <v>1961.721887550201</v>
      </c>
      <c r="G1474" s="501">
        <f>амортизация!M5730</f>
        <v>0</v>
      </c>
      <c r="H1474" s="923">
        <f t="shared" si="411"/>
        <v>18946.326974564927</v>
      </c>
      <c r="I1474" s="924">
        <f t="shared" si="406"/>
        <v>0.24047458720207895</v>
      </c>
      <c r="J1474" s="923">
        <f t="shared" si="412"/>
        <v>4084.3658970901965</v>
      </c>
      <c r="K1474" s="923">
        <f t="shared" si="407"/>
        <v>23030.692871655123</v>
      </c>
      <c r="L1474" s="924">
        <v>0.2</v>
      </c>
      <c r="M1474" s="923">
        <f t="shared" si="408"/>
        <v>4606.1385743310248</v>
      </c>
      <c r="N1474" s="923">
        <f t="shared" si="409"/>
        <v>27636.831445986147</v>
      </c>
      <c r="O1474" s="923">
        <f t="shared" si="410"/>
        <v>4606.1385743310248</v>
      </c>
    </row>
    <row r="1475" spans="1:15" ht="28.5">
      <c r="A1475" s="66" t="s">
        <v>5446</v>
      </c>
      <c r="B1475" s="284" t="s">
        <v>4366</v>
      </c>
      <c r="C1475" s="501"/>
      <c r="D1475" s="501">
        <f>тарифик!J1476</f>
        <v>99866.131191432389</v>
      </c>
      <c r="E1475" s="501"/>
      <c r="F1475" s="501">
        <f t="shared" si="405"/>
        <v>11534.538152610441</v>
      </c>
      <c r="G1475" s="501">
        <f>амортизация!M5731</f>
        <v>0</v>
      </c>
      <c r="H1475" s="923">
        <f t="shared" si="411"/>
        <v>111400.66934404284</v>
      </c>
      <c r="I1475" s="924">
        <f t="shared" si="406"/>
        <v>0.24047458720207895</v>
      </c>
      <c r="J1475" s="923">
        <f t="shared" si="412"/>
        <v>24015.266673728365</v>
      </c>
      <c r="K1475" s="923">
        <f t="shared" si="407"/>
        <v>135415.93601777119</v>
      </c>
      <c r="L1475" s="924">
        <v>0.2</v>
      </c>
      <c r="M1475" s="923">
        <f t="shared" si="408"/>
        <v>27083.18720355424</v>
      </c>
      <c r="N1475" s="923">
        <f t="shared" si="409"/>
        <v>162499.12322132543</v>
      </c>
      <c r="O1475" s="923">
        <f t="shared" si="410"/>
        <v>27083.18720355424</v>
      </c>
    </row>
    <row r="1476" spans="1:15" ht="42.75">
      <c r="A1476" s="66" t="s">
        <v>695</v>
      </c>
      <c r="B1476" s="284" t="s">
        <v>4367</v>
      </c>
      <c r="C1476" s="501">
        <f>мат.затр!G12510</f>
        <v>14717.960000000001</v>
      </c>
      <c r="D1476" s="501">
        <f>тарифик!J1477</f>
        <v>326.30522088353416</v>
      </c>
      <c r="E1476" s="501"/>
      <c r="F1476" s="501">
        <f t="shared" si="405"/>
        <v>37.688253012048193</v>
      </c>
      <c r="G1476" s="501">
        <f>амортизация!M5737</f>
        <v>662.29980105607626</v>
      </c>
      <c r="H1476" s="923">
        <f t="shared" si="411"/>
        <v>15744.253274951659</v>
      </c>
      <c r="I1476" s="924">
        <f t="shared" si="406"/>
        <v>0.24047458720207895</v>
      </c>
      <c r="J1476" s="923">
        <f t="shared" si="412"/>
        <v>78.468113293851076</v>
      </c>
      <c r="K1476" s="923">
        <f t="shared" si="407"/>
        <v>15822.721388245511</v>
      </c>
      <c r="L1476" s="924">
        <v>0.2</v>
      </c>
      <c r="M1476" s="923">
        <f t="shared" si="408"/>
        <v>3164.5442776491022</v>
      </c>
      <c r="N1476" s="923">
        <f t="shared" si="409"/>
        <v>18987.265665894614</v>
      </c>
      <c r="O1476" s="923">
        <f t="shared" si="410"/>
        <v>3164.5442776491022</v>
      </c>
    </row>
    <row r="1477" spans="1:15" ht="42.75">
      <c r="A1477" s="66" t="s">
        <v>698</v>
      </c>
      <c r="B1477" s="284" t="s">
        <v>4368</v>
      </c>
      <c r="C1477" s="501">
        <f>мат.затр!G12522</f>
        <v>14654.560000000001</v>
      </c>
      <c r="D1477" s="501">
        <f>тарифик!J1478</f>
        <v>326.30522088353416</v>
      </c>
      <c r="E1477" s="501"/>
      <c r="F1477" s="501">
        <f t="shared" si="405"/>
        <v>37.688253012048193</v>
      </c>
      <c r="G1477" s="501">
        <f>амортизация!M5743</f>
        <v>662.29980105607626</v>
      </c>
      <c r="H1477" s="923">
        <f t="shared" si="411"/>
        <v>15680.85327495166</v>
      </c>
      <c r="I1477" s="924">
        <f t="shared" si="406"/>
        <v>0.24047458720207895</v>
      </c>
      <c r="J1477" s="923">
        <f t="shared" si="412"/>
        <v>78.468113293851076</v>
      </c>
      <c r="K1477" s="923">
        <f t="shared" si="407"/>
        <v>15759.321388245511</v>
      </c>
      <c r="L1477" s="924">
        <v>0.2</v>
      </c>
      <c r="M1477" s="923">
        <f t="shared" si="408"/>
        <v>3151.8642776491024</v>
      </c>
      <c r="N1477" s="923">
        <f t="shared" si="409"/>
        <v>18911.185665894613</v>
      </c>
      <c r="O1477" s="923">
        <f t="shared" si="410"/>
        <v>3151.8642776491024</v>
      </c>
    </row>
    <row r="1478" spans="1:15" ht="42.75">
      <c r="A1478" s="66" t="s">
        <v>702</v>
      </c>
      <c r="B1478" s="284" t="s">
        <v>4369</v>
      </c>
      <c r="C1478" s="501">
        <f>мат.затр!G12534</f>
        <v>29729.040000000001</v>
      </c>
      <c r="D1478" s="501">
        <f>тарифик!J1479</f>
        <v>33467.202141900932</v>
      </c>
      <c r="E1478" s="501"/>
      <c r="F1478" s="501">
        <f t="shared" si="405"/>
        <v>3865.461847389558</v>
      </c>
      <c r="G1478" s="501">
        <f>амортизация!M5749</f>
        <v>662.29980105607626</v>
      </c>
      <c r="H1478" s="923">
        <f t="shared" si="411"/>
        <v>67724.003790346556</v>
      </c>
      <c r="I1478" s="924">
        <f t="shared" si="406"/>
        <v>0.24047458720207895</v>
      </c>
      <c r="J1478" s="923">
        <f t="shared" si="412"/>
        <v>8048.0116198821597</v>
      </c>
      <c r="K1478" s="923">
        <f t="shared" si="407"/>
        <v>75772.01541022872</v>
      </c>
      <c r="L1478" s="924">
        <v>0.2</v>
      </c>
      <c r="M1478" s="923">
        <f t="shared" si="408"/>
        <v>15154.403082045745</v>
      </c>
      <c r="N1478" s="923">
        <f t="shared" si="409"/>
        <v>90926.418492274461</v>
      </c>
      <c r="O1478" s="923">
        <f t="shared" si="410"/>
        <v>15154.403082045745</v>
      </c>
    </row>
    <row r="1479" spans="1:15" ht="42.75">
      <c r="A1479" s="66" t="s">
        <v>705</v>
      </c>
      <c r="B1479" s="284" t="s">
        <v>4370</v>
      </c>
      <c r="C1479" s="501">
        <f>мат.затр!G12545</f>
        <v>26376.239999999998</v>
      </c>
      <c r="D1479" s="501">
        <f>тарифик!J1480</f>
        <v>25970.548862115127</v>
      </c>
      <c r="E1479" s="501"/>
      <c r="F1479" s="501">
        <f t="shared" si="405"/>
        <v>2999.598393574297</v>
      </c>
      <c r="G1479" s="501">
        <f>амортизация!M5755</f>
        <v>662.29980105607626</v>
      </c>
      <c r="H1479" s="923">
        <f t="shared" si="411"/>
        <v>56008.687056745497</v>
      </c>
      <c r="I1479" s="924">
        <f t="shared" si="406"/>
        <v>0.24047458720207895</v>
      </c>
      <c r="J1479" s="923">
        <f t="shared" si="412"/>
        <v>6245.2570170285562</v>
      </c>
      <c r="K1479" s="923">
        <f t="shared" si="407"/>
        <v>62253.944073774052</v>
      </c>
      <c r="L1479" s="924">
        <v>0.2</v>
      </c>
      <c r="M1479" s="923">
        <f t="shared" si="408"/>
        <v>12450.788814754811</v>
      </c>
      <c r="N1479" s="923">
        <f t="shared" si="409"/>
        <v>74704.732888528859</v>
      </c>
      <c r="O1479" s="923">
        <f t="shared" si="410"/>
        <v>12450.788814754811</v>
      </c>
    </row>
    <row r="1480" spans="1:15" s="197" customFormat="1">
      <c r="A1480" s="1140" t="s">
        <v>22</v>
      </c>
      <c r="B1480" s="1111" t="s">
        <v>5384</v>
      </c>
      <c r="C1480" s="1390"/>
      <c r="D1480" s="1390"/>
      <c r="E1480" s="1390"/>
      <c r="F1480" s="1390"/>
      <c r="G1480" s="1390"/>
      <c r="H1480" s="1390"/>
      <c r="I1480" s="1390"/>
      <c r="J1480" s="1390"/>
      <c r="K1480" s="1390"/>
      <c r="L1480" s="1390"/>
      <c r="M1480" s="1390"/>
      <c r="N1480" s="1390"/>
      <c r="O1480" s="1390"/>
    </row>
    <row r="1481" spans="1:15" s="197" customFormat="1" ht="30">
      <c r="A1481" s="1141" t="s">
        <v>4231</v>
      </c>
      <c r="B1481" s="960" t="s">
        <v>5386</v>
      </c>
      <c r="C1481" s="610">
        <f>мат.затр!G12548</f>
        <v>280</v>
      </c>
      <c r="D1481" s="610">
        <f>тарифик!J1482</f>
        <v>6660.2409638554218</v>
      </c>
      <c r="E1481" s="610"/>
      <c r="F1481" s="610">
        <f t="shared" si="405"/>
        <v>769.25783132530125</v>
      </c>
      <c r="G1481" s="610">
        <f>амортизация!M5760</f>
        <v>145.6386999244142</v>
      </c>
      <c r="H1481" s="610">
        <f>C1481+D1481+F1481+G1481</f>
        <v>7855.1374951051375</v>
      </c>
      <c r="I1481" s="1138">
        <v>0.24</v>
      </c>
      <c r="J1481" s="1137">
        <f>D1481*I1481</f>
        <v>1598.4578313253012</v>
      </c>
      <c r="K1481" s="1137">
        <f t="shared" ref="K1481:K1485" si="413">H1481+J1481</f>
        <v>9453.5953264304389</v>
      </c>
      <c r="L1481" s="1138">
        <v>0.2</v>
      </c>
      <c r="M1481" s="1137">
        <f t="shared" ref="M1481:M1482" si="414">K1481*L1481</f>
        <v>1890.7190652860879</v>
      </c>
      <c r="N1481" s="1137">
        <f t="shared" ref="N1481:N1482" si="415">K1481+M1481</f>
        <v>11344.314391716527</v>
      </c>
      <c r="O1481" s="1137">
        <f t="shared" ref="O1481:O1482" si="416">M1481</f>
        <v>1890.7190652860879</v>
      </c>
    </row>
    <row r="1482" spans="1:15" s="197" customFormat="1">
      <c r="A1482" s="1141" t="s">
        <v>4238</v>
      </c>
      <c r="B1482" s="960" t="s">
        <v>5388</v>
      </c>
      <c r="C1482" s="610">
        <f>мат.затр!G12552</f>
        <v>310</v>
      </c>
      <c r="D1482" s="610">
        <f>тарифик!J1483</f>
        <v>21943.239625167331</v>
      </c>
      <c r="E1482" s="610"/>
      <c r="F1482" s="610">
        <f t="shared" si="405"/>
        <v>2534.4441767068265</v>
      </c>
      <c r="G1482" s="610">
        <f>амортизация!M5764</f>
        <v>145.6386999244142</v>
      </c>
      <c r="H1482" s="610">
        <f>C1482+D1482+F1482+G1482</f>
        <v>24933.322501798571</v>
      </c>
      <c r="I1482" s="1138">
        <v>0.24</v>
      </c>
      <c r="J1482" s="1137">
        <f>D1482*I1482</f>
        <v>5266.377510040159</v>
      </c>
      <c r="K1482" s="1137">
        <f t="shared" si="413"/>
        <v>30199.70001183873</v>
      </c>
      <c r="L1482" s="1138">
        <v>0.2</v>
      </c>
      <c r="M1482" s="1137">
        <f t="shared" si="414"/>
        <v>6039.9400023677463</v>
      </c>
      <c r="N1482" s="1137">
        <f t="shared" si="415"/>
        <v>36239.640014206474</v>
      </c>
      <c r="O1482" s="1137">
        <f t="shared" si="416"/>
        <v>6039.9400023677463</v>
      </c>
    </row>
    <row r="1483" spans="1:15" s="197" customFormat="1" ht="28.5">
      <c r="A1483" s="1140" t="s">
        <v>357</v>
      </c>
      <c r="B1483" s="1111" t="s">
        <v>5389</v>
      </c>
      <c r="C1483" s="1390"/>
      <c r="D1483" s="1390"/>
      <c r="E1483" s="1390"/>
      <c r="F1483" s="1390"/>
      <c r="G1483" s="1390"/>
      <c r="H1483" s="1390"/>
      <c r="I1483" s="1390"/>
      <c r="J1483" s="1390"/>
      <c r="K1483" s="1390"/>
      <c r="L1483" s="1390"/>
      <c r="M1483" s="1390"/>
      <c r="N1483" s="1390"/>
      <c r="O1483" s="1390"/>
    </row>
    <row r="1484" spans="1:15" s="197" customFormat="1" ht="30">
      <c r="A1484" s="1141" t="s">
        <v>5380</v>
      </c>
      <c r="B1484" s="960" t="s">
        <v>5390</v>
      </c>
      <c r="C1484" s="610">
        <f>мат.затр!G12554</f>
        <v>140</v>
      </c>
      <c r="D1484" s="610">
        <f>тарифик!J1485</f>
        <v>3122.8915662650602</v>
      </c>
      <c r="E1484" s="610"/>
      <c r="F1484" s="610">
        <f t="shared" si="405"/>
        <v>360.69397590361439</v>
      </c>
      <c r="G1484" s="610">
        <f>амортизация!M5769</f>
        <v>7.8275510204081638</v>
      </c>
      <c r="H1484" s="610">
        <f>C1484+D1484+F1484+G1484</f>
        <v>3631.4130931890827</v>
      </c>
      <c r="I1484" s="1138">
        <v>0.24</v>
      </c>
      <c r="J1484" s="1137">
        <f>D1484*I1484</f>
        <v>749.49397590361446</v>
      </c>
      <c r="K1484" s="1137">
        <f t="shared" si="413"/>
        <v>4380.9070690926974</v>
      </c>
      <c r="L1484" s="1138">
        <v>0.2</v>
      </c>
      <c r="M1484" s="1137">
        <f t="shared" ref="M1484:M1485" si="417">K1484*L1484</f>
        <v>876.18141381853957</v>
      </c>
      <c r="N1484" s="1137">
        <f t="shared" ref="N1484:N1485" si="418">K1484+M1484</f>
        <v>5257.0884829112365</v>
      </c>
      <c r="O1484" s="1137">
        <f t="shared" ref="O1484:O1485" si="419">M1484</f>
        <v>876.18141381853957</v>
      </c>
    </row>
    <row r="1485" spans="1:15" s="197" customFormat="1" ht="30">
      <c r="A1485" s="1141" t="s">
        <v>5382</v>
      </c>
      <c r="B1485" s="960" t="s">
        <v>5391</v>
      </c>
      <c r="C1485" s="610">
        <f>мат.затр!G12555</f>
        <v>140</v>
      </c>
      <c r="D1485" s="610">
        <f>тарифик!J1486</f>
        <v>3122.8915662650602</v>
      </c>
      <c r="E1485" s="610"/>
      <c r="F1485" s="610">
        <f t="shared" si="405"/>
        <v>360.69397590361439</v>
      </c>
      <c r="G1485" s="610">
        <f>амортизация!M5773</f>
        <v>7.8275510204081638</v>
      </c>
      <c r="H1485" s="610">
        <f>C1485+D1485+F1485+G1485</f>
        <v>3631.4130931890827</v>
      </c>
      <c r="I1485" s="1138">
        <v>0.24</v>
      </c>
      <c r="J1485" s="1137">
        <f>D1485*I1485</f>
        <v>749.49397590361446</v>
      </c>
      <c r="K1485" s="1137">
        <f t="shared" si="413"/>
        <v>4380.9070690926974</v>
      </c>
      <c r="L1485" s="1138">
        <v>0.2</v>
      </c>
      <c r="M1485" s="1137">
        <f t="shared" si="417"/>
        <v>876.18141381853957</v>
      </c>
      <c r="N1485" s="1137">
        <f t="shared" si="418"/>
        <v>5257.0884829112365</v>
      </c>
      <c r="O1485" s="1137">
        <f t="shared" si="419"/>
        <v>876.18141381853957</v>
      </c>
    </row>
    <row r="1486" spans="1:15" s="197" customFormat="1" ht="28.5">
      <c r="A1486" s="1140" t="s">
        <v>5383</v>
      </c>
      <c r="B1486" s="1111" t="s">
        <v>5392</v>
      </c>
      <c r="C1486" s="1390"/>
      <c r="D1486" s="1390"/>
      <c r="E1486" s="1390"/>
      <c r="F1486" s="1390"/>
      <c r="G1486" s="1390"/>
      <c r="H1486" s="1390"/>
      <c r="I1486" s="1390"/>
      <c r="J1486" s="1390"/>
      <c r="K1486" s="1390"/>
      <c r="L1486" s="1390"/>
      <c r="M1486" s="1390"/>
      <c r="N1486" s="1390"/>
      <c r="O1486" s="1390"/>
    </row>
    <row r="1487" spans="1:15" s="197" customFormat="1">
      <c r="A1487" s="1141" t="s">
        <v>5385</v>
      </c>
      <c r="B1487" s="960" t="s">
        <v>5393</v>
      </c>
      <c r="C1487" s="610">
        <f>мат.затр!G12563</f>
        <v>4.2659999999999991</v>
      </c>
      <c r="D1487" s="610">
        <f>тарифик!J1488</f>
        <v>51.98572066041946</v>
      </c>
      <c r="E1487" s="610"/>
      <c r="F1487" s="610">
        <f>D1487*0.9*0.095+D1487*3%</f>
        <v>6.0043507362784476</v>
      </c>
      <c r="G1487" s="610">
        <f>амортизация!M5782</f>
        <v>0.93159486016628867</v>
      </c>
      <c r="H1487" s="1137">
        <f t="shared" ref="H1487:H1494" si="420">C1487+D1487+F1487+G1487</f>
        <v>63.18766625686419</v>
      </c>
      <c r="I1487" s="1138">
        <f t="shared" si="406"/>
        <v>0.24047458720207895</v>
      </c>
      <c r="J1487" s="1137">
        <f t="shared" ref="J1487:J1494" si="421">D1487*I1487</f>
        <v>12.501244716216958</v>
      </c>
      <c r="K1487" s="1137">
        <f t="shared" ref="K1487:K1490" si="422">H1487+J1487</f>
        <v>75.68891097308115</v>
      </c>
      <c r="L1487" s="1138">
        <v>0.2</v>
      </c>
      <c r="M1487" s="1137">
        <f t="shared" ref="M1487:M1490" si="423">K1487*L1487</f>
        <v>15.13778219461623</v>
      </c>
      <c r="N1487" s="1137">
        <f t="shared" ref="N1487:N1490" si="424">K1487+M1487</f>
        <v>90.826693167697385</v>
      </c>
      <c r="O1487" s="1137">
        <f t="shared" ref="O1487:O1490" si="425">M1487</f>
        <v>15.13778219461623</v>
      </c>
    </row>
    <row r="1488" spans="1:15" s="197" customFormat="1">
      <c r="A1488" s="1141" t="s">
        <v>5387</v>
      </c>
      <c r="B1488" s="960" t="s">
        <v>5394</v>
      </c>
      <c r="C1488" s="610">
        <f>мат.затр!G12570</f>
        <v>4.2659999999999991</v>
      </c>
      <c r="D1488" s="610">
        <f>тарифик!J1489</f>
        <v>51.98572066041946</v>
      </c>
      <c r="E1488" s="610"/>
      <c r="F1488" s="610">
        <f t="shared" si="405"/>
        <v>6.0043507362784476</v>
      </c>
      <c r="G1488" s="610">
        <f>амортизация!M5782</f>
        <v>0.93159486016628867</v>
      </c>
      <c r="H1488" s="1137">
        <f t="shared" si="420"/>
        <v>63.18766625686419</v>
      </c>
      <c r="I1488" s="1138">
        <f t="shared" si="406"/>
        <v>0.24047458720207895</v>
      </c>
      <c r="J1488" s="1137">
        <f t="shared" si="421"/>
        <v>12.501244716216958</v>
      </c>
      <c r="K1488" s="1137">
        <f t="shared" si="422"/>
        <v>75.68891097308115</v>
      </c>
      <c r="L1488" s="1138">
        <v>0.2</v>
      </c>
      <c r="M1488" s="1137">
        <f t="shared" si="423"/>
        <v>15.13778219461623</v>
      </c>
      <c r="N1488" s="1137">
        <f t="shared" si="424"/>
        <v>90.826693167697385</v>
      </c>
      <c r="O1488" s="1137">
        <f t="shared" si="425"/>
        <v>15.13778219461623</v>
      </c>
    </row>
    <row r="1489" spans="1:15" s="197" customFormat="1">
      <c r="A1489" s="1141" t="s">
        <v>5977</v>
      </c>
      <c r="B1489" s="960" t="s">
        <v>5395</v>
      </c>
      <c r="C1489" s="610">
        <f>мат.затр!G12579</f>
        <v>15.451000000000001</v>
      </c>
      <c r="D1489" s="610">
        <f>тарифик!J1490</f>
        <v>52.208835341365464</v>
      </c>
      <c r="E1489" s="610"/>
      <c r="F1489" s="610">
        <f t="shared" si="405"/>
        <v>6.0301204819277112</v>
      </c>
      <c r="G1489" s="610">
        <f>амортизация!M5782</f>
        <v>0.93159486016628867</v>
      </c>
      <c r="H1489" s="1137">
        <f t="shared" si="420"/>
        <v>74.621550683459461</v>
      </c>
      <c r="I1489" s="1138">
        <f t="shared" si="406"/>
        <v>0.24047458720207895</v>
      </c>
      <c r="J1489" s="1137">
        <f t="shared" si="421"/>
        <v>12.554898127016171</v>
      </c>
      <c r="K1489" s="1137">
        <f t="shared" si="422"/>
        <v>87.176448810475634</v>
      </c>
      <c r="L1489" s="1138">
        <v>0.2</v>
      </c>
      <c r="M1489" s="1137">
        <f t="shared" si="423"/>
        <v>17.435289762095127</v>
      </c>
      <c r="N1489" s="1137">
        <f t="shared" si="424"/>
        <v>104.61173857257076</v>
      </c>
      <c r="O1489" s="1137">
        <f t="shared" si="425"/>
        <v>17.435289762095127</v>
      </c>
    </row>
    <row r="1490" spans="1:15" s="197" customFormat="1">
      <c r="A1490" s="1141" t="s">
        <v>5978</v>
      </c>
      <c r="B1490" s="960" t="s">
        <v>5396</v>
      </c>
      <c r="C1490" s="610">
        <f>мат.затр!G12588</f>
        <v>15.451000000000001</v>
      </c>
      <c r="D1490" s="610">
        <f>тарифик!J1491</f>
        <v>52.208835341365464</v>
      </c>
      <c r="E1490" s="610"/>
      <c r="F1490" s="610">
        <f t="shared" si="405"/>
        <v>6.0301204819277112</v>
      </c>
      <c r="G1490" s="610">
        <f>амортизация!M5782</f>
        <v>0.93159486016628867</v>
      </c>
      <c r="H1490" s="1137">
        <f t="shared" si="420"/>
        <v>74.621550683459461</v>
      </c>
      <c r="I1490" s="1138">
        <f t="shared" si="406"/>
        <v>0.24047458720207895</v>
      </c>
      <c r="J1490" s="1137">
        <f t="shared" si="421"/>
        <v>12.554898127016171</v>
      </c>
      <c r="K1490" s="1137">
        <f t="shared" si="422"/>
        <v>87.176448810475634</v>
      </c>
      <c r="L1490" s="1138">
        <v>0.2</v>
      </c>
      <c r="M1490" s="1137">
        <f t="shared" si="423"/>
        <v>17.435289762095127</v>
      </c>
      <c r="N1490" s="1137">
        <f t="shared" si="424"/>
        <v>104.61173857257076</v>
      </c>
      <c r="O1490" s="1137">
        <f t="shared" si="425"/>
        <v>17.435289762095127</v>
      </c>
    </row>
    <row r="1491" spans="1:15" s="197" customFormat="1" ht="42.75">
      <c r="A1491" s="1142">
        <v>11</v>
      </c>
      <c r="B1491" s="1114" t="s">
        <v>5397</v>
      </c>
      <c r="C1491" s="610">
        <f>мат.затр!G12591</f>
        <v>123</v>
      </c>
      <c r="D1491" s="610">
        <f>тарифик!J1492</f>
        <v>10709.504685408299</v>
      </c>
      <c r="E1491" s="610"/>
      <c r="F1491" s="610">
        <f t="shared" si="405"/>
        <v>1236.9477911646586</v>
      </c>
      <c r="G1491" s="610"/>
      <c r="H1491" s="1137">
        <f t="shared" si="420"/>
        <v>12069.452476572958</v>
      </c>
      <c r="I1491" s="1138">
        <f t="shared" si="406"/>
        <v>0.24047458720207895</v>
      </c>
      <c r="J1491" s="1137">
        <f t="shared" si="421"/>
        <v>2575.3637183622914</v>
      </c>
      <c r="K1491" s="1137">
        <f t="shared" ref="K1491" si="426">H1491+J1491</f>
        <v>14644.816194935251</v>
      </c>
      <c r="L1491" s="1138">
        <v>0.2</v>
      </c>
      <c r="M1491" s="1137">
        <f t="shared" ref="M1491" si="427">K1491*L1491</f>
        <v>2928.9632389870503</v>
      </c>
      <c r="N1491" s="1137">
        <f t="shared" ref="N1491" si="428">K1491+M1491</f>
        <v>17573.7794339223</v>
      </c>
      <c r="O1491" s="1137">
        <f t="shared" ref="O1491" si="429">M1491</f>
        <v>2928.9632389870503</v>
      </c>
    </row>
    <row r="1492" spans="1:15" s="197" customFormat="1">
      <c r="A1492" s="1142">
        <v>12</v>
      </c>
      <c r="B1492" s="1114" t="s">
        <v>5398</v>
      </c>
      <c r="C1492" s="610"/>
      <c r="D1492" s="610">
        <f>тарифик!J1493</f>
        <v>1621.3743864346272</v>
      </c>
      <c r="E1492" s="610"/>
      <c r="F1492" s="610">
        <f t="shared" si="405"/>
        <v>187.26874163319945</v>
      </c>
      <c r="G1492" s="610">
        <f>амортизация!M5783</f>
        <v>25.850340136054424</v>
      </c>
      <c r="H1492" s="1137">
        <f t="shared" si="420"/>
        <v>1834.4934682038811</v>
      </c>
      <c r="I1492" s="1138">
        <v>0.24</v>
      </c>
      <c r="J1492" s="1137">
        <f t="shared" si="421"/>
        <v>389.12985274431054</v>
      </c>
      <c r="K1492" s="1137">
        <f t="shared" ref="K1492" si="430">H1492+J1492</f>
        <v>2223.6233209481916</v>
      </c>
      <c r="L1492" s="1138">
        <v>0.2</v>
      </c>
      <c r="M1492" s="1137">
        <f t="shared" ref="M1492" si="431">K1492*L1492</f>
        <v>444.72466418963836</v>
      </c>
      <c r="N1492" s="1137">
        <f t="shared" ref="N1492" si="432">K1492+M1492</f>
        <v>2668.3479851378297</v>
      </c>
      <c r="O1492" s="1137">
        <f t="shared" ref="O1492" si="433">M1492</f>
        <v>444.72466418963836</v>
      </c>
    </row>
    <row r="1493" spans="1:15" s="197" customFormat="1">
      <c r="A1493" s="1142">
        <v>13</v>
      </c>
      <c r="B1493" s="1114" t="s">
        <v>5374</v>
      </c>
      <c r="C1493" s="610"/>
      <c r="D1493" s="610">
        <f>тарифик!J1494</f>
        <v>922.08835341365454</v>
      </c>
      <c r="E1493" s="610"/>
      <c r="F1493" s="610">
        <f t="shared" si="405"/>
        <v>106.50120481927709</v>
      </c>
      <c r="G1493" s="610"/>
      <c r="H1493" s="1137">
        <f t="shared" si="420"/>
        <v>1028.5895582329317</v>
      </c>
      <c r="I1493" s="1138">
        <v>0.24</v>
      </c>
      <c r="J1493" s="1137">
        <f t="shared" si="421"/>
        <v>221.30120481927707</v>
      </c>
      <c r="K1493" s="1137">
        <f t="shared" ref="K1493:K1494" si="434">H1493+J1493</f>
        <v>1249.8907630522087</v>
      </c>
      <c r="L1493" s="1138">
        <v>0.2</v>
      </c>
      <c r="M1493" s="1137">
        <f t="shared" ref="M1493:M1494" si="435">K1493*L1493</f>
        <v>249.97815261044175</v>
      </c>
      <c r="N1493" s="1137">
        <f t="shared" ref="N1493:N1494" si="436">K1493+M1493</f>
        <v>1499.8689156626506</v>
      </c>
      <c r="O1493" s="1137">
        <f t="shared" ref="O1493:O1494" si="437">M1493</f>
        <v>249.97815261044175</v>
      </c>
    </row>
    <row r="1494" spans="1:15" s="197" customFormat="1">
      <c r="A1494" s="1142">
        <v>14</v>
      </c>
      <c r="B1494" s="1114" t="s">
        <v>5440</v>
      </c>
      <c r="C1494" s="610"/>
      <c r="D1494" s="610">
        <f>тарифик!J1495</f>
        <v>184.40428380187416</v>
      </c>
      <c r="E1494" s="610"/>
      <c r="F1494" s="610">
        <f t="shared" si="405"/>
        <v>21.298694779116467</v>
      </c>
      <c r="G1494" s="610"/>
      <c r="H1494" s="1137">
        <f t="shared" si="420"/>
        <v>205.70297858099062</v>
      </c>
      <c r="I1494" s="1138">
        <v>0.24</v>
      </c>
      <c r="J1494" s="1137">
        <f t="shared" si="421"/>
        <v>44.257028112449795</v>
      </c>
      <c r="K1494" s="1137">
        <f t="shared" si="434"/>
        <v>249.96000669344042</v>
      </c>
      <c r="L1494" s="1138">
        <v>0.2</v>
      </c>
      <c r="M1494" s="1137">
        <f t="shared" si="435"/>
        <v>49.992001338688084</v>
      </c>
      <c r="N1494" s="1137">
        <f t="shared" si="436"/>
        <v>299.9520080321285</v>
      </c>
      <c r="O1494" s="1137">
        <f t="shared" si="437"/>
        <v>49.992001338688084</v>
      </c>
    </row>
    <row r="1495" spans="1:15" s="197" customFormat="1" ht="28.5">
      <c r="A1495" s="1116" t="s">
        <v>5979</v>
      </c>
      <c r="B1495" s="1211" t="s">
        <v>5443</v>
      </c>
      <c r="C1495" s="1211"/>
      <c r="D1495" s="1211"/>
      <c r="E1495" s="1211"/>
      <c r="F1495" s="1211"/>
      <c r="G1495" s="1211"/>
      <c r="H1495" s="1211"/>
      <c r="I1495" s="1211"/>
      <c r="J1495" s="1211"/>
      <c r="K1495" s="1211"/>
      <c r="L1495" s="1211"/>
      <c r="M1495" s="1211"/>
      <c r="N1495" s="1211"/>
      <c r="O1495" s="1211"/>
    </row>
    <row r="1496" spans="1:15" s="197" customFormat="1" ht="30" customHeight="1">
      <c r="A1496" s="1143" t="s">
        <v>5980</v>
      </c>
      <c r="B1496" s="1212" t="s">
        <v>5400</v>
      </c>
      <c r="C1496" s="610">
        <f>мат.затр!G12606</f>
        <v>15220</v>
      </c>
      <c r="D1496" s="610">
        <f>тарифик!J1497</f>
        <v>145874.60084783577</v>
      </c>
      <c r="E1496" s="610"/>
      <c r="F1496" s="610">
        <f t="shared" si="405"/>
        <v>16848.516397925032</v>
      </c>
      <c r="G1496" s="610">
        <f>амортизация!M5787</f>
        <v>0</v>
      </c>
      <c r="H1496" s="1137">
        <f>C1496+D1496+F1496+G1496</f>
        <v>177943.1172457608</v>
      </c>
      <c r="I1496" s="1138">
        <f t="shared" si="406"/>
        <v>0.24047458720207895</v>
      </c>
      <c r="J1496" s="1137">
        <f>D1496*I1496</f>
        <v>35079.134422151343</v>
      </c>
      <c r="K1496" s="1137">
        <f t="shared" ref="K1496" si="438">H1496+J1496</f>
        <v>213022.25166791215</v>
      </c>
      <c r="L1496" s="1138">
        <v>0.2</v>
      </c>
      <c r="M1496" s="1137">
        <f t="shared" ref="M1496" si="439">K1496*L1496</f>
        <v>42604.450333582434</v>
      </c>
      <c r="N1496" s="1137">
        <f t="shared" ref="N1496" si="440">K1496+M1496</f>
        <v>255626.70200149459</v>
      </c>
      <c r="O1496" s="1137">
        <f t="shared" ref="O1496" si="441">M1496</f>
        <v>42604.450333582434</v>
      </c>
    </row>
    <row r="1497" spans="1:15" s="197" customFormat="1" ht="28.5">
      <c r="A1497" s="1143" t="s">
        <v>5981</v>
      </c>
      <c r="B1497" s="526" t="s">
        <v>5441</v>
      </c>
      <c r="C1497" s="610">
        <f>мат.затр!G12607</f>
        <v>18</v>
      </c>
      <c r="D1497" s="610">
        <f>тарифик!J1498</f>
        <v>153949.12985274429</v>
      </c>
      <c r="E1497" s="610"/>
      <c r="F1497" s="610">
        <f t="shared" si="405"/>
        <v>17781.124497991965</v>
      </c>
      <c r="G1497" s="610">
        <f>амортизация!M5787</f>
        <v>0</v>
      </c>
      <c r="H1497" s="1137">
        <f>C1497+D1497+F1497+G1497</f>
        <v>171748.25435073624</v>
      </c>
      <c r="I1497" s="1138">
        <f t="shared" si="406"/>
        <v>0.24047458720207895</v>
      </c>
      <c r="J1497" s="1137">
        <f>D1497*I1497</f>
        <v>37020.85345145793</v>
      </c>
      <c r="K1497" s="1137">
        <f t="shared" ref="K1497" si="442">H1497+J1497</f>
        <v>208769.10780219416</v>
      </c>
      <c r="L1497" s="1138">
        <v>0.2</v>
      </c>
      <c r="M1497" s="1137">
        <f t="shared" ref="M1497" si="443">K1497*L1497</f>
        <v>41753.821560438839</v>
      </c>
      <c r="N1497" s="1137">
        <f t="shared" ref="N1497" si="444">K1497+M1497</f>
        <v>250522.929362633</v>
      </c>
      <c r="O1497" s="1137">
        <f t="shared" ref="O1497" si="445">M1497</f>
        <v>41753.821560438839</v>
      </c>
    </row>
    <row r="1498" spans="1:15" s="197" customFormat="1" ht="15.75">
      <c r="A1498" s="1143" t="s">
        <v>5982</v>
      </c>
      <c r="B1498" s="1212" t="s">
        <v>5442</v>
      </c>
      <c r="C1498" s="610">
        <f>мат.затр!G12612</f>
        <v>123</v>
      </c>
      <c r="D1498" s="610">
        <f>тарифик!J1499</f>
        <v>58567.603748326634</v>
      </c>
      <c r="E1498" s="610"/>
      <c r="F1498" s="610">
        <f t="shared" ref="F1498:F1503" si="446">D1498*0.9*0.095+D1498*3%</f>
        <v>6764.5582329317258</v>
      </c>
      <c r="G1498" s="610">
        <f>амортизация!M5787</f>
        <v>0</v>
      </c>
      <c r="H1498" s="1137">
        <f>C1498+D1498+F1498+G1498</f>
        <v>65455.161981258359</v>
      </c>
      <c r="I1498" s="1138">
        <f t="shared" si="406"/>
        <v>0.24047458720207895</v>
      </c>
      <c r="J1498" s="1137">
        <f>D1498*I1498</f>
        <v>14084.020334793779</v>
      </c>
      <c r="K1498" s="1137">
        <f t="shared" ref="K1498" si="447">H1498+J1498</f>
        <v>79539.182316052145</v>
      </c>
      <c r="L1498" s="1138">
        <v>0.2</v>
      </c>
      <c r="M1498" s="1137">
        <f t="shared" ref="M1498" si="448">K1498*L1498</f>
        <v>15907.836463210429</v>
      </c>
      <c r="N1498" s="1137">
        <f t="shared" ref="N1498" si="449">K1498+M1498</f>
        <v>95447.01877926258</v>
      </c>
      <c r="O1498" s="1137">
        <f t="shared" ref="O1498" si="450">M1498</f>
        <v>15907.836463210429</v>
      </c>
    </row>
    <row r="1499" spans="1:15" s="197" customFormat="1" ht="60">
      <c r="A1499" s="1143" t="s">
        <v>5983</v>
      </c>
      <c r="B1499" s="1212" t="s">
        <v>5445</v>
      </c>
      <c r="C1499" s="610"/>
      <c r="D1499" s="610">
        <f>тарифик!J1500</f>
        <v>2342.7041499330653</v>
      </c>
      <c r="E1499" s="610"/>
      <c r="F1499" s="610">
        <f t="shared" si="446"/>
        <v>270.582329317269</v>
      </c>
      <c r="G1499" s="610">
        <f>амортизация!M5787</f>
        <v>0</v>
      </c>
      <c r="H1499" s="1137">
        <f>C1499+D1499+F1499+G1499</f>
        <v>2613.2864792503342</v>
      </c>
      <c r="I1499" s="1138">
        <f t="shared" si="406"/>
        <v>0.24047458720207895</v>
      </c>
      <c r="J1499" s="1137">
        <f>D1499*I1499</f>
        <v>563.36081339175121</v>
      </c>
      <c r="K1499" s="1137">
        <f t="shared" ref="K1499" si="451">H1499+J1499</f>
        <v>3176.6472926420856</v>
      </c>
      <c r="L1499" s="1138">
        <v>0.2</v>
      </c>
      <c r="M1499" s="1137">
        <f t="shared" ref="M1499" si="452">K1499*L1499</f>
        <v>635.32945852841715</v>
      </c>
      <c r="N1499" s="1137">
        <f t="shared" ref="N1499" si="453">K1499+M1499</f>
        <v>3811.9767511705027</v>
      </c>
      <c r="O1499" s="1137">
        <f t="shared" ref="O1499" si="454">M1499</f>
        <v>635.32945852841715</v>
      </c>
    </row>
    <row r="1500" spans="1:15" s="197" customFormat="1" ht="35.25" customHeight="1">
      <c r="A1500" s="1144" t="s">
        <v>5511</v>
      </c>
      <c r="B1500" s="1281" t="s">
        <v>5403</v>
      </c>
      <c r="C1500" s="1335"/>
      <c r="D1500" s="1335"/>
      <c r="E1500" s="1335"/>
      <c r="F1500" s="1335"/>
      <c r="G1500" s="1335"/>
      <c r="H1500" s="1335"/>
      <c r="I1500" s="1335"/>
      <c r="J1500" s="1335"/>
      <c r="K1500" s="1335"/>
      <c r="L1500" s="1335"/>
      <c r="M1500" s="1335"/>
      <c r="N1500" s="1335"/>
      <c r="O1500" s="1335"/>
    </row>
    <row r="1501" spans="1:15" s="197" customFormat="1" ht="35.25" customHeight="1">
      <c r="A1501" s="36" t="s">
        <v>6002</v>
      </c>
      <c r="B1501" s="1696" t="s">
        <v>6196</v>
      </c>
      <c r="C1501" s="1705">
        <f>мат.затр!G12616</f>
        <v>1200</v>
      </c>
      <c r="D1501" s="1705">
        <f>тарифик!J1502</f>
        <v>20961.24410702259</v>
      </c>
      <c r="E1501" s="1705"/>
      <c r="F1501" s="610">
        <f>D1501*0.9*0.095+D1501*3%</f>
        <v>2421.0236943611094</v>
      </c>
      <c r="G1501" s="1705">
        <v>0</v>
      </c>
      <c r="H1501" s="1705">
        <f>C1501+D1501+F1501+G1501</f>
        <v>24582.267801383699</v>
      </c>
      <c r="I1501" s="1138">
        <f>'накл расходы'!D16</f>
        <v>0.24047458720207895</v>
      </c>
      <c r="J1501" s="1705">
        <f>I1501*D1501</f>
        <v>5040.6465238782675</v>
      </c>
      <c r="K1501" s="1705">
        <f>H1501+J1501</f>
        <v>29622.914325261969</v>
      </c>
      <c r="L1501" s="1138">
        <v>0.2</v>
      </c>
      <c r="M1501" s="1137">
        <f>K1501*L1501</f>
        <v>5924.5828650523945</v>
      </c>
      <c r="N1501" s="1137">
        <f>K1501+M1501</f>
        <v>35547.49719031436</v>
      </c>
      <c r="O1501" s="1137">
        <f t="shared" ref="O1501" si="455">M1501</f>
        <v>5924.5828650523945</v>
      </c>
    </row>
    <row r="1502" spans="1:15" s="197" customFormat="1" ht="15.75">
      <c r="A1502" s="1144" t="s">
        <v>5512</v>
      </c>
      <c r="B1502" s="1281" t="s">
        <v>5407</v>
      </c>
      <c r="C1502" s="497"/>
      <c r="D1502" s="1437"/>
      <c r="E1502" s="1437"/>
      <c r="F1502" s="1437"/>
      <c r="G1502" s="1437"/>
      <c r="H1502" s="1437"/>
      <c r="I1502" s="1437"/>
      <c r="J1502" s="1437"/>
      <c r="K1502" s="1437"/>
      <c r="L1502" s="1437"/>
      <c r="M1502" s="1437"/>
      <c r="N1502" s="1437"/>
      <c r="O1502" s="1437"/>
    </row>
    <row r="1503" spans="1:15" s="197" customFormat="1" ht="18" customHeight="1">
      <c r="A1503" s="1141" t="s">
        <v>6003</v>
      </c>
      <c r="B1503" s="1212" t="s">
        <v>6221</v>
      </c>
      <c r="C1503" s="610">
        <f>мат.затр!G12630/3</f>
        <v>3426.6052777777782</v>
      </c>
      <c r="D1503" s="1705">
        <f>тарифик!J1504</f>
        <v>3908.9692101740293</v>
      </c>
      <c r="E1503" s="1792"/>
      <c r="F1503" s="610">
        <f t="shared" si="446"/>
        <v>451.4859437751004</v>
      </c>
      <c r="G1503" s="610">
        <f>амортизация!M5806/3</f>
        <v>582.27191732893482</v>
      </c>
      <c r="H1503" s="1137">
        <f t="shared" ref="H1503" si="456">C1503+D1503+F1503+G1503</f>
        <v>8369.3323490558432</v>
      </c>
      <c r="I1503" s="1138">
        <f>'накл расходы'!D16</f>
        <v>0.24047458720207895</v>
      </c>
      <c r="J1503" s="1137">
        <f t="shared" ref="J1503" si="457">D1503*I1503</f>
        <v>940.00775720223635</v>
      </c>
      <c r="K1503" s="1137">
        <f t="shared" ref="K1503" si="458">H1503+J1503</f>
        <v>9309.3401062580797</v>
      </c>
      <c r="L1503" s="1138">
        <v>0.2</v>
      </c>
      <c r="M1503" s="1137">
        <f t="shared" ref="M1503" si="459">K1503*L1503</f>
        <v>1861.868021251616</v>
      </c>
      <c r="N1503" s="1137">
        <f t="shared" ref="N1503" si="460">K1503+M1503</f>
        <v>11171.208127509695</v>
      </c>
      <c r="O1503" s="1137">
        <f t="shared" ref="O1503" si="461">M1503</f>
        <v>1861.868021251616</v>
      </c>
    </row>
    <row r="1504" spans="1:15" s="197" customFormat="1" ht="18.75" customHeight="1">
      <c r="A1504" s="1133">
        <v>18</v>
      </c>
      <c r="B1504" s="1111" t="s">
        <v>6222</v>
      </c>
      <c r="C1504" s="522"/>
      <c r="D1504" s="1716"/>
      <c r="E1504" s="522"/>
      <c r="F1504" s="1716"/>
      <c r="G1504" s="1716"/>
      <c r="H1504" s="522"/>
      <c r="I1504" s="1716"/>
      <c r="J1504" s="522"/>
      <c r="K1504" s="1716"/>
      <c r="L1504" s="522"/>
      <c r="M1504" s="1716"/>
      <c r="N1504" s="522"/>
      <c r="O1504" s="1716"/>
    </row>
    <row r="1505" spans="1:16" s="197" customFormat="1" ht="18.75" customHeight="1">
      <c r="A1505" s="1141" t="s">
        <v>5399</v>
      </c>
      <c r="B1505" s="1134" t="s">
        <v>6223</v>
      </c>
      <c r="C1505" s="1394">
        <v>0</v>
      </c>
      <c r="D1505" s="1806">
        <f>тарифик!J1525</f>
        <v>5622.4899598393577</v>
      </c>
      <c r="E1505" s="1805"/>
      <c r="F1505" s="610">
        <f>D1505*0.9*0.095+D1505*3%</f>
        <v>649.39759036144574</v>
      </c>
      <c r="G1505" s="1807">
        <f>амортизация!M6009</f>
        <v>0</v>
      </c>
      <c r="H1505" s="1137">
        <f>C1505+D1505+F1505+G1505</f>
        <v>6271.8875502008032</v>
      </c>
      <c r="I1505" s="1138">
        <f>'накл расходы'!D16</f>
        <v>0.24047458720207895</v>
      </c>
      <c r="J1505" s="1137">
        <f>D1505*I1505</f>
        <v>1352.0659521402031</v>
      </c>
      <c r="K1505" s="1137">
        <f>H1505+J1505</f>
        <v>7623.9535023410062</v>
      </c>
      <c r="L1505" s="1138">
        <v>0.2</v>
      </c>
      <c r="M1505" s="1137">
        <f>K1505*L1505</f>
        <v>1524.7907004682013</v>
      </c>
      <c r="N1505" s="1137">
        <f>K1505+M1505</f>
        <v>9148.7442028092082</v>
      </c>
      <c r="O1505" s="1137">
        <f>M1505</f>
        <v>1524.7907004682013</v>
      </c>
    </row>
    <row r="1506" spans="1:16" s="197" customFormat="1" ht="18.75" customHeight="1">
      <c r="A1506" s="1141" t="s">
        <v>5401</v>
      </c>
      <c r="B1506" s="1134" t="s">
        <v>6224</v>
      </c>
      <c r="C1506" s="1394">
        <v>0</v>
      </c>
      <c r="D1506" s="1806">
        <f>тарифик!J1526</f>
        <v>5622.4899598393577</v>
      </c>
      <c r="E1506" s="1805"/>
      <c r="F1506" s="610">
        <f>D1506*0.9*0.095+D1506*3%</f>
        <v>649.39759036144574</v>
      </c>
      <c r="G1506" s="1807">
        <f>амортизация!M6010</f>
        <v>0</v>
      </c>
      <c r="H1506" s="1137">
        <f>C1506+D1506+F1506+G1506</f>
        <v>6271.8875502008032</v>
      </c>
      <c r="I1506" s="1138">
        <v>0</v>
      </c>
      <c r="J1506" s="1137">
        <f>D1506*I1506</f>
        <v>0</v>
      </c>
      <c r="K1506" s="1137">
        <f>H1506+J1506</f>
        <v>6271.8875502008032</v>
      </c>
      <c r="L1506" s="1138">
        <v>0.2</v>
      </c>
      <c r="M1506" s="1137">
        <f>K1506*L1506</f>
        <v>1254.3775100401608</v>
      </c>
      <c r="N1506" s="1137">
        <f>K1506+M1506</f>
        <v>7526.265060240964</v>
      </c>
      <c r="O1506" s="1137">
        <f>M1506</f>
        <v>1254.3775100401608</v>
      </c>
    </row>
    <row r="1507" spans="1:16" s="197" customFormat="1" ht="63.75" customHeight="1">
      <c r="A1507" s="1141" t="s">
        <v>5402</v>
      </c>
      <c r="B1507" s="526" t="s">
        <v>5447</v>
      </c>
      <c r="C1507" s="610">
        <f>мат.затр!G12958</f>
        <v>0</v>
      </c>
      <c r="D1507" s="610">
        <f>тарифик!J1527</f>
        <v>3212.8514056224899</v>
      </c>
      <c r="E1507" s="610"/>
      <c r="F1507" s="610">
        <f>D1507*0.9*0.095+D1507*3%</f>
        <v>371.08433734939757</v>
      </c>
      <c r="G1507" s="610">
        <v>0</v>
      </c>
      <c r="H1507" s="1137">
        <f>C1507+D1507+F1507+G1507</f>
        <v>3583.9357429718875</v>
      </c>
      <c r="I1507" s="1138">
        <f>'накл расходы'!D16</f>
        <v>0.24047458720207895</v>
      </c>
      <c r="J1507" s="1137">
        <f>D1507*I1507</f>
        <v>772.60911550868741</v>
      </c>
      <c r="K1507" s="1137">
        <f>H1507+J1507</f>
        <v>4356.5448584805745</v>
      </c>
      <c r="L1507" s="1138">
        <v>0.2</v>
      </c>
      <c r="M1507" s="1137">
        <f>K1507*L1507</f>
        <v>871.3089716961149</v>
      </c>
      <c r="N1507" s="1137">
        <f>K1507+M1507</f>
        <v>5227.8538301766894</v>
      </c>
      <c r="O1507" s="1137">
        <f>M1507</f>
        <v>871.3089716961149</v>
      </c>
    </row>
    <row r="1508" spans="1:16" s="197" customFormat="1" ht="31.5" customHeight="1">
      <c r="A1508" s="1141" t="s">
        <v>5444</v>
      </c>
      <c r="B1508" s="526" t="s">
        <v>5448</v>
      </c>
      <c r="C1508" s="610">
        <f>мат.затр!G12959</f>
        <v>0</v>
      </c>
      <c r="D1508" s="610">
        <f>тарифик!J1528</f>
        <v>1392.235609103079</v>
      </c>
      <c r="E1508" s="610"/>
      <c r="F1508" s="610">
        <f>D1508*0.9*0.095+D1508*3%</f>
        <v>160.80321285140562</v>
      </c>
      <c r="G1508" s="610">
        <v>0</v>
      </c>
      <c r="H1508" s="1137">
        <f>C1508+D1508+F1508+G1508</f>
        <v>1553.0388219544845</v>
      </c>
      <c r="I1508" s="1138">
        <f>'накл расходы'!D16</f>
        <v>0.24047458720207895</v>
      </c>
      <c r="J1508" s="1137">
        <f>D1508*I1508</f>
        <v>334.79728338709788</v>
      </c>
      <c r="K1508" s="1137">
        <f>H1508+J1508</f>
        <v>1887.8361053415824</v>
      </c>
      <c r="L1508" s="1138">
        <v>0.2</v>
      </c>
      <c r="M1508" s="1137">
        <f>K1508*L1508</f>
        <v>377.56722106831648</v>
      </c>
      <c r="N1508" s="1137">
        <f>K1508+M1508</f>
        <v>2265.4033264098989</v>
      </c>
      <c r="O1508" s="1137">
        <f>M1508</f>
        <v>377.56722106831648</v>
      </c>
    </row>
    <row r="1509" spans="1:16" s="197" customFormat="1" ht="15" customHeight="1">
      <c r="A1509" s="1151">
        <v>19</v>
      </c>
      <c r="B1509" s="1111" t="s">
        <v>5433</v>
      </c>
      <c r="C1509" s="1390"/>
      <c r="D1509" s="1390"/>
      <c r="E1509" s="1390"/>
      <c r="F1509" s="1390"/>
      <c r="G1509" s="1390"/>
      <c r="H1509" s="1390"/>
      <c r="I1509" s="1390"/>
      <c r="J1509" s="1390"/>
      <c r="K1509" s="1390"/>
      <c r="L1509" s="1390"/>
      <c r="M1509" s="1390"/>
      <c r="N1509" s="1390"/>
      <c r="O1509" s="1390"/>
    </row>
    <row r="1510" spans="1:16" s="197" customFormat="1" ht="18.75" customHeight="1">
      <c r="A1510" s="1141" t="s">
        <v>5404</v>
      </c>
      <c r="B1510" s="960" t="s">
        <v>5435</v>
      </c>
      <c r="C1510" s="610">
        <f>мат.затр!G12961</f>
        <v>0</v>
      </c>
      <c r="D1510" s="610">
        <f>тарифик!J1530</f>
        <v>937.08165997322624</v>
      </c>
      <c r="E1510" s="610"/>
      <c r="F1510" s="610">
        <f t="shared" ref="F1510" si="462">D1510*0.9*0.095+D1510*3%</f>
        <v>108.23293172690764</v>
      </c>
      <c r="G1510" s="610">
        <f>амортизация!M6014</f>
        <v>0</v>
      </c>
      <c r="H1510" s="1137">
        <f>C1510+D1510+F1510+G1510</f>
        <v>1045.3145917001339</v>
      </c>
      <c r="I1510" s="1138">
        <f t="shared" ref="I1510" si="463">I$190</f>
        <v>0.24047458720207895</v>
      </c>
      <c r="J1510" s="1137">
        <f>D1510*I1510</f>
        <v>225.34432535670049</v>
      </c>
      <c r="K1510" s="1137">
        <f t="shared" ref="K1510" si="464">H1510+J1510</f>
        <v>1270.6589170568343</v>
      </c>
      <c r="L1510" s="1138">
        <v>0.2</v>
      </c>
      <c r="M1510" s="1137">
        <f t="shared" ref="M1510" si="465">K1510*L1510</f>
        <v>254.13178341136688</v>
      </c>
      <c r="N1510" s="1137">
        <f t="shared" ref="N1510" si="466">K1510+M1510</f>
        <v>1524.7907004682011</v>
      </c>
      <c r="O1510" s="1137">
        <f t="shared" ref="O1510" si="467">M1510</f>
        <v>254.13178341136688</v>
      </c>
    </row>
    <row r="1511" spans="1:16" s="197" customFormat="1" ht="18.75" customHeight="1">
      <c r="A1511" s="1110" t="s">
        <v>6022</v>
      </c>
      <c r="B1511" s="2030" t="s">
        <v>5437</v>
      </c>
      <c r="C1511" s="2030"/>
      <c r="D1511" s="2030"/>
      <c r="E1511" s="2030"/>
      <c r="F1511" s="2064"/>
      <c r="G1511" s="2064"/>
      <c r="H1511" s="2064"/>
      <c r="I1511" s="2064"/>
      <c r="J1511" s="2064"/>
      <c r="K1511" s="2064"/>
      <c r="L1511" s="2064"/>
      <c r="M1511" s="2064"/>
      <c r="N1511" s="2064"/>
      <c r="O1511" s="2064"/>
    </row>
    <row r="1512" spans="1:16" s="197" customFormat="1" ht="18.75" customHeight="1">
      <c r="A1512" s="1847"/>
      <c r="B1512" s="1833" t="s">
        <v>6247</v>
      </c>
      <c r="C1512" s="1309"/>
      <c r="D1512" s="1309"/>
      <c r="E1512" s="1309"/>
      <c r="F1512" s="1831"/>
      <c r="G1512" s="1831"/>
      <c r="H1512" s="1831"/>
      <c r="I1512" s="1831"/>
      <c r="J1512" s="1831"/>
      <c r="K1512" s="1831"/>
      <c r="L1512" s="1831"/>
      <c r="M1512" s="1831"/>
      <c r="N1512" s="1831"/>
      <c r="O1512" s="1831"/>
    </row>
    <row r="1513" spans="1:16" customFormat="1" ht="35.25" customHeight="1">
      <c r="A1513" s="1336" t="s">
        <v>5409</v>
      </c>
      <c r="B1513" s="1240" t="s">
        <v>6178</v>
      </c>
      <c r="C1513" s="496">
        <f>мат.затр!G12967</f>
        <v>163</v>
      </c>
      <c r="D1513" s="496">
        <f>тарифик!J1533</f>
        <v>0</v>
      </c>
      <c r="E1513" s="496"/>
      <c r="F1513" s="1606">
        <f>D1513*0.9*0.095+D1513*3%</f>
        <v>0</v>
      </c>
      <c r="G1513" s="1607"/>
      <c r="H1513" s="1606">
        <f>C1513+D1513+F1513+G1513</f>
        <v>163</v>
      </c>
      <c r="I1513" s="1605">
        <f>'накл расходы'!D16</f>
        <v>0.24047458720207895</v>
      </c>
      <c r="J1513" s="1606">
        <f>D1513*I1513</f>
        <v>0</v>
      </c>
      <c r="K1513" s="1606">
        <f>H1513+J1513</f>
        <v>163</v>
      </c>
      <c r="L1513" s="1605">
        <v>0.2</v>
      </c>
      <c r="M1513" s="1606">
        <f t="shared" ref="M1513" si="468">K1513*L1513</f>
        <v>32.6</v>
      </c>
      <c r="N1513" s="1606">
        <f>K1513+M1513</f>
        <v>195.6</v>
      </c>
      <c r="O1513" s="1606">
        <f t="shared" ref="O1513" si="469">M1513</f>
        <v>32.6</v>
      </c>
    </row>
    <row r="1514" spans="1:16" customFormat="1" ht="20.25" customHeight="1">
      <c r="A1514" s="1339"/>
      <c r="B1514" s="303" t="s">
        <v>6131</v>
      </c>
      <c r="C1514" s="496"/>
      <c r="D1514" s="496"/>
      <c r="E1514" s="496"/>
      <c r="F1514" s="898"/>
      <c r="G1514" s="496"/>
      <c r="H1514" s="898"/>
      <c r="I1514" s="77"/>
      <c r="J1514" s="898"/>
      <c r="K1514" s="898"/>
      <c r="L1514" s="77"/>
      <c r="M1514" s="898"/>
      <c r="N1514" s="898"/>
      <c r="O1514" s="898"/>
    </row>
    <row r="1515" spans="1:16" customFormat="1" ht="18" customHeight="1">
      <c r="A1515" s="1339"/>
      <c r="B1515" s="303" t="s">
        <v>6132</v>
      </c>
      <c r="C1515" s="496">
        <f>мат.затр!G12967</f>
        <v>163</v>
      </c>
      <c r="D1515" s="496">
        <f>тарифик!J1534</f>
        <v>392.23560910307896</v>
      </c>
      <c r="E1515" s="496"/>
      <c r="F1515" s="898">
        <f>D1515*0.9*0.095+D1515*3%</f>
        <v>45.303212851405625</v>
      </c>
      <c r="G1515" s="496"/>
      <c r="H1515" s="898">
        <f>C1515+D1515+F1515+G1515</f>
        <v>600.53882195448466</v>
      </c>
      <c r="I1515" s="77">
        <f>'накл расходы'!D16</f>
        <v>0.24047458720207895</v>
      </c>
      <c r="J1515" s="898">
        <f>D1515*I1515</f>
        <v>94.322696185018913</v>
      </c>
      <c r="K1515" s="898">
        <f>H1515+J1515</f>
        <v>694.86151813950357</v>
      </c>
      <c r="L1515" s="77">
        <v>0.2</v>
      </c>
      <c r="M1515" s="898">
        <f t="shared" ref="M1515:M1518" si="470">K1515*L1515</f>
        <v>138.97230362790071</v>
      </c>
      <c r="N1515" s="898">
        <f>K1515+M1515</f>
        <v>833.83382176740429</v>
      </c>
      <c r="O1515" s="898">
        <f t="shared" ref="O1515" si="471">M1515</f>
        <v>138.97230362790071</v>
      </c>
      <c r="P1515">
        <f>N1515/60</f>
        <v>13.897230362790072</v>
      </c>
    </row>
    <row r="1516" spans="1:16" customFormat="1" ht="18" customHeight="1">
      <c r="A1516" s="1339"/>
      <c r="B1516" s="303" t="s">
        <v>6133</v>
      </c>
      <c r="C1516" s="1607">
        <f>мат.затр!G12967</f>
        <v>163</v>
      </c>
      <c r="D1516" s="496">
        <f>тарифик!J1535</f>
        <v>354.7523427041499</v>
      </c>
      <c r="E1516" s="496"/>
      <c r="F1516" s="1606">
        <f t="shared" ref="F1516:F1540" si="472">D1516*0.9*0.095+D1516*3%</f>
        <v>40.973895582329313</v>
      </c>
      <c r="G1516" s="496"/>
      <c r="H1516" s="898">
        <f t="shared" ref="H1516:H1518" si="473">C1516+D1516+F1516+G1516</f>
        <v>558.7262382864792</v>
      </c>
      <c r="I1516" s="77">
        <f>'накл расходы'!D16</f>
        <v>0.24047458720207895</v>
      </c>
      <c r="J1516" s="898">
        <f t="shared" ref="J1516:J1518" si="474">D1516*I1516</f>
        <v>85.308923170750887</v>
      </c>
      <c r="K1516" s="898">
        <f t="shared" ref="K1516:K1518" si="475">H1516+J1516</f>
        <v>644.03516145723006</v>
      </c>
      <c r="L1516" s="77">
        <v>0.2</v>
      </c>
      <c r="M1516" s="898">
        <f t="shared" si="470"/>
        <v>128.80703229144601</v>
      </c>
      <c r="N1516" s="898">
        <f t="shared" ref="N1516:N1518" si="476">K1516+M1516</f>
        <v>772.8421937486761</v>
      </c>
      <c r="O1516" s="898">
        <f t="shared" ref="O1516:O1518" si="477">M1516</f>
        <v>128.80703229144601</v>
      </c>
      <c r="P1516">
        <f>N1516/90</f>
        <v>8.5871354860964004</v>
      </c>
    </row>
    <row r="1517" spans="1:16" customFormat="1" ht="18" customHeight="1">
      <c r="A1517" s="1339"/>
      <c r="B1517" s="957" t="s">
        <v>6134</v>
      </c>
      <c r="C1517" s="1607">
        <f>мат.затр!G12967</f>
        <v>163</v>
      </c>
      <c r="D1517" s="496">
        <f>тарифик!J1536</f>
        <v>340.69611780455153</v>
      </c>
      <c r="E1517" s="496"/>
      <c r="F1517" s="1606">
        <f t="shared" si="472"/>
        <v>39.350401606425706</v>
      </c>
      <c r="G1517" s="496"/>
      <c r="H1517" s="898">
        <f t="shared" si="473"/>
        <v>543.04651941097723</v>
      </c>
      <c r="I1517" s="77">
        <f>'накл расходы'!D16</f>
        <v>0.24047458720207895</v>
      </c>
      <c r="J1517" s="898">
        <f t="shared" si="474"/>
        <v>81.928758290400395</v>
      </c>
      <c r="K1517" s="898">
        <f t="shared" si="475"/>
        <v>624.97527770137765</v>
      </c>
      <c r="L1517" s="77">
        <v>0.2</v>
      </c>
      <c r="M1517" s="898">
        <f t="shared" si="470"/>
        <v>124.99505554027553</v>
      </c>
      <c r="N1517" s="898">
        <f t="shared" si="476"/>
        <v>749.97033324165318</v>
      </c>
      <c r="O1517" s="898">
        <f t="shared" si="477"/>
        <v>124.99505554027553</v>
      </c>
    </row>
    <row r="1518" spans="1:16" customFormat="1" ht="18" customHeight="1">
      <c r="A1518" s="1339"/>
      <c r="B1518" s="303" t="s">
        <v>6135</v>
      </c>
      <c r="C1518" s="1607">
        <f>мат.затр!G12967</f>
        <v>163</v>
      </c>
      <c r="D1518" s="496">
        <f>тарифик!J1537</f>
        <v>330.65595716198123</v>
      </c>
      <c r="E1518" s="496"/>
      <c r="F1518" s="1606">
        <f t="shared" si="472"/>
        <v>38.190763052208837</v>
      </c>
      <c r="G1518" s="496"/>
      <c r="H1518" s="898">
        <f t="shared" si="473"/>
        <v>531.8467202141901</v>
      </c>
      <c r="I1518" s="77">
        <f>'накл расходы'!D16</f>
        <v>0.24047458720207895</v>
      </c>
      <c r="J1518" s="898">
        <f t="shared" si="474"/>
        <v>79.51435480443574</v>
      </c>
      <c r="K1518" s="898">
        <f t="shared" si="475"/>
        <v>611.3610750186258</v>
      </c>
      <c r="L1518" s="77">
        <v>0.2</v>
      </c>
      <c r="M1518" s="898">
        <f t="shared" si="470"/>
        <v>122.27221500372517</v>
      </c>
      <c r="N1518" s="898">
        <f t="shared" si="476"/>
        <v>733.63329002235093</v>
      </c>
      <c r="O1518" s="898">
        <f t="shared" si="477"/>
        <v>122.27221500372517</v>
      </c>
    </row>
    <row r="1519" spans="1:16" customFormat="1" ht="35.25" customHeight="1">
      <c r="A1519" s="1336" t="s">
        <v>5411</v>
      </c>
      <c r="B1519" s="1338" t="s">
        <v>6198</v>
      </c>
      <c r="C1519" s="496"/>
      <c r="D1519" s="496">
        <f>тарифик!J1538</f>
        <v>0</v>
      </c>
      <c r="E1519" s="496"/>
      <c r="F1519" s="1606">
        <f t="shared" si="472"/>
        <v>0</v>
      </c>
      <c r="G1519" s="1607"/>
      <c r="H1519" s="1606">
        <f t="shared" ref="H1519" si="478">C1519+D1519+F1519+G1519</f>
        <v>0</v>
      </c>
      <c r="I1519" s="1605"/>
      <c r="J1519" s="1606"/>
      <c r="K1519" s="1606">
        <f t="shared" ref="K1519" si="479">H1519+J1519</f>
        <v>0</v>
      </c>
      <c r="L1519" s="1605">
        <v>0.2</v>
      </c>
      <c r="M1519" s="1606">
        <f t="shared" ref="M1519" si="480">K1519*L1519</f>
        <v>0</v>
      </c>
      <c r="N1519" s="1606">
        <f t="shared" ref="N1519" si="481">K1519+M1519</f>
        <v>0</v>
      </c>
      <c r="O1519" s="1606">
        <f t="shared" ref="O1519" si="482">M1519</f>
        <v>0</v>
      </c>
    </row>
    <row r="1520" spans="1:16" customFormat="1" ht="21" customHeight="1">
      <c r="A1520" s="1340"/>
      <c r="B1520" s="303" t="s">
        <v>6131</v>
      </c>
      <c r="C1520" s="496"/>
      <c r="D1520" s="496"/>
      <c r="E1520" s="496"/>
      <c r="F1520" s="1606">
        <f t="shared" si="472"/>
        <v>0</v>
      </c>
      <c r="G1520" s="496"/>
      <c r="H1520" s="898"/>
      <c r="I1520" s="77"/>
      <c r="J1520" s="898"/>
      <c r="K1520" s="898"/>
      <c r="L1520" s="77"/>
      <c r="M1520" s="898"/>
      <c r="N1520" s="898"/>
      <c r="O1520" s="898"/>
    </row>
    <row r="1521" spans="1:15" customFormat="1" ht="21" customHeight="1">
      <c r="A1521" s="1340"/>
      <c r="B1521" s="957" t="s">
        <v>6132</v>
      </c>
      <c r="C1521" s="496"/>
      <c r="D1521" s="496">
        <f>тарифик!J1540</f>
        <v>392.23560910307896</v>
      </c>
      <c r="E1521" s="496"/>
      <c r="F1521" s="1606">
        <f t="shared" si="472"/>
        <v>45.303212851405625</v>
      </c>
      <c r="G1521" s="496"/>
      <c r="H1521" s="898">
        <f t="shared" ref="H1521:H1538" si="483">C1521+D1521+F1521+G1521</f>
        <v>437.5388219544846</v>
      </c>
      <c r="I1521" s="1605"/>
      <c r="J1521" s="898">
        <f t="shared" ref="J1521" si="484">D1521*I1521</f>
        <v>0</v>
      </c>
      <c r="K1521" s="898">
        <f t="shared" ref="K1521" si="485">H1521+J1521</f>
        <v>437.5388219544846</v>
      </c>
      <c r="L1521" s="77">
        <v>0.2</v>
      </c>
      <c r="M1521" s="898">
        <f t="shared" ref="M1521" si="486">K1521*L1521</f>
        <v>87.507764390896924</v>
      </c>
      <c r="N1521" s="898">
        <f t="shared" ref="N1521" si="487">K1521+M1521</f>
        <v>525.04658634538157</v>
      </c>
      <c r="O1521" s="898">
        <f t="shared" ref="O1521" si="488">M1521</f>
        <v>87.507764390896924</v>
      </c>
    </row>
    <row r="1522" spans="1:15" customFormat="1" ht="21" customHeight="1">
      <c r="A1522" s="1340"/>
      <c r="B1522" s="303" t="s">
        <v>6133</v>
      </c>
      <c r="C1522" s="496"/>
      <c r="D1522" s="496">
        <f>тарифик!J1541</f>
        <v>392.23560910307896</v>
      </c>
      <c r="E1522" s="496"/>
      <c r="F1522" s="1606">
        <f t="shared" si="472"/>
        <v>45.303212851405625</v>
      </c>
      <c r="G1522" s="496"/>
      <c r="H1522" s="1606">
        <f t="shared" si="483"/>
        <v>437.5388219544846</v>
      </c>
      <c r="I1522" s="1605"/>
      <c r="J1522" s="898">
        <f t="shared" ref="J1522:J1524" si="489">D1522*I1522</f>
        <v>0</v>
      </c>
      <c r="K1522" s="898">
        <f t="shared" ref="K1522:K1524" si="490">H1522+J1522</f>
        <v>437.5388219544846</v>
      </c>
      <c r="L1522" s="77">
        <v>0.2</v>
      </c>
      <c r="M1522" s="898">
        <f t="shared" ref="M1522:M1524" si="491">K1522*L1522</f>
        <v>87.507764390896924</v>
      </c>
      <c r="N1522" s="898">
        <f t="shared" ref="N1522:N1524" si="492">K1522+M1522</f>
        <v>525.04658634538157</v>
      </c>
      <c r="O1522" s="898">
        <f t="shared" ref="O1522:O1524" si="493">M1522</f>
        <v>87.507764390896924</v>
      </c>
    </row>
    <row r="1523" spans="1:15" customFormat="1" ht="21" customHeight="1">
      <c r="A1523" s="1340"/>
      <c r="B1523" s="303" t="s">
        <v>6134</v>
      </c>
      <c r="C1523" s="496"/>
      <c r="D1523" s="496">
        <f>тарифик!J1542</f>
        <v>392.23560910307896</v>
      </c>
      <c r="E1523" s="496"/>
      <c r="F1523" s="1606">
        <f t="shared" si="472"/>
        <v>45.303212851405625</v>
      </c>
      <c r="G1523" s="496"/>
      <c r="H1523" s="1606">
        <f t="shared" si="483"/>
        <v>437.5388219544846</v>
      </c>
      <c r="I1523" s="1605"/>
      <c r="J1523" s="898">
        <f t="shared" si="489"/>
        <v>0</v>
      </c>
      <c r="K1523" s="898">
        <f>H1523+J1523</f>
        <v>437.5388219544846</v>
      </c>
      <c r="L1523" s="77">
        <v>0.2</v>
      </c>
      <c r="M1523" s="898">
        <f t="shared" si="491"/>
        <v>87.507764390896924</v>
      </c>
      <c r="N1523" s="898">
        <f t="shared" si="492"/>
        <v>525.04658634538157</v>
      </c>
      <c r="O1523" s="898">
        <f t="shared" si="493"/>
        <v>87.507764390896924</v>
      </c>
    </row>
    <row r="1524" spans="1:15" customFormat="1" ht="21" customHeight="1">
      <c r="A1524" s="1340"/>
      <c r="B1524" s="303" t="s">
        <v>6135</v>
      </c>
      <c r="C1524" s="496"/>
      <c r="D1524" s="496">
        <f>тарифик!J1543</f>
        <v>392.23560910307896</v>
      </c>
      <c r="E1524" s="496"/>
      <c r="F1524" s="1606">
        <f t="shared" si="472"/>
        <v>45.303212851405625</v>
      </c>
      <c r="G1524" s="496"/>
      <c r="H1524" s="1606">
        <f t="shared" si="483"/>
        <v>437.5388219544846</v>
      </c>
      <c r="I1524" s="1605"/>
      <c r="J1524" s="898">
        <f t="shared" si="489"/>
        <v>0</v>
      </c>
      <c r="K1524" s="898">
        <f t="shared" si="490"/>
        <v>437.5388219544846</v>
      </c>
      <c r="L1524" s="77">
        <v>0.2</v>
      </c>
      <c r="M1524" s="898">
        <f t="shared" si="491"/>
        <v>87.507764390896924</v>
      </c>
      <c r="N1524" s="898">
        <f t="shared" si="492"/>
        <v>525.04658634538157</v>
      </c>
      <c r="O1524" s="898">
        <f t="shared" si="493"/>
        <v>87.507764390896924</v>
      </c>
    </row>
    <row r="1525" spans="1:15" customFormat="1" ht="35.25" customHeight="1">
      <c r="A1525" s="1141" t="s">
        <v>5413</v>
      </c>
      <c r="B1525" s="1240" t="s">
        <v>6199</v>
      </c>
      <c r="C1525" s="1607"/>
      <c r="D1525" s="1607"/>
      <c r="E1525" s="1607"/>
      <c r="F1525" s="1606"/>
      <c r="G1525" s="1607"/>
      <c r="H1525" s="1606"/>
      <c r="I1525" s="1785"/>
      <c r="J1525" s="1607"/>
      <c r="K1525" s="1607"/>
      <c r="L1525" s="1786"/>
      <c r="M1525" s="1607"/>
      <c r="N1525" s="166"/>
      <c r="O1525" s="1607"/>
    </row>
    <row r="1526" spans="1:15" customFormat="1" ht="22.5" customHeight="1">
      <c r="A1526" s="1141"/>
      <c r="B1526" s="957" t="s">
        <v>6132</v>
      </c>
      <c r="C1526" s="1607">
        <f>мат.затр!G12968</f>
        <v>284.51142857142855</v>
      </c>
      <c r="D1526" s="1607">
        <f>тарифик!J1545</f>
        <v>392.23560910307896</v>
      </c>
      <c r="E1526" s="1607"/>
      <c r="F1526" s="1606">
        <f t="shared" si="472"/>
        <v>45.303212851405625</v>
      </c>
      <c r="G1526" s="1607"/>
      <c r="H1526" s="1606">
        <f t="shared" si="483"/>
        <v>722.05025052591316</v>
      </c>
      <c r="I1526" s="1605">
        <f>'накл расходы'!D16</f>
        <v>0.24047458720207895</v>
      </c>
      <c r="J1526" s="1606">
        <f>D1526*I1526</f>
        <v>94.322696185018913</v>
      </c>
      <c r="K1526" s="1606">
        <f>H1526+J1526</f>
        <v>816.37294671093207</v>
      </c>
      <c r="L1526" s="1605">
        <v>0.2</v>
      </c>
      <c r="M1526" s="1606">
        <f t="shared" ref="M1526" si="494">K1526*L1526</f>
        <v>163.27458934218643</v>
      </c>
      <c r="N1526" s="1606">
        <f t="shared" ref="N1526" si="495">K1526+M1526</f>
        <v>979.64753605311853</v>
      </c>
      <c r="O1526" s="1606">
        <f t="shared" ref="O1526" si="496">M1526</f>
        <v>163.27458934218643</v>
      </c>
    </row>
    <row r="1527" spans="1:15" customFormat="1" ht="21.75" customHeight="1">
      <c r="A1527" s="1141"/>
      <c r="B1527" s="303" t="s">
        <v>6133</v>
      </c>
      <c r="C1527" s="1607">
        <f>мат.затр!G12968</f>
        <v>284.51142857142855</v>
      </c>
      <c r="D1527" s="1607">
        <f>тарифик!J1546</f>
        <v>354.7523427041499</v>
      </c>
      <c r="E1527" s="1607"/>
      <c r="F1527" s="1606">
        <f t="shared" si="472"/>
        <v>40.973895582329313</v>
      </c>
      <c r="G1527" s="1607"/>
      <c r="H1527" s="1606">
        <f t="shared" si="483"/>
        <v>680.2376668579077</v>
      </c>
      <c r="I1527" s="1605">
        <f>'накл расходы'!D16</f>
        <v>0.24047458720207895</v>
      </c>
      <c r="J1527" s="1606">
        <f t="shared" ref="J1527:J1544" si="497">D1527*I1527</f>
        <v>85.308923170750887</v>
      </c>
      <c r="K1527" s="1606">
        <f t="shared" ref="K1527:K1544" si="498">H1527+J1527</f>
        <v>765.54659002865856</v>
      </c>
      <c r="L1527" s="1605">
        <v>0.2</v>
      </c>
      <c r="M1527" s="1606">
        <f t="shared" ref="M1527:M1529" si="499">K1527*L1527</f>
        <v>153.10931800573172</v>
      </c>
      <c r="N1527" s="1606">
        <f t="shared" ref="N1527:N1529" si="500">K1527+M1527</f>
        <v>918.65590803439022</v>
      </c>
      <c r="O1527" s="1606">
        <f t="shared" ref="O1527:O1529" si="501">M1527</f>
        <v>153.10931800573172</v>
      </c>
    </row>
    <row r="1528" spans="1:15" customFormat="1" ht="22.5" customHeight="1">
      <c r="A1528" s="1141"/>
      <c r="B1528" s="303" t="s">
        <v>6134</v>
      </c>
      <c r="C1528" s="1607">
        <f>мат.затр!G12968</f>
        <v>284.51142857142855</v>
      </c>
      <c r="D1528" s="1607">
        <f>тарифик!J1547</f>
        <v>340.69611780455153</v>
      </c>
      <c r="E1528" s="1607"/>
      <c r="F1528" s="1606">
        <f t="shared" si="472"/>
        <v>39.350401606425706</v>
      </c>
      <c r="G1528" s="1607"/>
      <c r="H1528" s="1606">
        <f t="shared" si="483"/>
        <v>664.55794798240584</v>
      </c>
      <c r="I1528" s="1605">
        <f>'накл расходы'!D16</f>
        <v>0.24047458720207895</v>
      </c>
      <c r="J1528" s="1606">
        <f t="shared" si="497"/>
        <v>81.928758290400395</v>
      </c>
      <c r="K1528" s="1606">
        <f t="shared" si="498"/>
        <v>746.48670627280626</v>
      </c>
      <c r="L1528" s="1605">
        <v>0.2</v>
      </c>
      <c r="M1528" s="1606">
        <f t="shared" si="499"/>
        <v>149.29734125456125</v>
      </c>
      <c r="N1528" s="1606">
        <f t="shared" si="500"/>
        <v>895.78404752736753</v>
      </c>
      <c r="O1528" s="1606">
        <f t="shared" si="501"/>
        <v>149.29734125456125</v>
      </c>
    </row>
    <row r="1529" spans="1:15" customFormat="1" ht="20.25" customHeight="1">
      <c r="A1529" s="1141"/>
      <c r="B1529" s="303" t="s">
        <v>6135</v>
      </c>
      <c r="C1529" s="1607">
        <f>мат.затр!G12968</f>
        <v>284.51142857142855</v>
      </c>
      <c r="D1529" s="1607">
        <f>тарифик!J1548</f>
        <v>330.65595716198123</v>
      </c>
      <c r="E1529" s="1607"/>
      <c r="F1529" s="1606">
        <f t="shared" si="472"/>
        <v>38.190763052208837</v>
      </c>
      <c r="G1529" s="1607"/>
      <c r="H1529" s="1606">
        <f t="shared" si="483"/>
        <v>653.3581487856186</v>
      </c>
      <c r="I1529" s="1605">
        <f>'накл расходы'!D16</f>
        <v>0.24047458720207895</v>
      </c>
      <c r="J1529" s="1606">
        <f t="shared" si="497"/>
        <v>79.51435480443574</v>
      </c>
      <c r="K1529" s="1606">
        <f t="shared" si="498"/>
        <v>732.87250359005429</v>
      </c>
      <c r="L1529" s="1605">
        <v>0.2</v>
      </c>
      <c r="M1529" s="1606">
        <f t="shared" si="499"/>
        <v>146.57450071801085</v>
      </c>
      <c r="N1529" s="1606">
        <f t="shared" si="500"/>
        <v>879.44700430806517</v>
      </c>
      <c r="O1529" s="1606">
        <f t="shared" si="501"/>
        <v>146.57450071801085</v>
      </c>
    </row>
    <row r="1530" spans="1:15" customFormat="1" ht="19.5" customHeight="1">
      <c r="A1530" s="1141"/>
      <c r="B1530" s="1833" t="s">
        <v>6248</v>
      </c>
      <c r="C1530" s="1607"/>
      <c r="D1530" s="1607"/>
      <c r="E1530" s="1607"/>
      <c r="F1530" s="1606"/>
      <c r="G1530" s="1607"/>
      <c r="H1530" s="1606"/>
      <c r="I1530" s="1605"/>
      <c r="J1530" s="1606"/>
      <c r="K1530" s="1606"/>
      <c r="L1530" s="1605"/>
      <c r="M1530" s="1606"/>
      <c r="N1530" s="1606"/>
      <c r="O1530" s="1606"/>
    </row>
    <row r="1531" spans="1:15" customFormat="1" ht="20.25" customHeight="1">
      <c r="A1531" s="1783" t="s">
        <v>5415</v>
      </c>
      <c r="B1531" s="1240" t="s">
        <v>6240</v>
      </c>
      <c r="C1531" s="1607"/>
      <c r="D1531" s="1607"/>
      <c r="E1531" s="1607"/>
      <c r="F1531" s="1606"/>
      <c r="G1531" s="1607"/>
      <c r="H1531" s="1606"/>
      <c r="I1531" s="1605"/>
      <c r="J1531" s="1606"/>
      <c r="K1531" s="1606"/>
      <c r="L1531" s="1605"/>
      <c r="M1531" s="1606"/>
      <c r="N1531" s="1606"/>
      <c r="O1531" s="1606"/>
    </row>
    <row r="1532" spans="1:15" customFormat="1" ht="20.25" customHeight="1">
      <c r="A1532" s="1783"/>
      <c r="B1532" s="1337" t="s">
        <v>6132</v>
      </c>
      <c r="C1532" s="1607">
        <f>мат.затр!G12984</f>
        <v>163</v>
      </c>
      <c r="D1532" s="1607">
        <f>тарифик!J1551</f>
        <v>187.41633199464525</v>
      </c>
      <c r="E1532" s="1607"/>
      <c r="F1532" s="1606">
        <f t="shared" si="472"/>
        <v>21.646586345381525</v>
      </c>
      <c r="G1532" s="1607"/>
      <c r="H1532" s="1606">
        <f t="shared" si="483"/>
        <v>372.06291834002678</v>
      </c>
      <c r="I1532" s="1605">
        <f>'накл расходы'!D16</f>
        <v>0.24047458720207895</v>
      </c>
      <c r="J1532" s="1606">
        <f t="shared" ref="J1532:J1534" si="502">D1532*I1532</f>
        <v>45.068865071340099</v>
      </c>
      <c r="K1532" s="1606">
        <f t="shared" ref="K1532:K1534" si="503">H1532+J1532</f>
        <v>417.13178341136688</v>
      </c>
      <c r="L1532" s="1605">
        <v>0.2</v>
      </c>
      <c r="M1532" s="1606">
        <f t="shared" ref="M1532:M1534" si="504">K1532*L1532</f>
        <v>83.426356682273379</v>
      </c>
      <c r="N1532" s="1606">
        <f t="shared" ref="N1532:N1534" si="505">K1532+M1532</f>
        <v>500.55814009364025</v>
      </c>
      <c r="O1532" s="1606">
        <f t="shared" ref="O1532:O1534" si="506">M1532</f>
        <v>83.426356682273379</v>
      </c>
    </row>
    <row r="1533" spans="1:15" customFormat="1" ht="20.25" customHeight="1">
      <c r="A1533" s="1783"/>
      <c r="B1533" s="1337" t="s">
        <v>6133</v>
      </c>
      <c r="C1533" s="1607">
        <f>мат.затр!G12984</f>
        <v>163</v>
      </c>
      <c r="D1533" s="1607">
        <f>тарифик!J1552</f>
        <v>113.78848728246318</v>
      </c>
      <c r="E1533" s="1607"/>
      <c r="F1533" s="1606">
        <f t="shared" si="472"/>
        <v>13.142570281124499</v>
      </c>
      <c r="G1533" s="1607"/>
      <c r="H1533" s="1606">
        <f t="shared" si="483"/>
        <v>289.93105756358767</v>
      </c>
      <c r="I1533" s="1605">
        <f>'накл расходы'!D16</f>
        <v>0.24047458720207895</v>
      </c>
      <c r="J1533" s="1606">
        <f t="shared" si="502"/>
        <v>27.363239507599346</v>
      </c>
      <c r="K1533" s="1606">
        <f t="shared" si="503"/>
        <v>317.29429707118703</v>
      </c>
      <c r="L1533" s="1605">
        <v>0.2</v>
      </c>
      <c r="M1533" s="1606">
        <f t="shared" si="504"/>
        <v>63.458859414237409</v>
      </c>
      <c r="N1533" s="1606">
        <f t="shared" si="505"/>
        <v>380.75315648542443</v>
      </c>
      <c r="O1533" s="1606">
        <f t="shared" si="506"/>
        <v>63.458859414237409</v>
      </c>
    </row>
    <row r="1534" spans="1:15" customFormat="1" ht="20.25" customHeight="1">
      <c r="A1534" s="1783"/>
      <c r="B1534" s="1337" t="s">
        <v>6134</v>
      </c>
      <c r="C1534" s="1607">
        <f>мат.затр!G12984</f>
        <v>163</v>
      </c>
      <c r="D1534" s="1607">
        <f>тарифик!J1553</f>
        <v>110.44176706827309</v>
      </c>
      <c r="E1534" s="1607"/>
      <c r="F1534" s="1606">
        <f t="shared" si="472"/>
        <v>12.756024096385543</v>
      </c>
      <c r="G1534" s="1607"/>
      <c r="H1534" s="1606">
        <f t="shared" si="483"/>
        <v>286.19779116465861</v>
      </c>
      <c r="I1534" s="1605">
        <f>'накл расходы'!D16</f>
        <v>0.24047458720207895</v>
      </c>
      <c r="J1534" s="1606">
        <f t="shared" si="502"/>
        <v>26.55843834561113</v>
      </c>
      <c r="K1534" s="1606">
        <f t="shared" si="503"/>
        <v>312.75622951026975</v>
      </c>
      <c r="L1534" s="1605">
        <v>0.2</v>
      </c>
      <c r="M1534" s="1606">
        <f t="shared" si="504"/>
        <v>62.55124590205395</v>
      </c>
      <c r="N1534" s="1606">
        <f t="shared" si="505"/>
        <v>375.3074754123237</v>
      </c>
      <c r="O1534" s="1606">
        <f t="shared" si="506"/>
        <v>62.55124590205395</v>
      </c>
    </row>
    <row r="1535" spans="1:15" customFormat="1" ht="34.5" customHeight="1">
      <c r="A1535" s="1783" t="s">
        <v>6244</v>
      </c>
      <c r="B1535" s="1338" t="s">
        <v>6241</v>
      </c>
      <c r="C1535" s="1607"/>
      <c r="D1535" s="1607"/>
      <c r="E1535" s="1607"/>
      <c r="F1535" s="1606"/>
      <c r="G1535" s="1607"/>
      <c r="H1535" s="1606"/>
      <c r="I1535" s="1605"/>
      <c r="J1535" s="1606"/>
      <c r="K1535" s="1606"/>
      <c r="L1535" s="1605"/>
      <c r="M1535" s="1606"/>
      <c r="N1535" s="1606"/>
      <c r="O1535" s="1606"/>
    </row>
    <row r="1536" spans="1:15" customFormat="1" ht="20.25" customHeight="1">
      <c r="A1536" s="1783"/>
      <c r="B1536" s="1338" t="s">
        <v>6132</v>
      </c>
      <c r="C1536" s="1607"/>
      <c r="D1536" s="1607">
        <f>тарифик!J1555</f>
        <v>254.35073627844713</v>
      </c>
      <c r="E1536" s="1607"/>
      <c r="F1536" s="1606">
        <f t="shared" si="472"/>
        <v>29.377510040160644</v>
      </c>
      <c r="G1536" s="1607"/>
      <c r="H1536" s="1606">
        <f t="shared" si="483"/>
        <v>283.72824631860777</v>
      </c>
      <c r="I1536" s="1605"/>
      <c r="J1536" s="1606">
        <f t="shared" ref="J1536:J1538" si="507">D1536*I1536</f>
        <v>0</v>
      </c>
      <c r="K1536" s="1606">
        <f t="shared" ref="K1536:K1538" si="508">H1536+J1536</f>
        <v>283.72824631860777</v>
      </c>
      <c r="L1536" s="1605">
        <v>0.2</v>
      </c>
      <c r="M1536" s="1606">
        <f t="shared" ref="M1536:M1538" si="509">K1536*L1536</f>
        <v>56.74564926372156</v>
      </c>
      <c r="N1536" s="1606">
        <f t="shared" ref="N1536:N1538" si="510">K1536+M1536</f>
        <v>340.47389558232931</v>
      </c>
      <c r="O1536" s="1606">
        <f t="shared" ref="O1536:O1538" si="511">M1536</f>
        <v>56.74564926372156</v>
      </c>
    </row>
    <row r="1537" spans="1:19" customFormat="1" ht="20.25" customHeight="1">
      <c r="A1537" s="1783"/>
      <c r="B1537" s="1338" t="s">
        <v>6133</v>
      </c>
      <c r="C1537" s="1607"/>
      <c r="D1537" s="1607">
        <f>тарифик!J1556</f>
        <v>254.35073627844713</v>
      </c>
      <c r="E1537" s="1607"/>
      <c r="F1537" s="1606">
        <f t="shared" si="472"/>
        <v>29.377510040160644</v>
      </c>
      <c r="G1537" s="1607"/>
      <c r="H1537" s="1606">
        <f t="shared" si="483"/>
        <v>283.72824631860777</v>
      </c>
      <c r="I1537" s="1605"/>
      <c r="J1537" s="1606">
        <f t="shared" si="507"/>
        <v>0</v>
      </c>
      <c r="K1537" s="1606">
        <f t="shared" si="508"/>
        <v>283.72824631860777</v>
      </c>
      <c r="L1537" s="1605">
        <v>0.2</v>
      </c>
      <c r="M1537" s="1606">
        <f t="shared" si="509"/>
        <v>56.74564926372156</v>
      </c>
      <c r="N1537" s="1606">
        <f t="shared" si="510"/>
        <v>340.47389558232931</v>
      </c>
      <c r="O1537" s="1606">
        <f t="shared" si="511"/>
        <v>56.74564926372156</v>
      </c>
    </row>
    <row r="1538" spans="1:19" customFormat="1" ht="20.25" customHeight="1">
      <c r="A1538" s="1783"/>
      <c r="B1538" s="1338" t="s">
        <v>6134</v>
      </c>
      <c r="C1538" s="1607"/>
      <c r="D1538" s="1607">
        <f>тарифик!J1557</f>
        <v>254.35073627844713</v>
      </c>
      <c r="E1538" s="1607"/>
      <c r="F1538" s="1606">
        <f t="shared" si="472"/>
        <v>29.377510040160644</v>
      </c>
      <c r="G1538" s="1607"/>
      <c r="H1538" s="1606">
        <f t="shared" si="483"/>
        <v>283.72824631860777</v>
      </c>
      <c r="I1538" s="1605"/>
      <c r="J1538" s="1606">
        <f t="shared" si="507"/>
        <v>0</v>
      </c>
      <c r="K1538" s="1606">
        <f t="shared" si="508"/>
        <v>283.72824631860777</v>
      </c>
      <c r="L1538" s="1605">
        <v>0.2</v>
      </c>
      <c r="M1538" s="1606">
        <f t="shared" si="509"/>
        <v>56.74564926372156</v>
      </c>
      <c r="N1538" s="1606">
        <f t="shared" si="510"/>
        <v>340.47389558232931</v>
      </c>
      <c r="O1538" s="1606">
        <f t="shared" si="511"/>
        <v>56.74564926372156</v>
      </c>
    </row>
    <row r="1539" spans="1:19" customFormat="1" ht="33.75" customHeight="1">
      <c r="A1539" s="1783" t="s">
        <v>6245</v>
      </c>
      <c r="B1539" s="1240" t="s">
        <v>6242</v>
      </c>
      <c r="C1539" s="1607"/>
      <c r="D1539" s="1607"/>
      <c r="E1539" s="1607"/>
      <c r="F1539" s="1606"/>
      <c r="G1539" s="1607"/>
      <c r="H1539" s="1606"/>
      <c r="I1539" s="1605"/>
      <c r="J1539" s="1606"/>
      <c r="K1539" s="1606"/>
      <c r="L1539" s="1605"/>
      <c r="M1539" s="1606"/>
      <c r="N1539" s="1606"/>
      <c r="O1539" s="1606"/>
    </row>
    <row r="1540" spans="1:19" customFormat="1" ht="20.25" customHeight="1">
      <c r="A1540" s="1783"/>
      <c r="B1540" s="1338" t="s">
        <v>6132</v>
      </c>
      <c r="C1540" s="1607">
        <f>мат.затр!G12985</f>
        <v>284.51142857142855</v>
      </c>
      <c r="D1540" s="1607">
        <f>тарифик!J1559</f>
        <v>187.41633199464525</v>
      </c>
      <c r="E1540" s="1607"/>
      <c r="F1540" s="1606">
        <f t="shared" si="472"/>
        <v>21.646586345381525</v>
      </c>
      <c r="G1540" s="1607"/>
      <c r="H1540" s="1606">
        <f t="shared" ref="H1540" si="512">C1540+D1540+F1540+G1540</f>
        <v>493.57434691145534</v>
      </c>
      <c r="I1540" s="1605">
        <f>'накл расходы'!D16</f>
        <v>0.24047458720207895</v>
      </c>
      <c r="J1540" s="1606">
        <f t="shared" ref="J1540:J1541" si="513">D1540*I1540</f>
        <v>45.068865071340099</v>
      </c>
      <c r="K1540" s="1606">
        <f t="shared" ref="K1540:K1541" si="514">H1540+J1540</f>
        <v>538.64321198279549</v>
      </c>
      <c r="L1540" s="1605">
        <v>0.2</v>
      </c>
      <c r="M1540" s="1606">
        <f t="shared" ref="M1540:M1541" si="515">K1540*L1540</f>
        <v>107.72864239655911</v>
      </c>
      <c r="N1540" s="1606">
        <f t="shared" ref="N1540:N1541" si="516">K1540+M1540</f>
        <v>646.37185437935455</v>
      </c>
      <c r="O1540" s="1606">
        <f t="shared" ref="O1540:O1541" si="517">M1540</f>
        <v>107.72864239655911</v>
      </c>
    </row>
    <row r="1541" spans="1:19" customFormat="1" ht="20.25" customHeight="1">
      <c r="A1541" s="1783"/>
      <c r="B1541" s="1338" t="s">
        <v>6133</v>
      </c>
      <c r="C1541" s="1607">
        <f>мат.затр!G12985</f>
        <v>284.51142857142855</v>
      </c>
      <c r="D1541" s="1607">
        <f>тарифик!J1560</f>
        <v>113.78848728246318</v>
      </c>
      <c r="E1541" s="1607"/>
      <c r="F1541" s="1606">
        <f t="shared" ref="F1541:F1542" si="518">D1541*0.9*0.095+D1541*3%</f>
        <v>13.142570281124499</v>
      </c>
      <c r="G1541" s="1607"/>
      <c r="H1541" s="1606">
        <f t="shared" ref="H1541:H1542" si="519">C1541+D1541+F1541+G1541</f>
        <v>411.44248613501622</v>
      </c>
      <c r="I1541" s="1605">
        <f>'накл расходы'!D16</f>
        <v>0.24047458720207895</v>
      </c>
      <c r="J1541" s="1606">
        <f t="shared" si="513"/>
        <v>27.363239507599346</v>
      </c>
      <c r="K1541" s="1606">
        <f t="shared" si="514"/>
        <v>438.80572564261558</v>
      </c>
      <c r="L1541" s="1605">
        <v>0.2</v>
      </c>
      <c r="M1541" s="1606">
        <f t="shared" si="515"/>
        <v>87.761145128523125</v>
      </c>
      <c r="N1541" s="1606">
        <f t="shared" si="516"/>
        <v>526.56687077113872</v>
      </c>
      <c r="O1541" s="1606">
        <f t="shared" si="517"/>
        <v>87.761145128523125</v>
      </c>
    </row>
    <row r="1542" spans="1:19" customFormat="1" ht="20.25" customHeight="1">
      <c r="A1542" s="1783"/>
      <c r="B1542" s="1338" t="s">
        <v>6134</v>
      </c>
      <c r="C1542" s="1607">
        <f>мат.затр!G12985</f>
        <v>284.51142857142855</v>
      </c>
      <c r="D1542" s="1607">
        <f>тарифик!J1561</f>
        <v>110.44176706827309</v>
      </c>
      <c r="E1542" s="1607"/>
      <c r="F1542" s="1606">
        <f t="shared" si="518"/>
        <v>12.756024096385543</v>
      </c>
      <c r="G1542" s="1607"/>
      <c r="H1542" s="1606">
        <f t="shared" si="519"/>
        <v>407.70921973608722</v>
      </c>
      <c r="I1542" s="1605">
        <f>'накл расходы'!D16</f>
        <v>0.24047458720207895</v>
      </c>
      <c r="J1542" s="1606">
        <f t="shared" ref="J1542" si="520">D1542*I1542</f>
        <v>26.55843834561113</v>
      </c>
      <c r="K1542" s="1606">
        <f t="shared" ref="K1542" si="521">H1542+J1542</f>
        <v>434.26765808169836</v>
      </c>
      <c r="L1542" s="1605">
        <v>0.2</v>
      </c>
      <c r="M1542" s="1606">
        <f t="shared" ref="M1542" si="522">K1542*L1542</f>
        <v>86.85353161633968</v>
      </c>
      <c r="N1542" s="1606">
        <f t="shared" ref="N1542" si="523">K1542+M1542</f>
        <v>521.12118969803805</v>
      </c>
      <c r="O1542" s="1606">
        <f t="shared" ref="O1542" si="524">M1542</f>
        <v>86.85353161633968</v>
      </c>
    </row>
    <row r="1543" spans="1:19" customFormat="1" ht="20.25" customHeight="1">
      <c r="A1543" s="1783" t="s">
        <v>6249</v>
      </c>
      <c r="B1543" s="1338" t="s">
        <v>6243</v>
      </c>
      <c r="C1543" s="1607"/>
      <c r="D1543" s="1607">
        <f>тарифик!J1562</f>
        <v>392.23560910307896</v>
      </c>
      <c r="E1543" s="1607"/>
      <c r="F1543" s="1606">
        <v>38.190763052208837</v>
      </c>
      <c r="G1543" s="1607"/>
      <c r="H1543" s="1606">
        <f t="shared" ref="H1543:H1544" si="525">C1543+D1543+F1543+G1543</f>
        <v>430.42637215528782</v>
      </c>
      <c r="I1543" s="1605">
        <f>'накл расходы'!D16</f>
        <v>0.24047458720207895</v>
      </c>
      <c r="J1543" s="1606">
        <f t="shared" si="497"/>
        <v>94.322696185018913</v>
      </c>
      <c r="K1543" s="1606">
        <f t="shared" si="498"/>
        <v>524.74906834030674</v>
      </c>
      <c r="L1543" s="1605">
        <v>0.2</v>
      </c>
      <c r="M1543" s="1606">
        <f t="shared" ref="M1543:M1544" si="526">K1543*L1543</f>
        <v>104.94981366806135</v>
      </c>
      <c r="N1543" s="1606">
        <f t="shared" ref="N1543:N1544" si="527">K1543+M1543</f>
        <v>629.69888200836806</v>
      </c>
      <c r="O1543" s="1606">
        <f t="shared" ref="O1543:O1544" si="528">M1543</f>
        <v>104.94981366806135</v>
      </c>
      <c r="Q1543">
        <f>N1543*450</f>
        <v>283364.49690376566</v>
      </c>
    </row>
    <row r="1544" spans="1:19" customFormat="1" ht="20.25" customHeight="1">
      <c r="A1544" s="1783" t="s">
        <v>6250</v>
      </c>
      <c r="B1544" s="1338" t="s">
        <v>6246</v>
      </c>
      <c r="C1544" s="1607">
        <f>мат.затр!G12997</f>
        <v>122.09618585858586</v>
      </c>
      <c r="D1544" s="1607">
        <f>тарифик!J1563</f>
        <v>392.23560910307896</v>
      </c>
      <c r="E1544" s="1607"/>
      <c r="F1544" s="1606">
        <v>38.190763052208837</v>
      </c>
      <c r="G1544" s="1607"/>
      <c r="H1544" s="1606">
        <f t="shared" si="525"/>
        <v>552.52255801387366</v>
      </c>
      <c r="I1544" s="1605">
        <f>'накл расходы'!D16</f>
        <v>0.24047458720207895</v>
      </c>
      <c r="J1544" s="1606">
        <f t="shared" si="497"/>
        <v>94.322696185018913</v>
      </c>
      <c r="K1544" s="1606">
        <f t="shared" si="498"/>
        <v>646.84525419889258</v>
      </c>
      <c r="L1544" s="1605">
        <v>0.2</v>
      </c>
      <c r="M1544" s="1606">
        <f t="shared" si="526"/>
        <v>129.36905083977851</v>
      </c>
      <c r="N1544" s="1606">
        <f t="shared" si="527"/>
        <v>776.21430503867111</v>
      </c>
      <c r="O1544" s="1606">
        <f t="shared" si="528"/>
        <v>129.36905083977851</v>
      </c>
      <c r="Q1544">
        <f>N1544*450</f>
        <v>349296.43726740201</v>
      </c>
      <c r="S1544">
        <f>Q1544-Q1543</f>
        <v>65931.940363636357</v>
      </c>
    </row>
    <row r="1545" spans="1:19">
      <c r="A1545" s="1141" t="s">
        <v>6251</v>
      </c>
      <c r="B1545" s="303" t="s">
        <v>5376</v>
      </c>
      <c r="C1545" s="496">
        <f>мат.затр!G13522</f>
        <v>1456</v>
      </c>
      <c r="D1545" s="496">
        <f>тарифик!J1564</f>
        <v>10438.152610441768</v>
      </c>
      <c r="E1545" s="496"/>
      <c r="F1545" s="898">
        <f t="shared" ref="F1545" si="529">D1545*0.9*0.095+D1545*3%</f>
        <v>1205.6066265060242</v>
      </c>
      <c r="G1545" s="496">
        <f>амортизация!M6045</f>
        <v>0</v>
      </c>
      <c r="H1545" s="898">
        <f>C1545+D1545+F1545+G1545</f>
        <v>13099.759236947792</v>
      </c>
      <c r="I1545" s="77">
        <v>0.24</v>
      </c>
      <c r="J1545" s="898">
        <f>D1545*I1545</f>
        <v>2505.1566265060242</v>
      </c>
      <c r="K1545" s="898">
        <f t="shared" ref="K1545" si="530">H1545+J1545</f>
        <v>15604.915863453816</v>
      </c>
      <c r="L1545" s="77">
        <v>0.2</v>
      </c>
      <c r="M1545" s="898">
        <f>K1545*L1545</f>
        <v>3120.9831726907632</v>
      </c>
      <c r="N1545" s="898">
        <f t="shared" ref="N1545" si="531">K1545+M1545</f>
        <v>18725.899036144579</v>
      </c>
      <c r="O1545" s="898">
        <f t="shared" ref="O1545" si="532">M1545</f>
        <v>3120.9831726907632</v>
      </c>
    </row>
    <row r="1546" spans="1:19">
      <c r="A1546" s="160" t="s">
        <v>4792</v>
      </c>
      <c r="B1546" s="46" t="s">
        <v>4775</v>
      </c>
      <c r="C1546" s="497"/>
      <c r="D1546" s="497"/>
      <c r="E1546" s="497"/>
      <c r="F1546" s="497"/>
      <c r="G1546" s="497"/>
      <c r="H1546" s="497"/>
      <c r="I1546" s="498"/>
      <c r="J1546" s="497"/>
      <c r="K1546" s="497"/>
      <c r="L1546" s="499"/>
      <c r="M1546" s="497"/>
      <c r="N1546" s="500"/>
      <c r="O1546" s="497"/>
    </row>
    <row r="1547" spans="1:19">
      <c r="A1547" s="1182" t="s">
        <v>4776</v>
      </c>
      <c r="B1547" s="957" t="s">
        <v>4777</v>
      </c>
      <c r="C1547" s="496">
        <f>мат.затр!G13528</f>
        <v>761.35500000000002</v>
      </c>
      <c r="D1547" s="496">
        <f>тарифик!J1566</f>
        <v>1054.2168674698794</v>
      </c>
      <c r="E1547" s="496"/>
      <c r="F1547" s="898">
        <f t="shared" si="405"/>
        <v>121.76204819277106</v>
      </c>
      <c r="G1547" s="496">
        <f>амортизация!M6020</f>
        <v>39.191488174921915</v>
      </c>
      <c r="H1547" s="898">
        <f>C1547+D1547+F1547+G1547</f>
        <v>1976.5254038375724</v>
      </c>
      <c r="I1547" s="77">
        <f t="shared" ref="I1547:I1550" si="533">I$190</f>
        <v>0.24047458720207895</v>
      </c>
      <c r="J1547" s="898">
        <f>D1547*I1547</f>
        <v>253.51236602628802</v>
      </c>
      <c r="K1547" s="898">
        <f>H1547+J1547</f>
        <v>2230.0377698638604</v>
      </c>
      <c r="L1547" s="77">
        <v>0.2</v>
      </c>
      <c r="M1547" s="898">
        <f t="shared" ref="M1547:M1554" si="534">K1547*L1547</f>
        <v>446.00755397277209</v>
      </c>
      <c r="N1547" s="898">
        <f>K1547+M1547</f>
        <v>2676.0453238366326</v>
      </c>
      <c r="O1547" s="898">
        <f t="shared" ref="O1547:O1554" si="535">M1547</f>
        <v>446.00755397277209</v>
      </c>
    </row>
    <row r="1548" spans="1:19">
      <c r="A1548" s="1179" t="s">
        <v>4783</v>
      </c>
      <c r="B1548" s="303" t="s">
        <v>4784</v>
      </c>
      <c r="C1548" s="496">
        <f>мат.затр!G13533</f>
        <v>1566.355</v>
      </c>
      <c r="D1548" s="496">
        <f>тарифик!J1567</f>
        <v>1054.2168674698794</v>
      </c>
      <c r="E1548" s="496"/>
      <c r="F1548" s="898">
        <f t="shared" si="405"/>
        <v>121.76204819277106</v>
      </c>
      <c r="G1548" s="496">
        <f>амортизация!M6023</f>
        <v>39.191488174921915</v>
      </c>
      <c r="H1548" s="898">
        <f>C1548+D1548+F1548+G1548</f>
        <v>2781.5254038375724</v>
      </c>
      <c r="I1548" s="77">
        <f t="shared" si="533"/>
        <v>0.24047458720207895</v>
      </c>
      <c r="J1548" s="898">
        <f>D1548*I1548</f>
        <v>253.51236602628802</v>
      </c>
      <c r="K1548" s="898">
        <f t="shared" ref="K1548:K1554" si="536">H1548+J1548</f>
        <v>3035.0377698638604</v>
      </c>
      <c r="L1548" s="77">
        <v>0.2</v>
      </c>
      <c r="M1548" s="898">
        <f t="shared" si="534"/>
        <v>607.00755397277214</v>
      </c>
      <c r="N1548" s="898">
        <f t="shared" ref="N1548:N1554" si="537">K1548+M1548</f>
        <v>3642.0453238366326</v>
      </c>
      <c r="O1548" s="898">
        <f t="shared" si="535"/>
        <v>607.00755397277214</v>
      </c>
    </row>
    <row r="1549" spans="1:19">
      <c r="A1549" s="1179" t="s">
        <v>4785</v>
      </c>
      <c r="B1549" s="303" t="s">
        <v>4786</v>
      </c>
      <c r="C1549" s="496">
        <f>мат.затр!G13539</f>
        <v>2555.02</v>
      </c>
      <c r="D1549" s="496">
        <f>тарифик!J1568</f>
        <v>2126.5060240963853</v>
      </c>
      <c r="E1549" s="496"/>
      <c r="F1549" s="898">
        <f t="shared" si="405"/>
        <v>245.61144578313252</v>
      </c>
      <c r="G1549" s="496">
        <f>амортизация!M6027</f>
        <v>42.95654841588577</v>
      </c>
      <c r="H1549" s="898">
        <f>C1549+D1549+F1549+G1549</f>
        <v>4970.0940182954037</v>
      </c>
      <c r="I1549" s="77">
        <f t="shared" si="533"/>
        <v>0.24047458720207895</v>
      </c>
      <c r="J1549" s="898">
        <f>D1549*I1549</f>
        <v>511.37065832731241</v>
      </c>
      <c r="K1549" s="898">
        <f t="shared" si="536"/>
        <v>5481.4646766227161</v>
      </c>
      <c r="L1549" s="77">
        <v>0.2</v>
      </c>
      <c r="M1549" s="898">
        <f>K1549*L1549</f>
        <v>1096.2929353245434</v>
      </c>
      <c r="N1549" s="898">
        <f>K1549+M1549</f>
        <v>6577.7576119472596</v>
      </c>
      <c r="O1549" s="898">
        <f t="shared" si="535"/>
        <v>1096.2929353245434</v>
      </c>
    </row>
    <row r="1550" spans="1:19">
      <c r="A1550" s="1179" t="s">
        <v>4787</v>
      </c>
      <c r="B1550" s="303" t="s">
        <v>4788</v>
      </c>
      <c r="C1550" s="496">
        <f>мат.затр!G13544</f>
        <v>263.46199999999999</v>
      </c>
      <c r="D1550" s="496">
        <f>тарифик!J1569</f>
        <v>1054.2168674698794</v>
      </c>
      <c r="E1550" s="496"/>
      <c r="F1550" s="898">
        <f t="shared" si="405"/>
        <v>121.76204819277106</v>
      </c>
      <c r="G1550" s="496">
        <f>амортизация!M6043</f>
        <v>19.076305220883533</v>
      </c>
      <c r="H1550" s="898">
        <f>C1550+D1550+F1550+G1550</f>
        <v>1458.517220883534</v>
      </c>
      <c r="I1550" s="77">
        <f t="shared" si="533"/>
        <v>0.24047458720207895</v>
      </c>
      <c r="J1550" s="898">
        <f>D1550*I1550</f>
        <v>253.51236602628802</v>
      </c>
      <c r="K1550" s="898">
        <f t="shared" si="536"/>
        <v>1712.029586909822</v>
      </c>
      <c r="L1550" s="77">
        <v>0.2</v>
      </c>
      <c r="M1550" s="898">
        <f t="shared" si="534"/>
        <v>342.4059173819644</v>
      </c>
      <c r="N1550" s="898">
        <f t="shared" si="537"/>
        <v>2054.4355042917864</v>
      </c>
      <c r="O1550" s="898">
        <f t="shared" si="535"/>
        <v>342.4059173819644</v>
      </c>
    </row>
    <row r="1551" spans="1:19" s="1117" customFormat="1" ht="15.75">
      <c r="A1551" s="1146" t="s">
        <v>6023</v>
      </c>
      <c r="B1551" s="1127" t="s">
        <v>6180</v>
      </c>
      <c r="C1551" s="1128"/>
      <c r="D1551" s="204"/>
      <c r="E1551" s="204"/>
      <c r="F1551" s="1671"/>
      <c r="G1551" s="1671"/>
      <c r="H1551" s="1606"/>
      <c r="I1551" s="1154"/>
      <c r="J1551" s="1606"/>
      <c r="K1551" s="1606"/>
      <c r="L1551" s="1154"/>
      <c r="M1551" s="1606"/>
      <c r="N1551" s="1606"/>
      <c r="O1551" s="1606"/>
    </row>
    <row r="1552" spans="1:19" s="1117" customFormat="1" ht="30">
      <c r="A1552" s="1147" t="s">
        <v>6181</v>
      </c>
      <c r="B1552" s="38" t="s">
        <v>6179</v>
      </c>
      <c r="C1552" s="1128">
        <f>мат.затр!G13548</f>
        <v>3105.15</v>
      </c>
      <c r="D1552" s="1670">
        <f>тарифик!J1571</f>
        <v>722891.56626506022</v>
      </c>
      <c r="E1552" s="1670"/>
      <c r="F1552" s="1606">
        <f>D1552*0.9*0.095+D1552*3%</f>
        <v>83493.975903614453</v>
      </c>
      <c r="G1552" s="1671">
        <f>амортизация!M6030</f>
        <v>5.2538548752834471</v>
      </c>
      <c r="H1552" s="1606">
        <f t="shared" ref="H1552:H1554" si="538">C1552+D1552+F1552+G1552</f>
        <v>809495.94602355</v>
      </c>
      <c r="I1552" s="1605">
        <f>'накл расходы'!D16</f>
        <v>0.24047458720207895</v>
      </c>
      <c r="J1552" s="1606">
        <f>D1552*I1552</f>
        <v>173837.05098945467</v>
      </c>
      <c r="K1552" s="1606">
        <f t="shared" si="536"/>
        <v>983332.99701300473</v>
      </c>
      <c r="L1552" s="1605">
        <v>0.2</v>
      </c>
      <c r="M1552" s="1606">
        <f t="shared" si="534"/>
        <v>196666.59940260096</v>
      </c>
      <c r="N1552" s="1606">
        <f t="shared" si="537"/>
        <v>1179999.5964156056</v>
      </c>
      <c r="O1552" s="1606">
        <f t="shared" si="535"/>
        <v>196666.59940260096</v>
      </c>
    </row>
    <row r="1553" spans="1:15" s="1117" customFormat="1" ht="30">
      <c r="A1553" s="1147" t="s">
        <v>6182</v>
      </c>
      <c r="B1553" s="38" t="s">
        <v>6177</v>
      </c>
      <c r="C1553" s="1128">
        <f>мат.затр!G13551</f>
        <v>3105.15</v>
      </c>
      <c r="D1553" s="1670">
        <f>тарифик!J1572</f>
        <v>771084.33734939748</v>
      </c>
      <c r="E1553" s="1670"/>
      <c r="F1553" s="1606">
        <f t="shared" ref="F1553:F1554" si="539">D1553*0.9*0.095+D1553*3%</f>
        <v>89060.240963855409</v>
      </c>
      <c r="G1553" s="1671">
        <f>амортизация!M6031</f>
        <v>5.2538548752834471</v>
      </c>
      <c r="H1553" s="1606">
        <f t="shared" si="538"/>
        <v>863254.98216812825</v>
      </c>
      <c r="I1553" s="1605">
        <f>'накл расходы'!D16</f>
        <v>0.24047458720207895</v>
      </c>
      <c r="J1553" s="1606">
        <f t="shared" ref="J1553:J1554" si="540">D1553*I1553</f>
        <v>185426.18772208496</v>
      </c>
      <c r="K1553" s="1606">
        <f t="shared" si="536"/>
        <v>1048681.1698902133</v>
      </c>
      <c r="L1553" s="1605">
        <v>0.2</v>
      </c>
      <c r="M1553" s="1606">
        <f t="shared" si="534"/>
        <v>209736.23397804267</v>
      </c>
      <c r="N1553" s="1606">
        <f t="shared" si="537"/>
        <v>1258417.4038682559</v>
      </c>
      <c r="O1553" s="1606">
        <f t="shared" si="535"/>
        <v>209736.23397804267</v>
      </c>
    </row>
    <row r="1554" spans="1:15" s="1117" customFormat="1" ht="30">
      <c r="A1554" s="1147" t="s">
        <v>6183</v>
      </c>
      <c r="B1554" s="38" t="s">
        <v>6176</v>
      </c>
      <c r="C1554" s="1128">
        <f>мат.затр!G13554</f>
        <v>3105.15</v>
      </c>
      <c r="D1554" s="911">
        <f>тарифик!J1573</f>
        <v>722891.56626506022</v>
      </c>
      <c r="E1554" s="911"/>
      <c r="F1554" s="1606">
        <f t="shared" si="539"/>
        <v>83493.975903614453</v>
      </c>
      <c r="G1554" s="1155">
        <f>амортизация!M6032</f>
        <v>5.2538548752834471</v>
      </c>
      <c r="H1554" s="1606">
        <f t="shared" si="538"/>
        <v>809495.94602355</v>
      </c>
      <c r="I1554" s="1605">
        <f>'накл расходы'!D16</f>
        <v>0.24047458720207895</v>
      </c>
      <c r="J1554" s="1606">
        <f t="shared" si="540"/>
        <v>173837.05098945467</v>
      </c>
      <c r="K1554" s="1606">
        <f t="shared" si="536"/>
        <v>983332.99701300473</v>
      </c>
      <c r="L1554" s="1605">
        <v>0.2</v>
      </c>
      <c r="M1554" s="1606">
        <f t="shared" si="534"/>
        <v>196666.59940260096</v>
      </c>
      <c r="N1554" s="1606">
        <f t="shared" si="537"/>
        <v>1179999.5964156056</v>
      </c>
      <c r="O1554" s="1606">
        <f t="shared" si="535"/>
        <v>196666.59940260096</v>
      </c>
    </row>
    <row r="1555" spans="1:15" s="1117" customFormat="1" ht="82.5" customHeight="1">
      <c r="A1555" s="1148" t="s">
        <v>6184</v>
      </c>
      <c r="B1555" s="1129" t="s">
        <v>5405</v>
      </c>
      <c r="C1555" s="1332">
        <f>мат.затр!G13557</f>
        <v>122.7</v>
      </c>
      <c r="D1555" s="1396">
        <f>тарифик!J1574</f>
        <v>1473.5609103078982</v>
      </c>
      <c r="E1555" s="1396"/>
      <c r="F1555" s="898">
        <f>D1555*0.9*0.095+D1555*3%</f>
        <v>170.19628514056225</v>
      </c>
      <c r="G1555" s="496">
        <f>амортизация!M6033</f>
        <v>0</v>
      </c>
      <c r="H1555" s="898">
        <f>C1555+D1555+F1555+G1555</f>
        <v>1766.4571954484604</v>
      </c>
      <c r="I1555" s="77">
        <f>'накл расходы'!D16</f>
        <v>0.24047458720207895</v>
      </c>
      <c r="J1555" s="898">
        <f>D1555*I1555</f>
        <v>354.35395162341149</v>
      </c>
      <c r="K1555" s="898">
        <f t="shared" ref="K1555:K1557" si="541">H1555+J1555</f>
        <v>2120.8111470718718</v>
      </c>
      <c r="L1555" s="77">
        <v>0.2</v>
      </c>
      <c r="M1555" s="898">
        <f t="shared" ref="M1555:M1557" si="542">K1555*L1555</f>
        <v>424.16222941437439</v>
      </c>
      <c r="N1555" s="898">
        <f t="shared" ref="N1555:N1557" si="543">K1555+M1555</f>
        <v>2544.9733764862463</v>
      </c>
      <c r="O1555" s="898">
        <f t="shared" ref="O1555:O1557" si="544">M1555</f>
        <v>424.16222941437439</v>
      </c>
    </row>
    <row r="1556" spans="1:15" s="1117" customFormat="1" ht="26.25" customHeight="1">
      <c r="A1556" s="1145" t="s">
        <v>5436</v>
      </c>
      <c r="B1556" s="1608" t="s">
        <v>6186</v>
      </c>
      <c r="C1556" s="1122"/>
      <c r="D1556" s="1123"/>
      <c r="E1556" s="1123"/>
      <c r="F1556" s="1325"/>
      <c r="G1556" s="1325"/>
      <c r="H1556" s="1686"/>
      <c r="I1556" s="1158"/>
      <c r="J1556" s="1158"/>
      <c r="K1556" s="1686"/>
      <c r="L1556" s="951"/>
      <c r="M1556" s="950"/>
      <c r="N1556" s="950"/>
      <c r="O1556" s="950"/>
    </row>
    <row r="1557" spans="1:15" s="1117" customFormat="1" ht="44.25" customHeight="1">
      <c r="A1557" s="1669"/>
      <c r="B1557" s="1127" t="s">
        <v>5406</v>
      </c>
      <c r="C1557" s="1332">
        <f>мат.затр!G13560</f>
        <v>2.7</v>
      </c>
      <c r="D1557" s="1396">
        <f>тарифик!J1576</f>
        <v>1550.8701472556893</v>
      </c>
      <c r="E1557" s="1396"/>
      <c r="F1557" s="898">
        <f>D1557*0.9*0.095+D1557*3%</f>
        <v>179.12550200803213</v>
      </c>
      <c r="G1557" s="496">
        <f>амортизация!M6037</f>
        <v>4.2113784958427818</v>
      </c>
      <c r="H1557" s="898">
        <f>C1557+D1557+F1557+G1557</f>
        <v>1736.9070277595642</v>
      </c>
      <c r="I1557" s="77">
        <f>'накл расходы'!D16</f>
        <v>0.24047458720207895</v>
      </c>
      <c r="J1557" s="898">
        <f>D1557*I1557</f>
        <v>372.94485846533928</v>
      </c>
      <c r="K1557" s="898">
        <f t="shared" si="541"/>
        <v>2109.8518862249034</v>
      </c>
      <c r="L1557" s="77">
        <v>0.2</v>
      </c>
      <c r="M1557" s="898">
        <f t="shared" si="542"/>
        <v>421.97037724498068</v>
      </c>
      <c r="N1557" s="898">
        <f t="shared" si="543"/>
        <v>2531.8222634698841</v>
      </c>
      <c r="O1557" s="898">
        <f t="shared" si="544"/>
        <v>421.97037724498068</v>
      </c>
    </row>
    <row r="1558" spans="1:15" ht="36" customHeight="1">
      <c r="A1558" s="518"/>
      <c r="B1558" s="1103"/>
      <c r="C1558" s="496"/>
      <c r="D1558" s="496"/>
      <c r="E1558" s="496"/>
      <c r="F1558" s="898"/>
      <c r="G1558" s="496"/>
      <c r="H1558" s="898"/>
      <c r="I1558" s="77"/>
      <c r="J1558" s="898"/>
      <c r="K1558" s="898"/>
      <c r="L1558" s="77"/>
      <c r="M1558" s="898"/>
      <c r="N1558" s="898"/>
      <c r="O1558" s="898"/>
    </row>
  </sheetData>
  <autoFilter ref="A8:O1550"/>
  <mergeCells count="16">
    <mergeCell ref="A5:A7"/>
    <mergeCell ref="B5:B7"/>
    <mergeCell ref="C5:G5"/>
    <mergeCell ref="H5:H7"/>
    <mergeCell ref="I5:J6"/>
    <mergeCell ref="M1511:O1511"/>
    <mergeCell ref="B1511:E1511"/>
    <mergeCell ref="F1511:H1511"/>
    <mergeCell ref="I1511:L1511"/>
    <mergeCell ref="L5:M6"/>
    <mergeCell ref="N5:N7"/>
    <mergeCell ref="O5:O7"/>
    <mergeCell ref="C6:C7"/>
    <mergeCell ref="D6:F6"/>
    <mergeCell ref="G6:G7"/>
    <mergeCell ref="K5:K7"/>
  </mergeCells>
  <pageMargins left="0" right="0" top="0.74803149606299213" bottom="0.74803149606299213" header="0.31496062992125984" footer="0.31496062992125984"/>
  <pageSetup paperSize="9" scale="65" orientation="landscape"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ES13560"/>
  <sheetViews>
    <sheetView topLeftCell="A7" zoomScaleNormal="100" workbookViewId="0">
      <pane ySplit="7" topLeftCell="A12948" activePane="bottomLeft" state="frozen"/>
      <selection activeCell="A7" sqref="A7"/>
      <selection pane="bottomLeft" activeCell="A12956" sqref="A12956:A12959"/>
    </sheetView>
  </sheetViews>
  <sheetFormatPr defaultRowHeight="15"/>
  <cols>
    <col min="1" max="1" width="8.85546875" style="681" customWidth="1"/>
    <col min="2" max="2" width="46.5703125" style="682" customWidth="1"/>
    <col min="3" max="3" width="26.42578125" style="483" customWidth="1"/>
    <col min="4" max="4" width="15.28515625" style="287" customWidth="1"/>
    <col min="5" max="5" width="14.7109375" style="287" customWidth="1"/>
    <col min="6" max="6" width="13.7109375" style="287" customWidth="1"/>
    <col min="7" max="7" width="15.140625" style="685" customWidth="1"/>
    <col min="8" max="8" width="29.42578125" style="287" customWidth="1"/>
    <col min="9" max="16384" width="9.140625" style="197"/>
  </cols>
  <sheetData>
    <row r="1" spans="1:8" ht="15.75" customHeight="1">
      <c r="E1" s="683"/>
      <c r="F1" s="2101" t="s">
        <v>0</v>
      </c>
      <c r="G1" s="2101"/>
      <c r="H1" s="2101"/>
    </row>
    <row r="2" spans="1:8" ht="15.75" customHeight="1">
      <c r="E2" s="683"/>
      <c r="F2" s="2101" t="s">
        <v>1</v>
      </c>
      <c r="G2" s="2101"/>
      <c r="H2" s="2101"/>
    </row>
    <row r="3" spans="1:8" ht="15.75" customHeight="1">
      <c r="E3" s="683"/>
      <c r="F3" s="2101" t="s">
        <v>2</v>
      </c>
      <c r="G3" s="2101"/>
      <c r="H3" s="2101"/>
    </row>
    <row r="4" spans="1:8" ht="15.75" customHeight="1">
      <c r="E4" s="683"/>
      <c r="F4" s="2101" t="s">
        <v>3</v>
      </c>
      <c r="G4" s="2101"/>
      <c r="H4" s="2101"/>
    </row>
    <row r="5" spans="1:8">
      <c r="E5" s="683"/>
      <c r="F5" s="683"/>
      <c r="H5" s="685"/>
    </row>
    <row r="6" spans="1:8" s="381" customFormat="1">
      <c r="A6" s="2096" t="s">
        <v>4</v>
      </c>
      <c r="B6" s="2096"/>
      <c r="C6" s="2096"/>
      <c r="D6" s="2096"/>
      <c r="E6" s="2096"/>
      <c r="F6" s="2096"/>
      <c r="G6" s="2096"/>
      <c r="H6" s="2096"/>
    </row>
    <row r="7" spans="1:8" s="381" customFormat="1" ht="42" customHeight="1">
      <c r="A7" s="2096" t="s">
        <v>5</v>
      </c>
      <c r="B7" s="2096"/>
      <c r="C7" s="2096"/>
      <c r="D7" s="2096"/>
      <c r="E7" s="2096"/>
      <c r="F7" s="2096"/>
      <c r="G7" s="2096"/>
      <c r="H7" s="2096"/>
    </row>
    <row r="8" spans="1:8" s="381" customFormat="1" ht="13.5" customHeight="1">
      <c r="A8" s="686"/>
      <c r="B8" s="687"/>
      <c r="C8" s="688"/>
      <c r="D8" s="689"/>
      <c r="E8" s="689"/>
      <c r="F8" s="689"/>
      <c r="G8" s="1529"/>
      <c r="H8" s="689"/>
    </row>
    <row r="9" spans="1:8" s="381" customFormat="1" ht="59.25" customHeight="1">
      <c r="A9" s="2097" t="s">
        <v>6</v>
      </c>
      <c r="B9" s="2097"/>
      <c r="C9" s="2097"/>
      <c r="D9" s="2097"/>
      <c r="E9" s="2097"/>
      <c r="F9" s="2097"/>
      <c r="G9" s="2097"/>
      <c r="H9" s="2097"/>
    </row>
    <row r="10" spans="1:8" s="381" customFormat="1">
      <c r="A10" s="2098"/>
      <c r="B10" s="2098"/>
      <c r="C10" s="2098"/>
      <c r="D10" s="2098"/>
      <c r="E10" s="2098"/>
      <c r="F10" s="2098"/>
      <c r="G10" s="2098"/>
      <c r="H10" s="2098"/>
    </row>
    <row r="11" spans="1:8" s="381" customFormat="1" ht="35.25" customHeight="1">
      <c r="A11" s="2099" t="s">
        <v>7</v>
      </c>
      <c r="B11" s="2099" t="s">
        <v>8</v>
      </c>
      <c r="C11" s="2099" t="s">
        <v>9</v>
      </c>
      <c r="D11" s="2100" t="s">
        <v>10</v>
      </c>
      <c r="E11" s="2100" t="s">
        <v>11</v>
      </c>
      <c r="F11" s="2100"/>
      <c r="G11" s="2100"/>
      <c r="H11" s="690" t="s">
        <v>12</v>
      </c>
    </row>
    <row r="12" spans="1:8" s="381" customFormat="1" ht="28.5" customHeight="1">
      <c r="A12" s="2099"/>
      <c r="B12" s="2099"/>
      <c r="C12" s="2099"/>
      <c r="D12" s="2100"/>
      <c r="E12" s="690" t="s">
        <v>13</v>
      </c>
      <c r="F12" s="690" t="s">
        <v>14</v>
      </c>
      <c r="G12" s="1530" t="s">
        <v>15</v>
      </c>
      <c r="H12" s="690"/>
    </row>
    <row r="13" spans="1:8" s="381" customFormat="1">
      <c r="A13" s="691">
        <v>1</v>
      </c>
      <c r="B13" s="691" t="s">
        <v>16</v>
      </c>
      <c r="C13" s="691" t="s">
        <v>17</v>
      </c>
      <c r="D13" s="691" t="s">
        <v>18</v>
      </c>
      <c r="E13" s="691" t="s">
        <v>19</v>
      </c>
      <c r="F13" s="691" t="s">
        <v>20</v>
      </c>
      <c r="G13" s="1531" t="s">
        <v>21</v>
      </c>
      <c r="H13" s="691"/>
    </row>
    <row r="14" spans="1:8" s="381" customFormat="1" ht="36" customHeight="1">
      <c r="A14" s="692" t="s">
        <v>571</v>
      </c>
      <c r="B14" s="2083" t="s">
        <v>3824</v>
      </c>
      <c r="C14" s="2084"/>
      <c r="D14" s="693"/>
      <c r="E14" s="693"/>
      <c r="F14" s="693"/>
      <c r="G14" s="694"/>
      <c r="H14" s="694"/>
    </row>
    <row r="15" spans="1:8" ht="92.25" customHeight="1">
      <c r="A15" s="152" t="s">
        <v>3825</v>
      </c>
      <c r="B15" s="2085" t="s">
        <v>4051</v>
      </c>
      <c r="C15" s="2086"/>
      <c r="D15" s="695"/>
      <c r="E15" s="695"/>
      <c r="F15" s="695"/>
      <c r="G15" s="697"/>
      <c r="H15" s="697"/>
    </row>
    <row r="16" spans="1:8">
      <c r="A16" s="676" t="s">
        <v>4052</v>
      </c>
      <c r="B16" s="288" t="s">
        <v>2390</v>
      </c>
      <c r="C16" s="698" t="s">
        <v>245</v>
      </c>
      <c r="D16" s="360" t="s">
        <v>2427</v>
      </c>
      <c r="E16" s="361">
        <v>0.02</v>
      </c>
      <c r="F16" s="647">
        <v>1500</v>
      </c>
      <c r="G16" s="1532">
        <f>E16*F16</f>
        <v>30</v>
      </c>
      <c r="H16" s="678"/>
    </row>
    <row r="17" spans="1:8">
      <c r="A17" s="676"/>
      <c r="B17" s="288"/>
      <c r="C17" s="698" t="s">
        <v>576</v>
      </c>
      <c r="D17" s="360" t="s">
        <v>2426</v>
      </c>
      <c r="E17" s="361">
        <v>0.03</v>
      </c>
      <c r="F17" s="648">
        <v>800</v>
      </c>
      <c r="G17" s="1532">
        <f t="shared" ref="G17:G19" si="0">E17*F17</f>
        <v>24</v>
      </c>
      <c r="H17" s="678"/>
    </row>
    <row r="18" spans="1:8">
      <c r="A18" s="676"/>
      <c r="B18" s="288"/>
      <c r="C18" s="361" t="s">
        <v>729</v>
      </c>
      <c r="D18" s="360" t="s">
        <v>730</v>
      </c>
      <c r="E18" s="361">
        <v>0.1</v>
      </c>
      <c r="F18" s="648">
        <v>120</v>
      </c>
      <c r="G18" s="1532">
        <f t="shared" si="0"/>
        <v>12</v>
      </c>
      <c r="H18" s="678"/>
    </row>
    <row r="19" spans="1:8">
      <c r="A19" s="676"/>
      <c r="B19" s="288"/>
      <c r="C19" s="361" t="s">
        <v>2008</v>
      </c>
      <c r="D19" s="360" t="s">
        <v>1989</v>
      </c>
      <c r="E19" s="361">
        <v>0.02</v>
      </c>
      <c r="F19" s="648">
        <v>2700</v>
      </c>
      <c r="G19" s="1532">
        <f t="shared" si="0"/>
        <v>54</v>
      </c>
      <c r="H19" s="678"/>
    </row>
    <row r="20" spans="1:8">
      <c r="A20" s="676"/>
      <c r="B20" s="699" t="s">
        <v>35</v>
      </c>
      <c r="C20" s="700"/>
      <c r="D20" s="103"/>
      <c r="E20" s="608"/>
      <c r="F20" s="429"/>
      <c r="G20" s="1533">
        <f>SUM(G16:G19)</f>
        <v>120</v>
      </c>
      <c r="H20" s="103"/>
    </row>
    <row r="21" spans="1:8">
      <c r="A21" s="676" t="s">
        <v>4053</v>
      </c>
      <c r="B21" s="288" t="s">
        <v>3829</v>
      </c>
      <c r="C21" s="303" t="s">
        <v>4055</v>
      </c>
      <c r="D21" s="678" t="s">
        <v>2432</v>
      </c>
      <c r="E21" s="425">
        <v>0.01</v>
      </c>
      <c r="F21" s="701">
        <v>13000</v>
      </c>
      <c r="G21" s="1532">
        <f t="shared" ref="G21:G26" si="1">E21*F21</f>
        <v>130</v>
      </c>
      <c r="H21" s="678"/>
    </row>
    <row r="22" spans="1:8">
      <c r="A22" s="676"/>
      <c r="B22" s="699"/>
      <c r="C22" s="303" t="s">
        <v>892</v>
      </c>
      <c r="D22" s="678" t="s">
        <v>98</v>
      </c>
      <c r="E22" s="702">
        <v>2.0000000000000001E-4</v>
      </c>
      <c r="F22" s="649">
        <v>18000</v>
      </c>
      <c r="G22" s="1532">
        <f t="shared" si="1"/>
        <v>3.6</v>
      </c>
      <c r="H22" s="103"/>
    </row>
    <row r="23" spans="1:8">
      <c r="A23" s="676"/>
      <c r="B23" s="288"/>
      <c r="C23" s="698" t="s">
        <v>245</v>
      </c>
      <c r="D23" s="360" t="s">
        <v>2427</v>
      </c>
      <c r="E23" s="361">
        <v>0.02</v>
      </c>
      <c r="F23" s="647">
        <v>1500</v>
      </c>
      <c r="G23" s="1532">
        <f t="shared" si="1"/>
        <v>30</v>
      </c>
      <c r="H23" s="690"/>
    </row>
    <row r="24" spans="1:8">
      <c r="A24" s="676"/>
      <c r="B24" s="699"/>
      <c r="C24" s="698" t="s">
        <v>576</v>
      </c>
      <c r="D24" s="360" t="s">
        <v>2426</v>
      </c>
      <c r="E24" s="361">
        <v>0.03</v>
      </c>
      <c r="F24" s="648">
        <v>800</v>
      </c>
      <c r="G24" s="1532">
        <f t="shared" si="1"/>
        <v>24</v>
      </c>
      <c r="H24" s="703"/>
    </row>
    <row r="25" spans="1:8">
      <c r="A25" s="676"/>
      <c r="B25" s="288"/>
      <c r="C25" s="361" t="s">
        <v>729</v>
      </c>
      <c r="D25" s="360" t="s">
        <v>730</v>
      </c>
      <c r="E25" s="361">
        <v>0.01</v>
      </c>
      <c r="F25" s="648">
        <v>120</v>
      </c>
      <c r="G25" s="1532">
        <f t="shared" si="1"/>
        <v>1.2</v>
      </c>
      <c r="H25" s="678"/>
    </row>
    <row r="26" spans="1:8">
      <c r="A26" s="676"/>
      <c r="B26" s="288"/>
      <c r="C26" s="361" t="s">
        <v>2008</v>
      </c>
      <c r="D26" s="360" t="s">
        <v>1989</v>
      </c>
      <c r="E26" s="361">
        <v>0.02</v>
      </c>
      <c r="F26" s="648">
        <v>2700</v>
      </c>
      <c r="G26" s="1532">
        <f t="shared" si="1"/>
        <v>54</v>
      </c>
      <c r="H26" s="678"/>
    </row>
    <row r="27" spans="1:8">
      <c r="A27" s="676"/>
      <c r="B27" s="699" t="s">
        <v>35</v>
      </c>
      <c r="C27" s="425"/>
      <c r="D27" s="103"/>
      <c r="E27" s="608"/>
      <c r="F27" s="429"/>
      <c r="G27" s="1533">
        <f>SUM(G21:G26)</f>
        <v>242.79999999999998</v>
      </c>
      <c r="H27" s="678"/>
    </row>
    <row r="28" spans="1:8">
      <c r="A28" s="676" t="s">
        <v>4054</v>
      </c>
      <c r="B28" s="288" t="s">
        <v>1300</v>
      </c>
      <c r="C28" s="303" t="s">
        <v>4055</v>
      </c>
      <c r="D28" s="678" t="s">
        <v>2432</v>
      </c>
      <c r="E28" s="425">
        <v>0.01</v>
      </c>
      <c r="F28" s="701">
        <v>13000</v>
      </c>
      <c r="G28" s="1532">
        <f t="shared" ref="G28:G33" si="2">E28*F28</f>
        <v>130</v>
      </c>
      <c r="H28" s="103"/>
    </row>
    <row r="29" spans="1:8">
      <c r="A29" s="676"/>
      <c r="B29" s="288"/>
      <c r="C29" s="303" t="s">
        <v>892</v>
      </c>
      <c r="D29" s="678" t="s">
        <v>98</v>
      </c>
      <c r="E29" s="702">
        <v>2.0000000000000001E-4</v>
      </c>
      <c r="F29" s="649">
        <v>18000</v>
      </c>
      <c r="G29" s="1532">
        <f t="shared" si="2"/>
        <v>3.6</v>
      </c>
      <c r="H29" s="103"/>
    </row>
    <row r="30" spans="1:8">
      <c r="A30" s="676"/>
      <c r="B30" s="678"/>
      <c r="C30" s="698" t="s">
        <v>245</v>
      </c>
      <c r="D30" s="360" t="s">
        <v>2427</v>
      </c>
      <c r="E30" s="361">
        <v>0.02</v>
      </c>
      <c r="F30" s="647">
        <v>1500</v>
      </c>
      <c r="G30" s="1532">
        <f t="shared" si="2"/>
        <v>30</v>
      </c>
      <c r="H30" s="678"/>
    </row>
    <row r="31" spans="1:8">
      <c r="A31" s="676"/>
      <c r="B31" s="677"/>
      <c r="C31" s="698" t="s">
        <v>576</v>
      </c>
      <c r="D31" s="360" t="s">
        <v>2426</v>
      </c>
      <c r="E31" s="361">
        <v>0.03</v>
      </c>
      <c r="F31" s="648">
        <v>800</v>
      </c>
      <c r="G31" s="1532">
        <f t="shared" si="2"/>
        <v>24</v>
      </c>
      <c r="H31" s="678"/>
    </row>
    <row r="32" spans="1:8">
      <c r="A32" s="676"/>
      <c r="B32" s="677"/>
      <c r="C32" s="361" t="s">
        <v>729</v>
      </c>
      <c r="D32" s="360" t="s">
        <v>730</v>
      </c>
      <c r="E32" s="361">
        <v>0.01</v>
      </c>
      <c r="F32" s="648">
        <v>120</v>
      </c>
      <c r="G32" s="1532">
        <f t="shared" si="2"/>
        <v>1.2</v>
      </c>
      <c r="H32" s="678"/>
    </row>
    <row r="33" spans="1:8">
      <c r="A33" s="676"/>
      <c r="B33" s="677"/>
      <c r="C33" s="361" t="s">
        <v>2008</v>
      </c>
      <c r="D33" s="360" t="s">
        <v>1989</v>
      </c>
      <c r="E33" s="361">
        <v>0.02</v>
      </c>
      <c r="F33" s="648">
        <v>2700</v>
      </c>
      <c r="G33" s="1532">
        <f t="shared" si="2"/>
        <v>54</v>
      </c>
      <c r="H33" s="678"/>
    </row>
    <row r="34" spans="1:8">
      <c r="A34" s="676"/>
      <c r="B34" s="699" t="s">
        <v>35</v>
      </c>
      <c r="C34" s="700"/>
      <c r="D34" s="103"/>
      <c r="E34" s="608"/>
      <c r="F34" s="429"/>
      <c r="G34" s="1533">
        <f>SUM(G28:G33)</f>
        <v>242.79999999999998</v>
      </c>
      <c r="H34" s="308"/>
    </row>
    <row r="35" spans="1:8">
      <c r="A35" s="676" t="s">
        <v>4056</v>
      </c>
      <c r="B35" s="288" t="s">
        <v>4057</v>
      </c>
      <c r="C35" s="425" t="s">
        <v>4058</v>
      </c>
      <c r="D35" s="678" t="s">
        <v>1698</v>
      </c>
      <c r="E35" s="361">
        <v>0.1</v>
      </c>
      <c r="F35" s="649">
        <v>10000</v>
      </c>
      <c r="G35" s="1532">
        <f t="shared" ref="G35:G38" si="3">E35*F35</f>
        <v>1000</v>
      </c>
      <c r="H35" s="678"/>
    </row>
    <row r="36" spans="1:8">
      <c r="A36" s="676"/>
      <c r="B36" s="677"/>
      <c r="C36" s="698" t="s">
        <v>245</v>
      </c>
      <c r="D36" s="360" t="s">
        <v>2427</v>
      </c>
      <c r="E36" s="361">
        <v>0.02</v>
      </c>
      <c r="F36" s="647">
        <v>1500</v>
      </c>
      <c r="G36" s="1532">
        <f t="shared" si="3"/>
        <v>30</v>
      </c>
      <c r="H36" s="678"/>
    </row>
    <row r="37" spans="1:8">
      <c r="A37" s="676"/>
      <c r="B37" s="677"/>
      <c r="C37" s="698" t="s">
        <v>576</v>
      </c>
      <c r="D37" s="360" t="s">
        <v>2426</v>
      </c>
      <c r="E37" s="361">
        <v>0.01</v>
      </c>
      <c r="F37" s="648">
        <v>800</v>
      </c>
      <c r="G37" s="1532">
        <f>E37*F37</f>
        <v>8</v>
      </c>
      <c r="H37" s="678"/>
    </row>
    <row r="38" spans="1:8">
      <c r="A38" s="676"/>
      <c r="B38" s="699"/>
      <c r="C38" s="361" t="s">
        <v>729</v>
      </c>
      <c r="D38" s="360" t="s">
        <v>730</v>
      </c>
      <c r="E38" s="361">
        <v>0.01</v>
      </c>
      <c r="F38" s="648">
        <v>120</v>
      </c>
      <c r="G38" s="1532">
        <f t="shared" si="3"/>
        <v>1.2</v>
      </c>
      <c r="H38" s="103"/>
    </row>
    <row r="39" spans="1:8">
      <c r="A39" s="676"/>
      <c r="B39" s="699" t="s">
        <v>35</v>
      </c>
      <c r="C39" s="361"/>
      <c r="D39" s="360"/>
      <c r="E39" s="360"/>
      <c r="F39" s="619"/>
      <c r="G39" s="1534">
        <f>SUM(G35:G38)</f>
        <v>1039.2</v>
      </c>
      <c r="H39" s="103"/>
    </row>
    <row r="40" spans="1:8" ht="30">
      <c r="A40" s="676" t="s">
        <v>3833</v>
      </c>
      <c r="B40" s="288" t="s">
        <v>4059</v>
      </c>
      <c r="C40" s="698" t="s">
        <v>4060</v>
      </c>
      <c r="D40" s="678" t="s">
        <v>38</v>
      </c>
      <c r="E40" s="361">
        <v>0.02</v>
      </c>
      <c r="F40" s="649">
        <v>26785</v>
      </c>
      <c r="G40" s="1532">
        <f t="shared" ref="G40:G44" si="4">E40*F40</f>
        <v>535.70000000000005</v>
      </c>
      <c r="H40" s="678"/>
    </row>
    <row r="41" spans="1:8">
      <c r="A41" s="676"/>
      <c r="B41" s="677"/>
      <c r="C41" s="698" t="s">
        <v>245</v>
      </c>
      <c r="D41" s="360" t="s">
        <v>2427</v>
      </c>
      <c r="E41" s="361">
        <v>0.02</v>
      </c>
      <c r="F41" s="647">
        <v>1500</v>
      </c>
      <c r="G41" s="1532">
        <f t="shared" si="4"/>
        <v>30</v>
      </c>
      <c r="H41" s="678"/>
    </row>
    <row r="42" spans="1:8">
      <c r="A42" s="676"/>
      <c r="B42" s="677"/>
      <c r="C42" s="698" t="s">
        <v>576</v>
      </c>
      <c r="D42" s="360" t="s">
        <v>2426</v>
      </c>
      <c r="E42" s="361">
        <v>0.03</v>
      </c>
      <c r="F42" s="648">
        <v>800</v>
      </c>
      <c r="G42" s="1532">
        <f t="shared" si="4"/>
        <v>24</v>
      </c>
      <c r="H42" s="678"/>
    </row>
    <row r="43" spans="1:8">
      <c r="A43" s="676"/>
      <c r="B43" s="677"/>
      <c r="C43" s="361" t="s">
        <v>729</v>
      </c>
      <c r="D43" s="360" t="s">
        <v>730</v>
      </c>
      <c r="E43" s="361">
        <v>0.5</v>
      </c>
      <c r="F43" s="648">
        <v>120</v>
      </c>
      <c r="G43" s="1532">
        <f t="shared" si="4"/>
        <v>60</v>
      </c>
      <c r="H43" s="678"/>
    </row>
    <row r="44" spans="1:8">
      <c r="A44" s="676"/>
      <c r="B44" s="677"/>
      <c r="C44" s="361" t="s">
        <v>2008</v>
      </c>
      <c r="D44" s="360" t="s">
        <v>1989</v>
      </c>
      <c r="E44" s="361">
        <v>0.02</v>
      </c>
      <c r="F44" s="648">
        <v>2700</v>
      </c>
      <c r="G44" s="1532">
        <f t="shared" si="4"/>
        <v>54</v>
      </c>
      <c r="H44" s="678"/>
    </row>
    <row r="45" spans="1:8">
      <c r="A45" s="676"/>
      <c r="B45" s="699" t="s">
        <v>35</v>
      </c>
      <c r="C45" s="700"/>
      <c r="D45" s="103"/>
      <c r="E45" s="608"/>
      <c r="F45" s="429"/>
      <c r="G45" s="1533">
        <f>SUM(G40:G44)</f>
        <v>703.7</v>
      </c>
      <c r="H45" s="308"/>
    </row>
    <row r="46" spans="1:8" ht="30">
      <c r="A46" s="676" t="s">
        <v>3835</v>
      </c>
      <c r="B46" s="288" t="s">
        <v>4061</v>
      </c>
      <c r="C46" s="361" t="s">
        <v>5256</v>
      </c>
      <c r="D46" s="360" t="s">
        <v>1989</v>
      </c>
      <c r="E46" s="361">
        <v>0.04</v>
      </c>
      <c r="F46" s="648">
        <v>18000</v>
      </c>
      <c r="G46" s="1532">
        <f t="shared" ref="G46:G50" si="5">E46*F46</f>
        <v>720</v>
      </c>
      <c r="H46" s="678"/>
    </row>
    <row r="47" spans="1:8">
      <c r="A47" s="676"/>
      <c r="B47" s="677"/>
      <c r="C47" s="698" t="s">
        <v>245</v>
      </c>
      <c r="D47" s="360" t="s">
        <v>2427</v>
      </c>
      <c r="E47" s="361">
        <v>0.02</v>
      </c>
      <c r="F47" s="647">
        <v>1500</v>
      </c>
      <c r="G47" s="1532">
        <f t="shared" si="5"/>
        <v>30</v>
      </c>
      <c r="H47" s="678"/>
    </row>
    <row r="48" spans="1:8">
      <c r="A48" s="676"/>
      <c r="B48" s="677"/>
      <c r="C48" s="698" t="s">
        <v>576</v>
      </c>
      <c r="D48" s="360" t="s">
        <v>2426</v>
      </c>
      <c r="E48" s="361">
        <v>0.01</v>
      </c>
      <c r="F48" s="648">
        <v>800</v>
      </c>
      <c r="G48" s="1532">
        <f t="shared" si="5"/>
        <v>8</v>
      </c>
      <c r="H48" s="678"/>
    </row>
    <row r="49" spans="1:8">
      <c r="A49" s="676"/>
      <c r="B49" s="677"/>
      <c r="C49" s="361" t="s">
        <v>729</v>
      </c>
      <c r="D49" s="360" t="s">
        <v>730</v>
      </c>
      <c r="E49" s="361">
        <v>0.1</v>
      </c>
      <c r="F49" s="648">
        <v>720</v>
      </c>
      <c r="G49" s="1532">
        <f t="shared" si="5"/>
        <v>72</v>
      </c>
      <c r="H49" s="678"/>
    </row>
    <row r="50" spans="1:8">
      <c r="A50" s="676"/>
      <c r="B50" s="699"/>
      <c r="C50" s="361" t="s">
        <v>2008</v>
      </c>
      <c r="D50" s="360" t="s">
        <v>1989</v>
      </c>
      <c r="E50" s="361">
        <v>0.02</v>
      </c>
      <c r="F50" s="648">
        <v>2700</v>
      </c>
      <c r="G50" s="1532">
        <f t="shared" si="5"/>
        <v>54</v>
      </c>
      <c r="H50" s="308"/>
    </row>
    <row r="51" spans="1:8">
      <c r="A51" s="676"/>
      <c r="B51" s="699" t="s">
        <v>35</v>
      </c>
      <c r="C51" s="361"/>
      <c r="D51" s="360"/>
      <c r="E51" s="360"/>
      <c r="F51" s="619"/>
      <c r="G51" s="1534">
        <f>SUM(G46:G50)</f>
        <v>884</v>
      </c>
      <c r="H51" s="308"/>
    </row>
    <row r="52" spans="1:8" ht="30">
      <c r="A52" s="676" t="s">
        <v>3837</v>
      </c>
      <c r="B52" s="303" t="s">
        <v>4063</v>
      </c>
      <c r="C52" s="361" t="s">
        <v>4064</v>
      </c>
      <c r="D52" s="360" t="s">
        <v>1698</v>
      </c>
      <c r="E52" s="361">
        <v>0.1</v>
      </c>
      <c r="F52" s="648">
        <v>12500</v>
      </c>
      <c r="G52" s="1532">
        <f t="shared" ref="G52:G58" si="6">E52*F52</f>
        <v>1250</v>
      </c>
      <c r="H52" s="678"/>
    </row>
    <row r="53" spans="1:8" ht="30">
      <c r="A53" s="676"/>
      <c r="B53" s="677"/>
      <c r="C53" s="704" t="s">
        <v>4065</v>
      </c>
      <c r="D53" s="360" t="s">
        <v>2432</v>
      </c>
      <c r="E53" s="361">
        <v>0.01</v>
      </c>
      <c r="F53" s="648">
        <v>10000</v>
      </c>
      <c r="G53" s="1532">
        <f t="shared" si="6"/>
        <v>100</v>
      </c>
      <c r="H53" s="678"/>
    </row>
    <row r="54" spans="1:8">
      <c r="A54" s="676"/>
      <c r="B54" s="677"/>
      <c r="C54" s="704" t="s">
        <v>731</v>
      </c>
      <c r="D54" s="360" t="s">
        <v>98</v>
      </c>
      <c r="E54" s="361">
        <v>0.01</v>
      </c>
      <c r="F54" s="648">
        <v>14039.2</v>
      </c>
      <c r="G54" s="1532">
        <f t="shared" si="6"/>
        <v>140.39200000000002</v>
      </c>
      <c r="H54" s="678"/>
    </row>
    <row r="55" spans="1:8">
      <c r="A55" s="676"/>
      <c r="B55" s="699"/>
      <c r="C55" s="698" t="s">
        <v>245</v>
      </c>
      <c r="D55" s="360" t="s">
        <v>2427</v>
      </c>
      <c r="E55" s="361">
        <v>0.02</v>
      </c>
      <c r="F55" s="647">
        <v>1500</v>
      </c>
      <c r="G55" s="1532">
        <f t="shared" si="6"/>
        <v>30</v>
      </c>
      <c r="H55" s="308"/>
    </row>
    <row r="56" spans="1:8">
      <c r="A56" s="676"/>
      <c r="B56" s="288"/>
      <c r="C56" s="698" t="s">
        <v>576</v>
      </c>
      <c r="D56" s="360" t="s">
        <v>2426</v>
      </c>
      <c r="E56" s="361">
        <v>0.01</v>
      </c>
      <c r="F56" s="648">
        <v>800</v>
      </c>
      <c r="G56" s="1532">
        <f t="shared" si="6"/>
        <v>8</v>
      </c>
      <c r="H56" s="678"/>
    </row>
    <row r="57" spans="1:8">
      <c r="A57" s="676"/>
      <c r="B57" s="677"/>
      <c r="C57" s="361" t="s">
        <v>729</v>
      </c>
      <c r="D57" s="360" t="s">
        <v>730</v>
      </c>
      <c r="E57" s="361">
        <v>0.1</v>
      </c>
      <c r="F57" s="648">
        <v>120</v>
      </c>
      <c r="G57" s="1532">
        <f t="shared" si="6"/>
        <v>12</v>
      </c>
      <c r="H57" s="678"/>
    </row>
    <row r="58" spans="1:8">
      <c r="A58" s="676"/>
      <c r="B58" s="677"/>
      <c r="C58" s="361" t="s">
        <v>2008</v>
      </c>
      <c r="D58" s="360" t="s">
        <v>1989</v>
      </c>
      <c r="E58" s="361">
        <v>0.02</v>
      </c>
      <c r="F58" s="648">
        <v>2700</v>
      </c>
      <c r="G58" s="1532">
        <f t="shared" si="6"/>
        <v>54</v>
      </c>
      <c r="H58" s="678"/>
    </row>
    <row r="59" spans="1:8">
      <c r="A59" s="676"/>
      <c r="B59" s="699" t="s">
        <v>35</v>
      </c>
      <c r="C59" s="425"/>
      <c r="D59" s="678"/>
      <c r="E59" s="612"/>
      <c r="F59" s="204"/>
      <c r="G59" s="1533">
        <f>SUM(G52:G58)</f>
        <v>1594.3920000000001</v>
      </c>
      <c r="H59" s="678"/>
    </row>
    <row r="60" spans="1:8">
      <c r="A60" s="676" t="s">
        <v>3839</v>
      </c>
      <c r="B60" s="303" t="s">
        <v>3840</v>
      </c>
      <c r="C60" s="425" t="s">
        <v>2107</v>
      </c>
      <c r="D60" s="678" t="s">
        <v>27</v>
      </c>
      <c r="E60" s="702">
        <v>0.04</v>
      </c>
      <c r="F60" s="649">
        <v>12900</v>
      </c>
      <c r="G60" s="1532">
        <f t="shared" ref="G60:G64" si="7">E60*F60</f>
        <v>516</v>
      </c>
      <c r="H60" s="308"/>
    </row>
    <row r="61" spans="1:8">
      <c r="A61" s="676"/>
      <c r="B61" s="288"/>
      <c r="C61" s="698" t="s">
        <v>245</v>
      </c>
      <c r="D61" s="360" t="s">
        <v>2427</v>
      </c>
      <c r="E61" s="361">
        <v>0.02</v>
      </c>
      <c r="F61" s="647">
        <v>1500</v>
      </c>
      <c r="G61" s="1532">
        <f t="shared" si="7"/>
        <v>30</v>
      </c>
      <c r="H61" s="678"/>
    </row>
    <row r="62" spans="1:8">
      <c r="A62" s="676"/>
      <c r="B62" s="677"/>
      <c r="C62" s="698" t="s">
        <v>576</v>
      </c>
      <c r="D62" s="360" t="s">
        <v>2426</v>
      </c>
      <c r="E62" s="361">
        <v>2.9000000000000001E-2</v>
      </c>
      <c r="F62" s="648">
        <v>800</v>
      </c>
      <c r="G62" s="1532">
        <f t="shared" si="7"/>
        <v>23.200000000000003</v>
      </c>
      <c r="H62" s="678"/>
    </row>
    <row r="63" spans="1:8">
      <c r="A63" s="676"/>
      <c r="B63" s="677"/>
      <c r="C63" s="361" t="s">
        <v>729</v>
      </c>
      <c r="D63" s="360" t="s">
        <v>730</v>
      </c>
      <c r="E63" s="361">
        <v>1E-3</v>
      </c>
      <c r="F63" s="648">
        <v>120</v>
      </c>
      <c r="G63" s="1532">
        <f t="shared" si="7"/>
        <v>0.12</v>
      </c>
      <c r="H63" s="678"/>
    </row>
    <row r="64" spans="1:8">
      <c r="A64" s="676"/>
      <c r="B64" s="677"/>
      <c r="C64" s="361" t="s">
        <v>2008</v>
      </c>
      <c r="D64" s="360" t="s">
        <v>1989</v>
      </c>
      <c r="E64" s="361">
        <v>0.02</v>
      </c>
      <c r="F64" s="648">
        <v>2700</v>
      </c>
      <c r="G64" s="1532">
        <f t="shared" si="7"/>
        <v>54</v>
      </c>
      <c r="H64" s="678"/>
    </row>
    <row r="65" spans="1:8">
      <c r="A65" s="676"/>
      <c r="B65" s="699" t="s">
        <v>35</v>
      </c>
      <c r="C65" s="700"/>
      <c r="D65" s="103"/>
      <c r="E65" s="608"/>
      <c r="F65" s="429"/>
      <c r="G65" s="1533">
        <f>SUM(G60:G64)</f>
        <v>623.32000000000005</v>
      </c>
      <c r="H65" s="308"/>
    </row>
    <row r="66" spans="1:8">
      <c r="A66" s="676" t="s">
        <v>3841</v>
      </c>
      <c r="B66" s="282" t="s">
        <v>3584</v>
      </c>
      <c r="C66" s="698" t="s">
        <v>245</v>
      </c>
      <c r="D66" s="360" t="s">
        <v>2427</v>
      </c>
      <c r="E66" s="361">
        <v>0.02</v>
      </c>
      <c r="F66" s="647">
        <v>1500</v>
      </c>
      <c r="G66" s="1532">
        <f t="shared" ref="G66:G69" si="8">E66*F66</f>
        <v>30</v>
      </c>
      <c r="H66" s="678"/>
    </row>
    <row r="67" spans="1:8">
      <c r="A67" s="676"/>
      <c r="B67" s="677"/>
      <c r="C67" s="698" t="s">
        <v>576</v>
      </c>
      <c r="D67" s="360" t="s">
        <v>2426</v>
      </c>
      <c r="E67" s="361">
        <v>0.09</v>
      </c>
      <c r="F67" s="648">
        <v>800</v>
      </c>
      <c r="G67" s="1532">
        <f t="shared" si="8"/>
        <v>72</v>
      </c>
      <c r="H67" s="678"/>
    </row>
    <row r="68" spans="1:8">
      <c r="A68" s="676"/>
      <c r="B68" s="677"/>
      <c r="C68" s="361" t="s">
        <v>729</v>
      </c>
      <c r="D68" s="360" t="s">
        <v>730</v>
      </c>
      <c r="E68" s="361">
        <v>0.98099999999999998</v>
      </c>
      <c r="F68" s="648">
        <v>120</v>
      </c>
      <c r="G68" s="1532">
        <f t="shared" si="8"/>
        <v>117.72</v>
      </c>
      <c r="H68" s="678"/>
    </row>
    <row r="69" spans="1:8">
      <c r="A69" s="676"/>
      <c r="B69" s="677"/>
      <c r="C69" s="361" t="s">
        <v>2008</v>
      </c>
      <c r="D69" s="360" t="s">
        <v>1989</v>
      </c>
      <c r="E69" s="361">
        <v>0.02</v>
      </c>
      <c r="F69" s="648">
        <v>2700</v>
      </c>
      <c r="G69" s="1532">
        <f t="shared" si="8"/>
        <v>54</v>
      </c>
      <c r="H69" s="678"/>
    </row>
    <row r="70" spans="1:8">
      <c r="A70" s="676"/>
      <c r="B70" s="699" t="s">
        <v>35</v>
      </c>
      <c r="C70" s="700"/>
      <c r="D70" s="103"/>
      <c r="E70" s="608"/>
      <c r="F70" s="429"/>
      <c r="G70" s="1535">
        <f>SUM(G66:G69)</f>
        <v>273.72000000000003</v>
      </c>
      <c r="H70" s="308"/>
    </row>
    <row r="71" spans="1:8">
      <c r="A71" s="676" t="s">
        <v>3842</v>
      </c>
      <c r="B71" s="282" t="s">
        <v>3843</v>
      </c>
      <c r="C71" s="361" t="s">
        <v>1952</v>
      </c>
      <c r="D71" s="360" t="s">
        <v>98</v>
      </c>
      <c r="E71" s="465">
        <v>5.0000000000000001E-3</v>
      </c>
      <c r="F71" s="648">
        <v>103.04</v>
      </c>
      <c r="G71" s="1532">
        <f t="shared" ref="G71:G76" si="9">E71*F71</f>
        <v>0.51519999999999999</v>
      </c>
      <c r="H71" s="678"/>
    </row>
    <row r="72" spans="1:8" ht="30">
      <c r="A72" s="676"/>
      <c r="B72" s="677"/>
      <c r="C72" s="361" t="s">
        <v>4066</v>
      </c>
      <c r="D72" s="360" t="s">
        <v>2432</v>
      </c>
      <c r="E72" s="361">
        <v>0.1</v>
      </c>
      <c r="F72" s="648">
        <v>12000</v>
      </c>
      <c r="G72" s="1532">
        <f t="shared" si="9"/>
        <v>1200</v>
      </c>
      <c r="H72" s="678"/>
    </row>
    <row r="73" spans="1:8">
      <c r="A73" s="676"/>
      <c r="B73" s="677"/>
      <c r="C73" s="698" t="s">
        <v>245</v>
      </c>
      <c r="D73" s="360" t="s">
        <v>2427</v>
      </c>
      <c r="E73" s="361">
        <v>0.02</v>
      </c>
      <c r="F73" s="647">
        <v>1500</v>
      </c>
      <c r="G73" s="1532">
        <f t="shared" si="9"/>
        <v>30</v>
      </c>
      <c r="H73" s="678"/>
    </row>
    <row r="74" spans="1:8">
      <c r="A74" s="676"/>
      <c r="B74" s="677"/>
      <c r="C74" s="698" t="s">
        <v>576</v>
      </c>
      <c r="D74" s="360" t="s">
        <v>2426</v>
      </c>
      <c r="E74" s="361">
        <v>2.81E-2</v>
      </c>
      <c r="F74" s="648">
        <v>800</v>
      </c>
      <c r="G74" s="1532">
        <f t="shared" si="9"/>
        <v>22.48</v>
      </c>
      <c r="H74" s="678"/>
    </row>
    <row r="75" spans="1:8">
      <c r="A75" s="676"/>
      <c r="B75" s="677"/>
      <c r="C75" s="361" t="s">
        <v>729</v>
      </c>
      <c r="D75" s="360" t="s">
        <v>730</v>
      </c>
      <c r="E75" s="361">
        <v>0.01</v>
      </c>
      <c r="F75" s="648">
        <v>120</v>
      </c>
      <c r="G75" s="1532">
        <f t="shared" si="9"/>
        <v>1.2</v>
      </c>
      <c r="H75" s="678"/>
    </row>
    <row r="76" spans="1:8">
      <c r="A76" s="676"/>
      <c r="B76" s="678"/>
      <c r="C76" s="361" t="s">
        <v>2008</v>
      </c>
      <c r="D76" s="360" t="s">
        <v>1989</v>
      </c>
      <c r="E76" s="361">
        <v>0.02</v>
      </c>
      <c r="F76" s="648">
        <v>2700</v>
      </c>
      <c r="G76" s="1532">
        <f t="shared" si="9"/>
        <v>54</v>
      </c>
      <c r="H76" s="308"/>
    </row>
    <row r="77" spans="1:8">
      <c r="A77" s="676"/>
      <c r="B77" s="699" t="s">
        <v>35</v>
      </c>
      <c r="C77" s="361"/>
      <c r="D77" s="360"/>
      <c r="E77" s="360"/>
      <c r="F77" s="619"/>
      <c r="G77" s="1534">
        <f>SUM(G71:G76)</f>
        <v>1308.1952000000001</v>
      </c>
      <c r="H77" s="308"/>
    </row>
    <row r="78" spans="1:8" ht="30">
      <c r="A78" s="676" t="s">
        <v>3844</v>
      </c>
      <c r="B78" s="282" t="s">
        <v>3845</v>
      </c>
      <c r="C78" s="361" t="s">
        <v>4067</v>
      </c>
      <c r="D78" s="360" t="s">
        <v>38</v>
      </c>
      <c r="E78" s="361">
        <v>0.01</v>
      </c>
      <c r="F78" s="648">
        <v>12000</v>
      </c>
      <c r="G78" s="1532">
        <f t="shared" ref="G78:G88" si="10">E78*F78</f>
        <v>120</v>
      </c>
      <c r="H78" s="678"/>
    </row>
    <row r="79" spans="1:8">
      <c r="A79" s="676"/>
      <c r="B79" s="677"/>
      <c r="C79" s="704" t="s">
        <v>4068</v>
      </c>
      <c r="D79" s="360" t="s">
        <v>1989</v>
      </c>
      <c r="E79" s="465">
        <v>0.1</v>
      </c>
      <c r="F79" s="648">
        <v>5678</v>
      </c>
      <c r="G79" s="1532">
        <f t="shared" si="10"/>
        <v>567.80000000000007</v>
      </c>
      <c r="H79" s="678"/>
    </row>
    <row r="80" spans="1:8">
      <c r="A80" s="676"/>
      <c r="B80" s="677"/>
      <c r="C80" s="704" t="s">
        <v>727</v>
      </c>
      <c r="D80" s="360" t="s">
        <v>1989</v>
      </c>
      <c r="E80" s="465">
        <v>1E-3</v>
      </c>
      <c r="F80" s="648">
        <v>10976</v>
      </c>
      <c r="G80" s="1532">
        <f t="shared" si="10"/>
        <v>10.976000000000001</v>
      </c>
      <c r="H80" s="678"/>
    </row>
    <row r="81" spans="1:8">
      <c r="A81" s="676"/>
      <c r="B81" s="677"/>
      <c r="C81" s="704" t="s">
        <v>4069</v>
      </c>
      <c r="D81" s="360" t="s">
        <v>1989</v>
      </c>
      <c r="E81" s="465">
        <v>1E-4</v>
      </c>
      <c r="F81" s="705">
        <v>285000</v>
      </c>
      <c r="G81" s="1532">
        <f t="shared" si="10"/>
        <v>28.5</v>
      </c>
      <c r="H81" s="678"/>
    </row>
    <row r="82" spans="1:8">
      <c r="A82" s="676"/>
      <c r="B82" s="677"/>
      <c r="C82" s="361" t="s">
        <v>893</v>
      </c>
      <c r="D82" s="360" t="s">
        <v>1989</v>
      </c>
      <c r="E82" s="465">
        <v>0.01</v>
      </c>
      <c r="F82" s="648">
        <v>10976</v>
      </c>
      <c r="G82" s="1532">
        <f t="shared" si="10"/>
        <v>109.76</v>
      </c>
      <c r="H82" s="678"/>
    </row>
    <row r="83" spans="1:8">
      <c r="A83" s="676"/>
      <c r="B83" s="677"/>
      <c r="C83" s="698" t="s">
        <v>4070</v>
      </c>
      <c r="D83" s="360" t="s">
        <v>98</v>
      </c>
      <c r="E83" s="361">
        <v>3.0999999999999999E-3</v>
      </c>
      <c r="F83" s="648">
        <v>5000</v>
      </c>
      <c r="G83" s="1532">
        <f t="shared" si="10"/>
        <v>15.5</v>
      </c>
      <c r="H83" s="678"/>
    </row>
    <row r="84" spans="1:8">
      <c r="A84" s="676"/>
      <c r="B84" s="699"/>
      <c r="C84" s="698" t="s">
        <v>1834</v>
      </c>
      <c r="D84" s="360" t="s">
        <v>98</v>
      </c>
      <c r="E84" s="361">
        <v>1.1000000000000001E-3</v>
      </c>
      <c r="F84" s="648">
        <v>7000</v>
      </c>
      <c r="G84" s="1532">
        <f t="shared" si="10"/>
        <v>7.7</v>
      </c>
      <c r="H84" s="308"/>
    </row>
    <row r="85" spans="1:8">
      <c r="A85" s="676"/>
      <c r="B85" s="288"/>
      <c r="C85" s="698" t="s">
        <v>245</v>
      </c>
      <c r="D85" s="360" t="s">
        <v>2427</v>
      </c>
      <c r="E85" s="361">
        <v>0.02</v>
      </c>
      <c r="F85" s="647">
        <v>1500</v>
      </c>
      <c r="G85" s="1532">
        <f t="shared" si="10"/>
        <v>30</v>
      </c>
      <c r="H85" s="678"/>
    </row>
    <row r="86" spans="1:8">
      <c r="A86" s="676"/>
      <c r="B86" s="677"/>
      <c r="C86" s="698" t="s">
        <v>576</v>
      </c>
      <c r="D86" s="360" t="s">
        <v>2426</v>
      </c>
      <c r="E86" s="361">
        <v>2.9000000000000001E-2</v>
      </c>
      <c r="F86" s="648">
        <v>800</v>
      </c>
      <c r="G86" s="1532">
        <f t="shared" si="10"/>
        <v>23.200000000000003</v>
      </c>
      <c r="H86" s="678"/>
    </row>
    <row r="87" spans="1:8">
      <c r="A87" s="676"/>
      <c r="B87" s="677"/>
      <c r="C87" s="361" t="s">
        <v>729</v>
      </c>
      <c r="D87" s="360" t="s">
        <v>730</v>
      </c>
      <c r="E87" s="361">
        <v>0.1</v>
      </c>
      <c r="F87" s="648">
        <v>120</v>
      </c>
      <c r="G87" s="1532">
        <f t="shared" si="10"/>
        <v>12</v>
      </c>
      <c r="H87" s="678"/>
    </row>
    <row r="88" spans="1:8">
      <c r="A88" s="676"/>
      <c r="B88" s="677"/>
      <c r="C88" s="361" t="s">
        <v>2008</v>
      </c>
      <c r="D88" s="360" t="s">
        <v>1989</v>
      </c>
      <c r="E88" s="361">
        <v>0.02</v>
      </c>
      <c r="F88" s="648">
        <v>2700</v>
      </c>
      <c r="G88" s="1532">
        <f t="shared" si="10"/>
        <v>54</v>
      </c>
      <c r="H88" s="678"/>
    </row>
    <row r="89" spans="1:8">
      <c r="A89" s="676"/>
      <c r="B89" s="699" t="s">
        <v>35</v>
      </c>
      <c r="C89" s="700"/>
      <c r="D89" s="103"/>
      <c r="E89" s="608"/>
      <c r="F89" s="429"/>
      <c r="G89" s="1533">
        <f>SUM(G78:G88)</f>
        <v>979.43600000000015</v>
      </c>
      <c r="H89" s="308"/>
    </row>
    <row r="90" spans="1:8">
      <c r="A90" s="676" t="s">
        <v>3846</v>
      </c>
      <c r="B90" s="282" t="s">
        <v>3847</v>
      </c>
      <c r="C90" s="704" t="s">
        <v>4068</v>
      </c>
      <c r="D90" s="360" t="s">
        <v>98</v>
      </c>
      <c r="E90" s="465">
        <v>0.01</v>
      </c>
      <c r="F90" s="648">
        <v>5678</v>
      </c>
      <c r="G90" s="1532">
        <f t="shared" ref="G90:G96" si="11">E90*F90</f>
        <v>56.78</v>
      </c>
      <c r="H90" s="678"/>
    </row>
    <row r="91" spans="1:8">
      <c r="A91" s="676"/>
      <c r="B91" s="677"/>
      <c r="C91" s="425" t="s">
        <v>1654</v>
      </c>
      <c r="D91" s="360" t="s">
        <v>98</v>
      </c>
      <c r="E91" s="465">
        <v>1E-3</v>
      </c>
      <c r="F91" s="650" t="s">
        <v>5211</v>
      </c>
      <c r="G91" s="1532">
        <f>E91*F91</f>
        <v>1240</v>
      </c>
      <c r="H91" s="678"/>
    </row>
    <row r="92" spans="1:8">
      <c r="A92" s="676"/>
      <c r="B92" s="677"/>
      <c r="C92" s="361" t="s">
        <v>4071</v>
      </c>
      <c r="D92" s="360" t="s">
        <v>98</v>
      </c>
      <c r="E92" s="465">
        <v>0.01</v>
      </c>
      <c r="F92" s="648">
        <v>31360</v>
      </c>
      <c r="G92" s="1532">
        <f t="shared" si="11"/>
        <v>313.60000000000002</v>
      </c>
      <c r="H92" s="678"/>
    </row>
    <row r="93" spans="1:8">
      <c r="A93" s="676"/>
      <c r="B93" s="677"/>
      <c r="C93" s="698" t="s">
        <v>245</v>
      </c>
      <c r="D93" s="360" t="s">
        <v>2427</v>
      </c>
      <c r="E93" s="361">
        <v>0.02</v>
      </c>
      <c r="F93" s="647">
        <v>1500</v>
      </c>
      <c r="G93" s="1532">
        <f t="shared" si="11"/>
        <v>30</v>
      </c>
      <c r="H93" s="678"/>
    </row>
    <row r="94" spans="1:8">
      <c r="A94" s="676"/>
      <c r="B94" s="677"/>
      <c r="C94" s="698" t="s">
        <v>576</v>
      </c>
      <c r="D94" s="360" t="s">
        <v>2426</v>
      </c>
      <c r="E94" s="361">
        <v>2.9000000000000001E-2</v>
      </c>
      <c r="F94" s="648">
        <v>800</v>
      </c>
      <c r="G94" s="1532">
        <f t="shared" si="11"/>
        <v>23.200000000000003</v>
      </c>
      <c r="H94" s="678"/>
    </row>
    <row r="95" spans="1:8">
      <c r="A95" s="676"/>
      <c r="B95" s="677"/>
      <c r="C95" s="361" t="s">
        <v>729</v>
      </c>
      <c r="D95" s="360" t="s">
        <v>730</v>
      </c>
      <c r="E95" s="361">
        <v>0.1</v>
      </c>
      <c r="F95" s="648">
        <v>120</v>
      </c>
      <c r="G95" s="1532">
        <f t="shared" si="11"/>
        <v>12</v>
      </c>
      <c r="H95" s="678"/>
    </row>
    <row r="96" spans="1:8">
      <c r="A96" s="676"/>
      <c r="B96" s="677"/>
      <c r="C96" s="361" t="s">
        <v>2008</v>
      </c>
      <c r="D96" s="360" t="s">
        <v>1989</v>
      </c>
      <c r="E96" s="361">
        <v>0.02</v>
      </c>
      <c r="F96" s="648">
        <v>2700</v>
      </c>
      <c r="G96" s="1532">
        <f t="shared" si="11"/>
        <v>54</v>
      </c>
      <c r="H96" s="678"/>
    </row>
    <row r="97" spans="1:8">
      <c r="A97" s="676"/>
      <c r="B97" s="699" t="s">
        <v>35</v>
      </c>
      <c r="C97" s="700"/>
      <c r="D97" s="103"/>
      <c r="E97" s="608"/>
      <c r="F97" s="429"/>
      <c r="G97" s="1533">
        <f>SUM(G90:G96)</f>
        <v>1729.5800000000002</v>
      </c>
      <c r="H97" s="308"/>
    </row>
    <row r="98" spans="1:8" ht="30">
      <c r="A98" s="676" t="s">
        <v>3848</v>
      </c>
      <c r="B98" s="282" t="s">
        <v>3849</v>
      </c>
      <c r="C98" s="361" t="s">
        <v>4072</v>
      </c>
      <c r="D98" s="360" t="s">
        <v>98</v>
      </c>
      <c r="E98" s="465">
        <v>0.02</v>
      </c>
      <c r="F98" s="648">
        <v>8064</v>
      </c>
      <c r="G98" s="1532">
        <f t="shared" ref="G98:G107" si="12">E98*F98</f>
        <v>161.28</v>
      </c>
      <c r="H98" s="678"/>
    </row>
    <row r="99" spans="1:8">
      <c r="A99" s="676"/>
      <c r="B99" s="677"/>
      <c r="C99" s="361" t="s">
        <v>731</v>
      </c>
      <c r="D99" s="360" t="s">
        <v>98</v>
      </c>
      <c r="E99" s="465">
        <v>0.01</v>
      </c>
      <c r="F99" s="648">
        <v>14039.2</v>
      </c>
      <c r="G99" s="1532">
        <f t="shared" si="12"/>
        <v>140.39200000000002</v>
      </c>
      <c r="H99" s="678"/>
    </row>
    <row r="100" spans="1:8">
      <c r="A100" s="676"/>
      <c r="B100" s="677"/>
      <c r="C100" s="698" t="s">
        <v>4073</v>
      </c>
      <c r="D100" s="678" t="s">
        <v>1698</v>
      </c>
      <c r="E100" s="702">
        <v>0.1</v>
      </c>
      <c r="F100" s="648">
        <v>12000</v>
      </c>
      <c r="G100" s="1532">
        <f t="shared" si="12"/>
        <v>1200</v>
      </c>
      <c r="H100" s="678"/>
    </row>
    <row r="101" spans="1:8">
      <c r="A101" s="676"/>
      <c r="B101" s="677"/>
      <c r="C101" s="361" t="s">
        <v>5180</v>
      </c>
      <c r="D101" s="360" t="s">
        <v>98</v>
      </c>
      <c r="E101" s="465">
        <v>8.0000000000000002E-3</v>
      </c>
      <c r="F101" s="648">
        <v>15100</v>
      </c>
      <c r="G101" s="1532">
        <f t="shared" si="12"/>
        <v>120.8</v>
      </c>
      <c r="H101" s="678"/>
    </row>
    <row r="102" spans="1:8">
      <c r="A102" s="676"/>
      <c r="B102" s="677"/>
      <c r="C102" s="361" t="s">
        <v>1715</v>
      </c>
      <c r="D102" s="360" t="s">
        <v>98</v>
      </c>
      <c r="E102" s="465">
        <v>1E-3</v>
      </c>
      <c r="F102" s="648">
        <v>5500</v>
      </c>
      <c r="G102" s="1532">
        <f t="shared" si="12"/>
        <v>5.5</v>
      </c>
      <c r="H102" s="678"/>
    </row>
    <row r="103" spans="1:8">
      <c r="A103" s="676"/>
      <c r="B103" s="677"/>
      <c r="C103" s="361" t="s">
        <v>4075</v>
      </c>
      <c r="D103" s="360" t="s">
        <v>98</v>
      </c>
      <c r="E103" s="465">
        <v>1E-3</v>
      </c>
      <c r="F103" s="648">
        <v>87000</v>
      </c>
      <c r="G103" s="1532">
        <f t="shared" si="12"/>
        <v>87</v>
      </c>
      <c r="H103" s="678"/>
    </row>
    <row r="104" spans="1:8">
      <c r="A104" s="676"/>
      <c r="B104" s="677"/>
      <c r="C104" s="698" t="s">
        <v>245</v>
      </c>
      <c r="D104" s="360" t="s">
        <v>2427</v>
      </c>
      <c r="E104" s="361">
        <v>0.02</v>
      </c>
      <c r="F104" s="647">
        <v>1500</v>
      </c>
      <c r="G104" s="1532">
        <f t="shared" si="12"/>
        <v>30</v>
      </c>
      <c r="H104" s="678"/>
    </row>
    <row r="105" spans="1:8">
      <c r="A105" s="676"/>
      <c r="B105" s="677"/>
      <c r="C105" s="698" t="s">
        <v>576</v>
      </c>
      <c r="D105" s="360" t="s">
        <v>2426</v>
      </c>
      <c r="E105" s="361">
        <v>3.0000000000000001E-3</v>
      </c>
      <c r="F105" s="648">
        <v>800</v>
      </c>
      <c r="G105" s="1532">
        <f t="shared" si="12"/>
        <v>2.4</v>
      </c>
      <c r="H105" s="678"/>
    </row>
    <row r="106" spans="1:8">
      <c r="A106" s="676"/>
      <c r="B106" s="677"/>
      <c r="C106" s="361" t="s">
        <v>729</v>
      </c>
      <c r="D106" s="360" t="s">
        <v>730</v>
      </c>
      <c r="E106" s="361">
        <v>0.1</v>
      </c>
      <c r="F106" s="648">
        <v>120</v>
      </c>
      <c r="G106" s="1532">
        <f t="shared" si="12"/>
        <v>12</v>
      </c>
      <c r="H106" s="308"/>
    </row>
    <row r="107" spans="1:8">
      <c r="A107" s="676"/>
      <c r="B107" s="288"/>
      <c r="C107" s="361" t="s">
        <v>2008</v>
      </c>
      <c r="D107" s="360" t="s">
        <v>1989</v>
      </c>
      <c r="E107" s="361">
        <v>0.02</v>
      </c>
      <c r="F107" s="648">
        <v>2700</v>
      </c>
      <c r="G107" s="1532">
        <f t="shared" si="12"/>
        <v>54</v>
      </c>
      <c r="H107" s="678"/>
    </row>
    <row r="108" spans="1:8">
      <c r="A108" s="676"/>
      <c r="B108" s="699" t="s">
        <v>35</v>
      </c>
      <c r="C108" s="361"/>
      <c r="D108" s="360"/>
      <c r="E108" s="360"/>
      <c r="F108" s="619"/>
      <c r="G108" s="1534">
        <f>SUM(G98:G107)</f>
        <v>1813.3720000000001</v>
      </c>
      <c r="H108" s="678"/>
    </row>
    <row r="109" spans="1:8">
      <c r="A109" s="676" t="s">
        <v>3850</v>
      </c>
      <c r="B109" s="282" t="s">
        <v>3851</v>
      </c>
      <c r="C109" s="361" t="s">
        <v>4076</v>
      </c>
      <c r="D109" s="360" t="s">
        <v>98</v>
      </c>
      <c r="E109" s="465">
        <v>1E-3</v>
      </c>
      <c r="F109" s="648">
        <v>5500</v>
      </c>
      <c r="G109" s="1532">
        <f t="shared" ref="G109:G117" si="13">E109*F109</f>
        <v>5.5</v>
      </c>
      <c r="H109" s="678"/>
    </row>
    <row r="110" spans="1:8">
      <c r="A110" s="676"/>
      <c r="B110" s="677"/>
      <c r="C110" s="698" t="s">
        <v>4077</v>
      </c>
      <c r="D110" s="360" t="s">
        <v>98</v>
      </c>
      <c r="E110" s="465">
        <v>1E-3</v>
      </c>
      <c r="F110" s="648">
        <v>10976</v>
      </c>
      <c r="G110" s="1532">
        <f t="shared" si="13"/>
        <v>10.976000000000001</v>
      </c>
      <c r="H110" s="678"/>
    </row>
    <row r="111" spans="1:8">
      <c r="A111" s="676"/>
      <c r="B111" s="677"/>
      <c r="C111" s="698" t="s">
        <v>4078</v>
      </c>
      <c r="D111" s="1013" t="s">
        <v>1698</v>
      </c>
      <c r="E111" s="706">
        <v>0.01</v>
      </c>
      <c r="F111" s="648">
        <v>12500</v>
      </c>
      <c r="G111" s="1532">
        <f t="shared" si="13"/>
        <v>125</v>
      </c>
      <c r="H111" s="678"/>
    </row>
    <row r="112" spans="1:8">
      <c r="A112" s="676"/>
      <c r="B112" s="677"/>
      <c r="C112" s="698" t="s">
        <v>4079</v>
      </c>
      <c r="D112" s="360" t="s">
        <v>98</v>
      </c>
      <c r="E112" s="465">
        <v>0.01</v>
      </c>
      <c r="F112" s="648">
        <v>124000</v>
      </c>
      <c r="G112" s="1532">
        <f t="shared" si="13"/>
        <v>1240</v>
      </c>
      <c r="H112" s="678"/>
    </row>
    <row r="113" spans="1:8">
      <c r="A113" s="676"/>
      <c r="B113" s="677"/>
      <c r="C113" s="698" t="s">
        <v>872</v>
      </c>
      <c r="D113" s="360" t="s">
        <v>98</v>
      </c>
      <c r="E113" s="465">
        <v>1E-3</v>
      </c>
      <c r="F113" s="648">
        <v>18000</v>
      </c>
      <c r="G113" s="1532">
        <f t="shared" si="13"/>
        <v>18</v>
      </c>
      <c r="H113" s="308"/>
    </row>
    <row r="114" spans="1:8">
      <c r="A114" s="676"/>
      <c r="B114" s="288"/>
      <c r="C114" s="698" t="s">
        <v>245</v>
      </c>
      <c r="D114" s="360" t="s">
        <v>2427</v>
      </c>
      <c r="E114" s="361">
        <v>1E-3</v>
      </c>
      <c r="F114" s="647">
        <v>1500</v>
      </c>
      <c r="G114" s="1532">
        <f t="shared" si="13"/>
        <v>1.5</v>
      </c>
      <c r="H114" s="678"/>
    </row>
    <row r="115" spans="1:8">
      <c r="A115" s="676"/>
      <c r="B115" s="677"/>
      <c r="C115" s="698" t="s">
        <v>576</v>
      </c>
      <c r="D115" s="360" t="s">
        <v>2426</v>
      </c>
      <c r="E115" s="361">
        <v>0.01</v>
      </c>
      <c r="F115" s="648">
        <v>800</v>
      </c>
      <c r="G115" s="1532">
        <f t="shared" si="13"/>
        <v>8</v>
      </c>
      <c r="H115" s="678"/>
    </row>
    <row r="116" spans="1:8">
      <c r="A116" s="676"/>
      <c r="B116" s="677"/>
      <c r="C116" s="361" t="s">
        <v>729</v>
      </c>
      <c r="D116" s="360" t="s">
        <v>730</v>
      </c>
      <c r="E116" s="361">
        <v>0.01</v>
      </c>
      <c r="F116" s="648">
        <v>120</v>
      </c>
      <c r="G116" s="1532">
        <f t="shared" si="13"/>
        <v>1.2</v>
      </c>
      <c r="H116" s="678"/>
    </row>
    <row r="117" spans="1:8">
      <c r="A117" s="676"/>
      <c r="B117" s="677"/>
      <c r="C117" s="361" t="s">
        <v>2008</v>
      </c>
      <c r="D117" s="360" t="s">
        <v>1989</v>
      </c>
      <c r="E117" s="361">
        <v>0.01</v>
      </c>
      <c r="F117" s="648">
        <v>2700</v>
      </c>
      <c r="G117" s="1532">
        <f t="shared" si="13"/>
        <v>27</v>
      </c>
      <c r="H117" s="678"/>
    </row>
    <row r="118" spans="1:8">
      <c r="A118" s="676"/>
      <c r="B118" s="699" t="s">
        <v>35</v>
      </c>
      <c r="C118" s="425"/>
      <c r="D118" s="1013"/>
      <c r="E118" s="612"/>
      <c r="F118" s="204"/>
      <c r="G118" s="1533">
        <f>SUM(G109:G117)</f>
        <v>1437.1760000000002</v>
      </c>
      <c r="H118" s="678"/>
    </row>
    <row r="119" spans="1:8" ht="30">
      <c r="A119" s="676" t="s">
        <v>3852</v>
      </c>
      <c r="B119" s="282" t="s">
        <v>3853</v>
      </c>
      <c r="C119" s="361" t="s">
        <v>4072</v>
      </c>
      <c r="D119" s="360" t="s">
        <v>98</v>
      </c>
      <c r="E119" s="465">
        <v>0.01</v>
      </c>
      <c r="F119" s="648">
        <v>8064</v>
      </c>
      <c r="G119" s="1532">
        <f t="shared" ref="G119:G128" si="14">E119*F119</f>
        <v>80.64</v>
      </c>
      <c r="H119" s="678"/>
    </row>
    <row r="120" spans="1:8">
      <c r="A120" s="676"/>
      <c r="B120" s="677"/>
      <c r="C120" s="361" t="s">
        <v>4080</v>
      </c>
      <c r="D120" s="1013" t="s">
        <v>1698</v>
      </c>
      <c r="E120" s="702">
        <v>0.1</v>
      </c>
      <c r="F120" s="648">
        <v>1500</v>
      </c>
      <c r="G120" s="1532">
        <f t="shared" si="14"/>
        <v>150</v>
      </c>
      <c r="H120" s="678"/>
    </row>
    <row r="121" spans="1:8">
      <c r="A121" s="676"/>
      <c r="B121" s="699"/>
      <c r="C121" s="361" t="s">
        <v>3663</v>
      </c>
      <c r="D121" s="251" t="s">
        <v>98</v>
      </c>
      <c r="E121" s="465">
        <v>2E-3</v>
      </c>
      <c r="F121" s="648">
        <v>4895</v>
      </c>
      <c r="G121" s="1532">
        <f t="shared" si="14"/>
        <v>9.7900000000000009</v>
      </c>
      <c r="H121" s="678"/>
    </row>
    <row r="122" spans="1:8">
      <c r="A122" s="676"/>
      <c r="B122" s="288"/>
      <c r="C122" s="361" t="s">
        <v>893</v>
      </c>
      <c r="D122" s="251" t="s">
        <v>98</v>
      </c>
      <c r="E122" s="465">
        <v>1E-3</v>
      </c>
      <c r="F122" s="650">
        <v>10976</v>
      </c>
      <c r="G122" s="1532">
        <f t="shared" si="14"/>
        <v>10.976000000000001</v>
      </c>
      <c r="H122" s="678"/>
    </row>
    <row r="123" spans="1:8">
      <c r="A123" s="676"/>
      <c r="B123" s="677"/>
      <c r="C123" s="361" t="s">
        <v>3264</v>
      </c>
      <c r="D123" s="251" t="s">
        <v>98</v>
      </c>
      <c r="E123" s="361">
        <v>1E-4</v>
      </c>
      <c r="F123" s="648">
        <v>81000</v>
      </c>
      <c r="G123" s="1532">
        <f t="shared" si="14"/>
        <v>8.1</v>
      </c>
      <c r="H123" s="678"/>
    </row>
    <row r="124" spans="1:8">
      <c r="A124" s="676"/>
      <c r="B124" s="677"/>
      <c r="C124" s="361" t="s">
        <v>4068</v>
      </c>
      <c r="D124" s="360" t="s">
        <v>98</v>
      </c>
      <c r="E124" s="361">
        <v>1E-4</v>
      </c>
      <c r="F124" s="648">
        <v>5678</v>
      </c>
      <c r="G124" s="1532">
        <f t="shared" si="14"/>
        <v>0.56780000000000008</v>
      </c>
      <c r="H124" s="678"/>
    </row>
    <row r="125" spans="1:8">
      <c r="A125" s="676"/>
      <c r="B125" s="677"/>
      <c r="C125" s="698" t="s">
        <v>245</v>
      </c>
      <c r="D125" s="360" t="s">
        <v>2427</v>
      </c>
      <c r="E125" s="361">
        <v>0.03</v>
      </c>
      <c r="F125" s="647">
        <v>1500</v>
      </c>
      <c r="G125" s="1532">
        <f t="shared" si="14"/>
        <v>45</v>
      </c>
      <c r="H125" s="678"/>
    </row>
    <row r="126" spans="1:8">
      <c r="A126" s="676"/>
      <c r="B126" s="677"/>
      <c r="C126" s="698" t="s">
        <v>576</v>
      </c>
      <c r="D126" s="360" t="s">
        <v>2426</v>
      </c>
      <c r="E126" s="361">
        <v>2.9999999999999997E-4</v>
      </c>
      <c r="F126" s="648">
        <v>720</v>
      </c>
      <c r="G126" s="1532">
        <f t="shared" si="14"/>
        <v>0.21599999999999997</v>
      </c>
      <c r="H126" s="678"/>
    </row>
    <row r="127" spans="1:8">
      <c r="A127" s="676"/>
      <c r="B127" s="677"/>
      <c r="C127" s="361" t="s">
        <v>729</v>
      </c>
      <c r="D127" s="360" t="s">
        <v>730</v>
      </c>
      <c r="E127" s="361">
        <v>2.8999999999999998E-3</v>
      </c>
      <c r="F127" s="648">
        <v>120</v>
      </c>
      <c r="G127" s="1532">
        <f t="shared" si="14"/>
        <v>0.34799999999999998</v>
      </c>
      <c r="H127" s="678"/>
    </row>
    <row r="128" spans="1:8">
      <c r="A128" s="676"/>
      <c r="B128" s="677"/>
      <c r="C128" s="361" t="s">
        <v>2008</v>
      </c>
      <c r="D128" s="360" t="s">
        <v>1989</v>
      </c>
      <c r="E128" s="361">
        <v>2.1000000000000001E-2</v>
      </c>
      <c r="F128" s="648">
        <v>2700</v>
      </c>
      <c r="G128" s="1532">
        <f t="shared" si="14"/>
        <v>56.7</v>
      </c>
      <c r="H128" s="678"/>
    </row>
    <row r="129" spans="1:8">
      <c r="A129" s="676"/>
      <c r="B129" s="699" t="s">
        <v>35</v>
      </c>
      <c r="C129" s="525"/>
      <c r="D129" s="1011"/>
      <c r="E129" s="525"/>
      <c r="F129" s="664"/>
      <c r="G129" s="1536">
        <f>SUM(G119:G128)</f>
        <v>362.33779999999996</v>
      </c>
      <c r="H129" s="676"/>
    </row>
    <row r="130" spans="1:8">
      <c r="A130" s="676" t="s">
        <v>3854</v>
      </c>
      <c r="B130" s="651" t="s">
        <v>3855</v>
      </c>
      <c r="C130" s="467" t="s">
        <v>893</v>
      </c>
      <c r="D130" s="652" t="s">
        <v>98</v>
      </c>
      <c r="E130" s="653">
        <v>0.01</v>
      </c>
      <c r="F130" s="650">
        <v>10976</v>
      </c>
      <c r="G130" s="714">
        <f t="shared" ref="G130:G138" si="15">E130*F130</f>
        <v>109.76</v>
      </c>
      <c r="H130" s="676"/>
    </row>
    <row r="131" spans="1:8">
      <c r="A131" s="676"/>
      <c r="B131" s="651"/>
      <c r="C131" s="467" t="s">
        <v>4068</v>
      </c>
      <c r="D131" s="468" t="s">
        <v>98</v>
      </c>
      <c r="E131" s="467">
        <v>5.0000000000000001E-3</v>
      </c>
      <c r="F131" s="650">
        <v>5678</v>
      </c>
      <c r="G131" s="714">
        <f t="shared" si="15"/>
        <v>28.39</v>
      </c>
      <c r="H131" s="676"/>
    </row>
    <row r="132" spans="1:8">
      <c r="A132" s="676"/>
      <c r="B132" s="651"/>
      <c r="C132" s="467" t="s">
        <v>3409</v>
      </c>
      <c r="D132" s="652" t="s">
        <v>27</v>
      </c>
      <c r="E132" s="653">
        <v>5.0000000000000001E-3</v>
      </c>
      <c r="F132" s="650">
        <v>15680</v>
      </c>
      <c r="G132" s="714">
        <f t="shared" si="15"/>
        <v>78.400000000000006</v>
      </c>
      <c r="H132" s="676"/>
    </row>
    <row r="133" spans="1:8">
      <c r="A133" s="676"/>
      <c r="B133" s="651"/>
      <c r="C133" s="525" t="s">
        <v>727</v>
      </c>
      <c r="D133" s="468" t="s">
        <v>5181</v>
      </c>
      <c r="E133" s="653">
        <v>1E-3</v>
      </c>
      <c r="F133" s="650" t="s">
        <v>5182</v>
      </c>
      <c r="G133" s="714">
        <f t="shared" si="15"/>
        <v>10.976000000000001</v>
      </c>
      <c r="H133" s="676"/>
    </row>
    <row r="134" spans="1:8">
      <c r="A134" s="676"/>
      <c r="B134" s="677"/>
      <c r="C134" s="525" t="s">
        <v>885</v>
      </c>
      <c r="D134" s="1011" t="s">
        <v>98</v>
      </c>
      <c r="E134" s="525">
        <v>0.01</v>
      </c>
      <c r="F134" s="664">
        <v>31360</v>
      </c>
      <c r="G134" s="714">
        <f t="shared" si="15"/>
        <v>313.60000000000002</v>
      </c>
      <c r="H134" s="676"/>
    </row>
    <row r="135" spans="1:8">
      <c r="A135" s="676"/>
      <c r="B135" s="677"/>
      <c r="C135" s="707" t="s">
        <v>245</v>
      </c>
      <c r="D135" s="468" t="s">
        <v>2427</v>
      </c>
      <c r="E135" s="467">
        <v>0.02</v>
      </c>
      <c r="F135" s="654">
        <v>1500</v>
      </c>
      <c r="G135" s="714">
        <f t="shared" si="15"/>
        <v>30</v>
      </c>
      <c r="H135" s="676"/>
    </row>
    <row r="136" spans="1:8">
      <c r="A136" s="676"/>
      <c r="B136" s="677"/>
      <c r="C136" s="707" t="s">
        <v>576</v>
      </c>
      <c r="D136" s="468" t="s">
        <v>2426</v>
      </c>
      <c r="E136" s="467">
        <v>1.4999999999999999E-2</v>
      </c>
      <c r="F136" s="650">
        <v>800</v>
      </c>
      <c r="G136" s="714">
        <f t="shared" si="15"/>
        <v>12</v>
      </c>
      <c r="H136" s="676"/>
    </row>
    <row r="137" spans="1:8">
      <c r="A137" s="676"/>
      <c r="B137" s="677"/>
      <c r="C137" s="467" t="s">
        <v>729</v>
      </c>
      <c r="D137" s="468" t="s">
        <v>730</v>
      </c>
      <c r="E137" s="467">
        <v>0.71</v>
      </c>
      <c r="F137" s="650">
        <v>120</v>
      </c>
      <c r="G137" s="714">
        <f t="shared" si="15"/>
        <v>85.199999999999989</v>
      </c>
      <c r="H137" s="676"/>
    </row>
    <row r="138" spans="1:8">
      <c r="A138" s="676"/>
      <c r="B138" s="677"/>
      <c r="C138" s="467" t="s">
        <v>2008</v>
      </c>
      <c r="D138" s="468" t="s">
        <v>1989</v>
      </c>
      <c r="E138" s="467">
        <v>2.1000000000000001E-2</v>
      </c>
      <c r="F138" s="650">
        <v>2700</v>
      </c>
      <c r="G138" s="714">
        <f t="shared" si="15"/>
        <v>56.7</v>
      </c>
      <c r="H138" s="676"/>
    </row>
    <row r="139" spans="1:8">
      <c r="A139" s="676"/>
      <c r="B139" s="699" t="s">
        <v>35</v>
      </c>
      <c r="C139" s="525"/>
      <c r="D139" s="1011"/>
      <c r="E139" s="525"/>
      <c r="F139" s="664"/>
      <c r="G139" s="475">
        <f>SUM(G130:G138)</f>
        <v>725.02600000000007</v>
      </c>
      <c r="H139" s="676"/>
    </row>
    <row r="140" spans="1:8">
      <c r="A140" s="676" t="s">
        <v>3856</v>
      </c>
      <c r="B140" s="651" t="s">
        <v>3857</v>
      </c>
      <c r="C140" s="467" t="s">
        <v>4082</v>
      </c>
      <c r="D140" s="468" t="s">
        <v>98</v>
      </c>
      <c r="E140" s="653" t="s">
        <v>5212</v>
      </c>
      <c r="F140" s="650">
        <v>920000</v>
      </c>
      <c r="G140" s="714">
        <f t="shared" ref="G140:G151" si="16">E140*F140</f>
        <v>920</v>
      </c>
      <c r="H140" s="676"/>
    </row>
    <row r="141" spans="1:8">
      <c r="A141" s="676"/>
      <c r="B141" s="677"/>
      <c r="C141" s="467" t="s">
        <v>3325</v>
      </c>
      <c r="D141" s="468" t="s">
        <v>98</v>
      </c>
      <c r="E141" s="653">
        <v>2E-3</v>
      </c>
      <c r="F141" s="650">
        <v>9000</v>
      </c>
      <c r="G141" s="714">
        <f t="shared" si="16"/>
        <v>18</v>
      </c>
      <c r="H141" s="676"/>
    </row>
    <row r="142" spans="1:8" ht="30">
      <c r="A142" s="676"/>
      <c r="B142" s="677"/>
      <c r="C142" s="467" t="s">
        <v>4083</v>
      </c>
      <c r="D142" s="468" t="s">
        <v>98</v>
      </c>
      <c r="E142" s="653">
        <v>2E-3</v>
      </c>
      <c r="F142" s="650">
        <v>7500</v>
      </c>
      <c r="G142" s="714">
        <f t="shared" si="16"/>
        <v>15</v>
      </c>
      <c r="H142" s="676"/>
    </row>
    <row r="143" spans="1:8">
      <c r="A143" s="676"/>
      <c r="B143" s="677"/>
      <c r="C143" s="707" t="s">
        <v>872</v>
      </c>
      <c r="D143" s="468" t="s">
        <v>98</v>
      </c>
      <c r="E143" s="653">
        <v>3.0000000000000001E-3</v>
      </c>
      <c r="F143" s="650">
        <v>18000</v>
      </c>
      <c r="G143" s="714">
        <f t="shared" si="16"/>
        <v>54</v>
      </c>
      <c r="H143" s="676"/>
    </row>
    <row r="144" spans="1:8">
      <c r="A144" s="676"/>
      <c r="B144" s="677"/>
      <c r="C144" s="467" t="s">
        <v>4084</v>
      </c>
      <c r="D144" s="468" t="s">
        <v>98</v>
      </c>
      <c r="E144" s="653">
        <v>1E-3</v>
      </c>
      <c r="F144" s="650">
        <v>15100</v>
      </c>
      <c r="G144" s="714">
        <f t="shared" si="16"/>
        <v>15.1</v>
      </c>
      <c r="H144" s="676"/>
    </row>
    <row r="145" spans="1:8">
      <c r="A145" s="676"/>
      <c r="B145" s="677"/>
      <c r="C145" s="467" t="s">
        <v>4085</v>
      </c>
      <c r="D145" s="468" t="s">
        <v>98</v>
      </c>
      <c r="E145" s="653">
        <v>2E-3</v>
      </c>
      <c r="F145" s="650">
        <v>10000</v>
      </c>
      <c r="G145" s="714">
        <f t="shared" si="16"/>
        <v>20</v>
      </c>
      <c r="H145" s="676"/>
    </row>
    <row r="146" spans="1:8" ht="30">
      <c r="A146" s="676"/>
      <c r="B146" s="677"/>
      <c r="C146" s="467" t="s">
        <v>4086</v>
      </c>
      <c r="D146" s="1011" t="s">
        <v>2432</v>
      </c>
      <c r="E146" s="653" t="s">
        <v>1968</v>
      </c>
      <c r="F146" s="650">
        <v>12000</v>
      </c>
      <c r="G146" s="714">
        <f t="shared" si="16"/>
        <v>120</v>
      </c>
      <c r="H146" s="676"/>
    </row>
    <row r="147" spans="1:8">
      <c r="A147" s="676"/>
      <c r="B147" s="699"/>
      <c r="C147" s="467" t="s">
        <v>4088</v>
      </c>
      <c r="D147" s="1011" t="s">
        <v>1698</v>
      </c>
      <c r="E147" s="525" t="s">
        <v>1968</v>
      </c>
      <c r="F147" s="709">
        <v>14000</v>
      </c>
      <c r="G147" s="714">
        <f t="shared" si="16"/>
        <v>140</v>
      </c>
      <c r="H147" s="676"/>
    </row>
    <row r="148" spans="1:8">
      <c r="A148" s="676"/>
      <c r="B148" s="677"/>
      <c r="C148" s="707" t="s">
        <v>245</v>
      </c>
      <c r="D148" s="468" t="s">
        <v>2427</v>
      </c>
      <c r="E148" s="467">
        <v>0.02</v>
      </c>
      <c r="F148" s="654">
        <v>1500</v>
      </c>
      <c r="G148" s="714">
        <f t="shared" si="16"/>
        <v>30</v>
      </c>
      <c r="H148" s="676"/>
    </row>
    <row r="149" spans="1:8">
      <c r="A149" s="676"/>
      <c r="B149" s="677"/>
      <c r="C149" s="707" t="s">
        <v>576</v>
      </c>
      <c r="D149" s="468" t="s">
        <v>2426</v>
      </c>
      <c r="E149" s="467">
        <v>0.01</v>
      </c>
      <c r="F149" s="650">
        <v>800</v>
      </c>
      <c r="G149" s="714">
        <f t="shared" si="16"/>
        <v>8</v>
      </c>
      <c r="H149" s="676"/>
    </row>
    <row r="150" spans="1:8">
      <c r="A150" s="676"/>
      <c r="B150" s="677"/>
      <c r="C150" s="467" t="s">
        <v>729</v>
      </c>
      <c r="D150" s="468" t="s">
        <v>730</v>
      </c>
      <c r="E150" s="467">
        <v>0.03</v>
      </c>
      <c r="F150" s="650">
        <v>120</v>
      </c>
      <c r="G150" s="714">
        <f t="shared" si="16"/>
        <v>3.5999999999999996</v>
      </c>
      <c r="H150" s="676"/>
    </row>
    <row r="151" spans="1:8">
      <c r="A151" s="676"/>
      <c r="B151" s="677"/>
      <c r="C151" s="467" t="s">
        <v>2008</v>
      </c>
      <c r="D151" s="468" t="s">
        <v>1989</v>
      </c>
      <c r="E151" s="467">
        <v>2.1000000000000001E-2</v>
      </c>
      <c r="F151" s="650">
        <v>2700</v>
      </c>
      <c r="G151" s="714">
        <f t="shared" si="16"/>
        <v>56.7</v>
      </c>
      <c r="H151" s="676"/>
    </row>
    <row r="152" spans="1:8">
      <c r="A152" s="676"/>
      <c r="B152" s="699" t="s">
        <v>35</v>
      </c>
      <c r="C152" s="525"/>
      <c r="D152" s="1011"/>
      <c r="E152" s="525"/>
      <c r="F152" s="664"/>
      <c r="G152" s="475">
        <f>SUM(G140:G151)</f>
        <v>1400.3999999999999</v>
      </c>
      <c r="H152" s="676"/>
    </row>
    <row r="153" spans="1:8">
      <c r="A153" s="676" t="s">
        <v>3858</v>
      </c>
      <c r="B153" s="651" t="s">
        <v>3859</v>
      </c>
      <c r="C153" s="707" t="s">
        <v>727</v>
      </c>
      <c r="D153" s="468" t="s">
        <v>27</v>
      </c>
      <c r="E153" s="467">
        <v>1E-3</v>
      </c>
      <c r="F153" s="654">
        <v>10976</v>
      </c>
      <c r="G153" s="714">
        <f t="shared" ref="G153:G168" si="17">E153*F153</f>
        <v>10.976000000000001</v>
      </c>
      <c r="H153" s="676"/>
    </row>
    <row r="154" spans="1:8">
      <c r="A154" s="676"/>
      <c r="B154" s="677"/>
      <c r="C154" s="707" t="s">
        <v>3265</v>
      </c>
      <c r="D154" s="468" t="s">
        <v>27</v>
      </c>
      <c r="E154" s="467">
        <v>0.01</v>
      </c>
      <c r="F154" s="650">
        <v>15100</v>
      </c>
      <c r="G154" s="714">
        <f t="shared" si="17"/>
        <v>151</v>
      </c>
      <c r="H154" s="676"/>
    </row>
    <row r="155" spans="1:8">
      <c r="A155" s="676"/>
      <c r="B155" s="677"/>
      <c r="C155" s="467" t="s">
        <v>728</v>
      </c>
      <c r="D155" s="468" t="s">
        <v>730</v>
      </c>
      <c r="E155" s="467">
        <v>0.01</v>
      </c>
      <c r="F155" s="650">
        <v>3600</v>
      </c>
      <c r="G155" s="714">
        <f t="shared" si="17"/>
        <v>36</v>
      </c>
      <c r="H155" s="676"/>
    </row>
    <row r="156" spans="1:8">
      <c r="A156" s="676"/>
      <c r="B156" s="677"/>
      <c r="C156" s="467" t="s">
        <v>872</v>
      </c>
      <c r="D156" s="468" t="s">
        <v>1989</v>
      </c>
      <c r="E156" s="467">
        <v>2.1000000000000001E-2</v>
      </c>
      <c r="F156" s="650">
        <v>18000</v>
      </c>
      <c r="G156" s="714">
        <f t="shared" si="17"/>
        <v>378</v>
      </c>
      <c r="H156" s="676"/>
    </row>
    <row r="157" spans="1:8">
      <c r="A157" s="676"/>
      <c r="B157" s="710"/>
      <c r="C157" s="467" t="s">
        <v>4179</v>
      </c>
      <c r="D157" s="468" t="s">
        <v>29</v>
      </c>
      <c r="E157" s="467">
        <v>0.01</v>
      </c>
      <c r="F157" s="650">
        <v>15000</v>
      </c>
      <c r="G157" s="714">
        <f t="shared" si="17"/>
        <v>150</v>
      </c>
      <c r="H157" s="676"/>
    </row>
    <row r="158" spans="1:8">
      <c r="A158" s="676"/>
      <c r="B158" s="699" t="s">
        <v>35</v>
      </c>
      <c r="C158" s="467"/>
      <c r="D158" s="468"/>
      <c r="E158" s="467"/>
      <c r="F158" s="650"/>
      <c r="G158" s="475">
        <f>SUM(G153:G157)</f>
        <v>725.976</v>
      </c>
      <c r="H158" s="676"/>
    </row>
    <row r="159" spans="1:8">
      <c r="A159" s="676" t="s">
        <v>3860</v>
      </c>
      <c r="B159" s="651" t="s">
        <v>3861</v>
      </c>
      <c r="C159" s="467" t="s">
        <v>727</v>
      </c>
      <c r="D159" s="468" t="s">
        <v>98</v>
      </c>
      <c r="E159" s="653">
        <v>0.01</v>
      </c>
      <c r="F159" s="650">
        <v>10976</v>
      </c>
      <c r="G159" s="714">
        <f t="shared" si="17"/>
        <v>109.76</v>
      </c>
      <c r="H159" s="676"/>
    </row>
    <row r="160" spans="1:8">
      <c r="A160" s="676"/>
      <c r="B160" s="677"/>
      <c r="C160" s="467" t="s">
        <v>4074</v>
      </c>
      <c r="D160" s="468" t="s">
        <v>98</v>
      </c>
      <c r="E160" s="653">
        <v>0.01</v>
      </c>
      <c r="F160" s="650">
        <v>14000</v>
      </c>
      <c r="G160" s="714">
        <f t="shared" si="17"/>
        <v>140</v>
      </c>
      <c r="H160" s="676"/>
    </row>
    <row r="161" spans="1:8">
      <c r="A161" s="676"/>
      <c r="B161" s="677"/>
      <c r="C161" s="467" t="s">
        <v>1666</v>
      </c>
      <c r="D161" s="468" t="s">
        <v>98</v>
      </c>
      <c r="E161" s="653">
        <v>0.01</v>
      </c>
      <c r="F161" s="650">
        <v>130000</v>
      </c>
      <c r="G161" s="714">
        <f t="shared" si="17"/>
        <v>1300</v>
      </c>
      <c r="H161" s="676"/>
    </row>
    <row r="162" spans="1:8" ht="30">
      <c r="A162" s="676"/>
      <c r="B162" s="699"/>
      <c r="C162" s="467" t="s">
        <v>4067</v>
      </c>
      <c r="D162" s="468" t="s">
        <v>2432</v>
      </c>
      <c r="E162" s="467" t="s">
        <v>1968</v>
      </c>
      <c r="F162" s="650">
        <v>12000</v>
      </c>
      <c r="G162" s="714">
        <f t="shared" si="17"/>
        <v>120</v>
      </c>
      <c r="H162" s="678"/>
    </row>
    <row r="163" spans="1:8">
      <c r="A163" s="676"/>
      <c r="B163" s="699"/>
      <c r="C163" s="467" t="s">
        <v>4089</v>
      </c>
      <c r="D163" s="468" t="s">
        <v>98</v>
      </c>
      <c r="E163" s="467" t="s">
        <v>5213</v>
      </c>
      <c r="F163" s="650">
        <v>560000</v>
      </c>
      <c r="G163" s="714">
        <f t="shared" si="17"/>
        <v>167.99999999999997</v>
      </c>
      <c r="H163" s="676"/>
    </row>
    <row r="164" spans="1:8">
      <c r="A164" s="676"/>
      <c r="B164" s="699"/>
      <c r="C164" s="707" t="s">
        <v>1834</v>
      </c>
      <c r="D164" s="468" t="s">
        <v>98</v>
      </c>
      <c r="E164" s="467">
        <v>1E-3</v>
      </c>
      <c r="F164" s="650">
        <v>7000</v>
      </c>
      <c r="G164" s="714">
        <f t="shared" si="17"/>
        <v>7</v>
      </c>
      <c r="H164" s="676"/>
    </row>
    <row r="165" spans="1:8">
      <c r="A165" s="676"/>
      <c r="B165" s="677"/>
      <c r="C165" s="707" t="s">
        <v>245</v>
      </c>
      <c r="D165" s="468" t="s">
        <v>2427</v>
      </c>
      <c r="E165" s="467">
        <v>0.02</v>
      </c>
      <c r="F165" s="654">
        <v>1500</v>
      </c>
      <c r="G165" s="714">
        <f t="shared" si="17"/>
        <v>30</v>
      </c>
      <c r="H165" s="676"/>
    </row>
    <row r="166" spans="1:8">
      <c r="A166" s="676"/>
      <c r="B166" s="677"/>
      <c r="C166" s="707" t="s">
        <v>576</v>
      </c>
      <c r="D166" s="468" t="s">
        <v>2426</v>
      </c>
      <c r="E166" s="467">
        <v>0.01</v>
      </c>
      <c r="F166" s="650">
        <v>800</v>
      </c>
      <c r="G166" s="714">
        <f>E166*F166</f>
        <v>8</v>
      </c>
      <c r="H166" s="676"/>
    </row>
    <row r="167" spans="1:8">
      <c r="A167" s="676"/>
      <c r="B167" s="677"/>
      <c r="C167" s="467" t="s">
        <v>729</v>
      </c>
      <c r="D167" s="468" t="s">
        <v>730</v>
      </c>
      <c r="E167" s="467">
        <v>0.1</v>
      </c>
      <c r="F167" s="650">
        <v>120</v>
      </c>
      <c r="G167" s="714">
        <f t="shared" si="17"/>
        <v>12</v>
      </c>
      <c r="H167" s="676"/>
    </row>
    <row r="168" spans="1:8">
      <c r="A168" s="676"/>
      <c r="B168" s="677"/>
      <c r="C168" s="467" t="s">
        <v>2008</v>
      </c>
      <c r="D168" s="468" t="s">
        <v>1989</v>
      </c>
      <c r="E168" s="467">
        <v>0.01</v>
      </c>
      <c r="F168" s="650">
        <v>2700</v>
      </c>
      <c r="G168" s="714">
        <f t="shared" si="17"/>
        <v>27</v>
      </c>
      <c r="H168" s="676"/>
    </row>
    <row r="169" spans="1:8">
      <c r="A169" s="676"/>
      <c r="B169" s="699" t="s">
        <v>35</v>
      </c>
      <c r="C169" s="475"/>
      <c r="D169" s="711"/>
      <c r="E169" s="475"/>
      <c r="F169" s="708"/>
      <c r="G169" s="475">
        <f>SUM(G159:G168)</f>
        <v>1921.76</v>
      </c>
      <c r="H169" s="676"/>
    </row>
    <row r="170" spans="1:8">
      <c r="A170" s="676" t="s">
        <v>3862</v>
      </c>
      <c r="B170" s="651" t="s">
        <v>3863</v>
      </c>
      <c r="C170" s="467" t="s">
        <v>4090</v>
      </c>
      <c r="D170" s="468" t="s">
        <v>98</v>
      </c>
      <c r="E170" s="653">
        <v>0.01</v>
      </c>
      <c r="F170" s="650">
        <v>5678</v>
      </c>
      <c r="G170" s="714">
        <f t="shared" ref="G170:G231" si="18">E170*F170</f>
        <v>56.78</v>
      </c>
      <c r="H170" s="676"/>
    </row>
    <row r="171" spans="1:8">
      <c r="A171" s="676"/>
      <c r="B171" s="677"/>
      <c r="C171" s="467" t="s">
        <v>4074</v>
      </c>
      <c r="D171" s="468" t="s">
        <v>98</v>
      </c>
      <c r="E171" s="653">
        <v>0.01</v>
      </c>
      <c r="F171" s="650">
        <v>14000</v>
      </c>
      <c r="G171" s="714">
        <f t="shared" si="18"/>
        <v>140</v>
      </c>
      <c r="H171" s="676"/>
    </row>
    <row r="172" spans="1:8" ht="30">
      <c r="A172" s="676"/>
      <c r="B172" s="677"/>
      <c r="C172" s="467" t="s">
        <v>4091</v>
      </c>
      <c r="D172" s="468" t="s">
        <v>98</v>
      </c>
      <c r="E172" s="653" t="s">
        <v>5214</v>
      </c>
      <c r="F172" s="650">
        <v>285000</v>
      </c>
      <c r="G172" s="714">
        <f t="shared" si="18"/>
        <v>142.5</v>
      </c>
      <c r="H172" s="676"/>
    </row>
    <row r="173" spans="1:8">
      <c r="A173" s="676"/>
      <c r="B173" s="677"/>
      <c r="C173" s="467" t="s">
        <v>893</v>
      </c>
      <c r="D173" s="652" t="s">
        <v>98</v>
      </c>
      <c r="E173" s="653">
        <v>1E-3</v>
      </c>
      <c r="F173" s="650">
        <v>10976</v>
      </c>
      <c r="G173" s="714">
        <f t="shared" si="18"/>
        <v>10.976000000000001</v>
      </c>
      <c r="H173" s="676"/>
    </row>
    <row r="174" spans="1:8">
      <c r="A174" s="676"/>
      <c r="B174" s="677"/>
      <c r="C174" s="467" t="s">
        <v>727</v>
      </c>
      <c r="D174" s="468" t="s">
        <v>98</v>
      </c>
      <c r="E174" s="653">
        <v>0.2</v>
      </c>
      <c r="F174" s="650">
        <v>10976</v>
      </c>
      <c r="G174" s="714">
        <f t="shared" si="18"/>
        <v>2195.2000000000003</v>
      </c>
      <c r="H174" s="676"/>
    </row>
    <row r="175" spans="1:8">
      <c r="A175" s="676"/>
      <c r="B175" s="677"/>
      <c r="C175" s="707" t="s">
        <v>245</v>
      </c>
      <c r="D175" s="468" t="s">
        <v>2427</v>
      </c>
      <c r="E175" s="467">
        <v>0.02</v>
      </c>
      <c r="F175" s="654">
        <v>1500</v>
      </c>
      <c r="G175" s="714">
        <f t="shared" si="18"/>
        <v>30</v>
      </c>
      <c r="H175" s="676"/>
    </row>
    <row r="176" spans="1:8">
      <c r="A176" s="676"/>
      <c r="B176" s="677"/>
      <c r="C176" s="707" t="s">
        <v>576</v>
      </c>
      <c r="D176" s="468" t="s">
        <v>2426</v>
      </c>
      <c r="E176" s="467">
        <v>0.02</v>
      </c>
      <c r="F176" s="650">
        <v>800</v>
      </c>
      <c r="G176" s="714">
        <f t="shared" si="18"/>
        <v>16</v>
      </c>
      <c r="H176" s="676"/>
    </row>
    <row r="177" spans="1:8">
      <c r="A177" s="676"/>
      <c r="B177" s="676"/>
      <c r="C177" s="467" t="s">
        <v>729</v>
      </c>
      <c r="D177" s="468" t="s">
        <v>730</v>
      </c>
      <c r="E177" s="467">
        <v>0.7</v>
      </c>
      <c r="F177" s="650">
        <v>120</v>
      </c>
      <c r="G177" s="714">
        <f t="shared" si="18"/>
        <v>84</v>
      </c>
      <c r="H177" s="676"/>
    </row>
    <row r="178" spans="1:8">
      <c r="A178" s="676"/>
      <c r="B178" s="677"/>
      <c r="C178" s="467" t="s">
        <v>2008</v>
      </c>
      <c r="D178" s="468" t="s">
        <v>1989</v>
      </c>
      <c r="E178" s="467">
        <v>2.1000000000000001E-2</v>
      </c>
      <c r="F178" s="650">
        <v>2700</v>
      </c>
      <c r="G178" s="714">
        <f t="shared" si="18"/>
        <v>56.7</v>
      </c>
      <c r="H178" s="676"/>
    </row>
    <row r="179" spans="1:8">
      <c r="A179" s="676"/>
      <c r="B179" s="699" t="s">
        <v>35</v>
      </c>
      <c r="C179" s="525"/>
      <c r="D179" s="676"/>
      <c r="E179" s="525"/>
      <c r="F179" s="664"/>
      <c r="G179" s="475">
        <f>SUM(G170:G178)</f>
        <v>2732.1559999999999</v>
      </c>
      <c r="H179" s="676"/>
    </row>
    <row r="180" spans="1:8">
      <c r="A180" s="676" t="s">
        <v>3864</v>
      </c>
      <c r="B180" s="651" t="s">
        <v>3865</v>
      </c>
      <c r="C180" s="467" t="s">
        <v>1952</v>
      </c>
      <c r="D180" s="468" t="s">
        <v>98</v>
      </c>
      <c r="E180" s="653" t="s">
        <v>5212</v>
      </c>
      <c r="F180" s="650">
        <v>103040</v>
      </c>
      <c r="G180" s="714">
        <f t="shared" si="18"/>
        <v>103.04</v>
      </c>
      <c r="H180" s="676"/>
    </row>
    <row r="181" spans="1:8" ht="30">
      <c r="A181" s="676"/>
      <c r="B181" s="699"/>
      <c r="C181" s="467" t="s">
        <v>2460</v>
      </c>
      <c r="D181" s="468" t="s">
        <v>1698</v>
      </c>
      <c r="E181" s="467" t="s">
        <v>1964</v>
      </c>
      <c r="F181" s="650">
        <v>12000</v>
      </c>
      <c r="G181" s="714">
        <f t="shared" si="18"/>
        <v>600</v>
      </c>
      <c r="H181" s="676"/>
    </row>
    <row r="182" spans="1:8">
      <c r="A182" s="676"/>
      <c r="B182" s="677"/>
      <c r="C182" s="707" t="s">
        <v>245</v>
      </c>
      <c r="D182" s="468" t="s">
        <v>2427</v>
      </c>
      <c r="E182" s="467">
        <v>0.02</v>
      </c>
      <c r="F182" s="654">
        <v>1500</v>
      </c>
      <c r="G182" s="714">
        <f t="shared" si="18"/>
        <v>30</v>
      </c>
      <c r="H182" s="676"/>
    </row>
    <row r="183" spans="1:8">
      <c r="A183" s="676"/>
      <c r="B183" s="677"/>
      <c r="C183" s="707" t="s">
        <v>576</v>
      </c>
      <c r="D183" s="468" t="s">
        <v>2426</v>
      </c>
      <c r="E183" s="467">
        <v>5.5E-2</v>
      </c>
      <c r="F183" s="650">
        <v>800</v>
      </c>
      <c r="G183" s="714">
        <f t="shared" si="18"/>
        <v>44</v>
      </c>
      <c r="H183" s="676"/>
    </row>
    <row r="184" spans="1:8">
      <c r="A184" s="676"/>
      <c r="B184" s="677"/>
      <c r="C184" s="467" t="s">
        <v>729</v>
      </c>
      <c r="D184" s="468" t="s">
        <v>730</v>
      </c>
      <c r="E184" s="467">
        <v>0.71</v>
      </c>
      <c r="F184" s="650">
        <v>120</v>
      </c>
      <c r="G184" s="714">
        <f t="shared" si="18"/>
        <v>85.199999999999989</v>
      </c>
      <c r="H184" s="676"/>
    </row>
    <row r="185" spans="1:8">
      <c r="A185" s="676"/>
      <c r="B185" s="676"/>
      <c r="C185" s="467" t="s">
        <v>2008</v>
      </c>
      <c r="D185" s="468" t="s">
        <v>1989</v>
      </c>
      <c r="E185" s="467">
        <v>2.1000000000000001E-2</v>
      </c>
      <c r="F185" s="650">
        <v>2700</v>
      </c>
      <c r="G185" s="714">
        <f t="shared" si="18"/>
        <v>56.7</v>
      </c>
      <c r="H185" s="676"/>
    </row>
    <row r="186" spans="1:8">
      <c r="A186" s="676"/>
      <c r="B186" s="699" t="s">
        <v>35</v>
      </c>
      <c r="C186" s="525"/>
      <c r="D186" s="676"/>
      <c r="E186" s="525"/>
      <c r="F186" s="664"/>
      <c r="G186" s="475">
        <f>SUM(G180:G185)</f>
        <v>918.94</v>
      </c>
      <c r="H186" s="676"/>
    </row>
    <row r="187" spans="1:8">
      <c r="A187" s="676" t="s">
        <v>3866</v>
      </c>
      <c r="B187" s="651" t="s">
        <v>3867</v>
      </c>
      <c r="C187" s="525" t="s">
        <v>1687</v>
      </c>
      <c r="D187" s="676" t="s">
        <v>98</v>
      </c>
      <c r="E187" s="664">
        <v>2E-3</v>
      </c>
      <c r="F187" s="655">
        <v>40000</v>
      </c>
      <c r="G187" s="714">
        <f>E187*F187</f>
        <v>80</v>
      </c>
      <c r="H187" s="676"/>
    </row>
    <row r="188" spans="1:8">
      <c r="A188" s="676"/>
      <c r="B188" s="677"/>
      <c r="C188" s="707" t="s">
        <v>872</v>
      </c>
      <c r="D188" s="468" t="s">
        <v>98</v>
      </c>
      <c r="E188" s="467">
        <v>5.0000000000000001E-3</v>
      </c>
      <c r="F188" s="650">
        <v>18000</v>
      </c>
      <c r="G188" s="714">
        <f t="shared" si="18"/>
        <v>90</v>
      </c>
      <c r="H188" s="676"/>
    </row>
    <row r="189" spans="1:8">
      <c r="A189" s="676"/>
      <c r="B189" s="677"/>
      <c r="C189" s="707" t="s">
        <v>731</v>
      </c>
      <c r="D189" s="468" t="s">
        <v>98</v>
      </c>
      <c r="E189" s="467">
        <v>5.0000000000000001E-3</v>
      </c>
      <c r="F189" s="650">
        <v>14039</v>
      </c>
      <c r="G189" s="714">
        <f t="shared" si="18"/>
        <v>70.195000000000007</v>
      </c>
      <c r="H189" s="676"/>
    </row>
    <row r="190" spans="1:8">
      <c r="A190" s="676"/>
      <c r="B190" s="677"/>
      <c r="C190" s="707" t="s">
        <v>291</v>
      </c>
      <c r="D190" s="468" t="s">
        <v>98</v>
      </c>
      <c r="E190" s="467">
        <v>5.0000000000000001E-3</v>
      </c>
      <c r="F190" s="656">
        <v>12000</v>
      </c>
      <c r="G190" s="714">
        <f t="shared" si="18"/>
        <v>60</v>
      </c>
      <c r="H190" s="676"/>
    </row>
    <row r="191" spans="1:8">
      <c r="A191" s="676"/>
      <c r="B191" s="699"/>
      <c r="C191" s="707" t="s">
        <v>892</v>
      </c>
      <c r="D191" s="468" t="s">
        <v>98</v>
      </c>
      <c r="E191" s="467">
        <v>4.0000000000000001E-3</v>
      </c>
      <c r="F191" s="656">
        <v>18000</v>
      </c>
      <c r="G191" s="714">
        <f t="shared" si="18"/>
        <v>72</v>
      </c>
      <c r="H191" s="676"/>
    </row>
    <row r="192" spans="1:8" ht="45">
      <c r="A192" s="676"/>
      <c r="B192" s="677"/>
      <c r="C192" s="712" t="s">
        <v>4081</v>
      </c>
      <c r="D192" s="468" t="s">
        <v>98</v>
      </c>
      <c r="E192" s="525">
        <v>0.02</v>
      </c>
      <c r="F192" s="655">
        <v>10192</v>
      </c>
      <c r="G192" s="714">
        <f t="shared" si="18"/>
        <v>203.84</v>
      </c>
      <c r="H192" s="676"/>
    </row>
    <row r="193" spans="1:8">
      <c r="A193" s="676"/>
      <c r="B193" s="677"/>
      <c r="C193" s="707" t="s">
        <v>887</v>
      </c>
      <c r="D193" s="468" t="s">
        <v>98</v>
      </c>
      <c r="E193" s="467">
        <v>0.02</v>
      </c>
      <c r="F193" s="656">
        <v>7500</v>
      </c>
      <c r="G193" s="714">
        <f t="shared" si="18"/>
        <v>150</v>
      </c>
      <c r="H193" s="676"/>
    </row>
    <row r="194" spans="1:8">
      <c r="A194" s="676"/>
      <c r="B194" s="677"/>
      <c r="C194" s="707" t="s">
        <v>245</v>
      </c>
      <c r="D194" s="468" t="s">
        <v>2427</v>
      </c>
      <c r="E194" s="467">
        <v>0.02</v>
      </c>
      <c r="F194" s="654">
        <v>1500</v>
      </c>
      <c r="G194" s="714">
        <f t="shared" si="18"/>
        <v>30</v>
      </c>
      <c r="H194" s="676"/>
    </row>
    <row r="195" spans="1:8">
      <c r="A195" s="676"/>
      <c r="B195" s="677"/>
      <c r="C195" s="707" t="s">
        <v>576</v>
      </c>
      <c r="D195" s="468" t="s">
        <v>2426</v>
      </c>
      <c r="E195" s="467">
        <v>5.5E-2</v>
      </c>
      <c r="F195" s="650">
        <v>800</v>
      </c>
      <c r="G195" s="714">
        <f t="shared" si="18"/>
        <v>44</v>
      </c>
      <c r="H195" s="676"/>
    </row>
    <row r="196" spans="1:8">
      <c r="A196" s="676"/>
      <c r="B196" s="677"/>
      <c r="C196" s="467" t="s">
        <v>729</v>
      </c>
      <c r="D196" s="468" t="s">
        <v>730</v>
      </c>
      <c r="E196" s="467">
        <v>0.71</v>
      </c>
      <c r="F196" s="650">
        <v>120</v>
      </c>
      <c r="G196" s="714">
        <f t="shared" si="18"/>
        <v>85.199999999999989</v>
      </c>
      <c r="H196" s="676"/>
    </row>
    <row r="197" spans="1:8">
      <c r="A197" s="676"/>
      <c r="B197" s="677"/>
      <c r="C197" s="467" t="s">
        <v>2008</v>
      </c>
      <c r="D197" s="468" t="s">
        <v>1989</v>
      </c>
      <c r="E197" s="467">
        <v>2.1000000000000001E-2</v>
      </c>
      <c r="F197" s="650">
        <v>2700</v>
      </c>
      <c r="G197" s="714">
        <f t="shared" si="18"/>
        <v>56.7</v>
      </c>
      <c r="H197" s="676"/>
    </row>
    <row r="198" spans="1:8">
      <c r="A198" s="676"/>
      <c r="B198" s="699" t="s">
        <v>35</v>
      </c>
      <c r="C198" s="475"/>
      <c r="D198" s="711"/>
      <c r="E198" s="475"/>
      <c r="F198" s="708"/>
      <c r="G198" s="475">
        <f>SUM(G187:G197)</f>
        <v>941.93499999999995</v>
      </c>
      <c r="H198" s="676"/>
    </row>
    <row r="199" spans="1:8" ht="30">
      <c r="A199" s="676" t="s">
        <v>3868</v>
      </c>
      <c r="B199" s="651" t="s">
        <v>3869</v>
      </c>
      <c r="C199" s="707" t="s">
        <v>1687</v>
      </c>
      <c r="D199" s="468" t="s">
        <v>98</v>
      </c>
      <c r="E199" s="467">
        <v>0.01</v>
      </c>
      <c r="F199" s="655">
        <v>40000</v>
      </c>
      <c r="G199" s="714">
        <f t="shared" si="18"/>
        <v>400</v>
      </c>
      <c r="H199" s="676"/>
    </row>
    <row r="200" spans="1:8">
      <c r="A200" s="676"/>
      <c r="B200" s="677"/>
      <c r="C200" s="707" t="s">
        <v>84</v>
      </c>
      <c r="D200" s="468" t="s">
        <v>98</v>
      </c>
      <c r="E200" s="467">
        <v>0.01</v>
      </c>
      <c r="F200" s="650">
        <v>10976</v>
      </c>
      <c r="G200" s="714">
        <f t="shared" si="18"/>
        <v>109.76</v>
      </c>
      <c r="H200" s="676"/>
    </row>
    <row r="201" spans="1:8">
      <c r="A201" s="676"/>
      <c r="B201" s="677"/>
      <c r="C201" s="707" t="s">
        <v>4092</v>
      </c>
      <c r="D201" s="468" t="s">
        <v>98</v>
      </c>
      <c r="E201" s="467">
        <v>2E-3</v>
      </c>
      <c r="F201" s="656">
        <v>87000</v>
      </c>
      <c r="G201" s="714">
        <f t="shared" si="18"/>
        <v>174</v>
      </c>
      <c r="H201" s="676"/>
    </row>
    <row r="202" spans="1:8">
      <c r="A202" s="676"/>
      <c r="B202" s="677"/>
      <c r="C202" s="707" t="s">
        <v>872</v>
      </c>
      <c r="D202" s="468" t="s">
        <v>98</v>
      </c>
      <c r="E202" s="467">
        <v>2E-3</v>
      </c>
      <c r="F202" s="650">
        <v>18000</v>
      </c>
      <c r="G202" s="714">
        <f t="shared" si="18"/>
        <v>36</v>
      </c>
      <c r="H202" s="676"/>
    </row>
    <row r="203" spans="1:8">
      <c r="A203" s="676"/>
      <c r="B203" s="699"/>
      <c r="C203" s="707" t="s">
        <v>4093</v>
      </c>
      <c r="D203" s="468" t="s">
        <v>98</v>
      </c>
      <c r="E203" s="467">
        <v>0.01</v>
      </c>
      <c r="F203" s="656">
        <v>32480</v>
      </c>
      <c r="G203" s="714">
        <f t="shared" si="18"/>
        <v>324.8</v>
      </c>
      <c r="H203" s="676"/>
    </row>
    <row r="204" spans="1:8">
      <c r="A204" s="676"/>
      <c r="B204" s="677"/>
      <c r="C204" s="707" t="s">
        <v>4094</v>
      </c>
      <c r="D204" s="468" t="s">
        <v>1698</v>
      </c>
      <c r="E204" s="467">
        <v>0.01</v>
      </c>
      <c r="F204" s="650">
        <v>12000</v>
      </c>
      <c r="G204" s="714">
        <f t="shared" si="18"/>
        <v>120</v>
      </c>
      <c r="H204" s="676"/>
    </row>
    <row r="205" spans="1:8">
      <c r="A205" s="676"/>
      <c r="B205" s="677"/>
      <c r="C205" s="707" t="s">
        <v>291</v>
      </c>
      <c r="D205" s="468" t="s">
        <v>98</v>
      </c>
      <c r="E205" s="467">
        <v>0.01</v>
      </c>
      <c r="F205" s="656">
        <v>12000</v>
      </c>
      <c r="G205" s="714">
        <f t="shared" si="18"/>
        <v>120</v>
      </c>
      <c r="H205" s="676"/>
    </row>
    <row r="206" spans="1:8">
      <c r="A206" s="676"/>
      <c r="B206" s="677"/>
      <c r="C206" s="707" t="s">
        <v>892</v>
      </c>
      <c r="D206" s="468" t="s">
        <v>98</v>
      </c>
      <c r="E206" s="467">
        <v>2E-3</v>
      </c>
      <c r="F206" s="656">
        <v>18000</v>
      </c>
      <c r="G206" s="714">
        <f t="shared" si="18"/>
        <v>36</v>
      </c>
      <c r="H206" s="676"/>
    </row>
    <row r="207" spans="1:8" ht="45">
      <c r="A207" s="676"/>
      <c r="B207" s="677"/>
      <c r="C207" s="712" t="s">
        <v>4081</v>
      </c>
      <c r="D207" s="468" t="s">
        <v>98</v>
      </c>
      <c r="E207" s="525">
        <v>0.02</v>
      </c>
      <c r="F207" s="655">
        <v>10192</v>
      </c>
      <c r="G207" s="714">
        <f t="shared" si="18"/>
        <v>203.84</v>
      </c>
      <c r="H207" s="676"/>
    </row>
    <row r="208" spans="1:8">
      <c r="A208" s="676"/>
      <c r="B208" s="699"/>
      <c r="C208" s="707" t="s">
        <v>887</v>
      </c>
      <c r="D208" s="468" t="s">
        <v>98</v>
      </c>
      <c r="E208" s="467">
        <v>2E-3</v>
      </c>
      <c r="F208" s="656">
        <v>7500</v>
      </c>
      <c r="G208" s="714">
        <f t="shared" si="18"/>
        <v>15</v>
      </c>
      <c r="H208" s="676"/>
    </row>
    <row r="209" spans="1:8">
      <c r="A209" s="676"/>
      <c r="B209" s="677"/>
      <c r="C209" s="707" t="s">
        <v>245</v>
      </c>
      <c r="D209" s="468" t="s">
        <v>2427</v>
      </c>
      <c r="E209" s="467">
        <v>0.02</v>
      </c>
      <c r="F209" s="654">
        <v>1500</v>
      </c>
      <c r="G209" s="714">
        <f t="shared" si="18"/>
        <v>30</v>
      </c>
      <c r="H209" s="676"/>
    </row>
    <row r="210" spans="1:8">
      <c r="A210" s="676"/>
      <c r="B210" s="677"/>
      <c r="C210" s="707" t="s">
        <v>576</v>
      </c>
      <c r="D210" s="468" t="s">
        <v>2426</v>
      </c>
      <c r="E210" s="467">
        <v>5.5E-2</v>
      </c>
      <c r="F210" s="650">
        <v>800</v>
      </c>
      <c r="G210" s="714">
        <f t="shared" si="18"/>
        <v>44</v>
      </c>
      <c r="H210" s="676"/>
    </row>
    <row r="211" spans="1:8">
      <c r="A211" s="676"/>
      <c r="B211" s="677"/>
      <c r="C211" s="467" t="s">
        <v>729</v>
      </c>
      <c r="D211" s="468" t="s">
        <v>730</v>
      </c>
      <c r="E211" s="467">
        <v>0.72</v>
      </c>
      <c r="F211" s="650">
        <v>120</v>
      </c>
      <c r="G211" s="714">
        <f t="shared" si="18"/>
        <v>86.399999999999991</v>
      </c>
      <c r="H211" s="676"/>
    </row>
    <row r="212" spans="1:8">
      <c r="A212" s="676"/>
      <c r="B212" s="677"/>
      <c r="C212" s="467" t="s">
        <v>2008</v>
      </c>
      <c r="D212" s="468" t="s">
        <v>1989</v>
      </c>
      <c r="E212" s="467">
        <v>2.1000000000000001E-2</v>
      </c>
      <c r="F212" s="650">
        <v>2700</v>
      </c>
      <c r="G212" s="714">
        <f t="shared" si="18"/>
        <v>56.7</v>
      </c>
      <c r="H212" s="676"/>
    </row>
    <row r="213" spans="1:8">
      <c r="A213" s="676"/>
      <c r="B213" s="699" t="s">
        <v>35</v>
      </c>
      <c r="C213" s="475"/>
      <c r="D213" s="711"/>
      <c r="E213" s="475"/>
      <c r="F213" s="708"/>
      <c r="G213" s="475">
        <f>SUM(G199:G212)</f>
        <v>1756.5</v>
      </c>
      <c r="H213" s="676"/>
    </row>
    <row r="214" spans="1:8">
      <c r="A214" s="676" t="s">
        <v>3870</v>
      </c>
      <c r="B214" s="677" t="s">
        <v>3871</v>
      </c>
      <c r="C214" s="525" t="s">
        <v>1687</v>
      </c>
      <c r="D214" s="676" t="s">
        <v>98</v>
      </c>
      <c r="E214" s="525">
        <v>0.01</v>
      </c>
      <c r="F214" s="655">
        <v>40000</v>
      </c>
      <c r="G214" s="714">
        <f t="shared" si="18"/>
        <v>400</v>
      </c>
      <c r="H214" s="676"/>
    </row>
    <row r="215" spans="1:8" ht="30">
      <c r="A215" s="676"/>
      <c r="B215" s="677"/>
      <c r="C215" s="712" t="s">
        <v>4086</v>
      </c>
      <c r="D215" s="676" t="s">
        <v>1698</v>
      </c>
      <c r="E215" s="525">
        <v>0.02</v>
      </c>
      <c r="F215" s="655">
        <v>12000</v>
      </c>
      <c r="G215" s="714">
        <f t="shared" si="18"/>
        <v>240</v>
      </c>
      <c r="H215" s="676"/>
    </row>
    <row r="216" spans="1:8">
      <c r="A216" s="676"/>
      <c r="B216" s="677"/>
      <c r="C216" s="712" t="s">
        <v>1952</v>
      </c>
      <c r="D216" s="676" t="s">
        <v>98</v>
      </c>
      <c r="E216" s="525">
        <v>5.0000000000000001E-3</v>
      </c>
      <c r="F216" s="650">
        <v>103.04</v>
      </c>
      <c r="G216" s="714">
        <f t="shared" si="18"/>
        <v>0.51519999999999999</v>
      </c>
      <c r="H216" s="676"/>
    </row>
    <row r="217" spans="1:8">
      <c r="A217" s="676"/>
      <c r="B217" s="699"/>
      <c r="C217" s="525" t="s">
        <v>872</v>
      </c>
      <c r="D217" s="676" t="s">
        <v>98</v>
      </c>
      <c r="E217" s="525">
        <v>5.0000000000000001E-3</v>
      </c>
      <c r="F217" s="650">
        <v>18000</v>
      </c>
      <c r="G217" s="714">
        <f t="shared" si="18"/>
        <v>90</v>
      </c>
      <c r="H217" s="676"/>
    </row>
    <row r="218" spans="1:8">
      <c r="A218" s="676"/>
      <c r="B218" s="677"/>
      <c r="C218" s="707" t="s">
        <v>245</v>
      </c>
      <c r="D218" s="468" t="s">
        <v>2427</v>
      </c>
      <c r="E218" s="467">
        <v>0.02</v>
      </c>
      <c r="F218" s="654">
        <v>1500</v>
      </c>
      <c r="G218" s="714">
        <f t="shared" si="18"/>
        <v>30</v>
      </c>
      <c r="H218" s="676"/>
    </row>
    <row r="219" spans="1:8">
      <c r="A219" s="676"/>
      <c r="B219" s="677"/>
      <c r="C219" s="707" t="s">
        <v>576</v>
      </c>
      <c r="D219" s="468" t="s">
        <v>2426</v>
      </c>
      <c r="E219" s="467">
        <v>5.5E-2</v>
      </c>
      <c r="F219" s="650">
        <v>800</v>
      </c>
      <c r="G219" s="714">
        <f t="shared" si="18"/>
        <v>44</v>
      </c>
      <c r="H219" s="676"/>
    </row>
    <row r="220" spans="1:8">
      <c r="A220" s="676"/>
      <c r="B220" s="699"/>
      <c r="C220" s="467" t="s">
        <v>729</v>
      </c>
      <c r="D220" s="468" t="s">
        <v>730</v>
      </c>
      <c r="E220" s="467">
        <v>0.71</v>
      </c>
      <c r="F220" s="650">
        <v>120</v>
      </c>
      <c r="G220" s="714">
        <f t="shared" si="18"/>
        <v>85.199999999999989</v>
      </c>
      <c r="H220" s="676"/>
    </row>
    <row r="221" spans="1:8">
      <c r="A221" s="676"/>
      <c r="B221" s="677"/>
      <c r="C221" s="467" t="s">
        <v>2008</v>
      </c>
      <c r="D221" s="468" t="s">
        <v>1989</v>
      </c>
      <c r="E221" s="467">
        <v>2.1000000000000001E-2</v>
      </c>
      <c r="F221" s="650">
        <v>2700</v>
      </c>
      <c r="G221" s="714">
        <f t="shared" si="18"/>
        <v>56.7</v>
      </c>
      <c r="H221" s="676"/>
    </row>
    <row r="222" spans="1:8">
      <c r="A222" s="676"/>
      <c r="B222" s="699" t="s">
        <v>35</v>
      </c>
      <c r="C222" s="475"/>
      <c r="D222" s="711"/>
      <c r="E222" s="475"/>
      <c r="F222" s="708"/>
      <c r="G222" s="475">
        <f>SUM(G214:G221)</f>
        <v>946.41520000000014</v>
      </c>
      <c r="H222" s="676"/>
    </row>
    <row r="223" spans="1:8">
      <c r="A223" s="676" t="s">
        <v>3872</v>
      </c>
      <c r="B223" s="677" t="s">
        <v>3873</v>
      </c>
      <c r="C223" s="525" t="s">
        <v>1687</v>
      </c>
      <c r="D223" s="676" t="s">
        <v>98</v>
      </c>
      <c r="E223" s="525">
        <v>0.01</v>
      </c>
      <c r="F223" s="655">
        <v>40000</v>
      </c>
      <c r="G223" s="714">
        <f t="shared" si="18"/>
        <v>400</v>
      </c>
      <c r="H223" s="676"/>
    </row>
    <row r="224" spans="1:8" ht="45">
      <c r="A224" s="676"/>
      <c r="B224" s="677"/>
      <c r="C224" s="712" t="s">
        <v>4081</v>
      </c>
      <c r="D224" s="676" t="s">
        <v>1698</v>
      </c>
      <c r="E224" s="525">
        <v>0.01</v>
      </c>
      <c r="F224" s="655">
        <v>10192</v>
      </c>
      <c r="G224" s="714">
        <f t="shared" si="18"/>
        <v>101.92</v>
      </c>
      <c r="H224" s="676"/>
    </row>
    <row r="225" spans="1:8">
      <c r="A225" s="676"/>
      <c r="B225" s="677"/>
      <c r="C225" s="525" t="s">
        <v>872</v>
      </c>
      <c r="D225" s="676" t="s">
        <v>98</v>
      </c>
      <c r="E225" s="525" t="s">
        <v>1961</v>
      </c>
      <c r="F225" s="650">
        <v>18000</v>
      </c>
      <c r="G225" s="714">
        <f t="shared" si="18"/>
        <v>36</v>
      </c>
      <c r="H225" s="676"/>
    </row>
    <row r="226" spans="1:8">
      <c r="A226" s="676"/>
      <c r="B226" s="677"/>
      <c r="C226" s="707" t="s">
        <v>4095</v>
      </c>
      <c r="D226" s="468" t="s">
        <v>98</v>
      </c>
      <c r="E226" s="653">
        <v>0.2</v>
      </c>
      <c r="F226" s="650">
        <v>3000</v>
      </c>
      <c r="G226" s="714">
        <f t="shared" si="18"/>
        <v>600</v>
      </c>
      <c r="H226" s="678"/>
    </row>
    <row r="227" spans="1:8">
      <c r="A227" s="676"/>
      <c r="B227" s="677"/>
      <c r="C227" s="707" t="s">
        <v>291</v>
      </c>
      <c r="D227" s="468" t="s">
        <v>98</v>
      </c>
      <c r="E227" s="467">
        <v>5.0000000000000001E-3</v>
      </c>
      <c r="F227" s="656">
        <v>12000</v>
      </c>
      <c r="G227" s="714">
        <f t="shared" si="18"/>
        <v>60</v>
      </c>
      <c r="H227" s="676"/>
    </row>
    <row r="228" spans="1:8">
      <c r="A228" s="676"/>
      <c r="B228" s="677"/>
      <c r="C228" s="707" t="s">
        <v>245</v>
      </c>
      <c r="D228" s="468" t="s">
        <v>2427</v>
      </c>
      <c r="E228" s="467">
        <v>0.02</v>
      </c>
      <c r="F228" s="654">
        <v>1500</v>
      </c>
      <c r="G228" s="714">
        <f t="shared" si="18"/>
        <v>30</v>
      </c>
      <c r="H228" s="676"/>
    </row>
    <row r="229" spans="1:8">
      <c r="A229" s="676"/>
      <c r="B229" s="699"/>
      <c r="C229" s="707" t="s">
        <v>576</v>
      </c>
      <c r="D229" s="468" t="s">
        <v>2426</v>
      </c>
      <c r="E229" s="467">
        <v>5.5E-2</v>
      </c>
      <c r="F229" s="650">
        <v>800</v>
      </c>
      <c r="G229" s="714">
        <f t="shared" si="18"/>
        <v>44</v>
      </c>
      <c r="H229" s="676"/>
    </row>
    <row r="230" spans="1:8">
      <c r="A230" s="676"/>
      <c r="B230" s="677"/>
      <c r="C230" s="467" t="s">
        <v>4102</v>
      </c>
      <c r="D230" s="468" t="s">
        <v>27</v>
      </c>
      <c r="E230" s="467">
        <v>1E-3</v>
      </c>
      <c r="F230" s="650">
        <v>5121</v>
      </c>
      <c r="G230" s="714">
        <f t="shared" si="18"/>
        <v>5.1210000000000004</v>
      </c>
      <c r="H230" s="678"/>
    </row>
    <row r="231" spans="1:8">
      <c r="A231" s="676"/>
      <c r="B231" s="676"/>
      <c r="C231" s="467" t="s">
        <v>2008</v>
      </c>
      <c r="D231" s="468" t="s">
        <v>1989</v>
      </c>
      <c r="E231" s="467">
        <v>0.01</v>
      </c>
      <c r="F231" s="650">
        <v>2700</v>
      </c>
      <c r="G231" s="714">
        <f t="shared" si="18"/>
        <v>27</v>
      </c>
      <c r="H231" s="676"/>
    </row>
    <row r="232" spans="1:8">
      <c r="A232" s="676"/>
      <c r="B232" s="699" t="s">
        <v>35</v>
      </c>
      <c r="C232" s="525"/>
      <c r="D232" s="676"/>
      <c r="E232" s="525"/>
      <c r="F232" s="664"/>
      <c r="G232" s="475">
        <f>SUM(G223:G231)</f>
        <v>1304.0410000000002</v>
      </c>
      <c r="H232" s="676"/>
    </row>
    <row r="233" spans="1:8" ht="30">
      <c r="A233" s="676" t="s">
        <v>3874</v>
      </c>
      <c r="B233" s="651" t="s">
        <v>3875</v>
      </c>
      <c r="C233" s="467" t="s">
        <v>291</v>
      </c>
      <c r="D233" s="468" t="s">
        <v>98</v>
      </c>
      <c r="E233" s="653">
        <v>5.0000000000000001E-3</v>
      </c>
      <c r="F233" s="656">
        <v>12000</v>
      </c>
      <c r="G233" s="714">
        <f t="shared" ref="G233" si="19">E233*F233</f>
        <v>60</v>
      </c>
      <c r="H233" s="676"/>
    </row>
    <row r="234" spans="1:8">
      <c r="A234" s="676"/>
      <c r="B234" s="677"/>
      <c r="C234" s="467" t="s">
        <v>731</v>
      </c>
      <c r="D234" s="468" t="s">
        <v>98</v>
      </c>
      <c r="E234" s="653">
        <v>2.8000000000000001E-2</v>
      </c>
      <c r="F234" s="650">
        <v>14.039</v>
      </c>
      <c r="G234" s="714">
        <v>393.09199999999998</v>
      </c>
      <c r="H234" s="676"/>
    </row>
    <row r="235" spans="1:8">
      <c r="A235" s="676"/>
      <c r="B235" s="699"/>
      <c r="C235" s="467" t="s">
        <v>1955</v>
      </c>
      <c r="D235" s="468" t="s">
        <v>98</v>
      </c>
      <c r="E235" s="467">
        <v>4.8999999999999998E-3</v>
      </c>
      <c r="F235" s="654">
        <v>32480</v>
      </c>
      <c r="G235" s="714">
        <f t="shared" ref="G235:G242" si="20">E235*F235</f>
        <v>159.15199999999999</v>
      </c>
      <c r="H235" s="676"/>
    </row>
    <row r="236" spans="1:8">
      <c r="A236" s="676"/>
      <c r="B236" s="677"/>
      <c r="C236" s="525" t="s">
        <v>1687</v>
      </c>
      <c r="D236" s="676" t="s">
        <v>98</v>
      </c>
      <c r="E236" s="525" t="s">
        <v>1965</v>
      </c>
      <c r="F236" s="655">
        <v>40000</v>
      </c>
      <c r="G236" s="714">
        <f t="shared" si="20"/>
        <v>200</v>
      </c>
      <c r="H236" s="676"/>
    </row>
    <row r="237" spans="1:8">
      <c r="A237" s="676"/>
      <c r="B237" s="677"/>
      <c r="C237" s="707" t="s">
        <v>892</v>
      </c>
      <c r="D237" s="468" t="s">
        <v>98</v>
      </c>
      <c r="E237" s="467">
        <v>0.01</v>
      </c>
      <c r="F237" s="656">
        <v>18000</v>
      </c>
      <c r="G237" s="714">
        <f t="shared" si="20"/>
        <v>180</v>
      </c>
      <c r="H237" s="676"/>
    </row>
    <row r="238" spans="1:8" ht="45">
      <c r="A238" s="676"/>
      <c r="B238" s="677"/>
      <c r="C238" s="712" t="s">
        <v>4081</v>
      </c>
      <c r="D238" s="468" t="s">
        <v>2432</v>
      </c>
      <c r="E238" s="653">
        <v>5.0000000000000001E-3</v>
      </c>
      <c r="F238" s="655">
        <v>10192</v>
      </c>
      <c r="G238" s="714">
        <f>E238*F238</f>
        <v>50.96</v>
      </c>
      <c r="H238" s="676"/>
    </row>
    <row r="239" spans="1:8">
      <c r="A239" s="676"/>
      <c r="B239" s="677"/>
      <c r="C239" s="707" t="s">
        <v>245</v>
      </c>
      <c r="D239" s="468" t="s">
        <v>2427</v>
      </c>
      <c r="E239" s="467">
        <v>0.02</v>
      </c>
      <c r="F239" s="654">
        <v>1500</v>
      </c>
      <c r="G239" s="714">
        <f t="shared" si="20"/>
        <v>30</v>
      </c>
      <c r="H239" s="676"/>
    </row>
    <row r="240" spans="1:8">
      <c r="A240" s="676"/>
      <c r="B240" s="677"/>
      <c r="C240" s="707" t="s">
        <v>576</v>
      </c>
      <c r="D240" s="468" t="s">
        <v>2426</v>
      </c>
      <c r="E240" s="467">
        <v>5.0000000000000001E-3</v>
      </c>
      <c r="F240" s="650">
        <v>800</v>
      </c>
      <c r="G240" s="714">
        <f t="shared" si="20"/>
        <v>4</v>
      </c>
      <c r="H240" s="676"/>
    </row>
    <row r="241" spans="1:8">
      <c r="A241" s="676"/>
      <c r="B241" s="677"/>
      <c r="C241" s="467" t="s">
        <v>729</v>
      </c>
      <c r="D241" s="468" t="s">
        <v>730</v>
      </c>
      <c r="E241" s="467">
        <v>0.74</v>
      </c>
      <c r="F241" s="650">
        <v>120</v>
      </c>
      <c r="G241" s="714">
        <f t="shared" si="20"/>
        <v>88.8</v>
      </c>
      <c r="H241" s="676"/>
    </row>
    <row r="242" spans="1:8">
      <c r="A242" s="676"/>
      <c r="B242" s="677"/>
      <c r="C242" s="467" t="s">
        <v>2008</v>
      </c>
      <c r="D242" s="468" t="s">
        <v>1989</v>
      </c>
      <c r="E242" s="467">
        <v>0.01</v>
      </c>
      <c r="F242" s="650">
        <v>2700</v>
      </c>
      <c r="G242" s="714">
        <f t="shared" si="20"/>
        <v>27</v>
      </c>
      <c r="H242" s="676"/>
    </row>
    <row r="243" spans="1:8">
      <c r="A243" s="676"/>
      <c r="B243" s="699" t="s">
        <v>35</v>
      </c>
      <c r="C243" s="525"/>
      <c r="D243" s="676"/>
      <c r="E243" s="525"/>
      <c r="F243" s="664"/>
      <c r="G243" s="475">
        <f>SUM(G233:G242)</f>
        <v>1193.0039999999999</v>
      </c>
      <c r="H243" s="676"/>
    </row>
    <row r="244" spans="1:8">
      <c r="A244" s="676" t="s">
        <v>3876</v>
      </c>
      <c r="B244" s="651" t="s">
        <v>3877</v>
      </c>
      <c r="C244" s="712" t="s">
        <v>731</v>
      </c>
      <c r="D244" s="468" t="s">
        <v>98</v>
      </c>
      <c r="E244" s="653">
        <v>0.01</v>
      </c>
      <c r="F244" s="650">
        <v>14.039</v>
      </c>
      <c r="G244" s="714">
        <v>140.38999999999999</v>
      </c>
      <c r="H244" s="525"/>
    </row>
    <row r="245" spans="1:8">
      <c r="A245" s="676"/>
      <c r="B245" s="677"/>
      <c r="C245" s="467" t="s">
        <v>2337</v>
      </c>
      <c r="D245" s="468" t="s">
        <v>98</v>
      </c>
      <c r="E245" s="653">
        <v>0.01</v>
      </c>
      <c r="F245" s="655">
        <v>40000</v>
      </c>
      <c r="G245" s="714">
        <f t="shared" ref="G245:G308" si="21">E245*F245</f>
        <v>400</v>
      </c>
      <c r="H245" s="676"/>
    </row>
    <row r="246" spans="1:8" ht="45">
      <c r="A246" s="676"/>
      <c r="B246" s="699"/>
      <c r="C246" s="712" t="s">
        <v>4081</v>
      </c>
      <c r="D246" s="468" t="s">
        <v>2432</v>
      </c>
      <c r="E246" s="653">
        <v>0.01</v>
      </c>
      <c r="F246" s="655">
        <v>10192</v>
      </c>
      <c r="G246" s="714">
        <f t="shared" si="21"/>
        <v>101.92</v>
      </c>
      <c r="H246" s="676"/>
    </row>
    <row r="247" spans="1:8">
      <c r="A247" s="676"/>
      <c r="B247" s="677"/>
      <c r="C247" s="712" t="s">
        <v>4096</v>
      </c>
      <c r="D247" s="468" t="s">
        <v>98</v>
      </c>
      <c r="E247" s="653">
        <v>0.01</v>
      </c>
      <c r="F247" s="650">
        <v>15000</v>
      </c>
      <c r="G247" s="714">
        <f t="shared" si="21"/>
        <v>150</v>
      </c>
      <c r="H247" s="678"/>
    </row>
    <row r="248" spans="1:8">
      <c r="A248" s="676"/>
      <c r="B248" s="699"/>
      <c r="C248" s="712" t="s">
        <v>1827</v>
      </c>
      <c r="D248" s="468" t="s">
        <v>98</v>
      </c>
      <c r="E248" s="653">
        <v>0.02</v>
      </c>
      <c r="F248" s="650">
        <v>18000</v>
      </c>
      <c r="G248" s="714">
        <f t="shared" si="21"/>
        <v>360</v>
      </c>
      <c r="H248" s="678"/>
    </row>
    <row r="249" spans="1:8">
      <c r="A249" s="676"/>
      <c r="B249" s="699"/>
      <c r="C249" s="712" t="s">
        <v>291</v>
      </c>
      <c r="D249" s="468" t="s">
        <v>98</v>
      </c>
      <c r="E249" s="653">
        <v>0.02</v>
      </c>
      <c r="F249" s="656">
        <v>12000</v>
      </c>
      <c r="G249" s="714">
        <f t="shared" si="21"/>
        <v>240</v>
      </c>
      <c r="H249" s="676"/>
    </row>
    <row r="250" spans="1:8">
      <c r="A250" s="676"/>
      <c r="B250" s="677"/>
      <c r="C250" s="707" t="s">
        <v>245</v>
      </c>
      <c r="D250" s="468" t="s">
        <v>2427</v>
      </c>
      <c r="E250" s="467">
        <v>0.02</v>
      </c>
      <c r="F250" s="654">
        <v>1500</v>
      </c>
      <c r="G250" s="714">
        <f t="shared" si="21"/>
        <v>30</v>
      </c>
      <c r="H250" s="676"/>
    </row>
    <row r="251" spans="1:8">
      <c r="A251" s="676"/>
      <c r="B251" s="699"/>
      <c r="C251" s="707" t="s">
        <v>576</v>
      </c>
      <c r="D251" s="468" t="s">
        <v>2426</v>
      </c>
      <c r="E251" s="467">
        <v>6.5000000000000002E-2</v>
      </c>
      <c r="F251" s="650">
        <v>800</v>
      </c>
      <c r="G251" s="714">
        <f t="shared" si="21"/>
        <v>52</v>
      </c>
      <c r="H251" s="676"/>
    </row>
    <row r="252" spans="1:8">
      <c r="A252" s="676"/>
      <c r="B252" s="677"/>
      <c r="C252" s="467" t="s">
        <v>729</v>
      </c>
      <c r="D252" s="468" t="s">
        <v>730</v>
      </c>
      <c r="E252" s="467">
        <v>0.71</v>
      </c>
      <c r="F252" s="650">
        <v>120</v>
      </c>
      <c r="G252" s="714">
        <f t="shared" si="21"/>
        <v>85.199999999999989</v>
      </c>
      <c r="H252" s="676"/>
    </row>
    <row r="253" spans="1:8">
      <c r="A253" s="676"/>
      <c r="B253" s="677"/>
      <c r="C253" s="467" t="s">
        <v>2008</v>
      </c>
      <c r="D253" s="468" t="s">
        <v>1989</v>
      </c>
      <c r="E253" s="467">
        <v>2.1000000000000001E-2</v>
      </c>
      <c r="F253" s="650">
        <v>2700</v>
      </c>
      <c r="G253" s="714">
        <f t="shared" si="21"/>
        <v>56.7</v>
      </c>
      <c r="H253" s="676"/>
    </row>
    <row r="254" spans="1:8">
      <c r="A254" s="676"/>
      <c r="B254" s="699" t="s">
        <v>35</v>
      </c>
      <c r="C254" s="475"/>
      <c r="D254" s="711"/>
      <c r="E254" s="475"/>
      <c r="F254" s="708"/>
      <c r="G254" s="475">
        <f>SUM(G244:G253)</f>
        <v>1616.21</v>
      </c>
      <c r="H254" s="676"/>
    </row>
    <row r="255" spans="1:8" ht="30">
      <c r="A255" s="676" t="s">
        <v>3878</v>
      </c>
      <c r="B255" s="677" t="s">
        <v>3879</v>
      </c>
      <c r="C255" s="467" t="s">
        <v>4097</v>
      </c>
      <c r="D255" s="652" t="s">
        <v>98</v>
      </c>
      <c r="E255" s="653" t="s">
        <v>1965</v>
      </c>
      <c r="F255" s="650">
        <v>55000</v>
      </c>
      <c r="G255" s="714">
        <f t="shared" si="21"/>
        <v>275</v>
      </c>
      <c r="H255" s="678"/>
    </row>
    <row r="256" spans="1:8">
      <c r="A256" s="676"/>
      <c r="B256" s="677"/>
      <c r="C256" s="467" t="s">
        <v>1955</v>
      </c>
      <c r="D256" s="652" t="s">
        <v>98</v>
      </c>
      <c r="E256" s="653">
        <v>1E-3</v>
      </c>
      <c r="F256" s="650">
        <v>32480</v>
      </c>
      <c r="G256" s="714">
        <f t="shared" si="21"/>
        <v>32.480000000000004</v>
      </c>
      <c r="H256" s="676"/>
    </row>
    <row r="257" spans="1:8">
      <c r="A257" s="676"/>
      <c r="B257" s="677"/>
      <c r="C257" s="467" t="s">
        <v>731</v>
      </c>
      <c r="D257" s="652" t="s">
        <v>98</v>
      </c>
      <c r="E257" s="653">
        <v>2.1000000000000001E-2</v>
      </c>
      <c r="F257" s="650">
        <v>14.039</v>
      </c>
      <c r="G257" s="714">
        <v>294.81900000000002</v>
      </c>
      <c r="H257" s="676"/>
    </row>
    <row r="258" spans="1:8">
      <c r="A258" s="676"/>
      <c r="B258" s="677"/>
      <c r="C258" s="467" t="s">
        <v>4098</v>
      </c>
      <c r="D258" s="652" t="s">
        <v>98</v>
      </c>
      <c r="E258" s="653">
        <v>1E-3</v>
      </c>
      <c r="F258" s="650" t="s">
        <v>5183</v>
      </c>
      <c r="G258" s="714">
        <v>1097.5999999999999</v>
      </c>
      <c r="H258" s="676"/>
    </row>
    <row r="259" spans="1:8">
      <c r="A259" s="676"/>
      <c r="B259" s="677"/>
      <c r="C259" s="713" t="s">
        <v>4099</v>
      </c>
      <c r="D259" s="652" t="s">
        <v>98</v>
      </c>
      <c r="E259" s="653">
        <v>1E-3</v>
      </c>
      <c r="F259" s="656">
        <v>188000</v>
      </c>
      <c r="G259" s="714">
        <f t="shared" si="21"/>
        <v>188</v>
      </c>
      <c r="H259" s="678"/>
    </row>
    <row r="260" spans="1:8">
      <c r="A260" s="676"/>
      <c r="B260" s="699"/>
      <c r="C260" s="713" t="s">
        <v>4100</v>
      </c>
      <c r="D260" s="652" t="s">
        <v>98</v>
      </c>
      <c r="E260" s="653">
        <v>1E-3</v>
      </c>
      <c r="F260" s="656">
        <v>55000</v>
      </c>
      <c r="G260" s="714">
        <f t="shared" si="21"/>
        <v>55</v>
      </c>
      <c r="H260" s="678"/>
    </row>
    <row r="261" spans="1:8">
      <c r="A261" s="676"/>
      <c r="B261" s="677"/>
      <c r="C261" s="467" t="s">
        <v>5184</v>
      </c>
      <c r="D261" s="652" t="s">
        <v>98</v>
      </c>
      <c r="E261" s="653">
        <v>0.01</v>
      </c>
      <c r="F261" s="656">
        <v>59000</v>
      </c>
      <c r="G261" s="714">
        <f t="shared" si="21"/>
        <v>590</v>
      </c>
      <c r="H261" s="678"/>
    </row>
    <row r="262" spans="1:8">
      <c r="A262" s="676"/>
      <c r="B262" s="677"/>
      <c r="C262" s="467" t="s">
        <v>4101</v>
      </c>
      <c r="D262" s="652" t="s">
        <v>98</v>
      </c>
      <c r="E262" s="653">
        <v>0.01</v>
      </c>
      <c r="F262" s="656" t="s">
        <v>5185</v>
      </c>
      <c r="G262" s="714">
        <f>E262*F262</f>
        <v>9.4079999999999995</v>
      </c>
      <c r="H262" s="676"/>
    </row>
    <row r="263" spans="1:8">
      <c r="A263" s="676"/>
      <c r="B263" s="677"/>
      <c r="C263" s="467" t="s">
        <v>4102</v>
      </c>
      <c r="D263" s="468" t="s">
        <v>27</v>
      </c>
      <c r="E263" s="467">
        <v>1E-3</v>
      </c>
      <c r="F263" s="650">
        <v>5121</v>
      </c>
      <c r="G263" s="714">
        <f t="shared" si="21"/>
        <v>5.1210000000000004</v>
      </c>
      <c r="H263" s="678"/>
    </row>
    <row r="264" spans="1:8">
      <c r="A264" s="676"/>
      <c r="B264" s="699"/>
      <c r="C264" s="707" t="s">
        <v>245</v>
      </c>
      <c r="D264" s="468" t="s">
        <v>2427</v>
      </c>
      <c r="E264" s="467">
        <v>0.02</v>
      </c>
      <c r="F264" s="654">
        <v>1500</v>
      </c>
      <c r="G264" s="714">
        <f t="shared" si="21"/>
        <v>30</v>
      </c>
      <c r="H264" s="676"/>
    </row>
    <row r="265" spans="1:8">
      <c r="A265" s="676"/>
      <c r="B265" s="677"/>
      <c r="C265" s="707" t="s">
        <v>576</v>
      </c>
      <c r="D265" s="468" t="s">
        <v>2426</v>
      </c>
      <c r="E265" s="467">
        <v>6.5000000000000002E-2</v>
      </c>
      <c r="F265" s="650">
        <v>800</v>
      </c>
      <c r="G265" s="714">
        <f t="shared" si="21"/>
        <v>52</v>
      </c>
      <c r="H265" s="676"/>
    </row>
    <row r="266" spans="1:8">
      <c r="A266" s="676"/>
      <c r="B266" s="677"/>
      <c r="C266" s="467" t="s">
        <v>729</v>
      </c>
      <c r="D266" s="468" t="s">
        <v>730</v>
      </c>
      <c r="E266" s="467">
        <v>0.71</v>
      </c>
      <c r="F266" s="650">
        <v>120</v>
      </c>
      <c r="G266" s="714">
        <f t="shared" si="21"/>
        <v>85.199999999999989</v>
      </c>
      <c r="H266" s="676"/>
    </row>
    <row r="267" spans="1:8">
      <c r="A267" s="676"/>
      <c r="B267" s="677"/>
      <c r="C267" s="467" t="s">
        <v>2008</v>
      </c>
      <c r="D267" s="468" t="s">
        <v>1989</v>
      </c>
      <c r="E267" s="467">
        <v>0.01</v>
      </c>
      <c r="F267" s="650">
        <v>2700</v>
      </c>
      <c r="G267" s="714">
        <f t="shared" si="21"/>
        <v>27</v>
      </c>
      <c r="H267" s="676"/>
    </row>
    <row r="268" spans="1:8">
      <c r="A268" s="676"/>
      <c r="B268" s="699" t="s">
        <v>35</v>
      </c>
      <c r="C268" s="525"/>
      <c r="D268" s="676"/>
      <c r="E268" s="525"/>
      <c r="F268" s="664"/>
      <c r="G268" s="475">
        <f>SUM(G255:G267)</f>
        <v>2741.6279999999997</v>
      </c>
      <c r="H268" s="676"/>
    </row>
    <row r="269" spans="1:8" ht="30">
      <c r="A269" s="676" t="s">
        <v>3880</v>
      </c>
      <c r="B269" s="677" t="s">
        <v>3881</v>
      </c>
      <c r="C269" s="712" t="s">
        <v>727</v>
      </c>
      <c r="D269" s="468" t="s">
        <v>98</v>
      </c>
      <c r="E269" s="653" t="s">
        <v>1964</v>
      </c>
      <c r="F269" s="650">
        <v>10976</v>
      </c>
      <c r="G269" s="714">
        <f t="shared" si="21"/>
        <v>548.80000000000007</v>
      </c>
      <c r="H269" s="676"/>
    </row>
    <row r="270" spans="1:8">
      <c r="A270" s="676"/>
      <c r="B270" s="677"/>
      <c r="C270" s="467" t="s">
        <v>2337</v>
      </c>
      <c r="D270" s="468" t="s">
        <v>98</v>
      </c>
      <c r="E270" s="653">
        <v>5.0000000000000001E-3</v>
      </c>
      <c r="F270" s="655">
        <v>40000</v>
      </c>
      <c r="G270" s="714">
        <f t="shared" si="21"/>
        <v>200</v>
      </c>
      <c r="H270" s="676"/>
    </row>
    <row r="271" spans="1:8" ht="45">
      <c r="A271" s="676"/>
      <c r="B271" s="677"/>
      <c r="C271" s="712" t="s">
        <v>4081</v>
      </c>
      <c r="D271" s="468" t="s">
        <v>2432</v>
      </c>
      <c r="E271" s="653" t="s">
        <v>1964</v>
      </c>
      <c r="F271" s="655">
        <v>10192</v>
      </c>
      <c r="G271" s="714">
        <f t="shared" si="21"/>
        <v>509.6</v>
      </c>
      <c r="H271" s="676"/>
    </row>
    <row r="272" spans="1:8">
      <c r="A272" s="676"/>
      <c r="B272" s="677"/>
      <c r="C272" s="712" t="s">
        <v>4096</v>
      </c>
      <c r="D272" s="468" t="s">
        <v>98</v>
      </c>
      <c r="E272" s="653">
        <v>0.01</v>
      </c>
      <c r="F272" s="650">
        <v>15000</v>
      </c>
      <c r="G272" s="714">
        <f t="shared" si="21"/>
        <v>150</v>
      </c>
      <c r="H272" s="678"/>
    </row>
    <row r="273" spans="1:8">
      <c r="A273" s="676"/>
      <c r="B273" s="677"/>
      <c r="C273" s="712" t="s">
        <v>1906</v>
      </c>
      <c r="D273" s="468" t="s">
        <v>98</v>
      </c>
      <c r="E273" s="653">
        <v>0.01</v>
      </c>
      <c r="F273" s="650">
        <v>15000</v>
      </c>
      <c r="G273" s="714">
        <f t="shared" si="21"/>
        <v>150</v>
      </c>
      <c r="H273" s="676"/>
    </row>
    <row r="274" spans="1:8">
      <c r="A274" s="676"/>
      <c r="B274" s="677"/>
      <c r="C274" s="712" t="s">
        <v>291</v>
      </c>
      <c r="D274" s="468" t="s">
        <v>98</v>
      </c>
      <c r="E274" s="653">
        <v>0.01</v>
      </c>
      <c r="F274" s="656">
        <v>12000</v>
      </c>
      <c r="G274" s="714">
        <f t="shared" si="21"/>
        <v>120</v>
      </c>
      <c r="H274" s="676"/>
    </row>
    <row r="275" spans="1:8">
      <c r="A275" s="676"/>
      <c r="B275" s="677"/>
      <c r="C275" s="707" t="s">
        <v>245</v>
      </c>
      <c r="D275" s="468" t="s">
        <v>2427</v>
      </c>
      <c r="E275" s="467">
        <v>0.02</v>
      </c>
      <c r="F275" s="654">
        <v>1500</v>
      </c>
      <c r="G275" s="714">
        <f t="shared" si="21"/>
        <v>30</v>
      </c>
      <c r="H275" s="676"/>
    </row>
    <row r="276" spans="1:8">
      <c r="A276" s="676"/>
      <c r="B276" s="677"/>
      <c r="C276" s="707" t="s">
        <v>576</v>
      </c>
      <c r="D276" s="468" t="s">
        <v>2426</v>
      </c>
      <c r="E276" s="467">
        <v>6.5000000000000002E-2</v>
      </c>
      <c r="F276" s="650">
        <v>800</v>
      </c>
      <c r="G276" s="714">
        <f t="shared" si="21"/>
        <v>52</v>
      </c>
      <c r="H276" s="676"/>
    </row>
    <row r="277" spans="1:8">
      <c r="A277" s="676"/>
      <c r="B277" s="677"/>
      <c r="C277" s="467" t="s">
        <v>729</v>
      </c>
      <c r="D277" s="468" t="s">
        <v>730</v>
      </c>
      <c r="E277" s="467">
        <v>0.71</v>
      </c>
      <c r="F277" s="650">
        <v>120</v>
      </c>
      <c r="G277" s="714">
        <f t="shared" si="21"/>
        <v>85.199999999999989</v>
      </c>
      <c r="H277" s="676"/>
    </row>
    <row r="278" spans="1:8">
      <c r="A278" s="676"/>
      <c r="B278" s="677"/>
      <c r="C278" s="467" t="s">
        <v>2008</v>
      </c>
      <c r="D278" s="468" t="s">
        <v>1989</v>
      </c>
      <c r="E278" s="467">
        <v>2.1000000000000001E-2</v>
      </c>
      <c r="F278" s="650">
        <v>2700</v>
      </c>
      <c r="G278" s="714">
        <f t="shared" si="21"/>
        <v>56.7</v>
      </c>
      <c r="H278" s="676"/>
    </row>
    <row r="279" spans="1:8">
      <c r="A279" s="676"/>
      <c r="B279" s="699" t="s">
        <v>35</v>
      </c>
      <c r="C279" s="525"/>
      <c r="D279" s="676"/>
      <c r="E279" s="525"/>
      <c r="F279" s="664"/>
      <c r="G279" s="475">
        <f>SUM(G269:G278)</f>
        <v>1902.3000000000002</v>
      </c>
      <c r="H279" s="676"/>
    </row>
    <row r="280" spans="1:8" ht="30">
      <c r="A280" s="676" t="s">
        <v>3882</v>
      </c>
      <c r="B280" s="677" t="s">
        <v>3883</v>
      </c>
      <c r="C280" s="712" t="s">
        <v>727</v>
      </c>
      <c r="D280" s="468" t="s">
        <v>98</v>
      </c>
      <c r="E280" s="653" t="s">
        <v>1964</v>
      </c>
      <c r="F280" s="650">
        <v>10976</v>
      </c>
      <c r="G280" s="714">
        <f t="shared" si="21"/>
        <v>548.80000000000007</v>
      </c>
      <c r="H280" s="676"/>
    </row>
    <row r="281" spans="1:8">
      <c r="A281" s="676"/>
      <c r="B281" s="699"/>
      <c r="C281" s="467" t="s">
        <v>2337</v>
      </c>
      <c r="D281" s="468" t="s">
        <v>98</v>
      </c>
      <c r="E281" s="653">
        <v>5.0000000000000001E-3</v>
      </c>
      <c r="F281" s="650">
        <v>40000</v>
      </c>
      <c r="G281" s="714">
        <f t="shared" si="21"/>
        <v>200</v>
      </c>
      <c r="H281" s="676"/>
    </row>
    <row r="282" spans="1:8" ht="38.25" customHeight="1">
      <c r="A282" s="676"/>
      <c r="B282" s="677"/>
      <c r="C282" s="712" t="s">
        <v>4081</v>
      </c>
      <c r="D282" s="468" t="s">
        <v>2432</v>
      </c>
      <c r="E282" s="653" t="s">
        <v>1964</v>
      </c>
      <c r="F282" s="655">
        <v>10192</v>
      </c>
      <c r="G282" s="714">
        <f t="shared" si="21"/>
        <v>509.6</v>
      </c>
      <c r="H282" s="676"/>
    </row>
    <row r="283" spans="1:8">
      <c r="A283" s="676"/>
      <c r="B283" s="677"/>
      <c r="C283" s="712" t="s">
        <v>4096</v>
      </c>
      <c r="D283" s="468" t="s">
        <v>98</v>
      </c>
      <c r="E283" s="653">
        <v>0.01</v>
      </c>
      <c r="F283" s="650">
        <v>15000</v>
      </c>
      <c r="G283" s="714">
        <f t="shared" si="21"/>
        <v>150</v>
      </c>
      <c r="H283" s="678"/>
    </row>
    <row r="284" spans="1:8">
      <c r="A284" s="676"/>
      <c r="B284" s="677"/>
      <c r="C284" s="712" t="s">
        <v>1827</v>
      </c>
      <c r="D284" s="468" t="s">
        <v>98</v>
      </c>
      <c r="E284" s="653">
        <v>0.01</v>
      </c>
      <c r="F284" s="650">
        <v>18000</v>
      </c>
      <c r="G284" s="714">
        <f t="shared" si="21"/>
        <v>180</v>
      </c>
      <c r="H284" s="676"/>
    </row>
    <row r="285" spans="1:8">
      <c r="A285" s="676"/>
      <c r="B285" s="677"/>
      <c r="C285" s="712" t="s">
        <v>291</v>
      </c>
      <c r="D285" s="468" t="s">
        <v>98</v>
      </c>
      <c r="E285" s="653">
        <v>0.01</v>
      </c>
      <c r="F285" s="656">
        <v>12000</v>
      </c>
      <c r="G285" s="714">
        <f t="shared" si="21"/>
        <v>120</v>
      </c>
      <c r="H285" s="676"/>
    </row>
    <row r="286" spans="1:8">
      <c r="A286" s="676"/>
      <c r="B286" s="699"/>
      <c r="C286" s="707" t="s">
        <v>245</v>
      </c>
      <c r="D286" s="468" t="s">
        <v>2427</v>
      </c>
      <c r="E286" s="467">
        <v>0.02</v>
      </c>
      <c r="F286" s="654">
        <v>1500</v>
      </c>
      <c r="G286" s="714">
        <f t="shared" si="21"/>
        <v>30</v>
      </c>
      <c r="H286" s="676"/>
    </row>
    <row r="287" spans="1:8">
      <c r="A287" s="676"/>
      <c r="B287" s="677"/>
      <c r="C287" s="707" t="s">
        <v>576</v>
      </c>
      <c r="D287" s="468" t="s">
        <v>2426</v>
      </c>
      <c r="E287" s="467">
        <v>6.5000000000000002E-2</v>
      </c>
      <c r="F287" s="650">
        <v>800</v>
      </c>
      <c r="G287" s="714">
        <f t="shared" si="21"/>
        <v>52</v>
      </c>
      <c r="H287" s="676"/>
    </row>
    <row r="288" spans="1:8">
      <c r="A288" s="676"/>
      <c r="B288" s="677"/>
      <c r="C288" s="467" t="s">
        <v>729</v>
      </c>
      <c r="D288" s="468" t="s">
        <v>730</v>
      </c>
      <c r="E288" s="467">
        <v>0.71</v>
      </c>
      <c r="F288" s="650">
        <v>120</v>
      </c>
      <c r="G288" s="714">
        <f t="shared" si="21"/>
        <v>85.199999999999989</v>
      </c>
      <c r="H288" s="676"/>
    </row>
    <row r="289" spans="1:8">
      <c r="A289" s="676"/>
      <c r="B289" s="677"/>
      <c r="C289" s="467" t="s">
        <v>2008</v>
      </c>
      <c r="D289" s="468" t="s">
        <v>1989</v>
      </c>
      <c r="E289" s="467">
        <v>2.1000000000000001E-2</v>
      </c>
      <c r="F289" s="650">
        <v>2700</v>
      </c>
      <c r="G289" s="714">
        <f t="shared" si="21"/>
        <v>56.7</v>
      </c>
      <c r="H289" s="676"/>
    </row>
    <row r="290" spans="1:8">
      <c r="A290" s="676"/>
      <c r="B290" s="699" t="s">
        <v>35</v>
      </c>
      <c r="C290" s="475"/>
      <c r="D290" s="711"/>
      <c r="E290" s="475"/>
      <c r="F290" s="708"/>
      <c r="G290" s="475">
        <f>SUM(G280:G289)</f>
        <v>1932.3000000000002</v>
      </c>
      <c r="H290" s="676"/>
    </row>
    <row r="291" spans="1:8" ht="45">
      <c r="A291" s="676" t="s">
        <v>3884</v>
      </c>
      <c r="B291" s="677" t="s">
        <v>3885</v>
      </c>
      <c r="C291" s="467" t="s">
        <v>5186</v>
      </c>
      <c r="D291" s="468" t="s">
        <v>98</v>
      </c>
      <c r="E291" s="653">
        <v>3.5000000000000001E-3</v>
      </c>
      <c r="F291" s="650">
        <v>221910</v>
      </c>
      <c r="G291" s="714">
        <f t="shared" si="21"/>
        <v>776.68500000000006</v>
      </c>
      <c r="H291" s="676"/>
    </row>
    <row r="292" spans="1:8">
      <c r="A292" s="676"/>
      <c r="B292" s="677"/>
      <c r="C292" s="467" t="s">
        <v>1906</v>
      </c>
      <c r="D292" s="468" t="s">
        <v>98</v>
      </c>
      <c r="E292" s="653">
        <v>5.3999999999999999E-2</v>
      </c>
      <c r="F292" s="650">
        <v>15100</v>
      </c>
      <c r="G292" s="714">
        <f t="shared" si="21"/>
        <v>815.4</v>
      </c>
      <c r="H292" s="676"/>
    </row>
    <row r="293" spans="1:8">
      <c r="A293" s="676"/>
      <c r="B293" s="677"/>
      <c r="C293" s="467" t="s">
        <v>4077</v>
      </c>
      <c r="D293" s="468" t="s">
        <v>98</v>
      </c>
      <c r="E293" s="653">
        <v>0.02</v>
      </c>
      <c r="F293" s="650">
        <v>10976</v>
      </c>
      <c r="G293" s="714">
        <f t="shared" si="21"/>
        <v>219.52</v>
      </c>
      <c r="H293" s="676"/>
    </row>
    <row r="294" spans="1:8" ht="30">
      <c r="A294" s="676"/>
      <c r="B294" s="677"/>
      <c r="C294" s="467" t="s">
        <v>4103</v>
      </c>
      <c r="D294" s="468" t="s">
        <v>98</v>
      </c>
      <c r="E294" s="653">
        <v>1.7000000000000001E-2</v>
      </c>
      <c r="F294" s="650">
        <v>24000</v>
      </c>
      <c r="G294" s="714">
        <f t="shared" si="21"/>
        <v>408.00000000000006</v>
      </c>
      <c r="H294" s="676"/>
    </row>
    <row r="295" spans="1:8" ht="45">
      <c r="A295" s="676"/>
      <c r="B295" s="677"/>
      <c r="C295" s="467" t="s">
        <v>4104</v>
      </c>
      <c r="D295" s="468" t="s">
        <v>2432</v>
      </c>
      <c r="E295" s="467" t="s">
        <v>1964</v>
      </c>
      <c r="F295" s="650">
        <v>15000</v>
      </c>
      <c r="G295" s="714">
        <f t="shared" si="21"/>
        <v>750</v>
      </c>
      <c r="H295" s="678"/>
    </row>
    <row r="296" spans="1:8">
      <c r="A296" s="676"/>
      <c r="B296" s="699"/>
      <c r="C296" s="467" t="s">
        <v>891</v>
      </c>
      <c r="D296" s="468" t="s">
        <v>2427</v>
      </c>
      <c r="E296" s="467" t="s">
        <v>4797</v>
      </c>
      <c r="F296" s="650">
        <v>5000</v>
      </c>
      <c r="G296" s="714">
        <f t="shared" si="21"/>
        <v>500</v>
      </c>
      <c r="H296" s="678"/>
    </row>
    <row r="297" spans="1:8">
      <c r="A297" s="676"/>
      <c r="B297" s="677"/>
      <c r="C297" s="467" t="s">
        <v>2008</v>
      </c>
      <c r="D297" s="468" t="s">
        <v>1989</v>
      </c>
      <c r="E297" s="467">
        <v>1.4999999999999999E-2</v>
      </c>
      <c r="F297" s="650">
        <v>2700</v>
      </c>
      <c r="G297" s="714">
        <f t="shared" si="21"/>
        <v>40.5</v>
      </c>
      <c r="H297" s="676"/>
    </row>
    <row r="298" spans="1:8">
      <c r="A298" s="676"/>
      <c r="B298" s="677"/>
      <c r="C298" s="707" t="s">
        <v>245</v>
      </c>
      <c r="D298" s="468" t="s">
        <v>2427</v>
      </c>
      <c r="E298" s="467">
        <v>0.02</v>
      </c>
      <c r="F298" s="654">
        <v>1500</v>
      </c>
      <c r="G298" s="714">
        <f t="shared" si="21"/>
        <v>30</v>
      </c>
      <c r="H298" s="676"/>
    </row>
    <row r="299" spans="1:8">
      <c r="A299" s="676"/>
      <c r="B299" s="677"/>
      <c r="C299" s="707" t="s">
        <v>576</v>
      </c>
      <c r="D299" s="468" t="s">
        <v>2426</v>
      </c>
      <c r="E299" s="467">
        <v>6.5000000000000002E-2</v>
      </c>
      <c r="F299" s="650">
        <v>800</v>
      </c>
      <c r="G299" s="714">
        <f t="shared" si="21"/>
        <v>52</v>
      </c>
      <c r="H299" s="676"/>
    </row>
    <row r="300" spans="1:8">
      <c r="A300" s="676"/>
      <c r="B300" s="677"/>
      <c r="C300" s="467" t="s">
        <v>729</v>
      </c>
      <c r="D300" s="468" t="s">
        <v>730</v>
      </c>
      <c r="E300" s="467">
        <v>0.71</v>
      </c>
      <c r="F300" s="650">
        <v>120</v>
      </c>
      <c r="G300" s="714">
        <f t="shared" si="21"/>
        <v>85.199999999999989</v>
      </c>
      <c r="H300" s="676"/>
    </row>
    <row r="301" spans="1:8">
      <c r="A301" s="676"/>
      <c r="B301" s="677"/>
      <c r="C301" s="467" t="s">
        <v>2008</v>
      </c>
      <c r="D301" s="468" t="s">
        <v>1989</v>
      </c>
      <c r="E301" s="467">
        <v>2.1000000000000001E-2</v>
      </c>
      <c r="F301" s="650">
        <v>2700</v>
      </c>
      <c r="G301" s="714">
        <f t="shared" si="21"/>
        <v>56.7</v>
      </c>
      <c r="H301" s="676"/>
    </row>
    <row r="302" spans="1:8">
      <c r="A302" s="676"/>
      <c r="B302" s="699" t="s">
        <v>35</v>
      </c>
      <c r="C302" s="475"/>
      <c r="D302" s="711"/>
      <c r="E302" s="475"/>
      <c r="F302" s="708"/>
      <c r="G302" s="475">
        <f>SUM(G291:G301)</f>
        <v>3734.0049999999997</v>
      </c>
      <c r="H302" s="676"/>
    </row>
    <row r="303" spans="1:8">
      <c r="A303" s="676" t="s">
        <v>3886</v>
      </c>
      <c r="B303" s="651" t="s">
        <v>3887</v>
      </c>
      <c r="C303" s="707" t="s">
        <v>4105</v>
      </c>
      <c r="D303" s="468" t="s">
        <v>98</v>
      </c>
      <c r="E303" s="653">
        <v>1E-3</v>
      </c>
      <c r="F303" s="650">
        <v>125000</v>
      </c>
      <c r="G303" s="714">
        <f t="shared" si="21"/>
        <v>125</v>
      </c>
      <c r="H303" s="678"/>
    </row>
    <row r="304" spans="1:8">
      <c r="A304" s="676"/>
      <c r="B304" s="677"/>
      <c r="C304" s="707" t="s">
        <v>1996</v>
      </c>
      <c r="D304" s="468" t="s">
        <v>98</v>
      </c>
      <c r="E304" s="653">
        <v>0.05</v>
      </c>
      <c r="F304" s="650">
        <v>15000</v>
      </c>
      <c r="G304" s="714">
        <f t="shared" si="21"/>
        <v>750</v>
      </c>
      <c r="H304" s="678"/>
    </row>
    <row r="305" spans="1:8">
      <c r="A305" s="676"/>
      <c r="B305" s="677"/>
      <c r="C305" s="707" t="s">
        <v>4106</v>
      </c>
      <c r="D305" s="468" t="s">
        <v>98</v>
      </c>
      <c r="E305" s="467">
        <v>3.0000000000000001E-3</v>
      </c>
      <c r="F305" s="650">
        <v>55000</v>
      </c>
      <c r="G305" s="714">
        <f t="shared" si="21"/>
        <v>165</v>
      </c>
      <c r="H305" s="678"/>
    </row>
    <row r="306" spans="1:8">
      <c r="A306" s="676"/>
      <c r="B306" s="677"/>
      <c r="C306" s="707" t="s">
        <v>727</v>
      </c>
      <c r="D306" s="468" t="s">
        <v>98</v>
      </c>
      <c r="E306" s="653">
        <v>0.01</v>
      </c>
      <c r="F306" s="650">
        <v>10976</v>
      </c>
      <c r="G306" s="714">
        <f t="shared" si="21"/>
        <v>109.76</v>
      </c>
      <c r="H306" s="676"/>
    </row>
    <row r="307" spans="1:8">
      <c r="A307" s="676"/>
      <c r="B307" s="677"/>
      <c r="C307" s="707" t="s">
        <v>872</v>
      </c>
      <c r="D307" s="468" t="s">
        <v>98</v>
      </c>
      <c r="E307" s="653">
        <v>1.4999999999999999E-2</v>
      </c>
      <c r="F307" s="650">
        <v>18000</v>
      </c>
      <c r="G307" s="714">
        <f t="shared" si="21"/>
        <v>270</v>
      </c>
      <c r="H307" s="676"/>
    </row>
    <row r="308" spans="1:8">
      <c r="A308" s="676"/>
      <c r="B308" s="699"/>
      <c r="C308" s="707" t="s">
        <v>881</v>
      </c>
      <c r="D308" s="468" t="s">
        <v>98</v>
      </c>
      <c r="E308" s="653">
        <v>6.0000000000000001E-3</v>
      </c>
      <c r="F308" s="709">
        <v>25000</v>
      </c>
      <c r="G308" s="714">
        <f t="shared" si="21"/>
        <v>150</v>
      </c>
      <c r="H308" s="678"/>
    </row>
    <row r="309" spans="1:8">
      <c r="A309" s="676"/>
      <c r="B309" s="699"/>
      <c r="C309" s="707" t="s">
        <v>4084</v>
      </c>
      <c r="D309" s="468" t="s">
        <v>98</v>
      </c>
      <c r="E309" s="653">
        <v>1E-3</v>
      </c>
      <c r="F309" s="650">
        <v>15100</v>
      </c>
      <c r="G309" s="714">
        <f t="shared" ref="G309:G315" si="22">E309*F309</f>
        <v>15.1</v>
      </c>
      <c r="H309" s="676"/>
    </row>
    <row r="310" spans="1:8">
      <c r="A310" s="676"/>
      <c r="B310" s="677"/>
      <c r="C310" s="707" t="s">
        <v>4107</v>
      </c>
      <c r="D310" s="676" t="s">
        <v>1698</v>
      </c>
      <c r="E310" s="525" t="s">
        <v>1968</v>
      </c>
      <c r="F310" s="650">
        <v>75000</v>
      </c>
      <c r="G310" s="714">
        <f t="shared" si="22"/>
        <v>750</v>
      </c>
      <c r="H310" s="676"/>
    </row>
    <row r="311" spans="1:8">
      <c r="A311" s="676"/>
      <c r="B311" s="699"/>
      <c r="C311" s="707" t="s">
        <v>3068</v>
      </c>
      <c r="D311" s="468" t="s">
        <v>98</v>
      </c>
      <c r="E311" s="467">
        <v>5.0000000000000001E-3</v>
      </c>
      <c r="F311" s="650">
        <v>12500</v>
      </c>
      <c r="G311" s="714">
        <f t="shared" si="22"/>
        <v>62.5</v>
      </c>
      <c r="H311" s="678"/>
    </row>
    <row r="312" spans="1:8">
      <c r="A312" s="676"/>
      <c r="B312" s="677"/>
      <c r="C312" s="707" t="s">
        <v>5187</v>
      </c>
      <c r="D312" s="468" t="s">
        <v>27</v>
      </c>
      <c r="E312" s="467">
        <v>0.04</v>
      </c>
      <c r="F312" s="654">
        <v>7500</v>
      </c>
      <c r="G312" s="714">
        <f t="shared" si="22"/>
        <v>300</v>
      </c>
      <c r="H312" s="678"/>
    </row>
    <row r="313" spans="1:8">
      <c r="A313" s="676"/>
      <c r="B313" s="677"/>
      <c r="C313" s="707" t="s">
        <v>576</v>
      </c>
      <c r="D313" s="468" t="s">
        <v>2426</v>
      </c>
      <c r="E313" s="467">
        <v>5.5E-2</v>
      </c>
      <c r="F313" s="650">
        <v>800</v>
      </c>
      <c r="G313" s="714">
        <f t="shared" si="22"/>
        <v>44</v>
      </c>
      <c r="H313" s="676"/>
    </row>
    <row r="314" spans="1:8">
      <c r="A314" s="676"/>
      <c r="B314" s="699"/>
      <c r="C314" s="467" t="s">
        <v>729</v>
      </c>
      <c r="D314" s="468" t="s">
        <v>730</v>
      </c>
      <c r="E314" s="467">
        <v>0.71</v>
      </c>
      <c r="F314" s="650">
        <v>120</v>
      </c>
      <c r="G314" s="714">
        <f t="shared" si="22"/>
        <v>85.199999999999989</v>
      </c>
      <c r="H314" s="676"/>
    </row>
    <row r="315" spans="1:8">
      <c r="A315" s="676"/>
      <c r="B315" s="677"/>
      <c r="C315" s="467" t="s">
        <v>2008</v>
      </c>
      <c r="D315" s="468" t="s">
        <v>1989</v>
      </c>
      <c r="E315" s="467">
        <v>2.1000000000000001E-2</v>
      </c>
      <c r="F315" s="650">
        <v>2700</v>
      </c>
      <c r="G315" s="714">
        <f t="shared" si="22"/>
        <v>56.7</v>
      </c>
      <c r="H315" s="676"/>
    </row>
    <row r="316" spans="1:8">
      <c r="A316" s="676"/>
      <c r="B316" s="699" t="s">
        <v>35</v>
      </c>
      <c r="C316" s="525"/>
      <c r="D316" s="676"/>
      <c r="E316" s="525"/>
      <c r="F316" s="664"/>
      <c r="G316" s="475">
        <f>SUM(G303:G315)</f>
        <v>2883.2599999999993</v>
      </c>
      <c r="H316" s="676"/>
    </row>
    <row r="317" spans="1:8">
      <c r="A317" s="676" t="s">
        <v>3888</v>
      </c>
      <c r="B317" s="677" t="s">
        <v>3100</v>
      </c>
      <c r="C317" s="714" t="s">
        <v>2343</v>
      </c>
      <c r="D317" s="468" t="s">
        <v>98</v>
      </c>
      <c r="E317" s="653">
        <v>1E-3</v>
      </c>
      <c r="F317" s="650">
        <v>35000</v>
      </c>
      <c r="G317" s="714">
        <f t="shared" ref="G317:G327" si="23">E317*F317</f>
        <v>35</v>
      </c>
      <c r="H317" s="678"/>
    </row>
    <row r="318" spans="1:8">
      <c r="A318" s="676"/>
      <c r="B318" s="677"/>
      <c r="C318" s="467" t="s">
        <v>1906</v>
      </c>
      <c r="D318" s="468" t="s">
        <v>98</v>
      </c>
      <c r="E318" s="653">
        <v>1E-3</v>
      </c>
      <c r="F318" s="650">
        <v>15100</v>
      </c>
      <c r="G318" s="714">
        <f t="shared" si="23"/>
        <v>15.1</v>
      </c>
      <c r="H318" s="676"/>
    </row>
    <row r="319" spans="1:8">
      <c r="A319" s="676"/>
      <c r="B319" s="677"/>
      <c r="C319" s="467" t="s">
        <v>3112</v>
      </c>
      <c r="D319" s="468" t="s">
        <v>98</v>
      </c>
      <c r="E319" s="653">
        <v>1E-3</v>
      </c>
      <c r="F319" s="650">
        <v>48000</v>
      </c>
      <c r="G319" s="714">
        <f t="shared" si="23"/>
        <v>48</v>
      </c>
      <c r="H319" s="678"/>
    </row>
    <row r="320" spans="1:8" ht="30">
      <c r="A320" s="676"/>
      <c r="B320" s="677"/>
      <c r="C320" s="467" t="s">
        <v>4108</v>
      </c>
      <c r="D320" s="676" t="s">
        <v>98</v>
      </c>
      <c r="E320" s="467">
        <v>1E-3</v>
      </c>
      <c r="F320" s="650" t="s">
        <v>5188</v>
      </c>
      <c r="G320" s="714">
        <f t="shared" si="23"/>
        <v>65</v>
      </c>
      <c r="H320" s="678"/>
    </row>
    <row r="321" spans="1:8">
      <c r="A321" s="676"/>
      <c r="B321" s="677"/>
      <c r="C321" s="713" t="s">
        <v>4109</v>
      </c>
      <c r="D321" s="676" t="s">
        <v>98</v>
      </c>
      <c r="E321" s="653">
        <v>1E-3</v>
      </c>
      <c r="F321" s="659">
        <v>5125</v>
      </c>
      <c r="G321" s="714">
        <f t="shared" si="23"/>
        <v>5.125</v>
      </c>
      <c r="H321" s="678"/>
    </row>
    <row r="322" spans="1:8">
      <c r="A322" s="676"/>
      <c r="B322" s="699"/>
      <c r="C322" s="467" t="s">
        <v>895</v>
      </c>
      <c r="D322" s="468" t="s">
        <v>98</v>
      </c>
      <c r="E322" s="653">
        <v>1E-3</v>
      </c>
      <c r="F322" s="650">
        <v>57000</v>
      </c>
      <c r="G322" s="714">
        <f t="shared" si="23"/>
        <v>57</v>
      </c>
      <c r="H322" s="678"/>
    </row>
    <row r="323" spans="1:8">
      <c r="A323" s="676"/>
      <c r="B323" s="677"/>
      <c r="C323" s="467" t="s">
        <v>4110</v>
      </c>
      <c r="D323" s="676" t="s">
        <v>1698</v>
      </c>
      <c r="E323" s="525" t="s">
        <v>1964</v>
      </c>
      <c r="F323" s="650">
        <v>25000</v>
      </c>
      <c r="G323" s="714">
        <f t="shared" si="23"/>
        <v>1250</v>
      </c>
      <c r="H323" s="678"/>
    </row>
    <row r="324" spans="1:8">
      <c r="A324" s="676"/>
      <c r="B324" s="677"/>
      <c r="C324" s="707" t="s">
        <v>245</v>
      </c>
      <c r="D324" s="468" t="s">
        <v>2427</v>
      </c>
      <c r="E324" s="467">
        <v>0.02</v>
      </c>
      <c r="F324" s="654">
        <v>1500</v>
      </c>
      <c r="G324" s="714">
        <f t="shared" si="23"/>
        <v>30</v>
      </c>
      <c r="H324" s="676"/>
    </row>
    <row r="325" spans="1:8">
      <c r="A325" s="676"/>
      <c r="B325" s="677"/>
      <c r="C325" s="707" t="s">
        <v>576</v>
      </c>
      <c r="D325" s="468" t="s">
        <v>2426</v>
      </c>
      <c r="E325" s="467">
        <v>6.5000000000000002E-2</v>
      </c>
      <c r="F325" s="650">
        <v>800</v>
      </c>
      <c r="G325" s="714">
        <f t="shared" si="23"/>
        <v>52</v>
      </c>
      <c r="H325" s="676"/>
    </row>
    <row r="326" spans="1:8">
      <c r="A326" s="676"/>
      <c r="B326" s="699"/>
      <c r="C326" s="467" t="s">
        <v>729</v>
      </c>
      <c r="D326" s="468" t="s">
        <v>730</v>
      </c>
      <c r="E326" s="467">
        <v>0.71</v>
      </c>
      <c r="F326" s="650">
        <v>120</v>
      </c>
      <c r="G326" s="714">
        <f t="shared" si="23"/>
        <v>85.199999999999989</v>
      </c>
      <c r="H326" s="676"/>
    </row>
    <row r="327" spans="1:8">
      <c r="A327" s="676"/>
      <c r="B327" s="677"/>
      <c r="C327" s="467" t="s">
        <v>2008</v>
      </c>
      <c r="D327" s="468" t="s">
        <v>1989</v>
      </c>
      <c r="E327" s="467">
        <v>2.1000000000000001E-2</v>
      </c>
      <c r="F327" s="650">
        <v>2700</v>
      </c>
      <c r="G327" s="714">
        <f t="shared" si="23"/>
        <v>56.7</v>
      </c>
      <c r="H327" s="676"/>
    </row>
    <row r="328" spans="1:8">
      <c r="A328" s="676"/>
      <c r="B328" s="699" t="s">
        <v>35</v>
      </c>
      <c r="C328" s="525"/>
      <c r="D328" s="676"/>
      <c r="E328" s="525"/>
      <c r="F328" s="664"/>
      <c r="G328" s="475">
        <f>SUM(G317:G327)</f>
        <v>1699.125</v>
      </c>
      <c r="H328" s="676"/>
    </row>
    <row r="329" spans="1:8">
      <c r="A329" s="676" t="s">
        <v>3889</v>
      </c>
      <c r="B329" s="651" t="s">
        <v>3890</v>
      </c>
      <c r="C329" s="653" t="s">
        <v>4111</v>
      </c>
      <c r="D329" s="676" t="s">
        <v>1698</v>
      </c>
      <c r="E329" s="525" t="s">
        <v>5227</v>
      </c>
      <c r="F329" s="659">
        <v>150000</v>
      </c>
      <c r="G329" s="714">
        <f t="shared" ref="G329:G339" si="24">E329*F329</f>
        <v>16500</v>
      </c>
      <c r="H329" s="678"/>
    </row>
    <row r="330" spans="1:8">
      <c r="A330" s="676"/>
      <c r="B330" s="677"/>
      <c r="C330" s="653" t="s">
        <v>1834</v>
      </c>
      <c r="D330" s="652" t="s">
        <v>98</v>
      </c>
      <c r="E330" s="653">
        <v>0.01</v>
      </c>
      <c r="F330" s="659">
        <v>7000</v>
      </c>
      <c r="G330" s="714">
        <f t="shared" si="24"/>
        <v>70</v>
      </c>
      <c r="H330" s="676"/>
    </row>
    <row r="331" spans="1:8">
      <c r="A331" s="676"/>
      <c r="B331" s="677"/>
      <c r="C331" s="707" t="s">
        <v>4112</v>
      </c>
      <c r="D331" s="468" t="s">
        <v>98</v>
      </c>
      <c r="E331" s="653">
        <v>0.01</v>
      </c>
      <c r="F331" s="650" t="s">
        <v>5189</v>
      </c>
      <c r="G331" s="714">
        <f t="shared" si="24"/>
        <v>60.480000000000004</v>
      </c>
      <c r="H331" s="676"/>
    </row>
    <row r="332" spans="1:8">
      <c r="A332" s="676"/>
      <c r="B332" s="699"/>
      <c r="C332" s="653" t="s">
        <v>1755</v>
      </c>
      <c r="D332" s="468" t="s">
        <v>98</v>
      </c>
      <c r="E332" s="653">
        <v>0.02</v>
      </c>
      <c r="F332" s="659">
        <v>25000</v>
      </c>
      <c r="G332" s="714">
        <f t="shared" si="24"/>
        <v>500</v>
      </c>
      <c r="H332" s="676"/>
    </row>
    <row r="333" spans="1:8">
      <c r="A333" s="676"/>
      <c r="B333" s="699"/>
      <c r="C333" s="653" t="s">
        <v>1955</v>
      </c>
      <c r="D333" s="468" t="s">
        <v>98</v>
      </c>
      <c r="E333" s="653">
        <v>0.01</v>
      </c>
      <c r="F333" s="659">
        <v>32480</v>
      </c>
      <c r="G333" s="714">
        <f t="shared" si="24"/>
        <v>324.8</v>
      </c>
      <c r="H333" s="676"/>
    </row>
    <row r="334" spans="1:8">
      <c r="A334" s="676"/>
      <c r="B334" s="677"/>
      <c r="C334" s="653" t="s">
        <v>731</v>
      </c>
      <c r="D334" s="468" t="s">
        <v>98</v>
      </c>
      <c r="E334" s="653">
        <v>0.01</v>
      </c>
      <c r="F334" s="650">
        <v>14.039</v>
      </c>
      <c r="G334" s="714">
        <v>140.38999999999999</v>
      </c>
      <c r="H334" s="676"/>
    </row>
    <row r="335" spans="1:8">
      <c r="A335" s="676"/>
      <c r="B335" s="677"/>
      <c r="C335" s="653" t="s">
        <v>2462</v>
      </c>
      <c r="D335" s="652" t="s">
        <v>2165</v>
      </c>
      <c r="E335" s="653">
        <v>2E-3</v>
      </c>
      <c r="F335" s="659">
        <v>275000</v>
      </c>
      <c r="G335" s="714">
        <f t="shared" si="24"/>
        <v>550</v>
      </c>
      <c r="H335" s="676"/>
    </row>
    <row r="336" spans="1:8">
      <c r="A336" s="676"/>
      <c r="B336" s="677"/>
      <c r="C336" s="707" t="s">
        <v>245</v>
      </c>
      <c r="D336" s="468" t="s">
        <v>2427</v>
      </c>
      <c r="E336" s="467">
        <v>0.02</v>
      </c>
      <c r="F336" s="654">
        <v>1500</v>
      </c>
      <c r="G336" s="714">
        <f t="shared" si="24"/>
        <v>30</v>
      </c>
      <c r="H336" s="676"/>
    </row>
    <row r="337" spans="1:8">
      <c r="A337" s="676"/>
      <c r="B337" s="677"/>
      <c r="C337" s="707" t="s">
        <v>576</v>
      </c>
      <c r="D337" s="468" t="s">
        <v>2426</v>
      </c>
      <c r="E337" s="467">
        <v>6.5000000000000002E-2</v>
      </c>
      <c r="F337" s="650">
        <v>800</v>
      </c>
      <c r="G337" s="714">
        <f t="shared" si="24"/>
        <v>52</v>
      </c>
      <c r="H337" s="676"/>
    </row>
    <row r="338" spans="1:8">
      <c r="A338" s="676"/>
      <c r="B338" s="677"/>
      <c r="C338" s="467" t="s">
        <v>729</v>
      </c>
      <c r="D338" s="468" t="s">
        <v>730</v>
      </c>
      <c r="E338" s="467">
        <v>0.71</v>
      </c>
      <c r="F338" s="650">
        <v>120</v>
      </c>
      <c r="G338" s="714">
        <f t="shared" si="24"/>
        <v>85.199999999999989</v>
      </c>
      <c r="H338" s="676"/>
    </row>
    <row r="339" spans="1:8">
      <c r="A339" s="676"/>
      <c r="B339" s="677"/>
      <c r="C339" s="467" t="s">
        <v>2008</v>
      </c>
      <c r="D339" s="468" t="s">
        <v>1989</v>
      </c>
      <c r="E339" s="467">
        <v>2.1000000000000001E-2</v>
      </c>
      <c r="F339" s="650">
        <v>2700</v>
      </c>
      <c r="G339" s="714">
        <f t="shared" si="24"/>
        <v>56.7</v>
      </c>
      <c r="H339" s="676"/>
    </row>
    <row r="340" spans="1:8">
      <c r="A340" s="676"/>
      <c r="B340" s="699" t="s">
        <v>35</v>
      </c>
      <c r="C340" s="525"/>
      <c r="D340" s="676"/>
      <c r="E340" s="525"/>
      <c r="F340" s="664"/>
      <c r="G340" s="475">
        <f>SUM(G329:G339)</f>
        <v>18369.57</v>
      </c>
      <c r="H340" s="676"/>
    </row>
    <row r="341" spans="1:8" ht="30">
      <c r="A341" s="676" t="s">
        <v>3891</v>
      </c>
      <c r="B341" s="651" t="s">
        <v>3892</v>
      </c>
      <c r="C341" s="467" t="s">
        <v>5190</v>
      </c>
      <c r="D341" s="468" t="s">
        <v>98</v>
      </c>
      <c r="E341" s="653">
        <v>1.0999999999999999E-2</v>
      </c>
      <c r="F341" s="650">
        <v>25000</v>
      </c>
      <c r="G341" s="714">
        <f t="shared" ref="G341:G350" si="25">E341*F341</f>
        <v>275</v>
      </c>
      <c r="H341" s="678"/>
    </row>
    <row r="342" spans="1:8">
      <c r="A342" s="676"/>
      <c r="B342" s="677"/>
      <c r="C342" s="467" t="s">
        <v>727</v>
      </c>
      <c r="D342" s="468" t="s">
        <v>98</v>
      </c>
      <c r="E342" s="653">
        <v>4.0000000000000001E-3</v>
      </c>
      <c r="F342" s="650">
        <v>10976</v>
      </c>
      <c r="G342" s="714">
        <f t="shared" si="25"/>
        <v>43.904000000000003</v>
      </c>
      <c r="H342" s="676"/>
    </row>
    <row r="343" spans="1:8">
      <c r="A343" s="676"/>
      <c r="B343" s="677"/>
      <c r="C343" s="467" t="s">
        <v>2061</v>
      </c>
      <c r="D343" s="468" t="s">
        <v>98</v>
      </c>
      <c r="E343" s="653">
        <v>2.5000000000000001E-2</v>
      </c>
      <c r="F343" s="650">
        <v>15000</v>
      </c>
      <c r="G343" s="714">
        <f t="shared" si="25"/>
        <v>375</v>
      </c>
      <c r="H343" s="678"/>
    </row>
    <row r="344" spans="1:8">
      <c r="A344" s="676"/>
      <c r="B344" s="699"/>
      <c r="C344" s="467" t="s">
        <v>4115</v>
      </c>
      <c r="D344" s="676" t="s">
        <v>1698</v>
      </c>
      <c r="E344" s="525" t="s">
        <v>1964</v>
      </c>
      <c r="F344" s="650">
        <v>17000</v>
      </c>
      <c r="G344" s="714">
        <f t="shared" si="25"/>
        <v>850</v>
      </c>
      <c r="H344" s="678"/>
    </row>
    <row r="345" spans="1:8" ht="30">
      <c r="A345" s="676"/>
      <c r="B345" s="677"/>
      <c r="C345" s="467" t="s">
        <v>4116</v>
      </c>
      <c r="D345" s="468" t="s">
        <v>98</v>
      </c>
      <c r="E345" s="653">
        <v>1.6E-2</v>
      </c>
      <c r="F345" s="650">
        <v>17500</v>
      </c>
      <c r="G345" s="714">
        <f t="shared" si="25"/>
        <v>280</v>
      </c>
      <c r="H345" s="678"/>
    </row>
    <row r="346" spans="1:8">
      <c r="A346" s="676"/>
      <c r="B346" s="699"/>
      <c r="C346" s="467" t="s">
        <v>2351</v>
      </c>
      <c r="D346" s="468" t="s">
        <v>98</v>
      </c>
      <c r="E346" s="467">
        <v>7.0000000000000001E-3</v>
      </c>
      <c r="F346" s="650">
        <v>18000</v>
      </c>
      <c r="G346" s="714">
        <f t="shared" si="25"/>
        <v>126</v>
      </c>
      <c r="H346" s="676"/>
    </row>
    <row r="347" spans="1:8">
      <c r="A347" s="676"/>
      <c r="B347" s="677"/>
      <c r="C347" s="707" t="s">
        <v>245</v>
      </c>
      <c r="D347" s="468" t="s">
        <v>2427</v>
      </c>
      <c r="E347" s="467">
        <v>0.02</v>
      </c>
      <c r="F347" s="654">
        <v>1500</v>
      </c>
      <c r="G347" s="714">
        <f t="shared" si="25"/>
        <v>30</v>
      </c>
      <c r="H347" s="676"/>
    </row>
    <row r="348" spans="1:8">
      <c r="A348" s="676"/>
      <c r="B348" s="677"/>
      <c r="C348" s="715" t="s">
        <v>5191</v>
      </c>
      <c r="D348" s="468" t="s">
        <v>27</v>
      </c>
      <c r="E348" s="467">
        <v>1E-3</v>
      </c>
      <c r="F348" s="650">
        <v>59000</v>
      </c>
      <c r="G348" s="714">
        <f t="shared" si="25"/>
        <v>59</v>
      </c>
      <c r="H348" s="678"/>
    </row>
    <row r="349" spans="1:8">
      <c r="A349" s="676"/>
      <c r="B349" s="677"/>
      <c r="C349" s="467" t="s">
        <v>729</v>
      </c>
      <c r="D349" s="468" t="s">
        <v>730</v>
      </c>
      <c r="E349" s="467">
        <v>0.71</v>
      </c>
      <c r="F349" s="650">
        <v>120</v>
      </c>
      <c r="G349" s="714">
        <f t="shared" si="25"/>
        <v>85.199999999999989</v>
      </c>
      <c r="H349" s="676"/>
    </row>
    <row r="350" spans="1:8">
      <c r="A350" s="676"/>
      <c r="B350" s="677"/>
      <c r="C350" s="467" t="s">
        <v>2008</v>
      </c>
      <c r="D350" s="468" t="s">
        <v>1989</v>
      </c>
      <c r="E350" s="467">
        <v>2.1000000000000001E-2</v>
      </c>
      <c r="F350" s="650">
        <v>2700</v>
      </c>
      <c r="G350" s="714">
        <f t="shared" si="25"/>
        <v>56.7</v>
      </c>
      <c r="H350" s="676"/>
    </row>
    <row r="351" spans="1:8">
      <c r="A351" s="676"/>
      <c r="B351" s="699" t="s">
        <v>35</v>
      </c>
      <c r="C351" s="475"/>
      <c r="D351" s="711"/>
      <c r="E351" s="475"/>
      <c r="F351" s="708"/>
      <c r="G351" s="475">
        <f>SUM(G341:G350)</f>
        <v>2180.8039999999996</v>
      </c>
      <c r="H351" s="676"/>
    </row>
    <row r="352" spans="1:8">
      <c r="A352" s="676" t="s">
        <v>3893</v>
      </c>
      <c r="B352" s="677" t="s">
        <v>3461</v>
      </c>
      <c r="C352" s="525" t="s">
        <v>4117</v>
      </c>
      <c r="D352" s="676" t="s">
        <v>1698</v>
      </c>
      <c r="E352" s="525" t="s">
        <v>1964</v>
      </c>
      <c r="F352" s="659">
        <v>20000</v>
      </c>
      <c r="G352" s="714">
        <f t="shared" ref="G352:G366" si="26">E352*F352</f>
        <v>1000</v>
      </c>
      <c r="H352" s="676"/>
    </row>
    <row r="353" spans="1:8" ht="30">
      <c r="A353" s="676"/>
      <c r="B353" s="677"/>
      <c r="C353" s="525" t="s">
        <v>4118</v>
      </c>
      <c r="D353" s="676" t="s">
        <v>98</v>
      </c>
      <c r="E353" s="467">
        <v>0.01</v>
      </c>
      <c r="F353" s="654">
        <v>10500</v>
      </c>
      <c r="G353" s="714">
        <f t="shared" si="26"/>
        <v>105</v>
      </c>
      <c r="H353" s="676"/>
    </row>
    <row r="354" spans="1:8">
      <c r="A354" s="676"/>
      <c r="B354" s="677"/>
      <c r="C354" s="525" t="s">
        <v>3381</v>
      </c>
      <c r="D354" s="676" t="s">
        <v>98</v>
      </c>
      <c r="E354" s="467">
        <v>0.01</v>
      </c>
      <c r="F354" s="650">
        <v>12000</v>
      </c>
      <c r="G354" s="714">
        <f t="shared" si="26"/>
        <v>120</v>
      </c>
      <c r="H354" s="676"/>
    </row>
    <row r="355" spans="1:8">
      <c r="A355" s="676"/>
      <c r="B355" s="677"/>
      <c r="C355" s="525" t="s">
        <v>4119</v>
      </c>
      <c r="D355" s="676" t="s">
        <v>98</v>
      </c>
      <c r="E355" s="467">
        <v>0.01</v>
      </c>
      <c r="F355" s="659">
        <v>18000</v>
      </c>
      <c r="G355" s="714">
        <f t="shared" si="26"/>
        <v>180</v>
      </c>
      <c r="H355" s="676"/>
    </row>
    <row r="356" spans="1:8">
      <c r="A356" s="676"/>
      <c r="B356" s="677"/>
      <c r="C356" s="525" t="s">
        <v>1686</v>
      </c>
      <c r="D356" s="676" t="s">
        <v>98</v>
      </c>
      <c r="E356" s="467">
        <v>5.0000000000000001E-3</v>
      </c>
      <c r="F356" s="655">
        <v>60000</v>
      </c>
      <c r="G356" s="714">
        <f t="shared" si="26"/>
        <v>300</v>
      </c>
      <c r="H356" s="676"/>
    </row>
    <row r="357" spans="1:8">
      <c r="A357" s="676"/>
      <c r="B357" s="699"/>
      <c r="C357" s="525" t="s">
        <v>1655</v>
      </c>
      <c r="D357" s="676" t="s">
        <v>98</v>
      </c>
      <c r="E357" s="653">
        <v>5.0000000000000001E-3</v>
      </c>
      <c r="F357" s="659">
        <v>31360</v>
      </c>
      <c r="G357" s="714">
        <f t="shared" si="26"/>
        <v>156.80000000000001</v>
      </c>
      <c r="H357" s="676"/>
    </row>
    <row r="358" spans="1:8" ht="30">
      <c r="A358" s="676"/>
      <c r="B358" s="677"/>
      <c r="C358" s="525" t="s">
        <v>4103</v>
      </c>
      <c r="D358" s="676" t="s">
        <v>98</v>
      </c>
      <c r="E358" s="467">
        <v>1E-3</v>
      </c>
      <c r="F358" s="650">
        <v>24000</v>
      </c>
      <c r="G358" s="714">
        <f t="shared" si="26"/>
        <v>24</v>
      </c>
      <c r="H358" s="676"/>
    </row>
    <row r="359" spans="1:8">
      <c r="A359" s="676"/>
      <c r="B359" s="677"/>
      <c r="C359" s="525" t="s">
        <v>879</v>
      </c>
      <c r="D359" s="676" t="s">
        <v>98</v>
      </c>
      <c r="E359" s="467">
        <v>0.01</v>
      </c>
      <c r="F359" s="650">
        <v>12320</v>
      </c>
      <c r="G359" s="714">
        <f t="shared" si="26"/>
        <v>123.2</v>
      </c>
      <c r="H359" s="676"/>
    </row>
    <row r="360" spans="1:8">
      <c r="A360" s="676"/>
      <c r="B360" s="677"/>
      <c r="C360" s="525" t="s">
        <v>1834</v>
      </c>
      <c r="D360" s="676" t="s">
        <v>98</v>
      </c>
      <c r="E360" s="467">
        <v>0.01</v>
      </c>
      <c r="F360" s="650">
        <v>7000</v>
      </c>
      <c r="G360" s="714">
        <f t="shared" si="26"/>
        <v>70</v>
      </c>
      <c r="H360" s="676"/>
    </row>
    <row r="361" spans="1:8">
      <c r="A361" s="676"/>
      <c r="B361" s="677"/>
      <c r="C361" s="525" t="s">
        <v>731</v>
      </c>
      <c r="D361" s="676" t="s">
        <v>98</v>
      </c>
      <c r="E361" s="653">
        <v>0.01</v>
      </c>
      <c r="F361" s="650">
        <v>14039</v>
      </c>
      <c r="G361" s="714">
        <f t="shared" si="26"/>
        <v>140.39000000000001</v>
      </c>
      <c r="H361" s="676"/>
    </row>
    <row r="362" spans="1:8">
      <c r="A362" s="676"/>
      <c r="B362" s="677"/>
      <c r="C362" s="525" t="s">
        <v>1906</v>
      </c>
      <c r="D362" s="676" t="s">
        <v>98</v>
      </c>
      <c r="E362" s="467">
        <v>0.01</v>
      </c>
      <c r="F362" s="654">
        <v>15100</v>
      </c>
      <c r="G362" s="714">
        <f t="shared" si="26"/>
        <v>151</v>
      </c>
      <c r="H362" s="676"/>
    </row>
    <row r="363" spans="1:8">
      <c r="A363" s="676"/>
      <c r="B363" s="699"/>
      <c r="C363" s="707" t="s">
        <v>245</v>
      </c>
      <c r="D363" s="468" t="s">
        <v>2427</v>
      </c>
      <c r="E363" s="467">
        <v>0.02</v>
      </c>
      <c r="F363" s="654">
        <v>1500</v>
      </c>
      <c r="G363" s="714">
        <f t="shared" si="26"/>
        <v>30</v>
      </c>
      <c r="H363" s="676"/>
    </row>
    <row r="364" spans="1:8">
      <c r="A364" s="676"/>
      <c r="B364" s="699"/>
      <c r="C364" s="707" t="s">
        <v>576</v>
      </c>
      <c r="D364" s="468" t="s">
        <v>2426</v>
      </c>
      <c r="E364" s="467">
        <v>6.5000000000000002E-2</v>
      </c>
      <c r="F364" s="650">
        <v>800</v>
      </c>
      <c r="G364" s="714">
        <f t="shared" si="26"/>
        <v>52</v>
      </c>
      <c r="H364" s="676"/>
    </row>
    <row r="365" spans="1:8">
      <c r="A365" s="676"/>
      <c r="B365" s="677"/>
      <c r="C365" s="467" t="s">
        <v>729</v>
      </c>
      <c r="D365" s="468" t="s">
        <v>730</v>
      </c>
      <c r="E365" s="467">
        <v>5.5E-2</v>
      </c>
      <c r="F365" s="650">
        <v>120</v>
      </c>
      <c r="G365" s="714">
        <f t="shared" si="26"/>
        <v>6.6</v>
      </c>
      <c r="H365" s="676"/>
    </row>
    <row r="366" spans="1:8">
      <c r="A366" s="676"/>
      <c r="B366" s="699"/>
      <c r="C366" s="467" t="s">
        <v>2008</v>
      </c>
      <c r="D366" s="468" t="s">
        <v>1989</v>
      </c>
      <c r="E366" s="467">
        <v>2.1000000000000001E-2</v>
      </c>
      <c r="F366" s="650">
        <v>2700</v>
      </c>
      <c r="G366" s="714">
        <f t="shared" si="26"/>
        <v>56.7</v>
      </c>
      <c r="H366" s="676"/>
    </row>
    <row r="367" spans="1:8">
      <c r="A367" s="676"/>
      <c r="B367" s="699" t="s">
        <v>35</v>
      </c>
      <c r="C367" s="525"/>
      <c r="D367" s="676"/>
      <c r="E367" s="525"/>
      <c r="F367" s="664"/>
      <c r="G367" s="475">
        <f>SUM(G352:G366)</f>
        <v>2515.6899999999996</v>
      </c>
      <c r="H367" s="676"/>
    </row>
    <row r="368" spans="1:8">
      <c r="A368" s="676" t="s">
        <v>3895</v>
      </c>
      <c r="B368" s="677" t="s">
        <v>2210</v>
      </c>
      <c r="C368" s="716" t="s">
        <v>728</v>
      </c>
      <c r="D368" s="468" t="s">
        <v>1989</v>
      </c>
      <c r="E368" s="525" t="s">
        <v>5218</v>
      </c>
      <c r="F368" s="664">
        <v>3559.84</v>
      </c>
      <c r="G368" s="714">
        <f t="shared" ref="G368:G374" si="27">E368*F368</f>
        <v>71.19680000000001</v>
      </c>
      <c r="H368" s="676"/>
    </row>
    <row r="369" spans="1:8">
      <c r="A369" s="676"/>
      <c r="B369" s="677"/>
      <c r="C369" s="467" t="s">
        <v>1699</v>
      </c>
      <c r="D369" s="1011" t="s">
        <v>1698</v>
      </c>
      <c r="E369" s="525">
        <v>0.01</v>
      </c>
      <c r="F369" s="664">
        <v>1441</v>
      </c>
      <c r="G369" s="714">
        <f t="shared" si="27"/>
        <v>14.41</v>
      </c>
      <c r="H369" s="678"/>
    </row>
    <row r="370" spans="1:8">
      <c r="A370" s="676"/>
      <c r="B370" s="699"/>
      <c r="C370" s="716" t="s">
        <v>2085</v>
      </c>
      <c r="D370" s="468" t="s">
        <v>98</v>
      </c>
      <c r="E370" s="467" t="s">
        <v>5218</v>
      </c>
      <c r="F370" s="654">
        <v>13500</v>
      </c>
      <c r="G370" s="714">
        <f t="shared" si="27"/>
        <v>270</v>
      </c>
      <c r="H370" s="678"/>
    </row>
    <row r="371" spans="1:8">
      <c r="A371" s="676"/>
      <c r="B371" s="677"/>
      <c r="C371" s="707" t="s">
        <v>245</v>
      </c>
      <c r="D371" s="468" t="s">
        <v>2427</v>
      </c>
      <c r="E371" s="467">
        <v>0.02</v>
      </c>
      <c r="F371" s="654">
        <v>1500</v>
      </c>
      <c r="G371" s="714">
        <f t="shared" si="27"/>
        <v>30</v>
      </c>
      <c r="H371" s="676"/>
    </row>
    <row r="372" spans="1:8">
      <c r="A372" s="676"/>
      <c r="B372" s="677"/>
      <c r="C372" s="707" t="s">
        <v>576</v>
      </c>
      <c r="D372" s="468" t="s">
        <v>2426</v>
      </c>
      <c r="E372" s="467">
        <v>0.05</v>
      </c>
      <c r="F372" s="650">
        <v>800</v>
      </c>
      <c r="G372" s="714">
        <f t="shared" si="27"/>
        <v>40</v>
      </c>
      <c r="H372" s="676"/>
    </row>
    <row r="373" spans="1:8">
      <c r="A373" s="676"/>
      <c r="B373" s="677"/>
      <c r="C373" s="467" t="s">
        <v>723</v>
      </c>
      <c r="D373" s="468" t="s">
        <v>27</v>
      </c>
      <c r="E373" s="467" t="s">
        <v>5217</v>
      </c>
      <c r="F373" s="650">
        <v>7560</v>
      </c>
      <c r="G373" s="714">
        <f t="shared" si="27"/>
        <v>226.79999999999998</v>
      </c>
      <c r="H373" s="676"/>
    </row>
    <row r="374" spans="1:8">
      <c r="A374" s="676"/>
      <c r="B374" s="677"/>
      <c r="C374" s="467" t="s">
        <v>2008</v>
      </c>
      <c r="D374" s="468" t="s">
        <v>1989</v>
      </c>
      <c r="E374" s="467">
        <v>0.02</v>
      </c>
      <c r="F374" s="650">
        <v>2700</v>
      </c>
      <c r="G374" s="714">
        <f t="shared" si="27"/>
        <v>54</v>
      </c>
      <c r="H374" s="676"/>
    </row>
    <row r="375" spans="1:8">
      <c r="A375" s="676"/>
      <c r="B375" s="699" t="s">
        <v>35</v>
      </c>
      <c r="C375" s="525"/>
      <c r="D375" s="1011"/>
      <c r="E375" s="525"/>
      <c r="F375" s="664"/>
      <c r="G375" s="475">
        <f>SUM(G368:G374)</f>
        <v>706.40679999999998</v>
      </c>
      <c r="H375" s="676"/>
    </row>
    <row r="376" spans="1:8">
      <c r="A376" s="676" t="s">
        <v>3897</v>
      </c>
      <c r="B376" s="677" t="s">
        <v>2210</v>
      </c>
      <c r="C376" s="716" t="s">
        <v>728</v>
      </c>
      <c r="D376" s="468" t="s">
        <v>98</v>
      </c>
      <c r="E376" s="525">
        <v>0.1</v>
      </c>
      <c r="F376" s="664">
        <v>3559.84</v>
      </c>
      <c r="G376" s="714">
        <f t="shared" ref="G376:G382" si="28">E376*F376</f>
        <v>355.98400000000004</v>
      </c>
      <c r="H376" s="676"/>
    </row>
    <row r="377" spans="1:8">
      <c r="A377" s="676"/>
      <c r="B377" s="677"/>
      <c r="C377" s="707" t="s">
        <v>4120</v>
      </c>
      <c r="D377" s="468" t="s">
        <v>2165</v>
      </c>
      <c r="E377" s="467">
        <v>0.01</v>
      </c>
      <c r="F377" s="650">
        <v>100000</v>
      </c>
      <c r="G377" s="714">
        <f t="shared" si="28"/>
        <v>1000</v>
      </c>
      <c r="H377" s="678"/>
    </row>
    <row r="378" spans="1:8">
      <c r="A378" s="676"/>
      <c r="B378" s="677"/>
      <c r="C378" s="467" t="s">
        <v>1699</v>
      </c>
      <c r="D378" s="1011" t="s">
        <v>1698</v>
      </c>
      <c r="E378" s="525">
        <v>0.1</v>
      </c>
      <c r="F378" s="650">
        <v>6900</v>
      </c>
      <c r="G378" s="714">
        <f t="shared" si="28"/>
        <v>690</v>
      </c>
      <c r="H378" s="678"/>
    </row>
    <row r="379" spans="1:8">
      <c r="A379" s="676"/>
      <c r="B379" s="677"/>
      <c r="C379" s="707" t="s">
        <v>245</v>
      </c>
      <c r="D379" s="468" t="s">
        <v>2427</v>
      </c>
      <c r="E379" s="467">
        <v>0.02</v>
      </c>
      <c r="F379" s="654">
        <v>1500</v>
      </c>
      <c r="G379" s="714">
        <f t="shared" si="28"/>
        <v>30</v>
      </c>
      <c r="H379" s="676"/>
    </row>
    <row r="380" spans="1:8">
      <c r="A380" s="676"/>
      <c r="B380" s="677"/>
      <c r="C380" s="707" t="s">
        <v>576</v>
      </c>
      <c r="D380" s="468" t="s">
        <v>2426</v>
      </c>
      <c r="E380" s="467">
        <v>9.9000000000000005E-2</v>
      </c>
      <c r="F380" s="650">
        <v>800</v>
      </c>
      <c r="G380" s="714">
        <f t="shared" si="28"/>
        <v>79.2</v>
      </c>
      <c r="H380" s="676"/>
    </row>
    <row r="381" spans="1:8">
      <c r="A381" s="676"/>
      <c r="B381" s="699"/>
      <c r="C381" s="467" t="s">
        <v>723</v>
      </c>
      <c r="D381" s="468" t="s">
        <v>27</v>
      </c>
      <c r="E381" s="467">
        <v>0.05</v>
      </c>
      <c r="F381" s="650">
        <v>7560</v>
      </c>
      <c r="G381" s="714">
        <f t="shared" si="28"/>
        <v>378</v>
      </c>
      <c r="H381" s="676"/>
    </row>
    <row r="382" spans="1:8">
      <c r="A382" s="676"/>
      <c r="B382" s="677"/>
      <c r="C382" s="467" t="s">
        <v>2008</v>
      </c>
      <c r="D382" s="468" t="s">
        <v>1989</v>
      </c>
      <c r="E382" s="467">
        <v>2.1000000000000001E-2</v>
      </c>
      <c r="F382" s="650">
        <v>2700</v>
      </c>
      <c r="G382" s="714">
        <f t="shared" si="28"/>
        <v>56.7</v>
      </c>
      <c r="H382" s="676"/>
    </row>
    <row r="383" spans="1:8">
      <c r="A383" s="676"/>
      <c r="B383" s="699" t="s">
        <v>35</v>
      </c>
      <c r="C383" s="475"/>
      <c r="D383" s="711"/>
      <c r="E383" s="475"/>
      <c r="F383" s="708"/>
      <c r="G383" s="475">
        <f>SUM(G376:G382)</f>
        <v>2589.8839999999996</v>
      </c>
      <c r="H383" s="676"/>
    </row>
    <row r="384" spans="1:8">
      <c r="A384" s="676" t="s">
        <v>3899</v>
      </c>
      <c r="B384" s="651" t="s">
        <v>4121</v>
      </c>
      <c r="C384" s="716" t="s">
        <v>728</v>
      </c>
      <c r="D384" s="468" t="s">
        <v>1989</v>
      </c>
      <c r="E384" s="525">
        <v>0.1</v>
      </c>
      <c r="F384" s="664">
        <v>3559.84</v>
      </c>
      <c r="G384" s="714">
        <f t="shared" ref="G384:G390" si="29">E384*F384</f>
        <v>355.98400000000004</v>
      </c>
      <c r="H384" s="676"/>
    </row>
    <row r="385" spans="1:8">
      <c r="A385" s="676"/>
      <c r="B385" s="677"/>
      <c r="C385" s="467" t="s">
        <v>4122</v>
      </c>
      <c r="D385" s="1011" t="s">
        <v>1698</v>
      </c>
      <c r="E385" s="525" t="s">
        <v>1964</v>
      </c>
      <c r="F385" s="664">
        <v>6900</v>
      </c>
      <c r="G385" s="714">
        <f t="shared" si="29"/>
        <v>345</v>
      </c>
      <c r="H385" s="678"/>
    </row>
    <row r="386" spans="1:8">
      <c r="A386" s="676"/>
      <c r="B386" s="677"/>
      <c r="C386" s="716" t="s">
        <v>2085</v>
      </c>
      <c r="D386" s="468" t="s">
        <v>98</v>
      </c>
      <c r="E386" s="467">
        <v>0.01</v>
      </c>
      <c r="F386" s="654">
        <v>13500</v>
      </c>
      <c r="G386" s="714">
        <f t="shared" si="29"/>
        <v>135</v>
      </c>
      <c r="H386" s="678"/>
    </row>
    <row r="387" spans="1:8">
      <c r="A387" s="676"/>
      <c r="B387" s="699"/>
      <c r="C387" s="707" t="s">
        <v>245</v>
      </c>
      <c r="D387" s="468" t="s">
        <v>2427</v>
      </c>
      <c r="E387" s="467">
        <v>0.02</v>
      </c>
      <c r="F387" s="654">
        <v>1500</v>
      </c>
      <c r="G387" s="714">
        <f t="shared" si="29"/>
        <v>30</v>
      </c>
      <c r="H387" s="676"/>
    </row>
    <row r="388" spans="1:8">
      <c r="A388" s="676"/>
      <c r="B388" s="677"/>
      <c r="C388" s="707" t="s">
        <v>576</v>
      </c>
      <c r="D388" s="468" t="s">
        <v>2426</v>
      </c>
      <c r="E388" s="467">
        <v>0.1</v>
      </c>
      <c r="F388" s="650">
        <v>800</v>
      </c>
      <c r="G388" s="714">
        <f t="shared" si="29"/>
        <v>80</v>
      </c>
      <c r="H388" s="676"/>
    </row>
    <row r="389" spans="1:8">
      <c r="A389" s="676"/>
      <c r="B389" s="677"/>
      <c r="C389" s="467" t="s">
        <v>723</v>
      </c>
      <c r="D389" s="468" t="s">
        <v>27</v>
      </c>
      <c r="E389" s="467">
        <v>0.05</v>
      </c>
      <c r="F389" s="650">
        <v>7560</v>
      </c>
      <c r="G389" s="714">
        <f t="shared" si="29"/>
        <v>378</v>
      </c>
      <c r="H389" s="676"/>
    </row>
    <row r="390" spans="1:8">
      <c r="A390" s="676"/>
      <c r="B390" s="677"/>
      <c r="C390" s="467" t="s">
        <v>2008</v>
      </c>
      <c r="D390" s="468" t="s">
        <v>1989</v>
      </c>
      <c r="E390" s="467">
        <v>2.1000000000000001E-2</v>
      </c>
      <c r="F390" s="650">
        <v>2700</v>
      </c>
      <c r="G390" s="714">
        <f t="shared" si="29"/>
        <v>56.7</v>
      </c>
      <c r="H390" s="676"/>
    </row>
    <row r="391" spans="1:8">
      <c r="A391" s="676"/>
      <c r="B391" s="699" t="s">
        <v>35</v>
      </c>
      <c r="C391" s="475"/>
      <c r="D391" s="711"/>
      <c r="E391" s="475"/>
      <c r="F391" s="708"/>
      <c r="G391" s="475">
        <f>SUM(G384:G390)</f>
        <v>1380.684</v>
      </c>
      <c r="H391" s="676"/>
    </row>
    <row r="392" spans="1:8">
      <c r="A392" s="676" t="s">
        <v>3901</v>
      </c>
      <c r="B392" s="651" t="s">
        <v>4121</v>
      </c>
      <c r="C392" s="716" t="s">
        <v>728</v>
      </c>
      <c r="D392" s="468" t="s">
        <v>1989</v>
      </c>
      <c r="E392" s="525">
        <v>9.8599999999999993E-2</v>
      </c>
      <c r="F392" s="664">
        <v>3559.84</v>
      </c>
      <c r="G392" s="714">
        <f t="shared" ref="G392:G398" si="30">E392*F392</f>
        <v>351.000224</v>
      </c>
      <c r="H392" s="676"/>
    </row>
    <row r="393" spans="1:8">
      <c r="A393" s="676"/>
      <c r="B393" s="677"/>
      <c r="C393" s="467" t="s">
        <v>4122</v>
      </c>
      <c r="D393" s="1011" t="s">
        <v>1698</v>
      </c>
      <c r="E393" s="525">
        <v>0.1</v>
      </c>
      <c r="F393" s="664">
        <v>6900</v>
      </c>
      <c r="G393" s="714">
        <f t="shared" si="30"/>
        <v>690</v>
      </c>
      <c r="H393" s="678"/>
    </row>
    <row r="394" spans="1:8">
      <c r="A394" s="676"/>
      <c r="B394" s="677"/>
      <c r="C394" s="707" t="s">
        <v>4120</v>
      </c>
      <c r="D394" s="468" t="s">
        <v>2165</v>
      </c>
      <c r="E394" s="467">
        <v>1E-3</v>
      </c>
      <c r="F394" s="650">
        <v>100000</v>
      </c>
      <c r="G394" s="714">
        <f t="shared" si="30"/>
        <v>100</v>
      </c>
      <c r="H394" s="678"/>
    </row>
    <row r="395" spans="1:8">
      <c r="A395" s="676"/>
      <c r="B395" s="677"/>
      <c r="C395" s="467" t="s">
        <v>723</v>
      </c>
      <c r="D395" s="468" t="s">
        <v>27</v>
      </c>
      <c r="E395" s="467">
        <v>0.05</v>
      </c>
      <c r="F395" s="650">
        <v>7560</v>
      </c>
      <c r="G395" s="714">
        <f t="shared" si="30"/>
        <v>378</v>
      </c>
      <c r="H395" s="676"/>
    </row>
    <row r="396" spans="1:8">
      <c r="A396" s="676"/>
      <c r="B396" s="677"/>
      <c r="C396" s="707" t="s">
        <v>576</v>
      </c>
      <c r="D396" s="468" t="s">
        <v>2426</v>
      </c>
      <c r="E396" s="467">
        <v>9.8000000000000004E-2</v>
      </c>
      <c r="F396" s="650">
        <v>800</v>
      </c>
      <c r="G396" s="714">
        <f t="shared" si="30"/>
        <v>78.400000000000006</v>
      </c>
      <c r="H396" s="676"/>
    </row>
    <row r="397" spans="1:8">
      <c r="A397" s="676"/>
      <c r="B397" s="699"/>
      <c r="C397" s="467" t="s">
        <v>729</v>
      </c>
      <c r="D397" s="468" t="s">
        <v>730</v>
      </c>
      <c r="E397" s="467">
        <v>0.99</v>
      </c>
      <c r="F397" s="650">
        <v>120</v>
      </c>
      <c r="G397" s="714">
        <f t="shared" si="30"/>
        <v>118.8</v>
      </c>
      <c r="H397" s="676"/>
    </row>
    <row r="398" spans="1:8">
      <c r="A398" s="676"/>
      <c r="B398" s="677"/>
      <c r="C398" s="467" t="s">
        <v>2008</v>
      </c>
      <c r="D398" s="468" t="s">
        <v>1989</v>
      </c>
      <c r="E398" s="467">
        <v>2.3E-2</v>
      </c>
      <c r="F398" s="650">
        <v>2700</v>
      </c>
      <c r="G398" s="714">
        <f t="shared" si="30"/>
        <v>62.1</v>
      </c>
      <c r="H398" s="676"/>
    </row>
    <row r="399" spans="1:8">
      <c r="A399" s="676"/>
      <c r="B399" s="699" t="s">
        <v>35</v>
      </c>
      <c r="C399" s="475"/>
      <c r="D399" s="711"/>
      <c r="E399" s="475"/>
      <c r="F399" s="708"/>
      <c r="G399" s="475">
        <f>SUM(G392:G398)</f>
        <v>1778.3002239999998</v>
      </c>
      <c r="H399" s="676"/>
    </row>
    <row r="400" spans="1:8">
      <c r="A400" s="676" t="s">
        <v>3903</v>
      </c>
      <c r="B400" s="651" t="s">
        <v>3653</v>
      </c>
      <c r="C400" s="467" t="s">
        <v>4123</v>
      </c>
      <c r="D400" s="1011" t="s">
        <v>1698</v>
      </c>
      <c r="E400" s="525" t="s">
        <v>1964</v>
      </c>
      <c r="F400" s="650">
        <v>6900</v>
      </c>
      <c r="G400" s="714">
        <f t="shared" ref="G400:G406" si="31">E400*F400</f>
        <v>345</v>
      </c>
      <c r="H400" s="678"/>
    </row>
    <row r="401" spans="1:8">
      <c r="A401" s="676"/>
      <c r="B401" s="677"/>
      <c r="C401" s="653" t="s">
        <v>2085</v>
      </c>
      <c r="D401" s="652" t="s">
        <v>98</v>
      </c>
      <c r="E401" s="653" t="s">
        <v>1964</v>
      </c>
      <c r="F401" s="650">
        <v>13500</v>
      </c>
      <c r="G401" s="714">
        <f t="shared" si="31"/>
        <v>675</v>
      </c>
      <c r="H401" s="678"/>
    </row>
    <row r="402" spans="1:8">
      <c r="A402" s="676"/>
      <c r="B402" s="677"/>
      <c r="C402" s="467" t="s">
        <v>1713</v>
      </c>
      <c r="D402" s="468" t="s">
        <v>98</v>
      </c>
      <c r="E402" s="653" t="s">
        <v>5217</v>
      </c>
      <c r="F402" s="650">
        <v>18000</v>
      </c>
      <c r="G402" s="714">
        <f t="shared" si="31"/>
        <v>540</v>
      </c>
      <c r="H402" s="678"/>
    </row>
    <row r="403" spans="1:8">
      <c r="A403" s="676"/>
      <c r="B403" s="677"/>
      <c r="C403" s="707" t="s">
        <v>245</v>
      </c>
      <c r="D403" s="468" t="s">
        <v>2427</v>
      </c>
      <c r="E403" s="467">
        <v>0.03</v>
      </c>
      <c r="F403" s="654">
        <v>1500</v>
      </c>
      <c r="G403" s="714">
        <f t="shared" si="31"/>
        <v>45</v>
      </c>
      <c r="H403" s="676"/>
    </row>
    <row r="404" spans="1:8">
      <c r="A404" s="676"/>
      <c r="B404" s="677"/>
      <c r="C404" s="707" t="s">
        <v>576</v>
      </c>
      <c r="D404" s="468" t="s">
        <v>2426</v>
      </c>
      <c r="E404" s="467">
        <v>0.01</v>
      </c>
      <c r="F404" s="650">
        <v>800</v>
      </c>
      <c r="G404" s="714">
        <f t="shared" si="31"/>
        <v>8</v>
      </c>
      <c r="H404" s="676"/>
    </row>
    <row r="405" spans="1:8">
      <c r="A405" s="676"/>
      <c r="B405" s="699"/>
      <c r="C405" s="525" t="s">
        <v>723</v>
      </c>
      <c r="D405" s="1011" t="s">
        <v>27</v>
      </c>
      <c r="E405" s="525">
        <v>0.05</v>
      </c>
      <c r="F405" s="656">
        <v>7560</v>
      </c>
      <c r="G405" s="713">
        <f t="shared" si="31"/>
        <v>378</v>
      </c>
      <c r="H405" s="676"/>
    </row>
    <row r="406" spans="1:8">
      <c r="A406" s="676"/>
      <c r="B406" s="677"/>
      <c r="C406" s="467" t="s">
        <v>2008</v>
      </c>
      <c r="D406" s="468" t="s">
        <v>27</v>
      </c>
      <c r="E406" s="467">
        <v>0.02</v>
      </c>
      <c r="F406" s="650">
        <v>2700</v>
      </c>
      <c r="G406" s="714">
        <f t="shared" si="31"/>
        <v>54</v>
      </c>
      <c r="H406" s="676"/>
    </row>
    <row r="407" spans="1:8">
      <c r="A407" s="676"/>
      <c r="B407" s="699" t="s">
        <v>35</v>
      </c>
      <c r="C407" s="475"/>
      <c r="D407" s="711"/>
      <c r="E407" s="475"/>
      <c r="F407" s="708"/>
      <c r="G407" s="475">
        <f>SUM(G400:G406)</f>
        <v>2045</v>
      </c>
      <c r="H407" s="676"/>
    </row>
    <row r="408" spans="1:8">
      <c r="A408" s="676" t="s">
        <v>3905</v>
      </c>
      <c r="B408" s="651" t="s">
        <v>3653</v>
      </c>
      <c r="C408" s="467" t="s">
        <v>4123</v>
      </c>
      <c r="D408" s="1011" t="s">
        <v>1698</v>
      </c>
      <c r="E408" s="525">
        <v>0.1</v>
      </c>
      <c r="F408" s="650">
        <v>6900</v>
      </c>
      <c r="G408" s="714">
        <f t="shared" ref="G408:G414" si="32">E408*F408</f>
        <v>690</v>
      </c>
      <c r="H408" s="678"/>
    </row>
    <row r="409" spans="1:8">
      <c r="A409" s="676"/>
      <c r="B409" s="677"/>
      <c r="C409" s="707" t="s">
        <v>728</v>
      </c>
      <c r="D409" s="468" t="s">
        <v>98</v>
      </c>
      <c r="E409" s="467">
        <v>0.1</v>
      </c>
      <c r="F409" s="664">
        <v>3600</v>
      </c>
      <c r="G409" s="714">
        <f t="shared" si="32"/>
        <v>360</v>
      </c>
      <c r="H409" s="676"/>
    </row>
    <row r="410" spans="1:8">
      <c r="A410" s="676"/>
      <c r="B410" s="677"/>
      <c r="C410" s="707" t="s">
        <v>4120</v>
      </c>
      <c r="D410" s="468" t="s">
        <v>2165</v>
      </c>
      <c r="E410" s="467">
        <v>1E-3</v>
      </c>
      <c r="F410" s="650">
        <v>100000</v>
      </c>
      <c r="G410" s="714">
        <f t="shared" si="32"/>
        <v>100</v>
      </c>
      <c r="H410" s="678"/>
    </row>
    <row r="411" spans="1:8">
      <c r="A411" s="676"/>
      <c r="B411" s="677"/>
      <c r="C411" s="707" t="s">
        <v>245</v>
      </c>
      <c r="D411" s="468" t="s">
        <v>2427</v>
      </c>
      <c r="E411" s="467">
        <v>0.03</v>
      </c>
      <c r="F411" s="654">
        <v>1500</v>
      </c>
      <c r="G411" s="714">
        <f t="shared" si="32"/>
        <v>45</v>
      </c>
      <c r="H411" s="676"/>
    </row>
    <row r="412" spans="1:8">
      <c r="A412" s="676"/>
      <c r="B412" s="699"/>
      <c r="C412" s="707" t="s">
        <v>576</v>
      </c>
      <c r="D412" s="468" t="s">
        <v>2426</v>
      </c>
      <c r="E412" s="467">
        <v>6.8000000000000005E-2</v>
      </c>
      <c r="F412" s="650">
        <v>800</v>
      </c>
      <c r="G412" s="714">
        <f t="shared" si="32"/>
        <v>54.400000000000006</v>
      </c>
      <c r="H412" s="676"/>
    </row>
    <row r="413" spans="1:8">
      <c r="A413" s="676"/>
      <c r="B413" s="677"/>
      <c r="C413" s="467" t="s">
        <v>723</v>
      </c>
      <c r="D413" s="468" t="s">
        <v>27</v>
      </c>
      <c r="E413" s="467">
        <v>0.05</v>
      </c>
      <c r="F413" s="650">
        <v>7560</v>
      </c>
      <c r="G413" s="714">
        <f t="shared" si="32"/>
        <v>378</v>
      </c>
      <c r="H413" s="676"/>
    </row>
    <row r="414" spans="1:8">
      <c r="A414" s="676"/>
      <c r="B414" s="677"/>
      <c r="C414" s="467" t="s">
        <v>2008</v>
      </c>
      <c r="D414" s="468" t="s">
        <v>27</v>
      </c>
      <c r="E414" s="467">
        <v>0.02</v>
      </c>
      <c r="F414" s="650">
        <v>2700</v>
      </c>
      <c r="G414" s="714">
        <f t="shared" si="32"/>
        <v>54</v>
      </c>
      <c r="H414" s="676"/>
    </row>
    <row r="415" spans="1:8">
      <c r="A415" s="676"/>
      <c r="B415" s="699" t="s">
        <v>35</v>
      </c>
      <c r="C415" s="475"/>
      <c r="D415" s="711"/>
      <c r="E415" s="475"/>
      <c r="F415" s="708"/>
      <c r="G415" s="475">
        <f>SUM(G408:G414)</f>
        <v>1681.4</v>
      </c>
      <c r="H415" s="676"/>
    </row>
    <row r="416" spans="1:8">
      <c r="A416" s="676" t="s">
        <v>3907</v>
      </c>
      <c r="B416" s="651" t="s">
        <v>2989</v>
      </c>
      <c r="C416" s="653" t="s">
        <v>2085</v>
      </c>
      <c r="D416" s="652" t="s">
        <v>98</v>
      </c>
      <c r="E416" s="653" t="s">
        <v>1964</v>
      </c>
      <c r="F416" s="650">
        <v>13500</v>
      </c>
      <c r="G416" s="714">
        <f t="shared" ref="G416:G422" si="33">E416*F416</f>
        <v>675</v>
      </c>
      <c r="H416" s="678"/>
    </row>
    <row r="417" spans="1:8">
      <c r="A417" s="676"/>
      <c r="B417" s="677"/>
      <c r="C417" s="467" t="s">
        <v>1713</v>
      </c>
      <c r="D417" s="468" t="s">
        <v>98</v>
      </c>
      <c r="E417" s="653" t="s">
        <v>1964</v>
      </c>
      <c r="F417" s="650">
        <v>18000</v>
      </c>
      <c r="G417" s="714">
        <f t="shared" si="33"/>
        <v>900</v>
      </c>
      <c r="H417" s="678"/>
    </row>
    <row r="418" spans="1:8">
      <c r="A418" s="676"/>
      <c r="B418" s="677"/>
      <c r="C418" s="467" t="s">
        <v>1710</v>
      </c>
      <c r="D418" s="1011" t="s">
        <v>1698</v>
      </c>
      <c r="E418" s="525" t="s">
        <v>1964</v>
      </c>
      <c r="F418" s="650" t="s">
        <v>5192</v>
      </c>
      <c r="G418" s="714">
        <f t="shared" si="33"/>
        <v>355</v>
      </c>
      <c r="H418" s="676"/>
    </row>
    <row r="419" spans="1:8">
      <c r="A419" s="676"/>
      <c r="B419" s="677"/>
      <c r="C419" s="707" t="s">
        <v>245</v>
      </c>
      <c r="D419" s="468" t="s">
        <v>2427</v>
      </c>
      <c r="E419" s="467">
        <v>0.03</v>
      </c>
      <c r="F419" s="654">
        <v>1500</v>
      </c>
      <c r="G419" s="714">
        <f t="shared" si="33"/>
        <v>45</v>
      </c>
      <c r="H419" s="676"/>
    </row>
    <row r="420" spans="1:8" s="717" customFormat="1">
      <c r="A420" s="676"/>
      <c r="B420" s="677"/>
      <c r="C420" s="707" t="s">
        <v>576</v>
      </c>
      <c r="D420" s="468" t="s">
        <v>2426</v>
      </c>
      <c r="E420" s="467">
        <v>6.9000000000000006E-2</v>
      </c>
      <c r="F420" s="650">
        <v>800</v>
      </c>
      <c r="G420" s="714">
        <f t="shared" si="33"/>
        <v>55.2</v>
      </c>
      <c r="H420" s="676"/>
    </row>
    <row r="421" spans="1:8">
      <c r="A421" s="676"/>
      <c r="B421" s="677"/>
      <c r="C421" s="467" t="s">
        <v>723</v>
      </c>
      <c r="D421" s="468" t="s">
        <v>27</v>
      </c>
      <c r="E421" s="467">
        <v>0.05</v>
      </c>
      <c r="F421" s="650">
        <v>7560</v>
      </c>
      <c r="G421" s="714">
        <f t="shared" si="33"/>
        <v>378</v>
      </c>
      <c r="H421" s="676"/>
    </row>
    <row r="422" spans="1:8">
      <c r="A422" s="676"/>
      <c r="B422" s="677"/>
      <c r="C422" s="467" t="s">
        <v>2008</v>
      </c>
      <c r="D422" s="468" t="s">
        <v>1989</v>
      </c>
      <c r="E422" s="467">
        <v>0.02</v>
      </c>
      <c r="F422" s="650">
        <v>2700</v>
      </c>
      <c r="G422" s="714">
        <f t="shared" si="33"/>
        <v>54</v>
      </c>
      <c r="H422" s="676"/>
    </row>
    <row r="423" spans="1:8">
      <c r="A423" s="676"/>
      <c r="B423" s="699" t="s">
        <v>35</v>
      </c>
      <c r="C423" s="525"/>
      <c r="D423" s="1011"/>
      <c r="E423" s="525"/>
      <c r="F423" s="664"/>
      <c r="G423" s="475">
        <f>SUM(G416:G422)</f>
        <v>2462.1999999999998</v>
      </c>
      <c r="H423" s="676"/>
    </row>
    <row r="424" spans="1:8">
      <c r="A424" s="676" t="s">
        <v>3909</v>
      </c>
      <c r="B424" s="651" t="s">
        <v>2989</v>
      </c>
      <c r="C424" s="467" t="s">
        <v>1710</v>
      </c>
      <c r="D424" s="1011" t="s">
        <v>1698</v>
      </c>
      <c r="E424" s="525" t="s">
        <v>4797</v>
      </c>
      <c r="F424" s="650" t="s">
        <v>5192</v>
      </c>
      <c r="G424" s="714">
        <f t="shared" ref="G424:G444" si="34">E424*F424</f>
        <v>710</v>
      </c>
      <c r="H424" s="676"/>
    </row>
    <row r="425" spans="1:8">
      <c r="A425" s="676"/>
      <c r="B425" s="677"/>
      <c r="C425" s="707" t="s">
        <v>728</v>
      </c>
      <c r="D425" s="468" t="s">
        <v>98</v>
      </c>
      <c r="E425" s="467">
        <v>0.1</v>
      </c>
      <c r="F425" s="664">
        <v>3600</v>
      </c>
      <c r="G425" s="714">
        <f t="shared" si="34"/>
        <v>360</v>
      </c>
      <c r="H425" s="676"/>
    </row>
    <row r="426" spans="1:8">
      <c r="A426" s="676"/>
      <c r="B426" s="677"/>
      <c r="C426" s="707" t="s">
        <v>4120</v>
      </c>
      <c r="D426" s="468" t="s">
        <v>2165</v>
      </c>
      <c r="E426" s="467">
        <v>0.01</v>
      </c>
      <c r="F426" s="650">
        <v>100000</v>
      </c>
      <c r="G426" s="714">
        <f t="shared" si="34"/>
        <v>1000</v>
      </c>
      <c r="H426" s="678"/>
    </row>
    <row r="427" spans="1:8">
      <c r="A427" s="676"/>
      <c r="B427" s="677"/>
      <c r="C427" s="707" t="s">
        <v>245</v>
      </c>
      <c r="D427" s="468" t="s">
        <v>2427</v>
      </c>
      <c r="E427" s="467">
        <v>0.03</v>
      </c>
      <c r="F427" s="654">
        <v>1500</v>
      </c>
      <c r="G427" s="714">
        <f t="shared" si="34"/>
        <v>45</v>
      </c>
      <c r="H427" s="676"/>
    </row>
    <row r="428" spans="1:8">
      <c r="A428" s="676"/>
      <c r="B428" s="677"/>
      <c r="C428" s="707" t="s">
        <v>576</v>
      </c>
      <c r="D428" s="468" t="s">
        <v>2426</v>
      </c>
      <c r="E428" s="467">
        <v>6.8000000000000005E-2</v>
      </c>
      <c r="F428" s="650">
        <v>800</v>
      </c>
      <c r="G428" s="714">
        <f t="shared" si="34"/>
        <v>54.400000000000006</v>
      </c>
      <c r="H428" s="676"/>
    </row>
    <row r="429" spans="1:8">
      <c r="A429" s="676"/>
      <c r="B429" s="677"/>
      <c r="C429" s="467" t="s">
        <v>723</v>
      </c>
      <c r="D429" s="468" t="s">
        <v>27</v>
      </c>
      <c r="E429" s="467">
        <v>0.05</v>
      </c>
      <c r="F429" s="650">
        <v>3600</v>
      </c>
      <c r="G429" s="714">
        <f t="shared" si="34"/>
        <v>180</v>
      </c>
      <c r="H429" s="676"/>
    </row>
    <row r="430" spans="1:8">
      <c r="A430" s="676"/>
      <c r="B430" s="677"/>
      <c r="C430" s="467" t="s">
        <v>2008</v>
      </c>
      <c r="D430" s="468" t="s">
        <v>27</v>
      </c>
      <c r="E430" s="467">
        <v>0.02</v>
      </c>
      <c r="F430" s="650">
        <v>2700</v>
      </c>
      <c r="G430" s="714">
        <f t="shared" si="34"/>
        <v>54</v>
      </c>
      <c r="H430" s="676"/>
    </row>
    <row r="431" spans="1:8">
      <c r="A431" s="676"/>
      <c r="B431" s="699" t="s">
        <v>35</v>
      </c>
      <c r="C431" s="475"/>
      <c r="D431" s="711"/>
      <c r="E431" s="475"/>
      <c r="F431" s="708"/>
      <c r="G431" s="475">
        <f>SUM(G424:G430)</f>
        <v>2403.4</v>
      </c>
      <c r="H431" s="676"/>
    </row>
    <row r="432" spans="1:8">
      <c r="A432" s="676" t="s">
        <v>3911</v>
      </c>
      <c r="B432" s="651" t="s">
        <v>1255</v>
      </c>
      <c r="C432" s="1012" t="s">
        <v>4124</v>
      </c>
      <c r="D432" s="1011" t="s">
        <v>1698</v>
      </c>
      <c r="E432" s="525">
        <v>0.05</v>
      </c>
      <c r="F432" s="664" t="s">
        <v>5192</v>
      </c>
      <c r="G432" s="714">
        <f t="shared" si="34"/>
        <v>355</v>
      </c>
      <c r="H432" s="676"/>
    </row>
    <row r="433" spans="1:8">
      <c r="A433" s="676"/>
      <c r="B433" s="677"/>
      <c r="C433" s="1012" t="s">
        <v>728</v>
      </c>
      <c r="D433" s="657" t="s">
        <v>98</v>
      </c>
      <c r="E433" s="658">
        <v>0.01</v>
      </c>
      <c r="F433" s="664">
        <v>3600</v>
      </c>
      <c r="G433" s="714">
        <f t="shared" si="34"/>
        <v>36</v>
      </c>
      <c r="H433" s="676"/>
    </row>
    <row r="434" spans="1:8">
      <c r="A434" s="676"/>
      <c r="B434" s="677"/>
      <c r="C434" s="1012" t="s">
        <v>731</v>
      </c>
      <c r="D434" s="657" t="s">
        <v>98</v>
      </c>
      <c r="E434" s="658">
        <v>0.02</v>
      </c>
      <c r="F434" s="650">
        <v>14039</v>
      </c>
      <c r="G434" s="714">
        <f t="shared" si="34"/>
        <v>280.78000000000003</v>
      </c>
      <c r="H434" s="676"/>
    </row>
    <row r="435" spans="1:8">
      <c r="A435" s="676"/>
      <c r="B435" s="677"/>
      <c r="C435" s="1012" t="s">
        <v>2085</v>
      </c>
      <c r="D435" s="657" t="s">
        <v>98</v>
      </c>
      <c r="E435" s="658">
        <v>0.01</v>
      </c>
      <c r="F435" s="650">
        <v>13500</v>
      </c>
      <c r="G435" s="714">
        <f t="shared" si="34"/>
        <v>135</v>
      </c>
      <c r="H435" s="678"/>
    </row>
    <row r="436" spans="1:8">
      <c r="A436" s="676"/>
      <c r="B436" s="677"/>
      <c r="C436" s="1012" t="s">
        <v>1730</v>
      </c>
      <c r="D436" s="1011" t="s">
        <v>1698</v>
      </c>
      <c r="E436" s="525" t="s">
        <v>5217</v>
      </c>
      <c r="F436" s="659">
        <v>34720</v>
      </c>
      <c r="G436" s="714">
        <f t="shared" si="34"/>
        <v>1041.5999999999999</v>
      </c>
      <c r="H436" s="676"/>
    </row>
    <row r="437" spans="1:8">
      <c r="A437" s="676"/>
      <c r="B437" s="677"/>
      <c r="C437" s="1012" t="s">
        <v>3750</v>
      </c>
      <c r="D437" s="657" t="s">
        <v>98</v>
      </c>
      <c r="E437" s="658" t="s">
        <v>1968</v>
      </c>
      <c r="F437" s="655">
        <v>57000</v>
      </c>
      <c r="G437" s="714">
        <f t="shared" si="34"/>
        <v>570</v>
      </c>
      <c r="H437" s="678"/>
    </row>
    <row r="438" spans="1:8">
      <c r="A438" s="676"/>
      <c r="B438" s="699"/>
      <c r="C438" s="1012" t="s">
        <v>4125</v>
      </c>
      <c r="D438" s="468" t="s">
        <v>2165</v>
      </c>
      <c r="E438" s="658">
        <v>2E-3</v>
      </c>
      <c r="F438" s="655">
        <v>25000</v>
      </c>
      <c r="G438" s="714">
        <f t="shared" si="34"/>
        <v>50</v>
      </c>
      <c r="H438" s="678"/>
    </row>
    <row r="439" spans="1:8">
      <c r="A439" s="676"/>
      <c r="B439" s="677"/>
      <c r="C439" s="1012" t="s">
        <v>4126</v>
      </c>
      <c r="D439" s="657" t="s">
        <v>98</v>
      </c>
      <c r="E439" s="658">
        <v>0.02</v>
      </c>
      <c r="F439" s="655">
        <v>7500</v>
      </c>
      <c r="G439" s="714">
        <f t="shared" si="34"/>
        <v>150</v>
      </c>
      <c r="H439" s="678"/>
    </row>
    <row r="440" spans="1:8">
      <c r="A440" s="676"/>
      <c r="B440" s="677"/>
      <c r="C440" s="1012" t="s">
        <v>4127</v>
      </c>
      <c r="D440" s="657" t="s">
        <v>98</v>
      </c>
      <c r="E440" s="658">
        <v>0.02</v>
      </c>
      <c r="F440" s="655">
        <v>6500</v>
      </c>
      <c r="G440" s="714">
        <f t="shared" si="34"/>
        <v>130</v>
      </c>
      <c r="H440" s="678"/>
    </row>
    <row r="441" spans="1:8">
      <c r="A441" s="676"/>
      <c r="B441" s="677"/>
      <c r="C441" s="707" t="s">
        <v>245</v>
      </c>
      <c r="D441" s="468" t="s">
        <v>2427</v>
      </c>
      <c r="E441" s="467">
        <v>0.03</v>
      </c>
      <c r="F441" s="654">
        <v>1500</v>
      </c>
      <c r="G441" s="714">
        <f t="shared" si="34"/>
        <v>45</v>
      </c>
      <c r="H441" s="676"/>
    </row>
    <row r="442" spans="1:8">
      <c r="A442" s="676"/>
      <c r="B442" s="699"/>
      <c r="C442" s="707" t="s">
        <v>576</v>
      </c>
      <c r="D442" s="468" t="s">
        <v>2426</v>
      </c>
      <c r="E442" s="467">
        <v>9.8000000000000004E-2</v>
      </c>
      <c r="F442" s="650">
        <v>720</v>
      </c>
      <c r="G442" s="714">
        <f t="shared" si="34"/>
        <v>70.56</v>
      </c>
      <c r="H442" s="676"/>
    </row>
    <row r="443" spans="1:8">
      <c r="A443" s="676"/>
      <c r="B443" s="677"/>
      <c r="C443" s="467" t="s">
        <v>723</v>
      </c>
      <c r="D443" s="468" t="s">
        <v>27</v>
      </c>
      <c r="E443" s="467">
        <v>0.05</v>
      </c>
      <c r="F443" s="650">
        <v>7560</v>
      </c>
      <c r="G443" s="714">
        <f t="shared" si="34"/>
        <v>378</v>
      </c>
      <c r="H443" s="676"/>
    </row>
    <row r="444" spans="1:8">
      <c r="A444" s="676"/>
      <c r="B444" s="677"/>
      <c r="C444" s="467" t="s">
        <v>2008</v>
      </c>
      <c r="D444" s="468" t="s">
        <v>1989</v>
      </c>
      <c r="E444" s="467">
        <v>2.3E-2</v>
      </c>
      <c r="F444" s="650">
        <v>2700</v>
      </c>
      <c r="G444" s="714">
        <f t="shared" si="34"/>
        <v>62.1</v>
      </c>
      <c r="H444" s="676"/>
    </row>
    <row r="445" spans="1:8">
      <c r="A445" s="676"/>
      <c r="B445" s="699" t="s">
        <v>35</v>
      </c>
      <c r="C445" s="475"/>
      <c r="D445" s="711"/>
      <c r="E445" s="475"/>
      <c r="F445" s="708"/>
      <c r="G445" s="475">
        <f>SUM(G432:G444)</f>
        <v>3304.04</v>
      </c>
      <c r="H445" s="676"/>
    </row>
    <row r="446" spans="1:8">
      <c r="A446" s="676" t="s">
        <v>3913</v>
      </c>
      <c r="B446" s="651" t="s">
        <v>1255</v>
      </c>
      <c r="C446" s="1012" t="s">
        <v>4124</v>
      </c>
      <c r="D446" s="1011" t="s">
        <v>1698</v>
      </c>
      <c r="E446" s="525">
        <v>0.1</v>
      </c>
      <c r="F446" s="664" t="s">
        <v>5192</v>
      </c>
      <c r="G446" s="714">
        <f>E446*F446</f>
        <v>710</v>
      </c>
      <c r="H446" s="676"/>
    </row>
    <row r="447" spans="1:8">
      <c r="A447" s="676"/>
      <c r="B447" s="677"/>
      <c r="C447" s="1012" t="s">
        <v>728</v>
      </c>
      <c r="D447" s="657" t="s">
        <v>98</v>
      </c>
      <c r="E447" s="658">
        <v>0.01</v>
      </c>
      <c r="F447" s="664">
        <v>3600</v>
      </c>
      <c r="G447" s="714">
        <f t="shared" ref="G447:G510" si="35">E447*F447</f>
        <v>36</v>
      </c>
      <c r="H447" s="676"/>
    </row>
    <row r="448" spans="1:8">
      <c r="A448" s="676"/>
      <c r="B448" s="677"/>
      <c r="C448" s="1012" t="s">
        <v>731</v>
      </c>
      <c r="D448" s="657" t="s">
        <v>98</v>
      </c>
      <c r="E448" s="658">
        <v>0.01</v>
      </c>
      <c r="F448" s="650">
        <v>14039</v>
      </c>
      <c r="G448" s="714">
        <f t="shared" si="35"/>
        <v>140.39000000000001</v>
      </c>
      <c r="H448" s="676"/>
    </row>
    <row r="449" spans="1:8">
      <c r="A449" s="676"/>
      <c r="B449" s="677"/>
      <c r="C449" s="1012" t="s">
        <v>1884</v>
      </c>
      <c r="D449" s="657" t="s">
        <v>98</v>
      </c>
      <c r="E449" s="658">
        <v>0.01</v>
      </c>
      <c r="F449" s="654">
        <v>15100</v>
      </c>
      <c r="G449" s="714">
        <f t="shared" si="35"/>
        <v>151</v>
      </c>
      <c r="H449" s="676"/>
    </row>
    <row r="450" spans="1:8">
      <c r="A450" s="676"/>
      <c r="B450" s="677"/>
      <c r="C450" s="1012" t="s">
        <v>2463</v>
      </c>
      <c r="D450" s="718" t="s">
        <v>98</v>
      </c>
      <c r="E450" s="658">
        <v>1E-3</v>
      </c>
      <c r="F450" s="659">
        <v>225000</v>
      </c>
      <c r="G450" s="714">
        <f t="shared" si="35"/>
        <v>225</v>
      </c>
      <c r="H450" s="676"/>
    </row>
    <row r="451" spans="1:8">
      <c r="A451" s="676"/>
      <c r="B451" s="677"/>
      <c r="C451" s="707" t="s">
        <v>245</v>
      </c>
      <c r="D451" s="468" t="s">
        <v>2427</v>
      </c>
      <c r="E451" s="467">
        <v>0.03</v>
      </c>
      <c r="F451" s="654">
        <v>1500</v>
      </c>
      <c r="G451" s="714">
        <f t="shared" si="35"/>
        <v>45</v>
      </c>
      <c r="H451" s="676"/>
    </row>
    <row r="452" spans="1:8">
      <c r="A452" s="676"/>
      <c r="B452" s="677"/>
      <c r="C452" s="707" t="s">
        <v>576</v>
      </c>
      <c r="D452" s="468" t="s">
        <v>2426</v>
      </c>
      <c r="E452" s="467">
        <v>0.01</v>
      </c>
      <c r="F452" s="650">
        <v>800</v>
      </c>
      <c r="G452" s="714">
        <f t="shared" si="35"/>
        <v>8</v>
      </c>
      <c r="H452" s="676"/>
    </row>
    <row r="453" spans="1:8">
      <c r="A453" s="676"/>
      <c r="B453" s="677"/>
      <c r="C453" s="467" t="s">
        <v>723</v>
      </c>
      <c r="D453" s="468" t="s">
        <v>27</v>
      </c>
      <c r="E453" s="467">
        <v>0.05</v>
      </c>
      <c r="F453" s="650">
        <v>7560</v>
      </c>
      <c r="G453" s="714">
        <f t="shared" si="35"/>
        <v>378</v>
      </c>
      <c r="H453" s="676"/>
    </row>
    <row r="454" spans="1:8">
      <c r="A454" s="676"/>
      <c r="B454" s="699"/>
      <c r="C454" s="467" t="s">
        <v>2008</v>
      </c>
      <c r="D454" s="468" t="s">
        <v>1989</v>
      </c>
      <c r="E454" s="467">
        <v>1.2999999999999999E-2</v>
      </c>
      <c r="F454" s="650">
        <v>2700</v>
      </c>
      <c r="G454" s="714">
        <f t="shared" si="35"/>
        <v>35.1</v>
      </c>
      <c r="H454" s="676"/>
    </row>
    <row r="455" spans="1:8">
      <c r="A455" s="676"/>
      <c r="B455" s="699" t="s">
        <v>35</v>
      </c>
      <c r="C455" s="475"/>
      <c r="D455" s="711"/>
      <c r="E455" s="475"/>
      <c r="F455" s="708"/>
      <c r="G455" s="475">
        <f>SUM(G446:G454)</f>
        <v>1728.4899999999998</v>
      </c>
      <c r="H455" s="676"/>
    </row>
    <row r="456" spans="1:8">
      <c r="A456" s="676" t="s">
        <v>3915</v>
      </c>
      <c r="B456" s="651" t="s">
        <v>1257</v>
      </c>
      <c r="C456" s="677" t="s">
        <v>4128</v>
      </c>
      <c r="D456" s="676" t="s">
        <v>1698</v>
      </c>
      <c r="E456" s="525">
        <v>0.03</v>
      </c>
      <c r="F456" s="659">
        <v>6900</v>
      </c>
      <c r="G456" s="714">
        <f t="shared" si="35"/>
        <v>207</v>
      </c>
      <c r="H456" s="678"/>
    </row>
    <row r="457" spans="1:8">
      <c r="A457" s="676"/>
      <c r="B457" s="677"/>
      <c r="C457" s="677" t="s">
        <v>728</v>
      </c>
      <c r="D457" s="657" t="s">
        <v>98</v>
      </c>
      <c r="E457" s="658">
        <v>0.03</v>
      </c>
      <c r="F457" s="664">
        <v>3600</v>
      </c>
      <c r="G457" s="714">
        <f t="shared" si="35"/>
        <v>108</v>
      </c>
      <c r="H457" s="676"/>
    </row>
    <row r="458" spans="1:8">
      <c r="A458" s="676"/>
      <c r="B458" s="677"/>
      <c r="C458" s="677" t="s">
        <v>1730</v>
      </c>
      <c r="D458" s="676" t="s">
        <v>1698</v>
      </c>
      <c r="E458" s="525" t="s">
        <v>1964</v>
      </c>
      <c r="F458" s="659">
        <v>34720</v>
      </c>
      <c r="G458" s="714">
        <f t="shared" si="35"/>
        <v>1736</v>
      </c>
      <c r="H458" s="676"/>
    </row>
    <row r="459" spans="1:8">
      <c r="A459" s="676"/>
      <c r="B459" s="677"/>
      <c r="C459" s="677" t="s">
        <v>4127</v>
      </c>
      <c r="D459" s="657" t="s">
        <v>98</v>
      </c>
      <c r="E459" s="658">
        <v>0.01</v>
      </c>
      <c r="F459" s="655">
        <v>6500</v>
      </c>
      <c r="G459" s="714">
        <f t="shared" si="35"/>
        <v>65</v>
      </c>
      <c r="H459" s="678"/>
    </row>
    <row r="460" spans="1:8">
      <c r="A460" s="676"/>
      <c r="B460" s="677"/>
      <c r="C460" s="677" t="s">
        <v>731</v>
      </c>
      <c r="D460" s="657" t="s">
        <v>98</v>
      </c>
      <c r="E460" s="658">
        <v>0.01</v>
      </c>
      <c r="F460" s="650">
        <v>14039</v>
      </c>
      <c r="G460" s="714">
        <f t="shared" si="35"/>
        <v>140.39000000000001</v>
      </c>
      <c r="H460" s="676"/>
    </row>
    <row r="461" spans="1:8">
      <c r="A461" s="676"/>
      <c r="B461" s="677"/>
      <c r="C461" s="677" t="s">
        <v>727</v>
      </c>
      <c r="D461" s="657" t="s">
        <v>98</v>
      </c>
      <c r="E461" s="658">
        <v>2E-3</v>
      </c>
      <c r="F461" s="650">
        <v>10976</v>
      </c>
      <c r="G461" s="714">
        <f t="shared" si="35"/>
        <v>21.952000000000002</v>
      </c>
      <c r="H461" s="676"/>
    </row>
    <row r="462" spans="1:8">
      <c r="A462" s="676"/>
      <c r="B462" s="699"/>
      <c r="C462" s="677" t="s">
        <v>4129</v>
      </c>
      <c r="D462" s="657" t="s">
        <v>98</v>
      </c>
      <c r="E462" s="658">
        <v>0.01</v>
      </c>
      <c r="F462" s="655">
        <v>5500</v>
      </c>
      <c r="G462" s="714">
        <f t="shared" si="35"/>
        <v>55</v>
      </c>
      <c r="H462" s="678"/>
    </row>
    <row r="463" spans="1:8">
      <c r="A463" s="676"/>
      <c r="B463" s="677"/>
      <c r="C463" s="677" t="s">
        <v>2085</v>
      </c>
      <c r="D463" s="657" t="s">
        <v>98</v>
      </c>
      <c r="E463" s="658">
        <v>0.01</v>
      </c>
      <c r="F463" s="654">
        <v>13500</v>
      </c>
      <c r="G463" s="714">
        <f t="shared" si="35"/>
        <v>135</v>
      </c>
      <c r="H463" s="678"/>
    </row>
    <row r="464" spans="1:8">
      <c r="A464" s="676"/>
      <c r="B464" s="677"/>
      <c r="C464" s="707" t="s">
        <v>245</v>
      </c>
      <c r="D464" s="468" t="s">
        <v>2427</v>
      </c>
      <c r="E464" s="467">
        <v>0.03</v>
      </c>
      <c r="F464" s="654">
        <v>1500</v>
      </c>
      <c r="G464" s="714">
        <f t="shared" si="35"/>
        <v>45</v>
      </c>
      <c r="H464" s="676"/>
    </row>
    <row r="465" spans="1:8">
      <c r="A465" s="676"/>
      <c r="B465" s="677"/>
      <c r="C465" s="707" t="s">
        <v>576</v>
      </c>
      <c r="D465" s="468" t="s">
        <v>2426</v>
      </c>
      <c r="E465" s="467">
        <v>0.01</v>
      </c>
      <c r="F465" s="650">
        <v>800</v>
      </c>
      <c r="G465" s="714">
        <f t="shared" si="35"/>
        <v>8</v>
      </c>
      <c r="H465" s="676"/>
    </row>
    <row r="466" spans="1:8">
      <c r="A466" s="676"/>
      <c r="B466" s="699"/>
      <c r="C466" s="467" t="s">
        <v>723</v>
      </c>
      <c r="D466" s="468" t="s">
        <v>27</v>
      </c>
      <c r="E466" s="467">
        <v>0.05</v>
      </c>
      <c r="F466" s="650">
        <v>7560</v>
      </c>
      <c r="G466" s="714">
        <f t="shared" si="35"/>
        <v>378</v>
      </c>
      <c r="H466" s="676"/>
    </row>
    <row r="467" spans="1:8">
      <c r="A467" s="676"/>
      <c r="B467" s="677"/>
      <c r="C467" s="467" t="s">
        <v>2008</v>
      </c>
      <c r="D467" s="468" t="s">
        <v>1989</v>
      </c>
      <c r="E467" s="467">
        <v>0.01</v>
      </c>
      <c r="F467" s="650">
        <v>2700</v>
      </c>
      <c r="G467" s="714">
        <f t="shared" si="35"/>
        <v>27</v>
      </c>
      <c r="H467" s="676"/>
    </row>
    <row r="468" spans="1:8">
      <c r="A468" s="676"/>
      <c r="B468" s="699" t="s">
        <v>35</v>
      </c>
      <c r="C468" s="475"/>
      <c r="D468" s="711"/>
      <c r="E468" s="475"/>
      <c r="F468" s="708"/>
      <c r="G468" s="475">
        <f>SUM(G456:G467)</f>
        <v>2926.3420000000001</v>
      </c>
      <c r="H468" s="681"/>
    </row>
    <row r="469" spans="1:8">
      <c r="A469" s="676" t="s">
        <v>3917</v>
      </c>
      <c r="B469" s="651" t="s">
        <v>1257</v>
      </c>
      <c r="C469" s="677" t="s">
        <v>4128</v>
      </c>
      <c r="D469" s="676" t="s">
        <v>1698</v>
      </c>
      <c r="E469" s="525" t="s">
        <v>1964</v>
      </c>
      <c r="F469" s="664">
        <v>7800</v>
      </c>
      <c r="G469" s="714">
        <f t="shared" si="35"/>
        <v>390</v>
      </c>
      <c r="H469" s="678"/>
    </row>
    <row r="470" spans="1:8">
      <c r="A470" s="676"/>
      <c r="B470" s="677"/>
      <c r="C470" s="677" t="s">
        <v>728</v>
      </c>
      <c r="D470" s="657" t="s">
        <v>98</v>
      </c>
      <c r="E470" s="658">
        <v>0.1</v>
      </c>
      <c r="F470" s="664">
        <v>3600</v>
      </c>
      <c r="G470" s="714">
        <f t="shared" si="35"/>
        <v>360</v>
      </c>
      <c r="H470" s="676"/>
    </row>
    <row r="471" spans="1:8">
      <c r="A471" s="676"/>
      <c r="B471" s="677"/>
      <c r="C471" s="677" t="s">
        <v>731</v>
      </c>
      <c r="D471" s="657" t="s">
        <v>98</v>
      </c>
      <c r="E471" s="658" t="s">
        <v>5217</v>
      </c>
      <c r="F471" s="650">
        <v>14039</v>
      </c>
      <c r="G471" s="714">
        <f t="shared" si="35"/>
        <v>421.16999999999996</v>
      </c>
      <c r="H471" s="676"/>
    </row>
    <row r="472" spans="1:8">
      <c r="A472" s="676"/>
      <c r="B472" s="677"/>
      <c r="C472" s="677" t="s">
        <v>1884</v>
      </c>
      <c r="D472" s="657" t="s">
        <v>98</v>
      </c>
      <c r="E472" s="658" t="s">
        <v>1964</v>
      </c>
      <c r="F472" s="654">
        <v>15100</v>
      </c>
      <c r="G472" s="714">
        <f t="shared" si="35"/>
        <v>755</v>
      </c>
      <c r="H472" s="676"/>
    </row>
    <row r="473" spans="1:8">
      <c r="A473" s="676"/>
      <c r="B473" s="677"/>
      <c r="C473" s="677" t="s">
        <v>2463</v>
      </c>
      <c r="D473" s="718" t="s">
        <v>2165</v>
      </c>
      <c r="E473" s="658">
        <v>1E-3</v>
      </c>
      <c r="F473" s="659">
        <v>225000</v>
      </c>
      <c r="G473" s="714">
        <f t="shared" si="35"/>
        <v>225</v>
      </c>
      <c r="H473" s="676"/>
    </row>
    <row r="474" spans="1:8">
      <c r="A474" s="676"/>
      <c r="B474" s="677"/>
      <c r="C474" s="707" t="s">
        <v>245</v>
      </c>
      <c r="D474" s="468" t="s">
        <v>2427</v>
      </c>
      <c r="E474" s="467">
        <v>0.03</v>
      </c>
      <c r="F474" s="654">
        <v>1500</v>
      </c>
      <c r="G474" s="714">
        <f t="shared" si="35"/>
        <v>45</v>
      </c>
      <c r="H474" s="676"/>
    </row>
    <row r="475" spans="1:8">
      <c r="A475" s="676"/>
      <c r="B475" s="677"/>
      <c r="C475" s="707" t="s">
        <v>576</v>
      </c>
      <c r="D475" s="468" t="s">
        <v>2426</v>
      </c>
      <c r="E475" s="467">
        <v>1.8E-3</v>
      </c>
      <c r="F475" s="650">
        <v>800</v>
      </c>
      <c r="G475" s="714">
        <f t="shared" si="35"/>
        <v>1.44</v>
      </c>
      <c r="H475" s="676"/>
    </row>
    <row r="476" spans="1:8">
      <c r="A476" s="676"/>
      <c r="B476" s="677"/>
      <c r="C476" s="467" t="s">
        <v>723</v>
      </c>
      <c r="D476" s="468" t="s">
        <v>27</v>
      </c>
      <c r="E476" s="467">
        <v>0.05</v>
      </c>
      <c r="F476" s="650">
        <v>7560</v>
      </c>
      <c r="G476" s="714">
        <f t="shared" si="35"/>
        <v>378</v>
      </c>
      <c r="H476" s="676"/>
    </row>
    <row r="477" spans="1:8">
      <c r="A477" s="676"/>
      <c r="B477" s="699"/>
      <c r="C477" s="467" t="s">
        <v>2008</v>
      </c>
      <c r="D477" s="468" t="s">
        <v>1989</v>
      </c>
      <c r="E477" s="467">
        <v>1.2999999999999999E-2</v>
      </c>
      <c r="F477" s="650">
        <v>2700</v>
      </c>
      <c r="G477" s="714">
        <f t="shared" si="35"/>
        <v>35.1</v>
      </c>
      <c r="H477" s="676"/>
    </row>
    <row r="478" spans="1:8">
      <c r="A478" s="676"/>
      <c r="B478" s="699" t="s">
        <v>35</v>
      </c>
      <c r="C478" s="525"/>
      <c r="D478" s="676"/>
      <c r="E478" s="525"/>
      <c r="F478" s="664"/>
      <c r="G478" s="475">
        <f>SUM(G469:G477)</f>
        <v>2610.71</v>
      </c>
      <c r="H478" s="676"/>
    </row>
    <row r="479" spans="1:8">
      <c r="A479" s="676" t="s">
        <v>3919</v>
      </c>
      <c r="B479" s="651" t="s">
        <v>4130</v>
      </c>
      <c r="C479" s="713" t="s">
        <v>4131</v>
      </c>
      <c r="D479" s="676" t="s">
        <v>1698</v>
      </c>
      <c r="E479" s="525" t="s">
        <v>1964</v>
      </c>
      <c r="F479" s="655">
        <v>6900</v>
      </c>
      <c r="G479" s="714">
        <f t="shared" si="35"/>
        <v>345</v>
      </c>
      <c r="H479" s="678"/>
    </row>
    <row r="480" spans="1:8">
      <c r="A480" s="676"/>
      <c r="B480" s="677"/>
      <c r="C480" s="660" t="s">
        <v>4132</v>
      </c>
      <c r="D480" s="657" t="s">
        <v>98</v>
      </c>
      <c r="E480" s="467">
        <v>0.01</v>
      </c>
      <c r="F480" s="655">
        <v>2500</v>
      </c>
      <c r="G480" s="714">
        <f t="shared" si="35"/>
        <v>25</v>
      </c>
      <c r="H480" s="678"/>
    </row>
    <row r="481" spans="1:8">
      <c r="A481" s="676"/>
      <c r="B481" s="677"/>
      <c r="C481" s="660" t="s">
        <v>731</v>
      </c>
      <c r="D481" s="657" t="s">
        <v>98</v>
      </c>
      <c r="E481" s="467">
        <v>0.01</v>
      </c>
      <c r="F481" s="650">
        <v>14039</v>
      </c>
      <c r="G481" s="714">
        <f t="shared" si="35"/>
        <v>140.39000000000001</v>
      </c>
      <c r="H481" s="676"/>
    </row>
    <row r="482" spans="1:8">
      <c r="A482" s="676"/>
      <c r="B482" s="677"/>
      <c r="C482" s="660" t="s">
        <v>4133</v>
      </c>
      <c r="D482" s="657" t="s">
        <v>4134</v>
      </c>
      <c r="E482" s="467">
        <v>0.01</v>
      </c>
      <c r="F482" s="655">
        <v>15000</v>
      </c>
      <c r="G482" s="714">
        <f t="shared" si="35"/>
        <v>150</v>
      </c>
      <c r="H482" s="678"/>
    </row>
    <row r="483" spans="1:8">
      <c r="A483" s="676"/>
      <c r="B483" s="677"/>
      <c r="C483" s="660" t="s">
        <v>4135</v>
      </c>
      <c r="D483" s="657" t="s">
        <v>98</v>
      </c>
      <c r="E483" s="467">
        <v>0.01</v>
      </c>
      <c r="F483" s="655">
        <v>25000</v>
      </c>
      <c r="G483" s="714">
        <f t="shared" si="35"/>
        <v>250</v>
      </c>
      <c r="H483" s="676"/>
    </row>
    <row r="484" spans="1:8">
      <c r="A484" s="676"/>
      <c r="B484" s="677"/>
      <c r="C484" s="660" t="s">
        <v>4136</v>
      </c>
      <c r="D484" s="657" t="s">
        <v>98</v>
      </c>
      <c r="E484" s="467">
        <v>1.4999999999999999E-2</v>
      </c>
      <c r="F484" s="654">
        <v>15100</v>
      </c>
      <c r="G484" s="714">
        <f t="shared" si="35"/>
        <v>226.5</v>
      </c>
      <c r="H484" s="676"/>
    </row>
    <row r="485" spans="1:8">
      <c r="A485" s="676"/>
      <c r="B485" s="677"/>
      <c r="C485" s="660" t="s">
        <v>4137</v>
      </c>
      <c r="D485" s="657" t="s">
        <v>98</v>
      </c>
      <c r="E485" s="467" t="s">
        <v>1965</v>
      </c>
      <c r="F485" s="655">
        <v>60000</v>
      </c>
      <c r="G485" s="714">
        <f t="shared" si="35"/>
        <v>300</v>
      </c>
      <c r="H485" s="676"/>
    </row>
    <row r="486" spans="1:8">
      <c r="A486" s="676"/>
      <c r="B486" s="677"/>
      <c r="C486" s="660" t="s">
        <v>4138</v>
      </c>
      <c r="D486" s="657" t="s">
        <v>98</v>
      </c>
      <c r="E486" s="467" t="s">
        <v>5213</v>
      </c>
      <c r="F486" s="709">
        <v>1240000</v>
      </c>
      <c r="G486" s="714">
        <f t="shared" si="35"/>
        <v>371.99999999999994</v>
      </c>
      <c r="H486" s="678"/>
    </row>
    <row r="487" spans="1:8">
      <c r="A487" s="676"/>
      <c r="B487" s="677"/>
      <c r="C487" s="707" t="s">
        <v>5193</v>
      </c>
      <c r="D487" s="657" t="s">
        <v>98</v>
      </c>
      <c r="E487" s="467">
        <v>2.2000000000000001E-3</v>
      </c>
      <c r="F487" s="655">
        <v>78100</v>
      </c>
      <c r="G487" s="714">
        <f t="shared" si="35"/>
        <v>171.82000000000002</v>
      </c>
      <c r="H487" s="678"/>
    </row>
    <row r="488" spans="1:8">
      <c r="A488" s="676"/>
      <c r="B488" s="699"/>
      <c r="C488" s="707" t="s">
        <v>2092</v>
      </c>
      <c r="D488" s="657" t="s">
        <v>98</v>
      </c>
      <c r="E488" s="467">
        <v>0.01</v>
      </c>
      <c r="F488" s="655">
        <v>11500</v>
      </c>
      <c r="G488" s="714">
        <f t="shared" si="35"/>
        <v>115</v>
      </c>
      <c r="H488" s="678"/>
    </row>
    <row r="489" spans="1:8">
      <c r="A489" s="676"/>
      <c r="B489" s="677"/>
      <c r="C489" s="660" t="s">
        <v>4139</v>
      </c>
      <c r="D489" s="657" t="s">
        <v>98</v>
      </c>
      <c r="E489" s="467">
        <v>0.02</v>
      </c>
      <c r="F489" s="655">
        <v>28000</v>
      </c>
      <c r="G489" s="714">
        <f t="shared" si="35"/>
        <v>560</v>
      </c>
      <c r="H489" s="678"/>
    </row>
    <row r="490" spans="1:8">
      <c r="A490" s="676"/>
      <c r="B490" s="677"/>
      <c r="C490" s="707" t="s">
        <v>245</v>
      </c>
      <c r="D490" s="468" t="s">
        <v>2427</v>
      </c>
      <c r="E490" s="467">
        <v>0.03</v>
      </c>
      <c r="F490" s="654">
        <v>1500</v>
      </c>
      <c r="G490" s="714">
        <f t="shared" si="35"/>
        <v>45</v>
      </c>
      <c r="H490" s="676"/>
    </row>
    <row r="491" spans="1:8">
      <c r="A491" s="676"/>
      <c r="B491" s="677"/>
      <c r="C491" s="707" t="s">
        <v>576</v>
      </c>
      <c r="D491" s="468" t="s">
        <v>2426</v>
      </c>
      <c r="E491" s="467">
        <v>6.8000000000000005E-2</v>
      </c>
      <c r="F491" s="650">
        <v>800</v>
      </c>
      <c r="G491" s="714">
        <f t="shared" si="35"/>
        <v>54.400000000000006</v>
      </c>
      <c r="H491" s="676"/>
    </row>
    <row r="492" spans="1:8">
      <c r="A492" s="676"/>
      <c r="B492" s="677"/>
      <c r="C492" s="467" t="s">
        <v>729</v>
      </c>
      <c r="D492" s="468" t="s">
        <v>730</v>
      </c>
      <c r="E492" s="467">
        <v>0.1</v>
      </c>
      <c r="F492" s="650">
        <v>120</v>
      </c>
      <c r="G492" s="714">
        <f t="shared" si="35"/>
        <v>12</v>
      </c>
      <c r="H492" s="676"/>
    </row>
    <row r="493" spans="1:8">
      <c r="A493" s="676"/>
      <c r="B493" s="677"/>
      <c r="C493" s="467" t="s">
        <v>2008</v>
      </c>
      <c r="D493" s="468" t="s">
        <v>27</v>
      </c>
      <c r="E493" s="467">
        <v>0.02</v>
      </c>
      <c r="F493" s="650">
        <v>2700</v>
      </c>
      <c r="G493" s="714">
        <f t="shared" si="35"/>
        <v>54</v>
      </c>
      <c r="H493" s="676"/>
    </row>
    <row r="494" spans="1:8">
      <c r="A494" s="676"/>
      <c r="B494" s="699" t="s">
        <v>35</v>
      </c>
      <c r="C494" s="475"/>
      <c r="D494" s="711"/>
      <c r="E494" s="475"/>
      <c r="F494" s="708"/>
      <c r="G494" s="475">
        <f>SUM(G479:G493)</f>
        <v>2821.11</v>
      </c>
      <c r="H494" s="676"/>
    </row>
    <row r="495" spans="1:8">
      <c r="A495" s="676" t="s">
        <v>3921</v>
      </c>
      <c r="B495" s="651" t="s">
        <v>4130</v>
      </c>
      <c r="C495" s="713" t="s">
        <v>4131</v>
      </c>
      <c r="D495" s="676" t="s">
        <v>1698</v>
      </c>
      <c r="E495" s="525" t="s">
        <v>1964</v>
      </c>
      <c r="F495" s="655">
        <v>6900</v>
      </c>
      <c r="G495" s="714">
        <f t="shared" si="35"/>
        <v>345</v>
      </c>
      <c r="H495" s="678"/>
    </row>
    <row r="496" spans="1:8">
      <c r="A496" s="676"/>
      <c r="B496" s="677"/>
      <c r="C496" s="707" t="s">
        <v>728</v>
      </c>
      <c r="D496" s="468" t="s">
        <v>98</v>
      </c>
      <c r="E496" s="467">
        <v>0.01</v>
      </c>
      <c r="F496" s="664">
        <v>3600</v>
      </c>
      <c r="G496" s="714">
        <f t="shared" si="35"/>
        <v>36</v>
      </c>
      <c r="H496" s="676"/>
    </row>
    <row r="497" spans="1:8">
      <c r="A497" s="676"/>
      <c r="B497" s="677"/>
      <c r="C497" s="707" t="s">
        <v>4120</v>
      </c>
      <c r="D497" s="468" t="s">
        <v>2165</v>
      </c>
      <c r="E497" s="467">
        <v>0.01</v>
      </c>
      <c r="F497" s="650">
        <v>100000</v>
      </c>
      <c r="G497" s="714">
        <f t="shared" si="35"/>
        <v>1000</v>
      </c>
      <c r="H497" s="678"/>
    </row>
    <row r="498" spans="1:8">
      <c r="A498" s="676"/>
      <c r="B498" s="677"/>
      <c r="C498" s="707" t="s">
        <v>245</v>
      </c>
      <c r="D498" s="468" t="s">
        <v>2427</v>
      </c>
      <c r="E498" s="467">
        <v>0.03</v>
      </c>
      <c r="F498" s="654">
        <v>1500</v>
      </c>
      <c r="G498" s="714">
        <f t="shared" si="35"/>
        <v>45</v>
      </c>
      <c r="H498" s="676"/>
    </row>
    <row r="499" spans="1:8">
      <c r="A499" s="676"/>
      <c r="B499" s="677"/>
      <c r="C499" s="707" t="s">
        <v>576</v>
      </c>
      <c r="D499" s="468" t="s">
        <v>2426</v>
      </c>
      <c r="E499" s="467">
        <v>0.01</v>
      </c>
      <c r="F499" s="650">
        <v>800</v>
      </c>
      <c r="G499" s="714">
        <f t="shared" si="35"/>
        <v>8</v>
      </c>
      <c r="H499" s="676"/>
    </row>
    <row r="500" spans="1:8">
      <c r="A500" s="676"/>
      <c r="B500" s="677"/>
      <c r="C500" s="467" t="s">
        <v>729</v>
      </c>
      <c r="D500" s="468" t="s">
        <v>730</v>
      </c>
      <c r="E500" s="467">
        <v>0.1</v>
      </c>
      <c r="F500" s="650">
        <v>120</v>
      </c>
      <c r="G500" s="714">
        <f t="shared" si="35"/>
        <v>12</v>
      </c>
      <c r="H500" s="676"/>
    </row>
    <row r="501" spans="1:8">
      <c r="A501" s="676"/>
      <c r="B501" s="677"/>
      <c r="C501" s="467" t="s">
        <v>2008</v>
      </c>
      <c r="D501" s="468" t="s">
        <v>27</v>
      </c>
      <c r="E501" s="467">
        <v>0.02</v>
      </c>
      <c r="F501" s="650">
        <v>2700</v>
      </c>
      <c r="G501" s="714">
        <f t="shared" si="35"/>
        <v>54</v>
      </c>
      <c r="H501" s="676"/>
    </row>
    <row r="502" spans="1:8">
      <c r="A502" s="676"/>
      <c r="B502" s="699" t="s">
        <v>35</v>
      </c>
      <c r="C502" s="475"/>
      <c r="D502" s="711"/>
      <c r="E502" s="475"/>
      <c r="F502" s="708"/>
      <c r="G502" s="475">
        <f>SUM(G495:G501)</f>
        <v>1500</v>
      </c>
      <c r="H502" s="676"/>
    </row>
    <row r="503" spans="1:8">
      <c r="A503" s="676" t="s">
        <v>3923</v>
      </c>
      <c r="B503" s="677" t="s">
        <v>4140</v>
      </c>
      <c r="C503" s="653" t="s">
        <v>4141</v>
      </c>
      <c r="D503" s="676" t="s">
        <v>1698</v>
      </c>
      <c r="E503" s="525">
        <v>0.1</v>
      </c>
      <c r="F503" s="659">
        <v>6900</v>
      </c>
      <c r="G503" s="714">
        <f t="shared" si="35"/>
        <v>690</v>
      </c>
      <c r="H503" s="676"/>
    </row>
    <row r="504" spans="1:8">
      <c r="A504" s="676"/>
      <c r="B504" s="677"/>
      <c r="C504" s="653" t="s">
        <v>728</v>
      </c>
      <c r="D504" s="652" t="s">
        <v>98</v>
      </c>
      <c r="E504" s="653">
        <v>0.1</v>
      </c>
      <c r="F504" s="664">
        <v>3600</v>
      </c>
      <c r="G504" s="714">
        <f t="shared" si="35"/>
        <v>360</v>
      </c>
      <c r="H504" s="676"/>
    </row>
    <row r="505" spans="1:8">
      <c r="A505" s="676"/>
      <c r="B505" s="677"/>
      <c r="C505" s="653" t="s">
        <v>723</v>
      </c>
      <c r="D505" s="652" t="s">
        <v>98</v>
      </c>
      <c r="E505" s="653">
        <v>0.1</v>
      </c>
      <c r="F505" s="650">
        <v>7560</v>
      </c>
      <c r="G505" s="714">
        <f t="shared" si="35"/>
        <v>756</v>
      </c>
      <c r="H505" s="676"/>
    </row>
    <row r="506" spans="1:8">
      <c r="A506" s="676"/>
      <c r="B506" s="677"/>
      <c r="C506" s="653" t="s">
        <v>4142</v>
      </c>
      <c r="D506" s="652" t="s">
        <v>98</v>
      </c>
      <c r="E506" s="653" t="s">
        <v>5214</v>
      </c>
      <c r="F506" s="659">
        <v>1810000</v>
      </c>
      <c r="G506" s="714">
        <f t="shared" si="35"/>
        <v>905</v>
      </c>
      <c r="H506" s="678"/>
    </row>
    <row r="507" spans="1:8">
      <c r="A507" s="676"/>
      <c r="B507" s="677"/>
      <c r="C507" s="653" t="s">
        <v>4143</v>
      </c>
      <c r="D507" s="652" t="s">
        <v>98</v>
      </c>
      <c r="E507" s="653" t="s">
        <v>5217</v>
      </c>
      <c r="F507" s="659">
        <v>9500</v>
      </c>
      <c r="G507" s="714">
        <f t="shared" si="35"/>
        <v>285</v>
      </c>
      <c r="H507" s="678"/>
    </row>
    <row r="508" spans="1:8">
      <c r="A508" s="676"/>
      <c r="B508" s="677"/>
      <c r="C508" s="653" t="s">
        <v>4084</v>
      </c>
      <c r="D508" s="652" t="s">
        <v>98</v>
      </c>
      <c r="E508" s="653" t="s">
        <v>1964</v>
      </c>
      <c r="F508" s="654">
        <v>15100</v>
      </c>
      <c r="G508" s="714">
        <f t="shared" si="35"/>
        <v>755</v>
      </c>
      <c r="H508" s="676"/>
    </row>
    <row r="509" spans="1:8">
      <c r="A509" s="676"/>
      <c r="B509" s="677"/>
      <c r="C509" s="707" t="s">
        <v>245</v>
      </c>
      <c r="D509" s="468" t="s">
        <v>2427</v>
      </c>
      <c r="E509" s="467">
        <v>0.03</v>
      </c>
      <c r="F509" s="654">
        <v>1500</v>
      </c>
      <c r="G509" s="714">
        <f t="shared" si="35"/>
        <v>45</v>
      </c>
      <c r="H509" s="676"/>
    </row>
    <row r="510" spans="1:8">
      <c r="A510" s="676"/>
      <c r="B510" s="677"/>
      <c r="C510" s="707" t="s">
        <v>576</v>
      </c>
      <c r="D510" s="468" t="s">
        <v>2426</v>
      </c>
      <c r="E510" s="467">
        <v>0.01</v>
      </c>
      <c r="F510" s="650">
        <v>800</v>
      </c>
      <c r="G510" s="714">
        <f t="shared" si="35"/>
        <v>8</v>
      </c>
      <c r="H510" s="676"/>
    </row>
    <row r="511" spans="1:8">
      <c r="A511" s="676"/>
      <c r="B511" s="677"/>
      <c r="C511" s="467" t="s">
        <v>729</v>
      </c>
      <c r="D511" s="468" t="s">
        <v>730</v>
      </c>
      <c r="E511" s="467">
        <v>0.1</v>
      </c>
      <c r="F511" s="650">
        <v>120</v>
      </c>
      <c r="G511" s="714">
        <f t="shared" ref="G511:G512" si="36">E511*F511</f>
        <v>12</v>
      </c>
      <c r="H511" s="676"/>
    </row>
    <row r="512" spans="1:8">
      <c r="A512" s="676"/>
      <c r="B512" s="677"/>
      <c r="C512" s="467" t="s">
        <v>2008</v>
      </c>
      <c r="D512" s="468" t="s">
        <v>27</v>
      </c>
      <c r="E512" s="467">
        <v>0.02</v>
      </c>
      <c r="F512" s="650">
        <v>2700</v>
      </c>
      <c r="G512" s="714">
        <f t="shared" si="36"/>
        <v>54</v>
      </c>
      <c r="H512" s="676"/>
    </row>
    <row r="513" spans="1:8">
      <c r="A513" s="676"/>
      <c r="B513" s="699" t="s">
        <v>35</v>
      </c>
      <c r="C513" s="475"/>
      <c r="D513" s="711"/>
      <c r="E513" s="475"/>
      <c r="F513" s="708"/>
      <c r="G513" s="475">
        <f>SUM(G503:G512)</f>
        <v>3870</v>
      </c>
      <c r="H513" s="676"/>
    </row>
    <row r="514" spans="1:8" ht="30">
      <c r="A514" s="676" t="s">
        <v>3925</v>
      </c>
      <c r="B514" s="651" t="s">
        <v>3926</v>
      </c>
      <c r="C514" s="467" t="s">
        <v>3637</v>
      </c>
      <c r="D514" s="468" t="s">
        <v>98</v>
      </c>
      <c r="E514" s="653">
        <v>1E-3</v>
      </c>
      <c r="F514" s="650">
        <v>456020</v>
      </c>
      <c r="G514" s="714">
        <f t="shared" ref="G514:G577" si="37">E514*F514</f>
        <v>456.02</v>
      </c>
      <c r="H514" s="678"/>
    </row>
    <row r="515" spans="1:8">
      <c r="A515" s="676"/>
      <c r="B515" s="677"/>
      <c r="C515" s="467" t="s">
        <v>4144</v>
      </c>
      <c r="D515" s="468" t="s">
        <v>98</v>
      </c>
      <c r="E515" s="653" t="s">
        <v>5218</v>
      </c>
      <c r="F515" s="650">
        <v>20160</v>
      </c>
      <c r="G515" s="714">
        <f t="shared" si="37"/>
        <v>403.2</v>
      </c>
      <c r="H515" s="676"/>
    </row>
    <row r="516" spans="1:8" ht="30">
      <c r="A516" s="676"/>
      <c r="B516" s="699"/>
      <c r="C516" s="467" t="s">
        <v>4145</v>
      </c>
      <c r="D516" s="468" t="s">
        <v>98</v>
      </c>
      <c r="E516" s="653">
        <v>0.01</v>
      </c>
      <c r="F516" s="650">
        <v>6000</v>
      </c>
      <c r="G516" s="714">
        <f t="shared" si="37"/>
        <v>60</v>
      </c>
      <c r="H516" s="678"/>
    </row>
    <row r="517" spans="1:8">
      <c r="A517" s="676"/>
      <c r="B517" s="677"/>
      <c r="C517" s="467" t="s">
        <v>731</v>
      </c>
      <c r="D517" s="468" t="s">
        <v>98</v>
      </c>
      <c r="E517" s="653" t="s">
        <v>1968</v>
      </c>
      <c r="F517" s="650">
        <v>14039</v>
      </c>
      <c r="G517" s="714">
        <f t="shared" si="37"/>
        <v>140.39000000000001</v>
      </c>
      <c r="H517" s="676"/>
    </row>
    <row r="518" spans="1:8">
      <c r="A518" s="676"/>
      <c r="B518" s="677"/>
      <c r="C518" s="467" t="s">
        <v>4114</v>
      </c>
      <c r="D518" s="468" t="s">
        <v>98</v>
      </c>
      <c r="E518" s="653">
        <v>0.02</v>
      </c>
      <c r="F518" s="650">
        <v>6500</v>
      </c>
      <c r="G518" s="714">
        <f t="shared" si="37"/>
        <v>130</v>
      </c>
      <c r="H518" s="678"/>
    </row>
    <row r="519" spans="1:8" ht="30">
      <c r="A519" s="676"/>
      <c r="B519" s="699"/>
      <c r="C519" s="467" t="s">
        <v>4146</v>
      </c>
      <c r="D519" s="468" t="s">
        <v>98</v>
      </c>
      <c r="E519" s="653">
        <v>0.05</v>
      </c>
      <c r="F519" s="655">
        <v>11500</v>
      </c>
      <c r="G519" s="714">
        <f t="shared" si="37"/>
        <v>575</v>
      </c>
      <c r="H519" s="678"/>
    </row>
    <row r="520" spans="1:8">
      <c r="A520" s="676"/>
      <c r="B520" s="677"/>
      <c r="C520" s="467" t="s">
        <v>3160</v>
      </c>
      <c r="D520" s="468" t="s">
        <v>27</v>
      </c>
      <c r="E520" s="467">
        <v>0.01</v>
      </c>
      <c r="F520" s="650">
        <v>12000</v>
      </c>
      <c r="G520" s="714">
        <f t="shared" si="37"/>
        <v>120</v>
      </c>
      <c r="H520" s="678"/>
    </row>
    <row r="521" spans="1:8" ht="30">
      <c r="A521" s="676"/>
      <c r="B521" s="677"/>
      <c r="C521" s="467" t="s">
        <v>4147</v>
      </c>
      <c r="D521" s="468" t="s">
        <v>98</v>
      </c>
      <c r="E521" s="653">
        <v>0.01</v>
      </c>
      <c r="F521" s="650">
        <v>54880</v>
      </c>
      <c r="G521" s="714">
        <f t="shared" si="37"/>
        <v>548.80000000000007</v>
      </c>
      <c r="H521" s="676"/>
    </row>
    <row r="522" spans="1:8">
      <c r="A522" s="676"/>
      <c r="B522" s="677"/>
      <c r="C522" s="467" t="s">
        <v>4148</v>
      </c>
      <c r="D522" s="468" t="s">
        <v>98</v>
      </c>
      <c r="E522" s="653" t="s">
        <v>1965</v>
      </c>
      <c r="F522" s="650">
        <v>40000</v>
      </c>
      <c r="G522" s="714">
        <f t="shared" si="37"/>
        <v>200</v>
      </c>
      <c r="H522" s="678"/>
    </row>
    <row r="523" spans="1:8">
      <c r="A523" s="676"/>
      <c r="B523" s="699"/>
      <c r="C523" s="467" t="s">
        <v>4149</v>
      </c>
      <c r="D523" s="676" t="s">
        <v>1698</v>
      </c>
      <c r="E523" s="525">
        <v>0.01</v>
      </c>
      <c r="F523" s="650" t="s">
        <v>5192</v>
      </c>
      <c r="G523" s="714">
        <f t="shared" si="37"/>
        <v>71</v>
      </c>
      <c r="H523" s="678"/>
    </row>
    <row r="524" spans="1:8">
      <c r="A524" s="676"/>
      <c r="B524" s="677"/>
      <c r="C524" s="707" t="s">
        <v>245</v>
      </c>
      <c r="D524" s="468" t="s">
        <v>2427</v>
      </c>
      <c r="E524" s="467">
        <v>0.03</v>
      </c>
      <c r="F524" s="654">
        <v>1500</v>
      </c>
      <c r="G524" s="714">
        <f t="shared" si="37"/>
        <v>45</v>
      </c>
      <c r="H524" s="676"/>
    </row>
    <row r="525" spans="1:8">
      <c r="A525" s="676"/>
      <c r="B525" s="677"/>
      <c r="C525" s="707" t="s">
        <v>576</v>
      </c>
      <c r="D525" s="468" t="s">
        <v>2426</v>
      </c>
      <c r="E525" s="467">
        <v>0.04</v>
      </c>
      <c r="F525" s="650">
        <v>800</v>
      </c>
      <c r="G525" s="714">
        <f t="shared" si="37"/>
        <v>32</v>
      </c>
      <c r="H525" s="676"/>
    </row>
    <row r="526" spans="1:8">
      <c r="A526" s="676"/>
      <c r="B526" s="677"/>
      <c r="C526" s="467" t="s">
        <v>729</v>
      </c>
      <c r="D526" s="468" t="s">
        <v>730</v>
      </c>
      <c r="E526" s="467">
        <v>0.1</v>
      </c>
      <c r="F526" s="650">
        <v>120</v>
      </c>
      <c r="G526" s="714">
        <f t="shared" si="37"/>
        <v>12</v>
      </c>
      <c r="H526" s="676"/>
    </row>
    <row r="527" spans="1:8">
      <c r="A527" s="676"/>
      <c r="B527" s="677"/>
      <c r="C527" s="467" t="s">
        <v>2008</v>
      </c>
      <c r="D527" s="468" t="s">
        <v>1989</v>
      </c>
      <c r="E527" s="467">
        <v>2.1000000000000001E-2</v>
      </c>
      <c r="F527" s="650">
        <v>2700</v>
      </c>
      <c r="G527" s="714">
        <f t="shared" si="37"/>
        <v>56.7</v>
      </c>
      <c r="H527" s="676"/>
    </row>
    <row r="528" spans="1:8">
      <c r="A528" s="676"/>
      <c r="B528" s="699" t="s">
        <v>35</v>
      </c>
      <c r="C528" s="475"/>
      <c r="D528" s="711"/>
      <c r="E528" s="475"/>
      <c r="F528" s="708"/>
      <c r="G528" s="475">
        <f>SUM(G514:G527)</f>
        <v>2850.11</v>
      </c>
      <c r="H528" s="676"/>
    </row>
    <row r="529" spans="1:8">
      <c r="A529" s="676" t="s">
        <v>3927</v>
      </c>
      <c r="B529" s="677" t="s">
        <v>3928</v>
      </c>
      <c r="C529" s="707" t="s">
        <v>728</v>
      </c>
      <c r="D529" s="468" t="s">
        <v>98</v>
      </c>
      <c r="E529" s="467">
        <v>0.1</v>
      </c>
      <c r="F529" s="664">
        <v>3600</v>
      </c>
      <c r="G529" s="714">
        <f t="shared" si="37"/>
        <v>360</v>
      </c>
      <c r="H529" s="676"/>
    </row>
    <row r="530" spans="1:8">
      <c r="A530" s="676"/>
      <c r="B530" s="677"/>
      <c r="C530" s="707" t="s">
        <v>4120</v>
      </c>
      <c r="D530" s="468" t="s">
        <v>2165</v>
      </c>
      <c r="E530" s="467">
        <v>0.01</v>
      </c>
      <c r="F530" s="650">
        <v>100000</v>
      </c>
      <c r="G530" s="714">
        <f t="shared" si="37"/>
        <v>1000</v>
      </c>
      <c r="H530" s="678"/>
    </row>
    <row r="531" spans="1:8">
      <c r="A531" s="676"/>
      <c r="B531" s="677"/>
      <c r="C531" s="467" t="s">
        <v>4150</v>
      </c>
      <c r="D531" s="676" t="s">
        <v>1698</v>
      </c>
      <c r="E531" s="525">
        <v>0.01</v>
      </c>
      <c r="F531" s="650">
        <v>7200</v>
      </c>
      <c r="G531" s="714">
        <f t="shared" si="37"/>
        <v>72</v>
      </c>
      <c r="H531" s="678"/>
    </row>
    <row r="532" spans="1:8">
      <c r="A532" s="676"/>
      <c r="B532" s="677"/>
      <c r="C532" s="707" t="s">
        <v>245</v>
      </c>
      <c r="D532" s="468" t="s">
        <v>2427</v>
      </c>
      <c r="E532" s="467">
        <v>0.03</v>
      </c>
      <c r="F532" s="654">
        <v>1500</v>
      </c>
      <c r="G532" s="714">
        <f t="shared" si="37"/>
        <v>45</v>
      </c>
      <c r="H532" s="676"/>
    </row>
    <row r="533" spans="1:8">
      <c r="A533" s="676"/>
      <c r="B533" s="677"/>
      <c r="C533" s="707" t="s">
        <v>576</v>
      </c>
      <c r="D533" s="468" t="s">
        <v>2426</v>
      </c>
      <c r="E533" s="467">
        <v>0.1</v>
      </c>
      <c r="F533" s="650">
        <v>800</v>
      </c>
      <c r="G533" s="714">
        <f t="shared" si="37"/>
        <v>80</v>
      </c>
      <c r="H533" s="676"/>
    </row>
    <row r="534" spans="1:8">
      <c r="A534" s="676"/>
      <c r="B534" s="677"/>
      <c r="C534" s="467" t="s">
        <v>729</v>
      </c>
      <c r="D534" s="468" t="s">
        <v>730</v>
      </c>
      <c r="E534" s="467">
        <v>0.1</v>
      </c>
      <c r="F534" s="650">
        <v>120</v>
      </c>
      <c r="G534" s="714">
        <f t="shared" si="37"/>
        <v>12</v>
      </c>
      <c r="H534" s="676"/>
    </row>
    <row r="535" spans="1:8">
      <c r="A535" s="676"/>
      <c r="B535" s="677"/>
      <c r="C535" s="467" t="s">
        <v>2008</v>
      </c>
      <c r="D535" s="468" t="s">
        <v>27</v>
      </c>
      <c r="E535" s="467">
        <v>0.02</v>
      </c>
      <c r="F535" s="650">
        <v>2700</v>
      </c>
      <c r="G535" s="714">
        <f t="shared" si="37"/>
        <v>54</v>
      </c>
      <c r="H535" s="676"/>
    </row>
    <row r="536" spans="1:8">
      <c r="A536" s="676"/>
      <c r="B536" s="699" t="s">
        <v>35</v>
      </c>
      <c r="C536" s="475"/>
      <c r="D536" s="711"/>
      <c r="E536" s="475"/>
      <c r="F536" s="708"/>
      <c r="G536" s="475">
        <f>SUM(G529:G535)</f>
        <v>1623</v>
      </c>
      <c r="H536" s="676"/>
    </row>
    <row r="537" spans="1:8">
      <c r="A537" s="676" t="s">
        <v>3929</v>
      </c>
      <c r="B537" s="677" t="s">
        <v>4151</v>
      </c>
      <c r="C537" s="525" t="s">
        <v>1760</v>
      </c>
      <c r="D537" s="676" t="s">
        <v>98</v>
      </c>
      <c r="E537" s="525">
        <v>0.01</v>
      </c>
      <c r="F537" s="650" t="s">
        <v>5189</v>
      </c>
      <c r="G537" s="714">
        <f t="shared" ref="G537" si="38">E537*F537</f>
        <v>60.480000000000004</v>
      </c>
      <c r="H537" s="676"/>
    </row>
    <row r="538" spans="1:8" ht="30">
      <c r="A538" s="676"/>
      <c r="B538" s="677"/>
      <c r="C538" s="525" t="s">
        <v>4152</v>
      </c>
      <c r="D538" s="676" t="s">
        <v>98</v>
      </c>
      <c r="E538" s="525">
        <v>0.01</v>
      </c>
      <c r="F538" s="664">
        <v>5500</v>
      </c>
      <c r="G538" s="714">
        <f t="shared" si="37"/>
        <v>55</v>
      </c>
      <c r="H538" s="678"/>
    </row>
    <row r="539" spans="1:8">
      <c r="A539" s="676"/>
      <c r="B539" s="677"/>
      <c r="C539" s="525" t="s">
        <v>727</v>
      </c>
      <c r="D539" s="676" t="s">
        <v>98</v>
      </c>
      <c r="E539" s="525">
        <v>0.01</v>
      </c>
      <c r="F539" s="650">
        <v>10976</v>
      </c>
      <c r="G539" s="714">
        <f t="shared" si="37"/>
        <v>109.76</v>
      </c>
      <c r="H539" s="676"/>
    </row>
    <row r="540" spans="1:8">
      <c r="A540" s="676"/>
      <c r="B540" s="677"/>
      <c r="C540" s="525" t="s">
        <v>1906</v>
      </c>
      <c r="D540" s="676" t="s">
        <v>98</v>
      </c>
      <c r="E540" s="525">
        <v>0.01</v>
      </c>
      <c r="F540" s="664">
        <v>15100</v>
      </c>
      <c r="G540" s="714">
        <f t="shared" si="37"/>
        <v>151</v>
      </c>
      <c r="H540" s="676"/>
    </row>
    <row r="541" spans="1:8">
      <c r="A541" s="676"/>
      <c r="B541" s="677"/>
      <c r="C541" s="525" t="s">
        <v>4153</v>
      </c>
      <c r="D541" s="676" t="s">
        <v>98</v>
      </c>
      <c r="E541" s="525">
        <v>4.0000000000000001E-3</v>
      </c>
      <c r="F541" s="664">
        <v>18000</v>
      </c>
      <c r="G541" s="714">
        <f t="shared" si="37"/>
        <v>72</v>
      </c>
      <c r="H541" s="676"/>
    </row>
    <row r="542" spans="1:8" ht="30">
      <c r="A542" s="676"/>
      <c r="B542" s="677"/>
      <c r="C542" s="525" t="s">
        <v>4154</v>
      </c>
      <c r="D542" s="676" t="s">
        <v>2427</v>
      </c>
      <c r="E542" s="525">
        <v>1</v>
      </c>
      <c r="F542" s="664">
        <v>1400</v>
      </c>
      <c r="G542" s="714">
        <f t="shared" si="37"/>
        <v>1400</v>
      </c>
      <c r="H542" s="678"/>
    </row>
    <row r="543" spans="1:8">
      <c r="A543" s="676"/>
      <c r="B543" s="677"/>
      <c r="C543" s="525" t="s">
        <v>4155</v>
      </c>
      <c r="D543" s="676" t="s">
        <v>1698</v>
      </c>
      <c r="E543" s="525">
        <v>0.1</v>
      </c>
      <c r="F543" s="664">
        <v>7200</v>
      </c>
      <c r="G543" s="714">
        <f t="shared" si="37"/>
        <v>720</v>
      </c>
      <c r="H543" s="678"/>
    </row>
    <row r="544" spans="1:8">
      <c r="A544" s="676"/>
      <c r="B544" s="677"/>
      <c r="C544" s="707" t="s">
        <v>245</v>
      </c>
      <c r="D544" s="468" t="s">
        <v>2427</v>
      </c>
      <c r="E544" s="467">
        <v>0.03</v>
      </c>
      <c r="F544" s="654">
        <v>1500</v>
      </c>
      <c r="G544" s="714">
        <f t="shared" si="37"/>
        <v>45</v>
      </c>
      <c r="H544" s="676"/>
    </row>
    <row r="545" spans="1:8">
      <c r="A545" s="676"/>
      <c r="B545" s="699"/>
      <c r="C545" s="707" t="s">
        <v>576</v>
      </c>
      <c r="D545" s="468" t="s">
        <v>2426</v>
      </c>
      <c r="E545" s="467">
        <v>0.01</v>
      </c>
      <c r="F545" s="650">
        <v>800</v>
      </c>
      <c r="G545" s="714">
        <f t="shared" si="37"/>
        <v>8</v>
      </c>
      <c r="H545" s="676"/>
    </row>
    <row r="546" spans="1:8">
      <c r="A546" s="676"/>
      <c r="B546" s="677"/>
      <c r="C546" s="467" t="s">
        <v>729</v>
      </c>
      <c r="D546" s="468" t="s">
        <v>730</v>
      </c>
      <c r="E546" s="467">
        <v>0.1</v>
      </c>
      <c r="F546" s="650">
        <v>120</v>
      </c>
      <c r="G546" s="714">
        <f t="shared" si="37"/>
        <v>12</v>
      </c>
      <c r="H546" s="676"/>
    </row>
    <row r="547" spans="1:8">
      <c r="A547" s="676"/>
      <c r="B547" s="677"/>
      <c r="C547" s="467" t="s">
        <v>2008</v>
      </c>
      <c r="D547" s="468" t="s">
        <v>27</v>
      </c>
      <c r="E547" s="467">
        <v>0.02</v>
      </c>
      <c r="F547" s="650">
        <v>2700</v>
      </c>
      <c r="G547" s="714">
        <f t="shared" si="37"/>
        <v>54</v>
      </c>
      <c r="H547" s="676"/>
    </row>
    <row r="548" spans="1:8">
      <c r="A548" s="676"/>
      <c r="B548" s="699" t="s">
        <v>35</v>
      </c>
      <c r="C548" s="475"/>
      <c r="D548" s="711"/>
      <c r="E548" s="475"/>
      <c r="F548" s="708"/>
      <c r="G548" s="475">
        <f>SUM(G537:G547)</f>
        <v>2687.24</v>
      </c>
      <c r="H548" s="676"/>
    </row>
    <row r="549" spans="1:8">
      <c r="A549" s="676" t="s">
        <v>3931</v>
      </c>
      <c r="B549" s="677" t="s">
        <v>4151</v>
      </c>
      <c r="C549" s="660" t="s">
        <v>1760</v>
      </c>
      <c r="D549" s="657" t="s">
        <v>98</v>
      </c>
      <c r="E549" s="467">
        <v>0.1</v>
      </c>
      <c r="F549" s="655">
        <v>5500</v>
      </c>
      <c r="G549" s="714">
        <f t="shared" si="37"/>
        <v>550</v>
      </c>
      <c r="H549" s="676"/>
    </row>
    <row r="550" spans="1:8">
      <c r="A550" s="676"/>
      <c r="B550" s="677"/>
      <c r="C550" s="713" t="s">
        <v>4155</v>
      </c>
      <c r="D550" s="676" t="s">
        <v>1698</v>
      </c>
      <c r="E550" s="525">
        <v>0.1</v>
      </c>
      <c r="F550" s="656">
        <v>7200</v>
      </c>
      <c r="G550" s="714">
        <f t="shared" si="37"/>
        <v>720</v>
      </c>
      <c r="H550" s="678"/>
    </row>
    <row r="551" spans="1:8">
      <c r="A551" s="676"/>
      <c r="B551" s="677"/>
      <c r="C551" s="713" t="s">
        <v>1755</v>
      </c>
      <c r="D551" s="718" t="s">
        <v>98</v>
      </c>
      <c r="E551" s="467">
        <v>1.2E-2</v>
      </c>
      <c r="F551" s="656">
        <v>25000</v>
      </c>
      <c r="G551" s="714">
        <f t="shared" si="37"/>
        <v>300</v>
      </c>
      <c r="H551" s="676"/>
    </row>
    <row r="552" spans="1:8">
      <c r="A552" s="676"/>
      <c r="B552" s="699"/>
      <c r="C552" s="713" t="s">
        <v>4156</v>
      </c>
      <c r="D552" s="718" t="s">
        <v>2427</v>
      </c>
      <c r="E552" s="467">
        <v>4</v>
      </c>
      <c r="F552" s="656">
        <v>150</v>
      </c>
      <c r="G552" s="714">
        <f t="shared" si="37"/>
        <v>600</v>
      </c>
      <c r="H552" s="678"/>
    </row>
    <row r="553" spans="1:8">
      <c r="A553" s="676"/>
      <c r="B553" s="677"/>
      <c r="C553" s="707" t="s">
        <v>245</v>
      </c>
      <c r="D553" s="468" t="s">
        <v>2427</v>
      </c>
      <c r="E553" s="467">
        <v>0.03</v>
      </c>
      <c r="F553" s="654">
        <v>1500</v>
      </c>
      <c r="G553" s="714">
        <f t="shared" si="37"/>
        <v>45</v>
      </c>
      <c r="H553" s="676"/>
    </row>
    <row r="554" spans="1:8">
      <c r="A554" s="676"/>
      <c r="B554" s="677"/>
      <c r="C554" s="707" t="s">
        <v>576</v>
      </c>
      <c r="D554" s="468" t="s">
        <v>2426</v>
      </c>
      <c r="E554" s="467">
        <v>0.01</v>
      </c>
      <c r="F554" s="650">
        <v>800</v>
      </c>
      <c r="G554" s="714">
        <f t="shared" si="37"/>
        <v>8</v>
      </c>
      <c r="H554" s="676"/>
    </row>
    <row r="555" spans="1:8">
      <c r="A555" s="676"/>
      <c r="B555" s="677"/>
      <c r="C555" s="467" t="s">
        <v>729</v>
      </c>
      <c r="D555" s="468" t="s">
        <v>730</v>
      </c>
      <c r="E555" s="467">
        <v>0.1</v>
      </c>
      <c r="F555" s="650">
        <v>120</v>
      </c>
      <c r="G555" s="714">
        <f t="shared" si="37"/>
        <v>12</v>
      </c>
      <c r="H555" s="676"/>
    </row>
    <row r="556" spans="1:8">
      <c r="A556" s="676"/>
      <c r="B556" s="699"/>
      <c r="C556" s="467" t="s">
        <v>2008</v>
      </c>
      <c r="D556" s="468" t="s">
        <v>27</v>
      </c>
      <c r="E556" s="467">
        <v>0.02</v>
      </c>
      <c r="F556" s="650">
        <v>2700</v>
      </c>
      <c r="G556" s="714">
        <f t="shared" si="37"/>
        <v>54</v>
      </c>
      <c r="H556" s="676"/>
    </row>
    <row r="557" spans="1:8">
      <c r="A557" s="676"/>
      <c r="B557" s="699" t="s">
        <v>35</v>
      </c>
      <c r="C557" s="475"/>
      <c r="D557" s="711"/>
      <c r="E557" s="475"/>
      <c r="F557" s="708"/>
      <c r="G557" s="475">
        <f>SUM(G549:G556)</f>
        <v>2289</v>
      </c>
      <c r="H557" s="676"/>
    </row>
    <row r="558" spans="1:8">
      <c r="A558" s="676" t="s">
        <v>3933</v>
      </c>
      <c r="B558" s="677" t="s">
        <v>3934</v>
      </c>
      <c r="C558" s="653" t="s">
        <v>872</v>
      </c>
      <c r="D558" s="652" t="s">
        <v>98</v>
      </c>
      <c r="E558" s="653">
        <v>0.01</v>
      </c>
      <c r="F558" s="650">
        <v>18000</v>
      </c>
      <c r="G558" s="714">
        <f t="shared" si="37"/>
        <v>180</v>
      </c>
      <c r="H558" s="676"/>
    </row>
    <row r="559" spans="1:8">
      <c r="A559" s="676"/>
      <c r="B559" s="677"/>
      <c r="C559" s="653" t="s">
        <v>4157</v>
      </c>
      <c r="D559" s="652" t="s">
        <v>98</v>
      </c>
      <c r="E559" s="653">
        <v>0.01</v>
      </c>
      <c r="F559" s="659">
        <v>18100</v>
      </c>
      <c r="G559" s="714">
        <f t="shared" si="37"/>
        <v>181</v>
      </c>
      <c r="H559" s="678"/>
    </row>
    <row r="560" spans="1:8">
      <c r="A560" s="676"/>
      <c r="B560" s="677"/>
      <c r="C560" s="653" t="s">
        <v>727</v>
      </c>
      <c r="D560" s="652" t="s">
        <v>98</v>
      </c>
      <c r="E560" s="653" t="s">
        <v>1964</v>
      </c>
      <c r="F560" s="650">
        <v>10976</v>
      </c>
      <c r="G560" s="714">
        <f t="shared" si="37"/>
        <v>548.80000000000007</v>
      </c>
      <c r="H560" s="676"/>
    </row>
    <row r="561" spans="1:8" ht="45">
      <c r="A561" s="676"/>
      <c r="B561" s="677"/>
      <c r="C561" s="712" t="s">
        <v>4081</v>
      </c>
      <c r="D561" s="468" t="s">
        <v>2432</v>
      </c>
      <c r="E561" s="653">
        <v>0.01</v>
      </c>
      <c r="F561" s="655">
        <v>10192</v>
      </c>
      <c r="G561" s="714">
        <f t="shared" si="37"/>
        <v>101.92</v>
      </c>
      <c r="H561" s="676"/>
    </row>
    <row r="562" spans="1:8">
      <c r="A562" s="676"/>
      <c r="B562" s="677"/>
      <c r="C562" s="653" t="s">
        <v>4158</v>
      </c>
      <c r="D562" s="468" t="s">
        <v>2432</v>
      </c>
      <c r="E562" s="653" t="s">
        <v>5217</v>
      </c>
      <c r="F562" s="659">
        <v>35000</v>
      </c>
      <c r="G562" s="714">
        <f t="shared" si="37"/>
        <v>1050</v>
      </c>
      <c r="H562" s="678"/>
    </row>
    <row r="563" spans="1:8">
      <c r="A563" s="676"/>
      <c r="B563" s="677"/>
      <c r="C563" s="653" t="s">
        <v>1519</v>
      </c>
      <c r="D563" s="676" t="s">
        <v>1698</v>
      </c>
      <c r="E563" s="525" t="s">
        <v>1962</v>
      </c>
      <c r="F563" s="659">
        <v>210000</v>
      </c>
      <c r="G563" s="714">
        <f t="shared" si="37"/>
        <v>630</v>
      </c>
      <c r="H563" s="678"/>
    </row>
    <row r="564" spans="1:8">
      <c r="A564" s="676"/>
      <c r="B564" s="677"/>
      <c r="C564" s="653" t="s">
        <v>291</v>
      </c>
      <c r="D564" s="652" t="s">
        <v>98</v>
      </c>
      <c r="E564" s="653">
        <v>0.02</v>
      </c>
      <c r="F564" s="656">
        <v>12000</v>
      </c>
      <c r="G564" s="714">
        <f t="shared" si="37"/>
        <v>240</v>
      </c>
      <c r="H564" s="676"/>
    </row>
    <row r="565" spans="1:8">
      <c r="A565" s="676"/>
      <c r="B565" s="677"/>
      <c r="C565" s="707" t="s">
        <v>245</v>
      </c>
      <c r="D565" s="468" t="s">
        <v>2427</v>
      </c>
      <c r="E565" s="467">
        <v>0.03</v>
      </c>
      <c r="F565" s="654">
        <v>1500</v>
      </c>
      <c r="G565" s="714">
        <f t="shared" si="37"/>
        <v>45</v>
      </c>
      <c r="H565" s="676"/>
    </row>
    <row r="566" spans="1:8">
      <c r="A566" s="676"/>
      <c r="B566" s="677"/>
      <c r="C566" s="707" t="s">
        <v>576</v>
      </c>
      <c r="D566" s="468" t="s">
        <v>2426</v>
      </c>
      <c r="E566" s="467">
        <v>6.5000000000000002E-2</v>
      </c>
      <c r="F566" s="650">
        <v>800</v>
      </c>
      <c r="G566" s="714">
        <f t="shared" si="37"/>
        <v>52</v>
      </c>
      <c r="H566" s="676"/>
    </row>
    <row r="567" spans="1:8">
      <c r="A567" s="676"/>
      <c r="B567" s="677"/>
      <c r="C567" s="467" t="s">
        <v>729</v>
      </c>
      <c r="D567" s="468" t="s">
        <v>730</v>
      </c>
      <c r="E567" s="467">
        <v>0.73</v>
      </c>
      <c r="F567" s="650">
        <v>120</v>
      </c>
      <c r="G567" s="714">
        <f t="shared" si="37"/>
        <v>87.6</v>
      </c>
      <c r="H567" s="676"/>
    </row>
    <row r="568" spans="1:8">
      <c r="A568" s="676"/>
      <c r="B568" s="677"/>
      <c r="C568" s="467" t="s">
        <v>2008</v>
      </c>
      <c r="D568" s="468" t="s">
        <v>1989</v>
      </c>
      <c r="E568" s="467">
        <v>2.1000000000000001E-2</v>
      </c>
      <c r="F568" s="650">
        <v>2700</v>
      </c>
      <c r="G568" s="714">
        <f t="shared" si="37"/>
        <v>56.7</v>
      </c>
      <c r="H568" s="676"/>
    </row>
    <row r="569" spans="1:8">
      <c r="A569" s="676"/>
      <c r="B569" s="699" t="s">
        <v>35</v>
      </c>
      <c r="C569" s="525"/>
      <c r="D569" s="676"/>
      <c r="E569" s="525"/>
      <c r="F569" s="664"/>
      <c r="G569" s="475">
        <f>SUM(G558:G568)</f>
        <v>3173.02</v>
      </c>
      <c r="H569" s="676"/>
    </row>
    <row r="570" spans="1:8" ht="30">
      <c r="A570" s="676" t="s">
        <v>3935</v>
      </c>
      <c r="B570" s="677" t="s">
        <v>4159</v>
      </c>
      <c r="C570" s="467" t="s">
        <v>4160</v>
      </c>
      <c r="D570" s="468" t="s">
        <v>98</v>
      </c>
      <c r="E570" s="653">
        <v>1E-3</v>
      </c>
      <c r="F570" s="650">
        <v>456020</v>
      </c>
      <c r="G570" s="714">
        <f t="shared" si="37"/>
        <v>456.02</v>
      </c>
      <c r="H570" s="678"/>
    </row>
    <row r="571" spans="1:8">
      <c r="A571" s="676"/>
      <c r="B571" s="677"/>
      <c r="C571" s="467" t="s">
        <v>731</v>
      </c>
      <c r="D571" s="468" t="s">
        <v>98</v>
      </c>
      <c r="E571" s="653" t="s">
        <v>5217</v>
      </c>
      <c r="F571" s="650">
        <v>14039</v>
      </c>
      <c r="G571" s="714">
        <f t="shared" si="37"/>
        <v>421.16999999999996</v>
      </c>
      <c r="H571" s="676"/>
    </row>
    <row r="572" spans="1:8" ht="30">
      <c r="A572" s="676"/>
      <c r="B572" s="677"/>
      <c r="C572" s="467" t="s">
        <v>4161</v>
      </c>
      <c r="D572" s="468" t="s">
        <v>98</v>
      </c>
      <c r="E572" s="653" t="s">
        <v>1965</v>
      </c>
      <c r="F572" s="650">
        <v>54880</v>
      </c>
      <c r="G572" s="714">
        <f t="shared" si="37"/>
        <v>274.40000000000003</v>
      </c>
      <c r="H572" s="676"/>
    </row>
    <row r="573" spans="1:8">
      <c r="A573" s="676"/>
      <c r="B573" s="677"/>
      <c r="C573" s="467" t="s">
        <v>4162</v>
      </c>
      <c r="D573" s="676" t="s">
        <v>1698</v>
      </c>
      <c r="E573" s="525" t="s">
        <v>5217</v>
      </c>
      <c r="F573" s="650" t="s">
        <v>5192</v>
      </c>
      <c r="G573" s="714">
        <f t="shared" si="37"/>
        <v>213</v>
      </c>
      <c r="H573" s="678"/>
    </row>
    <row r="574" spans="1:8" ht="30">
      <c r="A574" s="676"/>
      <c r="B574" s="677"/>
      <c r="C574" s="712" t="s">
        <v>4163</v>
      </c>
      <c r="D574" s="468" t="s">
        <v>98</v>
      </c>
      <c r="E574" s="467" t="s">
        <v>5217</v>
      </c>
      <c r="F574" s="650">
        <v>24000</v>
      </c>
      <c r="G574" s="714">
        <f t="shared" si="37"/>
        <v>720</v>
      </c>
      <c r="H574" s="676"/>
    </row>
    <row r="575" spans="1:8">
      <c r="A575" s="676"/>
      <c r="B575" s="677"/>
      <c r="C575" s="707" t="s">
        <v>245</v>
      </c>
      <c r="D575" s="468" t="s">
        <v>2427</v>
      </c>
      <c r="E575" s="467">
        <v>0.03</v>
      </c>
      <c r="F575" s="654">
        <v>1500</v>
      </c>
      <c r="G575" s="714">
        <f t="shared" si="37"/>
        <v>45</v>
      </c>
      <c r="H575" s="676"/>
    </row>
    <row r="576" spans="1:8">
      <c r="A576" s="676"/>
      <c r="B576" s="677"/>
      <c r="C576" s="707" t="s">
        <v>576</v>
      </c>
      <c r="D576" s="468" t="s">
        <v>2426</v>
      </c>
      <c r="E576" s="467">
        <v>6.5000000000000002E-2</v>
      </c>
      <c r="F576" s="650">
        <v>800</v>
      </c>
      <c r="G576" s="714">
        <f t="shared" si="37"/>
        <v>52</v>
      </c>
      <c r="H576" s="676"/>
    </row>
    <row r="577" spans="1:8">
      <c r="A577" s="676"/>
      <c r="B577" s="677"/>
      <c r="C577" s="467" t="s">
        <v>729</v>
      </c>
      <c r="D577" s="468" t="s">
        <v>730</v>
      </c>
      <c r="E577" s="467">
        <v>0.71</v>
      </c>
      <c r="F577" s="650">
        <v>120</v>
      </c>
      <c r="G577" s="714">
        <f t="shared" si="37"/>
        <v>85.199999999999989</v>
      </c>
      <c r="H577" s="676"/>
    </row>
    <row r="578" spans="1:8">
      <c r="A578" s="676"/>
      <c r="B578" s="677"/>
      <c r="C578" s="467" t="s">
        <v>2008</v>
      </c>
      <c r="D578" s="468" t="s">
        <v>1989</v>
      </c>
      <c r="E578" s="467">
        <v>2.1000000000000001E-2</v>
      </c>
      <c r="F578" s="650">
        <v>2700</v>
      </c>
      <c r="G578" s="714">
        <f t="shared" ref="G578" si="39">E578*F578</f>
        <v>56.7</v>
      </c>
      <c r="H578" s="676"/>
    </row>
    <row r="579" spans="1:8">
      <c r="A579" s="676"/>
      <c r="B579" s="699" t="s">
        <v>35</v>
      </c>
      <c r="C579" s="525"/>
      <c r="D579" s="676"/>
      <c r="E579" s="525"/>
      <c r="F579" s="664"/>
      <c r="G579" s="475">
        <f>SUM(G570:G578)</f>
        <v>2323.4899999999998</v>
      </c>
      <c r="H579" s="676"/>
    </row>
    <row r="580" spans="1:8">
      <c r="A580" s="676" t="s">
        <v>3937</v>
      </c>
      <c r="B580" s="677" t="s">
        <v>1493</v>
      </c>
      <c r="C580" s="716" t="s">
        <v>728</v>
      </c>
      <c r="D580" s="661" t="s">
        <v>98</v>
      </c>
      <c r="E580" s="525">
        <v>0.1</v>
      </c>
      <c r="F580" s="664">
        <v>3600</v>
      </c>
      <c r="G580" s="714">
        <f t="shared" ref="G580:G589" si="40">E580*F580</f>
        <v>360</v>
      </c>
      <c r="H580" s="676"/>
    </row>
    <row r="581" spans="1:8">
      <c r="A581" s="676"/>
      <c r="B581" s="677"/>
      <c r="C581" s="899" t="s">
        <v>731</v>
      </c>
      <c r="D581" s="661" t="s">
        <v>98</v>
      </c>
      <c r="E581" s="525" t="s">
        <v>1964</v>
      </c>
      <c r="F581" s="650">
        <v>14039</v>
      </c>
      <c r="G581" s="714">
        <f t="shared" si="40"/>
        <v>701.95</v>
      </c>
      <c r="H581" s="676"/>
    </row>
    <row r="582" spans="1:8">
      <c r="A582" s="676"/>
      <c r="B582" s="677"/>
      <c r="C582" s="653" t="s">
        <v>4164</v>
      </c>
      <c r="D582" s="676" t="s">
        <v>1698</v>
      </c>
      <c r="E582" s="525" t="s">
        <v>1964</v>
      </c>
      <c r="F582" s="664">
        <v>7000</v>
      </c>
      <c r="G582" s="714">
        <f t="shared" si="40"/>
        <v>350</v>
      </c>
      <c r="H582" s="678"/>
    </row>
    <row r="583" spans="1:8">
      <c r="A583" s="676"/>
      <c r="B583" s="677"/>
      <c r="C583" s="525" t="s">
        <v>895</v>
      </c>
      <c r="D583" s="676" t="s">
        <v>98</v>
      </c>
      <c r="E583" s="525">
        <v>0.01</v>
      </c>
      <c r="F583" s="655">
        <v>57000</v>
      </c>
      <c r="G583" s="714">
        <f t="shared" si="40"/>
        <v>570</v>
      </c>
      <c r="H583" s="678"/>
    </row>
    <row r="584" spans="1:8">
      <c r="A584" s="676"/>
      <c r="B584" s="677"/>
      <c r="C584" s="677" t="s">
        <v>4165</v>
      </c>
      <c r="D584" s="657" t="s">
        <v>98</v>
      </c>
      <c r="E584" s="658">
        <v>0.01</v>
      </c>
      <c r="F584" s="655">
        <v>15000</v>
      </c>
      <c r="G584" s="714">
        <f t="shared" si="40"/>
        <v>150</v>
      </c>
      <c r="H584" s="678"/>
    </row>
    <row r="585" spans="1:8">
      <c r="A585" s="676"/>
      <c r="B585" s="677"/>
      <c r="C585" s="677" t="s">
        <v>896</v>
      </c>
      <c r="D585" s="661" t="s">
        <v>98</v>
      </c>
      <c r="E585" s="662">
        <v>0.01</v>
      </c>
      <c r="F585" s="663">
        <v>10976</v>
      </c>
      <c r="G585" s="714">
        <f t="shared" si="40"/>
        <v>109.76</v>
      </c>
      <c r="H585" s="676"/>
    </row>
    <row r="586" spans="1:8">
      <c r="A586" s="676"/>
      <c r="B586" s="677"/>
      <c r="C586" s="707" t="s">
        <v>245</v>
      </c>
      <c r="D586" s="468" t="s">
        <v>2427</v>
      </c>
      <c r="E586" s="467">
        <v>0.02</v>
      </c>
      <c r="F586" s="654">
        <v>1500</v>
      </c>
      <c r="G586" s="714">
        <f t="shared" si="40"/>
        <v>30</v>
      </c>
      <c r="H586" s="676"/>
    </row>
    <row r="587" spans="1:8">
      <c r="A587" s="676"/>
      <c r="B587" s="677"/>
      <c r="C587" s="707" t="s">
        <v>576</v>
      </c>
      <c r="D587" s="468" t="s">
        <v>2426</v>
      </c>
      <c r="E587" s="467">
        <v>6.5000000000000002E-2</v>
      </c>
      <c r="F587" s="650">
        <v>800</v>
      </c>
      <c r="G587" s="714">
        <f t="shared" si="40"/>
        <v>52</v>
      </c>
      <c r="H587" s="676"/>
    </row>
    <row r="588" spans="1:8">
      <c r="A588" s="676"/>
      <c r="B588" s="677"/>
      <c r="C588" s="467" t="s">
        <v>729</v>
      </c>
      <c r="D588" s="468" t="s">
        <v>730</v>
      </c>
      <c r="E588" s="467">
        <v>0.71</v>
      </c>
      <c r="F588" s="650">
        <v>120</v>
      </c>
      <c r="G588" s="714">
        <f t="shared" si="40"/>
        <v>85.199999999999989</v>
      </c>
      <c r="H588" s="676"/>
    </row>
    <row r="589" spans="1:8">
      <c r="A589" s="676"/>
      <c r="B589" s="677"/>
      <c r="C589" s="467" t="s">
        <v>2008</v>
      </c>
      <c r="D589" s="468" t="s">
        <v>1989</v>
      </c>
      <c r="E589" s="467">
        <v>2.1000000000000001E-2</v>
      </c>
      <c r="F589" s="650">
        <v>2700</v>
      </c>
      <c r="G589" s="714">
        <f t="shared" si="40"/>
        <v>56.7</v>
      </c>
      <c r="H589" s="676"/>
    </row>
    <row r="590" spans="1:8">
      <c r="A590" s="676"/>
      <c r="B590" s="699" t="s">
        <v>35</v>
      </c>
      <c r="C590" s="525"/>
      <c r="D590" s="676"/>
      <c r="E590" s="525"/>
      <c r="F590" s="664"/>
      <c r="G590" s="475">
        <f>SUM(G580:G589)</f>
        <v>2465.6099999999997</v>
      </c>
      <c r="H590" s="676"/>
    </row>
    <row r="591" spans="1:8">
      <c r="A591" s="676" t="s">
        <v>3938</v>
      </c>
      <c r="B591" s="677" t="s">
        <v>4166</v>
      </c>
      <c r="C591" s="707" t="s">
        <v>4167</v>
      </c>
      <c r="D591" s="468" t="s">
        <v>98</v>
      </c>
      <c r="E591" s="653">
        <v>0.1</v>
      </c>
      <c r="F591" s="650">
        <v>6048</v>
      </c>
      <c r="G591" s="714">
        <f t="shared" ref="G591:G597" si="41">E591*F591</f>
        <v>604.80000000000007</v>
      </c>
      <c r="H591" s="676"/>
    </row>
    <row r="592" spans="1:8">
      <c r="A592" s="676"/>
      <c r="B592" s="677"/>
      <c r="C592" s="467" t="s">
        <v>4168</v>
      </c>
      <c r="D592" s="676" t="s">
        <v>1698</v>
      </c>
      <c r="E592" s="525">
        <v>0.1</v>
      </c>
      <c r="F592" s="650">
        <v>7500</v>
      </c>
      <c r="G592" s="714">
        <f t="shared" si="41"/>
        <v>750</v>
      </c>
      <c r="H592" s="678"/>
    </row>
    <row r="593" spans="1:8">
      <c r="A593" s="676"/>
      <c r="B593" s="677"/>
      <c r="C593" s="467" t="s">
        <v>891</v>
      </c>
      <c r="D593" s="468" t="s">
        <v>2427</v>
      </c>
      <c r="E593" s="467" t="s">
        <v>5219</v>
      </c>
      <c r="F593" s="650">
        <v>1500</v>
      </c>
      <c r="G593" s="714">
        <f t="shared" si="41"/>
        <v>750</v>
      </c>
      <c r="H593" s="678"/>
    </row>
    <row r="594" spans="1:8">
      <c r="A594" s="676"/>
      <c r="B594" s="677"/>
      <c r="C594" s="707" t="s">
        <v>245</v>
      </c>
      <c r="D594" s="468" t="s">
        <v>2427</v>
      </c>
      <c r="E594" s="467">
        <v>0.03</v>
      </c>
      <c r="F594" s="654">
        <v>1500</v>
      </c>
      <c r="G594" s="714">
        <f t="shared" si="41"/>
        <v>45</v>
      </c>
      <c r="H594" s="676"/>
    </row>
    <row r="595" spans="1:8">
      <c r="A595" s="676"/>
      <c r="B595" s="677"/>
      <c r="C595" s="707" t="s">
        <v>576</v>
      </c>
      <c r="D595" s="468" t="s">
        <v>2426</v>
      </c>
      <c r="E595" s="467">
        <v>0.1</v>
      </c>
      <c r="F595" s="650">
        <v>800</v>
      </c>
      <c r="G595" s="714">
        <f t="shared" si="41"/>
        <v>80</v>
      </c>
      <c r="H595" s="676"/>
    </row>
    <row r="596" spans="1:8">
      <c r="A596" s="676"/>
      <c r="B596" s="699"/>
      <c r="C596" s="467" t="s">
        <v>729</v>
      </c>
      <c r="D596" s="468" t="s">
        <v>730</v>
      </c>
      <c r="E596" s="467">
        <v>0.1</v>
      </c>
      <c r="F596" s="650">
        <v>120</v>
      </c>
      <c r="G596" s="714">
        <f t="shared" si="41"/>
        <v>12</v>
      </c>
      <c r="H596" s="676"/>
    </row>
    <row r="597" spans="1:8">
      <c r="A597" s="676"/>
      <c r="B597" s="677"/>
      <c r="C597" s="467" t="s">
        <v>2008</v>
      </c>
      <c r="D597" s="468" t="s">
        <v>1989</v>
      </c>
      <c r="E597" s="467">
        <v>2.1000000000000001E-2</v>
      </c>
      <c r="F597" s="650">
        <v>2700</v>
      </c>
      <c r="G597" s="714">
        <f t="shared" si="41"/>
        <v>56.7</v>
      </c>
      <c r="H597" s="676"/>
    </row>
    <row r="598" spans="1:8">
      <c r="A598" s="676"/>
      <c r="B598" s="699" t="s">
        <v>35</v>
      </c>
      <c r="C598" s="475"/>
      <c r="D598" s="711"/>
      <c r="E598" s="475"/>
      <c r="F598" s="708"/>
      <c r="G598" s="475">
        <f>SUM(G591:G597)</f>
        <v>2298.5</v>
      </c>
      <c r="H598" s="676"/>
    </row>
    <row r="599" spans="1:8">
      <c r="A599" s="676" t="s">
        <v>3940</v>
      </c>
      <c r="B599" s="677" t="s">
        <v>4169</v>
      </c>
      <c r="C599" s="713"/>
      <c r="D599" s="676"/>
      <c r="E599" s="525"/>
      <c r="F599" s="656"/>
      <c r="G599" s="714"/>
      <c r="H599" s="676"/>
    </row>
    <row r="600" spans="1:8">
      <c r="A600" s="676"/>
      <c r="B600" s="677"/>
      <c r="C600" s="653" t="s">
        <v>2368</v>
      </c>
      <c r="D600" s="652" t="s">
        <v>98</v>
      </c>
      <c r="E600" s="653" t="s">
        <v>1965</v>
      </c>
      <c r="F600" s="659">
        <v>55000</v>
      </c>
      <c r="G600" s="714">
        <f t="shared" ref="G600:G610" si="42">E600*F600</f>
        <v>275</v>
      </c>
      <c r="H600" s="678"/>
    </row>
    <row r="601" spans="1:8">
      <c r="A601" s="676"/>
      <c r="B601" s="699"/>
      <c r="C601" s="653" t="s">
        <v>2462</v>
      </c>
      <c r="D601" s="652" t="s">
        <v>2165</v>
      </c>
      <c r="E601" s="653">
        <v>1E-3</v>
      </c>
      <c r="F601" s="659">
        <v>275000</v>
      </c>
      <c r="G601" s="714">
        <f t="shared" si="42"/>
        <v>275</v>
      </c>
      <c r="H601" s="676"/>
    </row>
    <row r="602" spans="1:8">
      <c r="A602" s="676"/>
      <c r="B602" s="677"/>
      <c r="C602" s="653" t="s">
        <v>4171</v>
      </c>
      <c r="D602" s="652" t="s">
        <v>98</v>
      </c>
      <c r="E602" s="653">
        <v>0.01</v>
      </c>
      <c r="F602" s="659">
        <v>12320</v>
      </c>
      <c r="G602" s="714">
        <f t="shared" si="42"/>
        <v>123.2</v>
      </c>
      <c r="H602" s="676"/>
    </row>
    <row r="603" spans="1:8">
      <c r="A603" s="676"/>
      <c r="B603" s="677"/>
      <c r="C603" s="653" t="s">
        <v>892</v>
      </c>
      <c r="D603" s="652" t="s">
        <v>98</v>
      </c>
      <c r="E603" s="653">
        <v>1E-3</v>
      </c>
      <c r="F603" s="659">
        <v>18000</v>
      </c>
      <c r="G603" s="714">
        <f t="shared" si="42"/>
        <v>18</v>
      </c>
      <c r="H603" s="676"/>
    </row>
    <row r="604" spans="1:8">
      <c r="A604" s="676"/>
      <c r="B604" s="699"/>
      <c r="C604" s="653" t="s">
        <v>1955</v>
      </c>
      <c r="D604" s="652" t="s">
        <v>98</v>
      </c>
      <c r="E604" s="653" t="s">
        <v>5220</v>
      </c>
      <c r="F604" s="659">
        <v>32480</v>
      </c>
      <c r="G604" s="714">
        <f t="shared" si="42"/>
        <v>1104.3200000000002</v>
      </c>
      <c r="H604" s="676"/>
    </row>
    <row r="605" spans="1:8">
      <c r="A605" s="676"/>
      <c r="B605" s="677"/>
      <c r="C605" s="653" t="s">
        <v>731</v>
      </c>
      <c r="D605" s="652" t="s">
        <v>98</v>
      </c>
      <c r="E605" s="653">
        <v>0.01</v>
      </c>
      <c r="F605" s="650">
        <v>14039</v>
      </c>
      <c r="G605" s="714">
        <f t="shared" si="42"/>
        <v>140.39000000000001</v>
      </c>
      <c r="H605" s="676"/>
    </row>
    <row r="606" spans="1:8">
      <c r="A606" s="676"/>
      <c r="B606" s="677"/>
      <c r="C606" s="653" t="s">
        <v>727</v>
      </c>
      <c r="D606" s="652" t="s">
        <v>98</v>
      </c>
      <c r="E606" s="653">
        <v>2.5999999999999999E-2</v>
      </c>
      <c r="F606" s="659">
        <v>10976</v>
      </c>
      <c r="G606" s="714">
        <f t="shared" si="42"/>
        <v>285.37599999999998</v>
      </c>
      <c r="H606" s="676"/>
    </row>
    <row r="607" spans="1:8">
      <c r="A607" s="676"/>
      <c r="B607" s="677"/>
      <c r="C607" s="707" t="s">
        <v>245</v>
      </c>
      <c r="D607" s="468" t="s">
        <v>2427</v>
      </c>
      <c r="E607" s="467">
        <v>0.03</v>
      </c>
      <c r="F607" s="654">
        <v>1500</v>
      </c>
      <c r="G607" s="714">
        <f t="shared" si="42"/>
        <v>45</v>
      </c>
      <c r="H607" s="676"/>
    </row>
    <row r="608" spans="1:8">
      <c r="A608" s="676"/>
      <c r="B608" s="677"/>
      <c r="C608" s="707" t="s">
        <v>576</v>
      </c>
      <c r="D608" s="468" t="s">
        <v>2426</v>
      </c>
      <c r="E608" s="467">
        <v>1E-3</v>
      </c>
      <c r="F608" s="650">
        <v>800</v>
      </c>
      <c r="G608" s="714">
        <f t="shared" si="42"/>
        <v>0.8</v>
      </c>
      <c r="H608" s="676"/>
    </row>
    <row r="609" spans="1:8">
      <c r="A609" s="676"/>
      <c r="B609" s="677"/>
      <c r="C609" s="467" t="s">
        <v>729</v>
      </c>
      <c r="D609" s="468" t="s">
        <v>730</v>
      </c>
      <c r="E609" s="467">
        <v>0.1</v>
      </c>
      <c r="F609" s="650">
        <v>120</v>
      </c>
      <c r="G609" s="714">
        <f t="shared" si="42"/>
        <v>12</v>
      </c>
      <c r="H609" s="676"/>
    </row>
    <row r="610" spans="1:8">
      <c r="A610" s="676"/>
      <c r="B610" s="677"/>
      <c r="C610" s="467" t="s">
        <v>2008</v>
      </c>
      <c r="D610" s="468" t="s">
        <v>27</v>
      </c>
      <c r="E610" s="467">
        <v>0.02</v>
      </c>
      <c r="F610" s="650">
        <v>2700</v>
      </c>
      <c r="G610" s="714">
        <f t="shared" si="42"/>
        <v>54</v>
      </c>
      <c r="H610" s="676"/>
    </row>
    <row r="611" spans="1:8">
      <c r="A611" s="676"/>
      <c r="B611" s="699" t="s">
        <v>35</v>
      </c>
      <c r="C611" s="475"/>
      <c r="D611" s="711"/>
      <c r="E611" s="475"/>
      <c r="F611" s="708"/>
      <c r="G611" s="475">
        <f>SUM(G599:G610)</f>
        <v>2333.0860000000002</v>
      </c>
      <c r="H611" s="676"/>
    </row>
    <row r="612" spans="1:8">
      <c r="A612" s="676" t="s">
        <v>3942</v>
      </c>
      <c r="B612" s="677" t="s">
        <v>4172</v>
      </c>
      <c r="C612" s="653" t="s">
        <v>4173</v>
      </c>
      <c r="D612" s="676" t="s">
        <v>1698</v>
      </c>
      <c r="E612" s="525">
        <v>0.1</v>
      </c>
      <c r="F612" s="659">
        <v>7200</v>
      </c>
      <c r="G612" s="714">
        <f t="shared" ref="G612:G618" si="43">E612*F612</f>
        <v>720</v>
      </c>
      <c r="H612" s="678"/>
    </row>
    <row r="613" spans="1:8">
      <c r="A613" s="676"/>
      <c r="B613" s="677"/>
      <c r="C613" s="653" t="s">
        <v>1834</v>
      </c>
      <c r="D613" s="652" t="s">
        <v>98</v>
      </c>
      <c r="E613" s="653">
        <v>0.01</v>
      </c>
      <c r="F613" s="659">
        <v>7000</v>
      </c>
      <c r="G613" s="714">
        <f t="shared" si="43"/>
        <v>70</v>
      </c>
      <c r="H613" s="676"/>
    </row>
    <row r="614" spans="1:8">
      <c r="A614" s="676"/>
      <c r="B614" s="677"/>
      <c r="C614" s="653" t="s">
        <v>4120</v>
      </c>
      <c r="D614" s="652" t="s">
        <v>2165</v>
      </c>
      <c r="E614" s="653">
        <v>0.01</v>
      </c>
      <c r="F614" s="659">
        <v>100000</v>
      </c>
      <c r="G614" s="714">
        <f t="shared" si="43"/>
        <v>1000</v>
      </c>
      <c r="H614" s="678"/>
    </row>
    <row r="615" spans="1:8">
      <c r="A615" s="676"/>
      <c r="B615" s="677"/>
      <c r="C615" s="707" t="s">
        <v>245</v>
      </c>
      <c r="D615" s="468" t="s">
        <v>2427</v>
      </c>
      <c r="E615" s="467">
        <v>0.01</v>
      </c>
      <c r="F615" s="654">
        <v>1500</v>
      </c>
      <c r="G615" s="714">
        <f t="shared" si="43"/>
        <v>15</v>
      </c>
      <c r="H615" s="676"/>
    </row>
    <row r="616" spans="1:8">
      <c r="A616" s="676"/>
      <c r="B616" s="677"/>
      <c r="C616" s="707" t="s">
        <v>576</v>
      </c>
      <c r="D616" s="468" t="s">
        <v>2426</v>
      </c>
      <c r="E616" s="467">
        <v>0.01</v>
      </c>
      <c r="F616" s="650">
        <v>800</v>
      </c>
      <c r="G616" s="714">
        <f t="shared" si="43"/>
        <v>8</v>
      </c>
      <c r="H616" s="676"/>
    </row>
    <row r="617" spans="1:8">
      <c r="A617" s="676"/>
      <c r="B617" s="677"/>
      <c r="C617" s="467" t="s">
        <v>729</v>
      </c>
      <c r="D617" s="468" t="s">
        <v>730</v>
      </c>
      <c r="E617" s="467">
        <v>0.1</v>
      </c>
      <c r="F617" s="650">
        <v>120</v>
      </c>
      <c r="G617" s="714">
        <f t="shared" si="43"/>
        <v>12</v>
      </c>
      <c r="H617" s="676"/>
    </row>
    <row r="618" spans="1:8">
      <c r="A618" s="676"/>
      <c r="B618" s="699"/>
      <c r="C618" s="467" t="s">
        <v>2008</v>
      </c>
      <c r="D618" s="468" t="s">
        <v>27</v>
      </c>
      <c r="E618" s="467">
        <v>0.01</v>
      </c>
      <c r="F618" s="650">
        <v>2700</v>
      </c>
      <c r="G618" s="714">
        <f t="shared" si="43"/>
        <v>27</v>
      </c>
      <c r="H618" s="676"/>
    </row>
    <row r="619" spans="1:8">
      <c r="A619" s="676"/>
      <c r="B619" s="699" t="s">
        <v>35</v>
      </c>
      <c r="C619" s="475"/>
      <c r="D619" s="711"/>
      <c r="E619" s="475"/>
      <c r="F619" s="708"/>
      <c r="G619" s="475">
        <f>SUM(G612:G618)</f>
        <v>1852</v>
      </c>
      <c r="H619" s="676"/>
    </row>
    <row r="620" spans="1:8">
      <c r="A620" s="676" t="s">
        <v>3944</v>
      </c>
      <c r="B620" s="677" t="s">
        <v>4174</v>
      </c>
      <c r="C620" s="653" t="s">
        <v>4175</v>
      </c>
      <c r="D620" s="676" t="s">
        <v>1698</v>
      </c>
      <c r="E620" s="525">
        <v>0.1</v>
      </c>
      <c r="F620" s="659">
        <v>7200</v>
      </c>
      <c r="G620" s="714">
        <f t="shared" ref="G620:G626" si="44">E620*F620</f>
        <v>720</v>
      </c>
      <c r="H620" s="678"/>
    </row>
    <row r="621" spans="1:8">
      <c r="A621" s="676"/>
      <c r="B621" s="677"/>
      <c r="C621" s="653" t="s">
        <v>1834</v>
      </c>
      <c r="D621" s="652" t="s">
        <v>98</v>
      </c>
      <c r="E621" s="653">
        <v>0.01</v>
      </c>
      <c r="F621" s="659">
        <v>7000</v>
      </c>
      <c r="G621" s="714">
        <f t="shared" si="44"/>
        <v>70</v>
      </c>
      <c r="H621" s="676"/>
    </row>
    <row r="622" spans="1:8">
      <c r="A622" s="676"/>
      <c r="B622" s="699"/>
      <c r="C622" s="653" t="s">
        <v>4120</v>
      </c>
      <c r="D622" s="652" t="s">
        <v>2165</v>
      </c>
      <c r="E622" s="653">
        <v>0.01</v>
      </c>
      <c r="F622" s="659">
        <v>100000</v>
      </c>
      <c r="G622" s="714">
        <f t="shared" si="44"/>
        <v>1000</v>
      </c>
      <c r="H622" s="678"/>
    </row>
    <row r="623" spans="1:8">
      <c r="A623" s="676"/>
      <c r="B623" s="677"/>
      <c r="C623" s="707" t="s">
        <v>245</v>
      </c>
      <c r="D623" s="468" t="s">
        <v>2427</v>
      </c>
      <c r="E623" s="467">
        <v>0.03</v>
      </c>
      <c r="F623" s="654">
        <v>1500</v>
      </c>
      <c r="G623" s="714">
        <f t="shared" si="44"/>
        <v>45</v>
      </c>
      <c r="H623" s="676"/>
    </row>
    <row r="624" spans="1:8">
      <c r="A624" s="676"/>
      <c r="B624" s="677"/>
      <c r="C624" s="707" t="s">
        <v>576</v>
      </c>
      <c r="D624" s="468" t="s">
        <v>2426</v>
      </c>
      <c r="E624" s="467">
        <v>0.01</v>
      </c>
      <c r="F624" s="650">
        <v>800</v>
      </c>
      <c r="G624" s="714">
        <f t="shared" si="44"/>
        <v>8</v>
      </c>
      <c r="H624" s="676"/>
    </row>
    <row r="625" spans="1:8">
      <c r="A625" s="676"/>
      <c r="B625" s="677"/>
      <c r="C625" s="467" t="s">
        <v>729</v>
      </c>
      <c r="D625" s="468" t="s">
        <v>730</v>
      </c>
      <c r="E625" s="467">
        <v>0.1</v>
      </c>
      <c r="F625" s="650">
        <v>120</v>
      </c>
      <c r="G625" s="714">
        <f t="shared" si="44"/>
        <v>12</v>
      </c>
      <c r="H625" s="676"/>
    </row>
    <row r="626" spans="1:8">
      <c r="A626" s="676"/>
      <c r="B626" s="699"/>
      <c r="C626" s="467" t="s">
        <v>2008</v>
      </c>
      <c r="D626" s="468" t="s">
        <v>27</v>
      </c>
      <c r="E626" s="467">
        <v>0.02</v>
      </c>
      <c r="F626" s="650">
        <v>2700</v>
      </c>
      <c r="G626" s="714">
        <f t="shared" si="44"/>
        <v>54</v>
      </c>
      <c r="H626" s="676"/>
    </row>
    <row r="627" spans="1:8">
      <c r="A627" s="676"/>
      <c r="B627" s="699" t="s">
        <v>35</v>
      </c>
      <c r="C627" s="475"/>
      <c r="D627" s="711"/>
      <c r="E627" s="475"/>
      <c r="F627" s="708"/>
      <c r="G627" s="475">
        <f>SUM(G620:G626)</f>
        <v>1909</v>
      </c>
      <c r="H627" s="676"/>
    </row>
    <row r="628" spans="1:8" ht="30">
      <c r="A628" s="676" t="s">
        <v>3946</v>
      </c>
      <c r="B628" s="677" t="s">
        <v>4176</v>
      </c>
      <c r="C628" s="525" t="s">
        <v>722</v>
      </c>
      <c r="D628" s="676" t="s">
        <v>40</v>
      </c>
      <c r="E628" s="525">
        <v>1</v>
      </c>
      <c r="F628" s="664">
        <v>300</v>
      </c>
      <c r="G628" s="1536">
        <f t="shared" ref="G628:G633" si="45">E628*F628</f>
        <v>300</v>
      </c>
      <c r="H628" s="676"/>
    </row>
    <row r="629" spans="1:8" ht="30">
      <c r="A629" s="676" t="s">
        <v>5215</v>
      </c>
      <c r="B629" s="288" t="s">
        <v>5216</v>
      </c>
      <c r="C629" s="361" t="s">
        <v>1713</v>
      </c>
      <c r="D629" s="360" t="s">
        <v>1989</v>
      </c>
      <c r="E629" s="361">
        <v>0.01</v>
      </c>
      <c r="F629" s="648">
        <v>18000</v>
      </c>
      <c r="G629" s="1532">
        <f t="shared" si="45"/>
        <v>180</v>
      </c>
      <c r="H629" s="678"/>
    </row>
    <row r="630" spans="1:8">
      <c r="A630" s="676"/>
      <c r="B630" s="677"/>
      <c r="C630" s="698" t="s">
        <v>245</v>
      </c>
      <c r="D630" s="360" t="s">
        <v>2427</v>
      </c>
      <c r="E630" s="361">
        <v>0.02</v>
      </c>
      <c r="F630" s="647">
        <v>1500</v>
      </c>
      <c r="G630" s="1532">
        <f t="shared" si="45"/>
        <v>30</v>
      </c>
      <c r="H630" s="678"/>
    </row>
    <row r="631" spans="1:8">
      <c r="A631" s="676"/>
      <c r="B631" s="677"/>
      <c r="C631" s="698" t="s">
        <v>576</v>
      </c>
      <c r="D631" s="360" t="s">
        <v>2426</v>
      </c>
      <c r="E631" s="361">
        <v>0.01</v>
      </c>
      <c r="F631" s="648">
        <v>800</v>
      </c>
      <c r="G631" s="1532">
        <f t="shared" si="45"/>
        <v>8</v>
      </c>
      <c r="H631" s="678"/>
    </row>
    <row r="632" spans="1:8">
      <c r="A632" s="676"/>
      <c r="B632" s="677"/>
      <c r="C632" s="361" t="s">
        <v>729</v>
      </c>
      <c r="D632" s="360" t="s">
        <v>730</v>
      </c>
      <c r="E632" s="361">
        <v>0.1</v>
      </c>
      <c r="F632" s="648">
        <v>720</v>
      </c>
      <c r="G632" s="1532">
        <f t="shared" si="45"/>
        <v>72</v>
      </c>
      <c r="H632" s="678"/>
    </row>
    <row r="633" spans="1:8">
      <c r="A633" s="676"/>
      <c r="B633" s="699"/>
      <c r="C633" s="361" t="s">
        <v>2008</v>
      </c>
      <c r="D633" s="360" t="s">
        <v>1989</v>
      </c>
      <c r="E633" s="361">
        <v>0.02</v>
      </c>
      <c r="F633" s="648">
        <v>2700</v>
      </c>
      <c r="G633" s="1532">
        <f t="shared" si="45"/>
        <v>54</v>
      </c>
      <c r="H633" s="308"/>
    </row>
    <row r="634" spans="1:8">
      <c r="A634" s="679"/>
      <c r="B634" s="680"/>
      <c r="C634" s="425"/>
      <c r="D634" s="360"/>
      <c r="E634" s="361"/>
      <c r="F634" s="648"/>
      <c r="G634" s="1534">
        <f>SUM(G629:G633)</f>
        <v>344</v>
      </c>
      <c r="H634" s="308"/>
    </row>
    <row r="635" spans="1:8" s="1701" customFormat="1" ht="15.75">
      <c r="A635" s="288" t="s">
        <v>6229</v>
      </c>
      <c r="B635" s="288" t="s">
        <v>6225</v>
      </c>
      <c r="C635" s="288" t="s">
        <v>6226</v>
      </c>
      <c r="D635" s="259" t="s">
        <v>1698</v>
      </c>
      <c r="E635" s="257">
        <v>0.1</v>
      </c>
      <c r="F635" s="259">
        <v>7200</v>
      </c>
      <c r="G635" s="259">
        <f>F635*E635</f>
        <v>720</v>
      </c>
      <c r="H635" s="1185"/>
    </row>
    <row r="636" spans="1:8" s="1701" customFormat="1" ht="15.75">
      <c r="A636" s="288"/>
      <c r="B636" s="288"/>
      <c r="C636" s="288" t="s">
        <v>728</v>
      </c>
      <c r="D636" s="259" t="s">
        <v>98</v>
      </c>
      <c r="E636" s="257">
        <v>9.7000000000000003E-2</v>
      </c>
      <c r="F636" s="259">
        <v>3600</v>
      </c>
      <c r="G636" s="259">
        <f>F636*E636</f>
        <v>349.2</v>
      </c>
      <c r="H636" s="1185"/>
    </row>
    <row r="637" spans="1:8" s="1701" customFormat="1" ht="15.75">
      <c r="A637" s="288"/>
      <c r="B637" s="288"/>
      <c r="C637" s="288" t="s">
        <v>6227</v>
      </c>
      <c r="D637" s="259" t="s">
        <v>98</v>
      </c>
      <c r="E637" s="257">
        <v>0.01</v>
      </c>
      <c r="F637" s="259">
        <v>5500</v>
      </c>
      <c r="G637" s="259">
        <f>F637*E637</f>
        <v>55</v>
      </c>
      <c r="H637" s="1185"/>
    </row>
    <row r="638" spans="1:8" s="1701" customFormat="1" ht="15.75">
      <c r="A638" s="288"/>
      <c r="B638" s="288"/>
      <c r="C638" s="288" t="s">
        <v>6228</v>
      </c>
      <c r="D638" s="259" t="s">
        <v>2165</v>
      </c>
      <c r="E638" s="1058">
        <v>1E-3</v>
      </c>
      <c r="F638" s="1825">
        <v>100000</v>
      </c>
      <c r="G638" s="259">
        <f>F638*E638</f>
        <v>100</v>
      </c>
      <c r="H638" s="1697"/>
    </row>
    <row r="639" spans="1:8" s="1701" customFormat="1" ht="15.75">
      <c r="A639" s="288"/>
      <c r="B639" s="288"/>
      <c r="C639" s="288" t="s">
        <v>245</v>
      </c>
      <c r="D639" s="259" t="s">
        <v>2427</v>
      </c>
      <c r="E639" s="257">
        <v>2</v>
      </c>
      <c r="F639" s="259">
        <v>1500</v>
      </c>
      <c r="G639" s="259">
        <f>E639*F639/100</f>
        <v>30</v>
      </c>
      <c r="H639" s="1185"/>
    </row>
    <row r="640" spans="1:8" s="1701" customFormat="1" ht="15.75">
      <c r="A640" s="288"/>
      <c r="B640" s="288"/>
      <c r="C640" s="288" t="s">
        <v>576</v>
      </c>
      <c r="D640" s="259" t="s">
        <v>2426</v>
      </c>
      <c r="E640" s="257">
        <v>9.8000000000000004E-2</v>
      </c>
      <c r="F640" s="259">
        <v>800</v>
      </c>
      <c r="G640" s="259">
        <f>E640*F640</f>
        <v>78.400000000000006</v>
      </c>
      <c r="H640" s="1185"/>
    </row>
    <row r="641" spans="1:8" s="1701" customFormat="1" ht="15.75">
      <c r="A641" s="288"/>
      <c r="B641" s="288"/>
      <c r="C641" s="288" t="s">
        <v>729</v>
      </c>
      <c r="D641" s="259" t="s">
        <v>730</v>
      </c>
      <c r="E641" s="257">
        <v>0.95</v>
      </c>
      <c r="F641" s="259">
        <v>120</v>
      </c>
      <c r="G641" s="259">
        <f>E641*F641</f>
        <v>114</v>
      </c>
      <c r="H641" s="1185"/>
    </row>
    <row r="642" spans="1:8" s="1701" customFormat="1" ht="15.75">
      <c r="A642" s="288"/>
      <c r="B642" s="288"/>
      <c r="C642" s="288" t="s">
        <v>2008</v>
      </c>
      <c r="D642" s="259" t="s">
        <v>1989</v>
      </c>
      <c r="E642" s="257">
        <v>2.1000000000000001E-2</v>
      </c>
      <c r="F642" s="259">
        <v>2700</v>
      </c>
      <c r="G642" s="259">
        <f>E642*F642</f>
        <v>56.7</v>
      </c>
      <c r="H642" s="1185"/>
    </row>
    <row r="643" spans="1:8" s="1701" customFormat="1" ht="15.75">
      <c r="A643" s="288"/>
      <c r="B643" s="288" t="s">
        <v>35</v>
      </c>
      <c r="C643" s="288"/>
      <c r="D643" s="259"/>
      <c r="E643" s="259"/>
      <c r="F643" s="259"/>
      <c r="G643" s="430">
        <f>SUM(G635:G642)</f>
        <v>1503.3000000000002</v>
      </c>
      <c r="H643" s="1697"/>
    </row>
    <row r="644" spans="1:8" s="1701" customFormat="1" ht="15.75">
      <c r="A644" s="1779" t="s">
        <v>6233</v>
      </c>
      <c r="B644" s="288" t="s">
        <v>6230</v>
      </c>
      <c r="C644" s="288" t="s">
        <v>6236</v>
      </c>
      <c r="D644" s="259" t="s">
        <v>1698</v>
      </c>
      <c r="E644" s="257">
        <v>0.1</v>
      </c>
      <c r="F644" s="259">
        <v>7200</v>
      </c>
      <c r="G644" s="259">
        <f>F644*E644</f>
        <v>720</v>
      </c>
      <c r="H644" s="1185"/>
    </row>
    <row r="645" spans="1:8" s="1701" customFormat="1" ht="15.75">
      <c r="A645" s="288"/>
      <c r="B645" s="288"/>
      <c r="C645" s="288" t="s">
        <v>728</v>
      </c>
      <c r="D645" s="259" t="s">
        <v>98</v>
      </c>
      <c r="E645" s="257">
        <v>9.7000000000000003E-2</v>
      </c>
      <c r="F645" s="259">
        <v>3600</v>
      </c>
      <c r="G645" s="259">
        <f>F645*E645</f>
        <v>349.2</v>
      </c>
      <c r="H645" s="1185"/>
    </row>
    <row r="646" spans="1:8" s="1701" customFormat="1" ht="15.75">
      <c r="A646" s="288"/>
      <c r="B646" s="288"/>
      <c r="C646" s="288" t="s">
        <v>6227</v>
      </c>
      <c r="D646" s="259" t="s">
        <v>98</v>
      </c>
      <c r="E646" s="257">
        <v>0.01</v>
      </c>
      <c r="F646" s="259">
        <v>5500</v>
      </c>
      <c r="G646" s="259">
        <f>F646*E646</f>
        <v>55</v>
      </c>
      <c r="H646" s="1185"/>
    </row>
    <row r="647" spans="1:8" s="1701" customFormat="1" ht="15.75">
      <c r="A647" s="288"/>
      <c r="B647" s="288"/>
      <c r="C647" s="288" t="s">
        <v>6228</v>
      </c>
      <c r="D647" s="259" t="s">
        <v>2165</v>
      </c>
      <c r="E647" s="1058">
        <v>1E-3</v>
      </c>
      <c r="F647" s="1825">
        <v>100000</v>
      </c>
      <c r="G647" s="259">
        <f>F647*E647</f>
        <v>100</v>
      </c>
      <c r="H647" s="1697"/>
    </row>
    <row r="648" spans="1:8" s="1701" customFormat="1" ht="15.75">
      <c r="A648" s="288"/>
      <c r="B648" s="288"/>
      <c r="C648" s="288" t="s">
        <v>245</v>
      </c>
      <c r="D648" s="259" t="s">
        <v>2427</v>
      </c>
      <c r="E648" s="257">
        <v>2</v>
      </c>
      <c r="F648" s="259">
        <v>1500</v>
      </c>
      <c r="G648" s="259">
        <f>E648*F648/100</f>
        <v>30</v>
      </c>
      <c r="H648" s="1185"/>
    </row>
    <row r="649" spans="1:8" s="1701" customFormat="1" ht="15.75">
      <c r="A649" s="288"/>
      <c r="B649" s="288"/>
      <c r="C649" s="288" t="s">
        <v>576</v>
      </c>
      <c r="D649" s="259" t="s">
        <v>2426</v>
      </c>
      <c r="E649" s="257">
        <v>9.8000000000000004E-2</v>
      </c>
      <c r="F649" s="259">
        <v>800</v>
      </c>
      <c r="G649" s="259">
        <f>E649*F649</f>
        <v>78.400000000000006</v>
      </c>
      <c r="H649" s="1185"/>
    </row>
    <row r="650" spans="1:8" s="1701" customFormat="1" ht="15.75">
      <c r="A650" s="288"/>
      <c r="B650" s="288"/>
      <c r="C650" s="288" t="s">
        <v>729</v>
      </c>
      <c r="D650" s="259" t="s">
        <v>730</v>
      </c>
      <c r="E650" s="257">
        <v>0.95</v>
      </c>
      <c r="F650" s="259">
        <v>120</v>
      </c>
      <c r="G650" s="259">
        <f>E650*F650</f>
        <v>114</v>
      </c>
      <c r="H650" s="1185"/>
    </row>
    <row r="651" spans="1:8" s="1701" customFormat="1" ht="15.75">
      <c r="A651" s="288"/>
      <c r="B651" s="288"/>
      <c r="C651" s="288" t="s">
        <v>2008</v>
      </c>
      <c r="D651" s="259" t="s">
        <v>1989</v>
      </c>
      <c r="E651" s="257">
        <v>2.1000000000000001E-2</v>
      </c>
      <c r="F651" s="259">
        <v>2700</v>
      </c>
      <c r="G651" s="259">
        <f>E651*F651</f>
        <v>56.7</v>
      </c>
      <c r="H651" s="1185"/>
    </row>
    <row r="652" spans="1:8" s="1701" customFormat="1" ht="15.75">
      <c r="A652" s="288"/>
      <c r="B652" s="288" t="s">
        <v>35</v>
      </c>
      <c r="C652" s="288"/>
      <c r="D652" s="259"/>
      <c r="E652" s="259"/>
      <c r="F652" s="259"/>
      <c r="G652" s="430">
        <f>SUM(G644:G651)</f>
        <v>1503.3000000000002</v>
      </c>
      <c r="H652" s="1697"/>
    </row>
    <row r="653" spans="1:8" s="1701" customFormat="1" ht="15.75">
      <c r="A653" s="1779" t="s">
        <v>6234</v>
      </c>
      <c r="B653" s="288" t="s">
        <v>6231</v>
      </c>
      <c r="C653" s="288" t="s">
        <v>6237</v>
      </c>
      <c r="D653" s="259" t="s">
        <v>1698</v>
      </c>
      <c r="E653" s="257">
        <v>0.1</v>
      </c>
      <c r="F653" s="259">
        <v>7200</v>
      </c>
      <c r="G653" s="259">
        <f>F653*E653</f>
        <v>720</v>
      </c>
      <c r="H653" s="1185"/>
    </row>
    <row r="654" spans="1:8" s="1701" customFormat="1" ht="15.75">
      <c r="A654" s="288"/>
      <c r="B654" s="288"/>
      <c r="C654" s="288" t="s">
        <v>728</v>
      </c>
      <c r="D654" s="259" t="s">
        <v>98</v>
      </c>
      <c r="E654" s="257">
        <v>9.7000000000000003E-2</v>
      </c>
      <c r="F654" s="259">
        <v>3600</v>
      </c>
      <c r="G654" s="259">
        <f>F654*E654</f>
        <v>349.2</v>
      </c>
      <c r="H654" s="1185"/>
    </row>
    <row r="655" spans="1:8" s="1701" customFormat="1" ht="15.75">
      <c r="A655" s="288"/>
      <c r="B655" s="288"/>
      <c r="C655" s="288" t="s">
        <v>6227</v>
      </c>
      <c r="D655" s="259" t="s">
        <v>98</v>
      </c>
      <c r="E655" s="257">
        <v>0.01</v>
      </c>
      <c r="F655" s="259">
        <v>5500</v>
      </c>
      <c r="G655" s="259">
        <f>F655*E655</f>
        <v>55</v>
      </c>
      <c r="H655" s="1185"/>
    </row>
    <row r="656" spans="1:8" s="1701" customFormat="1" ht="15.75">
      <c r="A656" s="288"/>
      <c r="B656" s="288"/>
      <c r="C656" s="288" t="s">
        <v>6228</v>
      </c>
      <c r="D656" s="259" t="s">
        <v>2165</v>
      </c>
      <c r="E656" s="1058">
        <v>1E-3</v>
      </c>
      <c r="F656" s="1825">
        <v>100000</v>
      </c>
      <c r="G656" s="259">
        <f>F656*E656</f>
        <v>100</v>
      </c>
      <c r="H656" s="1697"/>
    </row>
    <row r="657" spans="1:8" s="1701" customFormat="1" ht="15.75">
      <c r="A657" s="288"/>
      <c r="B657" s="288"/>
      <c r="C657" s="288" t="s">
        <v>245</v>
      </c>
      <c r="D657" s="259" t="s">
        <v>2427</v>
      </c>
      <c r="E657" s="257">
        <v>2</v>
      </c>
      <c r="F657" s="259">
        <v>1500</v>
      </c>
      <c r="G657" s="259">
        <f>E657*F657/100</f>
        <v>30</v>
      </c>
      <c r="H657" s="1185"/>
    </row>
    <row r="658" spans="1:8" s="1701" customFormat="1" ht="15.75">
      <c r="A658" s="288"/>
      <c r="B658" s="288"/>
      <c r="C658" s="288" t="s">
        <v>576</v>
      </c>
      <c r="D658" s="259" t="s">
        <v>2426</v>
      </c>
      <c r="E658" s="257">
        <v>9.8000000000000004E-2</v>
      </c>
      <c r="F658" s="259">
        <v>800</v>
      </c>
      <c r="G658" s="259">
        <f>E658*F658</f>
        <v>78.400000000000006</v>
      </c>
      <c r="H658" s="1185"/>
    </row>
    <row r="659" spans="1:8" s="1701" customFormat="1" ht="15.75">
      <c r="A659" s="288"/>
      <c r="B659" s="288"/>
      <c r="C659" s="288" t="s">
        <v>729</v>
      </c>
      <c r="D659" s="259" t="s">
        <v>730</v>
      </c>
      <c r="E659" s="257">
        <v>0.95</v>
      </c>
      <c r="F659" s="259">
        <v>120</v>
      </c>
      <c r="G659" s="259">
        <f>E659*F659</f>
        <v>114</v>
      </c>
      <c r="H659" s="1185"/>
    </row>
    <row r="660" spans="1:8" s="1701" customFormat="1" ht="15.75">
      <c r="A660" s="288"/>
      <c r="B660" s="288"/>
      <c r="C660" s="288" t="s">
        <v>2008</v>
      </c>
      <c r="D660" s="259" t="s">
        <v>1989</v>
      </c>
      <c r="E660" s="257">
        <v>2.1000000000000001E-2</v>
      </c>
      <c r="F660" s="259">
        <v>2700</v>
      </c>
      <c r="G660" s="259">
        <f>E660*F660</f>
        <v>56.7</v>
      </c>
      <c r="H660" s="1185"/>
    </row>
    <row r="661" spans="1:8" s="1701" customFormat="1" ht="15.75">
      <c r="A661" s="288"/>
      <c r="B661" s="288" t="s">
        <v>35</v>
      </c>
      <c r="C661" s="288"/>
      <c r="D661" s="259"/>
      <c r="E661" s="259"/>
      <c r="F661" s="259"/>
      <c r="G661" s="430">
        <f>SUM(G653:G660)</f>
        <v>1503.3000000000002</v>
      </c>
      <c r="H661" s="1697"/>
    </row>
    <row r="662" spans="1:8" s="1701" customFormat="1" ht="15.75">
      <c r="A662" s="1779" t="s">
        <v>6235</v>
      </c>
      <c r="B662" s="288" t="s">
        <v>6232</v>
      </c>
      <c r="C662" s="288" t="s">
        <v>6238</v>
      </c>
      <c r="D662" s="259" t="s">
        <v>1698</v>
      </c>
      <c r="E662" s="257">
        <v>0.1</v>
      </c>
      <c r="F662" s="259">
        <v>7200</v>
      </c>
      <c r="G662" s="259">
        <f>F662*E662</f>
        <v>720</v>
      </c>
      <c r="H662" s="1185"/>
    </row>
    <row r="663" spans="1:8" s="1701" customFormat="1" ht="15.75">
      <c r="A663" s="288"/>
      <c r="B663" s="288"/>
      <c r="C663" s="288" t="s">
        <v>728</v>
      </c>
      <c r="D663" s="259" t="s">
        <v>98</v>
      </c>
      <c r="E663" s="257">
        <v>9.7000000000000003E-2</v>
      </c>
      <c r="F663" s="259">
        <v>3600</v>
      </c>
      <c r="G663" s="259">
        <f>F663*E663</f>
        <v>349.2</v>
      </c>
      <c r="H663" s="1185"/>
    </row>
    <row r="664" spans="1:8" s="1701" customFormat="1" ht="15.75">
      <c r="A664" s="288"/>
      <c r="B664" s="288"/>
      <c r="C664" s="288" t="s">
        <v>6227</v>
      </c>
      <c r="D664" s="259" t="s">
        <v>98</v>
      </c>
      <c r="E664" s="257">
        <v>0.01</v>
      </c>
      <c r="F664" s="259">
        <v>5500</v>
      </c>
      <c r="G664" s="259">
        <f>F664*E664</f>
        <v>55</v>
      </c>
      <c r="H664" s="1185"/>
    </row>
    <row r="665" spans="1:8" s="1701" customFormat="1" ht="15.75">
      <c r="A665" s="288"/>
      <c r="B665" s="288"/>
      <c r="C665" s="288" t="s">
        <v>6228</v>
      </c>
      <c r="D665" s="259" t="s">
        <v>2165</v>
      </c>
      <c r="E665" s="1058">
        <v>1E-3</v>
      </c>
      <c r="F665" s="1825">
        <v>100000</v>
      </c>
      <c r="G665" s="259">
        <f>F665*E665</f>
        <v>100</v>
      </c>
      <c r="H665" s="1697"/>
    </row>
    <row r="666" spans="1:8" s="1701" customFormat="1" ht="15.75">
      <c r="A666" s="288"/>
      <c r="B666" s="288"/>
      <c r="C666" s="288" t="s">
        <v>245</v>
      </c>
      <c r="D666" s="259" t="s">
        <v>2427</v>
      </c>
      <c r="E666" s="257">
        <v>2</v>
      </c>
      <c r="F666" s="259">
        <v>1500</v>
      </c>
      <c r="G666" s="259">
        <f>E666*F666/100</f>
        <v>30</v>
      </c>
      <c r="H666" s="1185"/>
    </row>
    <row r="667" spans="1:8" s="1701" customFormat="1" ht="15.75">
      <c r="A667" s="288"/>
      <c r="B667" s="288"/>
      <c r="C667" s="288" t="s">
        <v>576</v>
      </c>
      <c r="D667" s="259" t="s">
        <v>2426</v>
      </c>
      <c r="E667" s="257">
        <v>9.8000000000000004E-2</v>
      </c>
      <c r="F667" s="259">
        <v>800</v>
      </c>
      <c r="G667" s="259">
        <f>E667*F667</f>
        <v>78.400000000000006</v>
      </c>
      <c r="H667" s="1185"/>
    </row>
    <row r="668" spans="1:8" s="1701" customFormat="1" ht="15.75">
      <c r="A668" s="288"/>
      <c r="B668" s="288"/>
      <c r="C668" s="288" t="s">
        <v>729</v>
      </c>
      <c r="D668" s="259" t="s">
        <v>730</v>
      </c>
      <c r="E668" s="257">
        <v>0.95</v>
      </c>
      <c r="F668" s="259">
        <v>120</v>
      </c>
      <c r="G668" s="259">
        <f>E668*F668</f>
        <v>114</v>
      </c>
      <c r="H668" s="1185"/>
    </row>
    <row r="669" spans="1:8" s="1701" customFormat="1" ht="15.75">
      <c r="A669" s="288"/>
      <c r="B669" s="288"/>
      <c r="C669" s="288" t="s">
        <v>2008</v>
      </c>
      <c r="D669" s="259" t="s">
        <v>1989</v>
      </c>
      <c r="E669" s="257">
        <v>2.1000000000000001E-2</v>
      </c>
      <c r="F669" s="259">
        <v>2700</v>
      </c>
      <c r="G669" s="259">
        <f>E669*F669</f>
        <v>56.7</v>
      </c>
      <c r="H669" s="1185"/>
    </row>
    <row r="670" spans="1:8" s="1701" customFormat="1" ht="15.75">
      <c r="A670" s="288"/>
      <c r="B670" s="288" t="s">
        <v>35</v>
      </c>
      <c r="C670" s="288"/>
      <c r="D670" s="259"/>
      <c r="E670" s="259"/>
      <c r="F670" s="259"/>
      <c r="G670" s="430">
        <f>SUM(G662:G669)</f>
        <v>1503.3000000000002</v>
      </c>
      <c r="H670" s="1697"/>
    </row>
    <row r="671" spans="1:8" s="1701" customFormat="1" ht="15.75">
      <c r="A671" s="1856" t="s">
        <v>6252</v>
      </c>
      <c r="B671" s="288" t="s">
        <v>6253</v>
      </c>
      <c r="C671" s="288" t="s">
        <v>6236</v>
      </c>
      <c r="D671" s="259" t="s">
        <v>1698</v>
      </c>
      <c r="E671" s="257">
        <v>0.1</v>
      </c>
      <c r="F671" s="259">
        <v>7200</v>
      </c>
      <c r="G671" s="259">
        <f>F671*E671</f>
        <v>720</v>
      </c>
      <c r="H671" s="1185"/>
    </row>
    <row r="672" spans="1:8" s="1701" customFormat="1" ht="15.75">
      <c r="A672" s="288"/>
      <c r="B672" s="288"/>
      <c r="C672" s="288" t="s">
        <v>728</v>
      </c>
      <c r="D672" s="259" t="s">
        <v>98</v>
      </c>
      <c r="E672" s="257">
        <v>9.7000000000000003E-2</v>
      </c>
      <c r="F672" s="259">
        <v>3600</v>
      </c>
      <c r="G672" s="259">
        <f>F672*E672</f>
        <v>349.2</v>
      </c>
      <c r="H672" s="1185"/>
    </row>
    <row r="673" spans="1:8" s="1701" customFormat="1" ht="15.75">
      <c r="A673" s="288"/>
      <c r="B673" s="288"/>
      <c r="C673" s="288" t="s">
        <v>6227</v>
      </c>
      <c r="D673" s="259" t="s">
        <v>98</v>
      </c>
      <c r="E673" s="257">
        <v>0.01</v>
      </c>
      <c r="F673" s="259">
        <v>5500</v>
      </c>
      <c r="G673" s="259">
        <f>F673*E673</f>
        <v>55</v>
      </c>
      <c r="H673" s="1185"/>
    </row>
    <row r="674" spans="1:8" s="1701" customFormat="1" ht="15.75">
      <c r="A674" s="288"/>
      <c r="B674" s="288"/>
      <c r="C674" s="288" t="s">
        <v>6228</v>
      </c>
      <c r="D674" s="259" t="s">
        <v>2165</v>
      </c>
      <c r="E674" s="1058">
        <v>1E-3</v>
      </c>
      <c r="F674" s="1825">
        <v>100000</v>
      </c>
      <c r="G674" s="259">
        <f>F674*E674</f>
        <v>100</v>
      </c>
      <c r="H674" s="1697"/>
    </row>
    <row r="675" spans="1:8" s="1701" customFormat="1" ht="15.75">
      <c r="A675" s="288"/>
      <c r="B675" s="288"/>
      <c r="C675" s="288" t="s">
        <v>245</v>
      </c>
      <c r="D675" s="259" t="s">
        <v>2427</v>
      </c>
      <c r="E675" s="257">
        <v>2</v>
      </c>
      <c r="F675" s="259">
        <v>1500</v>
      </c>
      <c r="G675" s="259">
        <f>E675*F675/100</f>
        <v>30</v>
      </c>
      <c r="H675" s="1185"/>
    </row>
    <row r="676" spans="1:8" s="1701" customFormat="1" ht="15.75">
      <c r="A676" s="288"/>
      <c r="B676" s="288"/>
      <c r="C676" s="288" t="s">
        <v>576</v>
      </c>
      <c r="D676" s="259" t="s">
        <v>2426</v>
      </c>
      <c r="E676" s="257">
        <v>9.8000000000000004E-2</v>
      </c>
      <c r="F676" s="259">
        <v>800</v>
      </c>
      <c r="G676" s="259">
        <f>E676*F676</f>
        <v>78.400000000000006</v>
      </c>
      <c r="H676" s="1185"/>
    </row>
    <row r="677" spans="1:8" s="1701" customFormat="1" ht="15.75">
      <c r="A677" s="288"/>
      <c r="B677" s="288"/>
      <c r="C677" s="288" t="s">
        <v>729</v>
      </c>
      <c r="D677" s="259" t="s">
        <v>730</v>
      </c>
      <c r="E677" s="257">
        <v>0.95</v>
      </c>
      <c r="F677" s="259">
        <v>120</v>
      </c>
      <c r="G677" s="259">
        <f>E677*F677</f>
        <v>114</v>
      </c>
      <c r="H677" s="1185"/>
    </row>
    <row r="678" spans="1:8" s="1701" customFormat="1" ht="15.75">
      <c r="A678" s="288"/>
      <c r="B678" s="288"/>
      <c r="C678" s="288" t="s">
        <v>2008</v>
      </c>
      <c r="D678" s="259" t="s">
        <v>1989</v>
      </c>
      <c r="E678" s="257">
        <v>2.1000000000000001E-2</v>
      </c>
      <c r="F678" s="259">
        <v>2700</v>
      </c>
      <c r="G678" s="259">
        <f>E678*F678</f>
        <v>56.7</v>
      </c>
      <c r="H678" s="1185"/>
    </row>
    <row r="679" spans="1:8" s="1701" customFormat="1" ht="15.75">
      <c r="A679" s="288"/>
      <c r="B679" s="288" t="s">
        <v>35</v>
      </c>
      <c r="C679" s="288"/>
      <c r="D679" s="259"/>
      <c r="E679" s="259"/>
      <c r="F679" s="259"/>
      <c r="G679" s="430">
        <f>SUM(G671:G678)</f>
        <v>1503.3000000000002</v>
      </c>
      <c r="H679" s="1697"/>
    </row>
    <row r="680" spans="1:8" ht="42.75">
      <c r="A680" s="711" t="s">
        <v>4177</v>
      </c>
      <c r="B680" s="475" t="s">
        <v>3949</v>
      </c>
      <c r="C680" s="475"/>
      <c r="D680" s="711"/>
      <c r="E680" s="475"/>
      <c r="F680" s="475"/>
      <c r="G680" s="475"/>
      <c r="H680" s="525"/>
    </row>
    <row r="681" spans="1:8">
      <c r="A681" s="676" t="s">
        <v>3950</v>
      </c>
      <c r="B681" s="677" t="s">
        <v>2390</v>
      </c>
      <c r="C681" s="707" t="s">
        <v>245</v>
      </c>
      <c r="D681" s="468" t="s">
        <v>2427</v>
      </c>
      <c r="E681" s="467">
        <v>0.01</v>
      </c>
      <c r="F681" s="654">
        <v>1500</v>
      </c>
      <c r="G681" s="714">
        <f t="shared" ref="G681:G684" si="46">E681*F681</f>
        <v>15</v>
      </c>
      <c r="H681" s="676"/>
    </row>
    <row r="682" spans="1:8">
      <c r="A682" s="676"/>
      <c r="B682" s="677"/>
      <c r="C682" s="707" t="s">
        <v>576</v>
      </c>
      <c r="D682" s="468" t="s">
        <v>2426</v>
      </c>
      <c r="E682" s="467">
        <v>0.01</v>
      </c>
      <c r="F682" s="650">
        <v>800</v>
      </c>
      <c r="G682" s="714">
        <f t="shared" si="46"/>
        <v>8</v>
      </c>
      <c r="H682" s="676"/>
    </row>
    <row r="683" spans="1:8">
      <c r="A683" s="676"/>
      <c r="B683" s="677"/>
      <c r="C683" s="467" t="s">
        <v>729</v>
      </c>
      <c r="D683" s="468" t="s">
        <v>730</v>
      </c>
      <c r="E683" s="467">
        <v>0.1</v>
      </c>
      <c r="F683" s="650">
        <v>120</v>
      </c>
      <c r="G683" s="714">
        <f t="shared" si="46"/>
        <v>12</v>
      </c>
      <c r="H683" s="676"/>
    </row>
    <row r="684" spans="1:8">
      <c r="A684" s="676"/>
      <c r="B684" s="677"/>
      <c r="C684" s="467" t="s">
        <v>2008</v>
      </c>
      <c r="D684" s="468" t="s">
        <v>1989</v>
      </c>
      <c r="E684" s="467">
        <v>0.05</v>
      </c>
      <c r="F684" s="650">
        <v>2700</v>
      </c>
      <c r="G684" s="714">
        <f t="shared" si="46"/>
        <v>135</v>
      </c>
      <c r="H684" s="676"/>
    </row>
    <row r="685" spans="1:8">
      <c r="A685" s="676"/>
      <c r="B685" s="699" t="s">
        <v>35</v>
      </c>
      <c r="C685" s="475"/>
      <c r="D685" s="711"/>
      <c r="E685" s="475"/>
      <c r="F685" s="708"/>
      <c r="G685" s="475">
        <f>SUM(G681:G684)</f>
        <v>170</v>
      </c>
      <c r="H685" s="676"/>
    </row>
    <row r="686" spans="1:8">
      <c r="A686" s="676" t="s">
        <v>3952</v>
      </c>
      <c r="B686" s="677" t="s">
        <v>3829</v>
      </c>
      <c r="C686" s="713"/>
      <c r="D686" s="718"/>
      <c r="E686" s="713"/>
      <c r="F686" s="656"/>
      <c r="G686" s="525"/>
      <c r="H686" s="676"/>
    </row>
    <row r="687" spans="1:8">
      <c r="A687" s="676"/>
      <c r="B687" s="699"/>
      <c r="C687" s="707" t="s">
        <v>245</v>
      </c>
      <c r="D687" s="468" t="s">
        <v>2427</v>
      </c>
      <c r="E687" s="467">
        <v>0.03</v>
      </c>
      <c r="F687" s="654">
        <v>1500</v>
      </c>
      <c r="G687" s="714">
        <f t="shared" ref="G687:G690" si="47">E687*F687</f>
        <v>45</v>
      </c>
      <c r="H687" s="676"/>
    </row>
    <row r="688" spans="1:8">
      <c r="A688" s="676"/>
      <c r="B688" s="677"/>
      <c r="C688" s="707" t="s">
        <v>576</v>
      </c>
      <c r="D688" s="468" t="s">
        <v>2426</v>
      </c>
      <c r="E688" s="467">
        <v>0.03</v>
      </c>
      <c r="F688" s="650">
        <v>800</v>
      </c>
      <c r="G688" s="714">
        <f t="shared" si="47"/>
        <v>24</v>
      </c>
      <c r="H688" s="676"/>
    </row>
    <row r="689" spans="1:8">
      <c r="A689" s="676"/>
      <c r="B689" s="699"/>
      <c r="C689" s="467" t="s">
        <v>729</v>
      </c>
      <c r="D689" s="468" t="s">
        <v>730</v>
      </c>
      <c r="E689" s="467">
        <v>0.1</v>
      </c>
      <c r="F689" s="650">
        <v>120</v>
      </c>
      <c r="G689" s="714">
        <f t="shared" si="47"/>
        <v>12</v>
      </c>
      <c r="H689" s="676"/>
    </row>
    <row r="690" spans="1:8">
      <c r="A690" s="676"/>
      <c r="B690" s="677"/>
      <c r="C690" s="467" t="s">
        <v>2008</v>
      </c>
      <c r="D690" s="468" t="s">
        <v>1989</v>
      </c>
      <c r="E690" s="467">
        <v>0.02</v>
      </c>
      <c r="F690" s="650">
        <v>2700</v>
      </c>
      <c r="G690" s="714">
        <f t="shared" si="47"/>
        <v>54</v>
      </c>
      <c r="H690" s="676"/>
    </row>
    <row r="691" spans="1:8">
      <c r="A691" s="676"/>
      <c r="B691" s="699" t="s">
        <v>35</v>
      </c>
      <c r="C691" s="525"/>
      <c r="D691" s="711"/>
      <c r="E691" s="475"/>
      <c r="F691" s="708"/>
      <c r="G691" s="475">
        <f>SUM(G687:G690)</f>
        <v>135</v>
      </c>
      <c r="H691" s="676"/>
    </row>
    <row r="692" spans="1:8">
      <c r="A692" s="676" t="s">
        <v>3954</v>
      </c>
      <c r="B692" s="677" t="s">
        <v>1300</v>
      </c>
      <c r="C692" s="677" t="s">
        <v>4055</v>
      </c>
      <c r="D692" s="676" t="s">
        <v>2432</v>
      </c>
      <c r="E692" s="525">
        <v>0.01</v>
      </c>
      <c r="F692" s="525">
        <v>13000</v>
      </c>
      <c r="G692" s="714">
        <f t="shared" ref="G692:G696" si="48">E692*F692</f>
        <v>130</v>
      </c>
      <c r="H692" s="678"/>
    </row>
    <row r="693" spans="1:8">
      <c r="A693" s="676"/>
      <c r="B693" s="677"/>
      <c r="C693" s="677" t="s">
        <v>892</v>
      </c>
      <c r="D693" s="676" t="s">
        <v>98</v>
      </c>
      <c r="E693" s="525">
        <v>2.0000000000000001E-4</v>
      </c>
      <c r="F693" s="664">
        <v>18000</v>
      </c>
      <c r="G693" s="714">
        <f t="shared" si="48"/>
        <v>3.6</v>
      </c>
      <c r="H693" s="676"/>
    </row>
    <row r="694" spans="1:8">
      <c r="A694" s="676"/>
      <c r="B694" s="676"/>
      <c r="C694" s="707" t="s">
        <v>245</v>
      </c>
      <c r="D694" s="468" t="s">
        <v>2427</v>
      </c>
      <c r="E694" s="467">
        <v>0.02</v>
      </c>
      <c r="F694" s="654">
        <v>1500</v>
      </c>
      <c r="G694" s="714">
        <f t="shared" si="48"/>
        <v>30</v>
      </c>
      <c r="H694" s="676"/>
    </row>
    <row r="695" spans="1:8">
      <c r="A695" s="676"/>
      <c r="B695" s="677"/>
      <c r="C695" s="707" t="s">
        <v>576</v>
      </c>
      <c r="D695" s="468" t="s">
        <v>2426</v>
      </c>
      <c r="E695" s="467">
        <v>0.03</v>
      </c>
      <c r="F695" s="650">
        <v>800</v>
      </c>
      <c r="G695" s="714">
        <f t="shared" si="48"/>
        <v>24</v>
      </c>
      <c r="H695" s="676"/>
    </row>
    <row r="696" spans="1:8">
      <c r="A696" s="676"/>
      <c r="B696" s="677"/>
      <c r="C696" s="467" t="s">
        <v>729</v>
      </c>
      <c r="D696" s="468" t="s">
        <v>730</v>
      </c>
      <c r="E696" s="467">
        <v>0.01</v>
      </c>
      <c r="F696" s="650">
        <v>120</v>
      </c>
      <c r="G696" s="714">
        <f t="shared" si="48"/>
        <v>1.2</v>
      </c>
      <c r="H696" s="676"/>
    </row>
    <row r="697" spans="1:8">
      <c r="A697" s="676"/>
      <c r="B697" s="699" t="s">
        <v>35</v>
      </c>
      <c r="C697" s="475"/>
      <c r="D697" s="711"/>
      <c r="E697" s="475"/>
      <c r="F697" s="708"/>
      <c r="G697" s="475">
        <f>SUM(G692:G696)</f>
        <v>188.79999999999998</v>
      </c>
      <c r="H697" s="676"/>
    </row>
    <row r="698" spans="1:8">
      <c r="A698" s="676" t="s">
        <v>3955</v>
      </c>
      <c r="B698" s="677" t="s">
        <v>4057</v>
      </c>
      <c r="C698" s="525" t="s">
        <v>4058</v>
      </c>
      <c r="D698" s="676" t="s">
        <v>1698</v>
      </c>
      <c r="E698" s="467">
        <v>0.1</v>
      </c>
      <c r="F698" s="664">
        <v>10000</v>
      </c>
      <c r="G698" s="714">
        <f t="shared" ref="G698:G707" si="49">E698*F698</f>
        <v>1000</v>
      </c>
      <c r="H698" s="678"/>
    </row>
    <row r="699" spans="1:8">
      <c r="A699" s="676"/>
      <c r="B699" s="677"/>
      <c r="C699" s="707" t="s">
        <v>245</v>
      </c>
      <c r="D699" s="468" t="s">
        <v>2427</v>
      </c>
      <c r="E699" s="467">
        <v>0.03</v>
      </c>
      <c r="F699" s="654">
        <v>1500</v>
      </c>
      <c r="G699" s="714">
        <f t="shared" si="49"/>
        <v>45</v>
      </c>
      <c r="H699" s="676"/>
    </row>
    <row r="700" spans="1:8">
      <c r="A700" s="676"/>
      <c r="B700" s="677"/>
      <c r="C700" s="707" t="s">
        <v>576</v>
      </c>
      <c r="D700" s="468" t="s">
        <v>2426</v>
      </c>
      <c r="E700" s="467">
        <v>0.1</v>
      </c>
      <c r="F700" s="650">
        <v>800</v>
      </c>
      <c r="G700" s="714">
        <f t="shared" si="49"/>
        <v>80</v>
      </c>
      <c r="H700" s="676"/>
    </row>
    <row r="701" spans="1:8">
      <c r="A701" s="676"/>
      <c r="B701" s="699"/>
      <c r="C701" s="467" t="s">
        <v>729</v>
      </c>
      <c r="D701" s="468" t="s">
        <v>730</v>
      </c>
      <c r="E701" s="467">
        <v>0.1</v>
      </c>
      <c r="F701" s="650">
        <v>120</v>
      </c>
      <c r="G701" s="714">
        <f t="shared" si="49"/>
        <v>12</v>
      </c>
      <c r="H701" s="676"/>
    </row>
    <row r="702" spans="1:8">
      <c r="A702" s="676"/>
      <c r="B702" s="699" t="s">
        <v>35</v>
      </c>
      <c r="C702" s="467"/>
      <c r="D702" s="468"/>
      <c r="E702" s="467"/>
      <c r="F702" s="650"/>
      <c r="G702" s="1536">
        <f>SUM(G698:G701)</f>
        <v>1137</v>
      </c>
      <c r="H702" s="676"/>
    </row>
    <row r="703" spans="1:8" ht="30">
      <c r="A703" s="676" t="s">
        <v>3956</v>
      </c>
      <c r="B703" s="677" t="s">
        <v>4178</v>
      </c>
      <c r="C703" s="707" t="s">
        <v>4060</v>
      </c>
      <c r="D703" s="676" t="s">
        <v>38</v>
      </c>
      <c r="E703" s="467">
        <v>0.03</v>
      </c>
      <c r="F703" s="664">
        <v>26785</v>
      </c>
      <c r="G703" s="714">
        <f t="shared" si="49"/>
        <v>803.55</v>
      </c>
      <c r="H703" s="678"/>
    </row>
    <row r="704" spans="1:8">
      <c r="A704" s="676"/>
      <c r="B704" s="677"/>
      <c r="C704" s="707" t="s">
        <v>245</v>
      </c>
      <c r="D704" s="468" t="s">
        <v>2427</v>
      </c>
      <c r="E704" s="467">
        <v>0.03</v>
      </c>
      <c r="F704" s="654">
        <v>1500</v>
      </c>
      <c r="G704" s="714">
        <f t="shared" si="49"/>
        <v>45</v>
      </c>
      <c r="H704" s="676"/>
    </row>
    <row r="705" spans="1:8">
      <c r="A705" s="676"/>
      <c r="B705" s="677"/>
      <c r="C705" s="707" t="s">
        <v>576</v>
      </c>
      <c r="D705" s="468" t="s">
        <v>2426</v>
      </c>
      <c r="E705" s="467">
        <v>0.03</v>
      </c>
      <c r="F705" s="650">
        <v>800</v>
      </c>
      <c r="G705" s="714">
        <f t="shared" si="49"/>
        <v>24</v>
      </c>
      <c r="H705" s="676"/>
    </row>
    <row r="706" spans="1:8">
      <c r="A706" s="676"/>
      <c r="B706" s="677"/>
      <c r="C706" s="467" t="s">
        <v>729</v>
      </c>
      <c r="D706" s="468" t="s">
        <v>730</v>
      </c>
      <c r="E706" s="467">
        <v>0.1</v>
      </c>
      <c r="F706" s="650">
        <v>120</v>
      </c>
      <c r="G706" s="714">
        <f t="shared" si="49"/>
        <v>12</v>
      </c>
      <c r="H706" s="676"/>
    </row>
    <row r="707" spans="1:8">
      <c r="A707" s="676"/>
      <c r="B707" s="677"/>
      <c r="C707" s="467" t="s">
        <v>2008</v>
      </c>
      <c r="D707" s="468" t="s">
        <v>1989</v>
      </c>
      <c r="E707" s="467">
        <v>0.01</v>
      </c>
      <c r="F707" s="650">
        <v>2700</v>
      </c>
      <c r="G707" s="714">
        <f t="shared" si="49"/>
        <v>27</v>
      </c>
      <c r="H707" s="676"/>
    </row>
    <row r="708" spans="1:8">
      <c r="A708" s="676"/>
      <c r="B708" s="699" t="s">
        <v>35</v>
      </c>
      <c r="C708" s="475"/>
      <c r="D708" s="711"/>
      <c r="E708" s="475"/>
      <c r="F708" s="708"/>
      <c r="G708" s="475">
        <f>SUM(G703:G707)</f>
        <v>911.55</v>
      </c>
      <c r="H708" s="676"/>
    </row>
    <row r="709" spans="1:8" ht="30">
      <c r="A709" s="676" t="s">
        <v>3957</v>
      </c>
      <c r="B709" s="677" t="s">
        <v>4061</v>
      </c>
      <c r="C709" s="467" t="s">
        <v>4062</v>
      </c>
      <c r="D709" s="468" t="s">
        <v>1989</v>
      </c>
      <c r="E709" s="467">
        <v>0.03</v>
      </c>
      <c r="F709" s="650">
        <v>18000</v>
      </c>
      <c r="G709" s="714">
        <f t="shared" ref="G709:G713" si="50">E709*F709</f>
        <v>540</v>
      </c>
      <c r="H709" s="678"/>
    </row>
    <row r="710" spans="1:8">
      <c r="A710" s="676"/>
      <c r="B710" s="677"/>
      <c r="C710" s="707" t="s">
        <v>245</v>
      </c>
      <c r="D710" s="468" t="s">
        <v>2427</v>
      </c>
      <c r="E710" s="467">
        <v>0.02</v>
      </c>
      <c r="F710" s="654">
        <v>1500</v>
      </c>
      <c r="G710" s="714">
        <f t="shared" si="50"/>
        <v>30</v>
      </c>
      <c r="H710" s="676"/>
    </row>
    <row r="711" spans="1:8">
      <c r="A711" s="676"/>
      <c r="B711" s="677"/>
      <c r="C711" s="707" t="s">
        <v>576</v>
      </c>
      <c r="D711" s="468" t="s">
        <v>2426</v>
      </c>
      <c r="E711" s="467">
        <v>0.01</v>
      </c>
      <c r="F711" s="650">
        <v>800</v>
      </c>
      <c r="G711" s="714">
        <f t="shared" si="50"/>
        <v>8</v>
      </c>
      <c r="H711" s="676"/>
    </row>
    <row r="712" spans="1:8">
      <c r="A712" s="676"/>
      <c r="B712" s="677"/>
      <c r="C712" s="467" t="s">
        <v>729</v>
      </c>
      <c r="D712" s="468" t="s">
        <v>730</v>
      </c>
      <c r="E712" s="467">
        <v>0.1</v>
      </c>
      <c r="F712" s="650">
        <v>720</v>
      </c>
      <c r="G712" s="714">
        <f t="shared" si="50"/>
        <v>72</v>
      </c>
      <c r="H712" s="676"/>
    </row>
    <row r="713" spans="1:8">
      <c r="A713" s="676"/>
      <c r="B713" s="699"/>
      <c r="C713" s="467" t="s">
        <v>2008</v>
      </c>
      <c r="D713" s="468" t="s">
        <v>1989</v>
      </c>
      <c r="E713" s="467">
        <v>0.02</v>
      </c>
      <c r="F713" s="650">
        <v>2700</v>
      </c>
      <c r="G713" s="714">
        <f t="shared" si="50"/>
        <v>54</v>
      </c>
      <c r="H713" s="676"/>
    </row>
    <row r="714" spans="1:8">
      <c r="A714" s="676"/>
      <c r="B714" s="699" t="s">
        <v>35</v>
      </c>
      <c r="C714" s="467"/>
      <c r="D714" s="468"/>
      <c r="E714" s="467"/>
      <c r="F714" s="650"/>
      <c r="G714" s="1536">
        <f>SUM(G709:G713)</f>
        <v>704</v>
      </c>
      <c r="H714" s="676"/>
    </row>
    <row r="715" spans="1:8" ht="30">
      <c r="A715" s="676" t="s">
        <v>3958</v>
      </c>
      <c r="B715" s="677" t="s">
        <v>4063</v>
      </c>
      <c r="C715" s="467" t="s">
        <v>4064</v>
      </c>
      <c r="D715" s="468" t="s">
        <v>1698</v>
      </c>
      <c r="E715" s="467">
        <v>0.03</v>
      </c>
      <c r="F715" s="650">
        <v>12500</v>
      </c>
      <c r="G715" s="714">
        <f t="shared" ref="G715:G721" si="51">E715*F715</f>
        <v>375</v>
      </c>
      <c r="H715" s="678"/>
    </row>
    <row r="716" spans="1:8" ht="30">
      <c r="A716" s="676"/>
      <c r="B716" s="677"/>
      <c r="C716" s="712" t="s">
        <v>4065</v>
      </c>
      <c r="D716" s="468" t="s">
        <v>2432</v>
      </c>
      <c r="E716" s="899">
        <v>0.03</v>
      </c>
      <c r="F716" s="650">
        <v>10000</v>
      </c>
      <c r="G716" s="714">
        <f t="shared" si="51"/>
        <v>300</v>
      </c>
      <c r="H716" s="678"/>
    </row>
    <row r="717" spans="1:8">
      <c r="A717" s="676"/>
      <c r="B717" s="677"/>
      <c r="C717" s="712" t="s">
        <v>731</v>
      </c>
      <c r="D717" s="468" t="s">
        <v>98</v>
      </c>
      <c r="E717" s="467">
        <v>0.01</v>
      </c>
      <c r="F717" s="650">
        <v>14039</v>
      </c>
      <c r="G717" s="714">
        <f t="shared" si="51"/>
        <v>140.39000000000001</v>
      </c>
      <c r="H717" s="676"/>
    </row>
    <row r="718" spans="1:8">
      <c r="A718" s="676"/>
      <c r="B718" s="699"/>
      <c r="C718" s="707" t="s">
        <v>245</v>
      </c>
      <c r="D718" s="468" t="s">
        <v>2427</v>
      </c>
      <c r="E718" s="467">
        <v>0.02</v>
      </c>
      <c r="F718" s="654">
        <v>1500</v>
      </c>
      <c r="G718" s="714">
        <f t="shared" si="51"/>
        <v>30</v>
      </c>
      <c r="H718" s="676"/>
    </row>
    <row r="719" spans="1:8">
      <c r="A719" s="676"/>
      <c r="B719" s="677"/>
      <c r="C719" s="707" t="s">
        <v>576</v>
      </c>
      <c r="D719" s="468" t="s">
        <v>2426</v>
      </c>
      <c r="E719" s="467">
        <v>0.01</v>
      </c>
      <c r="F719" s="650">
        <v>800</v>
      </c>
      <c r="G719" s="714">
        <f t="shared" si="51"/>
        <v>8</v>
      </c>
      <c r="H719" s="676"/>
    </row>
    <row r="720" spans="1:8">
      <c r="A720" s="676"/>
      <c r="B720" s="677"/>
      <c r="C720" s="467" t="s">
        <v>729</v>
      </c>
      <c r="D720" s="468" t="s">
        <v>730</v>
      </c>
      <c r="E720" s="467">
        <v>0.1</v>
      </c>
      <c r="F720" s="650">
        <v>120</v>
      </c>
      <c r="G720" s="714">
        <f t="shared" si="51"/>
        <v>12</v>
      </c>
      <c r="H720" s="676"/>
    </row>
    <row r="721" spans="1:8">
      <c r="A721" s="676"/>
      <c r="B721" s="677"/>
      <c r="C721" s="467" t="s">
        <v>2008</v>
      </c>
      <c r="D721" s="468" t="s">
        <v>1989</v>
      </c>
      <c r="E721" s="467">
        <v>0.02</v>
      </c>
      <c r="F721" s="650">
        <v>2700</v>
      </c>
      <c r="G721" s="714">
        <f t="shared" si="51"/>
        <v>54</v>
      </c>
      <c r="H721" s="676"/>
    </row>
    <row r="722" spans="1:8">
      <c r="A722" s="676"/>
      <c r="B722" s="699" t="s">
        <v>35</v>
      </c>
      <c r="C722" s="525"/>
      <c r="D722" s="676"/>
      <c r="E722" s="525"/>
      <c r="F722" s="664"/>
      <c r="G722" s="475">
        <f>SUM(G715:G721)</f>
        <v>919.39</v>
      </c>
      <c r="H722" s="676"/>
    </row>
    <row r="723" spans="1:8">
      <c r="A723" s="676" t="s">
        <v>3959</v>
      </c>
      <c r="B723" s="651" t="s">
        <v>3843</v>
      </c>
      <c r="C723" s="467" t="s">
        <v>1952</v>
      </c>
      <c r="D723" s="468" t="s">
        <v>98</v>
      </c>
      <c r="E723" s="653">
        <v>5.0000000000000001E-3</v>
      </c>
      <c r="F723" s="650">
        <v>103.04</v>
      </c>
      <c r="G723" s="714">
        <f t="shared" ref="G723:G728" si="52">E723*F723</f>
        <v>0.51519999999999999</v>
      </c>
      <c r="H723" s="676"/>
    </row>
    <row r="724" spans="1:8" ht="30">
      <c r="A724" s="676"/>
      <c r="B724" s="677"/>
      <c r="C724" s="467" t="s">
        <v>4066</v>
      </c>
      <c r="D724" s="468" t="s">
        <v>2432</v>
      </c>
      <c r="E724" s="901">
        <v>0.08</v>
      </c>
      <c r="F724" s="650">
        <v>12000</v>
      </c>
      <c r="G724" s="714">
        <f t="shared" si="52"/>
        <v>960</v>
      </c>
      <c r="H724" s="676"/>
    </row>
    <row r="725" spans="1:8">
      <c r="A725" s="676"/>
      <c r="B725" s="677"/>
      <c r="C725" s="707" t="s">
        <v>245</v>
      </c>
      <c r="D725" s="468" t="s">
        <v>2427</v>
      </c>
      <c r="E725" s="467">
        <v>0.02</v>
      </c>
      <c r="F725" s="654">
        <v>1500</v>
      </c>
      <c r="G725" s="714">
        <f t="shared" si="52"/>
        <v>30</v>
      </c>
      <c r="H725" s="676"/>
    </row>
    <row r="726" spans="1:8">
      <c r="A726" s="676"/>
      <c r="B726" s="677"/>
      <c r="C726" s="707" t="s">
        <v>576</v>
      </c>
      <c r="D726" s="468" t="s">
        <v>2426</v>
      </c>
      <c r="E726" s="467">
        <v>2.81E-2</v>
      </c>
      <c r="F726" s="650">
        <v>800</v>
      </c>
      <c r="G726" s="714">
        <f t="shared" si="52"/>
        <v>22.48</v>
      </c>
      <c r="H726" s="676"/>
    </row>
    <row r="727" spans="1:8">
      <c r="A727" s="676"/>
      <c r="B727" s="677"/>
      <c r="C727" s="467" t="s">
        <v>729</v>
      </c>
      <c r="D727" s="468" t="s">
        <v>730</v>
      </c>
      <c r="E727" s="467">
        <v>0.01</v>
      </c>
      <c r="F727" s="650">
        <v>120</v>
      </c>
      <c r="G727" s="714">
        <f t="shared" si="52"/>
        <v>1.2</v>
      </c>
      <c r="H727" s="676"/>
    </row>
    <row r="728" spans="1:8">
      <c r="A728" s="676"/>
      <c r="B728" s="676"/>
      <c r="C728" s="467" t="s">
        <v>2008</v>
      </c>
      <c r="D728" s="468" t="s">
        <v>1989</v>
      </c>
      <c r="E728" s="467">
        <v>0.02</v>
      </c>
      <c r="F728" s="650">
        <v>2700</v>
      </c>
      <c r="G728" s="714">
        <f t="shared" si="52"/>
        <v>54</v>
      </c>
      <c r="H728" s="676"/>
    </row>
    <row r="729" spans="1:8">
      <c r="A729" s="676"/>
      <c r="B729" s="699" t="s">
        <v>35</v>
      </c>
      <c r="C729" s="467"/>
      <c r="D729" s="468"/>
      <c r="E729" s="467"/>
      <c r="F729" s="650"/>
      <c r="G729" s="1536">
        <f>SUM(G723:G728)</f>
        <v>1068.1952000000001</v>
      </c>
      <c r="H729" s="676"/>
    </row>
    <row r="730" spans="1:8" ht="30">
      <c r="A730" s="676" t="s">
        <v>3961</v>
      </c>
      <c r="B730" s="651" t="s">
        <v>3845</v>
      </c>
      <c r="C730" s="467" t="s">
        <v>4067</v>
      </c>
      <c r="D730" s="468" t="s">
        <v>38</v>
      </c>
      <c r="E730" s="467" t="s">
        <v>1964</v>
      </c>
      <c r="F730" s="650">
        <v>12000</v>
      </c>
      <c r="G730" s="714">
        <f t="shared" ref="G730:G740" si="53">E730*F730</f>
        <v>600</v>
      </c>
      <c r="H730" s="678"/>
    </row>
    <row r="731" spans="1:8">
      <c r="A731" s="676"/>
      <c r="B731" s="677"/>
      <c r="C731" s="712" t="s">
        <v>4068</v>
      </c>
      <c r="D731" s="468" t="s">
        <v>1989</v>
      </c>
      <c r="E731" s="653" t="s">
        <v>1964</v>
      </c>
      <c r="F731" s="650">
        <v>5678</v>
      </c>
      <c r="G731" s="714">
        <f t="shared" si="53"/>
        <v>283.90000000000003</v>
      </c>
      <c r="H731" s="676"/>
    </row>
    <row r="732" spans="1:8">
      <c r="A732" s="676"/>
      <c r="B732" s="677"/>
      <c r="C732" s="712" t="s">
        <v>727</v>
      </c>
      <c r="D732" s="468" t="s">
        <v>1989</v>
      </c>
      <c r="E732" s="653">
        <v>1E-3</v>
      </c>
      <c r="F732" s="650">
        <v>10976</v>
      </c>
      <c r="G732" s="714">
        <f t="shared" si="53"/>
        <v>10.976000000000001</v>
      </c>
      <c r="H732" s="676"/>
    </row>
    <row r="733" spans="1:8">
      <c r="A733" s="676"/>
      <c r="B733" s="677"/>
      <c r="C733" s="712" t="s">
        <v>4069</v>
      </c>
      <c r="D733" s="468" t="s">
        <v>1989</v>
      </c>
      <c r="E733" s="653">
        <v>1E-4</v>
      </c>
      <c r="F733" s="709">
        <v>285000</v>
      </c>
      <c r="G733" s="714">
        <f t="shared" si="53"/>
        <v>28.5</v>
      </c>
      <c r="H733" s="676"/>
    </row>
    <row r="734" spans="1:8">
      <c r="A734" s="676"/>
      <c r="B734" s="677"/>
      <c r="C734" s="467" t="s">
        <v>893</v>
      </c>
      <c r="D734" s="468" t="s">
        <v>1989</v>
      </c>
      <c r="E734" s="653">
        <v>0.01</v>
      </c>
      <c r="F734" s="650">
        <v>10976</v>
      </c>
      <c r="G734" s="714">
        <f t="shared" si="53"/>
        <v>109.76</v>
      </c>
      <c r="H734" s="676"/>
    </row>
    <row r="735" spans="1:8">
      <c r="A735" s="676"/>
      <c r="B735" s="677"/>
      <c r="C735" s="707" t="s">
        <v>4070</v>
      </c>
      <c r="D735" s="468" t="s">
        <v>98</v>
      </c>
      <c r="E735" s="467">
        <v>3.0999999999999999E-3</v>
      </c>
      <c r="F735" s="650">
        <v>5000</v>
      </c>
      <c r="G735" s="714">
        <f t="shared" si="53"/>
        <v>15.5</v>
      </c>
      <c r="H735" s="678"/>
    </row>
    <row r="736" spans="1:8">
      <c r="A736" s="676"/>
      <c r="B736" s="699"/>
      <c r="C736" s="707" t="s">
        <v>1834</v>
      </c>
      <c r="D736" s="468" t="s">
        <v>98</v>
      </c>
      <c r="E736" s="467">
        <v>1.1000000000000001E-3</v>
      </c>
      <c r="F736" s="650">
        <v>7000</v>
      </c>
      <c r="G736" s="714">
        <f t="shared" si="53"/>
        <v>7.7</v>
      </c>
      <c r="H736" s="676"/>
    </row>
    <row r="737" spans="1:8">
      <c r="A737" s="676"/>
      <c r="B737" s="677"/>
      <c r="C737" s="707" t="s">
        <v>245</v>
      </c>
      <c r="D737" s="468" t="s">
        <v>2427</v>
      </c>
      <c r="E737" s="467">
        <v>0.02</v>
      </c>
      <c r="F737" s="654">
        <v>1500</v>
      </c>
      <c r="G737" s="714">
        <f t="shared" si="53"/>
        <v>30</v>
      </c>
      <c r="H737" s="676"/>
    </row>
    <row r="738" spans="1:8">
      <c r="A738" s="676"/>
      <c r="B738" s="677"/>
      <c r="C738" s="707" t="s">
        <v>576</v>
      </c>
      <c r="D738" s="468" t="s">
        <v>2426</v>
      </c>
      <c r="E738" s="467">
        <v>2.9000000000000001E-2</v>
      </c>
      <c r="F738" s="650">
        <v>800</v>
      </c>
      <c r="G738" s="714">
        <f t="shared" si="53"/>
        <v>23.200000000000003</v>
      </c>
      <c r="H738" s="676"/>
    </row>
    <row r="739" spans="1:8">
      <c r="A739" s="676"/>
      <c r="B739" s="677"/>
      <c r="C739" s="467" t="s">
        <v>729</v>
      </c>
      <c r="D739" s="468" t="s">
        <v>730</v>
      </c>
      <c r="E739" s="467">
        <v>0.1</v>
      </c>
      <c r="F739" s="650">
        <v>120</v>
      </c>
      <c r="G739" s="714">
        <f t="shared" si="53"/>
        <v>12</v>
      </c>
      <c r="H739" s="676"/>
    </row>
    <row r="740" spans="1:8">
      <c r="A740" s="676"/>
      <c r="B740" s="677"/>
      <c r="C740" s="467" t="s">
        <v>2008</v>
      </c>
      <c r="D740" s="468" t="s">
        <v>1989</v>
      </c>
      <c r="E740" s="467">
        <v>0.02</v>
      </c>
      <c r="F740" s="650">
        <v>2700</v>
      </c>
      <c r="G740" s="714">
        <f t="shared" si="53"/>
        <v>54</v>
      </c>
      <c r="H740" s="676"/>
    </row>
    <row r="741" spans="1:8">
      <c r="A741" s="676"/>
      <c r="B741" s="699" t="s">
        <v>35</v>
      </c>
      <c r="C741" s="475"/>
      <c r="D741" s="711"/>
      <c r="E741" s="475"/>
      <c r="F741" s="708"/>
      <c r="G741" s="475">
        <f>SUM(G730:G740)</f>
        <v>1175.5360000000003</v>
      </c>
      <c r="H741" s="676"/>
    </row>
    <row r="742" spans="1:8">
      <c r="A742" s="676" t="s">
        <v>3963</v>
      </c>
      <c r="B742" s="651" t="s">
        <v>3847</v>
      </c>
      <c r="C742" s="712" t="s">
        <v>4068</v>
      </c>
      <c r="D742" s="468" t="s">
        <v>98</v>
      </c>
      <c r="E742" s="653">
        <v>3.5000000000000003E-2</v>
      </c>
      <c r="F742" s="650">
        <v>5678</v>
      </c>
      <c r="G742" s="714">
        <f t="shared" ref="G742:G743" si="54">E742*F742</f>
        <v>198.73000000000002</v>
      </c>
      <c r="H742" s="676"/>
    </row>
    <row r="743" spans="1:8">
      <c r="A743" s="676"/>
      <c r="B743" s="677"/>
      <c r="C743" s="525" t="s">
        <v>1654</v>
      </c>
      <c r="D743" s="468" t="s">
        <v>98</v>
      </c>
      <c r="E743" s="653" t="s">
        <v>5221</v>
      </c>
      <c r="F743" s="650" t="s">
        <v>5211</v>
      </c>
      <c r="G743" s="714">
        <f t="shared" si="54"/>
        <v>992</v>
      </c>
      <c r="H743" s="678"/>
    </row>
    <row r="744" spans="1:8">
      <c r="A744" s="676"/>
      <c r="B744" s="677"/>
      <c r="C744" s="467" t="s">
        <v>4071</v>
      </c>
      <c r="D744" s="468" t="s">
        <v>98</v>
      </c>
      <c r="E744" s="653">
        <v>0.01</v>
      </c>
      <c r="F744" s="650">
        <v>31360</v>
      </c>
      <c r="G744" s="714">
        <f t="shared" ref="G744:G748" si="55">E744*F744</f>
        <v>313.60000000000002</v>
      </c>
      <c r="H744" s="676"/>
    </row>
    <row r="745" spans="1:8">
      <c r="A745" s="676"/>
      <c r="B745" s="677"/>
      <c r="C745" s="707" t="s">
        <v>245</v>
      </c>
      <c r="D745" s="468" t="s">
        <v>2427</v>
      </c>
      <c r="E745" s="467">
        <v>0.02</v>
      </c>
      <c r="F745" s="654">
        <v>1500</v>
      </c>
      <c r="G745" s="714">
        <f t="shared" si="55"/>
        <v>30</v>
      </c>
      <c r="H745" s="676"/>
    </row>
    <row r="746" spans="1:8">
      <c r="A746" s="676"/>
      <c r="B746" s="677"/>
      <c r="C746" s="707" t="s">
        <v>576</v>
      </c>
      <c r="D746" s="468" t="s">
        <v>2426</v>
      </c>
      <c r="E746" s="467">
        <v>2.9000000000000001E-2</v>
      </c>
      <c r="F746" s="650">
        <v>800</v>
      </c>
      <c r="G746" s="714">
        <f t="shared" si="55"/>
        <v>23.200000000000003</v>
      </c>
      <c r="H746" s="676"/>
    </row>
    <row r="747" spans="1:8">
      <c r="A747" s="676"/>
      <c r="B747" s="677"/>
      <c r="C747" s="467" t="s">
        <v>729</v>
      </c>
      <c r="D747" s="468" t="s">
        <v>730</v>
      </c>
      <c r="E747" s="467">
        <v>0.1</v>
      </c>
      <c r="F747" s="650">
        <v>120</v>
      </c>
      <c r="G747" s="714">
        <f t="shared" si="55"/>
        <v>12</v>
      </c>
      <c r="H747" s="676"/>
    </row>
    <row r="748" spans="1:8">
      <c r="A748" s="676"/>
      <c r="B748" s="677"/>
      <c r="C748" s="467" t="s">
        <v>2008</v>
      </c>
      <c r="D748" s="468" t="s">
        <v>1989</v>
      </c>
      <c r="E748" s="467">
        <v>0.02</v>
      </c>
      <c r="F748" s="650">
        <v>2700</v>
      </c>
      <c r="G748" s="714">
        <f t="shared" si="55"/>
        <v>54</v>
      </c>
      <c r="H748" s="676"/>
    </row>
    <row r="749" spans="1:8">
      <c r="A749" s="676"/>
      <c r="B749" s="699" t="s">
        <v>35</v>
      </c>
      <c r="C749" s="475"/>
      <c r="D749" s="711"/>
      <c r="E749" s="475"/>
      <c r="F749" s="708"/>
      <c r="G749" s="475">
        <f>SUM(G742:G748)</f>
        <v>1623.53</v>
      </c>
      <c r="H749" s="676"/>
    </row>
    <row r="750" spans="1:8" ht="30">
      <c r="A750" s="676" t="s">
        <v>3964</v>
      </c>
      <c r="B750" s="651" t="s">
        <v>3849</v>
      </c>
      <c r="C750" s="467" t="s">
        <v>4072</v>
      </c>
      <c r="D750" s="468" t="s">
        <v>98</v>
      </c>
      <c r="E750" s="653">
        <v>0.02</v>
      </c>
      <c r="F750" s="650">
        <v>8064</v>
      </c>
      <c r="G750" s="714">
        <f t="shared" ref="G750:G759" si="56">E750*F750</f>
        <v>161.28</v>
      </c>
      <c r="H750" s="678"/>
    </row>
    <row r="751" spans="1:8">
      <c r="A751" s="676"/>
      <c r="B751" s="677"/>
      <c r="C751" s="467" t="s">
        <v>731</v>
      </c>
      <c r="D751" s="468" t="s">
        <v>98</v>
      </c>
      <c r="E751" s="653">
        <v>0.01</v>
      </c>
      <c r="F751" s="650">
        <v>14039</v>
      </c>
      <c r="G751" s="714">
        <f t="shared" si="56"/>
        <v>140.39000000000001</v>
      </c>
      <c r="H751" s="676"/>
    </row>
    <row r="752" spans="1:8">
      <c r="A752" s="676"/>
      <c r="B752" s="677"/>
      <c r="C752" s="707" t="s">
        <v>4073</v>
      </c>
      <c r="D752" s="676" t="s">
        <v>1698</v>
      </c>
      <c r="E752" s="525" t="s">
        <v>1964</v>
      </c>
      <c r="F752" s="650">
        <v>12000</v>
      </c>
      <c r="G752" s="714">
        <f t="shared" si="56"/>
        <v>600</v>
      </c>
      <c r="H752" s="678"/>
    </row>
    <row r="753" spans="1:8">
      <c r="A753" s="676"/>
      <c r="B753" s="677"/>
      <c r="C753" s="467" t="s">
        <v>5180</v>
      </c>
      <c r="D753" s="468" t="s">
        <v>98</v>
      </c>
      <c r="E753" s="653" t="s">
        <v>1962</v>
      </c>
      <c r="F753" s="650">
        <v>15100</v>
      </c>
      <c r="G753" s="714">
        <f t="shared" si="56"/>
        <v>45.300000000000004</v>
      </c>
      <c r="H753" s="676"/>
    </row>
    <row r="754" spans="1:8">
      <c r="A754" s="676"/>
      <c r="B754" s="677"/>
      <c r="C754" s="467" t="s">
        <v>1715</v>
      </c>
      <c r="D754" s="468" t="s">
        <v>98</v>
      </c>
      <c r="E754" s="653">
        <v>1E-3</v>
      </c>
      <c r="F754" s="650">
        <v>5500</v>
      </c>
      <c r="G754" s="714">
        <f t="shared" si="56"/>
        <v>5.5</v>
      </c>
      <c r="H754" s="678"/>
    </row>
    <row r="755" spans="1:8">
      <c r="A755" s="676"/>
      <c r="B755" s="677"/>
      <c r="C755" s="467" t="s">
        <v>4075</v>
      </c>
      <c r="D755" s="468" t="s">
        <v>98</v>
      </c>
      <c r="E755" s="653">
        <v>1E-3</v>
      </c>
      <c r="F755" s="650">
        <v>87000</v>
      </c>
      <c r="G755" s="714">
        <f t="shared" si="56"/>
        <v>87</v>
      </c>
      <c r="H755" s="676"/>
    </row>
    <row r="756" spans="1:8">
      <c r="A756" s="676"/>
      <c r="B756" s="677"/>
      <c r="C756" s="707" t="s">
        <v>245</v>
      </c>
      <c r="D756" s="468" t="s">
        <v>2427</v>
      </c>
      <c r="E756" s="467">
        <v>0.02</v>
      </c>
      <c r="F756" s="654">
        <v>1500</v>
      </c>
      <c r="G756" s="714">
        <f t="shared" si="56"/>
        <v>30</v>
      </c>
      <c r="H756" s="676"/>
    </row>
    <row r="757" spans="1:8">
      <c r="A757" s="676"/>
      <c r="B757" s="677"/>
      <c r="C757" s="707" t="s">
        <v>576</v>
      </c>
      <c r="D757" s="468" t="s">
        <v>2426</v>
      </c>
      <c r="E757" s="467">
        <v>3.0000000000000001E-3</v>
      </c>
      <c r="F757" s="650">
        <v>800</v>
      </c>
      <c r="G757" s="714">
        <f t="shared" si="56"/>
        <v>2.4</v>
      </c>
      <c r="H757" s="676"/>
    </row>
    <row r="758" spans="1:8">
      <c r="A758" s="676"/>
      <c r="B758" s="677"/>
      <c r="C758" s="467" t="s">
        <v>729</v>
      </c>
      <c r="D758" s="468" t="s">
        <v>730</v>
      </c>
      <c r="E758" s="467">
        <v>0.1</v>
      </c>
      <c r="F758" s="650">
        <v>120</v>
      </c>
      <c r="G758" s="714">
        <f t="shared" si="56"/>
        <v>12</v>
      </c>
      <c r="H758" s="676"/>
    </row>
    <row r="759" spans="1:8">
      <c r="A759" s="676"/>
      <c r="B759" s="677"/>
      <c r="C759" s="467" t="s">
        <v>2008</v>
      </c>
      <c r="D759" s="468" t="s">
        <v>1989</v>
      </c>
      <c r="E759" s="467">
        <v>0.02</v>
      </c>
      <c r="F759" s="650">
        <v>2700</v>
      </c>
      <c r="G759" s="714">
        <f t="shared" si="56"/>
        <v>54</v>
      </c>
      <c r="H759" s="676"/>
    </row>
    <row r="760" spans="1:8">
      <c r="A760" s="676"/>
      <c r="B760" s="699" t="s">
        <v>35</v>
      </c>
      <c r="C760" s="467"/>
      <c r="D760" s="468"/>
      <c r="E760" s="467"/>
      <c r="F760" s="650"/>
      <c r="G760" s="1536">
        <f>SUM(G750:G759)</f>
        <v>1137.8700000000001</v>
      </c>
      <c r="H760" s="676"/>
    </row>
    <row r="761" spans="1:8">
      <c r="A761" s="676" t="s">
        <v>3965</v>
      </c>
      <c r="B761" s="651" t="s">
        <v>3851</v>
      </c>
      <c r="C761" s="467" t="s">
        <v>4076</v>
      </c>
      <c r="D761" s="468" t="s">
        <v>98</v>
      </c>
      <c r="E761" s="653">
        <v>0.03</v>
      </c>
      <c r="F761" s="648">
        <v>5500</v>
      </c>
      <c r="G761" s="714">
        <f>E51907*F51907</f>
        <v>0</v>
      </c>
      <c r="H761" s="678"/>
    </row>
    <row r="762" spans="1:8">
      <c r="A762" s="676"/>
      <c r="B762" s="677"/>
      <c r="C762" s="707" t="s">
        <v>4077</v>
      </c>
      <c r="D762" s="468" t="s">
        <v>98</v>
      </c>
      <c r="E762" s="653">
        <v>0.01</v>
      </c>
      <c r="F762" s="650">
        <v>10976</v>
      </c>
      <c r="G762" s="714">
        <f t="shared" ref="G762:G825" si="57">E762*F762</f>
        <v>109.76</v>
      </c>
      <c r="H762" s="676"/>
    </row>
    <row r="763" spans="1:8">
      <c r="A763" s="676"/>
      <c r="B763" s="677"/>
      <c r="C763" s="707" t="s">
        <v>4078</v>
      </c>
      <c r="D763" s="676" t="s">
        <v>1698</v>
      </c>
      <c r="E763" s="525">
        <v>0.1</v>
      </c>
      <c r="F763" s="650">
        <v>1500</v>
      </c>
      <c r="G763" s="714">
        <f t="shared" si="57"/>
        <v>150</v>
      </c>
      <c r="H763" s="678"/>
    </row>
    <row r="764" spans="1:8">
      <c r="A764" s="676"/>
      <c r="B764" s="677"/>
      <c r="C764" s="707" t="s">
        <v>4079</v>
      </c>
      <c r="D764" s="468" t="s">
        <v>98</v>
      </c>
      <c r="E764" s="653">
        <v>0.01</v>
      </c>
      <c r="F764" s="650">
        <v>18900</v>
      </c>
      <c r="G764" s="714">
        <f t="shared" si="57"/>
        <v>189</v>
      </c>
      <c r="H764" s="678"/>
    </row>
    <row r="765" spans="1:8">
      <c r="A765" s="676"/>
      <c r="B765" s="677"/>
      <c r="C765" s="707" t="s">
        <v>872</v>
      </c>
      <c r="D765" s="468" t="s">
        <v>98</v>
      </c>
      <c r="E765" s="653">
        <v>0.01</v>
      </c>
      <c r="F765" s="650">
        <v>18000</v>
      </c>
      <c r="G765" s="714">
        <f t="shared" si="57"/>
        <v>180</v>
      </c>
      <c r="H765" s="676"/>
    </row>
    <row r="766" spans="1:8">
      <c r="A766" s="676"/>
      <c r="B766" s="677"/>
      <c r="C766" s="707" t="s">
        <v>245</v>
      </c>
      <c r="D766" s="468" t="s">
        <v>2427</v>
      </c>
      <c r="E766" s="467">
        <v>0.03</v>
      </c>
      <c r="F766" s="654">
        <v>1500</v>
      </c>
      <c r="G766" s="714">
        <f t="shared" si="57"/>
        <v>45</v>
      </c>
      <c r="H766" s="676"/>
    </row>
    <row r="767" spans="1:8">
      <c r="A767" s="676"/>
      <c r="B767" s="677"/>
      <c r="C767" s="707" t="s">
        <v>576</v>
      </c>
      <c r="D767" s="468" t="s">
        <v>2426</v>
      </c>
      <c r="E767" s="467">
        <v>4.2000000000000003E-2</v>
      </c>
      <c r="F767" s="650">
        <v>800</v>
      </c>
      <c r="G767" s="714">
        <f t="shared" si="57"/>
        <v>33.6</v>
      </c>
      <c r="H767" s="676"/>
    </row>
    <row r="768" spans="1:8">
      <c r="A768" s="676"/>
      <c r="B768" s="677"/>
      <c r="C768" s="467" t="s">
        <v>729</v>
      </c>
      <c r="D768" s="468" t="s">
        <v>730</v>
      </c>
      <c r="E768" s="467">
        <v>0.1</v>
      </c>
      <c r="F768" s="650">
        <v>120</v>
      </c>
      <c r="G768" s="714">
        <f t="shared" si="57"/>
        <v>12</v>
      </c>
      <c r="H768" s="676"/>
    </row>
    <row r="769" spans="1:8">
      <c r="A769" s="676"/>
      <c r="B769" s="677"/>
      <c r="C769" s="467" t="s">
        <v>2008</v>
      </c>
      <c r="D769" s="468" t="s">
        <v>1989</v>
      </c>
      <c r="E769" s="467">
        <v>2.1000000000000001E-2</v>
      </c>
      <c r="F769" s="650">
        <v>2700</v>
      </c>
      <c r="G769" s="714">
        <f t="shared" si="57"/>
        <v>56.7</v>
      </c>
      <c r="H769" s="676"/>
    </row>
    <row r="770" spans="1:8">
      <c r="A770" s="676"/>
      <c r="B770" s="699" t="s">
        <v>35</v>
      </c>
      <c r="C770" s="525"/>
      <c r="D770" s="676"/>
      <c r="E770" s="525"/>
      <c r="F770" s="664"/>
      <c r="G770" s="475">
        <f>SUM(G761:G769)</f>
        <v>776.06000000000006</v>
      </c>
      <c r="H770" s="676"/>
    </row>
    <row r="771" spans="1:8" ht="30">
      <c r="A771" s="676" t="s">
        <v>3966</v>
      </c>
      <c r="B771" s="651" t="s">
        <v>3853</v>
      </c>
      <c r="C771" s="467" t="s">
        <v>4072</v>
      </c>
      <c r="D771" s="468" t="s">
        <v>98</v>
      </c>
      <c r="E771" s="653">
        <v>0.01</v>
      </c>
      <c r="F771" s="650">
        <v>8064</v>
      </c>
      <c r="G771" s="714">
        <f t="shared" si="57"/>
        <v>80.64</v>
      </c>
      <c r="H771" s="678"/>
    </row>
    <row r="772" spans="1:8">
      <c r="A772" s="676"/>
      <c r="B772" s="677"/>
      <c r="C772" s="467" t="s">
        <v>4080</v>
      </c>
      <c r="D772" s="676" t="s">
        <v>1698</v>
      </c>
      <c r="E772" s="525">
        <v>0.1</v>
      </c>
      <c r="F772" s="650">
        <v>1500</v>
      </c>
      <c r="G772" s="714">
        <f t="shared" si="57"/>
        <v>150</v>
      </c>
      <c r="H772" s="676"/>
    </row>
    <row r="773" spans="1:8">
      <c r="A773" s="676"/>
      <c r="B773" s="699"/>
      <c r="C773" s="467" t="s">
        <v>3663</v>
      </c>
      <c r="D773" s="652" t="s">
        <v>98</v>
      </c>
      <c r="E773" s="653" t="s">
        <v>1965</v>
      </c>
      <c r="F773" s="650">
        <v>4895</v>
      </c>
      <c r="G773" s="714">
        <f t="shared" si="57"/>
        <v>24.475000000000001</v>
      </c>
      <c r="H773" s="678"/>
    </row>
    <row r="774" spans="1:8">
      <c r="A774" s="676"/>
      <c r="B774" s="677"/>
      <c r="C774" s="467" t="s">
        <v>893</v>
      </c>
      <c r="D774" s="652" t="s">
        <v>98</v>
      </c>
      <c r="E774" s="653" t="s">
        <v>5218</v>
      </c>
      <c r="F774" s="650">
        <v>10976</v>
      </c>
      <c r="G774" s="714">
        <f t="shared" si="57"/>
        <v>219.52</v>
      </c>
      <c r="H774" s="676"/>
    </row>
    <row r="775" spans="1:8">
      <c r="A775" s="676"/>
      <c r="B775" s="677"/>
      <c r="C775" s="467" t="s">
        <v>3264</v>
      </c>
      <c r="D775" s="652" t="s">
        <v>98</v>
      </c>
      <c r="E775" s="467" t="s">
        <v>5213</v>
      </c>
      <c r="F775" s="650">
        <v>81000</v>
      </c>
      <c r="G775" s="714">
        <f t="shared" si="57"/>
        <v>24.299999999999997</v>
      </c>
      <c r="H775" s="678"/>
    </row>
    <row r="776" spans="1:8">
      <c r="A776" s="676"/>
      <c r="B776" s="677"/>
      <c r="C776" s="467" t="s">
        <v>4068</v>
      </c>
      <c r="D776" s="468" t="s">
        <v>98</v>
      </c>
      <c r="E776" s="467">
        <v>1E-4</v>
      </c>
      <c r="F776" s="650">
        <v>5678</v>
      </c>
      <c r="G776" s="714">
        <f t="shared" si="57"/>
        <v>0.56780000000000008</v>
      </c>
      <c r="H776" s="676"/>
    </row>
    <row r="777" spans="1:8">
      <c r="A777" s="676"/>
      <c r="B777" s="677"/>
      <c r="C777" s="707" t="s">
        <v>245</v>
      </c>
      <c r="D777" s="468" t="s">
        <v>2427</v>
      </c>
      <c r="E777" s="467">
        <v>0.03</v>
      </c>
      <c r="F777" s="654">
        <v>1500</v>
      </c>
      <c r="G777" s="714">
        <f t="shared" si="57"/>
        <v>45</v>
      </c>
      <c r="H777" s="676"/>
    </row>
    <row r="778" spans="1:8">
      <c r="A778" s="676"/>
      <c r="B778" s="677"/>
      <c r="C778" s="707" t="s">
        <v>576</v>
      </c>
      <c r="D778" s="468" t="s">
        <v>2426</v>
      </c>
      <c r="E778" s="467">
        <v>2.9999999999999997E-4</v>
      </c>
      <c r="F778" s="650">
        <v>800</v>
      </c>
      <c r="G778" s="714">
        <f t="shared" si="57"/>
        <v>0.24</v>
      </c>
      <c r="H778" s="676"/>
    </row>
    <row r="779" spans="1:8">
      <c r="A779" s="676"/>
      <c r="B779" s="677"/>
      <c r="C779" s="467" t="s">
        <v>729</v>
      </c>
      <c r="D779" s="468" t="s">
        <v>730</v>
      </c>
      <c r="E779" s="467">
        <v>2.8999999999999998E-3</v>
      </c>
      <c r="F779" s="650">
        <v>120</v>
      </c>
      <c r="G779" s="714">
        <f t="shared" si="57"/>
        <v>0.34799999999999998</v>
      </c>
      <c r="H779" s="676"/>
    </row>
    <row r="780" spans="1:8">
      <c r="A780" s="676"/>
      <c r="B780" s="677"/>
      <c r="C780" s="467" t="s">
        <v>2008</v>
      </c>
      <c r="D780" s="468" t="s">
        <v>1989</v>
      </c>
      <c r="E780" s="467">
        <v>2.1000000000000001E-2</v>
      </c>
      <c r="F780" s="650">
        <v>2700</v>
      </c>
      <c r="G780" s="714">
        <f t="shared" si="57"/>
        <v>56.7</v>
      </c>
      <c r="H780" s="676"/>
    </row>
    <row r="781" spans="1:8">
      <c r="A781" s="676"/>
      <c r="B781" s="699" t="s">
        <v>35</v>
      </c>
      <c r="C781" s="525"/>
      <c r="D781" s="676"/>
      <c r="E781" s="525"/>
      <c r="F781" s="664"/>
      <c r="G781" s="475">
        <f>SUM(G771:G780)</f>
        <v>601.79079999999999</v>
      </c>
      <c r="H781" s="676"/>
    </row>
    <row r="782" spans="1:8">
      <c r="A782" s="676" t="s">
        <v>3967</v>
      </c>
      <c r="B782" s="651" t="s">
        <v>3855</v>
      </c>
      <c r="C782" s="525" t="s">
        <v>3409</v>
      </c>
      <c r="D782" s="676" t="s">
        <v>39</v>
      </c>
      <c r="E782" s="525" t="s">
        <v>5222</v>
      </c>
      <c r="F782" s="664">
        <v>15680</v>
      </c>
      <c r="G782" s="714">
        <f t="shared" si="57"/>
        <v>235.2</v>
      </c>
      <c r="H782" s="676"/>
    </row>
    <row r="783" spans="1:8">
      <c r="A783" s="676"/>
      <c r="B783" s="677"/>
      <c r="C783" s="525" t="s">
        <v>885</v>
      </c>
      <c r="D783" s="676" t="s">
        <v>98</v>
      </c>
      <c r="E783" s="525" t="s">
        <v>1968</v>
      </c>
      <c r="F783" s="664">
        <v>31360</v>
      </c>
      <c r="G783" s="714">
        <f t="shared" si="57"/>
        <v>313.60000000000002</v>
      </c>
      <c r="H783" s="676"/>
    </row>
    <row r="784" spans="1:8">
      <c r="A784" s="676"/>
      <c r="B784" s="677"/>
      <c r="C784" s="707" t="s">
        <v>245</v>
      </c>
      <c r="D784" s="468" t="s">
        <v>2427</v>
      </c>
      <c r="E784" s="525" t="s">
        <v>5218</v>
      </c>
      <c r="F784" s="654">
        <v>1500</v>
      </c>
      <c r="G784" s="714">
        <f t="shared" si="57"/>
        <v>30</v>
      </c>
      <c r="H784" s="676"/>
    </row>
    <row r="785" spans="1:8">
      <c r="A785" s="676"/>
      <c r="B785" s="677"/>
      <c r="C785" s="707" t="s">
        <v>576</v>
      </c>
      <c r="D785" s="468" t="s">
        <v>2426</v>
      </c>
      <c r="E785" s="467">
        <v>5.5E-2</v>
      </c>
      <c r="F785" s="650">
        <v>800</v>
      </c>
      <c r="G785" s="714">
        <f t="shared" si="57"/>
        <v>44</v>
      </c>
      <c r="H785" s="676"/>
    </row>
    <row r="786" spans="1:8">
      <c r="A786" s="676"/>
      <c r="B786" s="677"/>
      <c r="C786" s="467" t="s">
        <v>729</v>
      </c>
      <c r="D786" s="468" t="s">
        <v>730</v>
      </c>
      <c r="E786" s="467">
        <v>0.71</v>
      </c>
      <c r="F786" s="650">
        <v>120</v>
      </c>
      <c r="G786" s="714">
        <f t="shared" si="57"/>
        <v>85.199999999999989</v>
      </c>
      <c r="H786" s="676"/>
    </row>
    <row r="787" spans="1:8">
      <c r="A787" s="676"/>
      <c r="B787" s="677"/>
      <c r="C787" s="467" t="s">
        <v>2008</v>
      </c>
      <c r="D787" s="468" t="s">
        <v>1989</v>
      </c>
      <c r="E787" s="467">
        <v>2.1000000000000001E-2</v>
      </c>
      <c r="F787" s="650">
        <v>2700</v>
      </c>
      <c r="G787" s="714">
        <f t="shared" si="57"/>
        <v>56.7</v>
      </c>
      <c r="H787" s="676"/>
    </row>
    <row r="788" spans="1:8">
      <c r="A788" s="676"/>
      <c r="B788" s="699" t="s">
        <v>35</v>
      </c>
      <c r="C788" s="525"/>
      <c r="D788" s="676"/>
      <c r="E788" s="525"/>
      <c r="F788" s="664"/>
      <c r="G788" s="475">
        <f>SUM(G782:G787)</f>
        <v>764.7</v>
      </c>
      <c r="H788" s="676"/>
    </row>
    <row r="789" spans="1:8">
      <c r="A789" s="676" t="s">
        <v>3969</v>
      </c>
      <c r="B789" s="651" t="s">
        <v>3857</v>
      </c>
      <c r="C789" s="467" t="s">
        <v>4082</v>
      </c>
      <c r="D789" s="468" t="s">
        <v>98</v>
      </c>
      <c r="E789" s="653" t="s">
        <v>5214</v>
      </c>
      <c r="F789" s="650">
        <v>920000</v>
      </c>
      <c r="G789" s="714">
        <f t="shared" ref="G789:G799" si="58">E789*F789</f>
        <v>460</v>
      </c>
      <c r="H789" s="676"/>
    </row>
    <row r="790" spans="1:8">
      <c r="A790" s="676"/>
      <c r="B790" s="677"/>
      <c r="C790" s="467" t="s">
        <v>3325</v>
      </c>
      <c r="D790" s="468" t="s">
        <v>98</v>
      </c>
      <c r="E790" s="653">
        <v>2E-3</v>
      </c>
      <c r="F790" s="650">
        <v>9000</v>
      </c>
      <c r="G790" s="714">
        <f t="shared" si="58"/>
        <v>18</v>
      </c>
      <c r="H790" s="676"/>
    </row>
    <row r="791" spans="1:8" ht="30">
      <c r="A791" s="676"/>
      <c r="B791" s="677"/>
      <c r="C791" s="467" t="s">
        <v>4083</v>
      </c>
      <c r="D791" s="468" t="s">
        <v>98</v>
      </c>
      <c r="E791" s="653">
        <v>2E-3</v>
      </c>
      <c r="F791" s="650">
        <v>7500</v>
      </c>
      <c r="G791" s="714">
        <f t="shared" si="58"/>
        <v>15</v>
      </c>
      <c r="H791" s="678"/>
    </row>
    <row r="792" spans="1:8">
      <c r="A792" s="676"/>
      <c r="B792" s="677"/>
      <c r="C792" s="707" t="s">
        <v>872</v>
      </c>
      <c r="D792" s="468" t="s">
        <v>98</v>
      </c>
      <c r="E792" s="653">
        <v>3.0000000000000001E-3</v>
      </c>
      <c r="F792" s="650">
        <v>18000</v>
      </c>
      <c r="G792" s="714">
        <f t="shared" si="58"/>
        <v>54</v>
      </c>
      <c r="H792" s="676"/>
    </row>
    <row r="793" spans="1:8">
      <c r="A793" s="676"/>
      <c r="B793" s="677"/>
      <c r="C793" s="467" t="s">
        <v>4084</v>
      </c>
      <c r="D793" s="468" t="s">
        <v>98</v>
      </c>
      <c r="E793" s="653">
        <v>1E-3</v>
      </c>
      <c r="F793" s="650">
        <v>15100</v>
      </c>
      <c r="G793" s="714">
        <f t="shared" si="58"/>
        <v>15.1</v>
      </c>
      <c r="H793" s="676"/>
    </row>
    <row r="794" spans="1:8">
      <c r="A794" s="676"/>
      <c r="B794" s="677"/>
      <c r="C794" s="467" t="s">
        <v>4085</v>
      </c>
      <c r="D794" s="468" t="s">
        <v>98</v>
      </c>
      <c r="E794" s="653">
        <v>2E-3</v>
      </c>
      <c r="F794" s="650">
        <v>10000</v>
      </c>
      <c r="G794" s="714">
        <f t="shared" si="58"/>
        <v>20</v>
      </c>
      <c r="H794" s="678"/>
    </row>
    <row r="795" spans="1:8" ht="30">
      <c r="A795" s="676"/>
      <c r="B795" s="677"/>
      <c r="C795" s="467" t="s">
        <v>4086</v>
      </c>
      <c r="D795" s="676" t="s">
        <v>2432</v>
      </c>
      <c r="E795" s="653" t="s">
        <v>5218</v>
      </c>
      <c r="F795" s="650">
        <v>12000</v>
      </c>
      <c r="G795" s="714">
        <f t="shared" si="58"/>
        <v>240</v>
      </c>
      <c r="H795" s="676"/>
    </row>
    <row r="796" spans="1:8" ht="30">
      <c r="A796" s="676"/>
      <c r="B796" s="677"/>
      <c r="C796" s="467" t="s">
        <v>4087</v>
      </c>
      <c r="D796" s="676" t="s">
        <v>2432</v>
      </c>
      <c r="E796" s="653" t="s">
        <v>5218</v>
      </c>
      <c r="F796" s="650">
        <v>12000</v>
      </c>
      <c r="G796" s="714">
        <f t="shared" si="58"/>
        <v>240</v>
      </c>
      <c r="H796" s="678"/>
    </row>
    <row r="797" spans="1:8">
      <c r="A797" s="676"/>
      <c r="B797" s="699"/>
      <c r="C797" s="467" t="s">
        <v>4088</v>
      </c>
      <c r="D797" s="676" t="s">
        <v>1698</v>
      </c>
      <c r="E797" s="525" t="s">
        <v>5218</v>
      </c>
      <c r="F797" s="709">
        <v>14000</v>
      </c>
      <c r="G797" s="714">
        <f t="shared" si="58"/>
        <v>280</v>
      </c>
      <c r="H797" s="678"/>
    </row>
    <row r="798" spans="1:8">
      <c r="A798" s="676"/>
      <c r="B798" s="699"/>
      <c r="C798" s="707" t="s">
        <v>245</v>
      </c>
      <c r="D798" s="468" t="s">
        <v>2427</v>
      </c>
      <c r="E798" s="467">
        <v>0.02</v>
      </c>
      <c r="F798" s="654">
        <v>1500</v>
      </c>
      <c r="G798" s="714">
        <f t="shared" si="58"/>
        <v>30</v>
      </c>
      <c r="H798" s="676"/>
    </row>
    <row r="799" spans="1:8">
      <c r="A799" s="676"/>
      <c r="B799" s="677"/>
      <c r="C799" s="707" t="s">
        <v>576</v>
      </c>
      <c r="D799" s="468" t="s">
        <v>2426</v>
      </c>
      <c r="E799" s="467">
        <v>0.01</v>
      </c>
      <c r="F799" s="650">
        <v>800</v>
      </c>
      <c r="G799" s="714">
        <f t="shared" si="58"/>
        <v>8</v>
      </c>
      <c r="H799" s="676"/>
    </row>
    <row r="800" spans="1:8">
      <c r="A800" s="676"/>
      <c r="B800" s="677"/>
      <c r="C800" s="707"/>
      <c r="D800" s="468"/>
      <c r="E800" s="467"/>
      <c r="F800" s="650"/>
      <c r="G800" s="714"/>
      <c r="H800" s="676"/>
    </row>
    <row r="801" spans="1:8">
      <c r="A801" s="676"/>
      <c r="B801" s="677"/>
      <c r="C801" s="467" t="s">
        <v>729</v>
      </c>
      <c r="D801" s="468" t="s">
        <v>730</v>
      </c>
      <c r="E801" s="467">
        <v>0.1</v>
      </c>
      <c r="F801" s="650">
        <v>120</v>
      </c>
      <c r="G801" s="714">
        <f t="shared" si="57"/>
        <v>12</v>
      </c>
      <c r="H801" s="676"/>
    </row>
    <row r="802" spans="1:8">
      <c r="A802" s="676"/>
      <c r="B802" s="677"/>
      <c r="C802" s="467" t="s">
        <v>2008</v>
      </c>
      <c r="D802" s="468" t="s">
        <v>1989</v>
      </c>
      <c r="E802" s="467">
        <v>2.1000000000000001E-2</v>
      </c>
      <c r="F802" s="650">
        <v>2700</v>
      </c>
      <c r="G802" s="714">
        <f t="shared" si="57"/>
        <v>56.7</v>
      </c>
      <c r="H802" s="676"/>
    </row>
    <row r="803" spans="1:8">
      <c r="A803" s="676"/>
      <c r="B803" s="699" t="s">
        <v>35</v>
      </c>
      <c r="C803" s="525"/>
      <c r="D803" s="676"/>
      <c r="E803" s="525"/>
      <c r="F803" s="664"/>
      <c r="G803" s="475">
        <f>SUM(G789:G802)</f>
        <v>1448.8</v>
      </c>
      <c r="H803" s="676"/>
    </row>
    <row r="804" spans="1:8">
      <c r="A804" s="676" t="s">
        <v>3970</v>
      </c>
      <c r="B804" s="651" t="s">
        <v>3859</v>
      </c>
      <c r="C804" s="707" t="s">
        <v>727</v>
      </c>
      <c r="D804" s="468" t="s">
        <v>27</v>
      </c>
      <c r="E804" s="467">
        <v>1E-3</v>
      </c>
      <c r="F804" s="654">
        <v>10976</v>
      </c>
      <c r="G804" s="714">
        <f t="shared" si="57"/>
        <v>10.976000000000001</v>
      </c>
      <c r="H804" s="676"/>
    </row>
    <row r="805" spans="1:8">
      <c r="A805" s="676"/>
      <c r="B805" s="677"/>
      <c r="C805" s="707" t="s">
        <v>3265</v>
      </c>
      <c r="D805" s="468" t="s">
        <v>27</v>
      </c>
      <c r="E805" s="467">
        <v>0.01</v>
      </c>
      <c r="F805" s="650">
        <v>15100</v>
      </c>
      <c r="G805" s="714">
        <f t="shared" si="57"/>
        <v>151</v>
      </c>
      <c r="H805" s="676"/>
    </row>
    <row r="806" spans="1:8">
      <c r="A806" s="676"/>
      <c r="B806" s="677"/>
      <c r="C806" s="467" t="s">
        <v>728</v>
      </c>
      <c r="D806" s="468" t="s">
        <v>730</v>
      </c>
      <c r="E806" s="467">
        <v>0.01</v>
      </c>
      <c r="F806" s="650">
        <v>3600</v>
      </c>
      <c r="G806" s="714">
        <f t="shared" si="57"/>
        <v>36</v>
      </c>
      <c r="H806" s="676"/>
    </row>
    <row r="807" spans="1:8">
      <c r="A807" s="676"/>
      <c r="B807" s="677"/>
      <c r="C807" s="467" t="s">
        <v>872</v>
      </c>
      <c r="D807" s="468" t="s">
        <v>1989</v>
      </c>
      <c r="E807" s="467">
        <v>2.1000000000000001E-2</v>
      </c>
      <c r="F807" s="650">
        <v>18000</v>
      </c>
      <c r="G807" s="714">
        <f t="shared" si="57"/>
        <v>378</v>
      </c>
      <c r="H807" s="676"/>
    </row>
    <row r="808" spans="1:8">
      <c r="A808" s="676"/>
      <c r="B808" s="677"/>
      <c r="C808" s="467" t="s">
        <v>4179</v>
      </c>
      <c r="D808" s="468" t="s">
        <v>29</v>
      </c>
      <c r="E808" s="467">
        <v>0.01</v>
      </c>
      <c r="F808" s="650" t="s">
        <v>5194</v>
      </c>
      <c r="G808" s="714">
        <f t="shared" si="57"/>
        <v>72</v>
      </c>
      <c r="H808" s="678"/>
    </row>
    <row r="809" spans="1:8">
      <c r="A809" s="676"/>
      <c r="B809" s="699" t="s">
        <v>35</v>
      </c>
      <c r="C809" s="525"/>
      <c r="D809" s="676"/>
      <c r="E809" s="525"/>
      <c r="F809" s="664"/>
      <c r="G809" s="475">
        <f>SUM(G804:G808)</f>
        <v>647.976</v>
      </c>
      <c r="H809" s="676"/>
    </row>
    <row r="810" spans="1:8">
      <c r="A810" s="676" t="s">
        <v>3971</v>
      </c>
      <c r="B810" s="651" t="s">
        <v>3861</v>
      </c>
      <c r="C810" s="467" t="s">
        <v>727</v>
      </c>
      <c r="D810" s="468" t="s">
        <v>98</v>
      </c>
      <c r="E810" s="653">
        <v>0.01</v>
      </c>
      <c r="F810" s="650">
        <v>10976</v>
      </c>
      <c r="G810" s="714">
        <f t="shared" ref="G810:G816" si="59">E810*F810</f>
        <v>109.76</v>
      </c>
      <c r="H810" s="676"/>
    </row>
    <row r="811" spans="1:8">
      <c r="A811" s="676"/>
      <c r="B811" s="677"/>
      <c r="C811" s="467" t="s">
        <v>4074</v>
      </c>
      <c r="D811" s="468" t="s">
        <v>98</v>
      </c>
      <c r="E811" s="653">
        <v>0.01</v>
      </c>
      <c r="F811" s="650">
        <v>14000</v>
      </c>
      <c r="G811" s="714">
        <f t="shared" si="59"/>
        <v>140</v>
      </c>
      <c r="H811" s="676"/>
    </row>
    <row r="812" spans="1:8">
      <c r="A812" s="676"/>
      <c r="B812" s="677"/>
      <c r="C812" s="467" t="s">
        <v>1666</v>
      </c>
      <c r="D812" s="468" t="s">
        <v>98</v>
      </c>
      <c r="E812" s="653" t="s">
        <v>5212</v>
      </c>
      <c r="F812" s="650" t="s">
        <v>5195</v>
      </c>
      <c r="G812" s="714">
        <f t="shared" si="59"/>
        <v>280</v>
      </c>
      <c r="H812" s="678"/>
    </row>
    <row r="813" spans="1:8" ht="30">
      <c r="A813" s="676"/>
      <c r="B813" s="699"/>
      <c r="C813" s="467" t="s">
        <v>4067</v>
      </c>
      <c r="D813" s="468" t="s">
        <v>2432</v>
      </c>
      <c r="E813" s="467" t="s">
        <v>1965</v>
      </c>
      <c r="F813" s="650">
        <v>12000</v>
      </c>
      <c r="G813" s="714">
        <f t="shared" si="59"/>
        <v>60</v>
      </c>
      <c r="H813" s="678"/>
    </row>
    <row r="814" spans="1:8">
      <c r="A814" s="676"/>
      <c r="B814" s="677"/>
      <c r="C814" s="467" t="s">
        <v>4089</v>
      </c>
      <c r="D814" s="468" t="s">
        <v>98</v>
      </c>
      <c r="E814" s="467">
        <v>1E-3</v>
      </c>
      <c r="F814" s="650">
        <v>560000</v>
      </c>
      <c r="G814" s="714">
        <f t="shared" si="59"/>
        <v>560</v>
      </c>
      <c r="H814" s="678"/>
    </row>
    <row r="815" spans="1:8">
      <c r="A815" s="676"/>
      <c r="B815" s="677"/>
      <c r="C815" s="707" t="s">
        <v>1834</v>
      </c>
      <c r="D815" s="468" t="s">
        <v>98</v>
      </c>
      <c r="E815" s="467">
        <v>1E-3</v>
      </c>
      <c r="F815" s="650">
        <v>7000</v>
      </c>
      <c r="G815" s="714">
        <f t="shared" si="59"/>
        <v>7</v>
      </c>
      <c r="H815" s="676"/>
    </row>
    <row r="816" spans="1:8">
      <c r="A816" s="676"/>
      <c r="B816" s="677"/>
      <c r="C816" s="707" t="s">
        <v>245</v>
      </c>
      <c r="D816" s="468" t="s">
        <v>2427</v>
      </c>
      <c r="E816" s="467">
        <v>0.02</v>
      </c>
      <c r="F816" s="654">
        <v>1500</v>
      </c>
      <c r="G816" s="714">
        <f t="shared" si="59"/>
        <v>30</v>
      </c>
      <c r="H816" s="676"/>
    </row>
    <row r="817" spans="1:8">
      <c r="A817" s="676"/>
      <c r="B817" s="677"/>
      <c r="C817" s="707" t="s">
        <v>576</v>
      </c>
      <c r="D817" s="468" t="s">
        <v>2426</v>
      </c>
      <c r="E817" s="467">
        <v>0.01</v>
      </c>
      <c r="F817" s="650">
        <v>800</v>
      </c>
      <c r="G817" s="714">
        <f>E817*F817</f>
        <v>8</v>
      </c>
      <c r="H817" s="676"/>
    </row>
    <row r="818" spans="1:8">
      <c r="A818" s="676"/>
      <c r="B818" s="699" t="s">
        <v>35</v>
      </c>
      <c r="C818" s="467"/>
      <c r="D818" s="468"/>
      <c r="E818" s="467"/>
      <c r="F818" s="650"/>
      <c r="G818" s="1536">
        <f>SUM(G810:G817)</f>
        <v>1194.76</v>
      </c>
      <c r="H818" s="676"/>
    </row>
    <row r="819" spans="1:8">
      <c r="A819" s="676" t="s">
        <v>3972</v>
      </c>
      <c r="B819" s="651" t="s">
        <v>3863</v>
      </c>
      <c r="C819" s="467" t="s">
        <v>893</v>
      </c>
      <c r="D819" s="468" t="s">
        <v>27</v>
      </c>
      <c r="E819" s="467">
        <v>0.01</v>
      </c>
      <c r="F819" s="650">
        <v>10976</v>
      </c>
      <c r="G819" s="714">
        <f t="shared" si="57"/>
        <v>109.76</v>
      </c>
      <c r="H819" s="676"/>
    </row>
    <row r="820" spans="1:8">
      <c r="A820" s="676"/>
      <c r="B820" s="677"/>
      <c r="C820" s="467" t="s">
        <v>4068</v>
      </c>
      <c r="D820" s="468" t="s">
        <v>98</v>
      </c>
      <c r="E820" s="653">
        <v>0.01</v>
      </c>
      <c r="F820" s="650">
        <v>5678</v>
      </c>
      <c r="G820" s="714">
        <f t="shared" si="57"/>
        <v>56.78</v>
      </c>
      <c r="H820" s="676"/>
    </row>
    <row r="821" spans="1:8" ht="30">
      <c r="A821" s="676"/>
      <c r="B821" s="677"/>
      <c r="C821" s="467" t="s">
        <v>4091</v>
      </c>
      <c r="D821" s="468" t="s">
        <v>98</v>
      </c>
      <c r="E821" s="653">
        <v>2E-3</v>
      </c>
      <c r="F821" s="709">
        <v>285000</v>
      </c>
      <c r="G821" s="714">
        <f t="shared" si="57"/>
        <v>570</v>
      </c>
      <c r="H821" s="676"/>
    </row>
    <row r="822" spans="1:8">
      <c r="A822" s="676"/>
      <c r="B822" s="677"/>
      <c r="C822" s="467" t="s">
        <v>727</v>
      </c>
      <c r="D822" s="468" t="s">
        <v>98</v>
      </c>
      <c r="E822" s="653">
        <v>0.02</v>
      </c>
      <c r="F822" s="650">
        <v>10976</v>
      </c>
      <c r="G822" s="714">
        <f t="shared" si="57"/>
        <v>219.52</v>
      </c>
      <c r="H822" s="676"/>
    </row>
    <row r="823" spans="1:8">
      <c r="A823" s="676"/>
      <c r="B823" s="677"/>
      <c r="C823" s="707" t="s">
        <v>245</v>
      </c>
      <c r="D823" s="468" t="s">
        <v>2427</v>
      </c>
      <c r="E823" s="467">
        <v>0.03</v>
      </c>
      <c r="F823" s="654">
        <v>1500</v>
      </c>
      <c r="G823" s="714">
        <f t="shared" si="57"/>
        <v>45</v>
      </c>
      <c r="H823" s="676"/>
    </row>
    <row r="824" spans="1:8">
      <c r="A824" s="676"/>
      <c r="B824" s="677"/>
      <c r="C824" s="707" t="s">
        <v>576</v>
      </c>
      <c r="D824" s="468" t="s">
        <v>2426</v>
      </c>
      <c r="E824" s="467">
        <v>0.02</v>
      </c>
      <c r="F824" s="650">
        <v>800</v>
      </c>
      <c r="G824" s="714">
        <f t="shared" si="57"/>
        <v>16</v>
      </c>
      <c r="H824" s="676"/>
    </row>
    <row r="825" spans="1:8">
      <c r="A825" s="676"/>
      <c r="B825" s="676"/>
      <c r="C825" s="467" t="s">
        <v>729</v>
      </c>
      <c r="D825" s="468" t="s">
        <v>730</v>
      </c>
      <c r="E825" s="467">
        <v>0.7</v>
      </c>
      <c r="F825" s="650">
        <v>120</v>
      </c>
      <c r="G825" s="714">
        <f t="shared" si="57"/>
        <v>84</v>
      </c>
      <c r="H825" s="676"/>
    </row>
    <row r="826" spans="1:8">
      <c r="A826" s="676"/>
      <c r="B826" s="677"/>
      <c r="C826" s="467" t="s">
        <v>2008</v>
      </c>
      <c r="D826" s="468" t="s">
        <v>1989</v>
      </c>
      <c r="E826" s="467">
        <v>2.1000000000000001E-2</v>
      </c>
      <c r="F826" s="650">
        <v>2700</v>
      </c>
      <c r="G826" s="714">
        <f t="shared" ref="G826" si="60">E826*F826</f>
        <v>56.7</v>
      </c>
      <c r="H826" s="676"/>
    </row>
    <row r="827" spans="1:8">
      <c r="A827" s="676"/>
      <c r="B827" s="699" t="s">
        <v>35</v>
      </c>
      <c r="C827" s="525"/>
      <c r="D827" s="676"/>
      <c r="E827" s="525"/>
      <c r="F827" s="664"/>
      <c r="G827" s="475">
        <f>SUM(G819:G826)</f>
        <v>1157.76</v>
      </c>
      <c r="H827" s="676"/>
    </row>
    <row r="828" spans="1:8">
      <c r="A828" s="676" t="s">
        <v>3973</v>
      </c>
      <c r="B828" s="651" t="s">
        <v>3865</v>
      </c>
      <c r="C828" s="467" t="s">
        <v>1952</v>
      </c>
      <c r="D828" s="468" t="s">
        <v>98</v>
      </c>
      <c r="E828" s="653" t="s">
        <v>1965</v>
      </c>
      <c r="F828" s="650">
        <v>103040</v>
      </c>
      <c r="G828" s="714">
        <f t="shared" ref="G828:G833" si="61">E828*F828</f>
        <v>515.20000000000005</v>
      </c>
      <c r="H828" s="676"/>
    </row>
    <row r="829" spans="1:8" ht="30">
      <c r="A829" s="676"/>
      <c r="B829" s="699"/>
      <c r="C829" s="467" t="s">
        <v>2460</v>
      </c>
      <c r="D829" s="468" t="s">
        <v>1698</v>
      </c>
      <c r="E829" s="467" t="s">
        <v>1964</v>
      </c>
      <c r="F829" s="650">
        <v>12000</v>
      </c>
      <c r="G829" s="714">
        <f t="shared" si="61"/>
        <v>600</v>
      </c>
      <c r="H829" s="676"/>
    </row>
    <row r="830" spans="1:8">
      <c r="A830" s="676"/>
      <c r="B830" s="677"/>
      <c r="C830" s="707" t="s">
        <v>245</v>
      </c>
      <c r="D830" s="468" t="s">
        <v>2427</v>
      </c>
      <c r="E830" s="467">
        <v>0.03</v>
      </c>
      <c r="F830" s="654">
        <v>1500</v>
      </c>
      <c r="G830" s="714">
        <f t="shared" si="61"/>
        <v>45</v>
      </c>
      <c r="H830" s="676"/>
    </row>
    <row r="831" spans="1:8">
      <c r="A831" s="676"/>
      <c r="B831" s="677"/>
      <c r="C831" s="707" t="s">
        <v>576</v>
      </c>
      <c r="D831" s="468" t="s">
        <v>2426</v>
      </c>
      <c r="E831" s="467">
        <v>5.5E-2</v>
      </c>
      <c r="F831" s="650">
        <v>800</v>
      </c>
      <c r="G831" s="714">
        <f t="shared" si="61"/>
        <v>44</v>
      </c>
      <c r="H831" s="676"/>
    </row>
    <row r="832" spans="1:8">
      <c r="A832" s="676"/>
      <c r="B832" s="677"/>
      <c r="C832" s="467" t="s">
        <v>729</v>
      </c>
      <c r="D832" s="468" t="s">
        <v>730</v>
      </c>
      <c r="E832" s="467">
        <v>0.71</v>
      </c>
      <c r="F832" s="650">
        <v>120</v>
      </c>
      <c r="G832" s="714">
        <f t="shared" si="61"/>
        <v>85.199999999999989</v>
      </c>
      <c r="H832" s="676"/>
    </row>
    <row r="833" spans="1:8">
      <c r="A833" s="676"/>
      <c r="B833" s="676"/>
      <c r="C833" s="467" t="s">
        <v>2008</v>
      </c>
      <c r="D833" s="468" t="s">
        <v>1989</v>
      </c>
      <c r="E833" s="467">
        <v>2.1000000000000001E-2</v>
      </c>
      <c r="F833" s="650">
        <v>2700</v>
      </c>
      <c r="G833" s="714">
        <f t="shared" si="61"/>
        <v>56.7</v>
      </c>
      <c r="H833" s="676"/>
    </row>
    <row r="834" spans="1:8">
      <c r="A834" s="676"/>
      <c r="B834" s="699" t="s">
        <v>35</v>
      </c>
      <c r="C834" s="525"/>
      <c r="D834" s="676"/>
      <c r="E834" s="525"/>
      <c r="F834" s="664"/>
      <c r="G834" s="475">
        <f>SUM(G828:G833)</f>
        <v>1346.1000000000001</v>
      </c>
      <c r="H834" s="676"/>
    </row>
    <row r="835" spans="1:8">
      <c r="A835" s="676" t="s">
        <v>3974</v>
      </c>
      <c r="B835" s="677" t="s">
        <v>3871</v>
      </c>
      <c r="C835" s="525" t="s">
        <v>1687</v>
      </c>
      <c r="D835" s="676" t="s">
        <v>98</v>
      </c>
      <c r="E835" s="525">
        <v>1E-3</v>
      </c>
      <c r="F835" s="655">
        <v>40000</v>
      </c>
      <c r="G835" s="714">
        <f t="shared" ref="G835:G841" si="62">E835*F835</f>
        <v>40</v>
      </c>
      <c r="H835" s="676"/>
    </row>
    <row r="836" spans="1:8" ht="45">
      <c r="A836" s="676"/>
      <c r="B836" s="677"/>
      <c r="C836" s="712" t="s">
        <v>4081</v>
      </c>
      <c r="D836" s="676" t="s">
        <v>1698</v>
      </c>
      <c r="E836" s="525">
        <v>0.1</v>
      </c>
      <c r="F836" s="655">
        <v>10192</v>
      </c>
      <c r="G836" s="714">
        <f t="shared" si="62"/>
        <v>1019.2</v>
      </c>
      <c r="H836" s="676"/>
    </row>
    <row r="837" spans="1:8">
      <c r="A837" s="676"/>
      <c r="B837" s="699"/>
      <c r="C837" s="525" t="s">
        <v>872</v>
      </c>
      <c r="D837" s="676" t="s">
        <v>98</v>
      </c>
      <c r="E837" s="525">
        <v>5.0000000000000001E-3</v>
      </c>
      <c r="F837" s="650">
        <v>18000</v>
      </c>
      <c r="G837" s="714">
        <f t="shared" si="62"/>
        <v>90</v>
      </c>
      <c r="H837" s="676"/>
    </row>
    <row r="838" spans="1:8">
      <c r="A838" s="676"/>
      <c r="B838" s="677"/>
      <c r="C838" s="707" t="s">
        <v>245</v>
      </c>
      <c r="D838" s="468" t="s">
        <v>2427</v>
      </c>
      <c r="E838" s="467">
        <v>0.03</v>
      </c>
      <c r="F838" s="654">
        <v>1500</v>
      </c>
      <c r="G838" s="714">
        <f t="shared" si="62"/>
        <v>45</v>
      </c>
      <c r="H838" s="676"/>
    </row>
    <row r="839" spans="1:8">
      <c r="A839" s="676"/>
      <c r="B839" s="677"/>
      <c r="C839" s="707" t="s">
        <v>576</v>
      </c>
      <c r="D839" s="468" t="s">
        <v>2426</v>
      </c>
      <c r="E839" s="467">
        <v>5.5E-2</v>
      </c>
      <c r="F839" s="650">
        <v>800</v>
      </c>
      <c r="G839" s="714">
        <f t="shared" si="62"/>
        <v>44</v>
      </c>
      <c r="H839" s="676"/>
    </row>
    <row r="840" spans="1:8">
      <c r="A840" s="676"/>
      <c r="B840" s="699"/>
      <c r="C840" s="467" t="s">
        <v>729</v>
      </c>
      <c r="D840" s="468" t="s">
        <v>730</v>
      </c>
      <c r="E840" s="467">
        <v>0.71</v>
      </c>
      <c r="F840" s="650">
        <v>120</v>
      </c>
      <c r="G840" s="714">
        <f t="shared" si="62"/>
        <v>85.199999999999989</v>
      </c>
      <c r="H840" s="676"/>
    </row>
    <row r="841" spans="1:8">
      <c r="A841" s="676"/>
      <c r="B841" s="677"/>
      <c r="C841" s="467" t="s">
        <v>2008</v>
      </c>
      <c r="D841" s="468" t="s">
        <v>1989</v>
      </c>
      <c r="E841" s="467">
        <v>2.1000000000000001E-2</v>
      </c>
      <c r="F841" s="650">
        <v>2700</v>
      </c>
      <c r="G841" s="714">
        <f t="shared" si="62"/>
        <v>56.7</v>
      </c>
      <c r="H841" s="676"/>
    </row>
    <row r="842" spans="1:8">
      <c r="A842" s="676"/>
      <c r="B842" s="699" t="s">
        <v>35</v>
      </c>
      <c r="C842" s="475"/>
      <c r="D842" s="711"/>
      <c r="E842" s="475"/>
      <c r="F842" s="708"/>
      <c r="G842" s="475">
        <f>SUM(G835:G841)</f>
        <v>1380.1000000000001</v>
      </c>
      <c r="H842" s="676"/>
    </row>
    <row r="843" spans="1:8">
      <c r="A843" s="676" t="s">
        <v>3975</v>
      </c>
      <c r="B843" s="677" t="s">
        <v>3873</v>
      </c>
      <c r="C843" s="525" t="s">
        <v>1687</v>
      </c>
      <c r="D843" s="676" t="s">
        <v>98</v>
      </c>
      <c r="E843" s="525">
        <v>1E-3</v>
      </c>
      <c r="F843" s="655">
        <v>40000</v>
      </c>
      <c r="G843" s="714">
        <f t="shared" ref="G843:G849" si="63">E843*F843</f>
        <v>40</v>
      </c>
      <c r="H843" s="676"/>
    </row>
    <row r="844" spans="1:8" ht="45">
      <c r="A844" s="676"/>
      <c r="B844" s="677"/>
      <c r="C844" s="712" t="s">
        <v>4081</v>
      </c>
      <c r="D844" s="676" t="s">
        <v>1698</v>
      </c>
      <c r="E844" s="525">
        <v>0.1</v>
      </c>
      <c r="F844" s="655">
        <v>10192</v>
      </c>
      <c r="G844" s="714">
        <f t="shared" si="63"/>
        <v>1019.2</v>
      </c>
      <c r="H844" s="676"/>
    </row>
    <row r="845" spans="1:8">
      <c r="A845" s="676"/>
      <c r="B845" s="677"/>
      <c r="C845" s="525" t="s">
        <v>872</v>
      </c>
      <c r="D845" s="676" t="s">
        <v>98</v>
      </c>
      <c r="E845" s="525">
        <v>0.01</v>
      </c>
      <c r="F845" s="650">
        <v>18000</v>
      </c>
      <c r="G845" s="714">
        <f t="shared" si="63"/>
        <v>180</v>
      </c>
      <c r="H845" s="676"/>
    </row>
    <row r="846" spans="1:8">
      <c r="A846" s="676"/>
      <c r="B846" s="677"/>
      <c r="C846" s="707" t="s">
        <v>245</v>
      </c>
      <c r="D846" s="468" t="s">
        <v>2427</v>
      </c>
      <c r="E846" s="467">
        <v>0.03</v>
      </c>
      <c r="F846" s="654">
        <v>1500</v>
      </c>
      <c r="G846" s="714">
        <f t="shared" si="63"/>
        <v>45</v>
      </c>
      <c r="H846" s="676"/>
    </row>
    <row r="847" spans="1:8">
      <c r="A847" s="676"/>
      <c r="B847" s="699"/>
      <c r="C847" s="707" t="s">
        <v>576</v>
      </c>
      <c r="D847" s="468" t="s">
        <v>2426</v>
      </c>
      <c r="E847" s="467">
        <v>0.01</v>
      </c>
      <c r="F847" s="650">
        <v>800</v>
      </c>
      <c r="G847" s="714">
        <f t="shared" si="63"/>
        <v>8</v>
      </c>
      <c r="H847" s="676"/>
    </row>
    <row r="848" spans="1:8">
      <c r="A848" s="676"/>
      <c r="B848" s="677"/>
      <c r="C848" s="467" t="s">
        <v>729</v>
      </c>
      <c r="D848" s="468" t="s">
        <v>730</v>
      </c>
      <c r="E848" s="467">
        <v>0.71</v>
      </c>
      <c r="F848" s="650">
        <v>120</v>
      </c>
      <c r="G848" s="714">
        <f t="shared" si="63"/>
        <v>85.199999999999989</v>
      </c>
      <c r="H848" s="676"/>
    </row>
    <row r="849" spans="1:8">
      <c r="A849" s="676"/>
      <c r="B849" s="676"/>
      <c r="C849" s="467" t="s">
        <v>2008</v>
      </c>
      <c r="D849" s="468" t="s">
        <v>1989</v>
      </c>
      <c r="E849" s="467">
        <v>0.01</v>
      </c>
      <c r="F849" s="650">
        <v>2700</v>
      </c>
      <c r="G849" s="714">
        <f t="shared" si="63"/>
        <v>27</v>
      </c>
      <c r="H849" s="676"/>
    </row>
    <row r="850" spans="1:8">
      <c r="A850" s="676"/>
      <c r="B850" s="699" t="s">
        <v>35</v>
      </c>
      <c r="C850" s="525"/>
      <c r="D850" s="676"/>
      <c r="E850" s="525"/>
      <c r="F850" s="664"/>
      <c r="G850" s="475">
        <f>SUM(G843:G849)</f>
        <v>1404.4</v>
      </c>
      <c r="H850" s="676"/>
    </row>
    <row r="851" spans="1:8" ht="30">
      <c r="A851" s="676" t="s">
        <v>3977</v>
      </c>
      <c r="B851" s="651" t="s">
        <v>3875</v>
      </c>
      <c r="C851" s="467" t="s">
        <v>291</v>
      </c>
      <c r="D851" s="468" t="s">
        <v>98</v>
      </c>
      <c r="E851" s="653">
        <v>5.0000000000000001E-3</v>
      </c>
      <c r="F851" s="656">
        <v>12000</v>
      </c>
      <c r="G851" s="714">
        <f t="shared" ref="G851:G860" si="64">E851*F851</f>
        <v>60</v>
      </c>
      <c r="H851" s="676"/>
    </row>
    <row r="852" spans="1:8">
      <c r="A852" s="676"/>
      <c r="B852" s="677"/>
      <c r="C852" s="467" t="s">
        <v>731</v>
      </c>
      <c r="D852" s="468" t="s">
        <v>98</v>
      </c>
      <c r="E852" s="653" t="s">
        <v>1968</v>
      </c>
      <c r="F852" s="650">
        <v>14039</v>
      </c>
      <c r="G852" s="714">
        <f t="shared" si="64"/>
        <v>140.39000000000001</v>
      </c>
      <c r="H852" s="676"/>
    </row>
    <row r="853" spans="1:8">
      <c r="A853" s="676"/>
      <c r="B853" s="699"/>
      <c r="C853" s="467" t="s">
        <v>1955</v>
      </c>
      <c r="D853" s="468" t="s">
        <v>98</v>
      </c>
      <c r="E853" s="467">
        <v>4.8999999999999998E-3</v>
      </c>
      <c r="F853" s="654">
        <v>32480</v>
      </c>
      <c r="G853" s="714">
        <f t="shared" si="64"/>
        <v>159.15199999999999</v>
      </c>
      <c r="H853" s="676"/>
    </row>
    <row r="854" spans="1:8">
      <c r="A854" s="676"/>
      <c r="B854" s="677"/>
      <c r="C854" s="525" t="s">
        <v>1687</v>
      </c>
      <c r="D854" s="676" t="s">
        <v>98</v>
      </c>
      <c r="E854" s="525" t="s">
        <v>1965</v>
      </c>
      <c r="F854" s="655">
        <v>40000</v>
      </c>
      <c r="G854" s="714">
        <f t="shared" si="64"/>
        <v>200</v>
      </c>
      <c r="H854" s="676"/>
    </row>
    <row r="855" spans="1:8">
      <c r="A855" s="676"/>
      <c r="B855" s="677"/>
      <c r="C855" s="467" t="s">
        <v>892</v>
      </c>
      <c r="D855" s="468" t="s">
        <v>98</v>
      </c>
      <c r="E855" s="467">
        <v>0.01</v>
      </c>
      <c r="F855" s="650">
        <v>18000</v>
      </c>
      <c r="G855" s="714">
        <f t="shared" si="64"/>
        <v>180</v>
      </c>
      <c r="H855" s="676"/>
    </row>
    <row r="856" spans="1:8" ht="45">
      <c r="A856" s="676"/>
      <c r="B856" s="677"/>
      <c r="C856" s="712" t="s">
        <v>4081</v>
      </c>
      <c r="D856" s="468" t="s">
        <v>2432</v>
      </c>
      <c r="E856" s="467">
        <v>1</v>
      </c>
      <c r="F856" s="655">
        <v>750</v>
      </c>
      <c r="G856" s="714">
        <f t="shared" si="64"/>
        <v>750</v>
      </c>
      <c r="H856" s="676"/>
    </row>
    <row r="857" spans="1:8">
      <c r="A857" s="676"/>
      <c r="B857" s="677"/>
      <c r="C857" s="707" t="s">
        <v>245</v>
      </c>
      <c r="D857" s="468" t="s">
        <v>2427</v>
      </c>
      <c r="E857" s="467">
        <v>0.02</v>
      </c>
      <c r="F857" s="654">
        <v>1500</v>
      </c>
      <c r="G857" s="714">
        <f t="shared" si="64"/>
        <v>30</v>
      </c>
      <c r="H857" s="676"/>
    </row>
    <row r="858" spans="1:8">
      <c r="A858" s="676"/>
      <c r="B858" s="677"/>
      <c r="C858" s="707" t="s">
        <v>576</v>
      </c>
      <c r="D858" s="468" t="s">
        <v>2426</v>
      </c>
      <c r="E858" s="467">
        <v>5.0000000000000001E-3</v>
      </c>
      <c r="F858" s="650">
        <v>800</v>
      </c>
      <c r="G858" s="714">
        <f t="shared" si="64"/>
        <v>4</v>
      </c>
      <c r="H858" s="676"/>
    </row>
    <row r="859" spans="1:8">
      <c r="A859" s="676"/>
      <c r="B859" s="677"/>
      <c r="C859" s="467" t="s">
        <v>729</v>
      </c>
      <c r="D859" s="468" t="s">
        <v>730</v>
      </c>
      <c r="E859" s="467">
        <v>0.74</v>
      </c>
      <c r="F859" s="650">
        <v>120</v>
      </c>
      <c r="G859" s="714">
        <f t="shared" si="64"/>
        <v>88.8</v>
      </c>
      <c r="H859" s="676"/>
    </row>
    <row r="860" spans="1:8">
      <c r="A860" s="676"/>
      <c r="B860" s="677"/>
      <c r="C860" s="467" t="s">
        <v>2008</v>
      </c>
      <c r="D860" s="468" t="s">
        <v>1989</v>
      </c>
      <c r="E860" s="467">
        <v>0.01</v>
      </c>
      <c r="F860" s="650">
        <v>2700</v>
      </c>
      <c r="G860" s="714">
        <f t="shared" si="64"/>
        <v>27</v>
      </c>
      <c r="H860" s="676"/>
    </row>
    <row r="861" spans="1:8">
      <c r="A861" s="676"/>
      <c r="B861" s="699" t="s">
        <v>35</v>
      </c>
      <c r="C861" s="525"/>
      <c r="D861" s="676"/>
      <c r="E861" s="525"/>
      <c r="F861" s="664"/>
      <c r="G861" s="475">
        <f>SUM(G851:G860)</f>
        <v>1639.3419999999999</v>
      </c>
      <c r="H861" s="676"/>
    </row>
    <row r="862" spans="1:8">
      <c r="A862" s="676" t="s">
        <v>3978</v>
      </c>
      <c r="B862" s="677" t="s">
        <v>3979</v>
      </c>
      <c r="C862" s="653" t="s">
        <v>4180</v>
      </c>
      <c r="D862" s="652" t="s">
        <v>98</v>
      </c>
      <c r="E862" s="653">
        <v>0.01</v>
      </c>
      <c r="F862" s="659">
        <v>5500</v>
      </c>
      <c r="G862" s="714">
        <f t="shared" ref="G862:G872" si="65">E862*F862</f>
        <v>55</v>
      </c>
      <c r="H862" s="678"/>
    </row>
    <row r="863" spans="1:8">
      <c r="A863" s="676"/>
      <c r="B863" s="677"/>
      <c r="C863" s="653" t="s">
        <v>4181</v>
      </c>
      <c r="D863" s="652" t="s">
        <v>98</v>
      </c>
      <c r="E863" s="653">
        <v>0.01</v>
      </c>
      <c r="F863" s="659">
        <v>15100</v>
      </c>
      <c r="G863" s="714">
        <f t="shared" si="65"/>
        <v>151</v>
      </c>
      <c r="H863" s="676"/>
    </row>
    <row r="864" spans="1:8">
      <c r="A864" s="676"/>
      <c r="B864" s="677"/>
      <c r="C864" s="653" t="s">
        <v>1687</v>
      </c>
      <c r="D864" s="652" t="s">
        <v>98</v>
      </c>
      <c r="E864" s="653">
        <v>4.0000000000000001E-3</v>
      </c>
      <c r="F864" s="655">
        <v>40000</v>
      </c>
      <c r="G864" s="714">
        <f t="shared" si="65"/>
        <v>160</v>
      </c>
      <c r="H864" s="676"/>
    </row>
    <row r="865" spans="1:8">
      <c r="A865" s="676"/>
      <c r="B865" s="677"/>
      <c r="C865" s="653" t="s">
        <v>4182</v>
      </c>
      <c r="D865" s="652" t="s">
        <v>98</v>
      </c>
      <c r="E865" s="653">
        <v>0.01</v>
      </c>
      <c r="F865" s="659">
        <v>5000</v>
      </c>
      <c r="G865" s="714">
        <f t="shared" si="65"/>
        <v>50</v>
      </c>
      <c r="H865" s="678"/>
    </row>
    <row r="866" spans="1:8">
      <c r="A866" s="676"/>
      <c r="B866" s="677"/>
      <c r="C866" s="653" t="s">
        <v>4135</v>
      </c>
      <c r="D866" s="652" t="s">
        <v>98</v>
      </c>
      <c r="E866" s="653" t="s">
        <v>5217</v>
      </c>
      <c r="F866" s="659">
        <v>12320</v>
      </c>
      <c r="G866" s="714">
        <f t="shared" si="65"/>
        <v>369.59999999999997</v>
      </c>
      <c r="H866" s="676"/>
    </row>
    <row r="867" spans="1:8" ht="45">
      <c r="A867" s="676"/>
      <c r="B867" s="677"/>
      <c r="C867" s="467" t="s">
        <v>4183</v>
      </c>
      <c r="D867" s="652" t="s">
        <v>2432</v>
      </c>
      <c r="E867" s="653" t="s">
        <v>5218</v>
      </c>
      <c r="F867" s="655">
        <v>10192</v>
      </c>
      <c r="G867" s="714">
        <f t="shared" si="65"/>
        <v>203.84</v>
      </c>
      <c r="H867" s="676"/>
    </row>
    <row r="868" spans="1:8">
      <c r="A868" s="676"/>
      <c r="B868" s="677"/>
      <c r="C868" s="653" t="s">
        <v>291</v>
      </c>
      <c r="D868" s="652" t="s">
        <v>98</v>
      </c>
      <c r="E868" s="653" t="s">
        <v>1968</v>
      </c>
      <c r="F868" s="659">
        <v>12000</v>
      </c>
      <c r="G868" s="714">
        <f t="shared" si="65"/>
        <v>120</v>
      </c>
      <c r="H868" s="676"/>
    </row>
    <row r="869" spans="1:8">
      <c r="A869" s="676"/>
      <c r="B869" s="677"/>
      <c r="C869" s="707" t="s">
        <v>245</v>
      </c>
      <c r="D869" s="468" t="s">
        <v>2427</v>
      </c>
      <c r="E869" s="467">
        <v>0.03</v>
      </c>
      <c r="F869" s="654">
        <v>1500</v>
      </c>
      <c r="G869" s="714">
        <f t="shared" si="65"/>
        <v>45</v>
      </c>
      <c r="H869" s="676"/>
    </row>
    <row r="870" spans="1:8">
      <c r="A870" s="676"/>
      <c r="B870" s="677"/>
      <c r="C870" s="707" t="s">
        <v>576</v>
      </c>
      <c r="D870" s="468" t="s">
        <v>2426</v>
      </c>
      <c r="E870" s="467">
        <v>0.01</v>
      </c>
      <c r="F870" s="650">
        <v>800</v>
      </c>
      <c r="G870" s="714">
        <f t="shared" si="65"/>
        <v>8</v>
      </c>
      <c r="H870" s="676"/>
    </row>
    <row r="871" spans="1:8">
      <c r="A871" s="676"/>
      <c r="B871" s="677"/>
      <c r="C871" s="467" t="s">
        <v>729</v>
      </c>
      <c r="D871" s="468" t="s">
        <v>730</v>
      </c>
      <c r="E871" s="467">
        <v>0.1</v>
      </c>
      <c r="F871" s="650">
        <v>120</v>
      </c>
      <c r="G871" s="714">
        <f t="shared" si="65"/>
        <v>12</v>
      </c>
      <c r="H871" s="676"/>
    </row>
    <row r="872" spans="1:8">
      <c r="A872" s="676"/>
      <c r="B872" s="677"/>
      <c r="C872" s="467" t="s">
        <v>2008</v>
      </c>
      <c r="D872" s="468" t="s">
        <v>27</v>
      </c>
      <c r="E872" s="467">
        <v>0.02</v>
      </c>
      <c r="F872" s="650">
        <v>2700</v>
      </c>
      <c r="G872" s="714">
        <f t="shared" si="65"/>
        <v>54</v>
      </c>
      <c r="H872" s="676"/>
    </row>
    <row r="873" spans="1:8">
      <c r="A873" s="676"/>
      <c r="B873" s="699" t="s">
        <v>35</v>
      </c>
      <c r="C873" s="475"/>
      <c r="D873" s="711"/>
      <c r="E873" s="475"/>
      <c r="F873" s="708"/>
      <c r="G873" s="475">
        <f>SUM(G862:G872)</f>
        <v>1228.44</v>
      </c>
      <c r="H873" s="676"/>
    </row>
    <row r="874" spans="1:8" ht="45">
      <c r="A874" s="676" t="s">
        <v>3980</v>
      </c>
      <c r="B874" s="677" t="s">
        <v>3885</v>
      </c>
      <c r="C874" s="467" t="s">
        <v>731</v>
      </c>
      <c r="D874" s="468" t="s">
        <v>98</v>
      </c>
      <c r="E874" s="653">
        <v>2E-3</v>
      </c>
      <c r="F874" s="650">
        <v>14039</v>
      </c>
      <c r="G874" s="714">
        <f t="shared" ref="G874:G937" si="66">E874*F874</f>
        <v>28.077999999999999</v>
      </c>
      <c r="H874" s="676"/>
    </row>
    <row r="875" spans="1:8">
      <c r="A875" s="676"/>
      <c r="B875" s="677"/>
      <c r="C875" s="467" t="s">
        <v>1906</v>
      </c>
      <c r="D875" s="468" t="s">
        <v>98</v>
      </c>
      <c r="E875" s="653">
        <v>2.5000000000000001E-2</v>
      </c>
      <c r="F875" s="650">
        <v>15100</v>
      </c>
      <c r="G875" s="714">
        <f t="shared" si="66"/>
        <v>377.5</v>
      </c>
      <c r="H875" s="676"/>
    </row>
    <row r="876" spans="1:8">
      <c r="A876" s="676"/>
      <c r="B876" s="677"/>
      <c r="C876" s="467" t="s">
        <v>4077</v>
      </c>
      <c r="D876" s="468" t="s">
        <v>98</v>
      </c>
      <c r="E876" s="653">
        <v>1E-3</v>
      </c>
      <c r="F876" s="650">
        <v>10976</v>
      </c>
      <c r="G876" s="714">
        <f t="shared" si="66"/>
        <v>10.976000000000001</v>
      </c>
      <c r="H876" s="676"/>
    </row>
    <row r="877" spans="1:8" ht="30">
      <c r="A877" s="676"/>
      <c r="B877" s="677"/>
      <c r="C877" s="719" t="s">
        <v>4184</v>
      </c>
      <c r="D877" s="468" t="s">
        <v>98</v>
      </c>
      <c r="E877" s="720">
        <v>1.7000000000000001E-2</v>
      </c>
      <c r="F877" s="650">
        <v>24000</v>
      </c>
      <c r="G877" s="714">
        <f t="shared" si="66"/>
        <v>408.00000000000006</v>
      </c>
      <c r="H877" s="676"/>
    </row>
    <row r="878" spans="1:8" ht="45">
      <c r="A878" s="676"/>
      <c r="B878" s="677"/>
      <c r="C878" s="467" t="s">
        <v>4104</v>
      </c>
      <c r="D878" s="468" t="s">
        <v>2432</v>
      </c>
      <c r="E878" s="467" t="s">
        <v>5217</v>
      </c>
      <c r="F878" s="650">
        <v>15000</v>
      </c>
      <c r="G878" s="714">
        <f t="shared" si="66"/>
        <v>450</v>
      </c>
      <c r="H878" s="678"/>
    </row>
    <row r="879" spans="1:8">
      <c r="A879" s="676"/>
      <c r="B879" s="699"/>
      <c r="C879" s="467" t="s">
        <v>891</v>
      </c>
      <c r="D879" s="468" t="s">
        <v>2427</v>
      </c>
      <c r="E879" s="467">
        <v>0.2</v>
      </c>
      <c r="F879" s="650">
        <v>1400</v>
      </c>
      <c r="G879" s="714">
        <f t="shared" si="66"/>
        <v>280</v>
      </c>
      <c r="H879" s="678"/>
    </row>
    <row r="880" spans="1:8">
      <c r="A880" s="676"/>
      <c r="B880" s="677"/>
      <c r="C880" s="467" t="s">
        <v>2008</v>
      </c>
      <c r="D880" s="468" t="s">
        <v>1989</v>
      </c>
      <c r="E880" s="467">
        <v>1.4999999999999999E-2</v>
      </c>
      <c r="F880" s="650">
        <v>2700</v>
      </c>
      <c r="G880" s="714">
        <f t="shared" si="66"/>
        <v>40.5</v>
      </c>
      <c r="H880" s="676"/>
    </row>
    <row r="881" spans="1:8">
      <c r="A881" s="676"/>
      <c r="B881" s="677"/>
      <c r="C881" s="707" t="s">
        <v>245</v>
      </c>
      <c r="D881" s="468" t="s">
        <v>2427</v>
      </c>
      <c r="E881" s="467">
        <v>0.03</v>
      </c>
      <c r="F881" s="654">
        <v>1500</v>
      </c>
      <c r="G881" s="714">
        <f t="shared" si="66"/>
        <v>45</v>
      </c>
      <c r="H881" s="676"/>
    </row>
    <row r="882" spans="1:8">
      <c r="A882" s="676"/>
      <c r="B882" s="677"/>
      <c r="C882" s="720" t="s">
        <v>4185</v>
      </c>
      <c r="D882" s="468" t="s">
        <v>27</v>
      </c>
      <c r="E882" s="467">
        <v>1E-3</v>
      </c>
      <c r="F882" s="654">
        <v>221910</v>
      </c>
      <c r="G882" s="714">
        <f t="shared" si="66"/>
        <v>221.91</v>
      </c>
      <c r="H882" s="678"/>
    </row>
    <row r="883" spans="1:8">
      <c r="A883" s="676"/>
      <c r="B883" s="677"/>
      <c r="C883" s="707" t="s">
        <v>576</v>
      </c>
      <c r="D883" s="468" t="s">
        <v>2426</v>
      </c>
      <c r="E883" s="467">
        <v>6.5000000000000002E-2</v>
      </c>
      <c r="F883" s="650">
        <v>800</v>
      </c>
      <c r="G883" s="714">
        <f t="shared" si="66"/>
        <v>52</v>
      </c>
      <c r="H883" s="676"/>
    </row>
    <row r="884" spans="1:8">
      <c r="A884" s="676"/>
      <c r="B884" s="699" t="s">
        <v>35</v>
      </c>
      <c r="C884" s="475"/>
      <c r="D884" s="711"/>
      <c r="E884" s="475"/>
      <c r="F884" s="708"/>
      <c r="G884" s="475">
        <f>SUM(G874:G883)</f>
        <v>1913.9640000000002</v>
      </c>
      <c r="H884" s="676"/>
    </row>
    <row r="885" spans="1:8">
      <c r="A885" s="676" t="s">
        <v>3981</v>
      </c>
      <c r="B885" s="651" t="s">
        <v>3887</v>
      </c>
      <c r="C885" s="707" t="s">
        <v>4105</v>
      </c>
      <c r="D885" s="468" t="s">
        <v>98</v>
      </c>
      <c r="E885" s="653">
        <v>1E-3</v>
      </c>
      <c r="F885" s="650">
        <v>125000</v>
      </c>
      <c r="G885" s="714">
        <f t="shared" ref="G885:G894" si="67">E885*F885</f>
        <v>125</v>
      </c>
      <c r="H885" s="678"/>
    </row>
    <row r="886" spans="1:8">
      <c r="A886" s="676"/>
      <c r="B886" s="677"/>
      <c r="C886" s="707" t="s">
        <v>1996</v>
      </c>
      <c r="D886" s="468" t="s">
        <v>98</v>
      </c>
      <c r="E886" s="653">
        <v>0.01</v>
      </c>
      <c r="F886" s="650">
        <v>15000</v>
      </c>
      <c r="G886" s="714">
        <f t="shared" si="67"/>
        <v>150</v>
      </c>
      <c r="H886" s="678"/>
    </row>
    <row r="887" spans="1:8">
      <c r="A887" s="676"/>
      <c r="B887" s="677"/>
      <c r="C887" s="707" t="s">
        <v>4106</v>
      </c>
      <c r="D887" s="468" t="s">
        <v>98</v>
      </c>
      <c r="E887" s="467">
        <v>3.0000000000000001E-3</v>
      </c>
      <c r="F887" s="650">
        <v>55000</v>
      </c>
      <c r="G887" s="714">
        <f t="shared" si="67"/>
        <v>165</v>
      </c>
      <c r="H887" s="678"/>
    </row>
    <row r="888" spans="1:8">
      <c r="A888" s="676"/>
      <c r="B888" s="677"/>
      <c r="C888" s="707" t="s">
        <v>727</v>
      </c>
      <c r="D888" s="468" t="s">
        <v>98</v>
      </c>
      <c r="E888" s="653">
        <v>0.01</v>
      </c>
      <c r="F888" s="650">
        <v>10976</v>
      </c>
      <c r="G888" s="714">
        <f t="shared" si="67"/>
        <v>109.76</v>
      </c>
      <c r="H888" s="676"/>
    </row>
    <row r="889" spans="1:8">
      <c r="A889" s="676"/>
      <c r="B889" s="677"/>
      <c r="C889" s="707" t="s">
        <v>872</v>
      </c>
      <c r="D889" s="468" t="s">
        <v>98</v>
      </c>
      <c r="E889" s="653">
        <v>1.4999999999999999E-2</v>
      </c>
      <c r="F889" s="650">
        <v>18000</v>
      </c>
      <c r="G889" s="714">
        <f t="shared" si="67"/>
        <v>270</v>
      </c>
      <c r="H889" s="676"/>
    </row>
    <row r="890" spans="1:8">
      <c r="A890" s="676"/>
      <c r="B890" s="677"/>
      <c r="C890" s="707" t="s">
        <v>881</v>
      </c>
      <c r="D890" s="468" t="s">
        <v>98</v>
      </c>
      <c r="E890" s="653">
        <v>6.0000000000000001E-3</v>
      </c>
      <c r="F890" s="709">
        <v>25000</v>
      </c>
      <c r="G890" s="714">
        <f t="shared" si="67"/>
        <v>150</v>
      </c>
      <c r="H890" s="678"/>
    </row>
    <row r="891" spans="1:8">
      <c r="A891" s="676"/>
      <c r="B891" s="699"/>
      <c r="C891" s="707" t="s">
        <v>4084</v>
      </c>
      <c r="D891" s="468" t="s">
        <v>98</v>
      </c>
      <c r="E891" s="653">
        <v>1E-3</v>
      </c>
      <c r="F891" s="650">
        <v>15100</v>
      </c>
      <c r="G891" s="714">
        <f t="shared" si="67"/>
        <v>15.1</v>
      </c>
      <c r="H891" s="676"/>
    </row>
    <row r="892" spans="1:8">
      <c r="A892" s="676"/>
      <c r="B892" s="699"/>
      <c r="C892" s="707" t="s">
        <v>4107</v>
      </c>
      <c r="D892" s="676" t="s">
        <v>1698</v>
      </c>
      <c r="E892" s="525">
        <v>0.1</v>
      </c>
      <c r="F892" s="650">
        <v>7200</v>
      </c>
      <c r="G892" s="714">
        <f t="shared" si="67"/>
        <v>720</v>
      </c>
      <c r="H892" s="678"/>
    </row>
    <row r="893" spans="1:8">
      <c r="A893" s="676"/>
      <c r="B893" s="699"/>
      <c r="C893" s="707" t="s">
        <v>3068</v>
      </c>
      <c r="D893" s="468" t="s">
        <v>98</v>
      </c>
      <c r="E893" s="467">
        <v>5.0000000000000001E-3</v>
      </c>
      <c r="F893" s="650">
        <v>28000</v>
      </c>
      <c r="G893" s="714">
        <f t="shared" si="67"/>
        <v>140</v>
      </c>
      <c r="H893" s="678"/>
    </row>
    <row r="894" spans="1:8">
      <c r="A894" s="676"/>
      <c r="B894" s="677"/>
      <c r="C894" s="707" t="s">
        <v>5187</v>
      </c>
      <c r="D894" s="468" t="s">
        <v>27</v>
      </c>
      <c r="E894" s="467">
        <v>0.04</v>
      </c>
      <c r="F894" s="654">
        <v>7500</v>
      </c>
      <c r="G894" s="714">
        <f t="shared" si="67"/>
        <v>300</v>
      </c>
      <c r="H894" s="678"/>
    </row>
    <row r="895" spans="1:8" ht="30">
      <c r="A895" s="676"/>
      <c r="B895" s="677"/>
      <c r="C895" s="707" t="s">
        <v>4186</v>
      </c>
      <c r="D895" s="676" t="s">
        <v>2427</v>
      </c>
      <c r="E895" s="653">
        <v>0.01</v>
      </c>
      <c r="F895" s="650">
        <v>1400</v>
      </c>
      <c r="G895" s="714">
        <f t="shared" si="66"/>
        <v>14</v>
      </c>
      <c r="H895" s="678"/>
    </row>
    <row r="896" spans="1:8">
      <c r="A896" s="676"/>
      <c r="B896" s="677"/>
      <c r="C896" s="707" t="s">
        <v>245</v>
      </c>
      <c r="D896" s="468" t="s">
        <v>2427</v>
      </c>
      <c r="E896" s="467">
        <v>0.03</v>
      </c>
      <c r="F896" s="654">
        <v>1500</v>
      </c>
      <c r="G896" s="714">
        <f t="shared" si="66"/>
        <v>45</v>
      </c>
      <c r="H896" s="676"/>
    </row>
    <row r="897" spans="1:8">
      <c r="A897" s="676"/>
      <c r="B897" s="677"/>
      <c r="C897" s="707" t="s">
        <v>576</v>
      </c>
      <c r="D897" s="468" t="s">
        <v>2426</v>
      </c>
      <c r="E897" s="467">
        <v>5.5E-2</v>
      </c>
      <c r="F897" s="650">
        <v>800</v>
      </c>
      <c r="G897" s="714">
        <f t="shared" si="66"/>
        <v>44</v>
      </c>
      <c r="H897" s="676"/>
    </row>
    <row r="898" spans="1:8">
      <c r="A898" s="676"/>
      <c r="B898" s="699"/>
      <c r="C898" s="467" t="s">
        <v>729</v>
      </c>
      <c r="D898" s="468" t="s">
        <v>730</v>
      </c>
      <c r="E898" s="467">
        <v>0.71</v>
      </c>
      <c r="F898" s="650">
        <v>120</v>
      </c>
      <c r="G898" s="714">
        <f t="shared" si="66"/>
        <v>85.199999999999989</v>
      </c>
      <c r="H898" s="676"/>
    </row>
    <row r="899" spans="1:8">
      <c r="A899" s="676"/>
      <c r="B899" s="677"/>
      <c r="C899" s="467" t="s">
        <v>2008</v>
      </c>
      <c r="D899" s="468" t="s">
        <v>1989</v>
      </c>
      <c r="E899" s="467">
        <v>2.1000000000000001E-2</v>
      </c>
      <c r="F899" s="650">
        <v>2700</v>
      </c>
      <c r="G899" s="714">
        <f t="shared" si="66"/>
        <v>56.7</v>
      </c>
      <c r="H899" s="676"/>
    </row>
    <row r="900" spans="1:8">
      <c r="A900" s="676"/>
      <c r="B900" s="699" t="s">
        <v>35</v>
      </c>
      <c r="C900" s="525"/>
      <c r="D900" s="676"/>
      <c r="E900" s="525"/>
      <c r="F900" s="664"/>
      <c r="G900" s="475">
        <f>SUM(G885:G899)</f>
        <v>2389.7599999999998</v>
      </c>
      <c r="H900" s="676"/>
    </row>
    <row r="901" spans="1:8">
      <c r="A901" s="676" t="s">
        <v>3982</v>
      </c>
      <c r="B901" s="677" t="s">
        <v>3100</v>
      </c>
      <c r="C901" s="714" t="s">
        <v>2343</v>
      </c>
      <c r="D901" s="468" t="s">
        <v>98</v>
      </c>
      <c r="E901" s="653">
        <v>0.01</v>
      </c>
      <c r="F901" s="650">
        <v>2500</v>
      </c>
      <c r="G901" s="714">
        <f t="shared" si="66"/>
        <v>25</v>
      </c>
      <c r="H901" s="678"/>
    </row>
    <row r="902" spans="1:8">
      <c r="A902" s="676"/>
      <c r="B902" s="677"/>
      <c r="C902" s="467" t="s">
        <v>1906</v>
      </c>
      <c r="D902" s="468" t="s">
        <v>98</v>
      </c>
      <c r="E902" s="653">
        <v>1E-3</v>
      </c>
      <c r="F902" s="650">
        <v>15100</v>
      </c>
      <c r="G902" s="714">
        <f t="shared" si="66"/>
        <v>15.1</v>
      </c>
      <c r="H902" s="676"/>
    </row>
    <row r="903" spans="1:8">
      <c r="A903" s="676"/>
      <c r="B903" s="677"/>
      <c r="C903" s="467" t="s">
        <v>3112</v>
      </c>
      <c r="D903" s="468" t="s">
        <v>98</v>
      </c>
      <c r="E903" s="653">
        <v>1E-3</v>
      </c>
      <c r="F903" s="650">
        <v>48000</v>
      </c>
      <c r="G903" s="714">
        <f t="shared" si="66"/>
        <v>48</v>
      </c>
      <c r="H903" s="678"/>
    </row>
    <row r="904" spans="1:8" ht="30">
      <c r="A904" s="676"/>
      <c r="B904" s="677"/>
      <c r="C904" s="467" t="s">
        <v>4108</v>
      </c>
      <c r="D904" s="676" t="s">
        <v>98</v>
      </c>
      <c r="E904" s="467">
        <v>1E-3</v>
      </c>
      <c r="F904" s="650">
        <v>65000</v>
      </c>
      <c r="G904" s="714">
        <f t="shared" si="66"/>
        <v>65</v>
      </c>
      <c r="H904" s="678"/>
    </row>
    <row r="905" spans="1:8">
      <c r="A905" s="676"/>
      <c r="B905" s="677"/>
      <c r="C905" s="713" t="s">
        <v>4109</v>
      </c>
      <c r="D905" s="676" t="s">
        <v>98</v>
      </c>
      <c r="E905" s="653">
        <v>0.01</v>
      </c>
      <c r="F905" s="659">
        <v>5121</v>
      </c>
      <c r="G905" s="714">
        <f t="shared" si="66"/>
        <v>51.21</v>
      </c>
      <c r="H905" s="678"/>
    </row>
    <row r="906" spans="1:8">
      <c r="A906" s="676"/>
      <c r="B906" s="699"/>
      <c r="C906" s="467" t="s">
        <v>895</v>
      </c>
      <c r="D906" s="468" t="s">
        <v>98</v>
      </c>
      <c r="E906" s="653">
        <v>1.1999999999999999E-3</v>
      </c>
      <c r="F906" s="650">
        <v>57000</v>
      </c>
      <c r="G906" s="714">
        <f t="shared" si="66"/>
        <v>68.399999999999991</v>
      </c>
      <c r="H906" s="678"/>
    </row>
    <row r="907" spans="1:8">
      <c r="A907" s="676"/>
      <c r="B907" s="677"/>
      <c r="C907" s="467" t="s">
        <v>4110</v>
      </c>
      <c r="D907" s="676" t="s">
        <v>1698</v>
      </c>
      <c r="E907" s="525" t="s">
        <v>5217</v>
      </c>
      <c r="F907" s="650">
        <v>25000</v>
      </c>
      <c r="G907" s="714">
        <f t="shared" si="66"/>
        <v>750</v>
      </c>
      <c r="H907" s="678"/>
    </row>
    <row r="908" spans="1:8">
      <c r="A908" s="676"/>
      <c r="B908" s="677"/>
      <c r="C908" s="707" t="s">
        <v>245</v>
      </c>
      <c r="D908" s="468" t="s">
        <v>2427</v>
      </c>
      <c r="E908" s="467">
        <v>0.03</v>
      </c>
      <c r="F908" s="654">
        <v>1500</v>
      </c>
      <c r="G908" s="714">
        <f t="shared" si="66"/>
        <v>45</v>
      </c>
      <c r="H908" s="676"/>
    </row>
    <row r="909" spans="1:8">
      <c r="A909" s="676"/>
      <c r="B909" s="677"/>
      <c r="C909" s="707" t="s">
        <v>576</v>
      </c>
      <c r="D909" s="468" t="s">
        <v>2426</v>
      </c>
      <c r="E909" s="467">
        <v>6.5000000000000002E-2</v>
      </c>
      <c r="F909" s="650">
        <v>800</v>
      </c>
      <c r="G909" s="714">
        <f t="shared" si="66"/>
        <v>52</v>
      </c>
      <c r="H909" s="676"/>
    </row>
    <row r="910" spans="1:8">
      <c r="A910" s="676"/>
      <c r="B910" s="699"/>
      <c r="C910" s="467" t="s">
        <v>729</v>
      </c>
      <c r="D910" s="468" t="s">
        <v>730</v>
      </c>
      <c r="E910" s="467">
        <v>0.71</v>
      </c>
      <c r="F910" s="650">
        <v>120</v>
      </c>
      <c r="G910" s="714">
        <f t="shared" si="66"/>
        <v>85.199999999999989</v>
      </c>
      <c r="H910" s="676"/>
    </row>
    <row r="911" spans="1:8">
      <c r="A911" s="676"/>
      <c r="B911" s="677"/>
      <c r="C911" s="467" t="s">
        <v>2008</v>
      </c>
      <c r="D911" s="468" t="s">
        <v>1989</v>
      </c>
      <c r="E911" s="467">
        <v>2.1000000000000001E-2</v>
      </c>
      <c r="F911" s="650">
        <v>2700</v>
      </c>
      <c r="G911" s="714">
        <f t="shared" si="66"/>
        <v>56.7</v>
      </c>
      <c r="H911" s="676"/>
    </row>
    <row r="912" spans="1:8">
      <c r="A912" s="676"/>
      <c r="B912" s="699" t="s">
        <v>35</v>
      </c>
      <c r="C912" s="525"/>
      <c r="D912" s="676"/>
      <c r="E912" s="525"/>
      <c r="F912" s="664"/>
      <c r="G912" s="475">
        <f>SUM(G901:G911)</f>
        <v>1261.6100000000001</v>
      </c>
      <c r="H912" s="676"/>
    </row>
    <row r="913" spans="1:8">
      <c r="A913" s="676" t="s">
        <v>3983</v>
      </c>
      <c r="B913" s="651" t="s">
        <v>3890</v>
      </c>
      <c r="C913" s="653" t="s">
        <v>4111</v>
      </c>
      <c r="D913" s="676" t="s">
        <v>1698</v>
      </c>
      <c r="E913" s="525">
        <v>0.1</v>
      </c>
      <c r="F913" s="659">
        <v>150000</v>
      </c>
      <c r="G913" s="714">
        <f t="shared" si="66"/>
        <v>15000</v>
      </c>
      <c r="H913" s="678"/>
    </row>
    <row r="914" spans="1:8">
      <c r="A914" s="676"/>
      <c r="B914" s="677"/>
      <c r="C914" s="653" t="s">
        <v>1834</v>
      </c>
      <c r="D914" s="652" t="s">
        <v>98</v>
      </c>
      <c r="E914" s="653">
        <v>0.01</v>
      </c>
      <c r="F914" s="659">
        <v>7000</v>
      </c>
      <c r="G914" s="714">
        <f t="shared" si="66"/>
        <v>70</v>
      </c>
      <c r="H914" s="676"/>
    </row>
    <row r="915" spans="1:8">
      <c r="A915" s="676"/>
      <c r="B915" s="677"/>
      <c r="C915" s="707" t="s">
        <v>4112</v>
      </c>
      <c r="D915" s="468" t="s">
        <v>98</v>
      </c>
      <c r="E915" s="653">
        <v>0.01</v>
      </c>
      <c r="F915" s="650" t="s">
        <v>5189</v>
      </c>
      <c r="G915" s="714">
        <f t="shared" si="66"/>
        <v>60.480000000000004</v>
      </c>
      <c r="H915" s="676"/>
    </row>
    <row r="916" spans="1:8">
      <c r="A916" s="676"/>
      <c r="B916" s="699"/>
      <c r="C916" s="653" t="s">
        <v>1755</v>
      </c>
      <c r="D916" s="468" t="s">
        <v>98</v>
      </c>
      <c r="E916" s="653" t="s">
        <v>5222</v>
      </c>
      <c r="F916" s="659">
        <v>250000</v>
      </c>
      <c r="G916" s="714">
        <f t="shared" si="66"/>
        <v>3750</v>
      </c>
      <c r="H916" s="676"/>
    </row>
    <row r="917" spans="1:8">
      <c r="A917" s="676"/>
      <c r="B917" s="699"/>
      <c r="C917" s="653" t="s">
        <v>1955</v>
      </c>
      <c r="D917" s="468" t="s">
        <v>98</v>
      </c>
      <c r="E917" s="653">
        <v>6.0000000000000001E-3</v>
      </c>
      <c r="F917" s="659">
        <v>31360</v>
      </c>
      <c r="G917" s="714">
        <f t="shared" si="66"/>
        <v>188.16</v>
      </c>
      <c r="H917" s="676"/>
    </row>
    <row r="918" spans="1:8">
      <c r="A918" s="676"/>
      <c r="B918" s="677"/>
      <c r="C918" s="653" t="s">
        <v>731</v>
      </c>
      <c r="D918" s="468" t="s">
        <v>98</v>
      </c>
      <c r="E918" s="653">
        <v>1.1100000000000001E-3</v>
      </c>
      <c r="F918" s="650">
        <v>14039</v>
      </c>
      <c r="G918" s="714">
        <f t="shared" si="66"/>
        <v>15.583290000000002</v>
      </c>
      <c r="H918" s="676"/>
    </row>
    <row r="919" spans="1:8">
      <c r="A919" s="676"/>
      <c r="B919" s="677"/>
      <c r="C919" s="653" t="s">
        <v>2462</v>
      </c>
      <c r="D919" s="652" t="s">
        <v>2165</v>
      </c>
      <c r="E919" s="653">
        <v>2E-3</v>
      </c>
      <c r="F919" s="659">
        <v>275000</v>
      </c>
      <c r="G919" s="714">
        <f t="shared" si="66"/>
        <v>550</v>
      </c>
      <c r="H919" s="678"/>
    </row>
    <row r="920" spans="1:8">
      <c r="A920" s="676"/>
      <c r="B920" s="677"/>
      <c r="C920" s="707" t="s">
        <v>245</v>
      </c>
      <c r="D920" s="468" t="s">
        <v>2427</v>
      </c>
      <c r="E920" s="467">
        <v>0.03</v>
      </c>
      <c r="F920" s="654">
        <v>1500</v>
      </c>
      <c r="G920" s="714">
        <f t="shared" si="66"/>
        <v>45</v>
      </c>
      <c r="H920" s="676"/>
    </row>
    <row r="921" spans="1:8">
      <c r="A921" s="676"/>
      <c r="B921" s="677"/>
      <c r="C921" s="707" t="s">
        <v>576</v>
      </c>
      <c r="D921" s="468" t="s">
        <v>2426</v>
      </c>
      <c r="E921" s="467">
        <v>6.5000000000000002E-2</v>
      </c>
      <c r="F921" s="650">
        <v>800</v>
      </c>
      <c r="G921" s="714">
        <f t="shared" si="66"/>
        <v>52</v>
      </c>
      <c r="H921" s="676"/>
    </row>
    <row r="922" spans="1:8">
      <c r="A922" s="676"/>
      <c r="B922" s="677"/>
      <c r="C922" s="467" t="s">
        <v>729</v>
      </c>
      <c r="D922" s="468" t="s">
        <v>730</v>
      </c>
      <c r="E922" s="467">
        <v>0.71</v>
      </c>
      <c r="F922" s="650">
        <v>120</v>
      </c>
      <c r="G922" s="714">
        <f t="shared" si="66"/>
        <v>85.199999999999989</v>
      </c>
      <c r="H922" s="676"/>
    </row>
    <row r="923" spans="1:8">
      <c r="A923" s="676"/>
      <c r="B923" s="677"/>
      <c r="C923" s="467" t="s">
        <v>2008</v>
      </c>
      <c r="D923" s="468" t="s">
        <v>1989</v>
      </c>
      <c r="E923" s="467">
        <v>2.1000000000000001E-2</v>
      </c>
      <c r="F923" s="650">
        <v>2700</v>
      </c>
      <c r="G923" s="714">
        <f t="shared" si="66"/>
        <v>56.7</v>
      </c>
      <c r="H923" s="676"/>
    </row>
    <row r="924" spans="1:8">
      <c r="A924" s="676"/>
      <c r="B924" s="699" t="s">
        <v>35</v>
      </c>
      <c r="C924" s="525"/>
      <c r="D924" s="676"/>
      <c r="E924" s="525"/>
      <c r="F924" s="664"/>
      <c r="G924" s="475">
        <f>SUM(G913:G923)</f>
        <v>19873.12329</v>
      </c>
      <c r="H924" s="676"/>
    </row>
    <row r="925" spans="1:8">
      <c r="A925" s="676" t="s">
        <v>3984</v>
      </c>
      <c r="B925" s="651" t="s">
        <v>3892</v>
      </c>
      <c r="C925" s="467" t="s">
        <v>4113</v>
      </c>
      <c r="D925" s="468" t="s">
        <v>98</v>
      </c>
      <c r="E925" s="653">
        <v>1.0999999999999999E-2</v>
      </c>
      <c r="F925" s="650">
        <v>28000</v>
      </c>
      <c r="G925" s="714">
        <f t="shared" si="66"/>
        <v>308</v>
      </c>
      <c r="H925" s="678"/>
    </row>
    <row r="926" spans="1:8">
      <c r="A926" s="676"/>
      <c r="B926" s="677"/>
      <c r="C926" s="467" t="s">
        <v>727</v>
      </c>
      <c r="D926" s="468" t="s">
        <v>98</v>
      </c>
      <c r="E926" s="653">
        <v>0.04</v>
      </c>
      <c r="F926" s="650">
        <v>10976</v>
      </c>
      <c r="G926" s="714">
        <f t="shared" si="66"/>
        <v>439.04</v>
      </c>
      <c r="H926" s="676"/>
    </row>
    <row r="927" spans="1:8">
      <c r="A927" s="676"/>
      <c r="B927" s="677"/>
      <c r="C927" s="467" t="s">
        <v>4114</v>
      </c>
      <c r="D927" s="468" t="s">
        <v>98</v>
      </c>
      <c r="E927" s="653">
        <v>0.01</v>
      </c>
      <c r="F927" s="650">
        <v>6500</v>
      </c>
      <c r="G927" s="714">
        <f t="shared" si="66"/>
        <v>65</v>
      </c>
      <c r="H927" s="678"/>
    </row>
    <row r="928" spans="1:8">
      <c r="A928" s="676"/>
      <c r="B928" s="699"/>
      <c r="C928" s="467" t="s">
        <v>4115</v>
      </c>
      <c r="D928" s="676" t="s">
        <v>1698</v>
      </c>
      <c r="E928" s="525">
        <v>0.1</v>
      </c>
      <c r="F928" s="650">
        <v>6900</v>
      </c>
      <c r="G928" s="714">
        <f t="shared" si="66"/>
        <v>690</v>
      </c>
      <c r="H928" s="678"/>
    </row>
    <row r="929" spans="1:8" ht="30">
      <c r="A929" s="676"/>
      <c r="B929" s="677"/>
      <c r="C929" s="467" t="s">
        <v>4116</v>
      </c>
      <c r="D929" s="468" t="s">
        <v>98</v>
      </c>
      <c r="E929" s="653">
        <v>1.6E-2</v>
      </c>
      <c r="F929" s="650">
        <v>17500</v>
      </c>
      <c r="G929" s="714">
        <f t="shared" si="66"/>
        <v>280</v>
      </c>
      <c r="H929" s="678"/>
    </row>
    <row r="930" spans="1:8">
      <c r="A930" s="676"/>
      <c r="B930" s="699"/>
      <c r="C930" s="467" t="s">
        <v>731</v>
      </c>
      <c r="D930" s="468" t="s">
        <v>98</v>
      </c>
      <c r="E930" s="467">
        <v>0.01</v>
      </c>
      <c r="F930" s="650">
        <v>14039</v>
      </c>
      <c r="G930" s="714">
        <f t="shared" si="66"/>
        <v>140.39000000000001</v>
      </c>
      <c r="H930" s="676"/>
    </row>
    <row r="931" spans="1:8">
      <c r="A931" s="676"/>
      <c r="B931" s="677"/>
      <c r="C931" s="707" t="s">
        <v>245</v>
      </c>
      <c r="D931" s="468" t="s">
        <v>2427</v>
      </c>
      <c r="E931" s="467">
        <v>0.03</v>
      </c>
      <c r="F931" s="654">
        <v>1500</v>
      </c>
      <c r="G931" s="714">
        <f t="shared" si="66"/>
        <v>45</v>
      </c>
      <c r="H931" s="676"/>
    </row>
    <row r="932" spans="1:8">
      <c r="A932" s="676"/>
      <c r="B932" s="677"/>
      <c r="C932" s="707" t="s">
        <v>576</v>
      </c>
      <c r="D932" s="468" t="s">
        <v>2426</v>
      </c>
      <c r="E932" s="467">
        <v>6.5000000000000002E-2</v>
      </c>
      <c r="F932" s="650">
        <v>800</v>
      </c>
      <c r="G932" s="714">
        <f t="shared" si="66"/>
        <v>52</v>
      </c>
      <c r="H932" s="676"/>
    </row>
    <row r="933" spans="1:8">
      <c r="A933" s="676"/>
      <c r="B933" s="677"/>
      <c r="C933" s="467" t="s">
        <v>729</v>
      </c>
      <c r="D933" s="468" t="s">
        <v>730</v>
      </c>
      <c r="E933" s="467">
        <v>0.71</v>
      </c>
      <c r="F933" s="650">
        <v>120</v>
      </c>
      <c r="G933" s="714">
        <f t="shared" si="66"/>
        <v>85.199999999999989</v>
      </c>
      <c r="H933" s="676"/>
    </row>
    <row r="934" spans="1:8">
      <c r="A934" s="676"/>
      <c r="B934" s="677"/>
      <c r="C934" s="467" t="s">
        <v>2008</v>
      </c>
      <c r="D934" s="468" t="s">
        <v>1989</v>
      </c>
      <c r="E934" s="467">
        <v>2.1000000000000001E-2</v>
      </c>
      <c r="F934" s="650">
        <v>2700</v>
      </c>
      <c r="G934" s="714">
        <f t="shared" si="66"/>
        <v>56.7</v>
      </c>
      <c r="H934" s="676"/>
    </row>
    <row r="935" spans="1:8">
      <c r="A935" s="676"/>
      <c r="B935" s="699" t="s">
        <v>35</v>
      </c>
      <c r="C935" s="475"/>
      <c r="D935" s="711"/>
      <c r="E935" s="475"/>
      <c r="F935" s="708"/>
      <c r="G935" s="475">
        <f>SUM(G925:G934)</f>
        <v>2161.33</v>
      </c>
      <c r="H935" s="676"/>
    </row>
    <row r="936" spans="1:8">
      <c r="A936" s="676" t="s">
        <v>3985</v>
      </c>
      <c r="B936" s="677" t="s">
        <v>3461</v>
      </c>
      <c r="C936" s="525" t="s">
        <v>4117</v>
      </c>
      <c r="D936" s="676" t="s">
        <v>1698</v>
      </c>
      <c r="E936" s="525" t="s">
        <v>5217</v>
      </c>
      <c r="F936" s="659">
        <v>20000</v>
      </c>
      <c r="G936" s="714">
        <f t="shared" si="66"/>
        <v>600</v>
      </c>
      <c r="H936" s="676"/>
    </row>
    <row r="937" spans="1:8" ht="30">
      <c r="A937" s="676"/>
      <c r="B937" s="677"/>
      <c r="C937" s="525" t="s">
        <v>4118</v>
      </c>
      <c r="D937" s="676" t="s">
        <v>98</v>
      </c>
      <c r="E937" s="467">
        <v>0.01</v>
      </c>
      <c r="F937" s="654">
        <v>10500</v>
      </c>
      <c r="G937" s="714">
        <f t="shared" si="66"/>
        <v>105</v>
      </c>
      <c r="H937" s="676"/>
    </row>
    <row r="938" spans="1:8">
      <c r="A938" s="676"/>
      <c r="B938" s="677"/>
      <c r="C938" s="525" t="s">
        <v>3381</v>
      </c>
      <c r="D938" s="676" t="s">
        <v>98</v>
      </c>
      <c r="E938" s="467">
        <v>0.01</v>
      </c>
      <c r="F938" s="650">
        <v>17000</v>
      </c>
      <c r="G938" s="714">
        <f t="shared" ref="G938:G1001" si="68">E938*F938</f>
        <v>170</v>
      </c>
      <c r="H938" s="676"/>
    </row>
    <row r="939" spans="1:8">
      <c r="A939" s="676"/>
      <c r="B939" s="677"/>
      <c r="C939" s="525" t="s">
        <v>4119</v>
      </c>
      <c r="D939" s="676" t="s">
        <v>98</v>
      </c>
      <c r="E939" s="467">
        <v>0.01</v>
      </c>
      <c r="F939" s="650">
        <v>18000</v>
      </c>
      <c r="G939" s="714">
        <f t="shared" si="68"/>
        <v>180</v>
      </c>
      <c r="H939" s="676"/>
    </row>
    <row r="940" spans="1:8">
      <c r="A940" s="676"/>
      <c r="B940" s="677"/>
      <c r="C940" s="525" t="s">
        <v>1686</v>
      </c>
      <c r="D940" s="676" t="s">
        <v>98</v>
      </c>
      <c r="E940" s="467" t="s">
        <v>1965</v>
      </c>
      <c r="F940" s="655">
        <v>60000</v>
      </c>
      <c r="G940" s="714">
        <f t="shared" si="68"/>
        <v>300</v>
      </c>
      <c r="H940" s="676"/>
    </row>
    <row r="941" spans="1:8">
      <c r="A941" s="676"/>
      <c r="B941" s="699"/>
      <c r="C941" s="525" t="s">
        <v>1655</v>
      </c>
      <c r="D941" s="676" t="s">
        <v>98</v>
      </c>
      <c r="E941" s="653">
        <v>1E-3</v>
      </c>
      <c r="F941" s="659">
        <v>31360</v>
      </c>
      <c r="G941" s="714">
        <f t="shared" si="68"/>
        <v>31.36</v>
      </c>
      <c r="H941" s="676"/>
    </row>
    <row r="942" spans="1:8" ht="30">
      <c r="A942" s="676"/>
      <c r="B942" s="677"/>
      <c r="C942" s="525" t="s">
        <v>4103</v>
      </c>
      <c r="D942" s="676" t="s">
        <v>98</v>
      </c>
      <c r="E942" s="467">
        <v>0.01</v>
      </c>
      <c r="F942" s="650">
        <v>24000</v>
      </c>
      <c r="G942" s="714">
        <f t="shared" si="68"/>
        <v>240</v>
      </c>
      <c r="H942" s="676"/>
    </row>
    <row r="943" spans="1:8">
      <c r="A943" s="676"/>
      <c r="B943" s="677"/>
      <c r="C943" s="525" t="s">
        <v>879</v>
      </c>
      <c r="D943" s="676" t="s">
        <v>98</v>
      </c>
      <c r="E943" s="467">
        <v>0.01</v>
      </c>
      <c r="F943" s="650">
        <v>12320</v>
      </c>
      <c r="G943" s="714">
        <f t="shared" si="68"/>
        <v>123.2</v>
      </c>
      <c r="H943" s="676"/>
    </row>
    <row r="944" spans="1:8">
      <c r="A944" s="676"/>
      <c r="B944" s="677"/>
      <c r="C944" s="525" t="s">
        <v>1834</v>
      </c>
      <c r="D944" s="676" t="s">
        <v>98</v>
      </c>
      <c r="E944" s="467">
        <v>0.01</v>
      </c>
      <c r="F944" s="650">
        <v>7000</v>
      </c>
      <c r="G944" s="714">
        <f t="shared" si="68"/>
        <v>70</v>
      </c>
      <c r="H944" s="676"/>
    </row>
    <row r="945" spans="1:8">
      <c r="A945" s="676"/>
      <c r="B945" s="677"/>
      <c r="C945" s="525" t="s">
        <v>731</v>
      </c>
      <c r="D945" s="676" t="s">
        <v>98</v>
      </c>
      <c r="E945" s="653">
        <v>0.01</v>
      </c>
      <c r="F945" s="650">
        <v>14039</v>
      </c>
      <c r="G945" s="714">
        <f t="shared" si="68"/>
        <v>140.39000000000001</v>
      </c>
      <c r="H945" s="676"/>
    </row>
    <row r="946" spans="1:8">
      <c r="A946" s="676"/>
      <c r="B946" s="677"/>
      <c r="C946" s="525" t="s">
        <v>1906</v>
      </c>
      <c r="D946" s="676" t="s">
        <v>98</v>
      </c>
      <c r="E946" s="467">
        <v>0.01</v>
      </c>
      <c r="F946" s="654">
        <v>15100</v>
      </c>
      <c r="G946" s="714">
        <f t="shared" si="68"/>
        <v>151</v>
      </c>
      <c r="H946" s="676"/>
    </row>
    <row r="947" spans="1:8">
      <c r="A947" s="676"/>
      <c r="B947" s="699"/>
      <c r="C947" s="707" t="s">
        <v>245</v>
      </c>
      <c r="D947" s="468" t="s">
        <v>2427</v>
      </c>
      <c r="E947" s="467">
        <v>0.03</v>
      </c>
      <c r="F947" s="654">
        <v>1500</v>
      </c>
      <c r="G947" s="714">
        <f t="shared" si="68"/>
        <v>45</v>
      </c>
      <c r="H947" s="676"/>
    </row>
    <row r="948" spans="1:8">
      <c r="A948" s="676"/>
      <c r="B948" s="699"/>
      <c r="C948" s="707" t="s">
        <v>576</v>
      </c>
      <c r="D948" s="468" t="s">
        <v>2426</v>
      </c>
      <c r="E948" s="467">
        <v>0.1</v>
      </c>
      <c r="F948" s="650">
        <v>800</v>
      </c>
      <c r="G948" s="714">
        <f t="shared" si="68"/>
        <v>80</v>
      </c>
      <c r="H948" s="676"/>
    </row>
    <row r="949" spans="1:8">
      <c r="A949" s="676"/>
      <c r="B949" s="677"/>
      <c r="C949" s="467" t="s">
        <v>729</v>
      </c>
      <c r="D949" s="468" t="s">
        <v>730</v>
      </c>
      <c r="E949" s="467">
        <v>0.1</v>
      </c>
      <c r="F949" s="650">
        <v>120</v>
      </c>
      <c r="G949" s="714">
        <f t="shared" si="68"/>
        <v>12</v>
      </c>
      <c r="H949" s="676"/>
    </row>
    <row r="950" spans="1:8">
      <c r="A950" s="676"/>
      <c r="B950" s="699"/>
      <c r="C950" s="467" t="s">
        <v>2008</v>
      </c>
      <c r="D950" s="468" t="s">
        <v>1989</v>
      </c>
      <c r="E950" s="467">
        <v>2.1000000000000001E-2</v>
      </c>
      <c r="F950" s="650">
        <v>2700</v>
      </c>
      <c r="G950" s="714">
        <f t="shared" si="68"/>
        <v>56.7</v>
      </c>
      <c r="H950" s="676"/>
    </row>
    <row r="951" spans="1:8">
      <c r="A951" s="676"/>
      <c r="B951" s="699" t="s">
        <v>35</v>
      </c>
      <c r="C951" s="525"/>
      <c r="D951" s="676"/>
      <c r="E951" s="525"/>
      <c r="F951" s="664"/>
      <c r="G951" s="475">
        <f>SUM(G936:G950)</f>
        <v>2304.6499999999996</v>
      </c>
      <c r="H951" s="676"/>
    </row>
    <row r="952" spans="1:8">
      <c r="A952" s="676" t="s">
        <v>3987</v>
      </c>
      <c r="B952" s="677" t="s">
        <v>2210</v>
      </c>
      <c r="C952" s="716" t="s">
        <v>728</v>
      </c>
      <c r="D952" s="468" t="s">
        <v>1989</v>
      </c>
      <c r="E952" s="525">
        <v>0.01</v>
      </c>
      <c r="F952" s="664">
        <v>3600</v>
      </c>
      <c r="G952" s="714">
        <f t="shared" si="68"/>
        <v>36</v>
      </c>
      <c r="H952" s="676"/>
    </row>
    <row r="953" spans="1:8">
      <c r="A953" s="676"/>
      <c r="B953" s="677"/>
      <c r="C953" s="467" t="s">
        <v>1699</v>
      </c>
      <c r="D953" s="676" t="s">
        <v>1698</v>
      </c>
      <c r="E953" s="525">
        <v>0.01</v>
      </c>
      <c r="F953" s="664">
        <v>6900</v>
      </c>
      <c r="G953" s="714">
        <f t="shared" si="68"/>
        <v>69</v>
      </c>
      <c r="H953" s="678"/>
    </row>
    <row r="954" spans="1:8">
      <c r="A954" s="676"/>
      <c r="B954" s="699"/>
      <c r="C954" s="716" t="s">
        <v>2085</v>
      </c>
      <c r="D954" s="468" t="s">
        <v>98</v>
      </c>
      <c r="E954" s="467" t="s">
        <v>1964</v>
      </c>
      <c r="F954" s="654">
        <v>13500</v>
      </c>
      <c r="G954" s="714">
        <f t="shared" si="68"/>
        <v>675</v>
      </c>
      <c r="H954" s="678"/>
    </row>
    <row r="955" spans="1:8">
      <c r="A955" s="676"/>
      <c r="B955" s="677"/>
      <c r="C955" s="707" t="s">
        <v>245</v>
      </c>
      <c r="D955" s="468" t="s">
        <v>2427</v>
      </c>
      <c r="E955" s="467">
        <v>0.03</v>
      </c>
      <c r="F955" s="654">
        <v>1500</v>
      </c>
      <c r="G955" s="714">
        <f t="shared" si="68"/>
        <v>45</v>
      </c>
      <c r="H955" s="676"/>
    </row>
    <row r="956" spans="1:8">
      <c r="A956" s="676"/>
      <c r="B956" s="677"/>
      <c r="C956" s="467" t="s">
        <v>723</v>
      </c>
      <c r="D956" s="468" t="s">
        <v>27</v>
      </c>
      <c r="E956" s="467">
        <v>0.05</v>
      </c>
      <c r="F956" s="650">
        <v>7560</v>
      </c>
      <c r="G956" s="714">
        <f t="shared" si="68"/>
        <v>378</v>
      </c>
      <c r="H956" s="676"/>
    </row>
    <row r="957" spans="1:8">
      <c r="A957" s="676"/>
      <c r="B957" s="677"/>
      <c r="C957" s="467" t="s">
        <v>729</v>
      </c>
      <c r="D957" s="468" t="s">
        <v>730</v>
      </c>
      <c r="E957" s="467">
        <v>0.7</v>
      </c>
      <c r="F957" s="650">
        <v>120</v>
      </c>
      <c r="G957" s="714">
        <f t="shared" si="68"/>
        <v>84</v>
      </c>
      <c r="H957" s="676"/>
    </row>
    <row r="958" spans="1:8">
      <c r="A958" s="676"/>
      <c r="B958" s="677"/>
      <c r="C958" s="467" t="s">
        <v>2008</v>
      </c>
      <c r="D958" s="468" t="s">
        <v>1989</v>
      </c>
      <c r="E958" s="467">
        <v>2.1000000000000001E-2</v>
      </c>
      <c r="F958" s="650">
        <v>2700</v>
      </c>
      <c r="G958" s="714">
        <f t="shared" si="68"/>
        <v>56.7</v>
      </c>
      <c r="H958" s="676"/>
    </row>
    <row r="959" spans="1:8">
      <c r="A959" s="676"/>
      <c r="B959" s="699" t="s">
        <v>35</v>
      </c>
      <c r="C959" s="525"/>
      <c r="D959" s="676"/>
      <c r="E959" s="525"/>
      <c r="F959" s="664"/>
      <c r="G959" s="475">
        <f>SUM(G952:G958)</f>
        <v>1343.7</v>
      </c>
      <c r="H959" s="676"/>
    </row>
    <row r="960" spans="1:8">
      <c r="A960" s="676" t="s">
        <v>3988</v>
      </c>
      <c r="B960" s="677" t="s">
        <v>2210</v>
      </c>
      <c r="C960" s="716" t="s">
        <v>728</v>
      </c>
      <c r="D960" s="468" t="s">
        <v>98</v>
      </c>
      <c r="E960" s="525">
        <v>9.5000000000000001E-2</v>
      </c>
      <c r="F960" s="664">
        <v>3559.84</v>
      </c>
      <c r="G960" s="714">
        <f t="shared" si="68"/>
        <v>338.1848</v>
      </c>
      <c r="H960" s="676"/>
    </row>
    <row r="961" spans="1:8">
      <c r="A961" s="676"/>
      <c r="B961" s="677"/>
      <c r="C961" s="707" t="s">
        <v>4120</v>
      </c>
      <c r="D961" s="468" t="s">
        <v>2165</v>
      </c>
      <c r="E961" s="525" t="s">
        <v>1965</v>
      </c>
      <c r="F961" s="650">
        <v>100000</v>
      </c>
      <c r="G961" s="714">
        <f t="shared" si="68"/>
        <v>500</v>
      </c>
      <c r="H961" s="678"/>
    </row>
    <row r="962" spans="1:8">
      <c r="A962" s="676"/>
      <c r="B962" s="677"/>
      <c r="C962" s="467" t="s">
        <v>1699</v>
      </c>
      <c r="D962" s="676" t="s">
        <v>1698</v>
      </c>
      <c r="E962" s="525">
        <v>0.1</v>
      </c>
      <c r="F962" s="650">
        <v>6900</v>
      </c>
      <c r="G962" s="714">
        <f t="shared" si="68"/>
        <v>690</v>
      </c>
      <c r="H962" s="678"/>
    </row>
    <row r="963" spans="1:8">
      <c r="A963" s="676"/>
      <c r="B963" s="677"/>
      <c r="C963" s="707" t="s">
        <v>245</v>
      </c>
      <c r="D963" s="468" t="s">
        <v>2427</v>
      </c>
      <c r="E963" s="467">
        <v>0.03</v>
      </c>
      <c r="F963" s="654">
        <v>1500</v>
      </c>
      <c r="G963" s="714">
        <f t="shared" si="68"/>
        <v>45</v>
      </c>
      <c r="H963" s="676"/>
    </row>
    <row r="964" spans="1:8">
      <c r="A964" s="676"/>
      <c r="B964" s="677"/>
      <c r="C964" s="707" t="s">
        <v>576</v>
      </c>
      <c r="D964" s="468" t="s">
        <v>2426</v>
      </c>
      <c r="E964" s="467">
        <v>9.9000000000000005E-2</v>
      </c>
      <c r="F964" s="650">
        <v>800</v>
      </c>
      <c r="G964" s="714">
        <f t="shared" si="68"/>
        <v>79.2</v>
      </c>
      <c r="H964" s="676"/>
    </row>
    <row r="965" spans="1:8">
      <c r="A965" s="676"/>
      <c r="B965" s="699"/>
      <c r="C965" s="467" t="s">
        <v>723</v>
      </c>
      <c r="D965" s="468" t="s">
        <v>27</v>
      </c>
      <c r="E965" s="467">
        <v>0.05</v>
      </c>
      <c r="F965" s="650">
        <v>7560</v>
      </c>
      <c r="G965" s="714">
        <f t="shared" si="68"/>
        <v>378</v>
      </c>
      <c r="H965" s="676"/>
    </row>
    <row r="966" spans="1:8">
      <c r="A966" s="676"/>
      <c r="B966" s="677"/>
      <c r="C966" s="467" t="s">
        <v>2008</v>
      </c>
      <c r="D966" s="468" t="s">
        <v>1989</v>
      </c>
      <c r="E966" s="467">
        <v>2.1000000000000001E-2</v>
      </c>
      <c r="F966" s="650">
        <v>2700</v>
      </c>
      <c r="G966" s="714">
        <f t="shared" si="68"/>
        <v>56.7</v>
      </c>
      <c r="H966" s="676"/>
    </row>
    <row r="967" spans="1:8">
      <c r="A967" s="676"/>
      <c r="B967" s="699" t="s">
        <v>35</v>
      </c>
      <c r="C967" s="475"/>
      <c r="D967" s="711"/>
      <c r="E967" s="475"/>
      <c r="F967" s="708"/>
      <c r="G967" s="475">
        <f>SUM(G960:G966)</f>
        <v>2087.0848000000001</v>
      </c>
      <c r="H967" s="676"/>
    </row>
    <row r="968" spans="1:8">
      <c r="A968" s="676" t="s">
        <v>3989</v>
      </c>
      <c r="B968" s="651" t="s">
        <v>4121</v>
      </c>
      <c r="C968" s="716" t="s">
        <v>728</v>
      </c>
      <c r="D968" s="468" t="s">
        <v>1989</v>
      </c>
      <c r="E968" s="525">
        <v>0.05</v>
      </c>
      <c r="F968" s="664">
        <v>3600</v>
      </c>
      <c r="G968" s="714">
        <f t="shared" si="68"/>
        <v>180</v>
      </c>
      <c r="H968" s="676"/>
    </row>
    <row r="969" spans="1:8">
      <c r="A969" s="676"/>
      <c r="B969" s="677"/>
      <c r="C969" s="467" t="s">
        <v>4122</v>
      </c>
      <c r="D969" s="676" t="s">
        <v>1698</v>
      </c>
      <c r="E969" s="525">
        <v>0.1</v>
      </c>
      <c r="F969" s="664">
        <v>6900</v>
      </c>
      <c r="G969" s="714">
        <f t="shared" si="68"/>
        <v>690</v>
      </c>
      <c r="H969" s="678"/>
    </row>
    <row r="970" spans="1:8">
      <c r="A970" s="676"/>
      <c r="B970" s="677"/>
      <c r="C970" s="716" t="s">
        <v>2085</v>
      </c>
      <c r="D970" s="468" t="s">
        <v>98</v>
      </c>
      <c r="E970" s="467" t="s">
        <v>1964</v>
      </c>
      <c r="F970" s="650">
        <v>13500</v>
      </c>
      <c r="G970" s="714">
        <f t="shared" si="68"/>
        <v>675</v>
      </c>
      <c r="H970" s="678"/>
    </row>
    <row r="971" spans="1:8">
      <c r="A971" s="676"/>
      <c r="B971" s="699"/>
      <c r="C971" s="707" t="s">
        <v>245</v>
      </c>
      <c r="D971" s="468" t="s">
        <v>2427</v>
      </c>
      <c r="E971" s="467">
        <v>0.03</v>
      </c>
      <c r="F971" s="654">
        <v>1500</v>
      </c>
      <c r="G971" s="714">
        <f t="shared" si="68"/>
        <v>45</v>
      </c>
      <c r="H971" s="676"/>
    </row>
    <row r="972" spans="1:8">
      <c r="A972" s="676"/>
      <c r="B972" s="677"/>
      <c r="C972" s="707" t="s">
        <v>576</v>
      </c>
      <c r="D972" s="468" t="s">
        <v>2426</v>
      </c>
      <c r="E972" s="467">
        <v>0.1</v>
      </c>
      <c r="F972" s="650">
        <v>800</v>
      </c>
      <c r="G972" s="714">
        <f t="shared" si="68"/>
        <v>80</v>
      </c>
      <c r="H972" s="676"/>
    </row>
    <row r="973" spans="1:8">
      <c r="A973" s="676"/>
      <c r="B973" s="677"/>
      <c r="C973" s="467" t="s">
        <v>729</v>
      </c>
      <c r="D973" s="468" t="s">
        <v>730</v>
      </c>
      <c r="E973" s="467">
        <v>0.66</v>
      </c>
      <c r="F973" s="650">
        <v>120</v>
      </c>
      <c r="G973" s="714">
        <f t="shared" si="68"/>
        <v>79.2</v>
      </c>
      <c r="H973" s="676"/>
    </row>
    <row r="974" spans="1:8">
      <c r="A974" s="676"/>
      <c r="B974" s="677"/>
      <c r="C974" s="467" t="s">
        <v>723</v>
      </c>
      <c r="D974" s="468" t="s">
        <v>27</v>
      </c>
      <c r="E974" s="467">
        <v>0.05</v>
      </c>
      <c r="F974" s="650">
        <v>7560</v>
      </c>
      <c r="G974" s="714">
        <f t="shared" si="68"/>
        <v>378</v>
      </c>
      <c r="H974" s="676"/>
    </row>
    <row r="975" spans="1:8">
      <c r="A975" s="676"/>
      <c r="B975" s="699" t="s">
        <v>35</v>
      </c>
      <c r="C975" s="475"/>
      <c r="D975" s="711"/>
      <c r="E975" s="475"/>
      <c r="F975" s="708"/>
      <c r="G975" s="475">
        <f>SUM(G968:G974)</f>
        <v>2127.1999999999998</v>
      </c>
      <c r="H975" s="676"/>
    </row>
    <row r="976" spans="1:8">
      <c r="A976" s="676" t="s">
        <v>3990</v>
      </c>
      <c r="B976" s="651" t="s">
        <v>4121</v>
      </c>
      <c r="C976" s="716" t="s">
        <v>728</v>
      </c>
      <c r="D976" s="468" t="s">
        <v>1989</v>
      </c>
      <c r="E976" s="525">
        <v>0.05</v>
      </c>
      <c r="F976" s="664">
        <v>3600</v>
      </c>
      <c r="G976" s="714">
        <f t="shared" si="68"/>
        <v>180</v>
      </c>
      <c r="H976" s="676"/>
    </row>
    <row r="977" spans="1:8">
      <c r="A977" s="676"/>
      <c r="B977" s="677"/>
      <c r="C977" s="467" t="s">
        <v>4122</v>
      </c>
      <c r="D977" s="676" t="s">
        <v>1698</v>
      </c>
      <c r="E977" s="525" t="s">
        <v>1964</v>
      </c>
      <c r="F977" s="664">
        <v>6900</v>
      </c>
      <c r="G977" s="714">
        <f t="shared" si="68"/>
        <v>345</v>
      </c>
      <c r="H977" s="678"/>
    </row>
    <row r="978" spans="1:8">
      <c r="A978" s="676"/>
      <c r="B978" s="677"/>
      <c r="C978" s="707" t="s">
        <v>4120</v>
      </c>
      <c r="D978" s="468" t="s">
        <v>2165</v>
      </c>
      <c r="E978" s="467" t="s">
        <v>1968</v>
      </c>
      <c r="F978" s="650">
        <v>100000</v>
      </c>
      <c r="G978" s="714">
        <f t="shared" si="68"/>
        <v>1000</v>
      </c>
      <c r="H978" s="678"/>
    </row>
    <row r="979" spans="1:8">
      <c r="A979" s="676"/>
      <c r="B979" s="677"/>
      <c r="C979" s="707" t="s">
        <v>245</v>
      </c>
      <c r="D979" s="468" t="s">
        <v>2427</v>
      </c>
      <c r="E979" s="467">
        <v>0.08</v>
      </c>
      <c r="F979" s="654">
        <v>1500</v>
      </c>
      <c r="G979" s="714">
        <f t="shared" si="68"/>
        <v>120</v>
      </c>
      <c r="H979" s="676"/>
    </row>
    <row r="980" spans="1:8">
      <c r="A980" s="676"/>
      <c r="B980" s="677"/>
      <c r="C980" s="707" t="s">
        <v>576</v>
      </c>
      <c r="D980" s="468" t="s">
        <v>2426</v>
      </c>
      <c r="E980" s="467">
        <v>9.8000000000000004E-2</v>
      </c>
      <c r="F980" s="650">
        <v>800</v>
      </c>
      <c r="G980" s="714">
        <f t="shared" si="68"/>
        <v>78.400000000000006</v>
      </c>
      <c r="H980" s="676"/>
    </row>
    <row r="981" spans="1:8">
      <c r="A981" s="676"/>
      <c r="B981" s="699"/>
      <c r="C981" s="467" t="s">
        <v>723</v>
      </c>
      <c r="D981" s="468" t="s">
        <v>27</v>
      </c>
      <c r="E981" s="467">
        <v>0.05</v>
      </c>
      <c r="F981" s="650">
        <v>7560</v>
      </c>
      <c r="G981" s="714">
        <f t="shared" si="68"/>
        <v>378</v>
      </c>
      <c r="H981" s="676"/>
    </row>
    <row r="982" spans="1:8">
      <c r="A982" s="676"/>
      <c r="B982" s="677"/>
      <c r="C982" s="467" t="s">
        <v>2008</v>
      </c>
      <c r="D982" s="468" t="s">
        <v>1989</v>
      </c>
      <c r="E982" s="467">
        <v>2.3E-2</v>
      </c>
      <c r="F982" s="650">
        <v>2700</v>
      </c>
      <c r="G982" s="714">
        <f t="shared" si="68"/>
        <v>62.1</v>
      </c>
      <c r="H982" s="676"/>
    </row>
    <row r="983" spans="1:8">
      <c r="A983" s="676"/>
      <c r="B983" s="699" t="s">
        <v>35</v>
      </c>
      <c r="C983" s="475"/>
      <c r="D983" s="711"/>
      <c r="E983" s="475"/>
      <c r="F983" s="708"/>
      <c r="G983" s="475">
        <f>SUM(G976:G982)</f>
        <v>2163.5</v>
      </c>
      <c r="H983" s="676"/>
    </row>
    <row r="984" spans="1:8">
      <c r="A984" s="676" t="s">
        <v>3991</v>
      </c>
      <c r="B984" s="651" t="s">
        <v>3653</v>
      </c>
      <c r="C984" s="467" t="s">
        <v>4123</v>
      </c>
      <c r="D984" s="676" t="s">
        <v>1698</v>
      </c>
      <c r="E984" s="525" t="s">
        <v>1964</v>
      </c>
      <c r="F984" s="650">
        <v>6900</v>
      </c>
      <c r="G984" s="714">
        <f t="shared" si="68"/>
        <v>345</v>
      </c>
      <c r="H984" s="678"/>
    </row>
    <row r="985" spans="1:8">
      <c r="A985" s="676"/>
      <c r="B985" s="677"/>
      <c r="C985" s="653" t="s">
        <v>2085</v>
      </c>
      <c r="D985" s="652" t="s">
        <v>98</v>
      </c>
      <c r="E985" s="653" t="s">
        <v>1964</v>
      </c>
      <c r="F985" s="650">
        <v>13500</v>
      </c>
      <c r="G985" s="714">
        <f t="shared" si="68"/>
        <v>675</v>
      </c>
      <c r="H985" s="678"/>
    </row>
    <row r="986" spans="1:8">
      <c r="A986" s="676"/>
      <c r="B986" s="677"/>
      <c r="C986" s="467" t="s">
        <v>1713</v>
      </c>
      <c r="D986" s="468" t="s">
        <v>98</v>
      </c>
      <c r="E986" s="653" t="s">
        <v>1964</v>
      </c>
      <c r="F986" s="650">
        <v>18000</v>
      </c>
      <c r="G986" s="714">
        <f t="shared" si="68"/>
        <v>900</v>
      </c>
      <c r="H986" s="678"/>
    </row>
    <row r="987" spans="1:8">
      <c r="A987" s="676"/>
      <c r="B987" s="677"/>
      <c r="C987" s="716" t="s">
        <v>728</v>
      </c>
      <c r="D987" s="468" t="s">
        <v>1989</v>
      </c>
      <c r="E987" s="525">
        <v>0.05</v>
      </c>
      <c r="F987" s="664">
        <v>3600</v>
      </c>
      <c r="G987" s="714">
        <f t="shared" si="68"/>
        <v>180</v>
      </c>
      <c r="H987" s="676"/>
    </row>
    <row r="988" spans="1:8">
      <c r="A988" s="676"/>
      <c r="B988" s="677"/>
      <c r="C988" s="707" t="s">
        <v>576</v>
      </c>
      <c r="D988" s="468" t="s">
        <v>2426</v>
      </c>
      <c r="E988" s="467">
        <v>7.8E-2</v>
      </c>
      <c r="F988" s="650">
        <v>800</v>
      </c>
      <c r="G988" s="714">
        <f t="shared" si="68"/>
        <v>62.4</v>
      </c>
      <c r="H988" s="676"/>
    </row>
    <row r="989" spans="1:8">
      <c r="A989" s="676"/>
      <c r="B989" s="699"/>
      <c r="C989" s="467" t="s">
        <v>723</v>
      </c>
      <c r="D989" s="468" t="s">
        <v>27</v>
      </c>
      <c r="E989" s="467">
        <v>0.05</v>
      </c>
      <c r="F989" s="650">
        <v>7560</v>
      </c>
      <c r="G989" s="714">
        <f t="shared" si="68"/>
        <v>378</v>
      </c>
      <c r="H989" s="676"/>
    </row>
    <row r="990" spans="1:8">
      <c r="A990" s="676"/>
      <c r="B990" s="677"/>
      <c r="C990" s="467" t="s">
        <v>2008</v>
      </c>
      <c r="D990" s="468" t="s">
        <v>27</v>
      </c>
      <c r="E990" s="467">
        <v>0.02</v>
      </c>
      <c r="F990" s="650">
        <v>2700</v>
      </c>
      <c r="G990" s="714">
        <f t="shared" si="68"/>
        <v>54</v>
      </c>
      <c r="H990" s="676"/>
    </row>
    <row r="991" spans="1:8">
      <c r="A991" s="676"/>
      <c r="B991" s="699" t="s">
        <v>35</v>
      </c>
      <c r="C991" s="475"/>
      <c r="D991" s="711"/>
      <c r="E991" s="475"/>
      <c r="F991" s="708"/>
      <c r="G991" s="475">
        <f>SUM(G984:G990)</f>
        <v>2594.4</v>
      </c>
      <c r="H991" s="676"/>
    </row>
    <row r="992" spans="1:8">
      <c r="A992" s="676" t="s">
        <v>3992</v>
      </c>
      <c r="B992" s="651" t="s">
        <v>3653</v>
      </c>
      <c r="C992" s="467" t="s">
        <v>4123</v>
      </c>
      <c r="D992" s="676" t="s">
        <v>1698</v>
      </c>
      <c r="E992" s="525">
        <v>0.1</v>
      </c>
      <c r="F992" s="650">
        <v>6900</v>
      </c>
      <c r="G992" s="714">
        <f t="shared" si="68"/>
        <v>690</v>
      </c>
      <c r="H992" s="678"/>
    </row>
    <row r="993" spans="1:8">
      <c r="A993" s="676"/>
      <c r="B993" s="677"/>
      <c r="C993" s="707" t="s">
        <v>728</v>
      </c>
      <c r="D993" s="468" t="s">
        <v>98</v>
      </c>
      <c r="E993" s="467">
        <v>0.1</v>
      </c>
      <c r="F993" s="664">
        <v>3600</v>
      </c>
      <c r="G993" s="714">
        <f t="shared" si="68"/>
        <v>360</v>
      </c>
      <c r="H993" s="676"/>
    </row>
    <row r="994" spans="1:8">
      <c r="A994" s="676"/>
      <c r="B994" s="677"/>
      <c r="C994" s="707" t="s">
        <v>4120</v>
      </c>
      <c r="D994" s="468" t="s">
        <v>2165</v>
      </c>
      <c r="E994" s="467" t="s">
        <v>1965</v>
      </c>
      <c r="F994" s="650">
        <v>100000</v>
      </c>
      <c r="G994" s="714">
        <f t="shared" si="68"/>
        <v>500</v>
      </c>
      <c r="H994" s="678"/>
    </row>
    <row r="995" spans="1:8">
      <c r="A995" s="676"/>
      <c r="B995" s="677"/>
      <c r="C995" s="707" t="s">
        <v>245</v>
      </c>
      <c r="D995" s="468" t="s">
        <v>2427</v>
      </c>
      <c r="E995" s="467">
        <v>0.03</v>
      </c>
      <c r="F995" s="654">
        <v>1500</v>
      </c>
      <c r="G995" s="714">
        <f t="shared" si="68"/>
        <v>45</v>
      </c>
      <c r="H995" s="676"/>
    </row>
    <row r="996" spans="1:8">
      <c r="A996" s="676"/>
      <c r="B996" s="699"/>
      <c r="C996" s="707" t="s">
        <v>576</v>
      </c>
      <c r="D996" s="468" t="s">
        <v>2426</v>
      </c>
      <c r="E996" s="467">
        <v>0.1</v>
      </c>
      <c r="F996" s="650">
        <v>800</v>
      </c>
      <c r="G996" s="714">
        <f t="shared" si="68"/>
        <v>80</v>
      </c>
      <c r="H996" s="676"/>
    </row>
    <row r="997" spans="1:8">
      <c r="A997" s="676"/>
      <c r="B997" s="677"/>
      <c r="C997" s="467" t="s">
        <v>723</v>
      </c>
      <c r="D997" s="468" t="s">
        <v>27</v>
      </c>
      <c r="E997" s="467">
        <v>0.05</v>
      </c>
      <c r="F997" s="650">
        <v>7560</v>
      </c>
      <c r="G997" s="714">
        <f t="shared" si="68"/>
        <v>378</v>
      </c>
      <c r="H997" s="676"/>
    </row>
    <row r="998" spans="1:8">
      <c r="A998" s="676"/>
      <c r="B998" s="677"/>
      <c r="C998" s="467" t="s">
        <v>2008</v>
      </c>
      <c r="D998" s="468" t="s">
        <v>27</v>
      </c>
      <c r="E998" s="467">
        <v>0.02</v>
      </c>
      <c r="F998" s="650">
        <v>2700</v>
      </c>
      <c r="G998" s="714">
        <f t="shared" si="68"/>
        <v>54</v>
      </c>
      <c r="H998" s="676"/>
    </row>
    <row r="999" spans="1:8">
      <c r="A999" s="676"/>
      <c r="B999" s="699" t="s">
        <v>35</v>
      </c>
      <c r="C999" s="475"/>
      <c r="D999" s="711"/>
      <c r="E999" s="475"/>
      <c r="F999" s="708"/>
      <c r="G999" s="475">
        <f>SUM(G992:G998)</f>
        <v>2107</v>
      </c>
      <c r="H999" s="676"/>
    </row>
    <row r="1000" spans="1:8">
      <c r="A1000" s="676" t="s">
        <v>3993</v>
      </c>
      <c r="B1000" s="651" t="s">
        <v>2989</v>
      </c>
      <c r="C1000" s="653" t="s">
        <v>2085</v>
      </c>
      <c r="D1000" s="652" t="s">
        <v>98</v>
      </c>
      <c r="E1000" s="653" t="s">
        <v>5218</v>
      </c>
      <c r="F1000" s="650">
        <v>13500</v>
      </c>
      <c r="G1000" s="714">
        <f t="shared" si="68"/>
        <v>270</v>
      </c>
      <c r="H1000" s="678"/>
    </row>
    <row r="1001" spans="1:8">
      <c r="A1001" s="676"/>
      <c r="B1001" s="677"/>
      <c r="C1001" s="467" t="s">
        <v>1713</v>
      </c>
      <c r="D1001" s="468" t="s">
        <v>98</v>
      </c>
      <c r="E1001" s="653" t="s">
        <v>5218</v>
      </c>
      <c r="F1001" s="650">
        <v>18000</v>
      </c>
      <c r="G1001" s="714">
        <f t="shared" si="68"/>
        <v>360</v>
      </c>
      <c r="H1001" s="678"/>
    </row>
    <row r="1002" spans="1:8">
      <c r="A1002" s="676"/>
      <c r="B1002" s="677"/>
      <c r="C1002" s="467" t="s">
        <v>1710</v>
      </c>
      <c r="D1002" s="676" t="s">
        <v>1698</v>
      </c>
      <c r="E1002" s="525">
        <v>0.1</v>
      </c>
      <c r="F1002" s="650" t="s">
        <v>5192</v>
      </c>
      <c r="G1002" s="714">
        <f t="shared" ref="G1002:G1006" si="69">E1002*F1002</f>
        <v>710</v>
      </c>
      <c r="H1002" s="678"/>
    </row>
    <row r="1003" spans="1:8">
      <c r="A1003" s="676"/>
      <c r="B1003" s="677"/>
      <c r="C1003" s="707" t="s">
        <v>245</v>
      </c>
      <c r="D1003" s="468" t="s">
        <v>2427</v>
      </c>
      <c r="E1003" s="467">
        <v>0.03</v>
      </c>
      <c r="F1003" s="654">
        <v>1500</v>
      </c>
      <c r="G1003" s="714">
        <f t="shared" si="69"/>
        <v>45</v>
      </c>
      <c r="H1003" s="676"/>
    </row>
    <row r="1004" spans="1:8">
      <c r="A1004" s="676"/>
      <c r="B1004" s="677"/>
      <c r="C1004" s="707" t="s">
        <v>576</v>
      </c>
      <c r="D1004" s="468" t="s">
        <v>2426</v>
      </c>
      <c r="E1004" s="467">
        <v>6.9000000000000006E-2</v>
      </c>
      <c r="F1004" s="650">
        <v>800</v>
      </c>
      <c r="G1004" s="714">
        <f t="shared" si="69"/>
        <v>55.2</v>
      </c>
      <c r="H1004" s="676"/>
    </row>
    <row r="1005" spans="1:8">
      <c r="A1005" s="676"/>
      <c r="B1005" s="677"/>
      <c r="C1005" s="467" t="s">
        <v>723</v>
      </c>
      <c r="D1005" s="468" t="s">
        <v>27</v>
      </c>
      <c r="E1005" s="467">
        <v>0.05</v>
      </c>
      <c r="F1005" s="650">
        <v>7560</v>
      </c>
      <c r="G1005" s="714">
        <f t="shared" si="69"/>
        <v>378</v>
      </c>
      <c r="H1005" s="676"/>
    </row>
    <row r="1006" spans="1:8">
      <c r="A1006" s="676"/>
      <c r="B1006" s="677"/>
      <c r="C1006" s="467" t="s">
        <v>2008</v>
      </c>
      <c r="D1006" s="468" t="s">
        <v>1989</v>
      </c>
      <c r="E1006" s="467">
        <v>0.02</v>
      </c>
      <c r="F1006" s="650">
        <v>2700</v>
      </c>
      <c r="G1006" s="714">
        <f t="shared" si="69"/>
        <v>54</v>
      </c>
      <c r="H1006" s="676"/>
    </row>
    <row r="1007" spans="1:8">
      <c r="A1007" s="676"/>
      <c r="B1007" s="699" t="s">
        <v>35</v>
      </c>
      <c r="C1007" s="525"/>
      <c r="D1007" s="676"/>
      <c r="E1007" s="525"/>
      <c r="F1007" s="664"/>
      <c r="G1007" s="475">
        <f>SUM(G1000:G1006)</f>
        <v>1872.2</v>
      </c>
      <c r="H1007" s="676"/>
    </row>
    <row r="1008" spans="1:8">
      <c r="A1008" s="676" t="s">
        <v>3994</v>
      </c>
      <c r="B1008" s="651" t="s">
        <v>2989</v>
      </c>
      <c r="C1008" s="467" t="s">
        <v>1710</v>
      </c>
      <c r="D1008" s="676" t="s">
        <v>1698</v>
      </c>
      <c r="E1008" s="525">
        <v>0.1</v>
      </c>
      <c r="F1008" s="650" t="s">
        <v>5192</v>
      </c>
      <c r="G1008" s="714">
        <f t="shared" ref="G1008:G1014" si="70">E1008*F1008</f>
        <v>710</v>
      </c>
      <c r="H1008" s="678"/>
    </row>
    <row r="1009" spans="1:8">
      <c r="A1009" s="676"/>
      <c r="B1009" s="677"/>
      <c r="C1009" s="707" t="s">
        <v>728</v>
      </c>
      <c r="D1009" s="468" t="s">
        <v>98</v>
      </c>
      <c r="E1009" s="467">
        <v>0.1</v>
      </c>
      <c r="F1009" s="664">
        <v>3600</v>
      </c>
      <c r="G1009" s="714">
        <f t="shared" si="70"/>
        <v>360</v>
      </c>
      <c r="H1009" s="676"/>
    </row>
    <row r="1010" spans="1:8">
      <c r="A1010" s="676"/>
      <c r="B1010" s="677"/>
      <c r="C1010" s="707" t="s">
        <v>4120</v>
      </c>
      <c r="D1010" s="468" t="s">
        <v>2165</v>
      </c>
      <c r="E1010" s="653" t="s">
        <v>1968</v>
      </c>
      <c r="F1010" s="650">
        <v>100000</v>
      </c>
      <c r="G1010" s="714">
        <f t="shared" si="70"/>
        <v>1000</v>
      </c>
      <c r="H1010" s="678"/>
    </row>
    <row r="1011" spans="1:8">
      <c r="A1011" s="676"/>
      <c r="B1011" s="677"/>
      <c r="C1011" s="707" t="s">
        <v>245</v>
      </c>
      <c r="D1011" s="468" t="s">
        <v>2427</v>
      </c>
      <c r="E1011" s="467">
        <v>0.05</v>
      </c>
      <c r="F1011" s="654">
        <v>1500</v>
      </c>
      <c r="G1011" s="714">
        <f t="shared" si="70"/>
        <v>75</v>
      </c>
      <c r="H1011" s="676"/>
    </row>
    <row r="1012" spans="1:8">
      <c r="A1012" s="676"/>
      <c r="B1012" s="677"/>
      <c r="C1012" s="707" t="s">
        <v>576</v>
      </c>
      <c r="D1012" s="468" t="s">
        <v>2426</v>
      </c>
      <c r="E1012" s="467">
        <v>6.8000000000000005E-2</v>
      </c>
      <c r="F1012" s="650">
        <v>800</v>
      </c>
      <c r="G1012" s="714">
        <f t="shared" si="70"/>
        <v>54.400000000000006</v>
      </c>
      <c r="H1012" s="676"/>
    </row>
    <row r="1013" spans="1:8">
      <c r="A1013" s="676"/>
      <c r="B1013" s="677"/>
      <c r="C1013" s="467" t="s">
        <v>723</v>
      </c>
      <c r="D1013" s="468" t="s">
        <v>27</v>
      </c>
      <c r="E1013" s="467">
        <v>0.05</v>
      </c>
      <c r="F1013" s="650">
        <v>7560</v>
      </c>
      <c r="G1013" s="714">
        <f t="shared" si="70"/>
        <v>378</v>
      </c>
      <c r="H1013" s="676"/>
    </row>
    <row r="1014" spans="1:8">
      <c r="A1014" s="676"/>
      <c r="B1014" s="677"/>
      <c r="C1014" s="467" t="s">
        <v>2008</v>
      </c>
      <c r="D1014" s="468" t="s">
        <v>27</v>
      </c>
      <c r="E1014" s="467">
        <v>0.02</v>
      </c>
      <c r="F1014" s="650">
        <v>2700</v>
      </c>
      <c r="G1014" s="714">
        <f t="shared" si="70"/>
        <v>54</v>
      </c>
      <c r="H1014" s="676"/>
    </row>
    <row r="1015" spans="1:8">
      <c r="A1015" s="676"/>
      <c r="B1015" s="699" t="s">
        <v>35</v>
      </c>
      <c r="C1015" s="475"/>
      <c r="D1015" s="711"/>
      <c r="E1015" s="475"/>
      <c r="F1015" s="708"/>
      <c r="G1015" s="475">
        <f>SUM(G1008:G1014)</f>
        <v>2631.4</v>
      </c>
      <c r="H1015" s="676"/>
    </row>
    <row r="1016" spans="1:8">
      <c r="A1016" s="676" t="s">
        <v>3995</v>
      </c>
      <c r="B1016" s="651" t="s">
        <v>1255</v>
      </c>
      <c r="C1016" s="677" t="s">
        <v>4124</v>
      </c>
      <c r="D1016" s="676" t="s">
        <v>1698</v>
      </c>
      <c r="E1016" s="525" t="s">
        <v>1964</v>
      </c>
      <c r="F1016" s="664" t="s">
        <v>5192</v>
      </c>
      <c r="G1016" s="714">
        <f t="shared" ref="G1016:G1077" si="71">E1016*F1016</f>
        <v>355</v>
      </c>
      <c r="H1016" s="678"/>
    </row>
    <row r="1017" spans="1:8">
      <c r="A1017" s="676"/>
      <c r="B1017" s="677"/>
      <c r="C1017" s="677" t="s">
        <v>728</v>
      </c>
      <c r="D1017" s="657" t="s">
        <v>98</v>
      </c>
      <c r="E1017" s="658">
        <v>0.01</v>
      </c>
      <c r="F1017" s="664">
        <v>3600</v>
      </c>
      <c r="G1017" s="714">
        <f t="shared" si="71"/>
        <v>36</v>
      </c>
      <c r="H1017" s="676"/>
    </row>
    <row r="1018" spans="1:8">
      <c r="A1018" s="676"/>
      <c r="B1018" s="677"/>
      <c r="C1018" s="677" t="s">
        <v>731</v>
      </c>
      <c r="D1018" s="657" t="s">
        <v>98</v>
      </c>
      <c r="E1018" s="658">
        <v>0.01</v>
      </c>
      <c r="F1018" s="650">
        <v>14039</v>
      </c>
      <c r="G1018" s="714">
        <f t="shared" si="71"/>
        <v>140.39000000000001</v>
      </c>
      <c r="H1018" s="676"/>
    </row>
    <row r="1019" spans="1:8">
      <c r="A1019" s="676"/>
      <c r="B1019" s="677"/>
      <c r="C1019" s="677" t="s">
        <v>2085</v>
      </c>
      <c r="D1019" s="657" t="s">
        <v>98</v>
      </c>
      <c r="E1019" s="658">
        <v>0.01</v>
      </c>
      <c r="F1019" s="650">
        <v>13500</v>
      </c>
      <c r="G1019" s="714">
        <f t="shared" si="71"/>
        <v>135</v>
      </c>
      <c r="H1019" s="678"/>
    </row>
    <row r="1020" spans="1:8">
      <c r="A1020" s="676"/>
      <c r="B1020" s="677"/>
      <c r="C1020" s="677" t="s">
        <v>1730</v>
      </c>
      <c r="D1020" s="676" t="s">
        <v>1698</v>
      </c>
      <c r="E1020" s="525" t="s">
        <v>1964</v>
      </c>
      <c r="F1020" s="659">
        <v>7200</v>
      </c>
      <c r="G1020" s="714">
        <f t="shared" si="71"/>
        <v>360</v>
      </c>
      <c r="H1020" s="676"/>
    </row>
    <row r="1021" spans="1:8">
      <c r="A1021" s="676"/>
      <c r="B1021" s="677"/>
      <c r="C1021" s="677" t="s">
        <v>3750</v>
      </c>
      <c r="D1021" s="657" t="s">
        <v>98</v>
      </c>
      <c r="E1021" s="658" t="s">
        <v>1965</v>
      </c>
      <c r="F1021" s="655">
        <v>57000</v>
      </c>
      <c r="G1021" s="714">
        <f t="shared" si="71"/>
        <v>285</v>
      </c>
      <c r="H1021" s="678"/>
    </row>
    <row r="1022" spans="1:8">
      <c r="A1022" s="676"/>
      <c r="B1022" s="699"/>
      <c r="C1022" s="677" t="s">
        <v>4125</v>
      </c>
      <c r="D1022" s="468" t="s">
        <v>2165</v>
      </c>
      <c r="E1022" s="658">
        <v>1E-3</v>
      </c>
      <c r="F1022" s="655">
        <v>130000</v>
      </c>
      <c r="G1022" s="714">
        <f t="shared" si="71"/>
        <v>130</v>
      </c>
      <c r="H1022" s="678"/>
    </row>
    <row r="1023" spans="1:8">
      <c r="A1023" s="676"/>
      <c r="B1023" s="677"/>
      <c r="C1023" s="677" t="s">
        <v>4126</v>
      </c>
      <c r="D1023" s="657" t="s">
        <v>98</v>
      </c>
      <c r="E1023" s="658" t="s">
        <v>1968</v>
      </c>
      <c r="F1023" s="655">
        <v>15000</v>
      </c>
      <c r="G1023" s="714">
        <f t="shared" si="71"/>
        <v>150</v>
      </c>
      <c r="H1023" s="678"/>
    </row>
    <row r="1024" spans="1:8">
      <c r="A1024" s="676"/>
      <c r="B1024" s="677"/>
      <c r="C1024" s="677" t="s">
        <v>4127</v>
      </c>
      <c r="D1024" s="657" t="s">
        <v>98</v>
      </c>
      <c r="E1024" s="658">
        <v>0.01</v>
      </c>
      <c r="F1024" s="655">
        <v>18000</v>
      </c>
      <c r="G1024" s="714">
        <f t="shared" si="71"/>
        <v>180</v>
      </c>
      <c r="H1024" s="678"/>
    </row>
    <row r="1025" spans="1:8">
      <c r="A1025" s="676"/>
      <c r="B1025" s="677"/>
      <c r="C1025" s="707" t="s">
        <v>245</v>
      </c>
      <c r="D1025" s="468" t="s">
        <v>2427</v>
      </c>
      <c r="E1025" s="467">
        <v>0.03</v>
      </c>
      <c r="F1025" s="654">
        <v>1500</v>
      </c>
      <c r="G1025" s="714">
        <f t="shared" si="71"/>
        <v>45</v>
      </c>
      <c r="H1025" s="676"/>
    </row>
    <row r="1026" spans="1:8">
      <c r="A1026" s="676"/>
      <c r="B1026" s="699"/>
      <c r="C1026" s="707" t="s">
        <v>576</v>
      </c>
      <c r="D1026" s="468" t="s">
        <v>2426</v>
      </c>
      <c r="E1026" s="467">
        <v>9.8000000000000004E-2</v>
      </c>
      <c r="F1026" s="650">
        <v>800</v>
      </c>
      <c r="G1026" s="714">
        <f t="shared" si="71"/>
        <v>78.400000000000006</v>
      </c>
      <c r="H1026" s="676"/>
    </row>
    <row r="1027" spans="1:8">
      <c r="A1027" s="676"/>
      <c r="B1027" s="677"/>
      <c r="C1027" s="467" t="s">
        <v>723</v>
      </c>
      <c r="D1027" s="468" t="s">
        <v>27</v>
      </c>
      <c r="E1027" s="467">
        <v>0.05</v>
      </c>
      <c r="F1027" s="650">
        <v>7560</v>
      </c>
      <c r="G1027" s="714">
        <f t="shared" si="71"/>
        <v>378</v>
      </c>
      <c r="H1027" s="676"/>
    </row>
    <row r="1028" spans="1:8">
      <c r="A1028" s="676"/>
      <c r="B1028" s="677"/>
      <c r="C1028" s="467" t="s">
        <v>2008</v>
      </c>
      <c r="D1028" s="468" t="s">
        <v>1989</v>
      </c>
      <c r="E1028" s="467">
        <v>2.3E-2</v>
      </c>
      <c r="F1028" s="650">
        <v>2700</v>
      </c>
      <c r="G1028" s="714">
        <f t="shared" si="71"/>
        <v>62.1</v>
      </c>
      <c r="H1028" s="676"/>
    </row>
    <row r="1029" spans="1:8">
      <c r="A1029" s="676"/>
      <c r="B1029" s="699" t="s">
        <v>35</v>
      </c>
      <c r="C1029" s="475"/>
      <c r="D1029" s="711"/>
      <c r="E1029" s="475"/>
      <c r="F1029" s="708"/>
      <c r="G1029" s="475">
        <f>SUM(G1016:G1028)</f>
        <v>2334.89</v>
      </c>
      <c r="H1029" s="681"/>
    </row>
    <row r="1030" spans="1:8">
      <c r="A1030" s="676" t="s">
        <v>3996</v>
      </c>
      <c r="B1030" s="651" t="s">
        <v>1255</v>
      </c>
      <c r="C1030" s="677" t="s">
        <v>4124</v>
      </c>
      <c r="D1030" s="676" t="s">
        <v>1698</v>
      </c>
      <c r="E1030" s="525" t="s">
        <v>5217</v>
      </c>
      <c r="F1030" s="664" t="s">
        <v>5192</v>
      </c>
      <c r="G1030" s="714">
        <f t="shared" ref="G1030" si="72">E1030*F1030</f>
        <v>213</v>
      </c>
      <c r="H1030" s="678"/>
    </row>
    <row r="1031" spans="1:8">
      <c r="A1031" s="676"/>
      <c r="B1031" s="677"/>
      <c r="C1031" s="677" t="s">
        <v>728</v>
      </c>
      <c r="D1031" s="657" t="s">
        <v>98</v>
      </c>
      <c r="E1031" s="658" t="s">
        <v>4797</v>
      </c>
      <c r="F1031" s="664">
        <v>3600</v>
      </c>
      <c r="G1031" s="714">
        <f t="shared" si="71"/>
        <v>360</v>
      </c>
      <c r="H1031" s="676"/>
    </row>
    <row r="1032" spans="1:8">
      <c r="A1032" s="676"/>
      <c r="B1032" s="677"/>
      <c r="C1032" s="677" t="s">
        <v>731</v>
      </c>
      <c r="D1032" s="657" t="s">
        <v>98</v>
      </c>
      <c r="E1032" s="658" t="s">
        <v>1964</v>
      </c>
      <c r="F1032" s="650">
        <v>14039</v>
      </c>
      <c r="G1032" s="714">
        <f t="shared" si="71"/>
        <v>701.95</v>
      </c>
      <c r="H1032" s="676"/>
    </row>
    <row r="1033" spans="1:8">
      <c r="A1033" s="676"/>
      <c r="B1033" s="677"/>
      <c r="C1033" s="677" t="s">
        <v>1884</v>
      </c>
      <c r="D1033" s="657" t="s">
        <v>98</v>
      </c>
      <c r="E1033" s="658" t="s">
        <v>1965</v>
      </c>
      <c r="F1033" s="655">
        <v>15100</v>
      </c>
      <c r="G1033" s="714">
        <f t="shared" si="71"/>
        <v>75.5</v>
      </c>
      <c r="H1033" s="676"/>
    </row>
    <row r="1034" spans="1:8">
      <c r="A1034" s="676"/>
      <c r="B1034" s="677"/>
      <c r="C1034" s="677" t="s">
        <v>2463</v>
      </c>
      <c r="D1034" s="718" t="s">
        <v>98</v>
      </c>
      <c r="E1034" s="658">
        <v>1E-3</v>
      </c>
      <c r="F1034" s="659">
        <v>225000</v>
      </c>
      <c r="G1034" s="714">
        <f t="shared" si="71"/>
        <v>225</v>
      </c>
      <c r="H1034" s="676"/>
    </row>
    <row r="1035" spans="1:8">
      <c r="A1035" s="676"/>
      <c r="B1035" s="677"/>
      <c r="C1035" s="707" t="s">
        <v>245</v>
      </c>
      <c r="D1035" s="468" t="s">
        <v>2427</v>
      </c>
      <c r="E1035" s="467">
        <v>0.03</v>
      </c>
      <c r="F1035" s="654">
        <v>1500</v>
      </c>
      <c r="G1035" s="714">
        <f t="shared" si="71"/>
        <v>45</v>
      </c>
      <c r="H1035" s="676"/>
    </row>
    <row r="1036" spans="1:8">
      <c r="A1036" s="676"/>
      <c r="B1036" s="677"/>
      <c r="C1036" s="707" t="s">
        <v>576</v>
      </c>
      <c r="D1036" s="468" t="s">
        <v>2426</v>
      </c>
      <c r="E1036" s="467">
        <v>0.01</v>
      </c>
      <c r="F1036" s="650">
        <v>800</v>
      </c>
      <c r="G1036" s="714">
        <f t="shared" si="71"/>
        <v>8</v>
      </c>
      <c r="H1036" s="676"/>
    </row>
    <row r="1037" spans="1:8">
      <c r="A1037" s="676"/>
      <c r="B1037" s="677"/>
      <c r="C1037" s="467" t="s">
        <v>723</v>
      </c>
      <c r="D1037" s="468" t="s">
        <v>27</v>
      </c>
      <c r="E1037" s="467">
        <v>0.05</v>
      </c>
      <c r="F1037" s="650">
        <v>7560</v>
      </c>
      <c r="G1037" s="714">
        <f t="shared" si="71"/>
        <v>378</v>
      </c>
      <c r="H1037" s="676"/>
    </row>
    <row r="1038" spans="1:8">
      <c r="A1038" s="676"/>
      <c r="B1038" s="699"/>
      <c r="C1038" s="467" t="s">
        <v>2008</v>
      </c>
      <c r="D1038" s="468" t="s">
        <v>1989</v>
      </c>
      <c r="E1038" s="467">
        <v>1.2999999999999999E-2</v>
      </c>
      <c r="F1038" s="650">
        <v>2700</v>
      </c>
      <c r="G1038" s="714">
        <f t="shared" si="71"/>
        <v>35.1</v>
      </c>
      <c r="H1038" s="676"/>
    </row>
    <row r="1039" spans="1:8">
      <c r="A1039" s="676"/>
      <c r="B1039" s="699" t="s">
        <v>35</v>
      </c>
      <c r="C1039" s="475"/>
      <c r="D1039" s="711"/>
      <c r="E1039" s="475"/>
      <c r="F1039" s="708"/>
      <c r="G1039" s="475">
        <f>SUM(G1030:G1038)</f>
        <v>2041.55</v>
      </c>
      <c r="H1039" s="676"/>
    </row>
    <row r="1040" spans="1:8">
      <c r="A1040" s="676" t="s">
        <v>3997</v>
      </c>
      <c r="B1040" s="651" t="s">
        <v>1257</v>
      </c>
      <c r="C1040" s="677" t="s">
        <v>4128</v>
      </c>
      <c r="D1040" s="676" t="s">
        <v>5196</v>
      </c>
      <c r="E1040" s="525" t="s">
        <v>5218</v>
      </c>
      <c r="F1040" s="659">
        <v>6900</v>
      </c>
      <c r="G1040" s="714">
        <f t="shared" si="71"/>
        <v>138</v>
      </c>
      <c r="H1040" s="678"/>
    </row>
    <row r="1041" spans="1:8">
      <c r="A1041" s="676"/>
      <c r="B1041" s="677"/>
      <c r="C1041" s="677" t="s">
        <v>728</v>
      </c>
      <c r="D1041" s="657" t="s">
        <v>98</v>
      </c>
      <c r="E1041" s="658" t="s">
        <v>5218</v>
      </c>
      <c r="F1041" s="664">
        <v>3600</v>
      </c>
      <c r="G1041" s="714">
        <f t="shared" si="71"/>
        <v>72</v>
      </c>
      <c r="H1041" s="676"/>
    </row>
    <row r="1042" spans="1:8">
      <c r="A1042" s="676"/>
      <c r="B1042" s="677"/>
      <c r="C1042" s="677" t="s">
        <v>1730</v>
      </c>
      <c r="D1042" s="676" t="s">
        <v>5196</v>
      </c>
      <c r="E1042" s="525" t="s">
        <v>1968</v>
      </c>
      <c r="F1042" s="659">
        <v>34720</v>
      </c>
      <c r="G1042" s="714">
        <f t="shared" si="71"/>
        <v>347.2</v>
      </c>
      <c r="H1042" s="676"/>
    </row>
    <row r="1043" spans="1:8">
      <c r="A1043" s="676"/>
      <c r="B1043" s="677"/>
      <c r="C1043" s="677" t="s">
        <v>4127</v>
      </c>
      <c r="D1043" s="657" t="s">
        <v>98</v>
      </c>
      <c r="E1043" s="658">
        <v>0.01</v>
      </c>
      <c r="F1043" s="655">
        <v>18000</v>
      </c>
      <c r="G1043" s="714">
        <f t="shared" si="71"/>
        <v>180</v>
      </c>
      <c r="H1043" s="678"/>
    </row>
    <row r="1044" spans="1:8">
      <c r="A1044" s="676"/>
      <c r="B1044" s="677"/>
      <c r="C1044" s="677" t="s">
        <v>731</v>
      </c>
      <c r="D1044" s="657" t="s">
        <v>98</v>
      </c>
      <c r="E1044" s="658">
        <v>0.01</v>
      </c>
      <c r="F1044" s="650">
        <v>14039</v>
      </c>
      <c r="G1044" s="714">
        <f t="shared" si="71"/>
        <v>140.39000000000001</v>
      </c>
      <c r="H1044" s="676"/>
    </row>
    <row r="1045" spans="1:8">
      <c r="A1045" s="676"/>
      <c r="B1045" s="677"/>
      <c r="C1045" s="677" t="s">
        <v>727</v>
      </c>
      <c r="D1045" s="657" t="s">
        <v>98</v>
      </c>
      <c r="E1045" s="658">
        <v>0.01</v>
      </c>
      <c r="F1045" s="650">
        <v>10976</v>
      </c>
      <c r="G1045" s="714">
        <f t="shared" si="71"/>
        <v>109.76</v>
      </c>
      <c r="H1045" s="676"/>
    </row>
    <row r="1046" spans="1:8">
      <c r="A1046" s="676"/>
      <c r="B1046" s="699"/>
      <c r="C1046" s="677" t="s">
        <v>4129</v>
      </c>
      <c r="D1046" s="657" t="s">
        <v>98</v>
      </c>
      <c r="E1046" s="658">
        <v>0.01</v>
      </c>
      <c r="F1046" s="655">
        <v>5500</v>
      </c>
      <c r="G1046" s="714">
        <f t="shared" si="71"/>
        <v>55</v>
      </c>
      <c r="H1046" s="678"/>
    </row>
    <row r="1047" spans="1:8">
      <c r="A1047" s="676"/>
      <c r="B1047" s="677"/>
      <c r="C1047" s="677" t="s">
        <v>2085</v>
      </c>
      <c r="D1047" s="657" t="s">
        <v>98</v>
      </c>
      <c r="E1047" s="658">
        <v>0.01</v>
      </c>
      <c r="F1047" s="650">
        <v>13500</v>
      </c>
      <c r="G1047" s="714">
        <f t="shared" si="71"/>
        <v>135</v>
      </c>
      <c r="H1047" s="678"/>
    </row>
    <row r="1048" spans="1:8">
      <c r="A1048" s="676"/>
      <c r="B1048" s="677"/>
      <c r="C1048" s="707" t="s">
        <v>245</v>
      </c>
      <c r="D1048" s="468" t="s">
        <v>2427</v>
      </c>
      <c r="E1048" s="467">
        <v>0.03</v>
      </c>
      <c r="F1048" s="654">
        <v>1500</v>
      </c>
      <c r="G1048" s="714">
        <f t="shared" si="71"/>
        <v>45</v>
      </c>
      <c r="H1048" s="676"/>
    </row>
    <row r="1049" spans="1:8">
      <c r="A1049" s="676"/>
      <c r="B1049" s="677"/>
      <c r="C1049" s="707" t="s">
        <v>576</v>
      </c>
      <c r="D1049" s="468" t="s">
        <v>2426</v>
      </c>
      <c r="E1049" s="467">
        <v>0.01</v>
      </c>
      <c r="F1049" s="650">
        <v>800</v>
      </c>
      <c r="G1049" s="714">
        <f t="shared" si="71"/>
        <v>8</v>
      </c>
      <c r="H1049" s="676"/>
    </row>
    <row r="1050" spans="1:8">
      <c r="A1050" s="676"/>
      <c r="B1050" s="699"/>
      <c r="C1050" s="467" t="s">
        <v>723</v>
      </c>
      <c r="D1050" s="468" t="s">
        <v>27</v>
      </c>
      <c r="E1050" s="467">
        <v>0.05</v>
      </c>
      <c r="F1050" s="650">
        <v>7560</v>
      </c>
      <c r="G1050" s="714">
        <f t="shared" si="71"/>
        <v>378</v>
      </c>
      <c r="H1050" s="676"/>
    </row>
    <row r="1051" spans="1:8">
      <c r="A1051" s="676"/>
      <c r="B1051" s="677"/>
      <c r="C1051" s="467" t="s">
        <v>2008</v>
      </c>
      <c r="D1051" s="468" t="s">
        <v>1989</v>
      </c>
      <c r="E1051" s="467">
        <v>1.2999999999999999E-2</v>
      </c>
      <c r="F1051" s="650">
        <v>2700</v>
      </c>
      <c r="G1051" s="714">
        <f t="shared" si="71"/>
        <v>35.1</v>
      </c>
      <c r="H1051" s="676"/>
    </row>
    <row r="1052" spans="1:8">
      <c r="A1052" s="676"/>
      <c r="B1052" s="699" t="s">
        <v>35</v>
      </c>
      <c r="C1052" s="475"/>
      <c r="D1052" s="711"/>
      <c r="E1052" s="475"/>
      <c r="F1052" s="708"/>
      <c r="G1052" s="475">
        <f>SUM(G1040:G1051)</f>
        <v>1643.4499999999998</v>
      </c>
      <c r="H1052" s="676"/>
    </row>
    <row r="1053" spans="1:8">
      <c r="A1053" s="676" t="s">
        <v>3998</v>
      </c>
      <c r="B1053" s="651" t="s">
        <v>1257</v>
      </c>
      <c r="C1053" s="677" t="s">
        <v>4128</v>
      </c>
      <c r="D1053" s="676" t="s">
        <v>5196</v>
      </c>
      <c r="E1053" s="525" t="s">
        <v>5218</v>
      </c>
      <c r="F1053" s="664">
        <v>6900</v>
      </c>
      <c r="G1053" s="714">
        <f t="shared" si="71"/>
        <v>138</v>
      </c>
      <c r="H1053" s="678"/>
    </row>
    <row r="1054" spans="1:8">
      <c r="A1054" s="676"/>
      <c r="B1054" s="677"/>
      <c r="C1054" s="677" t="s">
        <v>728</v>
      </c>
      <c r="D1054" s="657" t="s">
        <v>98</v>
      </c>
      <c r="E1054" s="658" t="s">
        <v>5218</v>
      </c>
      <c r="F1054" s="664">
        <v>3600</v>
      </c>
      <c r="G1054" s="714">
        <f t="shared" si="71"/>
        <v>72</v>
      </c>
      <c r="H1054" s="676"/>
    </row>
    <row r="1055" spans="1:8">
      <c r="A1055" s="676"/>
      <c r="B1055" s="677"/>
      <c r="C1055" s="677" t="s">
        <v>731</v>
      </c>
      <c r="D1055" s="657" t="s">
        <v>98</v>
      </c>
      <c r="E1055" s="658" t="s">
        <v>5218</v>
      </c>
      <c r="F1055" s="650">
        <v>14039</v>
      </c>
      <c r="G1055" s="714">
        <f t="shared" si="71"/>
        <v>280.78000000000003</v>
      </c>
      <c r="H1055" s="676"/>
    </row>
    <row r="1056" spans="1:8">
      <c r="A1056" s="676"/>
      <c r="B1056" s="677"/>
      <c r="C1056" s="677" t="s">
        <v>1884</v>
      </c>
      <c r="D1056" s="657" t="s">
        <v>98</v>
      </c>
      <c r="E1056" s="658" t="s">
        <v>5218</v>
      </c>
      <c r="F1056" s="655">
        <v>15100</v>
      </c>
      <c r="G1056" s="714">
        <f t="shared" si="71"/>
        <v>302</v>
      </c>
      <c r="H1056" s="676"/>
    </row>
    <row r="1057" spans="1:8">
      <c r="A1057" s="676"/>
      <c r="B1057" s="677"/>
      <c r="C1057" s="677" t="s">
        <v>2463</v>
      </c>
      <c r="D1057" s="718" t="s">
        <v>2165</v>
      </c>
      <c r="E1057" s="658">
        <v>1E-3</v>
      </c>
      <c r="F1057" s="659">
        <v>225000</v>
      </c>
      <c r="G1057" s="714">
        <f t="shared" si="71"/>
        <v>225</v>
      </c>
      <c r="H1057" s="676"/>
    </row>
    <row r="1058" spans="1:8">
      <c r="A1058" s="676"/>
      <c r="B1058" s="677"/>
      <c r="C1058" s="707" t="s">
        <v>245</v>
      </c>
      <c r="D1058" s="468" t="s">
        <v>2427</v>
      </c>
      <c r="E1058" s="467">
        <v>0.03</v>
      </c>
      <c r="F1058" s="654">
        <v>1500</v>
      </c>
      <c r="G1058" s="714">
        <f t="shared" si="71"/>
        <v>45</v>
      </c>
      <c r="H1058" s="676"/>
    </row>
    <row r="1059" spans="1:8">
      <c r="A1059" s="676"/>
      <c r="B1059" s="677"/>
      <c r="C1059" s="707" t="s">
        <v>576</v>
      </c>
      <c r="D1059" s="468" t="s">
        <v>2426</v>
      </c>
      <c r="E1059" s="467">
        <v>0.1</v>
      </c>
      <c r="F1059" s="650">
        <v>800</v>
      </c>
      <c r="G1059" s="714">
        <f t="shared" si="71"/>
        <v>80</v>
      </c>
      <c r="H1059" s="676"/>
    </row>
    <row r="1060" spans="1:8">
      <c r="A1060" s="676"/>
      <c r="B1060" s="677"/>
      <c r="C1060" s="467" t="s">
        <v>723</v>
      </c>
      <c r="D1060" s="468" t="s">
        <v>27</v>
      </c>
      <c r="E1060" s="467">
        <v>0.05</v>
      </c>
      <c r="F1060" s="650">
        <v>7560</v>
      </c>
      <c r="G1060" s="714">
        <f t="shared" si="71"/>
        <v>378</v>
      </c>
      <c r="H1060" s="676"/>
    </row>
    <row r="1061" spans="1:8">
      <c r="A1061" s="676"/>
      <c r="B1061" s="699"/>
      <c r="C1061" s="467" t="s">
        <v>2008</v>
      </c>
      <c r="D1061" s="468" t="s">
        <v>1989</v>
      </c>
      <c r="E1061" s="467">
        <v>1.2999999999999999E-2</v>
      </c>
      <c r="F1061" s="650">
        <v>2700</v>
      </c>
      <c r="G1061" s="714">
        <f t="shared" si="71"/>
        <v>35.1</v>
      </c>
      <c r="H1061" s="676"/>
    </row>
    <row r="1062" spans="1:8">
      <c r="A1062" s="676"/>
      <c r="B1062" s="699" t="s">
        <v>35</v>
      </c>
      <c r="C1062" s="525"/>
      <c r="D1062" s="676"/>
      <c r="E1062" s="525"/>
      <c r="F1062" s="664"/>
      <c r="G1062" s="475">
        <f>SUM(G1053:G1061)</f>
        <v>1555.8799999999999</v>
      </c>
      <c r="H1062" s="676"/>
    </row>
    <row r="1063" spans="1:8">
      <c r="A1063" s="676" t="s">
        <v>3999</v>
      </c>
      <c r="B1063" s="651" t="s">
        <v>4130</v>
      </c>
      <c r="C1063" s="713" t="s">
        <v>4131</v>
      </c>
      <c r="D1063" s="676" t="s">
        <v>5196</v>
      </c>
      <c r="E1063" s="525" t="s">
        <v>5218</v>
      </c>
      <c r="F1063" s="655">
        <v>6900</v>
      </c>
      <c r="G1063" s="714">
        <f t="shared" si="71"/>
        <v>138</v>
      </c>
      <c r="H1063" s="678"/>
    </row>
    <row r="1064" spans="1:8">
      <c r="A1064" s="676"/>
      <c r="B1064" s="677"/>
      <c r="C1064" s="660" t="s">
        <v>4132</v>
      </c>
      <c r="D1064" s="657" t="s">
        <v>98</v>
      </c>
      <c r="E1064" s="467">
        <v>0.01</v>
      </c>
      <c r="F1064" s="655">
        <v>15000</v>
      </c>
      <c r="G1064" s="714">
        <f t="shared" si="71"/>
        <v>150</v>
      </c>
      <c r="H1064" s="678"/>
    </row>
    <row r="1065" spans="1:8">
      <c r="A1065" s="676"/>
      <c r="B1065" s="677"/>
      <c r="C1065" s="660" t="s">
        <v>731</v>
      </c>
      <c r="D1065" s="657" t="s">
        <v>98</v>
      </c>
      <c r="E1065" s="467">
        <v>0.01</v>
      </c>
      <c r="F1065" s="650">
        <v>14039</v>
      </c>
      <c r="G1065" s="714">
        <f t="shared" si="71"/>
        <v>140.39000000000001</v>
      </c>
      <c r="H1065" s="676"/>
    </row>
    <row r="1066" spans="1:8">
      <c r="A1066" s="676"/>
      <c r="B1066" s="677"/>
      <c r="C1066" s="660" t="s">
        <v>4133</v>
      </c>
      <c r="D1066" s="657" t="s">
        <v>4134</v>
      </c>
      <c r="E1066" s="467">
        <v>0.01</v>
      </c>
      <c r="F1066" s="655">
        <v>5000</v>
      </c>
      <c r="G1066" s="714">
        <f t="shared" si="71"/>
        <v>50</v>
      </c>
      <c r="H1066" s="678"/>
    </row>
    <row r="1067" spans="1:8">
      <c r="A1067" s="676"/>
      <c r="B1067" s="677"/>
      <c r="C1067" s="660" t="s">
        <v>4135</v>
      </c>
      <c r="D1067" s="657" t="s">
        <v>98</v>
      </c>
      <c r="E1067" s="467">
        <v>0.01</v>
      </c>
      <c r="F1067" s="655">
        <v>12320</v>
      </c>
      <c r="G1067" s="714">
        <f t="shared" si="71"/>
        <v>123.2</v>
      </c>
      <c r="H1067" s="676"/>
    </row>
    <row r="1068" spans="1:8">
      <c r="A1068" s="676"/>
      <c r="B1068" s="677"/>
      <c r="C1068" s="660" t="s">
        <v>4136</v>
      </c>
      <c r="D1068" s="657" t="s">
        <v>98</v>
      </c>
      <c r="E1068" s="467">
        <v>1.4999999999999999E-2</v>
      </c>
      <c r="F1068" s="655">
        <v>15100</v>
      </c>
      <c r="G1068" s="714">
        <f t="shared" si="71"/>
        <v>226.5</v>
      </c>
      <c r="H1068" s="676"/>
    </row>
    <row r="1069" spans="1:8">
      <c r="A1069" s="676"/>
      <c r="B1069" s="677"/>
      <c r="C1069" s="660" t="s">
        <v>4137</v>
      </c>
      <c r="D1069" s="657" t="s">
        <v>98</v>
      </c>
      <c r="E1069" s="467" t="s">
        <v>1961</v>
      </c>
      <c r="F1069" s="655">
        <v>60000</v>
      </c>
      <c r="G1069" s="714">
        <f t="shared" si="71"/>
        <v>120</v>
      </c>
      <c r="H1069" s="676"/>
    </row>
    <row r="1070" spans="1:8">
      <c r="A1070" s="676"/>
      <c r="B1070" s="677"/>
      <c r="C1070" s="660" t="s">
        <v>4138</v>
      </c>
      <c r="D1070" s="657" t="s">
        <v>98</v>
      </c>
      <c r="E1070" s="467" t="s">
        <v>5214</v>
      </c>
      <c r="F1070" s="650">
        <v>1240000</v>
      </c>
      <c r="G1070" s="714">
        <f t="shared" si="71"/>
        <v>620</v>
      </c>
      <c r="H1070" s="678"/>
    </row>
    <row r="1071" spans="1:8">
      <c r="A1071" s="676"/>
      <c r="B1071" s="677"/>
      <c r="C1071" s="707" t="s">
        <v>5197</v>
      </c>
      <c r="D1071" s="657" t="s">
        <v>98</v>
      </c>
      <c r="E1071" s="467">
        <v>2.2000000000000001E-3</v>
      </c>
      <c r="F1071" s="655">
        <v>78100</v>
      </c>
      <c r="G1071" s="714">
        <f t="shared" si="71"/>
        <v>171.82000000000002</v>
      </c>
      <c r="H1071" s="678"/>
    </row>
    <row r="1072" spans="1:8">
      <c r="A1072" s="676"/>
      <c r="B1072" s="699"/>
      <c r="C1072" s="707" t="s">
        <v>2092</v>
      </c>
      <c r="D1072" s="657" t="s">
        <v>98</v>
      </c>
      <c r="E1072" s="467">
        <v>0.01</v>
      </c>
      <c r="F1072" s="655">
        <v>11500</v>
      </c>
      <c r="G1072" s="714">
        <f t="shared" si="71"/>
        <v>115</v>
      </c>
      <c r="H1072" s="678"/>
    </row>
    <row r="1073" spans="1:8">
      <c r="A1073" s="676"/>
      <c r="B1073" s="677"/>
      <c r="C1073" s="660" t="s">
        <v>4139</v>
      </c>
      <c r="D1073" s="657" t="s">
        <v>98</v>
      </c>
      <c r="E1073" s="467" t="s">
        <v>1965</v>
      </c>
      <c r="F1073" s="655">
        <v>28000</v>
      </c>
      <c r="G1073" s="714">
        <f t="shared" si="71"/>
        <v>140</v>
      </c>
      <c r="H1073" s="678"/>
    </row>
    <row r="1074" spans="1:8">
      <c r="A1074" s="676"/>
      <c r="B1074" s="677"/>
      <c r="C1074" s="707" t="s">
        <v>245</v>
      </c>
      <c r="D1074" s="468" t="s">
        <v>2427</v>
      </c>
      <c r="E1074" s="467">
        <v>0.03</v>
      </c>
      <c r="F1074" s="654">
        <v>1500</v>
      </c>
      <c r="G1074" s="714">
        <f t="shared" si="71"/>
        <v>45</v>
      </c>
      <c r="H1074" s="676"/>
    </row>
    <row r="1075" spans="1:8">
      <c r="A1075" s="676"/>
      <c r="B1075" s="677"/>
      <c r="C1075" s="707" t="s">
        <v>576</v>
      </c>
      <c r="D1075" s="468" t="s">
        <v>2426</v>
      </c>
      <c r="E1075" s="467">
        <v>6.8000000000000005E-2</v>
      </c>
      <c r="F1075" s="650">
        <v>800</v>
      </c>
      <c r="G1075" s="714">
        <f t="shared" si="71"/>
        <v>54.400000000000006</v>
      </c>
      <c r="H1075" s="676"/>
    </row>
    <row r="1076" spans="1:8">
      <c r="A1076" s="676"/>
      <c r="B1076" s="677"/>
      <c r="C1076" s="467" t="s">
        <v>723</v>
      </c>
      <c r="D1076" s="468" t="s">
        <v>27</v>
      </c>
      <c r="E1076" s="467">
        <v>0.05</v>
      </c>
      <c r="F1076" s="650">
        <v>7560</v>
      </c>
      <c r="G1076" s="714">
        <f t="shared" si="71"/>
        <v>378</v>
      </c>
      <c r="H1076" s="676"/>
    </row>
    <row r="1077" spans="1:8">
      <c r="A1077" s="676"/>
      <c r="B1077" s="677"/>
      <c r="C1077" s="467" t="s">
        <v>2008</v>
      </c>
      <c r="D1077" s="468" t="s">
        <v>27</v>
      </c>
      <c r="E1077" s="467">
        <v>0.02</v>
      </c>
      <c r="F1077" s="650">
        <v>2700</v>
      </c>
      <c r="G1077" s="714">
        <f t="shared" si="71"/>
        <v>54</v>
      </c>
      <c r="H1077" s="676"/>
    </row>
    <row r="1078" spans="1:8">
      <c r="A1078" s="676"/>
      <c r="B1078" s="699" t="s">
        <v>35</v>
      </c>
      <c r="C1078" s="475"/>
      <c r="D1078" s="711"/>
      <c r="E1078" s="475"/>
      <c r="F1078" s="708"/>
      <c r="G1078" s="475">
        <f>SUM(G1063:G1077)</f>
        <v>2526.31</v>
      </c>
      <c r="H1078" s="676"/>
    </row>
    <row r="1079" spans="1:8">
      <c r="A1079" s="676" t="s">
        <v>4000</v>
      </c>
      <c r="B1079" s="651" t="s">
        <v>4130</v>
      </c>
      <c r="C1079" s="713" t="s">
        <v>4131</v>
      </c>
      <c r="D1079" s="676" t="s">
        <v>5196</v>
      </c>
      <c r="E1079" s="525">
        <v>0.01</v>
      </c>
      <c r="F1079" s="655">
        <v>6900</v>
      </c>
      <c r="G1079" s="653">
        <f>E1079*F1079</f>
        <v>69</v>
      </c>
      <c r="H1079" s="678"/>
    </row>
    <row r="1080" spans="1:8">
      <c r="A1080" s="676"/>
      <c r="B1080" s="677"/>
      <c r="C1080" s="707" t="s">
        <v>728</v>
      </c>
      <c r="D1080" s="468" t="s">
        <v>98</v>
      </c>
      <c r="E1080" s="467">
        <v>0.1</v>
      </c>
      <c r="F1080" s="664">
        <v>3600</v>
      </c>
      <c r="G1080" s="653">
        <f t="shared" ref="G1080:G1119" si="73">E1080*F1080</f>
        <v>360</v>
      </c>
      <c r="H1080" s="676"/>
    </row>
    <row r="1081" spans="1:8">
      <c r="A1081" s="676"/>
      <c r="B1081" s="677"/>
      <c r="C1081" s="707" t="s">
        <v>4120</v>
      </c>
      <c r="D1081" s="468" t="s">
        <v>2165</v>
      </c>
      <c r="E1081" s="902">
        <v>0.01</v>
      </c>
      <c r="F1081" s="650">
        <v>100000</v>
      </c>
      <c r="G1081" s="653">
        <f t="shared" si="73"/>
        <v>1000</v>
      </c>
      <c r="H1081" s="678"/>
    </row>
    <row r="1082" spans="1:8">
      <c r="A1082" s="676"/>
      <c r="B1082" s="677"/>
      <c r="C1082" s="707" t="s">
        <v>245</v>
      </c>
      <c r="D1082" s="468" t="s">
        <v>2427</v>
      </c>
      <c r="E1082" s="467">
        <v>0.02</v>
      </c>
      <c r="F1082" s="654">
        <v>1500</v>
      </c>
      <c r="G1082" s="653">
        <f t="shared" si="73"/>
        <v>30</v>
      </c>
      <c r="H1082" s="676"/>
    </row>
    <row r="1083" spans="1:8">
      <c r="A1083" s="676"/>
      <c r="B1083" s="677"/>
      <c r="C1083" s="707" t="s">
        <v>576</v>
      </c>
      <c r="D1083" s="468" t="s">
        <v>2426</v>
      </c>
      <c r="E1083" s="467">
        <v>0.1</v>
      </c>
      <c r="F1083" s="650">
        <v>800</v>
      </c>
      <c r="G1083" s="653">
        <f t="shared" si="73"/>
        <v>80</v>
      </c>
      <c r="H1083" s="676"/>
    </row>
    <row r="1084" spans="1:8">
      <c r="A1084" s="676"/>
      <c r="B1084" s="677"/>
      <c r="C1084" s="467" t="s">
        <v>723</v>
      </c>
      <c r="D1084" s="468" t="s">
        <v>27</v>
      </c>
      <c r="E1084" s="467">
        <v>0.05</v>
      </c>
      <c r="F1084" s="650">
        <v>7560</v>
      </c>
      <c r="G1084" s="714">
        <f t="shared" si="73"/>
        <v>378</v>
      </c>
      <c r="H1084" s="676"/>
    </row>
    <row r="1085" spans="1:8">
      <c r="A1085" s="676"/>
      <c r="B1085" s="677"/>
      <c r="C1085" s="467" t="s">
        <v>2008</v>
      </c>
      <c r="D1085" s="468" t="s">
        <v>27</v>
      </c>
      <c r="E1085" s="467">
        <v>0.02</v>
      </c>
      <c r="F1085" s="650">
        <v>2700</v>
      </c>
      <c r="G1085" s="653">
        <f t="shared" si="73"/>
        <v>54</v>
      </c>
      <c r="H1085" s="676"/>
    </row>
    <row r="1086" spans="1:8">
      <c r="A1086" s="676"/>
      <c r="B1086" s="699" t="s">
        <v>35</v>
      </c>
      <c r="C1086" s="475"/>
      <c r="D1086" s="711"/>
      <c r="E1086" s="475"/>
      <c r="F1086" s="708"/>
      <c r="G1086" s="475">
        <f>SUM(G1079:G1085)</f>
        <v>1971</v>
      </c>
      <c r="H1086" s="676"/>
    </row>
    <row r="1087" spans="1:8">
      <c r="A1087" s="676" t="s">
        <v>4001</v>
      </c>
      <c r="B1087" s="677" t="s">
        <v>4140</v>
      </c>
      <c r="C1087" s="653" t="s">
        <v>4141</v>
      </c>
      <c r="D1087" s="676" t="s">
        <v>5196</v>
      </c>
      <c r="E1087" s="525" t="s">
        <v>5218</v>
      </c>
      <c r="F1087" s="664" t="s">
        <v>5192</v>
      </c>
      <c r="G1087" s="714">
        <f t="shared" ref="G1087" si="74">E1087*F1087</f>
        <v>142</v>
      </c>
      <c r="H1087" s="678"/>
    </row>
    <row r="1088" spans="1:8">
      <c r="A1088" s="676"/>
      <c r="B1088" s="677"/>
      <c r="C1088" s="653" t="s">
        <v>728</v>
      </c>
      <c r="D1088" s="652" t="s">
        <v>98</v>
      </c>
      <c r="E1088" s="653" t="s">
        <v>5218</v>
      </c>
      <c r="F1088" s="664">
        <v>3600</v>
      </c>
      <c r="G1088" s="653">
        <f t="shared" si="73"/>
        <v>72</v>
      </c>
      <c r="H1088" s="676"/>
    </row>
    <row r="1089" spans="1:8">
      <c r="A1089" s="676"/>
      <c r="B1089" s="677"/>
      <c r="C1089" s="653" t="s">
        <v>723</v>
      </c>
      <c r="D1089" s="652" t="s">
        <v>98</v>
      </c>
      <c r="E1089" s="653" t="s">
        <v>5218</v>
      </c>
      <c r="F1089" s="659">
        <v>7560</v>
      </c>
      <c r="G1089" s="653">
        <f t="shared" si="73"/>
        <v>151.20000000000002</v>
      </c>
      <c r="H1089" s="676"/>
    </row>
    <row r="1090" spans="1:8">
      <c r="A1090" s="676"/>
      <c r="B1090" s="677"/>
      <c r="C1090" s="653" t="s">
        <v>4142</v>
      </c>
      <c r="D1090" s="652" t="s">
        <v>98</v>
      </c>
      <c r="E1090" s="653" t="s">
        <v>5223</v>
      </c>
      <c r="F1090" s="659">
        <v>1810000</v>
      </c>
      <c r="G1090" s="653">
        <f t="shared" si="73"/>
        <v>181</v>
      </c>
      <c r="H1090" s="678"/>
    </row>
    <row r="1091" spans="1:8">
      <c r="A1091" s="676"/>
      <c r="B1091" s="677"/>
      <c r="C1091" s="653" t="s">
        <v>4143</v>
      </c>
      <c r="D1091" s="652" t="s">
        <v>98</v>
      </c>
      <c r="E1091" s="653" t="s">
        <v>1964</v>
      </c>
      <c r="F1091" s="659">
        <v>9500</v>
      </c>
      <c r="G1091" s="653">
        <f t="shared" si="73"/>
        <v>475</v>
      </c>
      <c r="H1091" s="678"/>
    </row>
    <row r="1092" spans="1:8">
      <c r="A1092" s="676"/>
      <c r="B1092" s="677"/>
      <c r="C1092" s="653" t="s">
        <v>4084</v>
      </c>
      <c r="D1092" s="652" t="s">
        <v>98</v>
      </c>
      <c r="E1092" s="653" t="s">
        <v>1964</v>
      </c>
      <c r="F1092" s="659">
        <v>15100</v>
      </c>
      <c r="G1092" s="653">
        <f t="shared" si="73"/>
        <v>755</v>
      </c>
      <c r="H1092" s="676"/>
    </row>
    <row r="1093" spans="1:8">
      <c r="A1093" s="676"/>
      <c r="B1093" s="677"/>
      <c r="C1093" s="707" t="s">
        <v>245</v>
      </c>
      <c r="D1093" s="468" t="s">
        <v>2427</v>
      </c>
      <c r="E1093" s="467">
        <v>0.03</v>
      </c>
      <c r="F1093" s="654">
        <v>1500</v>
      </c>
      <c r="G1093" s="653">
        <f t="shared" si="73"/>
        <v>45</v>
      </c>
      <c r="H1093" s="676"/>
    </row>
    <row r="1094" spans="1:8">
      <c r="A1094" s="676"/>
      <c r="B1094" s="677"/>
      <c r="C1094" s="707" t="s">
        <v>576</v>
      </c>
      <c r="D1094" s="468" t="s">
        <v>2426</v>
      </c>
      <c r="E1094" s="467">
        <v>0.1</v>
      </c>
      <c r="F1094" s="650">
        <v>800</v>
      </c>
      <c r="G1094" s="653">
        <f t="shared" si="73"/>
        <v>80</v>
      </c>
      <c r="H1094" s="676"/>
    </row>
    <row r="1095" spans="1:8">
      <c r="A1095" s="676"/>
      <c r="B1095" s="677"/>
      <c r="C1095" s="467" t="s">
        <v>723</v>
      </c>
      <c r="D1095" s="468" t="s">
        <v>27</v>
      </c>
      <c r="E1095" s="467">
        <v>0.05</v>
      </c>
      <c r="F1095" s="650">
        <v>7560</v>
      </c>
      <c r="G1095" s="714">
        <f t="shared" si="73"/>
        <v>378</v>
      </c>
      <c r="H1095" s="676"/>
    </row>
    <row r="1096" spans="1:8">
      <c r="A1096" s="676"/>
      <c r="B1096" s="677"/>
      <c r="C1096" s="467" t="s">
        <v>2008</v>
      </c>
      <c r="D1096" s="468" t="s">
        <v>27</v>
      </c>
      <c r="E1096" s="467">
        <v>0.02</v>
      </c>
      <c r="F1096" s="650">
        <v>2700</v>
      </c>
      <c r="G1096" s="653">
        <f t="shared" si="73"/>
        <v>54</v>
      </c>
      <c r="H1096" s="676"/>
    </row>
    <row r="1097" spans="1:8">
      <c r="A1097" s="676"/>
      <c r="B1097" s="699" t="s">
        <v>35</v>
      </c>
      <c r="C1097" s="475"/>
      <c r="D1097" s="711"/>
      <c r="E1097" s="475"/>
      <c r="F1097" s="708"/>
      <c r="G1097" s="475">
        <f>SUM(G1087:G1096)</f>
        <v>2333.1999999999998</v>
      </c>
      <c r="H1097" s="676"/>
    </row>
    <row r="1098" spans="1:8" ht="30">
      <c r="A1098" s="676" t="s">
        <v>4002</v>
      </c>
      <c r="B1098" s="651" t="s">
        <v>3926</v>
      </c>
      <c r="C1098" s="467" t="s">
        <v>3637</v>
      </c>
      <c r="D1098" s="468" t="s">
        <v>98</v>
      </c>
      <c r="E1098" s="653" t="s">
        <v>1961</v>
      </c>
      <c r="F1098" s="650">
        <v>456020</v>
      </c>
      <c r="G1098" s="653">
        <f t="shared" si="73"/>
        <v>912.04</v>
      </c>
      <c r="H1098" s="678"/>
    </row>
    <row r="1099" spans="1:8">
      <c r="A1099" s="676"/>
      <c r="B1099" s="677"/>
      <c r="C1099" s="467" t="s">
        <v>4144</v>
      </c>
      <c r="D1099" s="468" t="s">
        <v>98</v>
      </c>
      <c r="E1099" s="653" t="s">
        <v>5218</v>
      </c>
      <c r="F1099" s="650">
        <v>20160</v>
      </c>
      <c r="G1099" s="653">
        <f t="shared" si="73"/>
        <v>403.2</v>
      </c>
      <c r="H1099" s="676"/>
    </row>
    <row r="1100" spans="1:8" ht="30">
      <c r="A1100" s="676"/>
      <c r="B1100" s="699"/>
      <c r="C1100" s="467" t="s">
        <v>4145</v>
      </c>
      <c r="D1100" s="468" t="s">
        <v>98</v>
      </c>
      <c r="E1100" s="653" t="s">
        <v>5218</v>
      </c>
      <c r="F1100" s="650">
        <v>8604</v>
      </c>
      <c r="G1100" s="653">
        <f t="shared" si="73"/>
        <v>172.08</v>
      </c>
      <c r="H1100" s="678"/>
    </row>
    <row r="1101" spans="1:8">
      <c r="A1101" s="676"/>
      <c r="B1101" s="677"/>
      <c r="C1101" s="467" t="s">
        <v>731</v>
      </c>
      <c r="D1101" s="468" t="s">
        <v>98</v>
      </c>
      <c r="E1101" s="653" t="s">
        <v>5218</v>
      </c>
      <c r="F1101" s="650">
        <v>14039</v>
      </c>
      <c r="G1101" s="653">
        <f t="shared" si="73"/>
        <v>280.78000000000003</v>
      </c>
      <c r="H1101" s="676"/>
    </row>
    <row r="1102" spans="1:8">
      <c r="A1102" s="676"/>
      <c r="B1102" s="677"/>
      <c r="C1102" s="467" t="s">
        <v>4114</v>
      </c>
      <c r="D1102" s="468" t="s">
        <v>98</v>
      </c>
      <c r="E1102" s="653" t="s">
        <v>5218</v>
      </c>
      <c r="F1102" s="650">
        <v>6500</v>
      </c>
      <c r="G1102" s="653">
        <f t="shared" si="73"/>
        <v>130</v>
      </c>
      <c r="H1102" s="678"/>
    </row>
    <row r="1103" spans="1:8" ht="30">
      <c r="A1103" s="676"/>
      <c r="B1103" s="699"/>
      <c r="C1103" s="467" t="s">
        <v>4146</v>
      </c>
      <c r="D1103" s="468" t="s">
        <v>98</v>
      </c>
      <c r="E1103" s="653">
        <v>0.01</v>
      </c>
      <c r="F1103" s="655">
        <v>11500</v>
      </c>
      <c r="G1103" s="653">
        <f t="shared" si="73"/>
        <v>115</v>
      </c>
      <c r="H1103" s="678"/>
    </row>
    <row r="1104" spans="1:8">
      <c r="A1104" s="676"/>
      <c r="B1104" s="677"/>
      <c r="C1104" s="467" t="s">
        <v>3160</v>
      </c>
      <c r="D1104" s="468" t="s">
        <v>27</v>
      </c>
      <c r="E1104" s="467">
        <v>0.01</v>
      </c>
      <c r="F1104" s="650">
        <v>12000</v>
      </c>
      <c r="G1104" s="653">
        <f t="shared" si="73"/>
        <v>120</v>
      </c>
      <c r="H1104" s="678"/>
    </row>
    <row r="1105" spans="1:8" ht="30">
      <c r="A1105" s="676"/>
      <c r="B1105" s="677"/>
      <c r="C1105" s="467" t="s">
        <v>4147</v>
      </c>
      <c r="D1105" s="468" t="s">
        <v>98</v>
      </c>
      <c r="E1105" s="653" t="s">
        <v>1965</v>
      </c>
      <c r="F1105" s="650">
        <v>54880</v>
      </c>
      <c r="G1105" s="653">
        <f t="shared" si="73"/>
        <v>274.40000000000003</v>
      </c>
      <c r="H1105" s="676"/>
    </row>
    <row r="1106" spans="1:8">
      <c r="A1106" s="676"/>
      <c r="B1106" s="677"/>
      <c r="C1106" s="467" t="s">
        <v>4148</v>
      </c>
      <c r="D1106" s="468" t="s">
        <v>98</v>
      </c>
      <c r="E1106" s="653" t="s">
        <v>1965</v>
      </c>
      <c r="F1106" s="650" t="s">
        <v>5198</v>
      </c>
      <c r="G1106" s="653">
        <f t="shared" si="73"/>
        <v>300</v>
      </c>
      <c r="H1106" s="678"/>
    </row>
    <row r="1107" spans="1:8">
      <c r="A1107" s="676"/>
      <c r="B1107" s="699"/>
      <c r="C1107" s="467" t="s">
        <v>4149</v>
      </c>
      <c r="D1107" s="676" t="s">
        <v>5196</v>
      </c>
      <c r="E1107" s="525">
        <v>0.08</v>
      </c>
      <c r="F1107" s="650" t="s">
        <v>5192</v>
      </c>
      <c r="G1107" s="653">
        <f t="shared" si="73"/>
        <v>568</v>
      </c>
      <c r="H1107" s="678"/>
    </row>
    <row r="1108" spans="1:8">
      <c r="A1108" s="676"/>
      <c r="B1108" s="677"/>
      <c r="C1108" s="707" t="s">
        <v>245</v>
      </c>
      <c r="D1108" s="468" t="s">
        <v>2427</v>
      </c>
      <c r="E1108" s="467">
        <v>0.03</v>
      </c>
      <c r="F1108" s="654">
        <v>1500</v>
      </c>
      <c r="G1108" s="653">
        <f t="shared" si="73"/>
        <v>45</v>
      </c>
      <c r="H1108" s="676"/>
    </row>
    <row r="1109" spans="1:8">
      <c r="A1109" s="676"/>
      <c r="B1109" s="677"/>
      <c r="C1109" s="707" t="s">
        <v>576</v>
      </c>
      <c r="D1109" s="468" t="s">
        <v>2426</v>
      </c>
      <c r="E1109" s="467">
        <v>4.4999999999999998E-2</v>
      </c>
      <c r="F1109" s="650">
        <v>800</v>
      </c>
      <c r="G1109" s="653">
        <f t="shared" si="73"/>
        <v>36</v>
      </c>
      <c r="H1109" s="676"/>
    </row>
    <row r="1110" spans="1:8">
      <c r="A1110" s="676"/>
      <c r="B1110" s="677"/>
      <c r="C1110" s="467" t="s">
        <v>723</v>
      </c>
      <c r="D1110" s="468" t="s">
        <v>27</v>
      </c>
      <c r="E1110" s="467">
        <v>0.05</v>
      </c>
      <c r="F1110" s="650">
        <v>7560</v>
      </c>
      <c r="G1110" s="714">
        <f t="shared" si="73"/>
        <v>378</v>
      </c>
      <c r="H1110" s="676"/>
    </row>
    <row r="1111" spans="1:8">
      <c r="A1111" s="676"/>
      <c r="B1111" s="677"/>
      <c r="C1111" s="467" t="s">
        <v>2008</v>
      </c>
      <c r="D1111" s="468" t="s">
        <v>1989</v>
      </c>
      <c r="E1111" s="467">
        <v>2.1000000000000001E-2</v>
      </c>
      <c r="F1111" s="650">
        <v>2700</v>
      </c>
      <c r="G1111" s="653">
        <f t="shared" si="73"/>
        <v>56.7</v>
      </c>
      <c r="H1111" s="676"/>
    </row>
    <row r="1112" spans="1:8">
      <c r="A1112" s="676"/>
      <c r="B1112" s="699" t="s">
        <v>35</v>
      </c>
      <c r="C1112" s="475"/>
      <c r="D1112" s="711"/>
      <c r="E1112" s="475"/>
      <c r="F1112" s="708"/>
      <c r="G1112" s="475">
        <f>SUM(G1098:G1111)</f>
        <v>3791.2</v>
      </c>
      <c r="H1112" s="676"/>
    </row>
    <row r="1113" spans="1:8">
      <c r="A1113" s="676" t="s">
        <v>4003</v>
      </c>
      <c r="B1113" s="677" t="s">
        <v>3928</v>
      </c>
      <c r="C1113" s="707" t="s">
        <v>728</v>
      </c>
      <c r="D1113" s="468" t="s">
        <v>98</v>
      </c>
      <c r="E1113" s="903">
        <v>0.05</v>
      </c>
      <c r="F1113" s="664">
        <v>3600</v>
      </c>
      <c r="G1113" s="653">
        <f t="shared" si="73"/>
        <v>180</v>
      </c>
      <c r="H1113" s="676"/>
    </row>
    <row r="1114" spans="1:8">
      <c r="A1114" s="676"/>
      <c r="B1114" s="677"/>
      <c r="C1114" s="707" t="s">
        <v>4120</v>
      </c>
      <c r="D1114" s="468" t="s">
        <v>2165</v>
      </c>
      <c r="E1114" s="903">
        <v>0.01</v>
      </c>
      <c r="F1114" s="650">
        <v>100000</v>
      </c>
      <c r="G1114" s="653">
        <f t="shared" si="73"/>
        <v>1000</v>
      </c>
      <c r="H1114" s="678"/>
    </row>
    <row r="1115" spans="1:8">
      <c r="A1115" s="676"/>
      <c r="B1115" s="677"/>
      <c r="C1115" s="467" t="s">
        <v>4150</v>
      </c>
      <c r="D1115" s="676" t="s">
        <v>5196</v>
      </c>
      <c r="E1115" s="906">
        <v>0.1</v>
      </c>
      <c r="F1115" s="650">
        <v>7200</v>
      </c>
      <c r="G1115" s="653">
        <f t="shared" si="73"/>
        <v>720</v>
      </c>
      <c r="H1115" s="678"/>
    </row>
    <row r="1116" spans="1:8">
      <c r="A1116" s="676"/>
      <c r="B1116" s="677"/>
      <c r="C1116" s="707" t="s">
        <v>245</v>
      </c>
      <c r="D1116" s="468" t="s">
        <v>2427</v>
      </c>
      <c r="E1116" s="903">
        <v>0.03</v>
      </c>
      <c r="F1116" s="654">
        <v>1500</v>
      </c>
      <c r="G1116" s="653">
        <f t="shared" si="73"/>
        <v>45</v>
      </c>
      <c r="H1116" s="676"/>
    </row>
    <row r="1117" spans="1:8">
      <c r="A1117" s="676"/>
      <c r="B1117" s="677"/>
      <c r="C1117" s="707" t="s">
        <v>576</v>
      </c>
      <c r="D1117" s="468" t="s">
        <v>2426</v>
      </c>
      <c r="E1117" s="907">
        <v>0.1</v>
      </c>
      <c r="F1117" s="650">
        <v>800</v>
      </c>
      <c r="G1117" s="653">
        <f t="shared" si="73"/>
        <v>80</v>
      </c>
      <c r="H1117" s="676"/>
    </row>
    <row r="1118" spans="1:8">
      <c r="A1118" s="676"/>
      <c r="B1118" s="677"/>
      <c r="C1118" s="467" t="s">
        <v>729</v>
      </c>
      <c r="D1118" s="468" t="s">
        <v>730</v>
      </c>
      <c r="E1118" s="907">
        <v>0.1</v>
      </c>
      <c r="F1118" s="650">
        <v>120</v>
      </c>
      <c r="G1118" s="653">
        <f t="shared" si="73"/>
        <v>12</v>
      </c>
      <c r="H1118" s="676"/>
    </row>
    <row r="1119" spans="1:8">
      <c r="A1119" s="676"/>
      <c r="B1119" s="677"/>
      <c r="C1119" s="467" t="s">
        <v>2008</v>
      </c>
      <c r="D1119" s="468" t="s">
        <v>27</v>
      </c>
      <c r="E1119" s="903">
        <v>0.02</v>
      </c>
      <c r="F1119" s="650">
        <v>2700</v>
      </c>
      <c r="G1119" s="653">
        <f t="shared" si="73"/>
        <v>54</v>
      </c>
      <c r="H1119" s="676"/>
    </row>
    <row r="1120" spans="1:8">
      <c r="A1120" s="676"/>
      <c r="B1120" s="699" t="s">
        <v>35</v>
      </c>
      <c r="C1120" s="475"/>
      <c r="D1120" s="711"/>
      <c r="E1120" s="904"/>
      <c r="F1120" s="708"/>
      <c r="G1120" s="475">
        <f>SUM(G1113:G1119)</f>
        <v>2091</v>
      </c>
      <c r="H1120" s="676"/>
    </row>
    <row r="1121" spans="1:8">
      <c r="A1121" s="1171" t="s">
        <v>4004</v>
      </c>
      <c r="B1121" s="1172" t="s">
        <v>4151</v>
      </c>
      <c r="C1121" s="525" t="s">
        <v>1760</v>
      </c>
      <c r="D1121" s="1171" t="s">
        <v>98</v>
      </c>
      <c r="E1121" s="905">
        <v>0.01</v>
      </c>
      <c r="F1121" s="659">
        <v>6048</v>
      </c>
      <c r="G1121" s="653">
        <f t="shared" ref="G1121:G1131" si="75">E1121*F1121</f>
        <v>60.480000000000004</v>
      </c>
      <c r="H1121" s="1171"/>
    </row>
    <row r="1122" spans="1:8" ht="30">
      <c r="A1122" s="1171"/>
      <c r="B1122" s="1172"/>
      <c r="C1122" s="525" t="s">
        <v>4152</v>
      </c>
      <c r="D1122" s="1171" t="s">
        <v>98</v>
      </c>
      <c r="E1122" s="905">
        <v>0.01</v>
      </c>
      <c r="F1122" s="664">
        <v>5500</v>
      </c>
      <c r="G1122" s="653">
        <f t="shared" si="75"/>
        <v>55</v>
      </c>
      <c r="H1122" s="1171"/>
    </row>
    <row r="1123" spans="1:8">
      <c r="A1123" s="1171"/>
      <c r="B1123" s="1172"/>
      <c r="C1123" s="525" t="s">
        <v>727</v>
      </c>
      <c r="D1123" s="1171" t="s">
        <v>98</v>
      </c>
      <c r="E1123" s="905">
        <v>0.02</v>
      </c>
      <c r="F1123" s="650">
        <v>10976</v>
      </c>
      <c r="G1123" s="653">
        <f t="shared" si="75"/>
        <v>219.52</v>
      </c>
      <c r="H1123" s="1171"/>
    </row>
    <row r="1124" spans="1:8">
      <c r="A1124" s="1171"/>
      <c r="B1124" s="1172"/>
      <c r="C1124" s="525" t="s">
        <v>1906</v>
      </c>
      <c r="D1124" s="1171" t="s">
        <v>98</v>
      </c>
      <c r="E1124" s="905">
        <v>0.05</v>
      </c>
      <c r="F1124" s="664">
        <v>15100</v>
      </c>
      <c r="G1124" s="653">
        <f t="shared" si="75"/>
        <v>755</v>
      </c>
      <c r="H1124" s="1171"/>
    </row>
    <row r="1125" spans="1:8">
      <c r="A1125" s="1171"/>
      <c r="B1125" s="1172"/>
      <c r="C1125" s="525" t="s">
        <v>4153</v>
      </c>
      <c r="D1125" s="1171" t="s">
        <v>98</v>
      </c>
      <c r="E1125" s="905">
        <v>0.01</v>
      </c>
      <c r="F1125" s="664">
        <v>18000</v>
      </c>
      <c r="G1125" s="653">
        <f t="shared" si="75"/>
        <v>180</v>
      </c>
      <c r="H1125" s="1171"/>
    </row>
    <row r="1126" spans="1:8" ht="30">
      <c r="A1126" s="1171"/>
      <c r="B1126" s="1172"/>
      <c r="C1126" s="525" t="s">
        <v>4154</v>
      </c>
      <c r="D1126" s="1171" t="s">
        <v>2427</v>
      </c>
      <c r="E1126" s="906">
        <v>0.1</v>
      </c>
      <c r="F1126" s="664">
        <v>1400</v>
      </c>
      <c r="G1126" s="653">
        <f t="shared" si="75"/>
        <v>140</v>
      </c>
      <c r="H1126" s="1171"/>
    </row>
    <row r="1127" spans="1:8">
      <c r="A1127" s="1171"/>
      <c r="B1127" s="1172"/>
      <c r="C1127" s="525" t="s">
        <v>4155</v>
      </c>
      <c r="D1127" s="1171" t="s">
        <v>5196</v>
      </c>
      <c r="E1127" s="906">
        <v>0.05</v>
      </c>
      <c r="F1127" s="664">
        <v>7200</v>
      </c>
      <c r="G1127" s="653">
        <f t="shared" si="75"/>
        <v>360</v>
      </c>
      <c r="H1127" s="1171"/>
    </row>
    <row r="1128" spans="1:8">
      <c r="A1128" s="1171"/>
      <c r="B1128" s="1172"/>
      <c r="C1128" s="707" t="s">
        <v>245</v>
      </c>
      <c r="D1128" s="468" t="s">
        <v>2427</v>
      </c>
      <c r="E1128" s="903">
        <v>0.03</v>
      </c>
      <c r="F1128" s="654">
        <v>1500</v>
      </c>
      <c r="G1128" s="653">
        <f t="shared" si="75"/>
        <v>45</v>
      </c>
      <c r="H1128" s="1171"/>
    </row>
    <row r="1129" spans="1:8">
      <c r="A1129" s="1171"/>
      <c r="B1129" s="699"/>
      <c r="C1129" s="707" t="s">
        <v>576</v>
      </c>
      <c r="D1129" s="468" t="s">
        <v>2426</v>
      </c>
      <c r="E1129" s="907">
        <v>0.1</v>
      </c>
      <c r="F1129" s="650">
        <v>800</v>
      </c>
      <c r="G1129" s="653">
        <f t="shared" si="75"/>
        <v>80</v>
      </c>
      <c r="H1129" s="1171"/>
    </row>
    <row r="1130" spans="1:8">
      <c r="A1130" s="1171"/>
      <c r="B1130" s="1172"/>
      <c r="C1130" s="467" t="s">
        <v>729</v>
      </c>
      <c r="D1130" s="468" t="s">
        <v>730</v>
      </c>
      <c r="E1130" s="907">
        <v>0.1</v>
      </c>
      <c r="F1130" s="650">
        <v>120</v>
      </c>
      <c r="G1130" s="653">
        <f t="shared" si="75"/>
        <v>12</v>
      </c>
      <c r="H1130" s="1171"/>
    </row>
    <row r="1131" spans="1:8">
      <c r="A1131" s="1171"/>
      <c r="B1131" s="1172"/>
      <c r="C1131" s="467" t="s">
        <v>2008</v>
      </c>
      <c r="D1131" s="468" t="s">
        <v>27</v>
      </c>
      <c r="E1131" s="903">
        <v>0.02</v>
      </c>
      <c r="F1131" s="650">
        <v>2700</v>
      </c>
      <c r="G1131" s="653">
        <f t="shared" si="75"/>
        <v>54</v>
      </c>
      <c r="H1131" s="1171"/>
    </row>
    <row r="1132" spans="1:8">
      <c r="A1132" s="1171"/>
      <c r="B1132" s="699" t="s">
        <v>35</v>
      </c>
      <c r="C1132" s="475"/>
      <c r="D1132" s="711"/>
      <c r="E1132" s="1176"/>
      <c r="F1132" s="708"/>
      <c r="G1132" s="475">
        <f>SUM(G1121:G1131)</f>
        <v>1961</v>
      </c>
      <c r="H1132" s="1171"/>
    </row>
    <row r="1133" spans="1:8">
      <c r="A1133" s="1171" t="s">
        <v>4005</v>
      </c>
      <c r="B1133" s="1172" t="s">
        <v>4151</v>
      </c>
      <c r="C1133" s="660" t="s">
        <v>1760</v>
      </c>
      <c r="D1133" s="657" t="s">
        <v>98</v>
      </c>
      <c r="E1133" s="467" t="s">
        <v>4797</v>
      </c>
      <c r="F1133" s="659">
        <v>6048</v>
      </c>
      <c r="G1133" s="653">
        <f>E1133*F1133</f>
        <v>604.80000000000007</v>
      </c>
      <c r="H1133" s="1171"/>
    </row>
    <row r="1134" spans="1:8">
      <c r="A1134" s="1171"/>
      <c r="B1134" s="1172"/>
      <c r="C1134" s="713" t="s">
        <v>4155</v>
      </c>
      <c r="D1134" s="1171" t="s">
        <v>5196</v>
      </c>
      <c r="E1134" s="525" t="s">
        <v>5465</v>
      </c>
      <c r="F1134" s="656">
        <v>7200</v>
      </c>
      <c r="G1134" s="653">
        <f t="shared" ref="G1134:G1140" si="76">E1134*F1134</f>
        <v>5760</v>
      </c>
      <c r="H1134" s="1171"/>
    </row>
    <row r="1135" spans="1:8">
      <c r="A1135" s="1171"/>
      <c r="B1135" s="1172"/>
      <c r="C1135" s="713" t="s">
        <v>1755</v>
      </c>
      <c r="D1135" s="718" t="s">
        <v>98</v>
      </c>
      <c r="E1135" s="467" t="s">
        <v>4797</v>
      </c>
      <c r="F1135" s="656">
        <v>25000</v>
      </c>
      <c r="G1135" s="653">
        <f t="shared" si="76"/>
        <v>2500</v>
      </c>
      <c r="H1135" s="1171"/>
    </row>
    <row r="1136" spans="1:8">
      <c r="A1136" s="1171"/>
      <c r="B1136" s="699"/>
      <c r="C1136" s="713" t="s">
        <v>4156</v>
      </c>
      <c r="D1136" s="718" t="s">
        <v>2427</v>
      </c>
      <c r="E1136" s="467">
        <v>4</v>
      </c>
      <c r="F1136" s="656">
        <v>150</v>
      </c>
      <c r="G1136" s="653">
        <f t="shared" si="76"/>
        <v>600</v>
      </c>
      <c r="H1136" s="1171"/>
    </row>
    <row r="1137" spans="1:8">
      <c r="A1137" s="1171"/>
      <c r="B1137" s="1172"/>
      <c r="C1137" s="707" t="s">
        <v>245</v>
      </c>
      <c r="D1137" s="468" t="s">
        <v>2427</v>
      </c>
      <c r="E1137" s="467">
        <v>0.03</v>
      </c>
      <c r="F1137" s="654">
        <v>1500</v>
      </c>
      <c r="G1137" s="653">
        <f t="shared" si="76"/>
        <v>45</v>
      </c>
      <c r="H1137" s="1171"/>
    </row>
    <row r="1138" spans="1:8">
      <c r="A1138" s="1171"/>
      <c r="B1138" s="1172"/>
      <c r="C1138" s="707" t="s">
        <v>576</v>
      </c>
      <c r="D1138" s="468" t="s">
        <v>2426</v>
      </c>
      <c r="E1138" s="467">
        <v>0.1</v>
      </c>
      <c r="F1138" s="650">
        <v>800</v>
      </c>
      <c r="G1138" s="653">
        <f t="shared" si="76"/>
        <v>80</v>
      </c>
      <c r="H1138" s="1171"/>
    </row>
    <row r="1139" spans="1:8">
      <c r="A1139" s="1171"/>
      <c r="B1139" s="1172"/>
      <c r="C1139" s="467" t="s">
        <v>729</v>
      </c>
      <c r="D1139" s="468" t="s">
        <v>730</v>
      </c>
      <c r="E1139" s="467">
        <v>0.1</v>
      </c>
      <c r="F1139" s="650">
        <v>120</v>
      </c>
      <c r="G1139" s="653">
        <f t="shared" si="76"/>
        <v>12</v>
      </c>
      <c r="H1139" s="1171"/>
    </row>
    <row r="1140" spans="1:8">
      <c r="A1140" s="1171"/>
      <c r="B1140" s="699"/>
      <c r="C1140" s="467" t="s">
        <v>2008</v>
      </c>
      <c r="D1140" s="468" t="s">
        <v>27</v>
      </c>
      <c r="E1140" s="467">
        <v>0.02</v>
      </c>
      <c r="F1140" s="650">
        <v>2700</v>
      </c>
      <c r="G1140" s="653">
        <f t="shared" si="76"/>
        <v>54</v>
      </c>
      <c r="H1140" s="1171"/>
    </row>
    <row r="1141" spans="1:8">
      <c r="A1141" s="1171"/>
      <c r="B1141" s="699" t="s">
        <v>35</v>
      </c>
      <c r="C1141" s="475"/>
      <c r="D1141" s="711"/>
      <c r="E1141" s="475"/>
      <c r="F1141" s="708"/>
      <c r="G1141" s="475">
        <f>SUM(G1133:G1140)</f>
        <v>9655.7999999999993</v>
      </c>
      <c r="H1141" s="1171"/>
    </row>
    <row r="1142" spans="1:8">
      <c r="A1142" s="676" t="s">
        <v>4006</v>
      </c>
      <c r="B1142" s="677" t="s">
        <v>3934</v>
      </c>
      <c r="C1142" s="653" t="s">
        <v>872</v>
      </c>
      <c r="D1142" s="652" t="s">
        <v>98</v>
      </c>
      <c r="E1142" s="653">
        <v>0.01</v>
      </c>
      <c r="F1142" s="650">
        <v>18000</v>
      </c>
      <c r="G1142" s="653">
        <f t="shared" ref="G1142:G1181" si="77">E1142*F1142</f>
        <v>180</v>
      </c>
      <c r="H1142" s="676"/>
    </row>
    <row r="1143" spans="1:8">
      <c r="A1143" s="676"/>
      <c r="B1143" s="677"/>
      <c r="C1143" s="653" t="s">
        <v>4157</v>
      </c>
      <c r="D1143" s="652" t="s">
        <v>98</v>
      </c>
      <c r="E1143" s="653">
        <v>0.01</v>
      </c>
      <c r="F1143" s="659">
        <v>18100</v>
      </c>
      <c r="G1143" s="653">
        <f t="shared" si="77"/>
        <v>181</v>
      </c>
      <c r="H1143" s="678"/>
    </row>
    <row r="1144" spans="1:8">
      <c r="A1144" s="676"/>
      <c r="B1144" s="677"/>
      <c r="C1144" s="653" t="s">
        <v>727</v>
      </c>
      <c r="D1144" s="652" t="s">
        <v>98</v>
      </c>
      <c r="E1144" s="653" t="s">
        <v>1964</v>
      </c>
      <c r="F1144" s="650">
        <v>10976</v>
      </c>
      <c r="G1144" s="653">
        <f t="shared" si="77"/>
        <v>548.80000000000007</v>
      </c>
      <c r="H1144" s="676"/>
    </row>
    <row r="1145" spans="1:8" ht="45">
      <c r="A1145" s="676"/>
      <c r="B1145" s="677"/>
      <c r="C1145" s="712" t="s">
        <v>4081</v>
      </c>
      <c r="D1145" s="468" t="s">
        <v>2432</v>
      </c>
      <c r="E1145" s="653">
        <v>0.01</v>
      </c>
      <c r="F1145" s="655">
        <v>10192</v>
      </c>
      <c r="G1145" s="653">
        <f t="shared" si="77"/>
        <v>101.92</v>
      </c>
      <c r="H1145" s="676"/>
    </row>
    <row r="1146" spans="1:8">
      <c r="A1146" s="676"/>
      <c r="B1146" s="677"/>
      <c r="C1146" s="653" t="s">
        <v>4158</v>
      </c>
      <c r="D1146" s="468" t="s">
        <v>2432</v>
      </c>
      <c r="E1146" s="653" t="s">
        <v>1968</v>
      </c>
      <c r="F1146" s="659">
        <v>35000</v>
      </c>
      <c r="G1146" s="653">
        <f t="shared" si="77"/>
        <v>350</v>
      </c>
      <c r="H1146" s="678"/>
    </row>
    <row r="1147" spans="1:8">
      <c r="A1147" s="676"/>
      <c r="B1147" s="677"/>
      <c r="C1147" s="653" t="s">
        <v>1519</v>
      </c>
      <c r="D1147" s="676" t="s">
        <v>1698</v>
      </c>
      <c r="E1147" s="525" t="s">
        <v>1965</v>
      </c>
      <c r="F1147" s="659">
        <v>210000</v>
      </c>
      <c r="G1147" s="714">
        <f t="shared" si="77"/>
        <v>1050</v>
      </c>
      <c r="H1147" s="678"/>
    </row>
    <row r="1148" spans="1:8">
      <c r="A1148" s="676"/>
      <c r="B1148" s="677"/>
      <c r="C1148" s="653" t="s">
        <v>291</v>
      </c>
      <c r="D1148" s="652" t="s">
        <v>98</v>
      </c>
      <c r="E1148" s="653">
        <v>0.02</v>
      </c>
      <c r="F1148" s="659">
        <v>12000</v>
      </c>
      <c r="G1148" s="653">
        <f t="shared" si="77"/>
        <v>240</v>
      </c>
      <c r="H1148" s="676"/>
    </row>
    <row r="1149" spans="1:8">
      <c r="A1149" s="676"/>
      <c r="B1149" s="677"/>
      <c r="C1149" s="707" t="s">
        <v>245</v>
      </c>
      <c r="D1149" s="468" t="s">
        <v>2427</v>
      </c>
      <c r="E1149" s="467">
        <v>0.03</v>
      </c>
      <c r="F1149" s="654">
        <v>1500</v>
      </c>
      <c r="G1149" s="653">
        <f t="shared" si="77"/>
        <v>45</v>
      </c>
      <c r="H1149" s="676"/>
    </row>
    <row r="1150" spans="1:8">
      <c r="A1150" s="676"/>
      <c r="B1150" s="677"/>
      <c r="C1150" s="707" t="s">
        <v>576</v>
      </c>
      <c r="D1150" s="468" t="s">
        <v>2426</v>
      </c>
      <c r="E1150" s="467">
        <v>6.5000000000000002E-2</v>
      </c>
      <c r="F1150" s="650">
        <v>800</v>
      </c>
      <c r="G1150" s="653">
        <f t="shared" si="77"/>
        <v>52</v>
      </c>
      <c r="H1150" s="676"/>
    </row>
    <row r="1151" spans="1:8">
      <c r="A1151" s="676"/>
      <c r="B1151" s="677"/>
      <c r="C1151" s="467" t="s">
        <v>729</v>
      </c>
      <c r="D1151" s="468" t="s">
        <v>730</v>
      </c>
      <c r="E1151" s="467">
        <v>0.73</v>
      </c>
      <c r="F1151" s="650">
        <v>120</v>
      </c>
      <c r="G1151" s="653">
        <f t="shared" si="77"/>
        <v>87.6</v>
      </c>
      <c r="H1151" s="676"/>
    </row>
    <row r="1152" spans="1:8">
      <c r="A1152" s="676"/>
      <c r="B1152" s="677"/>
      <c r="C1152" s="467" t="s">
        <v>2008</v>
      </c>
      <c r="D1152" s="468" t="s">
        <v>1989</v>
      </c>
      <c r="E1152" s="467">
        <v>2.1000000000000001E-2</v>
      </c>
      <c r="F1152" s="650">
        <v>2700</v>
      </c>
      <c r="G1152" s="653">
        <f t="shared" si="77"/>
        <v>56.7</v>
      </c>
      <c r="H1152" s="676"/>
    </row>
    <row r="1153" spans="1:8">
      <c r="A1153" s="676"/>
      <c r="B1153" s="699" t="s">
        <v>35</v>
      </c>
      <c r="C1153" s="525"/>
      <c r="D1153" s="676"/>
      <c r="E1153" s="525"/>
      <c r="F1153" s="664"/>
      <c r="G1153" s="475">
        <f>SUM(G1142:G1152)</f>
        <v>2893.02</v>
      </c>
      <c r="H1153" s="676"/>
    </row>
    <row r="1154" spans="1:8" ht="30">
      <c r="A1154" s="676" t="s">
        <v>4007</v>
      </c>
      <c r="B1154" s="677" t="s">
        <v>4159</v>
      </c>
      <c r="C1154" s="467" t="s">
        <v>4160</v>
      </c>
      <c r="D1154" s="468" t="s">
        <v>98</v>
      </c>
      <c r="E1154" s="653" t="s">
        <v>1962</v>
      </c>
      <c r="F1154" s="650">
        <v>456020</v>
      </c>
      <c r="G1154" s="653">
        <f t="shared" si="77"/>
        <v>1368.06</v>
      </c>
      <c r="H1154" s="678"/>
    </row>
    <row r="1155" spans="1:8">
      <c r="A1155" s="676"/>
      <c r="B1155" s="677"/>
      <c r="C1155" s="467" t="s">
        <v>731</v>
      </c>
      <c r="D1155" s="468" t="s">
        <v>98</v>
      </c>
      <c r="E1155" s="653">
        <v>0.01</v>
      </c>
      <c r="F1155" s="650">
        <v>14039</v>
      </c>
      <c r="G1155" s="653">
        <f t="shared" si="77"/>
        <v>140.39000000000001</v>
      </c>
      <c r="H1155" s="676"/>
    </row>
    <row r="1156" spans="1:8" ht="30">
      <c r="A1156" s="676"/>
      <c r="B1156" s="677"/>
      <c r="C1156" s="467" t="s">
        <v>4161</v>
      </c>
      <c r="D1156" s="468" t="s">
        <v>98</v>
      </c>
      <c r="E1156" s="653" t="s">
        <v>1965</v>
      </c>
      <c r="F1156" s="650">
        <v>54880</v>
      </c>
      <c r="G1156" s="653">
        <f t="shared" si="77"/>
        <v>274.40000000000003</v>
      </c>
      <c r="H1156" s="676"/>
    </row>
    <row r="1157" spans="1:8">
      <c r="A1157" s="676"/>
      <c r="B1157" s="677"/>
      <c r="C1157" s="467" t="s">
        <v>4162</v>
      </c>
      <c r="D1157" s="676" t="s">
        <v>5196</v>
      </c>
      <c r="E1157" s="525" t="s">
        <v>1964</v>
      </c>
      <c r="F1157" s="650" t="s">
        <v>5192</v>
      </c>
      <c r="G1157" s="653">
        <f t="shared" si="77"/>
        <v>355</v>
      </c>
      <c r="H1157" s="678"/>
    </row>
    <row r="1158" spans="1:8" ht="30">
      <c r="A1158" s="676"/>
      <c r="B1158" s="677"/>
      <c r="C1158" s="712" t="s">
        <v>4163</v>
      </c>
      <c r="D1158" s="468" t="s">
        <v>98</v>
      </c>
      <c r="E1158" s="467">
        <v>0.01</v>
      </c>
      <c r="F1158" s="650">
        <v>24000</v>
      </c>
      <c r="G1158" s="653">
        <f t="shared" si="77"/>
        <v>240</v>
      </c>
      <c r="H1158" s="676"/>
    </row>
    <row r="1159" spans="1:8">
      <c r="A1159" s="676"/>
      <c r="B1159" s="677"/>
      <c r="C1159" s="707" t="s">
        <v>245</v>
      </c>
      <c r="D1159" s="468" t="s">
        <v>2427</v>
      </c>
      <c r="E1159" s="467">
        <v>0.03</v>
      </c>
      <c r="F1159" s="654">
        <v>1500</v>
      </c>
      <c r="G1159" s="653">
        <f t="shared" si="77"/>
        <v>45</v>
      </c>
      <c r="H1159" s="676"/>
    </row>
    <row r="1160" spans="1:8">
      <c r="A1160" s="676"/>
      <c r="B1160" s="677"/>
      <c r="C1160" s="707" t="s">
        <v>576</v>
      </c>
      <c r="D1160" s="468" t="s">
        <v>2426</v>
      </c>
      <c r="E1160" s="467">
        <v>0.1</v>
      </c>
      <c r="F1160" s="650">
        <v>800</v>
      </c>
      <c r="G1160" s="653">
        <f t="shared" si="77"/>
        <v>80</v>
      </c>
      <c r="H1160" s="676"/>
    </row>
    <row r="1161" spans="1:8">
      <c r="A1161" s="676"/>
      <c r="B1161" s="677"/>
      <c r="C1161" s="467" t="s">
        <v>729</v>
      </c>
      <c r="D1161" s="468" t="s">
        <v>730</v>
      </c>
      <c r="E1161" s="467">
        <v>0.71</v>
      </c>
      <c r="F1161" s="650">
        <v>120</v>
      </c>
      <c r="G1161" s="653">
        <f t="shared" si="77"/>
        <v>85.199999999999989</v>
      </c>
      <c r="H1161" s="676"/>
    </row>
    <row r="1162" spans="1:8">
      <c r="A1162" s="676"/>
      <c r="B1162" s="677"/>
      <c r="C1162" s="467" t="s">
        <v>2008</v>
      </c>
      <c r="D1162" s="468" t="s">
        <v>1989</v>
      </c>
      <c r="E1162" s="467">
        <v>2.1000000000000001E-2</v>
      </c>
      <c r="F1162" s="650">
        <v>2700</v>
      </c>
      <c r="G1162" s="653">
        <f t="shared" si="77"/>
        <v>56.7</v>
      </c>
      <c r="H1162" s="676"/>
    </row>
    <row r="1163" spans="1:8">
      <c r="A1163" s="676"/>
      <c r="B1163" s="699" t="s">
        <v>35</v>
      </c>
      <c r="C1163" s="525"/>
      <c r="D1163" s="676"/>
      <c r="E1163" s="525"/>
      <c r="F1163" s="664"/>
      <c r="G1163" s="475">
        <f>SUM(G1154:G1162)</f>
        <v>2644.75</v>
      </c>
      <c r="H1163" s="676"/>
    </row>
    <row r="1164" spans="1:8">
      <c r="A1164" s="676" t="s">
        <v>4008</v>
      </c>
      <c r="B1164" s="677" t="s">
        <v>1493</v>
      </c>
      <c r="C1164" s="716" t="s">
        <v>728</v>
      </c>
      <c r="D1164" s="661" t="s">
        <v>98</v>
      </c>
      <c r="E1164" s="525" t="s">
        <v>1964</v>
      </c>
      <c r="F1164" s="664">
        <v>3600</v>
      </c>
      <c r="G1164" s="653">
        <f t="shared" si="77"/>
        <v>180</v>
      </c>
      <c r="H1164" s="676"/>
    </row>
    <row r="1165" spans="1:8">
      <c r="A1165" s="676"/>
      <c r="B1165" s="677"/>
      <c r="C1165" s="716" t="s">
        <v>731</v>
      </c>
      <c r="D1165" s="661" t="s">
        <v>98</v>
      </c>
      <c r="E1165" s="525" t="s">
        <v>1964</v>
      </c>
      <c r="F1165" s="650">
        <v>14039</v>
      </c>
      <c r="G1165" s="653">
        <f t="shared" si="77"/>
        <v>701.95</v>
      </c>
      <c r="H1165" s="676"/>
    </row>
    <row r="1166" spans="1:8">
      <c r="A1166" s="676"/>
      <c r="B1166" s="677"/>
      <c r="C1166" s="653" t="s">
        <v>4164</v>
      </c>
      <c r="D1166" s="676" t="s">
        <v>5196</v>
      </c>
      <c r="E1166" s="525" t="s">
        <v>1964</v>
      </c>
      <c r="F1166" s="664">
        <v>7000</v>
      </c>
      <c r="G1166" s="653">
        <f t="shared" si="77"/>
        <v>350</v>
      </c>
      <c r="H1166" s="678"/>
    </row>
    <row r="1167" spans="1:8">
      <c r="A1167" s="676"/>
      <c r="B1167" s="677"/>
      <c r="C1167" s="525" t="s">
        <v>895</v>
      </c>
      <c r="D1167" s="676" t="s">
        <v>98</v>
      </c>
      <c r="E1167" s="525" t="s">
        <v>1965</v>
      </c>
      <c r="F1167" s="664">
        <v>57000</v>
      </c>
      <c r="G1167" s="653">
        <f t="shared" si="77"/>
        <v>285</v>
      </c>
      <c r="H1167" s="678"/>
    </row>
    <row r="1168" spans="1:8">
      <c r="A1168" s="676"/>
      <c r="B1168" s="677"/>
      <c r="C1168" s="677" t="s">
        <v>4165</v>
      </c>
      <c r="D1168" s="657" t="s">
        <v>98</v>
      </c>
      <c r="E1168" s="658">
        <v>0.01</v>
      </c>
      <c r="F1168" s="655">
        <v>15000</v>
      </c>
      <c r="G1168" s="653">
        <f t="shared" si="77"/>
        <v>150</v>
      </c>
      <c r="H1168" s="678"/>
    </row>
    <row r="1169" spans="1:8">
      <c r="A1169" s="676"/>
      <c r="B1169" s="677"/>
      <c r="C1169" s="677" t="s">
        <v>896</v>
      </c>
      <c r="D1169" s="661" t="s">
        <v>98</v>
      </c>
      <c r="E1169" s="662">
        <v>0.01</v>
      </c>
      <c r="F1169" s="663">
        <v>10976</v>
      </c>
      <c r="G1169" s="653">
        <f t="shared" si="77"/>
        <v>109.76</v>
      </c>
      <c r="H1169" s="676"/>
    </row>
    <row r="1170" spans="1:8">
      <c r="A1170" s="676"/>
      <c r="B1170" s="677"/>
      <c r="C1170" s="707" t="s">
        <v>245</v>
      </c>
      <c r="D1170" s="468" t="s">
        <v>2427</v>
      </c>
      <c r="E1170" s="467">
        <v>0.03</v>
      </c>
      <c r="F1170" s="654">
        <v>1500</v>
      </c>
      <c r="G1170" s="653">
        <f t="shared" si="77"/>
        <v>45</v>
      </c>
      <c r="H1170" s="676"/>
    </row>
    <row r="1171" spans="1:8">
      <c r="A1171" s="676"/>
      <c r="B1171" s="677"/>
      <c r="C1171" s="707" t="s">
        <v>576</v>
      </c>
      <c r="D1171" s="468" t="s">
        <v>2426</v>
      </c>
      <c r="E1171" s="467">
        <v>6.5000000000000002E-2</v>
      </c>
      <c r="F1171" s="650">
        <v>800</v>
      </c>
      <c r="G1171" s="653">
        <f t="shared" si="77"/>
        <v>52</v>
      </c>
      <c r="H1171" s="676"/>
    </row>
    <row r="1172" spans="1:8">
      <c r="A1172" s="676"/>
      <c r="B1172" s="677"/>
      <c r="C1172" s="467" t="s">
        <v>729</v>
      </c>
      <c r="D1172" s="468" t="s">
        <v>730</v>
      </c>
      <c r="E1172" s="467">
        <v>0.71</v>
      </c>
      <c r="F1172" s="650">
        <v>120</v>
      </c>
      <c r="G1172" s="653">
        <f t="shared" si="77"/>
        <v>85.199999999999989</v>
      </c>
      <c r="H1172" s="676"/>
    </row>
    <row r="1173" spans="1:8">
      <c r="A1173" s="676"/>
      <c r="B1173" s="677"/>
      <c r="C1173" s="467" t="s">
        <v>2008</v>
      </c>
      <c r="D1173" s="468" t="s">
        <v>1989</v>
      </c>
      <c r="E1173" s="467">
        <v>2.1000000000000001E-2</v>
      </c>
      <c r="F1173" s="650">
        <v>2700</v>
      </c>
      <c r="G1173" s="653">
        <f t="shared" si="77"/>
        <v>56.7</v>
      </c>
      <c r="H1173" s="676"/>
    </row>
    <row r="1174" spans="1:8">
      <c r="A1174" s="676"/>
      <c r="B1174" s="699" t="s">
        <v>35</v>
      </c>
      <c r="C1174" s="525"/>
      <c r="D1174" s="676"/>
      <c r="E1174" s="525"/>
      <c r="F1174" s="664"/>
      <c r="G1174" s="475">
        <f>SUM(G1164:G1173)</f>
        <v>2015.6100000000001</v>
      </c>
      <c r="H1174" s="676"/>
    </row>
    <row r="1175" spans="1:8">
      <c r="A1175" s="676" t="s">
        <v>4009</v>
      </c>
      <c r="B1175" s="677" t="s">
        <v>4166</v>
      </c>
      <c r="C1175" s="707" t="s">
        <v>4167</v>
      </c>
      <c r="D1175" s="468" t="s">
        <v>98</v>
      </c>
      <c r="E1175" s="653" t="s">
        <v>1964</v>
      </c>
      <c r="F1175" s="659">
        <v>6048</v>
      </c>
      <c r="G1175" s="653">
        <f t="shared" si="77"/>
        <v>302.40000000000003</v>
      </c>
      <c r="H1175" s="676"/>
    </row>
    <row r="1176" spans="1:8">
      <c r="A1176" s="676"/>
      <c r="B1176" s="677"/>
      <c r="C1176" s="467" t="s">
        <v>4168</v>
      </c>
      <c r="D1176" s="676" t="s">
        <v>5196</v>
      </c>
      <c r="E1176" s="525">
        <v>0.01</v>
      </c>
      <c r="F1176" s="650">
        <v>7500</v>
      </c>
      <c r="G1176" s="653">
        <f t="shared" si="77"/>
        <v>75</v>
      </c>
      <c r="H1176" s="678"/>
    </row>
    <row r="1177" spans="1:8">
      <c r="A1177" s="676"/>
      <c r="B1177" s="677"/>
      <c r="C1177" s="467" t="s">
        <v>84</v>
      </c>
      <c r="D1177" s="468" t="s">
        <v>98</v>
      </c>
      <c r="E1177" s="467">
        <v>0.01</v>
      </c>
      <c r="F1177" s="650">
        <v>10976</v>
      </c>
      <c r="G1177" s="653">
        <f t="shared" si="77"/>
        <v>109.76</v>
      </c>
      <c r="H1177" s="676"/>
    </row>
    <row r="1178" spans="1:8">
      <c r="A1178" s="676"/>
      <c r="B1178" s="677"/>
      <c r="C1178" s="707" t="s">
        <v>245</v>
      </c>
      <c r="D1178" s="468" t="s">
        <v>2427</v>
      </c>
      <c r="E1178" s="467">
        <v>0.01</v>
      </c>
      <c r="F1178" s="654">
        <v>1500</v>
      </c>
      <c r="G1178" s="653">
        <f t="shared" si="77"/>
        <v>15</v>
      </c>
      <c r="H1178" s="676"/>
    </row>
    <row r="1179" spans="1:8">
      <c r="A1179" s="676"/>
      <c r="B1179" s="677"/>
      <c r="C1179" s="707" t="s">
        <v>1746</v>
      </c>
      <c r="D1179" s="468" t="s">
        <v>2426</v>
      </c>
      <c r="E1179" s="467">
        <v>0.01</v>
      </c>
      <c r="F1179" s="650">
        <v>17000</v>
      </c>
      <c r="G1179" s="653">
        <f t="shared" si="77"/>
        <v>170</v>
      </c>
      <c r="H1179" s="676"/>
    </row>
    <row r="1180" spans="1:8">
      <c r="A1180" s="676"/>
      <c r="B1180" s="699"/>
      <c r="C1180" s="467" t="s">
        <v>1897</v>
      </c>
      <c r="D1180" s="468" t="s">
        <v>730</v>
      </c>
      <c r="E1180" s="467" t="s">
        <v>1965</v>
      </c>
      <c r="F1180" s="650">
        <v>55000</v>
      </c>
      <c r="G1180" s="653">
        <f t="shared" si="77"/>
        <v>275</v>
      </c>
      <c r="H1180" s="676"/>
    </row>
    <row r="1181" spans="1:8">
      <c r="A1181" s="676"/>
      <c r="B1181" s="677"/>
      <c r="C1181" s="716" t="s">
        <v>731</v>
      </c>
      <c r="D1181" s="661" t="s">
        <v>98</v>
      </c>
      <c r="E1181" s="525" t="s">
        <v>5224</v>
      </c>
      <c r="F1181" s="650">
        <v>14039</v>
      </c>
      <c r="G1181" s="653">
        <f t="shared" si="77"/>
        <v>842.33999999999992</v>
      </c>
      <c r="H1181" s="676"/>
    </row>
    <row r="1182" spans="1:8">
      <c r="A1182" s="676"/>
      <c r="B1182" s="699" t="s">
        <v>35</v>
      </c>
      <c r="C1182" s="475"/>
      <c r="D1182" s="711"/>
      <c r="E1182" s="475"/>
      <c r="F1182" s="708"/>
      <c r="G1182" s="475">
        <f>SUM(G1175:G1181)</f>
        <v>1789.5</v>
      </c>
      <c r="H1182" s="676"/>
    </row>
    <row r="1183" spans="1:8" ht="30">
      <c r="A1183" s="676" t="s">
        <v>4011</v>
      </c>
      <c r="B1183" s="677" t="s">
        <v>4169</v>
      </c>
      <c r="C1183" s="713" t="s">
        <v>4170</v>
      </c>
      <c r="D1183" s="676"/>
      <c r="E1183" s="525"/>
      <c r="F1183" s="656"/>
      <c r="G1183" s="1537"/>
      <c r="H1183" s="676"/>
    </row>
    <row r="1184" spans="1:8">
      <c r="A1184" s="676"/>
      <c r="B1184" s="677"/>
      <c r="C1184" s="653" t="s">
        <v>2368</v>
      </c>
      <c r="D1184" s="652" t="s">
        <v>98</v>
      </c>
      <c r="E1184" s="653">
        <v>0.01</v>
      </c>
      <c r="F1184" s="659">
        <v>55000</v>
      </c>
      <c r="G1184" s="1537">
        <f t="shared" ref="G1184:G1213" si="78">F1184*E1184</f>
        <v>550</v>
      </c>
      <c r="H1184" s="678"/>
    </row>
    <row r="1185" spans="1:8">
      <c r="A1185" s="676"/>
      <c r="B1185" s="699"/>
      <c r="C1185" s="653" t="s">
        <v>2462</v>
      </c>
      <c r="D1185" s="652" t="s">
        <v>2165</v>
      </c>
      <c r="E1185" s="653">
        <v>1E-3</v>
      </c>
      <c r="F1185" s="659">
        <v>275000</v>
      </c>
      <c r="G1185" s="1537">
        <f t="shared" si="78"/>
        <v>275</v>
      </c>
      <c r="H1185" s="678"/>
    </row>
    <row r="1186" spans="1:8">
      <c r="A1186" s="676"/>
      <c r="B1186" s="677"/>
      <c r="C1186" s="653" t="s">
        <v>4171</v>
      </c>
      <c r="D1186" s="652" t="s">
        <v>98</v>
      </c>
      <c r="E1186" s="653">
        <v>0.01</v>
      </c>
      <c r="F1186" s="659">
        <v>12320</v>
      </c>
      <c r="G1186" s="1537">
        <f t="shared" si="78"/>
        <v>123.2</v>
      </c>
      <c r="H1186" s="676"/>
    </row>
    <row r="1187" spans="1:8">
      <c r="A1187" s="676"/>
      <c r="B1187" s="677"/>
      <c r="C1187" s="653" t="s">
        <v>892</v>
      </c>
      <c r="D1187" s="652" t="s">
        <v>98</v>
      </c>
      <c r="E1187" s="653">
        <v>0.01</v>
      </c>
      <c r="F1187" s="659">
        <v>18000</v>
      </c>
      <c r="G1187" s="1537">
        <f t="shared" si="78"/>
        <v>180</v>
      </c>
      <c r="H1187" s="676"/>
    </row>
    <row r="1188" spans="1:8">
      <c r="A1188" s="676"/>
      <c r="B1188" s="699"/>
      <c r="C1188" s="653" t="s">
        <v>1955</v>
      </c>
      <c r="D1188" s="652" t="s">
        <v>98</v>
      </c>
      <c r="E1188" s="653" t="s">
        <v>5225</v>
      </c>
      <c r="F1188" s="659">
        <v>32480</v>
      </c>
      <c r="G1188" s="1537">
        <f t="shared" si="78"/>
        <v>454.72</v>
      </c>
      <c r="H1188" s="676"/>
    </row>
    <row r="1189" spans="1:8">
      <c r="A1189" s="676"/>
      <c r="B1189" s="677"/>
      <c r="C1189" s="653" t="s">
        <v>731</v>
      </c>
      <c r="D1189" s="652" t="s">
        <v>98</v>
      </c>
      <c r="E1189" s="653" t="s">
        <v>1964</v>
      </c>
      <c r="F1189" s="650">
        <v>14039</v>
      </c>
      <c r="G1189" s="1537">
        <f t="shared" si="78"/>
        <v>701.95</v>
      </c>
      <c r="H1189" s="676"/>
    </row>
    <row r="1190" spans="1:8">
      <c r="A1190" s="676"/>
      <c r="B1190" s="677"/>
      <c r="C1190" s="653" t="s">
        <v>727</v>
      </c>
      <c r="D1190" s="652" t="s">
        <v>98</v>
      </c>
      <c r="E1190" s="653" t="s">
        <v>1964</v>
      </c>
      <c r="F1190" s="650">
        <v>10976</v>
      </c>
      <c r="G1190" s="1537">
        <f t="shared" si="78"/>
        <v>548.80000000000007</v>
      </c>
      <c r="H1190" s="676"/>
    </row>
    <row r="1191" spans="1:8">
      <c r="A1191" s="676"/>
      <c r="B1191" s="677"/>
      <c r="C1191" s="707" t="s">
        <v>245</v>
      </c>
      <c r="D1191" s="468" t="s">
        <v>2427</v>
      </c>
      <c r="E1191" s="467">
        <v>0.03</v>
      </c>
      <c r="F1191" s="654">
        <v>1500</v>
      </c>
      <c r="G1191" s="1537">
        <f t="shared" si="78"/>
        <v>45</v>
      </c>
      <c r="H1191" s="676"/>
    </row>
    <row r="1192" spans="1:8">
      <c r="A1192" s="676"/>
      <c r="B1192" s="677"/>
      <c r="C1192" s="707" t="s">
        <v>576</v>
      </c>
      <c r="D1192" s="468" t="s">
        <v>2426</v>
      </c>
      <c r="E1192" s="467">
        <v>0.01</v>
      </c>
      <c r="F1192" s="650">
        <v>800</v>
      </c>
      <c r="G1192" s="1537">
        <f t="shared" si="78"/>
        <v>8</v>
      </c>
      <c r="H1192" s="676"/>
    </row>
    <row r="1193" spans="1:8">
      <c r="A1193" s="676"/>
      <c r="B1193" s="677"/>
      <c r="C1193" s="467" t="s">
        <v>729</v>
      </c>
      <c r="D1193" s="468" t="s">
        <v>730</v>
      </c>
      <c r="E1193" s="467">
        <v>0.1</v>
      </c>
      <c r="F1193" s="650">
        <v>120</v>
      </c>
      <c r="G1193" s="1537">
        <f t="shared" si="78"/>
        <v>12</v>
      </c>
      <c r="H1193" s="676"/>
    </row>
    <row r="1194" spans="1:8">
      <c r="A1194" s="676"/>
      <c r="B1194" s="677"/>
      <c r="C1194" s="467" t="s">
        <v>2008</v>
      </c>
      <c r="D1194" s="468" t="s">
        <v>27</v>
      </c>
      <c r="E1194" s="467">
        <v>0.02</v>
      </c>
      <c r="F1194" s="650">
        <v>3612</v>
      </c>
      <c r="G1194" s="1537">
        <f t="shared" si="78"/>
        <v>72.239999999999995</v>
      </c>
      <c r="H1194" s="676"/>
    </row>
    <row r="1195" spans="1:8">
      <c r="A1195" s="676"/>
      <c r="B1195" s="699" t="s">
        <v>35</v>
      </c>
      <c r="C1195" s="475"/>
      <c r="D1195" s="711"/>
      <c r="E1195" s="475"/>
      <c r="F1195" s="708"/>
      <c r="G1195" s="475">
        <f>SUM(G1183:G1194)</f>
        <v>2970.91</v>
      </c>
      <c r="H1195" s="676"/>
    </row>
    <row r="1196" spans="1:8">
      <c r="A1196" s="676" t="s">
        <v>4012</v>
      </c>
      <c r="B1196" s="677" t="s">
        <v>4013</v>
      </c>
      <c r="C1196" s="713" t="s">
        <v>1687</v>
      </c>
      <c r="D1196" s="468" t="s">
        <v>27</v>
      </c>
      <c r="E1196" s="467" t="s">
        <v>1968</v>
      </c>
      <c r="F1196" s="655">
        <v>40000</v>
      </c>
      <c r="G1196" s="1537">
        <f t="shared" si="78"/>
        <v>400</v>
      </c>
      <c r="H1196" s="676"/>
    </row>
    <row r="1197" spans="1:8">
      <c r="A1197" s="676"/>
      <c r="B1197" s="677"/>
      <c r="C1197" s="713" t="s">
        <v>84</v>
      </c>
      <c r="D1197" s="468" t="s">
        <v>27</v>
      </c>
      <c r="E1197" s="467" t="s">
        <v>5218</v>
      </c>
      <c r="F1197" s="650">
        <v>10976</v>
      </c>
      <c r="G1197" s="1537">
        <f t="shared" si="78"/>
        <v>219.52</v>
      </c>
      <c r="H1197" s="676"/>
    </row>
    <row r="1198" spans="1:8">
      <c r="A1198" s="676"/>
      <c r="B1198" s="677"/>
      <c r="C1198" s="713" t="s">
        <v>4076</v>
      </c>
      <c r="D1198" s="468" t="s">
        <v>27</v>
      </c>
      <c r="E1198" s="467">
        <v>0.1</v>
      </c>
      <c r="F1198" s="648">
        <v>5500</v>
      </c>
      <c r="G1198" s="1537">
        <f t="shared" si="78"/>
        <v>550</v>
      </c>
      <c r="H1198" s="678"/>
    </row>
    <row r="1199" spans="1:8">
      <c r="A1199" s="676"/>
      <c r="B1199" s="699"/>
      <c r="C1199" s="713" t="s">
        <v>731</v>
      </c>
      <c r="D1199" s="468" t="s">
        <v>27</v>
      </c>
      <c r="E1199" s="467" t="s">
        <v>5218</v>
      </c>
      <c r="F1199" s="650">
        <v>14039</v>
      </c>
      <c r="G1199" s="1537">
        <f t="shared" si="78"/>
        <v>280.78000000000003</v>
      </c>
      <c r="H1199" s="676"/>
    </row>
    <row r="1200" spans="1:8">
      <c r="A1200" s="676"/>
      <c r="B1200" s="677"/>
      <c r="C1200" s="707" t="s">
        <v>245</v>
      </c>
      <c r="D1200" s="468" t="s">
        <v>2427</v>
      </c>
      <c r="E1200" s="467">
        <v>0.02</v>
      </c>
      <c r="F1200" s="654">
        <v>1500</v>
      </c>
      <c r="G1200" s="1537">
        <f t="shared" si="78"/>
        <v>30</v>
      </c>
      <c r="H1200" s="676"/>
    </row>
    <row r="1201" spans="1:8">
      <c r="A1201" s="676"/>
      <c r="B1201" s="677"/>
      <c r="C1201" s="707" t="s">
        <v>576</v>
      </c>
      <c r="D1201" s="468" t="s">
        <v>2426</v>
      </c>
      <c r="E1201" s="467">
        <v>0.05</v>
      </c>
      <c r="F1201" s="650">
        <v>800</v>
      </c>
      <c r="G1201" s="1537">
        <f t="shared" si="78"/>
        <v>40</v>
      </c>
      <c r="H1201" s="676"/>
    </row>
    <row r="1202" spans="1:8">
      <c r="A1202" s="676"/>
      <c r="B1202" s="677"/>
      <c r="C1202" s="467" t="s">
        <v>729</v>
      </c>
      <c r="D1202" s="468" t="s">
        <v>730</v>
      </c>
      <c r="E1202" s="467">
        <v>0.7</v>
      </c>
      <c r="F1202" s="650">
        <v>120</v>
      </c>
      <c r="G1202" s="1537">
        <f t="shared" si="78"/>
        <v>84</v>
      </c>
      <c r="H1202" s="676"/>
    </row>
    <row r="1203" spans="1:8">
      <c r="A1203" s="676"/>
      <c r="B1203" s="677"/>
      <c r="C1203" s="467" t="s">
        <v>2008</v>
      </c>
      <c r="D1203" s="468" t="s">
        <v>1989</v>
      </c>
      <c r="E1203" s="467">
        <v>0.02</v>
      </c>
      <c r="F1203" s="650">
        <v>2700</v>
      </c>
      <c r="G1203" s="1537">
        <f t="shared" si="78"/>
        <v>54</v>
      </c>
      <c r="H1203" s="676"/>
    </row>
    <row r="1204" spans="1:8">
      <c r="A1204" s="676"/>
      <c r="B1204" s="699" t="s">
        <v>35</v>
      </c>
      <c r="C1204" s="475"/>
      <c r="D1204" s="711"/>
      <c r="E1204" s="475"/>
      <c r="F1204" s="708"/>
      <c r="G1204" s="475">
        <f>SUM(G1196:G1203)</f>
        <v>1658.3</v>
      </c>
      <c r="H1204" s="676"/>
    </row>
    <row r="1205" spans="1:8">
      <c r="A1205" s="676" t="s">
        <v>4014</v>
      </c>
      <c r="B1205" s="677" t="s">
        <v>4172</v>
      </c>
      <c r="C1205" s="653" t="s">
        <v>4173</v>
      </c>
      <c r="D1205" s="676" t="s">
        <v>5196</v>
      </c>
      <c r="E1205" s="525">
        <v>0.1</v>
      </c>
      <c r="F1205" s="659">
        <v>7200</v>
      </c>
      <c r="G1205" s="1537">
        <f t="shared" si="78"/>
        <v>720</v>
      </c>
      <c r="H1205" s="678"/>
    </row>
    <row r="1206" spans="1:8">
      <c r="A1206" s="676"/>
      <c r="B1206" s="677"/>
      <c r="C1206" s="653" t="s">
        <v>1834</v>
      </c>
      <c r="D1206" s="652" t="s">
        <v>98</v>
      </c>
      <c r="E1206" s="653">
        <v>0.01</v>
      </c>
      <c r="F1206" s="650">
        <v>7000</v>
      </c>
      <c r="G1206" s="1537">
        <f t="shared" si="78"/>
        <v>70</v>
      </c>
      <c r="H1206" s="676"/>
    </row>
    <row r="1207" spans="1:8">
      <c r="A1207" s="676"/>
      <c r="B1207" s="677"/>
      <c r="C1207" s="653" t="s">
        <v>4120</v>
      </c>
      <c r="D1207" s="652" t="s">
        <v>2165</v>
      </c>
      <c r="E1207" s="653">
        <v>4.0000000000000001E-3</v>
      </c>
      <c r="F1207" s="659">
        <v>100000</v>
      </c>
      <c r="G1207" s="1537">
        <f t="shared" si="78"/>
        <v>400</v>
      </c>
      <c r="H1207" s="678"/>
    </row>
    <row r="1208" spans="1:8">
      <c r="A1208" s="676"/>
      <c r="B1208" s="677"/>
      <c r="C1208" s="707" t="s">
        <v>245</v>
      </c>
      <c r="D1208" s="468" t="s">
        <v>2427</v>
      </c>
      <c r="E1208" s="467">
        <v>0.03</v>
      </c>
      <c r="F1208" s="654">
        <v>1500</v>
      </c>
      <c r="G1208" s="1537">
        <f t="shared" si="78"/>
        <v>45</v>
      </c>
      <c r="H1208" s="676"/>
    </row>
    <row r="1209" spans="1:8">
      <c r="A1209" s="676"/>
      <c r="B1209" s="677"/>
      <c r="C1209" s="707" t="s">
        <v>576</v>
      </c>
      <c r="D1209" s="468" t="s">
        <v>2426</v>
      </c>
      <c r="E1209" s="467">
        <v>0.01</v>
      </c>
      <c r="F1209" s="650">
        <v>800</v>
      </c>
      <c r="G1209" s="1537">
        <f t="shared" si="78"/>
        <v>8</v>
      </c>
      <c r="H1209" s="676"/>
    </row>
    <row r="1210" spans="1:8">
      <c r="A1210" s="676"/>
      <c r="B1210" s="677"/>
      <c r="C1210" s="467" t="s">
        <v>729</v>
      </c>
      <c r="D1210" s="468" t="s">
        <v>730</v>
      </c>
      <c r="E1210" s="467">
        <v>0.1</v>
      </c>
      <c r="F1210" s="650">
        <v>120</v>
      </c>
      <c r="G1210" s="1537">
        <f t="shared" si="78"/>
        <v>12</v>
      </c>
      <c r="H1210" s="676"/>
    </row>
    <row r="1211" spans="1:8">
      <c r="A1211" s="676"/>
      <c r="B1211" s="699"/>
      <c r="C1211" s="467" t="s">
        <v>2008</v>
      </c>
      <c r="D1211" s="468" t="s">
        <v>27</v>
      </c>
      <c r="E1211" s="467">
        <v>0.02</v>
      </c>
      <c r="F1211" s="650">
        <v>2700</v>
      </c>
      <c r="G1211" s="1537">
        <f t="shared" si="78"/>
        <v>54</v>
      </c>
      <c r="H1211" s="676"/>
    </row>
    <row r="1212" spans="1:8">
      <c r="A1212" s="676"/>
      <c r="B1212" s="699" t="s">
        <v>35</v>
      </c>
      <c r="C1212" s="475"/>
      <c r="D1212" s="711"/>
      <c r="E1212" s="475"/>
      <c r="F1212" s="708"/>
      <c r="G1212" s="475">
        <f>SUM(G1205:G1211)</f>
        <v>1309</v>
      </c>
      <c r="H1212" s="676"/>
    </row>
    <row r="1213" spans="1:8">
      <c r="A1213" s="676" t="s">
        <v>5474</v>
      </c>
      <c r="B1213" s="677" t="s">
        <v>4174</v>
      </c>
      <c r="C1213" s="653" t="s">
        <v>4175</v>
      </c>
      <c r="D1213" s="676" t="s">
        <v>5196</v>
      </c>
      <c r="E1213" s="525">
        <v>0.1</v>
      </c>
      <c r="F1213" s="659">
        <v>7200</v>
      </c>
      <c r="G1213" s="1537">
        <f t="shared" si="78"/>
        <v>720</v>
      </c>
      <c r="H1213" s="678"/>
    </row>
    <row r="1214" spans="1:8">
      <c r="A1214" s="676"/>
      <c r="B1214" s="677"/>
      <c r="C1214" s="653" t="s">
        <v>1834</v>
      </c>
      <c r="D1214" s="652" t="s">
        <v>98</v>
      </c>
      <c r="E1214" s="653">
        <v>0.01</v>
      </c>
      <c r="F1214" s="650">
        <v>7000</v>
      </c>
      <c r="G1214" s="1537">
        <f>F1214*E1214</f>
        <v>70</v>
      </c>
      <c r="H1214" s="676"/>
    </row>
    <row r="1215" spans="1:8">
      <c r="A1215" s="676"/>
      <c r="B1215" s="699"/>
      <c r="C1215" s="653" t="s">
        <v>4120</v>
      </c>
      <c r="D1215" s="652" t="s">
        <v>2165</v>
      </c>
      <c r="E1215" s="653">
        <v>4.0000000000000001E-3</v>
      </c>
      <c r="F1215" s="659">
        <v>100000</v>
      </c>
      <c r="G1215" s="1537">
        <f>F1215*E1215</f>
        <v>400</v>
      </c>
      <c r="H1215" s="678"/>
    </row>
    <row r="1216" spans="1:8">
      <c r="A1216" s="676"/>
      <c r="B1216" s="677"/>
      <c r="C1216" s="707" t="s">
        <v>245</v>
      </c>
      <c r="D1216" s="468" t="s">
        <v>2427</v>
      </c>
      <c r="E1216" s="467">
        <v>0.03</v>
      </c>
      <c r="F1216" s="654">
        <v>1500</v>
      </c>
      <c r="G1216" s="714">
        <f>E1216*F1216/100</f>
        <v>0.45</v>
      </c>
      <c r="H1216" s="676"/>
    </row>
    <row r="1217" spans="1:8">
      <c r="A1217" s="676"/>
      <c r="B1217" s="677"/>
      <c r="C1217" s="707" t="s">
        <v>576</v>
      </c>
      <c r="D1217" s="468" t="s">
        <v>2426</v>
      </c>
      <c r="E1217" s="467">
        <v>0.01</v>
      </c>
      <c r="F1217" s="650">
        <v>800</v>
      </c>
      <c r="G1217" s="714">
        <f>E1217*F1217</f>
        <v>8</v>
      </c>
      <c r="H1217" s="676"/>
    </row>
    <row r="1218" spans="1:8">
      <c r="A1218" s="676"/>
      <c r="B1218" s="677"/>
      <c r="C1218" s="467" t="s">
        <v>729</v>
      </c>
      <c r="D1218" s="468" t="s">
        <v>730</v>
      </c>
      <c r="E1218" s="467">
        <v>0.1</v>
      </c>
      <c r="F1218" s="650">
        <v>120</v>
      </c>
      <c r="G1218" s="714">
        <f>E1218*F1218</f>
        <v>12</v>
      </c>
      <c r="H1218" s="676"/>
    </row>
    <row r="1219" spans="1:8">
      <c r="A1219" s="676"/>
      <c r="B1219" s="699"/>
      <c r="C1219" s="467" t="s">
        <v>2008</v>
      </c>
      <c r="D1219" s="468" t="s">
        <v>27</v>
      </c>
      <c r="E1219" s="467">
        <v>0.02</v>
      </c>
      <c r="F1219" s="650">
        <v>2700</v>
      </c>
      <c r="G1219" s="714">
        <f>E1219*F1219</f>
        <v>54</v>
      </c>
      <c r="H1219" s="676"/>
    </row>
    <row r="1220" spans="1:8">
      <c r="A1220" s="676"/>
      <c r="B1220" s="699" t="s">
        <v>35</v>
      </c>
      <c r="C1220" s="475"/>
      <c r="D1220" s="711"/>
      <c r="E1220" s="475"/>
      <c r="F1220" s="708"/>
      <c r="G1220" s="475">
        <f>SUM(G1213:G1219)</f>
        <v>1264.45</v>
      </c>
      <c r="H1220" s="676"/>
    </row>
    <row r="1221" spans="1:8" ht="30">
      <c r="A1221" s="676" t="s">
        <v>5475</v>
      </c>
      <c r="B1221" s="677" t="s">
        <v>4187</v>
      </c>
      <c r="C1221" s="467" t="s">
        <v>2460</v>
      </c>
      <c r="D1221" s="652" t="s">
        <v>2432</v>
      </c>
      <c r="E1221" s="653" t="s">
        <v>5218</v>
      </c>
      <c r="F1221" s="659">
        <v>12000</v>
      </c>
      <c r="G1221" s="1537">
        <f>F1221*E1221</f>
        <v>240</v>
      </c>
      <c r="H1221" s="676"/>
    </row>
    <row r="1222" spans="1:8">
      <c r="A1222" s="676"/>
      <c r="B1222" s="677"/>
      <c r="C1222" s="707" t="s">
        <v>1906</v>
      </c>
      <c r="D1222" s="468" t="s">
        <v>27</v>
      </c>
      <c r="E1222" s="467" t="s">
        <v>5217</v>
      </c>
      <c r="F1222" s="654">
        <v>15100</v>
      </c>
      <c r="G1222" s="1537">
        <f>F1222*E1222</f>
        <v>453</v>
      </c>
      <c r="H1222" s="676"/>
    </row>
    <row r="1223" spans="1:8">
      <c r="A1223" s="676"/>
      <c r="B1223" s="677"/>
      <c r="C1223" s="707" t="s">
        <v>4137</v>
      </c>
      <c r="D1223" s="468" t="s">
        <v>27</v>
      </c>
      <c r="E1223" s="467">
        <v>2E-3</v>
      </c>
      <c r="F1223" s="655">
        <v>60000</v>
      </c>
      <c r="G1223" s="1537">
        <f>F1223*E1223</f>
        <v>120</v>
      </c>
      <c r="H1223" s="676"/>
    </row>
    <row r="1224" spans="1:8">
      <c r="A1224" s="676"/>
      <c r="B1224" s="677"/>
      <c r="C1224" s="707" t="s">
        <v>1952</v>
      </c>
      <c r="D1224" s="468" t="s">
        <v>27</v>
      </c>
      <c r="E1224" s="467" t="s">
        <v>1962</v>
      </c>
      <c r="F1224" s="654">
        <v>103040</v>
      </c>
      <c r="G1224" s="1537">
        <f>F1224*E1224</f>
        <v>309.12</v>
      </c>
      <c r="H1224" s="676"/>
    </row>
    <row r="1225" spans="1:8">
      <c r="A1225" s="676"/>
      <c r="B1225" s="677"/>
      <c r="C1225" s="707" t="s">
        <v>245</v>
      </c>
      <c r="D1225" s="468" t="s">
        <v>2427</v>
      </c>
      <c r="E1225" s="467">
        <v>0.03</v>
      </c>
      <c r="F1225" s="654">
        <v>1500</v>
      </c>
      <c r="G1225" s="714">
        <f>E1225*F1225</f>
        <v>45</v>
      </c>
      <c r="H1225" s="676"/>
    </row>
    <row r="1226" spans="1:8">
      <c r="A1226" s="676"/>
      <c r="B1226" s="677"/>
      <c r="C1226" s="707" t="s">
        <v>576</v>
      </c>
      <c r="D1226" s="468" t="s">
        <v>2426</v>
      </c>
      <c r="E1226" s="467">
        <v>1.8000000000000001E-4</v>
      </c>
      <c r="F1226" s="650">
        <v>800</v>
      </c>
      <c r="G1226" s="714">
        <f>E1226*F1226</f>
        <v>0.14400000000000002</v>
      </c>
      <c r="H1226" s="676"/>
    </row>
    <row r="1227" spans="1:8">
      <c r="A1227" s="676"/>
      <c r="B1227" s="677"/>
      <c r="C1227" s="467" t="s">
        <v>729</v>
      </c>
      <c r="D1227" s="468" t="s">
        <v>730</v>
      </c>
      <c r="E1227" s="467">
        <v>0.01</v>
      </c>
      <c r="F1227" s="650">
        <v>120</v>
      </c>
      <c r="G1227" s="714">
        <f>E1227*F1227</f>
        <v>1.2</v>
      </c>
      <c r="H1227" s="676"/>
    </row>
    <row r="1228" spans="1:8">
      <c r="A1228" s="676"/>
      <c r="B1228" s="699"/>
      <c r="C1228" s="467" t="s">
        <v>2008</v>
      </c>
      <c r="D1228" s="468" t="s">
        <v>27</v>
      </c>
      <c r="E1228" s="467">
        <v>0.02</v>
      </c>
      <c r="F1228" s="650">
        <v>2700</v>
      </c>
      <c r="G1228" s="714">
        <f>E1228*F1228</f>
        <v>54</v>
      </c>
      <c r="H1228" s="676"/>
    </row>
    <row r="1229" spans="1:8">
      <c r="A1229" s="676"/>
      <c r="B1229" s="699" t="s">
        <v>35</v>
      </c>
      <c r="C1229" s="475"/>
      <c r="D1229" s="711"/>
      <c r="E1229" s="475"/>
      <c r="F1229" s="708"/>
      <c r="G1229" s="475">
        <f>SUM(G1221:G1228)</f>
        <v>1222.4639999999999</v>
      </c>
      <c r="H1229" s="676"/>
    </row>
    <row r="1230" spans="1:8">
      <c r="A1230" s="711" t="s">
        <v>4188</v>
      </c>
      <c r="B1230" s="475" t="s">
        <v>4017</v>
      </c>
      <c r="C1230" s="475"/>
      <c r="D1230" s="711"/>
      <c r="E1230" s="475"/>
      <c r="F1230" s="475"/>
      <c r="G1230" s="475"/>
      <c r="H1230" s="525"/>
    </row>
    <row r="1231" spans="1:8">
      <c r="A1231" s="676" t="s">
        <v>4189</v>
      </c>
      <c r="B1231" s="651" t="s">
        <v>4019</v>
      </c>
      <c r="C1231" s="707" t="s">
        <v>245</v>
      </c>
      <c r="D1231" s="468" t="s">
        <v>2427</v>
      </c>
      <c r="E1231" s="467">
        <v>0.03</v>
      </c>
      <c r="F1231" s="654">
        <v>1500</v>
      </c>
      <c r="G1231" s="714">
        <f>E1231*F1231</f>
        <v>45</v>
      </c>
      <c r="H1231" s="676"/>
    </row>
    <row r="1232" spans="1:8">
      <c r="A1232" s="676"/>
      <c r="B1232" s="677"/>
      <c r="C1232" s="707" t="s">
        <v>576</v>
      </c>
      <c r="D1232" s="468" t="s">
        <v>2426</v>
      </c>
      <c r="E1232" s="467">
        <v>0.33900000000000002</v>
      </c>
      <c r="F1232" s="650">
        <v>800</v>
      </c>
      <c r="G1232" s="714">
        <f>E1232*F1232</f>
        <v>271.20000000000005</v>
      </c>
      <c r="H1232" s="676"/>
    </row>
    <row r="1233" spans="1:8">
      <c r="A1233" s="676"/>
      <c r="B1233" s="677"/>
      <c r="C1233" s="467" t="s">
        <v>729</v>
      </c>
      <c r="D1233" s="468" t="s">
        <v>730</v>
      </c>
      <c r="E1233" s="467">
        <v>0.1</v>
      </c>
      <c r="F1233" s="650">
        <v>120</v>
      </c>
      <c r="G1233" s="714">
        <f>E1233*F1233</f>
        <v>12</v>
      </c>
      <c r="H1233" s="676"/>
    </row>
    <row r="1234" spans="1:8">
      <c r="A1234" s="676"/>
      <c r="B1234" s="677"/>
      <c r="C1234" s="467" t="s">
        <v>2008</v>
      </c>
      <c r="D1234" s="468" t="s">
        <v>1989</v>
      </c>
      <c r="E1234" s="467">
        <v>0.02</v>
      </c>
      <c r="F1234" s="650">
        <v>2700</v>
      </c>
      <c r="G1234" s="714">
        <f>E1234*F1234</f>
        <v>54</v>
      </c>
      <c r="H1234" s="676"/>
    </row>
    <row r="1235" spans="1:8">
      <c r="A1235" s="676"/>
      <c r="B1235" s="699" t="s">
        <v>35</v>
      </c>
      <c r="C1235" s="475"/>
      <c r="D1235" s="711"/>
      <c r="E1235" s="475"/>
      <c r="F1235" s="708"/>
      <c r="G1235" s="475">
        <f>SUM(G1231:G1234)</f>
        <v>382.20000000000005</v>
      </c>
      <c r="H1235" s="676"/>
    </row>
    <row r="1236" spans="1:8" ht="30">
      <c r="A1236" s="676" t="s">
        <v>4190</v>
      </c>
      <c r="B1236" s="651" t="s">
        <v>1559</v>
      </c>
      <c r="C1236" s="707" t="s">
        <v>4060</v>
      </c>
      <c r="D1236" s="676" t="s">
        <v>1698</v>
      </c>
      <c r="E1236" s="903">
        <v>0.04</v>
      </c>
      <c r="F1236" s="664">
        <v>26785</v>
      </c>
      <c r="G1236" s="525">
        <f>F1236*E1236</f>
        <v>1071.4000000000001</v>
      </c>
      <c r="H1236" s="678"/>
    </row>
    <row r="1237" spans="1:8">
      <c r="A1237" s="676"/>
      <c r="B1237" s="677"/>
      <c r="C1237" s="707" t="s">
        <v>245</v>
      </c>
      <c r="D1237" s="468" t="s">
        <v>2427</v>
      </c>
      <c r="E1237" s="903">
        <v>0.02</v>
      </c>
      <c r="F1237" s="654">
        <v>1500</v>
      </c>
      <c r="G1237" s="714">
        <f>E1237*F1237</f>
        <v>30</v>
      </c>
      <c r="H1237" s="676"/>
    </row>
    <row r="1238" spans="1:8">
      <c r="A1238" s="676"/>
      <c r="B1238" s="677"/>
      <c r="C1238" s="707" t="s">
        <v>576</v>
      </c>
      <c r="D1238" s="468" t="s">
        <v>2426</v>
      </c>
      <c r="E1238" s="467">
        <v>0.1</v>
      </c>
      <c r="F1238" s="650">
        <v>800</v>
      </c>
      <c r="G1238" s="714">
        <f>E1238*F1238</f>
        <v>80</v>
      </c>
      <c r="H1238" s="676"/>
    </row>
    <row r="1239" spans="1:8">
      <c r="A1239" s="676"/>
      <c r="B1239" s="677"/>
      <c r="C1239" s="467" t="s">
        <v>729</v>
      </c>
      <c r="D1239" s="468" t="s">
        <v>730</v>
      </c>
      <c r="E1239" s="467">
        <v>0.1</v>
      </c>
      <c r="F1239" s="650">
        <v>120</v>
      </c>
      <c r="G1239" s="714">
        <f>E1239*F1239</f>
        <v>12</v>
      </c>
      <c r="H1239" s="676"/>
    </row>
    <row r="1240" spans="1:8">
      <c r="A1240" s="676"/>
      <c r="B1240" s="677"/>
      <c r="C1240" s="467" t="s">
        <v>2008</v>
      </c>
      <c r="D1240" s="468" t="s">
        <v>1989</v>
      </c>
      <c r="E1240" s="467">
        <v>0.02</v>
      </c>
      <c r="F1240" s="650">
        <v>2700</v>
      </c>
      <c r="G1240" s="714">
        <f>E1240*F1240</f>
        <v>54</v>
      </c>
      <c r="H1240" s="676"/>
    </row>
    <row r="1241" spans="1:8">
      <c r="A1241" s="676"/>
      <c r="B1241" s="699" t="s">
        <v>35</v>
      </c>
      <c r="C1241" s="475"/>
      <c r="D1241" s="711"/>
      <c r="E1241" s="475"/>
      <c r="F1241" s="708"/>
      <c r="G1241" s="475">
        <f>SUM(G1236:G1240)</f>
        <v>1247.4000000000001</v>
      </c>
      <c r="H1241" s="676"/>
    </row>
    <row r="1242" spans="1:8">
      <c r="A1242" s="676" t="s">
        <v>4191</v>
      </c>
      <c r="B1242" s="651" t="s">
        <v>4022</v>
      </c>
      <c r="C1242" s="707" t="s">
        <v>245</v>
      </c>
      <c r="D1242" s="468" t="s">
        <v>2427</v>
      </c>
      <c r="E1242" s="467">
        <v>0.02</v>
      </c>
      <c r="F1242" s="654">
        <v>1500</v>
      </c>
      <c r="G1242" s="714">
        <f t="shared" ref="G1242:G1245" si="79">E1242*F1242</f>
        <v>30</v>
      </c>
      <c r="H1242" s="676"/>
    </row>
    <row r="1243" spans="1:8">
      <c r="A1243" s="676"/>
      <c r="B1243" s="677"/>
      <c r="C1243" s="707" t="s">
        <v>576</v>
      </c>
      <c r="D1243" s="468" t="s">
        <v>2426</v>
      </c>
      <c r="E1243" s="467">
        <v>0.33900000000000002</v>
      </c>
      <c r="F1243" s="650">
        <v>800</v>
      </c>
      <c r="G1243" s="714">
        <f t="shared" si="79"/>
        <v>271.20000000000005</v>
      </c>
      <c r="H1243" s="676"/>
    </row>
    <row r="1244" spans="1:8">
      <c r="A1244" s="676"/>
      <c r="B1244" s="699"/>
      <c r="C1244" s="467" t="s">
        <v>729</v>
      </c>
      <c r="D1244" s="468" t="s">
        <v>730</v>
      </c>
      <c r="E1244" s="467">
        <v>0.1</v>
      </c>
      <c r="F1244" s="650">
        <v>120</v>
      </c>
      <c r="G1244" s="714">
        <f t="shared" si="79"/>
        <v>12</v>
      </c>
      <c r="H1244" s="676"/>
    </row>
    <row r="1245" spans="1:8">
      <c r="A1245" s="676"/>
      <c r="B1245" s="677"/>
      <c r="C1245" s="467" t="s">
        <v>2008</v>
      </c>
      <c r="D1245" s="468" t="s">
        <v>1989</v>
      </c>
      <c r="E1245" s="467">
        <v>0.02</v>
      </c>
      <c r="F1245" s="650">
        <v>2700</v>
      </c>
      <c r="G1245" s="714">
        <f t="shared" si="79"/>
        <v>54</v>
      </c>
      <c r="H1245" s="676"/>
    </row>
    <row r="1246" spans="1:8">
      <c r="A1246" s="676"/>
      <c r="B1246" s="699" t="s">
        <v>35</v>
      </c>
      <c r="C1246" s="475"/>
      <c r="D1246" s="711"/>
      <c r="E1246" s="475"/>
      <c r="F1246" s="708"/>
      <c r="G1246" s="475">
        <f>SUM(G1242:G1245)</f>
        <v>367.20000000000005</v>
      </c>
      <c r="H1246" s="676"/>
    </row>
    <row r="1247" spans="1:8">
      <c r="A1247" s="676" t="s">
        <v>4192</v>
      </c>
      <c r="B1247" s="651" t="s">
        <v>3849</v>
      </c>
      <c r="C1247" s="707" t="s">
        <v>4073</v>
      </c>
      <c r="D1247" s="1014" t="s">
        <v>5196</v>
      </c>
      <c r="E1247" s="525" t="s">
        <v>1964</v>
      </c>
      <c r="F1247" s="650">
        <v>6900</v>
      </c>
      <c r="G1247" s="714">
        <f t="shared" ref="G1247:G1310" si="80">E1247*F1247</f>
        <v>345</v>
      </c>
      <c r="H1247" s="678"/>
    </row>
    <row r="1248" spans="1:8">
      <c r="A1248" s="676"/>
      <c r="B1248" s="677"/>
      <c r="C1248" s="467" t="s">
        <v>1715</v>
      </c>
      <c r="D1248" s="468" t="s">
        <v>98</v>
      </c>
      <c r="E1248" s="653" t="s">
        <v>5258</v>
      </c>
      <c r="F1248" s="650">
        <v>5500</v>
      </c>
      <c r="G1248" s="714">
        <f t="shared" si="80"/>
        <v>4966.5</v>
      </c>
      <c r="H1248" s="678"/>
    </row>
    <row r="1249" spans="1:8">
      <c r="A1249" s="676"/>
      <c r="B1249" s="677"/>
      <c r="C1249" s="467" t="s">
        <v>1713</v>
      </c>
      <c r="D1249" s="1014" t="s">
        <v>98</v>
      </c>
      <c r="E1249" s="525">
        <v>1.6000000000000001E-4</v>
      </c>
      <c r="F1249" s="664">
        <v>10500</v>
      </c>
      <c r="G1249" s="714">
        <f t="shared" si="80"/>
        <v>1.6800000000000002</v>
      </c>
      <c r="H1249" s="678"/>
    </row>
    <row r="1250" spans="1:8">
      <c r="A1250" s="676"/>
      <c r="B1250" s="677"/>
      <c r="C1250" s="467" t="s">
        <v>4195</v>
      </c>
      <c r="D1250" s="468" t="s">
        <v>98</v>
      </c>
      <c r="E1250" s="467" t="s">
        <v>5259</v>
      </c>
      <c r="F1250" s="650">
        <v>15000</v>
      </c>
      <c r="G1250" s="714">
        <f t="shared" si="80"/>
        <v>412.5</v>
      </c>
      <c r="H1250" s="678"/>
    </row>
    <row r="1251" spans="1:8">
      <c r="A1251" s="676"/>
      <c r="B1251" s="677"/>
      <c r="C1251" s="467" t="s">
        <v>878</v>
      </c>
      <c r="D1251" s="468" t="s">
        <v>98</v>
      </c>
      <c r="E1251" s="653">
        <v>0.01</v>
      </c>
      <c r="F1251" s="650">
        <v>49000</v>
      </c>
      <c r="G1251" s="714">
        <f t="shared" si="80"/>
        <v>490</v>
      </c>
      <c r="H1251" s="678"/>
    </row>
    <row r="1252" spans="1:8">
      <c r="A1252" s="676"/>
      <c r="B1252" s="699"/>
      <c r="C1252" s="467" t="s">
        <v>5260</v>
      </c>
      <c r="D1252" s="359" t="s">
        <v>1652</v>
      </c>
      <c r="E1252" s="1015">
        <v>0.08</v>
      </c>
      <c r="F1252" s="668">
        <v>892</v>
      </c>
      <c r="G1252" s="714">
        <f t="shared" si="80"/>
        <v>71.36</v>
      </c>
      <c r="H1252" s="676"/>
    </row>
    <row r="1253" spans="1:8">
      <c r="A1253" s="676"/>
      <c r="B1253" s="677"/>
      <c r="C1253" s="467" t="s">
        <v>2341</v>
      </c>
      <c r="D1253" s="468" t="s">
        <v>2426</v>
      </c>
      <c r="E1253" s="467" t="s">
        <v>1960</v>
      </c>
      <c r="F1253" s="650">
        <v>5500</v>
      </c>
      <c r="G1253" s="714">
        <f t="shared" si="80"/>
        <v>13.75</v>
      </c>
      <c r="H1253" s="676"/>
    </row>
    <row r="1254" spans="1:8">
      <c r="A1254" s="676"/>
      <c r="B1254" s="677"/>
      <c r="C1254" s="467" t="s">
        <v>1906</v>
      </c>
      <c r="D1254" s="468" t="s">
        <v>730</v>
      </c>
      <c r="E1254" s="467" t="s">
        <v>5261</v>
      </c>
      <c r="F1254" s="650" t="s">
        <v>5262</v>
      </c>
      <c r="G1254" s="714">
        <f t="shared" si="80"/>
        <v>120.8</v>
      </c>
      <c r="H1254" s="676"/>
    </row>
    <row r="1255" spans="1:8">
      <c r="A1255" s="676"/>
      <c r="B1255" s="677"/>
      <c r="C1255" s="467" t="s">
        <v>2008</v>
      </c>
      <c r="D1255" s="468" t="s">
        <v>1989</v>
      </c>
      <c r="E1255" s="467">
        <v>0.02</v>
      </c>
      <c r="F1255" s="650">
        <v>2700</v>
      </c>
      <c r="G1255" s="714">
        <f t="shared" si="80"/>
        <v>54</v>
      </c>
      <c r="H1255" s="676"/>
    </row>
    <row r="1256" spans="1:8">
      <c r="A1256" s="676"/>
      <c r="B1256" s="699" t="s">
        <v>35</v>
      </c>
      <c r="C1256" s="475"/>
      <c r="D1256" s="711"/>
      <c r="E1256" s="475"/>
      <c r="F1256" s="708"/>
      <c r="G1256" s="475">
        <f>SUM(G1247:G1255)</f>
        <v>6475.59</v>
      </c>
      <c r="H1256" s="676"/>
    </row>
    <row r="1257" spans="1:8">
      <c r="A1257" s="676" t="s">
        <v>4193</v>
      </c>
      <c r="B1257" s="651" t="s">
        <v>4025</v>
      </c>
      <c r="C1257" s="707" t="s">
        <v>5263</v>
      </c>
      <c r="D1257" s="468" t="s">
        <v>98</v>
      </c>
      <c r="E1257" s="467">
        <v>0.01</v>
      </c>
      <c r="F1257" s="650">
        <v>12400</v>
      </c>
      <c r="G1257" s="714">
        <f t="shared" si="80"/>
        <v>124</v>
      </c>
      <c r="H1257" s="676"/>
    </row>
    <row r="1258" spans="1:8">
      <c r="A1258" s="676"/>
      <c r="B1258" s="677"/>
      <c r="C1258" s="707" t="s">
        <v>5264</v>
      </c>
      <c r="D1258" s="468" t="s">
        <v>98</v>
      </c>
      <c r="E1258" s="467">
        <v>0.01</v>
      </c>
      <c r="F1258" s="650" t="s">
        <v>5265</v>
      </c>
      <c r="G1258" s="714">
        <f t="shared" si="80"/>
        <v>180</v>
      </c>
      <c r="H1258" s="676"/>
    </row>
    <row r="1259" spans="1:8">
      <c r="A1259" s="676"/>
      <c r="B1259" s="677"/>
      <c r="C1259" s="707" t="s">
        <v>731</v>
      </c>
      <c r="D1259" s="468" t="s">
        <v>98</v>
      </c>
      <c r="E1259" s="467" t="s">
        <v>5266</v>
      </c>
      <c r="F1259" s="650">
        <v>5500</v>
      </c>
      <c r="G1259" s="714">
        <f t="shared" si="80"/>
        <v>5500</v>
      </c>
      <c r="H1259" s="678"/>
    </row>
    <row r="1260" spans="1:8">
      <c r="A1260" s="676"/>
      <c r="B1260" s="677"/>
      <c r="C1260" s="707" t="s">
        <v>4102</v>
      </c>
      <c r="D1260" s="468" t="s">
        <v>98</v>
      </c>
      <c r="E1260" s="467" t="s">
        <v>1966</v>
      </c>
      <c r="F1260" s="650">
        <v>5121</v>
      </c>
      <c r="G1260" s="714">
        <f t="shared" si="80"/>
        <v>204.84</v>
      </c>
      <c r="H1260" s="678"/>
    </row>
    <row r="1261" spans="1:8">
      <c r="A1261" s="676"/>
      <c r="B1261" s="677"/>
      <c r="C1261" s="707" t="s">
        <v>5267</v>
      </c>
      <c r="D1261" s="468" t="s">
        <v>98</v>
      </c>
      <c r="E1261" s="467" t="s">
        <v>5268</v>
      </c>
      <c r="F1261" s="650">
        <v>5500</v>
      </c>
      <c r="G1261" s="714">
        <f t="shared" si="80"/>
        <v>148.5</v>
      </c>
      <c r="H1261" s="678"/>
    </row>
    <row r="1262" spans="1:8">
      <c r="A1262" s="676"/>
      <c r="B1262" s="677"/>
      <c r="C1262" s="707" t="s">
        <v>245</v>
      </c>
      <c r="D1262" s="468" t="s">
        <v>2427</v>
      </c>
      <c r="E1262" s="467">
        <v>0.03</v>
      </c>
      <c r="F1262" s="654">
        <v>1500</v>
      </c>
      <c r="G1262" s="714">
        <f t="shared" si="80"/>
        <v>45</v>
      </c>
      <c r="H1262" s="676"/>
    </row>
    <row r="1263" spans="1:8">
      <c r="A1263" s="676"/>
      <c r="B1263" s="677"/>
      <c r="C1263" s="707" t="s">
        <v>576</v>
      </c>
      <c r="D1263" s="468" t="s">
        <v>2426</v>
      </c>
      <c r="E1263" s="467">
        <v>2.9000000000000001E-2</v>
      </c>
      <c r="F1263" s="650">
        <v>800</v>
      </c>
      <c r="G1263" s="714">
        <f t="shared" si="80"/>
        <v>23.200000000000003</v>
      </c>
      <c r="H1263" s="676"/>
    </row>
    <row r="1264" spans="1:8">
      <c r="A1264" s="676"/>
      <c r="B1264" s="699"/>
      <c r="C1264" s="467" t="s">
        <v>729</v>
      </c>
      <c r="D1264" s="468" t="s">
        <v>730</v>
      </c>
      <c r="E1264" s="467">
        <v>0.1</v>
      </c>
      <c r="F1264" s="650">
        <v>120</v>
      </c>
      <c r="G1264" s="714">
        <f t="shared" si="80"/>
        <v>12</v>
      </c>
      <c r="H1264" s="676"/>
    </row>
    <row r="1265" spans="1:8">
      <c r="A1265" s="676"/>
      <c r="B1265" s="677"/>
      <c r="C1265" s="467" t="s">
        <v>2008</v>
      </c>
      <c r="D1265" s="468" t="s">
        <v>1989</v>
      </c>
      <c r="E1265" s="467">
        <v>0.02</v>
      </c>
      <c r="F1265" s="650">
        <v>2700</v>
      </c>
      <c r="G1265" s="714">
        <f t="shared" si="80"/>
        <v>54</v>
      </c>
      <c r="H1265" s="676"/>
    </row>
    <row r="1266" spans="1:8">
      <c r="A1266" s="676"/>
      <c r="B1266" s="699" t="s">
        <v>35</v>
      </c>
      <c r="C1266" s="475"/>
      <c r="D1266" s="711"/>
      <c r="E1266" s="475"/>
      <c r="F1266" s="708"/>
      <c r="G1266" s="475">
        <f>SUM(G1257:G1265)</f>
        <v>6291.54</v>
      </c>
      <c r="H1266" s="676"/>
    </row>
    <row r="1267" spans="1:8">
      <c r="A1267" s="676" t="s">
        <v>4196</v>
      </c>
      <c r="B1267" s="651" t="s">
        <v>4027</v>
      </c>
      <c r="C1267" s="525" t="s">
        <v>878</v>
      </c>
      <c r="D1267" s="676" t="s">
        <v>98</v>
      </c>
      <c r="E1267" s="525" t="s">
        <v>1965</v>
      </c>
      <c r="F1267" s="664">
        <v>49000</v>
      </c>
      <c r="G1267" s="714">
        <f t="shared" si="80"/>
        <v>245</v>
      </c>
      <c r="H1267" s="678"/>
    </row>
    <row r="1268" spans="1:8">
      <c r="A1268" s="676"/>
      <c r="B1268" s="677"/>
      <c r="C1268" s="525" t="s">
        <v>4197</v>
      </c>
      <c r="D1268" s="676" t="s">
        <v>98</v>
      </c>
      <c r="E1268" s="525">
        <v>5.0000000000000001E-3</v>
      </c>
      <c r="F1268" s="664">
        <v>55000</v>
      </c>
      <c r="G1268" s="714">
        <f t="shared" si="80"/>
        <v>275</v>
      </c>
      <c r="H1268" s="678"/>
    </row>
    <row r="1269" spans="1:8">
      <c r="A1269" s="676"/>
      <c r="B1269" s="677"/>
      <c r="C1269" s="525" t="s">
        <v>4194</v>
      </c>
      <c r="D1269" s="676" t="s">
        <v>98</v>
      </c>
      <c r="E1269" s="525">
        <v>0.03</v>
      </c>
      <c r="F1269" s="664">
        <v>5500</v>
      </c>
      <c r="G1269" s="714">
        <f t="shared" si="80"/>
        <v>165</v>
      </c>
      <c r="H1269" s="678"/>
    </row>
    <row r="1270" spans="1:8">
      <c r="A1270" s="676"/>
      <c r="B1270" s="677"/>
      <c r="C1270" s="525" t="s">
        <v>731</v>
      </c>
      <c r="D1270" s="676" t="s">
        <v>98</v>
      </c>
      <c r="E1270" s="525" t="s">
        <v>5218</v>
      </c>
      <c r="F1270" s="650">
        <v>14039</v>
      </c>
      <c r="G1270" s="714">
        <f t="shared" si="80"/>
        <v>280.78000000000003</v>
      </c>
      <c r="H1270" s="676"/>
    </row>
    <row r="1271" spans="1:8">
      <c r="A1271" s="676"/>
      <c r="B1271" s="677"/>
      <c r="C1271" s="525" t="s">
        <v>2343</v>
      </c>
      <c r="D1271" s="676" t="s">
        <v>98</v>
      </c>
      <c r="E1271" s="525" t="s">
        <v>1968</v>
      </c>
      <c r="F1271" s="664">
        <v>35000</v>
      </c>
      <c r="G1271" s="714">
        <f t="shared" si="80"/>
        <v>350</v>
      </c>
      <c r="H1271" s="678"/>
    </row>
    <row r="1272" spans="1:8">
      <c r="A1272" s="676"/>
      <c r="B1272" s="677"/>
      <c r="C1272" s="525" t="s">
        <v>4136</v>
      </c>
      <c r="D1272" s="676" t="s">
        <v>98</v>
      </c>
      <c r="E1272" s="525" t="s">
        <v>1968</v>
      </c>
      <c r="F1272" s="664">
        <v>15100</v>
      </c>
      <c r="G1272" s="714">
        <f t="shared" si="80"/>
        <v>151</v>
      </c>
      <c r="H1272" s="676"/>
    </row>
    <row r="1273" spans="1:8" ht="30">
      <c r="A1273" s="676"/>
      <c r="B1273" s="699"/>
      <c r="C1273" s="677" t="s">
        <v>4198</v>
      </c>
      <c r="D1273" s="676" t="s">
        <v>1698</v>
      </c>
      <c r="E1273" s="525" t="s">
        <v>1968</v>
      </c>
      <c r="F1273" s="664">
        <v>18500</v>
      </c>
      <c r="G1273" s="714">
        <f t="shared" si="80"/>
        <v>185</v>
      </c>
      <c r="H1273" s="676"/>
    </row>
    <row r="1274" spans="1:8">
      <c r="A1274" s="676"/>
      <c r="B1274" s="677"/>
      <c r="C1274" s="525" t="s">
        <v>4199</v>
      </c>
      <c r="D1274" s="676" t="s">
        <v>98</v>
      </c>
      <c r="E1274" s="525" t="s">
        <v>1961</v>
      </c>
      <c r="F1274" s="664">
        <v>280000</v>
      </c>
      <c r="G1274" s="714">
        <f t="shared" si="80"/>
        <v>560</v>
      </c>
      <c r="H1274" s="678"/>
    </row>
    <row r="1275" spans="1:8">
      <c r="A1275" s="676"/>
      <c r="B1275" s="677"/>
      <c r="C1275" s="525" t="s">
        <v>155</v>
      </c>
      <c r="D1275" s="676" t="s">
        <v>98</v>
      </c>
      <c r="E1275" s="525" t="s">
        <v>5212</v>
      </c>
      <c r="F1275" s="659">
        <v>221910</v>
      </c>
      <c r="G1275" s="714">
        <f t="shared" si="80"/>
        <v>221.91</v>
      </c>
      <c r="H1275" s="678"/>
    </row>
    <row r="1276" spans="1:8">
      <c r="A1276" s="676"/>
      <c r="B1276" s="677"/>
      <c r="C1276" s="707" t="s">
        <v>245</v>
      </c>
      <c r="D1276" s="468" t="s">
        <v>2427</v>
      </c>
      <c r="E1276" s="467">
        <v>0.03</v>
      </c>
      <c r="F1276" s="654">
        <v>1500</v>
      </c>
      <c r="G1276" s="714">
        <f t="shared" si="80"/>
        <v>45</v>
      </c>
      <c r="H1276" s="676"/>
    </row>
    <row r="1277" spans="1:8">
      <c r="A1277" s="676"/>
      <c r="B1277" s="677"/>
      <c r="C1277" s="707" t="s">
        <v>576</v>
      </c>
      <c r="D1277" s="468" t="s">
        <v>2426</v>
      </c>
      <c r="E1277" s="467">
        <v>2.9000000000000001E-2</v>
      </c>
      <c r="F1277" s="650">
        <v>800</v>
      </c>
      <c r="G1277" s="714">
        <f t="shared" si="80"/>
        <v>23.200000000000003</v>
      </c>
      <c r="H1277" s="676"/>
    </row>
    <row r="1278" spans="1:8">
      <c r="A1278" s="676"/>
      <c r="B1278" s="677"/>
      <c r="C1278" s="467" t="s">
        <v>729</v>
      </c>
      <c r="D1278" s="468" t="s">
        <v>730</v>
      </c>
      <c r="E1278" s="467">
        <v>0.1</v>
      </c>
      <c r="F1278" s="650">
        <v>120</v>
      </c>
      <c r="G1278" s="714">
        <f t="shared" si="80"/>
        <v>12</v>
      </c>
      <c r="H1278" s="676"/>
    </row>
    <row r="1279" spans="1:8">
      <c r="A1279" s="676"/>
      <c r="B1279" s="677"/>
      <c r="C1279" s="467" t="s">
        <v>2008</v>
      </c>
      <c r="D1279" s="468" t="s">
        <v>1989</v>
      </c>
      <c r="E1279" s="467">
        <v>0.02</v>
      </c>
      <c r="F1279" s="650">
        <v>2700</v>
      </c>
      <c r="G1279" s="714">
        <f t="shared" si="80"/>
        <v>54</v>
      </c>
      <c r="H1279" s="676"/>
    </row>
    <row r="1280" spans="1:8">
      <c r="A1280" s="676"/>
      <c r="B1280" s="699" t="s">
        <v>35</v>
      </c>
      <c r="C1280" s="475"/>
      <c r="D1280" s="711"/>
      <c r="E1280" s="475"/>
      <c r="F1280" s="708"/>
      <c r="G1280" s="475">
        <f>SUM(G1267:G1279)</f>
        <v>2567.8899999999994</v>
      </c>
      <c r="H1280" s="676"/>
    </row>
    <row r="1281" spans="1:8">
      <c r="A1281" s="676" t="s">
        <v>4200</v>
      </c>
      <c r="B1281" s="651" t="s">
        <v>4029</v>
      </c>
      <c r="C1281" s="525" t="s">
        <v>2319</v>
      </c>
      <c r="D1281" s="676" t="s">
        <v>98</v>
      </c>
      <c r="E1281" s="905">
        <v>0.01</v>
      </c>
      <c r="F1281" s="664">
        <v>24000</v>
      </c>
      <c r="G1281" s="714">
        <f t="shared" si="80"/>
        <v>240</v>
      </c>
      <c r="H1281" s="676"/>
    </row>
    <row r="1282" spans="1:8">
      <c r="A1282" s="676"/>
      <c r="B1282" s="677"/>
      <c r="C1282" s="525" t="s">
        <v>2320</v>
      </c>
      <c r="D1282" s="676" t="s">
        <v>98</v>
      </c>
      <c r="E1282" s="525" t="s">
        <v>1968</v>
      </c>
      <c r="F1282" s="664">
        <v>12400</v>
      </c>
      <c r="G1282" s="714">
        <f t="shared" si="80"/>
        <v>124</v>
      </c>
      <c r="H1282" s="676"/>
    </row>
    <row r="1283" spans="1:8">
      <c r="A1283" s="676"/>
      <c r="B1283" s="677"/>
      <c r="C1283" s="525" t="s">
        <v>2459</v>
      </c>
      <c r="D1283" s="676" t="s">
        <v>98</v>
      </c>
      <c r="E1283" s="525">
        <v>1E-3</v>
      </c>
      <c r="F1283" s="664" t="s">
        <v>5199</v>
      </c>
      <c r="G1283" s="714">
        <f t="shared" si="80"/>
        <v>200</v>
      </c>
      <c r="H1283" s="676"/>
    </row>
    <row r="1284" spans="1:8">
      <c r="A1284" s="676"/>
      <c r="B1284" s="677"/>
      <c r="C1284" s="525" t="s">
        <v>1666</v>
      </c>
      <c r="D1284" s="676" t="s">
        <v>98</v>
      </c>
      <c r="E1284" s="525">
        <v>1E-3</v>
      </c>
      <c r="F1284" s="664">
        <v>280000</v>
      </c>
      <c r="G1284" s="714">
        <f t="shared" si="80"/>
        <v>280</v>
      </c>
      <c r="H1284" s="678"/>
    </row>
    <row r="1285" spans="1:8">
      <c r="A1285" s="676"/>
      <c r="B1285" s="677"/>
      <c r="C1285" s="707" t="s">
        <v>245</v>
      </c>
      <c r="D1285" s="468" t="s">
        <v>2427</v>
      </c>
      <c r="E1285" s="467">
        <v>0.03</v>
      </c>
      <c r="F1285" s="654">
        <v>1500</v>
      </c>
      <c r="G1285" s="714">
        <f t="shared" si="80"/>
        <v>45</v>
      </c>
      <c r="H1285" s="676"/>
    </row>
    <row r="1286" spans="1:8">
      <c r="A1286" s="676"/>
      <c r="B1286" s="677"/>
      <c r="C1286" s="707" t="s">
        <v>576</v>
      </c>
      <c r="D1286" s="468" t="s">
        <v>2426</v>
      </c>
      <c r="E1286" s="467">
        <v>2.9000000000000001E-2</v>
      </c>
      <c r="F1286" s="650">
        <v>800</v>
      </c>
      <c r="G1286" s="714">
        <f t="shared" si="80"/>
        <v>23.200000000000003</v>
      </c>
      <c r="H1286" s="676"/>
    </row>
    <row r="1287" spans="1:8">
      <c r="A1287" s="676"/>
      <c r="B1287" s="677"/>
      <c r="C1287" s="467" t="s">
        <v>729</v>
      </c>
      <c r="D1287" s="468" t="s">
        <v>730</v>
      </c>
      <c r="E1287" s="467">
        <v>0.1</v>
      </c>
      <c r="F1287" s="650">
        <v>120</v>
      </c>
      <c r="G1287" s="714">
        <f t="shared" si="80"/>
        <v>12</v>
      </c>
      <c r="H1287" s="676"/>
    </row>
    <row r="1288" spans="1:8">
      <c r="A1288" s="676"/>
      <c r="B1288" s="677"/>
      <c r="C1288" s="467" t="s">
        <v>2008</v>
      </c>
      <c r="D1288" s="468" t="s">
        <v>1989</v>
      </c>
      <c r="E1288" s="467">
        <v>0.02</v>
      </c>
      <c r="F1288" s="650">
        <v>2700</v>
      </c>
      <c r="G1288" s="714">
        <f t="shared" si="80"/>
        <v>54</v>
      </c>
      <c r="H1288" s="676"/>
    </row>
    <row r="1289" spans="1:8">
      <c r="A1289" s="676"/>
      <c r="B1289" s="699" t="s">
        <v>35</v>
      </c>
      <c r="C1289" s="475"/>
      <c r="D1289" s="711"/>
      <c r="E1289" s="475"/>
      <c r="F1289" s="708"/>
      <c r="G1289" s="475">
        <f>SUM(G1281:G1288)</f>
        <v>978.2</v>
      </c>
      <c r="H1289" s="676"/>
    </row>
    <row r="1290" spans="1:8">
      <c r="A1290" s="676" t="s">
        <v>4201</v>
      </c>
      <c r="B1290" s="651" t="s">
        <v>4031</v>
      </c>
      <c r="C1290" s="707" t="s">
        <v>731</v>
      </c>
      <c r="D1290" s="468" t="s">
        <v>98</v>
      </c>
      <c r="E1290" s="467" t="s">
        <v>4797</v>
      </c>
      <c r="F1290" s="650">
        <v>14039</v>
      </c>
      <c r="G1290" s="714">
        <f t="shared" si="80"/>
        <v>1403.9</v>
      </c>
      <c r="H1290" s="676"/>
    </row>
    <row r="1291" spans="1:8">
      <c r="A1291" s="676"/>
      <c r="B1291" s="677"/>
      <c r="C1291" s="707" t="s">
        <v>4137</v>
      </c>
      <c r="D1291" s="468" t="s">
        <v>98</v>
      </c>
      <c r="E1291" s="467" t="s">
        <v>1965</v>
      </c>
      <c r="F1291" s="655">
        <v>60000</v>
      </c>
      <c r="G1291" s="714">
        <f t="shared" si="80"/>
        <v>300</v>
      </c>
      <c r="H1291" s="676"/>
    </row>
    <row r="1292" spans="1:8">
      <c r="A1292" s="676"/>
      <c r="B1292" s="677"/>
      <c r="C1292" s="707" t="s">
        <v>1952</v>
      </c>
      <c r="D1292" s="468" t="s">
        <v>98</v>
      </c>
      <c r="E1292" s="467" t="s">
        <v>1965</v>
      </c>
      <c r="F1292" s="650">
        <v>103040</v>
      </c>
      <c r="G1292" s="714">
        <f t="shared" si="80"/>
        <v>515.20000000000005</v>
      </c>
      <c r="H1292" s="676"/>
    </row>
    <row r="1293" spans="1:8">
      <c r="A1293" s="676"/>
      <c r="B1293" s="677"/>
      <c r="C1293" s="707" t="s">
        <v>245</v>
      </c>
      <c r="D1293" s="468" t="s">
        <v>2427</v>
      </c>
      <c r="E1293" s="467">
        <v>0.03</v>
      </c>
      <c r="F1293" s="654">
        <v>1500</v>
      </c>
      <c r="G1293" s="714">
        <f t="shared" si="80"/>
        <v>45</v>
      </c>
      <c r="H1293" s="676"/>
    </row>
    <row r="1294" spans="1:8">
      <c r="A1294" s="676"/>
      <c r="B1294" s="677"/>
      <c r="C1294" s="707" t="s">
        <v>576</v>
      </c>
      <c r="D1294" s="468" t="s">
        <v>2426</v>
      </c>
      <c r="E1294" s="467">
        <v>0.03</v>
      </c>
      <c r="F1294" s="650">
        <v>800</v>
      </c>
      <c r="G1294" s="714">
        <f t="shared" si="80"/>
        <v>24</v>
      </c>
      <c r="H1294" s="676"/>
    </row>
    <row r="1295" spans="1:8">
      <c r="A1295" s="676"/>
      <c r="B1295" s="677"/>
      <c r="C1295" s="467" t="s">
        <v>729</v>
      </c>
      <c r="D1295" s="468" t="s">
        <v>730</v>
      </c>
      <c r="E1295" s="467">
        <v>0.1</v>
      </c>
      <c r="F1295" s="650">
        <v>120</v>
      </c>
      <c r="G1295" s="714">
        <f t="shared" si="80"/>
        <v>12</v>
      </c>
      <c r="H1295" s="676"/>
    </row>
    <row r="1296" spans="1:8">
      <c r="A1296" s="676"/>
      <c r="B1296" s="677"/>
      <c r="C1296" s="467" t="s">
        <v>2008</v>
      </c>
      <c r="D1296" s="468" t="s">
        <v>1989</v>
      </c>
      <c r="E1296" s="467">
        <v>0.02</v>
      </c>
      <c r="F1296" s="650">
        <v>2700</v>
      </c>
      <c r="G1296" s="714">
        <f t="shared" si="80"/>
        <v>54</v>
      </c>
      <c r="H1296" s="676"/>
    </row>
    <row r="1297" spans="1:8">
      <c r="A1297" s="676"/>
      <c r="B1297" s="699" t="s">
        <v>35</v>
      </c>
      <c r="C1297" s="475"/>
      <c r="D1297" s="711"/>
      <c r="E1297" s="475"/>
      <c r="F1297" s="708"/>
      <c r="G1297" s="475">
        <f>SUM(G1290:G1296)</f>
        <v>2354.1000000000004</v>
      </c>
      <c r="H1297" s="676"/>
    </row>
    <row r="1298" spans="1:8">
      <c r="A1298" s="676" t="s">
        <v>4202</v>
      </c>
      <c r="B1298" s="651" t="s">
        <v>4033</v>
      </c>
      <c r="C1298" s="707" t="s">
        <v>727</v>
      </c>
      <c r="D1298" s="468" t="s">
        <v>98</v>
      </c>
      <c r="E1298" s="467">
        <v>0.01</v>
      </c>
      <c r="F1298" s="650">
        <v>10976</v>
      </c>
      <c r="G1298" s="714">
        <f t="shared" si="80"/>
        <v>109.76</v>
      </c>
      <c r="H1298" s="676"/>
    </row>
    <row r="1299" spans="1:8">
      <c r="A1299" s="676"/>
      <c r="B1299" s="677"/>
      <c r="C1299" s="707" t="s">
        <v>1906</v>
      </c>
      <c r="D1299" s="468" t="s">
        <v>98</v>
      </c>
      <c r="E1299" s="467">
        <v>0.01</v>
      </c>
      <c r="F1299" s="650">
        <v>15100</v>
      </c>
      <c r="G1299" s="714">
        <f t="shared" si="80"/>
        <v>151</v>
      </c>
      <c r="H1299" s="676"/>
    </row>
    <row r="1300" spans="1:8">
      <c r="A1300" s="676"/>
      <c r="B1300" s="677"/>
      <c r="C1300" s="707" t="s">
        <v>4070</v>
      </c>
      <c r="D1300" s="468" t="s">
        <v>98</v>
      </c>
      <c r="E1300" s="467">
        <v>2.9000000000000001E-2</v>
      </c>
      <c r="F1300" s="650">
        <v>8000</v>
      </c>
      <c r="G1300" s="714">
        <f t="shared" si="80"/>
        <v>232</v>
      </c>
      <c r="H1300" s="678"/>
    </row>
    <row r="1301" spans="1:8">
      <c r="A1301" s="676"/>
      <c r="B1301" s="677"/>
      <c r="C1301" s="707" t="s">
        <v>4203</v>
      </c>
      <c r="D1301" s="468" t="s">
        <v>98</v>
      </c>
      <c r="E1301" s="467" t="s">
        <v>5214</v>
      </c>
      <c r="F1301" s="709">
        <v>285000</v>
      </c>
      <c r="G1301" s="714">
        <f t="shared" si="80"/>
        <v>142.5</v>
      </c>
      <c r="H1301" s="676"/>
    </row>
    <row r="1302" spans="1:8" ht="30">
      <c r="A1302" s="676"/>
      <c r="B1302" s="677"/>
      <c r="C1302" s="707" t="s">
        <v>4067</v>
      </c>
      <c r="D1302" s="468" t="s">
        <v>1698</v>
      </c>
      <c r="E1302" s="467" t="s">
        <v>1968</v>
      </c>
      <c r="F1302" s="650">
        <v>12000</v>
      </c>
      <c r="G1302" s="714">
        <f t="shared" si="80"/>
        <v>120</v>
      </c>
      <c r="H1302" s="678"/>
    </row>
    <row r="1303" spans="1:8">
      <c r="A1303" s="676"/>
      <c r="B1303" s="677"/>
      <c r="C1303" s="707" t="s">
        <v>893</v>
      </c>
      <c r="D1303" s="468" t="s">
        <v>98</v>
      </c>
      <c r="E1303" s="467">
        <v>0.02</v>
      </c>
      <c r="F1303" s="650">
        <v>10976</v>
      </c>
      <c r="G1303" s="714">
        <f t="shared" si="80"/>
        <v>219.52</v>
      </c>
      <c r="H1303" s="676"/>
    </row>
    <row r="1304" spans="1:8">
      <c r="A1304" s="676"/>
      <c r="B1304" s="677"/>
      <c r="C1304" s="707" t="s">
        <v>4068</v>
      </c>
      <c r="D1304" s="468" t="s">
        <v>98</v>
      </c>
      <c r="E1304" s="467" t="s">
        <v>4797</v>
      </c>
      <c r="F1304" s="650">
        <v>5678</v>
      </c>
      <c r="G1304" s="714">
        <f t="shared" si="80"/>
        <v>567.80000000000007</v>
      </c>
      <c r="H1304" s="676"/>
    </row>
    <row r="1305" spans="1:8">
      <c r="A1305" s="676"/>
      <c r="B1305" s="677"/>
      <c r="C1305" s="707" t="s">
        <v>245</v>
      </c>
      <c r="D1305" s="468" t="s">
        <v>2427</v>
      </c>
      <c r="E1305" s="467">
        <v>0.03</v>
      </c>
      <c r="F1305" s="654">
        <v>1500</v>
      </c>
      <c r="G1305" s="714">
        <f t="shared" si="80"/>
        <v>45</v>
      </c>
      <c r="H1305" s="676"/>
    </row>
    <row r="1306" spans="1:8">
      <c r="A1306" s="676"/>
      <c r="B1306" s="677"/>
      <c r="C1306" s="707" t="s">
        <v>576</v>
      </c>
      <c r="D1306" s="468" t="s">
        <v>2426</v>
      </c>
      <c r="E1306" s="467">
        <v>2.9000000000000001E-2</v>
      </c>
      <c r="F1306" s="650">
        <v>800</v>
      </c>
      <c r="G1306" s="714">
        <f t="shared" si="80"/>
        <v>23.200000000000003</v>
      </c>
      <c r="H1306" s="676"/>
    </row>
    <row r="1307" spans="1:8" ht="30">
      <c r="A1307" s="676"/>
      <c r="B1307" s="677"/>
      <c r="C1307" s="467" t="s">
        <v>2445</v>
      </c>
      <c r="D1307" s="563" t="s">
        <v>27</v>
      </c>
      <c r="E1307" s="738">
        <v>5.0000000000000001E-3</v>
      </c>
      <c r="F1307" s="667">
        <v>25000</v>
      </c>
      <c r="G1307" s="714">
        <f t="shared" si="80"/>
        <v>125</v>
      </c>
      <c r="H1307" s="676"/>
    </row>
    <row r="1308" spans="1:8">
      <c r="A1308" s="676"/>
      <c r="B1308" s="677"/>
      <c r="C1308" s="467" t="s">
        <v>2008</v>
      </c>
      <c r="D1308" s="468" t="s">
        <v>1989</v>
      </c>
      <c r="E1308" s="467">
        <v>0.02</v>
      </c>
      <c r="F1308" s="650">
        <v>2700</v>
      </c>
      <c r="G1308" s="714">
        <f t="shared" si="80"/>
        <v>54</v>
      </c>
      <c r="H1308" s="676"/>
    </row>
    <row r="1309" spans="1:8">
      <c r="A1309" s="676"/>
      <c r="B1309" s="699" t="s">
        <v>35</v>
      </c>
      <c r="C1309" s="475"/>
      <c r="D1309" s="711"/>
      <c r="E1309" s="475"/>
      <c r="F1309" s="708"/>
      <c r="G1309" s="475">
        <f>SUM(G1298:G1308)</f>
        <v>1789.78</v>
      </c>
      <c r="H1309" s="676"/>
    </row>
    <row r="1310" spans="1:8">
      <c r="A1310" s="676" t="s">
        <v>4204</v>
      </c>
      <c r="B1310" s="651" t="s">
        <v>4035</v>
      </c>
      <c r="C1310" s="712"/>
      <c r="D1310" s="468"/>
      <c r="E1310" s="653"/>
      <c r="F1310" s="650"/>
      <c r="G1310" s="714">
        <f t="shared" si="80"/>
        <v>0</v>
      </c>
      <c r="H1310" s="676"/>
    </row>
    <row r="1311" spans="1:8">
      <c r="A1311" s="676"/>
      <c r="B1311" s="677"/>
      <c r="C1311" s="525" t="s">
        <v>1654</v>
      </c>
      <c r="D1311" s="468" t="s">
        <v>98</v>
      </c>
      <c r="E1311" s="653" t="s">
        <v>5269</v>
      </c>
      <c r="F1311" s="650">
        <v>1240000</v>
      </c>
      <c r="G1311" s="714">
        <f t="shared" ref="G1311:G1374" si="81">E1311*F1311</f>
        <v>4216</v>
      </c>
      <c r="H1311" s="678"/>
    </row>
    <row r="1312" spans="1:8">
      <c r="A1312" s="676"/>
      <c r="B1312" s="677"/>
      <c r="C1312" s="467" t="s">
        <v>4071</v>
      </c>
      <c r="D1312" s="468" t="s">
        <v>98</v>
      </c>
      <c r="E1312" s="653" t="s">
        <v>1968</v>
      </c>
      <c r="F1312" s="650">
        <v>31360</v>
      </c>
      <c r="G1312" s="714">
        <f t="shared" si="81"/>
        <v>313.60000000000002</v>
      </c>
      <c r="H1312" s="676"/>
    </row>
    <row r="1313" spans="1:8">
      <c r="A1313" s="676"/>
      <c r="B1313" s="677"/>
      <c r="C1313" s="710" t="s">
        <v>5200</v>
      </c>
      <c r="D1313" s="468" t="s">
        <v>2427</v>
      </c>
      <c r="E1313" s="467">
        <v>0.03</v>
      </c>
      <c r="F1313" s="654">
        <v>1500</v>
      </c>
      <c r="G1313" s="714">
        <f t="shared" si="81"/>
        <v>45</v>
      </c>
      <c r="H1313" s="676"/>
    </row>
    <row r="1314" spans="1:8">
      <c r="A1314" s="676"/>
      <c r="B1314" s="677"/>
      <c r="C1314" s="467" t="s">
        <v>729</v>
      </c>
      <c r="D1314" s="468" t="s">
        <v>730</v>
      </c>
      <c r="E1314" s="467">
        <v>0.1</v>
      </c>
      <c r="F1314" s="650">
        <v>120</v>
      </c>
      <c r="G1314" s="714">
        <f t="shared" si="81"/>
        <v>12</v>
      </c>
      <c r="H1314" s="676"/>
    </row>
    <row r="1315" spans="1:8">
      <c r="A1315" s="676"/>
      <c r="B1315" s="677"/>
      <c r="C1315" s="467" t="s">
        <v>2008</v>
      </c>
      <c r="D1315" s="468" t="s">
        <v>1989</v>
      </c>
      <c r="E1315" s="467">
        <v>0.02</v>
      </c>
      <c r="F1315" s="650">
        <v>2700</v>
      </c>
      <c r="G1315" s="714">
        <f t="shared" si="81"/>
        <v>54</v>
      </c>
      <c r="H1315" s="676"/>
    </row>
    <row r="1316" spans="1:8">
      <c r="A1316" s="676"/>
      <c r="B1316" s="677"/>
      <c r="C1316" s="475"/>
      <c r="D1316" s="711"/>
      <c r="E1316" s="475"/>
      <c r="F1316" s="708"/>
      <c r="G1316" s="714">
        <f t="shared" si="81"/>
        <v>0</v>
      </c>
      <c r="H1316" s="676"/>
    </row>
    <row r="1317" spans="1:8">
      <c r="A1317" s="676"/>
      <c r="B1317" s="699" t="s">
        <v>35</v>
      </c>
      <c r="G1317" s="475">
        <f>SUM(G1310:G1316)</f>
        <v>4640.6000000000004</v>
      </c>
      <c r="H1317" s="676"/>
    </row>
    <row r="1318" spans="1:8">
      <c r="A1318" s="676" t="s">
        <v>4205</v>
      </c>
      <c r="B1318" s="651" t="s">
        <v>3968</v>
      </c>
      <c r="C1318" s="525" t="s">
        <v>885</v>
      </c>
      <c r="D1318" s="1014" t="s">
        <v>98</v>
      </c>
      <c r="E1318" s="1017">
        <v>0.01</v>
      </c>
      <c r="F1318" s="1018">
        <v>31360</v>
      </c>
      <c r="G1318" s="1538">
        <f>E1318*F1318</f>
        <v>313.60000000000002</v>
      </c>
      <c r="H1318" s="676"/>
    </row>
    <row r="1319" spans="1:8">
      <c r="A1319" s="676"/>
      <c r="B1319" s="677"/>
      <c r="C1319" s="467" t="s">
        <v>5270</v>
      </c>
      <c r="D1319" s="468" t="s">
        <v>98</v>
      </c>
      <c r="E1319" s="1019">
        <v>1E-3</v>
      </c>
      <c r="F1319" s="1016">
        <v>280000</v>
      </c>
      <c r="G1319" s="1538">
        <f t="shared" ref="G1319:G1322" si="82">E1319*F1319</f>
        <v>280</v>
      </c>
      <c r="H1319" s="676"/>
    </row>
    <row r="1320" spans="1:8">
      <c r="A1320" s="676"/>
      <c r="B1320" s="677"/>
      <c r="C1320" s="467" t="s">
        <v>731</v>
      </c>
      <c r="D1320" s="652" t="s">
        <v>98</v>
      </c>
      <c r="E1320" s="1019">
        <v>0.05</v>
      </c>
      <c r="F1320" s="1016">
        <v>14039</v>
      </c>
      <c r="G1320" s="1538">
        <f t="shared" si="82"/>
        <v>701.95</v>
      </c>
      <c r="H1320" s="676"/>
    </row>
    <row r="1321" spans="1:8">
      <c r="A1321" s="676"/>
      <c r="B1321" s="677"/>
      <c r="C1321" s="467" t="s">
        <v>727</v>
      </c>
      <c r="D1321" s="468" t="s">
        <v>98</v>
      </c>
      <c r="E1321" s="902">
        <v>2.5000000000000001E-2</v>
      </c>
      <c r="F1321" s="1016">
        <v>10976</v>
      </c>
      <c r="G1321" s="1538">
        <f t="shared" si="82"/>
        <v>274.40000000000003</v>
      </c>
      <c r="H1321" s="676"/>
    </row>
    <row r="1322" spans="1:8">
      <c r="A1322" s="676"/>
      <c r="B1322" s="677"/>
      <c r="C1322" s="467" t="s">
        <v>2008</v>
      </c>
      <c r="D1322" s="468" t="s">
        <v>1989</v>
      </c>
      <c r="E1322" s="902">
        <v>2.1000000000000001E-2</v>
      </c>
      <c r="F1322" s="1016">
        <v>2700</v>
      </c>
      <c r="G1322" s="1538">
        <f t="shared" si="82"/>
        <v>56.7</v>
      </c>
      <c r="H1322" s="676"/>
    </row>
    <row r="1323" spans="1:8">
      <c r="A1323" s="676"/>
      <c r="B1323" s="699" t="s">
        <v>35</v>
      </c>
      <c r="C1323" s="475"/>
      <c r="D1323" s="711"/>
      <c r="E1323" s="475"/>
      <c r="F1323" s="708"/>
      <c r="G1323" s="475">
        <f>SUM(G1318:G1322)</f>
        <v>1626.6500000000003</v>
      </c>
      <c r="H1323" s="1171"/>
    </row>
    <row r="1324" spans="1:8">
      <c r="A1324" s="1171" t="s">
        <v>5462</v>
      </c>
      <c r="B1324" s="651" t="s">
        <v>4038</v>
      </c>
      <c r="C1324" s="1172" t="s">
        <v>5200</v>
      </c>
      <c r="D1324" s="1171" t="s">
        <v>98</v>
      </c>
      <c r="E1324" s="525">
        <v>1.6000000000000001E-4</v>
      </c>
      <c r="F1324" s="664">
        <v>10500</v>
      </c>
      <c r="G1324" s="714">
        <f t="shared" ref="G1324:G1353" si="83">E1324*F1324</f>
        <v>1.6800000000000002</v>
      </c>
      <c r="H1324" s="1171"/>
    </row>
    <row r="1325" spans="1:8">
      <c r="A1325" s="1171"/>
      <c r="B1325" s="1172"/>
      <c r="C1325" s="1172" t="s">
        <v>5466</v>
      </c>
      <c r="D1325" s="1171" t="s">
        <v>98</v>
      </c>
      <c r="E1325" s="525">
        <v>2.2000000000000001E-3</v>
      </c>
      <c r="F1325" s="664">
        <v>12500</v>
      </c>
      <c r="G1325" s="714">
        <f t="shared" si="83"/>
        <v>27.5</v>
      </c>
      <c r="H1325" s="1171"/>
    </row>
    <row r="1326" spans="1:8">
      <c r="A1326" s="1171"/>
      <c r="B1326" s="1172"/>
      <c r="C1326" s="1172" t="s">
        <v>4068</v>
      </c>
      <c r="D1326" s="1171" t="s">
        <v>98</v>
      </c>
      <c r="E1326" s="525">
        <v>1E-3</v>
      </c>
      <c r="F1326" s="650">
        <v>5678</v>
      </c>
      <c r="G1326" s="714">
        <f t="shared" si="83"/>
        <v>5.6779999999999999</v>
      </c>
      <c r="H1326" s="1171"/>
    </row>
    <row r="1327" spans="1:8">
      <c r="A1327" s="1171"/>
      <c r="B1327" s="1172"/>
      <c r="C1327" s="1172" t="s">
        <v>5467</v>
      </c>
      <c r="D1327" s="1171" t="s">
        <v>98</v>
      </c>
      <c r="E1327" s="525">
        <v>1E-3</v>
      </c>
      <c r="F1327" s="664">
        <v>78100</v>
      </c>
      <c r="G1327" s="714">
        <f t="shared" si="83"/>
        <v>78.100000000000009</v>
      </c>
      <c r="H1327" s="1171"/>
    </row>
    <row r="1328" spans="1:8" ht="30">
      <c r="A1328" s="1171"/>
      <c r="B1328" s="1172"/>
      <c r="C1328" s="1172" t="s">
        <v>3637</v>
      </c>
      <c r="D1328" s="1171" t="s">
        <v>98</v>
      </c>
      <c r="E1328" s="525" t="s">
        <v>5212</v>
      </c>
      <c r="F1328" s="650">
        <v>456020</v>
      </c>
      <c r="G1328" s="714">
        <f t="shared" si="83"/>
        <v>456.02</v>
      </c>
      <c r="H1328" s="1171"/>
    </row>
    <row r="1329" spans="1:8">
      <c r="A1329" s="1171"/>
      <c r="B1329" s="1172"/>
      <c r="C1329" s="1172" t="s">
        <v>5468</v>
      </c>
      <c r="D1329" s="1171" t="s">
        <v>98</v>
      </c>
      <c r="E1329" s="525">
        <v>4.0000000000000001E-3</v>
      </c>
      <c r="F1329" s="664" t="s">
        <v>5469</v>
      </c>
      <c r="G1329" s="714">
        <f t="shared" si="83"/>
        <v>42</v>
      </c>
      <c r="H1329" s="1171"/>
    </row>
    <row r="1330" spans="1:8" ht="30">
      <c r="A1330" s="1171"/>
      <c r="B1330" s="699"/>
      <c r="C1330" s="1172" t="s">
        <v>5470</v>
      </c>
      <c r="D1330" s="1171" t="s">
        <v>98</v>
      </c>
      <c r="E1330" s="525">
        <v>3.0000000000000001E-3</v>
      </c>
      <c r="F1330" s="664">
        <v>21000</v>
      </c>
      <c r="G1330" s="714">
        <f t="shared" si="83"/>
        <v>63</v>
      </c>
      <c r="H1330" s="1171"/>
    </row>
    <row r="1331" spans="1:8" ht="30">
      <c r="A1331" s="1171"/>
      <c r="B1331" s="1172"/>
      <c r="C1331" s="1172" t="s">
        <v>5471</v>
      </c>
      <c r="D1331" s="1171" t="s">
        <v>98</v>
      </c>
      <c r="E1331" s="525">
        <v>2E-3</v>
      </c>
      <c r="F1331" s="664">
        <v>24000</v>
      </c>
      <c r="G1331" s="714">
        <f t="shared" si="83"/>
        <v>48</v>
      </c>
      <c r="H1331" s="1171"/>
    </row>
    <row r="1332" spans="1:8">
      <c r="A1332" s="1171"/>
      <c r="B1332" s="1172"/>
      <c r="C1332" s="1172" t="s">
        <v>1713</v>
      </c>
      <c r="D1332" s="1171" t="s">
        <v>98</v>
      </c>
      <c r="E1332" s="525" t="s">
        <v>1965</v>
      </c>
      <c r="F1332" s="650">
        <v>18000</v>
      </c>
      <c r="G1332" s="714">
        <f t="shared" si="83"/>
        <v>90</v>
      </c>
      <c r="H1332" s="1171"/>
    </row>
    <row r="1333" spans="1:8">
      <c r="A1333" s="1171"/>
      <c r="B1333" s="1172"/>
      <c r="C1333" s="1172" t="s">
        <v>5472</v>
      </c>
      <c r="D1333" s="1171" t="s">
        <v>98</v>
      </c>
      <c r="E1333" s="525">
        <v>0.01</v>
      </c>
      <c r="F1333" s="664">
        <v>5500</v>
      </c>
      <c r="G1333" s="714">
        <f t="shared" si="83"/>
        <v>55</v>
      </c>
      <c r="H1333" s="1171"/>
    </row>
    <row r="1334" spans="1:8">
      <c r="A1334" s="1171"/>
      <c r="B1334" s="1172"/>
      <c r="C1334" s="1172" t="s">
        <v>728</v>
      </c>
      <c r="D1334" s="1171" t="s">
        <v>98</v>
      </c>
      <c r="E1334" s="525">
        <v>0.01</v>
      </c>
      <c r="F1334" s="664">
        <v>3600</v>
      </c>
      <c r="G1334" s="714">
        <f t="shared" si="83"/>
        <v>36</v>
      </c>
      <c r="H1334" s="1171"/>
    </row>
    <row r="1335" spans="1:8">
      <c r="A1335" s="1171"/>
      <c r="B1335" s="1172"/>
      <c r="C1335" s="1172" t="s">
        <v>881</v>
      </c>
      <c r="D1335" s="1171" t="s">
        <v>98</v>
      </c>
      <c r="E1335" s="525" t="s">
        <v>1965</v>
      </c>
      <c r="F1335" s="664">
        <v>25000</v>
      </c>
      <c r="G1335" s="714">
        <f t="shared" si="83"/>
        <v>125</v>
      </c>
      <c r="H1335" s="1171"/>
    </row>
    <row r="1336" spans="1:8">
      <c r="A1336" s="1171"/>
      <c r="B1336" s="1172"/>
      <c r="C1336" s="1172" t="s">
        <v>731</v>
      </c>
      <c r="D1336" s="1171" t="s">
        <v>98</v>
      </c>
      <c r="E1336" s="525">
        <v>0.01</v>
      </c>
      <c r="F1336" s="650">
        <v>14039</v>
      </c>
      <c r="G1336" s="714">
        <f t="shared" si="83"/>
        <v>140.39000000000001</v>
      </c>
      <c r="H1336" s="1171"/>
    </row>
    <row r="1337" spans="1:8">
      <c r="A1337" s="1171"/>
      <c r="B1337" s="1172"/>
      <c r="C1337" s="1172" t="s">
        <v>727</v>
      </c>
      <c r="D1337" s="1171" t="s">
        <v>98</v>
      </c>
      <c r="E1337" s="525">
        <v>2.5000000000000001E-2</v>
      </c>
      <c r="F1337" s="650">
        <v>10976</v>
      </c>
      <c r="G1337" s="714">
        <f t="shared" si="83"/>
        <v>274.40000000000003</v>
      </c>
      <c r="H1337" s="1171"/>
    </row>
    <row r="1338" spans="1:8" ht="30">
      <c r="A1338" s="1171"/>
      <c r="B1338" s="699"/>
      <c r="C1338" s="1172" t="s">
        <v>900</v>
      </c>
      <c r="D1338" s="1171" t="s">
        <v>98</v>
      </c>
      <c r="E1338" s="525" t="s">
        <v>5217</v>
      </c>
      <c r="F1338" s="664">
        <v>5500</v>
      </c>
      <c r="G1338" s="714">
        <f t="shared" si="83"/>
        <v>165</v>
      </c>
      <c r="H1338" s="1171"/>
    </row>
    <row r="1339" spans="1:8">
      <c r="A1339" s="1171"/>
      <c r="B1339" s="1172"/>
      <c r="C1339" s="1172" t="s">
        <v>896</v>
      </c>
      <c r="D1339" s="1171" t="s">
        <v>98</v>
      </c>
      <c r="E1339" s="525">
        <v>0.02</v>
      </c>
      <c r="F1339" s="664">
        <v>7500</v>
      </c>
      <c r="G1339" s="714">
        <f t="shared" si="83"/>
        <v>150</v>
      </c>
      <c r="H1339" s="1171"/>
    </row>
    <row r="1340" spans="1:8">
      <c r="A1340" s="1171"/>
      <c r="B1340" s="1172"/>
      <c r="C1340" s="1172" t="s">
        <v>1666</v>
      </c>
      <c r="D1340" s="1171" t="s">
        <v>98</v>
      </c>
      <c r="E1340" s="525" t="s">
        <v>5214</v>
      </c>
      <c r="F1340" s="664">
        <v>280000</v>
      </c>
      <c r="G1340" s="714">
        <f t="shared" si="83"/>
        <v>140</v>
      </c>
      <c r="H1340" s="1171"/>
    </row>
    <row r="1341" spans="1:8">
      <c r="A1341" s="1171"/>
      <c r="B1341" s="1172"/>
      <c r="C1341" s="1172" t="s">
        <v>4137</v>
      </c>
      <c r="D1341" s="1171" t="s">
        <v>98</v>
      </c>
      <c r="E1341" s="525" t="s">
        <v>5473</v>
      </c>
      <c r="F1341" s="655">
        <v>60000</v>
      </c>
      <c r="G1341" s="714">
        <f t="shared" si="83"/>
        <v>132</v>
      </c>
      <c r="H1341" s="1171"/>
    </row>
    <row r="1342" spans="1:8">
      <c r="A1342" s="1171"/>
      <c r="B1342" s="1172"/>
      <c r="C1342" s="707" t="s">
        <v>245</v>
      </c>
      <c r="D1342" s="468" t="s">
        <v>2427</v>
      </c>
      <c r="E1342" s="467">
        <v>0.03</v>
      </c>
      <c r="F1342" s="654">
        <v>1500</v>
      </c>
      <c r="G1342" s="714">
        <f t="shared" si="83"/>
        <v>45</v>
      </c>
      <c r="H1342" s="1171"/>
    </row>
    <row r="1343" spans="1:8">
      <c r="A1343" s="1171"/>
      <c r="B1343" s="1172"/>
      <c r="C1343" s="707" t="s">
        <v>576</v>
      </c>
      <c r="D1343" s="468" t="s">
        <v>2426</v>
      </c>
      <c r="E1343" s="467">
        <v>2.9000000000000001E-2</v>
      </c>
      <c r="F1343" s="650">
        <v>800</v>
      </c>
      <c r="G1343" s="714">
        <f t="shared" si="83"/>
        <v>23.200000000000003</v>
      </c>
      <c r="H1343" s="1171"/>
    </row>
    <row r="1344" spans="1:8">
      <c r="A1344" s="1171"/>
      <c r="B1344" s="1172"/>
      <c r="C1344" s="467" t="s">
        <v>729</v>
      </c>
      <c r="D1344" s="468" t="s">
        <v>730</v>
      </c>
      <c r="E1344" s="467">
        <v>0.1</v>
      </c>
      <c r="F1344" s="650">
        <v>120</v>
      </c>
      <c r="G1344" s="714">
        <f t="shared" si="83"/>
        <v>12</v>
      </c>
      <c r="H1344" s="1171"/>
    </row>
    <row r="1345" spans="1:8">
      <c r="A1345" s="1171"/>
      <c r="B1345" s="1172"/>
      <c r="C1345" s="467" t="s">
        <v>2008</v>
      </c>
      <c r="D1345" s="468" t="s">
        <v>1989</v>
      </c>
      <c r="E1345" s="467">
        <v>0.02</v>
      </c>
      <c r="F1345" s="650">
        <v>2700</v>
      </c>
      <c r="G1345" s="714">
        <f t="shared" si="83"/>
        <v>54</v>
      </c>
      <c r="H1345" s="1171"/>
    </row>
    <row r="1346" spans="1:8">
      <c r="A1346" s="1171"/>
      <c r="B1346" s="699" t="s">
        <v>35</v>
      </c>
      <c r="C1346" s="475"/>
      <c r="D1346" s="711"/>
      <c r="E1346" s="475"/>
      <c r="F1346" s="708"/>
      <c r="G1346" s="475">
        <f>SUM(G1324:G1345)</f>
        <v>2163.9679999999998</v>
      </c>
      <c r="H1346" s="1171"/>
    </row>
    <row r="1347" spans="1:8">
      <c r="A1347" s="1171" t="s">
        <v>5464</v>
      </c>
      <c r="B1347" s="651" t="s">
        <v>4010</v>
      </c>
      <c r="C1347" s="707" t="s">
        <v>4167</v>
      </c>
      <c r="D1347" s="468" t="s">
        <v>98</v>
      </c>
      <c r="E1347" s="653" t="s">
        <v>1964</v>
      </c>
      <c r="F1347" s="659">
        <v>6048</v>
      </c>
      <c r="G1347" s="714">
        <f t="shared" si="83"/>
        <v>302.40000000000003</v>
      </c>
      <c r="H1347" s="1171"/>
    </row>
    <row r="1348" spans="1:8">
      <c r="A1348" s="1171"/>
      <c r="B1348" s="1172"/>
      <c r="C1348" s="467" t="s">
        <v>4168</v>
      </c>
      <c r="D1348" s="1171" t="s">
        <v>5196</v>
      </c>
      <c r="E1348" s="525" t="s">
        <v>1964</v>
      </c>
      <c r="F1348" s="650">
        <v>7500</v>
      </c>
      <c r="G1348" s="714">
        <f t="shared" si="83"/>
        <v>375</v>
      </c>
      <c r="H1348" s="1171"/>
    </row>
    <row r="1349" spans="1:8">
      <c r="A1349" s="1171"/>
      <c r="B1349" s="1172"/>
      <c r="C1349" s="707" t="s">
        <v>1746</v>
      </c>
      <c r="D1349" s="468" t="s">
        <v>2426</v>
      </c>
      <c r="E1349" s="467">
        <v>0.01</v>
      </c>
      <c r="F1349" s="650">
        <v>17000</v>
      </c>
      <c r="G1349" s="653">
        <f t="shared" si="83"/>
        <v>170</v>
      </c>
      <c r="H1349" s="1171"/>
    </row>
    <row r="1350" spans="1:8">
      <c r="A1350" s="1171"/>
      <c r="B1350" s="1172"/>
      <c r="C1350" s="467" t="s">
        <v>1897</v>
      </c>
      <c r="D1350" s="468" t="s">
        <v>730</v>
      </c>
      <c r="E1350" s="467" t="s">
        <v>1968</v>
      </c>
      <c r="F1350" s="650">
        <v>55000</v>
      </c>
      <c r="G1350" s="653">
        <f t="shared" si="83"/>
        <v>550</v>
      </c>
      <c r="H1350" s="1171"/>
    </row>
    <row r="1351" spans="1:8">
      <c r="A1351" s="1171"/>
      <c r="B1351" s="1172"/>
      <c r="C1351" s="716" t="s">
        <v>731</v>
      </c>
      <c r="D1351" s="661" t="s">
        <v>98</v>
      </c>
      <c r="E1351" s="525" t="s">
        <v>5218</v>
      </c>
      <c r="F1351" s="650">
        <v>14039</v>
      </c>
      <c r="G1351" s="653">
        <f t="shared" si="83"/>
        <v>280.78000000000003</v>
      </c>
      <c r="H1351" s="1171"/>
    </row>
    <row r="1352" spans="1:8">
      <c r="A1352" s="1171"/>
      <c r="B1352" s="699"/>
      <c r="C1352" s="467" t="s">
        <v>84</v>
      </c>
      <c r="D1352" s="468" t="s">
        <v>730</v>
      </c>
      <c r="E1352" s="467" t="s">
        <v>5218</v>
      </c>
      <c r="F1352" s="650">
        <v>10976</v>
      </c>
      <c r="G1352" s="714">
        <f t="shared" si="83"/>
        <v>219.52</v>
      </c>
      <c r="H1352" s="1171"/>
    </row>
    <row r="1353" spans="1:8">
      <c r="A1353" s="1171"/>
      <c r="B1353" s="1172"/>
      <c r="C1353" s="467" t="s">
        <v>723</v>
      </c>
      <c r="D1353" s="468" t="s">
        <v>27</v>
      </c>
      <c r="E1353" s="467">
        <v>0.05</v>
      </c>
      <c r="F1353" s="650">
        <v>7560</v>
      </c>
      <c r="G1353" s="714">
        <f t="shared" si="83"/>
        <v>378</v>
      </c>
      <c r="H1353" s="1171"/>
    </row>
    <row r="1354" spans="1:8">
      <c r="A1354" s="1171"/>
      <c r="B1354" s="699" t="s">
        <v>35</v>
      </c>
      <c r="C1354" s="475"/>
      <c r="D1354" s="711"/>
      <c r="E1354" s="475"/>
      <c r="F1354" s="708"/>
      <c r="G1354" s="475">
        <f>SUM(G1347:G1353)</f>
        <v>2275.6999999999998</v>
      </c>
      <c r="H1354" s="1171"/>
    </row>
    <row r="1355" spans="1:8" ht="30">
      <c r="A1355" s="676" t="s">
        <v>4040</v>
      </c>
      <c r="B1355" s="651" t="s">
        <v>4041</v>
      </c>
      <c r="C1355" s="1168" t="s">
        <v>4206</v>
      </c>
      <c r="D1355" s="468" t="s">
        <v>98</v>
      </c>
      <c r="E1355" s="467" t="s">
        <v>5218</v>
      </c>
      <c r="F1355" s="650">
        <v>13500</v>
      </c>
      <c r="G1355" s="714">
        <f t="shared" si="81"/>
        <v>270</v>
      </c>
      <c r="H1355" s="1170"/>
    </row>
    <row r="1356" spans="1:8">
      <c r="A1356" s="676"/>
      <c r="B1356" s="1168"/>
      <c r="C1356" s="1168" t="s">
        <v>1713</v>
      </c>
      <c r="D1356" s="468" t="s">
        <v>98</v>
      </c>
      <c r="E1356" s="467" t="s">
        <v>5218</v>
      </c>
      <c r="F1356" s="650">
        <v>18000</v>
      </c>
      <c r="G1356" s="714">
        <f t="shared" si="81"/>
        <v>360</v>
      </c>
      <c r="H1356" s="1170"/>
    </row>
    <row r="1357" spans="1:8">
      <c r="A1357" s="676"/>
      <c r="B1357" s="699"/>
      <c r="C1357" s="1168" t="s">
        <v>5271</v>
      </c>
      <c r="D1357" s="1014" t="s">
        <v>5196</v>
      </c>
      <c r="E1357" s="467" t="s">
        <v>5272</v>
      </c>
      <c r="F1357" s="650">
        <v>6900</v>
      </c>
      <c r="G1357" s="714">
        <f t="shared" si="81"/>
        <v>32.43</v>
      </c>
      <c r="H1357" s="1170"/>
    </row>
    <row r="1358" spans="1:8">
      <c r="A1358" s="676"/>
      <c r="B1358" s="1168"/>
      <c r="C1358" s="1168" t="s">
        <v>872</v>
      </c>
      <c r="D1358" s="1014" t="s">
        <v>27</v>
      </c>
      <c r="E1358" s="467" t="s">
        <v>5273</v>
      </c>
      <c r="F1358" s="650" t="s">
        <v>5265</v>
      </c>
      <c r="G1358" s="714">
        <f t="shared" si="81"/>
        <v>1944</v>
      </c>
      <c r="H1358" s="1170"/>
    </row>
    <row r="1359" spans="1:8">
      <c r="A1359" s="676"/>
      <c r="B1359" s="1168"/>
      <c r="C1359" s="1168" t="s">
        <v>4068</v>
      </c>
      <c r="D1359" s="1014" t="s">
        <v>98</v>
      </c>
      <c r="E1359" s="525">
        <v>1E-3</v>
      </c>
      <c r="F1359" s="650">
        <v>5678</v>
      </c>
      <c r="G1359" s="714">
        <f t="shared" si="81"/>
        <v>5.6779999999999999</v>
      </c>
      <c r="H1359" s="1170"/>
    </row>
    <row r="1360" spans="1:8">
      <c r="A1360" s="676"/>
      <c r="B1360" s="1168"/>
      <c r="C1360" s="1168" t="s">
        <v>3720</v>
      </c>
      <c r="D1360" s="1014" t="s">
        <v>27</v>
      </c>
      <c r="E1360" s="467" t="s">
        <v>5274</v>
      </c>
      <c r="F1360" s="650" t="s">
        <v>5275</v>
      </c>
      <c r="G1360" s="714">
        <f t="shared" si="81"/>
        <v>18</v>
      </c>
      <c r="H1360" s="1170"/>
    </row>
    <row r="1361" spans="1:8" ht="30">
      <c r="A1361" s="676"/>
      <c r="B1361" s="1168"/>
      <c r="C1361" s="1168" t="s">
        <v>5276</v>
      </c>
      <c r="D1361" s="1014" t="s">
        <v>27</v>
      </c>
      <c r="E1361" s="467" t="s">
        <v>5214</v>
      </c>
      <c r="F1361" s="650">
        <v>7000</v>
      </c>
      <c r="G1361" s="714">
        <f t="shared" si="81"/>
        <v>3.5</v>
      </c>
      <c r="H1361" s="1170"/>
    </row>
    <row r="1362" spans="1:8">
      <c r="A1362" s="676"/>
      <c r="B1362" s="1168"/>
      <c r="C1362" s="1168" t="s">
        <v>5277</v>
      </c>
      <c r="D1362" s="1014" t="s">
        <v>27</v>
      </c>
      <c r="E1362" s="467" t="s">
        <v>4797</v>
      </c>
      <c r="F1362" s="650">
        <v>7800</v>
      </c>
      <c r="G1362" s="714">
        <f t="shared" si="81"/>
        <v>780</v>
      </c>
      <c r="H1362" s="678"/>
    </row>
    <row r="1363" spans="1:8">
      <c r="A1363" s="676"/>
      <c r="B1363" s="1168"/>
      <c r="C1363" s="1168" t="s">
        <v>3160</v>
      </c>
      <c r="D1363" s="1014" t="s">
        <v>27</v>
      </c>
      <c r="E1363" s="467" t="s">
        <v>5226</v>
      </c>
      <c r="F1363" s="650" t="s">
        <v>5278</v>
      </c>
      <c r="G1363" s="714">
        <f t="shared" si="81"/>
        <v>3600</v>
      </c>
      <c r="H1363" s="678"/>
    </row>
    <row r="1364" spans="1:8">
      <c r="A1364" s="676"/>
      <c r="B1364" s="699"/>
      <c r="C1364" s="1168" t="s">
        <v>245</v>
      </c>
      <c r="D1364" s="468" t="s">
        <v>2427</v>
      </c>
      <c r="E1364" s="467">
        <v>0.03</v>
      </c>
      <c r="F1364" s="654">
        <v>1500</v>
      </c>
      <c r="G1364" s="714">
        <f t="shared" si="81"/>
        <v>45</v>
      </c>
      <c r="H1364" s="676"/>
    </row>
    <row r="1365" spans="1:8">
      <c r="A1365" s="676"/>
      <c r="B1365" s="1168"/>
      <c r="C1365" s="1168" t="s">
        <v>576</v>
      </c>
      <c r="D1365" s="468" t="s">
        <v>2426</v>
      </c>
      <c r="E1365" s="467" t="s">
        <v>5219</v>
      </c>
      <c r="F1365" s="650">
        <v>800</v>
      </c>
      <c r="G1365" s="714">
        <f t="shared" si="81"/>
        <v>400</v>
      </c>
      <c r="H1365" s="676"/>
    </row>
    <row r="1366" spans="1:8">
      <c r="A1366" s="676"/>
      <c r="B1366" s="1168"/>
      <c r="C1366" s="716" t="s">
        <v>731</v>
      </c>
      <c r="D1366" s="661" t="s">
        <v>98</v>
      </c>
      <c r="E1366" s="467" t="s">
        <v>5223</v>
      </c>
      <c r="F1366" s="650">
        <v>14039</v>
      </c>
      <c r="G1366" s="653">
        <f t="shared" si="81"/>
        <v>1.4039000000000001</v>
      </c>
      <c r="H1366" s="676"/>
    </row>
    <row r="1367" spans="1:8">
      <c r="A1367" s="676"/>
      <c r="B1367" s="1168"/>
      <c r="C1367" s="525" t="s">
        <v>723</v>
      </c>
      <c r="D1367" s="468" t="s">
        <v>27</v>
      </c>
      <c r="E1367" s="467">
        <v>0.05</v>
      </c>
      <c r="F1367" s="650">
        <v>7560</v>
      </c>
      <c r="G1367" s="714">
        <f t="shared" si="81"/>
        <v>378</v>
      </c>
      <c r="H1367" s="676"/>
    </row>
    <row r="1368" spans="1:8">
      <c r="A1368" s="676"/>
      <c r="B1368" s="699" t="s">
        <v>35</v>
      </c>
      <c r="C1368" s="475"/>
      <c r="D1368" s="711"/>
      <c r="E1368" s="475"/>
      <c r="F1368" s="708"/>
      <c r="G1368" s="475">
        <f>SUM(G1355:G1367)</f>
        <v>7838.0119000000004</v>
      </c>
      <c r="H1368" s="676"/>
    </row>
    <row r="1369" spans="1:8">
      <c r="A1369" s="676" t="s">
        <v>4042</v>
      </c>
      <c r="B1369" s="651" t="s">
        <v>4207</v>
      </c>
      <c r="C1369" s="1168" t="s">
        <v>1713</v>
      </c>
      <c r="D1369" s="468" t="s">
        <v>98</v>
      </c>
      <c r="E1369" s="902" t="s">
        <v>5218</v>
      </c>
      <c r="F1369" s="1016">
        <v>18000</v>
      </c>
      <c r="G1369" s="1538">
        <f t="shared" si="81"/>
        <v>360</v>
      </c>
      <c r="H1369" s="678"/>
    </row>
    <row r="1370" spans="1:8">
      <c r="A1370" s="676"/>
      <c r="B1370" s="1168"/>
      <c r="C1370" s="1168" t="s">
        <v>5271</v>
      </c>
      <c r="D1370" s="1014" t="s">
        <v>5196</v>
      </c>
      <c r="E1370" s="902" t="s">
        <v>5272</v>
      </c>
      <c r="F1370" s="1016">
        <v>6900</v>
      </c>
      <c r="G1370" s="1538">
        <f t="shared" si="81"/>
        <v>32.43</v>
      </c>
      <c r="H1370" s="678"/>
    </row>
    <row r="1371" spans="1:8">
      <c r="A1371" s="676"/>
      <c r="B1371" s="1168"/>
      <c r="C1371" s="1168" t="s">
        <v>872</v>
      </c>
      <c r="D1371" s="1014" t="s">
        <v>27</v>
      </c>
      <c r="E1371" s="902" t="s">
        <v>5273</v>
      </c>
      <c r="F1371" s="1016" t="s">
        <v>5265</v>
      </c>
      <c r="G1371" s="1538">
        <f t="shared" si="81"/>
        <v>1944</v>
      </c>
      <c r="H1371" s="678"/>
    </row>
    <row r="1372" spans="1:8">
      <c r="A1372" s="676"/>
      <c r="B1372" s="1168"/>
      <c r="C1372" s="1168" t="s">
        <v>4068</v>
      </c>
      <c r="D1372" s="1014" t="s">
        <v>98</v>
      </c>
      <c r="E1372" s="1017">
        <v>1E-3</v>
      </c>
      <c r="F1372" s="1016">
        <v>5678</v>
      </c>
      <c r="G1372" s="1538">
        <f t="shared" si="81"/>
        <v>5.6779999999999999</v>
      </c>
      <c r="H1372" s="678"/>
    </row>
    <row r="1373" spans="1:8">
      <c r="A1373" s="676"/>
      <c r="B1373" s="699"/>
      <c r="C1373" s="1168" t="s">
        <v>3720</v>
      </c>
      <c r="D1373" s="1014" t="s">
        <v>27</v>
      </c>
      <c r="E1373" s="902" t="s">
        <v>5274</v>
      </c>
      <c r="F1373" s="1016" t="s">
        <v>5275</v>
      </c>
      <c r="G1373" s="1538">
        <f t="shared" si="81"/>
        <v>18</v>
      </c>
      <c r="H1373" s="678"/>
    </row>
    <row r="1374" spans="1:8" ht="30">
      <c r="A1374" s="676"/>
      <c r="B1374" s="1168"/>
      <c r="C1374" s="1168" t="s">
        <v>5276</v>
      </c>
      <c r="D1374" s="1014" t="s">
        <v>27</v>
      </c>
      <c r="E1374" s="902" t="s">
        <v>5214</v>
      </c>
      <c r="F1374" s="1016">
        <v>7000</v>
      </c>
      <c r="G1374" s="1538">
        <f t="shared" si="81"/>
        <v>3.5</v>
      </c>
      <c r="H1374" s="678"/>
    </row>
    <row r="1375" spans="1:8">
      <c r="A1375" s="676"/>
      <c r="B1375" s="1168"/>
      <c r="C1375" s="1168" t="s">
        <v>5277</v>
      </c>
      <c r="D1375" s="1014" t="s">
        <v>27</v>
      </c>
      <c r="E1375" s="902" t="s">
        <v>4797</v>
      </c>
      <c r="F1375" s="1016">
        <v>7800</v>
      </c>
      <c r="G1375" s="1538">
        <f t="shared" ref="G1375:G1407" si="84">E1375*F1375</f>
        <v>780</v>
      </c>
      <c r="H1375" s="676"/>
    </row>
    <row r="1376" spans="1:8">
      <c r="A1376" s="676"/>
      <c r="B1376" s="699"/>
      <c r="C1376" s="1168" t="s">
        <v>3160</v>
      </c>
      <c r="D1376" s="1014" t="s">
        <v>27</v>
      </c>
      <c r="E1376" s="902" t="s">
        <v>5226</v>
      </c>
      <c r="F1376" s="1016" t="s">
        <v>5278</v>
      </c>
      <c r="G1376" s="1538">
        <f t="shared" si="84"/>
        <v>3600</v>
      </c>
      <c r="H1376" s="676"/>
    </row>
    <row r="1377" spans="1:8">
      <c r="A1377" s="676"/>
      <c r="B1377" s="1168"/>
      <c r="C1377" s="1168" t="s">
        <v>245</v>
      </c>
      <c r="D1377" s="468" t="s">
        <v>2427</v>
      </c>
      <c r="E1377" s="902">
        <v>0.03</v>
      </c>
      <c r="F1377" s="1020">
        <v>1500</v>
      </c>
      <c r="G1377" s="1538">
        <f t="shared" si="84"/>
        <v>45</v>
      </c>
      <c r="H1377" s="676"/>
    </row>
    <row r="1378" spans="1:8">
      <c r="A1378" s="676"/>
      <c r="B1378" s="1168"/>
      <c r="C1378" s="1168" t="s">
        <v>576</v>
      </c>
      <c r="D1378" s="468" t="s">
        <v>2426</v>
      </c>
      <c r="E1378" s="902" t="s">
        <v>5219</v>
      </c>
      <c r="F1378" s="1016">
        <v>800</v>
      </c>
      <c r="G1378" s="1538">
        <f t="shared" si="84"/>
        <v>400</v>
      </c>
      <c r="H1378" s="676"/>
    </row>
    <row r="1379" spans="1:8">
      <c r="A1379" s="1014"/>
      <c r="B1379" s="1168"/>
      <c r="C1379" s="716" t="s">
        <v>731</v>
      </c>
      <c r="D1379" s="661" t="s">
        <v>98</v>
      </c>
      <c r="E1379" s="902" t="s">
        <v>5223</v>
      </c>
      <c r="F1379" s="1016">
        <v>14039</v>
      </c>
      <c r="G1379" s="1538">
        <f t="shared" si="84"/>
        <v>1.4039000000000001</v>
      </c>
      <c r="H1379" s="1014"/>
    </row>
    <row r="1380" spans="1:8">
      <c r="A1380" s="676"/>
      <c r="B1380" s="699" t="s">
        <v>35</v>
      </c>
      <c r="C1380" s="475"/>
      <c r="D1380" s="711"/>
      <c r="E1380" s="1021"/>
      <c r="F1380" s="1022"/>
      <c r="G1380" s="1021">
        <f>SUM(G1369:G1379)</f>
        <v>7190.0119000000004</v>
      </c>
      <c r="H1380" s="676"/>
    </row>
    <row r="1381" spans="1:8">
      <c r="A1381" s="676" t="s">
        <v>4044</v>
      </c>
      <c r="B1381" s="651" t="s">
        <v>4207</v>
      </c>
      <c r="C1381" s="1168" t="s">
        <v>1713</v>
      </c>
      <c r="D1381" s="468" t="s">
        <v>98</v>
      </c>
      <c r="E1381" s="467" t="s">
        <v>5218</v>
      </c>
      <c r="F1381" s="650">
        <v>18000</v>
      </c>
      <c r="G1381" s="714">
        <f t="shared" ref="G1381" si="85">E1381*F1381</f>
        <v>360</v>
      </c>
      <c r="H1381" s="676"/>
    </row>
    <row r="1382" spans="1:8">
      <c r="A1382" s="676"/>
      <c r="B1382" s="1168"/>
      <c r="C1382" s="1168" t="s">
        <v>5271</v>
      </c>
      <c r="D1382" s="1014" t="s">
        <v>5196</v>
      </c>
      <c r="E1382" s="467" t="s">
        <v>5272</v>
      </c>
      <c r="F1382" s="650">
        <v>6900</v>
      </c>
      <c r="G1382" s="714">
        <f t="shared" si="84"/>
        <v>32.43</v>
      </c>
      <c r="H1382" s="676"/>
    </row>
    <row r="1383" spans="1:8">
      <c r="A1383" s="676"/>
      <c r="B1383" s="1168"/>
      <c r="C1383" s="1168" t="s">
        <v>872</v>
      </c>
      <c r="D1383" s="1014" t="s">
        <v>27</v>
      </c>
      <c r="E1383" s="467" t="s">
        <v>5273</v>
      </c>
      <c r="F1383" s="650" t="s">
        <v>5265</v>
      </c>
      <c r="G1383" s="714">
        <f t="shared" si="84"/>
        <v>1944</v>
      </c>
      <c r="H1383" s="678"/>
    </row>
    <row r="1384" spans="1:8">
      <c r="A1384" s="676"/>
      <c r="B1384" s="1168"/>
      <c r="C1384" s="1168" t="s">
        <v>4068</v>
      </c>
      <c r="D1384" s="1014" t="s">
        <v>98</v>
      </c>
      <c r="E1384" s="525">
        <v>1E-3</v>
      </c>
      <c r="F1384" s="650">
        <v>5678</v>
      </c>
      <c r="G1384" s="714">
        <f t="shared" si="84"/>
        <v>5.6779999999999999</v>
      </c>
      <c r="H1384" s="678"/>
    </row>
    <row r="1385" spans="1:8">
      <c r="A1385" s="676"/>
      <c r="B1385" s="1168"/>
      <c r="C1385" s="1168" t="s">
        <v>3720</v>
      </c>
      <c r="D1385" s="1014" t="s">
        <v>27</v>
      </c>
      <c r="E1385" s="467" t="s">
        <v>5274</v>
      </c>
      <c r="F1385" s="650" t="s">
        <v>5275</v>
      </c>
      <c r="G1385" s="714">
        <f t="shared" si="84"/>
        <v>18</v>
      </c>
      <c r="H1385" s="678"/>
    </row>
    <row r="1386" spans="1:8" ht="30">
      <c r="A1386" s="676"/>
      <c r="B1386" s="1168"/>
      <c r="C1386" s="1168" t="s">
        <v>5276</v>
      </c>
      <c r="D1386" s="1014" t="s">
        <v>27</v>
      </c>
      <c r="E1386" s="467" t="s">
        <v>5214</v>
      </c>
      <c r="F1386" s="650">
        <v>7000</v>
      </c>
      <c r="G1386" s="714">
        <f t="shared" si="84"/>
        <v>3.5</v>
      </c>
      <c r="H1386" s="678"/>
    </row>
    <row r="1387" spans="1:8">
      <c r="A1387" s="676"/>
      <c r="B1387" s="1168"/>
      <c r="C1387" s="1168" t="s">
        <v>5277</v>
      </c>
      <c r="D1387" s="1014" t="s">
        <v>27</v>
      </c>
      <c r="E1387" s="467" t="s">
        <v>4797</v>
      </c>
      <c r="F1387" s="650">
        <v>7800</v>
      </c>
      <c r="G1387" s="714">
        <f t="shared" si="84"/>
        <v>780</v>
      </c>
      <c r="H1387" s="678"/>
    </row>
    <row r="1388" spans="1:8">
      <c r="A1388" s="676"/>
      <c r="B1388" s="1168"/>
      <c r="C1388" s="1168" t="s">
        <v>3160</v>
      </c>
      <c r="D1388" s="1014" t="s">
        <v>27</v>
      </c>
      <c r="E1388" s="467" t="s">
        <v>5226</v>
      </c>
      <c r="F1388" s="650" t="s">
        <v>5278</v>
      </c>
      <c r="G1388" s="714">
        <f t="shared" si="84"/>
        <v>3600</v>
      </c>
      <c r="H1388" s="676"/>
    </row>
    <row r="1389" spans="1:8">
      <c r="A1389" s="676"/>
      <c r="B1389" s="1168"/>
      <c r="C1389" s="1168" t="s">
        <v>245</v>
      </c>
      <c r="D1389" s="468" t="s">
        <v>2427</v>
      </c>
      <c r="E1389" s="467">
        <v>0.03</v>
      </c>
      <c r="F1389" s="654">
        <v>1500</v>
      </c>
      <c r="G1389" s="714">
        <f t="shared" si="84"/>
        <v>45</v>
      </c>
      <c r="H1389" s="676"/>
    </row>
    <row r="1390" spans="1:8">
      <c r="A1390" s="676"/>
      <c r="B1390" s="699"/>
      <c r="C1390" s="1168" t="s">
        <v>576</v>
      </c>
      <c r="D1390" s="468" t="s">
        <v>2426</v>
      </c>
      <c r="E1390" s="467" t="s">
        <v>5219</v>
      </c>
      <c r="F1390" s="650">
        <v>800</v>
      </c>
      <c r="G1390" s="714">
        <f t="shared" si="84"/>
        <v>400</v>
      </c>
      <c r="H1390" s="676"/>
    </row>
    <row r="1391" spans="1:8">
      <c r="A1391" s="676"/>
      <c r="B1391" s="1168"/>
      <c r="C1391" s="716" t="s">
        <v>731</v>
      </c>
      <c r="D1391" s="661" t="s">
        <v>98</v>
      </c>
      <c r="E1391" s="467" t="s">
        <v>5223</v>
      </c>
      <c r="F1391" s="650">
        <v>14039</v>
      </c>
      <c r="G1391" s="714">
        <f t="shared" si="84"/>
        <v>1.4039000000000001</v>
      </c>
      <c r="H1391" s="676"/>
    </row>
    <row r="1392" spans="1:8">
      <c r="A1392" s="676"/>
      <c r="B1392" s="699" t="s">
        <v>35</v>
      </c>
      <c r="C1392" s="475"/>
      <c r="D1392" s="711"/>
      <c r="E1392" s="475"/>
      <c r="F1392" s="708"/>
      <c r="G1392" s="475">
        <f>SUM(G1381:G1391)</f>
        <v>7190.0119000000004</v>
      </c>
      <c r="H1392" s="676"/>
    </row>
    <row r="1393" spans="1:8" ht="60">
      <c r="A1393" s="676" t="s">
        <v>4046</v>
      </c>
      <c r="B1393" s="1168" t="s">
        <v>4208</v>
      </c>
      <c r="C1393" s="1168" t="s">
        <v>727</v>
      </c>
      <c r="D1393" s="1014" t="s">
        <v>98</v>
      </c>
      <c r="E1393" s="525" t="s">
        <v>5279</v>
      </c>
      <c r="F1393" s="650">
        <v>10976</v>
      </c>
      <c r="G1393" s="714">
        <f t="shared" ref="G1393:G1395" si="86">E1393*F1393</f>
        <v>2304.96</v>
      </c>
      <c r="H1393" s="676"/>
    </row>
    <row r="1394" spans="1:8">
      <c r="A1394" s="676"/>
      <c r="B1394" s="1168"/>
      <c r="C1394" s="1168" t="s">
        <v>728</v>
      </c>
      <c r="D1394" s="468" t="s">
        <v>98</v>
      </c>
      <c r="E1394" s="467" t="s">
        <v>5280</v>
      </c>
      <c r="F1394" s="664">
        <v>3600</v>
      </c>
      <c r="G1394" s="714">
        <f t="shared" si="86"/>
        <v>252.00000000000003</v>
      </c>
      <c r="H1394" s="676"/>
    </row>
    <row r="1395" spans="1:8">
      <c r="A1395" s="676"/>
      <c r="B1395" s="1168"/>
      <c r="C1395" s="525" t="s">
        <v>723</v>
      </c>
      <c r="D1395" s="468" t="s">
        <v>27</v>
      </c>
      <c r="E1395" s="467">
        <v>0.05</v>
      </c>
      <c r="F1395" s="650">
        <v>7560</v>
      </c>
      <c r="G1395" s="714">
        <f t="shared" si="86"/>
        <v>378</v>
      </c>
      <c r="H1395" s="676"/>
    </row>
    <row r="1396" spans="1:8">
      <c r="A1396" s="676"/>
      <c r="B1396" s="1168"/>
      <c r="C1396" s="1168" t="s">
        <v>245</v>
      </c>
      <c r="D1396" s="468" t="s">
        <v>2427</v>
      </c>
      <c r="E1396" s="467">
        <v>0.02</v>
      </c>
      <c r="F1396" s="654">
        <v>1500</v>
      </c>
      <c r="G1396" s="714">
        <f t="shared" si="84"/>
        <v>30</v>
      </c>
      <c r="H1396" s="676"/>
    </row>
    <row r="1397" spans="1:8">
      <c r="A1397" s="676"/>
      <c r="B1397" s="1168"/>
      <c r="C1397" s="1168" t="s">
        <v>576</v>
      </c>
      <c r="D1397" s="468" t="s">
        <v>2426</v>
      </c>
      <c r="E1397" s="467">
        <v>2.9000000000000001E-2</v>
      </c>
      <c r="F1397" s="650">
        <v>800</v>
      </c>
      <c r="G1397" s="714">
        <f t="shared" si="84"/>
        <v>23.200000000000003</v>
      </c>
      <c r="H1397" s="676"/>
    </row>
    <row r="1398" spans="1:8">
      <c r="A1398" s="676"/>
      <c r="B1398" s="1168"/>
      <c r="C1398" s="525" t="s">
        <v>729</v>
      </c>
      <c r="D1398" s="468" t="s">
        <v>730</v>
      </c>
      <c r="E1398" s="467">
        <v>0.1</v>
      </c>
      <c r="F1398" s="650">
        <v>120</v>
      </c>
      <c r="G1398" s="714">
        <f t="shared" si="84"/>
        <v>12</v>
      </c>
      <c r="H1398" s="676"/>
    </row>
    <row r="1399" spans="1:8">
      <c r="A1399" s="676"/>
      <c r="B1399" s="699"/>
      <c r="C1399" s="525" t="s">
        <v>5281</v>
      </c>
      <c r="D1399" s="468" t="s">
        <v>1989</v>
      </c>
      <c r="E1399" s="467" t="s">
        <v>5282</v>
      </c>
      <c r="F1399" s="650" t="s">
        <v>5275</v>
      </c>
      <c r="G1399" s="714">
        <f t="shared" si="84"/>
        <v>166.5</v>
      </c>
      <c r="H1399" s="676"/>
    </row>
    <row r="1400" spans="1:8">
      <c r="A1400" s="676"/>
      <c r="B1400" s="699" t="s">
        <v>35</v>
      </c>
      <c r="C1400" s="475"/>
      <c r="D1400" s="711"/>
      <c r="E1400" s="475"/>
      <c r="F1400" s="708"/>
      <c r="G1400" s="475">
        <f>SUM(G1393:G1399)</f>
        <v>3166.66</v>
      </c>
      <c r="H1400" s="676"/>
    </row>
    <row r="1401" spans="1:8">
      <c r="A1401" s="676" t="s">
        <v>5476</v>
      </c>
      <c r="B1401" s="1168" t="s">
        <v>4048</v>
      </c>
      <c r="C1401" s="525" t="s">
        <v>1713</v>
      </c>
      <c r="D1401" s="468" t="s">
        <v>27</v>
      </c>
      <c r="E1401" s="467" t="s">
        <v>5283</v>
      </c>
      <c r="F1401" s="650">
        <v>18000</v>
      </c>
      <c r="G1401" s="714">
        <f t="shared" si="84"/>
        <v>1350</v>
      </c>
      <c r="H1401" s="678"/>
    </row>
    <row r="1402" spans="1:8">
      <c r="A1402" s="676"/>
      <c r="B1402" s="1168"/>
      <c r="C1402" s="1168" t="s">
        <v>727</v>
      </c>
      <c r="D1402" s="1014" t="s">
        <v>98</v>
      </c>
      <c r="E1402" s="525">
        <v>2.5000000000000001E-2</v>
      </c>
      <c r="F1402" s="650">
        <v>10976</v>
      </c>
      <c r="G1402" s="714">
        <f t="shared" si="84"/>
        <v>274.40000000000003</v>
      </c>
      <c r="H1402" s="676"/>
    </row>
    <row r="1403" spans="1:8" ht="30">
      <c r="A1403" s="676"/>
      <c r="B1403" s="1168"/>
      <c r="C1403" s="1168" t="s">
        <v>4060</v>
      </c>
      <c r="D1403" s="1014" t="s">
        <v>1698</v>
      </c>
      <c r="E1403" s="467" t="s">
        <v>1968</v>
      </c>
      <c r="F1403" s="664">
        <v>26785</v>
      </c>
      <c r="G1403" s="714">
        <f t="shared" si="84"/>
        <v>267.85000000000002</v>
      </c>
      <c r="H1403" s="676"/>
    </row>
    <row r="1404" spans="1:8">
      <c r="A1404" s="676"/>
      <c r="B1404" s="1168"/>
      <c r="C1404" s="1168" t="s">
        <v>245</v>
      </c>
      <c r="D1404" s="468" t="s">
        <v>2427</v>
      </c>
      <c r="E1404" s="467">
        <v>0.03</v>
      </c>
      <c r="F1404" s="654">
        <v>1500</v>
      </c>
      <c r="G1404" s="714">
        <f t="shared" si="84"/>
        <v>45</v>
      </c>
      <c r="H1404" s="678"/>
    </row>
    <row r="1405" spans="1:8">
      <c r="A1405" s="676"/>
      <c r="B1405" s="699"/>
      <c r="C1405" s="1168" t="s">
        <v>576</v>
      </c>
      <c r="D1405" s="468" t="s">
        <v>2426</v>
      </c>
      <c r="E1405" s="467">
        <v>0.1</v>
      </c>
      <c r="F1405" s="650">
        <v>800</v>
      </c>
      <c r="G1405" s="714">
        <f t="shared" si="84"/>
        <v>80</v>
      </c>
      <c r="H1405" s="676"/>
    </row>
    <row r="1406" spans="1:8">
      <c r="A1406" s="676"/>
      <c r="B1406" s="1168"/>
      <c r="C1406" s="525" t="s">
        <v>729</v>
      </c>
      <c r="D1406" s="468" t="s">
        <v>730</v>
      </c>
      <c r="E1406" s="467">
        <v>0.1</v>
      </c>
      <c r="F1406" s="650">
        <v>120</v>
      </c>
      <c r="G1406" s="714">
        <f t="shared" si="84"/>
        <v>12</v>
      </c>
      <c r="H1406" s="676"/>
    </row>
    <row r="1407" spans="1:8">
      <c r="A1407" s="676"/>
      <c r="B1407" s="1168"/>
      <c r="C1407" s="525" t="s">
        <v>2008</v>
      </c>
      <c r="D1407" s="468" t="s">
        <v>1989</v>
      </c>
      <c r="E1407" s="467">
        <v>0.02</v>
      </c>
      <c r="F1407" s="650">
        <v>2700</v>
      </c>
      <c r="G1407" s="714">
        <f t="shared" si="84"/>
        <v>54</v>
      </c>
      <c r="H1407" s="676"/>
    </row>
    <row r="1408" spans="1:8">
      <c r="A1408" s="676"/>
      <c r="B1408" s="699" t="s">
        <v>35</v>
      </c>
      <c r="C1408" s="475"/>
      <c r="D1408" s="711"/>
      <c r="E1408" s="475"/>
      <c r="F1408" s="708"/>
      <c r="G1408" s="475">
        <f>SUM(G1401:G1407)</f>
        <v>2083.25</v>
      </c>
      <c r="H1408" s="676"/>
    </row>
    <row r="1409" spans="1:8" ht="30">
      <c r="A1409" s="676" t="s">
        <v>5477</v>
      </c>
      <c r="B1409" s="713" t="s">
        <v>4209</v>
      </c>
      <c r="C1409" s="525" t="s">
        <v>722</v>
      </c>
      <c r="D1409" s="676" t="s">
        <v>40</v>
      </c>
      <c r="E1409" s="525">
        <v>1</v>
      </c>
      <c r="F1409" s="664">
        <v>300</v>
      </c>
      <c r="G1409" s="475">
        <v>300</v>
      </c>
      <c r="H1409" s="676"/>
    </row>
    <row r="1410" spans="1:8" s="725" customFormat="1" ht="128.25">
      <c r="A1410" s="721" t="s">
        <v>2424</v>
      </c>
      <c r="B1410" s="722" t="s">
        <v>2384</v>
      </c>
      <c r="C1410" s="723"/>
      <c r="D1410" s="724"/>
      <c r="E1410" s="724"/>
      <c r="F1410" s="724"/>
      <c r="G1410" s="723"/>
      <c r="H1410" s="723"/>
    </row>
    <row r="1411" spans="1:8" s="725" customFormat="1">
      <c r="A1411" s="726" t="s">
        <v>2425</v>
      </c>
      <c r="B1411" s="354" t="s">
        <v>2386</v>
      </c>
      <c r="C1411" s="727" t="s">
        <v>576</v>
      </c>
      <c r="D1411" s="355" t="s">
        <v>2426</v>
      </c>
      <c r="E1411" s="355">
        <v>0.21099999999999999</v>
      </c>
      <c r="F1411" s="624">
        <v>800</v>
      </c>
      <c r="G1411" s="1539">
        <f>E1411*F1411</f>
        <v>168.79999999999998</v>
      </c>
      <c r="H1411" s="356"/>
    </row>
    <row r="1412" spans="1:8" s="725" customFormat="1">
      <c r="A1412" s="726"/>
      <c r="B1412" s="728"/>
      <c r="C1412" s="729" t="s">
        <v>245</v>
      </c>
      <c r="D1412" s="355" t="s">
        <v>2427</v>
      </c>
      <c r="E1412" s="355">
        <v>0.30099999999999999</v>
      </c>
      <c r="F1412" s="626">
        <v>1500</v>
      </c>
      <c r="G1412" s="1539">
        <f t="shared" ref="G1412:G1416" si="87">E1412*F1412</f>
        <v>451.5</v>
      </c>
      <c r="H1412" s="356"/>
    </row>
    <row r="1413" spans="1:8" s="725" customFormat="1">
      <c r="A1413" s="726"/>
      <c r="B1413" s="728"/>
      <c r="C1413" s="730" t="s">
        <v>729</v>
      </c>
      <c r="D1413" s="355" t="s">
        <v>2428</v>
      </c>
      <c r="E1413" s="355">
        <v>4.2000000000000003E-2</v>
      </c>
      <c r="F1413" s="625">
        <v>170</v>
      </c>
      <c r="G1413" s="1539">
        <f t="shared" si="87"/>
        <v>7.1400000000000006</v>
      </c>
      <c r="H1413" s="356"/>
    </row>
    <row r="1414" spans="1:8" s="725" customFormat="1">
      <c r="A1414" s="726"/>
      <c r="B1414" s="728"/>
      <c r="C1414" s="731" t="s">
        <v>722</v>
      </c>
      <c r="D1414" s="356" t="s">
        <v>29</v>
      </c>
      <c r="E1414" s="356">
        <v>2</v>
      </c>
      <c r="F1414" s="624">
        <v>130</v>
      </c>
      <c r="G1414" s="1539">
        <f t="shared" si="87"/>
        <v>260</v>
      </c>
      <c r="H1414" s="356"/>
    </row>
    <row r="1415" spans="1:8" s="725" customFormat="1">
      <c r="A1415" s="726"/>
      <c r="B1415" s="728"/>
      <c r="C1415" s="361" t="s">
        <v>2436</v>
      </c>
      <c r="D1415" s="360" t="s">
        <v>40</v>
      </c>
      <c r="E1415" s="360">
        <v>8.6999999999999994E-2</v>
      </c>
      <c r="F1415" s="627">
        <v>1500</v>
      </c>
      <c r="G1415" s="1539">
        <f t="shared" si="87"/>
        <v>130.5</v>
      </c>
      <c r="H1415" s="356"/>
    </row>
    <row r="1416" spans="1:8" s="725" customFormat="1">
      <c r="A1416" s="726"/>
      <c r="B1416" s="728"/>
      <c r="C1416" s="730" t="s">
        <v>2008</v>
      </c>
      <c r="D1416" s="356" t="s">
        <v>27</v>
      </c>
      <c r="E1416" s="355">
        <v>0.05</v>
      </c>
      <c r="F1416" s="625">
        <v>2700</v>
      </c>
      <c r="G1416" s="1539">
        <f t="shared" si="87"/>
        <v>135</v>
      </c>
      <c r="H1416" s="356"/>
    </row>
    <row r="1417" spans="1:8" s="725" customFormat="1">
      <c r="A1417" s="726"/>
      <c r="B1417" s="732" t="s">
        <v>35</v>
      </c>
      <c r="C1417" s="731"/>
      <c r="D1417" s="733"/>
      <c r="E1417" s="734"/>
      <c r="F1417" s="735"/>
      <c r="G1417" s="1540">
        <f>SUM(G1411:G1416)</f>
        <v>1152.94</v>
      </c>
      <c r="H1417" s="356"/>
    </row>
    <row r="1418" spans="1:8" s="725" customFormat="1">
      <c r="A1418" s="726" t="s">
        <v>2429</v>
      </c>
      <c r="B1418" s="354" t="s">
        <v>2388</v>
      </c>
      <c r="C1418" s="727" t="s">
        <v>576</v>
      </c>
      <c r="D1418" s="355" t="s">
        <v>2426</v>
      </c>
      <c r="E1418" s="355">
        <v>0.21099999999999999</v>
      </c>
      <c r="F1418" s="624">
        <v>800</v>
      </c>
      <c r="G1418" s="1539">
        <f>E1418*F1418</f>
        <v>168.79999999999998</v>
      </c>
      <c r="H1418" s="356"/>
    </row>
    <row r="1419" spans="1:8" s="725" customFormat="1">
      <c r="A1419" s="726"/>
      <c r="B1419" s="728"/>
      <c r="C1419" s="729" t="s">
        <v>245</v>
      </c>
      <c r="D1419" s="355" t="s">
        <v>2427</v>
      </c>
      <c r="E1419" s="355">
        <v>0.30099999999999999</v>
      </c>
      <c r="F1419" s="626">
        <v>1500</v>
      </c>
      <c r="G1419" s="1539">
        <f t="shared" ref="G1419:G1423" si="88">E1419*F1419</f>
        <v>451.5</v>
      </c>
      <c r="H1419" s="356"/>
    </row>
    <row r="1420" spans="1:8" s="725" customFormat="1">
      <c r="A1420" s="726"/>
      <c r="B1420" s="728"/>
      <c r="C1420" s="730" t="s">
        <v>729</v>
      </c>
      <c r="D1420" s="355" t="s">
        <v>2428</v>
      </c>
      <c r="E1420" s="355">
        <v>4.2000000000000003E-2</v>
      </c>
      <c r="F1420" s="625">
        <v>170</v>
      </c>
      <c r="G1420" s="1539">
        <f t="shared" si="88"/>
        <v>7.1400000000000006</v>
      </c>
      <c r="H1420" s="356"/>
    </row>
    <row r="1421" spans="1:8" s="725" customFormat="1">
      <c r="A1421" s="726"/>
      <c r="B1421" s="728"/>
      <c r="C1421" s="731" t="s">
        <v>722</v>
      </c>
      <c r="D1421" s="356" t="s">
        <v>29</v>
      </c>
      <c r="E1421" s="356">
        <v>2</v>
      </c>
      <c r="F1421" s="624">
        <v>130</v>
      </c>
      <c r="G1421" s="1539">
        <f t="shared" si="88"/>
        <v>260</v>
      </c>
      <c r="H1421" s="356"/>
    </row>
    <row r="1422" spans="1:8" s="725" customFormat="1">
      <c r="A1422" s="726"/>
      <c r="B1422" s="728"/>
      <c r="C1422" s="361" t="s">
        <v>2436</v>
      </c>
      <c r="D1422" s="360" t="s">
        <v>40</v>
      </c>
      <c r="E1422" s="360">
        <v>8.6999999999999994E-2</v>
      </c>
      <c r="F1422" s="624">
        <v>1500</v>
      </c>
      <c r="G1422" s="1539">
        <f t="shared" si="88"/>
        <v>130.5</v>
      </c>
      <c r="H1422" s="356"/>
    </row>
    <row r="1423" spans="1:8" s="725" customFormat="1">
      <c r="A1423" s="726"/>
      <c r="B1423" s="728"/>
      <c r="C1423" s="730" t="s">
        <v>2008</v>
      </c>
      <c r="D1423" s="356" t="s">
        <v>27</v>
      </c>
      <c r="E1423" s="355">
        <v>0.05</v>
      </c>
      <c r="F1423" s="625">
        <v>2700</v>
      </c>
      <c r="G1423" s="1539">
        <f t="shared" si="88"/>
        <v>135</v>
      </c>
      <c r="H1423" s="356"/>
    </row>
    <row r="1424" spans="1:8" s="725" customFormat="1">
      <c r="A1424" s="726"/>
      <c r="B1424" s="732" t="s">
        <v>35</v>
      </c>
      <c r="C1424" s="731"/>
      <c r="D1424" s="733"/>
      <c r="E1424" s="734"/>
      <c r="F1424" s="735"/>
      <c r="G1424" s="1540">
        <f>SUM(G1418:G1423)</f>
        <v>1152.94</v>
      </c>
      <c r="H1424" s="356"/>
    </row>
    <row r="1425" spans="1:8" s="725" customFormat="1">
      <c r="A1425" s="726" t="s">
        <v>2430</v>
      </c>
      <c r="B1425" s="354" t="s">
        <v>2390</v>
      </c>
      <c r="C1425" s="727" t="s">
        <v>576</v>
      </c>
      <c r="D1425" s="355" t="s">
        <v>2426</v>
      </c>
      <c r="E1425" s="355">
        <v>0.21099999999999999</v>
      </c>
      <c r="F1425" s="624">
        <v>800</v>
      </c>
      <c r="G1425" s="1539">
        <f>E1425*F1425</f>
        <v>168.79999999999998</v>
      </c>
      <c r="H1425" s="736"/>
    </row>
    <row r="1426" spans="1:8" s="725" customFormat="1">
      <c r="A1426" s="726"/>
      <c r="B1426" s="737"/>
      <c r="C1426" s="729" t="s">
        <v>245</v>
      </c>
      <c r="D1426" s="355" t="s">
        <v>2427</v>
      </c>
      <c r="E1426" s="355">
        <v>0.30099999999999999</v>
      </c>
      <c r="F1426" s="626">
        <v>1500</v>
      </c>
      <c r="G1426" s="1539">
        <f t="shared" ref="G1426:G1430" si="89">E1426*F1426</f>
        <v>451.5</v>
      </c>
      <c r="H1426" s="356"/>
    </row>
    <row r="1427" spans="1:8" s="725" customFormat="1">
      <c r="A1427" s="726"/>
      <c r="B1427" s="728"/>
      <c r="C1427" s="730" t="s">
        <v>729</v>
      </c>
      <c r="D1427" s="355" t="s">
        <v>2428</v>
      </c>
      <c r="E1427" s="355">
        <v>4.2000000000000003E-2</v>
      </c>
      <c r="F1427" s="625">
        <v>170</v>
      </c>
      <c r="G1427" s="1539">
        <f t="shared" si="89"/>
        <v>7.1400000000000006</v>
      </c>
      <c r="H1427" s="356"/>
    </row>
    <row r="1428" spans="1:8" s="725" customFormat="1">
      <c r="A1428" s="726"/>
      <c r="B1428" s="728"/>
      <c r="C1428" s="731" t="s">
        <v>722</v>
      </c>
      <c r="D1428" s="356" t="s">
        <v>29</v>
      </c>
      <c r="E1428" s="356">
        <v>2</v>
      </c>
      <c r="F1428" s="624">
        <v>130</v>
      </c>
      <c r="G1428" s="1539">
        <f t="shared" si="89"/>
        <v>260</v>
      </c>
      <c r="H1428" s="356"/>
    </row>
    <row r="1429" spans="1:8" s="725" customFormat="1">
      <c r="A1429" s="726"/>
      <c r="B1429" s="728"/>
      <c r="C1429" s="361" t="s">
        <v>2436</v>
      </c>
      <c r="D1429" s="360" t="s">
        <v>40</v>
      </c>
      <c r="E1429" s="360">
        <v>8.6999999999999994E-2</v>
      </c>
      <c r="F1429" s="627">
        <v>1500</v>
      </c>
      <c r="G1429" s="1539">
        <f>E1429*F1429</f>
        <v>130.5</v>
      </c>
      <c r="H1429" s="356"/>
    </row>
    <row r="1430" spans="1:8" s="725" customFormat="1">
      <c r="A1430" s="726"/>
      <c r="B1430" s="728"/>
      <c r="C1430" s="730" t="s">
        <v>2008</v>
      </c>
      <c r="D1430" s="356" t="s">
        <v>27</v>
      </c>
      <c r="E1430" s="355">
        <v>0.05</v>
      </c>
      <c r="F1430" s="625">
        <v>2700</v>
      </c>
      <c r="G1430" s="1539">
        <f t="shared" si="89"/>
        <v>135</v>
      </c>
      <c r="H1430" s="356"/>
    </row>
    <row r="1431" spans="1:8" s="725" customFormat="1">
      <c r="A1431" s="726"/>
      <c r="B1431" s="732" t="s">
        <v>35</v>
      </c>
      <c r="C1431" s="731"/>
      <c r="D1431" s="733"/>
      <c r="E1431" s="734"/>
      <c r="F1431" s="735"/>
      <c r="G1431" s="1540">
        <f>SUM(G1425:G1430)</f>
        <v>1152.94</v>
      </c>
      <c r="H1431" s="736"/>
    </row>
    <row r="1432" spans="1:8" ht="45">
      <c r="A1432" s="1314" t="s">
        <v>2431</v>
      </c>
      <c r="B1432" s="1523" t="s">
        <v>2392</v>
      </c>
      <c r="C1432" s="698" t="s">
        <v>5065</v>
      </c>
      <c r="D1432" s="1321" t="s">
        <v>2426</v>
      </c>
      <c r="E1432" s="360">
        <v>0.25</v>
      </c>
      <c r="F1432" s="204">
        <v>26785</v>
      </c>
      <c r="G1432" s="701">
        <f>F1432*E1432</f>
        <v>6696.25</v>
      </c>
      <c r="H1432" s="1321"/>
    </row>
    <row r="1433" spans="1:8">
      <c r="A1433" s="1314"/>
      <c r="B1433" s="932"/>
      <c r="C1433" s="303" t="s">
        <v>245</v>
      </c>
      <c r="D1433" s="360" t="s">
        <v>2427</v>
      </c>
      <c r="E1433" s="360">
        <v>3.1E-2</v>
      </c>
      <c r="F1433" s="618">
        <v>1500</v>
      </c>
      <c r="G1433" s="701">
        <f t="shared" ref="G1433:G1438" si="90">F1433*E1433</f>
        <v>46.5</v>
      </c>
      <c r="H1433" s="1321"/>
    </row>
    <row r="1434" spans="1:8">
      <c r="A1434" s="1314"/>
      <c r="B1434" s="1315"/>
      <c r="C1434" s="698" t="s">
        <v>576</v>
      </c>
      <c r="D1434" s="360" t="s">
        <v>2426</v>
      </c>
      <c r="E1434" s="360">
        <v>0.1</v>
      </c>
      <c r="F1434" s="619">
        <v>800</v>
      </c>
      <c r="G1434" s="701">
        <f t="shared" si="90"/>
        <v>80</v>
      </c>
      <c r="H1434" s="1321"/>
    </row>
    <row r="1435" spans="1:8">
      <c r="A1435" s="1314"/>
      <c r="B1435" s="1315"/>
      <c r="C1435" s="361" t="s">
        <v>729</v>
      </c>
      <c r="D1435" s="360" t="s">
        <v>2428</v>
      </c>
      <c r="E1435" s="360">
        <v>0.1</v>
      </c>
      <c r="F1435" s="619">
        <v>170</v>
      </c>
      <c r="G1435" s="701">
        <f t="shared" si="90"/>
        <v>17</v>
      </c>
      <c r="H1435" s="1321"/>
    </row>
    <row r="1436" spans="1:8">
      <c r="A1436" s="1314"/>
      <c r="B1436" s="1315"/>
      <c r="C1436" s="361" t="s">
        <v>722</v>
      </c>
      <c r="D1436" s="360" t="s">
        <v>29</v>
      </c>
      <c r="E1436" s="360">
        <v>1</v>
      </c>
      <c r="F1436" s="619">
        <v>130</v>
      </c>
      <c r="G1436" s="701">
        <f t="shared" si="90"/>
        <v>130</v>
      </c>
      <c r="H1436" s="1321"/>
    </row>
    <row r="1437" spans="1:8">
      <c r="A1437" s="1314"/>
      <c r="B1437" s="1315"/>
      <c r="C1437" s="361" t="s">
        <v>2436</v>
      </c>
      <c r="D1437" s="1321" t="s">
        <v>29</v>
      </c>
      <c r="E1437" s="360">
        <v>0.25</v>
      </c>
      <c r="F1437" s="627">
        <v>1500</v>
      </c>
      <c r="G1437" s="701">
        <f t="shared" si="90"/>
        <v>375</v>
      </c>
      <c r="H1437" s="1321"/>
    </row>
    <row r="1438" spans="1:8">
      <c r="A1438" s="1314"/>
      <c r="B1438" s="1315"/>
      <c r="C1438" s="361" t="s">
        <v>2008</v>
      </c>
      <c r="D1438" s="1321" t="s">
        <v>27</v>
      </c>
      <c r="E1438" s="360">
        <v>0.02</v>
      </c>
      <c r="F1438" s="619">
        <v>2700</v>
      </c>
      <c r="G1438" s="701">
        <f t="shared" si="90"/>
        <v>54</v>
      </c>
      <c r="H1438" s="1321"/>
    </row>
    <row r="1439" spans="1:8">
      <c r="A1439" s="1314"/>
      <c r="B1439" s="699" t="s">
        <v>35</v>
      </c>
      <c r="C1439" s="700"/>
      <c r="D1439" s="103"/>
      <c r="E1439" s="608"/>
      <c r="F1439" s="429"/>
      <c r="G1439" s="1533">
        <f>SUM(G1432:G1438)</f>
        <v>7398.75</v>
      </c>
      <c r="H1439" s="308"/>
    </row>
    <row r="1440" spans="1:8">
      <c r="A1440" s="1314" t="s">
        <v>2433</v>
      </c>
      <c r="B1440" s="282" t="s">
        <v>2394</v>
      </c>
      <c r="C1440" s="361" t="s">
        <v>5066</v>
      </c>
      <c r="D1440" s="360" t="s">
        <v>29</v>
      </c>
      <c r="E1440" s="360">
        <v>0.255</v>
      </c>
      <c r="F1440" s="619">
        <v>4500</v>
      </c>
      <c r="G1440" s="1532">
        <f>E1440*F1440</f>
        <v>1147.5</v>
      </c>
      <c r="H1440" s="1321"/>
    </row>
    <row r="1441" spans="1:8">
      <c r="A1441" s="1314"/>
      <c r="B1441" s="282"/>
      <c r="C1441" s="698" t="s">
        <v>576</v>
      </c>
      <c r="D1441" s="360" t="s">
        <v>2426</v>
      </c>
      <c r="E1441" s="360">
        <v>0.498</v>
      </c>
      <c r="F1441" s="619">
        <v>800</v>
      </c>
      <c r="G1441" s="1532">
        <f t="shared" ref="G1441:G1446" si="91">E1441*F1441</f>
        <v>398.4</v>
      </c>
      <c r="H1441" s="1321"/>
    </row>
    <row r="1442" spans="1:8">
      <c r="A1442" s="1314"/>
      <c r="B1442" s="282"/>
      <c r="C1442" s="303" t="s">
        <v>245</v>
      </c>
      <c r="D1442" s="360" t="s">
        <v>2427</v>
      </c>
      <c r="E1442" s="360">
        <f>3/100</f>
        <v>0.03</v>
      </c>
      <c r="F1442" s="618">
        <v>1500</v>
      </c>
      <c r="G1442" s="1532">
        <f t="shared" si="91"/>
        <v>45</v>
      </c>
      <c r="H1442" s="1321"/>
    </row>
    <row r="1443" spans="1:8">
      <c r="A1443" s="1314"/>
      <c r="B1443" s="1315"/>
      <c r="C1443" s="361" t="s">
        <v>729</v>
      </c>
      <c r="D1443" s="360" t="s">
        <v>2428</v>
      </c>
      <c r="E1443" s="360">
        <v>0.5</v>
      </c>
      <c r="F1443" s="619">
        <v>170</v>
      </c>
      <c r="G1443" s="1532">
        <f t="shared" si="91"/>
        <v>85</v>
      </c>
      <c r="H1443" s="1321"/>
    </row>
    <row r="1444" spans="1:8">
      <c r="A1444" s="1314"/>
      <c r="B1444" s="1315"/>
      <c r="C1444" s="361" t="s">
        <v>722</v>
      </c>
      <c r="D1444" s="360" t="s">
        <v>29</v>
      </c>
      <c r="E1444" s="360">
        <v>1</v>
      </c>
      <c r="F1444" s="619">
        <v>130</v>
      </c>
      <c r="G1444" s="1532">
        <f t="shared" si="91"/>
        <v>130</v>
      </c>
      <c r="H1444" s="1321"/>
    </row>
    <row r="1445" spans="1:8">
      <c r="A1445" s="1314"/>
      <c r="B1445" s="1315"/>
      <c r="C1445" s="361" t="s">
        <v>2436</v>
      </c>
      <c r="D1445" s="1321" t="s">
        <v>29</v>
      </c>
      <c r="E1445" s="360">
        <v>8.4400000000000003E-2</v>
      </c>
      <c r="F1445" s="627">
        <v>1500</v>
      </c>
      <c r="G1445" s="1532">
        <f t="shared" si="91"/>
        <v>126.60000000000001</v>
      </c>
      <c r="H1445" s="1321"/>
    </row>
    <row r="1446" spans="1:8">
      <c r="A1446" s="1314"/>
      <c r="B1446" s="1315"/>
      <c r="C1446" s="361" t="s">
        <v>2008</v>
      </c>
      <c r="D1446" s="1321" t="s">
        <v>27</v>
      </c>
      <c r="E1446" s="360">
        <v>0.02</v>
      </c>
      <c r="F1446" s="619">
        <v>2700</v>
      </c>
      <c r="G1446" s="1532">
        <f t="shared" si="91"/>
        <v>54</v>
      </c>
      <c r="H1446" s="1321"/>
    </row>
    <row r="1447" spans="1:8">
      <c r="A1447" s="1314"/>
      <c r="B1447" s="699" t="s">
        <v>35</v>
      </c>
      <c r="C1447" s="425"/>
      <c r="D1447" s="103"/>
      <c r="E1447" s="608"/>
      <c r="F1447" s="429"/>
      <c r="G1447" s="1533">
        <f>SUM(G1440:G1446)</f>
        <v>1986.5</v>
      </c>
      <c r="H1447" s="308"/>
    </row>
    <row r="1448" spans="1:8">
      <c r="A1448" s="1314" t="s">
        <v>2434</v>
      </c>
      <c r="B1448" s="282" t="s">
        <v>2396</v>
      </c>
      <c r="C1448" s="698" t="s">
        <v>576</v>
      </c>
      <c r="D1448" s="360" t="s">
        <v>2426</v>
      </c>
      <c r="E1448" s="360">
        <v>0.95599999999999996</v>
      </c>
      <c r="F1448" s="619">
        <v>800</v>
      </c>
      <c r="G1448" s="1532">
        <f>E1448*F1448</f>
        <v>764.8</v>
      </c>
      <c r="H1448" s="1321"/>
    </row>
    <row r="1449" spans="1:8">
      <c r="A1449" s="1314"/>
      <c r="B1449" s="1315"/>
      <c r="C1449" s="303" t="s">
        <v>245</v>
      </c>
      <c r="D1449" s="360" t="s">
        <v>2427</v>
      </c>
      <c r="E1449" s="360">
        <v>0.03</v>
      </c>
      <c r="F1449" s="618">
        <v>1500</v>
      </c>
      <c r="G1449" s="1532">
        <f t="shared" ref="G1449:G1452" si="92">E1449*F1449</f>
        <v>45</v>
      </c>
      <c r="H1449" s="1321"/>
    </row>
    <row r="1450" spans="1:8">
      <c r="A1450" s="1314"/>
      <c r="B1450" s="1315"/>
      <c r="C1450" s="361" t="s">
        <v>729</v>
      </c>
      <c r="D1450" s="360" t="s">
        <v>2428</v>
      </c>
      <c r="E1450" s="360">
        <v>0.5</v>
      </c>
      <c r="F1450" s="619">
        <v>170</v>
      </c>
      <c r="G1450" s="1532">
        <f t="shared" si="92"/>
        <v>85</v>
      </c>
      <c r="H1450" s="1321"/>
    </row>
    <row r="1451" spans="1:8">
      <c r="A1451" s="1314"/>
      <c r="B1451" s="1315"/>
      <c r="C1451" s="361" t="s">
        <v>722</v>
      </c>
      <c r="D1451" s="360" t="s">
        <v>29</v>
      </c>
      <c r="E1451" s="360">
        <v>1</v>
      </c>
      <c r="F1451" s="619">
        <v>130</v>
      </c>
      <c r="G1451" s="1532">
        <f t="shared" si="92"/>
        <v>130</v>
      </c>
      <c r="H1451" s="1321"/>
    </row>
    <row r="1452" spans="1:8">
      <c r="A1452" s="1314"/>
      <c r="B1452" s="1315"/>
      <c r="C1452" s="361" t="s">
        <v>2008</v>
      </c>
      <c r="D1452" s="1321" t="s">
        <v>27</v>
      </c>
      <c r="E1452" s="360">
        <v>0.02</v>
      </c>
      <c r="F1452" s="619">
        <v>2700</v>
      </c>
      <c r="G1452" s="1532">
        <f t="shared" si="92"/>
        <v>54</v>
      </c>
      <c r="H1452" s="1321"/>
    </row>
    <row r="1453" spans="1:8">
      <c r="A1453" s="1314"/>
      <c r="B1453" s="699" t="s">
        <v>35</v>
      </c>
      <c r="C1453" s="425"/>
      <c r="D1453" s="103"/>
      <c r="E1453" s="608"/>
      <c r="F1453" s="429"/>
      <c r="G1453" s="1533">
        <f>SUM(G1448:G1452)</f>
        <v>1078.8</v>
      </c>
      <c r="H1453" s="308"/>
    </row>
    <row r="1454" spans="1:8">
      <c r="A1454" s="1524" t="s">
        <v>2397</v>
      </c>
      <c r="B1454" s="932" t="s">
        <v>2398</v>
      </c>
      <c r="C1454" s="361" t="s">
        <v>5067</v>
      </c>
      <c r="D1454" s="360" t="s">
        <v>29</v>
      </c>
      <c r="E1454" s="360">
        <v>1</v>
      </c>
      <c r="F1454" s="619">
        <v>4500</v>
      </c>
      <c r="G1454" s="1532">
        <f>E1454*F1454</f>
        <v>4500</v>
      </c>
      <c r="H1454" s="308"/>
    </row>
    <row r="1455" spans="1:8">
      <c r="A1455" s="1524"/>
      <c r="B1455" s="932"/>
      <c r="C1455" s="698" t="s">
        <v>576</v>
      </c>
      <c r="D1455" s="360" t="s">
        <v>2426</v>
      </c>
      <c r="E1455" s="360">
        <v>0.84899999999999998</v>
      </c>
      <c r="F1455" s="619">
        <v>800</v>
      </c>
      <c r="G1455" s="1532">
        <f t="shared" ref="G1455:G1460" si="93">E1455*F1455</f>
        <v>679.19999999999993</v>
      </c>
      <c r="H1455" s="308"/>
    </row>
    <row r="1456" spans="1:8">
      <c r="A1456" s="1314"/>
      <c r="B1456" s="1315"/>
      <c r="C1456" s="303" t="s">
        <v>245</v>
      </c>
      <c r="D1456" s="360" t="s">
        <v>2427</v>
      </c>
      <c r="E1456" s="360">
        <v>1</v>
      </c>
      <c r="F1456" s="618">
        <v>1500</v>
      </c>
      <c r="G1456" s="1532">
        <f t="shared" si="93"/>
        <v>1500</v>
      </c>
      <c r="H1456" s="308"/>
    </row>
    <row r="1457" spans="1:8">
      <c r="A1457" s="1314"/>
      <c r="B1457" s="699"/>
      <c r="C1457" s="361" t="s">
        <v>729</v>
      </c>
      <c r="D1457" s="360" t="s">
        <v>2428</v>
      </c>
      <c r="E1457" s="360">
        <v>0.5</v>
      </c>
      <c r="F1457" s="619">
        <v>170</v>
      </c>
      <c r="G1457" s="1532">
        <f t="shared" si="93"/>
        <v>85</v>
      </c>
      <c r="H1457" s="308"/>
    </row>
    <row r="1458" spans="1:8">
      <c r="A1458" s="1314"/>
      <c r="B1458" s="699"/>
      <c r="C1458" s="361" t="s">
        <v>722</v>
      </c>
      <c r="D1458" s="360" t="s">
        <v>29</v>
      </c>
      <c r="E1458" s="360">
        <v>2</v>
      </c>
      <c r="F1458" s="619">
        <v>130</v>
      </c>
      <c r="G1458" s="1532">
        <f t="shared" si="93"/>
        <v>260</v>
      </c>
      <c r="H1458" s="308"/>
    </row>
    <row r="1459" spans="1:8">
      <c r="A1459" s="1314"/>
      <c r="B1459" s="699"/>
      <c r="C1459" s="361" t="s">
        <v>2436</v>
      </c>
      <c r="D1459" s="360" t="s">
        <v>29</v>
      </c>
      <c r="E1459" s="360">
        <v>0.68910000000000005</v>
      </c>
      <c r="F1459" s="619">
        <v>1500</v>
      </c>
      <c r="G1459" s="1532">
        <f t="shared" si="93"/>
        <v>1033.6500000000001</v>
      </c>
      <c r="H1459" s="308"/>
    </row>
    <row r="1460" spans="1:8">
      <c r="A1460" s="1314"/>
      <c r="B1460" s="699"/>
      <c r="C1460" s="361" t="s">
        <v>2008</v>
      </c>
      <c r="D1460" s="1321" t="s">
        <v>27</v>
      </c>
      <c r="E1460" s="360">
        <v>0.02</v>
      </c>
      <c r="F1460" s="619">
        <v>2700</v>
      </c>
      <c r="G1460" s="1532">
        <f t="shared" si="93"/>
        <v>54</v>
      </c>
      <c r="H1460" s="308"/>
    </row>
    <row r="1461" spans="1:8">
      <c r="A1461" s="1314"/>
      <c r="B1461" s="699" t="s">
        <v>35</v>
      </c>
      <c r="C1461" s="425"/>
      <c r="D1461" s="103"/>
      <c r="E1461" s="608"/>
      <c r="F1461" s="429"/>
      <c r="G1461" s="1533">
        <f>SUM(G1454:G1460)</f>
        <v>8111.85</v>
      </c>
      <c r="H1461" s="308"/>
    </row>
    <row r="1462" spans="1:8">
      <c r="A1462" s="1524" t="s">
        <v>2399</v>
      </c>
      <c r="B1462" s="932" t="s">
        <v>2400</v>
      </c>
      <c r="C1462" s="361" t="s">
        <v>5067</v>
      </c>
      <c r="D1462" s="360" t="s">
        <v>29</v>
      </c>
      <c r="E1462" s="360">
        <v>1</v>
      </c>
      <c r="F1462" s="619">
        <v>4500</v>
      </c>
      <c r="G1462" s="1532">
        <f>E1462*F1462</f>
        <v>4500</v>
      </c>
      <c r="H1462" s="308"/>
    </row>
    <row r="1463" spans="1:8">
      <c r="A1463" s="1524"/>
      <c r="B1463" s="932"/>
      <c r="C1463" s="698" t="s">
        <v>576</v>
      </c>
      <c r="D1463" s="360" t="s">
        <v>2426</v>
      </c>
      <c r="E1463" s="360">
        <v>0.59</v>
      </c>
      <c r="F1463" s="619">
        <v>800</v>
      </c>
      <c r="G1463" s="1532">
        <f t="shared" ref="G1463:G1466" si="94">E1463*F1463</f>
        <v>472</v>
      </c>
      <c r="H1463" s="308"/>
    </row>
    <row r="1464" spans="1:8">
      <c r="A1464" s="1314"/>
      <c r="B1464" s="699"/>
      <c r="C1464" s="303" t="s">
        <v>245</v>
      </c>
      <c r="D1464" s="360" t="s">
        <v>2427</v>
      </c>
      <c r="E1464" s="360">
        <v>0.02</v>
      </c>
      <c r="F1464" s="618">
        <v>1500</v>
      </c>
      <c r="G1464" s="1532">
        <f t="shared" si="94"/>
        <v>30</v>
      </c>
      <c r="H1464" s="308"/>
    </row>
    <row r="1465" spans="1:8">
      <c r="A1465" s="1314"/>
      <c r="B1465" s="699"/>
      <c r="C1465" s="361" t="s">
        <v>729</v>
      </c>
      <c r="D1465" s="360" t="s">
        <v>2428</v>
      </c>
      <c r="E1465" s="360">
        <v>0.5</v>
      </c>
      <c r="F1465" s="619">
        <v>170</v>
      </c>
      <c r="G1465" s="1532">
        <f t="shared" si="94"/>
        <v>85</v>
      </c>
      <c r="H1465" s="308"/>
    </row>
    <row r="1466" spans="1:8">
      <c r="A1466" s="1314"/>
      <c r="B1466" s="699"/>
      <c r="C1466" s="361" t="s">
        <v>722</v>
      </c>
      <c r="D1466" s="360" t="s">
        <v>29</v>
      </c>
      <c r="E1466" s="360">
        <v>2</v>
      </c>
      <c r="F1466" s="619">
        <v>130</v>
      </c>
      <c r="G1466" s="1532">
        <f t="shared" si="94"/>
        <v>260</v>
      </c>
      <c r="H1466" s="308"/>
    </row>
    <row r="1467" spans="1:8">
      <c r="A1467" s="1314"/>
      <c r="B1467" s="699"/>
      <c r="C1467" s="361" t="s">
        <v>2436</v>
      </c>
      <c r="D1467" s="360" t="s">
        <v>29</v>
      </c>
      <c r="E1467" s="360">
        <v>0.68910000000000005</v>
      </c>
      <c r="F1467" s="619">
        <v>1500</v>
      </c>
      <c r="G1467" s="1532">
        <f t="shared" ref="G1467:G1468" si="95">E1467*F1467</f>
        <v>1033.6500000000001</v>
      </c>
      <c r="H1467" s="308"/>
    </row>
    <row r="1468" spans="1:8">
      <c r="A1468" s="1314"/>
      <c r="B1468" s="699"/>
      <c r="C1468" s="361" t="s">
        <v>2008</v>
      </c>
      <c r="D1468" s="1321" t="s">
        <v>27</v>
      </c>
      <c r="E1468" s="360">
        <v>0.02</v>
      </c>
      <c r="F1468" s="619">
        <v>2700</v>
      </c>
      <c r="G1468" s="1532">
        <f t="shared" si="95"/>
        <v>54</v>
      </c>
      <c r="H1468" s="308"/>
    </row>
    <row r="1469" spans="1:8">
      <c r="B1469" s="699" t="s">
        <v>35</v>
      </c>
      <c r="C1469" s="425"/>
      <c r="D1469" s="103"/>
      <c r="E1469" s="608"/>
      <c r="F1469" s="429"/>
      <c r="G1469" s="1533">
        <f>SUM(G1462:G1468)</f>
        <v>6434.65</v>
      </c>
      <c r="H1469" s="308"/>
    </row>
    <row r="1470" spans="1:8">
      <c r="A1470" s="1524" t="s">
        <v>2401</v>
      </c>
      <c r="B1470" s="2073" t="s">
        <v>5068</v>
      </c>
      <c r="C1470" s="425" t="s">
        <v>1687</v>
      </c>
      <c r="D1470" s="1321" t="s">
        <v>27</v>
      </c>
      <c r="E1470" s="360">
        <v>0.125</v>
      </c>
      <c r="F1470" s="204">
        <v>40000</v>
      </c>
      <c r="G1470" s="701">
        <f>F1470*E1470</f>
        <v>5000</v>
      </c>
      <c r="H1470" s="308"/>
    </row>
    <row r="1471" spans="1:8">
      <c r="A1471" s="1314"/>
      <c r="B1471" s="2074"/>
      <c r="C1471" s="425" t="s">
        <v>291</v>
      </c>
      <c r="D1471" s="1321" t="s">
        <v>27</v>
      </c>
      <c r="E1471" s="360">
        <v>0.73599999999999999</v>
      </c>
      <c r="F1471" s="204">
        <v>12000</v>
      </c>
      <c r="G1471" s="701">
        <f t="shared" ref="G1471:G1480" si="96">F1471*E1471</f>
        <v>8832</v>
      </c>
      <c r="H1471" s="308"/>
    </row>
    <row r="1472" spans="1:8">
      <c r="A1472" s="1314"/>
      <c r="B1472" s="2074"/>
      <c r="C1472" s="425" t="s">
        <v>1818</v>
      </c>
      <c r="D1472" s="1321" t="s">
        <v>27</v>
      </c>
      <c r="E1472" s="360">
        <v>0.91</v>
      </c>
      <c r="F1472" s="204">
        <v>14039</v>
      </c>
      <c r="G1472" s="701">
        <f t="shared" si="96"/>
        <v>12775.49</v>
      </c>
      <c r="H1472" s="1321"/>
    </row>
    <row r="1473" spans="1:8" ht="30">
      <c r="A1473" s="1314"/>
      <c r="B1473" s="2074"/>
      <c r="C1473" s="425" t="s">
        <v>2435</v>
      </c>
      <c r="D1473" s="1321" t="s">
        <v>2432</v>
      </c>
      <c r="E1473" s="360">
        <v>1</v>
      </c>
      <c r="F1473" s="204">
        <v>10192</v>
      </c>
      <c r="G1473" s="701">
        <f t="shared" si="96"/>
        <v>10192</v>
      </c>
      <c r="H1473" s="1321"/>
    </row>
    <row r="1474" spans="1:8">
      <c r="A1474" s="1314"/>
      <c r="B1474" s="2074"/>
      <c r="C1474" s="303" t="s">
        <v>872</v>
      </c>
      <c r="D1474" s="1321" t="s">
        <v>27</v>
      </c>
      <c r="E1474" s="289">
        <v>0.08</v>
      </c>
      <c r="F1474" s="204">
        <v>18000</v>
      </c>
      <c r="G1474" s="701">
        <f t="shared" si="96"/>
        <v>1440</v>
      </c>
      <c r="H1474" s="308"/>
    </row>
    <row r="1475" spans="1:8">
      <c r="A1475" s="1314"/>
      <c r="B1475" s="2074"/>
      <c r="C1475" s="698" t="s">
        <v>576</v>
      </c>
      <c r="D1475" s="360" t="s">
        <v>2426</v>
      </c>
      <c r="E1475" s="360">
        <v>0.1</v>
      </c>
      <c r="F1475" s="619">
        <v>800</v>
      </c>
      <c r="G1475" s="701">
        <f t="shared" si="96"/>
        <v>80</v>
      </c>
      <c r="H1475" s="308"/>
    </row>
    <row r="1476" spans="1:8">
      <c r="A1476" s="1314"/>
      <c r="B1476" s="2074"/>
      <c r="C1476" s="303" t="s">
        <v>245</v>
      </c>
      <c r="D1476" s="360" t="s">
        <v>2427</v>
      </c>
      <c r="E1476" s="360">
        <v>0.02</v>
      </c>
      <c r="F1476" s="618">
        <v>1500</v>
      </c>
      <c r="G1476" s="701">
        <f t="shared" si="96"/>
        <v>30</v>
      </c>
      <c r="H1476" s="308"/>
    </row>
    <row r="1477" spans="1:8">
      <c r="A1477" s="1314"/>
      <c r="B1477" s="2074"/>
      <c r="C1477" s="361" t="s">
        <v>729</v>
      </c>
      <c r="D1477" s="360" t="s">
        <v>2428</v>
      </c>
      <c r="E1477" s="360">
        <v>0.1</v>
      </c>
      <c r="F1477" s="619">
        <v>170</v>
      </c>
      <c r="G1477" s="701">
        <f t="shared" si="96"/>
        <v>17</v>
      </c>
      <c r="H1477" s="308"/>
    </row>
    <row r="1478" spans="1:8">
      <c r="A1478" s="1314"/>
      <c r="B1478" s="2074"/>
      <c r="C1478" s="361" t="s">
        <v>722</v>
      </c>
      <c r="D1478" s="360" t="s">
        <v>29</v>
      </c>
      <c r="E1478" s="360">
        <v>2</v>
      </c>
      <c r="F1478" s="619">
        <v>130</v>
      </c>
      <c r="G1478" s="701">
        <f t="shared" si="96"/>
        <v>260</v>
      </c>
      <c r="H1478" s="308"/>
    </row>
    <row r="1479" spans="1:8">
      <c r="A1479" s="1314"/>
      <c r="B1479" s="2074"/>
      <c r="C1479" s="361" t="s">
        <v>2436</v>
      </c>
      <c r="D1479" s="360" t="s">
        <v>40</v>
      </c>
      <c r="E1479" s="360">
        <v>0.02</v>
      </c>
      <c r="F1479" s="619">
        <v>1500</v>
      </c>
      <c r="G1479" s="701">
        <f t="shared" si="96"/>
        <v>30</v>
      </c>
      <c r="H1479" s="308"/>
    </row>
    <row r="1480" spans="1:8">
      <c r="A1480" s="1314"/>
      <c r="B1480" s="2074"/>
      <c r="C1480" s="361" t="s">
        <v>2008</v>
      </c>
      <c r="D1480" s="360" t="s">
        <v>27</v>
      </c>
      <c r="E1480" s="360">
        <v>0.02</v>
      </c>
      <c r="F1480" s="619">
        <v>3500</v>
      </c>
      <c r="G1480" s="701">
        <f t="shared" si="96"/>
        <v>70</v>
      </c>
      <c r="H1480" s="308"/>
    </row>
    <row r="1481" spans="1:8">
      <c r="A1481" s="1314"/>
      <c r="B1481" s="699" t="s">
        <v>35</v>
      </c>
      <c r="C1481" s="425"/>
      <c r="D1481" s="1321"/>
      <c r="E1481" s="612"/>
      <c r="F1481" s="204"/>
      <c r="G1481" s="1533">
        <f>SUM(G1470:G1480)</f>
        <v>38726.49</v>
      </c>
      <c r="H1481" s="308"/>
    </row>
    <row r="1482" spans="1:8">
      <c r="A1482" s="1314" t="s">
        <v>2437</v>
      </c>
      <c r="B1482" s="2073" t="s">
        <v>5069</v>
      </c>
      <c r="C1482" s="425" t="s">
        <v>1687</v>
      </c>
      <c r="D1482" s="1321" t="s">
        <v>27</v>
      </c>
      <c r="E1482" s="360">
        <v>4.8890000000000003E-2</v>
      </c>
      <c r="F1482" s="204">
        <v>40000</v>
      </c>
      <c r="G1482" s="701">
        <f>F1482*E1482</f>
        <v>1955.6000000000001</v>
      </c>
      <c r="H1482" s="1321"/>
    </row>
    <row r="1483" spans="1:8">
      <c r="A1483" s="1314"/>
      <c r="B1483" s="2074"/>
      <c r="C1483" s="425" t="s">
        <v>291</v>
      </c>
      <c r="D1483" s="1321" t="s">
        <v>98</v>
      </c>
      <c r="E1483" s="360">
        <v>5.5E-2</v>
      </c>
      <c r="F1483" s="204">
        <v>12000</v>
      </c>
      <c r="G1483" s="701">
        <f t="shared" ref="G1483:G1491" si="97">F1483*E1483</f>
        <v>660</v>
      </c>
      <c r="H1483" s="1321"/>
    </row>
    <row r="1484" spans="1:8" ht="30">
      <c r="A1484" s="1314"/>
      <c r="B1484" s="2074"/>
      <c r="C1484" s="425" t="s">
        <v>2439</v>
      </c>
      <c r="D1484" s="1321" t="s">
        <v>2432</v>
      </c>
      <c r="E1484" s="360">
        <v>0.35</v>
      </c>
      <c r="F1484" s="204">
        <v>18500</v>
      </c>
      <c r="G1484" s="701">
        <f t="shared" si="97"/>
        <v>6475</v>
      </c>
      <c r="H1484" s="1321"/>
    </row>
    <row r="1485" spans="1:8" ht="30">
      <c r="A1485" s="1314"/>
      <c r="B1485" s="2074"/>
      <c r="C1485" s="425" t="s">
        <v>2435</v>
      </c>
      <c r="D1485" s="1321" t="s">
        <v>2432</v>
      </c>
      <c r="E1485" s="360">
        <v>1</v>
      </c>
      <c r="F1485" s="204">
        <v>10192</v>
      </c>
      <c r="G1485" s="701">
        <f t="shared" si="97"/>
        <v>10192</v>
      </c>
      <c r="H1485" s="1321"/>
    </row>
    <row r="1486" spans="1:8">
      <c r="A1486" s="1314"/>
      <c r="B1486" s="2074"/>
      <c r="C1486" s="698" t="s">
        <v>576</v>
      </c>
      <c r="D1486" s="360" t="s">
        <v>2426</v>
      </c>
      <c r="E1486" s="360">
        <v>0.1</v>
      </c>
      <c r="F1486" s="619">
        <v>800</v>
      </c>
      <c r="G1486" s="701">
        <f t="shared" si="97"/>
        <v>80</v>
      </c>
      <c r="H1486" s="1321"/>
    </row>
    <row r="1487" spans="1:8">
      <c r="A1487" s="1314"/>
      <c r="B1487" s="2074"/>
      <c r="C1487" s="303" t="s">
        <v>245</v>
      </c>
      <c r="D1487" s="360" t="s">
        <v>2427</v>
      </c>
      <c r="E1487" s="360">
        <v>0.02</v>
      </c>
      <c r="F1487" s="618">
        <v>1500</v>
      </c>
      <c r="G1487" s="701">
        <f t="shared" si="97"/>
        <v>30</v>
      </c>
      <c r="H1487" s="1321"/>
    </row>
    <row r="1488" spans="1:8">
      <c r="A1488" s="1314"/>
      <c r="B1488" s="2074"/>
      <c r="C1488" s="361" t="s">
        <v>729</v>
      </c>
      <c r="D1488" s="360" t="s">
        <v>2428</v>
      </c>
      <c r="E1488" s="360">
        <v>0.1</v>
      </c>
      <c r="F1488" s="619">
        <v>170</v>
      </c>
      <c r="G1488" s="701">
        <f t="shared" si="97"/>
        <v>17</v>
      </c>
      <c r="H1488" s="1321"/>
    </row>
    <row r="1489" spans="1:8">
      <c r="A1489" s="1314"/>
      <c r="B1489" s="2074"/>
      <c r="C1489" s="361" t="s">
        <v>722</v>
      </c>
      <c r="D1489" s="360" t="s">
        <v>29</v>
      </c>
      <c r="E1489" s="360">
        <v>2</v>
      </c>
      <c r="F1489" s="619">
        <v>130</v>
      </c>
      <c r="G1489" s="701">
        <f t="shared" si="97"/>
        <v>260</v>
      </c>
      <c r="H1489" s="1321"/>
    </row>
    <row r="1490" spans="1:8">
      <c r="A1490" s="1314"/>
      <c r="B1490" s="2074"/>
      <c r="C1490" s="361" t="s">
        <v>2436</v>
      </c>
      <c r="D1490" s="360" t="s">
        <v>29</v>
      </c>
      <c r="E1490" s="360">
        <v>0.02</v>
      </c>
      <c r="F1490" s="619">
        <v>1500</v>
      </c>
      <c r="G1490" s="701">
        <f t="shared" si="97"/>
        <v>30</v>
      </c>
      <c r="H1490" s="1321"/>
    </row>
    <row r="1491" spans="1:8">
      <c r="A1491" s="1314"/>
      <c r="B1491" s="2074"/>
      <c r="C1491" s="361" t="s">
        <v>2008</v>
      </c>
      <c r="D1491" s="360" t="s">
        <v>27</v>
      </c>
      <c r="E1491" s="360">
        <v>0.02</v>
      </c>
      <c r="F1491" s="619">
        <v>2700</v>
      </c>
      <c r="G1491" s="701">
        <f t="shared" si="97"/>
        <v>54</v>
      </c>
      <c r="H1491" s="1321"/>
    </row>
    <row r="1492" spans="1:8">
      <c r="A1492" s="1314"/>
      <c r="B1492" s="699" t="s">
        <v>35</v>
      </c>
      <c r="C1492" s="425"/>
      <c r="D1492" s="1321"/>
      <c r="E1492" s="612"/>
      <c r="F1492" s="204"/>
      <c r="G1492" s="1533">
        <f>SUM(G1482:G1491)</f>
        <v>19753.599999999999</v>
      </c>
      <c r="H1492" s="308"/>
    </row>
    <row r="1493" spans="1:8" ht="15" customHeight="1">
      <c r="A1493" s="1314" t="s">
        <v>2438</v>
      </c>
      <c r="B1493" s="2073" t="s">
        <v>5070</v>
      </c>
      <c r="C1493" s="425" t="s">
        <v>1687</v>
      </c>
      <c r="D1493" s="1321" t="s">
        <v>27</v>
      </c>
      <c r="E1493" s="360">
        <v>4.8890000000000003E-2</v>
      </c>
      <c r="F1493" s="204">
        <v>40000</v>
      </c>
      <c r="G1493" s="701">
        <f>F1493*E1493</f>
        <v>1955.6000000000001</v>
      </c>
      <c r="H1493" s="1321"/>
    </row>
    <row r="1494" spans="1:8">
      <c r="A1494" s="1314"/>
      <c r="B1494" s="2074"/>
      <c r="C1494" s="425" t="s">
        <v>291</v>
      </c>
      <c r="D1494" s="1321" t="s">
        <v>98</v>
      </c>
      <c r="E1494" s="360">
        <v>5.5E-2</v>
      </c>
      <c r="F1494" s="204">
        <v>12000</v>
      </c>
      <c r="G1494" s="701">
        <f t="shared" ref="G1494:G1502" si="98">F1494*E1494</f>
        <v>660</v>
      </c>
      <c r="H1494" s="1321"/>
    </row>
    <row r="1495" spans="1:8" ht="30">
      <c r="A1495" s="1314"/>
      <c r="B1495" s="2074"/>
      <c r="C1495" s="425" t="s">
        <v>2439</v>
      </c>
      <c r="D1495" s="1321" t="s">
        <v>2432</v>
      </c>
      <c r="E1495" s="360">
        <v>0.35</v>
      </c>
      <c r="F1495" s="204">
        <v>18500</v>
      </c>
      <c r="G1495" s="701">
        <f t="shared" si="98"/>
        <v>6475</v>
      </c>
      <c r="H1495" s="1321"/>
    </row>
    <row r="1496" spans="1:8" ht="30">
      <c r="A1496" s="1314"/>
      <c r="B1496" s="2074"/>
      <c r="C1496" s="425" t="s">
        <v>2435</v>
      </c>
      <c r="D1496" s="1321" t="s">
        <v>2432</v>
      </c>
      <c r="E1496" s="360">
        <v>1</v>
      </c>
      <c r="F1496" s="204">
        <v>10192</v>
      </c>
      <c r="G1496" s="701">
        <f t="shared" si="98"/>
        <v>10192</v>
      </c>
      <c r="H1496" s="1321"/>
    </row>
    <row r="1497" spans="1:8">
      <c r="A1497" s="1314"/>
      <c r="B1497" s="2074"/>
      <c r="C1497" s="698" t="s">
        <v>576</v>
      </c>
      <c r="D1497" s="360" t="s">
        <v>2426</v>
      </c>
      <c r="E1497" s="360">
        <v>0.1</v>
      </c>
      <c r="F1497" s="619">
        <v>800</v>
      </c>
      <c r="G1497" s="701">
        <f t="shared" si="98"/>
        <v>80</v>
      </c>
      <c r="H1497" s="1321"/>
    </row>
    <row r="1498" spans="1:8">
      <c r="A1498" s="1314"/>
      <c r="B1498" s="2074"/>
      <c r="C1498" s="303" t="s">
        <v>245</v>
      </c>
      <c r="D1498" s="360" t="s">
        <v>2427</v>
      </c>
      <c r="E1498" s="360">
        <v>0.02</v>
      </c>
      <c r="F1498" s="618">
        <v>1500</v>
      </c>
      <c r="G1498" s="701">
        <f t="shared" si="98"/>
        <v>30</v>
      </c>
      <c r="H1498" s="1321"/>
    </row>
    <row r="1499" spans="1:8">
      <c r="A1499" s="1314"/>
      <c r="B1499" s="2074"/>
      <c r="C1499" s="361" t="s">
        <v>729</v>
      </c>
      <c r="D1499" s="360" t="s">
        <v>2428</v>
      </c>
      <c r="E1499" s="360">
        <v>0.1</v>
      </c>
      <c r="F1499" s="619">
        <v>170</v>
      </c>
      <c r="G1499" s="701">
        <f t="shared" si="98"/>
        <v>17</v>
      </c>
      <c r="H1499" s="1321"/>
    </row>
    <row r="1500" spans="1:8">
      <c r="A1500" s="1314"/>
      <c r="B1500" s="2074"/>
      <c r="C1500" s="361" t="s">
        <v>722</v>
      </c>
      <c r="D1500" s="360" t="s">
        <v>29</v>
      </c>
      <c r="E1500" s="360">
        <v>2</v>
      </c>
      <c r="F1500" s="619">
        <v>130</v>
      </c>
      <c r="G1500" s="701">
        <f t="shared" si="98"/>
        <v>260</v>
      </c>
      <c r="H1500" s="1321"/>
    </row>
    <row r="1501" spans="1:8">
      <c r="A1501" s="1314"/>
      <c r="B1501" s="2074"/>
      <c r="C1501" s="361" t="s">
        <v>2436</v>
      </c>
      <c r="D1501" s="360" t="s">
        <v>29</v>
      </c>
      <c r="E1501" s="360">
        <v>0.02</v>
      </c>
      <c r="F1501" s="619">
        <v>1500</v>
      </c>
      <c r="G1501" s="701">
        <f t="shared" si="98"/>
        <v>30</v>
      </c>
      <c r="H1501" s="1321"/>
    </row>
    <row r="1502" spans="1:8">
      <c r="A1502" s="1314"/>
      <c r="B1502" s="2074"/>
      <c r="C1502" s="361" t="s">
        <v>2008</v>
      </c>
      <c r="D1502" s="360" t="s">
        <v>27</v>
      </c>
      <c r="E1502" s="360">
        <v>0.02</v>
      </c>
      <c r="F1502" s="619">
        <v>2700</v>
      </c>
      <c r="G1502" s="701">
        <f t="shared" si="98"/>
        <v>54</v>
      </c>
      <c r="H1502" s="1321"/>
    </row>
    <row r="1503" spans="1:8">
      <c r="A1503" s="1314"/>
      <c r="B1503" s="699" t="s">
        <v>35</v>
      </c>
      <c r="C1503" s="425"/>
      <c r="D1503" s="1321"/>
      <c r="E1503" s="612"/>
      <c r="F1503" s="204"/>
      <c r="G1503" s="1533">
        <f>SUM(G1493:G1502)</f>
        <v>19753.599999999999</v>
      </c>
      <c r="H1503" s="308"/>
    </row>
    <row r="1504" spans="1:8">
      <c r="A1504" s="1314" t="s">
        <v>2440</v>
      </c>
      <c r="B1504" s="2073" t="s">
        <v>5071</v>
      </c>
      <c r="C1504" s="425" t="s">
        <v>1687</v>
      </c>
      <c r="D1504" s="1321" t="s">
        <v>27</v>
      </c>
      <c r="E1504" s="360">
        <v>0.05</v>
      </c>
      <c r="F1504" s="204">
        <v>40000</v>
      </c>
      <c r="G1504" s="701">
        <f>F1504*E1504</f>
        <v>2000</v>
      </c>
      <c r="H1504" s="1321"/>
    </row>
    <row r="1505" spans="1:8">
      <c r="A1505" s="1314"/>
      <c r="B1505" s="2073"/>
      <c r="C1505" s="425" t="s">
        <v>291</v>
      </c>
      <c r="D1505" s="1321" t="s">
        <v>98</v>
      </c>
      <c r="E1505" s="360">
        <v>5.2699999999999997E-2</v>
      </c>
      <c r="F1505" s="204">
        <v>12000</v>
      </c>
      <c r="G1505" s="701">
        <f t="shared" ref="G1505:G1506" si="99">F1505*E1505</f>
        <v>632.4</v>
      </c>
      <c r="H1505" s="1321"/>
    </row>
    <row r="1506" spans="1:8">
      <c r="A1506" s="1314"/>
      <c r="B1506" s="2074"/>
      <c r="C1506" s="303" t="s">
        <v>1818</v>
      </c>
      <c r="D1506" s="1321" t="s">
        <v>27</v>
      </c>
      <c r="E1506" s="360">
        <v>0.1</v>
      </c>
      <c r="F1506" s="204">
        <v>14039</v>
      </c>
      <c r="G1506" s="701">
        <f t="shared" si="99"/>
        <v>1403.9</v>
      </c>
      <c r="H1506" s="1321"/>
    </row>
    <row r="1507" spans="1:8" ht="30">
      <c r="A1507" s="1314"/>
      <c r="B1507" s="2074"/>
      <c r="C1507" s="303" t="s">
        <v>2441</v>
      </c>
      <c r="D1507" s="1321" t="s">
        <v>2432</v>
      </c>
      <c r="E1507" s="360">
        <v>0.7</v>
      </c>
      <c r="F1507" s="204">
        <v>12500</v>
      </c>
      <c r="G1507" s="701">
        <f t="shared" ref="G1507:G1515" si="100">F1507*E1507</f>
        <v>8750</v>
      </c>
      <c r="H1507" s="1321"/>
    </row>
    <row r="1508" spans="1:8" ht="30">
      <c r="A1508" s="1314"/>
      <c r="B1508" s="2074"/>
      <c r="C1508" s="425" t="s">
        <v>2435</v>
      </c>
      <c r="D1508" s="1321" t="s">
        <v>2432</v>
      </c>
      <c r="E1508" s="360">
        <v>0.5</v>
      </c>
      <c r="F1508" s="204">
        <v>10192</v>
      </c>
      <c r="G1508" s="701">
        <f t="shared" si="100"/>
        <v>5096</v>
      </c>
      <c r="H1508" s="103"/>
    </row>
    <row r="1509" spans="1:8">
      <c r="A1509" s="1314"/>
      <c r="B1509" s="2074"/>
      <c r="C1509" s="425" t="s">
        <v>892</v>
      </c>
      <c r="D1509" s="360" t="s">
        <v>27</v>
      </c>
      <c r="E1509" s="360">
        <v>0.06</v>
      </c>
      <c r="F1509" s="204">
        <v>14000</v>
      </c>
      <c r="G1509" s="701">
        <f t="shared" si="100"/>
        <v>840</v>
      </c>
      <c r="H1509" s="1321"/>
    </row>
    <row r="1510" spans="1:8">
      <c r="A1510" s="1314"/>
      <c r="B1510" s="2074"/>
      <c r="C1510" s="698" t="s">
        <v>576</v>
      </c>
      <c r="D1510" s="360" t="s">
        <v>2426</v>
      </c>
      <c r="E1510" s="360">
        <v>0.1</v>
      </c>
      <c r="F1510" s="619">
        <v>800</v>
      </c>
      <c r="G1510" s="701">
        <f t="shared" si="100"/>
        <v>80</v>
      </c>
      <c r="H1510" s="1321"/>
    </row>
    <row r="1511" spans="1:8">
      <c r="A1511" s="1314"/>
      <c r="B1511" s="2074"/>
      <c r="C1511" s="303" t="s">
        <v>245</v>
      </c>
      <c r="D1511" s="360" t="s">
        <v>2427</v>
      </c>
      <c r="E1511" s="360">
        <v>0.02</v>
      </c>
      <c r="F1511" s="618">
        <v>1500</v>
      </c>
      <c r="G1511" s="701">
        <f t="shared" si="100"/>
        <v>30</v>
      </c>
      <c r="H1511" s="1321"/>
    </row>
    <row r="1512" spans="1:8">
      <c r="A1512" s="1314"/>
      <c r="B1512" s="2074"/>
      <c r="C1512" s="361" t="s">
        <v>729</v>
      </c>
      <c r="D1512" s="360" t="s">
        <v>2428</v>
      </c>
      <c r="E1512" s="360">
        <v>0.1</v>
      </c>
      <c r="F1512" s="619">
        <v>170</v>
      </c>
      <c r="G1512" s="701">
        <f t="shared" si="100"/>
        <v>17</v>
      </c>
      <c r="H1512" s="1321"/>
    </row>
    <row r="1513" spans="1:8">
      <c r="A1513" s="1314"/>
      <c r="B1513" s="2074"/>
      <c r="C1513" s="361" t="s">
        <v>722</v>
      </c>
      <c r="D1513" s="360" t="s">
        <v>29</v>
      </c>
      <c r="E1513" s="360">
        <v>2</v>
      </c>
      <c r="F1513" s="619">
        <v>130</v>
      </c>
      <c r="G1513" s="701">
        <f t="shared" si="100"/>
        <v>260</v>
      </c>
      <c r="H1513" s="1321"/>
    </row>
    <row r="1514" spans="1:8">
      <c r="A1514" s="1314"/>
      <c r="B1514" s="2074"/>
      <c r="C1514" s="361" t="s">
        <v>2436</v>
      </c>
      <c r="D1514" s="360" t="s">
        <v>29</v>
      </c>
      <c r="E1514" s="360">
        <v>0.02</v>
      </c>
      <c r="F1514" s="619">
        <v>1500</v>
      </c>
      <c r="G1514" s="701">
        <f t="shared" si="100"/>
        <v>30</v>
      </c>
      <c r="H1514" s="308"/>
    </row>
    <row r="1515" spans="1:8">
      <c r="A1515" s="1314"/>
      <c r="B1515" s="2074"/>
      <c r="C1515" s="361" t="s">
        <v>2008</v>
      </c>
      <c r="D1515" s="1321" t="s">
        <v>27</v>
      </c>
      <c r="E1515" s="360">
        <v>0.02</v>
      </c>
      <c r="F1515" s="619">
        <v>3500</v>
      </c>
      <c r="G1515" s="701">
        <f t="shared" si="100"/>
        <v>70</v>
      </c>
      <c r="H1515" s="1321"/>
    </row>
    <row r="1516" spans="1:8">
      <c r="A1516" s="1314"/>
      <c r="B1516" s="699" t="s">
        <v>35</v>
      </c>
      <c r="C1516" s="700"/>
      <c r="D1516" s="103"/>
      <c r="E1516" s="608"/>
      <c r="F1516" s="429"/>
      <c r="G1516" s="1533">
        <f>SUM(G1504:G1515)</f>
        <v>19209.3</v>
      </c>
      <c r="H1516" s="308"/>
    </row>
    <row r="1517" spans="1:8">
      <c r="A1517" s="1314" t="s">
        <v>2442</v>
      </c>
      <c r="B1517" s="2073" t="s">
        <v>5072</v>
      </c>
      <c r="C1517" s="425" t="s">
        <v>1687</v>
      </c>
      <c r="D1517" s="1321" t="s">
        <v>27</v>
      </c>
      <c r="E1517" s="360">
        <v>0.05</v>
      </c>
      <c r="F1517" s="204">
        <v>40000</v>
      </c>
      <c r="G1517" s="701">
        <f>F1517*E1517</f>
        <v>2000</v>
      </c>
      <c r="H1517" s="1321"/>
    </row>
    <row r="1518" spans="1:8">
      <c r="A1518" s="1314"/>
      <c r="B1518" s="2073"/>
      <c r="C1518" s="425" t="s">
        <v>291</v>
      </c>
      <c r="D1518" s="1321" t="s">
        <v>98</v>
      </c>
      <c r="E1518" s="360">
        <v>5.2699999999999997E-2</v>
      </c>
      <c r="F1518" s="204">
        <v>12000</v>
      </c>
      <c r="G1518" s="701">
        <f t="shared" ref="G1518:G1523" si="101">F1518*E1518</f>
        <v>632.4</v>
      </c>
      <c r="H1518" s="1321"/>
    </row>
    <row r="1519" spans="1:8">
      <c r="A1519" s="1314"/>
      <c r="B1519" s="2074"/>
      <c r="C1519" s="303" t="s">
        <v>1818</v>
      </c>
      <c r="D1519" s="1321" t="s">
        <v>27</v>
      </c>
      <c r="E1519" s="360">
        <v>0.1</v>
      </c>
      <c r="F1519" s="204">
        <v>14039</v>
      </c>
      <c r="G1519" s="701">
        <f t="shared" si="101"/>
        <v>1403.9</v>
      </c>
      <c r="H1519" s="1321"/>
    </row>
    <row r="1520" spans="1:8" ht="30">
      <c r="A1520" s="1314"/>
      <c r="B1520" s="2074"/>
      <c r="C1520" s="303" t="s">
        <v>2441</v>
      </c>
      <c r="D1520" s="1321" t="s">
        <v>2432</v>
      </c>
      <c r="E1520" s="360">
        <v>0.7</v>
      </c>
      <c r="F1520" s="204">
        <v>12500</v>
      </c>
      <c r="G1520" s="701">
        <f t="shared" si="101"/>
        <v>8750</v>
      </c>
      <c r="H1520" s="1321"/>
    </row>
    <row r="1521" spans="1:8" ht="30">
      <c r="A1521" s="1314"/>
      <c r="B1521" s="2074"/>
      <c r="C1521" s="425" t="s">
        <v>2435</v>
      </c>
      <c r="D1521" s="1321" t="s">
        <v>2432</v>
      </c>
      <c r="E1521" s="360">
        <v>0.5</v>
      </c>
      <c r="F1521" s="204">
        <v>10192</v>
      </c>
      <c r="G1521" s="701">
        <f t="shared" si="101"/>
        <v>5096</v>
      </c>
      <c r="H1521" s="1321"/>
    </row>
    <row r="1522" spans="1:8">
      <c r="A1522" s="1314"/>
      <c r="B1522" s="2074"/>
      <c r="C1522" s="425" t="s">
        <v>892</v>
      </c>
      <c r="D1522" s="360" t="s">
        <v>27</v>
      </c>
      <c r="E1522" s="360">
        <v>0.06</v>
      </c>
      <c r="F1522" s="204">
        <v>14000</v>
      </c>
      <c r="G1522" s="701">
        <f t="shared" si="101"/>
        <v>840</v>
      </c>
      <c r="H1522" s="1321"/>
    </row>
    <row r="1523" spans="1:8">
      <c r="A1523" s="1314"/>
      <c r="B1523" s="2074"/>
      <c r="C1523" s="698" t="s">
        <v>576</v>
      </c>
      <c r="D1523" s="360" t="s">
        <v>2426</v>
      </c>
      <c r="E1523" s="360">
        <v>0.1</v>
      </c>
      <c r="F1523" s="619">
        <v>800</v>
      </c>
      <c r="G1523" s="701">
        <f t="shared" si="101"/>
        <v>80</v>
      </c>
      <c r="H1523" s="1321"/>
    </row>
    <row r="1524" spans="1:8">
      <c r="A1524" s="1314"/>
      <c r="B1524" s="2074"/>
      <c r="C1524" s="303" t="s">
        <v>245</v>
      </c>
      <c r="D1524" s="360" t="s">
        <v>2427</v>
      </c>
      <c r="E1524" s="360">
        <v>0.02</v>
      </c>
      <c r="F1524" s="618">
        <v>1500</v>
      </c>
      <c r="G1524" s="701">
        <f t="shared" ref="G1524:G1528" si="102">F1524*E1524</f>
        <v>30</v>
      </c>
      <c r="H1524" s="1321"/>
    </row>
    <row r="1525" spans="1:8">
      <c r="A1525" s="1314"/>
      <c r="B1525" s="2074"/>
      <c r="C1525" s="361" t="s">
        <v>729</v>
      </c>
      <c r="D1525" s="360" t="s">
        <v>2428</v>
      </c>
      <c r="E1525" s="360">
        <v>0.1</v>
      </c>
      <c r="F1525" s="619">
        <v>170</v>
      </c>
      <c r="G1525" s="701">
        <f t="shared" si="102"/>
        <v>17</v>
      </c>
      <c r="H1525" s="1321"/>
    </row>
    <row r="1526" spans="1:8">
      <c r="A1526" s="1314"/>
      <c r="B1526" s="2074"/>
      <c r="C1526" s="361" t="s">
        <v>722</v>
      </c>
      <c r="D1526" s="360" t="s">
        <v>29</v>
      </c>
      <c r="E1526" s="360">
        <v>2</v>
      </c>
      <c r="F1526" s="619">
        <v>130</v>
      </c>
      <c r="G1526" s="701">
        <f t="shared" si="102"/>
        <v>260</v>
      </c>
      <c r="H1526" s="1321"/>
    </row>
    <row r="1527" spans="1:8">
      <c r="A1527" s="1314"/>
      <c r="B1527" s="2074"/>
      <c r="C1527" s="361" t="s">
        <v>2436</v>
      </c>
      <c r="D1527" s="360" t="s">
        <v>29</v>
      </c>
      <c r="E1527" s="360">
        <v>0.02</v>
      </c>
      <c r="F1527" s="619">
        <v>1500</v>
      </c>
      <c r="G1527" s="701">
        <f t="shared" si="102"/>
        <v>30</v>
      </c>
      <c r="H1527" s="1321"/>
    </row>
    <row r="1528" spans="1:8">
      <c r="A1528" s="1314"/>
      <c r="B1528" s="2074"/>
      <c r="C1528" s="361" t="s">
        <v>2008</v>
      </c>
      <c r="D1528" s="1321" t="s">
        <v>27</v>
      </c>
      <c r="E1528" s="360">
        <v>0.02</v>
      </c>
      <c r="F1528" s="619">
        <v>3500</v>
      </c>
      <c r="G1528" s="701">
        <f t="shared" si="102"/>
        <v>70</v>
      </c>
      <c r="H1528" s="308"/>
    </row>
    <row r="1529" spans="1:8">
      <c r="A1529" s="1314"/>
      <c r="B1529" s="699" t="s">
        <v>35</v>
      </c>
      <c r="C1529" s="700"/>
      <c r="D1529" s="103"/>
      <c r="E1529" s="608"/>
      <c r="F1529" s="429"/>
      <c r="G1529" s="1533">
        <f>SUM(G1517:G1528)</f>
        <v>19209.3</v>
      </c>
      <c r="H1529" s="308"/>
    </row>
    <row r="1530" spans="1:8" ht="30">
      <c r="A1530" s="1314" t="s">
        <v>2443</v>
      </c>
      <c r="B1530" s="2073" t="s">
        <v>5073</v>
      </c>
      <c r="C1530" s="303" t="s">
        <v>2444</v>
      </c>
      <c r="D1530" s="1321" t="s">
        <v>2432</v>
      </c>
      <c r="E1530" s="360">
        <v>1</v>
      </c>
      <c r="F1530" s="204">
        <v>14000</v>
      </c>
      <c r="G1530" s="701">
        <f>F1530*E1530</f>
        <v>14000</v>
      </c>
      <c r="H1530" s="1321"/>
    </row>
    <row r="1531" spans="1:8">
      <c r="A1531" s="1314"/>
      <c r="B1531" s="2074"/>
      <c r="C1531" s="303" t="s">
        <v>727</v>
      </c>
      <c r="D1531" s="1321" t="s">
        <v>27</v>
      </c>
      <c r="E1531" s="360">
        <v>0.05</v>
      </c>
      <c r="F1531" s="204">
        <v>10976</v>
      </c>
      <c r="G1531" s="701">
        <f t="shared" ref="G1531:G1535" si="103">F1531*E1531</f>
        <v>548.80000000000007</v>
      </c>
      <c r="H1531" s="1321"/>
    </row>
    <row r="1532" spans="1:8">
      <c r="A1532" s="1314"/>
      <c r="B1532" s="2074"/>
      <c r="C1532" s="303" t="s">
        <v>2321</v>
      </c>
      <c r="D1532" s="1321" t="s">
        <v>27</v>
      </c>
      <c r="E1532" s="360">
        <v>1.0999999999999999E-2</v>
      </c>
      <c r="F1532" s="204">
        <v>640000</v>
      </c>
      <c r="G1532" s="701">
        <f t="shared" si="103"/>
        <v>7040</v>
      </c>
      <c r="H1532" s="1321"/>
    </row>
    <row r="1533" spans="1:8" ht="30">
      <c r="A1533" s="1314"/>
      <c r="B1533" s="2074"/>
      <c r="C1533" s="303" t="s">
        <v>2445</v>
      </c>
      <c r="D1533" s="1321" t="s">
        <v>27</v>
      </c>
      <c r="E1533" s="360">
        <v>2.7300000000000001E-2</v>
      </c>
      <c r="F1533" s="204">
        <v>25000</v>
      </c>
      <c r="G1533" s="701">
        <f t="shared" si="103"/>
        <v>682.5</v>
      </c>
      <c r="H1533" s="1321"/>
    </row>
    <row r="1534" spans="1:8">
      <c r="A1534" s="1314"/>
      <c r="B1534" s="2074"/>
      <c r="C1534" s="698" t="s">
        <v>576</v>
      </c>
      <c r="D1534" s="360" t="s">
        <v>2426</v>
      </c>
      <c r="E1534" s="360">
        <v>0.1</v>
      </c>
      <c r="F1534" s="619">
        <v>800</v>
      </c>
      <c r="G1534" s="701">
        <f t="shared" si="103"/>
        <v>80</v>
      </c>
      <c r="H1534" s="1321"/>
    </row>
    <row r="1535" spans="1:8">
      <c r="A1535" s="1314"/>
      <c r="B1535" s="2074"/>
      <c r="C1535" s="303" t="s">
        <v>245</v>
      </c>
      <c r="D1535" s="360" t="s">
        <v>2427</v>
      </c>
      <c r="E1535" s="360">
        <v>0.02</v>
      </c>
      <c r="F1535" s="618">
        <v>1500</v>
      </c>
      <c r="G1535" s="701">
        <f t="shared" si="103"/>
        <v>30</v>
      </c>
      <c r="H1535" s="308"/>
    </row>
    <row r="1536" spans="1:8">
      <c r="A1536" s="1314"/>
      <c r="B1536" s="2074"/>
      <c r="C1536" s="361" t="s">
        <v>729</v>
      </c>
      <c r="D1536" s="360" t="s">
        <v>2428</v>
      </c>
      <c r="E1536" s="360">
        <v>0.1</v>
      </c>
      <c r="F1536" s="619">
        <v>170</v>
      </c>
      <c r="G1536" s="701">
        <f t="shared" ref="G1536:G1539" si="104">F1536*E1536</f>
        <v>17</v>
      </c>
      <c r="H1536" s="308"/>
    </row>
    <row r="1537" spans="1:8">
      <c r="A1537" s="1314"/>
      <c r="B1537" s="2074"/>
      <c r="C1537" s="361" t="s">
        <v>722</v>
      </c>
      <c r="D1537" s="360" t="s">
        <v>29</v>
      </c>
      <c r="E1537" s="360">
        <v>2</v>
      </c>
      <c r="F1537" s="619">
        <v>130</v>
      </c>
      <c r="G1537" s="701">
        <f t="shared" si="104"/>
        <v>260</v>
      </c>
      <c r="H1537" s="308"/>
    </row>
    <row r="1538" spans="1:8">
      <c r="A1538" s="1314"/>
      <c r="B1538" s="2074"/>
      <c r="C1538" s="361" t="s">
        <v>2436</v>
      </c>
      <c r="D1538" s="360" t="s">
        <v>29</v>
      </c>
      <c r="E1538" s="360">
        <v>0.02</v>
      </c>
      <c r="F1538" s="619">
        <v>1500</v>
      </c>
      <c r="G1538" s="701">
        <f t="shared" si="104"/>
        <v>30</v>
      </c>
      <c r="H1538" s="1321"/>
    </row>
    <row r="1539" spans="1:8">
      <c r="A1539" s="1314"/>
      <c r="B1539" s="2074"/>
      <c r="C1539" s="361" t="s">
        <v>2008</v>
      </c>
      <c r="D1539" s="1321" t="s">
        <v>27</v>
      </c>
      <c r="E1539" s="360">
        <v>0.02</v>
      </c>
      <c r="F1539" s="619">
        <v>2700</v>
      </c>
      <c r="G1539" s="701">
        <f t="shared" si="104"/>
        <v>54</v>
      </c>
      <c r="H1539" s="1321"/>
    </row>
    <row r="1540" spans="1:8">
      <c r="A1540" s="1314"/>
      <c r="B1540" s="699" t="s">
        <v>35</v>
      </c>
      <c r="C1540" s="700"/>
      <c r="D1540" s="103"/>
      <c r="E1540" s="608"/>
      <c r="F1540" s="429"/>
      <c r="G1540" s="1533">
        <f>SUM(G1530:G1539)</f>
        <v>22742.3</v>
      </c>
      <c r="H1540" s="308"/>
    </row>
    <row r="1541" spans="1:8" ht="30">
      <c r="A1541" s="1314" t="s">
        <v>2446</v>
      </c>
      <c r="B1541" s="2073" t="s">
        <v>5074</v>
      </c>
      <c r="C1541" s="303" t="s">
        <v>2444</v>
      </c>
      <c r="D1541" s="1321" t="s">
        <v>2432</v>
      </c>
      <c r="E1541" s="360">
        <v>1</v>
      </c>
      <c r="F1541" s="204">
        <v>14000</v>
      </c>
      <c r="G1541" s="701">
        <f>F1541*E1541</f>
        <v>14000</v>
      </c>
      <c r="H1541" s="1321"/>
    </row>
    <row r="1542" spans="1:8">
      <c r="A1542" s="1314"/>
      <c r="B1542" s="2074"/>
      <c r="C1542" s="303" t="s">
        <v>727</v>
      </c>
      <c r="D1542" s="1321" t="s">
        <v>27</v>
      </c>
      <c r="E1542" s="360">
        <v>0.05</v>
      </c>
      <c r="F1542" s="204">
        <v>10976</v>
      </c>
      <c r="G1542" s="701">
        <f t="shared" ref="G1542:G1544" si="105">F1542*E1542</f>
        <v>548.80000000000007</v>
      </c>
      <c r="H1542" s="1321"/>
    </row>
    <row r="1543" spans="1:8">
      <c r="A1543" s="1314"/>
      <c r="B1543" s="2074"/>
      <c r="C1543" s="303" t="s">
        <v>2321</v>
      </c>
      <c r="D1543" s="1321" t="s">
        <v>27</v>
      </c>
      <c r="E1543" s="360">
        <v>1.0999999999999999E-2</v>
      </c>
      <c r="F1543" s="204">
        <v>550000</v>
      </c>
      <c r="G1543" s="701">
        <f t="shared" si="105"/>
        <v>6050</v>
      </c>
      <c r="H1543" s="1321"/>
    </row>
    <row r="1544" spans="1:8" ht="30">
      <c r="A1544" s="1314"/>
      <c r="B1544" s="2074"/>
      <c r="C1544" s="303" t="s">
        <v>2445</v>
      </c>
      <c r="D1544" s="1321" t="s">
        <v>27</v>
      </c>
      <c r="E1544" s="360">
        <v>5.5399999999999998E-2</v>
      </c>
      <c r="F1544" s="204">
        <v>25000</v>
      </c>
      <c r="G1544" s="701">
        <f t="shared" si="105"/>
        <v>1385</v>
      </c>
      <c r="H1544" s="1321"/>
    </row>
    <row r="1545" spans="1:8">
      <c r="A1545" s="1314"/>
      <c r="B1545" s="2074"/>
      <c r="C1545" s="698" t="s">
        <v>576</v>
      </c>
      <c r="D1545" s="360" t="s">
        <v>2426</v>
      </c>
      <c r="E1545" s="360">
        <v>0.1</v>
      </c>
      <c r="F1545" s="619">
        <v>800</v>
      </c>
      <c r="G1545" s="701">
        <f t="shared" ref="G1545:G1550" si="106">F1545*E1545</f>
        <v>80</v>
      </c>
      <c r="H1545" s="1321"/>
    </row>
    <row r="1546" spans="1:8">
      <c r="A1546" s="1314"/>
      <c r="B1546" s="2074"/>
      <c r="C1546" s="303" t="s">
        <v>245</v>
      </c>
      <c r="D1546" s="360" t="s">
        <v>2427</v>
      </c>
      <c r="E1546" s="360">
        <v>0.02</v>
      </c>
      <c r="F1546" s="618">
        <v>1500</v>
      </c>
      <c r="G1546" s="701">
        <f t="shared" si="106"/>
        <v>30</v>
      </c>
      <c r="H1546" s="1321"/>
    </row>
    <row r="1547" spans="1:8">
      <c r="A1547" s="1314"/>
      <c r="B1547" s="2074"/>
      <c r="C1547" s="361" t="s">
        <v>729</v>
      </c>
      <c r="D1547" s="360" t="s">
        <v>2428</v>
      </c>
      <c r="E1547" s="360">
        <v>0.1</v>
      </c>
      <c r="F1547" s="619">
        <v>170</v>
      </c>
      <c r="G1547" s="701">
        <f t="shared" si="106"/>
        <v>17</v>
      </c>
      <c r="H1547" s="1321"/>
    </row>
    <row r="1548" spans="1:8">
      <c r="A1548" s="1314"/>
      <c r="B1548" s="2074"/>
      <c r="C1548" s="361" t="s">
        <v>722</v>
      </c>
      <c r="D1548" s="360" t="s">
        <v>29</v>
      </c>
      <c r="E1548" s="360">
        <v>2</v>
      </c>
      <c r="F1548" s="619">
        <v>130</v>
      </c>
      <c r="G1548" s="701">
        <f t="shared" si="106"/>
        <v>260</v>
      </c>
      <c r="H1548" s="1321"/>
    </row>
    <row r="1549" spans="1:8">
      <c r="A1549" s="1314"/>
      <c r="B1549" s="2074"/>
      <c r="C1549" s="361" t="s">
        <v>2436</v>
      </c>
      <c r="D1549" s="360" t="s">
        <v>29</v>
      </c>
      <c r="E1549" s="360">
        <v>0.02</v>
      </c>
      <c r="F1549" s="619">
        <v>1500</v>
      </c>
      <c r="G1549" s="701">
        <f t="shared" si="106"/>
        <v>30</v>
      </c>
      <c r="H1549" s="1321"/>
    </row>
    <row r="1550" spans="1:8">
      <c r="A1550" s="1314"/>
      <c r="B1550" s="2074"/>
      <c r="C1550" s="361" t="s">
        <v>2008</v>
      </c>
      <c r="D1550" s="1321" t="s">
        <v>27</v>
      </c>
      <c r="E1550" s="360">
        <v>0.02</v>
      </c>
      <c r="F1550" s="619">
        <v>2700</v>
      </c>
      <c r="G1550" s="701">
        <f t="shared" si="106"/>
        <v>54</v>
      </c>
      <c r="H1550" s="1321"/>
    </row>
    <row r="1551" spans="1:8">
      <c r="A1551" s="1314"/>
      <c r="B1551" s="699" t="s">
        <v>35</v>
      </c>
      <c r="C1551" s="700"/>
      <c r="D1551" s="103"/>
      <c r="E1551" s="608"/>
      <c r="F1551" s="429"/>
      <c r="G1551" s="1533">
        <f>SUM(G1541:G1550)</f>
        <v>22454.799999999999</v>
      </c>
      <c r="H1551" s="308"/>
    </row>
    <row r="1552" spans="1:8" ht="30">
      <c r="A1552" s="1314" t="s">
        <v>2447</v>
      </c>
      <c r="B1552" s="2073" t="s">
        <v>5075</v>
      </c>
      <c r="C1552" s="303" t="s">
        <v>2444</v>
      </c>
      <c r="D1552" s="1321" t="s">
        <v>2432</v>
      </c>
      <c r="E1552" s="360">
        <v>0.81</v>
      </c>
      <c r="F1552" s="204">
        <v>14000</v>
      </c>
      <c r="G1552" s="701">
        <f>F1552*E1552</f>
        <v>11340</v>
      </c>
      <c r="H1552" s="1321"/>
    </row>
    <row r="1553" spans="1:8">
      <c r="A1553" s="1314"/>
      <c r="B1553" s="2074"/>
      <c r="C1553" s="303" t="s">
        <v>727</v>
      </c>
      <c r="D1553" s="1321" t="s">
        <v>27</v>
      </c>
      <c r="E1553" s="360">
        <v>9.9989999999999996E-2</v>
      </c>
      <c r="F1553" s="204">
        <v>10976</v>
      </c>
      <c r="G1553" s="701">
        <f t="shared" ref="G1553:G1555" si="107">F1553*E1553</f>
        <v>1097.4902399999999</v>
      </c>
      <c r="H1553" s="1321"/>
    </row>
    <row r="1554" spans="1:8">
      <c r="A1554" s="1314"/>
      <c r="B1554" s="2074"/>
      <c r="C1554" s="303" t="s">
        <v>2321</v>
      </c>
      <c r="D1554" s="1321" t="s">
        <v>27</v>
      </c>
      <c r="E1554" s="360">
        <v>1.11E-2</v>
      </c>
      <c r="F1554" s="204">
        <v>550000</v>
      </c>
      <c r="G1554" s="701">
        <f t="shared" si="107"/>
        <v>6105</v>
      </c>
      <c r="H1554" s="1321"/>
    </row>
    <row r="1555" spans="1:8" ht="30">
      <c r="A1555" s="1314"/>
      <c r="B1555" s="2074"/>
      <c r="C1555" s="303" t="s">
        <v>2445</v>
      </c>
      <c r="D1555" s="1321" t="s">
        <v>27</v>
      </c>
      <c r="E1555" s="360">
        <v>0.2</v>
      </c>
      <c r="F1555" s="204">
        <v>25000</v>
      </c>
      <c r="G1555" s="701">
        <f t="shared" si="107"/>
        <v>5000</v>
      </c>
      <c r="H1555" s="1321"/>
    </row>
    <row r="1556" spans="1:8">
      <c r="A1556" s="1314"/>
      <c r="B1556" s="2074"/>
      <c r="C1556" s="698" t="s">
        <v>576</v>
      </c>
      <c r="D1556" s="360" t="s">
        <v>2426</v>
      </c>
      <c r="E1556" s="360">
        <v>0.1</v>
      </c>
      <c r="F1556" s="619">
        <v>800</v>
      </c>
      <c r="G1556" s="701">
        <f t="shared" ref="G1556:G1561" si="108">F1556*E1556</f>
        <v>80</v>
      </c>
      <c r="H1556" s="1321"/>
    </row>
    <row r="1557" spans="1:8">
      <c r="A1557" s="1314"/>
      <c r="B1557" s="2074"/>
      <c r="C1557" s="303" t="s">
        <v>245</v>
      </c>
      <c r="D1557" s="360" t="s">
        <v>2427</v>
      </c>
      <c r="E1557" s="360">
        <v>0.02</v>
      </c>
      <c r="F1557" s="618">
        <v>1500</v>
      </c>
      <c r="G1557" s="701">
        <f t="shared" si="108"/>
        <v>30</v>
      </c>
      <c r="H1557" s="1321"/>
    </row>
    <row r="1558" spans="1:8">
      <c r="A1558" s="1314"/>
      <c r="B1558" s="2074"/>
      <c r="C1558" s="361" t="s">
        <v>729</v>
      </c>
      <c r="D1558" s="360" t="s">
        <v>2428</v>
      </c>
      <c r="E1558" s="360">
        <v>0.1</v>
      </c>
      <c r="F1558" s="619">
        <v>170</v>
      </c>
      <c r="G1558" s="701">
        <f t="shared" si="108"/>
        <v>17</v>
      </c>
      <c r="H1558" s="1321"/>
    </row>
    <row r="1559" spans="1:8">
      <c r="A1559" s="1314"/>
      <c r="B1559" s="2074"/>
      <c r="C1559" s="361" t="s">
        <v>722</v>
      </c>
      <c r="D1559" s="360" t="s">
        <v>29</v>
      </c>
      <c r="E1559" s="360">
        <v>2</v>
      </c>
      <c r="F1559" s="619">
        <v>130</v>
      </c>
      <c r="G1559" s="701">
        <f t="shared" si="108"/>
        <v>260</v>
      </c>
      <c r="H1559" s="1321"/>
    </row>
    <row r="1560" spans="1:8">
      <c r="A1560" s="1314"/>
      <c r="B1560" s="2074"/>
      <c r="C1560" s="361" t="s">
        <v>2436</v>
      </c>
      <c r="D1560" s="360" t="s">
        <v>29</v>
      </c>
      <c r="E1560" s="360">
        <v>0.02</v>
      </c>
      <c r="F1560" s="619">
        <v>1500</v>
      </c>
      <c r="G1560" s="701">
        <f t="shared" si="108"/>
        <v>30</v>
      </c>
      <c r="H1560" s="1321"/>
    </row>
    <row r="1561" spans="1:8">
      <c r="A1561" s="1314"/>
      <c r="B1561" s="2074"/>
      <c r="C1561" s="361" t="s">
        <v>2008</v>
      </c>
      <c r="D1561" s="1321" t="s">
        <v>27</v>
      </c>
      <c r="E1561" s="360">
        <v>0.02</v>
      </c>
      <c r="F1561" s="619">
        <v>2700</v>
      </c>
      <c r="G1561" s="701">
        <f t="shared" si="108"/>
        <v>54</v>
      </c>
      <c r="H1561" s="1321"/>
    </row>
    <row r="1562" spans="1:8">
      <c r="A1562" s="1314"/>
      <c r="B1562" s="699" t="s">
        <v>35</v>
      </c>
      <c r="C1562" s="700"/>
      <c r="D1562" s="103"/>
      <c r="E1562" s="608"/>
      <c r="F1562" s="429"/>
      <c r="G1562" s="1533">
        <f>SUM(G1552:G1561)</f>
        <v>24013.490239999999</v>
      </c>
      <c r="H1562" s="308"/>
    </row>
    <row r="1563" spans="1:8" ht="15" customHeight="1">
      <c r="A1563" s="1314" t="s">
        <v>2448</v>
      </c>
      <c r="B1563" s="2073" t="s">
        <v>5076</v>
      </c>
      <c r="C1563" s="303" t="s">
        <v>2321</v>
      </c>
      <c r="D1563" s="1321" t="s">
        <v>27</v>
      </c>
      <c r="E1563" s="360">
        <v>1.0999999999999999E-2</v>
      </c>
      <c r="F1563" s="204">
        <v>640000</v>
      </c>
      <c r="G1563" s="701">
        <f>F1563*E1563</f>
        <v>7040</v>
      </c>
      <c r="H1563" s="1321"/>
    </row>
    <row r="1564" spans="1:8" ht="15" customHeight="1">
      <c r="A1564" s="1314"/>
      <c r="B1564" s="2074"/>
      <c r="C1564" s="303" t="s">
        <v>1952</v>
      </c>
      <c r="D1564" s="1321" t="s">
        <v>27</v>
      </c>
      <c r="E1564" s="360">
        <v>1.142E-3</v>
      </c>
      <c r="F1564" s="204">
        <v>103040</v>
      </c>
      <c r="G1564" s="701">
        <f t="shared" ref="G1564:G1566" si="109">F1564*E1564</f>
        <v>117.67167999999999</v>
      </c>
      <c r="H1564" s="1321"/>
    </row>
    <row r="1565" spans="1:8">
      <c r="A1565" s="1314"/>
      <c r="B1565" s="2074"/>
      <c r="C1565" s="303" t="s">
        <v>1686</v>
      </c>
      <c r="D1565" s="1321" t="s">
        <v>27</v>
      </c>
      <c r="E1565" s="360">
        <v>2E-3</v>
      </c>
      <c r="F1565" s="204">
        <v>60000</v>
      </c>
      <c r="G1565" s="701">
        <f t="shared" si="109"/>
        <v>120</v>
      </c>
      <c r="H1565" s="1321"/>
    </row>
    <row r="1566" spans="1:8">
      <c r="A1566" s="1314"/>
      <c r="B1566" s="2074"/>
      <c r="C1566" s="303" t="s">
        <v>1666</v>
      </c>
      <c r="D1566" s="1321" t="s">
        <v>27</v>
      </c>
      <c r="E1566" s="360">
        <v>2E-3</v>
      </c>
      <c r="F1566" s="204">
        <v>280000</v>
      </c>
      <c r="G1566" s="701">
        <f t="shared" si="109"/>
        <v>560</v>
      </c>
      <c r="H1566" s="1321"/>
    </row>
    <row r="1567" spans="1:8" ht="30">
      <c r="A1567" s="1314"/>
      <c r="B1567" s="2074"/>
      <c r="C1567" s="303" t="s">
        <v>2449</v>
      </c>
      <c r="D1567" s="1321" t="s">
        <v>2432</v>
      </c>
      <c r="E1567" s="360">
        <v>0.65</v>
      </c>
      <c r="F1567" s="204">
        <v>12000</v>
      </c>
      <c r="G1567" s="701">
        <f t="shared" ref="G1567:G1574" si="110">F1567*E1567</f>
        <v>7800</v>
      </c>
      <c r="H1567" s="1321"/>
    </row>
    <row r="1568" spans="1:8" ht="30">
      <c r="A1568" s="1314"/>
      <c r="B1568" s="2074"/>
      <c r="C1568" s="303" t="s">
        <v>2444</v>
      </c>
      <c r="D1568" s="1321" t="s">
        <v>2432</v>
      </c>
      <c r="E1568" s="360">
        <v>0.6</v>
      </c>
      <c r="F1568" s="204">
        <v>14000</v>
      </c>
      <c r="G1568" s="701">
        <f t="shared" si="110"/>
        <v>8400</v>
      </c>
      <c r="H1568" s="1321"/>
    </row>
    <row r="1569" spans="1:8">
      <c r="A1569" s="1314"/>
      <c r="B1569" s="2074"/>
      <c r="C1569" s="698" t="s">
        <v>576</v>
      </c>
      <c r="D1569" s="360" t="s">
        <v>2426</v>
      </c>
      <c r="E1569" s="360">
        <v>0.1</v>
      </c>
      <c r="F1569" s="619">
        <v>800</v>
      </c>
      <c r="G1569" s="701">
        <f t="shared" si="110"/>
        <v>80</v>
      </c>
      <c r="H1569" s="1321"/>
    </row>
    <row r="1570" spans="1:8">
      <c r="A1570" s="1314"/>
      <c r="B1570" s="2074"/>
      <c r="C1570" s="303" t="s">
        <v>245</v>
      </c>
      <c r="D1570" s="360" t="s">
        <v>2427</v>
      </c>
      <c r="E1570" s="360">
        <f>2/100</f>
        <v>0.02</v>
      </c>
      <c r="F1570" s="618">
        <v>1500</v>
      </c>
      <c r="G1570" s="701">
        <f t="shared" si="110"/>
        <v>30</v>
      </c>
      <c r="H1570" s="1321"/>
    </row>
    <row r="1571" spans="1:8">
      <c r="A1571" s="1314"/>
      <c r="B1571" s="2074"/>
      <c r="C1571" s="361" t="s">
        <v>729</v>
      </c>
      <c r="D1571" s="360" t="s">
        <v>2428</v>
      </c>
      <c r="E1571" s="360">
        <v>0.1</v>
      </c>
      <c r="F1571" s="619">
        <v>170</v>
      </c>
      <c r="G1571" s="701">
        <f t="shared" si="110"/>
        <v>17</v>
      </c>
      <c r="H1571" s="308"/>
    </row>
    <row r="1572" spans="1:8">
      <c r="A1572" s="1314"/>
      <c r="B1572" s="2074"/>
      <c r="C1572" s="361" t="s">
        <v>722</v>
      </c>
      <c r="D1572" s="360" t="s">
        <v>29</v>
      </c>
      <c r="E1572" s="360">
        <v>2</v>
      </c>
      <c r="F1572" s="619">
        <v>130</v>
      </c>
      <c r="G1572" s="701">
        <f t="shared" si="110"/>
        <v>260</v>
      </c>
      <c r="H1572" s="308"/>
    </row>
    <row r="1573" spans="1:8">
      <c r="A1573" s="1314"/>
      <c r="B1573" s="2074"/>
      <c r="C1573" s="361" t="s">
        <v>2436</v>
      </c>
      <c r="D1573" s="360" t="s">
        <v>29</v>
      </c>
      <c r="E1573" s="360">
        <v>0.02</v>
      </c>
      <c r="F1573" s="619">
        <v>1500</v>
      </c>
      <c r="G1573" s="701">
        <f t="shared" si="110"/>
        <v>30</v>
      </c>
      <c r="H1573" s="308"/>
    </row>
    <row r="1574" spans="1:8">
      <c r="A1574" s="1314"/>
      <c r="B1574" s="2074"/>
      <c r="C1574" s="361" t="s">
        <v>2008</v>
      </c>
      <c r="D1574" s="1321" t="s">
        <v>27</v>
      </c>
      <c r="E1574" s="360">
        <v>0.02</v>
      </c>
      <c r="F1574" s="619">
        <v>2700</v>
      </c>
      <c r="G1574" s="701">
        <f t="shared" si="110"/>
        <v>54</v>
      </c>
      <c r="H1574" s="1321"/>
    </row>
    <row r="1575" spans="1:8">
      <c r="A1575" s="1314"/>
      <c r="B1575" s="699" t="s">
        <v>35</v>
      </c>
      <c r="C1575" s="700"/>
      <c r="D1575" s="103"/>
      <c r="E1575" s="608"/>
      <c r="F1575" s="429"/>
      <c r="G1575" s="1533">
        <f>SUM(G1563:G1574)</f>
        <v>24508.671679999999</v>
      </c>
      <c r="H1575" s="308"/>
    </row>
    <row r="1576" spans="1:8">
      <c r="A1576" s="1314" t="s">
        <v>2450</v>
      </c>
      <c r="B1576" s="2073" t="s">
        <v>5077</v>
      </c>
      <c r="C1576" s="303" t="s">
        <v>2451</v>
      </c>
      <c r="D1576" s="360" t="s">
        <v>27</v>
      </c>
      <c r="E1576" s="360">
        <v>5.9499999999999997E-2</v>
      </c>
      <c r="F1576" s="204">
        <v>54000</v>
      </c>
      <c r="G1576" s="701">
        <f>F1576*E1576</f>
        <v>3213</v>
      </c>
      <c r="H1576" s="1321"/>
    </row>
    <row r="1577" spans="1:8">
      <c r="A1577" s="1314"/>
      <c r="B1577" s="2074"/>
      <c r="C1577" s="303" t="s">
        <v>84</v>
      </c>
      <c r="D1577" s="360" t="s">
        <v>27</v>
      </c>
      <c r="E1577" s="360">
        <v>1.0999999999999999E-2</v>
      </c>
      <c r="F1577" s="204">
        <v>10976</v>
      </c>
      <c r="G1577" s="701">
        <f t="shared" ref="G1577:G1591" si="111">F1577*E1577</f>
        <v>120.73599999999999</v>
      </c>
      <c r="H1577" s="1321"/>
    </row>
    <row r="1578" spans="1:8">
      <c r="A1578" s="1314"/>
      <c r="B1578" s="2074"/>
      <c r="C1578" s="303" t="s">
        <v>2452</v>
      </c>
      <c r="D1578" s="360" t="s">
        <v>27</v>
      </c>
      <c r="E1578" s="360">
        <v>1E-3</v>
      </c>
      <c r="F1578" s="204">
        <v>45600</v>
      </c>
      <c r="G1578" s="701">
        <f t="shared" si="111"/>
        <v>45.6</v>
      </c>
      <c r="H1578" s="308"/>
    </row>
    <row r="1579" spans="1:8">
      <c r="A1579" s="1314"/>
      <c r="B1579" s="2074"/>
      <c r="C1579" s="303" t="s">
        <v>2321</v>
      </c>
      <c r="D1579" s="1321" t="s">
        <v>27</v>
      </c>
      <c r="E1579" s="360">
        <v>1E-3</v>
      </c>
      <c r="F1579" s="204">
        <v>640000</v>
      </c>
      <c r="G1579" s="701">
        <f t="shared" si="111"/>
        <v>640</v>
      </c>
      <c r="H1579" s="308"/>
    </row>
    <row r="1580" spans="1:8" ht="30">
      <c r="A1580" s="1314"/>
      <c r="B1580" s="2074"/>
      <c r="C1580" s="303" t="s">
        <v>5078</v>
      </c>
      <c r="D1580" s="1321" t="s">
        <v>27</v>
      </c>
      <c r="E1580" s="360">
        <v>2.1999999999999999E-2</v>
      </c>
      <c r="F1580" s="1525">
        <v>1240000</v>
      </c>
      <c r="G1580" s="701">
        <f t="shared" si="111"/>
        <v>27280</v>
      </c>
      <c r="H1580" s="308"/>
    </row>
    <row r="1581" spans="1:8">
      <c r="A1581" s="1314"/>
      <c r="B1581" s="2074"/>
      <c r="C1581" s="303" t="s">
        <v>1813</v>
      </c>
      <c r="D1581" s="360" t="s">
        <v>27</v>
      </c>
      <c r="E1581" s="360">
        <v>0.1</v>
      </c>
      <c r="F1581" s="204">
        <v>17000</v>
      </c>
      <c r="G1581" s="701">
        <f t="shared" si="111"/>
        <v>1700</v>
      </c>
      <c r="H1581" s="1321"/>
    </row>
    <row r="1582" spans="1:8">
      <c r="A1582" s="1314"/>
      <c r="B1582" s="2074"/>
      <c r="C1582" s="303" t="s">
        <v>892</v>
      </c>
      <c r="D1582" s="360" t="s">
        <v>27</v>
      </c>
      <c r="E1582" s="360">
        <v>0.1</v>
      </c>
      <c r="F1582" s="204">
        <v>14000</v>
      </c>
      <c r="G1582" s="701">
        <f t="shared" si="111"/>
        <v>1400</v>
      </c>
      <c r="H1582" s="1321"/>
    </row>
    <row r="1583" spans="1:8">
      <c r="A1583" s="1314"/>
      <c r="B1583" s="2074"/>
      <c r="C1583" s="303" t="s">
        <v>1827</v>
      </c>
      <c r="D1583" s="360" t="s">
        <v>27</v>
      </c>
      <c r="E1583" s="360">
        <v>2.1000000000000001E-2</v>
      </c>
      <c r="F1583" s="204">
        <v>18000</v>
      </c>
      <c r="G1583" s="701">
        <f t="shared" si="111"/>
        <v>378</v>
      </c>
      <c r="H1583" s="1321"/>
    </row>
    <row r="1584" spans="1:8">
      <c r="A1584" s="1314"/>
      <c r="B1584" s="2074"/>
      <c r="C1584" s="303" t="s">
        <v>2148</v>
      </c>
      <c r="D1584" s="360" t="s">
        <v>27</v>
      </c>
      <c r="E1584" s="360">
        <v>0.03</v>
      </c>
      <c r="F1584" s="204">
        <v>14039</v>
      </c>
      <c r="G1584" s="701">
        <f t="shared" si="111"/>
        <v>421.16999999999996</v>
      </c>
      <c r="H1584" s="1321"/>
    </row>
    <row r="1585" spans="1:8">
      <c r="A1585" s="1314"/>
      <c r="B1585" s="2074"/>
      <c r="C1585" s="698" t="s">
        <v>576</v>
      </c>
      <c r="D1585" s="360" t="s">
        <v>2426</v>
      </c>
      <c r="E1585" s="360">
        <v>0.02</v>
      </c>
      <c r="F1585" s="619">
        <v>800</v>
      </c>
      <c r="G1585" s="701">
        <f t="shared" si="111"/>
        <v>16</v>
      </c>
      <c r="H1585" s="308"/>
    </row>
    <row r="1586" spans="1:8" ht="30">
      <c r="A1586" s="1314"/>
      <c r="B1586" s="2074"/>
      <c r="C1586" s="698" t="s">
        <v>5079</v>
      </c>
      <c r="D1586" s="360" t="s">
        <v>2427</v>
      </c>
      <c r="E1586" s="360">
        <f>(1/100)*2</f>
        <v>0.02</v>
      </c>
      <c r="F1586" s="619">
        <v>49500</v>
      </c>
      <c r="G1586" s="701">
        <f t="shared" si="111"/>
        <v>990</v>
      </c>
      <c r="H1586" s="308"/>
    </row>
    <row r="1587" spans="1:8">
      <c r="A1587" s="1314"/>
      <c r="B1587" s="2074"/>
      <c r="C1587" s="303" t="s">
        <v>245</v>
      </c>
      <c r="D1587" s="360" t="s">
        <v>2427</v>
      </c>
      <c r="E1587" s="360">
        <f>2/100</f>
        <v>0.02</v>
      </c>
      <c r="F1587" s="618">
        <v>1500</v>
      </c>
      <c r="G1587" s="701">
        <f t="shared" si="111"/>
        <v>30</v>
      </c>
      <c r="H1587" s="308"/>
    </row>
    <row r="1588" spans="1:8">
      <c r="A1588" s="1314"/>
      <c r="B1588" s="2074"/>
      <c r="C1588" s="361" t="s">
        <v>729</v>
      </c>
      <c r="D1588" s="360" t="s">
        <v>2428</v>
      </c>
      <c r="E1588" s="360">
        <v>0.1</v>
      </c>
      <c r="F1588" s="619">
        <v>170</v>
      </c>
      <c r="G1588" s="701">
        <f t="shared" si="111"/>
        <v>17</v>
      </c>
      <c r="H1588" s="308"/>
    </row>
    <row r="1589" spans="1:8">
      <c r="A1589" s="1314"/>
      <c r="B1589" s="2074"/>
      <c r="C1589" s="361" t="s">
        <v>722</v>
      </c>
      <c r="D1589" s="360" t="s">
        <v>29</v>
      </c>
      <c r="E1589" s="360">
        <v>2</v>
      </c>
      <c r="F1589" s="619">
        <v>130</v>
      </c>
      <c r="G1589" s="701">
        <f t="shared" si="111"/>
        <v>260</v>
      </c>
      <c r="H1589" s="1321"/>
    </row>
    <row r="1590" spans="1:8">
      <c r="A1590" s="1314"/>
      <c r="B1590" s="2074"/>
      <c r="C1590" s="361" t="s">
        <v>2436</v>
      </c>
      <c r="D1590" s="360" t="s">
        <v>29</v>
      </c>
      <c r="E1590" s="360">
        <f>1/50</f>
        <v>0.02</v>
      </c>
      <c r="F1590" s="619">
        <v>1500</v>
      </c>
      <c r="G1590" s="701">
        <f t="shared" si="111"/>
        <v>30</v>
      </c>
      <c r="H1590" s="1321"/>
    </row>
    <row r="1591" spans="1:8" ht="14.25" customHeight="1">
      <c r="A1591" s="1314"/>
      <c r="B1591" s="2074"/>
      <c r="C1591" s="361" t="s">
        <v>2008</v>
      </c>
      <c r="D1591" s="360" t="s">
        <v>27</v>
      </c>
      <c r="E1591" s="360">
        <v>0.02</v>
      </c>
      <c r="F1591" s="619">
        <v>2700</v>
      </c>
      <c r="G1591" s="701">
        <f t="shared" si="111"/>
        <v>54</v>
      </c>
      <c r="H1591" s="1321"/>
    </row>
    <row r="1592" spans="1:8">
      <c r="A1592" s="1314"/>
      <c r="B1592" s="699" t="s">
        <v>35</v>
      </c>
      <c r="C1592" s="700"/>
      <c r="D1592" s="103"/>
      <c r="E1592" s="608"/>
      <c r="F1592" s="429"/>
      <c r="G1592" s="1533">
        <f>SUM(G1576:G1591)</f>
        <v>36595.505999999994</v>
      </c>
      <c r="H1592" s="308"/>
    </row>
    <row r="1593" spans="1:8">
      <c r="A1593" s="1314" t="s">
        <v>2454</v>
      </c>
      <c r="B1593" s="2073" t="s">
        <v>5096</v>
      </c>
      <c r="C1593" s="303" t="s">
        <v>2451</v>
      </c>
      <c r="D1593" s="360" t="s">
        <v>27</v>
      </c>
      <c r="E1593" s="360">
        <v>5.9499999999999997E-2</v>
      </c>
      <c r="F1593" s="204">
        <v>54000</v>
      </c>
      <c r="G1593" s="701">
        <f>F1593*E1593</f>
        <v>3213</v>
      </c>
      <c r="H1593" s="1321"/>
    </row>
    <row r="1594" spans="1:8">
      <c r="A1594" s="1314"/>
      <c r="B1594" s="2074"/>
      <c r="C1594" s="303" t="s">
        <v>84</v>
      </c>
      <c r="D1594" s="360" t="s">
        <v>27</v>
      </c>
      <c r="E1594" s="360">
        <v>1.0999999999999999E-2</v>
      </c>
      <c r="F1594" s="204">
        <v>10976</v>
      </c>
      <c r="G1594" s="701">
        <f t="shared" ref="G1594:G1608" si="112">F1594*E1594</f>
        <v>120.73599999999999</v>
      </c>
      <c r="H1594" s="1321"/>
    </row>
    <row r="1595" spans="1:8">
      <c r="A1595" s="1314"/>
      <c r="B1595" s="2074"/>
      <c r="C1595" s="303" t="s">
        <v>2452</v>
      </c>
      <c r="D1595" s="360" t="s">
        <v>27</v>
      </c>
      <c r="E1595" s="360">
        <v>1E-3</v>
      </c>
      <c r="F1595" s="204">
        <v>45600</v>
      </c>
      <c r="G1595" s="701">
        <f t="shared" si="112"/>
        <v>45.6</v>
      </c>
      <c r="H1595" s="1321"/>
    </row>
    <row r="1596" spans="1:8">
      <c r="A1596" s="1314"/>
      <c r="B1596" s="2074"/>
      <c r="C1596" s="303" t="s">
        <v>2321</v>
      </c>
      <c r="D1596" s="1321" t="s">
        <v>27</v>
      </c>
      <c r="E1596" s="360">
        <v>1E-3</v>
      </c>
      <c r="F1596" s="204">
        <v>640000</v>
      </c>
      <c r="G1596" s="701">
        <f t="shared" si="112"/>
        <v>640</v>
      </c>
      <c r="H1596" s="1321"/>
    </row>
    <row r="1597" spans="1:8" ht="30">
      <c r="A1597" s="1314"/>
      <c r="B1597" s="2074"/>
      <c r="C1597" s="303" t="s">
        <v>5078</v>
      </c>
      <c r="D1597" s="1321" t="s">
        <v>27</v>
      </c>
      <c r="E1597" s="360">
        <v>2.1999999999999999E-2</v>
      </c>
      <c r="F1597" s="1525">
        <v>1240000</v>
      </c>
      <c r="G1597" s="701">
        <f t="shared" si="112"/>
        <v>27280</v>
      </c>
      <c r="H1597" s="308"/>
    </row>
    <row r="1598" spans="1:8">
      <c r="A1598" s="1314"/>
      <c r="B1598" s="2074"/>
      <c r="C1598" s="303" t="s">
        <v>1813</v>
      </c>
      <c r="D1598" s="360" t="s">
        <v>27</v>
      </c>
      <c r="E1598" s="360">
        <v>0.1</v>
      </c>
      <c r="F1598" s="204">
        <v>17000</v>
      </c>
      <c r="G1598" s="701">
        <f t="shared" si="112"/>
        <v>1700</v>
      </c>
      <c r="H1598" s="1321"/>
    </row>
    <row r="1599" spans="1:8">
      <c r="A1599" s="1314"/>
      <c r="B1599" s="2074"/>
      <c r="C1599" s="303" t="s">
        <v>892</v>
      </c>
      <c r="D1599" s="360" t="s">
        <v>27</v>
      </c>
      <c r="E1599" s="360">
        <v>0.1</v>
      </c>
      <c r="F1599" s="204">
        <v>14000</v>
      </c>
      <c r="G1599" s="701">
        <f t="shared" si="112"/>
        <v>1400</v>
      </c>
      <c r="H1599" s="1321"/>
    </row>
    <row r="1600" spans="1:8">
      <c r="A1600" s="1314"/>
      <c r="B1600" s="2074"/>
      <c r="C1600" s="303" t="s">
        <v>1827</v>
      </c>
      <c r="D1600" s="360" t="s">
        <v>27</v>
      </c>
      <c r="E1600" s="360">
        <v>2.1000000000000001E-2</v>
      </c>
      <c r="F1600" s="204">
        <v>18000</v>
      </c>
      <c r="G1600" s="701">
        <f t="shared" si="112"/>
        <v>378</v>
      </c>
      <c r="H1600" s="1321"/>
    </row>
    <row r="1601" spans="1:8">
      <c r="A1601" s="1314"/>
      <c r="B1601" s="2074"/>
      <c r="C1601" s="303" t="s">
        <v>2148</v>
      </c>
      <c r="D1601" s="360" t="s">
        <v>27</v>
      </c>
      <c r="E1601" s="360">
        <v>0.03</v>
      </c>
      <c r="F1601" s="204">
        <v>14039</v>
      </c>
      <c r="G1601" s="701">
        <f t="shared" si="112"/>
        <v>421.16999999999996</v>
      </c>
      <c r="H1601" s="1321"/>
    </row>
    <row r="1602" spans="1:8">
      <c r="A1602" s="1314"/>
      <c r="B1602" s="2074"/>
      <c r="C1602" s="698" t="s">
        <v>576</v>
      </c>
      <c r="D1602" s="360" t="s">
        <v>2426</v>
      </c>
      <c r="E1602" s="360">
        <v>0.02</v>
      </c>
      <c r="F1602" s="619">
        <v>800</v>
      </c>
      <c r="G1602" s="701">
        <f t="shared" si="112"/>
        <v>16</v>
      </c>
      <c r="H1602" s="1321"/>
    </row>
    <row r="1603" spans="1:8" ht="30">
      <c r="A1603" s="1314"/>
      <c r="B1603" s="2074"/>
      <c r="C1603" s="698" t="s">
        <v>5079</v>
      </c>
      <c r="D1603" s="360" t="s">
        <v>2427</v>
      </c>
      <c r="E1603" s="360">
        <f>(1/100)*2</f>
        <v>0.02</v>
      </c>
      <c r="F1603" s="619">
        <v>49500</v>
      </c>
      <c r="G1603" s="701">
        <f t="shared" si="112"/>
        <v>990</v>
      </c>
      <c r="H1603" s="1321"/>
    </row>
    <row r="1604" spans="1:8">
      <c r="A1604" s="1314"/>
      <c r="B1604" s="2074"/>
      <c r="C1604" s="303" t="s">
        <v>245</v>
      </c>
      <c r="D1604" s="360" t="s">
        <v>2427</v>
      </c>
      <c r="E1604" s="360">
        <f>2/100</f>
        <v>0.02</v>
      </c>
      <c r="F1604" s="618">
        <v>1500</v>
      </c>
      <c r="G1604" s="701">
        <f t="shared" si="112"/>
        <v>30</v>
      </c>
      <c r="H1604" s="1321"/>
    </row>
    <row r="1605" spans="1:8">
      <c r="A1605" s="1314"/>
      <c r="B1605" s="2074"/>
      <c r="C1605" s="361" t="s">
        <v>729</v>
      </c>
      <c r="D1605" s="360" t="s">
        <v>2428</v>
      </c>
      <c r="E1605" s="360">
        <v>0.1</v>
      </c>
      <c r="F1605" s="619">
        <v>170</v>
      </c>
      <c r="G1605" s="701">
        <f t="shared" si="112"/>
        <v>17</v>
      </c>
      <c r="H1605" s="1321"/>
    </row>
    <row r="1606" spans="1:8">
      <c r="A1606" s="1314"/>
      <c r="B1606" s="2074"/>
      <c r="C1606" s="361" t="s">
        <v>722</v>
      </c>
      <c r="D1606" s="360" t="s">
        <v>29</v>
      </c>
      <c r="E1606" s="360">
        <v>2</v>
      </c>
      <c r="F1606" s="619">
        <v>130</v>
      </c>
      <c r="G1606" s="701">
        <f t="shared" si="112"/>
        <v>260</v>
      </c>
      <c r="H1606" s="1321"/>
    </row>
    <row r="1607" spans="1:8">
      <c r="A1607" s="1314"/>
      <c r="B1607" s="2074"/>
      <c r="C1607" s="361" t="s">
        <v>2436</v>
      </c>
      <c r="D1607" s="360" t="s">
        <v>29</v>
      </c>
      <c r="E1607" s="360">
        <f>1/50</f>
        <v>0.02</v>
      </c>
      <c r="F1607" s="619">
        <v>1500</v>
      </c>
      <c r="G1607" s="701">
        <f t="shared" si="112"/>
        <v>30</v>
      </c>
      <c r="H1607" s="1321"/>
    </row>
    <row r="1608" spans="1:8">
      <c r="A1608" s="1314"/>
      <c r="B1608" s="2074"/>
      <c r="C1608" s="361" t="s">
        <v>2008</v>
      </c>
      <c r="D1608" s="360" t="s">
        <v>27</v>
      </c>
      <c r="E1608" s="360">
        <v>0.02</v>
      </c>
      <c r="F1608" s="619">
        <v>2700</v>
      </c>
      <c r="G1608" s="701">
        <f t="shared" si="112"/>
        <v>54</v>
      </c>
      <c r="H1608" s="1321"/>
    </row>
    <row r="1609" spans="1:8">
      <c r="A1609" s="1314"/>
      <c r="B1609" s="699" t="s">
        <v>35</v>
      </c>
      <c r="C1609" s="700"/>
      <c r="D1609" s="103"/>
      <c r="E1609" s="608"/>
      <c r="F1609" s="429"/>
      <c r="G1609" s="1533">
        <f>SUM(G1593:G1608)</f>
        <v>36595.505999999994</v>
      </c>
      <c r="H1609" s="308"/>
    </row>
    <row r="1610" spans="1:8">
      <c r="A1610" s="1314" t="s">
        <v>2455</v>
      </c>
      <c r="B1610" s="2073" t="s">
        <v>5080</v>
      </c>
      <c r="C1610" s="303" t="s">
        <v>2451</v>
      </c>
      <c r="D1610" s="360" t="s">
        <v>27</v>
      </c>
      <c r="E1610" s="360">
        <v>5.5E-2</v>
      </c>
      <c r="F1610" s="204">
        <v>54000</v>
      </c>
      <c r="G1610" s="701">
        <f>F1610*E1610</f>
        <v>2970</v>
      </c>
      <c r="H1610" s="1321"/>
    </row>
    <row r="1611" spans="1:8">
      <c r="A1611" s="1314"/>
      <c r="B1611" s="2074"/>
      <c r="C1611" s="303" t="s">
        <v>2456</v>
      </c>
      <c r="D1611" s="1321" t="s">
        <v>27</v>
      </c>
      <c r="E1611" s="360">
        <v>0.66500000000000004</v>
      </c>
      <c r="F1611" s="204">
        <v>12500</v>
      </c>
      <c r="G1611" s="701">
        <f t="shared" ref="G1611:G1622" si="113">F1611*E1611</f>
        <v>8312.5</v>
      </c>
      <c r="H1611" s="1321"/>
    </row>
    <row r="1612" spans="1:8">
      <c r="A1612" s="1314"/>
      <c r="B1612" s="2074"/>
      <c r="C1612" s="303" t="s">
        <v>1834</v>
      </c>
      <c r="D1612" s="1321" t="s">
        <v>27</v>
      </c>
      <c r="E1612" s="360">
        <v>0.08</v>
      </c>
      <c r="F1612" s="204">
        <v>7000</v>
      </c>
      <c r="G1612" s="701">
        <f t="shared" si="113"/>
        <v>560</v>
      </c>
      <c r="H1612" s="1321"/>
    </row>
    <row r="1613" spans="1:8">
      <c r="A1613" s="1314"/>
      <c r="B1613" s="2074"/>
      <c r="C1613" s="303" t="s">
        <v>1813</v>
      </c>
      <c r="D1613" s="360" t="s">
        <v>27</v>
      </c>
      <c r="E1613" s="360">
        <v>0.08</v>
      </c>
      <c r="F1613" s="204">
        <v>17000</v>
      </c>
      <c r="G1613" s="701">
        <f t="shared" si="113"/>
        <v>1360</v>
      </c>
      <c r="H1613" s="1321"/>
    </row>
    <row r="1614" spans="1:8">
      <c r="A1614" s="1314"/>
      <c r="B1614" s="2074"/>
      <c r="C1614" s="303" t="s">
        <v>892</v>
      </c>
      <c r="D1614" s="360" t="s">
        <v>27</v>
      </c>
      <c r="E1614" s="360">
        <v>7.5499999999999998E-2</v>
      </c>
      <c r="F1614" s="204">
        <v>14000</v>
      </c>
      <c r="G1614" s="701">
        <f t="shared" si="113"/>
        <v>1057</v>
      </c>
      <c r="H1614" s="1321"/>
    </row>
    <row r="1615" spans="1:8">
      <c r="A1615" s="1314"/>
      <c r="B1615" s="2074"/>
      <c r="C1615" s="303" t="s">
        <v>2457</v>
      </c>
      <c r="D1615" s="1526" t="s">
        <v>27</v>
      </c>
      <c r="E1615" s="360">
        <v>0.05</v>
      </c>
      <c r="F1615" s="204">
        <v>28000</v>
      </c>
      <c r="G1615" s="701">
        <f t="shared" si="113"/>
        <v>1400</v>
      </c>
      <c r="H1615" s="1321"/>
    </row>
    <row r="1616" spans="1:8" ht="30">
      <c r="A1616" s="1314"/>
      <c r="B1616" s="2074"/>
      <c r="C1616" s="303" t="s">
        <v>2449</v>
      </c>
      <c r="D1616" s="1321" t="s">
        <v>2432</v>
      </c>
      <c r="E1616" s="360">
        <v>1</v>
      </c>
      <c r="F1616" s="204">
        <v>12000</v>
      </c>
      <c r="G1616" s="701">
        <f t="shared" si="113"/>
        <v>12000</v>
      </c>
      <c r="H1616" s="1321"/>
    </row>
    <row r="1617" spans="1:8">
      <c r="A1617" s="1314"/>
      <c r="B1617" s="2074"/>
      <c r="C1617" s="698" t="s">
        <v>576</v>
      </c>
      <c r="D1617" s="360" t="s">
        <v>2426</v>
      </c>
      <c r="E1617" s="360">
        <v>0.1</v>
      </c>
      <c r="F1617" s="619">
        <v>800</v>
      </c>
      <c r="G1617" s="701">
        <f t="shared" si="113"/>
        <v>80</v>
      </c>
      <c r="H1617" s="1321"/>
    </row>
    <row r="1618" spans="1:8">
      <c r="A1618" s="1314"/>
      <c r="B1618" s="2074"/>
      <c r="C1618" s="303" t="s">
        <v>245</v>
      </c>
      <c r="D1618" s="360" t="s">
        <v>2427</v>
      </c>
      <c r="E1618" s="360">
        <f>2/100</f>
        <v>0.02</v>
      </c>
      <c r="F1618" s="618">
        <v>1500</v>
      </c>
      <c r="G1618" s="701">
        <f t="shared" si="113"/>
        <v>30</v>
      </c>
      <c r="H1618" s="1321"/>
    </row>
    <row r="1619" spans="1:8">
      <c r="A1619" s="1314"/>
      <c r="B1619" s="2074"/>
      <c r="C1619" s="361" t="s">
        <v>729</v>
      </c>
      <c r="D1619" s="360" t="s">
        <v>2428</v>
      </c>
      <c r="E1619" s="360">
        <v>0.1</v>
      </c>
      <c r="F1619" s="619">
        <v>170</v>
      </c>
      <c r="G1619" s="701">
        <f t="shared" si="113"/>
        <v>17</v>
      </c>
      <c r="H1619" s="1321"/>
    </row>
    <row r="1620" spans="1:8">
      <c r="A1620" s="1314"/>
      <c r="B1620" s="2074"/>
      <c r="C1620" s="361" t="s">
        <v>722</v>
      </c>
      <c r="D1620" s="360" t="s">
        <v>29</v>
      </c>
      <c r="E1620" s="360">
        <v>2</v>
      </c>
      <c r="F1620" s="619">
        <v>130</v>
      </c>
      <c r="G1620" s="701">
        <f t="shared" si="113"/>
        <v>260</v>
      </c>
      <c r="H1620" s="1321"/>
    </row>
    <row r="1621" spans="1:8">
      <c r="A1621" s="1314"/>
      <c r="B1621" s="2074"/>
      <c r="C1621" s="361" t="s">
        <v>2436</v>
      </c>
      <c r="D1621" s="360" t="s">
        <v>29</v>
      </c>
      <c r="E1621" s="360">
        <v>0.05</v>
      </c>
      <c r="F1621" s="619">
        <v>1500</v>
      </c>
      <c r="G1621" s="701">
        <f t="shared" si="113"/>
        <v>75</v>
      </c>
      <c r="H1621" s="1321"/>
    </row>
    <row r="1622" spans="1:8">
      <c r="A1622" s="1314"/>
      <c r="B1622" s="2074"/>
      <c r="C1622" s="361" t="s">
        <v>2008</v>
      </c>
      <c r="D1622" s="1321" t="s">
        <v>27</v>
      </c>
      <c r="E1622" s="360">
        <v>0.02</v>
      </c>
      <c r="F1622" s="619">
        <v>2700</v>
      </c>
      <c r="G1622" s="701">
        <f t="shared" si="113"/>
        <v>54</v>
      </c>
      <c r="H1622" s="1321"/>
    </row>
    <row r="1623" spans="1:8">
      <c r="A1623" s="1314"/>
      <c r="B1623" s="699" t="s">
        <v>35</v>
      </c>
      <c r="C1623" s="700"/>
      <c r="D1623" s="103"/>
      <c r="E1623" s="608"/>
      <c r="F1623" s="429"/>
      <c r="G1623" s="1533">
        <f>SUM(G1610:G1622)</f>
        <v>28175.5</v>
      </c>
      <c r="H1623" s="308"/>
    </row>
    <row r="1624" spans="1:8">
      <c r="A1624" s="1314" t="s">
        <v>2458</v>
      </c>
      <c r="B1624" s="2073" t="s">
        <v>5081</v>
      </c>
      <c r="C1624" s="303" t="s">
        <v>2459</v>
      </c>
      <c r="D1624" s="1321" t="s">
        <v>27</v>
      </c>
      <c r="E1624" s="360">
        <v>9.64E-2</v>
      </c>
      <c r="F1624" s="204">
        <v>200000</v>
      </c>
      <c r="G1624" s="701">
        <f>F1624*E1624</f>
        <v>19280</v>
      </c>
      <c r="H1624" s="1321"/>
    </row>
    <row r="1625" spans="1:8" ht="30">
      <c r="A1625" s="1314"/>
      <c r="B1625" s="2074"/>
      <c r="C1625" s="303" t="s">
        <v>2449</v>
      </c>
      <c r="D1625" s="1321" t="s">
        <v>2432</v>
      </c>
      <c r="E1625" s="360">
        <v>1</v>
      </c>
      <c r="F1625" s="204">
        <v>12000</v>
      </c>
      <c r="G1625" s="701">
        <f t="shared" ref="G1625:G1631" si="114">F1625*E1625</f>
        <v>12000</v>
      </c>
      <c r="H1625" s="1321"/>
    </row>
    <row r="1626" spans="1:8">
      <c r="A1626" s="1314"/>
      <c r="B1626" s="2074"/>
      <c r="C1626" s="698" t="s">
        <v>576</v>
      </c>
      <c r="D1626" s="360" t="s">
        <v>2426</v>
      </c>
      <c r="E1626" s="360">
        <v>0.11</v>
      </c>
      <c r="F1626" s="619">
        <v>800</v>
      </c>
      <c r="G1626" s="701">
        <f t="shared" si="114"/>
        <v>88</v>
      </c>
      <c r="H1626" s="1321"/>
    </row>
    <row r="1627" spans="1:8">
      <c r="A1627" s="1314"/>
      <c r="B1627" s="2074"/>
      <c r="C1627" s="303" t="s">
        <v>245</v>
      </c>
      <c r="D1627" s="360" t="s">
        <v>2427</v>
      </c>
      <c r="E1627" s="360">
        <f>2/100</f>
        <v>0.02</v>
      </c>
      <c r="F1627" s="618">
        <v>1500</v>
      </c>
      <c r="G1627" s="701">
        <f t="shared" si="114"/>
        <v>30</v>
      </c>
      <c r="H1627" s="1321"/>
    </row>
    <row r="1628" spans="1:8">
      <c r="A1628" s="1314"/>
      <c r="B1628" s="2074"/>
      <c r="C1628" s="361" t="s">
        <v>729</v>
      </c>
      <c r="D1628" s="360" t="s">
        <v>2428</v>
      </c>
      <c r="E1628" s="360">
        <v>0.1</v>
      </c>
      <c r="F1628" s="619">
        <v>170</v>
      </c>
      <c r="G1628" s="701">
        <f t="shared" si="114"/>
        <v>17</v>
      </c>
      <c r="H1628" s="1321"/>
    </row>
    <row r="1629" spans="1:8">
      <c r="A1629" s="1314"/>
      <c r="B1629" s="2074"/>
      <c r="C1629" s="361" t="s">
        <v>722</v>
      </c>
      <c r="D1629" s="360" t="s">
        <v>29</v>
      </c>
      <c r="E1629" s="360">
        <v>2</v>
      </c>
      <c r="F1629" s="619">
        <v>130</v>
      </c>
      <c r="G1629" s="701">
        <f t="shared" si="114"/>
        <v>260</v>
      </c>
      <c r="H1629" s="1321"/>
    </row>
    <row r="1630" spans="1:8">
      <c r="A1630" s="1314"/>
      <c r="B1630" s="2074"/>
      <c r="C1630" s="361" t="s">
        <v>2436</v>
      </c>
      <c r="D1630" s="360" t="s">
        <v>29</v>
      </c>
      <c r="E1630" s="360">
        <f>1/50</f>
        <v>0.02</v>
      </c>
      <c r="F1630" s="619">
        <v>1500</v>
      </c>
      <c r="G1630" s="701">
        <f t="shared" si="114"/>
        <v>30</v>
      </c>
      <c r="H1630" s="1321"/>
    </row>
    <row r="1631" spans="1:8">
      <c r="A1631" s="1314"/>
      <c r="B1631" s="2074"/>
      <c r="C1631" s="361" t="s">
        <v>2008</v>
      </c>
      <c r="D1631" s="1321" t="s">
        <v>27</v>
      </c>
      <c r="E1631" s="360">
        <v>0.02</v>
      </c>
      <c r="F1631" s="619">
        <v>2700</v>
      </c>
      <c r="G1631" s="701">
        <f t="shared" si="114"/>
        <v>54</v>
      </c>
      <c r="H1631" s="1321"/>
    </row>
    <row r="1632" spans="1:8">
      <c r="A1632" s="1314"/>
      <c r="B1632" s="699" t="s">
        <v>35</v>
      </c>
      <c r="C1632" s="700"/>
      <c r="D1632" s="103"/>
      <c r="E1632" s="608"/>
      <c r="F1632" s="429"/>
      <c r="G1632" s="1533">
        <f>SUM(G1624:G1631)</f>
        <v>31759</v>
      </c>
      <c r="H1632" s="308"/>
    </row>
    <row r="1633" spans="1:8">
      <c r="A1633" s="1314" t="s">
        <v>2461</v>
      </c>
      <c r="B1633" s="2073" t="s">
        <v>5082</v>
      </c>
      <c r="C1633" s="303" t="s">
        <v>5083</v>
      </c>
      <c r="D1633" s="1321" t="s">
        <v>2432</v>
      </c>
      <c r="E1633" s="360">
        <v>1</v>
      </c>
      <c r="F1633" s="204">
        <v>10000</v>
      </c>
      <c r="G1633" s="701">
        <f>F1633*E1633</f>
        <v>10000</v>
      </c>
      <c r="H1633" s="1321"/>
    </row>
    <row r="1634" spans="1:8">
      <c r="A1634" s="1314"/>
      <c r="B1634" s="2074"/>
      <c r="C1634" s="303" t="s">
        <v>5084</v>
      </c>
      <c r="D1634" s="1321" t="s">
        <v>2432</v>
      </c>
      <c r="E1634" s="360">
        <v>1</v>
      </c>
      <c r="F1634" s="204">
        <v>10000</v>
      </c>
      <c r="G1634" s="701">
        <f t="shared" ref="G1634:G1645" si="115">F1634*E1634</f>
        <v>10000</v>
      </c>
      <c r="H1634" s="1321"/>
    </row>
    <row r="1635" spans="1:8">
      <c r="A1635" s="1314"/>
      <c r="B1635" s="2074"/>
      <c r="C1635" s="303" t="s">
        <v>5085</v>
      </c>
      <c r="D1635" s="1321" t="s">
        <v>2432</v>
      </c>
      <c r="E1635" s="360">
        <v>1</v>
      </c>
      <c r="F1635" s="204">
        <v>10000</v>
      </c>
      <c r="G1635" s="701">
        <f t="shared" si="115"/>
        <v>10000</v>
      </c>
      <c r="H1635" s="308"/>
    </row>
    <row r="1636" spans="1:8">
      <c r="A1636" s="1314"/>
      <c r="B1636" s="2074"/>
      <c r="C1636" s="303" t="s">
        <v>2462</v>
      </c>
      <c r="D1636" s="1321" t="s">
        <v>2165</v>
      </c>
      <c r="E1636" s="360">
        <v>0.35</v>
      </c>
      <c r="F1636" s="204">
        <v>275000</v>
      </c>
      <c r="G1636" s="701">
        <f t="shared" si="115"/>
        <v>96250</v>
      </c>
      <c r="H1636" s="1321"/>
    </row>
    <row r="1637" spans="1:8">
      <c r="A1637" s="1314"/>
      <c r="B1637" s="2074"/>
      <c r="C1637" s="303" t="s">
        <v>2463</v>
      </c>
      <c r="D1637" s="1321" t="s">
        <v>2165</v>
      </c>
      <c r="E1637" s="360">
        <v>0.55000000000000004</v>
      </c>
      <c r="F1637" s="204">
        <v>225000</v>
      </c>
      <c r="G1637" s="701">
        <f t="shared" si="115"/>
        <v>123750.00000000001</v>
      </c>
      <c r="H1637" s="1321"/>
    </row>
    <row r="1638" spans="1:8">
      <c r="A1638" s="1314"/>
      <c r="B1638" s="2074"/>
      <c r="C1638" s="754" t="s">
        <v>1755</v>
      </c>
      <c r="D1638" s="1321" t="s">
        <v>27</v>
      </c>
      <c r="E1638" s="360">
        <v>4.4999999999999998E-2</v>
      </c>
      <c r="F1638" s="204">
        <v>25000</v>
      </c>
      <c r="G1638" s="701">
        <f t="shared" si="115"/>
        <v>1125</v>
      </c>
      <c r="H1638" s="1321"/>
    </row>
    <row r="1639" spans="1:8">
      <c r="A1639" s="1314"/>
      <c r="B1639" s="2074"/>
      <c r="C1639" s="698" t="s">
        <v>2464</v>
      </c>
      <c r="D1639" s="360" t="s">
        <v>2427</v>
      </c>
      <c r="E1639" s="360">
        <v>5.0099999999999999E-2</v>
      </c>
      <c r="F1639" s="618">
        <v>550000</v>
      </c>
      <c r="G1639" s="701">
        <f t="shared" si="115"/>
        <v>27555</v>
      </c>
      <c r="H1639" s="1321"/>
    </row>
    <row r="1640" spans="1:8">
      <c r="A1640" s="1314"/>
      <c r="B1640" s="2074"/>
      <c r="C1640" s="698" t="s">
        <v>576</v>
      </c>
      <c r="D1640" s="360" t="s">
        <v>2426</v>
      </c>
      <c r="E1640" s="360">
        <v>0.8</v>
      </c>
      <c r="F1640" s="619">
        <v>800</v>
      </c>
      <c r="G1640" s="701">
        <f t="shared" si="115"/>
        <v>640</v>
      </c>
      <c r="H1640" s="1321"/>
    </row>
    <row r="1641" spans="1:8">
      <c r="A1641" s="1314"/>
      <c r="B1641" s="2074"/>
      <c r="C1641" s="303" t="s">
        <v>245</v>
      </c>
      <c r="D1641" s="360" t="s">
        <v>2427</v>
      </c>
      <c r="E1641" s="360">
        <v>0.8</v>
      </c>
      <c r="F1641" s="618">
        <v>1500</v>
      </c>
      <c r="G1641" s="701">
        <f t="shared" si="115"/>
        <v>1200</v>
      </c>
      <c r="H1641" s="1321"/>
    </row>
    <row r="1642" spans="1:8">
      <c r="A1642" s="1314"/>
      <c r="B1642" s="2074"/>
      <c r="C1642" s="361" t="s">
        <v>729</v>
      </c>
      <c r="D1642" s="360" t="s">
        <v>2428</v>
      </c>
      <c r="E1642" s="360">
        <v>0.1</v>
      </c>
      <c r="F1642" s="619">
        <v>170</v>
      </c>
      <c r="G1642" s="701">
        <f t="shared" si="115"/>
        <v>17</v>
      </c>
      <c r="H1642" s="1321"/>
    </row>
    <row r="1643" spans="1:8">
      <c r="A1643" s="1314"/>
      <c r="B1643" s="2074"/>
      <c r="C1643" s="361" t="s">
        <v>722</v>
      </c>
      <c r="D1643" s="360" t="s">
        <v>29</v>
      </c>
      <c r="E1643" s="360">
        <v>3</v>
      </c>
      <c r="F1643" s="619">
        <v>130</v>
      </c>
      <c r="G1643" s="701">
        <f t="shared" si="115"/>
        <v>390</v>
      </c>
      <c r="H1643" s="1321"/>
    </row>
    <row r="1644" spans="1:8">
      <c r="A1644" s="1314"/>
      <c r="B1644" s="2074"/>
      <c r="C1644" s="361" t="s">
        <v>2436</v>
      </c>
      <c r="D1644" s="360" t="s">
        <v>29</v>
      </c>
      <c r="E1644" s="360">
        <f>1/50</f>
        <v>0.02</v>
      </c>
      <c r="F1644" s="619">
        <v>1500</v>
      </c>
      <c r="G1644" s="701">
        <f t="shared" si="115"/>
        <v>30</v>
      </c>
      <c r="H1644" s="1321"/>
    </row>
    <row r="1645" spans="1:8">
      <c r="A1645" s="1314"/>
      <c r="B1645" s="2074"/>
      <c r="C1645" s="361" t="s">
        <v>2008</v>
      </c>
      <c r="D1645" s="360" t="s">
        <v>27</v>
      </c>
      <c r="E1645" s="360">
        <v>0.02</v>
      </c>
      <c r="F1645" s="619">
        <v>2700</v>
      </c>
      <c r="G1645" s="701">
        <f t="shared" si="115"/>
        <v>54</v>
      </c>
      <c r="H1645" s="1321"/>
    </row>
    <row r="1646" spans="1:8">
      <c r="A1646" s="1314"/>
      <c r="B1646" s="699" t="s">
        <v>35</v>
      </c>
      <c r="C1646" s="700"/>
      <c r="D1646" s="103"/>
      <c r="E1646" s="608"/>
      <c r="F1646" s="429"/>
      <c r="G1646" s="1533">
        <f>SUM(G1633:G1645)</f>
        <v>281011</v>
      </c>
      <c r="H1646" s="308"/>
    </row>
    <row r="1647" spans="1:8">
      <c r="A1647" s="1314" t="s">
        <v>2465</v>
      </c>
      <c r="B1647" s="2073" t="s">
        <v>5086</v>
      </c>
      <c r="C1647" s="303" t="s">
        <v>5083</v>
      </c>
      <c r="D1647" s="1321" t="s">
        <v>2432</v>
      </c>
      <c r="E1647" s="360">
        <v>1</v>
      </c>
      <c r="F1647" s="204">
        <v>10000</v>
      </c>
      <c r="G1647" s="701">
        <f>F1647*E1647</f>
        <v>10000</v>
      </c>
      <c r="H1647" s="1321"/>
    </row>
    <row r="1648" spans="1:8">
      <c r="A1648" s="1314"/>
      <c r="B1648" s="2074"/>
      <c r="C1648" s="303" t="s">
        <v>5084</v>
      </c>
      <c r="D1648" s="1321" t="s">
        <v>2432</v>
      </c>
      <c r="E1648" s="360">
        <v>1</v>
      </c>
      <c r="F1648" s="204">
        <v>10000</v>
      </c>
      <c r="G1648" s="701">
        <f t="shared" ref="G1648:G1659" si="116">F1648*E1648</f>
        <v>10000</v>
      </c>
      <c r="H1648" s="1321"/>
    </row>
    <row r="1649" spans="1:8">
      <c r="A1649" s="1314"/>
      <c r="B1649" s="2074"/>
      <c r="C1649" s="303" t="s">
        <v>5085</v>
      </c>
      <c r="D1649" s="1321" t="s">
        <v>2432</v>
      </c>
      <c r="E1649" s="360">
        <v>1</v>
      </c>
      <c r="F1649" s="204">
        <v>10000</v>
      </c>
      <c r="G1649" s="701">
        <f t="shared" si="116"/>
        <v>10000</v>
      </c>
      <c r="H1649" s="1321"/>
    </row>
    <row r="1650" spans="1:8">
      <c r="A1650" s="1314"/>
      <c r="B1650" s="2074"/>
      <c r="C1650" s="303" t="s">
        <v>2462</v>
      </c>
      <c r="D1650" s="1321" t="s">
        <v>2165</v>
      </c>
      <c r="E1650" s="360">
        <v>0.35</v>
      </c>
      <c r="F1650" s="204">
        <v>275000</v>
      </c>
      <c r="G1650" s="701">
        <f t="shared" si="116"/>
        <v>96250</v>
      </c>
      <c r="H1650" s="1321"/>
    </row>
    <row r="1651" spans="1:8">
      <c r="A1651" s="1314"/>
      <c r="B1651" s="2074"/>
      <c r="C1651" s="303" t="s">
        <v>2463</v>
      </c>
      <c r="D1651" s="1321" t="s">
        <v>2165</v>
      </c>
      <c r="E1651" s="360">
        <v>0.55000000000000004</v>
      </c>
      <c r="F1651" s="204">
        <v>225000</v>
      </c>
      <c r="G1651" s="701">
        <f t="shared" si="116"/>
        <v>123750.00000000001</v>
      </c>
      <c r="H1651" s="1321"/>
    </row>
    <row r="1652" spans="1:8">
      <c r="A1652" s="1314"/>
      <c r="B1652" s="2074"/>
      <c r="C1652" s="754" t="s">
        <v>1755</v>
      </c>
      <c r="D1652" s="1321" t="s">
        <v>27</v>
      </c>
      <c r="E1652" s="360">
        <v>0.25</v>
      </c>
      <c r="F1652" s="204">
        <v>25000</v>
      </c>
      <c r="G1652" s="701">
        <f t="shared" si="116"/>
        <v>6250</v>
      </c>
      <c r="H1652" s="1321"/>
    </row>
    <row r="1653" spans="1:8">
      <c r="A1653" s="1314"/>
      <c r="B1653" s="2074"/>
      <c r="C1653" s="698" t="s">
        <v>2464</v>
      </c>
      <c r="D1653" s="360" t="s">
        <v>2427</v>
      </c>
      <c r="E1653" s="360">
        <v>3.9800000000000002E-2</v>
      </c>
      <c r="F1653" s="618">
        <v>550000</v>
      </c>
      <c r="G1653" s="701">
        <f t="shared" si="116"/>
        <v>21890</v>
      </c>
      <c r="H1653" s="1321"/>
    </row>
    <row r="1654" spans="1:8">
      <c r="A1654" s="1314"/>
      <c r="B1654" s="2074"/>
      <c r="C1654" s="698" t="s">
        <v>576</v>
      </c>
      <c r="D1654" s="360" t="s">
        <v>2426</v>
      </c>
      <c r="E1654" s="360">
        <v>0.98099999999999998</v>
      </c>
      <c r="F1654" s="619">
        <v>800</v>
      </c>
      <c r="G1654" s="701">
        <f t="shared" si="116"/>
        <v>784.8</v>
      </c>
      <c r="H1654" s="1321"/>
    </row>
    <row r="1655" spans="1:8">
      <c r="A1655" s="1314"/>
      <c r="B1655" s="2074"/>
      <c r="C1655" s="303" t="s">
        <v>245</v>
      </c>
      <c r="D1655" s="360" t="s">
        <v>2427</v>
      </c>
      <c r="E1655" s="360">
        <v>0.55100000000000005</v>
      </c>
      <c r="F1655" s="618">
        <v>1500</v>
      </c>
      <c r="G1655" s="701">
        <f t="shared" si="116"/>
        <v>826.50000000000011</v>
      </c>
      <c r="H1655" s="1321"/>
    </row>
    <row r="1656" spans="1:8">
      <c r="A1656" s="1314"/>
      <c r="B1656" s="2074"/>
      <c r="C1656" s="361" t="s">
        <v>729</v>
      </c>
      <c r="D1656" s="360" t="s">
        <v>2428</v>
      </c>
      <c r="E1656" s="360">
        <v>0.1</v>
      </c>
      <c r="F1656" s="619">
        <v>170</v>
      </c>
      <c r="G1656" s="701">
        <f t="shared" si="116"/>
        <v>17</v>
      </c>
      <c r="H1656" s="1321"/>
    </row>
    <row r="1657" spans="1:8">
      <c r="A1657" s="1314"/>
      <c r="B1657" s="2074"/>
      <c r="C1657" s="361" t="s">
        <v>722</v>
      </c>
      <c r="D1657" s="360" t="s">
        <v>29</v>
      </c>
      <c r="E1657" s="360">
        <v>3</v>
      </c>
      <c r="F1657" s="619">
        <v>130</v>
      </c>
      <c r="G1657" s="701">
        <f t="shared" si="116"/>
        <v>390</v>
      </c>
      <c r="H1657" s="1321"/>
    </row>
    <row r="1658" spans="1:8">
      <c r="A1658" s="1314"/>
      <c r="B1658" s="2074"/>
      <c r="C1658" s="361" t="s">
        <v>2436</v>
      </c>
      <c r="D1658" s="360" t="s">
        <v>29</v>
      </c>
      <c r="E1658" s="360">
        <f>1/50</f>
        <v>0.02</v>
      </c>
      <c r="F1658" s="619">
        <v>1500</v>
      </c>
      <c r="G1658" s="701">
        <f t="shared" si="116"/>
        <v>30</v>
      </c>
      <c r="H1658" s="1321"/>
    </row>
    <row r="1659" spans="1:8">
      <c r="A1659" s="1314"/>
      <c r="B1659" s="2074"/>
      <c r="C1659" s="361" t="s">
        <v>2008</v>
      </c>
      <c r="D1659" s="360" t="s">
        <v>27</v>
      </c>
      <c r="E1659" s="360">
        <v>0.02</v>
      </c>
      <c r="F1659" s="619">
        <v>2700</v>
      </c>
      <c r="G1659" s="701">
        <f t="shared" si="116"/>
        <v>54</v>
      </c>
      <c r="H1659" s="1321"/>
    </row>
    <row r="1660" spans="1:8">
      <c r="A1660" s="1314"/>
      <c r="B1660" s="699" t="s">
        <v>35</v>
      </c>
      <c r="C1660" s="700"/>
      <c r="D1660" s="103"/>
      <c r="E1660" s="608"/>
      <c r="F1660" s="429"/>
      <c r="G1660" s="1533">
        <f>SUM(G1647:G1659)</f>
        <v>280242.3</v>
      </c>
      <c r="H1660" s="1321"/>
    </row>
    <row r="1661" spans="1:8">
      <c r="A1661" s="1314" t="s">
        <v>2466</v>
      </c>
      <c r="B1661" s="2073" t="s">
        <v>5087</v>
      </c>
      <c r="C1661" s="303" t="s">
        <v>5083</v>
      </c>
      <c r="D1661" s="1321" t="s">
        <v>2432</v>
      </c>
      <c r="E1661" s="360">
        <v>1</v>
      </c>
      <c r="F1661" s="204">
        <v>10000</v>
      </c>
      <c r="G1661" s="701">
        <f>F1661*E1661</f>
        <v>10000</v>
      </c>
      <c r="H1661" s="1321"/>
    </row>
    <row r="1662" spans="1:8">
      <c r="A1662" s="1314"/>
      <c r="B1662" s="2074"/>
      <c r="C1662" s="303" t="s">
        <v>5084</v>
      </c>
      <c r="D1662" s="1321" t="s">
        <v>2432</v>
      </c>
      <c r="E1662" s="360">
        <v>1</v>
      </c>
      <c r="F1662" s="204">
        <v>10000</v>
      </c>
      <c r="G1662" s="701">
        <f t="shared" ref="G1662:G1673" si="117">F1662*E1662</f>
        <v>10000</v>
      </c>
      <c r="H1662" s="1321"/>
    </row>
    <row r="1663" spans="1:8">
      <c r="A1663" s="1314"/>
      <c r="B1663" s="2074"/>
      <c r="C1663" s="303" t="s">
        <v>5085</v>
      </c>
      <c r="D1663" s="1321" t="s">
        <v>2432</v>
      </c>
      <c r="E1663" s="360">
        <v>1</v>
      </c>
      <c r="F1663" s="204">
        <v>10000</v>
      </c>
      <c r="G1663" s="701">
        <f t="shared" si="117"/>
        <v>10000</v>
      </c>
      <c r="H1663" s="1321"/>
    </row>
    <row r="1664" spans="1:8">
      <c r="A1664" s="1314"/>
      <c r="B1664" s="2074"/>
      <c r="C1664" s="303" t="s">
        <v>2462</v>
      </c>
      <c r="D1664" s="1321" t="s">
        <v>2165</v>
      </c>
      <c r="E1664" s="360">
        <v>0.35</v>
      </c>
      <c r="F1664" s="204">
        <v>275000</v>
      </c>
      <c r="G1664" s="701">
        <f t="shared" si="117"/>
        <v>96250</v>
      </c>
      <c r="H1664" s="1321"/>
    </row>
    <row r="1665" spans="1:8">
      <c r="A1665" s="1314"/>
      <c r="B1665" s="2074"/>
      <c r="C1665" s="303" t="s">
        <v>2463</v>
      </c>
      <c r="D1665" s="1321" t="s">
        <v>2165</v>
      </c>
      <c r="E1665" s="360">
        <v>0.55000000000000004</v>
      </c>
      <c r="F1665" s="204">
        <v>225000</v>
      </c>
      <c r="G1665" s="701">
        <f t="shared" si="117"/>
        <v>123750.00000000001</v>
      </c>
      <c r="H1665" s="1321"/>
    </row>
    <row r="1666" spans="1:8">
      <c r="A1666" s="1314"/>
      <c r="B1666" s="2074"/>
      <c r="C1666" s="754" t="s">
        <v>1755</v>
      </c>
      <c r="D1666" s="1321" t="s">
        <v>27</v>
      </c>
      <c r="E1666" s="360">
        <v>0.25</v>
      </c>
      <c r="F1666" s="204">
        <v>25000</v>
      </c>
      <c r="G1666" s="701">
        <f t="shared" si="117"/>
        <v>6250</v>
      </c>
      <c r="H1666" s="1321"/>
    </row>
    <row r="1667" spans="1:8">
      <c r="A1667" s="1314"/>
      <c r="B1667" s="2074"/>
      <c r="C1667" s="698" t="s">
        <v>2464</v>
      </c>
      <c r="D1667" s="360" t="s">
        <v>2427</v>
      </c>
      <c r="E1667" s="360">
        <v>3.9800000000000002E-2</v>
      </c>
      <c r="F1667" s="618">
        <v>550000</v>
      </c>
      <c r="G1667" s="701">
        <f t="shared" si="117"/>
        <v>21890</v>
      </c>
      <c r="H1667" s="1321"/>
    </row>
    <row r="1668" spans="1:8">
      <c r="A1668" s="1314"/>
      <c r="B1668" s="2074"/>
      <c r="C1668" s="698" t="s">
        <v>576</v>
      </c>
      <c r="D1668" s="360" t="s">
        <v>2426</v>
      </c>
      <c r="E1668" s="360">
        <v>0.98099999999999998</v>
      </c>
      <c r="F1668" s="619">
        <v>800</v>
      </c>
      <c r="G1668" s="701">
        <f t="shared" si="117"/>
        <v>784.8</v>
      </c>
      <c r="H1668" s="1321"/>
    </row>
    <row r="1669" spans="1:8">
      <c r="A1669" s="1314"/>
      <c r="B1669" s="2074"/>
      <c r="C1669" s="303" t="s">
        <v>245</v>
      </c>
      <c r="D1669" s="360" t="s">
        <v>2427</v>
      </c>
      <c r="E1669" s="360">
        <v>0.55100000000000005</v>
      </c>
      <c r="F1669" s="618">
        <v>1500</v>
      </c>
      <c r="G1669" s="701">
        <f t="shared" si="117"/>
        <v>826.50000000000011</v>
      </c>
      <c r="H1669" s="1321"/>
    </row>
    <row r="1670" spans="1:8">
      <c r="A1670" s="1314"/>
      <c r="B1670" s="2074"/>
      <c r="C1670" s="361" t="s">
        <v>729</v>
      </c>
      <c r="D1670" s="360" t="s">
        <v>2428</v>
      </c>
      <c r="E1670" s="360">
        <v>0.1</v>
      </c>
      <c r="F1670" s="619">
        <v>170</v>
      </c>
      <c r="G1670" s="701">
        <f t="shared" si="117"/>
        <v>17</v>
      </c>
      <c r="H1670" s="1321"/>
    </row>
    <row r="1671" spans="1:8">
      <c r="A1671" s="1314"/>
      <c r="B1671" s="2074"/>
      <c r="C1671" s="361" t="s">
        <v>722</v>
      </c>
      <c r="D1671" s="360" t="s">
        <v>29</v>
      </c>
      <c r="E1671" s="360">
        <v>3</v>
      </c>
      <c r="F1671" s="619">
        <v>130</v>
      </c>
      <c r="G1671" s="701">
        <f t="shared" si="117"/>
        <v>390</v>
      </c>
      <c r="H1671" s="1321"/>
    </row>
    <row r="1672" spans="1:8">
      <c r="A1672" s="1314"/>
      <c r="B1672" s="2074"/>
      <c r="C1672" s="361" t="s">
        <v>2436</v>
      </c>
      <c r="D1672" s="360" t="s">
        <v>29</v>
      </c>
      <c r="E1672" s="360">
        <f>1/50</f>
        <v>0.02</v>
      </c>
      <c r="F1672" s="619">
        <v>1500</v>
      </c>
      <c r="G1672" s="701">
        <f t="shared" si="117"/>
        <v>30</v>
      </c>
      <c r="H1672" s="1321"/>
    </row>
    <row r="1673" spans="1:8">
      <c r="A1673" s="1314"/>
      <c r="B1673" s="2074"/>
      <c r="C1673" s="361" t="s">
        <v>2008</v>
      </c>
      <c r="D1673" s="360" t="s">
        <v>27</v>
      </c>
      <c r="E1673" s="360">
        <v>0.02</v>
      </c>
      <c r="F1673" s="619">
        <v>2700</v>
      </c>
      <c r="G1673" s="701">
        <f t="shared" si="117"/>
        <v>54</v>
      </c>
      <c r="H1673" s="1321"/>
    </row>
    <row r="1674" spans="1:8">
      <c r="A1674" s="1314"/>
      <c r="B1674" s="699" t="s">
        <v>35</v>
      </c>
      <c r="C1674" s="700"/>
      <c r="D1674" s="103"/>
      <c r="E1674" s="608"/>
      <c r="F1674" s="429"/>
      <c r="G1674" s="1533">
        <f>SUM(G1661:G1673)</f>
        <v>280242.3</v>
      </c>
      <c r="H1674" s="308"/>
    </row>
    <row r="1675" spans="1:8" ht="15" customHeight="1">
      <c r="A1675" s="1314" t="s">
        <v>2467</v>
      </c>
      <c r="B1675" s="2073" t="s">
        <v>5088</v>
      </c>
      <c r="C1675" s="303" t="s">
        <v>2462</v>
      </c>
      <c r="D1675" s="1321" t="s">
        <v>2165</v>
      </c>
      <c r="E1675" s="360">
        <v>0.35099999999999998</v>
      </c>
      <c r="F1675" s="204">
        <v>275000</v>
      </c>
      <c r="G1675" s="701">
        <f>F1675*E1675</f>
        <v>96525</v>
      </c>
      <c r="H1675" s="1321"/>
    </row>
    <row r="1676" spans="1:8">
      <c r="A1676" s="1314"/>
      <c r="B1676" s="2074"/>
      <c r="C1676" s="303" t="s">
        <v>2463</v>
      </c>
      <c r="D1676" s="1321" t="s">
        <v>2165</v>
      </c>
      <c r="E1676" s="360">
        <v>0.55000000000000004</v>
      </c>
      <c r="F1676" s="204">
        <v>225000</v>
      </c>
      <c r="G1676" s="701">
        <f t="shared" ref="G1676:G1684" si="118">F1676*E1676</f>
        <v>123750.00000000001</v>
      </c>
      <c r="H1676" s="1321"/>
    </row>
    <row r="1677" spans="1:8">
      <c r="A1677" s="1314"/>
      <c r="B1677" s="2074"/>
      <c r="C1677" s="754" t="s">
        <v>1755</v>
      </c>
      <c r="D1677" s="1321" t="s">
        <v>27</v>
      </c>
      <c r="E1677" s="360">
        <v>0.995</v>
      </c>
      <c r="F1677" s="204">
        <v>25000</v>
      </c>
      <c r="G1677" s="701">
        <f t="shared" si="118"/>
        <v>24875</v>
      </c>
      <c r="H1677" s="1321"/>
    </row>
    <row r="1678" spans="1:8">
      <c r="A1678" s="1314"/>
      <c r="B1678" s="2074"/>
      <c r="C1678" s="698" t="s">
        <v>2464</v>
      </c>
      <c r="D1678" s="360" t="s">
        <v>29</v>
      </c>
      <c r="E1678" s="360">
        <v>5.1999999999999998E-2</v>
      </c>
      <c r="F1678" s="618">
        <v>550000</v>
      </c>
      <c r="G1678" s="701">
        <f t="shared" si="118"/>
        <v>28600</v>
      </c>
      <c r="H1678" s="1321"/>
    </row>
    <row r="1679" spans="1:8">
      <c r="A1679" s="1314"/>
      <c r="B1679" s="2074"/>
      <c r="C1679" s="698" t="s">
        <v>576</v>
      </c>
      <c r="D1679" s="360" t="s">
        <v>2426</v>
      </c>
      <c r="E1679" s="360">
        <v>0.999</v>
      </c>
      <c r="F1679" s="619">
        <v>800</v>
      </c>
      <c r="G1679" s="701">
        <f t="shared" si="118"/>
        <v>799.2</v>
      </c>
      <c r="H1679" s="1321"/>
    </row>
    <row r="1680" spans="1:8">
      <c r="A1680" s="1314"/>
      <c r="B1680" s="2074"/>
      <c r="C1680" s="303" t="s">
        <v>245</v>
      </c>
      <c r="D1680" s="360" t="s">
        <v>2427</v>
      </c>
      <c r="E1680" s="360">
        <v>0.55100000000000005</v>
      </c>
      <c r="F1680" s="618">
        <v>1500</v>
      </c>
      <c r="G1680" s="701">
        <f t="shared" si="118"/>
        <v>826.50000000000011</v>
      </c>
      <c r="H1680" s="1321"/>
    </row>
    <row r="1681" spans="1:8">
      <c r="A1681" s="1314"/>
      <c r="B1681" s="2074"/>
      <c r="C1681" s="361" t="s">
        <v>729</v>
      </c>
      <c r="D1681" s="360" t="s">
        <v>2428</v>
      </c>
      <c r="E1681" s="360">
        <v>0.90100000000000002</v>
      </c>
      <c r="F1681" s="619">
        <v>170</v>
      </c>
      <c r="G1681" s="701">
        <f t="shared" si="118"/>
        <v>153.17000000000002</v>
      </c>
      <c r="H1681" s="1321"/>
    </row>
    <row r="1682" spans="1:8">
      <c r="A1682" s="1314"/>
      <c r="B1682" s="2074"/>
      <c r="C1682" s="361" t="s">
        <v>722</v>
      </c>
      <c r="D1682" s="360" t="s">
        <v>29</v>
      </c>
      <c r="E1682" s="360">
        <v>3.1</v>
      </c>
      <c r="F1682" s="619">
        <v>130</v>
      </c>
      <c r="G1682" s="701">
        <f t="shared" si="118"/>
        <v>403</v>
      </c>
      <c r="H1682" s="1321"/>
    </row>
    <row r="1683" spans="1:8">
      <c r="A1683" s="1314"/>
      <c r="B1683" s="2074"/>
      <c r="C1683" s="361" t="s">
        <v>2436</v>
      </c>
      <c r="D1683" s="360" t="s">
        <v>29</v>
      </c>
      <c r="E1683" s="360">
        <f>1/50</f>
        <v>0.02</v>
      </c>
      <c r="F1683" s="619">
        <v>1500</v>
      </c>
      <c r="G1683" s="701">
        <f t="shared" si="118"/>
        <v>30</v>
      </c>
      <c r="H1683" s="1321"/>
    </row>
    <row r="1684" spans="1:8">
      <c r="A1684" s="1314"/>
      <c r="B1684" s="2074"/>
      <c r="C1684" s="361" t="s">
        <v>2008</v>
      </c>
      <c r="D1684" s="360" t="s">
        <v>27</v>
      </c>
      <c r="E1684" s="360">
        <v>0.02</v>
      </c>
      <c r="F1684" s="619">
        <v>2700</v>
      </c>
      <c r="G1684" s="701">
        <f t="shared" si="118"/>
        <v>54</v>
      </c>
      <c r="H1684" s="1321"/>
    </row>
    <row r="1685" spans="1:8">
      <c r="A1685" s="1314"/>
      <c r="B1685" s="699" t="s">
        <v>35</v>
      </c>
      <c r="C1685" s="700"/>
      <c r="D1685" s="103"/>
      <c r="E1685" s="608"/>
      <c r="F1685" s="429"/>
      <c r="G1685" s="1533">
        <f>SUM(G1675:G1684)</f>
        <v>276015.87</v>
      </c>
      <c r="H1685" s="308"/>
    </row>
    <row r="1686" spans="1:8" ht="15" customHeight="1">
      <c r="A1686" s="1314" t="s">
        <v>2468</v>
      </c>
      <c r="B1686" s="2093" t="s">
        <v>5089</v>
      </c>
      <c r="C1686" s="303" t="s">
        <v>2462</v>
      </c>
      <c r="D1686" s="1321" t="s">
        <v>2165</v>
      </c>
      <c r="E1686" s="360">
        <v>0.35099999999999998</v>
      </c>
      <c r="F1686" s="204">
        <v>275000</v>
      </c>
      <c r="G1686" s="701">
        <f>F1686*E1686</f>
        <v>96525</v>
      </c>
      <c r="H1686" s="1321"/>
    </row>
    <row r="1687" spans="1:8">
      <c r="A1687" s="1314"/>
      <c r="B1687" s="2094"/>
      <c r="C1687" s="303" t="s">
        <v>2463</v>
      </c>
      <c r="D1687" s="1321" t="s">
        <v>2165</v>
      </c>
      <c r="E1687" s="360">
        <v>0.55000000000000004</v>
      </c>
      <c r="F1687" s="204">
        <v>225000</v>
      </c>
      <c r="G1687" s="701">
        <f t="shared" ref="G1687:G1695" si="119">F1687*E1687</f>
        <v>123750.00000000001</v>
      </c>
      <c r="H1687" s="1321"/>
    </row>
    <row r="1688" spans="1:8">
      <c r="A1688" s="1314"/>
      <c r="B1688" s="2094"/>
      <c r="C1688" s="754" t="s">
        <v>1755</v>
      </c>
      <c r="D1688" s="1321" t="s">
        <v>27</v>
      </c>
      <c r="E1688" s="360">
        <v>0.995</v>
      </c>
      <c r="F1688" s="204">
        <v>25000</v>
      </c>
      <c r="G1688" s="701">
        <f t="shared" si="119"/>
        <v>24875</v>
      </c>
      <c r="H1688" s="308"/>
    </row>
    <row r="1689" spans="1:8">
      <c r="A1689" s="1314"/>
      <c r="B1689" s="2094"/>
      <c r="C1689" s="698" t="s">
        <v>2464</v>
      </c>
      <c r="D1689" s="360" t="s">
        <v>29</v>
      </c>
      <c r="E1689" s="360">
        <v>5.1999999999999998E-2</v>
      </c>
      <c r="F1689" s="618">
        <v>550000</v>
      </c>
      <c r="G1689" s="701">
        <f>F1689*E1689</f>
        <v>28600</v>
      </c>
      <c r="H1689" s="308"/>
    </row>
    <row r="1690" spans="1:8">
      <c r="A1690" s="1314"/>
      <c r="B1690" s="2094"/>
      <c r="C1690" s="698" t="s">
        <v>576</v>
      </c>
      <c r="D1690" s="360" t="s">
        <v>2426</v>
      </c>
      <c r="E1690" s="360">
        <v>0.999</v>
      </c>
      <c r="F1690" s="619">
        <v>800</v>
      </c>
      <c r="G1690" s="701">
        <f t="shared" si="119"/>
        <v>799.2</v>
      </c>
      <c r="H1690" s="308"/>
    </row>
    <row r="1691" spans="1:8">
      <c r="A1691" s="1314"/>
      <c r="B1691" s="2094"/>
      <c r="C1691" s="303" t="s">
        <v>245</v>
      </c>
      <c r="D1691" s="360" t="s">
        <v>2427</v>
      </c>
      <c r="E1691" s="360">
        <v>0.55100000000000005</v>
      </c>
      <c r="F1691" s="618">
        <v>1500</v>
      </c>
      <c r="G1691" s="701">
        <f t="shared" si="119"/>
        <v>826.50000000000011</v>
      </c>
      <c r="H1691" s="1321"/>
    </row>
    <row r="1692" spans="1:8">
      <c r="A1692" s="1314"/>
      <c r="B1692" s="2094"/>
      <c r="C1692" s="361" t="s">
        <v>729</v>
      </c>
      <c r="D1692" s="360" t="s">
        <v>2428</v>
      </c>
      <c r="E1692" s="360">
        <v>0.90100000000000002</v>
      </c>
      <c r="F1692" s="619">
        <v>170</v>
      </c>
      <c r="G1692" s="701">
        <f t="shared" si="119"/>
        <v>153.17000000000002</v>
      </c>
      <c r="H1692" s="1321"/>
    </row>
    <row r="1693" spans="1:8">
      <c r="A1693" s="1314"/>
      <c r="B1693" s="2094"/>
      <c r="C1693" s="361" t="s">
        <v>722</v>
      </c>
      <c r="D1693" s="360" t="s">
        <v>29</v>
      </c>
      <c r="E1693" s="360">
        <v>3.1</v>
      </c>
      <c r="F1693" s="619">
        <v>130</v>
      </c>
      <c r="G1693" s="701">
        <f t="shared" si="119"/>
        <v>403</v>
      </c>
      <c r="H1693" s="1321"/>
    </row>
    <row r="1694" spans="1:8">
      <c r="A1694" s="1314"/>
      <c r="B1694" s="2094"/>
      <c r="C1694" s="361" t="s">
        <v>2436</v>
      </c>
      <c r="D1694" s="360" t="s">
        <v>29</v>
      </c>
      <c r="E1694" s="360">
        <f>1/50</f>
        <v>0.02</v>
      </c>
      <c r="F1694" s="619">
        <v>1500</v>
      </c>
      <c r="G1694" s="701">
        <f t="shared" si="119"/>
        <v>30</v>
      </c>
      <c r="H1694" s="1321"/>
    </row>
    <row r="1695" spans="1:8">
      <c r="A1695" s="1314"/>
      <c r="B1695" s="2095"/>
      <c r="C1695" s="361" t="s">
        <v>2008</v>
      </c>
      <c r="D1695" s="360" t="s">
        <v>27</v>
      </c>
      <c r="E1695" s="360">
        <v>0.02</v>
      </c>
      <c r="F1695" s="619">
        <v>2700</v>
      </c>
      <c r="G1695" s="701">
        <f t="shared" si="119"/>
        <v>54</v>
      </c>
      <c r="H1695" s="1321"/>
    </row>
    <row r="1696" spans="1:8" ht="15" customHeight="1">
      <c r="A1696" s="1314"/>
      <c r="B1696" s="699" t="s">
        <v>35</v>
      </c>
      <c r="C1696" s="700"/>
      <c r="D1696" s="103"/>
      <c r="E1696" s="608"/>
      <c r="F1696" s="429"/>
      <c r="G1696" s="1533">
        <f>SUM(G1686:G1695)</f>
        <v>276015.87</v>
      </c>
      <c r="H1696" s="308"/>
    </row>
    <row r="1697" spans="1:8" ht="30">
      <c r="A1697" s="1314" t="s">
        <v>2469</v>
      </c>
      <c r="B1697" s="2073" t="s">
        <v>5090</v>
      </c>
      <c r="C1697" s="303" t="s">
        <v>2449</v>
      </c>
      <c r="D1697" s="1321" t="s">
        <v>2432</v>
      </c>
      <c r="E1697" s="607">
        <v>0.61</v>
      </c>
      <c r="F1697" s="204">
        <v>12000</v>
      </c>
      <c r="G1697" s="701">
        <f>F1697*E1697</f>
        <v>7320</v>
      </c>
      <c r="H1697" s="1321"/>
    </row>
    <row r="1698" spans="1:8" ht="30">
      <c r="A1698" s="1314"/>
      <c r="B1698" s="2074"/>
      <c r="C1698" s="303" t="s">
        <v>2444</v>
      </c>
      <c r="D1698" s="1321" t="s">
        <v>2432</v>
      </c>
      <c r="E1698" s="607">
        <v>0.5</v>
      </c>
      <c r="F1698" s="204">
        <v>14000</v>
      </c>
      <c r="G1698" s="701">
        <f t="shared" ref="G1698:G1701" si="120">F1698*E1698</f>
        <v>7000</v>
      </c>
      <c r="H1698" s="1321"/>
    </row>
    <row r="1699" spans="1:8" ht="30">
      <c r="A1699" s="1314"/>
      <c r="B1699" s="2074"/>
      <c r="C1699" s="425" t="s">
        <v>2435</v>
      </c>
      <c r="D1699" s="1321" t="s">
        <v>2432</v>
      </c>
      <c r="E1699" s="607">
        <v>0.51</v>
      </c>
      <c r="F1699" s="204">
        <v>10192</v>
      </c>
      <c r="G1699" s="701">
        <f t="shared" si="120"/>
        <v>5197.92</v>
      </c>
      <c r="H1699" s="1321"/>
    </row>
    <row r="1700" spans="1:8" ht="30">
      <c r="A1700" s="1314"/>
      <c r="B1700" s="2074"/>
      <c r="C1700" s="303" t="s">
        <v>2441</v>
      </c>
      <c r="D1700" s="1321" t="s">
        <v>2432</v>
      </c>
      <c r="E1700" s="607">
        <v>0.5</v>
      </c>
      <c r="F1700" s="204">
        <v>12500</v>
      </c>
      <c r="G1700" s="701">
        <f t="shared" si="120"/>
        <v>6250</v>
      </c>
      <c r="H1700" s="1321"/>
    </row>
    <row r="1701" spans="1:8">
      <c r="A1701" s="1314"/>
      <c r="B1701" s="2074"/>
      <c r="C1701" s="303" t="s">
        <v>84</v>
      </c>
      <c r="D1701" s="1321" t="s">
        <v>27</v>
      </c>
      <c r="E1701" s="360">
        <v>9.9500000000000005E-2</v>
      </c>
      <c r="F1701" s="204">
        <v>10976</v>
      </c>
      <c r="G1701" s="701">
        <f t="shared" si="120"/>
        <v>1092.1120000000001</v>
      </c>
      <c r="H1701" s="1321"/>
    </row>
    <row r="1702" spans="1:8">
      <c r="A1702" s="1314"/>
      <c r="B1702" s="2074"/>
      <c r="C1702" s="303" t="s">
        <v>2451</v>
      </c>
      <c r="D1702" s="360" t="s">
        <v>27</v>
      </c>
      <c r="E1702" s="360">
        <v>5.5E-2</v>
      </c>
      <c r="F1702" s="204">
        <v>54000</v>
      </c>
      <c r="G1702" s="701">
        <f t="shared" ref="G1702:G1717" si="121">F1702*E1702</f>
        <v>2970</v>
      </c>
      <c r="H1702" s="1321"/>
    </row>
    <row r="1703" spans="1:8" ht="30">
      <c r="A1703" s="1314"/>
      <c r="B1703" s="2074"/>
      <c r="C1703" s="303" t="s">
        <v>5078</v>
      </c>
      <c r="D1703" s="1321" t="s">
        <v>27</v>
      </c>
      <c r="E1703" s="360">
        <v>2.1999999999999999E-2</v>
      </c>
      <c r="F1703" s="1525">
        <v>1240000</v>
      </c>
      <c r="G1703" s="701">
        <f t="shared" si="121"/>
        <v>27280</v>
      </c>
      <c r="H1703" s="1321"/>
    </row>
    <row r="1704" spans="1:8">
      <c r="A1704" s="1314"/>
      <c r="B1704" s="2074"/>
      <c r="C1704" s="303" t="s">
        <v>291</v>
      </c>
      <c r="D1704" s="1321" t="s">
        <v>27</v>
      </c>
      <c r="E1704" s="360">
        <v>0.02</v>
      </c>
      <c r="F1704" s="204">
        <v>12000</v>
      </c>
      <c r="G1704" s="701">
        <f t="shared" si="121"/>
        <v>240</v>
      </c>
      <c r="H1704" s="308"/>
    </row>
    <row r="1705" spans="1:8" ht="30">
      <c r="A1705" s="1314"/>
      <c r="B1705" s="2074"/>
      <c r="C1705" s="303" t="s">
        <v>2445</v>
      </c>
      <c r="D1705" s="1321" t="s">
        <v>27</v>
      </c>
      <c r="E1705" s="360">
        <v>0.03</v>
      </c>
      <c r="F1705" s="204">
        <v>25000</v>
      </c>
      <c r="G1705" s="701">
        <f t="shared" si="121"/>
        <v>750</v>
      </c>
      <c r="H1705" s="1321"/>
    </row>
    <row r="1706" spans="1:8">
      <c r="A1706" s="1314"/>
      <c r="B1706" s="2074"/>
      <c r="C1706" s="303" t="s">
        <v>872</v>
      </c>
      <c r="D1706" s="1321" t="s">
        <v>27</v>
      </c>
      <c r="E1706" s="360">
        <v>2E-3</v>
      </c>
      <c r="F1706" s="204">
        <v>18000</v>
      </c>
      <c r="G1706" s="701">
        <f t="shared" si="121"/>
        <v>36</v>
      </c>
      <c r="H1706" s="1321"/>
    </row>
    <row r="1707" spans="1:8">
      <c r="A1707" s="1314"/>
      <c r="B1707" s="2074"/>
      <c r="C1707" s="303" t="s">
        <v>723</v>
      </c>
      <c r="D1707" s="1321" t="s">
        <v>27</v>
      </c>
      <c r="E1707" s="360">
        <v>2E-3</v>
      </c>
      <c r="F1707" s="204">
        <v>7560</v>
      </c>
      <c r="G1707" s="701">
        <f t="shared" si="121"/>
        <v>15.120000000000001</v>
      </c>
      <c r="H1707" s="1321"/>
    </row>
    <row r="1708" spans="1:8" ht="30">
      <c r="A1708" s="1314"/>
      <c r="B1708" s="2074"/>
      <c r="C1708" s="303" t="s">
        <v>5091</v>
      </c>
      <c r="D1708" s="1321" t="s">
        <v>27</v>
      </c>
      <c r="E1708" s="360">
        <v>0.01</v>
      </c>
      <c r="F1708" s="204">
        <v>420000</v>
      </c>
      <c r="G1708" s="701">
        <f t="shared" si="121"/>
        <v>4200</v>
      </c>
      <c r="H1708" s="1321"/>
    </row>
    <row r="1709" spans="1:8">
      <c r="A1709" s="1314"/>
      <c r="B1709" s="2074"/>
      <c r="C1709" s="303" t="s">
        <v>2166</v>
      </c>
      <c r="D1709" s="1321" t="s">
        <v>27</v>
      </c>
      <c r="E1709" s="360">
        <v>0.01</v>
      </c>
      <c r="F1709" s="204">
        <v>518399.84</v>
      </c>
      <c r="G1709" s="701">
        <f t="shared" si="121"/>
        <v>5183.9984000000004</v>
      </c>
      <c r="H1709" s="1321"/>
    </row>
    <row r="1710" spans="1:8">
      <c r="A1710" s="1314"/>
      <c r="B1710" s="2074"/>
      <c r="C1710" s="303" t="s">
        <v>2470</v>
      </c>
      <c r="D1710" s="1321" t="s">
        <v>27</v>
      </c>
      <c r="E1710" s="360">
        <v>0.01</v>
      </c>
      <c r="F1710" s="204">
        <v>640000</v>
      </c>
      <c r="G1710" s="701">
        <f t="shared" si="121"/>
        <v>6400</v>
      </c>
      <c r="H1710" s="1321"/>
    </row>
    <row r="1711" spans="1:8">
      <c r="A1711" s="1314"/>
      <c r="B1711" s="2074"/>
      <c r="C1711" s="303" t="s">
        <v>1686</v>
      </c>
      <c r="D1711" s="1321" t="s">
        <v>27</v>
      </c>
      <c r="E1711" s="360">
        <v>1.0999999999999999E-2</v>
      </c>
      <c r="F1711" s="204">
        <v>60000</v>
      </c>
      <c r="G1711" s="701">
        <f t="shared" si="121"/>
        <v>660</v>
      </c>
      <c r="H1711" s="1321"/>
    </row>
    <row r="1712" spans="1:8">
      <c r="A1712" s="1314"/>
      <c r="B1712" s="2074"/>
      <c r="C1712" s="303" t="s">
        <v>2452</v>
      </c>
      <c r="D1712" s="1321" t="s">
        <v>27</v>
      </c>
      <c r="E1712" s="360">
        <v>1.0999999999999999E-2</v>
      </c>
      <c r="F1712" s="204">
        <v>221910</v>
      </c>
      <c r="G1712" s="701">
        <f t="shared" si="121"/>
        <v>2441.0099999999998</v>
      </c>
      <c r="H1712" s="308"/>
    </row>
    <row r="1713" spans="1:8">
      <c r="A1713" s="1314"/>
      <c r="B1713" s="2074"/>
      <c r="C1713" s="698" t="s">
        <v>576</v>
      </c>
      <c r="D1713" s="360" t="s">
        <v>2426</v>
      </c>
      <c r="E1713" s="360">
        <v>9.0999999999999998E-2</v>
      </c>
      <c r="F1713" s="619">
        <v>800</v>
      </c>
      <c r="G1713" s="701">
        <f t="shared" si="121"/>
        <v>72.8</v>
      </c>
      <c r="H1713" s="308"/>
    </row>
    <row r="1714" spans="1:8">
      <c r="A1714" s="1314"/>
      <c r="B1714" s="2074"/>
      <c r="C1714" s="303" t="s">
        <v>245</v>
      </c>
      <c r="D1714" s="360" t="s">
        <v>2427</v>
      </c>
      <c r="E1714" s="360">
        <f>2/100</f>
        <v>0.02</v>
      </c>
      <c r="F1714" s="618">
        <v>1500</v>
      </c>
      <c r="G1714" s="701">
        <f t="shared" si="121"/>
        <v>30</v>
      </c>
      <c r="H1714" s="1321"/>
    </row>
    <row r="1715" spans="1:8">
      <c r="A1715" s="1314"/>
      <c r="B1715" s="2074"/>
      <c r="C1715" s="361" t="s">
        <v>729</v>
      </c>
      <c r="D1715" s="360" t="s">
        <v>2428</v>
      </c>
      <c r="E1715" s="360">
        <v>0.1</v>
      </c>
      <c r="F1715" s="619">
        <v>170</v>
      </c>
      <c r="G1715" s="701">
        <f t="shared" si="121"/>
        <v>17</v>
      </c>
      <c r="H1715" s="1321"/>
    </row>
    <row r="1716" spans="1:8">
      <c r="A1716" s="1314"/>
      <c r="B1716" s="2074"/>
      <c r="C1716" s="361" t="s">
        <v>722</v>
      </c>
      <c r="D1716" s="360" t="s">
        <v>29</v>
      </c>
      <c r="E1716" s="360">
        <v>1</v>
      </c>
      <c r="F1716" s="619">
        <v>130</v>
      </c>
      <c r="G1716" s="701">
        <f t="shared" si="121"/>
        <v>130</v>
      </c>
      <c r="H1716" s="1321"/>
    </row>
    <row r="1717" spans="1:8">
      <c r="A1717" s="1314"/>
      <c r="B1717" s="2074"/>
      <c r="C1717" s="361" t="s">
        <v>2008</v>
      </c>
      <c r="D1717" s="360" t="s">
        <v>27</v>
      </c>
      <c r="E1717" s="360">
        <v>0.02</v>
      </c>
      <c r="F1717" s="619">
        <v>2700</v>
      </c>
      <c r="G1717" s="701">
        <f t="shared" si="121"/>
        <v>54</v>
      </c>
      <c r="H1717" s="1321"/>
    </row>
    <row r="1718" spans="1:8">
      <c r="A1718" s="1314"/>
      <c r="B1718" s="699" t="s">
        <v>35</v>
      </c>
      <c r="C1718" s="700"/>
      <c r="D1718" s="103"/>
      <c r="E1718" s="608"/>
      <c r="F1718" s="429"/>
      <c r="G1718" s="1533">
        <f>SUM(G1697:G1717)</f>
        <v>77339.960399999996</v>
      </c>
      <c r="H1718" s="1321"/>
    </row>
    <row r="1719" spans="1:8" ht="15" customHeight="1">
      <c r="A1719" s="1314" t="s">
        <v>2471</v>
      </c>
      <c r="B1719" s="2093" t="s">
        <v>5092</v>
      </c>
      <c r="C1719" s="754" t="s">
        <v>1755</v>
      </c>
      <c r="D1719" s="1321" t="s">
        <v>27</v>
      </c>
      <c r="E1719" s="289">
        <v>0.5</v>
      </c>
      <c r="F1719" s="204">
        <v>25000</v>
      </c>
      <c r="G1719" s="701">
        <f>F1719*E1719</f>
        <v>12500</v>
      </c>
      <c r="H1719" s="1321"/>
    </row>
    <row r="1720" spans="1:8">
      <c r="A1720" s="1314"/>
      <c r="B1720" s="2094"/>
      <c r="C1720" s="303" t="s">
        <v>5093</v>
      </c>
      <c r="D1720" s="1321" t="s">
        <v>27</v>
      </c>
      <c r="E1720" s="289">
        <v>0.5</v>
      </c>
      <c r="F1720" s="204">
        <v>6048</v>
      </c>
      <c r="G1720" s="701">
        <f t="shared" ref="G1720:G1729" si="122">F1720*E1720</f>
        <v>3024</v>
      </c>
      <c r="H1720" s="1321"/>
    </row>
    <row r="1721" spans="1:8">
      <c r="A1721" s="1314"/>
      <c r="B1721" s="2094"/>
      <c r="C1721" s="303" t="s">
        <v>2462</v>
      </c>
      <c r="D1721" s="1321" t="s">
        <v>2165</v>
      </c>
      <c r="E1721" s="360">
        <v>0.53</v>
      </c>
      <c r="F1721" s="204">
        <v>275000</v>
      </c>
      <c r="G1721" s="701">
        <f>F1721*E1721</f>
        <v>145750</v>
      </c>
      <c r="H1721" s="1321"/>
    </row>
    <row r="1722" spans="1:8">
      <c r="A1722" s="1314"/>
      <c r="B1722" s="2094"/>
      <c r="C1722" s="303" t="s">
        <v>2463</v>
      </c>
      <c r="D1722" s="1321" t="s">
        <v>2165</v>
      </c>
      <c r="E1722" s="360">
        <v>0.53</v>
      </c>
      <c r="F1722" s="204">
        <v>225000</v>
      </c>
      <c r="G1722" s="701">
        <f>F1722*E1722</f>
        <v>119250</v>
      </c>
      <c r="H1722" s="1321"/>
    </row>
    <row r="1723" spans="1:8">
      <c r="A1723" s="1314"/>
      <c r="B1723" s="2094"/>
      <c r="C1723" s="698" t="s">
        <v>2464</v>
      </c>
      <c r="D1723" s="1321" t="s">
        <v>29</v>
      </c>
      <c r="E1723" s="360">
        <v>0.09</v>
      </c>
      <c r="F1723" s="618">
        <v>550000</v>
      </c>
      <c r="G1723" s="701">
        <f t="shared" si="122"/>
        <v>49500</v>
      </c>
      <c r="H1723" s="1321"/>
    </row>
    <row r="1724" spans="1:8">
      <c r="A1724" s="1314"/>
      <c r="B1724" s="2094"/>
      <c r="C1724" s="698" t="s">
        <v>576</v>
      </c>
      <c r="D1724" s="360" t="s">
        <v>2426</v>
      </c>
      <c r="E1724" s="360">
        <v>0.70299999999999996</v>
      </c>
      <c r="F1724" s="619">
        <v>800</v>
      </c>
      <c r="G1724" s="701">
        <f t="shared" si="122"/>
        <v>562.4</v>
      </c>
      <c r="H1724" s="1321"/>
    </row>
    <row r="1725" spans="1:8">
      <c r="A1725" s="1314"/>
      <c r="B1725" s="2094"/>
      <c r="C1725" s="303" t="s">
        <v>245</v>
      </c>
      <c r="D1725" s="360" t="s">
        <v>2427</v>
      </c>
      <c r="E1725" s="360">
        <v>0.5</v>
      </c>
      <c r="F1725" s="618">
        <v>1500</v>
      </c>
      <c r="G1725" s="701">
        <f t="shared" si="122"/>
        <v>750</v>
      </c>
      <c r="H1725" s="1321"/>
    </row>
    <row r="1726" spans="1:8">
      <c r="A1726" s="1314"/>
      <c r="B1726" s="2094"/>
      <c r="C1726" s="361" t="s">
        <v>729</v>
      </c>
      <c r="D1726" s="360" t="s">
        <v>2428</v>
      </c>
      <c r="E1726" s="360">
        <v>0.1</v>
      </c>
      <c r="F1726" s="619">
        <v>170</v>
      </c>
      <c r="G1726" s="701">
        <f t="shared" si="122"/>
        <v>17</v>
      </c>
      <c r="H1726" s="1321"/>
    </row>
    <row r="1727" spans="1:8">
      <c r="A1727" s="1314"/>
      <c r="B1727" s="2094"/>
      <c r="C1727" s="361" t="s">
        <v>722</v>
      </c>
      <c r="D1727" s="1321" t="s">
        <v>29</v>
      </c>
      <c r="E1727" s="360">
        <v>3</v>
      </c>
      <c r="F1727" s="619">
        <v>130</v>
      </c>
      <c r="G1727" s="701">
        <f t="shared" si="122"/>
        <v>390</v>
      </c>
      <c r="H1727" s="1321"/>
    </row>
    <row r="1728" spans="1:8">
      <c r="A1728" s="1314"/>
      <c r="B1728" s="2094"/>
      <c r="C1728" s="361" t="s">
        <v>2436</v>
      </c>
      <c r="D1728" s="360" t="s">
        <v>29</v>
      </c>
      <c r="E1728" s="360">
        <f>1/50</f>
        <v>0.02</v>
      </c>
      <c r="F1728" s="619">
        <v>1500</v>
      </c>
      <c r="G1728" s="701">
        <f t="shared" si="122"/>
        <v>30</v>
      </c>
      <c r="H1728" s="1321"/>
    </row>
    <row r="1729" spans="1:8">
      <c r="A1729" s="1314"/>
      <c r="B1729" s="2095"/>
      <c r="C1729" s="361" t="s">
        <v>2008</v>
      </c>
      <c r="D1729" s="1321" t="s">
        <v>27</v>
      </c>
      <c r="E1729" s="360">
        <v>0.02</v>
      </c>
      <c r="F1729" s="619">
        <v>2700</v>
      </c>
      <c r="G1729" s="701">
        <f t="shared" si="122"/>
        <v>54</v>
      </c>
      <c r="H1729" s="1321"/>
    </row>
    <row r="1730" spans="1:8">
      <c r="A1730" s="1314"/>
      <c r="B1730" s="699" t="s">
        <v>35</v>
      </c>
      <c r="C1730" s="425"/>
      <c r="D1730" s="1321"/>
      <c r="E1730" s="612"/>
      <c r="F1730" s="204"/>
      <c r="G1730" s="1533">
        <f>SUM(G1719:G1729)</f>
        <v>331827.40000000002</v>
      </c>
      <c r="H1730" s="1321"/>
    </row>
    <row r="1731" spans="1:8" ht="30">
      <c r="A1731" s="1314" t="s">
        <v>2472</v>
      </c>
      <c r="B1731" s="1527" t="s">
        <v>2423</v>
      </c>
      <c r="C1731" s="425" t="s">
        <v>722</v>
      </c>
      <c r="D1731" s="1321" t="s">
        <v>29</v>
      </c>
      <c r="E1731" s="610">
        <v>1.1000000000000001</v>
      </c>
      <c r="F1731" s="204">
        <v>130</v>
      </c>
      <c r="G1731" s="701">
        <f>F1731*E1731</f>
        <v>143</v>
      </c>
      <c r="H1731" s="1321"/>
    </row>
    <row r="1732" spans="1:8">
      <c r="A1732" s="1314"/>
      <c r="B1732" s="197"/>
      <c r="C1732" s="425" t="s">
        <v>736</v>
      </c>
      <c r="D1732" s="1321" t="s">
        <v>29</v>
      </c>
      <c r="E1732" s="610">
        <v>1</v>
      </c>
      <c r="F1732" s="204">
        <v>200</v>
      </c>
      <c r="G1732" s="701">
        <f t="shared" ref="G1732" si="123">F1732*E1732</f>
        <v>200</v>
      </c>
      <c r="H1732" s="1321"/>
    </row>
    <row r="1733" spans="1:8">
      <c r="A1733" s="1314"/>
      <c r="B1733" s="699" t="s">
        <v>35</v>
      </c>
      <c r="C1733" s="425"/>
      <c r="D1733" s="1321"/>
      <c r="E1733" s="612"/>
      <c r="F1733" s="204"/>
      <c r="G1733" s="1533">
        <f>SUM(G1731:G1732)</f>
        <v>343</v>
      </c>
      <c r="H1733" s="1321"/>
    </row>
    <row r="1734" spans="1:8" ht="45">
      <c r="A1734" s="1314" t="s">
        <v>5094</v>
      </c>
      <c r="B1734" s="1527" t="s">
        <v>5095</v>
      </c>
      <c r="C1734" s="425"/>
      <c r="D1734" s="1321"/>
      <c r="E1734" s="612"/>
      <c r="F1734" s="204"/>
      <c r="G1734" s="1533">
        <v>0</v>
      </c>
      <c r="H1734" s="1321"/>
    </row>
    <row r="1735" spans="1:8" s="196" customFormat="1">
      <c r="A1735" s="164"/>
      <c r="B1735" s="741"/>
      <c r="C1735" s="742"/>
      <c r="D1735" s="359"/>
      <c r="E1735" s="614"/>
      <c r="F1735" s="208"/>
      <c r="G1735" s="889"/>
      <c r="H1735" s="359"/>
    </row>
    <row r="1736" spans="1:8" s="196" customFormat="1" ht="42.75">
      <c r="A1736" s="66" t="s">
        <v>1644</v>
      </c>
      <c r="B1736" s="284" t="s">
        <v>1645</v>
      </c>
      <c r="C1736" s="412"/>
      <c r="D1736" s="155"/>
      <c r="E1736" s="155"/>
      <c r="F1736" s="278"/>
      <c r="G1736" s="1541"/>
      <c r="H1736" s="412"/>
    </row>
    <row r="1737" spans="1:8">
      <c r="A1737" s="676" t="s">
        <v>1646</v>
      </c>
      <c r="B1737" s="288" t="s">
        <v>1647</v>
      </c>
      <c r="C1737" s="309"/>
      <c r="D1737" s="308"/>
      <c r="E1737" s="308"/>
      <c r="F1737" s="429"/>
      <c r="G1737" s="1533"/>
      <c r="H1737" s="309"/>
    </row>
    <row r="1738" spans="1:8">
      <c r="A1738" s="676"/>
      <c r="B1738" s="699" t="s">
        <v>35</v>
      </c>
      <c r="C1738" s="309"/>
      <c r="D1738" s="308"/>
      <c r="E1738" s="308"/>
      <c r="F1738" s="429"/>
      <c r="G1738" s="1533"/>
      <c r="H1738" s="309"/>
    </row>
    <row r="1739" spans="1:8">
      <c r="A1739" s="676" t="s">
        <v>1648</v>
      </c>
      <c r="B1739" s="288" t="s">
        <v>1039</v>
      </c>
      <c r="C1739" s="425" t="s">
        <v>31</v>
      </c>
      <c r="D1739" s="678" t="s">
        <v>98</v>
      </c>
      <c r="E1739" s="612">
        <v>6.0000000000000001E-3</v>
      </c>
      <c r="F1739" s="204">
        <v>2700</v>
      </c>
      <c r="G1739" s="701">
        <f>E1739*F1739</f>
        <v>16.2</v>
      </c>
      <c r="H1739" s="678"/>
    </row>
    <row r="1740" spans="1:8">
      <c r="A1740" s="676"/>
      <c r="B1740" s="677"/>
      <c r="C1740" s="425" t="s">
        <v>729</v>
      </c>
      <c r="D1740" s="678" t="s">
        <v>1649</v>
      </c>
      <c r="E1740" s="610">
        <v>1.5</v>
      </c>
      <c r="F1740" s="204">
        <v>120</v>
      </c>
      <c r="G1740" s="701">
        <f>E1740*F1740</f>
        <v>180</v>
      </c>
      <c r="H1740" s="678"/>
    </row>
    <row r="1741" spans="1:8">
      <c r="A1741" s="676"/>
      <c r="B1741" s="699" t="s">
        <v>35</v>
      </c>
      <c r="C1741" s="700"/>
      <c r="D1741" s="103"/>
      <c r="E1741" s="608"/>
      <c r="F1741" s="429"/>
      <c r="G1741" s="1533">
        <f>SUM(G1739:G1740)</f>
        <v>196.2</v>
      </c>
      <c r="H1741" s="103"/>
    </row>
    <row r="1742" spans="1:8">
      <c r="A1742" s="676" t="s">
        <v>1650</v>
      </c>
      <c r="B1742" s="288" t="s">
        <v>1041</v>
      </c>
      <c r="C1742" s="425" t="s">
        <v>31</v>
      </c>
      <c r="D1742" s="678" t="s">
        <v>98</v>
      </c>
      <c r="E1742" s="612">
        <v>6.0000000000000001E-3</v>
      </c>
      <c r="F1742" s="204">
        <v>2700</v>
      </c>
      <c r="G1742" s="701">
        <f>E1742*F1742</f>
        <v>16.2</v>
      </c>
      <c r="H1742" s="678"/>
    </row>
    <row r="1743" spans="1:8">
      <c r="A1743" s="676"/>
      <c r="B1743" s="677"/>
      <c r="C1743" s="425" t="s">
        <v>729</v>
      </c>
      <c r="D1743" s="678" t="s">
        <v>1649</v>
      </c>
      <c r="E1743" s="610">
        <v>1.5</v>
      </c>
      <c r="F1743" s="204">
        <v>120</v>
      </c>
      <c r="G1743" s="701">
        <f>E1743*F1743</f>
        <v>180</v>
      </c>
      <c r="H1743" s="678"/>
    </row>
    <row r="1744" spans="1:8">
      <c r="A1744" s="676"/>
      <c r="B1744" s="699" t="s">
        <v>35</v>
      </c>
      <c r="C1744" s="700"/>
      <c r="D1744" s="103"/>
      <c r="E1744" s="608"/>
      <c r="F1744" s="429"/>
      <c r="G1744" s="1533">
        <f>SUM(G1742:G1743)</f>
        <v>196.2</v>
      </c>
      <c r="H1744" s="103"/>
    </row>
    <row r="1745" spans="1:8" s="196" customFormat="1">
      <c r="A1745" s="164" t="s">
        <v>1651</v>
      </c>
      <c r="B1745" s="745" t="s">
        <v>1043</v>
      </c>
      <c r="C1745" s="742" t="s">
        <v>31</v>
      </c>
      <c r="D1745" s="359" t="s">
        <v>98</v>
      </c>
      <c r="E1745" s="605">
        <v>0.01</v>
      </c>
      <c r="F1745" s="208">
        <v>2700</v>
      </c>
      <c r="G1745" s="880">
        <f>E1745*F1745</f>
        <v>27</v>
      </c>
      <c r="H1745" s="359"/>
    </row>
    <row r="1746" spans="1:8" s="196" customFormat="1">
      <c r="A1746" s="164"/>
      <c r="B1746" s="740"/>
      <c r="C1746" s="742" t="s">
        <v>729</v>
      </c>
      <c r="D1746" s="359" t="s">
        <v>1649</v>
      </c>
      <c r="E1746" s="605">
        <v>0.1</v>
      </c>
      <c r="F1746" s="208">
        <v>120</v>
      </c>
      <c r="G1746" s="880">
        <f>E1746*F1746</f>
        <v>12</v>
      </c>
      <c r="H1746" s="359"/>
    </row>
    <row r="1747" spans="1:8" s="196" customFormat="1">
      <c r="A1747" s="164"/>
      <c r="B1747" s="740"/>
      <c r="C1747" s="742" t="s">
        <v>576</v>
      </c>
      <c r="D1747" s="359" t="s">
        <v>1652</v>
      </c>
      <c r="E1747" s="605">
        <v>0.1</v>
      </c>
      <c r="F1747" s="621">
        <v>720</v>
      </c>
      <c r="G1747" s="880">
        <f>E1747*F1747</f>
        <v>72</v>
      </c>
      <c r="H1747" s="359"/>
    </row>
    <row r="1748" spans="1:8" s="196" customFormat="1">
      <c r="A1748" s="164"/>
      <c r="B1748" s="741" t="s">
        <v>35</v>
      </c>
      <c r="C1748" s="744"/>
      <c r="D1748" s="186"/>
      <c r="E1748" s="746"/>
      <c r="F1748" s="276"/>
      <c r="G1748" s="889">
        <f>SUM(G1745:G1747)</f>
        <v>111</v>
      </c>
      <c r="H1748" s="747"/>
    </row>
    <row r="1749" spans="1:8" s="196" customFormat="1">
      <c r="A1749" s="164" t="s">
        <v>1653</v>
      </c>
      <c r="B1749" s="745" t="s">
        <v>1045</v>
      </c>
      <c r="C1749" s="742" t="s">
        <v>1654</v>
      </c>
      <c r="D1749" s="359" t="s">
        <v>98</v>
      </c>
      <c r="E1749" s="605">
        <v>0.01</v>
      </c>
      <c r="F1749" s="621">
        <v>557.76</v>
      </c>
      <c r="G1749" s="880">
        <f t="shared" ref="G1749:G1796" si="124">E1749*F1749</f>
        <v>5.5776000000000003</v>
      </c>
      <c r="H1749" s="359"/>
    </row>
    <row r="1750" spans="1:8" s="196" customFormat="1">
      <c r="A1750" s="164"/>
      <c r="B1750" s="740"/>
      <c r="C1750" s="742" t="s">
        <v>1655</v>
      </c>
      <c r="D1750" s="359" t="s">
        <v>98</v>
      </c>
      <c r="E1750" s="605">
        <v>0.05</v>
      </c>
      <c r="F1750" s="208">
        <v>16650</v>
      </c>
      <c r="G1750" s="880">
        <f t="shared" si="124"/>
        <v>832.5</v>
      </c>
      <c r="H1750" s="359"/>
    </row>
    <row r="1751" spans="1:8" s="196" customFormat="1">
      <c r="A1751" s="164"/>
      <c r="B1751" s="740"/>
      <c r="C1751" s="742" t="s">
        <v>576</v>
      </c>
      <c r="D1751" s="359" t="s">
        <v>1652</v>
      </c>
      <c r="E1751" s="605">
        <v>0.1</v>
      </c>
      <c r="F1751" s="621">
        <v>720</v>
      </c>
      <c r="G1751" s="880">
        <f t="shared" si="124"/>
        <v>72</v>
      </c>
      <c r="H1751" s="359"/>
    </row>
    <row r="1752" spans="1:8" s="196" customFormat="1">
      <c r="A1752" s="164"/>
      <c r="B1752" s="740"/>
      <c r="C1752" s="742" t="s">
        <v>31</v>
      </c>
      <c r="D1752" s="359" t="s">
        <v>98</v>
      </c>
      <c r="E1752" s="605">
        <v>0.01</v>
      </c>
      <c r="F1752" s="208">
        <v>2700</v>
      </c>
      <c r="G1752" s="880">
        <f t="shared" si="124"/>
        <v>27</v>
      </c>
      <c r="H1752" s="359"/>
    </row>
    <row r="1753" spans="1:8" s="196" customFormat="1">
      <c r="A1753" s="164"/>
      <c r="B1753" s="740"/>
      <c r="C1753" s="742" t="s">
        <v>729</v>
      </c>
      <c r="D1753" s="359" t="s">
        <v>1649</v>
      </c>
      <c r="E1753" s="605">
        <v>1.5</v>
      </c>
      <c r="F1753" s="208">
        <v>120</v>
      </c>
      <c r="G1753" s="880">
        <f t="shared" si="124"/>
        <v>180</v>
      </c>
      <c r="H1753" s="359"/>
    </row>
    <row r="1754" spans="1:8" s="196" customFormat="1">
      <c r="A1754" s="164"/>
      <c r="B1754" s="741" t="s">
        <v>35</v>
      </c>
      <c r="C1754" s="744"/>
      <c r="D1754" s="186"/>
      <c r="E1754" s="746"/>
      <c r="F1754" s="276"/>
      <c r="G1754" s="889">
        <f>SUM(G1749:G1753)</f>
        <v>1117.0776000000001</v>
      </c>
      <c r="H1754" s="747"/>
    </row>
    <row r="1755" spans="1:8" s="196" customFormat="1" ht="30">
      <c r="A1755" s="164" t="s">
        <v>1656</v>
      </c>
      <c r="B1755" s="745" t="s">
        <v>1047</v>
      </c>
      <c r="C1755" s="742" t="s">
        <v>1657</v>
      </c>
      <c r="D1755" s="359" t="s">
        <v>98</v>
      </c>
      <c r="E1755" s="605">
        <v>0.02</v>
      </c>
      <c r="F1755" s="208">
        <v>21200</v>
      </c>
      <c r="G1755" s="880">
        <f t="shared" si="124"/>
        <v>424</v>
      </c>
      <c r="H1755" s="359"/>
    </row>
    <row r="1756" spans="1:8" s="196" customFormat="1">
      <c r="A1756" s="164"/>
      <c r="B1756" s="740"/>
      <c r="C1756" s="742" t="s">
        <v>1658</v>
      </c>
      <c r="D1756" s="359" t="s">
        <v>98</v>
      </c>
      <c r="E1756" s="614">
        <v>4.3999999999999997E-2</v>
      </c>
      <c r="F1756" s="208">
        <v>9000</v>
      </c>
      <c r="G1756" s="880">
        <f t="shared" si="124"/>
        <v>396</v>
      </c>
      <c r="H1756" s="359"/>
    </row>
    <row r="1757" spans="1:8" s="196" customFormat="1">
      <c r="A1757" s="164"/>
      <c r="B1757" s="740"/>
      <c r="C1757" s="742" t="s">
        <v>1659</v>
      </c>
      <c r="D1757" s="359" t="s">
        <v>98</v>
      </c>
      <c r="E1757" s="605">
        <v>0.06</v>
      </c>
      <c r="F1757" s="208">
        <v>1800</v>
      </c>
      <c r="G1757" s="880">
        <f t="shared" si="124"/>
        <v>108</v>
      </c>
      <c r="H1757" s="359"/>
    </row>
    <row r="1758" spans="1:8" s="196" customFormat="1">
      <c r="A1758" s="164"/>
      <c r="B1758" s="740"/>
      <c r="C1758" s="742" t="s">
        <v>1660</v>
      </c>
      <c r="D1758" s="359" t="s">
        <v>1661</v>
      </c>
      <c r="E1758" s="605">
        <v>1</v>
      </c>
      <c r="F1758" s="208">
        <v>1950</v>
      </c>
      <c r="G1758" s="880">
        <f t="shared" si="124"/>
        <v>1950</v>
      </c>
      <c r="H1758" s="359"/>
    </row>
    <row r="1759" spans="1:8" s="196" customFormat="1">
      <c r="A1759" s="164"/>
      <c r="B1759" s="740"/>
      <c r="C1759" s="742" t="s">
        <v>1662</v>
      </c>
      <c r="D1759" s="359" t="s">
        <v>98</v>
      </c>
      <c r="E1759" s="605">
        <v>0.01</v>
      </c>
      <c r="F1759" s="208">
        <v>5500</v>
      </c>
      <c r="G1759" s="880">
        <f t="shared" si="124"/>
        <v>55</v>
      </c>
      <c r="H1759" s="359"/>
    </row>
    <row r="1760" spans="1:8" s="196" customFormat="1">
      <c r="A1760" s="164"/>
      <c r="B1760" s="740"/>
      <c r="C1760" s="742" t="s">
        <v>727</v>
      </c>
      <c r="D1760" s="359" t="s">
        <v>1652</v>
      </c>
      <c r="E1760" s="614">
        <v>5.0000000000000001E-3</v>
      </c>
      <c r="F1760" s="589">
        <v>3500</v>
      </c>
      <c r="G1760" s="880">
        <f t="shared" si="124"/>
        <v>17.5</v>
      </c>
      <c r="H1760" s="359"/>
    </row>
    <row r="1761" spans="1:8" s="196" customFormat="1">
      <c r="A1761" s="164"/>
      <c r="B1761" s="740"/>
      <c r="C1761" s="742" t="s">
        <v>31</v>
      </c>
      <c r="D1761" s="359" t="s">
        <v>98</v>
      </c>
      <c r="E1761" s="614">
        <v>6.0000000000000001E-3</v>
      </c>
      <c r="F1761" s="208">
        <v>2700</v>
      </c>
      <c r="G1761" s="880">
        <f t="shared" si="124"/>
        <v>16.2</v>
      </c>
      <c r="H1761" s="359"/>
    </row>
    <row r="1762" spans="1:8" s="196" customFormat="1">
      <c r="A1762" s="164"/>
      <c r="B1762" s="740"/>
      <c r="C1762" s="742" t="s">
        <v>729</v>
      </c>
      <c r="D1762" s="359" t="s">
        <v>1649</v>
      </c>
      <c r="E1762" s="605">
        <v>1.5</v>
      </c>
      <c r="F1762" s="208">
        <v>120</v>
      </c>
      <c r="G1762" s="880">
        <f t="shared" si="124"/>
        <v>180</v>
      </c>
      <c r="H1762" s="359"/>
    </row>
    <row r="1763" spans="1:8" s="196" customFormat="1">
      <c r="A1763" s="164"/>
      <c r="B1763" s="741" t="s">
        <v>35</v>
      </c>
      <c r="C1763" s="744"/>
      <c r="D1763" s="186"/>
      <c r="E1763" s="615"/>
      <c r="F1763" s="276"/>
      <c r="G1763" s="889">
        <f>SUM(G1755:G1762)</f>
        <v>3146.7</v>
      </c>
      <c r="H1763" s="747"/>
    </row>
    <row r="1764" spans="1:8" s="196" customFormat="1">
      <c r="A1764" s="164" t="s">
        <v>1663</v>
      </c>
      <c r="B1764" s="745" t="s">
        <v>1049</v>
      </c>
      <c r="C1764" s="742" t="s">
        <v>731</v>
      </c>
      <c r="D1764" s="359" t="s">
        <v>34</v>
      </c>
      <c r="E1764" s="605">
        <v>0.01</v>
      </c>
      <c r="F1764" s="628">
        <v>2700</v>
      </c>
      <c r="G1764" s="880">
        <f t="shared" si="124"/>
        <v>27</v>
      </c>
      <c r="H1764" s="359"/>
    </row>
    <row r="1765" spans="1:8" s="196" customFormat="1">
      <c r="A1765" s="164"/>
      <c r="B1765" s="740"/>
      <c r="C1765" s="742" t="s">
        <v>723</v>
      </c>
      <c r="D1765" s="359" t="s">
        <v>1652</v>
      </c>
      <c r="E1765" s="605">
        <v>0.2</v>
      </c>
      <c r="F1765" s="748">
        <v>1750</v>
      </c>
      <c r="G1765" s="880">
        <f t="shared" si="124"/>
        <v>350</v>
      </c>
      <c r="H1765" s="359"/>
    </row>
    <row r="1766" spans="1:8" s="196" customFormat="1">
      <c r="A1766" s="164"/>
      <c r="B1766" s="740"/>
      <c r="C1766" s="742" t="s">
        <v>1664</v>
      </c>
      <c r="D1766" s="359" t="s">
        <v>98</v>
      </c>
      <c r="E1766" s="605">
        <v>0.1</v>
      </c>
      <c r="F1766" s="208">
        <v>1200</v>
      </c>
      <c r="G1766" s="880">
        <f t="shared" si="124"/>
        <v>120</v>
      </c>
      <c r="H1766" s="359"/>
    </row>
    <row r="1767" spans="1:8" s="196" customFormat="1">
      <c r="A1767" s="164"/>
      <c r="B1767" s="740"/>
      <c r="C1767" s="742" t="s">
        <v>1665</v>
      </c>
      <c r="D1767" s="359" t="s">
        <v>98</v>
      </c>
      <c r="E1767" s="606">
        <v>6.0000000000000001E-3</v>
      </c>
      <c r="F1767" s="208">
        <v>361208</v>
      </c>
      <c r="G1767" s="880">
        <f t="shared" si="124"/>
        <v>2167.248</v>
      </c>
      <c r="H1767" s="359"/>
    </row>
    <row r="1768" spans="1:8" s="196" customFormat="1">
      <c r="A1768" s="164"/>
      <c r="B1768" s="740"/>
      <c r="C1768" s="742" t="s">
        <v>1666</v>
      </c>
      <c r="D1768" s="359" t="s">
        <v>98</v>
      </c>
      <c r="E1768" s="606">
        <v>6.0000000000000001E-3</v>
      </c>
      <c r="F1768" s="208">
        <v>361208</v>
      </c>
      <c r="G1768" s="880">
        <f t="shared" si="124"/>
        <v>2167.248</v>
      </c>
      <c r="H1768" s="359"/>
    </row>
    <row r="1769" spans="1:8" s="196" customFormat="1">
      <c r="A1769" s="164"/>
      <c r="B1769" s="740"/>
      <c r="C1769" s="742" t="s">
        <v>576</v>
      </c>
      <c r="D1769" s="359" t="s">
        <v>1652</v>
      </c>
      <c r="E1769" s="605">
        <v>0.1</v>
      </c>
      <c r="F1769" s="621">
        <v>720</v>
      </c>
      <c r="G1769" s="880">
        <f t="shared" si="124"/>
        <v>72</v>
      </c>
      <c r="H1769" s="359"/>
    </row>
    <row r="1770" spans="1:8" s="196" customFormat="1">
      <c r="A1770" s="164"/>
      <c r="B1770" s="740"/>
      <c r="C1770" s="742" t="s">
        <v>31</v>
      </c>
      <c r="D1770" s="359" t="s">
        <v>98</v>
      </c>
      <c r="E1770" s="605">
        <v>0.01</v>
      </c>
      <c r="F1770" s="208">
        <v>2700</v>
      </c>
      <c r="G1770" s="880">
        <f t="shared" si="124"/>
        <v>27</v>
      </c>
      <c r="H1770" s="359"/>
    </row>
    <row r="1771" spans="1:8" s="196" customFormat="1">
      <c r="A1771" s="164"/>
      <c r="B1771" s="740"/>
      <c r="C1771" s="742" t="s">
        <v>729</v>
      </c>
      <c r="D1771" s="359" t="s">
        <v>1649</v>
      </c>
      <c r="E1771" s="605">
        <v>1.5</v>
      </c>
      <c r="F1771" s="208">
        <v>120</v>
      </c>
      <c r="G1771" s="880">
        <f t="shared" si="124"/>
        <v>180</v>
      </c>
      <c r="H1771" s="359"/>
    </row>
    <row r="1772" spans="1:8" s="196" customFormat="1">
      <c r="A1772" s="164"/>
      <c r="B1772" s="741" t="s">
        <v>35</v>
      </c>
      <c r="C1772" s="744"/>
      <c r="D1772" s="186"/>
      <c r="E1772" s="746"/>
      <c r="F1772" s="276"/>
      <c r="G1772" s="889">
        <f>SUM(G1764:G1771)</f>
        <v>5110.4960000000001</v>
      </c>
      <c r="H1772" s="747"/>
    </row>
    <row r="1773" spans="1:8" s="196" customFormat="1">
      <c r="A1773" s="164" t="s">
        <v>1667</v>
      </c>
      <c r="B1773" s="745" t="s">
        <v>1668</v>
      </c>
      <c r="C1773" s="742" t="s">
        <v>731</v>
      </c>
      <c r="D1773" s="359" t="s">
        <v>34</v>
      </c>
      <c r="E1773" s="605">
        <v>0.02</v>
      </c>
      <c r="F1773" s="628">
        <v>980</v>
      </c>
      <c r="G1773" s="880">
        <f t="shared" si="124"/>
        <v>19.600000000000001</v>
      </c>
      <c r="H1773" s="359"/>
    </row>
    <row r="1774" spans="1:8" s="196" customFormat="1">
      <c r="A1774" s="164"/>
      <c r="B1774" s="740"/>
      <c r="C1774" s="742" t="s">
        <v>723</v>
      </c>
      <c r="D1774" s="359" t="s">
        <v>1652</v>
      </c>
      <c r="E1774" s="605">
        <v>0.2</v>
      </c>
      <c r="F1774" s="208">
        <v>1750</v>
      </c>
      <c r="G1774" s="880">
        <f t="shared" si="124"/>
        <v>350</v>
      </c>
      <c r="H1774" s="359"/>
    </row>
    <row r="1775" spans="1:8" s="196" customFormat="1">
      <c r="A1775" s="164"/>
      <c r="B1775" s="740"/>
      <c r="C1775" s="742" t="s">
        <v>1664</v>
      </c>
      <c r="D1775" s="359" t="s">
        <v>98</v>
      </c>
      <c r="E1775" s="605">
        <v>0.4</v>
      </c>
      <c r="F1775" s="208">
        <v>1200</v>
      </c>
      <c r="G1775" s="880">
        <f t="shared" si="124"/>
        <v>480</v>
      </c>
      <c r="H1775" s="359"/>
    </row>
    <row r="1776" spans="1:8" s="196" customFormat="1">
      <c r="A1776" s="164"/>
      <c r="B1776" s="740"/>
      <c r="C1776" s="742" t="s">
        <v>1665</v>
      </c>
      <c r="D1776" s="359" t="s">
        <v>98</v>
      </c>
      <c r="E1776" s="606">
        <v>6.0000000000000001E-3</v>
      </c>
      <c r="F1776" s="208">
        <v>361208</v>
      </c>
      <c r="G1776" s="880">
        <f t="shared" si="124"/>
        <v>2167.248</v>
      </c>
      <c r="H1776" s="359"/>
    </row>
    <row r="1777" spans="1:8" s="196" customFormat="1">
      <c r="A1777" s="164"/>
      <c r="B1777" s="740"/>
      <c r="C1777" s="742" t="s">
        <v>1666</v>
      </c>
      <c r="D1777" s="359" t="s">
        <v>98</v>
      </c>
      <c r="E1777" s="606">
        <v>6.0000000000000001E-3</v>
      </c>
      <c r="F1777" s="208">
        <v>361208</v>
      </c>
      <c r="G1777" s="880">
        <f t="shared" si="124"/>
        <v>2167.248</v>
      </c>
      <c r="H1777" s="359"/>
    </row>
    <row r="1778" spans="1:8" s="196" customFormat="1">
      <c r="A1778" s="164"/>
      <c r="B1778" s="740"/>
      <c r="C1778" s="742" t="s">
        <v>576</v>
      </c>
      <c r="D1778" s="359" t="s">
        <v>1652</v>
      </c>
      <c r="E1778" s="605">
        <v>5.0000000000000001E-3</v>
      </c>
      <c r="F1778" s="621">
        <v>720</v>
      </c>
      <c r="G1778" s="880">
        <f t="shared" si="124"/>
        <v>3.6</v>
      </c>
      <c r="H1778" s="359"/>
    </row>
    <row r="1779" spans="1:8" s="196" customFormat="1">
      <c r="A1779" s="164"/>
      <c r="B1779" s="740"/>
      <c r="C1779" s="742" t="s">
        <v>31</v>
      </c>
      <c r="D1779" s="359" t="s">
        <v>98</v>
      </c>
      <c r="E1779" s="605">
        <v>0.01</v>
      </c>
      <c r="F1779" s="208">
        <v>2700</v>
      </c>
      <c r="G1779" s="880">
        <f t="shared" si="124"/>
        <v>27</v>
      </c>
      <c r="H1779" s="359"/>
    </row>
    <row r="1780" spans="1:8" s="196" customFormat="1">
      <c r="A1780" s="164"/>
      <c r="B1780" s="740"/>
      <c r="C1780" s="742" t="s">
        <v>729</v>
      </c>
      <c r="D1780" s="359" t="s">
        <v>1649</v>
      </c>
      <c r="E1780" s="605">
        <v>0.5</v>
      </c>
      <c r="F1780" s="208">
        <v>120</v>
      </c>
      <c r="G1780" s="880">
        <f t="shared" si="124"/>
        <v>60</v>
      </c>
      <c r="H1780" s="359"/>
    </row>
    <row r="1781" spans="1:8" s="196" customFormat="1">
      <c r="A1781" s="164"/>
      <c r="B1781" s="741" t="s">
        <v>35</v>
      </c>
      <c r="C1781" s="744"/>
      <c r="D1781" s="186"/>
      <c r="E1781" s="746"/>
      <c r="F1781" s="276"/>
      <c r="G1781" s="889">
        <f>SUM(G1773:G1780)</f>
        <v>5274.6959999999999</v>
      </c>
      <c r="H1781" s="747"/>
    </row>
    <row r="1782" spans="1:8" s="196" customFormat="1">
      <c r="A1782" s="164" t="s">
        <v>1669</v>
      </c>
      <c r="B1782" s="745" t="s">
        <v>1053</v>
      </c>
      <c r="C1782" s="742" t="s">
        <v>727</v>
      </c>
      <c r="D1782" s="359" t="s">
        <v>1652</v>
      </c>
      <c r="E1782" s="614">
        <v>8.5849999999999996E-2</v>
      </c>
      <c r="F1782" s="589">
        <v>3500</v>
      </c>
      <c r="G1782" s="880">
        <f t="shared" si="124"/>
        <v>300.47499999999997</v>
      </c>
      <c r="H1782" s="359"/>
    </row>
    <row r="1783" spans="1:8" s="196" customFormat="1">
      <c r="A1783" s="164"/>
      <c r="B1783" s="740"/>
      <c r="C1783" s="742" t="s">
        <v>31</v>
      </c>
      <c r="D1783" s="359" t="s">
        <v>98</v>
      </c>
      <c r="E1783" s="605">
        <v>0.06</v>
      </c>
      <c r="F1783" s="208">
        <v>2700</v>
      </c>
      <c r="G1783" s="880">
        <f t="shared" si="124"/>
        <v>162</v>
      </c>
      <c r="H1783" s="359"/>
    </row>
    <row r="1784" spans="1:8" s="196" customFormat="1">
      <c r="A1784" s="164"/>
      <c r="B1784" s="740"/>
      <c r="C1784" s="742" t="s">
        <v>729</v>
      </c>
      <c r="D1784" s="359" t="s">
        <v>1649</v>
      </c>
      <c r="E1784" s="605">
        <v>1.5</v>
      </c>
      <c r="F1784" s="208">
        <v>120</v>
      </c>
      <c r="G1784" s="880">
        <f t="shared" si="124"/>
        <v>180</v>
      </c>
      <c r="H1784" s="359"/>
    </row>
    <row r="1785" spans="1:8" s="196" customFormat="1">
      <c r="A1785" s="164"/>
      <c r="B1785" s="741" t="s">
        <v>35</v>
      </c>
      <c r="C1785" s="744"/>
      <c r="D1785" s="186"/>
      <c r="E1785" s="615"/>
      <c r="F1785" s="276"/>
      <c r="G1785" s="889">
        <f>SUM(G1782:G1784)</f>
        <v>642.47499999999991</v>
      </c>
      <c r="H1785" s="747"/>
    </row>
    <row r="1786" spans="1:8" s="196" customFormat="1">
      <c r="A1786" s="164" t="s">
        <v>1670</v>
      </c>
      <c r="B1786" s="745" t="s">
        <v>1055</v>
      </c>
      <c r="C1786" s="742" t="s">
        <v>731</v>
      </c>
      <c r="D1786" s="359" t="s">
        <v>1652</v>
      </c>
      <c r="E1786" s="605">
        <v>0.2</v>
      </c>
      <c r="F1786" s="628">
        <v>980</v>
      </c>
      <c r="G1786" s="880">
        <f t="shared" si="124"/>
        <v>196</v>
      </c>
      <c r="H1786" s="359"/>
    </row>
    <row r="1787" spans="1:8" s="196" customFormat="1">
      <c r="A1787" s="164"/>
      <c r="B1787" s="740"/>
      <c r="C1787" s="742" t="s">
        <v>31</v>
      </c>
      <c r="D1787" s="359" t="s">
        <v>98</v>
      </c>
      <c r="E1787" s="605">
        <v>0.06</v>
      </c>
      <c r="F1787" s="208">
        <v>2700</v>
      </c>
      <c r="G1787" s="880">
        <f t="shared" si="124"/>
        <v>162</v>
      </c>
      <c r="H1787" s="359"/>
    </row>
    <row r="1788" spans="1:8" s="196" customFormat="1">
      <c r="A1788" s="164"/>
      <c r="B1788" s="740"/>
      <c r="C1788" s="742" t="s">
        <v>729</v>
      </c>
      <c r="D1788" s="359" t="s">
        <v>1649</v>
      </c>
      <c r="E1788" s="605">
        <v>1.5</v>
      </c>
      <c r="F1788" s="208">
        <v>120</v>
      </c>
      <c r="G1788" s="880">
        <f t="shared" si="124"/>
        <v>180</v>
      </c>
      <c r="H1788" s="359"/>
    </row>
    <row r="1789" spans="1:8" s="196" customFormat="1">
      <c r="A1789" s="164"/>
      <c r="B1789" s="741" t="s">
        <v>35</v>
      </c>
      <c r="C1789" s="744"/>
      <c r="D1789" s="186"/>
      <c r="E1789" s="615"/>
      <c r="F1789" s="276"/>
      <c r="G1789" s="889">
        <f>SUM(G1786:G1788)</f>
        <v>538</v>
      </c>
      <c r="H1789" s="747"/>
    </row>
    <row r="1790" spans="1:8" s="196" customFormat="1">
      <c r="A1790" s="164" t="s">
        <v>1056</v>
      </c>
      <c r="B1790" s="745" t="s">
        <v>1057</v>
      </c>
      <c r="C1790" s="742" t="s">
        <v>727</v>
      </c>
      <c r="D1790" s="359" t="s">
        <v>1652</v>
      </c>
      <c r="E1790" s="614">
        <v>0.14308000000000001</v>
      </c>
      <c r="F1790" s="589">
        <v>3500</v>
      </c>
      <c r="G1790" s="880">
        <f t="shared" si="124"/>
        <v>500.78000000000003</v>
      </c>
      <c r="H1790" s="359"/>
    </row>
    <row r="1791" spans="1:8" s="196" customFormat="1">
      <c r="A1791" s="164"/>
      <c r="B1791" s="740"/>
      <c r="C1791" s="742" t="s">
        <v>731</v>
      </c>
      <c r="D1791" s="359" t="s">
        <v>1652</v>
      </c>
      <c r="E1791" s="605">
        <v>0.4</v>
      </c>
      <c r="F1791" s="628">
        <v>2700</v>
      </c>
      <c r="G1791" s="880">
        <f t="shared" si="124"/>
        <v>1080</v>
      </c>
      <c r="H1791" s="359"/>
    </row>
    <row r="1792" spans="1:8" s="196" customFormat="1">
      <c r="A1792" s="164"/>
      <c r="B1792" s="740"/>
      <c r="C1792" s="742" t="s">
        <v>1671</v>
      </c>
      <c r="D1792" s="359" t="s">
        <v>1652</v>
      </c>
      <c r="E1792" s="605">
        <v>0.03</v>
      </c>
      <c r="F1792" s="208">
        <v>31200</v>
      </c>
      <c r="G1792" s="880">
        <f t="shared" si="124"/>
        <v>936</v>
      </c>
      <c r="H1792" s="359"/>
    </row>
    <row r="1793" spans="1:8" s="196" customFormat="1">
      <c r="A1793" s="164"/>
      <c r="B1793" s="740"/>
      <c r="C1793" s="742" t="s">
        <v>724</v>
      </c>
      <c r="D1793" s="359" t="s">
        <v>1652</v>
      </c>
      <c r="E1793" s="605">
        <v>0.08</v>
      </c>
      <c r="F1793" s="208">
        <v>546</v>
      </c>
      <c r="G1793" s="880">
        <f t="shared" si="124"/>
        <v>43.68</v>
      </c>
      <c r="H1793" s="359"/>
    </row>
    <row r="1794" spans="1:8" s="196" customFormat="1">
      <c r="A1794" s="164"/>
      <c r="B1794" s="740"/>
      <c r="C1794" s="742" t="s">
        <v>576</v>
      </c>
      <c r="D1794" s="359" t="s">
        <v>1652</v>
      </c>
      <c r="E1794" s="605">
        <v>0.1</v>
      </c>
      <c r="F1794" s="621">
        <v>720</v>
      </c>
      <c r="G1794" s="880">
        <f t="shared" si="124"/>
        <v>72</v>
      </c>
      <c r="H1794" s="359"/>
    </row>
    <row r="1795" spans="1:8" s="196" customFormat="1">
      <c r="A1795" s="164"/>
      <c r="B1795" s="740"/>
      <c r="C1795" s="742" t="s">
        <v>31</v>
      </c>
      <c r="D1795" s="359" t="s">
        <v>98</v>
      </c>
      <c r="E1795" s="605">
        <v>5.9959999999999999E-2</v>
      </c>
      <c r="F1795" s="208">
        <v>2700</v>
      </c>
      <c r="G1795" s="880">
        <f t="shared" si="124"/>
        <v>161.892</v>
      </c>
      <c r="H1795" s="359"/>
    </row>
    <row r="1796" spans="1:8" s="196" customFormat="1">
      <c r="A1796" s="164"/>
      <c r="B1796" s="740"/>
      <c r="C1796" s="742" t="s">
        <v>729</v>
      </c>
      <c r="D1796" s="359" t="s">
        <v>1649</v>
      </c>
      <c r="E1796" s="605">
        <v>0.5</v>
      </c>
      <c r="F1796" s="208">
        <v>120</v>
      </c>
      <c r="G1796" s="880">
        <f t="shared" si="124"/>
        <v>60</v>
      </c>
      <c r="H1796" s="359"/>
    </row>
    <row r="1797" spans="1:8" s="196" customFormat="1">
      <c r="A1797" s="164"/>
      <c r="B1797" s="741" t="s">
        <v>35</v>
      </c>
      <c r="C1797" s="744"/>
      <c r="D1797" s="186"/>
      <c r="E1797" s="615"/>
      <c r="F1797" s="276"/>
      <c r="G1797" s="889">
        <f>SUM(G1790:G1796)</f>
        <v>2854.3519999999994</v>
      </c>
      <c r="H1797" s="747"/>
    </row>
    <row r="1798" spans="1:8" s="196" customFormat="1">
      <c r="A1798" s="164" t="s">
        <v>1058</v>
      </c>
      <c r="B1798" s="745" t="s">
        <v>1059</v>
      </c>
      <c r="C1798" s="742"/>
      <c r="D1798" s="359"/>
      <c r="E1798" s="614"/>
      <c r="F1798" s="208"/>
      <c r="G1798" s="880"/>
      <c r="H1798" s="359"/>
    </row>
    <row r="1799" spans="1:8" s="196" customFormat="1">
      <c r="A1799" s="164"/>
      <c r="B1799" s="740"/>
      <c r="C1799" s="742" t="s">
        <v>1672</v>
      </c>
      <c r="D1799" s="359" t="s">
        <v>98</v>
      </c>
      <c r="E1799" s="605">
        <v>0.06</v>
      </c>
      <c r="F1799" s="628">
        <v>3612</v>
      </c>
      <c r="G1799" s="880">
        <f>E1799*F1799</f>
        <v>216.72</v>
      </c>
      <c r="H1799" s="359"/>
    </row>
    <row r="1800" spans="1:8" s="196" customFormat="1" ht="30">
      <c r="A1800" s="164"/>
      <c r="B1800" s="740"/>
      <c r="C1800" s="742" t="s">
        <v>1673</v>
      </c>
      <c r="D1800" s="359" t="s">
        <v>98</v>
      </c>
      <c r="E1800" s="614">
        <v>2.8000000000000001E-2</v>
      </c>
      <c r="F1800" s="208">
        <v>28870</v>
      </c>
      <c r="G1800" s="880">
        <f t="shared" ref="G1800:G1805" si="125">E1800*F1800</f>
        <v>808.36</v>
      </c>
      <c r="H1800" s="359"/>
    </row>
    <row r="1801" spans="1:8" s="196" customFormat="1">
      <c r="A1801" s="164"/>
      <c r="B1801" s="740"/>
      <c r="C1801" s="742" t="s">
        <v>1674</v>
      </c>
      <c r="D1801" s="359" t="s">
        <v>98</v>
      </c>
      <c r="E1801" s="614">
        <v>8.0000000000000002E-3</v>
      </c>
      <c r="F1801" s="208">
        <v>4480</v>
      </c>
      <c r="G1801" s="880">
        <f t="shared" si="125"/>
        <v>35.840000000000003</v>
      </c>
      <c r="H1801" s="359"/>
    </row>
    <row r="1802" spans="1:8" s="196" customFormat="1">
      <c r="A1802" s="164"/>
      <c r="B1802" s="740"/>
      <c r="C1802" s="742" t="s">
        <v>1675</v>
      </c>
      <c r="D1802" s="359" t="s">
        <v>39</v>
      </c>
      <c r="E1802" s="614">
        <v>2.9999999999999997E-4</v>
      </c>
      <c r="F1802" s="208">
        <v>18130</v>
      </c>
      <c r="G1802" s="880">
        <f t="shared" si="125"/>
        <v>5.4389999999999992</v>
      </c>
      <c r="H1802" s="359"/>
    </row>
    <row r="1803" spans="1:8" s="196" customFormat="1">
      <c r="A1803" s="164"/>
      <c r="B1803" s="740"/>
      <c r="C1803" s="742" t="s">
        <v>1676</v>
      </c>
      <c r="D1803" s="359" t="s">
        <v>39</v>
      </c>
      <c r="E1803" s="614">
        <v>2E-3</v>
      </c>
      <c r="F1803" s="208">
        <v>8100</v>
      </c>
      <c r="G1803" s="880">
        <f t="shared" si="125"/>
        <v>16.2</v>
      </c>
      <c r="H1803" s="359"/>
    </row>
    <row r="1804" spans="1:8" s="196" customFormat="1">
      <c r="A1804" s="164"/>
      <c r="B1804" s="740"/>
      <c r="C1804" s="742" t="s">
        <v>1677</v>
      </c>
      <c r="D1804" s="359" t="s">
        <v>98</v>
      </c>
      <c r="E1804" s="614">
        <v>2E-3</v>
      </c>
      <c r="F1804" s="208">
        <v>1400</v>
      </c>
      <c r="G1804" s="880">
        <f t="shared" si="125"/>
        <v>2.8000000000000003</v>
      </c>
      <c r="H1804" s="359"/>
    </row>
    <row r="1805" spans="1:8" s="196" customFormat="1">
      <c r="A1805" s="164"/>
      <c r="B1805" s="740"/>
      <c r="C1805" s="742" t="s">
        <v>1678</v>
      </c>
      <c r="D1805" s="359" t="s">
        <v>39</v>
      </c>
      <c r="E1805" s="614">
        <v>1.0999999999999999E-2</v>
      </c>
      <c r="F1805" s="208">
        <v>2250</v>
      </c>
      <c r="G1805" s="880">
        <f t="shared" si="125"/>
        <v>24.75</v>
      </c>
      <c r="H1805" s="359"/>
    </row>
    <row r="1806" spans="1:8" s="196" customFormat="1">
      <c r="A1806" s="164"/>
      <c r="B1806" s="741" t="s">
        <v>35</v>
      </c>
      <c r="C1806" s="744"/>
      <c r="D1806" s="186"/>
      <c r="E1806" s="615"/>
      <c r="F1806" s="276"/>
      <c r="G1806" s="889">
        <f>SUM(G1799:G1805)</f>
        <v>1110.1089999999999</v>
      </c>
      <c r="H1806" s="747"/>
    </row>
    <row r="1807" spans="1:8" s="196" customFormat="1" ht="30">
      <c r="A1807" s="164" t="s">
        <v>1060</v>
      </c>
      <c r="B1807" s="745" t="s">
        <v>1061</v>
      </c>
      <c r="C1807" s="742" t="s">
        <v>1679</v>
      </c>
      <c r="D1807" s="359" t="s">
        <v>98</v>
      </c>
      <c r="E1807" s="614">
        <v>0.14000000000000001</v>
      </c>
      <c r="F1807" s="208">
        <v>1964</v>
      </c>
      <c r="G1807" s="880">
        <f>E1807*F1807</f>
        <v>274.96000000000004</v>
      </c>
      <c r="H1807" s="359"/>
    </row>
    <row r="1808" spans="1:8" s="196" customFormat="1">
      <c r="A1808" s="164"/>
      <c r="B1808" s="740"/>
      <c r="C1808" s="742" t="s">
        <v>1680</v>
      </c>
      <c r="D1808" s="359" t="s">
        <v>98</v>
      </c>
      <c r="E1808" s="614">
        <v>6.0000000000000001E-3</v>
      </c>
      <c r="F1808" s="208">
        <v>1071</v>
      </c>
      <c r="G1808" s="880">
        <f t="shared" ref="G1808:G1815" si="126">E1808*F1808</f>
        <v>6.4260000000000002</v>
      </c>
      <c r="H1808" s="605"/>
    </row>
    <row r="1809" spans="1:8" s="196" customFormat="1">
      <c r="A1809" s="164"/>
      <c r="B1809" s="740"/>
      <c r="C1809" s="742" t="s">
        <v>1681</v>
      </c>
      <c r="D1809" s="359" t="s">
        <v>98</v>
      </c>
      <c r="E1809" s="605">
        <v>0.1</v>
      </c>
      <c r="F1809" s="208">
        <v>3640</v>
      </c>
      <c r="G1809" s="880">
        <f t="shared" si="126"/>
        <v>364</v>
      </c>
      <c r="H1809" s="359"/>
    </row>
    <row r="1810" spans="1:8" s="196" customFormat="1">
      <c r="A1810" s="164"/>
      <c r="B1810" s="740"/>
      <c r="C1810" s="742" t="s">
        <v>1664</v>
      </c>
      <c r="D1810" s="359" t="s">
        <v>98</v>
      </c>
      <c r="E1810" s="605">
        <v>0.1</v>
      </c>
      <c r="F1810" s="208">
        <v>8100</v>
      </c>
      <c r="G1810" s="880">
        <f t="shared" si="126"/>
        <v>810</v>
      </c>
      <c r="H1810" s="359"/>
    </row>
    <row r="1811" spans="1:8" s="196" customFormat="1">
      <c r="A1811" s="164"/>
      <c r="B1811" s="740"/>
      <c r="C1811" s="742" t="s">
        <v>1682</v>
      </c>
      <c r="D1811" s="359" t="s">
        <v>98</v>
      </c>
      <c r="E1811" s="605">
        <v>0.04</v>
      </c>
      <c r="F1811" s="208">
        <v>3265</v>
      </c>
      <c r="G1811" s="880">
        <f t="shared" si="126"/>
        <v>130.6</v>
      </c>
      <c r="H1811" s="359"/>
    </row>
    <row r="1812" spans="1:8" s="196" customFormat="1">
      <c r="A1812" s="164"/>
      <c r="B1812" s="740"/>
      <c r="C1812" s="742" t="s">
        <v>1683</v>
      </c>
      <c r="D1812" s="359" t="s">
        <v>1652</v>
      </c>
      <c r="E1812" s="605">
        <v>0.08</v>
      </c>
      <c r="F1812" s="208">
        <v>892</v>
      </c>
      <c r="G1812" s="880">
        <f t="shared" si="126"/>
        <v>71.36</v>
      </c>
      <c r="H1812" s="359"/>
    </row>
    <row r="1813" spans="1:8" s="196" customFormat="1">
      <c r="A1813" s="164"/>
      <c r="B1813" s="740"/>
      <c r="C1813" s="742" t="s">
        <v>1684</v>
      </c>
      <c r="D1813" s="359" t="s">
        <v>1652</v>
      </c>
      <c r="E1813" s="614">
        <v>0.22922999999999999</v>
      </c>
      <c r="F1813" s="589">
        <v>3500</v>
      </c>
      <c r="G1813" s="880">
        <f t="shared" si="126"/>
        <v>802.30499999999995</v>
      </c>
      <c r="H1813" s="359"/>
    </row>
    <row r="1814" spans="1:8" s="196" customFormat="1">
      <c r="A1814" s="164"/>
      <c r="B1814" s="740"/>
      <c r="C1814" s="742" t="s">
        <v>31</v>
      </c>
      <c r="D1814" s="359" t="s">
        <v>98</v>
      </c>
      <c r="E1814" s="605">
        <v>0.06</v>
      </c>
      <c r="F1814" s="208">
        <v>2700</v>
      </c>
      <c r="G1814" s="880">
        <f t="shared" si="126"/>
        <v>162</v>
      </c>
      <c r="H1814" s="359"/>
    </row>
    <row r="1815" spans="1:8" s="196" customFormat="1">
      <c r="A1815" s="164"/>
      <c r="B1815" s="740"/>
      <c r="C1815" s="742" t="s">
        <v>729</v>
      </c>
      <c r="D1815" s="359" t="s">
        <v>1649</v>
      </c>
      <c r="E1815" s="605">
        <v>1.5</v>
      </c>
      <c r="F1815" s="208">
        <v>120</v>
      </c>
      <c r="G1815" s="880">
        <f t="shared" si="126"/>
        <v>180</v>
      </c>
      <c r="H1815" s="359"/>
    </row>
    <row r="1816" spans="1:8" s="196" customFormat="1">
      <c r="A1816" s="164"/>
      <c r="B1816" s="741" t="s">
        <v>35</v>
      </c>
      <c r="C1816" s="744"/>
      <c r="D1816" s="186"/>
      <c r="E1816" s="615"/>
      <c r="F1816" s="276"/>
      <c r="G1816" s="889">
        <f>SUM(G1807:G1815)</f>
        <v>2801.6509999999998</v>
      </c>
      <c r="H1816" s="747"/>
    </row>
    <row r="1817" spans="1:8" s="196" customFormat="1">
      <c r="A1817" s="164" t="s">
        <v>1062</v>
      </c>
      <c r="B1817" s="745" t="s">
        <v>1063</v>
      </c>
      <c r="C1817" s="742" t="s">
        <v>1685</v>
      </c>
      <c r="D1817" s="359" t="s">
        <v>1652</v>
      </c>
      <c r="E1817" s="614">
        <v>3.4000000000000002E-2</v>
      </c>
      <c r="F1817" s="208">
        <v>6500</v>
      </c>
      <c r="G1817" s="880">
        <f t="shared" ref="G1817:G1822" si="127">E1817*F1817</f>
        <v>221.00000000000003</v>
      </c>
      <c r="H1817" s="359"/>
    </row>
    <row r="1818" spans="1:8" s="196" customFormat="1">
      <c r="A1818" s="164"/>
      <c r="B1818" s="740"/>
      <c r="C1818" s="742" t="s">
        <v>576</v>
      </c>
      <c r="D1818" s="359" t="s">
        <v>1652</v>
      </c>
      <c r="E1818" s="605">
        <v>0.17</v>
      </c>
      <c r="F1818" s="208">
        <v>720</v>
      </c>
      <c r="G1818" s="880">
        <f t="shared" si="127"/>
        <v>122.4</v>
      </c>
      <c r="H1818" s="359"/>
    </row>
    <row r="1819" spans="1:8" s="196" customFormat="1">
      <c r="A1819" s="164"/>
      <c r="B1819" s="740"/>
      <c r="C1819" s="742" t="s">
        <v>1664</v>
      </c>
      <c r="D1819" s="359" t="s">
        <v>98</v>
      </c>
      <c r="E1819" s="605">
        <v>0.12</v>
      </c>
      <c r="F1819" s="208">
        <v>1200</v>
      </c>
      <c r="G1819" s="880">
        <f t="shared" si="127"/>
        <v>144</v>
      </c>
      <c r="H1819" s="359"/>
    </row>
    <row r="1820" spans="1:8" s="196" customFormat="1">
      <c r="A1820" s="164"/>
      <c r="B1820" s="740"/>
      <c r="C1820" s="742" t="s">
        <v>1686</v>
      </c>
      <c r="D1820" s="359" t="s">
        <v>98</v>
      </c>
      <c r="E1820" s="605">
        <v>0.03</v>
      </c>
      <c r="F1820" s="208">
        <v>55000</v>
      </c>
      <c r="G1820" s="880">
        <f t="shared" si="127"/>
        <v>1650</v>
      </c>
      <c r="H1820" s="359"/>
    </row>
    <row r="1821" spans="1:8" s="196" customFormat="1">
      <c r="A1821" s="164"/>
      <c r="B1821" s="740"/>
      <c r="C1821" s="742" t="s">
        <v>31</v>
      </c>
      <c r="D1821" s="359" t="s">
        <v>98</v>
      </c>
      <c r="E1821" s="605">
        <v>0.01</v>
      </c>
      <c r="F1821" s="208">
        <v>2700</v>
      </c>
      <c r="G1821" s="880">
        <f t="shared" si="127"/>
        <v>27</v>
      </c>
      <c r="H1821" s="359"/>
    </row>
    <row r="1822" spans="1:8" s="196" customFormat="1">
      <c r="A1822" s="164"/>
      <c r="B1822" s="740"/>
      <c r="C1822" s="742" t="s">
        <v>729</v>
      </c>
      <c r="D1822" s="359" t="s">
        <v>1649</v>
      </c>
      <c r="E1822" s="605">
        <v>0.5</v>
      </c>
      <c r="F1822" s="208">
        <v>120</v>
      </c>
      <c r="G1822" s="880">
        <f t="shared" si="127"/>
        <v>60</v>
      </c>
      <c r="H1822" s="359"/>
    </row>
    <row r="1823" spans="1:8" s="196" customFormat="1">
      <c r="A1823" s="164"/>
      <c r="B1823" s="741" t="s">
        <v>35</v>
      </c>
      <c r="C1823" s="744"/>
      <c r="D1823" s="186"/>
      <c r="E1823" s="615"/>
      <c r="F1823" s="276"/>
      <c r="G1823" s="889">
        <f>SUM(G1817:G1822)</f>
        <v>2224.4</v>
      </c>
      <c r="H1823" s="747"/>
    </row>
    <row r="1824" spans="1:8" s="196" customFormat="1">
      <c r="A1824" s="164" t="s">
        <v>1064</v>
      </c>
      <c r="B1824" s="745" t="s">
        <v>1065</v>
      </c>
      <c r="C1824" s="742" t="s">
        <v>1687</v>
      </c>
      <c r="D1824" s="359" t="s">
        <v>98</v>
      </c>
      <c r="E1824" s="614">
        <v>2E-3</v>
      </c>
      <c r="F1824" s="589">
        <v>27000</v>
      </c>
      <c r="G1824" s="880">
        <f t="shared" ref="G1824:G1829" si="128">E1824*F1824</f>
        <v>54</v>
      </c>
      <c r="H1824" s="359"/>
    </row>
    <row r="1825" spans="1:8" s="196" customFormat="1">
      <c r="A1825" s="164"/>
      <c r="B1825" s="740"/>
      <c r="C1825" s="742" t="s">
        <v>84</v>
      </c>
      <c r="D1825" s="359" t="s">
        <v>1652</v>
      </c>
      <c r="E1825" s="605">
        <v>0.02</v>
      </c>
      <c r="F1825" s="621">
        <v>7875</v>
      </c>
      <c r="G1825" s="880">
        <f t="shared" si="128"/>
        <v>157.5</v>
      </c>
      <c r="H1825" s="359"/>
    </row>
    <row r="1826" spans="1:8" s="196" customFormat="1">
      <c r="A1826" s="164"/>
      <c r="B1826" s="740"/>
      <c r="C1826" s="742" t="s">
        <v>1688</v>
      </c>
      <c r="D1826" s="359" t="s">
        <v>1652</v>
      </c>
      <c r="E1826" s="605">
        <v>0.3</v>
      </c>
      <c r="F1826" s="621">
        <v>2700</v>
      </c>
      <c r="G1826" s="880">
        <f t="shared" si="128"/>
        <v>810</v>
      </c>
      <c r="H1826" s="359"/>
    </row>
    <row r="1827" spans="1:8" s="196" customFormat="1">
      <c r="A1827" s="164"/>
      <c r="B1827" s="740"/>
      <c r="C1827" s="742" t="s">
        <v>1689</v>
      </c>
      <c r="D1827" s="359" t="s">
        <v>98</v>
      </c>
      <c r="E1827" s="614">
        <v>3.0000000000000001E-3</v>
      </c>
      <c r="F1827" s="208">
        <v>11200</v>
      </c>
      <c r="G1827" s="880">
        <f t="shared" si="128"/>
        <v>33.6</v>
      </c>
      <c r="H1827" s="359"/>
    </row>
    <row r="1828" spans="1:8" s="196" customFormat="1">
      <c r="A1828" s="164"/>
      <c r="B1828" s="740"/>
      <c r="C1828" s="742" t="s">
        <v>31</v>
      </c>
      <c r="D1828" s="359" t="s">
        <v>98</v>
      </c>
      <c r="E1828" s="605">
        <v>0.06</v>
      </c>
      <c r="F1828" s="208">
        <v>2700</v>
      </c>
      <c r="G1828" s="880">
        <f t="shared" si="128"/>
        <v>162</v>
      </c>
      <c r="H1828" s="359"/>
    </row>
    <row r="1829" spans="1:8" s="196" customFormat="1">
      <c r="A1829" s="164"/>
      <c r="B1829" s="740"/>
      <c r="C1829" s="742" t="s">
        <v>729</v>
      </c>
      <c r="D1829" s="359" t="s">
        <v>1649</v>
      </c>
      <c r="E1829" s="605">
        <v>1.5</v>
      </c>
      <c r="F1829" s="208">
        <v>120</v>
      </c>
      <c r="G1829" s="880">
        <f t="shared" si="128"/>
        <v>180</v>
      </c>
      <c r="H1829" s="359"/>
    </row>
    <row r="1830" spans="1:8" s="196" customFormat="1">
      <c r="A1830" s="164"/>
      <c r="B1830" s="741" t="s">
        <v>35</v>
      </c>
      <c r="C1830" s="744"/>
      <c r="D1830" s="186"/>
      <c r="E1830" s="615"/>
      <c r="F1830" s="276"/>
      <c r="G1830" s="889">
        <f>SUM(G1824:G1829)</f>
        <v>1397.1</v>
      </c>
      <c r="H1830" s="747"/>
    </row>
    <row r="1831" spans="1:8" s="196" customFormat="1">
      <c r="A1831" s="164" t="s">
        <v>1066</v>
      </c>
      <c r="B1831" s="745" t="s">
        <v>1690</v>
      </c>
      <c r="C1831" s="291" t="s">
        <v>1691</v>
      </c>
      <c r="D1831" s="359" t="s">
        <v>1692</v>
      </c>
      <c r="E1831" s="572">
        <v>0.02</v>
      </c>
      <c r="F1831" s="589">
        <v>108100</v>
      </c>
      <c r="G1831" s="1542">
        <f>E1831*F1831</f>
        <v>2162</v>
      </c>
      <c r="H1831" s="359"/>
    </row>
    <row r="1832" spans="1:8" s="196" customFormat="1">
      <c r="A1832" s="164"/>
      <c r="B1832" s="740"/>
      <c r="C1832" s="749" t="s">
        <v>728</v>
      </c>
      <c r="D1832" s="292" t="s">
        <v>98</v>
      </c>
      <c r="E1832" s="572">
        <v>2.5000000000000001E-2</v>
      </c>
      <c r="F1832" s="629">
        <v>3500</v>
      </c>
      <c r="G1832" s="1542">
        <f t="shared" ref="G1832:G1839" si="129">E1832*F1832</f>
        <v>87.5</v>
      </c>
      <c r="H1832" s="359"/>
    </row>
    <row r="1833" spans="1:8" s="196" customFormat="1">
      <c r="A1833" s="164"/>
      <c r="B1833" s="740"/>
      <c r="C1833" s="293" t="s">
        <v>1693</v>
      </c>
      <c r="D1833" s="292" t="s">
        <v>98</v>
      </c>
      <c r="E1833" s="572">
        <v>0.01</v>
      </c>
      <c r="F1833" s="628">
        <v>3612</v>
      </c>
      <c r="G1833" s="1542">
        <f t="shared" si="129"/>
        <v>36.119999999999997</v>
      </c>
      <c r="H1833" s="359"/>
    </row>
    <row r="1834" spans="1:8" s="196" customFormat="1">
      <c r="A1834" s="164"/>
      <c r="B1834" s="740"/>
      <c r="C1834" s="291" t="s">
        <v>258</v>
      </c>
      <c r="D1834" s="292" t="s">
        <v>98</v>
      </c>
      <c r="E1834" s="572">
        <v>0.06</v>
      </c>
      <c r="F1834" s="208">
        <v>1750</v>
      </c>
      <c r="G1834" s="1542">
        <f t="shared" si="129"/>
        <v>105</v>
      </c>
      <c r="H1834" s="359"/>
    </row>
    <row r="1835" spans="1:8" s="196" customFormat="1">
      <c r="A1835" s="164"/>
      <c r="B1835" s="740"/>
      <c r="C1835" s="291" t="s">
        <v>1694</v>
      </c>
      <c r="D1835" s="359" t="s">
        <v>1695</v>
      </c>
      <c r="E1835" s="572">
        <v>8.0000000000000002E-3</v>
      </c>
      <c r="F1835" s="589">
        <v>178100</v>
      </c>
      <c r="G1835" s="1542">
        <f t="shared" si="129"/>
        <v>1424.8</v>
      </c>
      <c r="H1835" s="359"/>
    </row>
    <row r="1836" spans="1:8" s="196" customFormat="1" ht="30">
      <c r="A1836" s="164"/>
      <c r="B1836" s="740"/>
      <c r="C1836" s="291" t="s">
        <v>1696</v>
      </c>
      <c r="D1836" s="292" t="s">
        <v>40</v>
      </c>
      <c r="E1836" s="573">
        <v>5</v>
      </c>
      <c r="F1836" s="629">
        <v>5.0999999999999996</v>
      </c>
      <c r="G1836" s="1542">
        <f t="shared" si="129"/>
        <v>25.5</v>
      </c>
      <c r="H1836" s="359"/>
    </row>
    <row r="1837" spans="1:8" s="196" customFormat="1">
      <c r="A1837" s="164"/>
      <c r="B1837" s="740"/>
      <c r="C1837" s="742" t="s">
        <v>576</v>
      </c>
      <c r="D1837" s="359" t="s">
        <v>1652</v>
      </c>
      <c r="E1837" s="581">
        <v>0.3</v>
      </c>
      <c r="F1837" s="208">
        <v>720</v>
      </c>
      <c r="G1837" s="1542">
        <f t="shared" si="129"/>
        <v>216</v>
      </c>
      <c r="H1837" s="359"/>
    </row>
    <row r="1838" spans="1:8" s="196" customFormat="1">
      <c r="A1838" s="164"/>
      <c r="B1838" s="740"/>
      <c r="C1838" s="742" t="s">
        <v>1697</v>
      </c>
      <c r="D1838" s="359" t="s">
        <v>1698</v>
      </c>
      <c r="E1838" s="581">
        <v>1</v>
      </c>
      <c r="F1838" s="208">
        <v>490</v>
      </c>
      <c r="G1838" s="1542">
        <f t="shared" si="129"/>
        <v>490</v>
      </c>
      <c r="H1838" s="359"/>
    </row>
    <row r="1839" spans="1:8" s="196" customFormat="1">
      <c r="A1839" s="750"/>
      <c r="B1839" s="740"/>
      <c r="C1839" s="742" t="s">
        <v>31</v>
      </c>
      <c r="D1839" s="359" t="s">
        <v>98</v>
      </c>
      <c r="E1839" s="581">
        <v>0.06</v>
      </c>
      <c r="F1839" s="208">
        <v>2700</v>
      </c>
      <c r="G1839" s="1542">
        <f t="shared" si="129"/>
        <v>162</v>
      </c>
      <c r="H1839" s="359"/>
    </row>
    <row r="1840" spans="1:8" s="196" customFormat="1">
      <c r="A1840" s="750"/>
      <c r="B1840" s="741" t="s">
        <v>579</v>
      </c>
      <c r="C1840" s="744"/>
      <c r="D1840" s="186"/>
      <c r="E1840" s="751"/>
      <c r="F1840" s="276"/>
      <c r="G1840" s="889">
        <f>SUM(G1831:G1839)</f>
        <v>4708.92</v>
      </c>
      <c r="H1840" s="359"/>
    </row>
    <row r="1841" spans="1:8" s="196" customFormat="1">
      <c r="A1841" s="164" t="s">
        <v>1068</v>
      </c>
      <c r="B1841" s="745" t="s">
        <v>1069</v>
      </c>
      <c r="C1841" s="291" t="s">
        <v>1699</v>
      </c>
      <c r="D1841" s="359" t="s">
        <v>1692</v>
      </c>
      <c r="E1841" s="572">
        <v>0.01</v>
      </c>
      <c r="F1841" s="589">
        <v>108100</v>
      </c>
      <c r="G1841" s="1542">
        <f>E1841*F1841</f>
        <v>1081</v>
      </c>
      <c r="H1841" s="359"/>
    </row>
    <row r="1842" spans="1:8" s="196" customFormat="1">
      <c r="A1842" s="750"/>
      <c r="B1842" s="740"/>
      <c r="C1842" s="749" t="s">
        <v>728</v>
      </c>
      <c r="D1842" s="292" t="s">
        <v>98</v>
      </c>
      <c r="E1842" s="572">
        <v>2.7E-2</v>
      </c>
      <c r="F1842" s="629">
        <v>3500</v>
      </c>
      <c r="G1842" s="1542">
        <f t="shared" ref="G1842:G1849" si="130">E1842*F1842</f>
        <v>94.5</v>
      </c>
      <c r="H1842" s="359"/>
    </row>
    <row r="1843" spans="1:8" s="196" customFormat="1">
      <c r="A1843" s="750"/>
      <c r="B1843" s="740"/>
      <c r="C1843" s="291" t="s">
        <v>258</v>
      </c>
      <c r="D1843" s="292" t="s">
        <v>98</v>
      </c>
      <c r="E1843" s="572">
        <v>0.05</v>
      </c>
      <c r="F1843" s="208">
        <v>1750</v>
      </c>
      <c r="G1843" s="1542">
        <f t="shared" si="130"/>
        <v>87.5</v>
      </c>
      <c r="H1843" s="359"/>
    </row>
    <row r="1844" spans="1:8" s="196" customFormat="1">
      <c r="A1844" s="750"/>
      <c r="B1844" s="740"/>
      <c r="C1844" s="291" t="s">
        <v>1700</v>
      </c>
      <c r="D1844" s="292" t="s">
        <v>98</v>
      </c>
      <c r="E1844" s="574">
        <v>0.05</v>
      </c>
      <c r="F1844" s="621">
        <v>25200</v>
      </c>
      <c r="G1844" s="1542">
        <f t="shared" si="130"/>
        <v>1260</v>
      </c>
      <c r="H1844" s="359"/>
    </row>
    <row r="1845" spans="1:8" s="196" customFormat="1">
      <c r="A1845" s="750"/>
      <c r="B1845" s="740"/>
      <c r="C1845" s="291" t="s">
        <v>1701</v>
      </c>
      <c r="D1845" s="292" t="s">
        <v>98</v>
      </c>
      <c r="E1845" s="572">
        <v>0.06</v>
      </c>
      <c r="F1845" s="589">
        <v>3500</v>
      </c>
      <c r="G1845" s="1542">
        <f t="shared" si="130"/>
        <v>210</v>
      </c>
      <c r="H1845" s="359"/>
    </row>
    <row r="1846" spans="1:8" s="196" customFormat="1">
      <c r="A1846" s="750"/>
      <c r="B1846" s="740"/>
      <c r="C1846" s="291" t="s">
        <v>1702</v>
      </c>
      <c r="D1846" s="292" t="s">
        <v>98</v>
      </c>
      <c r="E1846" s="575">
        <v>0.1</v>
      </c>
      <c r="F1846" s="589">
        <v>870</v>
      </c>
      <c r="G1846" s="1542">
        <f t="shared" si="130"/>
        <v>87</v>
      </c>
      <c r="H1846" s="359"/>
    </row>
    <row r="1847" spans="1:8" s="196" customFormat="1">
      <c r="A1847" s="750"/>
      <c r="B1847" s="740"/>
      <c r="C1847" s="291" t="s">
        <v>1703</v>
      </c>
      <c r="D1847" s="292" t="s">
        <v>98</v>
      </c>
      <c r="E1847" s="572">
        <v>0.05</v>
      </c>
      <c r="F1847" s="589">
        <v>300</v>
      </c>
      <c r="G1847" s="1542">
        <f t="shared" si="130"/>
        <v>15</v>
      </c>
      <c r="H1847" s="359"/>
    </row>
    <row r="1848" spans="1:8" s="196" customFormat="1">
      <c r="A1848" s="750"/>
      <c r="B1848" s="740"/>
      <c r="C1848" s="293" t="s">
        <v>1693</v>
      </c>
      <c r="D1848" s="292" t="s">
        <v>98</v>
      </c>
      <c r="E1848" s="572">
        <v>0.05</v>
      </c>
      <c r="F1848" s="628">
        <v>3612</v>
      </c>
      <c r="G1848" s="1542">
        <f t="shared" si="130"/>
        <v>180.60000000000002</v>
      </c>
      <c r="H1848" s="359"/>
    </row>
    <row r="1849" spans="1:8" s="196" customFormat="1" ht="30">
      <c r="A1849" s="750"/>
      <c r="B1849" s="740"/>
      <c r="C1849" s="291" t="s">
        <v>1696</v>
      </c>
      <c r="D1849" s="292" t="s">
        <v>40</v>
      </c>
      <c r="E1849" s="359">
        <v>5</v>
      </c>
      <c r="F1849" s="629">
        <v>5.0999999999999996</v>
      </c>
      <c r="G1849" s="1542">
        <f t="shared" si="130"/>
        <v>25.5</v>
      </c>
      <c r="H1849" s="359"/>
    </row>
    <row r="1850" spans="1:8" s="196" customFormat="1">
      <c r="A1850" s="750"/>
      <c r="B1850" s="741" t="s">
        <v>35</v>
      </c>
      <c r="C1850" s="742"/>
      <c r="D1850" s="359"/>
      <c r="E1850" s="614"/>
      <c r="F1850" s="208"/>
      <c r="G1850" s="889">
        <f>SUM(G1841:G1849)</f>
        <v>3041.1</v>
      </c>
      <c r="H1850" s="747"/>
    </row>
    <row r="1851" spans="1:8" s="196" customFormat="1">
      <c r="A1851" s="164" t="s">
        <v>1070</v>
      </c>
      <c r="B1851" s="745" t="s">
        <v>1251</v>
      </c>
      <c r="C1851" s="291" t="s">
        <v>1704</v>
      </c>
      <c r="D1851" s="359" t="s">
        <v>1692</v>
      </c>
      <c r="E1851" s="572">
        <v>0.01</v>
      </c>
      <c r="F1851" s="589">
        <v>98000</v>
      </c>
      <c r="G1851" s="1542">
        <f t="shared" ref="G1851:G1858" si="131">E1851*F1851</f>
        <v>980</v>
      </c>
      <c r="H1851" s="359"/>
    </row>
    <row r="1852" spans="1:8" s="196" customFormat="1">
      <c r="A1852" s="164"/>
      <c r="B1852" s="740" t="s">
        <v>1705</v>
      </c>
      <c r="C1852" s="749" t="s">
        <v>728</v>
      </c>
      <c r="D1852" s="292" t="s">
        <v>98</v>
      </c>
      <c r="E1852" s="572">
        <v>2.5000000000000001E-2</v>
      </c>
      <c r="F1852" s="629">
        <v>3500</v>
      </c>
      <c r="G1852" s="1542">
        <f t="shared" si="131"/>
        <v>87.5</v>
      </c>
      <c r="H1852" s="359"/>
    </row>
    <row r="1853" spans="1:8" s="196" customFormat="1">
      <c r="A1853" s="164"/>
      <c r="B1853" s="740"/>
      <c r="C1853" s="293" t="s">
        <v>1693</v>
      </c>
      <c r="D1853" s="292" t="s">
        <v>98</v>
      </c>
      <c r="E1853" s="572">
        <v>0.02</v>
      </c>
      <c r="F1853" s="628">
        <v>3612</v>
      </c>
      <c r="G1853" s="1542">
        <f t="shared" si="131"/>
        <v>72.239999999999995</v>
      </c>
      <c r="H1853" s="359"/>
    </row>
    <row r="1854" spans="1:8" s="196" customFormat="1">
      <c r="A1854" s="164"/>
      <c r="B1854" s="740"/>
      <c r="C1854" s="291" t="s">
        <v>258</v>
      </c>
      <c r="D1854" s="292" t="s">
        <v>98</v>
      </c>
      <c r="E1854" s="572">
        <v>0.06</v>
      </c>
      <c r="F1854" s="208">
        <v>1750</v>
      </c>
      <c r="G1854" s="1542">
        <f t="shared" si="131"/>
        <v>105</v>
      </c>
      <c r="H1854" s="359"/>
    </row>
    <row r="1855" spans="1:8" s="196" customFormat="1">
      <c r="A1855" s="164"/>
      <c r="B1855" s="740"/>
      <c r="C1855" s="291" t="s">
        <v>1706</v>
      </c>
      <c r="D1855" s="359" t="s">
        <v>1695</v>
      </c>
      <c r="E1855" s="572">
        <v>5.0000000000000001E-3</v>
      </c>
      <c r="F1855" s="589">
        <v>178100</v>
      </c>
      <c r="G1855" s="1542">
        <f t="shared" si="131"/>
        <v>890.5</v>
      </c>
      <c r="H1855" s="359"/>
    </row>
    <row r="1856" spans="1:8" s="196" customFormat="1" ht="30">
      <c r="A1856" s="164"/>
      <c r="B1856" s="740"/>
      <c r="C1856" s="291" t="s">
        <v>1696</v>
      </c>
      <c r="D1856" s="292" t="s">
        <v>40</v>
      </c>
      <c r="E1856" s="208">
        <v>5</v>
      </c>
      <c r="F1856" s="629">
        <v>5.0999999999999996</v>
      </c>
      <c r="G1856" s="1542">
        <f t="shared" si="131"/>
        <v>25.5</v>
      </c>
      <c r="H1856" s="359"/>
    </row>
    <row r="1857" spans="1:8" s="196" customFormat="1">
      <c r="A1857" s="164"/>
      <c r="B1857" s="740"/>
      <c r="C1857" s="742" t="s">
        <v>576</v>
      </c>
      <c r="D1857" s="359" t="s">
        <v>1652</v>
      </c>
      <c r="E1857" s="581">
        <v>0.3</v>
      </c>
      <c r="F1857" s="208">
        <v>720</v>
      </c>
      <c r="G1857" s="1542">
        <f t="shared" si="131"/>
        <v>216</v>
      </c>
      <c r="H1857" s="359"/>
    </row>
    <row r="1858" spans="1:8" s="196" customFormat="1">
      <c r="A1858" s="164"/>
      <c r="B1858" s="740"/>
      <c r="C1858" s="742" t="s">
        <v>31</v>
      </c>
      <c r="D1858" s="359" t="s">
        <v>98</v>
      </c>
      <c r="E1858" s="581">
        <v>5.9959999999999999E-2</v>
      </c>
      <c r="F1858" s="208">
        <v>2700</v>
      </c>
      <c r="G1858" s="1542">
        <f t="shared" si="131"/>
        <v>161.892</v>
      </c>
      <c r="H1858" s="359"/>
    </row>
    <row r="1859" spans="1:8" s="196" customFormat="1">
      <c r="A1859" s="164"/>
      <c r="B1859" s="741" t="s">
        <v>35</v>
      </c>
      <c r="C1859" s="742"/>
      <c r="D1859" s="359"/>
      <c r="E1859" s="581"/>
      <c r="F1859" s="208"/>
      <c r="G1859" s="889">
        <f>SUM(G1851:G1858)</f>
        <v>2538.6319999999996</v>
      </c>
      <c r="H1859" s="747"/>
    </row>
    <row r="1860" spans="1:8" s="196" customFormat="1">
      <c r="A1860" s="164" t="s">
        <v>1072</v>
      </c>
      <c r="B1860" s="745" t="s">
        <v>1073</v>
      </c>
      <c r="C1860" s="291" t="s">
        <v>1704</v>
      </c>
      <c r="D1860" s="359" t="s">
        <v>1692</v>
      </c>
      <c r="E1860" s="572">
        <v>0.01</v>
      </c>
      <c r="F1860" s="589">
        <v>98000</v>
      </c>
      <c r="G1860" s="1542">
        <f t="shared" ref="G1860:G1868" si="132">E1860*F1860</f>
        <v>980</v>
      </c>
      <c r="H1860" s="742"/>
    </row>
    <row r="1861" spans="1:8" s="196" customFormat="1">
      <c r="A1861" s="164"/>
      <c r="B1861" s="740"/>
      <c r="C1861" s="749" t="s">
        <v>728</v>
      </c>
      <c r="D1861" s="292" t="s">
        <v>98</v>
      </c>
      <c r="E1861" s="572">
        <v>2.7E-2</v>
      </c>
      <c r="F1861" s="629">
        <v>3500</v>
      </c>
      <c r="G1861" s="1542">
        <f t="shared" si="132"/>
        <v>94.5</v>
      </c>
      <c r="H1861" s="742"/>
    </row>
    <row r="1862" spans="1:8" s="196" customFormat="1">
      <c r="A1862" s="164"/>
      <c r="B1862" s="741"/>
      <c r="C1862" s="291" t="s">
        <v>258</v>
      </c>
      <c r="D1862" s="292" t="s">
        <v>98</v>
      </c>
      <c r="E1862" s="572">
        <v>0.09</v>
      </c>
      <c r="F1862" s="208">
        <v>1750</v>
      </c>
      <c r="G1862" s="1542">
        <f t="shared" si="132"/>
        <v>157.5</v>
      </c>
      <c r="H1862" s="742"/>
    </row>
    <row r="1863" spans="1:8" s="196" customFormat="1">
      <c r="A1863" s="164"/>
      <c r="B1863" s="741"/>
      <c r="C1863" s="291" t="s">
        <v>1700</v>
      </c>
      <c r="D1863" s="292" t="s">
        <v>98</v>
      </c>
      <c r="E1863" s="574">
        <v>0.08</v>
      </c>
      <c r="F1863" s="621">
        <v>25200</v>
      </c>
      <c r="G1863" s="1542">
        <f t="shared" si="132"/>
        <v>2016</v>
      </c>
      <c r="H1863" s="742"/>
    </row>
    <row r="1864" spans="1:8" s="196" customFormat="1">
      <c r="A1864" s="164"/>
      <c r="B1864" s="741"/>
      <c r="C1864" s="291" t="s">
        <v>1701</v>
      </c>
      <c r="D1864" s="292" t="s">
        <v>98</v>
      </c>
      <c r="E1864" s="572">
        <v>0.06</v>
      </c>
      <c r="F1864" s="589">
        <v>3500</v>
      </c>
      <c r="G1864" s="1542">
        <f t="shared" si="132"/>
        <v>210</v>
      </c>
      <c r="H1864" s="742"/>
    </row>
    <row r="1865" spans="1:8" s="196" customFormat="1">
      <c r="A1865" s="164"/>
      <c r="B1865" s="741"/>
      <c r="C1865" s="291" t="s">
        <v>1702</v>
      </c>
      <c r="D1865" s="292" t="s">
        <v>98</v>
      </c>
      <c r="E1865" s="575">
        <v>0.1</v>
      </c>
      <c r="F1865" s="589">
        <v>870</v>
      </c>
      <c r="G1865" s="1542">
        <f t="shared" si="132"/>
        <v>87</v>
      </c>
      <c r="H1865" s="742"/>
    </row>
    <row r="1866" spans="1:8" s="196" customFormat="1">
      <c r="A1866" s="164"/>
      <c r="B1866" s="741"/>
      <c r="C1866" s="291" t="s">
        <v>1703</v>
      </c>
      <c r="D1866" s="292" t="s">
        <v>98</v>
      </c>
      <c r="E1866" s="572">
        <v>0.05</v>
      </c>
      <c r="F1866" s="589">
        <v>300</v>
      </c>
      <c r="G1866" s="1542">
        <f t="shared" si="132"/>
        <v>15</v>
      </c>
      <c r="H1866" s="742"/>
    </row>
    <row r="1867" spans="1:8" s="196" customFormat="1">
      <c r="A1867" s="164"/>
      <c r="B1867" s="741"/>
      <c r="C1867" s="293" t="s">
        <v>1693</v>
      </c>
      <c r="D1867" s="292" t="s">
        <v>98</v>
      </c>
      <c r="E1867" s="572">
        <v>0.05</v>
      </c>
      <c r="F1867" s="628">
        <v>3612</v>
      </c>
      <c r="G1867" s="1542">
        <f t="shared" si="132"/>
        <v>180.60000000000002</v>
      </c>
      <c r="H1867" s="742"/>
    </row>
    <row r="1868" spans="1:8" s="196" customFormat="1" ht="30">
      <c r="A1868" s="164"/>
      <c r="B1868" s="741"/>
      <c r="C1868" s="291" t="s">
        <v>1696</v>
      </c>
      <c r="D1868" s="292" t="s">
        <v>40</v>
      </c>
      <c r="E1868" s="359">
        <v>5</v>
      </c>
      <c r="F1868" s="629">
        <v>5.0999999999999996</v>
      </c>
      <c r="G1868" s="1542">
        <f t="shared" si="132"/>
        <v>25.5</v>
      </c>
      <c r="H1868" s="742"/>
    </row>
    <row r="1869" spans="1:8" s="196" customFormat="1">
      <c r="A1869" s="164"/>
      <c r="B1869" s="741" t="s">
        <v>35</v>
      </c>
      <c r="C1869" s="291"/>
      <c r="D1869" s="292"/>
      <c r="E1869" s="359"/>
      <c r="F1869" s="629"/>
      <c r="G1869" s="1543">
        <f>SUM(G1860:G1868)</f>
        <v>3766.1</v>
      </c>
      <c r="H1869" s="742"/>
    </row>
    <row r="1870" spans="1:8" s="196" customFormat="1">
      <c r="A1870" s="164" t="s">
        <v>1074</v>
      </c>
      <c r="B1870" s="745" t="s">
        <v>1707</v>
      </c>
      <c r="C1870" s="291" t="s">
        <v>1708</v>
      </c>
      <c r="D1870" s="359" t="s">
        <v>1692</v>
      </c>
      <c r="E1870" s="572">
        <v>0.01</v>
      </c>
      <c r="F1870" s="589">
        <v>108100</v>
      </c>
      <c r="G1870" s="1542">
        <f t="shared" ref="G1870:G1877" si="133">E1870*F1870</f>
        <v>1081</v>
      </c>
      <c r="H1870" s="359"/>
    </row>
    <row r="1871" spans="1:8" s="196" customFormat="1">
      <c r="A1871" s="164"/>
      <c r="B1871" s="740" t="s">
        <v>1705</v>
      </c>
      <c r="C1871" s="749" t="s">
        <v>728</v>
      </c>
      <c r="D1871" s="292" t="s">
        <v>98</v>
      </c>
      <c r="E1871" s="575">
        <v>0.1</v>
      </c>
      <c r="F1871" s="629">
        <v>3500</v>
      </c>
      <c r="G1871" s="1542">
        <f t="shared" si="133"/>
        <v>350</v>
      </c>
      <c r="H1871" s="359"/>
    </row>
    <row r="1872" spans="1:8" s="196" customFormat="1">
      <c r="A1872" s="750"/>
      <c r="B1872" s="740"/>
      <c r="C1872" s="293" t="s">
        <v>1693</v>
      </c>
      <c r="D1872" s="292" t="s">
        <v>98</v>
      </c>
      <c r="E1872" s="575">
        <v>0.1</v>
      </c>
      <c r="F1872" s="628">
        <v>3612</v>
      </c>
      <c r="G1872" s="1542">
        <f t="shared" si="133"/>
        <v>361.20000000000005</v>
      </c>
      <c r="H1872" s="359"/>
    </row>
    <row r="1873" spans="1:8" s="196" customFormat="1">
      <c r="A1873" s="750"/>
      <c r="B1873" s="740"/>
      <c r="C1873" s="291" t="s">
        <v>258</v>
      </c>
      <c r="D1873" s="292" t="s">
        <v>98</v>
      </c>
      <c r="E1873" s="572">
        <v>0.06</v>
      </c>
      <c r="F1873" s="208">
        <v>1750</v>
      </c>
      <c r="G1873" s="1542">
        <f t="shared" si="133"/>
        <v>105</v>
      </c>
      <c r="H1873" s="359"/>
    </row>
    <row r="1874" spans="1:8" s="196" customFormat="1">
      <c r="A1874" s="750"/>
      <c r="B1874" s="740"/>
      <c r="C1874" s="291" t="s">
        <v>1701</v>
      </c>
      <c r="D1874" s="292" t="s">
        <v>98</v>
      </c>
      <c r="E1874" s="572">
        <v>0.05</v>
      </c>
      <c r="F1874" s="589">
        <v>3500</v>
      </c>
      <c r="G1874" s="1542">
        <f t="shared" si="133"/>
        <v>175</v>
      </c>
      <c r="H1874" s="359"/>
    </row>
    <row r="1875" spans="1:8" s="196" customFormat="1">
      <c r="A1875" s="750"/>
      <c r="B1875" s="740"/>
      <c r="C1875" s="291" t="s">
        <v>1694</v>
      </c>
      <c r="D1875" s="359" t="s">
        <v>1695</v>
      </c>
      <c r="E1875" s="572">
        <v>0.01</v>
      </c>
      <c r="F1875" s="589">
        <v>178100</v>
      </c>
      <c r="G1875" s="1542">
        <f t="shared" si="133"/>
        <v>1781</v>
      </c>
      <c r="H1875" s="359"/>
    </row>
    <row r="1876" spans="1:8" s="196" customFormat="1" ht="30">
      <c r="A1876" s="750"/>
      <c r="B1876" s="740"/>
      <c r="C1876" s="291" t="s">
        <v>1696</v>
      </c>
      <c r="D1876" s="292" t="s">
        <v>40</v>
      </c>
      <c r="E1876" s="359">
        <v>5</v>
      </c>
      <c r="F1876" s="629">
        <v>5.0999999999999996</v>
      </c>
      <c r="G1876" s="1542">
        <f t="shared" si="133"/>
        <v>25.5</v>
      </c>
      <c r="H1876" s="359"/>
    </row>
    <row r="1877" spans="1:8" s="196" customFormat="1">
      <c r="A1877" s="750"/>
      <c r="B1877" s="740"/>
      <c r="C1877" s="742" t="s">
        <v>1709</v>
      </c>
      <c r="D1877" s="359" t="s">
        <v>1698</v>
      </c>
      <c r="E1877" s="496">
        <v>1</v>
      </c>
      <c r="F1877" s="208">
        <v>490</v>
      </c>
      <c r="G1877" s="1542">
        <f t="shared" si="133"/>
        <v>490</v>
      </c>
      <c r="H1877" s="359"/>
    </row>
    <row r="1878" spans="1:8" s="196" customFormat="1">
      <c r="A1878" s="750"/>
      <c r="B1878" s="741" t="s">
        <v>35</v>
      </c>
      <c r="C1878" s="742"/>
      <c r="D1878" s="359"/>
      <c r="E1878" s="605"/>
      <c r="F1878" s="208"/>
      <c r="G1878" s="889">
        <f>SUM(G1870:G1877)</f>
        <v>4368.7</v>
      </c>
      <c r="H1878" s="747"/>
    </row>
    <row r="1879" spans="1:8" s="196" customFormat="1">
      <c r="A1879" s="164" t="s">
        <v>1076</v>
      </c>
      <c r="B1879" s="745" t="s">
        <v>1077</v>
      </c>
      <c r="C1879" s="291" t="s">
        <v>1710</v>
      </c>
      <c r="D1879" s="359" t="s">
        <v>1692</v>
      </c>
      <c r="E1879" s="576">
        <v>0.01</v>
      </c>
      <c r="F1879" s="589">
        <v>98000</v>
      </c>
      <c r="G1879" s="1542">
        <f t="shared" ref="G1879:G1888" si="134">E1879*F1879</f>
        <v>980</v>
      </c>
      <c r="H1879" s="747"/>
    </row>
    <row r="1880" spans="1:8" s="196" customFormat="1">
      <c r="A1880" s="164"/>
      <c r="B1880" s="740"/>
      <c r="C1880" s="749" t="s">
        <v>728</v>
      </c>
      <c r="D1880" s="292" t="s">
        <v>98</v>
      </c>
      <c r="E1880" s="576">
        <v>2.7E-2</v>
      </c>
      <c r="F1880" s="629">
        <v>3500</v>
      </c>
      <c r="G1880" s="1542">
        <f t="shared" si="134"/>
        <v>94.5</v>
      </c>
      <c r="H1880" s="747"/>
    </row>
    <row r="1881" spans="1:8" s="196" customFormat="1">
      <c r="A1881" s="164"/>
      <c r="B1881" s="741"/>
      <c r="C1881" s="291" t="s">
        <v>258</v>
      </c>
      <c r="D1881" s="292" t="s">
        <v>98</v>
      </c>
      <c r="E1881" s="576">
        <v>0.09</v>
      </c>
      <c r="F1881" s="208">
        <v>1750</v>
      </c>
      <c r="G1881" s="1542">
        <f t="shared" si="134"/>
        <v>157.5</v>
      </c>
      <c r="H1881" s="747"/>
    </row>
    <row r="1882" spans="1:8" s="196" customFormat="1">
      <c r="A1882" s="164"/>
      <c r="B1882" s="741"/>
      <c r="C1882" s="291" t="s">
        <v>1700</v>
      </c>
      <c r="D1882" s="292" t="s">
        <v>98</v>
      </c>
      <c r="E1882" s="576">
        <v>0.05</v>
      </c>
      <c r="F1882" s="621">
        <v>25200</v>
      </c>
      <c r="G1882" s="1542">
        <f t="shared" si="134"/>
        <v>1260</v>
      </c>
      <c r="H1882" s="747"/>
    </row>
    <row r="1883" spans="1:8" s="196" customFormat="1">
      <c r="A1883" s="164"/>
      <c r="B1883" s="741"/>
      <c r="C1883" s="291" t="s">
        <v>1701</v>
      </c>
      <c r="D1883" s="292" t="s">
        <v>98</v>
      </c>
      <c r="E1883" s="576">
        <v>0.06</v>
      </c>
      <c r="F1883" s="589">
        <v>3500</v>
      </c>
      <c r="G1883" s="1542">
        <f t="shared" si="134"/>
        <v>210</v>
      </c>
      <c r="H1883" s="747"/>
    </row>
    <row r="1884" spans="1:8" s="196" customFormat="1">
      <c r="A1884" s="164"/>
      <c r="B1884" s="741"/>
      <c r="C1884" s="291" t="s">
        <v>1702</v>
      </c>
      <c r="D1884" s="292" t="s">
        <v>98</v>
      </c>
      <c r="E1884" s="576">
        <v>0.1</v>
      </c>
      <c r="F1884" s="589">
        <v>870</v>
      </c>
      <c r="G1884" s="1542">
        <f t="shared" si="134"/>
        <v>87</v>
      </c>
      <c r="H1884" s="747"/>
    </row>
    <row r="1885" spans="1:8" s="196" customFormat="1">
      <c r="A1885" s="164"/>
      <c r="B1885" s="741"/>
      <c r="C1885" s="291" t="s">
        <v>1703</v>
      </c>
      <c r="D1885" s="292" t="s">
        <v>98</v>
      </c>
      <c r="E1885" s="576">
        <v>0.05</v>
      </c>
      <c r="F1885" s="589">
        <v>300</v>
      </c>
      <c r="G1885" s="1542">
        <f t="shared" si="134"/>
        <v>15</v>
      </c>
      <c r="H1885" s="747"/>
    </row>
    <row r="1886" spans="1:8" s="196" customFormat="1">
      <c r="A1886" s="164"/>
      <c r="B1886" s="741"/>
      <c r="C1886" s="293" t="s">
        <v>1693</v>
      </c>
      <c r="D1886" s="292" t="s">
        <v>98</v>
      </c>
      <c r="E1886" s="576">
        <v>0.05</v>
      </c>
      <c r="F1886" s="628">
        <v>3612</v>
      </c>
      <c r="G1886" s="1542">
        <f t="shared" si="134"/>
        <v>180.60000000000002</v>
      </c>
      <c r="H1886" s="747"/>
    </row>
    <row r="1887" spans="1:8" s="196" customFormat="1">
      <c r="A1887" s="164"/>
      <c r="B1887" s="741"/>
      <c r="C1887" s="291" t="s">
        <v>1679</v>
      </c>
      <c r="D1887" s="292" t="s">
        <v>98</v>
      </c>
      <c r="E1887" s="359">
        <v>5</v>
      </c>
      <c r="F1887" s="629">
        <v>5.0999999999999996</v>
      </c>
      <c r="G1887" s="1542">
        <f t="shared" si="134"/>
        <v>25.5</v>
      </c>
      <c r="H1887" s="747"/>
    </row>
    <row r="1888" spans="1:8" s="196" customFormat="1" ht="30">
      <c r="A1888" s="164"/>
      <c r="B1888" s="741"/>
      <c r="C1888" s="291" t="s">
        <v>1711</v>
      </c>
      <c r="D1888" s="292" t="s">
        <v>40</v>
      </c>
      <c r="E1888" s="359">
        <v>5</v>
      </c>
      <c r="F1888" s="629">
        <v>5.0999999999999996</v>
      </c>
      <c r="G1888" s="1542">
        <f t="shared" si="134"/>
        <v>25.5</v>
      </c>
      <c r="H1888" s="747"/>
    </row>
    <row r="1889" spans="1:8" s="196" customFormat="1">
      <c r="A1889" s="164"/>
      <c r="B1889" s="741" t="s">
        <v>35</v>
      </c>
      <c r="C1889" s="742"/>
      <c r="D1889" s="359"/>
      <c r="E1889" s="614"/>
      <c r="F1889" s="208"/>
      <c r="G1889" s="889">
        <f>SUM(G1879:G1888)</f>
        <v>3035.6</v>
      </c>
      <c r="H1889" s="747"/>
    </row>
    <row r="1890" spans="1:8" s="196" customFormat="1">
      <c r="A1890" s="164" t="s">
        <v>1078</v>
      </c>
      <c r="B1890" s="745" t="s">
        <v>1712</v>
      </c>
      <c r="C1890" s="742" t="s">
        <v>728</v>
      </c>
      <c r="D1890" s="359" t="s">
        <v>1652</v>
      </c>
      <c r="E1890" s="605">
        <v>0.5</v>
      </c>
      <c r="F1890" s="629">
        <v>3500</v>
      </c>
      <c r="G1890" s="1542">
        <f t="shared" ref="G1890:G1900" si="135">E1890*F1890</f>
        <v>1750</v>
      </c>
      <c r="H1890" s="359"/>
    </row>
    <row r="1891" spans="1:8" s="196" customFormat="1">
      <c r="A1891" s="164"/>
      <c r="B1891" s="740" t="s">
        <v>1705</v>
      </c>
      <c r="C1891" s="742" t="s">
        <v>731</v>
      </c>
      <c r="D1891" s="359" t="s">
        <v>1652</v>
      </c>
      <c r="E1891" s="605">
        <v>0.1</v>
      </c>
      <c r="F1891" s="628">
        <v>3612</v>
      </c>
      <c r="G1891" s="1542">
        <f t="shared" si="135"/>
        <v>361.20000000000005</v>
      </c>
      <c r="H1891" s="359"/>
    </row>
    <row r="1892" spans="1:8" s="196" customFormat="1">
      <c r="A1892" s="164"/>
      <c r="B1892" s="740"/>
      <c r="C1892" s="742" t="s">
        <v>1713</v>
      </c>
      <c r="D1892" s="359" t="s">
        <v>98</v>
      </c>
      <c r="E1892" s="605">
        <v>0.1</v>
      </c>
      <c r="F1892" s="208">
        <v>1116</v>
      </c>
      <c r="G1892" s="1542">
        <f t="shared" si="135"/>
        <v>111.60000000000001</v>
      </c>
      <c r="H1892" s="359"/>
    </row>
    <row r="1893" spans="1:8" s="196" customFormat="1">
      <c r="A1893" s="164"/>
      <c r="B1893" s="740"/>
      <c r="C1893" s="742" t="s">
        <v>1714</v>
      </c>
      <c r="D1893" s="359" t="s">
        <v>98</v>
      </c>
      <c r="E1893" s="605">
        <v>0.1</v>
      </c>
      <c r="F1893" s="208">
        <v>1323</v>
      </c>
      <c r="G1893" s="1542">
        <f t="shared" si="135"/>
        <v>132.30000000000001</v>
      </c>
      <c r="H1893" s="359"/>
    </row>
    <row r="1894" spans="1:8" s="196" customFormat="1">
      <c r="A1894" s="750"/>
      <c r="B1894" s="740"/>
      <c r="C1894" s="742" t="s">
        <v>1715</v>
      </c>
      <c r="D1894" s="359" t="s">
        <v>98</v>
      </c>
      <c r="E1894" s="605">
        <v>0.1</v>
      </c>
      <c r="F1894" s="208">
        <v>1500</v>
      </c>
      <c r="G1894" s="1542">
        <f t="shared" si="135"/>
        <v>150</v>
      </c>
      <c r="H1894" s="359"/>
    </row>
    <row r="1895" spans="1:8" s="196" customFormat="1">
      <c r="A1895" s="750"/>
      <c r="B1895" s="740"/>
      <c r="C1895" s="742" t="s">
        <v>723</v>
      </c>
      <c r="D1895" s="359" t="s">
        <v>1652</v>
      </c>
      <c r="E1895" s="605">
        <v>0.1</v>
      </c>
      <c r="F1895" s="208">
        <v>1750</v>
      </c>
      <c r="G1895" s="1542">
        <f t="shared" si="135"/>
        <v>175</v>
      </c>
      <c r="H1895" s="359"/>
    </row>
    <row r="1896" spans="1:8" s="196" customFormat="1">
      <c r="A1896" s="750"/>
      <c r="B1896" s="740"/>
      <c r="C1896" s="742" t="s">
        <v>576</v>
      </c>
      <c r="D1896" s="359" t="s">
        <v>1652</v>
      </c>
      <c r="E1896" s="605">
        <v>0.03</v>
      </c>
      <c r="F1896" s="621">
        <v>720</v>
      </c>
      <c r="G1896" s="1542">
        <f t="shared" si="135"/>
        <v>21.599999999999998</v>
      </c>
      <c r="H1896" s="359"/>
    </row>
    <row r="1897" spans="1:8" s="196" customFormat="1">
      <c r="A1897" s="750"/>
      <c r="B1897" s="740"/>
      <c r="C1897" s="742" t="s">
        <v>1716</v>
      </c>
      <c r="D1897" s="359" t="s">
        <v>1698</v>
      </c>
      <c r="E1897" s="605">
        <v>0.5</v>
      </c>
      <c r="F1897" s="208">
        <v>2500</v>
      </c>
      <c r="G1897" s="1542">
        <f t="shared" si="135"/>
        <v>1250</v>
      </c>
      <c r="H1897" s="359"/>
    </row>
    <row r="1898" spans="1:8" s="196" customFormat="1">
      <c r="A1898" s="750"/>
      <c r="B1898" s="740"/>
      <c r="C1898" s="742" t="s">
        <v>31</v>
      </c>
      <c r="D1898" s="359" t="s">
        <v>98</v>
      </c>
      <c r="E1898" s="605">
        <v>6.0000000000000001E-3</v>
      </c>
      <c r="F1898" s="208">
        <v>2700</v>
      </c>
      <c r="G1898" s="1542">
        <f t="shared" si="135"/>
        <v>16.2</v>
      </c>
      <c r="H1898" s="359"/>
    </row>
    <row r="1899" spans="1:8" s="196" customFormat="1">
      <c r="A1899" s="750"/>
      <c r="B1899" s="740"/>
      <c r="C1899" s="742" t="s">
        <v>729</v>
      </c>
      <c r="D1899" s="359" t="s">
        <v>1649</v>
      </c>
      <c r="E1899" s="605">
        <v>1.5</v>
      </c>
      <c r="F1899" s="208">
        <v>120</v>
      </c>
      <c r="G1899" s="1542">
        <f t="shared" si="135"/>
        <v>180</v>
      </c>
      <c r="H1899" s="359"/>
    </row>
    <row r="1900" spans="1:8" s="196" customFormat="1">
      <c r="A1900" s="750"/>
      <c r="B1900" s="740"/>
      <c r="C1900" s="742" t="s">
        <v>1717</v>
      </c>
      <c r="D1900" s="359" t="s">
        <v>1718</v>
      </c>
      <c r="E1900" s="605">
        <v>0.01</v>
      </c>
      <c r="F1900" s="208">
        <v>27000</v>
      </c>
      <c r="G1900" s="1542">
        <f t="shared" si="135"/>
        <v>270</v>
      </c>
      <c r="H1900" s="359"/>
    </row>
    <row r="1901" spans="1:8" s="196" customFormat="1">
      <c r="A1901" s="750"/>
      <c r="B1901" s="741" t="s">
        <v>35</v>
      </c>
      <c r="C1901" s="742"/>
      <c r="D1901" s="359"/>
      <c r="E1901" s="614"/>
      <c r="F1901" s="208"/>
      <c r="G1901" s="889">
        <f>SUM(G1890:G1900)</f>
        <v>4417.8999999999996</v>
      </c>
      <c r="H1901" s="747"/>
    </row>
    <row r="1902" spans="1:8" s="196" customFormat="1">
      <c r="A1902" s="164" t="s">
        <v>1080</v>
      </c>
      <c r="B1902" s="745" t="s">
        <v>1081</v>
      </c>
      <c r="C1902" s="291" t="s">
        <v>1719</v>
      </c>
      <c r="D1902" s="359" t="s">
        <v>1692</v>
      </c>
      <c r="E1902" s="574">
        <v>0.01</v>
      </c>
      <c r="F1902" s="589">
        <v>98000</v>
      </c>
      <c r="G1902" s="1542">
        <f t="shared" ref="G1902:G1910" si="136">E1902*F1902</f>
        <v>980</v>
      </c>
      <c r="H1902" s="747"/>
    </row>
    <row r="1903" spans="1:8" s="196" customFormat="1">
      <c r="A1903" s="164"/>
      <c r="B1903" s="740"/>
      <c r="C1903" s="749" t="s">
        <v>728</v>
      </c>
      <c r="D1903" s="292" t="s">
        <v>98</v>
      </c>
      <c r="E1903" s="574">
        <v>0.1</v>
      </c>
      <c r="F1903" s="629">
        <v>3500</v>
      </c>
      <c r="G1903" s="1542">
        <f t="shared" si="136"/>
        <v>350</v>
      </c>
      <c r="H1903" s="747"/>
    </row>
    <row r="1904" spans="1:8" s="196" customFormat="1">
      <c r="A1904" s="164"/>
      <c r="B1904" s="741"/>
      <c r="C1904" s="291" t="s">
        <v>258</v>
      </c>
      <c r="D1904" s="292" t="s">
        <v>98</v>
      </c>
      <c r="E1904" s="574">
        <v>0.1</v>
      </c>
      <c r="F1904" s="208">
        <v>1750</v>
      </c>
      <c r="G1904" s="1542">
        <f t="shared" si="136"/>
        <v>175</v>
      </c>
      <c r="H1904" s="747"/>
    </row>
    <row r="1905" spans="1:8" s="196" customFormat="1">
      <c r="A1905" s="164"/>
      <c r="B1905" s="741"/>
      <c r="C1905" s="291" t="s">
        <v>1700</v>
      </c>
      <c r="D1905" s="292" t="s">
        <v>98</v>
      </c>
      <c r="E1905" s="574">
        <v>0.02</v>
      </c>
      <c r="F1905" s="621">
        <v>25200</v>
      </c>
      <c r="G1905" s="1542">
        <f t="shared" si="136"/>
        <v>504</v>
      </c>
      <c r="H1905" s="747"/>
    </row>
    <row r="1906" spans="1:8" s="196" customFormat="1">
      <c r="A1906" s="164"/>
      <c r="B1906" s="741"/>
      <c r="C1906" s="291" t="s">
        <v>1701</v>
      </c>
      <c r="D1906" s="292" t="s">
        <v>98</v>
      </c>
      <c r="E1906" s="574">
        <v>0.1</v>
      </c>
      <c r="F1906" s="589">
        <v>3500</v>
      </c>
      <c r="G1906" s="1542">
        <f t="shared" si="136"/>
        <v>350</v>
      </c>
      <c r="H1906" s="747"/>
    </row>
    <row r="1907" spans="1:8" s="196" customFormat="1">
      <c r="A1907" s="164"/>
      <c r="B1907" s="741"/>
      <c r="C1907" s="291" t="s">
        <v>1702</v>
      </c>
      <c r="D1907" s="292" t="s">
        <v>98</v>
      </c>
      <c r="E1907" s="574">
        <v>0.1</v>
      </c>
      <c r="F1907" s="589">
        <v>870</v>
      </c>
      <c r="G1907" s="1542">
        <f t="shared" si="136"/>
        <v>87</v>
      </c>
      <c r="H1907" s="747"/>
    </row>
    <row r="1908" spans="1:8" s="196" customFormat="1">
      <c r="A1908" s="164"/>
      <c r="B1908" s="741"/>
      <c r="C1908" s="291" t="s">
        <v>1703</v>
      </c>
      <c r="D1908" s="292" t="s">
        <v>98</v>
      </c>
      <c r="E1908" s="574">
        <v>0.1</v>
      </c>
      <c r="F1908" s="589">
        <v>300</v>
      </c>
      <c r="G1908" s="1542">
        <f t="shared" si="136"/>
        <v>30</v>
      </c>
      <c r="H1908" s="747"/>
    </row>
    <row r="1909" spans="1:8" s="196" customFormat="1">
      <c r="A1909" s="164"/>
      <c r="B1909" s="741"/>
      <c r="C1909" s="293" t="s">
        <v>1693</v>
      </c>
      <c r="D1909" s="292" t="s">
        <v>98</v>
      </c>
      <c r="E1909" s="574">
        <v>0.1</v>
      </c>
      <c r="F1909" s="628">
        <v>3612</v>
      </c>
      <c r="G1909" s="1542">
        <f t="shared" si="136"/>
        <v>361.20000000000005</v>
      </c>
      <c r="H1909" s="747"/>
    </row>
    <row r="1910" spans="1:8" s="196" customFormat="1" ht="30">
      <c r="A1910" s="164"/>
      <c r="B1910" s="741"/>
      <c r="C1910" s="291" t="s">
        <v>1696</v>
      </c>
      <c r="D1910" s="292" t="s">
        <v>40</v>
      </c>
      <c r="E1910" s="359">
        <v>5</v>
      </c>
      <c r="F1910" s="629">
        <v>5.0999999999999996</v>
      </c>
      <c r="G1910" s="1542">
        <f t="shared" si="136"/>
        <v>25.5</v>
      </c>
      <c r="H1910" s="747"/>
    </row>
    <row r="1911" spans="1:8" s="196" customFormat="1">
      <c r="A1911" s="164"/>
      <c r="B1911" s="741" t="s">
        <v>35</v>
      </c>
      <c r="C1911" s="749"/>
      <c r="D1911" s="635"/>
      <c r="E1911" s="752"/>
      <c r="F1911" s="629"/>
      <c r="G1911" s="1544">
        <f>SUM(G1902:G1910)</f>
        <v>2862.7</v>
      </c>
      <c r="H1911" s="747"/>
    </row>
    <row r="1912" spans="1:8" s="196" customFormat="1">
      <c r="A1912" s="164" t="s">
        <v>1082</v>
      </c>
      <c r="B1912" s="745" t="s">
        <v>1255</v>
      </c>
      <c r="C1912" s="742" t="s">
        <v>1720</v>
      </c>
      <c r="D1912" s="359" t="s">
        <v>98</v>
      </c>
      <c r="E1912" s="605">
        <v>0.15</v>
      </c>
      <c r="F1912" s="208">
        <v>1690</v>
      </c>
      <c r="G1912" s="1542">
        <f t="shared" ref="G1912:G1924" si="137">E1912*F1912</f>
        <v>253.5</v>
      </c>
      <c r="H1912" s="359"/>
    </row>
    <row r="1913" spans="1:8" s="196" customFormat="1">
      <c r="A1913" s="164"/>
      <c r="B1913" s="740" t="s">
        <v>1705</v>
      </c>
      <c r="C1913" s="742" t="s">
        <v>1654</v>
      </c>
      <c r="D1913" s="359" t="s">
        <v>98</v>
      </c>
      <c r="E1913" s="605">
        <v>0.01</v>
      </c>
      <c r="F1913" s="621">
        <v>557.76</v>
      </c>
      <c r="G1913" s="1542">
        <f t="shared" si="137"/>
        <v>5.5776000000000003</v>
      </c>
      <c r="H1913" s="359"/>
    </row>
    <row r="1914" spans="1:8" s="196" customFormat="1" ht="30">
      <c r="A1914" s="164"/>
      <c r="B1914" s="740"/>
      <c r="C1914" s="742" t="s">
        <v>1721</v>
      </c>
      <c r="D1914" s="359" t="s">
        <v>98</v>
      </c>
      <c r="E1914" s="605">
        <v>5.0000000000000001E-3</v>
      </c>
      <c r="F1914" s="208">
        <v>118100</v>
      </c>
      <c r="G1914" s="1542">
        <f t="shared" si="137"/>
        <v>590.5</v>
      </c>
      <c r="H1914" s="359"/>
    </row>
    <row r="1915" spans="1:8" s="196" customFormat="1">
      <c r="A1915" s="164"/>
      <c r="B1915" s="740"/>
      <c r="C1915" s="742" t="s">
        <v>1722</v>
      </c>
      <c r="D1915" s="359" t="s">
        <v>98</v>
      </c>
      <c r="E1915" s="605">
        <v>0.1</v>
      </c>
      <c r="F1915" s="208">
        <v>2100</v>
      </c>
      <c r="G1915" s="1542">
        <f t="shared" si="137"/>
        <v>210</v>
      </c>
      <c r="H1915" s="359"/>
    </row>
    <row r="1916" spans="1:8" s="196" customFormat="1">
      <c r="A1916" s="750"/>
      <c r="B1916" s="740"/>
      <c r="C1916" s="742" t="s">
        <v>1723</v>
      </c>
      <c r="D1916" s="359" t="s">
        <v>1698</v>
      </c>
      <c r="E1916" s="605">
        <v>1</v>
      </c>
      <c r="F1916" s="208">
        <v>490</v>
      </c>
      <c r="G1916" s="1542">
        <f t="shared" si="137"/>
        <v>490</v>
      </c>
      <c r="H1916" s="359"/>
    </row>
    <row r="1917" spans="1:8" s="196" customFormat="1">
      <c r="A1917" s="750"/>
      <c r="B1917" s="740"/>
      <c r="C1917" s="742" t="s">
        <v>1724</v>
      </c>
      <c r="D1917" s="359" t="s">
        <v>98</v>
      </c>
      <c r="E1917" s="605">
        <v>0.05</v>
      </c>
      <c r="F1917" s="208">
        <v>1901</v>
      </c>
      <c r="G1917" s="1542">
        <f t="shared" si="137"/>
        <v>95.050000000000011</v>
      </c>
      <c r="H1917" s="359"/>
    </row>
    <row r="1918" spans="1:8" s="196" customFormat="1">
      <c r="A1918" s="750"/>
      <c r="B1918" s="740"/>
      <c r="C1918" s="742" t="s">
        <v>1725</v>
      </c>
      <c r="D1918" s="359" t="s">
        <v>98</v>
      </c>
      <c r="E1918" s="605">
        <v>0.03</v>
      </c>
      <c r="F1918" s="208">
        <v>8900</v>
      </c>
      <c r="G1918" s="1542">
        <f t="shared" si="137"/>
        <v>267</v>
      </c>
      <c r="H1918" s="359"/>
    </row>
    <row r="1919" spans="1:8" s="196" customFormat="1">
      <c r="A1919" s="750"/>
      <c r="B1919" s="740"/>
      <c r="C1919" s="742" t="s">
        <v>1687</v>
      </c>
      <c r="D1919" s="359" t="s">
        <v>98</v>
      </c>
      <c r="E1919" s="605">
        <v>0.01</v>
      </c>
      <c r="F1919" s="589">
        <v>27000</v>
      </c>
      <c r="G1919" s="1542">
        <f t="shared" si="137"/>
        <v>270</v>
      </c>
      <c r="H1919" s="359"/>
    </row>
    <row r="1920" spans="1:8" s="196" customFormat="1">
      <c r="A1920" s="750"/>
      <c r="B1920" s="740"/>
      <c r="C1920" s="742" t="s">
        <v>576</v>
      </c>
      <c r="D1920" s="359" t="s">
        <v>1652</v>
      </c>
      <c r="E1920" s="605">
        <v>0.15</v>
      </c>
      <c r="F1920" s="621">
        <v>720</v>
      </c>
      <c r="G1920" s="1542">
        <f t="shared" si="137"/>
        <v>108</v>
      </c>
      <c r="H1920" s="359"/>
    </row>
    <row r="1921" spans="1:8" s="196" customFormat="1">
      <c r="A1921" s="750"/>
      <c r="B1921" s="740"/>
      <c r="C1921" s="742" t="s">
        <v>727</v>
      </c>
      <c r="D1921" s="359" t="s">
        <v>1652</v>
      </c>
      <c r="E1921" s="605">
        <v>0.03</v>
      </c>
      <c r="F1921" s="589">
        <v>3500</v>
      </c>
      <c r="G1921" s="1542">
        <f t="shared" si="137"/>
        <v>105</v>
      </c>
      <c r="H1921" s="359"/>
    </row>
    <row r="1922" spans="1:8" s="196" customFormat="1">
      <c r="A1922" s="750"/>
      <c r="B1922" s="740"/>
      <c r="C1922" s="742" t="s">
        <v>31</v>
      </c>
      <c r="D1922" s="359" t="s">
        <v>98</v>
      </c>
      <c r="E1922" s="605">
        <v>0.06</v>
      </c>
      <c r="F1922" s="208">
        <v>2700</v>
      </c>
      <c r="G1922" s="1542">
        <f t="shared" si="137"/>
        <v>162</v>
      </c>
      <c r="H1922" s="359"/>
    </row>
    <row r="1923" spans="1:8" s="196" customFormat="1">
      <c r="A1923" s="750"/>
      <c r="B1923" s="740"/>
      <c r="C1923" s="742" t="s">
        <v>729</v>
      </c>
      <c r="D1923" s="359" t="s">
        <v>1649</v>
      </c>
      <c r="E1923" s="605">
        <v>0.15</v>
      </c>
      <c r="F1923" s="208">
        <v>120</v>
      </c>
      <c r="G1923" s="1542">
        <f t="shared" si="137"/>
        <v>18</v>
      </c>
      <c r="H1923" s="359"/>
    </row>
    <row r="1924" spans="1:8" s="196" customFormat="1">
      <c r="A1924" s="750"/>
      <c r="B1924" s="740"/>
      <c r="C1924" s="742" t="s">
        <v>1726</v>
      </c>
      <c r="D1924" s="359" t="s">
        <v>1718</v>
      </c>
      <c r="E1924" s="605">
        <v>0.01</v>
      </c>
      <c r="F1924" s="208">
        <v>27000</v>
      </c>
      <c r="G1924" s="1542">
        <f t="shared" si="137"/>
        <v>270</v>
      </c>
      <c r="H1924" s="359"/>
    </row>
    <row r="1925" spans="1:8" s="196" customFormat="1">
      <c r="A1925" s="750"/>
      <c r="B1925" s="741" t="s">
        <v>35</v>
      </c>
      <c r="C1925" s="742"/>
      <c r="D1925" s="359"/>
      <c r="E1925" s="605"/>
      <c r="F1925" s="208"/>
      <c r="G1925" s="889">
        <f>SUM(G1912:G1924)</f>
        <v>2844.6275999999998</v>
      </c>
      <c r="H1925" s="747"/>
    </row>
    <row r="1926" spans="1:8" s="196" customFormat="1">
      <c r="A1926" s="164" t="s">
        <v>1084</v>
      </c>
      <c r="B1926" s="745" t="s">
        <v>1085</v>
      </c>
      <c r="C1926" s="291" t="s">
        <v>1727</v>
      </c>
      <c r="D1926" s="359" t="s">
        <v>1692</v>
      </c>
      <c r="E1926" s="909">
        <v>8.0000000000000002E-3</v>
      </c>
      <c r="F1926" s="589">
        <v>114000</v>
      </c>
      <c r="G1926" s="1542">
        <f t="shared" ref="G1926:G1937" si="138">E1926*F1926</f>
        <v>912</v>
      </c>
      <c r="H1926" s="749"/>
    </row>
    <row r="1927" spans="1:8" s="196" customFormat="1">
      <c r="A1927" s="164"/>
      <c r="B1927" s="740"/>
      <c r="C1927" s="749" t="s">
        <v>728</v>
      </c>
      <c r="D1927" s="292" t="s">
        <v>98</v>
      </c>
      <c r="E1927" s="576">
        <v>0.1</v>
      </c>
      <c r="F1927" s="629">
        <v>3500</v>
      </c>
      <c r="G1927" s="1542">
        <f t="shared" si="138"/>
        <v>350</v>
      </c>
      <c r="H1927" s="749"/>
    </row>
    <row r="1928" spans="1:8" s="196" customFormat="1">
      <c r="A1928" s="164"/>
      <c r="B1928" s="741"/>
      <c r="C1928" s="291" t="s">
        <v>258</v>
      </c>
      <c r="D1928" s="292" t="s">
        <v>98</v>
      </c>
      <c r="E1928" s="576">
        <v>0.1</v>
      </c>
      <c r="F1928" s="208">
        <v>1750</v>
      </c>
      <c r="G1928" s="1542">
        <f t="shared" si="138"/>
        <v>175</v>
      </c>
      <c r="H1928" s="749"/>
    </row>
    <row r="1929" spans="1:8" s="196" customFormat="1">
      <c r="A1929" s="164"/>
      <c r="B1929" s="741"/>
      <c r="C1929" s="293" t="s">
        <v>1693</v>
      </c>
      <c r="D1929" s="292" t="s">
        <v>98</v>
      </c>
      <c r="E1929" s="576">
        <v>0.05</v>
      </c>
      <c r="F1929" s="628">
        <v>3612</v>
      </c>
      <c r="G1929" s="1542">
        <f t="shared" si="138"/>
        <v>180.60000000000002</v>
      </c>
      <c r="H1929" s="749"/>
    </row>
    <row r="1930" spans="1:8" s="196" customFormat="1">
      <c r="A1930" s="164"/>
      <c r="B1930" s="741"/>
      <c r="C1930" s="291" t="s">
        <v>1728</v>
      </c>
      <c r="D1930" s="292" t="s">
        <v>98</v>
      </c>
      <c r="E1930" s="576">
        <v>0.05</v>
      </c>
      <c r="F1930" s="589">
        <v>4000</v>
      </c>
      <c r="G1930" s="1542">
        <f t="shared" si="138"/>
        <v>200</v>
      </c>
      <c r="H1930" s="749"/>
    </row>
    <row r="1931" spans="1:8" s="196" customFormat="1" ht="30">
      <c r="A1931" s="164"/>
      <c r="B1931" s="741"/>
      <c r="C1931" s="291" t="s">
        <v>1729</v>
      </c>
      <c r="D1931" s="292" t="s">
        <v>40</v>
      </c>
      <c r="E1931" s="576">
        <v>5.0000000000000001E-3</v>
      </c>
      <c r="F1931" s="589">
        <v>77000</v>
      </c>
      <c r="G1931" s="1542">
        <f t="shared" si="138"/>
        <v>385</v>
      </c>
      <c r="H1931" s="749"/>
    </row>
    <row r="1932" spans="1:8" s="196" customFormat="1">
      <c r="A1932" s="164"/>
      <c r="B1932" s="741"/>
      <c r="C1932" s="291" t="s">
        <v>1702</v>
      </c>
      <c r="D1932" s="292" t="s">
        <v>98</v>
      </c>
      <c r="E1932" s="576">
        <v>0.1</v>
      </c>
      <c r="F1932" s="589">
        <v>870</v>
      </c>
      <c r="G1932" s="1542">
        <f t="shared" si="138"/>
        <v>87</v>
      </c>
      <c r="H1932" s="749"/>
    </row>
    <row r="1933" spans="1:8" s="196" customFormat="1">
      <c r="A1933" s="164"/>
      <c r="B1933" s="741"/>
      <c r="C1933" s="291" t="s">
        <v>1703</v>
      </c>
      <c r="D1933" s="292" t="s">
        <v>98</v>
      </c>
      <c r="E1933" s="576">
        <v>0.1</v>
      </c>
      <c r="F1933" s="589">
        <v>300</v>
      </c>
      <c r="G1933" s="1542">
        <f t="shared" si="138"/>
        <v>30</v>
      </c>
      <c r="H1933" s="749"/>
    </row>
    <row r="1934" spans="1:8" s="196" customFormat="1">
      <c r="A1934" s="164"/>
      <c r="B1934" s="741"/>
      <c r="C1934" s="291" t="s">
        <v>1730</v>
      </c>
      <c r="D1934" s="292" t="s">
        <v>1698</v>
      </c>
      <c r="E1934" s="576">
        <v>1</v>
      </c>
      <c r="F1934" s="589">
        <v>940</v>
      </c>
      <c r="G1934" s="1542">
        <f t="shared" si="138"/>
        <v>940</v>
      </c>
      <c r="H1934" s="749"/>
    </row>
    <row r="1935" spans="1:8" s="196" customFormat="1">
      <c r="A1935" s="164"/>
      <c r="B1935" s="741"/>
      <c r="C1935" s="291" t="s">
        <v>1700</v>
      </c>
      <c r="D1935" s="292" t="s">
        <v>98</v>
      </c>
      <c r="E1935" s="576">
        <v>0.05</v>
      </c>
      <c r="F1935" s="621">
        <v>25200</v>
      </c>
      <c r="G1935" s="1542">
        <f t="shared" si="138"/>
        <v>1260</v>
      </c>
      <c r="H1935" s="749"/>
    </row>
    <row r="1936" spans="1:8" s="196" customFormat="1" ht="30">
      <c r="A1936" s="164"/>
      <c r="B1936" s="741"/>
      <c r="C1936" s="291" t="s">
        <v>1731</v>
      </c>
      <c r="D1936" s="292" t="s">
        <v>1695</v>
      </c>
      <c r="E1936" s="576">
        <v>0.02</v>
      </c>
      <c r="F1936" s="589">
        <v>3250</v>
      </c>
      <c r="G1936" s="1542">
        <f t="shared" si="138"/>
        <v>65</v>
      </c>
      <c r="H1936" s="749"/>
    </row>
    <row r="1937" spans="1:8" s="196" customFormat="1" ht="45">
      <c r="A1937" s="164"/>
      <c r="B1937" s="741"/>
      <c r="C1937" s="291" t="s">
        <v>1732</v>
      </c>
      <c r="D1937" s="292" t="s">
        <v>40</v>
      </c>
      <c r="E1937" s="359">
        <v>5</v>
      </c>
      <c r="F1937" s="629">
        <v>5.0999999999999996</v>
      </c>
      <c r="G1937" s="1542">
        <f t="shared" si="138"/>
        <v>25.5</v>
      </c>
      <c r="H1937" s="749"/>
    </row>
    <row r="1938" spans="1:8" s="196" customFormat="1">
      <c r="A1938" s="164"/>
      <c r="B1938" s="741" t="s">
        <v>35</v>
      </c>
      <c r="C1938" s="749"/>
      <c r="D1938" s="635"/>
      <c r="E1938" s="752"/>
      <c r="F1938" s="629"/>
      <c r="G1938" s="1544">
        <f>SUM(G1926:G1937)</f>
        <v>4610.1000000000004</v>
      </c>
      <c r="H1938" s="635"/>
    </row>
    <row r="1939" spans="1:8" s="196" customFormat="1">
      <c r="A1939" s="164" t="s">
        <v>1086</v>
      </c>
      <c r="B1939" s="745" t="s">
        <v>1733</v>
      </c>
      <c r="C1939" s="742" t="s">
        <v>728</v>
      </c>
      <c r="D1939" s="359" t="s">
        <v>1652</v>
      </c>
      <c r="E1939" s="605">
        <v>0.22</v>
      </c>
      <c r="F1939" s="629">
        <v>3500</v>
      </c>
      <c r="G1939" s="1542">
        <f t="shared" ref="G1939:G1949" si="139">E1939*F1939</f>
        <v>770</v>
      </c>
      <c r="H1939" s="635" t="s">
        <v>1734</v>
      </c>
    </row>
    <row r="1940" spans="1:8" s="196" customFormat="1">
      <c r="A1940" s="164"/>
      <c r="B1940" s="740" t="s">
        <v>1705</v>
      </c>
      <c r="C1940" s="742" t="s">
        <v>731</v>
      </c>
      <c r="D1940" s="359" t="s">
        <v>1652</v>
      </c>
      <c r="E1940" s="605">
        <v>0.1</v>
      </c>
      <c r="F1940" s="628">
        <v>3612</v>
      </c>
      <c r="G1940" s="1542">
        <f t="shared" si="139"/>
        <v>361.20000000000005</v>
      </c>
      <c r="H1940" s="359"/>
    </row>
    <row r="1941" spans="1:8" s="196" customFormat="1">
      <c r="A1941" s="164"/>
      <c r="B1941" s="740"/>
      <c r="C1941" s="742" t="s">
        <v>1713</v>
      </c>
      <c r="D1941" s="359" t="s">
        <v>98</v>
      </c>
      <c r="E1941" s="605">
        <v>0.1</v>
      </c>
      <c r="F1941" s="208">
        <v>1116</v>
      </c>
      <c r="G1941" s="1542">
        <f t="shared" si="139"/>
        <v>111.60000000000001</v>
      </c>
      <c r="H1941" s="359"/>
    </row>
    <row r="1942" spans="1:8" s="196" customFormat="1">
      <c r="A1942" s="750"/>
      <c r="B1942" s="740"/>
      <c r="C1942" s="742" t="s">
        <v>1714</v>
      </c>
      <c r="D1942" s="359" t="s">
        <v>98</v>
      </c>
      <c r="E1942" s="605">
        <v>0.01</v>
      </c>
      <c r="F1942" s="208">
        <v>1323</v>
      </c>
      <c r="G1942" s="1542">
        <f t="shared" si="139"/>
        <v>13.23</v>
      </c>
      <c r="H1942" s="359"/>
    </row>
    <row r="1943" spans="1:8" s="196" customFormat="1">
      <c r="A1943" s="750"/>
      <c r="B1943" s="740"/>
      <c r="C1943" s="742" t="s">
        <v>1715</v>
      </c>
      <c r="D1943" s="359" t="s">
        <v>98</v>
      </c>
      <c r="E1943" s="605">
        <v>0.3</v>
      </c>
      <c r="F1943" s="208">
        <v>1323</v>
      </c>
      <c r="G1943" s="1542">
        <f t="shared" si="139"/>
        <v>396.9</v>
      </c>
      <c r="H1943" s="359"/>
    </row>
    <row r="1944" spans="1:8" s="196" customFormat="1">
      <c r="A1944" s="750"/>
      <c r="B1944" s="740"/>
      <c r="C1944" s="742" t="s">
        <v>723</v>
      </c>
      <c r="D1944" s="359" t="s">
        <v>1652</v>
      </c>
      <c r="E1944" s="605">
        <v>0.1</v>
      </c>
      <c r="F1944" s="208">
        <v>1750</v>
      </c>
      <c r="G1944" s="1542">
        <f t="shared" si="139"/>
        <v>175</v>
      </c>
      <c r="H1944" s="359"/>
    </row>
    <row r="1945" spans="1:8" s="196" customFormat="1">
      <c r="A1945" s="750"/>
      <c r="B1945" s="740"/>
      <c r="C1945" s="742" t="s">
        <v>576</v>
      </c>
      <c r="D1945" s="359" t="s">
        <v>1652</v>
      </c>
      <c r="E1945" s="605">
        <v>0.3</v>
      </c>
      <c r="F1945" s="208">
        <v>720</v>
      </c>
      <c r="G1945" s="1542">
        <f t="shared" si="139"/>
        <v>216</v>
      </c>
      <c r="H1945" s="359"/>
    </row>
    <row r="1946" spans="1:8" s="196" customFormat="1" ht="30">
      <c r="A1946" s="750"/>
      <c r="B1946" s="740"/>
      <c r="C1946" s="742" t="s">
        <v>1735</v>
      </c>
      <c r="D1946" s="359" t="s">
        <v>1698</v>
      </c>
      <c r="E1946" s="605">
        <v>0.1</v>
      </c>
      <c r="F1946" s="208">
        <v>2500</v>
      </c>
      <c r="G1946" s="1542">
        <f t="shared" si="139"/>
        <v>250</v>
      </c>
      <c r="H1946" s="359"/>
    </row>
    <row r="1947" spans="1:8" s="196" customFormat="1">
      <c r="A1947" s="750"/>
      <c r="B1947" s="740"/>
      <c r="C1947" s="742" t="s">
        <v>31</v>
      </c>
      <c r="D1947" s="359" t="s">
        <v>98</v>
      </c>
      <c r="E1947" s="605">
        <v>0.06</v>
      </c>
      <c r="F1947" s="208">
        <v>2700</v>
      </c>
      <c r="G1947" s="1542">
        <f t="shared" si="139"/>
        <v>162</v>
      </c>
      <c r="H1947" s="359"/>
    </row>
    <row r="1948" spans="1:8" s="196" customFormat="1">
      <c r="A1948" s="750"/>
      <c r="B1948" s="740"/>
      <c r="C1948" s="742" t="s">
        <v>729</v>
      </c>
      <c r="D1948" s="359" t="s">
        <v>1649</v>
      </c>
      <c r="E1948" s="614">
        <v>0.1565</v>
      </c>
      <c r="F1948" s="208">
        <v>120</v>
      </c>
      <c r="G1948" s="1542">
        <f t="shared" si="139"/>
        <v>18.78</v>
      </c>
      <c r="H1948" s="359"/>
    </row>
    <row r="1949" spans="1:8" s="196" customFormat="1">
      <c r="A1949" s="750"/>
      <c r="B1949" s="740"/>
      <c r="C1949" s="742" t="s">
        <v>1726</v>
      </c>
      <c r="D1949" s="359" t="s">
        <v>1718</v>
      </c>
      <c r="E1949" s="605">
        <v>0.01</v>
      </c>
      <c r="F1949" s="208">
        <v>27000</v>
      </c>
      <c r="G1949" s="1542">
        <f t="shared" si="139"/>
        <v>270</v>
      </c>
      <c r="H1949" s="359"/>
    </row>
    <row r="1950" spans="1:8" s="196" customFormat="1">
      <c r="A1950" s="750"/>
      <c r="B1950" s="741" t="s">
        <v>35</v>
      </c>
      <c r="C1950" s="742"/>
      <c r="D1950" s="359"/>
      <c r="E1950" s="614"/>
      <c r="F1950" s="208"/>
      <c r="G1950" s="889">
        <f>SUM(G1939:G1949)</f>
        <v>2744.71</v>
      </c>
      <c r="H1950" s="747"/>
    </row>
    <row r="1951" spans="1:8" s="196" customFormat="1" ht="30">
      <c r="A1951" s="164" t="s">
        <v>1088</v>
      </c>
      <c r="B1951" s="745" t="s">
        <v>1736</v>
      </c>
      <c r="C1951" s="291" t="s">
        <v>1737</v>
      </c>
      <c r="D1951" s="359" t="s">
        <v>1692</v>
      </c>
      <c r="E1951" s="574">
        <v>0.01</v>
      </c>
      <c r="F1951" s="589">
        <v>108000</v>
      </c>
      <c r="G1951" s="1542">
        <f t="shared" ref="G1951:G1962" si="140">E1951*F1951</f>
        <v>1080</v>
      </c>
      <c r="H1951" s="749"/>
    </row>
    <row r="1952" spans="1:8" s="196" customFormat="1">
      <c r="A1952" s="164"/>
      <c r="B1952" s="740"/>
      <c r="C1952" s="749" t="s">
        <v>728</v>
      </c>
      <c r="D1952" s="292" t="s">
        <v>98</v>
      </c>
      <c r="E1952" s="574">
        <v>0.02</v>
      </c>
      <c r="F1952" s="629">
        <v>3500</v>
      </c>
      <c r="G1952" s="1542">
        <f t="shared" si="140"/>
        <v>70</v>
      </c>
      <c r="H1952" s="749"/>
    </row>
    <row r="1953" spans="1:8" s="196" customFormat="1">
      <c r="A1953" s="164"/>
      <c r="B1953" s="741"/>
      <c r="C1953" s="291" t="s">
        <v>258</v>
      </c>
      <c r="D1953" s="292" t="s">
        <v>98</v>
      </c>
      <c r="E1953" s="574">
        <v>0.06</v>
      </c>
      <c r="F1953" s="208">
        <v>1750</v>
      </c>
      <c r="G1953" s="1542">
        <f t="shared" si="140"/>
        <v>105</v>
      </c>
      <c r="H1953" s="749"/>
    </row>
    <row r="1954" spans="1:8" s="196" customFormat="1">
      <c r="A1954" s="164"/>
      <c r="B1954" s="741"/>
      <c r="C1954" s="293" t="s">
        <v>1693</v>
      </c>
      <c r="D1954" s="292" t="s">
        <v>98</v>
      </c>
      <c r="E1954" s="574">
        <v>0.05</v>
      </c>
      <c r="F1954" s="628">
        <v>3612</v>
      </c>
      <c r="G1954" s="1542">
        <f t="shared" si="140"/>
        <v>180.60000000000002</v>
      </c>
      <c r="H1954" s="749"/>
    </row>
    <row r="1955" spans="1:8" s="196" customFormat="1">
      <c r="A1955" s="164"/>
      <c r="B1955" s="741"/>
      <c r="C1955" s="291" t="s">
        <v>1728</v>
      </c>
      <c r="D1955" s="292" t="s">
        <v>98</v>
      </c>
      <c r="E1955" s="574">
        <v>0.01</v>
      </c>
      <c r="F1955" s="589">
        <v>4000</v>
      </c>
      <c r="G1955" s="1542">
        <f t="shared" si="140"/>
        <v>40</v>
      </c>
      <c r="H1955" s="749"/>
    </row>
    <row r="1956" spans="1:8" s="196" customFormat="1" ht="30">
      <c r="A1956" s="164"/>
      <c r="B1956" s="741"/>
      <c r="C1956" s="291" t="s">
        <v>1729</v>
      </c>
      <c r="D1956" s="292" t="s">
        <v>40</v>
      </c>
      <c r="E1956" s="577">
        <v>5.0000000000000001E-4</v>
      </c>
      <c r="F1956" s="589">
        <v>77000</v>
      </c>
      <c r="G1956" s="1542">
        <f t="shared" si="140"/>
        <v>38.5</v>
      </c>
      <c r="H1956" s="749"/>
    </row>
    <row r="1957" spans="1:8" s="196" customFormat="1">
      <c r="A1957" s="164"/>
      <c r="B1957" s="741"/>
      <c r="C1957" s="291" t="s">
        <v>1702</v>
      </c>
      <c r="D1957" s="292" t="s">
        <v>98</v>
      </c>
      <c r="E1957" s="574">
        <v>0.01</v>
      </c>
      <c r="F1957" s="589">
        <v>870</v>
      </c>
      <c r="G1957" s="1542">
        <f t="shared" si="140"/>
        <v>8.7000000000000011</v>
      </c>
      <c r="H1957" s="749"/>
    </row>
    <row r="1958" spans="1:8" s="196" customFormat="1">
      <c r="A1958" s="164"/>
      <c r="B1958" s="741"/>
      <c r="C1958" s="291" t="s">
        <v>1703</v>
      </c>
      <c r="D1958" s="292" t="s">
        <v>98</v>
      </c>
      <c r="E1958" s="574">
        <v>0.05</v>
      </c>
      <c r="F1958" s="589">
        <v>300</v>
      </c>
      <c r="G1958" s="1542">
        <f t="shared" si="140"/>
        <v>15</v>
      </c>
      <c r="H1958" s="749"/>
    </row>
    <row r="1959" spans="1:8" s="196" customFormat="1">
      <c r="A1959" s="164"/>
      <c r="B1959" s="741"/>
      <c r="C1959" s="291" t="s">
        <v>1730</v>
      </c>
      <c r="D1959" s="359" t="s">
        <v>1692</v>
      </c>
      <c r="E1959" s="574">
        <v>5.0000000000000001E-3</v>
      </c>
      <c r="F1959" s="589">
        <v>108000</v>
      </c>
      <c r="G1959" s="1542">
        <f t="shared" si="140"/>
        <v>540</v>
      </c>
      <c r="H1959" s="749"/>
    </row>
    <row r="1960" spans="1:8" s="196" customFormat="1">
      <c r="A1960" s="164"/>
      <c r="B1960" s="741"/>
      <c r="C1960" s="291" t="s">
        <v>1700</v>
      </c>
      <c r="D1960" s="292" t="s">
        <v>98</v>
      </c>
      <c r="E1960" s="574">
        <v>0.05</v>
      </c>
      <c r="F1960" s="621">
        <v>25200</v>
      </c>
      <c r="G1960" s="1542">
        <f t="shared" si="140"/>
        <v>1260</v>
      </c>
      <c r="H1960" s="749"/>
    </row>
    <row r="1961" spans="1:8" s="196" customFormat="1" ht="30">
      <c r="A1961" s="164"/>
      <c r="B1961" s="741"/>
      <c r="C1961" s="291" t="s">
        <v>1731</v>
      </c>
      <c r="D1961" s="292" t="s">
        <v>1695</v>
      </c>
      <c r="E1961" s="574">
        <v>0.02</v>
      </c>
      <c r="F1961" s="589">
        <v>3250</v>
      </c>
      <c r="G1961" s="1542">
        <f t="shared" si="140"/>
        <v>65</v>
      </c>
      <c r="H1961" s="749"/>
    </row>
    <row r="1962" spans="1:8" s="196" customFormat="1" ht="45">
      <c r="A1962" s="753"/>
      <c r="B1962" s="745"/>
      <c r="C1962" s="291" t="s">
        <v>1732</v>
      </c>
      <c r="D1962" s="292" t="s">
        <v>40</v>
      </c>
      <c r="E1962" s="359">
        <v>5</v>
      </c>
      <c r="F1962" s="629">
        <v>5.0999999999999996</v>
      </c>
      <c r="G1962" s="1542">
        <f t="shared" si="140"/>
        <v>25.5</v>
      </c>
      <c r="H1962" s="749"/>
    </row>
    <row r="1963" spans="1:8" s="196" customFormat="1">
      <c r="A1963" s="164"/>
      <c r="B1963" s="741" t="s">
        <v>35</v>
      </c>
      <c r="C1963" s="749"/>
      <c r="D1963" s="635"/>
      <c r="E1963" s="752"/>
      <c r="F1963" s="629"/>
      <c r="G1963" s="1544">
        <f>SUM(G1951:G1962)</f>
        <v>3428.3</v>
      </c>
      <c r="H1963" s="635"/>
    </row>
    <row r="1964" spans="1:8" s="196" customFormat="1">
      <c r="A1964" s="164" t="s">
        <v>1090</v>
      </c>
      <c r="B1964" s="291" t="s">
        <v>1738</v>
      </c>
      <c r="C1964" s="742" t="s">
        <v>731</v>
      </c>
      <c r="D1964" s="359" t="s">
        <v>1652</v>
      </c>
      <c r="E1964" s="605">
        <v>0.25</v>
      </c>
      <c r="F1964" s="628">
        <v>3612</v>
      </c>
      <c r="G1964" s="1542">
        <f t="shared" ref="G1964:G1971" si="141">E1964*F1964</f>
        <v>903</v>
      </c>
      <c r="H1964" s="635" t="s">
        <v>1739</v>
      </c>
    </row>
    <row r="1965" spans="1:8" s="196" customFormat="1">
      <c r="A1965" s="164"/>
      <c r="B1965" s="740"/>
      <c r="C1965" s="742" t="s">
        <v>896</v>
      </c>
      <c r="D1965" s="359" t="s">
        <v>1652</v>
      </c>
      <c r="E1965" s="605">
        <v>0.38999</v>
      </c>
      <c r="F1965" s="208">
        <v>300</v>
      </c>
      <c r="G1965" s="1542">
        <f t="shared" si="141"/>
        <v>116.997</v>
      </c>
      <c r="H1965" s="359"/>
    </row>
    <row r="1966" spans="1:8" s="196" customFormat="1">
      <c r="A1966" s="164"/>
      <c r="B1966" s="740"/>
      <c r="C1966" s="742" t="s">
        <v>1740</v>
      </c>
      <c r="D1966" s="359" t="s">
        <v>98</v>
      </c>
      <c r="E1966" s="605">
        <v>0.01</v>
      </c>
      <c r="F1966" s="208">
        <v>18200</v>
      </c>
      <c r="G1966" s="1542">
        <f t="shared" si="141"/>
        <v>182</v>
      </c>
      <c r="H1966" s="359"/>
    </row>
    <row r="1967" spans="1:8" s="196" customFormat="1">
      <c r="A1967" s="750"/>
      <c r="B1967" s="740"/>
      <c r="C1967" s="742" t="s">
        <v>1741</v>
      </c>
      <c r="D1967" s="359" t="s">
        <v>1652</v>
      </c>
      <c r="E1967" s="605">
        <v>0.1</v>
      </c>
      <c r="F1967" s="208">
        <v>490</v>
      </c>
      <c r="G1967" s="1542">
        <f t="shared" si="141"/>
        <v>49</v>
      </c>
      <c r="H1967" s="359"/>
    </row>
    <row r="1968" spans="1:8" s="196" customFormat="1">
      <c r="A1968" s="750"/>
      <c r="B1968" s="740"/>
      <c r="C1968" s="742" t="s">
        <v>1742</v>
      </c>
      <c r="D1968" s="359" t="s">
        <v>98</v>
      </c>
      <c r="E1968" s="605">
        <v>0.05</v>
      </c>
      <c r="F1968" s="208">
        <v>15500</v>
      </c>
      <c r="G1968" s="1542">
        <f t="shared" si="141"/>
        <v>775</v>
      </c>
      <c r="H1968" s="359"/>
    </row>
    <row r="1969" spans="1:8" s="196" customFormat="1">
      <c r="A1969" s="750"/>
      <c r="B1969" s="740"/>
      <c r="C1969" s="742" t="s">
        <v>576</v>
      </c>
      <c r="D1969" s="359" t="s">
        <v>1652</v>
      </c>
      <c r="E1969" s="605">
        <v>0.16</v>
      </c>
      <c r="F1969" s="208">
        <v>720</v>
      </c>
      <c r="G1969" s="1542">
        <f t="shared" si="141"/>
        <v>115.2</v>
      </c>
      <c r="H1969" s="359"/>
    </row>
    <row r="1970" spans="1:8" s="196" customFormat="1">
      <c r="A1970" s="750"/>
      <c r="B1970" s="740"/>
      <c r="C1970" s="742" t="s">
        <v>729</v>
      </c>
      <c r="D1970" s="359" t="s">
        <v>1649</v>
      </c>
      <c r="E1970" s="605">
        <v>0.06</v>
      </c>
      <c r="F1970" s="208">
        <v>120</v>
      </c>
      <c r="G1970" s="1542">
        <f t="shared" si="141"/>
        <v>7.1999999999999993</v>
      </c>
      <c r="H1970" s="359"/>
    </row>
    <row r="1971" spans="1:8" s="196" customFormat="1">
      <c r="A1971" s="750"/>
      <c r="B1971" s="740"/>
      <c r="C1971" s="742" t="s">
        <v>31</v>
      </c>
      <c r="D1971" s="359" t="s">
        <v>98</v>
      </c>
      <c r="E1971" s="605">
        <v>0.15</v>
      </c>
      <c r="F1971" s="208">
        <v>2700</v>
      </c>
      <c r="G1971" s="1542">
        <f t="shared" si="141"/>
        <v>405</v>
      </c>
      <c r="H1971" s="359"/>
    </row>
    <row r="1972" spans="1:8" s="196" customFormat="1">
      <c r="A1972" s="750"/>
      <c r="B1972" s="741" t="s">
        <v>35</v>
      </c>
      <c r="C1972" s="744"/>
      <c r="D1972" s="186"/>
      <c r="E1972" s="615"/>
      <c r="F1972" s="276"/>
      <c r="G1972" s="889">
        <f>SUM(G1964:G1971)</f>
        <v>2553.3969999999995</v>
      </c>
      <c r="H1972" s="747"/>
    </row>
    <row r="1973" spans="1:8" s="196" customFormat="1" ht="30">
      <c r="A1973" s="164" t="s">
        <v>1092</v>
      </c>
      <c r="B1973" s="745" t="s">
        <v>1093</v>
      </c>
      <c r="C1973" s="742" t="s">
        <v>1743</v>
      </c>
      <c r="D1973" s="359" t="s">
        <v>1698</v>
      </c>
      <c r="E1973" s="496">
        <v>0.1</v>
      </c>
      <c r="F1973" s="208">
        <v>1116</v>
      </c>
      <c r="G1973" s="1542">
        <f t="shared" ref="G1973:G1981" si="142">E1973*F1973</f>
        <v>111.60000000000001</v>
      </c>
      <c r="H1973" s="359"/>
    </row>
    <row r="1974" spans="1:8" s="196" customFormat="1">
      <c r="A1974" s="750"/>
      <c r="B1974" s="740" t="s">
        <v>1705</v>
      </c>
      <c r="C1974" s="749" t="s">
        <v>728</v>
      </c>
      <c r="D1974" s="292" t="s">
        <v>98</v>
      </c>
      <c r="E1974" s="572">
        <v>0.02</v>
      </c>
      <c r="F1974" s="629">
        <v>3500</v>
      </c>
      <c r="G1974" s="1542">
        <f t="shared" si="142"/>
        <v>70</v>
      </c>
      <c r="H1974" s="359"/>
    </row>
    <row r="1975" spans="1:8" s="196" customFormat="1">
      <c r="A1975" s="750"/>
      <c r="B1975" s="740"/>
      <c r="C1975" s="293" t="s">
        <v>1693</v>
      </c>
      <c r="D1975" s="292" t="s">
        <v>98</v>
      </c>
      <c r="E1975" s="572">
        <v>0.01</v>
      </c>
      <c r="F1975" s="628">
        <v>3612</v>
      </c>
      <c r="G1975" s="1542">
        <f t="shared" si="142"/>
        <v>36.119999999999997</v>
      </c>
      <c r="H1975" s="359"/>
    </row>
    <row r="1976" spans="1:8" s="196" customFormat="1">
      <c r="A1976" s="750"/>
      <c r="B1976" s="740"/>
      <c r="C1976" s="291" t="s">
        <v>258</v>
      </c>
      <c r="D1976" s="292" t="s">
        <v>98</v>
      </c>
      <c r="E1976" s="572">
        <v>0.06</v>
      </c>
      <c r="F1976" s="208">
        <v>1750</v>
      </c>
      <c r="G1976" s="1542">
        <f t="shared" si="142"/>
        <v>105</v>
      </c>
      <c r="H1976" s="359"/>
    </row>
    <row r="1977" spans="1:8" s="196" customFormat="1">
      <c r="A1977" s="750"/>
      <c r="B1977" s="740"/>
      <c r="C1977" s="291" t="s">
        <v>1701</v>
      </c>
      <c r="D1977" s="292" t="s">
        <v>98</v>
      </c>
      <c r="E1977" s="572">
        <v>0.01</v>
      </c>
      <c r="F1977" s="589">
        <v>3500</v>
      </c>
      <c r="G1977" s="1542">
        <f t="shared" si="142"/>
        <v>35</v>
      </c>
      <c r="H1977" s="359"/>
    </row>
    <row r="1978" spans="1:8" s="196" customFormat="1" ht="60">
      <c r="A1978" s="750"/>
      <c r="B1978" s="740"/>
      <c r="C1978" s="291" t="s">
        <v>1744</v>
      </c>
      <c r="D1978" s="359" t="s">
        <v>1695</v>
      </c>
      <c r="E1978" s="572">
        <v>0.02</v>
      </c>
      <c r="F1978" s="589">
        <v>7500</v>
      </c>
      <c r="G1978" s="1542">
        <f t="shared" si="142"/>
        <v>150</v>
      </c>
      <c r="H1978" s="359"/>
    </row>
    <row r="1979" spans="1:8" s="196" customFormat="1" ht="30">
      <c r="A1979" s="750"/>
      <c r="B1979" s="740"/>
      <c r="C1979" s="291" t="s">
        <v>1696</v>
      </c>
      <c r="D1979" s="292" t="s">
        <v>40</v>
      </c>
      <c r="E1979" s="359">
        <v>5</v>
      </c>
      <c r="F1979" s="629">
        <v>5.0999999999999996</v>
      </c>
      <c r="G1979" s="1542">
        <f t="shared" si="142"/>
        <v>25.5</v>
      </c>
      <c r="H1979" s="359"/>
    </row>
    <row r="1980" spans="1:8" s="196" customFormat="1">
      <c r="A1980" s="750"/>
      <c r="B1980" s="740"/>
      <c r="C1980" s="742" t="s">
        <v>733</v>
      </c>
      <c r="D1980" s="359" t="s">
        <v>1652</v>
      </c>
      <c r="E1980" s="605">
        <v>0.1</v>
      </c>
      <c r="F1980" s="208">
        <v>18000</v>
      </c>
      <c r="G1980" s="1542">
        <f t="shared" si="142"/>
        <v>1800</v>
      </c>
      <c r="H1980" s="359"/>
    </row>
    <row r="1981" spans="1:8" s="196" customFormat="1">
      <c r="A1981" s="750"/>
      <c r="B1981" s="740"/>
      <c r="C1981" s="742" t="s">
        <v>729</v>
      </c>
      <c r="D1981" s="359" t="s">
        <v>1649</v>
      </c>
      <c r="E1981" s="605">
        <v>1.5</v>
      </c>
      <c r="F1981" s="208">
        <v>120</v>
      </c>
      <c r="G1981" s="1542">
        <f t="shared" si="142"/>
        <v>180</v>
      </c>
      <c r="H1981" s="359"/>
    </row>
    <row r="1982" spans="1:8" s="196" customFormat="1">
      <c r="A1982" s="750"/>
      <c r="B1982" s="741" t="s">
        <v>35</v>
      </c>
      <c r="C1982" s="744"/>
      <c r="D1982" s="186"/>
      <c r="E1982" s="615"/>
      <c r="F1982" s="276"/>
      <c r="G1982" s="889">
        <f>SUM(G1973:G1981)</f>
        <v>2513.2200000000003</v>
      </c>
      <c r="H1982" s="747"/>
    </row>
    <row r="1983" spans="1:8" s="196" customFormat="1" ht="45">
      <c r="A1983" s="164" t="s">
        <v>1094</v>
      </c>
      <c r="B1983" s="745" t="s">
        <v>1095</v>
      </c>
      <c r="C1983" s="291" t="s">
        <v>1745</v>
      </c>
      <c r="D1983" s="359" t="s">
        <v>1692</v>
      </c>
      <c r="E1983" s="574">
        <v>7.0499999999999993E-2</v>
      </c>
      <c r="F1983" s="589">
        <v>108000</v>
      </c>
      <c r="G1983" s="1542">
        <f t="shared" ref="G1983:G2001" si="143">E1983*F1983</f>
        <v>7613.9999999999991</v>
      </c>
      <c r="H1983" s="359"/>
    </row>
    <row r="1984" spans="1:8" s="196" customFormat="1">
      <c r="A1984" s="750"/>
      <c r="B1984" s="740"/>
      <c r="C1984" s="291" t="s">
        <v>1190</v>
      </c>
      <c r="D1984" s="292" t="s">
        <v>98</v>
      </c>
      <c r="E1984" s="572">
        <v>0.02</v>
      </c>
      <c r="F1984" s="748">
        <v>1500</v>
      </c>
      <c r="G1984" s="1542">
        <f t="shared" si="143"/>
        <v>30</v>
      </c>
      <c r="H1984" s="359"/>
    </row>
    <row r="1985" spans="1:8" s="196" customFormat="1">
      <c r="A1985" s="750"/>
      <c r="B1985" s="740"/>
      <c r="C1985" s="291" t="s">
        <v>1746</v>
      </c>
      <c r="D1985" s="292" t="s">
        <v>98</v>
      </c>
      <c r="E1985" s="572">
        <v>0.02</v>
      </c>
      <c r="F1985" s="208">
        <v>3500</v>
      </c>
      <c r="G1985" s="1542">
        <f t="shared" si="143"/>
        <v>70</v>
      </c>
      <c r="H1985" s="359"/>
    </row>
    <row r="1986" spans="1:8" s="196" customFormat="1">
      <c r="A1986" s="750"/>
      <c r="B1986" s="740"/>
      <c r="C1986" s="291" t="s">
        <v>1676</v>
      </c>
      <c r="D1986" s="292" t="s">
        <v>98</v>
      </c>
      <c r="E1986" s="572">
        <v>0.02</v>
      </c>
      <c r="F1986" s="589">
        <v>710</v>
      </c>
      <c r="G1986" s="1542">
        <f t="shared" si="143"/>
        <v>14.200000000000001</v>
      </c>
      <c r="H1986" s="359"/>
    </row>
    <row r="1987" spans="1:8" s="196" customFormat="1">
      <c r="A1987" s="750"/>
      <c r="B1987" s="740"/>
      <c r="C1987" s="293" t="s">
        <v>1693</v>
      </c>
      <c r="D1987" s="292" t="s">
        <v>98</v>
      </c>
      <c r="E1987" s="572">
        <v>0.05</v>
      </c>
      <c r="F1987" s="628">
        <v>3612</v>
      </c>
      <c r="G1987" s="1542">
        <f t="shared" si="143"/>
        <v>180.60000000000002</v>
      </c>
      <c r="H1987" s="359"/>
    </row>
    <row r="1988" spans="1:8" s="196" customFormat="1">
      <c r="A1988" s="750"/>
      <c r="B1988" s="740"/>
      <c r="C1988" s="291" t="s">
        <v>1747</v>
      </c>
      <c r="D1988" s="292" t="s">
        <v>98</v>
      </c>
      <c r="E1988" s="572">
        <v>0.09</v>
      </c>
      <c r="F1988" s="589">
        <v>2695</v>
      </c>
      <c r="G1988" s="1542">
        <f t="shared" si="143"/>
        <v>242.54999999999998</v>
      </c>
      <c r="H1988" s="359"/>
    </row>
    <row r="1989" spans="1:8" s="196" customFormat="1">
      <c r="A1989" s="750"/>
      <c r="B1989" s="740"/>
      <c r="C1989" s="291" t="s">
        <v>1748</v>
      </c>
      <c r="D1989" s="292" t="s">
        <v>98</v>
      </c>
      <c r="E1989" s="572">
        <v>0.1</v>
      </c>
      <c r="F1989" s="589">
        <v>1200</v>
      </c>
      <c r="G1989" s="1542">
        <f t="shared" si="143"/>
        <v>120</v>
      </c>
      <c r="H1989" s="359"/>
    </row>
    <row r="1990" spans="1:8" s="196" customFormat="1" ht="30">
      <c r="A1990" s="750"/>
      <c r="B1990" s="740"/>
      <c r="C1990" s="291" t="s">
        <v>1749</v>
      </c>
      <c r="D1990" s="292" t="s">
        <v>98</v>
      </c>
      <c r="E1990" s="572">
        <v>0.01</v>
      </c>
      <c r="F1990" s="589">
        <v>2500</v>
      </c>
      <c r="G1990" s="1542">
        <f t="shared" si="143"/>
        <v>25</v>
      </c>
      <c r="H1990" s="359"/>
    </row>
    <row r="1991" spans="1:8" s="196" customFormat="1">
      <c r="A1991" s="750"/>
      <c r="B1991" s="740"/>
      <c r="C1991" s="291" t="s">
        <v>1750</v>
      </c>
      <c r="D1991" s="292" t="s">
        <v>98</v>
      </c>
      <c r="E1991" s="572">
        <v>6.4999999999999997E-3</v>
      </c>
      <c r="F1991" s="589">
        <v>1500</v>
      </c>
      <c r="G1991" s="1542">
        <f t="shared" si="143"/>
        <v>9.75</v>
      </c>
      <c r="H1991" s="359"/>
    </row>
    <row r="1992" spans="1:8" s="196" customFormat="1">
      <c r="A1992" s="750"/>
      <c r="B1992" s="740"/>
      <c r="C1992" s="291" t="s">
        <v>1751</v>
      </c>
      <c r="D1992" s="292" t="s">
        <v>98</v>
      </c>
      <c r="E1992" s="572">
        <v>0.05</v>
      </c>
      <c r="F1992" s="589">
        <v>3600</v>
      </c>
      <c r="G1992" s="1542">
        <f t="shared" si="143"/>
        <v>180</v>
      </c>
      <c r="H1992" s="359"/>
    </row>
    <row r="1993" spans="1:8" s="196" customFormat="1">
      <c r="A1993" s="750"/>
      <c r="B1993" s="740"/>
      <c r="C1993" s="294" t="s">
        <v>1752</v>
      </c>
      <c r="D1993" s="359" t="s">
        <v>1652</v>
      </c>
      <c r="E1993" s="578">
        <v>0.05</v>
      </c>
      <c r="F1993" s="208">
        <v>720</v>
      </c>
      <c r="G1993" s="1542">
        <f t="shared" si="143"/>
        <v>36</v>
      </c>
      <c r="H1993" s="359"/>
    </row>
    <row r="1994" spans="1:8" s="196" customFormat="1">
      <c r="A1994" s="750"/>
      <c r="B1994" s="740"/>
      <c r="C1994" s="291" t="s">
        <v>1753</v>
      </c>
      <c r="D1994" s="292" t="s">
        <v>98</v>
      </c>
      <c r="E1994" s="572">
        <v>5.0000000000000001E-3</v>
      </c>
      <c r="F1994" s="589">
        <v>3000</v>
      </c>
      <c r="G1994" s="1542">
        <f t="shared" si="143"/>
        <v>15</v>
      </c>
      <c r="H1994" s="359"/>
    </row>
    <row r="1995" spans="1:8" s="196" customFormat="1">
      <c r="A1995" s="750"/>
      <c r="B1995" s="740"/>
      <c r="C1995" s="291" t="s">
        <v>1754</v>
      </c>
      <c r="D1995" s="292" t="s">
        <v>98</v>
      </c>
      <c r="E1995" s="572">
        <v>2.5000000000000001E-2</v>
      </c>
      <c r="F1995" s="589">
        <v>2700</v>
      </c>
      <c r="G1995" s="1542">
        <f t="shared" si="143"/>
        <v>67.5</v>
      </c>
      <c r="H1995" s="359"/>
    </row>
    <row r="1996" spans="1:8" s="196" customFormat="1">
      <c r="A1996" s="750"/>
      <c r="B1996" s="740"/>
      <c r="C1996" s="749" t="s">
        <v>1755</v>
      </c>
      <c r="D1996" s="292" t="s">
        <v>98</v>
      </c>
      <c r="E1996" s="572">
        <v>4.4999999999999997E-3</v>
      </c>
      <c r="F1996" s="629">
        <v>25000</v>
      </c>
      <c r="G1996" s="1542">
        <f t="shared" si="143"/>
        <v>112.49999999999999</v>
      </c>
      <c r="H1996" s="359"/>
    </row>
    <row r="1997" spans="1:8" s="196" customFormat="1">
      <c r="A1997" s="750"/>
      <c r="B1997" s="740"/>
      <c r="C1997" s="291" t="s">
        <v>1756</v>
      </c>
      <c r="D1997" s="359" t="s">
        <v>1652</v>
      </c>
      <c r="E1997" s="572">
        <v>0.01</v>
      </c>
      <c r="F1997" s="748">
        <v>16500</v>
      </c>
      <c r="G1997" s="1542">
        <f t="shared" si="143"/>
        <v>165</v>
      </c>
      <c r="H1997" s="359"/>
    </row>
    <row r="1998" spans="1:8" s="196" customFormat="1">
      <c r="A1998" s="750"/>
      <c r="B1998" s="740"/>
      <c r="C1998" s="291" t="s">
        <v>1757</v>
      </c>
      <c r="D1998" s="292" t="s">
        <v>98</v>
      </c>
      <c r="E1998" s="572">
        <v>0.05</v>
      </c>
      <c r="F1998" s="589">
        <v>500</v>
      </c>
      <c r="G1998" s="1542">
        <f t="shared" si="143"/>
        <v>25</v>
      </c>
      <c r="H1998" s="359"/>
    </row>
    <row r="1999" spans="1:8" s="196" customFormat="1">
      <c r="A1999" s="750"/>
      <c r="B1999" s="740"/>
      <c r="C1999" s="291" t="s">
        <v>1758</v>
      </c>
      <c r="D1999" s="359" t="s">
        <v>1695</v>
      </c>
      <c r="E1999" s="572">
        <v>0.02</v>
      </c>
      <c r="F1999" s="748">
        <v>275000</v>
      </c>
      <c r="G1999" s="1542">
        <f t="shared" si="143"/>
        <v>5500</v>
      </c>
      <c r="H1999" s="359"/>
    </row>
    <row r="2000" spans="1:8" s="196" customFormat="1">
      <c r="A2000" s="750"/>
      <c r="B2000" s="740"/>
      <c r="C2000" s="742" t="s">
        <v>31</v>
      </c>
      <c r="D2000" s="359" t="s">
        <v>98</v>
      </c>
      <c r="E2000" s="614">
        <v>6.0000000000000001E-3</v>
      </c>
      <c r="F2000" s="208">
        <v>2700</v>
      </c>
      <c r="G2000" s="1542">
        <f t="shared" si="143"/>
        <v>16.2</v>
      </c>
      <c r="H2000" s="359"/>
    </row>
    <row r="2001" spans="1:8" s="196" customFormat="1">
      <c r="A2001" s="750"/>
      <c r="B2001" s="740"/>
      <c r="C2001" s="742" t="s">
        <v>729</v>
      </c>
      <c r="D2001" s="359" t="s">
        <v>1649</v>
      </c>
      <c r="E2001" s="614">
        <v>1.5</v>
      </c>
      <c r="F2001" s="208">
        <v>120</v>
      </c>
      <c r="G2001" s="1542">
        <f t="shared" si="143"/>
        <v>180</v>
      </c>
      <c r="H2001" s="359"/>
    </row>
    <row r="2002" spans="1:8" s="196" customFormat="1">
      <c r="A2002" s="750"/>
      <c r="B2002" s="741" t="s">
        <v>35</v>
      </c>
      <c r="C2002" s="744"/>
      <c r="D2002" s="186"/>
      <c r="E2002" s="615"/>
      <c r="F2002" s="276"/>
      <c r="G2002" s="889">
        <f>SUM(G1983:G2001)</f>
        <v>14603.3</v>
      </c>
      <c r="H2002" s="747"/>
    </row>
    <row r="2003" spans="1:8" s="196" customFormat="1" ht="30">
      <c r="A2003" s="164" t="s">
        <v>1096</v>
      </c>
      <c r="B2003" s="745" t="s">
        <v>1097</v>
      </c>
      <c r="C2003" s="754" t="s">
        <v>1759</v>
      </c>
      <c r="D2003" s="359" t="s">
        <v>1692</v>
      </c>
      <c r="E2003" s="755">
        <v>0.24</v>
      </c>
      <c r="F2003" s="629">
        <v>81000</v>
      </c>
      <c r="G2003" s="1542">
        <f>E2003*F2003</f>
        <v>19440</v>
      </c>
      <c r="H2003" s="359"/>
    </row>
    <row r="2004" spans="1:8" s="196" customFormat="1">
      <c r="A2004" s="750"/>
      <c r="B2004" s="740"/>
      <c r="C2004" s="749" t="s">
        <v>1760</v>
      </c>
      <c r="D2004" s="359" t="s">
        <v>1652</v>
      </c>
      <c r="E2004" s="755">
        <v>3.5999999999999997E-2</v>
      </c>
      <c r="F2004" s="748">
        <v>16500</v>
      </c>
      <c r="G2004" s="1542">
        <f>E2004*F2004</f>
        <v>594</v>
      </c>
      <c r="H2004" s="359"/>
    </row>
    <row r="2005" spans="1:8" s="196" customFormat="1">
      <c r="A2005" s="750"/>
      <c r="B2005" s="740"/>
      <c r="C2005" s="749" t="s">
        <v>1755</v>
      </c>
      <c r="D2005" s="635" t="s">
        <v>98</v>
      </c>
      <c r="E2005" s="755">
        <v>0.01</v>
      </c>
      <c r="F2005" s="629">
        <v>27000</v>
      </c>
      <c r="G2005" s="1542">
        <f t="shared" ref="G2005:G2014" si="144">E2005*F2005</f>
        <v>270</v>
      </c>
      <c r="H2005" s="359"/>
    </row>
    <row r="2006" spans="1:8" s="196" customFormat="1">
      <c r="A2006" s="750"/>
      <c r="B2006" s="740"/>
      <c r="C2006" s="749" t="s">
        <v>1761</v>
      </c>
      <c r="D2006" s="635" t="s">
        <v>98</v>
      </c>
      <c r="E2006" s="755">
        <v>4.4999999999999998E-2</v>
      </c>
      <c r="F2006" s="629">
        <v>12300</v>
      </c>
      <c r="G2006" s="1542">
        <f t="shared" si="144"/>
        <v>553.5</v>
      </c>
      <c r="H2006" s="359"/>
    </row>
    <row r="2007" spans="1:8" s="196" customFormat="1">
      <c r="A2007" s="750"/>
      <c r="B2007" s="740"/>
      <c r="C2007" s="294" t="s">
        <v>1752</v>
      </c>
      <c r="D2007" s="359" t="s">
        <v>1652</v>
      </c>
      <c r="E2007" s="578">
        <v>0.05</v>
      </c>
      <c r="F2007" s="208">
        <v>720</v>
      </c>
      <c r="G2007" s="1542">
        <f t="shared" si="144"/>
        <v>36</v>
      </c>
      <c r="H2007" s="359"/>
    </row>
    <row r="2008" spans="1:8" s="196" customFormat="1">
      <c r="A2008" s="750"/>
      <c r="B2008" s="740"/>
      <c r="C2008" s="291" t="s">
        <v>1746</v>
      </c>
      <c r="D2008" s="635" t="s">
        <v>98</v>
      </c>
      <c r="E2008" s="755">
        <v>0.01</v>
      </c>
      <c r="F2008" s="208">
        <v>3500</v>
      </c>
      <c r="G2008" s="1542">
        <f t="shared" si="144"/>
        <v>35</v>
      </c>
      <c r="H2008" s="359"/>
    </row>
    <row r="2009" spans="1:8" s="196" customFormat="1">
      <c r="A2009" s="750"/>
      <c r="B2009" s="740"/>
      <c r="C2009" s="749" t="s">
        <v>1762</v>
      </c>
      <c r="D2009" s="635" t="s">
        <v>98</v>
      </c>
      <c r="E2009" s="755">
        <v>0.02</v>
      </c>
      <c r="F2009" s="629">
        <v>920</v>
      </c>
      <c r="G2009" s="1542">
        <f t="shared" si="144"/>
        <v>18.400000000000002</v>
      </c>
      <c r="H2009" s="359"/>
    </row>
    <row r="2010" spans="1:8" s="196" customFormat="1" ht="30">
      <c r="A2010" s="750"/>
      <c r="B2010" s="740"/>
      <c r="C2010" s="749" t="s">
        <v>1763</v>
      </c>
      <c r="D2010" s="635" t="s">
        <v>40</v>
      </c>
      <c r="E2010" s="755">
        <v>0.1</v>
      </c>
      <c r="F2010" s="629">
        <v>1000</v>
      </c>
      <c r="G2010" s="1542">
        <f t="shared" si="144"/>
        <v>100</v>
      </c>
      <c r="H2010" s="359"/>
    </row>
    <row r="2011" spans="1:8" s="196" customFormat="1">
      <c r="A2011" s="750"/>
      <c r="B2011" s="740"/>
      <c r="C2011" s="749" t="s">
        <v>1764</v>
      </c>
      <c r="D2011" s="635" t="s">
        <v>98</v>
      </c>
      <c r="E2011" s="756">
        <v>2.5000000000000001E-3</v>
      </c>
      <c r="F2011" s="629"/>
      <c r="G2011" s="1542">
        <f t="shared" si="144"/>
        <v>0</v>
      </c>
      <c r="H2011" s="359"/>
    </row>
    <row r="2012" spans="1:8" s="196" customFormat="1">
      <c r="A2012" s="750"/>
      <c r="B2012" s="740"/>
      <c r="C2012" s="742" t="s">
        <v>1765</v>
      </c>
      <c r="D2012" s="359" t="s">
        <v>98</v>
      </c>
      <c r="E2012" s="614">
        <v>2.5000000000000001E-2</v>
      </c>
      <c r="F2012" s="208">
        <v>3000</v>
      </c>
      <c r="G2012" s="1542">
        <f t="shared" si="144"/>
        <v>75</v>
      </c>
      <c r="H2012" s="359"/>
    </row>
    <row r="2013" spans="1:8" s="196" customFormat="1">
      <c r="A2013" s="750"/>
      <c r="B2013" s="740"/>
      <c r="C2013" s="742" t="s">
        <v>1766</v>
      </c>
      <c r="D2013" s="359" t="s">
        <v>1652</v>
      </c>
      <c r="E2013" s="614">
        <v>3.5000000000000001E-3</v>
      </c>
      <c r="F2013" s="208">
        <v>24000</v>
      </c>
      <c r="G2013" s="1542">
        <f t="shared" si="144"/>
        <v>84</v>
      </c>
      <c r="H2013" s="359"/>
    </row>
    <row r="2014" spans="1:8" s="196" customFormat="1" ht="30">
      <c r="A2014" s="750"/>
      <c r="B2014" s="740"/>
      <c r="C2014" s="742" t="s">
        <v>1767</v>
      </c>
      <c r="D2014" s="359" t="s">
        <v>98</v>
      </c>
      <c r="E2014" s="614">
        <v>5.0000000000000001E-3</v>
      </c>
      <c r="F2014" s="208">
        <v>39400</v>
      </c>
      <c r="G2014" s="1542">
        <f t="shared" si="144"/>
        <v>197</v>
      </c>
      <c r="H2014" s="359"/>
    </row>
    <row r="2015" spans="1:8" s="196" customFormat="1">
      <c r="A2015" s="750"/>
      <c r="B2015" s="741" t="s">
        <v>35</v>
      </c>
      <c r="C2015" s="744"/>
      <c r="D2015" s="186"/>
      <c r="E2015" s="615"/>
      <c r="F2015" s="276"/>
      <c r="G2015" s="889">
        <f>SUM(G2003:G2014)</f>
        <v>21402.9</v>
      </c>
      <c r="H2015" s="747"/>
    </row>
    <row r="2016" spans="1:8" s="196" customFormat="1">
      <c r="A2016" s="164" t="s">
        <v>1098</v>
      </c>
      <c r="B2016" s="291" t="s">
        <v>1099</v>
      </c>
      <c r="C2016" s="757" t="s">
        <v>1768</v>
      </c>
      <c r="D2016" s="359" t="s">
        <v>1698</v>
      </c>
      <c r="E2016" s="575">
        <v>0.3</v>
      </c>
      <c r="F2016" s="589">
        <v>27000</v>
      </c>
      <c r="G2016" s="1542">
        <f t="shared" ref="G2016:G2031" si="145">E2016*F2016</f>
        <v>8100</v>
      </c>
      <c r="H2016" s="747"/>
    </row>
    <row r="2017" spans="1:8" s="196" customFormat="1">
      <c r="A2017" s="750"/>
      <c r="B2017" s="741"/>
      <c r="C2017" s="757" t="s">
        <v>1769</v>
      </c>
      <c r="D2017" s="359" t="s">
        <v>98</v>
      </c>
      <c r="E2017" s="755">
        <v>1E-3</v>
      </c>
      <c r="F2017" s="629">
        <v>810000</v>
      </c>
      <c r="G2017" s="1542">
        <f t="shared" si="145"/>
        <v>810</v>
      </c>
      <c r="H2017" s="747"/>
    </row>
    <row r="2018" spans="1:8" s="196" customFormat="1">
      <c r="A2018" s="750"/>
      <c r="B2018" s="741"/>
      <c r="C2018" s="291" t="s">
        <v>1746</v>
      </c>
      <c r="D2018" s="359" t="s">
        <v>98</v>
      </c>
      <c r="E2018" s="755">
        <v>0.01</v>
      </c>
      <c r="F2018" s="208">
        <v>3500</v>
      </c>
      <c r="G2018" s="1542">
        <f t="shared" si="145"/>
        <v>35</v>
      </c>
      <c r="H2018" s="747"/>
    </row>
    <row r="2019" spans="1:8" s="196" customFormat="1">
      <c r="A2019" s="750"/>
      <c r="B2019" s="741"/>
      <c r="C2019" s="757" t="s">
        <v>1770</v>
      </c>
      <c r="D2019" s="359" t="s">
        <v>98</v>
      </c>
      <c r="E2019" s="359">
        <v>0.2</v>
      </c>
      <c r="F2019" s="630">
        <v>1200</v>
      </c>
      <c r="G2019" s="1542">
        <f t="shared" si="145"/>
        <v>240</v>
      </c>
      <c r="H2019" s="747"/>
    </row>
    <row r="2020" spans="1:8" s="196" customFormat="1">
      <c r="A2020" s="750"/>
      <c r="B2020" s="741"/>
      <c r="C2020" s="757" t="s">
        <v>1771</v>
      </c>
      <c r="D2020" s="359" t="s">
        <v>98</v>
      </c>
      <c r="E2020" s="359">
        <v>0.06</v>
      </c>
      <c r="F2020" s="589">
        <v>710</v>
      </c>
      <c r="G2020" s="1542">
        <f t="shared" si="145"/>
        <v>42.6</v>
      </c>
      <c r="H2020" s="747"/>
    </row>
    <row r="2021" spans="1:8" s="196" customFormat="1">
      <c r="A2021" s="750"/>
      <c r="B2021" s="741"/>
      <c r="C2021" s="291" t="s">
        <v>1750</v>
      </c>
      <c r="D2021" s="359" t="s">
        <v>98</v>
      </c>
      <c r="E2021" s="359">
        <v>0.06</v>
      </c>
      <c r="F2021" s="589">
        <v>1500</v>
      </c>
      <c r="G2021" s="1542">
        <f t="shared" si="145"/>
        <v>90</v>
      </c>
      <c r="H2021" s="747"/>
    </row>
    <row r="2022" spans="1:8" s="196" customFormat="1">
      <c r="A2022" s="750"/>
      <c r="B2022" s="741"/>
      <c r="C2022" s="749" t="s">
        <v>1755</v>
      </c>
      <c r="D2022" s="359" t="s">
        <v>98</v>
      </c>
      <c r="E2022" s="359">
        <v>0.03</v>
      </c>
      <c r="F2022" s="629">
        <v>27000</v>
      </c>
      <c r="G2022" s="1542">
        <f t="shared" si="145"/>
        <v>810</v>
      </c>
      <c r="H2022" s="747"/>
    </row>
    <row r="2023" spans="1:8" s="196" customFormat="1">
      <c r="A2023" s="750"/>
      <c r="B2023" s="741"/>
      <c r="C2023" s="757" t="s">
        <v>1772</v>
      </c>
      <c r="D2023" s="359" t="s">
        <v>98</v>
      </c>
      <c r="E2023" s="359">
        <v>0.05</v>
      </c>
      <c r="F2023" s="629">
        <v>3000</v>
      </c>
      <c r="G2023" s="1542">
        <f t="shared" si="145"/>
        <v>150</v>
      </c>
      <c r="H2023" s="747"/>
    </row>
    <row r="2024" spans="1:8" s="196" customFormat="1" ht="30">
      <c r="A2024" s="750"/>
      <c r="B2024" s="741"/>
      <c r="C2024" s="757" t="s">
        <v>1773</v>
      </c>
      <c r="D2024" s="359" t="s">
        <v>98</v>
      </c>
      <c r="E2024" s="359">
        <v>8.0000000000000002E-3</v>
      </c>
      <c r="F2024" s="208">
        <v>2200</v>
      </c>
      <c r="G2024" s="1542">
        <f t="shared" si="145"/>
        <v>17.600000000000001</v>
      </c>
      <c r="H2024" s="747"/>
    </row>
    <row r="2025" spans="1:8" s="196" customFormat="1">
      <c r="A2025" s="750"/>
      <c r="B2025" s="741"/>
      <c r="C2025" s="757" t="s">
        <v>1774</v>
      </c>
      <c r="D2025" s="359" t="s">
        <v>98</v>
      </c>
      <c r="E2025" s="359">
        <v>8.0000000000000002E-3</v>
      </c>
      <c r="F2025" s="629">
        <v>1400</v>
      </c>
      <c r="G2025" s="1542">
        <f t="shared" si="145"/>
        <v>11.200000000000001</v>
      </c>
      <c r="H2025" s="747"/>
    </row>
    <row r="2026" spans="1:8" s="196" customFormat="1">
      <c r="A2026" s="750"/>
      <c r="B2026" s="741"/>
      <c r="C2026" s="291" t="s">
        <v>1746</v>
      </c>
      <c r="D2026" s="359" t="s">
        <v>98</v>
      </c>
      <c r="E2026" s="758">
        <v>0.01</v>
      </c>
      <c r="F2026" s="208">
        <v>3500</v>
      </c>
      <c r="G2026" s="1542">
        <f t="shared" si="145"/>
        <v>35</v>
      </c>
      <c r="H2026" s="747"/>
    </row>
    <row r="2027" spans="1:8" s="196" customFormat="1">
      <c r="A2027" s="750"/>
      <c r="B2027" s="741"/>
      <c r="C2027" s="757" t="s">
        <v>892</v>
      </c>
      <c r="D2027" s="359" t="s">
        <v>98</v>
      </c>
      <c r="E2027" s="359">
        <v>0.05</v>
      </c>
      <c r="F2027" s="208">
        <v>3600</v>
      </c>
      <c r="G2027" s="1542">
        <f t="shared" si="145"/>
        <v>180</v>
      </c>
      <c r="H2027" s="747"/>
    </row>
    <row r="2028" spans="1:8" s="196" customFormat="1">
      <c r="A2028" s="750"/>
      <c r="B2028" s="741"/>
      <c r="C2028" s="757" t="s">
        <v>1762</v>
      </c>
      <c r="D2028" s="359" t="s">
        <v>98</v>
      </c>
      <c r="E2028" s="359">
        <v>0.01</v>
      </c>
      <c r="F2028" s="629">
        <v>920</v>
      </c>
      <c r="G2028" s="1542">
        <f t="shared" si="145"/>
        <v>9.2000000000000011</v>
      </c>
      <c r="H2028" s="747"/>
    </row>
    <row r="2029" spans="1:8" s="196" customFormat="1">
      <c r="A2029" s="750"/>
      <c r="B2029" s="741"/>
      <c r="C2029" s="291" t="s">
        <v>1775</v>
      </c>
      <c r="D2029" s="359" t="s">
        <v>1695</v>
      </c>
      <c r="E2029" s="574">
        <v>0.02</v>
      </c>
      <c r="F2029" s="748">
        <v>275000</v>
      </c>
      <c r="G2029" s="1542">
        <f t="shared" si="145"/>
        <v>5500</v>
      </c>
      <c r="H2029" s="747"/>
    </row>
    <row r="2030" spans="1:8" s="196" customFormat="1">
      <c r="A2030" s="750"/>
      <c r="B2030" s="741"/>
      <c r="C2030" s="742" t="s">
        <v>31</v>
      </c>
      <c r="D2030" s="359" t="s">
        <v>98</v>
      </c>
      <c r="E2030" s="614">
        <v>6.0000000000000001E-3</v>
      </c>
      <c r="F2030" s="208">
        <v>2700</v>
      </c>
      <c r="G2030" s="1542">
        <f t="shared" si="145"/>
        <v>16.2</v>
      </c>
      <c r="H2030" s="747"/>
    </row>
    <row r="2031" spans="1:8" s="196" customFormat="1">
      <c r="A2031" s="750"/>
      <c r="B2031" s="741"/>
      <c r="C2031" s="742" t="s">
        <v>729</v>
      </c>
      <c r="D2031" s="359" t="s">
        <v>1649</v>
      </c>
      <c r="E2031" s="614">
        <v>1.4933000000000001</v>
      </c>
      <c r="F2031" s="208">
        <v>120</v>
      </c>
      <c r="G2031" s="1542">
        <f t="shared" si="145"/>
        <v>179.196</v>
      </c>
      <c r="H2031" s="747"/>
    </row>
    <row r="2032" spans="1:8" s="196" customFormat="1">
      <c r="A2032" s="750"/>
      <c r="B2032" s="741" t="s">
        <v>35</v>
      </c>
      <c r="C2032" s="744"/>
      <c r="D2032" s="186"/>
      <c r="E2032" s="615"/>
      <c r="F2032" s="276"/>
      <c r="G2032" s="889">
        <f>SUM(G2016:G2031)</f>
        <v>16225.996000000003</v>
      </c>
      <c r="H2032" s="747"/>
    </row>
    <row r="2033" spans="1:8" s="196" customFormat="1">
      <c r="A2033" s="164" t="s">
        <v>1100</v>
      </c>
      <c r="B2033" s="291" t="s">
        <v>1101</v>
      </c>
      <c r="C2033" s="757" t="s">
        <v>1776</v>
      </c>
      <c r="D2033" s="359" t="s">
        <v>1698</v>
      </c>
      <c r="E2033" s="572">
        <v>0.3</v>
      </c>
      <c r="F2033" s="589">
        <v>27000</v>
      </c>
      <c r="G2033" s="1542">
        <f t="shared" ref="G2033:G2048" si="146">E2033*F2033</f>
        <v>8100</v>
      </c>
      <c r="H2033" s="747"/>
    </row>
    <row r="2034" spans="1:8" s="196" customFormat="1">
      <c r="A2034" s="750"/>
      <c r="B2034" s="741"/>
      <c r="C2034" s="757" t="s">
        <v>1769</v>
      </c>
      <c r="D2034" s="359" t="s">
        <v>98</v>
      </c>
      <c r="E2034" s="755">
        <v>1E-3</v>
      </c>
      <c r="F2034" s="629">
        <v>810000</v>
      </c>
      <c r="G2034" s="1542">
        <f t="shared" si="146"/>
        <v>810</v>
      </c>
      <c r="H2034" s="747"/>
    </row>
    <row r="2035" spans="1:8" s="196" customFormat="1">
      <c r="A2035" s="750"/>
      <c r="B2035" s="741"/>
      <c r="C2035" s="291" t="s">
        <v>1746</v>
      </c>
      <c r="D2035" s="359" t="s">
        <v>98</v>
      </c>
      <c r="E2035" s="755">
        <v>0.01</v>
      </c>
      <c r="F2035" s="208">
        <v>3500</v>
      </c>
      <c r="G2035" s="1542">
        <f t="shared" si="146"/>
        <v>35</v>
      </c>
      <c r="H2035" s="747"/>
    </row>
    <row r="2036" spans="1:8" s="196" customFormat="1">
      <c r="A2036" s="750"/>
      <c r="B2036" s="741"/>
      <c r="C2036" s="757" t="s">
        <v>1770</v>
      </c>
      <c r="D2036" s="359" t="s">
        <v>98</v>
      </c>
      <c r="E2036" s="359">
        <v>0.2</v>
      </c>
      <c r="F2036" s="630">
        <v>1200</v>
      </c>
      <c r="G2036" s="1542">
        <f t="shared" si="146"/>
        <v>240</v>
      </c>
      <c r="H2036" s="747"/>
    </row>
    <row r="2037" spans="1:8" s="196" customFormat="1">
      <c r="A2037" s="750"/>
      <c r="B2037" s="741"/>
      <c r="C2037" s="757" t="s">
        <v>1771</v>
      </c>
      <c r="D2037" s="359" t="s">
        <v>98</v>
      </c>
      <c r="E2037" s="359">
        <v>0.06</v>
      </c>
      <c r="F2037" s="589">
        <v>710</v>
      </c>
      <c r="G2037" s="1542">
        <f t="shared" si="146"/>
        <v>42.6</v>
      </c>
      <c r="H2037" s="747"/>
    </row>
    <row r="2038" spans="1:8" s="196" customFormat="1">
      <c r="A2038" s="750"/>
      <c r="B2038" s="741"/>
      <c r="C2038" s="291" t="s">
        <v>1750</v>
      </c>
      <c r="D2038" s="359" t="s">
        <v>98</v>
      </c>
      <c r="E2038" s="359">
        <v>0.06</v>
      </c>
      <c r="F2038" s="589">
        <v>1500</v>
      </c>
      <c r="G2038" s="1542">
        <f t="shared" si="146"/>
        <v>90</v>
      </c>
      <c r="H2038" s="747"/>
    </row>
    <row r="2039" spans="1:8" s="196" customFormat="1">
      <c r="A2039" s="750"/>
      <c r="B2039" s="741"/>
      <c r="C2039" s="749" t="s">
        <v>1755</v>
      </c>
      <c r="D2039" s="359" t="s">
        <v>98</v>
      </c>
      <c r="E2039" s="359">
        <v>0.03</v>
      </c>
      <c r="F2039" s="629">
        <v>27000</v>
      </c>
      <c r="G2039" s="1542">
        <f t="shared" si="146"/>
        <v>810</v>
      </c>
      <c r="H2039" s="747"/>
    </row>
    <row r="2040" spans="1:8" s="196" customFormat="1">
      <c r="A2040" s="750"/>
      <c r="B2040" s="741"/>
      <c r="C2040" s="757" t="s">
        <v>1772</v>
      </c>
      <c r="D2040" s="359" t="s">
        <v>98</v>
      </c>
      <c r="E2040" s="359">
        <v>0.05</v>
      </c>
      <c r="F2040" s="629">
        <v>3000</v>
      </c>
      <c r="G2040" s="1542">
        <f t="shared" si="146"/>
        <v>150</v>
      </c>
      <c r="H2040" s="747"/>
    </row>
    <row r="2041" spans="1:8" s="196" customFormat="1" ht="30">
      <c r="A2041" s="750"/>
      <c r="B2041" s="741"/>
      <c r="C2041" s="757" t="s">
        <v>1773</v>
      </c>
      <c r="D2041" s="359" t="s">
        <v>98</v>
      </c>
      <c r="E2041" s="359">
        <v>8.0000000000000002E-3</v>
      </c>
      <c r="F2041" s="208">
        <v>2200</v>
      </c>
      <c r="G2041" s="1542">
        <f t="shared" si="146"/>
        <v>17.600000000000001</v>
      </c>
      <c r="H2041" s="747"/>
    </row>
    <row r="2042" spans="1:8" s="196" customFormat="1">
      <c r="A2042" s="750"/>
      <c r="B2042" s="741"/>
      <c r="C2042" s="757" t="s">
        <v>1774</v>
      </c>
      <c r="D2042" s="359" t="s">
        <v>98</v>
      </c>
      <c r="E2042" s="359">
        <v>8.0000000000000002E-3</v>
      </c>
      <c r="F2042" s="629">
        <v>1400</v>
      </c>
      <c r="G2042" s="1542">
        <f t="shared" si="146"/>
        <v>11.200000000000001</v>
      </c>
      <c r="H2042" s="747"/>
    </row>
    <row r="2043" spans="1:8" s="196" customFormat="1">
      <c r="A2043" s="750"/>
      <c r="B2043" s="741"/>
      <c r="C2043" s="291" t="s">
        <v>1746</v>
      </c>
      <c r="D2043" s="359" t="s">
        <v>98</v>
      </c>
      <c r="E2043" s="758">
        <v>0.01</v>
      </c>
      <c r="F2043" s="208">
        <v>3500</v>
      </c>
      <c r="G2043" s="1542">
        <f t="shared" si="146"/>
        <v>35</v>
      </c>
      <c r="H2043" s="747"/>
    </row>
    <row r="2044" spans="1:8" s="196" customFormat="1">
      <c r="A2044" s="750"/>
      <c r="B2044" s="741"/>
      <c r="C2044" s="757" t="s">
        <v>892</v>
      </c>
      <c r="D2044" s="359" t="s">
        <v>98</v>
      </c>
      <c r="E2044" s="359">
        <v>0.05</v>
      </c>
      <c r="F2044" s="208">
        <v>1900</v>
      </c>
      <c r="G2044" s="1542">
        <f t="shared" si="146"/>
        <v>95</v>
      </c>
      <c r="H2044" s="747"/>
    </row>
    <row r="2045" spans="1:8" s="196" customFormat="1">
      <c r="A2045" s="750"/>
      <c r="B2045" s="741"/>
      <c r="C2045" s="757" t="s">
        <v>1762</v>
      </c>
      <c r="D2045" s="359" t="s">
        <v>98</v>
      </c>
      <c r="E2045" s="359">
        <v>0.01</v>
      </c>
      <c r="F2045" s="629">
        <v>920</v>
      </c>
      <c r="G2045" s="1542">
        <f t="shared" si="146"/>
        <v>9.2000000000000011</v>
      </c>
      <c r="H2045" s="747"/>
    </row>
    <row r="2046" spans="1:8" s="196" customFormat="1">
      <c r="A2046" s="750"/>
      <c r="B2046" s="741"/>
      <c r="C2046" s="291" t="s">
        <v>1775</v>
      </c>
      <c r="D2046" s="359" t="s">
        <v>1695</v>
      </c>
      <c r="E2046" s="574">
        <v>0.02</v>
      </c>
      <c r="F2046" s="748">
        <v>275000</v>
      </c>
      <c r="G2046" s="1542">
        <f t="shared" si="146"/>
        <v>5500</v>
      </c>
      <c r="H2046" s="747"/>
    </row>
    <row r="2047" spans="1:8" s="196" customFormat="1">
      <c r="A2047" s="750"/>
      <c r="B2047" s="741"/>
      <c r="C2047" s="742" t="s">
        <v>31</v>
      </c>
      <c r="D2047" s="359" t="s">
        <v>98</v>
      </c>
      <c r="E2047" s="614">
        <v>0.06</v>
      </c>
      <c r="F2047" s="208">
        <v>2700</v>
      </c>
      <c r="G2047" s="1542">
        <f t="shared" si="146"/>
        <v>162</v>
      </c>
      <c r="H2047" s="747"/>
    </row>
    <row r="2048" spans="1:8" s="196" customFormat="1">
      <c r="A2048" s="750"/>
      <c r="B2048" s="741"/>
      <c r="C2048" s="742" t="s">
        <v>729</v>
      </c>
      <c r="D2048" s="359" t="s">
        <v>1649</v>
      </c>
      <c r="E2048" s="614">
        <v>1.4933000000000001</v>
      </c>
      <c r="F2048" s="208">
        <v>120</v>
      </c>
      <c r="G2048" s="1542">
        <f t="shared" si="146"/>
        <v>179.196</v>
      </c>
      <c r="H2048" s="747"/>
    </row>
    <row r="2049" spans="1:8" s="196" customFormat="1">
      <c r="A2049" s="750"/>
      <c r="B2049" s="741" t="s">
        <v>35</v>
      </c>
      <c r="C2049" s="744"/>
      <c r="D2049" s="186"/>
      <c r="E2049" s="615"/>
      <c r="F2049" s="276"/>
      <c r="G2049" s="889">
        <f>SUM(G2033:G2048)</f>
        <v>16286.796000000002</v>
      </c>
      <c r="H2049" s="747"/>
    </row>
    <row r="2050" spans="1:8" s="196" customFormat="1">
      <c r="A2050" s="164" t="s">
        <v>1102</v>
      </c>
      <c r="B2050" s="741" t="s">
        <v>1777</v>
      </c>
      <c r="C2050" s="294" t="s">
        <v>1752</v>
      </c>
      <c r="D2050" s="359" t="s">
        <v>1652</v>
      </c>
      <c r="E2050" s="579">
        <v>0.05</v>
      </c>
      <c r="F2050" s="208">
        <v>720</v>
      </c>
      <c r="G2050" s="1542">
        <f t="shared" ref="G2050:G2062" si="147">E2050*F2050</f>
        <v>36</v>
      </c>
      <c r="H2050" s="747"/>
    </row>
    <row r="2051" spans="1:8" s="196" customFormat="1">
      <c r="A2051" s="750"/>
      <c r="B2051" s="741" t="s">
        <v>1778</v>
      </c>
      <c r="C2051" s="293" t="s">
        <v>1693</v>
      </c>
      <c r="D2051" s="359" t="s">
        <v>98</v>
      </c>
      <c r="E2051" s="359">
        <v>2.4E-2</v>
      </c>
      <c r="F2051" s="628">
        <v>3612</v>
      </c>
      <c r="G2051" s="1542">
        <f t="shared" si="147"/>
        <v>86.688000000000002</v>
      </c>
      <c r="H2051" s="747"/>
    </row>
    <row r="2052" spans="1:8" s="196" customFormat="1" ht="30">
      <c r="A2052" s="750"/>
      <c r="B2052" s="741"/>
      <c r="C2052" s="757" t="s">
        <v>244</v>
      </c>
      <c r="D2052" s="359" t="s">
        <v>98</v>
      </c>
      <c r="E2052" s="359">
        <v>0.02</v>
      </c>
      <c r="F2052" s="208">
        <v>3500</v>
      </c>
      <c r="G2052" s="1542">
        <f t="shared" si="147"/>
        <v>70</v>
      </c>
      <c r="H2052" s="747"/>
    </row>
    <row r="2053" spans="1:8" s="196" customFormat="1">
      <c r="A2053" s="750"/>
      <c r="B2053" s="741"/>
      <c r="C2053" s="757" t="s">
        <v>1779</v>
      </c>
      <c r="D2053" s="359" t="s">
        <v>98</v>
      </c>
      <c r="E2053" s="359">
        <v>0.01</v>
      </c>
      <c r="F2053" s="748">
        <v>6600</v>
      </c>
      <c r="G2053" s="1542">
        <f t="shared" si="147"/>
        <v>66</v>
      </c>
      <c r="H2053" s="747"/>
    </row>
    <row r="2054" spans="1:8" s="196" customFormat="1">
      <c r="A2054" s="750"/>
      <c r="B2054" s="741"/>
      <c r="C2054" s="291" t="s">
        <v>1701</v>
      </c>
      <c r="D2054" s="359" t="s">
        <v>98</v>
      </c>
      <c r="E2054" s="359">
        <v>4.3540000000000002E-2</v>
      </c>
      <c r="F2054" s="589">
        <v>3500</v>
      </c>
      <c r="G2054" s="1542">
        <f t="shared" si="147"/>
        <v>152.39000000000001</v>
      </c>
      <c r="H2054" s="747"/>
    </row>
    <row r="2055" spans="1:8" s="196" customFormat="1">
      <c r="A2055" s="750"/>
      <c r="B2055" s="741"/>
      <c r="C2055" s="757" t="s">
        <v>1780</v>
      </c>
      <c r="D2055" s="359" t="s">
        <v>98</v>
      </c>
      <c r="E2055" s="359">
        <v>1E-3</v>
      </c>
      <c r="F2055" s="208">
        <v>55000</v>
      </c>
      <c r="G2055" s="1542">
        <f t="shared" si="147"/>
        <v>55</v>
      </c>
      <c r="H2055" s="747"/>
    </row>
    <row r="2056" spans="1:8" s="196" customFormat="1">
      <c r="A2056" s="750"/>
      <c r="B2056" s="741"/>
      <c r="C2056" s="757" t="s">
        <v>1781</v>
      </c>
      <c r="D2056" s="292" t="s">
        <v>40</v>
      </c>
      <c r="E2056" s="359">
        <v>5</v>
      </c>
      <c r="F2056" s="629">
        <v>5.0999999999999996</v>
      </c>
      <c r="G2056" s="1542">
        <f t="shared" si="147"/>
        <v>25.5</v>
      </c>
      <c r="H2056" s="747"/>
    </row>
    <row r="2057" spans="1:8" s="196" customFormat="1">
      <c r="A2057" s="750"/>
      <c r="B2057" s="741"/>
      <c r="C2057" s="757" t="s">
        <v>1782</v>
      </c>
      <c r="D2057" s="359" t="s">
        <v>98</v>
      </c>
      <c r="E2057" s="359">
        <v>1.2012999999999999E-2</v>
      </c>
      <c r="F2057" s="589">
        <v>710</v>
      </c>
      <c r="G2057" s="1542">
        <f t="shared" si="147"/>
        <v>8.5292300000000001</v>
      </c>
      <c r="H2057" s="747"/>
    </row>
    <row r="2058" spans="1:8" s="196" customFormat="1" ht="30">
      <c r="A2058" s="750"/>
      <c r="B2058" s="741"/>
      <c r="C2058" s="757" t="s">
        <v>1783</v>
      </c>
      <c r="D2058" s="359" t="s">
        <v>98</v>
      </c>
      <c r="E2058" s="359">
        <v>0.03</v>
      </c>
      <c r="F2058" s="208">
        <v>2800</v>
      </c>
      <c r="G2058" s="1542">
        <f t="shared" si="147"/>
        <v>84</v>
      </c>
      <c r="H2058" s="747"/>
    </row>
    <row r="2059" spans="1:8" s="196" customFormat="1">
      <c r="A2059" s="750"/>
      <c r="B2059" s="741"/>
      <c r="C2059" s="757" t="s">
        <v>1784</v>
      </c>
      <c r="D2059" s="359" t="s">
        <v>98</v>
      </c>
      <c r="E2059" s="359">
        <v>1.29E-2</v>
      </c>
      <c r="F2059" s="589">
        <v>2500</v>
      </c>
      <c r="G2059" s="1542">
        <f t="shared" si="147"/>
        <v>32.25</v>
      </c>
      <c r="H2059" s="747"/>
    </row>
    <row r="2060" spans="1:8" s="196" customFormat="1">
      <c r="A2060" s="750"/>
      <c r="B2060" s="741"/>
      <c r="C2060" s="757" t="s">
        <v>1785</v>
      </c>
      <c r="D2060" s="359" t="s">
        <v>98</v>
      </c>
      <c r="E2060" s="359">
        <v>1.6E-2</v>
      </c>
      <c r="F2060" s="208">
        <v>5400</v>
      </c>
      <c r="G2060" s="1542">
        <f t="shared" si="147"/>
        <v>86.4</v>
      </c>
      <c r="H2060" s="747"/>
    </row>
    <row r="2061" spans="1:8" s="196" customFormat="1">
      <c r="A2061" s="750"/>
      <c r="B2061" s="741"/>
      <c r="C2061" s="291" t="s">
        <v>1786</v>
      </c>
      <c r="D2061" s="359" t="s">
        <v>98</v>
      </c>
      <c r="E2061" s="359">
        <v>8.0000000000000002E-3</v>
      </c>
      <c r="F2061" s="208">
        <v>3700</v>
      </c>
      <c r="G2061" s="1542">
        <f t="shared" si="147"/>
        <v>29.6</v>
      </c>
      <c r="H2061" s="747"/>
    </row>
    <row r="2062" spans="1:8" s="196" customFormat="1">
      <c r="A2062" s="750"/>
      <c r="B2062" s="741"/>
      <c r="C2062" s="742" t="s">
        <v>112</v>
      </c>
      <c r="D2062" s="359" t="s">
        <v>98</v>
      </c>
      <c r="E2062" s="614">
        <v>2E-3</v>
      </c>
      <c r="F2062" s="208">
        <v>780</v>
      </c>
      <c r="G2062" s="1542">
        <f t="shared" si="147"/>
        <v>1.56</v>
      </c>
      <c r="H2062" s="747"/>
    </row>
    <row r="2063" spans="1:8" s="196" customFormat="1">
      <c r="A2063" s="750"/>
      <c r="B2063" s="741" t="s">
        <v>35</v>
      </c>
      <c r="C2063" s="744"/>
      <c r="D2063" s="186"/>
      <c r="E2063" s="615"/>
      <c r="F2063" s="276"/>
      <c r="G2063" s="889">
        <f>SUM(G2050:G2062)</f>
        <v>733.9172299999999</v>
      </c>
      <c r="H2063" s="747"/>
    </row>
    <row r="2064" spans="1:8" ht="28.5">
      <c r="A2064" s="66" t="s">
        <v>1787</v>
      </c>
      <c r="B2064" s="284" t="s">
        <v>1105</v>
      </c>
      <c r="C2064" s="63"/>
      <c r="D2064" s="128"/>
      <c r="E2064" s="592"/>
      <c r="F2064" s="440"/>
      <c r="G2064" s="891"/>
      <c r="H2064" s="128"/>
    </row>
    <row r="2065" spans="1:8">
      <c r="A2065" s="164" t="s">
        <v>1106</v>
      </c>
      <c r="B2065" s="745" t="s">
        <v>1037</v>
      </c>
      <c r="C2065" s="172"/>
      <c r="D2065" s="747"/>
      <c r="E2065" s="615"/>
      <c r="F2065" s="276"/>
      <c r="G2065" s="889"/>
      <c r="H2065" s="747"/>
    </row>
    <row r="2066" spans="1:8">
      <c r="A2066" s="164"/>
      <c r="B2066" s="741" t="s">
        <v>35</v>
      </c>
      <c r="C2066" s="172"/>
      <c r="D2066" s="747"/>
      <c r="E2066" s="615"/>
      <c r="F2066" s="276"/>
      <c r="G2066" s="889"/>
      <c r="H2066" s="747"/>
    </row>
    <row r="2067" spans="1:8">
      <c r="A2067" s="164" t="s">
        <v>1788</v>
      </c>
      <c r="B2067" s="745" t="s">
        <v>1108</v>
      </c>
      <c r="C2067" s="742" t="s">
        <v>1789</v>
      </c>
      <c r="D2067" s="359" t="s">
        <v>98</v>
      </c>
      <c r="E2067" s="614">
        <v>0.71989999999999998</v>
      </c>
      <c r="F2067" s="208">
        <v>142.6</v>
      </c>
      <c r="G2067" s="1542">
        <f>E2067*F2067</f>
        <v>102.65773999999999</v>
      </c>
      <c r="H2067" s="359"/>
    </row>
    <row r="2068" spans="1:8">
      <c r="A2068" s="164"/>
      <c r="B2068" s="740"/>
      <c r="C2068" s="742" t="s">
        <v>1790</v>
      </c>
      <c r="D2068" s="359" t="s">
        <v>98</v>
      </c>
      <c r="E2068" s="605">
        <v>0.15</v>
      </c>
      <c r="F2068" s="208">
        <v>2400</v>
      </c>
      <c r="G2068" s="1542">
        <f>E2068*F2068</f>
        <v>360</v>
      </c>
      <c r="H2068" s="359"/>
    </row>
    <row r="2069" spans="1:8">
      <c r="A2069" s="164"/>
      <c r="B2069" s="740"/>
      <c r="C2069" s="742" t="s">
        <v>1722</v>
      </c>
      <c r="D2069" s="359" t="s">
        <v>98</v>
      </c>
      <c r="E2069" s="605">
        <v>0.03</v>
      </c>
      <c r="F2069" s="208">
        <v>2100</v>
      </c>
      <c r="G2069" s="1542">
        <f>E2069*F2069</f>
        <v>63</v>
      </c>
      <c r="H2069" s="359"/>
    </row>
    <row r="2070" spans="1:8">
      <c r="A2070" s="164"/>
      <c r="B2070" s="740"/>
      <c r="C2070" s="742" t="s">
        <v>31</v>
      </c>
      <c r="D2070" s="359" t="s">
        <v>98</v>
      </c>
      <c r="E2070" s="605">
        <v>6.0000000000000001E-3</v>
      </c>
      <c r="F2070" s="208">
        <v>2700</v>
      </c>
      <c r="G2070" s="1542">
        <f>E2070*F2070</f>
        <v>16.2</v>
      </c>
      <c r="H2070" s="359"/>
    </row>
    <row r="2071" spans="1:8">
      <c r="A2071" s="164"/>
      <c r="B2071" s="740"/>
      <c r="C2071" s="742" t="s">
        <v>729</v>
      </c>
      <c r="D2071" s="359" t="s">
        <v>1649</v>
      </c>
      <c r="E2071" s="605">
        <v>1.5</v>
      </c>
      <c r="F2071" s="208">
        <v>120</v>
      </c>
      <c r="G2071" s="1542">
        <f>E2071*F2071</f>
        <v>180</v>
      </c>
      <c r="H2071" s="359"/>
    </row>
    <row r="2072" spans="1:8">
      <c r="A2072" s="164"/>
      <c r="B2072" s="741" t="s">
        <v>35</v>
      </c>
      <c r="C2072" s="744"/>
      <c r="D2072" s="186"/>
      <c r="E2072" s="746"/>
      <c r="F2072" s="276"/>
      <c r="G2072" s="889">
        <f>SUM(G2067:G2071)</f>
        <v>721.85774000000004</v>
      </c>
      <c r="H2072" s="747"/>
    </row>
    <row r="2073" spans="1:8">
      <c r="A2073" s="164" t="s">
        <v>1791</v>
      </c>
      <c r="B2073" s="745" t="s">
        <v>1110</v>
      </c>
      <c r="C2073" s="742" t="s">
        <v>1676</v>
      </c>
      <c r="D2073" s="359" t="s">
        <v>98</v>
      </c>
      <c r="E2073" s="605">
        <v>0.01</v>
      </c>
      <c r="F2073" s="208">
        <v>1200</v>
      </c>
      <c r="G2073" s="1542">
        <f>E2073*F2073</f>
        <v>12</v>
      </c>
      <c r="H2073" s="359"/>
    </row>
    <row r="2074" spans="1:8">
      <c r="A2074" s="164"/>
      <c r="B2074" s="740"/>
      <c r="C2074" s="742" t="s">
        <v>576</v>
      </c>
      <c r="D2074" s="359" t="s">
        <v>1652</v>
      </c>
      <c r="E2074" s="605">
        <v>0.1</v>
      </c>
      <c r="F2074" s="208">
        <v>720</v>
      </c>
      <c r="G2074" s="1542">
        <f>E2074*F2074</f>
        <v>72</v>
      </c>
      <c r="H2074" s="359"/>
    </row>
    <row r="2075" spans="1:8">
      <c r="A2075" s="164"/>
      <c r="B2075" s="740"/>
      <c r="C2075" s="425" t="s">
        <v>1780</v>
      </c>
      <c r="D2075" s="359" t="s">
        <v>98</v>
      </c>
      <c r="E2075" s="605">
        <v>0.02</v>
      </c>
      <c r="F2075" s="208">
        <v>55000</v>
      </c>
      <c r="G2075" s="1542">
        <f>E2075*F2075</f>
        <v>1100</v>
      </c>
      <c r="H2075" s="359"/>
    </row>
    <row r="2076" spans="1:8">
      <c r="A2076" s="164"/>
      <c r="B2076" s="740"/>
      <c r="C2076" s="742" t="s">
        <v>31</v>
      </c>
      <c r="D2076" s="359" t="s">
        <v>98</v>
      </c>
      <c r="E2076" s="605">
        <v>0.01</v>
      </c>
      <c r="F2076" s="208">
        <v>2700</v>
      </c>
      <c r="G2076" s="1542">
        <f>E2076*F2076</f>
        <v>27</v>
      </c>
      <c r="H2076" s="359"/>
    </row>
    <row r="2077" spans="1:8">
      <c r="A2077" s="164"/>
      <c r="B2077" s="740"/>
      <c r="C2077" s="742" t="s">
        <v>729</v>
      </c>
      <c r="D2077" s="359" t="s">
        <v>1649</v>
      </c>
      <c r="E2077" s="605">
        <v>0.1</v>
      </c>
      <c r="F2077" s="208">
        <v>120</v>
      </c>
      <c r="G2077" s="1542">
        <f>E2077*F2077</f>
        <v>12</v>
      </c>
      <c r="H2077" s="359"/>
    </row>
    <row r="2078" spans="1:8">
      <c r="A2078" s="164"/>
      <c r="B2078" s="741" t="s">
        <v>35</v>
      </c>
      <c r="C2078" s="744"/>
      <c r="D2078" s="186"/>
      <c r="E2078" s="746"/>
      <c r="F2078" s="276"/>
      <c r="G2078" s="889">
        <f>SUM(G2073:G2077)</f>
        <v>1223</v>
      </c>
      <c r="H2078" s="747"/>
    </row>
    <row r="2079" spans="1:8">
      <c r="A2079" s="164" t="s">
        <v>1792</v>
      </c>
      <c r="B2079" s="745" t="s">
        <v>1112</v>
      </c>
      <c r="C2079" s="742" t="s">
        <v>31</v>
      </c>
      <c r="D2079" s="359" t="s">
        <v>98</v>
      </c>
      <c r="E2079" s="614">
        <v>6.0000000000000001E-3</v>
      </c>
      <c r="F2079" s="208">
        <v>2700</v>
      </c>
      <c r="G2079" s="1542">
        <f>E2079*F2079</f>
        <v>16.2</v>
      </c>
      <c r="H2079" s="359"/>
    </row>
    <row r="2080" spans="1:8">
      <c r="A2080" s="164"/>
      <c r="B2080" s="740"/>
      <c r="C2080" s="742" t="s">
        <v>729</v>
      </c>
      <c r="D2080" s="359" t="s">
        <v>730</v>
      </c>
      <c r="E2080" s="614">
        <v>1.5</v>
      </c>
      <c r="F2080" s="208">
        <v>120</v>
      </c>
      <c r="G2080" s="1542">
        <f>E2080*F2080</f>
        <v>180</v>
      </c>
      <c r="H2080" s="359"/>
    </row>
    <row r="2081" spans="1:8">
      <c r="A2081" s="164"/>
      <c r="B2081" s="741"/>
      <c r="C2081" s="744"/>
      <c r="D2081" s="186"/>
      <c r="E2081" s="615"/>
      <c r="F2081" s="276"/>
      <c r="G2081" s="889">
        <f>SUM(G2079:G2080)</f>
        <v>196.2</v>
      </c>
      <c r="H2081" s="747"/>
    </row>
    <row r="2082" spans="1:8">
      <c r="A2082" s="164" t="s">
        <v>1113</v>
      </c>
      <c r="B2082" s="745" t="s">
        <v>1114</v>
      </c>
      <c r="C2082" s="742" t="s">
        <v>31</v>
      </c>
      <c r="D2082" s="359" t="s">
        <v>98</v>
      </c>
      <c r="E2082" s="614">
        <v>6.0000000000000001E-3</v>
      </c>
      <c r="F2082" s="208">
        <v>2700</v>
      </c>
      <c r="G2082" s="1542">
        <f>E2082*F2082</f>
        <v>16.2</v>
      </c>
      <c r="H2082" s="359"/>
    </row>
    <row r="2083" spans="1:8">
      <c r="A2083" s="164"/>
      <c r="B2083" s="740"/>
      <c r="C2083" s="742" t="s">
        <v>729</v>
      </c>
      <c r="D2083" s="359" t="s">
        <v>730</v>
      </c>
      <c r="E2083" s="614">
        <v>1.5</v>
      </c>
      <c r="F2083" s="208">
        <v>120</v>
      </c>
      <c r="G2083" s="1542">
        <f>E2083*F2083</f>
        <v>180</v>
      </c>
      <c r="H2083" s="359"/>
    </row>
    <row r="2084" spans="1:8">
      <c r="A2084" s="164"/>
      <c r="B2084" s="741" t="s">
        <v>35</v>
      </c>
      <c r="C2084" s="744"/>
      <c r="D2084" s="186"/>
      <c r="E2084" s="615"/>
      <c r="F2084" s="276"/>
      <c r="G2084" s="889">
        <f>SUM(G2082:G2083)</f>
        <v>196.2</v>
      </c>
      <c r="H2084" s="747"/>
    </row>
    <row r="2085" spans="1:8">
      <c r="A2085" s="164" t="s">
        <v>1115</v>
      </c>
      <c r="B2085" s="745" t="s">
        <v>1116</v>
      </c>
      <c r="C2085" s="742" t="s">
        <v>1722</v>
      </c>
      <c r="D2085" s="359" t="s">
        <v>98</v>
      </c>
      <c r="E2085" s="614">
        <v>1.7299999999999999E-2</v>
      </c>
      <c r="F2085" s="208">
        <v>2321</v>
      </c>
      <c r="G2085" s="1542">
        <f t="shared" ref="G2085:G2094" si="148">E2085*F2085</f>
        <v>40.153300000000002</v>
      </c>
      <c r="H2085" s="359"/>
    </row>
    <row r="2086" spans="1:8">
      <c r="A2086" s="164"/>
      <c r="B2086" s="740"/>
      <c r="C2086" s="742" t="s">
        <v>1793</v>
      </c>
      <c r="D2086" s="359" t="s">
        <v>98</v>
      </c>
      <c r="E2086" s="614">
        <v>9.0999999999999998E-2</v>
      </c>
      <c r="F2086" s="208">
        <v>3400</v>
      </c>
      <c r="G2086" s="1542">
        <f t="shared" si="148"/>
        <v>309.39999999999998</v>
      </c>
      <c r="H2086" s="359"/>
    </row>
    <row r="2087" spans="1:8">
      <c r="A2087" s="164"/>
      <c r="B2087" s="740"/>
      <c r="C2087" s="742" t="s">
        <v>1664</v>
      </c>
      <c r="D2087" s="359" t="s">
        <v>98</v>
      </c>
      <c r="E2087" s="614">
        <v>0.03</v>
      </c>
      <c r="F2087" s="208">
        <v>8100</v>
      </c>
      <c r="G2087" s="1542">
        <f t="shared" si="148"/>
        <v>243</v>
      </c>
      <c r="H2087" s="359"/>
    </row>
    <row r="2088" spans="1:8">
      <c r="A2088" s="164"/>
      <c r="B2088" s="740"/>
      <c r="C2088" s="742" t="s">
        <v>731</v>
      </c>
      <c r="D2088" s="359" t="s">
        <v>1652</v>
      </c>
      <c r="E2088" s="614">
        <v>0.1</v>
      </c>
      <c r="F2088" s="628">
        <v>3612</v>
      </c>
      <c r="G2088" s="1542">
        <f t="shared" si="148"/>
        <v>361.20000000000005</v>
      </c>
      <c r="H2088" s="359"/>
    </row>
    <row r="2089" spans="1:8">
      <c r="A2089" s="164"/>
      <c r="B2089" s="740"/>
      <c r="C2089" s="742" t="s">
        <v>1794</v>
      </c>
      <c r="D2089" s="359" t="s">
        <v>98</v>
      </c>
      <c r="E2089" s="614">
        <v>4.4999999999999998E-2</v>
      </c>
      <c r="F2089" s="208">
        <v>2700</v>
      </c>
      <c r="G2089" s="1542">
        <f t="shared" si="148"/>
        <v>121.5</v>
      </c>
      <c r="H2089" s="359"/>
    </row>
    <row r="2090" spans="1:8">
      <c r="A2090" s="164"/>
      <c r="B2090" s="740"/>
      <c r="C2090" s="742" t="s">
        <v>727</v>
      </c>
      <c r="D2090" s="359" t="s">
        <v>1652</v>
      </c>
      <c r="E2090" s="614">
        <v>0.2</v>
      </c>
      <c r="F2090" s="589">
        <v>3500</v>
      </c>
      <c r="G2090" s="1542">
        <f t="shared" si="148"/>
        <v>700</v>
      </c>
      <c r="H2090" s="359"/>
    </row>
    <row r="2091" spans="1:8">
      <c r="A2091" s="164"/>
      <c r="B2091" s="740"/>
      <c r="C2091" s="742" t="s">
        <v>1795</v>
      </c>
      <c r="D2091" s="359" t="s">
        <v>98</v>
      </c>
      <c r="E2091" s="606">
        <v>0.15</v>
      </c>
      <c r="F2091" s="208">
        <v>2232</v>
      </c>
      <c r="G2091" s="1542">
        <f t="shared" si="148"/>
        <v>334.8</v>
      </c>
      <c r="H2091" s="359"/>
    </row>
    <row r="2092" spans="1:8">
      <c r="A2092" s="164"/>
      <c r="B2092" s="740"/>
      <c r="C2092" s="742" t="s">
        <v>576</v>
      </c>
      <c r="D2092" s="359" t="s">
        <v>1652</v>
      </c>
      <c r="E2092" s="606">
        <v>0.3</v>
      </c>
      <c r="F2092" s="208">
        <v>720</v>
      </c>
      <c r="G2092" s="1542">
        <f t="shared" si="148"/>
        <v>216</v>
      </c>
      <c r="H2092" s="359"/>
    </row>
    <row r="2093" spans="1:8">
      <c r="A2093" s="164"/>
      <c r="B2093" s="740"/>
      <c r="C2093" s="742" t="s">
        <v>31</v>
      </c>
      <c r="D2093" s="359" t="s">
        <v>98</v>
      </c>
      <c r="E2093" s="606">
        <v>6.0000000000000001E-3</v>
      </c>
      <c r="F2093" s="208">
        <v>2700</v>
      </c>
      <c r="G2093" s="1542">
        <f t="shared" si="148"/>
        <v>16.2</v>
      </c>
      <c r="H2093" s="359"/>
    </row>
    <row r="2094" spans="1:8">
      <c r="A2094" s="164"/>
      <c r="B2094" s="740"/>
      <c r="C2094" s="742" t="s">
        <v>729</v>
      </c>
      <c r="D2094" s="359" t="s">
        <v>1649</v>
      </c>
      <c r="E2094" s="606">
        <v>1.5</v>
      </c>
      <c r="F2094" s="208">
        <v>120</v>
      </c>
      <c r="G2094" s="1542">
        <f t="shared" si="148"/>
        <v>180</v>
      </c>
      <c r="H2094" s="359"/>
    </row>
    <row r="2095" spans="1:8">
      <c r="A2095" s="164"/>
      <c r="B2095" s="741" t="s">
        <v>35</v>
      </c>
      <c r="C2095" s="744"/>
      <c r="D2095" s="186"/>
      <c r="E2095" s="759"/>
      <c r="F2095" s="276"/>
      <c r="G2095" s="889">
        <f>SUM(G2085:G2094)</f>
        <v>2522.2532999999999</v>
      </c>
      <c r="H2095" s="747"/>
    </row>
    <row r="2096" spans="1:8">
      <c r="A2096" s="164" t="s">
        <v>1117</v>
      </c>
      <c r="B2096" s="745" t="s">
        <v>1118</v>
      </c>
      <c r="C2096" s="742" t="s">
        <v>1654</v>
      </c>
      <c r="D2096" s="359" t="s">
        <v>98</v>
      </c>
      <c r="E2096" s="606">
        <v>0.01</v>
      </c>
      <c r="F2096" s="621">
        <v>557.76</v>
      </c>
      <c r="G2096" s="1542">
        <f>E2096*F2096</f>
        <v>5.5776000000000003</v>
      </c>
      <c r="H2096" s="359"/>
    </row>
    <row r="2097" spans="1:8">
      <c r="A2097" s="164"/>
      <c r="B2097" s="740"/>
      <c r="C2097" s="742" t="s">
        <v>1655</v>
      </c>
      <c r="D2097" s="359" t="s">
        <v>98</v>
      </c>
      <c r="E2097" s="606">
        <v>0.03</v>
      </c>
      <c r="F2097" s="208">
        <v>16650</v>
      </c>
      <c r="G2097" s="1542">
        <f>E2097*F2097</f>
        <v>499.5</v>
      </c>
      <c r="H2097" s="359"/>
    </row>
    <row r="2098" spans="1:8">
      <c r="A2098" s="164"/>
      <c r="B2098" s="740"/>
      <c r="C2098" s="742" t="s">
        <v>576</v>
      </c>
      <c r="D2098" s="359" t="s">
        <v>1652</v>
      </c>
      <c r="E2098" s="606">
        <v>7.0000000000000007E-2</v>
      </c>
      <c r="F2098" s="208">
        <v>720</v>
      </c>
      <c r="G2098" s="1542">
        <f>E2098*F2098</f>
        <v>50.400000000000006</v>
      </c>
      <c r="H2098" s="359"/>
    </row>
    <row r="2099" spans="1:8">
      <c r="A2099" s="164"/>
      <c r="B2099" s="740"/>
      <c r="C2099" s="742" t="s">
        <v>31</v>
      </c>
      <c r="D2099" s="359" t="s">
        <v>98</v>
      </c>
      <c r="E2099" s="606">
        <v>6.0000000000000001E-3</v>
      </c>
      <c r="F2099" s="208">
        <v>2700</v>
      </c>
      <c r="G2099" s="1542">
        <f>E2099*F2099</f>
        <v>16.2</v>
      </c>
      <c r="H2099" s="359"/>
    </row>
    <row r="2100" spans="1:8">
      <c r="A2100" s="164"/>
      <c r="B2100" s="740"/>
      <c r="C2100" s="742" t="s">
        <v>729</v>
      </c>
      <c r="D2100" s="359" t="s">
        <v>730</v>
      </c>
      <c r="E2100" s="606">
        <v>1.5</v>
      </c>
      <c r="F2100" s="208">
        <v>120</v>
      </c>
      <c r="G2100" s="1542">
        <f>E2100*F2100</f>
        <v>180</v>
      </c>
      <c r="H2100" s="359"/>
    </row>
    <row r="2101" spans="1:8">
      <c r="A2101" s="164"/>
      <c r="B2101" s="741" t="s">
        <v>35</v>
      </c>
      <c r="C2101" s="744"/>
      <c r="D2101" s="186"/>
      <c r="E2101" s="615"/>
      <c r="F2101" s="276"/>
      <c r="G2101" s="889">
        <f>SUM(G2096:G2100)</f>
        <v>751.6776000000001</v>
      </c>
      <c r="H2101" s="747"/>
    </row>
    <row r="2102" spans="1:8">
      <c r="A2102" s="164" t="s">
        <v>1119</v>
      </c>
      <c r="B2102" s="745" t="s">
        <v>1120</v>
      </c>
      <c r="C2102" s="742" t="s">
        <v>1796</v>
      </c>
      <c r="D2102" s="359" t="s">
        <v>1652</v>
      </c>
      <c r="E2102" s="614">
        <v>3.4000000000000002E-2</v>
      </c>
      <c r="F2102" s="208">
        <v>6500</v>
      </c>
      <c r="G2102" s="1542">
        <f t="shared" ref="G2102:G2165" si="149">E2102*F2102</f>
        <v>221.00000000000003</v>
      </c>
      <c r="H2102" s="359"/>
    </row>
    <row r="2103" spans="1:8">
      <c r="A2103" s="164"/>
      <c r="B2103" s="740"/>
      <c r="C2103" s="742" t="s">
        <v>576</v>
      </c>
      <c r="D2103" s="359" t="s">
        <v>1652</v>
      </c>
      <c r="E2103" s="606">
        <v>0.17</v>
      </c>
      <c r="F2103" s="208">
        <v>720</v>
      </c>
      <c r="G2103" s="1542">
        <f t="shared" si="149"/>
        <v>122.4</v>
      </c>
      <c r="H2103" s="359"/>
    </row>
    <row r="2104" spans="1:8">
      <c r="A2104" s="164"/>
      <c r="B2104" s="740"/>
      <c r="C2104" s="742" t="s">
        <v>1664</v>
      </c>
      <c r="D2104" s="359" t="s">
        <v>98</v>
      </c>
      <c r="E2104" s="606">
        <v>0.12</v>
      </c>
      <c r="F2104" s="208">
        <v>1200</v>
      </c>
      <c r="G2104" s="1542">
        <f t="shared" si="149"/>
        <v>144</v>
      </c>
      <c r="H2104" s="359"/>
    </row>
    <row r="2105" spans="1:8">
      <c r="A2105" s="164"/>
      <c r="B2105" s="740"/>
      <c r="C2105" s="742" t="s">
        <v>1686</v>
      </c>
      <c r="D2105" s="359" t="s">
        <v>98</v>
      </c>
      <c r="E2105" s="606">
        <v>0.02</v>
      </c>
      <c r="F2105" s="208">
        <v>55000</v>
      </c>
      <c r="G2105" s="1542">
        <f t="shared" si="149"/>
        <v>1100</v>
      </c>
      <c r="H2105" s="359"/>
    </row>
    <row r="2106" spans="1:8">
      <c r="A2106" s="164"/>
      <c r="B2106" s="740"/>
      <c r="C2106" s="742" t="s">
        <v>31</v>
      </c>
      <c r="D2106" s="359" t="s">
        <v>98</v>
      </c>
      <c r="E2106" s="606">
        <v>0.01</v>
      </c>
      <c r="F2106" s="208">
        <v>2700</v>
      </c>
      <c r="G2106" s="1542">
        <f t="shared" si="149"/>
        <v>27</v>
      </c>
      <c r="H2106" s="359"/>
    </row>
    <row r="2107" spans="1:8">
      <c r="A2107" s="164"/>
      <c r="B2107" s="740"/>
      <c r="C2107" s="742" t="s">
        <v>729</v>
      </c>
      <c r="D2107" s="359" t="s">
        <v>1649</v>
      </c>
      <c r="E2107" s="606">
        <v>0.5</v>
      </c>
      <c r="F2107" s="208">
        <v>120</v>
      </c>
      <c r="G2107" s="1542">
        <f t="shared" si="149"/>
        <v>60</v>
      </c>
      <c r="H2107" s="359"/>
    </row>
    <row r="2108" spans="1:8">
      <c r="A2108" s="164"/>
      <c r="B2108" s="741" t="s">
        <v>35</v>
      </c>
      <c r="C2108" s="744"/>
      <c r="D2108" s="186"/>
      <c r="E2108" s="615"/>
      <c r="F2108" s="276"/>
      <c r="G2108" s="889">
        <f>SUM(G2102:G2107)</f>
        <v>1674.4</v>
      </c>
      <c r="H2108" s="747"/>
    </row>
    <row r="2109" spans="1:8" ht="30">
      <c r="A2109" s="164" t="s">
        <v>1797</v>
      </c>
      <c r="B2109" s="745" t="s">
        <v>1122</v>
      </c>
      <c r="C2109" s="742" t="s">
        <v>1657</v>
      </c>
      <c r="D2109" s="359" t="s">
        <v>98</v>
      </c>
      <c r="E2109" s="614">
        <v>0.02</v>
      </c>
      <c r="F2109" s="208">
        <v>21200</v>
      </c>
      <c r="G2109" s="1542">
        <f t="shared" si="149"/>
        <v>424</v>
      </c>
      <c r="H2109" s="359"/>
    </row>
    <row r="2110" spans="1:8">
      <c r="A2110" s="164"/>
      <c r="B2110" s="740"/>
      <c r="C2110" s="742" t="s">
        <v>1658</v>
      </c>
      <c r="D2110" s="359" t="s">
        <v>98</v>
      </c>
      <c r="E2110" s="614">
        <v>4.3999999999999997E-2</v>
      </c>
      <c r="F2110" s="208">
        <v>9000</v>
      </c>
      <c r="G2110" s="1542">
        <f t="shared" si="149"/>
        <v>396</v>
      </c>
      <c r="H2110" s="359"/>
    </row>
    <row r="2111" spans="1:8">
      <c r="A2111" s="164"/>
      <c r="B2111" s="740"/>
      <c r="C2111" s="742" t="s">
        <v>1659</v>
      </c>
      <c r="D2111" s="359" t="s">
        <v>98</v>
      </c>
      <c r="E2111" s="614">
        <v>0.06</v>
      </c>
      <c r="F2111" s="208">
        <v>1800</v>
      </c>
      <c r="G2111" s="1542">
        <f t="shared" si="149"/>
        <v>108</v>
      </c>
      <c r="H2111" s="359"/>
    </row>
    <row r="2112" spans="1:8">
      <c r="A2112" s="164"/>
      <c r="B2112" s="740"/>
      <c r="C2112" s="742" t="s">
        <v>1660</v>
      </c>
      <c r="D2112" s="359" t="s">
        <v>98</v>
      </c>
      <c r="E2112" s="614">
        <v>0.5</v>
      </c>
      <c r="F2112" s="208">
        <v>848</v>
      </c>
      <c r="G2112" s="1542">
        <f t="shared" si="149"/>
        <v>424</v>
      </c>
      <c r="H2112" s="359"/>
    </row>
    <row r="2113" spans="1:8">
      <c r="A2113" s="164"/>
      <c r="B2113" s="740"/>
      <c r="C2113" s="742" t="s">
        <v>1662</v>
      </c>
      <c r="D2113" s="359" t="s">
        <v>98</v>
      </c>
      <c r="E2113" s="614">
        <v>2E-3</v>
      </c>
      <c r="F2113" s="208">
        <v>5500</v>
      </c>
      <c r="G2113" s="1542">
        <f t="shared" si="149"/>
        <v>11</v>
      </c>
      <c r="H2113" s="359"/>
    </row>
    <row r="2114" spans="1:8">
      <c r="A2114" s="164"/>
      <c r="B2114" s="740"/>
      <c r="C2114" s="742" t="s">
        <v>727</v>
      </c>
      <c r="D2114" s="359" t="s">
        <v>1652</v>
      </c>
      <c r="E2114" s="614">
        <v>0.11446000000000001</v>
      </c>
      <c r="F2114" s="589">
        <v>3500</v>
      </c>
      <c r="G2114" s="1542">
        <f t="shared" si="149"/>
        <v>400.61</v>
      </c>
      <c r="H2114" s="359"/>
    </row>
    <row r="2115" spans="1:8">
      <c r="A2115" s="164"/>
      <c r="B2115" s="740"/>
      <c r="C2115" s="742" t="s">
        <v>31</v>
      </c>
      <c r="D2115" s="359" t="s">
        <v>98</v>
      </c>
      <c r="E2115" s="614">
        <v>6.0000000000000001E-3</v>
      </c>
      <c r="F2115" s="208">
        <v>2700</v>
      </c>
      <c r="G2115" s="1542">
        <f t="shared" si="149"/>
        <v>16.2</v>
      </c>
      <c r="H2115" s="359"/>
    </row>
    <row r="2116" spans="1:8">
      <c r="A2116" s="164"/>
      <c r="B2116" s="740"/>
      <c r="C2116" s="742" t="s">
        <v>729</v>
      </c>
      <c r="D2116" s="359" t="s">
        <v>1649</v>
      </c>
      <c r="E2116" s="605">
        <v>1.5</v>
      </c>
      <c r="F2116" s="208">
        <v>120</v>
      </c>
      <c r="G2116" s="1542">
        <f t="shared" si="149"/>
        <v>180</v>
      </c>
      <c r="H2116" s="359"/>
    </row>
    <row r="2117" spans="1:8">
      <c r="A2117" s="164"/>
      <c r="B2117" s="741" t="s">
        <v>35</v>
      </c>
      <c r="C2117" s="744"/>
      <c r="D2117" s="186"/>
      <c r="E2117" s="615"/>
      <c r="F2117" s="276"/>
      <c r="G2117" s="889">
        <f>SUM(G2109:G2116)</f>
        <v>1959.8100000000002</v>
      </c>
      <c r="H2117" s="747"/>
    </row>
    <row r="2118" spans="1:8">
      <c r="A2118" s="164" t="s">
        <v>1123</v>
      </c>
      <c r="B2118" s="745" t="s">
        <v>1124</v>
      </c>
      <c r="C2118" s="742" t="s">
        <v>31</v>
      </c>
      <c r="D2118" s="359" t="s">
        <v>98</v>
      </c>
      <c r="E2118" s="605">
        <v>0.06</v>
      </c>
      <c r="F2118" s="208">
        <v>2700</v>
      </c>
      <c r="G2118" s="1542">
        <f t="shared" si="149"/>
        <v>162</v>
      </c>
      <c r="H2118" s="359"/>
    </row>
    <row r="2119" spans="1:8">
      <c r="A2119" s="164"/>
      <c r="B2119" s="740"/>
      <c r="C2119" s="742" t="s">
        <v>729</v>
      </c>
      <c r="D2119" s="359" t="s">
        <v>1649</v>
      </c>
      <c r="E2119" s="605">
        <v>1.5</v>
      </c>
      <c r="F2119" s="208">
        <v>120</v>
      </c>
      <c r="G2119" s="1542">
        <f t="shared" si="149"/>
        <v>180</v>
      </c>
      <c r="H2119" s="359"/>
    </row>
    <row r="2120" spans="1:8">
      <c r="A2120" s="164"/>
      <c r="B2120" s="741"/>
      <c r="C2120" s="744"/>
      <c r="D2120" s="186"/>
      <c r="E2120" s="615"/>
      <c r="F2120" s="276"/>
      <c r="G2120" s="889">
        <f>SUM(G2118:G2119)</f>
        <v>342</v>
      </c>
      <c r="H2120" s="747"/>
    </row>
    <row r="2121" spans="1:8">
      <c r="A2121" s="164" t="s">
        <v>1125</v>
      </c>
      <c r="B2121" s="745" t="s">
        <v>1798</v>
      </c>
      <c r="C2121" s="742" t="s">
        <v>31</v>
      </c>
      <c r="D2121" s="359" t="s">
        <v>98</v>
      </c>
      <c r="E2121" s="614">
        <v>8.566E-2</v>
      </c>
      <c r="F2121" s="208">
        <v>2700</v>
      </c>
      <c r="G2121" s="1542">
        <f t="shared" si="149"/>
        <v>231.28200000000001</v>
      </c>
      <c r="H2121" s="359"/>
    </row>
    <row r="2122" spans="1:8">
      <c r="A2122" s="164"/>
      <c r="B2122" s="740"/>
      <c r="C2122" s="742" t="s">
        <v>729</v>
      </c>
      <c r="D2122" s="359" t="s">
        <v>1649</v>
      </c>
      <c r="E2122" s="614">
        <v>0.995</v>
      </c>
      <c r="F2122" s="208">
        <v>120</v>
      </c>
      <c r="G2122" s="1542">
        <f t="shared" si="149"/>
        <v>119.4</v>
      </c>
      <c r="H2122" s="359"/>
    </row>
    <row r="2123" spans="1:8">
      <c r="A2123" s="164"/>
      <c r="B2123" s="740"/>
      <c r="C2123" s="742" t="s">
        <v>576</v>
      </c>
      <c r="D2123" s="359" t="s">
        <v>1652</v>
      </c>
      <c r="E2123" s="614">
        <v>0.16882</v>
      </c>
      <c r="F2123" s="208">
        <v>720</v>
      </c>
      <c r="G2123" s="1542">
        <f t="shared" si="149"/>
        <v>121.5504</v>
      </c>
      <c r="H2123" s="359"/>
    </row>
    <row r="2124" spans="1:8">
      <c r="A2124" s="164"/>
      <c r="B2124" s="741" t="s">
        <v>35</v>
      </c>
      <c r="C2124" s="744"/>
      <c r="D2124" s="186"/>
      <c r="E2124" s="615"/>
      <c r="F2124" s="276"/>
      <c r="G2124" s="889">
        <f>SUM(G2121:G2123)</f>
        <v>472.23239999999998</v>
      </c>
      <c r="H2124" s="747"/>
    </row>
    <row r="2125" spans="1:8" ht="30">
      <c r="A2125" s="164" t="s">
        <v>1127</v>
      </c>
      <c r="B2125" s="745" t="s">
        <v>1128</v>
      </c>
      <c r="C2125" s="742" t="s">
        <v>1799</v>
      </c>
      <c r="D2125" s="359" t="s">
        <v>98</v>
      </c>
      <c r="E2125" s="614">
        <v>2E-3</v>
      </c>
      <c r="F2125" s="208">
        <v>21200</v>
      </c>
      <c r="G2125" s="1542">
        <f t="shared" si="149"/>
        <v>42.4</v>
      </c>
      <c r="H2125" s="359"/>
    </row>
    <row r="2126" spans="1:8">
      <c r="A2126" s="164"/>
      <c r="B2126" s="740"/>
      <c r="C2126" s="742" t="s">
        <v>1664</v>
      </c>
      <c r="D2126" s="359" t="s">
        <v>98</v>
      </c>
      <c r="E2126" s="614">
        <v>7.4999999999999997E-3</v>
      </c>
      <c r="F2126" s="208">
        <v>1200</v>
      </c>
      <c r="G2126" s="1542">
        <f t="shared" si="149"/>
        <v>9</v>
      </c>
      <c r="H2126" s="359"/>
    </row>
    <row r="2127" spans="1:8">
      <c r="A2127" s="164"/>
      <c r="B2127" s="740"/>
      <c r="C2127" s="742" t="s">
        <v>293</v>
      </c>
      <c r="D2127" s="359" t="s">
        <v>98</v>
      </c>
      <c r="E2127" s="614">
        <v>3.8E-3</v>
      </c>
      <c r="F2127" s="208">
        <v>41200</v>
      </c>
      <c r="G2127" s="1542">
        <f t="shared" si="149"/>
        <v>156.56</v>
      </c>
      <c r="H2127" s="359"/>
    </row>
    <row r="2128" spans="1:8">
      <c r="A2128" s="164"/>
      <c r="B2128" s="740"/>
      <c r="C2128" s="742" t="s">
        <v>727</v>
      </c>
      <c r="D2128" s="359" t="s">
        <v>1652</v>
      </c>
      <c r="E2128" s="614">
        <v>0.05</v>
      </c>
      <c r="F2128" s="589">
        <v>3500</v>
      </c>
      <c r="G2128" s="1542">
        <f t="shared" si="149"/>
        <v>175</v>
      </c>
      <c r="H2128" s="359"/>
    </row>
    <row r="2129" spans="1:8">
      <c r="A2129" s="164"/>
      <c r="B2129" s="740"/>
      <c r="C2129" s="742" t="s">
        <v>576</v>
      </c>
      <c r="D2129" s="359" t="s">
        <v>1652</v>
      </c>
      <c r="E2129" s="614">
        <v>0.03</v>
      </c>
      <c r="F2129" s="208">
        <v>720</v>
      </c>
      <c r="G2129" s="1542">
        <f t="shared" si="149"/>
        <v>21.599999999999998</v>
      </c>
      <c r="H2129" s="359"/>
    </row>
    <row r="2130" spans="1:8">
      <c r="A2130" s="164"/>
      <c r="B2130" s="740"/>
      <c r="C2130" s="742" t="s">
        <v>31</v>
      </c>
      <c r="D2130" s="359" t="s">
        <v>98</v>
      </c>
      <c r="E2130" s="614">
        <v>6.0000000000000001E-3</v>
      </c>
      <c r="F2130" s="208">
        <v>2700</v>
      </c>
      <c r="G2130" s="1542">
        <f t="shared" si="149"/>
        <v>16.2</v>
      </c>
      <c r="H2130" s="359"/>
    </row>
    <row r="2131" spans="1:8">
      <c r="A2131" s="164"/>
      <c r="B2131" s="740"/>
      <c r="C2131" s="742" t="s">
        <v>729</v>
      </c>
      <c r="D2131" s="359" t="s">
        <v>1649</v>
      </c>
      <c r="E2131" s="614">
        <v>1.5</v>
      </c>
      <c r="F2131" s="208">
        <v>120</v>
      </c>
      <c r="G2131" s="1542">
        <f t="shared" si="149"/>
        <v>180</v>
      </c>
      <c r="H2131" s="359"/>
    </row>
    <row r="2132" spans="1:8">
      <c r="A2132" s="164"/>
      <c r="B2132" s="741" t="s">
        <v>35</v>
      </c>
      <c r="C2132" s="744"/>
      <c r="D2132" s="186"/>
      <c r="E2132" s="615"/>
      <c r="F2132" s="276"/>
      <c r="G2132" s="889">
        <f>SUM(G2125:G2131)</f>
        <v>600.76</v>
      </c>
      <c r="H2132" s="747"/>
    </row>
    <row r="2133" spans="1:8" ht="30">
      <c r="A2133" s="164" t="s">
        <v>1129</v>
      </c>
      <c r="B2133" s="745" t="s">
        <v>1130</v>
      </c>
      <c r="C2133" s="742" t="s">
        <v>1722</v>
      </c>
      <c r="D2133" s="359" t="s">
        <v>98</v>
      </c>
      <c r="E2133" s="614">
        <v>1.7299999999999999E-2</v>
      </c>
      <c r="F2133" s="208">
        <v>2321</v>
      </c>
      <c r="G2133" s="1542">
        <f t="shared" si="149"/>
        <v>40.153300000000002</v>
      </c>
      <c r="H2133" s="359"/>
    </row>
    <row r="2134" spans="1:8">
      <c r="A2134" s="164"/>
      <c r="B2134" s="740"/>
      <c r="C2134" s="742" t="s">
        <v>1793</v>
      </c>
      <c r="D2134" s="359" t="s">
        <v>98</v>
      </c>
      <c r="E2134" s="605">
        <v>0.01</v>
      </c>
      <c r="F2134" s="208">
        <v>3400</v>
      </c>
      <c r="G2134" s="1542">
        <f t="shared" si="149"/>
        <v>34</v>
      </c>
      <c r="H2134" s="359"/>
    </row>
    <row r="2135" spans="1:8">
      <c r="A2135" s="164"/>
      <c r="B2135" s="740"/>
      <c r="C2135" s="742" t="s">
        <v>1664</v>
      </c>
      <c r="D2135" s="359" t="s">
        <v>98</v>
      </c>
      <c r="E2135" s="605">
        <v>0.03</v>
      </c>
      <c r="F2135" s="208">
        <v>1200</v>
      </c>
      <c r="G2135" s="1542">
        <f t="shared" si="149"/>
        <v>36</v>
      </c>
      <c r="H2135" s="359"/>
    </row>
    <row r="2136" spans="1:8">
      <c r="A2136" s="164"/>
      <c r="B2136" s="740"/>
      <c r="C2136" s="742" t="s">
        <v>731</v>
      </c>
      <c r="D2136" s="359" t="s">
        <v>1652</v>
      </c>
      <c r="E2136" s="605">
        <v>0.08</v>
      </c>
      <c r="F2136" s="628">
        <v>3612</v>
      </c>
      <c r="G2136" s="1542">
        <f t="shared" si="149"/>
        <v>288.95999999999998</v>
      </c>
      <c r="H2136" s="359"/>
    </row>
    <row r="2137" spans="1:8">
      <c r="A2137" s="164"/>
      <c r="B2137" s="740"/>
      <c r="C2137" s="742" t="s">
        <v>1800</v>
      </c>
      <c r="D2137" s="359" t="s">
        <v>98</v>
      </c>
      <c r="E2137" s="605">
        <v>4.4999999999999998E-2</v>
      </c>
      <c r="F2137" s="208">
        <v>2700</v>
      </c>
      <c r="G2137" s="1542">
        <f t="shared" si="149"/>
        <v>121.5</v>
      </c>
      <c r="H2137" s="359"/>
    </row>
    <row r="2138" spans="1:8">
      <c r="A2138" s="164"/>
      <c r="B2138" s="740"/>
      <c r="C2138" s="742" t="s">
        <v>727</v>
      </c>
      <c r="D2138" s="359" t="s">
        <v>1652</v>
      </c>
      <c r="E2138" s="605">
        <v>0.02</v>
      </c>
      <c r="F2138" s="589">
        <v>3500</v>
      </c>
      <c r="G2138" s="1542">
        <f t="shared" si="149"/>
        <v>70</v>
      </c>
      <c r="H2138" s="359"/>
    </row>
    <row r="2139" spans="1:8">
      <c r="A2139" s="164"/>
      <c r="B2139" s="740"/>
      <c r="C2139" s="742" t="s">
        <v>1795</v>
      </c>
      <c r="D2139" s="359" t="s">
        <v>98</v>
      </c>
      <c r="E2139" s="605">
        <v>0.02</v>
      </c>
      <c r="F2139" s="208">
        <v>2232</v>
      </c>
      <c r="G2139" s="1542">
        <f t="shared" si="149"/>
        <v>44.64</v>
      </c>
      <c r="H2139" s="359"/>
    </row>
    <row r="2140" spans="1:8">
      <c r="A2140" s="164"/>
      <c r="B2140" s="740"/>
      <c r="C2140" s="742" t="s">
        <v>576</v>
      </c>
      <c r="D2140" s="359" t="s">
        <v>1652</v>
      </c>
      <c r="E2140" s="605">
        <v>0.03</v>
      </c>
      <c r="F2140" s="208">
        <v>720</v>
      </c>
      <c r="G2140" s="1542">
        <f t="shared" si="149"/>
        <v>21.599999999999998</v>
      </c>
      <c r="H2140" s="359"/>
    </row>
    <row r="2141" spans="1:8">
      <c r="A2141" s="164"/>
      <c r="B2141" s="740"/>
      <c r="C2141" s="742" t="s">
        <v>31</v>
      </c>
      <c r="D2141" s="359" t="s">
        <v>98</v>
      </c>
      <c r="E2141" s="614">
        <v>6.0000000000000001E-3</v>
      </c>
      <c r="F2141" s="208">
        <v>2700</v>
      </c>
      <c r="G2141" s="1542">
        <f t="shared" si="149"/>
        <v>16.2</v>
      </c>
      <c r="H2141" s="359"/>
    </row>
    <row r="2142" spans="1:8">
      <c r="A2142" s="164"/>
      <c r="B2142" s="740"/>
      <c r="C2142" s="742" t="s">
        <v>729</v>
      </c>
      <c r="D2142" s="359" t="s">
        <v>1649</v>
      </c>
      <c r="E2142" s="605">
        <v>1.5</v>
      </c>
      <c r="F2142" s="208">
        <v>120</v>
      </c>
      <c r="G2142" s="1542">
        <f t="shared" si="149"/>
        <v>180</v>
      </c>
      <c r="H2142" s="359"/>
    </row>
    <row r="2143" spans="1:8">
      <c r="A2143" s="164"/>
      <c r="B2143" s="741" t="s">
        <v>35</v>
      </c>
      <c r="C2143" s="744"/>
      <c r="D2143" s="186"/>
      <c r="E2143" s="615"/>
      <c r="F2143" s="276"/>
      <c r="G2143" s="889">
        <f>SUM(G2133:G2142)</f>
        <v>853.05330000000004</v>
      </c>
      <c r="H2143" s="747"/>
    </row>
    <row r="2144" spans="1:8">
      <c r="A2144" s="164" t="s">
        <v>1131</v>
      </c>
      <c r="B2144" s="745" t="s">
        <v>1132</v>
      </c>
      <c r="C2144" s="742" t="s">
        <v>1801</v>
      </c>
      <c r="D2144" s="359" t="s">
        <v>1652</v>
      </c>
      <c r="E2144" s="614">
        <v>3.0000000000000001E-3</v>
      </c>
      <c r="F2144" s="208">
        <v>1800</v>
      </c>
      <c r="G2144" s="1542">
        <f t="shared" si="149"/>
        <v>5.4</v>
      </c>
      <c r="H2144" s="359"/>
    </row>
    <row r="2145" spans="1:8">
      <c r="A2145" s="164"/>
      <c r="B2145" s="740"/>
      <c r="C2145" s="742" t="s">
        <v>84</v>
      </c>
      <c r="D2145" s="359" t="s">
        <v>1652</v>
      </c>
      <c r="E2145" s="614">
        <v>0.01</v>
      </c>
      <c r="F2145" s="621">
        <v>7875</v>
      </c>
      <c r="G2145" s="1542">
        <f t="shared" si="149"/>
        <v>78.75</v>
      </c>
      <c r="H2145" s="359"/>
    </row>
    <row r="2146" spans="1:8">
      <c r="A2146" s="164"/>
      <c r="B2146" s="740"/>
      <c r="C2146" s="742" t="s">
        <v>1687</v>
      </c>
      <c r="D2146" s="359" t="s">
        <v>98</v>
      </c>
      <c r="E2146" s="614">
        <v>2E-3</v>
      </c>
      <c r="F2146" s="589">
        <v>27000</v>
      </c>
      <c r="G2146" s="1542">
        <f t="shared" si="149"/>
        <v>54</v>
      </c>
      <c r="H2146" s="359"/>
    </row>
    <row r="2147" spans="1:8">
      <c r="A2147" s="164"/>
      <c r="B2147" s="740"/>
      <c r="C2147" s="742" t="s">
        <v>291</v>
      </c>
      <c r="D2147" s="359" t="s">
        <v>98</v>
      </c>
      <c r="E2147" s="614">
        <v>0.01</v>
      </c>
      <c r="F2147" s="748">
        <v>6600</v>
      </c>
      <c r="G2147" s="1542">
        <f t="shared" si="149"/>
        <v>66</v>
      </c>
      <c r="H2147" s="359"/>
    </row>
    <row r="2148" spans="1:8">
      <c r="A2148" s="164"/>
      <c r="B2148" s="740"/>
      <c r="C2148" s="742" t="s">
        <v>1689</v>
      </c>
      <c r="D2148" s="359" t="s">
        <v>98</v>
      </c>
      <c r="E2148" s="614">
        <v>0.02</v>
      </c>
      <c r="F2148" s="208">
        <v>11200</v>
      </c>
      <c r="G2148" s="1542">
        <f t="shared" si="149"/>
        <v>224</v>
      </c>
      <c r="H2148" s="359"/>
    </row>
    <row r="2149" spans="1:8">
      <c r="A2149" s="164"/>
      <c r="B2149" s="740"/>
      <c r="C2149" s="742" t="s">
        <v>31</v>
      </c>
      <c r="D2149" s="359" t="s">
        <v>98</v>
      </c>
      <c r="E2149" s="614">
        <v>6.0000000000000001E-3</v>
      </c>
      <c r="F2149" s="208">
        <v>2700</v>
      </c>
      <c r="G2149" s="1542">
        <f t="shared" si="149"/>
        <v>16.2</v>
      </c>
      <c r="H2149" s="359"/>
    </row>
    <row r="2150" spans="1:8">
      <c r="A2150" s="164"/>
      <c r="B2150" s="740"/>
      <c r="C2150" s="742" t="s">
        <v>729</v>
      </c>
      <c r="D2150" s="359" t="s">
        <v>1649</v>
      </c>
      <c r="E2150" s="496">
        <v>1.5</v>
      </c>
      <c r="F2150" s="208">
        <v>120</v>
      </c>
      <c r="G2150" s="1542">
        <f t="shared" si="149"/>
        <v>180</v>
      </c>
      <c r="H2150" s="359"/>
    </row>
    <row r="2151" spans="1:8">
      <c r="A2151" s="164"/>
      <c r="B2151" s="741" t="s">
        <v>35</v>
      </c>
      <c r="C2151" s="744"/>
      <c r="D2151" s="186"/>
      <c r="E2151" s="615"/>
      <c r="F2151" s="276"/>
      <c r="G2151" s="889">
        <f>SUM(G2144:G2150)</f>
        <v>624.34999999999991</v>
      </c>
      <c r="H2151" s="747"/>
    </row>
    <row r="2152" spans="1:8">
      <c r="A2152" s="164" t="s">
        <v>1133</v>
      </c>
      <c r="B2152" s="745" t="s">
        <v>1134</v>
      </c>
      <c r="C2152" s="742" t="s">
        <v>731</v>
      </c>
      <c r="D2152" s="359" t="s">
        <v>1652</v>
      </c>
      <c r="E2152" s="614">
        <v>0.2</v>
      </c>
      <c r="F2152" s="628">
        <v>3612</v>
      </c>
      <c r="G2152" s="1542">
        <f t="shared" si="149"/>
        <v>722.40000000000009</v>
      </c>
      <c r="H2152" s="359"/>
    </row>
    <row r="2153" spans="1:8">
      <c r="A2153" s="164"/>
      <c r="B2153" s="740"/>
      <c r="C2153" s="742" t="s">
        <v>31</v>
      </c>
      <c r="D2153" s="359" t="s">
        <v>98</v>
      </c>
      <c r="E2153" s="614">
        <v>6.0000000000000001E-3</v>
      </c>
      <c r="F2153" s="208">
        <v>2700</v>
      </c>
      <c r="G2153" s="1542">
        <f t="shared" si="149"/>
        <v>16.2</v>
      </c>
      <c r="H2153" s="359"/>
    </row>
    <row r="2154" spans="1:8">
      <c r="A2154" s="164"/>
      <c r="B2154" s="740"/>
      <c r="C2154" s="742" t="s">
        <v>729</v>
      </c>
      <c r="D2154" s="359" t="s">
        <v>1649</v>
      </c>
      <c r="E2154" s="496">
        <v>1.5</v>
      </c>
      <c r="F2154" s="208">
        <v>120</v>
      </c>
      <c r="G2154" s="1542">
        <f t="shared" si="149"/>
        <v>180</v>
      </c>
      <c r="H2154" s="359"/>
    </row>
    <row r="2155" spans="1:8">
      <c r="A2155" s="164"/>
      <c r="B2155" s="741" t="s">
        <v>35</v>
      </c>
      <c r="C2155" s="744"/>
      <c r="D2155" s="186"/>
      <c r="E2155" s="615"/>
      <c r="F2155" s="276"/>
      <c r="G2155" s="889">
        <f>SUM(G2152:G2154)</f>
        <v>918.60000000000014</v>
      </c>
      <c r="H2155" s="747"/>
    </row>
    <row r="2156" spans="1:8">
      <c r="A2156" s="164" t="s">
        <v>1135</v>
      </c>
      <c r="B2156" s="745" t="s">
        <v>1136</v>
      </c>
      <c r="C2156" s="742" t="s">
        <v>727</v>
      </c>
      <c r="D2156" s="359" t="s">
        <v>1652</v>
      </c>
      <c r="E2156" s="614">
        <v>0.14308000000000001</v>
      </c>
      <c r="F2156" s="589">
        <v>3500</v>
      </c>
      <c r="G2156" s="1542">
        <f t="shared" si="149"/>
        <v>500.78000000000003</v>
      </c>
      <c r="H2156" s="359"/>
    </row>
    <row r="2157" spans="1:8">
      <c r="A2157" s="164"/>
      <c r="B2157" s="740"/>
      <c r="C2157" s="742" t="s">
        <v>731</v>
      </c>
      <c r="D2157" s="359" t="s">
        <v>1652</v>
      </c>
      <c r="E2157" s="605">
        <v>0.3</v>
      </c>
      <c r="F2157" s="628">
        <v>3612</v>
      </c>
      <c r="G2157" s="1542">
        <f t="shared" si="149"/>
        <v>1083.5999999999999</v>
      </c>
      <c r="H2157" s="359"/>
    </row>
    <row r="2158" spans="1:8">
      <c r="A2158" s="164"/>
      <c r="B2158" s="740"/>
      <c r="C2158" s="742" t="s">
        <v>84</v>
      </c>
      <c r="D2158" s="359" t="s">
        <v>1652</v>
      </c>
      <c r="E2158" s="605">
        <v>0.05</v>
      </c>
      <c r="F2158" s="621">
        <v>7875</v>
      </c>
      <c r="G2158" s="1542">
        <f t="shared" si="149"/>
        <v>393.75</v>
      </c>
      <c r="H2158" s="359"/>
    </row>
    <row r="2159" spans="1:8">
      <c r="A2159" s="164"/>
      <c r="B2159" s="740"/>
      <c r="C2159" s="742" t="s">
        <v>724</v>
      </c>
      <c r="D2159" s="359" t="s">
        <v>1652</v>
      </c>
      <c r="E2159" s="605">
        <v>0.08</v>
      </c>
      <c r="F2159" s="208">
        <v>546</v>
      </c>
      <c r="G2159" s="1542">
        <f t="shared" si="149"/>
        <v>43.68</v>
      </c>
      <c r="H2159" s="359"/>
    </row>
    <row r="2160" spans="1:8">
      <c r="A2160" s="164"/>
      <c r="B2160" s="740"/>
      <c r="C2160" s="742" t="s">
        <v>576</v>
      </c>
      <c r="D2160" s="359" t="s">
        <v>1652</v>
      </c>
      <c r="E2160" s="605">
        <v>0.03</v>
      </c>
      <c r="F2160" s="208">
        <v>720</v>
      </c>
      <c r="G2160" s="1542">
        <f t="shared" si="149"/>
        <v>21.599999999999998</v>
      </c>
      <c r="H2160" s="359"/>
    </row>
    <row r="2161" spans="1:8">
      <c r="A2161" s="164"/>
      <c r="B2161" s="740"/>
      <c r="C2161" s="742" t="s">
        <v>31</v>
      </c>
      <c r="D2161" s="359" t="s">
        <v>98</v>
      </c>
      <c r="E2161" s="614">
        <v>6.0000000000000001E-3</v>
      </c>
      <c r="F2161" s="208">
        <v>2700</v>
      </c>
      <c r="G2161" s="1542">
        <f t="shared" si="149"/>
        <v>16.2</v>
      </c>
      <c r="H2161" s="359"/>
    </row>
    <row r="2162" spans="1:8">
      <c r="A2162" s="164"/>
      <c r="B2162" s="740"/>
      <c r="C2162" s="742" t="s">
        <v>729</v>
      </c>
      <c r="D2162" s="359" t="s">
        <v>1649</v>
      </c>
      <c r="E2162" s="496">
        <v>1.5</v>
      </c>
      <c r="F2162" s="208">
        <v>120</v>
      </c>
      <c r="G2162" s="1542">
        <f t="shared" si="149"/>
        <v>180</v>
      </c>
      <c r="H2162" s="359"/>
    </row>
    <row r="2163" spans="1:8">
      <c r="A2163" s="164"/>
      <c r="B2163" s="741" t="s">
        <v>35</v>
      </c>
      <c r="C2163" s="744"/>
      <c r="D2163" s="186"/>
      <c r="E2163" s="615"/>
      <c r="F2163" s="276"/>
      <c r="G2163" s="889">
        <f>SUM(G2156:G2162)</f>
        <v>2239.6099999999997</v>
      </c>
      <c r="H2163" s="747"/>
    </row>
    <row r="2164" spans="1:8">
      <c r="A2164" s="164" t="s">
        <v>1137</v>
      </c>
      <c r="B2164" s="745" t="s">
        <v>1138</v>
      </c>
      <c r="C2164" s="742" t="s">
        <v>1685</v>
      </c>
      <c r="D2164" s="359" t="s">
        <v>1652</v>
      </c>
      <c r="E2164" s="614">
        <v>3.4000000000000002E-2</v>
      </c>
      <c r="F2164" s="208">
        <v>6500</v>
      </c>
      <c r="G2164" s="1542">
        <f t="shared" si="149"/>
        <v>221.00000000000003</v>
      </c>
      <c r="H2164" s="359"/>
    </row>
    <row r="2165" spans="1:8">
      <c r="A2165" s="164"/>
      <c r="B2165" s="740"/>
      <c r="C2165" s="742" t="s">
        <v>576</v>
      </c>
      <c r="D2165" s="359" t="s">
        <v>1652</v>
      </c>
      <c r="E2165" s="614">
        <v>0.17</v>
      </c>
      <c r="F2165" s="208">
        <v>720</v>
      </c>
      <c r="G2165" s="1542">
        <f t="shared" si="149"/>
        <v>122.4</v>
      </c>
      <c r="H2165" s="359"/>
    </row>
    <row r="2166" spans="1:8">
      <c r="A2166" s="164"/>
      <c r="B2166" s="740"/>
      <c r="C2166" s="742" t="s">
        <v>1664</v>
      </c>
      <c r="D2166" s="359" t="s">
        <v>98</v>
      </c>
      <c r="E2166" s="614">
        <v>0.12</v>
      </c>
      <c r="F2166" s="208">
        <v>1200</v>
      </c>
      <c r="G2166" s="1542">
        <f>E2166*F2166</f>
        <v>144</v>
      </c>
      <c r="H2166" s="359"/>
    </row>
    <row r="2167" spans="1:8">
      <c r="A2167" s="164"/>
      <c r="B2167" s="740"/>
      <c r="C2167" s="742" t="s">
        <v>1686</v>
      </c>
      <c r="D2167" s="359" t="s">
        <v>98</v>
      </c>
      <c r="E2167" s="614">
        <v>0.03</v>
      </c>
      <c r="F2167" s="208">
        <v>55000</v>
      </c>
      <c r="G2167" s="1542">
        <f>E2167*F2167</f>
        <v>1650</v>
      </c>
      <c r="H2167" s="359"/>
    </row>
    <row r="2168" spans="1:8">
      <c r="A2168" s="164"/>
      <c r="B2168" s="740"/>
      <c r="C2168" s="742" t="s">
        <v>31</v>
      </c>
      <c r="D2168" s="359" t="s">
        <v>98</v>
      </c>
      <c r="E2168" s="614">
        <v>0.01</v>
      </c>
      <c r="F2168" s="208">
        <v>2700</v>
      </c>
      <c r="G2168" s="1542">
        <f>E2168*F2168</f>
        <v>27</v>
      </c>
      <c r="H2168" s="359"/>
    </row>
    <row r="2169" spans="1:8">
      <c r="A2169" s="164"/>
      <c r="B2169" s="740"/>
      <c r="C2169" s="742" t="s">
        <v>729</v>
      </c>
      <c r="D2169" s="359" t="s">
        <v>1649</v>
      </c>
      <c r="E2169" s="496">
        <v>0.5</v>
      </c>
      <c r="F2169" s="208">
        <v>120</v>
      </c>
      <c r="G2169" s="1542">
        <f>E2169*F2169</f>
        <v>60</v>
      </c>
      <c r="H2169" s="359"/>
    </row>
    <row r="2170" spans="1:8">
      <c r="A2170" s="164"/>
      <c r="B2170" s="741" t="s">
        <v>35</v>
      </c>
      <c r="C2170" s="744"/>
      <c r="D2170" s="186"/>
      <c r="E2170" s="615"/>
      <c r="F2170" s="276"/>
      <c r="G2170" s="889">
        <f>SUM(G2164:G2169)</f>
        <v>2224.4</v>
      </c>
      <c r="H2170" s="747"/>
    </row>
    <row r="2171" spans="1:8">
      <c r="A2171" s="164" t="s">
        <v>1139</v>
      </c>
      <c r="B2171" s="745" t="s">
        <v>1140</v>
      </c>
      <c r="C2171" s="742" t="s">
        <v>1679</v>
      </c>
      <c r="D2171" s="359" t="s">
        <v>98</v>
      </c>
      <c r="E2171" s="614">
        <v>0.14000000000000001</v>
      </c>
      <c r="F2171" s="208">
        <v>1964</v>
      </c>
      <c r="G2171" s="1542">
        <f t="shared" ref="G2171:G2179" si="150">E2171*F2171</f>
        <v>274.96000000000004</v>
      </c>
      <c r="H2171" s="359"/>
    </row>
    <row r="2172" spans="1:8">
      <c r="A2172" s="164"/>
      <c r="B2172" s="740"/>
      <c r="C2172" s="742" t="s">
        <v>1680</v>
      </c>
      <c r="D2172" s="359" t="s">
        <v>98</v>
      </c>
      <c r="E2172" s="614">
        <v>6.0000000000000001E-3</v>
      </c>
      <c r="F2172" s="208">
        <v>1071</v>
      </c>
      <c r="G2172" s="1542">
        <f t="shared" si="150"/>
        <v>6.4260000000000002</v>
      </c>
      <c r="H2172" s="359"/>
    </row>
    <row r="2173" spans="1:8">
      <c r="A2173" s="164"/>
      <c r="B2173" s="740"/>
      <c r="C2173" s="742" t="s">
        <v>1681</v>
      </c>
      <c r="D2173" s="359" t="s">
        <v>98</v>
      </c>
      <c r="E2173" s="496">
        <v>0.1</v>
      </c>
      <c r="F2173" s="208">
        <v>3640</v>
      </c>
      <c r="G2173" s="1542">
        <f t="shared" si="150"/>
        <v>364</v>
      </c>
      <c r="H2173" s="359"/>
    </row>
    <row r="2174" spans="1:8">
      <c r="A2174" s="164"/>
      <c r="B2174" s="740"/>
      <c r="C2174" s="742" t="s">
        <v>1664</v>
      </c>
      <c r="D2174" s="359" t="s">
        <v>98</v>
      </c>
      <c r="E2174" s="496">
        <v>0.1</v>
      </c>
      <c r="F2174" s="208">
        <v>1200</v>
      </c>
      <c r="G2174" s="1542">
        <f t="shared" si="150"/>
        <v>120</v>
      </c>
      <c r="H2174" s="359"/>
    </row>
    <row r="2175" spans="1:8">
      <c r="A2175" s="164"/>
      <c r="B2175" s="740"/>
      <c r="C2175" s="742" t="s">
        <v>1682</v>
      </c>
      <c r="D2175" s="359" t="s">
        <v>98</v>
      </c>
      <c r="E2175" s="614">
        <v>4.0000000000000001E-3</v>
      </c>
      <c r="F2175" s="208">
        <v>32650</v>
      </c>
      <c r="G2175" s="1542">
        <f t="shared" si="150"/>
        <v>130.6</v>
      </c>
      <c r="H2175" s="359"/>
    </row>
    <row r="2176" spans="1:8">
      <c r="A2176" s="164"/>
      <c r="B2176" s="740"/>
      <c r="C2176" s="742" t="s">
        <v>1683</v>
      </c>
      <c r="D2176" s="359" t="s">
        <v>1652</v>
      </c>
      <c r="E2176" s="614">
        <v>0.08</v>
      </c>
      <c r="F2176" s="208">
        <v>892</v>
      </c>
      <c r="G2176" s="1542">
        <f t="shared" si="150"/>
        <v>71.36</v>
      </c>
      <c r="H2176" s="359"/>
    </row>
    <row r="2177" spans="1:8">
      <c r="A2177" s="164"/>
      <c r="B2177" s="740"/>
      <c r="C2177" s="742" t="s">
        <v>1684</v>
      </c>
      <c r="D2177" s="359" t="s">
        <v>1652</v>
      </c>
      <c r="E2177" s="614">
        <v>0.42923</v>
      </c>
      <c r="F2177" s="589">
        <v>3500</v>
      </c>
      <c r="G2177" s="1542">
        <f t="shared" si="150"/>
        <v>1502.3050000000001</v>
      </c>
      <c r="H2177" s="359"/>
    </row>
    <row r="2178" spans="1:8">
      <c r="A2178" s="164"/>
      <c r="B2178" s="740"/>
      <c r="C2178" s="742" t="s">
        <v>31</v>
      </c>
      <c r="D2178" s="359" t="s">
        <v>98</v>
      </c>
      <c r="E2178" s="614">
        <v>6.0000000000000001E-3</v>
      </c>
      <c r="F2178" s="208">
        <v>2700</v>
      </c>
      <c r="G2178" s="1542">
        <f t="shared" si="150"/>
        <v>16.2</v>
      </c>
      <c r="H2178" s="359"/>
    </row>
    <row r="2179" spans="1:8">
      <c r="A2179" s="164"/>
      <c r="B2179" s="740"/>
      <c r="C2179" s="742" t="s">
        <v>729</v>
      </c>
      <c r="D2179" s="359" t="s">
        <v>1649</v>
      </c>
      <c r="E2179" s="496">
        <v>1.5</v>
      </c>
      <c r="F2179" s="208">
        <v>120</v>
      </c>
      <c r="G2179" s="1542">
        <f t="shared" si="150"/>
        <v>180</v>
      </c>
      <c r="H2179" s="359"/>
    </row>
    <row r="2180" spans="1:8">
      <c r="A2180" s="164"/>
      <c r="B2180" s="741" t="s">
        <v>35</v>
      </c>
      <c r="C2180" s="744"/>
      <c r="D2180" s="186"/>
      <c r="E2180" s="615"/>
      <c r="F2180" s="276"/>
      <c r="G2180" s="889">
        <f>SUM(G2171:G2179)</f>
        <v>2665.8509999999997</v>
      </c>
      <c r="H2180" s="747"/>
    </row>
    <row r="2181" spans="1:8">
      <c r="A2181" s="164" t="s">
        <v>1141</v>
      </c>
      <c r="B2181" s="745" t="s">
        <v>1142</v>
      </c>
      <c r="C2181" s="742" t="s">
        <v>1679</v>
      </c>
      <c r="D2181" s="359" t="s">
        <v>98</v>
      </c>
      <c r="E2181" s="605">
        <v>0.14000000000000001</v>
      </c>
      <c r="F2181" s="208">
        <v>1964</v>
      </c>
      <c r="G2181" s="1542">
        <f t="shared" ref="G2181:G2189" si="151">E2181*F2181</f>
        <v>274.96000000000004</v>
      </c>
      <c r="H2181" s="359"/>
    </row>
    <row r="2182" spans="1:8">
      <c r="A2182" s="164"/>
      <c r="B2182" s="740"/>
      <c r="C2182" s="742" t="s">
        <v>1680</v>
      </c>
      <c r="D2182" s="359" t="s">
        <v>98</v>
      </c>
      <c r="E2182" s="614">
        <v>6.0000000000000001E-3</v>
      </c>
      <c r="F2182" s="208">
        <v>1071</v>
      </c>
      <c r="G2182" s="1542">
        <f t="shared" si="151"/>
        <v>6.4260000000000002</v>
      </c>
      <c r="H2182" s="359"/>
    </row>
    <row r="2183" spans="1:8">
      <c r="A2183" s="164"/>
      <c r="B2183" s="740"/>
      <c r="C2183" s="742" t="s">
        <v>1681</v>
      </c>
      <c r="D2183" s="359" t="s">
        <v>98</v>
      </c>
      <c r="E2183" s="496">
        <v>0.1</v>
      </c>
      <c r="F2183" s="208">
        <v>3640</v>
      </c>
      <c r="G2183" s="1542">
        <f t="shared" si="151"/>
        <v>364</v>
      </c>
      <c r="H2183" s="359"/>
    </row>
    <row r="2184" spans="1:8">
      <c r="A2184" s="164"/>
      <c r="B2184" s="740"/>
      <c r="C2184" s="742" t="s">
        <v>1664</v>
      </c>
      <c r="D2184" s="359" t="s">
        <v>98</v>
      </c>
      <c r="E2184" s="496">
        <v>0.1</v>
      </c>
      <c r="F2184" s="208">
        <v>1200</v>
      </c>
      <c r="G2184" s="1542">
        <f t="shared" si="151"/>
        <v>120</v>
      </c>
      <c r="H2184" s="359"/>
    </row>
    <row r="2185" spans="1:8">
      <c r="A2185" s="164"/>
      <c r="B2185" s="740"/>
      <c r="C2185" s="742" t="s">
        <v>1682</v>
      </c>
      <c r="D2185" s="359" t="s">
        <v>98</v>
      </c>
      <c r="E2185" s="614">
        <v>4.0000000000000001E-3</v>
      </c>
      <c r="F2185" s="208">
        <v>32650</v>
      </c>
      <c r="G2185" s="1542">
        <f t="shared" si="151"/>
        <v>130.6</v>
      </c>
      <c r="H2185" s="359"/>
    </row>
    <row r="2186" spans="1:8">
      <c r="A2186" s="164"/>
      <c r="B2186" s="740"/>
      <c r="C2186" s="742" t="s">
        <v>1683</v>
      </c>
      <c r="D2186" s="359" t="s">
        <v>1652</v>
      </c>
      <c r="E2186" s="614">
        <v>0.08</v>
      </c>
      <c r="F2186" s="208">
        <v>892</v>
      </c>
      <c r="G2186" s="1542">
        <f t="shared" si="151"/>
        <v>71.36</v>
      </c>
      <c r="H2186" s="359"/>
    </row>
    <row r="2187" spans="1:8">
      <c r="A2187" s="164"/>
      <c r="B2187" s="740"/>
      <c r="C2187" s="742" t="s">
        <v>1684</v>
      </c>
      <c r="D2187" s="359" t="s">
        <v>1652</v>
      </c>
      <c r="E2187" s="614">
        <v>0.42923</v>
      </c>
      <c r="F2187" s="589">
        <v>3500</v>
      </c>
      <c r="G2187" s="1542">
        <f t="shared" si="151"/>
        <v>1502.3050000000001</v>
      </c>
      <c r="H2187" s="359"/>
    </row>
    <row r="2188" spans="1:8">
      <c r="A2188" s="164"/>
      <c r="B2188" s="740"/>
      <c r="C2188" s="742" t="s">
        <v>31</v>
      </c>
      <c r="D2188" s="359" t="s">
        <v>98</v>
      </c>
      <c r="E2188" s="614">
        <v>6.0000000000000001E-3</v>
      </c>
      <c r="F2188" s="208">
        <v>2700</v>
      </c>
      <c r="G2188" s="1542">
        <f t="shared" si="151"/>
        <v>16.2</v>
      </c>
      <c r="H2188" s="359"/>
    </row>
    <row r="2189" spans="1:8">
      <c r="A2189" s="164"/>
      <c r="B2189" s="740"/>
      <c r="C2189" s="742" t="s">
        <v>729</v>
      </c>
      <c r="D2189" s="359" t="s">
        <v>1649</v>
      </c>
      <c r="E2189" s="496">
        <v>1.5</v>
      </c>
      <c r="F2189" s="208">
        <v>120</v>
      </c>
      <c r="G2189" s="1542">
        <f t="shared" si="151"/>
        <v>180</v>
      </c>
      <c r="H2189" s="359"/>
    </row>
    <row r="2190" spans="1:8">
      <c r="A2190" s="164"/>
      <c r="B2190" s="741" t="s">
        <v>35</v>
      </c>
      <c r="C2190" s="744"/>
      <c r="D2190" s="186"/>
      <c r="E2190" s="615"/>
      <c r="F2190" s="276"/>
      <c r="G2190" s="889">
        <f>SUM(G2181:G2189)</f>
        <v>2665.8509999999997</v>
      </c>
      <c r="H2190" s="747"/>
    </row>
    <row r="2191" spans="1:8">
      <c r="A2191" s="164" t="s">
        <v>1143</v>
      </c>
      <c r="B2191" s="745" t="s">
        <v>1144</v>
      </c>
      <c r="C2191" s="742" t="s">
        <v>576</v>
      </c>
      <c r="D2191" s="359" t="s">
        <v>1652</v>
      </c>
      <c r="E2191" s="496">
        <v>0.3</v>
      </c>
      <c r="F2191" s="208">
        <v>720</v>
      </c>
      <c r="G2191" s="1542">
        <f>E2191*F2191</f>
        <v>216</v>
      </c>
      <c r="H2191" s="359"/>
    </row>
    <row r="2192" spans="1:8">
      <c r="A2192" s="164"/>
      <c r="B2192" s="740"/>
      <c r="C2192" s="742" t="s">
        <v>31</v>
      </c>
      <c r="D2192" s="359" t="s">
        <v>98</v>
      </c>
      <c r="E2192" s="614">
        <v>6.0000000000000001E-3</v>
      </c>
      <c r="F2192" s="208">
        <v>2700</v>
      </c>
      <c r="G2192" s="1542">
        <f>E2192*F2192</f>
        <v>16.2</v>
      </c>
      <c r="H2192" s="359"/>
    </row>
    <row r="2193" spans="1:8">
      <c r="A2193" s="164"/>
      <c r="B2193" s="740"/>
      <c r="C2193" s="742" t="s">
        <v>729</v>
      </c>
      <c r="D2193" s="359" t="s">
        <v>1649</v>
      </c>
      <c r="E2193" s="496">
        <v>1.5</v>
      </c>
      <c r="F2193" s="208">
        <v>120</v>
      </c>
      <c r="G2193" s="1542">
        <f>E2193*F2193</f>
        <v>180</v>
      </c>
      <c r="H2193" s="359"/>
    </row>
    <row r="2194" spans="1:8">
      <c r="A2194" s="164"/>
      <c r="B2194" s="741" t="s">
        <v>35</v>
      </c>
      <c r="C2194" s="744"/>
      <c r="D2194" s="186"/>
      <c r="E2194" s="615"/>
      <c r="F2194" s="276"/>
      <c r="G2194" s="889">
        <f>SUM(G2191:G2193)</f>
        <v>412.2</v>
      </c>
      <c r="H2194" s="747"/>
    </row>
    <row r="2195" spans="1:8">
      <c r="A2195" s="164" t="s">
        <v>1145</v>
      </c>
      <c r="B2195" s="745" t="s">
        <v>1146</v>
      </c>
      <c r="C2195" s="291" t="s">
        <v>1704</v>
      </c>
      <c r="D2195" s="359" t="s">
        <v>1692</v>
      </c>
      <c r="E2195" s="572">
        <v>0.01</v>
      </c>
      <c r="F2195" s="589">
        <v>108000</v>
      </c>
      <c r="G2195" s="1542">
        <f t="shared" ref="G2195:G2205" si="152">E2195*F2195</f>
        <v>1080</v>
      </c>
      <c r="H2195" s="359"/>
    </row>
    <row r="2196" spans="1:8">
      <c r="A2196" s="750"/>
      <c r="B2196" s="740"/>
      <c r="C2196" s="749" t="s">
        <v>728</v>
      </c>
      <c r="D2196" s="292" t="s">
        <v>98</v>
      </c>
      <c r="E2196" s="572">
        <v>0.02</v>
      </c>
      <c r="F2196" s="629">
        <v>3500</v>
      </c>
      <c r="G2196" s="1542">
        <f t="shared" si="152"/>
        <v>70</v>
      </c>
      <c r="H2196" s="359"/>
    </row>
    <row r="2197" spans="1:8">
      <c r="A2197" s="750"/>
      <c r="B2197" s="740"/>
      <c r="C2197" s="291" t="s">
        <v>258</v>
      </c>
      <c r="D2197" s="292" t="s">
        <v>98</v>
      </c>
      <c r="E2197" s="572">
        <v>0.06</v>
      </c>
      <c r="F2197" s="208">
        <v>1750</v>
      </c>
      <c r="G2197" s="1542">
        <f t="shared" si="152"/>
        <v>105</v>
      </c>
      <c r="H2197" s="359"/>
    </row>
    <row r="2198" spans="1:8">
      <c r="A2198" s="750"/>
      <c r="B2198" s="740"/>
      <c r="C2198" s="291" t="s">
        <v>1700</v>
      </c>
      <c r="D2198" s="292" t="s">
        <v>98</v>
      </c>
      <c r="E2198" s="574">
        <v>0.08</v>
      </c>
      <c r="F2198" s="621">
        <v>25200</v>
      </c>
      <c r="G2198" s="1542">
        <f t="shared" si="152"/>
        <v>2016</v>
      </c>
      <c r="H2198" s="359"/>
    </row>
    <row r="2199" spans="1:8">
      <c r="A2199" s="750"/>
      <c r="B2199" s="740"/>
      <c r="C2199" s="291" t="s">
        <v>1701</v>
      </c>
      <c r="D2199" s="292" t="s">
        <v>98</v>
      </c>
      <c r="E2199" s="572">
        <v>0.06</v>
      </c>
      <c r="F2199" s="589">
        <v>3500</v>
      </c>
      <c r="G2199" s="1542">
        <f t="shared" si="152"/>
        <v>210</v>
      </c>
      <c r="H2199" s="359"/>
    </row>
    <row r="2200" spans="1:8">
      <c r="A2200" s="750"/>
      <c r="B2200" s="740"/>
      <c r="C2200" s="291" t="s">
        <v>1702</v>
      </c>
      <c r="D2200" s="292" t="s">
        <v>98</v>
      </c>
      <c r="E2200" s="572">
        <v>0.01</v>
      </c>
      <c r="F2200" s="589">
        <v>870</v>
      </c>
      <c r="G2200" s="1542">
        <f t="shared" si="152"/>
        <v>8.7000000000000011</v>
      </c>
      <c r="H2200" s="359"/>
    </row>
    <row r="2201" spans="1:8">
      <c r="A2201" s="750"/>
      <c r="B2201" s="740"/>
      <c r="C2201" s="291" t="s">
        <v>1703</v>
      </c>
      <c r="D2201" s="292" t="s">
        <v>98</v>
      </c>
      <c r="E2201" s="572">
        <v>0.05</v>
      </c>
      <c r="F2201" s="589">
        <v>300</v>
      </c>
      <c r="G2201" s="1542">
        <f t="shared" si="152"/>
        <v>15</v>
      </c>
      <c r="H2201" s="359"/>
    </row>
    <row r="2202" spans="1:8">
      <c r="A2202" s="750"/>
      <c r="B2202" s="740"/>
      <c r="C2202" s="293" t="s">
        <v>1693</v>
      </c>
      <c r="D2202" s="292" t="s">
        <v>98</v>
      </c>
      <c r="E2202" s="572">
        <v>0.05</v>
      </c>
      <c r="F2202" s="628">
        <v>3612</v>
      </c>
      <c r="G2202" s="1542">
        <f t="shared" si="152"/>
        <v>180.60000000000002</v>
      </c>
      <c r="H2202" s="359"/>
    </row>
    <row r="2203" spans="1:8" ht="30">
      <c r="A2203" s="750"/>
      <c r="B2203" s="740"/>
      <c r="C2203" s="291" t="s">
        <v>1696</v>
      </c>
      <c r="D2203" s="292" t="s">
        <v>40</v>
      </c>
      <c r="E2203" s="359">
        <v>5</v>
      </c>
      <c r="F2203" s="629">
        <v>5.0999999999999996</v>
      </c>
      <c r="G2203" s="1542">
        <f t="shared" si="152"/>
        <v>25.5</v>
      </c>
      <c r="H2203" s="359"/>
    </row>
    <row r="2204" spans="1:8">
      <c r="A2204" s="750"/>
      <c r="B2204" s="740"/>
      <c r="C2204" s="742" t="s">
        <v>31</v>
      </c>
      <c r="D2204" s="359" t="s">
        <v>98</v>
      </c>
      <c r="E2204" s="614">
        <v>6.0000000000000001E-3</v>
      </c>
      <c r="F2204" s="208">
        <v>2700</v>
      </c>
      <c r="G2204" s="1542">
        <f t="shared" si="152"/>
        <v>16.2</v>
      </c>
      <c r="H2204" s="359"/>
    </row>
    <row r="2205" spans="1:8">
      <c r="A2205" s="750"/>
      <c r="B2205" s="740"/>
      <c r="C2205" s="742" t="s">
        <v>729</v>
      </c>
      <c r="D2205" s="359" t="s">
        <v>1649</v>
      </c>
      <c r="E2205" s="605">
        <v>1.5</v>
      </c>
      <c r="F2205" s="208">
        <v>120</v>
      </c>
      <c r="G2205" s="1542">
        <f t="shared" si="152"/>
        <v>180</v>
      </c>
      <c r="H2205" s="359"/>
    </row>
    <row r="2206" spans="1:8">
      <c r="A2206" s="750"/>
      <c r="B2206" s="741" t="s">
        <v>35</v>
      </c>
      <c r="C2206" s="742"/>
      <c r="D2206" s="359"/>
      <c r="E2206" s="614"/>
      <c r="F2206" s="208"/>
      <c r="G2206" s="889">
        <f>SUM(G2195:G2205)</f>
        <v>3906.9999999999995</v>
      </c>
      <c r="H2206" s="747"/>
    </row>
    <row r="2207" spans="1:8">
      <c r="A2207" s="164" t="s">
        <v>1147</v>
      </c>
      <c r="B2207" s="745" t="s">
        <v>1148</v>
      </c>
      <c r="C2207" s="291" t="s">
        <v>1704</v>
      </c>
      <c r="D2207" s="359" t="s">
        <v>1692</v>
      </c>
      <c r="E2207" s="572">
        <v>0.02</v>
      </c>
      <c r="F2207" s="589">
        <v>108000</v>
      </c>
      <c r="G2207" s="1542">
        <f t="shared" ref="G2207:G2270" si="153">E2207*F2207</f>
        <v>2160</v>
      </c>
      <c r="H2207" s="747"/>
    </row>
    <row r="2208" spans="1:8">
      <c r="A2208" s="164"/>
      <c r="B2208" s="741"/>
      <c r="C2208" s="749" t="s">
        <v>728</v>
      </c>
      <c r="D2208" s="292" t="s">
        <v>98</v>
      </c>
      <c r="E2208" s="572">
        <v>0.02</v>
      </c>
      <c r="F2208" s="629">
        <v>3500</v>
      </c>
      <c r="G2208" s="1542">
        <f t="shared" si="153"/>
        <v>70</v>
      </c>
      <c r="H2208" s="747"/>
    </row>
    <row r="2209" spans="1:8">
      <c r="A2209" s="164"/>
      <c r="B2209" s="741"/>
      <c r="C2209" s="293" t="s">
        <v>1693</v>
      </c>
      <c r="D2209" s="292" t="s">
        <v>98</v>
      </c>
      <c r="E2209" s="572">
        <v>0.01</v>
      </c>
      <c r="F2209" s="628">
        <v>3612</v>
      </c>
      <c r="G2209" s="1542">
        <f t="shared" si="153"/>
        <v>36.119999999999997</v>
      </c>
      <c r="H2209" s="747"/>
    </row>
    <row r="2210" spans="1:8">
      <c r="A2210" s="164"/>
      <c r="B2210" s="741"/>
      <c r="C2210" s="291" t="s">
        <v>258</v>
      </c>
      <c r="D2210" s="292" t="s">
        <v>98</v>
      </c>
      <c r="E2210" s="572">
        <v>0.06</v>
      </c>
      <c r="F2210" s="208">
        <v>1750</v>
      </c>
      <c r="G2210" s="1542">
        <f t="shared" si="153"/>
        <v>105</v>
      </c>
      <c r="H2210" s="747"/>
    </row>
    <row r="2211" spans="1:8">
      <c r="A2211" s="164"/>
      <c r="B2211" s="741"/>
      <c r="C2211" s="291" t="s">
        <v>1694</v>
      </c>
      <c r="D2211" s="359" t="s">
        <v>1695</v>
      </c>
      <c r="E2211" s="572">
        <v>0.01</v>
      </c>
      <c r="F2211" s="589">
        <v>178100</v>
      </c>
      <c r="G2211" s="1542">
        <f t="shared" si="153"/>
        <v>1781</v>
      </c>
      <c r="H2211" s="747"/>
    </row>
    <row r="2212" spans="1:8" ht="30">
      <c r="A2212" s="164"/>
      <c r="B2212" s="741"/>
      <c r="C2212" s="291" t="s">
        <v>1696</v>
      </c>
      <c r="D2212" s="292" t="s">
        <v>40</v>
      </c>
      <c r="E2212" s="359">
        <v>5</v>
      </c>
      <c r="F2212" s="629">
        <v>5.0999999999999996</v>
      </c>
      <c r="G2212" s="1542">
        <f t="shared" si="153"/>
        <v>25.5</v>
      </c>
      <c r="H2212" s="747"/>
    </row>
    <row r="2213" spans="1:8">
      <c r="A2213" s="164"/>
      <c r="B2213" s="741"/>
      <c r="C2213" s="742" t="s">
        <v>31</v>
      </c>
      <c r="D2213" s="359" t="s">
        <v>98</v>
      </c>
      <c r="E2213" s="614">
        <v>6.0000000000000001E-3</v>
      </c>
      <c r="F2213" s="208">
        <v>2700</v>
      </c>
      <c r="G2213" s="1542">
        <f t="shared" si="153"/>
        <v>16.2</v>
      </c>
      <c r="H2213" s="747"/>
    </row>
    <row r="2214" spans="1:8">
      <c r="A2214" s="164"/>
      <c r="B2214" s="741"/>
      <c r="C2214" s="742" t="s">
        <v>729</v>
      </c>
      <c r="D2214" s="359" t="s">
        <v>1649</v>
      </c>
      <c r="E2214" s="614">
        <v>0.14199999999999999</v>
      </c>
      <c r="F2214" s="208">
        <v>120</v>
      </c>
      <c r="G2214" s="1542">
        <f t="shared" si="153"/>
        <v>17.04</v>
      </c>
      <c r="H2214" s="747"/>
    </row>
    <row r="2215" spans="1:8">
      <c r="A2215" s="164"/>
      <c r="B2215" s="741" t="s">
        <v>35</v>
      </c>
      <c r="C2215" s="742"/>
      <c r="D2215" s="359"/>
      <c r="E2215" s="614"/>
      <c r="F2215" s="208"/>
      <c r="G2215" s="889">
        <f>SUM(G2207:G2214)</f>
        <v>4210.8599999999997</v>
      </c>
      <c r="H2215" s="747"/>
    </row>
    <row r="2216" spans="1:8">
      <c r="A2216" s="164" t="s">
        <v>1149</v>
      </c>
      <c r="B2216" s="745" t="s">
        <v>1150</v>
      </c>
      <c r="C2216" s="291" t="s">
        <v>1691</v>
      </c>
      <c r="D2216" s="359" t="s">
        <v>1692</v>
      </c>
      <c r="E2216" s="580">
        <v>1.2500000000000001E-2</v>
      </c>
      <c r="F2216" s="589">
        <v>108000</v>
      </c>
      <c r="G2216" s="1542">
        <f t="shared" si="153"/>
        <v>1350</v>
      </c>
      <c r="H2216" s="359"/>
    </row>
    <row r="2217" spans="1:8">
      <c r="A2217" s="164"/>
      <c r="B2217" s="740"/>
      <c r="C2217" s="749" t="s">
        <v>728</v>
      </c>
      <c r="D2217" s="292" t="s">
        <v>98</v>
      </c>
      <c r="E2217" s="572">
        <v>0.1</v>
      </c>
      <c r="F2217" s="629">
        <v>3500</v>
      </c>
      <c r="G2217" s="1542">
        <f t="shared" si="153"/>
        <v>350</v>
      </c>
      <c r="H2217" s="359"/>
    </row>
    <row r="2218" spans="1:8">
      <c r="A2218" s="164"/>
      <c r="B2218" s="740"/>
      <c r="C2218" s="293" t="s">
        <v>1693</v>
      </c>
      <c r="D2218" s="292" t="s">
        <v>98</v>
      </c>
      <c r="E2218" s="572">
        <v>0.1</v>
      </c>
      <c r="F2218" s="628">
        <v>3612</v>
      </c>
      <c r="G2218" s="1542">
        <f t="shared" si="153"/>
        <v>361.20000000000005</v>
      </c>
      <c r="H2218" s="359"/>
    </row>
    <row r="2219" spans="1:8">
      <c r="A2219" s="164"/>
      <c r="B2219" s="740"/>
      <c r="C2219" s="291" t="s">
        <v>258</v>
      </c>
      <c r="D2219" s="292" t="s">
        <v>98</v>
      </c>
      <c r="E2219" s="572">
        <v>0.06</v>
      </c>
      <c r="F2219" s="208">
        <v>1750</v>
      </c>
      <c r="G2219" s="1542">
        <f t="shared" si="153"/>
        <v>105</v>
      </c>
      <c r="H2219" s="359"/>
    </row>
    <row r="2220" spans="1:8" ht="60">
      <c r="A2220" s="750"/>
      <c r="B2220" s="740"/>
      <c r="C2220" s="291" t="s">
        <v>1744</v>
      </c>
      <c r="D2220" s="359" t="s">
        <v>1695</v>
      </c>
      <c r="E2220" s="572">
        <v>0.02</v>
      </c>
      <c r="F2220" s="589">
        <v>7500</v>
      </c>
      <c r="G2220" s="1542">
        <f t="shared" si="153"/>
        <v>150</v>
      </c>
      <c r="H2220" s="359"/>
    </row>
    <row r="2221" spans="1:8" ht="30">
      <c r="A2221" s="750"/>
      <c r="B2221" s="740"/>
      <c r="C2221" s="291" t="s">
        <v>1696</v>
      </c>
      <c r="D2221" s="292" t="s">
        <v>40</v>
      </c>
      <c r="E2221" s="581">
        <v>5</v>
      </c>
      <c r="F2221" s="629">
        <v>5.0999999999999996</v>
      </c>
      <c r="G2221" s="1542">
        <f t="shared" si="153"/>
        <v>25.5</v>
      </c>
      <c r="H2221" s="359"/>
    </row>
    <row r="2222" spans="1:8">
      <c r="A2222" s="750"/>
      <c r="B2222" s="740"/>
      <c r="C2222" s="291" t="s">
        <v>1691</v>
      </c>
      <c r="D2222" s="359" t="s">
        <v>1692</v>
      </c>
      <c r="E2222" s="572">
        <v>0.01</v>
      </c>
      <c r="F2222" s="589">
        <v>108000</v>
      </c>
      <c r="G2222" s="1542">
        <f t="shared" si="153"/>
        <v>1080</v>
      </c>
      <c r="H2222" s="359"/>
    </row>
    <row r="2223" spans="1:8">
      <c r="A2223" s="750"/>
      <c r="B2223" s="740"/>
      <c r="C2223" s="749" t="s">
        <v>728</v>
      </c>
      <c r="D2223" s="292" t="s">
        <v>98</v>
      </c>
      <c r="E2223" s="572">
        <v>0.1</v>
      </c>
      <c r="F2223" s="629">
        <v>3500</v>
      </c>
      <c r="G2223" s="1542">
        <f t="shared" si="153"/>
        <v>350</v>
      </c>
      <c r="H2223" s="359"/>
    </row>
    <row r="2224" spans="1:8">
      <c r="A2224" s="750"/>
      <c r="B2224" s="740"/>
      <c r="C2224" s="293" t="s">
        <v>1693</v>
      </c>
      <c r="D2224" s="292" t="s">
        <v>98</v>
      </c>
      <c r="E2224" s="572">
        <v>0.1</v>
      </c>
      <c r="F2224" s="628">
        <v>3612</v>
      </c>
      <c r="G2224" s="1542">
        <f t="shared" si="153"/>
        <v>361.20000000000005</v>
      </c>
      <c r="H2224" s="359"/>
    </row>
    <row r="2225" spans="1:8">
      <c r="A2225" s="750"/>
      <c r="B2225" s="740"/>
      <c r="C2225" s="291" t="s">
        <v>258</v>
      </c>
      <c r="D2225" s="292" t="s">
        <v>98</v>
      </c>
      <c r="E2225" s="572">
        <v>0.06</v>
      </c>
      <c r="F2225" s="208">
        <v>1750</v>
      </c>
      <c r="G2225" s="1542">
        <f t="shared" si="153"/>
        <v>105</v>
      </c>
      <c r="H2225" s="359"/>
    </row>
    <row r="2226" spans="1:8">
      <c r="A2226" s="750"/>
      <c r="B2226" s="740"/>
      <c r="C2226" s="291" t="s">
        <v>1694</v>
      </c>
      <c r="D2226" s="359" t="s">
        <v>1695</v>
      </c>
      <c r="E2226" s="572">
        <v>7.0000000000000001E-3</v>
      </c>
      <c r="F2226" s="589">
        <v>178100</v>
      </c>
      <c r="G2226" s="1542">
        <f t="shared" si="153"/>
        <v>1246.7</v>
      </c>
      <c r="H2226" s="359"/>
    </row>
    <row r="2227" spans="1:8" ht="30">
      <c r="A2227" s="750"/>
      <c r="B2227" s="359"/>
      <c r="C2227" s="291" t="s">
        <v>1696</v>
      </c>
      <c r="D2227" s="292" t="s">
        <v>40</v>
      </c>
      <c r="E2227" s="359">
        <v>5</v>
      </c>
      <c r="F2227" s="629">
        <v>5.0999999999999996</v>
      </c>
      <c r="G2227" s="1542">
        <f t="shared" si="153"/>
        <v>25.5</v>
      </c>
      <c r="H2227" s="747"/>
    </row>
    <row r="2228" spans="1:8">
      <c r="A2228" s="750"/>
      <c r="B2228" s="359"/>
      <c r="C2228" s="742" t="s">
        <v>31</v>
      </c>
      <c r="D2228" s="359" t="s">
        <v>98</v>
      </c>
      <c r="E2228" s="614">
        <v>6.0000000000000001E-3</v>
      </c>
      <c r="F2228" s="208">
        <v>2700</v>
      </c>
      <c r="G2228" s="1542">
        <f t="shared" si="153"/>
        <v>16.2</v>
      </c>
      <c r="H2228" s="747"/>
    </row>
    <row r="2229" spans="1:8">
      <c r="A2229" s="750"/>
      <c r="B2229" s="359"/>
      <c r="C2229" s="742" t="s">
        <v>729</v>
      </c>
      <c r="D2229" s="359" t="s">
        <v>1649</v>
      </c>
      <c r="E2229" s="614">
        <v>0.14199999999999999</v>
      </c>
      <c r="F2229" s="208">
        <v>120</v>
      </c>
      <c r="G2229" s="1542">
        <f t="shared" si="153"/>
        <v>17.04</v>
      </c>
      <c r="H2229" s="747"/>
    </row>
    <row r="2230" spans="1:8">
      <c r="A2230" s="750"/>
      <c r="B2230" s="741" t="s">
        <v>35</v>
      </c>
      <c r="C2230" s="291"/>
      <c r="D2230" s="292"/>
      <c r="E2230" s="359"/>
      <c r="F2230" s="629"/>
      <c r="G2230" s="1543">
        <f>SUM(G2216:G2229)</f>
        <v>5543.3399999999992</v>
      </c>
      <c r="H2230" s="747"/>
    </row>
    <row r="2231" spans="1:8">
      <c r="A2231" s="164" t="s">
        <v>1151</v>
      </c>
      <c r="B2231" s="745" t="s">
        <v>1152</v>
      </c>
      <c r="C2231" s="291" t="s">
        <v>1691</v>
      </c>
      <c r="D2231" s="359" t="s">
        <v>1692</v>
      </c>
      <c r="E2231" s="572">
        <v>0.02</v>
      </c>
      <c r="F2231" s="589">
        <v>108000</v>
      </c>
      <c r="G2231" s="1542">
        <f t="shared" si="153"/>
        <v>2160</v>
      </c>
      <c r="H2231" s="747"/>
    </row>
    <row r="2232" spans="1:8">
      <c r="A2232" s="750"/>
      <c r="B2232" s="741"/>
      <c r="C2232" s="749" t="s">
        <v>728</v>
      </c>
      <c r="D2232" s="292" t="s">
        <v>98</v>
      </c>
      <c r="E2232" s="572">
        <v>0.02</v>
      </c>
      <c r="F2232" s="629">
        <v>3500</v>
      </c>
      <c r="G2232" s="1542">
        <f t="shared" si="153"/>
        <v>70</v>
      </c>
      <c r="H2232" s="747"/>
    </row>
    <row r="2233" spans="1:8">
      <c r="A2233" s="750"/>
      <c r="B2233" s="741"/>
      <c r="C2233" s="291" t="s">
        <v>258</v>
      </c>
      <c r="D2233" s="292" t="s">
        <v>98</v>
      </c>
      <c r="E2233" s="572">
        <v>0.06</v>
      </c>
      <c r="F2233" s="208">
        <v>1750</v>
      </c>
      <c r="G2233" s="1542">
        <f t="shared" si="153"/>
        <v>105</v>
      </c>
      <c r="H2233" s="747"/>
    </row>
    <row r="2234" spans="1:8">
      <c r="A2234" s="750"/>
      <c r="B2234" s="741"/>
      <c r="C2234" s="291" t="s">
        <v>1700</v>
      </c>
      <c r="D2234" s="292" t="s">
        <v>98</v>
      </c>
      <c r="E2234" s="572">
        <v>0.03</v>
      </c>
      <c r="F2234" s="621">
        <v>25200</v>
      </c>
      <c r="G2234" s="1542">
        <f t="shared" si="153"/>
        <v>756</v>
      </c>
      <c r="H2234" s="747"/>
    </row>
    <row r="2235" spans="1:8">
      <c r="A2235" s="750"/>
      <c r="B2235" s="741"/>
      <c r="C2235" s="291" t="s">
        <v>1701</v>
      </c>
      <c r="D2235" s="292" t="s">
        <v>98</v>
      </c>
      <c r="E2235" s="572">
        <v>0.06</v>
      </c>
      <c r="F2235" s="589">
        <v>3500</v>
      </c>
      <c r="G2235" s="1542">
        <f t="shared" si="153"/>
        <v>210</v>
      </c>
      <c r="H2235" s="747"/>
    </row>
    <row r="2236" spans="1:8">
      <c r="A2236" s="750"/>
      <c r="B2236" s="741"/>
      <c r="C2236" s="291" t="s">
        <v>1702</v>
      </c>
      <c r="D2236" s="292" t="s">
        <v>98</v>
      </c>
      <c r="E2236" s="572">
        <v>0.01</v>
      </c>
      <c r="F2236" s="589">
        <v>870</v>
      </c>
      <c r="G2236" s="1542">
        <f t="shared" si="153"/>
        <v>8.7000000000000011</v>
      </c>
      <c r="H2236" s="747"/>
    </row>
    <row r="2237" spans="1:8">
      <c r="A2237" s="750"/>
      <c r="B2237" s="741"/>
      <c r="C2237" s="291" t="s">
        <v>1703</v>
      </c>
      <c r="D2237" s="292" t="s">
        <v>98</v>
      </c>
      <c r="E2237" s="572">
        <v>0.05</v>
      </c>
      <c r="F2237" s="589">
        <v>300</v>
      </c>
      <c r="G2237" s="1542">
        <f t="shared" si="153"/>
        <v>15</v>
      </c>
      <c r="H2237" s="747"/>
    </row>
    <row r="2238" spans="1:8">
      <c r="A2238" s="750"/>
      <c r="B2238" s="741"/>
      <c r="C2238" s="293" t="s">
        <v>1693</v>
      </c>
      <c r="D2238" s="292" t="s">
        <v>98</v>
      </c>
      <c r="E2238" s="572">
        <v>0.05</v>
      </c>
      <c r="F2238" s="628">
        <v>3612</v>
      </c>
      <c r="G2238" s="1542">
        <f t="shared" si="153"/>
        <v>180.60000000000002</v>
      </c>
      <c r="H2238" s="747"/>
    </row>
    <row r="2239" spans="1:8" ht="30">
      <c r="A2239" s="750"/>
      <c r="B2239" s="741"/>
      <c r="C2239" s="291" t="s">
        <v>1696</v>
      </c>
      <c r="D2239" s="292" t="s">
        <v>40</v>
      </c>
      <c r="E2239" s="359">
        <v>5</v>
      </c>
      <c r="F2239" s="629">
        <v>5.0999999999999996</v>
      </c>
      <c r="G2239" s="1542">
        <f t="shared" si="153"/>
        <v>25.5</v>
      </c>
      <c r="H2239" s="747"/>
    </row>
    <row r="2240" spans="1:8">
      <c r="A2240" s="750"/>
      <c r="B2240" s="741"/>
      <c r="C2240" s="742" t="s">
        <v>31</v>
      </c>
      <c r="D2240" s="359" t="s">
        <v>98</v>
      </c>
      <c r="E2240" s="614">
        <v>1E-3</v>
      </c>
      <c r="F2240" s="208">
        <v>2700</v>
      </c>
      <c r="G2240" s="1542">
        <f t="shared" si="153"/>
        <v>2.7</v>
      </c>
      <c r="H2240" s="747"/>
    </row>
    <row r="2241" spans="1:8">
      <c r="A2241" s="750"/>
      <c r="B2241" s="741"/>
      <c r="C2241" s="742" t="s">
        <v>729</v>
      </c>
      <c r="D2241" s="359" t="s">
        <v>1649</v>
      </c>
      <c r="E2241" s="614">
        <v>0.05</v>
      </c>
      <c r="F2241" s="208">
        <v>120</v>
      </c>
      <c r="G2241" s="1542">
        <f t="shared" si="153"/>
        <v>6</v>
      </c>
      <c r="H2241" s="747"/>
    </row>
    <row r="2242" spans="1:8">
      <c r="A2242" s="750"/>
      <c r="B2242" s="741" t="s">
        <v>35</v>
      </c>
      <c r="C2242" s="291"/>
      <c r="D2242" s="292"/>
      <c r="E2242" s="359"/>
      <c r="F2242" s="629"/>
      <c r="G2242" s="1543">
        <f>SUM(G2231:G2241)</f>
        <v>3539.4999999999995</v>
      </c>
      <c r="H2242" s="747"/>
    </row>
    <row r="2243" spans="1:8" ht="30">
      <c r="A2243" s="164" t="s">
        <v>1153</v>
      </c>
      <c r="B2243" s="745" t="s">
        <v>1154</v>
      </c>
      <c r="C2243" s="291" t="s">
        <v>1802</v>
      </c>
      <c r="D2243" s="359" t="s">
        <v>1692</v>
      </c>
      <c r="E2243" s="572">
        <v>0.02</v>
      </c>
      <c r="F2243" s="589">
        <v>108000</v>
      </c>
      <c r="G2243" s="1542">
        <f t="shared" si="153"/>
        <v>2160</v>
      </c>
      <c r="H2243" s="359"/>
    </row>
    <row r="2244" spans="1:8">
      <c r="A2244" s="164"/>
      <c r="B2244" s="740"/>
      <c r="C2244" s="749" t="s">
        <v>728</v>
      </c>
      <c r="D2244" s="295" t="s">
        <v>98</v>
      </c>
      <c r="E2244" s="572">
        <v>0.02</v>
      </c>
      <c r="F2244" s="629">
        <v>3500</v>
      </c>
      <c r="G2244" s="1542">
        <f t="shared" si="153"/>
        <v>70</v>
      </c>
      <c r="H2244" s="359"/>
    </row>
    <row r="2245" spans="1:8">
      <c r="A2245" s="164"/>
      <c r="B2245" s="740"/>
      <c r="C2245" s="291" t="s">
        <v>258</v>
      </c>
      <c r="D2245" s="292" t="s">
        <v>98</v>
      </c>
      <c r="E2245" s="572">
        <v>0.06</v>
      </c>
      <c r="F2245" s="208">
        <v>1750</v>
      </c>
      <c r="G2245" s="1542">
        <f t="shared" si="153"/>
        <v>105</v>
      </c>
      <c r="H2245" s="359"/>
    </row>
    <row r="2246" spans="1:8">
      <c r="A2246" s="164"/>
      <c r="B2246" s="740"/>
      <c r="C2246" s="291" t="s">
        <v>1770</v>
      </c>
      <c r="D2246" s="295" t="s">
        <v>98</v>
      </c>
      <c r="E2246" s="582">
        <v>0.01</v>
      </c>
      <c r="F2246" s="630">
        <v>1200</v>
      </c>
      <c r="G2246" s="1542">
        <f t="shared" si="153"/>
        <v>12</v>
      </c>
      <c r="H2246" s="359"/>
    </row>
    <row r="2247" spans="1:8">
      <c r="A2247" s="164"/>
      <c r="B2247" s="740"/>
      <c r="C2247" s="291" t="s">
        <v>1701</v>
      </c>
      <c r="D2247" s="295" t="s">
        <v>98</v>
      </c>
      <c r="E2247" s="582">
        <v>0.03</v>
      </c>
      <c r="F2247" s="589">
        <v>3500</v>
      </c>
      <c r="G2247" s="1542">
        <f t="shared" si="153"/>
        <v>105</v>
      </c>
      <c r="H2247" s="359"/>
    </row>
    <row r="2248" spans="1:8">
      <c r="A2248" s="164"/>
      <c r="B2248" s="740"/>
      <c r="C2248" s="291" t="s">
        <v>1803</v>
      </c>
      <c r="D2248" s="295" t="s">
        <v>98</v>
      </c>
      <c r="E2248" s="582">
        <v>6.0000000000000001E-3</v>
      </c>
      <c r="F2248" s="630">
        <v>3875</v>
      </c>
      <c r="G2248" s="1542">
        <f t="shared" si="153"/>
        <v>23.25</v>
      </c>
      <c r="H2248" s="359"/>
    </row>
    <row r="2249" spans="1:8">
      <c r="A2249" s="164"/>
      <c r="B2249" s="740"/>
      <c r="C2249" s="291" t="s">
        <v>1804</v>
      </c>
      <c r="D2249" s="295" t="s">
        <v>98</v>
      </c>
      <c r="E2249" s="582">
        <v>1E-4</v>
      </c>
      <c r="F2249" s="630">
        <v>109120</v>
      </c>
      <c r="G2249" s="1542">
        <f t="shared" si="153"/>
        <v>10.912000000000001</v>
      </c>
      <c r="H2249" s="359"/>
    </row>
    <row r="2250" spans="1:8">
      <c r="A2250" s="164"/>
      <c r="B2250" s="740"/>
      <c r="C2250" s="294" t="s">
        <v>1752</v>
      </c>
      <c r="D2250" s="359" t="s">
        <v>1652</v>
      </c>
      <c r="E2250" s="578">
        <v>0.05</v>
      </c>
      <c r="F2250" s="208">
        <v>720</v>
      </c>
      <c r="G2250" s="1542">
        <f t="shared" si="153"/>
        <v>36</v>
      </c>
      <c r="H2250" s="359"/>
    </row>
    <row r="2251" spans="1:8">
      <c r="A2251" s="164"/>
      <c r="B2251" s="740"/>
      <c r="C2251" s="291" t="s">
        <v>1782</v>
      </c>
      <c r="D2251" s="295" t="s">
        <v>98</v>
      </c>
      <c r="E2251" s="582">
        <v>0.04</v>
      </c>
      <c r="F2251" s="589">
        <v>710</v>
      </c>
      <c r="G2251" s="1542">
        <f t="shared" si="153"/>
        <v>28.400000000000002</v>
      </c>
      <c r="H2251" s="359"/>
    </row>
    <row r="2252" spans="1:8">
      <c r="A2252" s="164"/>
      <c r="B2252" s="740"/>
      <c r="C2252" s="742" t="s">
        <v>31</v>
      </c>
      <c r="D2252" s="359" t="s">
        <v>98</v>
      </c>
      <c r="E2252" s="614">
        <v>1.4999999999999999E-2</v>
      </c>
      <c r="F2252" s="208">
        <v>2700</v>
      </c>
      <c r="G2252" s="1542">
        <f t="shared" si="153"/>
        <v>40.5</v>
      </c>
      <c r="H2252" s="359"/>
    </row>
    <row r="2253" spans="1:8">
      <c r="A2253" s="164"/>
      <c r="B2253" s="740"/>
      <c r="C2253" s="742" t="s">
        <v>729</v>
      </c>
      <c r="D2253" s="359" t="s">
        <v>1649</v>
      </c>
      <c r="E2253" s="614">
        <v>0.14199999999999999</v>
      </c>
      <c r="F2253" s="208">
        <v>120</v>
      </c>
      <c r="G2253" s="1542">
        <f t="shared" si="153"/>
        <v>17.04</v>
      </c>
      <c r="H2253" s="359"/>
    </row>
    <row r="2254" spans="1:8">
      <c r="A2254" s="164"/>
      <c r="B2254" s="741" t="s">
        <v>35</v>
      </c>
      <c r="C2254" s="742"/>
      <c r="D2254" s="359"/>
      <c r="E2254" s="614"/>
      <c r="F2254" s="208"/>
      <c r="G2254" s="889">
        <f>SUM(G2243:G2253)</f>
        <v>2608.1019999999999</v>
      </c>
      <c r="H2254" s="747"/>
    </row>
    <row r="2255" spans="1:8" ht="30">
      <c r="A2255" s="164" t="s">
        <v>1155</v>
      </c>
      <c r="B2255" s="745" t="s">
        <v>1156</v>
      </c>
      <c r="C2255" s="291" t="s">
        <v>1805</v>
      </c>
      <c r="D2255" s="359" t="s">
        <v>1692</v>
      </c>
      <c r="E2255" s="572">
        <v>0.01</v>
      </c>
      <c r="F2255" s="589">
        <v>108000</v>
      </c>
      <c r="G2255" s="1542">
        <f t="shared" si="153"/>
        <v>1080</v>
      </c>
      <c r="H2255" s="359"/>
    </row>
    <row r="2256" spans="1:8">
      <c r="A2256" s="164"/>
      <c r="B2256" s="740"/>
      <c r="C2256" s="749" t="s">
        <v>728</v>
      </c>
      <c r="D2256" s="292" t="s">
        <v>98</v>
      </c>
      <c r="E2256" s="572">
        <v>0.02</v>
      </c>
      <c r="F2256" s="629">
        <v>3500</v>
      </c>
      <c r="G2256" s="1542">
        <f t="shared" si="153"/>
        <v>70</v>
      </c>
      <c r="H2256" s="359"/>
    </row>
    <row r="2257" spans="1:8">
      <c r="A2257" s="164"/>
      <c r="B2257" s="740"/>
      <c r="C2257" s="293" t="s">
        <v>1693</v>
      </c>
      <c r="D2257" s="292" t="s">
        <v>98</v>
      </c>
      <c r="E2257" s="572">
        <v>0.05</v>
      </c>
      <c r="F2257" s="628">
        <v>3612</v>
      </c>
      <c r="G2257" s="1542">
        <f t="shared" si="153"/>
        <v>180.60000000000002</v>
      </c>
      <c r="H2257" s="359"/>
    </row>
    <row r="2258" spans="1:8">
      <c r="A2258" s="164"/>
      <c r="B2258" s="740"/>
      <c r="C2258" s="291" t="s">
        <v>258</v>
      </c>
      <c r="D2258" s="292" t="s">
        <v>98</v>
      </c>
      <c r="E2258" s="572">
        <v>0.06</v>
      </c>
      <c r="F2258" s="208">
        <v>1750</v>
      </c>
      <c r="G2258" s="1542">
        <f t="shared" si="153"/>
        <v>105</v>
      </c>
      <c r="H2258" s="359"/>
    </row>
    <row r="2259" spans="1:8">
      <c r="A2259" s="164"/>
      <c r="B2259" s="740"/>
      <c r="C2259" s="291" t="s">
        <v>1701</v>
      </c>
      <c r="D2259" s="292" t="s">
        <v>98</v>
      </c>
      <c r="E2259" s="572">
        <v>0.01</v>
      </c>
      <c r="F2259" s="589">
        <v>3500</v>
      </c>
      <c r="G2259" s="1542">
        <f t="shared" si="153"/>
        <v>35</v>
      </c>
      <c r="H2259" s="359"/>
    </row>
    <row r="2260" spans="1:8" ht="60">
      <c r="A2260" s="164"/>
      <c r="B2260" s="740"/>
      <c r="C2260" s="291" t="s">
        <v>1744</v>
      </c>
      <c r="D2260" s="359" t="s">
        <v>1695</v>
      </c>
      <c r="E2260" s="572">
        <v>0.02</v>
      </c>
      <c r="F2260" s="589">
        <v>7500</v>
      </c>
      <c r="G2260" s="1542">
        <f t="shared" si="153"/>
        <v>150</v>
      </c>
      <c r="H2260" s="359"/>
    </row>
    <row r="2261" spans="1:8" ht="30">
      <c r="A2261" s="164"/>
      <c r="B2261" s="740"/>
      <c r="C2261" s="291" t="s">
        <v>1696</v>
      </c>
      <c r="D2261" s="292" t="s">
        <v>40</v>
      </c>
      <c r="E2261" s="359">
        <v>5</v>
      </c>
      <c r="F2261" s="629">
        <v>5.0999999999999996</v>
      </c>
      <c r="G2261" s="1542">
        <f t="shared" si="153"/>
        <v>25.5</v>
      </c>
      <c r="H2261" s="359"/>
    </row>
    <row r="2262" spans="1:8">
      <c r="A2262" s="164"/>
      <c r="B2262" s="740"/>
      <c r="C2262" s="742" t="s">
        <v>733</v>
      </c>
      <c r="D2262" s="359" t="s">
        <v>1652</v>
      </c>
      <c r="E2262" s="614">
        <v>0.01</v>
      </c>
      <c r="F2262" s="208">
        <v>18000</v>
      </c>
      <c r="G2262" s="1542">
        <f t="shared" si="153"/>
        <v>180</v>
      </c>
      <c r="H2262" s="359"/>
    </row>
    <row r="2263" spans="1:8">
      <c r="A2263" s="164"/>
      <c r="B2263" s="740"/>
      <c r="C2263" s="742" t="s">
        <v>723</v>
      </c>
      <c r="D2263" s="359" t="s">
        <v>1652</v>
      </c>
      <c r="E2263" s="614">
        <v>0.05</v>
      </c>
      <c r="F2263" s="208">
        <v>1750</v>
      </c>
      <c r="G2263" s="1542">
        <f t="shared" si="153"/>
        <v>87.5</v>
      </c>
      <c r="H2263" s="359"/>
    </row>
    <row r="2264" spans="1:8">
      <c r="A2264" s="164"/>
      <c r="B2264" s="740"/>
      <c r="C2264" s="742" t="s">
        <v>31</v>
      </c>
      <c r="D2264" s="359" t="s">
        <v>98</v>
      </c>
      <c r="E2264" s="614">
        <v>1.4999999999999999E-2</v>
      </c>
      <c r="F2264" s="208">
        <v>2700</v>
      </c>
      <c r="G2264" s="1542">
        <f t="shared" si="153"/>
        <v>40.5</v>
      </c>
      <c r="H2264" s="359"/>
    </row>
    <row r="2265" spans="1:8">
      <c r="A2265" s="164"/>
      <c r="B2265" s="740"/>
      <c r="C2265" s="742" t="s">
        <v>729</v>
      </c>
      <c r="D2265" s="359" t="s">
        <v>1649</v>
      </c>
      <c r="E2265" s="614">
        <v>1.5</v>
      </c>
      <c r="F2265" s="208">
        <v>120</v>
      </c>
      <c r="G2265" s="1542">
        <f t="shared" si="153"/>
        <v>180</v>
      </c>
      <c r="H2265" s="359"/>
    </row>
    <row r="2266" spans="1:8">
      <c r="A2266" s="164"/>
      <c r="B2266" s="741" t="s">
        <v>35</v>
      </c>
      <c r="C2266" s="742"/>
      <c r="D2266" s="359"/>
      <c r="E2266" s="614"/>
      <c r="F2266" s="208"/>
      <c r="G2266" s="889">
        <f>SUM(G2255:G2265)</f>
        <v>2134.1</v>
      </c>
      <c r="H2266" s="747"/>
    </row>
    <row r="2267" spans="1:8">
      <c r="A2267" s="164" t="s">
        <v>1157</v>
      </c>
      <c r="B2267" s="745" t="s">
        <v>1158</v>
      </c>
      <c r="C2267" s="291" t="s">
        <v>1806</v>
      </c>
      <c r="D2267" s="359" t="s">
        <v>1692</v>
      </c>
      <c r="E2267" s="572">
        <v>0.02</v>
      </c>
      <c r="F2267" s="589">
        <v>114000</v>
      </c>
      <c r="G2267" s="1542">
        <f t="shared" si="153"/>
        <v>2280</v>
      </c>
      <c r="H2267" s="359"/>
    </row>
    <row r="2268" spans="1:8">
      <c r="A2268" s="750"/>
      <c r="B2268" s="740"/>
      <c r="C2268" s="749" t="s">
        <v>728</v>
      </c>
      <c r="D2268" s="292" t="s">
        <v>98</v>
      </c>
      <c r="E2268" s="572">
        <v>0.02</v>
      </c>
      <c r="F2268" s="629">
        <v>3500</v>
      </c>
      <c r="G2268" s="1542">
        <f t="shared" si="153"/>
        <v>70</v>
      </c>
      <c r="H2268" s="359"/>
    </row>
    <row r="2269" spans="1:8">
      <c r="A2269" s="750"/>
      <c r="B2269" s="740"/>
      <c r="C2269" s="291" t="s">
        <v>258</v>
      </c>
      <c r="D2269" s="292" t="s">
        <v>98</v>
      </c>
      <c r="E2269" s="572">
        <v>0.06</v>
      </c>
      <c r="F2269" s="208">
        <v>1750</v>
      </c>
      <c r="G2269" s="1542">
        <f t="shared" si="153"/>
        <v>105</v>
      </c>
      <c r="H2269" s="359"/>
    </row>
    <row r="2270" spans="1:8">
      <c r="A2270" s="750"/>
      <c r="B2270" s="740"/>
      <c r="C2270" s="293" t="s">
        <v>1693</v>
      </c>
      <c r="D2270" s="292" t="s">
        <v>98</v>
      </c>
      <c r="E2270" s="572">
        <v>0.05</v>
      </c>
      <c r="F2270" s="628">
        <v>3612</v>
      </c>
      <c r="G2270" s="1542">
        <f t="shared" si="153"/>
        <v>180.60000000000002</v>
      </c>
      <c r="H2270" s="359"/>
    </row>
    <row r="2271" spans="1:8">
      <c r="A2271" s="750"/>
      <c r="B2271" s="740"/>
      <c r="C2271" s="291" t="s">
        <v>1701</v>
      </c>
      <c r="D2271" s="292" t="s">
        <v>98</v>
      </c>
      <c r="E2271" s="572">
        <v>0.01</v>
      </c>
      <c r="F2271" s="589">
        <v>3500</v>
      </c>
      <c r="G2271" s="1542">
        <f t="shared" ref="G2271:G2334" si="154">E2271*F2271</f>
        <v>35</v>
      </c>
      <c r="H2271" s="359"/>
    </row>
    <row r="2272" spans="1:8">
      <c r="A2272" s="750"/>
      <c r="B2272" s="740"/>
      <c r="C2272" s="291" t="s">
        <v>1807</v>
      </c>
      <c r="D2272" s="292" t="s">
        <v>98</v>
      </c>
      <c r="E2272" s="572">
        <v>1E-3</v>
      </c>
      <c r="F2272" s="589">
        <v>134200</v>
      </c>
      <c r="G2272" s="1542">
        <f t="shared" si="154"/>
        <v>134.19999999999999</v>
      </c>
      <c r="H2272" s="359"/>
    </row>
    <row r="2273" spans="1:8">
      <c r="A2273" s="750"/>
      <c r="B2273" s="740"/>
      <c r="C2273" s="291" t="s">
        <v>1808</v>
      </c>
      <c r="D2273" s="292" t="s">
        <v>98</v>
      </c>
      <c r="E2273" s="572">
        <v>0.01</v>
      </c>
      <c r="F2273" s="589">
        <v>710</v>
      </c>
      <c r="G2273" s="1542">
        <f t="shared" si="154"/>
        <v>7.1000000000000005</v>
      </c>
      <c r="H2273" s="359"/>
    </row>
    <row r="2274" spans="1:8">
      <c r="A2274" s="750"/>
      <c r="B2274" s="740"/>
      <c r="C2274" s="291" t="s">
        <v>1809</v>
      </c>
      <c r="D2274" s="359" t="s">
        <v>1695</v>
      </c>
      <c r="E2274" s="572">
        <v>0.02</v>
      </c>
      <c r="F2274" s="589">
        <v>6440</v>
      </c>
      <c r="G2274" s="1542">
        <f t="shared" si="154"/>
        <v>128.80000000000001</v>
      </c>
      <c r="H2274" s="359"/>
    </row>
    <row r="2275" spans="1:8" ht="60">
      <c r="A2275" s="750"/>
      <c r="B2275" s="740"/>
      <c r="C2275" s="291" t="s">
        <v>1744</v>
      </c>
      <c r="D2275" s="359" t="s">
        <v>1695</v>
      </c>
      <c r="E2275" s="574">
        <v>0.02</v>
      </c>
      <c r="F2275" s="589">
        <v>7500</v>
      </c>
      <c r="G2275" s="1542">
        <f t="shared" si="154"/>
        <v>150</v>
      </c>
      <c r="H2275" s="359"/>
    </row>
    <row r="2276" spans="1:8">
      <c r="A2276" s="750"/>
      <c r="B2276" s="740"/>
      <c r="C2276" s="742" t="s">
        <v>31</v>
      </c>
      <c r="D2276" s="359" t="s">
        <v>98</v>
      </c>
      <c r="E2276" s="614">
        <v>6.0000000000000001E-3</v>
      </c>
      <c r="F2276" s="208">
        <v>2700</v>
      </c>
      <c r="G2276" s="1542">
        <f t="shared" si="154"/>
        <v>16.2</v>
      </c>
      <c r="H2276" s="359"/>
    </row>
    <row r="2277" spans="1:8">
      <c r="A2277" s="750"/>
      <c r="B2277" s="740"/>
      <c r="C2277" s="742" t="s">
        <v>729</v>
      </c>
      <c r="D2277" s="359" t="s">
        <v>1649</v>
      </c>
      <c r="E2277" s="614">
        <v>1.6E-2</v>
      </c>
      <c r="F2277" s="208">
        <v>120</v>
      </c>
      <c r="G2277" s="1542">
        <f t="shared" si="154"/>
        <v>1.92</v>
      </c>
      <c r="H2277" s="359"/>
    </row>
    <row r="2278" spans="1:8">
      <c r="A2278" s="750"/>
      <c r="B2278" s="741" t="s">
        <v>35</v>
      </c>
      <c r="C2278" s="742"/>
      <c r="D2278" s="359"/>
      <c r="E2278" s="614"/>
      <c r="F2278" s="208"/>
      <c r="G2278" s="889">
        <f>SUM(G2267:G2277)</f>
        <v>3108.8199999999997</v>
      </c>
      <c r="H2278" s="359"/>
    </row>
    <row r="2279" spans="1:8">
      <c r="A2279" s="164" t="s">
        <v>1159</v>
      </c>
      <c r="B2279" s="745" t="s">
        <v>1160</v>
      </c>
      <c r="C2279" s="291" t="s">
        <v>1727</v>
      </c>
      <c r="D2279" s="359" t="s">
        <v>1692</v>
      </c>
      <c r="E2279" s="574">
        <v>8.0000000000000002E-3</v>
      </c>
      <c r="F2279" s="589">
        <v>114000</v>
      </c>
      <c r="G2279" s="1542">
        <f t="shared" si="154"/>
        <v>912</v>
      </c>
      <c r="H2279" s="359"/>
    </row>
    <row r="2280" spans="1:8">
      <c r="A2280" s="750"/>
      <c r="B2280" s="740"/>
      <c r="C2280" s="749" t="s">
        <v>728</v>
      </c>
      <c r="D2280" s="292" t="s">
        <v>98</v>
      </c>
      <c r="E2280" s="574">
        <v>0.02</v>
      </c>
      <c r="F2280" s="629">
        <v>3500</v>
      </c>
      <c r="G2280" s="1542">
        <f t="shared" si="154"/>
        <v>70</v>
      </c>
      <c r="H2280" s="359"/>
    </row>
    <row r="2281" spans="1:8">
      <c r="A2281" s="750"/>
      <c r="B2281" s="740"/>
      <c r="C2281" s="291" t="s">
        <v>258</v>
      </c>
      <c r="D2281" s="292" t="s">
        <v>98</v>
      </c>
      <c r="E2281" s="574">
        <v>0.06</v>
      </c>
      <c r="F2281" s="208">
        <v>1750</v>
      </c>
      <c r="G2281" s="1542">
        <f t="shared" si="154"/>
        <v>105</v>
      </c>
      <c r="H2281" s="359"/>
    </row>
    <row r="2282" spans="1:8">
      <c r="A2282" s="750"/>
      <c r="B2282" s="740"/>
      <c r="C2282" s="293" t="s">
        <v>1693</v>
      </c>
      <c r="D2282" s="292" t="s">
        <v>98</v>
      </c>
      <c r="E2282" s="574">
        <v>0.05</v>
      </c>
      <c r="F2282" s="628">
        <v>3612</v>
      </c>
      <c r="G2282" s="1542">
        <f t="shared" si="154"/>
        <v>180.60000000000002</v>
      </c>
      <c r="H2282" s="359"/>
    </row>
    <row r="2283" spans="1:8">
      <c r="A2283" s="750"/>
      <c r="B2283" s="740"/>
      <c r="C2283" s="291" t="s">
        <v>1728</v>
      </c>
      <c r="D2283" s="292" t="s">
        <v>98</v>
      </c>
      <c r="E2283" s="574">
        <v>0.01</v>
      </c>
      <c r="F2283" s="589">
        <v>4000</v>
      </c>
      <c r="G2283" s="1542">
        <f t="shared" si="154"/>
        <v>40</v>
      </c>
      <c r="H2283" s="359"/>
    </row>
    <row r="2284" spans="1:8" ht="30">
      <c r="A2284" s="750"/>
      <c r="B2284" s="740"/>
      <c r="C2284" s="291" t="s">
        <v>1729</v>
      </c>
      <c r="D2284" s="292" t="s">
        <v>40</v>
      </c>
      <c r="E2284" s="577">
        <v>5.0000000000000001E-4</v>
      </c>
      <c r="F2284" s="589">
        <v>77000</v>
      </c>
      <c r="G2284" s="1542">
        <f t="shared" si="154"/>
        <v>38.5</v>
      </c>
      <c r="H2284" s="359"/>
    </row>
    <row r="2285" spans="1:8">
      <c r="A2285" s="750"/>
      <c r="B2285" s="740"/>
      <c r="C2285" s="291" t="s">
        <v>1702</v>
      </c>
      <c r="D2285" s="292" t="s">
        <v>98</v>
      </c>
      <c r="E2285" s="577">
        <v>0.01</v>
      </c>
      <c r="F2285" s="589">
        <v>870</v>
      </c>
      <c r="G2285" s="1542">
        <f t="shared" si="154"/>
        <v>8.7000000000000011</v>
      </c>
      <c r="H2285" s="359"/>
    </row>
    <row r="2286" spans="1:8">
      <c r="A2286" s="750"/>
      <c r="B2286" s="740"/>
      <c r="C2286" s="291" t="s">
        <v>1703</v>
      </c>
      <c r="D2286" s="292" t="s">
        <v>98</v>
      </c>
      <c r="E2286" s="577">
        <v>0.05</v>
      </c>
      <c r="F2286" s="589">
        <v>300</v>
      </c>
      <c r="G2286" s="1542">
        <f t="shared" si="154"/>
        <v>15</v>
      </c>
      <c r="H2286" s="359"/>
    </row>
    <row r="2287" spans="1:8">
      <c r="A2287" s="750"/>
      <c r="B2287" s="740"/>
      <c r="C2287" s="291" t="s">
        <v>1730</v>
      </c>
      <c r="D2287" s="359" t="s">
        <v>1692</v>
      </c>
      <c r="E2287" s="577">
        <v>4.4999999999999997E-3</v>
      </c>
      <c r="F2287" s="589">
        <v>108000</v>
      </c>
      <c r="G2287" s="1542">
        <f t="shared" si="154"/>
        <v>485.99999999999994</v>
      </c>
      <c r="H2287" s="359"/>
    </row>
    <row r="2288" spans="1:8">
      <c r="A2288" s="750"/>
      <c r="B2288" s="740"/>
      <c r="C2288" s="291" t="s">
        <v>1700</v>
      </c>
      <c r="D2288" s="292" t="s">
        <v>98</v>
      </c>
      <c r="E2288" s="577">
        <v>0.05</v>
      </c>
      <c r="F2288" s="621">
        <v>25200</v>
      </c>
      <c r="G2288" s="1542">
        <f t="shared" si="154"/>
        <v>1260</v>
      </c>
      <c r="H2288" s="359"/>
    </row>
    <row r="2289" spans="1:8" ht="30">
      <c r="A2289" s="750"/>
      <c r="B2289" s="740"/>
      <c r="C2289" s="291" t="s">
        <v>1731</v>
      </c>
      <c r="D2289" s="292" t="s">
        <v>1695</v>
      </c>
      <c r="E2289" s="577">
        <v>0.02</v>
      </c>
      <c r="F2289" s="589">
        <v>3250</v>
      </c>
      <c r="G2289" s="1542">
        <f t="shared" si="154"/>
        <v>65</v>
      </c>
      <c r="H2289" s="359"/>
    </row>
    <row r="2290" spans="1:8" ht="45">
      <c r="A2290" s="750"/>
      <c r="B2290" s="740"/>
      <c r="C2290" s="291" t="s">
        <v>1732</v>
      </c>
      <c r="D2290" s="292" t="s">
        <v>40</v>
      </c>
      <c r="E2290" s="359">
        <v>5</v>
      </c>
      <c r="F2290" s="629">
        <v>5.0999999999999996</v>
      </c>
      <c r="G2290" s="1542">
        <f t="shared" si="154"/>
        <v>25.5</v>
      </c>
      <c r="H2290" s="359"/>
    </row>
    <row r="2291" spans="1:8">
      <c r="A2291" s="750"/>
      <c r="B2291" s="740"/>
      <c r="C2291" s="742" t="s">
        <v>31</v>
      </c>
      <c r="D2291" s="359" t="s">
        <v>98</v>
      </c>
      <c r="E2291" s="614">
        <v>6.0000000000000001E-3</v>
      </c>
      <c r="F2291" s="208">
        <v>2700</v>
      </c>
      <c r="G2291" s="1542">
        <f t="shared" si="154"/>
        <v>16.2</v>
      </c>
      <c r="H2291" s="359"/>
    </row>
    <row r="2292" spans="1:8">
      <c r="A2292" s="750"/>
      <c r="B2292" s="740"/>
      <c r="C2292" s="742" t="s">
        <v>729</v>
      </c>
      <c r="D2292" s="359" t="s">
        <v>1649</v>
      </c>
      <c r="E2292" s="614">
        <v>1.6E-2</v>
      </c>
      <c r="F2292" s="208">
        <v>120</v>
      </c>
      <c r="G2292" s="1542">
        <f t="shared" si="154"/>
        <v>1.92</v>
      </c>
      <c r="H2292" s="359"/>
    </row>
    <row r="2293" spans="1:8">
      <c r="A2293" s="750"/>
      <c r="B2293" s="741" t="s">
        <v>35</v>
      </c>
      <c r="C2293" s="742"/>
      <c r="D2293" s="359"/>
      <c r="E2293" s="614"/>
      <c r="F2293" s="208"/>
      <c r="G2293" s="889">
        <f>SUM(G2279:G2292)</f>
        <v>3224.42</v>
      </c>
      <c r="H2293" s="747"/>
    </row>
    <row r="2294" spans="1:8">
      <c r="A2294" s="164" t="s">
        <v>1161</v>
      </c>
      <c r="B2294" s="745" t="s">
        <v>1162</v>
      </c>
      <c r="C2294" s="291" t="s">
        <v>1810</v>
      </c>
      <c r="D2294" s="359" t="s">
        <v>1692</v>
      </c>
      <c r="E2294" s="572">
        <v>0.02</v>
      </c>
      <c r="F2294" s="589">
        <v>108000</v>
      </c>
      <c r="G2294" s="1542">
        <f t="shared" si="154"/>
        <v>2160</v>
      </c>
      <c r="H2294" s="359"/>
    </row>
    <row r="2295" spans="1:8">
      <c r="A2295" s="750"/>
      <c r="B2295" s="740"/>
      <c r="C2295" s="749" t="s">
        <v>728</v>
      </c>
      <c r="D2295" s="292" t="s">
        <v>98</v>
      </c>
      <c r="E2295" s="572">
        <v>0.02</v>
      </c>
      <c r="F2295" s="629">
        <v>3500</v>
      </c>
      <c r="G2295" s="1542">
        <f t="shared" si="154"/>
        <v>70</v>
      </c>
      <c r="H2295" s="359"/>
    </row>
    <row r="2296" spans="1:8">
      <c r="A2296" s="750"/>
      <c r="B2296" s="740"/>
      <c r="C2296" s="291" t="s">
        <v>258</v>
      </c>
      <c r="D2296" s="292" t="s">
        <v>98</v>
      </c>
      <c r="E2296" s="572">
        <v>0.06</v>
      </c>
      <c r="F2296" s="208">
        <v>1750</v>
      </c>
      <c r="G2296" s="1542">
        <f t="shared" si="154"/>
        <v>105</v>
      </c>
      <c r="H2296" s="359"/>
    </row>
    <row r="2297" spans="1:8">
      <c r="A2297" s="750"/>
      <c r="B2297" s="740"/>
      <c r="C2297" s="293" t="s">
        <v>1693</v>
      </c>
      <c r="D2297" s="292" t="s">
        <v>98</v>
      </c>
      <c r="E2297" s="572">
        <v>0.05</v>
      </c>
      <c r="F2297" s="628">
        <v>3612</v>
      </c>
      <c r="G2297" s="1542">
        <f t="shared" si="154"/>
        <v>180.60000000000002</v>
      </c>
      <c r="H2297" s="359"/>
    </row>
    <row r="2298" spans="1:8">
      <c r="A2298" s="750"/>
      <c r="B2298" s="740"/>
      <c r="C2298" s="291" t="s">
        <v>1701</v>
      </c>
      <c r="D2298" s="292" t="s">
        <v>98</v>
      </c>
      <c r="E2298" s="572">
        <v>0.01</v>
      </c>
      <c r="F2298" s="589">
        <v>3500</v>
      </c>
      <c r="G2298" s="1542">
        <f t="shared" si="154"/>
        <v>35</v>
      </c>
      <c r="H2298" s="359"/>
    </row>
    <row r="2299" spans="1:8">
      <c r="A2299" s="750"/>
      <c r="B2299" s="740"/>
      <c r="C2299" s="291" t="s">
        <v>1807</v>
      </c>
      <c r="D2299" s="292" t="s">
        <v>98</v>
      </c>
      <c r="E2299" s="572">
        <v>1E-3</v>
      </c>
      <c r="F2299" s="589">
        <v>134200</v>
      </c>
      <c r="G2299" s="1542">
        <f t="shared" si="154"/>
        <v>134.19999999999999</v>
      </c>
      <c r="H2299" s="359"/>
    </row>
    <row r="2300" spans="1:8">
      <c r="A2300" s="750"/>
      <c r="B2300" s="740"/>
      <c r="C2300" s="291" t="s">
        <v>1808</v>
      </c>
      <c r="D2300" s="292" t="s">
        <v>98</v>
      </c>
      <c r="E2300" s="572">
        <v>0.01</v>
      </c>
      <c r="F2300" s="589">
        <v>710</v>
      </c>
      <c r="G2300" s="1542">
        <f t="shared" si="154"/>
        <v>7.1000000000000005</v>
      </c>
      <c r="H2300" s="359"/>
    </row>
    <row r="2301" spans="1:8">
      <c r="A2301" s="750"/>
      <c r="B2301" s="740"/>
      <c r="C2301" s="291" t="s">
        <v>1809</v>
      </c>
      <c r="D2301" s="359" t="s">
        <v>1695</v>
      </c>
      <c r="E2301" s="572">
        <v>0.02</v>
      </c>
      <c r="F2301" s="589">
        <v>6440</v>
      </c>
      <c r="G2301" s="1542">
        <f t="shared" si="154"/>
        <v>128.80000000000001</v>
      </c>
      <c r="H2301" s="359"/>
    </row>
    <row r="2302" spans="1:8" ht="60">
      <c r="A2302" s="750"/>
      <c r="B2302" s="740"/>
      <c r="C2302" s="291" t="s">
        <v>1744</v>
      </c>
      <c r="D2302" s="359" t="s">
        <v>1695</v>
      </c>
      <c r="E2302" s="572">
        <v>0.02</v>
      </c>
      <c r="F2302" s="589">
        <v>7500</v>
      </c>
      <c r="G2302" s="1542">
        <f t="shared" si="154"/>
        <v>150</v>
      </c>
      <c r="H2302" s="359"/>
    </row>
    <row r="2303" spans="1:8">
      <c r="A2303" s="750"/>
      <c r="B2303" s="740"/>
      <c r="C2303" s="742" t="s">
        <v>31</v>
      </c>
      <c r="D2303" s="359" t="s">
        <v>98</v>
      </c>
      <c r="E2303" s="614">
        <v>6.0000000000000001E-3</v>
      </c>
      <c r="F2303" s="208">
        <v>2700</v>
      </c>
      <c r="G2303" s="1542">
        <f t="shared" si="154"/>
        <v>16.2</v>
      </c>
      <c r="H2303" s="359"/>
    </row>
    <row r="2304" spans="1:8">
      <c r="A2304" s="750"/>
      <c r="B2304" s="740"/>
      <c r="C2304" s="742" t="s">
        <v>729</v>
      </c>
      <c r="D2304" s="359" t="s">
        <v>1649</v>
      </c>
      <c r="E2304" s="614">
        <v>1.4999999999999999E-2</v>
      </c>
      <c r="F2304" s="208">
        <v>120</v>
      </c>
      <c r="G2304" s="1542">
        <f t="shared" si="154"/>
        <v>1.7999999999999998</v>
      </c>
      <c r="H2304" s="359"/>
    </row>
    <row r="2305" spans="1:8">
      <c r="A2305" s="750"/>
      <c r="B2305" s="741" t="s">
        <v>35</v>
      </c>
      <c r="C2305" s="742"/>
      <c r="D2305" s="359"/>
      <c r="E2305" s="614"/>
      <c r="F2305" s="208"/>
      <c r="G2305" s="889">
        <f>SUM(G2294:G2304)</f>
        <v>2988.7</v>
      </c>
      <c r="H2305" s="747"/>
    </row>
    <row r="2306" spans="1:8">
      <c r="A2306" s="164" t="s">
        <v>1163</v>
      </c>
      <c r="B2306" s="745" t="s">
        <v>1164</v>
      </c>
      <c r="C2306" s="291" t="s">
        <v>1737</v>
      </c>
      <c r="D2306" s="359" t="s">
        <v>1692</v>
      </c>
      <c r="E2306" s="572">
        <v>8.0000000000000002E-3</v>
      </c>
      <c r="F2306" s="589">
        <v>108000</v>
      </c>
      <c r="G2306" s="1542">
        <f t="shared" si="154"/>
        <v>864</v>
      </c>
      <c r="H2306" s="747"/>
    </row>
    <row r="2307" spans="1:8">
      <c r="A2307" s="750"/>
      <c r="B2307" s="741"/>
      <c r="C2307" s="749" t="s">
        <v>728</v>
      </c>
      <c r="D2307" s="292" t="s">
        <v>98</v>
      </c>
      <c r="E2307" s="574">
        <v>0.02</v>
      </c>
      <c r="F2307" s="629">
        <v>3500</v>
      </c>
      <c r="G2307" s="1542">
        <f t="shared" si="154"/>
        <v>70</v>
      </c>
      <c r="H2307" s="747"/>
    </row>
    <row r="2308" spans="1:8">
      <c r="A2308" s="750"/>
      <c r="B2308" s="741"/>
      <c r="C2308" s="291" t="s">
        <v>258</v>
      </c>
      <c r="D2308" s="292" t="s">
        <v>98</v>
      </c>
      <c r="E2308" s="574">
        <v>0.06</v>
      </c>
      <c r="F2308" s="208">
        <v>1750</v>
      </c>
      <c r="G2308" s="1542">
        <f t="shared" si="154"/>
        <v>105</v>
      </c>
      <c r="H2308" s="747"/>
    </row>
    <row r="2309" spans="1:8">
      <c r="A2309" s="750"/>
      <c r="B2309" s="741"/>
      <c r="C2309" s="293" t="s">
        <v>1693</v>
      </c>
      <c r="D2309" s="292" t="s">
        <v>98</v>
      </c>
      <c r="E2309" s="574">
        <v>0.05</v>
      </c>
      <c r="F2309" s="628">
        <v>3612</v>
      </c>
      <c r="G2309" s="1542">
        <f t="shared" si="154"/>
        <v>180.60000000000002</v>
      </c>
      <c r="H2309" s="747"/>
    </row>
    <row r="2310" spans="1:8">
      <c r="A2310" s="750"/>
      <c r="B2310" s="741"/>
      <c r="C2310" s="291" t="s">
        <v>1728</v>
      </c>
      <c r="D2310" s="292" t="s">
        <v>98</v>
      </c>
      <c r="E2310" s="574">
        <v>0.01</v>
      </c>
      <c r="F2310" s="589">
        <v>4000</v>
      </c>
      <c r="G2310" s="1542">
        <f t="shared" si="154"/>
        <v>40</v>
      </c>
      <c r="H2310" s="747"/>
    </row>
    <row r="2311" spans="1:8" ht="30">
      <c r="A2311" s="750"/>
      <c r="B2311" s="741"/>
      <c r="C2311" s="291" t="s">
        <v>1729</v>
      </c>
      <c r="D2311" s="292" t="s">
        <v>40</v>
      </c>
      <c r="E2311" s="577">
        <v>5.0000000000000001E-4</v>
      </c>
      <c r="F2311" s="589">
        <v>77000</v>
      </c>
      <c r="G2311" s="1542">
        <f t="shared" si="154"/>
        <v>38.5</v>
      </c>
      <c r="H2311" s="747"/>
    </row>
    <row r="2312" spans="1:8">
      <c r="A2312" s="750"/>
      <c r="B2312" s="741"/>
      <c r="C2312" s="291" t="s">
        <v>1702</v>
      </c>
      <c r="D2312" s="292" t="s">
        <v>98</v>
      </c>
      <c r="E2312" s="574">
        <v>0.01</v>
      </c>
      <c r="F2312" s="589">
        <v>870</v>
      </c>
      <c r="G2312" s="1542">
        <f t="shared" si="154"/>
        <v>8.7000000000000011</v>
      </c>
      <c r="H2312" s="747"/>
    </row>
    <row r="2313" spans="1:8">
      <c r="A2313" s="750"/>
      <c r="B2313" s="741"/>
      <c r="C2313" s="291" t="s">
        <v>1703</v>
      </c>
      <c r="D2313" s="292" t="s">
        <v>98</v>
      </c>
      <c r="E2313" s="574">
        <v>0.05</v>
      </c>
      <c r="F2313" s="589">
        <v>300</v>
      </c>
      <c r="G2313" s="1542">
        <f t="shared" si="154"/>
        <v>15</v>
      </c>
      <c r="H2313" s="747"/>
    </row>
    <row r="2314" spans="1:8">
      <c r="A2314" s="750"/>
      <c r="B2314" s="741"/>
      <c r="C2314" s="291" t="s">
        <v>1730</v>
      </c>
      <c r="D2314" s="359" t="s">
        <v>1692</v>
      </c>
      <c r="E2314" s="574">
        <v>0.01</v>
      </c>
      <c r="F2314" s="589">
        <v>108000</v>
      </c>
      <c r="G2314" s="1542">
        <f t="shared" si="154"/>
        <v>1080</v>
      </c>
      <c r="H2314" s="747"/>
    </row>
    <row r="2315" spans="1:8">
      <c r="A2315" s="750"/>
      <c r="B2315" s="741"/>
      <c r="C2315" s="291" t="s">
        <v>1700</v>
      </c>
      <c r="D2315" s="292" t="s">
        <v>98</v>
      </c>
      <c r="E2315" s="574">
        <v>0.05</v>
      </c>
      <c r="F2315" s="621">
        <v>25200</v>
      </c>
      <c r="G2315" s="1542">
        <f t="shared" si="154"/>
        <v>1260</v>
      </c>
      <c r="H2315" s="747"/>
    </row>
    <row r="2316" spans="1:8" ht="30">
      <c r="A2316" s="750"/>
      <c r="B2316" s="741"/>
      <c r="C2316" s="291" t="s">
        <v>1731</v>
      </c>
      <c r="D2316" s="292" t="s">
        <v>1695</v>
      </c>
      <c r="E2316" s="574">
        <v>0.02</v>
      </c>
      <c r="F2316" s="589">
        <v>3250</v>
      </c>
      <c r="G2316" s="1542">
        <f t="shared" si="154"/>
        <v>65</v>
      </c>
      <c r="H2316" s="747"/>
    </row>
    <row r="2317" spans="1:8" ht="45">
      <c r="A2317" s="750"/>
      <c r="B2317" s="741"/>
      <c r="C2317" s="291" t="s">
        <v>1732</v>
      </c>
      <c r="D2317" s="292" t="s">
        <v>40</v>
      </c>
      <c r="E2317" s="359">
        <v>5</v>
      </c>
      <c r="F2317" s="629">
        <v>5.0999999999999996</v>
      </c>
      <c r="G2317" s="1542">
        <f t="shared" si="154"/>
        <v>25.5</v>
      </c>
      <c r="H2317" s="747"/>
    </row>
    <row r="2318" spans="1:8">
      <c r="A2318" s="750"/>
      <c r="B2318" s="741"/>
      <c r="C2318" s="742" t="s">
        <v>31</v>
      </c>
      <c r="D2318" s="359" t="s">
        <v>98</v>
      </c>
      <c r="E2318" s="614">
        <v>6.0000000000000001E-3</v>
      </c>
      <c r="F2318" s="208">
        <v>2700</v>
      </c>
      <c r="G2318" s="1542">
        <f t="shared" si="154"/>
        <v>16.2</v>
      </c>
      <c r="H2318" s="747"/>
    </row>
    <row r="2319" spans="1:8">
      <c r="A2319" s="750"/>
      <c r="B2319" s="741"/>
      <c r="C2319" s="742" t="s">
        <v>729</v>
      </c>
      <c r="D2319" s="359" t="s">
        <v>1649</v>
      </c>
      <c r="E2319" s="614">
        <v>1.4999999999999999E-2</v>
      </c>
      <c r="F2319" s="208">
        <v>120</v>
      </c>
      <c r="G2319" s="1542">
        <f t="shared" si="154"/>
        <v>1.7999999999999998</v>
      </c>
      <c r="H2319" s="747"/>
    </row>
    <row r="2320" spans="1:8">
      <c r="A2320" s="750"/>
      <c r="B2320" s="741" t="s">
        <v>35</v>
      </c>
      <c r="C2320" s="742"/>
      <c r="D2320" s="359"/>
      <c r="E2320" s="614"/>
      <c r="F2320" s="208"/>
      <c r="G2320" s="889">
        <f>SUM(G2306:G2319)</f>
        <v>3770.3</v>
      </c>
      <c r="H2320" s="747"/>
    </row>
    <row r="2321" spans="1:8">
      <c r="A2321" s="164" t="s">
        <v>1165</v>
      </c>
      <c r="B2321" s="745" t="s">
        <v>1166</v>
      </c>
      <c r="C2321" s="742" t="s">
        <v>1811</v>
      </c>
      <c r="D2321" s="359" t="s">
        <v>98</v>
      </c>
      <c r="E2321" s="614">
        <v>0.14000000000000001</v>
      </c>
      <c r="F2321" s="208">
        <v>845</v>
      </c>
      <c r="G2321" s="1542">
        <f t="shared" si="154"/>
        <v>118.30000000000001</v>
      </c>
      <c r="H2321" s="359"/>
    </row>
    <row r="2322" spans="1:8">
      <c r="A2322" s="750"/>
      <c r="B2322" s="740"/>
      <c r="C2322" s="742" t="s">
        <v>1812</v>
      </c>
      <c r="D2322" s="359" t="s">
        <v>1652</v>
      </c>
      <c r="E2322" s="614">
        <v>1.26E-2</v>
      </c>
      <c r="F2322" s="208">
        <v>25500</v>
      </c>
      <c r="G2322" s="1542">
        <f t="shared" si="154"/>
        <v>321.3</v>
      </c>
      <c r="H2322" s="359"/>
    </row>
    <row r="2323" spans="1:8">
      <c r="A2323" s="750"/>
      <c r="B2323" s="740"/>
      <c r="C2323" s="742" t="s">
        <v>1755</v>
      </c>
      <c r="D2323" s="359" t="s">
        <v>1652</v>
      </c>
      <c r="E2323" s="614">
        <v>1.2999999999999999E-2</v>
      </c>
      <c r="F2323" s="208">
        <v>27000</v>
      </c>
      <c r="G2323" s="1542">
        <f t="shared" si="154"/>
        <v>351</v>
      </c>
      <c r="H2323" s="359"/>
    </row>
    <row r="2324" spans="1:8">
      <c r="A2324" s="750"/>
      <c r="B2324" s="740"/>
      <c r="C2324" s="742" t="s">
        <v>84</v>
      </c>
      <c r="D2324" s="359" t="s">
        <v>1652</v>
      </c>
      <c r="E2324" s="614">
        <v>7.0000000000000007E-2</v>
      </c>
      <c r="F2324" s="621">
        <v>7875</v>
      </c>
      <c r="G2324" s="1542">
        <f t="shared" si="154"/>
        <v>551.25</v>
      </c>
      <c r="H2324" s="359"/>
    </row>
    <row r="2325" spans="1:8">
      <c r="A2325" s="750"/>
      <c r="B2325" s="740"/>
      <c r="C2325" s="742" t="s">
        <v>872</v>
      </c>
      <c r="D2325" s="359" t="s">
        <v>1652</v>
      </c>
      <c r="E2325" s="614">
        <v>0.1</v>
      </c>
      <c r="F2325" s="621">
        <v>2700</v>
      </c>
      <c r="G2325" s="1542">
        <f t="shared" si="154"/>
        <v>270</v>
      </c>
      <c r="H2325" s="359"/>
    </row>
    <row r="2326" spans="1:8">
      <c r="A2326" s="750"/>
      <c r="B2326" s="740"/>
      <c r="C2326" s="742" t="s">
        <v>1680</v>
      </c>
      <c r="D2326" s="359" t="s">
        <v>98</v>
      </c>
      <c r="E2326" s="614">
        <v>0.12</v>
      </c>
      <c r="F2326" s="208">
        <v>1071</v>
      </c>
      <c r="G2326" s="1542">
        <f t="shared" si="154"/>
        <v>128.51999999999998</v>
      </c>
      <c r="H2326" s="359"/>
    </row>
    <row r="2327" spans="1:8">
      <c r="A2327" s="750"/>
      <c r="B2327" s="740"/>
      <c r="C2327" s="742" t="s">
        <v>733</v>
      </c>
      <c r="D2327" s="359" t="s">
        <v>1652</v>
      </c>
      <c r="E2327" s="614">
        <v>6.3945E-3</v>
      </c>
      <c r="F2327" s="208">
        <v>115000</v>
      </c>
      <c r="G2327" s="1542">
        <f t="shared" si="154"/>
        <v>735.36749999999995</v>
      </c>
      <c r="H2327" s="359"/>
    </row>
    <row r="2328" spans="1:8">
      <c r="A2328" s="750"/>
      <c r="B2328" s="740"/>
      <c r="C2328" s="742" t="s">
        <v>1720</v>
      </c>
      <c r="D2328" s="359" t="s">
        <v>98</v>
      </c>
      <c r="E2328" s="614">
        <v>1.4999999999999999E-2</v>
      </c>
      <c r="F2328" s="208">
        <v>1690</v>
      </c>
      <c r="G2328" s="1542">
        <f t="shared" si="154"/>
        <v>25.349999999999998</v>
      </c>
      <c r="H2328" s="359"/>
    </row>
    <row r="2329" spans="1:8">
      <c r="A2329" s="750"/>
      <c r="B2329" s="740"/>
      <c r="C2329" s="742" t="s">
        <v>1760</v>
      </c>
      <c r="D2329" s="359" t="s">
        <v>1652</v>
      </c>
      <c r="E2329" s="614">
        <v>0.05</v>
      </c>
      <c r="F2329" s="748">
        <v>16500</v>
      </c>
      <c r="G2329" s="1542">
        <f t="shared" si="154"/>
        <v>825</v>
      </c>
      <c r="H2329" s="359"/>
    </row>
    <row r="2330" spans="1:8">
      <c r="A2330" s="750"/>
      <c r="B2330" s="740"/>
      <c r="C2330" s="742" t="s">
        <v>1813</v>
      </c>
      <c r="D2330" s="359" t="s">
        <v>98</v>
      </c>
      <c r="E2330" s="614">
        <v>0.02</v>
      </c>
      <c r="F2330" s="208">
        <v>3500</v>
      </c>
      <c r="G2330" s="1542">
        <f t="shared" si="154"/>
        <v>70</v>
      </c>
      <c r="H2330" s="359"/>
    </row>
    <row r="2331" spans="1:8">
      <c r="A2331" s="750"/>
      <c r="B2331" s="740"/>
      <c r="C2331" s="742" t="s">
        <v>1814</v>
      </c>
      <c r="D2331" s="359" t="s">
        <v>98</v>
      </c>
      <c r="E2331" s="614">
        <v>1.6000000000000001E-3</v>
      </c>
      <c r="F2331" s="208">
        <v>7321.43</v>
      </c>
      <c r="G2331" s="1542">
        <f t="shared" si="154"/>
        <v>11.714288000000002</v>
      </c>
      <c r="H2331" s="359"/>
    </row>
    <row r="2332" spans="1:8">
      <c r="A2332" s="750"/>
      <c r="B2332" s="740"/>
      <c r="C2332" s="742" t="s">
        <v>1796</v>
      </c>
      <c r="D2332" s="359" t="s">
        <v>1652</v>
      </c>
      <c r="E2332" s="614">
        <v>5.6839999999999998E-3</v>
      </c>
      <c r="F2332" s="208">
        <v>9500</v>
      </c>
      <c r="G2332" s="1542">
        <f t="shared" si="154"/>
        <v>53.997999999999998</v>
      </c>
      <c r="H2332" s="359"/>
    </row>
    <row r="2333" spans="1:8">
      <c r="A2333" s="750"/>
      <c r="B2333" s="740"/>
      <c r="C2333" s="742" t="s">
        <v>1815</v>
      </c>
      <c r="D2333" s="359" t="s">
        <v>1698</v>
      </c>
      <c r="E2333" s="614">
        <v>0.06</v>
      </c>
      <c r="F2333" s="208">
        <v>81000</v>
      </c>
      <c r="G2333" s="1542">
        <f t="shared" si="154"/>
        <v>4860</v>
      </c>
      <c r="H2333" s="359"/>
    </row>
    <row r="2334" spans="1:8">
      <c r="A2334" s="750"/>
      <c r="B2334" s="740"/>
      <c r="C2334" s="742" t="s">
        <v>1816</v>
      </c>
      <c r="D2334" s="359" t="s">
        <v>1698</v>
      </c>
      <c r="E2334" s="614">
        <v>7.0000000000000007E-2</v>
      </c>
      <c r="F2334" s="208">
        <v>81000</v>
      </c>
      <c r="G2334" s="1542">
        <f t="shared" si="154"/>
        <v>5670.0000000000009</v>
      </c>
      <c r="H2334" s="359"/>
    </row>
    <row r="2335" spans="1:8">
      <c r="A2335" s="750"/>
      <c r="B2335" s="740"/>
      <c r="C2335" s="291" t="s">
        <v>1817</v>
      </c>
      <c r="D2335" s="359" t="s">
        <v>1695</v>
      </c>
      <c r="E2335" s="574">
        <v>0.01</v>
      </c>
      <c r="F2335" s="748">
        <v>275000</v>
      </c>
      <c r="G2335" s="1542">
        <f>E2335*F2335</f>
        <v>2750</v>
      </c>
      <c r="H2335" s="359"/>
    </row>
    <row r="2336" spans="1:8">
      <c r="A2336" s="750"/>
      <c r="B2336" s="740"/>
      <c r="C2336" s="742" t="s">
        <v>31</v>
      </c>
      <c r="D2336" s="359" t="s">
        <v>98</v>
      </c>
      <c r="E2336" s="614">
        <v>6.0000000000000001E-3</v>
      </c>
      <c r="F2336" s="208">
        <v>2700</v>
      </c>
      <c r="G2336" s="1542">
        <f>E2336*F2336</f>
        <v>16.2</v>
      </c>
      <c r="H2336" s="359"/>
    </row>
    <row r="2337" spans="1:8">
      <c r="A2337" s="750"/>
      <c r="B2337" s="740"/>
      <c r="C2337" s="742" t="s">
        <v>729</v>
      </c>
      <c r="D2337" s="359" t="s">
        <v>1649</v>
      </c>
      <c r="E2337" s="614">
        <v>1.4933000000000001</v>
      </c>
      <c r="F2337" s="208">
        <v>120</v>
      </c>
      <c r="G2337" s="1542">
        <f>E2337*F2337</f>
        <v>179.196</v>
      </c>
      <c r="H2337" s="359"/>
    </row>
    <row r="2338" spans="1:8">
      <c r="A2338" s="750"/>
      <c r="B2338" s="741" t="s">
        <v>35</v>
      </c>
      <c r="C2338" s="744"/>
      <c r="D2338" s="186"/>
      <c r="E2338" s="615"/>
      <c r="F2338" s="276"/>
      <c r="G2338" s="889">
        <f>SUM(G2321:G2337)</f>
        <v>16937.195788000001</v>
      </c>
      <c r="H2338" s="747"/>
    </row>
    <row r="2339" spans="1:8" ht="30">
      <c r="A2339" s="164" t="s">
        <v>1167</v>
      </c>
      <c r="B2339" s="291" t="s">
        <v>1168</v>
      </c>
      <c r="C2339" s="757" t="s">
        <v>1768</v>
      </c>
      <c r="D2339" s="359" t="s">
        <v>29</v>
      </c>
      <c r="E2339" s="572">
        <v>0.2</v>
      </c>
      <c r="F2339" s="589">
        <v>27000</v>
      </c>
      <c r="G2339" s="1542">
        <f t="shared" ref="G2339:G2354" si="155">E2339*F2339</f>
        <v>5400</v>
      </c>
      <c r="H2339" s="747"/>
    </row>
    <row r="2340" spans="1:8">
      <c r="A2340" s="750"/>
      <c r="B2340" s="741"/>
      <c r="C2340" s="757" t="s">
        <v>1769</v>
      </c>
      <c r="D2340" s="359" t="s">
        <v>98</v>
      </c>
      <c r="E2340" s="755">
        <v>1E-3</v>
      </c>
      <c r="F2340" s="629">
        <v>810000</v>
      </c>
      <c r="G2340" s="1542">
        <f t="shared" si="155"/>
        <v>810</v>
      </c>
      <c r="H2340" s="747"/>
    </row>
    <row r="2341" spans="1:8">
      <c r="A2341" s="750"/>
      <c r="B2341" s="741"/>
      <c r="C2341" s="291" t="s">
        <v>1746</v>
      </c>
      <c r="D2341" s="359" t="s">
        <v>98</v>
      </c>
      <c r="E2341" s="755">
        <v>0.1</v>
      </c>
      <c r="F2341" s="208">
        <v>3500</v>
      </c>
      <c r="G2341" s="1542">
        <f t="shared" si="155"/>
        <v>350</v>
      </c>
      <c r="H2341" s="747"/>
    </row>
    <row r="2342" spans="1:8">
      <c r="A2342" s="750"/>
      <c r="B2342" s="741"/>
      <c r="C2342" s="757" t="s">
        <v>1770</v>
      </c>
      <c r="D2342" s="359" t="s">
        <v>98</v>
      </c>
      <c r="E2342" s="359">
        <v>0.2</v>
      </c>
      <c r="F2342" s="630">
        <v>1200</v>
      </c>
      <c r="G2342" s="1542">
        <f t="shared" si="155"/>
        <v>240</v>
      </c>
      <c r="H2342" s="747"/>
    </row>
    <row r="2343" spans="1:8">
      <c r="A2343" s="750"/>
      <c r="B2343" s="741"/>
      <c r="C2343" s="757" t="s">
        <v>1771</v>
      </c>
      <c r="D2343" s="359" t="s">
        <v>98</v>
      </c>
      <c r="E2343" s="359">
        <v>0.1</v>
      </c>
      <c r="F2343" s="589">
        <v>710</v>
      </c>
      <c r="G2343" s="1542">
        <f t="shared" si="155"/>
        <v>71</v>
      </c>
      <c r="H2343" s="747"/>
    </row>
    <row r="2344" spans="1:8">
      <c r="A2344" s="750"/>
      <c r="B2344" s="741"/>
      <c r="C2344" s="291" t="s">
        <v>1750</v>
      </c>
      <c r="D2344" s="359" t="s">
        <v>98</v>
      </c>
      <c r="E2344" s="359">
        <v>0.1</v>
      </c>
      <c r="F2344" s="589">
        <v>1500</v>
      </c>
      <c r="G2344" s="1542">
        <f t="shared" si="155"/>
        <v>150</v>
      </c>
      <c r="H2344" s="747"/>
    </row>
    <row r="2345" spans="1:8">
      <c r="A2345" s="750"/>
      <c r="B2345" s="741"/>
      <c r="C2345" s="749" t="s">
        <v>1755</v>
      </c>
      <c r="D2345" s="359" t="s">
        <v>98</v>
      </c>
      <c r="E2345" s="359">
        <v>0.05</v>
      </c>
      <c r="F2345" s="629">
        <v>27000</v>
      </c>
      <c r="G2345" s="1542">
        <f t="shared" si="155"/>
        <v>1350</v>
      </c>
      <c r="H2345" s="747"/>
    </row>
    <row r="2346" spans="1:8">
      <c r="A2346" s="750"/>
      <c r="B2346" s="741"/>
      <c r="C2346" s="757" t="s">
        <v>1772</v>
      </c>
      <c r="D2346" s="359" t="s">
        <v>98</v>
      </c>
      <c r="E2346" s="359">
        <v>0.05</v>
      </c>
      <c r="F2346" s="629">
        <v>3000</v>
      </c>
      <c r="G2346" s="1542">
        <f t="shared" si="155"/>
        <v>150</v>
      </c>
      <c r="H2346" s="747"/>
    </row>
    <row r="2347" spans="1:8" ht="30">
      <c r="A2347" s="750"/>
      <c r="B2347" s="741"/>
      <c r="C2347" s="757" t="s">
        <v>1773</v>
      </c>
      <c r="D2347" s="359" t="s">
        <v>98</v>
      </c>
      <c r="E2347" s="359">
        <v>0.05</v>
      </c>
      <c r="F2347" s="208">
        <v>2200</v>
      </c>
      <c r="G2347" s="1542">
        <f t="shared" si="155"/>
        <v>110</v>
      </c>
      <c r="H2347" s="747"/>
    </row>
    <row r="2348" spans="1:8">
      <c r="A2348" s="750"/>
      <c r="B2348" s="741"/>
      <c r="C2348" s="757" t="s">
        <v>1774</v>
      </c>
      <c r="D2348" s="359" t="s">
        <v>98</v>
      </c>
      <c r="E2348" s="359">
        <v>0.01</v>
      </c>
      <c r="F2348" s="629">
        <v>1400</v>
      </c>
      <c r="G2348" s="1542">
        <f t="shared" si="155"/>
        <v>14</v>
      </c>
      <c r="H2348" s="747"/>
    </row>
    <row r="2349" spans="1:8">
      <c r="A2349" s="750"/>
      <c r="B2349" s="741"/>
      <c r="C2349" s="291" t="s">
        <v>1746</v>
      </c>
      <c r="D2349" s="359" t="s">
        <v>98</v>
      </c>
      <c r="E2349" s="758">
        <v>0.05</v>
      </c>
      <c r="F2349" s="208">
        <v>3500</v>
      </c>
      <c r="G2349" s="1542">
        <f t="shared" si="155"/>
        <v>175</v>
      </c>
      <c r="H2349" s="747"/>
    </row>
    <row r="2350" spans="1:8">
      <c r="A2350" s="750"/>
      <c r="B2350" s="741"/>
      <c r="C2350" s="757" t="s">
        <v>892</v>
      </c>
      <c r="D2350" s="359" t="s">
        <v>98</v>
      </c>
      <c r="E2350" s="359">
        <v>0.05</v>
      </c>
      <c r="F2350" s="208">
        <v>1900</v>
      </c>
      <c r="G2350" s="1542">
        <f t="shared" si="155"/>
        <v>95</v>
      </c>
      <c r="H2350" s="747"/>
    </row>
    <row r="2351" spans="1:8">
      <c r="A2351" s="750"/>
      <c r="B2351" s="741"/>
      <c r="C2351" s="757" t="s">
        <v>1762</v>
      </c>
      <c r="D2351" s="359" t="s">
        <v>98</v>
      </c>
      <c r="E2351" s="359">
        <v>0.05</v>
      </c>
      <c r="F2351" s="629">
        <v>920</v>
      </c>
      <c r="G2351" s="1542">
        <f t="shared" si="155"/>
        <v>46</v>
      </c>
      <c r="H2351" s="747"/>
    </row>
    <row r="2352" spans="1:8">
      <c r="A2352" s="750"/>
      <c r="B2352" s="741"/>
      <c r="C2352" s="291" t="s">
        <v>1817</v>
      </c>
      <c r="D2352" s="359" t="s">
        <v>1695</v>
      </c>
      <c r="E2352" s="574">
        <v>4.4999999999999998E-2</v>
      </c>
      <c r="F2352" s="748">
        <v>275000</v>
      </c>
      <c r="G2352" s="1542">
        <f t="shared" si="155"/>
        <v>12375</v>
      </c>
      <c r="H2352" s="747"/>
    </row>
    <row r="2353" spans="1:8">
      <c r="A2353" s="750"/>
      <c r="B2353" s="741"/>
      <c r="C2353" s="742" t="s">
        <v>31</v>
      </c>
      <c r="D2353" s="359" t="s">
        <v>98</v>
      </c>
      <c r="E2353" s="614">
        <v>6.0000000000000001E-3</v>
      </c>
      <c r="F2353" s="208">
        <v>2700</v>
      </c>
      <c r="G2353" s="1542">
        <f t="shared" si="155"/>
        <v>16.2</v>
      </c>
      <c r="H2353" s="747"/>
    </row>
    <row r="2354" spans="1:8">
      <c r="A2354" s="750"/>
      <c r="B2354" s="741"/>
      <c r="C2354" s="742" t="s">
        <v>729</v>
      </c>
      <c r="D2354" s="359" t="s">
        <v>1649</v>
      </c>
      <c r="E2354" s="614">
        <v>1.4933000000000001</v>
      </c>
      <c r="F2354" s="208">
        <v>120</v>
      </c>
      <c r="G2354" s="1542">
        <f t="shared" si="155"/>
        <v>179.196</v>
      </c>
      <c r="H2354" s="747"/>
    </row>
    <row r="2355" spans="1:8">
      <c r="A2355" s="750"/>
      <c r="B2355" s="741" t="s">
        <v>35</v>
      </c>
      <c r="C2355" s="291"/>
      <c r="D2355" s="359"/>
      <c r="E2355" s="583"/>
      <c r="F2355" s="589"/>
      <c r="G2355" s="1545">
        <f>SUM(G2339:G2354)</f>
        <v>21531.396000000001</v>
      </c>
      <c r="H2355" s="747"/>
    </row>
    <row r="2356" spans="1:8">
      <c r="A2356" s="164" t="s">
        <v>1169</v>
      </c>
      <c r="B2356" s="291" t="s">
        <v>1170</v>
      </c>
      <c r="C2356" s="291" t="s">
        <v>1750</v>
      </c>
      <c r="D2356" s="359" t="s">
        <v>27</v>
      </c>
      <c r="E2356" s="572">
        <v>4.0000000000000001E-3</v>
      </c>
      <c r="F2356" s="589">
        <v>1500</v>
      </c>
      <c r="G2356" s="1542">
        <f t="shared" ref="G2356:G2362" si="156">E2356*F2356</f>
        <v>6</v>
      </c>
      <c r="H2356" s="747"/>
    </row>
    <row r="2357" spans="1:8">
      <c r="A2357" s="750"/>
      <c r="B2357" s="741"/>
      <c r="C2357" s="291" t="s">
        <v>1818</v>
      </c>
      <c r="D2357" s="359" t="s">
        <v>27</v>
      </c>
      <c r="E2357" s="572">
        <v>0.05</v>
      </c>
      <c r="F2357" s="628">
        <v>980</v>
      </c>
      <c r="G2357" s="1542">
        <f t="shared" si="156"/>
        <v>49</v>
      </c>
      <c r="H2357" s="747"/>
    </row>
    <row r="2358" spans="1:8">
      <c r="A2358" s="750"/>
      <c r="B2358" s="741"/>
      <c r="C2358" s="291" t="s">
        <v>1819</v>
      </c>
      <c r="D2358" s="359" t="s">
        <v>27</v>
      </c>
      <c r="E2358" s="572">
        <v>0.05</v>
      </c>
      <c r="F2358" s="589">
        <v>500</v>
      </c>
      <c r="G2358" s="1542">
        <f t="shared" si="156"/>
        <v>25</v>
      </c>
      <c r="H2358" s="747"/>
    </row>
    <row r="2359" spans="1:8">
      <c r="A2359" s="750"/>
      <c r="B2359" s="741"/>
      <c r="C2359" s="291" t="s">
        <v>877</v>
      </c>
      <c r="D2359" s="359" t="s">
        <v>27</v>
      </c>
      <c r="E2359" s="572">
        <v>0.01</v>
      </c>
      <c r="F2359" s="589">
        <v>18000</v>
      </c>
      <c r="G2359" s="1542">
        <f t="shared" si="156"/>
        <v>180</v>
      </c>
      <c r="H2359" s="747"/>
    </row>
    <row r="2360" spans="1:8" ht="45">
      <c r="A2360" s="750"/>
      <c r="B2360" s="741"/>
      <c r="C2360" s="291" t="s">
        <v>1732</v>
      </c>
      <c r="D2360" s="292" t="s">
        <v>40</v>
      </c>
      <c r="E2360" s="359">
        <v>5</v>
      </c>
      <c r="F2360" s="629">
        <v>5.0999999999999996</v>
      </c>
      <c r="G2360" s="1546">
        <f t="shared" si="156"/>
        <v>25.5</v>
      </c>
      <c r="H2360" s="747"/>
    </row>
    <row r="2361" spans="1:8">
      <c r="A2361" s="750"/>
      <c r="B2361" s="741"/>
      <c r="C2361" s="742" t="s">
        <v>31</v>
      </c>
      <c r="D2361" s="359" t="s">
        <v>98</v>
      </c>
      <c r="E2361" s="614">
        <v>6.0000000000000001E-3</v>
      </c>
      <c r="F2361" s="208">
        <v>2700</v>
      </c>
      <c r="G2361" s="880">
        <f t="shared" si="156"/>
        <v>16.2</v>
      </c>
      <c r="H2361" s="747"/>
    </row>
    <row r="2362" spans="1:8">
      <c r="A2362" s="750"/>
      <c r="B2362" s="741"/>
      <c r="C2362" s="742" t="s">
        <v>729</v>
      </c>
      <c r="D2362" s="359" t="s">
        <v>1649</v>
      </c>
      <c r="E2362" s="614">
        <v>1.4933000000000001</v>
      </c>
      <c r="F2362" s="208">
        <v>120</v>
      </c>
      <c r="G2362" s="880">
        <f t="shared" si="156"/>
        <v>179.196</v>
      </c>
      <c r="H2362" s="747"/>
    </row>
    <row r="2363" spans="1:8">
      <c r="A2363" s="750"/>
      <c r="B2363" s="741" t="s">
        <v>35</v>
      </c>
      <c r="C2363" s="291"/>
      <c r="D2363" s="359"/>
      <c r="E2363" s="583"/>
      <c r="F2363" s="589"/>
      <c r="G2363" s="1545">
        <f>SUM(G2356:G2362)</f>
        <v>480.89599999999996</v>
      </c>
      <c r="H2363" s="747"/>
    </row>
    <row r="2364" spans="1:8">
      <c r="A2364" s="164" t="s">
        <v>1171</v>
      </c>
      <c r="B2364" s="291" t="s">
        <v>1172</v>
      </c>
      <c r="C2364" s="291" t="s">
        <v>728</v>
      </c>
      <c r="D2364" s="359" t="s">
        <v>98</v>
      </c>
      <c r="E2364" s="574">
        <v>0.02</v>
      </c>
      <c r="F2364" s="629">
        <v>3500</v>
      </c>
      <c r="G2364" s="1546">
        <f t="shared" ref="G2364:G2372" si="157">E2364*F2364</f>
        <v>70</v>
      </c>
      <c r="H2364" s="747"/>
    </row>
    <row r="2365" spans="1:8">
      <c r="A2365" s="750"/>
      <c r="B2365" s="741"/>
      <c r="C2365" s="291" t="s">
        <v>1820</v>
      </c>
      <c r="D2365" s="359" t="s">
        <v>98</v>
      </c>
      <c r="E2365" s="574">
        <v>0.01</v>
      </c>
      <c r="F2365" s="589">
        <v>95000</v>
      </c>
      <c r="G2365" s="1546">
        <f t="shared" si="157"/>
        <v>950</v>
      </c>
      <c r="H2365" s="747"/>
    </row>
    <row r="2366" spans="1:8">
      <c r="A2366" s="750"/>
      <c r="B2366" s="741"/>
      <c r="C2366" s="291" t="s">
        <v>1821</v>
      </c>
      <c r="D2366" s="359" t="s">
        <v>29</v>
      </c>
      <c r="E2366" s="574">
        <v>1</v>
      </c>
      <c r="F2366" s="589">
        <v>350</v>
      </c>
      <c r="G2366" s="1546">
        <f t="shared" si="157"/>
        <v>350</v>
      </c>
      <c r="H2366" s="747"/>
    </row>
    <row r="2367" spans="1:8">
      <c r="A2367" s="750"/>
      <c r="B2367" s="741"/>
      <c r="C2367" s="291" t="s">
        <v>1772</v>
      </c>
      <c r="D2367" s="359" t="s">
        <v>98</v>
      </c>
      <c r="E2367" s="574">
        <v>0.1</v>
      </c>
      <c r="F2367" s="629">
        <v>3000</v>
      </c>
      <c r="G2367" s="1546">
        <f t="shared" si="157"/>
        <v>300</v>
      </c>
      <c r="H2367" s="747"/>
    </row>
    <row r="2368" spans="1:8">
      <c r="A2368" s="750"/>
      <c r="B2368" s="741"/>
      <c r="C2368" s="291" t="s">
        <v>1822</v>
      </c>
      <c r="D2368" s="359" t="s">
        <v>98</v>
      </c>
      <c r="E2368" s="574">
        <v>0.06</v>
      </c>
      <c r="F2368" s="589">
        <v>400</v>
      </c>
      <c r="G2368" s="1546">
        <f t="shared" si="157"/>
        <v>24</v>
      </c>
      <c r="H2368" s="747"/>
    </row>
    <row r="2369" spans="1:8" ht="45">
      <c r="A2369" s="750"/>
      <c r="B2369" s="741"/>
      <c r="C2369" s="291" t="s">
        <v>1732</v>
      </c>
      <c r="D2369" s="292" t="s">
        <v>40</v>
      </c>
      <c r="E2369" s="359">
        <v>5</v>
      </c>
      <c r="F2369" s="629">
        <v>5.0999999999999996</v>
      </c>
      <c r="G2369" s="1546">
        <f>E2369*F2369</f>
        <v>25.5</v>
      </c>
      <c r="H2369" s="747"/>
    </row>
    <row r="2370" spans="1:8">
      <c r="A2370" s="750"/>
      <c r="B2370" s="741"/>
      <c r="C2370" s="291" t="s">
        <v>728</v>
      </c>
      <c r="D2370" s="359" t="s">
        <v>98</v>
      </c>
      <c r="E2370" s="574">
        <v>0.02</v>
      </c>
      <c r="F2370" s="629">
        <v>3500</v>
      </c>
      <c r="G2370" s="1546">
        <f t="shared" si="157"/>
        <v>70</v>
      </c>
      <c r="H2370" s="747"/>
    </row>
    <row r="2371" spans="1:8">
      <c r="A2371" s="750"/>
      <c r="B2371" s="741"/>
      <c r="C2371" s="742" t="s">
        <v>31</v>
      </c>
      <c r="D2371" s="359" t="s">
        <v>98</v>
      </c>
      <c r="E2371" s="614">
        <v>6.0000000000000001E-3</v>
      </c>
      <c r="F2371" s="208">
        <v>2700</v>
      </c>
      <c r="G2371" s="880">
        <f t="shared" si="157"/>
        <v>16.2</v>
      </c>
      <c r="H2371" s="747"/>
    </row>
    <row r="2372" spans="1:8">
      <c r="A2372" s="750"/>
      <c r="B2372" s="741"/>
      <c r="C2372" s="742" t="s">
        <v>729</v>
      </c>
      <c r="D2372" s="359" t="s">
        <v>1649</v>
      </c>
      <c r="E2372" s="614">
        <v>1.4933000000000001</v>
      </c>
      <c r="F2372" s="208">
        <v>120</v>
      </c>
      <c r="G2372" s="880">
        <f t="shared" si="157"/>
        <v>179.196</v>
      </c>
      <c r="H2372" s="747"/>
    </row>
    <row r="2373" spans="1:8">
      <c r="A2373" s="750"/>
      <c r="B2373" s="741" t="s">
        <v>35</v>
      </c>
      <c r="C2373" s="291"/>
      <c r="D2373" s="359"/>
      <c r="E2373" s="583"/>
      <c r="F2373" s="589"/>
      <c r="G2373" s="1545">
        <f>SUM(G2364:G2372)</f>
        <v>1984.896</v>
      </c>
      <c r="H2373" s="747"/>
    </row>
    <row r="2374" spans="1:8">
      <c r="A2374" s="164" t="s">
        <v>1173</v>
      </c>
      <c r="B2374" s="291" t="s">
        <v>1174</v>
      </c>
      <c r="C2374" s="291" t="s">
        <v>728</v>
      </c>
      <c r="D2374" s="359" t="s">
        <v>98</v>
      </c>
      <c r="E2374" s="572">
        <v>0.02</v>
      </c>
      <c r="F2374" s="629">
        <v>3500</v>
      </c>
      <c r="G2374" s="1546">
        <f t="shared" ref="G2374:G2382" si="158">E2374*F2374</f>
        <v>70</v>
      </c>
      <c r="H2374" s="747"/>
    </row>
    <row r="2375" spans="1:8">
      <c r="A2375" s="750"/>
      <c r="B2375" s="741"/>
      <c r="C2375" s="291" t="s">
        <v>1820</v>
      </c>
      <c r="D2375" s="359" t="s">
        <v>98</v>
      </c>
      <c r="E2375" s="572">
        <v>2E-3</v>
      </c>
      <c r="F2375" s="589">
        <v>95000</v>
      </c>
      <c r="G2375" s="1546">
        <f t="shared" si="158"/>
        <v>190</v>
      </c>
      <c r="H2375" s="747"/>
    </row>
    <row r="2376" spans="1:8">
      <c r="A2376" s="750"/>
      <c r="B2376" s="741"/>
      <c r="C2376" s="291" t="s">
        <v>1823</v>
      </c>
      <c r="D2376" s="359" t="s">
        <v>98</v>
      </c>
      <c r="E2376" s="572">
        <v>1</v>
      </c>
      <c r="F2376" s="589">
        <v>350</v>
      </c>
      <c r="G2376" s="1546">
        <f t="shared" si="158"/>
        <v>350</v>
      </c>
      <c r="H2376" s="747"/>
    </row>
    <row r="2377" spans="1:8">
      <c r="A2377" s="750"/>
      <c r="B2377" s="741"/>
      <c r="C2377" s="291" t="s">
        <v>1772</v>
      </c>
      <c r="D2377" s="359" t="s">
        <v>98</v>
      </c>
      <c r="E2377" s="572">
        <v>0.1</v>
      </c>
      <c r="F2377" s="629">
        <v>3000</v>
      </c>
      <c r="G2377" s="1546">
        <f t="shared" si="158"/>
        <v>300</v>
      </c>
      <c r="H2377" s="747"/>
    </row>
    <row r="2378" spans="1:8">
      <c r="A2378" s="750"/>
      <c r="B2378" s="741"/>
      <c r="C2378" s="291" t="s">
        <v>1822</v>
      </c>
      <c r="D2378" s="359" t="s">
        <v>98</v>
      </c>
      <c r="E2378" s="572">
        <v>0.06</v>
      </c>
      <c r="F2378" s="589">
        <v>400</v>
      </c>
      <c r="G2378" s="1546">
        <f t="shared" si="158"/>
        <v>24</v>
      </c>
      <c r="H2378" s="747"/>
    </row>
    <row r="2379" spans="1:8" ht="45">
      <c r="A2379" s="750"/>
      <c r="B2379" s="741"/>
      <c r="C2379" s="291" t="s">
        <v>1732</v>
      </c>
      <c r="D2379" s="292" t="s">
        <v>40</v>
      </c>
      <c r="E2379" s="359">
        <v>5</v>
      </c>
      <c r="F2379" s="629">
        <v>5.0999999999999996</v>
      </c>
      <c r="G2379" s="1546">
        <f t="shared" si="158"/>
        <v>25.5</v>
      </c>
      <c r="H2379" s="747"/>
    </row>
    <row r="2380" spans="1:8">
      <c r="A2380" s="750"/>
      <c r="B2380" s="741"/>
      <c r="C2380" s="291" t="s">
        <v>728</v>
      </c>
      <c r="D2380" s="359" t="s">
        <v>98</v>
      </c>
      <c r="E2380" s="583">
        <v>0.02</v>
      </c>
      <c r="F2380" s="629">
        <v>3500</v>
      </c>
      <c r="G2380" s="1546">
        <f t="shared" si="158"/>
        <v>70</v>
      </c>
      <c r="H2380" s="747"/>
    </row>
    <row r="2381" spans="1:8">
      <c r="A2381" s="750"/>
      <c r="B2381" s="741"/>
      <c r="C2381" s="742" t="s">
        <v>31</v>
      </c>
      <c r="D2381" s="359" t="s">
        <v>98</v>
      </c>
      <c r="E2381" s="614">
        <v>6.0000000000000001E-3</v>
      </c>
      <c r="F2381" s="208">
        <v>2700</v>
      </c>
      <c r="G2381" s="1546">
        <f t="shared" si="158"/>
        <v>16.2</v>
      </c>
      <c r="H2381" s="747"/>
    </row>
    <row r="2382" spans="1:8">
      <c r="A2382" s="750"/>
      <c r="B2382" s="741"/>
      <c r="C2382" s="742" t="s">
        <v>729</v>
      </c>
      <c r="D2382" s="359" t="s">
        <v>1649</v>
      </c>
      <c r="E2382" s="614">
        <v>1.4933000000000001</v>
      </c>
      <c r="F2382" s="208">
        <v>120</v>
      </c>
      <c r="G2382" s="1546">
        <f t="shared" si="158"/>
        <v>179.196</v>
      </c>
      <c r="H2382" s="747"/>
    </row>
    <row r="2383" spans="1:8">
      <c r="A2383" s="750"/>
      <c r="B2383" s="741" t="s">
        <v>35</v>
      </c>
      <c r="C2383" s="291"/>
      <c r="D2383" s="359"/>
      <c r="E2383" s="583"/>
      <c r="F2383" s="629"/>
      <c r="G2383" s="1543">
        <f>SUM(G2374:G2382)</f>
        <v>1224.896</v>
      </c>
      <c r="H2383" s="747"/>
    </row>
    <row r="2384" spans="1:8" ht="60">
      <c r="A2384" s="164" t="s">
        <v>1175</v>
      </c>
      <c r="B2384" s="291" t="s">
        <v>1176</v>
      </c>
      <c r="C2384" s="296" t="s">
        <v>1824</v>
      </c>
      <c r="D2384" s="297" t="s">
        <v>98</v>
      </c>
      <c r="E2384" s="572">
        <v>4.0000000000000002E-4</v>
      </c>
      <c r="F2384" s="589">
        <v>20812</v>
      </c>
      <c r="G2384" s="1542">
        <f t="shared" ref="G2384:G2392" si="159">E2384*F2384</f>
        <v>8.3247999999999998</v>
      </c>
      <c r="H2384" s="747"/>
    </row>
    <row r="2385" spans="1:8">
      <c r="A2385" s="750"/>
      <c r="B2385" s="741"/>
      <c r="C2385" s="749" t="s">
        <v>1755</v>
      </c>
      <c r="D2385" s="297" t="s">
        <v>98</v>
      </c>
      <c r="E2385" s="572">
        <v>0.02</v>
      </c>
      <c r="F2385" s="629">
        <v>27000</v>
      </c>
      <c r="G2385" s="1542">
        <f t="shared" si="159"/>
        <v>540</v>
      </c>
      <c r="H2385" s="747"/>
    </row>
    <row r="2386" spans="1:8">
      <c r="A2386" s="750"/>
      <c r="B2386" s="741"/>
      <c r="C2386" s="296" t="s">
        <v>1825</v>
      </c>
      <c r="D2386" s="297" t="s">
        <v>98</v>
      </c>
      <c r="E2386" s="572">
        <v>0.5</v>
      </c>
      <c r="F2386" s="589">
        <v>18000</v>
      </c>
      <c r="G2386" s="1542">
        <f t="shared" si="159"/>
        <v>9000</v>
      </c>
      <c r="H2386" s="747"/>
    </row>
    <row r="2387" spans="1:8" ht="30">
      <c r="A2387" s="750"/>
      <c r="B2387" s="741"/>
      <c r="C2387" s="296" t="s">
        <v>1826</v>
      </c>
      <c r="D2387" s="297" t="s">
        <v>98</v>
      </c>
      <c r="E2387" s="572">
        <v>0.03</v>
      </c>
      <c r="F2387" s="748">
        <v>3000</v>
      </c>
      <c r="G2387" s="1542">
        <f t="shared" si="159"/>
        <v>90</v>
      </c>
      <c r="H2387" s="747"/>
    </row>
    <row r="2388" spans="1:8">
      <c r="A2388" s="750"/>
      <c r="B2388" s="741"/>
      <c r="C2388" s="291" t="s">
        <v>1750</v>
      </c>
      <c r="D2388" s="297" t="s">
        <v>98</v>
      </c>
      <c r="E2388" s="572">
        <v>0.01</v>
      </c>
      <c r="F2388" s="589">
        <v>1500</v>
      </c>
      <c r="G2388" s="1542">
        <f t="shared" si="159"/>
        <v>15</v>
      </c>
      <c r="H2388" s="747"/>
    </row>
    <row r="2389" spans="1:8" ht="30">
      <c r="A2389" s="750"/>
      <c r="B2389" s="741"/>
      <c r="C2389" s="749" t="s">
        <v>1763</v>
      </c>
      <c r="D2389" s="292" t="s">
        <v>40</v>
      </c>
      <c r="E2389" s="572">
        <v>1</v>
      </c>
      <c r="F2389" s="589">
        <v>1000</v>
      </c>
      <c r="G2389" s="1542">
        <f t="shared" si="159"/>
        <v>1000</v>
      </c>
      <c r="H2389" s="747"/>
    </row>
    <row r="2390" spans="1:8">
      <c r="A2390" s="750"/>
      <c r="B2390" s="741"/>
      <c r="C2390" s="291" t="s">
        <v>1817</v>
      </c>
      <c r="D2390" s="359" t="s">
        <v>1695</v>
      </c>
      <c r="E2390" s="572">
        <v>0.02</v>
      </c>
      <c r="F2390" s="748">
        <v>275000</v>
      </c>
      <c r="G2390" s="1542">
        <f t="shared" si="159"/>
        <v>5500</v>
      </c>
      <c r="H2390" s="747"/>
    </row>
    <row r="2391" spans="1:8">
      <c r="A2391" s="750"/>
      <c r="B2391" s="741"/>
      <c r="C2391" s="742" t="s">
        <v>31</v>
      </c>
      <c r="D2391" s="359" t="s">
        <v>98</v>
      </c>
      <c r="E2391" s="614">
        <v>6.0000000000000001E-3</v>
      </c>
      <c r="F2391" s="208">
        <v>2700</v>
      </c>
      <c r="G2391" s="1542">
        <f t="shared" si="159"/>
        <v>16.2</v>
      </c>
      <c r="H2391" s="747"/>
    </row>
    <row r="2392" spans="1:8">
      <c r="A2392" s="750"/>
      <c r="B2392" s="741"/>
      <c r="C2392" s="742" t="s">
        <v>729</v>
      </c>
      <c r="D2392" s="359" t="s">
        <v>1649</v>
      </c>
      <c r="E2392" s="614">
        <v>1.4933000000000001</v>
      </c>
      <c r="F2392" s="208">
        <v>120</v>
      </c>
      <c r="G2392" s="1542">
        <f t="shared" si="159"/>
        <v>179.196</v>
      </c>
      <c r="H2392" s="747"/>
    </row>
    <row r="2393" spans="1:8">
      <c r="A2393" s="750"/>
      <c r="B2393" s="741" t="s">
        <v>35</v>
      </c>
      <c r="C2393" s="291"/>
      <c r="D2393" s="359"/>
      <c r="E2393" s="583"/>
      <c r="F2393" s="589"/>
      <c r="G2393" s="1547">
        <f>SUM(G2384:G2392)</f>
        <v>16348.720800000001</v>
      </c>
      <c r="H2393" s="747"/>
    </row>
    <row r="2394" spans="1:8" ht="30">
      <c r="A2394" s="164" t="s">
        <v>1177</v>
      </c>
      <c r="B2394" s="291" t="s">
        <v>1178</v>
      </c>
      <c r="C2394" s="749" t="s">
        <v>1769</v>
      </c>
      <c r="D2394" s="292" t="s">
        <v>98</v>
      </c>
      <c r="E2394" s="755">
        <v>1E-3</v>
      </c>
      <c r="F2394" s="629">
        <v>810000</v>
      </c>
      <c r="G2394" s="1542">
        <f t="shared" ref="G2394:G2409" si="160">E2394*F2394</f>
        <v>810</v>
      </c>
      <c r="H2394" s="747"/>
    </row>
    <row r="2395" spans="1:8">
      <c r="A2395" s="750"/>
      <c r="B2395" s="741"/>
      <c r="C2395" s="294" t="s">
        <v>1752</v>
      </c>
      <c r="D2395" s="359" t="s">
        <v>1652</v>
      </c>
      <c r="E2395" s="578">
        <v>0.1</v>
      </c>
      <c r="F2395" s="208">
        <v>720</v>
      </c>
      <c r="G2395" s="1542">
        <f t="shared" si="160"/>
        <v>72</v>
      </c>
      <c r="H2395" s="747"/>
    </row>
    <row r="2396" spans="1:8">
      <c r="A2396" s="750"/>
      <c r="B2396" s="741"/>
      <c r="C2396" s="291" t="s">
        <v>1817</v>
      </c>
      <c r="D2396" s="359" t="s">
        <v>1695</v>
      </c>
      <c r="E2396" s="572">
        <v>0.01</v>
      </c>
      <c r="F2396" s="748">
        <v>275000</v>
      </c>
      <c r="G2396" s="1542">
        <f t="shared" si="160"/>
        <v>2750</v>
      </c>
      <c r="H2396" s="747"/>
    </row>
    <row r="2397" spans="1:8">
      <c r="A2397" s="750"/>
      <c r="B2397" s="741"/>
      <c r="C2397" s="291" t="s">
        <v>1746</v>
      </c>
      <c r="D2397" s="292" t="s">
        <v>98</v>
      </c>
      <c r="E2397" s="755">
        <v>0.1</v>
      </c>
      <c r="F2397" s="208">
        <v>3500</v>
      </c>
      <c r="G2397" s="1542">
        <f t="shared" si="160"/>
        <v>350</v>
      </c>
      <c r="H2397" s="747"/>
    </row>
    <row r="2398" spans="1:8">
      <c r="A2398" s="750"/>
      <c r="B2398" s="741"/>
      <c r="C2398" s="749" t="s">
        <v>1827</v>
      </c>
      <c r="D2398" s="292" t="s">
        <v>98</v>
      </c>
      <c r="E2398" s="755">
        <v>0.1</v>
      </c>
      <c r="F2398" s="621">
        <v>3900</v>
      </c>
      <c r="G2398" s="1542">
        <f t="shared" si="160"/>
        <v>390</v>
      </c>
      <c r="H2398" s="747"/>
    </row>
    <row r="2399" spans="1:8">
      <c r="A2399" s="750"/>
      <c r="B2399" s="741"/>
      <c r="C2399" s="291" t="s">
        <v>1828</v>
      </c>
      <c r="D2399" s="635" t="s">
        <v>29</v>
      </c>
      <c r="E2399" s="755">
        <v>0.04</v>
      </c>
      <c r="F2399" s="629">
        <v>70000</v>
      </c>
      <c r="G2399" s="1542">
        <f t="shared" si="160"/>
        <v>2800</v>
      </c>
      <c r="H2399" s="747"/>
    </row>
    <row r="2400" spans="1:8">
      <c r="A2400" s="750"/>
      <c r="B2400" s="741"/>
      <c r="C2400" s="749" t="s">
        <v>1829</v>
      </c>
      <c r="D2400" s="292" t="s">
        <v>98</v>
      </c>
      <c r="E2400" s="755">
        <v>0.3</v>
      </c>
      <c r="F2400" s="589">
        <v>8100</v>
      </c>
      <c r="G2400" s="1542">
        <f t="shared" si="160"/>
        <v>2430</v>
      </c>
      <c r="H2400" s="747"/>
    </row>
    <row r="2401" spans="1:8">
      <c r="A2401" s="750"/>
      <c r="B2401" s="741"/>
      <c r="C2401" s="749" t="s">
        <v>1830</v>
      </c>
      <c r="D2401" s="292" t="s">
        <v>98</v>
      </c>
      <c r="E2401" s="755">
        <v>2.5000000000000001E-2</v>
      </c>
      <c r="F2401" s="629">
        <v>2100</v>
      </c>
      <c r="G2401" s="1542">
        <f t="shared" si="160"/>
        <v>52.5</v>
      </c>
      <c r="H2401" s="747"/>
    </row>
    <row r="2402" spans="1:8">
      <c r="A2402" s="750"/>
      <c r="B2402" s="741"/>
      <c r="C2402" s="749" t="s">
        <v>1831</v>
      </c>
      <c r="D2402" s="292" t="s">
        <v>98</v>
      </c>
      <c r="E2402" s="755">
        <v>0.1</v>
      </c>
      <c r="F2402" s="629">
        <v>700</v>
      </c>
      <c r="G2402" s="1542">
        <f t="shared" si="160"/>
        <v>70</v>
      </c>
      <c r="H2402" s="747"/>
    </row>
    <row r="2403" spans="1:8">
      <c r="A2403" s="750"/>
      <c r="B2403" s="741"/>
      <c r="C2403" s="749" t="s">
        <v>1832</v>
      </c>
      <c r="D2403" s="292" t="s">
        <v>98</v>
      </c>
      <c r="E2403" s="755">
        <v>0.05</v>
      </c>
      <c r="F2403" s="629">
        <v>2800</v>
      </c>
      <c r="G2403" s="1542">
        <f t="shared" si="160"/>
        <v>140</v>
      </c>
      <c r="H2403" s="747"/>
    </row>
    <row r="2404" spans="1:8">
      <c r="A2404" s="750"/>
      <c r="B2404" s="741"/>
      <c r="C2404" s="291" t="s">
        <v>1701</v>
      </c>
      <c r="D2404" s="292" t="s">
        <v>98</v>
      </c>
      <c r="E2404" s="755">
        <v>8.3000000000000004E-2</v>
      </c>
      <c r="F2404" s="589">
        <v>3500</v>
      </c>
      <c r="G2404" s="1542">
        <f t="shared" si="160"/>
        <v>290.5</v>
      </c>
      <c r="H2404" s="747"/>
    </row>
    <row r="2405" spans="1:8">
      <c r="A2405" s="750"/>
      <c r="B2405" s="741"/>
      <c r="C2405" s="293" t="s">
        <v>1693</v>
      </c>
      <c r="D2405" s="292" t="s">
        <v>98</v>
      </c>
      <c r="E2405" s="572">
        <v>0.1</v>
      </c>
      <c r="F2405" s="628">
        <v>3612</v>
      </c>
      <c r="G2405" s="1542">
        <f t="shared" si="160"/>
        <v>361.20000000000005</v>
      </c>
      <c r="H2405" s="747"/>
    </row>
    <row r="2406" spans="1:8" ht="30">
      <c r="A2406" s="750"/>
      <c r="B2406" s="741"/>
      <c r="C2406" s="749" t="s">
        <v>1826</v>
      </c>
      <c r="D2406" s="292" t="s">
        <v>98</v>
      </c>
      <c r="E2406" s="755">
        <v>0.1</v>
      </c>
      <c r="F2406" s="748">
        <v>3000</v>
      </c>
      <c r="G2406" s="1542">
        <f t="shared" si="160"/>
        <v>300</v>
      </c>
      <c r="H2406" s="747"/>
    </row>
    <row r="2407" spans="1:8">
      <c r="A2407" s="750"/>
      <c r="B2407" s="741"/>
      <c r="C2407" s="294" t="s">
        <v>1752</v>
      </c>
      <c r="D2407" s="359" t="s">
        <v>1652</v>
      </c>
      <c r="E2407" s="578">
        <v>0.1</v>
      </c>
      <c r="F2407" s="589">
        <v>720</v>
      </c>
      <c r="G2407" s="1542">
        <f t="shared" si="160"/>
        <v>72</v>
      </c>
      <c r="H2407" s="747"/>
    </row>
    <row r="2408" spans="1:8">
      <c r="A2408" s="750"/>
      <c r="B2408" s="741"/>
      <c r="C2408" s="749" t="s">
        <v>901</v>
      </c>
      <c r="D2408" s="292" t="s">
        <v>98</v>
      </c>
      <c r="E2408" s="359">
        <v>0.02</v>
      </c>
      <c r="F2408" s="208">
        <v>3520</v>
      </c>
      <c r="G2408" s="1542">
        <f t="shared" si="160"/>
        <v>70.400000000000006</v>
      </c>
      <c r="H2408" s="747"/>
    </row>
    <row r="2409" spans="1:8">
      <c r="A2409" s="750"/>
      <c r="B2409" s="741"/>
      <c r="C2409" s="742" t="s">
        <v>31</v>
      </c>
      <c r="D2409" s="359" t="s">
        <v>98</v>
      </c>
      <c r="E2409" s="614">
        <v>6.0000000000000001E-3</v>
      </c>
      <c r="F2409" s="208">
        <v>2700</v>
      </c>
      <c r="G2409" s="1542">
        <f t="shared" si="160"/>
        <v>16.2</v>
      </c>
      <c r="H2409" s="747"/>
    </row>
    <row r="2410" spans="1:8">
      <c r="A2410" s="750"/>
      <c r="B2410" s="741"/>
      <c r="C2410" s="742" t="s">
        <v>729</v>
      </c>
      <c r="D2410" s="359" t="s">
        <v>1649</v>
      </c>
      <c r="E2410" s="614">
        <v>1.4933000000000001</v>
      </c>
      <c r="F2410" s="208">
        <v>120</v>
      </c>
      <c r="G2410" s="1542">
        <f>E2410*F2410</f>
        <v>179.196</v>
      </c>
      <c r="H2410" s="747"/>
    </row>
    <row r="2411" spans="1:8">
      <c r="A2411" s="750"/>
      <c r="B2411" s="741" t="s">
        <v>35</v>
      </c>
      <c r="C2411" s="291"/>
      <c r="D2411" s="359"/>
      <c r="E2411" s="583"/>
      <c r="F2411" s="629"/>
      <c r="G2411" s="1543">
        <f>SUM(G2394:G2410)</f>
        <v>11153.996000000001</v>
      </c>
      <c r="H2411" s="747"/>
    </row>
    <row r="2412" spans="1:8" ht="30">
      <c r="A2412" s="164" t="s">
        <v>1179</v>
      </c>
      <c r="B2412" s="291" t="s">
        <v>1180</v>
      </c>
      <c r="C2412" s="291"/>
      <c r="D2412" s="635"/>
      <c r="E2412" s="752"/>
      <c r="F2412" s="629"/>
      <c r="G2412" s="1548"/>
      <c r="H2412" s="747"/>
    </row>
    <row r="2413" spans="1:8">
      <c r="A2413" s="750"/>
      <c r="B2413" s="741"/>
      <c r="C2413" s="291" t="s">
        <v>1750</v>
      </c>
      <c r="D2413" s="292" t="s">
        <v>98</v>
      </c>
      <c r="E2413" s="755">
        <v>4.0000000000000001E-3</v>
      </c>
      <c r="F2413" s="589">
        <v>1500</v>
      </c>
      <c r="G2413" s="1542">
        <f t="shared" ref="G2413:G2418" si="161">E2413*F2413</f>
        <v>6</v>
      </c>
      <c r="H2413" s="747"/>
    </row>
    <row r="2414" spans="1:8" ht="30">
      <c r="A2414" s="750"/>
      <c r="B2414" s="741"/>
      <c r="C2414" s="749" t="s">
        <v>1826</v>
      </c>
      <c r="D2414" s="292" t="s">
        <v>98</v>
      </c>
      <c r="E2414" s="755">
        <v>0.1</v>
      </c>
      <c r="F2414" s="748">
        <v>3000</v>
      </c>
      <c r="G2414" s="1542">
        <f t="shared" si="161"/>
        <v>300</v>
      </c>
      <c r="H2414" s="747"/>
    </row>
    <row r="2415" spans="1:8">
      <c r="A2415" s="750"/>
      <c r="B2415" s="741"/>
      <c r="C2415" s="291" t="s">
        <v>1701</v>
      </c>
      <c r="D2415" s="292" t="s">
        <v>98</v>
      </c>
      <c r="E2415" s="755">
        <v>0.1</v>
      </c>
      <c r="F2415" s="589">
        <v>3500</v>
      </c>
      <c r="G2415" s="1542">
        <f t="shared" si="161"/>
        <v>350</v>
      </c>
      <c r="H2415" s="747"/>
    </row>
    <row r="2416" spans="1:8" ht="30">
      <c r="A2416" s="750"/>
      <c r="B2416" s="741"/>
      <c r="C2416" s="749" t="s">
        <v>1729</v>
      </c>
      <c r="D2416" s="292" t="s">
        <v>40</v>
      </c>
      <c r="E2416" s="755">
        <v>0.1</v>
      </c>
      <c r="F2416" s="629">
        <v>1000</v>
      </c>
      <c r="G2416" s="1542">
        <f t="shared" si="161"/>
        <v>100</v>
      </c>
      <c r="H2416" s="747"/>
    </row>
    <row r="2417" spans="1:8">
      <c r="A2417" s="750"/>
      <c r="B2417" s="741"/>
      <c r="C2417" s="742" t="s">
        <v>31</v>
      </c>
      <c r="D2417" s="359" t="s">
        <v>98</v>
      </c>
      <c r="E2417" s="614">
        <v>0.06</v>
      </c>
      <c r="F2417" s="208">
        <v>2700</v>
      </c>
      <c r="G2417" s="1542">
        <f t="shared" si="161"/>
        <v>162</v>
      </c>
      <c r="H2417" s="747"/>
    </row>
    <row r="2418" spans="1:8">
      <c r="A2418" s="750"/>
      <c r="B2418" s="741"/>
      <c r="C2418" s="742" t="s">
        <v>729</v>
      </c>
      <c r="D2418" s="359" t="s">
        <v>1649</v>
      </c>
      <c r="E2418" s="614">
        <v>1.4933000000000001</v>
      </c>
      <c r="F2418" s="208">
        <v>120</v>
      </c>
      <c r="G2418" s="1542">
        <f t="shared" si="161"/>
        <v>179.196</v>
      </c>
      <c r="H2418" s="747"/>
    </row>
    <row r="2419" spans="1:8">
      <c r="A2419" s="750"/>
      <c r="B2419" s="741" t="s">
        <v>35</v>
      </c>
      <c r="C2419" s="742"/>
      <c r="D2419" s="359"/>
      <c r="E2419" s="614"/>
      <c r="F2419" s="208"/>
      <c r="G2419" s="889">
        <f>SUM(G2413:G2418)</f>
        <v>1097.1959999999999</v>
      </c>
      <c r="H2419" s="747"/>
    </row>
    <row r="2420" spans="1:8">
      <c r="A2420" s="164" t="s">
        <v>1181</v>
      </c>
      <c r="B2420" s="291" t="s">
        <v>1833</v>
      </c>
      <c r="C2420" s="749" t="s">
        <v>727</v>
      </c>
      <c r="D2420" s="292" t="s">
        <v>98</v>
      </c>
      <c r="E2420" s="756">
        <v>0.02</v>
      </c>
      <c r="F2420" s="589">
        <v>3500</v>
      </c>
      <c r="G2420" s="1542">
        <f t="shared" ref="G2420:G2432" si="162">E2420*F2420</f>
        <v>70</v>
      </c>
      <c r="H2420" s="747"/>
    </row>
    <row r="2421" spans="1:8">
      <c r="A2421" s="750"/>
      <c r="B2421" s="741"/>
      <c r="C2421" s="291" t="s">
        <v>1746</v>
      </c>
      <c r="D2421" s="292" t="s">
        <v>98</v>
      </c>
      <c r="E2421" s="756">
        <v>0.01</v>
      </c>
      <c r="F2421" s="208">
        <v>3500</v>
      </c>
      <c r="G2421" s="1542">
        <f t="shared" si="162"/>
        <v>35</v>
      </c>
      <c r="H2421" s="747"/>
    </row>
    <row r="2422" spans="1:8">
      <c r="A2422" s="750"/>
      <c r="B2422" s="741"/>
      <c r="C2422" s="749" t="s">
        <v>1693</v>
      </c>
      <c r="D2422" s="292" t="s">
        <v>98</v>
      </c>
      <c r="E2422" s="577">
        <v>0.05</v>
      </c>
      <c r="F2422" s="628">
        <v>3612</v>
      </c>
      <c r="G2422" s="1542">
        <f t="shared" si="162"/>
        <v>180.60000000000002</v>
      </c>
      <c r="H2422" s="747"/>
    </row>
    <row r="2423" spans="1:8">
      <c r="A2423" s="750"/>
      <c r="B2423" s="741"/>
      <c r="C2423" s="749" t="s">
        <v>1834</v>
      </c>
      <c r="D2423" s="292" t="s">
        <v>98</v>
      </c>
      <c r="E2423" s="756">
        <v>0.05</v>
      </c>
      <c r="F2423" s="748">
        <v>1500</v>
      </c>
      <c r="G2423" s="1542">
        <f t="shared" si="162"/>
        <v>75</v>
      </c>
      <c r="H2423" s="747"/>
    </row>
    <row r="2424" spans="1:8">
      <c r="A2424" s="750"/>
      <c r="B2424" s="741"/>
      <c r="C2424" s="749" t="s">
        <v>1769</v>
      </c>
      <c r="D2424" s="292" t="s">
        <v>98</v>
      </c>
      <c r="E2424" s="756">
        <v>2.5000000000000001E-3</v>
      </c>
      <c r="F2424" s="629">
        <v>810000</v>
      </c>
      <c r="G2424" s="1542">
        <f t="shared" si="162"/>
        <v>2025</v>
      </c>
      <c r="H2424" s="747"/>
    </row>
    <row r="2425" spans="1:8">
      <c r="A2425" s="750"/>
      <c r="B2425" s="741"/>
      <c r="C2425" s="749" t="s">
        <v>1835</v>
      </c>
      <c r="D2425" s="292" t="s">
        <v>98</v>
      </c>
      <c r="E2425" s="756">
        <v>0.03</v>
      </c>
      <c r="F2425" s="629">
        <v>1720</v>
      </c>
      <c r="G2425" s="1542">
        <f t="shared" si="162"/>
        <v>51.6</v>
      </c>
      <c r="H2425" s="747"/>
    </row>
    <row r="2426" spans="1:8">
      <c r="A2426" s="750"/>
      <c r="B2426" s="741"/>
      <c r="C2426" s="749" t="s">
        <v>1706</v>
      </c>
      <c r="D2426" s="292" t="s">
        <v>98</v>
      </c>
      <c r="E2426" s="756">
        <v>0.02</v>
      </c>
      <c r="F2426" s="629">
        <v>178100</v>
      </c>
      <c r="G2426" s="1542">
        <f t="shared" si="162"/>
        <v>3562</v>
      </c>
      <c r="H2426" s="747"/>
    </row>
    <row r="2427" spans="1:8" ht="30">
      <c r="A2427" s="750"/>
      <c r="B2427" s="741"/>
      <c r="C2427" s="749" t="s">
        <v>1836</v>
      </c>
      <c r="D2427" s="292" t="s">
        <v>29</v>
      </c>
      <c r="E2427" s="756">
        <v>5</v>
      </c>
      <c r="F2427" s="629">
        <v>5.0999999999999996</v>
      </c>
      <c r="G2427" s="1542">
        <f t="shared" si="162"/>
        <v>25.5</v>
      </c>
      <c r="H2427" s="747"/>
    </row>
    <row r="2428" spans="1:8">
      <c r="A2428" s="750"/>
      <c r="B2428" s="741"/>
      <c r="C2428" s="294" t="s">
        <v>1752</v>
      </c>
      <c r="D2428" s="359" t="s">
        <v>1652</v>
      </c>
      <c r="E2428" s="584">
        <v>0.05</v>
      </c>
      <c r="F2428" s="589">
        <v>720</v>
      </c>
      <c r="G2428" s="1542">
        <f t="shared" si="162"/>
        <v>36</v>
      </c>
      <c r="H2428" s="747"/>
    </row>
    <row r="2429" spans="1:8">
      <c r="A2429" s="750"/>
      <c r="B2429" s="741"/>
      <c r="C2429" s="749" t="s">
        <v>1827</v>
      </c>
      <c r="D2429" s="292" t="s">
        <v>98</v>
      </c>
      <c r="E2429" s="756">
        <v>1.12E-2</v>
      </c>
      <c r="F2429" s="621">
        <v>3900</v>
      </c>
      <c r="G2429" s="1542">
        <f t="shared" si="162"/>
        <v>43.68</v>
      </c>
      <c r="H2429" s="747"/>
    </row>
    <row r="2430" spans="1:8">
      <c r="A2430" s="750"/>
      <c r="B2430" s="741"/>
      <c r="C2430" s="749" t="s">
        <v>1760</v>
      </c>
      <c r="D2430" s="292" t="s">
        <v>98</v>
      </c>
      <c r="E2430" s="635">
        <v>0.6</v>
      </c>
      <c r="F2430" s="748">
        <v>16500</v>
      </c>
      <c r="G2430" s="1542">
        <f t="shared" si="162"/>
        <v>9900</v>
      </c>
      <c r="H2430" s="747"/>
    </row>
    <row r="2431" spans="1:8">
      <c r="A2431" s="750"/>
      <c r="B2431" s="741"/>
      <c r="C2431" s="742" t="s">
        <v>31</v>
      </c>
      <c r="D2431" s="359" t="s">
        <v>98</v>
      </c>
      <c r="E2431" s="614">
        <v>6.0000000000000001E-3</v>
      </c>
      <c r="F2431" s="208">
        <v>2700</v>
      </c>
      <c r="G2431" s="1542">
        <f t="shared" si="162"/>
        <v>16.2</v>
      </c>
      <c r="H2431" s="747"/>
    </row>
    <row r="2432" spans="1:8">
      <c r="A2432" s="750"/>
      <c r="B2432" s="741"/>
      <c r="C2432" s="742" t="s">
        <v>729</v>
      </c>
      <c r="D2432" s="359" t="s">
        <v>1649</v>
      </c>
      <c r="E2432" s="614">
        <v>1.4933000000000001</v>
      </c>
      <c r="F2432" s="208">
        <v>120</v>
      </c>
      <c r="G2432" s="1542">
        <f t="shared" si="162"/>
        <v>179.196</v>
      </c>
      <c r="H2432" s="747"/>
    </row>
    <row r="2433" spans="1:8">
      <c r="A2433" s="750"/>
      <c r="B2433" s="741" t="s">
        <v>35</v>
      </c>
      <c r="C2433" s="749"/>
      <c r="D2433" s="359"/>
      <c r="E2433" s="752"/>
      <c r="F2433" s="629"/>
      <c r="G2433" s="1549">
        <f>SUM(G2420:G2432)</f>
        <v>16199.776000000002</v>
      </c>
      <c r="H2433" s="747"/>
    </row>
    <row r="2434" spans="1:8">
      <c r="A2434" s="164" t="s">
        <v>1183</v>
      </c>
      <c r="B2434" s="741" t="s">
        <v>1184</v>
      </c>
      <c r="C2434" s="749"/>
      <c r="D2434" s="292"/>
      <c r="E2434" s="359"/>
      <c r="F2434" s="208"/>
      <c r="G2434" s="1550">
        <v>0</v>
      </c>
      <c r="H2434" s="747"/>
    </row>
    <row r="2435" spans="1:8">
      <c r="A2435" s="164"/>
      <c r="B2435" s="741" t="s">
        <v>35</v>
      </c>
      <c r="C2435" s="749"/>
      <c r="D2435" s="292"/>
      <c r="E2435" s="359"/>
      <c r="F2435" s="208"/>
      <c r="G2435" s="1550"/>
      <c r="H2435" s="747"/>
    </row>
    <row r="2436" spans="1:8">
      <c r="A2436" s="164" t="s">
        <v>1185</v>
      </c>
      <c r="B2436" s="291" t="s">
        <v>1186</v>
      </c>
      <c r="C2436" s="294" t="s">
        <v>1752</v>
      </c>
      <c r="D2436" s="359" t="s">
        <v>1652</v>
      </c>
      <c r="E2436" s="578">
        <v>7.0000000000000007E-2</v>
      </c>
      <c r="F2436" s="589">
        <v>720</v>
      </c>
      <c r="G2436" s="1542">
        <f t="shared" ref="G2436:G2445" si="163">E2436*F2436</f>
        <v>50.400000000000006</v>
      </c>
      <c r="H2436" s="747"/>
    </row>
    <row r="2437" spans="1:8">
      <c r="A2437" s="750"/>
      <c r="B2437" s="741"/>
      <c r="C2437" s="749" t="s">
        <v>1837</v>
      </c>
      <c r="D2437" s="635" t="s">
        <v>98</v>
      </c>
      <c r="E2437" s="755">
        <v>1E-3</v>
      </c>
      <c r="F2437" s="629">
        <v>55220</v>
      </c>
      <c r="G2437" s="1542">
        <f t="shared" si="163"/>
        <v>55.22</v>
      </c>
      <c r="H2437" s="747"/>
    </row>
    <row r="2438" spans="1:8">
      <c r="A2438" s="750"/>
      <c r="B2438" s="741"/>
      <c r="C2438" s="749" t="s">
        <v>1838</v>
      </c>
      <c r="D2438" s="635" t="s">
        <v>98</v>
      </c>
      <c r="E2438" s="755">
        <v>0.01</v>
      </c>
      <c r="F2438" s="629">
        <v>4400</v>
      </c>
      <c r="G2438" s="1542">
        <f t="shared" si="163"/>
        <v>44</v>
      </c>
      <c r="H2438" s="747"/>
    </row>
    <row r="2439" spans="1:8">
      <c r="A2439" s="750"/>
      <c r="B2439" s="741"/>
      <c r="C2439" s="749" t="s">
        <v>1839</v>
      </c>
      <c r="D2439" s="635" t="s">
        <v>98</v>
      </c>
      <c r="E2439" s="755">
        <v>1E-3</v>
      </c>
      <c r="F2439" s="629">
        <v>62150</v>
      </c>
      <c r="G2439" s="1542">
        <f t="shared" si="163"/>
        <v>62.15</v>
      </c>
      <c r="H2439" s="747"/>
    </row>
    <row r="2440" spans="1:8">
      <c r="A2440" s="750"/>
      <c r="B2440" s="741"/>
      <c r="C2440" s="291" t="s">
        <v>1746</v>
      </c>
      <c r="D2440" s="635" t="s">
        <v>98</v>
      </c>
      <c r="E2440" s="755">
        <v>0.01</v>
      </c>
      <c r="F2440" s="208">
        <v>3500</v>
      </c>
      <c r="G2440" s="1542">
        <f t="shared" si="163"/>
        <v>35</v>
      </c>
      <c r="H2440" s="747"/>
    </row>
    <row r="2441" spans="1:8">
      <c r="A2441" s="750"/>
      <c r="B2441" s="741"/>
      <c r="C2441" s="294" t="s">
        <v>1752</v>
      </c>
      <c r="D2441" s="359" t="s">
        <v>1652</v>
      </c>
      <c r="E2441" s="578">
        <v>0.05</v>
      </c>
      <c r="F2441" s="589">
        <v>720</v>
      </c>
      <c r="G2441" s="1542">
        <f t="shared" si="163"/>
        <v>36</v>
      </c>
      <c r="H2441" s="747"/>
    </row>
    <row r="2442" spans="1:8">
      <c r="A2442" s="750"/>
      <c r="B2442" s="741"/>
      <c r="C2442" s="757" t="s">
        <v>1785</v>
      </c>
      <c r="D2442" s="635" t="s">
        <v>98</v>
      </c>
      <c r="E2442" s="755">
        <v>0.02</v>
      </c>
      <c r="F2442" s="208">
        <v>990</v>
      </c>
      <c r="G2442" s="1542">
        <f t="shared" si="163"/>
        <v>19.8</v>
      </c>
      <c r="H2442" s="747"/>
    </row>
    <row r="2443" spans="1:8">
      <c r="A2443" s="750"/>
      <c r="B2443" s="741"/>
      <c r="C2443" s="749" t="s">
        <v>1840</v>
      </c>
      <c r="D2443" s="635" t="s">
        <v>40</v>
      </c>
      <c r="E2443" s="359">
        <v>5</v>
      </c>
      <c r="F2443" s="629">
        <v>5.0999999999999996</v>
      </c>
      <c r="G2443" s="1542">
        <f t="shared" si="163"/>
        <v>25.5</v>
      </c>
      <c r="H2443" s="747"/>
    </row>
    <row r="2444" spans="1:8">
      <c r="A2444" s="750"/>
      <c r="B2444" s="741"/>
      <c r="C2444" s="742" t="s">
        <v>31</v>
      </c>
      <c r="D2444" s="359" t="s">
        <v>98</v>
      </c>
      <c r="E2444" s="614">
        <v>0.06</v>
      </c>
      <c r="F2444" s="208">
        <v>2700</v>
      </c>
      <c r="G2444" s="1542">
        <f t="shared" si="163"/>
        <v>162</v>
      </c>
      <c r="H2444" s="747"/>
    </row>
    <row r="2445" spans="1:8">
      <c r="A2445" s="750"/>
      <c r="B2445" s="741"/>
      <c r="C2445" s="742" t="s">
        <v>729</v>
      </c>
      <c r="D2445" s="359" t="s">
        <v>1649</v>
      </c>
      <c r="E2445" s="614">
        <v>1.5</v>
      </c>
      <c r="F2445" s="208">
        <v>120</v>
      </c>
      <c r="G2445" s="1542">
        <f t="shared" si="163"/>
        <v>180</v>
      </c>
      <c r="H2445" s="747"/>
    </row>
    <row r="2446" spans="1:8">
      <c r="A2446" s="750"/>
      <c r="B2446" s="741" t="s">
        <v>35</v>
      </c>
      <c r="C2446" s="749"/>
      <c r="D2446" s="292"/>
      <c r="E2446" s="359"/>
      <c r="F2446" s="208"/>
      <c r="G2446" s="1549">
        <f>SUM(G2436:G2445)</f>
        <v>670.06999999999994</v>
      </c>
      <c r="H2446" s="747"/>
    </row>
    <row r="2447" spans="1:8">
      <c r="A2447" s="164" t="s">
        <v>1187</v>
      </c>
      <c r="B2447" s="291" t="s">
        <v>1188</v>
      </c>
      <c r="C2447" s="291" t="s">
        <v>1841</v>
      </c>
      <c r="D2447" s="359" t="s">
        <v>98</v>
      </c>
      <c r="E2447" s="359">
        <v>0.03</v>
      </c>
      <c r="F2447" s="762">
        <v>980</v>
      </c>
      <c r="G2447" s="1551">
        <f t="shared" ref="G2447:G2452" si="164">F2447*E2447</f>
        <v>29.4</v>
      </c>
      <c r="H2447" s="747"/>
    </row>
    <row r="2448" spans="1:8">
      <c r="A2448" s="164"/>
      <c r="B2448" s="741"/>
      <c r="C2448" s="296" t="s">
        <v>1842</v>
      </c>
      <c r="D2448" s="359" t="s">
        <v>98</v>
      </c>
      <c r="E2448" s="359">
        <v>9.0900000000000009E-3</v>
      </c>
      <c r="F2448" s="589">
        <v>2100</v>
      </c>
      <c r="G2448" s="1551">
        <f t="shared" si="164"/>
        <v>19.089000000000002</v>
      </c>
      <c r="H2448" s="747"/>
    </row>
    <row r="2449" spans="1:8">
      <c r="A2449" s="164"/>
      <c r="B2449" s="741"/>
      <c r="C2449" s="293" t="s">
        <v>1693</v>
      </c>
      <c r="D2449" s="359" t="s">
        <v>98</v>
      </c>
      <c r="E2449" s="359">
        <v>8.0000000000000002E-3</v>
      </c>
      <c r="F2449" s="628">
        <v>3612</v>
      </c>
      <c r="G2449" s="1551">
        <f t="shared" si="164"/>
        <v>28.896000000000001</v>
      </c>
      <c r="H2449" s="747"/>
    </row>
    <row r="2450" spans="1:8">
      <c r="A2450" s="164"/>
      <c r="B2450" s="741"/>
      <c r="C2450" s="291" t="s">
        <v>1843</v>
      </c>
      <c r="D2450" s="359" t="s">
        <v>1692</v>
      </c>
      <c r="E2450" s="574">
        <v>0.01</v>
      </c>
      <c r="F2450" s="589">
        <v>108000</v>
      </c>
      <c r="G2450" s="1551">
        <f t="shared" si="164"/>
        <v>1080</v>
      </c>
      <c r="H2450" s="747"/>
    </row>
    <row r="2451" spans="1:8">
      <c r="A2451" s="164"/>
      <c r="B2451" s="741"/>
      <c r="C2451" s="742" t="s">
        <v>31</v>
      </c>
      <c r="D2451" s="359" t="s">
        <v>98</v>
      </c>
      <c r="E2451" s="614">
        <v>6.0000000000000001E-3</v>
      </c>
      <c r="F2451" s="208">
        <v>2700</v>
      </c>
      <c r="G2451" s="1551">
        <f t="shared" si="164"/>
        <v>16.2</v>
      </c>
      <c r="H2451" s="747"/>
    </row>
    <row r="2452" spans="1:8">
      <c r="A2452" s="164"/>
      <c r="B2452" s="741"/>
      <c r="C2452" s="742" t="s">
        <v>729</v>
      </c>
      <c r="D2452" s="359" t="s">
        <v>1649</v>
      </c>
      <c r="E2452" s="614">
        <v>1.4933000000000001</v>
      </c>
      <c r="F2452" s="208">
        <v>120</v>
      </c>
      <c r="G2452" s="1551">
        <f t="shared" si="164"/>
        <v>179.196</v>
      </c>
      <c r="H2452" s="747"/>
    </row>
    <row r="2453" spans="1:8">
      <c r="A2453" s="164"/>
      <c r="B2453" s="741" t="s">
        <v>35</v>
      </c>
      <c r="C2453" s="749"/>
      <c r="D2453" s="292"/>
      <c r="E2453" s="359"/>
      <c r="F2453" s="208"/>
      <c r="G2453" s="1549">
        <f>SUM(G2447:G2452)</f>
        <v>1352.7809999999999</v>
      </c>
      <c r="H2453" s="747"/>
    </row>
    <row r="2454" spans="1:8">
      <c r="A2454" s="164" t="s">
        <v>1189</v>
      </c>
      <c r="B2454" s="291" t="s">
        <v>1190</v>
      </c>
      <c r="C2454" s="757" t="s">
        <v>1844</v>
      </c>
      <c r="D2454" s="359" t="s">
        <v>98</v>
      </c>
      <c r="E2454" s="359">
        <v>5.0000000000000001E-3</v>
      </c>
      <c r="F2454" s="589">
        <v>199400</v>
      </c>
      <c r="G2454" s="1542">
        <f t="shared" ref="G2454:G2459" si="165">E2454*F2454</f>
        <v>997</v>
      </c>
      <c r="H2454" s="747"/>
    </row>
    <row r="2455" spans="1:8">
      <c r="A2455" s="164"/>
      <c r="B2455" s="741"/>
      <c r="C2455" s="749" t="s">
        <v>728</v>
      </c>
      <c r="D2455" s="359" t="s">
        <v>98</v>
      </c>
      <c r="E2455" s="574">
        <v>0.02</v>
      </c>
      <c r="F2455" s="629">
        <v>3500</v>
      </c>
      <c r="G2455" s="1542">
        <f t="shared" si="165"/>
        <v>70</v>
      </c>
      <c r="H2455" s="747"/>
    </row>
    <row r="2456" spans="1:8">
      <c r="A2456" s="750"/>
      <c r="B2456" s="741"/>
      <c r="C2456" s="757" t="s">
        <v>1845</v>
      </c>
      <c r="D2456" s="359" t="s">
        <v>98</v>
      </c>
      <c r="E2456" s="359">
        <v>3.3999999999999998E-3</v>
      </c>
      <c r="F2456" s="589">
        <v>11500</v>
      </c>
      <c r="G2456" s="1542">
        <f t="shared" si="165"/>
        <v>39.099999999999994</v>
      </c>
      <c r="H2456" s="747"/>
    </row>
    <row r="2457" spans="1:8">
      <c r="A2457" s="750"/>
      <c r="B2457" s="741"/>
      <c r="C2457" s="757" t="s">
        <v>1846</v>
      </c>
      <c r="D2457" s="359" t="s">
        <v>98</v>
      </c>
      <c r="E2457" s="359">
        <v>0.1</v>
      </c>
      <c r="F2457" s="629">
        <v>3500</v>
      </c>
      <c r="G2457" s="1542">
        <f t="shared" si="165"/>
        <v>350</v>
      </c>
      <c r="H2457" s="747"/>
    </row>
    <row r="2458" spans="1:8" ht="30">
      <c r="A2458" s="750"/>
      <c r="B2458" s="741"/>
      <c r="C2458" s="757" t="s">
        <v>1847</v>
      </c>
      <c r="D2458" s="359" t="s">
        <v>98</v>
      </c>
      <c r="E2458" s="359">
        <v>4.0000000000000001E-3</v>
      </c>
      <c r="F2458" s="208">
        <v>5900</v>
      </c>
      <c r="G2458" s="1542">
        <f t="shared" si="165"/>
        <v>23.6</v>
      </c>
      <c r="H2458" s="747"/>
    </row>
    <row r="2459" spans="1:8">
      <c r="A2459" s="750"/>
      <c r="B2459" s="741"/>
      <c r="C2459" s="757" t="s">
        <v>1848</v>
      </c>
      <c r="D2459" s="359" t="s">
        <v>98</v>
      </c>
      <c r="E2459" s="359">
        <v>3.0000000000000001E-3</v>
      </c>
      <c r="F2459" s="208">
        <v>4940</v>
      </c>
      <c r="G2459" s="1542">
        <f t="shared" si="165"/>
        <v>14.82</v>
      </c>
      <c r="H2459" s="747"/>
    </row>
    <row r="2460" spans="1:8">
      <c r="A2460" s="750"/>
      <c r="B2460" s="741" t="s">
        <v>35</v>
      </c>
      <c r="C2460" s="749"/>
      <c r="D2460" s="292"/>
      <c r="E2460" s="359"/>
      <c r="F2460" s="208"/>
      <c r="G2460" s="1549">
        <f>SUM(G2454:G2459)</f>
        <v>1494.5199999999998</v>
      </c>
      <c r="H2460" s="747"/>
    </row>
    <row r="2461" spans="1:8" ht="42.75">
      <c r="A2461" s="66" t="s">
        <v>1849</v>
      </c>
      <c r="B2461" s="284" t="s">
        <v>1850</v>
      </c>
      <c r="C2461" s="63"/>
      <c r="D2461" s="128"/>
      <c r="E2461" s="592"/>
      <c r="F2461" s="440"/>
      <c r="G2461" s="891"/>
      <c r="H2461" s="128"/>
    </row>
    <row r="2462" spans="1:8">
      <c r="A2462" s="164" t="s">
        <v>1851</v>
      </c>
      <c r="B2462" s="291" t="s">
        <v>1852</v>
      </c>
      <c r="C2462" s="172"/>
      <c r="D2462" s="747"/>
      <c r="E2462" s="615"/>
      <c r="F2462" s="276"/>
      <c r="G2462" s="889"/>
      <c r="H2462" s="747"/>
    </row>
    <row r="2463" spans="1:8">
      <c r="A2463" s="164"/>
      <c r="B2463" s="763"/>
      <c r="C2463" s="172"/>
      <c r="D2463" s="747"/>
      <c r="E2463" s="615"/>
      <c r="F2463" s="276"/>
      <c r="G2463" s="889"/>
      <c r="H2463" s="747"/>
    </row>
    <row r="2464" spans="1:8">
      <c r="A2464" s="164" t="s">
        <v>1853</v>
      </c>
      <c r="B2464" s="745" t="s">
        <v>1045</v>
      </c>
      <c r="C2464" s="296" t="s">
        <v>1854</v>
      </c>
      <c r="D2464" s="292" t="s">
        <v>98</v>
      </c>
      <c r="E2464" s="572">
        <v>0.01</v>
      </c>
      <c r="F2464" s="589">
        <v>6100</v>
      </c>
      <c r="G2464" s="1542">
        <f>E2464*F2464</f>
        <v>61</v>
      </c>
      <c r="H2464" s="747"/>
    </row>
    <row r="2465" spans="1:8">
      <c r="A2465" s="164"/>
      <c r="B2465" s="740"/>
      <c r="C2465" s="296" t="s">
        <v>1855</v>
      </c>
      <c r="D2465" s="292" t="s">
        <v>98</v>
      </c>
      <c r="E2465" s="572">
        <v>1E-3</v>
      </c>
      <c r="F2465" s="589">
        <v>199400</v>
      </c>
      <c r="G2465" s="1542">
        <f>E2465*F2465</f>
        <v>199.4</v>
      </c>
      <c r="H2465" s="747"/>
    </row>
    <row r="2466" spans="1:8">
      <c r="A2466" s="164"/>
      <c r="B2466" s="740"/>
      <c r="C2466" s="742" t="s">
        <v>576</v>
      </c>
      <c r="D2466" s="359" t="s">
        <v>1652</v>
      </c>
      <c r="E2466" s="605">
        <v>0.7</v>
      </c>
      <c r="F2466" s="208">
        <v>720</v>
      </c>
      <c r="G2466" s="1542">
        <f>E2466*F2466</f>
        <v>503.99999999999994</v>
      </c>
      <c r="H2466" s="747"/>
    </row>
    <row r="2467" spans="1:8">
      <c r="A2467" s="164"/>
      <c r="B2467" s="740"/>
      <c r="C2467" s="742" t="s">
        <v>31</v>
      </c>
      <c r="D2467" s="359" t="s">
        <v>98</v>
      </c>
      <c r="E2467" s="605">
        <v>0.01</v>
      </c>
      <c r="F2467" s="208">
        <v>2700</v>
      </c>
      <c r="G2467" s="1542">
        <f>E2467*F2467</f>
        <v>27</v>
      </c>
      <c r="H2467" s="747"/>
    </row>
    <row r="2468" spans="1:8">
      <c r="A2468" s="164"/>
      <c r="B2468" s="740"/>
      <c r="C2468" s="742" t="s">
        <v>729</v>
      </c>
      <c r="D2468" s="359" t="s">
        <v>730</v>
      </c>
      <c r="E2468" s="605">
        <v>1.5</v>
      </c>
      <c r="F2468" s="208">
        <v>120</v>
      </c>
      <c r="G2468" s="1542">
        <f>E2468*F2468</f>
        <v>180</v>
      </c>
      <c r="H2468" s="747"/>
    </row>
    <row r="2469" spans="1:8">
      <c r="A2469" s="164"/>
      <c r="B2469" s="741" t="s">
        <v>35</v>
      </c>
      <c r="C2469" s="744"/>
      <c r="D2469" s="186"/>
      <c r="E2469" s="615"/>
      <c r="F2469" s="276"/>
      <c r="G2469" s="889">
        <f>SUM(G2464:G2468)</f>
        <v>971.39999999999986</v>
      </c>
      <c r="H2469" s="747"/>
    </row>
    <row r="2470" spans="1:8">
      <c r="A2470" s="164" t="s">
        <v>1856</v>
      </c>
      <c r="B2470" s="745" t="s">
        <v>1196</v>
      </c>
      <c r="C2470" s="742" t="s">
        <v>31</v>
      </c>
      <c r="D2470" s="359" t="s">
        <v>98</v>
      </c>
      <c r="E2470" s="614">
        <v>0.06</v>
      </c>
      <c r="F2470" s="208">
        <v>2700</v>
      </c>
      <c r="G2470" s="1542">
        <f>E2470*F2470</f>
        <v>162</v>
      </c>
      <c r="H2470" s="747"/>
    </row>
    <row r="2471" spans="1:8">
      <c r="A2471" s="164"/>
      <c r="B2471" s="740"/>
      <c r="C2471" s="742" t="s">
        <v>729</v>
      </c>
      <c r="D2471" s="359" t="s">
        <v>1649</v>
      </c>
      <c r="E2471" s="614">
        <v>1.5</v>
      </c>
      <c r="F2471" s="208">
        <v>120</v>
      </c>
      <c r="G2471" s="1542">
        <f>E2471*F2471</f>
        <v>180</v>
      </c>
      <c r="H2471" s="747"/>
    </row>
    <row r="2472" spans="1:8">
      <c r="A2472" s="164"/>
      <c r="B2472" s="741" t="s">
        <v>35</v>
      </c>
      <c r="C2472" s="744"/>
      <c r="D2472" s="186"/>
      <c r="E2472" s="615"/>
      <c r="F2472" s="276"/>
      <c r="G2472" s="889">
        <f>SUM(G2470:G2471)</f>
        <v>342</v>
      </c>
      <c r="H2472" s="747"/>
    </row>
    <row r="2473" spans="1:8">
      <c r="A2473" s="164" t="s">
        <v>1197</v>
      </c>
      <c r="B2473" s="745" t="s">
        <v>1198</v>
      </c>
      <c r="C2473" s="742" t="s">
        <v>31</v>
      </c>
      <c r="D2473" s="359" t="s">
        <v>98</v>
      </c>
      <c r="E2473" s="614">
        <v>8.5650000000000004E-2</v>
      </c>
      <c r="F2473" s="208">
        <v>2700</v>
      </c>
      <c r="G2473" s="1542">
        <f>E2473*F2473</f>
        <v>231.25500000000002</v>
      </c>
      <c r="H2473" s="747"/>
    </row>
    <row r="2474" spans="1:8">
      <c r="A2474" s="164"/>
      <c r="B2474" s="740"/>
      <c r="C2474" s="742" t="s">
        <v>729</v>
      </c>
      <c r="D2474" s="359" t="s">
        <v>1649</v>
      </c>
      <c r="E2474" s="605">
        <v>1</v>
      </c>
      <c r="F2474" s="208">
        <v>120</v>
      </c>
      <c r="G2474" s="1542">
        <f>E2474*F2474</f>
        <v>120</v>
      </c>
      <c r="H2474" s="747"/>
    </row>
    <row r="2475" spans="1:8">
      <c r="A2475" s="164"/>
      <c r="B2475" s="740"/>
      <c r="C2475" s="742" t="s">
        <v>576</v>
      </c>
      <c r="D2475" s="359" t="s">
        <v>1652</v>
      </c>
      <c r="E2475" s="605">
        <v>0.2</v>
      </c>
      <c r="F2475" s="208">
        <v>720</v>
      </c>
      <c r="G2475" s="1542">
        <f>E2475*F2475</f>
        <v>144</v>
      </c>
      <c r="H2475" s="747"/>
    </row>
    <row r="2476" spans="1:8">
      <c r="A2476" s="164"/>
      <c r="B2476" s="741" t="s">
        <v>35</v>
      </c>
      <c r="C2476" s="744"/>
      <c r="D2476" s="186"/>
      <c r="E2476" s="615"/>
      <c r="F2476" s="276"/>
      <c r="G2476" s="889">
        <f>SUM(G2473:G2475)</f>
        <v>495.255</v>
      </c>
      <c r="H2476" s="747"/>
    </row>
    <row r="2477" spans="1:8">
      <c r="A2477" s="164" t="s">
        <v>1199</v>
      </c>
      <c r="B2477" s="745" t="s">
        <v>1134</v>
      </c>
      <c r="C2477" s="742" t="s">
        <v>731</v>
      </c>
      <c r="D2477" s="359" t="s">
        <v>1652</v>
      </c>
      <c r="E2477" s="496">
        <v>0.2</v>
      </c>
      <c r="F2477" s="628">
        <v>3612</v>
      </c>
      <c r="G2477" s="1542">
        <f>E2477*F2477</f>
        <v>722.40000000000009</v>
      </c>
      <c r="H2477" s="747"/>
    </row>
    <row r="2478" spans="1:8">
      <c r="A2478" s="164"/>
      <c r="B2478" s="740"/>
      <c r="C2478" s="742" t="s">
        <v>31</v>
      </c>
      <c r="D2478" s="359" t="s">
        <v>98</v>
      </c>
      <c r="E2478" s="614">
        <v>6.0000000000000001E-3</v>
      </c>
      <c r="F2478" s="208">
        <v>2700</v>
      </c>
      <c r="G2478" s="1542">
        <f>E2478*F2478</f>
        <v>16.2</v>
      </c>
      <c r="H2478" s="747"/>
    </row>
    <row r="2479" spans="1:8">
      <c r="A2479" s="164"/>
      <c r="B2479" s="740"/>
      <c r="C2479" s="742" t="s">
        <v>729</v>
      </c>
      <c r="D2479" s="359" t="s">
        <v>1649</v>
      </c>
      <c r="E2479" s="605">
        <v>1.5</v>
      </c>
      <c r="F2479" s="208">
        <v>120</v>
      </c>
      <c r="G2479" s="1542">
        <f>E2479*F2479</f>
        <v>180</v>
      </c>
      <c r="H2479" s="747"/>
    </row>
    <row r="2480" spans="1:8">
      <c r="A2480" s="164"/>
      <c r="B2480" s="741" t="s">
        <v>35</v>
      </c>
      <c r="C2480" s="744"/>
      <c r="D2480" s="186"/>
      <c r="E2480" s="615"/>
      <c r="F2480" s="276"/>
      <c r="G2480" s="889">
        <f>SUM(G2477:G2479)</f>
        <v>918.60000000000014</v>
      </c>
      <c r="H2480" s="747"/>
    </row>
    <row r="2481" spans="1:8">
      <c r="A2481" s="164" t="s">
        <v>1200</v>
      </c>
      <c r="B2481" s="745" t="s">
        <v>1136</v>
      </c>
      <c r="C2481" s="742" t="s">
        <v>727</v>
      </c>
      <c r="D2481" s="359" t="s">
        <v>1652</v>
      </c>
      <c r="E2481" s="605">
        <v>0.4</v>
      </c>
      <c r="F2481" s="589">
        <v>3500</v>
      </c>
      <c r="G2481" s="1542">
        <f t="shared" ref="G2481:G2487" si="166">E2481*F2481</f>
        <v>1400</v>
      </c>
      <c r="H2481" s="747"/>
    </row>
    <row r="2482" spans="1:8">
      <c r="A2482" s="164"/>
      <c r="B2482" s="740"/>
      <c r="C2482" s="742" t="s">
        <v>731</v>
      </c>
      <c r="D2482" s="359" t="s">
        <v>1652</v>
      </c>
      <c r="E2482" s="605">
        <v>0.3</v>
      </c>
      <c r="F2482" s="628">
        <v>3612</v>
      </c>
      <c r="G2482" s="1542">
        <f t="shared" si="166"/>
        <v>1083.5999999999999</v>
      </c>
      <c r="H2482" s="747"/>
    </row>
    <row r="2483" spans="1:8">
      <c r="A2483" s="164"/>
      <c r="B2483" s="740"/>
      <c r="C2483" s="742" t="s">
        <v>84</v>
      </c>
      <c r="D2483" s="359" t="s">
        <v>1652</v>
      </c>
      <c r="E2483" s="605">
        <v>0.05</v>
      </c>
      <c r="F2483" s="621">
        <v>7875</v>
      </c>
      <c r="G2483" s="1542">
        <f t="shared" si="166"/>
        <v>393.75</v>
      </c>
      <c r="H2483" s="747"/>
    </row>
    <row r="2484" spans="1:8">
      <c r="A2484" s="164"/>
      <c r="B2484" s="740"/>
      <c r="C2484" s="742" t="s">
        <v>724</v>
      </c>
      <c r="D2484" s="359" t="s">
        <v>1652</v>
      </c>
      <c r="E2484" s="605">
        <v>0.08</v>
      </c>
      <c r="F2484" s="208">
        <v>999</v>
      </c>
      <c r="G2484" s="1542">
        <f t="shared" si="166"/>
        <v>79.92</v>
      </c>
      <c r="H2484" s="747"/>
    </row>
    <row r="2485" spans="1:8">
      <c r="A2485" s="164"/>
      <c r="B2485" s="740"/>
      <c r="C2485" s="742" t="s">
        <v>576</v>
      </c>
      <c r="D2485" s="359" t="s">
        <v>1652</v>
      </c>
      <c r="E2485" s="605">
        <v>0.3</v>
      </c>
      <c r="F2485" s="208">
        <v>720</v>
      </c>
      <c r="G2485" s="1542">
        <f t="shared" si="166"/>
        <v>216</v>
      </c>
      <c r="H2485" s="747"/>
    </row>
    <row r="2486" spans="1:8">
      <c r="A2486" s="164"/>
      <c r="B2486" s="740"/>
      <c r="C2486" s="742" t="s">
        <v>31</v>
      </c>
      <c r="D2486" s="359" t="s">
        <v>98</v>
      </c>
      <c r="E2486" s="605">
        <v>5.9964999999999997E-2</v>
      </c>
      <c r="F2486" s="208">
        <v>2700</v>
      </c>
      <c r="G2486" s="1542">
        <f t="shared" si="166"/>
        <v>161.90549999999999</v>
      </c>
      <c r="H2486" s="747"/>
    </row>
    <row r="2487" spans="1:8">
      <c r="A2487" s="164"/>
      <c r="B2487" s="740"/>
      <c r="C2487" s="742" t="s">
        <v>729</v>
      </c>
      <c r="D2487" s="359" t="s">
        <v>1649</v>
      </c>
      <c r="E2487" s="605">
        <v>1.5</v>
      </c>
      <c r="F2487" s="208">
        <v>120</v>
      </c>
      <c r="G2487" s="1542">
        <f t="shared" si="166"/>
        <v>180</v>
      </c>
      <c r="H2487" s="747"/>
    </row>
    <row r="2488" spans="1:8">
      <c r="A2488" s="164"/>
      <c r="B2488" s="741" t="s">
        <v>35</v>
      </c>
      <c r="C2488" s="744"/>
      <c r="D2488" s="186"/>
      <c r="E2488" s="615"/>
      <c r="F2488" s="276"/>
      <c r="G2488" s="889">
        <f>SUM(G2481:G2487)</f>
        <v>3515.1754999999998</v>
      </c>
      <c r="H2488" s="747"/>
    </row>
    <row r="2489" spans="1:8" ht="30">
      <c r="A2489" s="164" t="s">
        <v>1201</v>
      </c>
      <c r="B2489" s="745" t="s">
        <v>1202</v>
      </c>
      <c r="C2489" s="294" t="s">
        <v>1752</v>
      </c>
      <c r="D2489" s="359" t="s">
        <v>98</v>
      </c>
      <c r="E2489" s="579">
        <v>0.05</v>
      </c>
      <c r="F2489" s="208">
        <v>720</v>
      </c>
      <c r="G2489" s="1542">
        <f t="shared" ref="G2489:G2494" si="167">E2489*F2489</f>
        <v>36</v>
      </c>
      <c r="H2489" s="747"/>
    </row>
    <row r="2490" spans="1:8">
      <c r="A2490" s="164"/>
      <c r="B2490" s="740"/>
      <c r="C2490" s="757" t="s">
        <v>1857</v>
      </c>
      <c r="D2490" s="359" t="s">
        <v>40</v>
      </c>
      <c r="E2490" s="359">
        <v>5</v>
      </c>
      <c r="F2490" s="629">
        <v>5.0999999999999996</v>
      </c>
      <c r="G2490" s="1542">
        <f t="shared" si="167"/>
        <v>25.5</v>
      </c>
      <c r="H2490" s="747"/>
    </row>
    <row r="2491" spans="1:8">
      <c r="A2491" s="164"/>
      <c r="B2491" s="740"/>
      <c r="C2491" s="757" t="s">
        <v>1676</v>
      </c>
      <c r="D2491" s="359" t="s">
        <v>98</v>
      </c>
      <c r="E2491" s="359">
        <v>0.02</v>
      </c>
      <c r="F2491" s="589">
        <v>710</v>
      </c>
      <c r="G2491" s="1542">
        <f t="shared" si="167"/>
        <v>14.200000000000001</v>
      </c>
      <c r="H2491" s="747"/>
    </row>
    <row r="2492" spans="1:8">
      <c r="A2492" s="164"/>
      <c r="B2492" s="740"/>
      <c r="C2492" s="757" t="s">
        <v>1780</v>
      </c>
      <c r="D2492" s="359" t="s">
        <v>98</v>
      </c>
      <c r="E2492" s="359">
        <v>1E-3</v>
      </c>
      <c r="F2492" s="208">
        <v>55000</v>
      </c>
      <c r="G2492" s="1542">
        <f t="shared" si="167"/>
        <v>55</v>
      </c>
      <c r="H2492" s="747"/>
    </row>
    <row r="2493" spans="1:8">
      <c r="A2493" s="164"/>
      <c r="B2493" s="740"/>
      <c r="C2493" s="742" t="s">
        <v>31</v>
      </c>
      <c r="D2493" s="359" t="s">
        <v>98</v>
      </c>
      <c r="E2493" s="614">
        <v>6.0000000000000001E-3</v>
      </c>
      <c r="F2493" s="208">
        <v>2700</v>
      </c>
      <c r="G2493" s="1542">
        <f t="shared" si="167"/>
        <v>16.2</v>
      </c>
      <c r="H2493" s="747"/>
    </row>
    <row r="2494" spans="1:8">
      <c r="A2494" s="164"/>
      <c r="B2494" s="740"/>
      <c r="C2494" s="742" t="s">
        <v>729</v>
      </c>
      <c r="D2494" s="359" t="s">
        <v>1649</v>
      </c>
      <c r="E2494" s="605">
        <v>1.5</v>
      </c>
      <c r="F2494" s="208">
        <v>120</v>
      </c>
      <c r="G2494" s="1542">
        <f t="shared" si="167"/>
        <v>180</v>
      </c>
      <c r="H2494" s="747"/>
    </row>
    <row r="2495" spans="1:8">
      <c r="A2495" s="164"/>
      <c r="B2495" s="741" t="s">
        <v>35</v>
      </c>
      <c r="C2495" s="744"/>
      <c r="D2495" s="186"/>
      <c r="E2495" s="615"/>
      <c r="F2495" s="276"/>
      <c r="G2495" s="889">
        <f>SUM(G2489:G2494)</f>
        <v>326.89999999999998</v>
      </c>
      <c r="H2495" s="747"/>
    </row>
    <row r="2496" spans="1:8">
      <c r="A2496" s="164" t="s">
        <v>1203</v>
      </c>
      <c r="B2496" s="745" t="s">
        <v>1858</v>
      </c>
      <c r="C2496" s="291" t="s">
        <v>1691</v>
      </c>
      <c r="D2496" s="359" t="s">
        <v>1692</v>
      </c>
      <c r="E2496" s="572">
        <v>0.01</v>
      </c>
      <c r="F2496" s="589">
        <v>108000</v>
      </c>
      <c r="G2496" s="1542">
        <f t="shared" ref="G2496:G2504" si="168">E2496*F2496</f>
        <v>1080</v>
      </c>
      <c r="H2496" s="747"/>
    </row>
    <row r="2497" spans="1:8">
      <c r="A2497" s="164"/>
      <c r="B2497" s="740"/>
      <c r="C2497" s="749" t="s">
        <v>728</v>
      </c>
      <c r="D2497" s="292" t="s">
        <v>98</v>
      </c>
      <c r="E2497" s="572">
        <v>0.02</v>
      </c>
      <c r="F2497" s="629">
        <v>3500</v>
      </c>
      <c r="G2497" s="1542">
        <f t="shared" si="168"/>
        <v>70</v>
      </c>
      <c r="H2497" s="747"/>
    </row>
    <row r="2498" spans="1:8">
      <c r="A2498" s="164"/>
      <c r="B2498" s="740"/>
      <c r="C2498" s="293" t="s">
        <v>1693</v>
      </c>
      <c r="D2498" s="292" t="s">
        <v>98</v>
      </c>
      <c r="E2498" s="572">
        <v>0.05</v>
      </c>
      <c r="F2498" s="628">
        <v>3612</v>
      </c>
      <c r="G2498" s="1542">
        <f t="shared" si="168"/>
        <v>180.60000000000002</v>
      </c>
      <c r="H2498" s="747"/>
    </row>
    <row r="2499" spans="1:8">
      <c r="A2499" s="164"/>
      <c r="B2499" s="740"/>
      <c r="C2499" s="291" t="s">
        <v>258</v>
      </c>
      <c r="D2499" s="292" t="s">
        <v>98</v>
      </c>
      <c r="E2499" s="572">
        <v>0.06</v>
      </c>
      <c r="F2499" s="208">
        <v>1750</v>
      </c>
      <c r="G2499" s="1542">
        <f t="shared" si="168"/>
        <v>105</v>
      </c>
      <c r="H2499" s="747"/>
    </row>
    <row r="2500" spans="1:8">
      <c r="A2500" s="164"/>
      <c r="B2500" s="740"/>
      <c r="C2500" s="291" t="s">
        <v>1694</v>
      </c>
      <c r="D2500" s="359" t="s">
        <v>1695</v>
      </c>
      <c r="E2500" s="572">
        <v>8.0000000000000002E-3</v>
      </c>
      <c r="F2500" s="589">
        <v>178100</v>
      </c>
      <c r="G2500" s="1542">
        <f t="shared" si="168"/>
        <v>1424.8</v>
      </c>
      <c r="H2500" s="747"/>
    </row>
    <row r="2501" spans="1:8" ht="30">
      <c r="A2501" s="164"/>
      <c r="B2501" s="740"/>
      <c r="C2501" s="291" t="s">
        <v>1696</v>
      </c>
      <c r="D2501" s="292" t="s">
        <v>40</v>
      </c>
      <c r="E2501" s="359">
        <v>5</v>
      </c>
      <c r="F2501" s="629">
        <v>5.0999999999999996</v>
      </c>
      <c r="G2501" s="1542">
        <f t="shared" si="168"/>
        <v>25.5</v>
      </c>
      <c r="H2501" s="747"/>
    </row>
    <row r="2502" spans="1:8">
      <c r="A2502" s="164"/>
      <c r="B2502" s="740"/>
      <c r="C2502" s="742" t="s">
        <v>31</v>
      </c>
      <c r="D2502" s="359" t="s">
        <v>98</v>
      </c>
      <c r="E2502" s="614">
        <v>0.01</v>
      </c>
      <c r="F2502" s="208">
        <v>2700</v>
      </c>
      <c r="G2502" s="1542">
        <f t="shared" si="168"/>
        <v>27</v>
      </c>
      <c r="H2502" s="747"/>
    </row>
    <row r="2503" spans="1:8">
      <c r="A2503" s="164"/>
      <c r="B2503" s="740"/>
      <c r="C2503" s="742" t="s">
        <v>729</v>
      </c>
      <c r="D2503" s="359" t="s">
        <v>1649</v>
      </c>
      <c r="E2503" s="614">
        <v>0.14199999999999999</v>
      </c>
      <c r="F2503" s="208">
        <v>120</v>
      </c>
      <c r="G2503" s="1542">
        <f t="shared" si="168"/>
        <v>17.04</v>
      </c>
      <c r="H2503" s="747"/>
    </row>
    <row r="2504" spans="1:8">
      <c r="A2504" s="164"/>
      <c r="B2504" s="740"/>
      <c r="C2504" s="742" t="s">
        <v>1717</v>
      </c>
      <c r="D2504" s="359" t="s">
        <v>1718</v>
      </c>
      <c r="E2504" s="614">
        <v>0.01</v>
      </c>
      <c r="F2504" s="208">
        <v>27000</v>
      </c>
      <c r="G2504" s="1542">
        <f t="shared" si="168"/>
        <v>270</v>
      </c>
      <c r="H2504" s="747"/>
    </row>
    <row r="2505" spans="1:8">
      <c r="A2505" s="164"/>
      <c r="B2505" s="741" t="s">
        <v>35</v>
      </c>
      <c r="C2505" s="744"/>
      <c r="D2505" s="186"/>
      <c r="E2505" s="615"/>
      <c r="F2505" s="276"/>
      <c r="G2505" s="889">
        <f>SUM(G2496:G2504)</f>
        <v>3199.9399999999996</v>
      </c>
      <c r="H2505" s="747"/>
    </row>
    <row r="2506" spans="1:8">
      <c r="A2506" s="164" t="s">
        <v>1204</v>
      </c>
      <c r="B2506" s="741" t="s">
        <v>1859</v>
      </c>
      <c r="C2506" s="291" t="s">
        <v>1691</v>
      </c>
      <c r="D2506" s="359" t="s">
        <v>1692</v>
      </c>
      <c r="E2506" s="572">
        <v>0.01</v>
      </c>
      <c r="F2506" s="589">
        <v>108000</v>
      </c>
      <c r="G2506" s="1542">
        <f t="shared" ref="G2506:G2516" si="169">E2506*F2506</f>
        <v>1080</v>
      </c>
      <c r="H2506" s="747"/>
    </row>
    <row r="2507" spans="1:8">
      <c r="A2507" s="164"/>
      <c r="B2507" s="741"/>
      <c r="C2507" s="749" t="s">
        <v>728</v>
      </c>
      <c r="D2507" s="292" t="s">
        <v>98</v>
      </c>
      <c r="E2507" s="572">
        <v>0.1</v>
      </c>
      <c r="F2507" s="629">
        <v>3500</v>
      </c>
      <c r="G2507" s="1542">
        <f t="shared" si="169"/>
        <v>350</v>
      </c>
      <c r="H2507" s="747"/>
    </row>
    <row r="2508" spans="1:8">
      <c r="A2508" s="164"/>
      <c r="B2508" s="741"/>
      <c r="C2508" s="291" t="s">
        <v>258</v>
      </c>
      <c r="D2508" s="292" t="s">
        <v>98</v>
      </c>
      <c r="E2508" s="572">
        <v>0.1</v>
      </c>
      <c r="F2508" s="208">
        <v>1750</v>
      </c>
      <c r="G2508" s="1542">
        <f t="shared" si="169"/>
        <v>175</v>
      </c>
      <c r="H2508" s="747"/>
    </row>
    <row r="2509" spans="1:8">
      <c r="A2509" s="164"/>
      <c r="B2509" s="741"/>
      <c r="C2509" s="291" t="s">
        <v>1700</v>
      </c>
      <c r="D2509" s="292" t="s">
        <v>98</v>
      </c>
      <c r="E2509" s="572">
        <v>0.06</v>
      </c>
      <c r="F2509" s="621">
        <v>25200</v>
      </c>
      <c r="G2509" s="1542">
        <f t="shared" si="169"/>
        <v>1512</v>
      </c>
      <c r="H2509" s="747"/>
    </row>
    <row r="2510" spans="1:8">
      <c r="A2510" s="164"/>
      <c r="B2510" s="741"/>
      <c r="C2510" s="291" t="s">
        <v>1701</v>
      </c>
      <c r="D2510" s="292" t="s">
        <v>98</v>
      </c>
      <c r="E2510" s="572">
        <v>0.1</v>
      </c>
      <c r="F2510" s="589">
        <v>3500</v>
      </c>
      <c r="G2510" s="1542">
        <f t="shared" si="169"/>
        <v>350</v>
      </c>
      <c r="H2510" s="747"/>
    </row>
    <row r="2511" spans="1:8">
      <c r="A2511" s="164"/>
      <c r="B2511" s="741"/>
      <c r="C2511" s="291" t="s">
        <v>1702</v>
      </c>
      <c r="D2511" s="292" t="s">
        <v>98</v>
      </c>
      <c r="E2511" s="572">
        <v>0.1</v>
      </c>
      <c r="F2511" s="589">
        <v>870</v>
      </c>
      <c r="G2511" s="1542">
        <f t="shared" si="169"/>
        <v>87</v>
      </c>
      <c r="H2511" s="747"/>
    </row>
    <row r="2512" spans="1:8">
      <c r="A2512" s="164"/>
      <c r="B2512" s="741"/>
      <c r="C2512" s="291" t="s">
        <v>1703</v>
      </c>
      <c r="D2512" s="292" t="s">
        <v>98</v>
      </c>
      <c r="E2512" s="572">
        <v>0.1</v>
      </c>
      <c r="F2512" s="589">
        <v>300</v>
      </c>
      <c r="G2512" s="1542">
        <f t="shared" si="169"/>
        <v>30</v>
      </c>
      <c r="H2512" s="747"/>
    </row>
    <row r="2513" spans="1:8">
      <c r="A2513" s="164"/>
      <c r="B2513" s="741"/>
      <c r="C2513" s="293" t="s">
        <v>1693</v>
      </c>
      <c r="D2513" s="292" t="s">
        <v>98</v>
      </c>
      <c r="E2513" s="572">
        <v>0.1</v>
      </c>
      <c r="F2513" s="628">
        <v>3612</v>
      </c>
      <c r="G2513" s="1542">
        <f t="shared" si="169"/>
        <v>361.20000000000005</v>
      </c>
      <c r="H2513" s="747"/>
    </row>
    <row r="2514" spans="1:8" ht="30">
      <c r="A2514" s="164"/>
      <c r="B2514" s="741"/>
      <c r="C2514" s="291" t="s">
        <v>1696</v>
      </c>
      <c r="D2514" s="292" t="s">
        <v>40</v>
      </c>
      <c r="E2514" s="359">
        <v>5</v>
      </c>
      <c r="F2514" s="629">
        <v>5.0999999999999996</v>
      </c>
      <c r="G2514" s="1542">
        <f t="shared" si="169"/>
        <v>25.5</v>
      </c>
      <c r="H2514" s="747"/>
    </row>
    <row r="2515" spans="1:8">
      <c r="A2515" s="164"/>
      <c r="B2515" s="741"/>
      <c r="C2515" s="742" t="s">
        <v>31</v>
      </c>
      <c r="D2515" s="359" t="s">
        <v>98</v>
      </c>
      <c r="E2515" s="614">
        <v>0.06</v>
      </c>
      <c r="F2515" s="208">
        <v>2700</v>
      </c>
      <c r="G2515" s="1542">
        <f t="shared" si="169"/>
        <v>162</v>
      </c>
      <c r="H2515" s="747"/>
    </row>
    <row r="2516" spans="1:8">
      <c r="A2516" s="164"/>
      <c r="B2516" s="741"/>
      <c r="C2516" s="742" t="s">
        <v>729</v>
      </c>
      <c r="D2516" s="359" t="s">
        <v>1649</v>
      </c>
      <c r="E2516" s="614">
        <v>0.14199999999999999</v>
      </c>
      <c r="F2516" s="208">
        <v>120</v>
      </c>
      <c r="G2516" s="1542">
        <f t="shared" si="169"/>
        <v>17.04</v>
      </c>
      <c r="H2516" s="747"/>
    </row>
    <row r="2517" spans="1:8">
      <c r="A2517" s="164"/>
      <c r="B2517" s="741" t="s">
        <v>35</v>
      </c>
      <c r="C2517" s="742"/>
      <c r="D2517" s="359"/>
      <c r="E2517" s="614"/>
      <c r="F2517" s="208"/>
      <c r="G2517" s="889">
        <f>SUM(G2506:G2516)</f>
        <v>4149.74</v>
      </c>
      <c r="H2517" s="747"/>
    </row>
    <row r="2518" spans="1:8">
      <c r="A2518" s="164" t="s">
        <v>1860</v>
      </c>
      <c r="B2518" s="745" t="s">
        <v>1861</v>
      </c>
      <c r="C2518" s="291" t="s">
        <v>1704</v>
      </c>
      <c r="D2518" s="359" t="s">
        <v>1692</v>
      </c>
      <c r="E2518" s="572">
        <v>7.0000000000000001E-3</v>
      </c>
      <c r="F2518" s="589">
        <v>108000</v>
      </c>
      <c r="G2518" s="1542">
        <f t="shared" ref="G2518:G2526" si="170">E2518*F2518</f>
        <v>756</v>
      </c>
      <c r="H2518" s="747"/>
    </row>
    <row r="2519" spans="1:8">
      <c r="A2519" s="164"/>
      <c r="B2519" s="740"/>
      <c r="C2519" s="749" t="s">
        <v>728</v>
      </c>
      <c r="D2519" s="292" t="s">
        <v>98</v>
      </c>
      <c r="E2519" s="572">
        <v>2.5000000000000001E-2</v>
      </c>
      <c r="F2519" s="629">
        <v>3500</v>
      </c>
      <c r="G2519" s="1542">
        <f t="shared" si="170"/>
        <v>87.5</v>
      </c>
      <c r="H2519" s="747"/>
    </row>
    <row r="2520" spans="1:8">
      <c r="A2520" s="164"/>
      <c r="B2520" s="740"/>
      <c r="C2520" s="293" t="s">
        <v>1693</v>
      </c>
      <c r="D2520" s="292" t="s">
        <v>98</v>
      </c>
      <c r="E2520" s="572">
        <v>0.05</v>
      </c>
      <c r="F2520" s="628">
        <v>3612</v>
      </c>
      <c r="G2520" s="1542">
        <f t="shared" si="170"/>
        <v>180.60000000000002</v>
      </c>
      <c r="H2520" s="747"/>
    </row>
    <row r="2521" spans="1:8">
      <c r="A2521" s="164"/>
      <c r="B2521" s="740"/>
      <c r="C2521" s="291" t="s">
        <v>258</v>
      </c>
      <c r="D2521" s="292" t="s">
        <v>98</v>
      </c>
      <c r="E2521" s="572">
        <v>0.06</v>
      </c>
      <c r="F2521" s="208">
        <v>1750</v>
      </c>
      <c r="G2521" s="1542">
        <f t="shared" si="170"/>
        <v>105</v>
      </c>
      <c r="H2521" s="747"/>
    </row>
    <row r="2522" spans="1:8">
      <c r="A2522" s="164"/>
      <c r="B2522" s="740"/>
      <c r="C2522" s="291" t="s">
        <v>1694</v>
      </c>
      <c r="D2522" s="359" t="s">
        <v>1695</v>
      </c>
      <c r="E2522" s="572">
        <v>0.01</v>
      </c>
      <c r="F2522" s="589">
        <v>178100</v>
      </c>
      <c r="G2522" s="1542">
        <f t="shared" si="170"/>
        <v>1781</v>
      </c>
      <c r="H2522" s="747"/>
    </row>
    <row r="2523" spans="1:8" ht="30">
      <c r="A2523" s="164"/>
      <c r="B2523" s="740"/>
      <c r="C2523" s="291" t="s">
        <v>1696</v>
      </c>
      <c r="D2523" s="292" t="s">
        <v>40</v>
      </c>
      <c r="E2523" s="359">
        <v>5</v>
      </c>
      <c r="F2523" s="629">
        <v>5.0999999999999996</v>
      </c>
      <c r="G2523" s="1542">
        <f t="shared" si="170"/>
        <v>25.5</v>
      </c>
      <c r="H2523" s="747"/>
    </row>
    <row r="2524" spans="1:8">
      <c r="A2524" s="164"/>
      <c r="B2524" s="740"/>
      <c r="C2524" s="742" t="s">
        <v>31</v>
      </c>
      <c r="D2524" s="359" t="s">
        <v>98</v>
      </c>
      <c r="E2524" s="614">
        <v>0.06</v>
      </c>
      <c r="F2524" s="208">
        <v>2700</v>
      </c>
      <c r="G2524" s="1542">
        <f t="shared" si="170"/>
        <v>162</v>
      </c>
      <c r="H2524" s="747"/>
    </row>
    <row r="2525" spans="1:8">
      <c r="A2525" s="164"/>
      <c r="B2525" s="740"/>
      <c r="C2525" s="742" t="s">
        <v>729</v>
      </c>
      <c r="D2525" s="359" t="s">
        <v>1649</v>
      </c>
      <c r="E2525" s="614">
        <v>0.14199999999999999</v>
      </c>
      <c r="F2525" s="208">
        <v>120</v>
      </c>
      <c r="G2525" s="1542">
        <f t="shared" si="170"/>
        <v>17.04</v>
      </c>
      <c r="H2525" s="747"/>
    </row>
    <row r="2526" spans="1:8">
      <c r="A2526" s="164"/>
      <c r="B2526" s="740"/>
      <c r="C2526" s="742" t="s">
        <v>1717</v>
      </c>
      <c r="D2526" s="359" t="s">
        <v>1718</v>
      </c>
      <c r="E2526" s="614">
        <v>0.01</v>
      </c>
      <c r="F2526" s="208">
        <v>27000</v>
      </c>
      <c r="G2526" s="1542">
        <f t="shared" si="170"/>
        <v>270</v>
      </c>
      <c r="H2526" s="747"/>
    </row>
    <row r="2527" spans="1:8">
      <c r="A2527" s="164"/>
      <c r="B2527" s="741" t="s">
        <v>35</v>
      </c>
      <c r="C2527" s="744"/>
      <c r="D2527" s="186"/>
      <c r="E2527" s="615"/>
      <c r="F2527" s="276"/>
      <c r="G2527" s="889">
        <f>SUM(G2518:G2526)</f>
        <v>3384.64</v>
      </c>
      <c r="H2527" s="747"/>
    </row>
    <row r="2528" spans="1:8">
      <c r="A2528" s="164" t="s">
        <v>1206</v>
      </c>
      <c r="B2528" s="745" t="s">
        <v>1862</v>
      </c>
      <c r="C2528" s="291" t="s">
        <v>1691</v>
      </c>
      <c r="D2528" s="359" t="s">
        <v>1692</v>
      </c>
      <c r="E2528" s="574">
        <v>0.02</v>
      </c>
      <c r="F2528" s="589">
        <v>108000</v>
      </c>
      <c r="G2528" s="1542">
        <f t="shared" ref="G2528:G2538" si="171">E2528*F2528</f>
        <v>2160</v>
      </c>
      <c r="H2528" s="747"/>
    </row>
    <row r="2529" spans="1:8">
      <c r="A2529" s="164"/>
      <c r="B2529" s="741"/>
      <c r="C2529" s="749" t="s">
        <v>728</v>
      </c>
      <c r="D2529" s="292" t="s">
        <v>98</v>
      </c>
      <c r="E2529" s="574">
        <v>0.1</v>
      </c>
      <c r="F2529" s="629">
        <v>3500</v>
      </c>
      <c r="G2529" s="1542">
        <f t="shared" si="171"/>
        <v>350</v>
      </c>
      <c r="H2529" s="747"/>
    </row>
    <row r="2530" spans="1:8">
      <c r="A2530" s="164"/>
      <c r="B2530" s="741"/>
      <c r="C2530" s="291" t="s">
        <v>258</v>
      </c>
      <c r="D2530" s="292" t="s">
        <v>98</v>
      </c>
      <c r="E2530" s="574">
        <v>0.1</v>
      </c>
      <c r="F2530" s="208">
        <v>1750</v>
      </c>
      <c r="G2530" s="1542">
        <f t="shared" si="171"/>
        <v>175</v>
      </c>
      <c r="H2530" s="747"/>
    </row>
    <row r="2531" spans="1:8">
      <c r="A2531" s="164"/>
      <c r="B2531" s="741"/>
      <c r="C2531" s="291" t="s">
        <v>1700</v>
      </c>
      <c r="D2531" s="292" t="s">
        <v>98</v>
      </c>
      <c r="E2531" s="574">
        <v>0.03</v>
      </c>
      <c r="F2531" s="621">
        <v>25200</v>
      </c>
      <c r="G2531" s="1542">
        <f t="shared" si="171"/>
        <v>756</v>
      </c>
      <c r="H2531" s="747"/>
    </row>
    <row r="2532" spans="1:8">
      <c r="A2532" s="164"/>
      <c r="B2532" s="741"/>
      <c r="C2532" s="291" t="s">
        <v>1701</v>
      </c>
      <c r="D2532" s="292" t="s">
        <v>98</v>
      </c>
      <c r="E2532" s="574">
        <v>0.1</v>
      </c>
      <c r="F2532" s="589">
        <v>3500</v>
      </c>
      <c r="G2532" s="1542">
        <f t="shared" si="171"/>
        <v>350</v>
      </c>
      <c r="H2532" s="747"/>
    </row>
    <row r="2533" spans="1:8">
      <c r="A2533" s="164"/>
      <c r="B2533" s="741"/>
      <c r="C2533" s="291" t="s">
        <v>1702</v>
      </c>
      <c r="D2533" s="292" t="s">
        <v>98</v>
      </c>
      <c r="E2533" s="574">
        <v>0.1</v>
      </c>
      <c r="F2533" s="589">
        <v>870</v>
      </c>
      <c r="G2533" s="1542">
        <f t="shared" si="171"/>
        <v>87</v>
      </c>
      <c r="H2533" s="747"/>
    </row>
    <row r="2534" spans="1:8">
      <c r="A2534" s="164"/>
      <c r="B2534" s="741"/>
      <c r="C2534" s="291" t="s">
        <v>1703</v>
      </c>
      <c r="D2534" s="292" t="s">
        <v>98</v>
      </c>
      <c r="E2534" s="574">
        <v>0.1</v>
      </c>
      <c r="F2534" s="589">
        <v>300</v>
      </c>
      <c r="G2534" s="1542">
        <f t="shared" si="171"/>
        <v>30</v>
      </c>
      <c r="H2534" s="747"/>
    </row>
    <row r="2535" spans="1:8">
      <c r="A2535" s="164"/>
      <c r="B2535" s="741"/>
      <c r="C2535" s="293" t="s">
        <v>1693</v>
      </c>
      <c r="D2535" s="292" t="s">
        <v>98</v>
      </c>
      <c r="E2535" s="574">
        <v>0.1</v>
      </c>
      <c r="F2535" s="628">
        <v>3612</v>
      </c>
      <c r="G2535" s="1542">
        <f t="shared" si="171"/>
        <v>361.20000000000005</v>
      </c>
      <c r="H2535" s="747"/>
    </row>
    <row r="2536" spans="1:8" ht="30">
      <c r="A2536" s="164"/>
      <c r="B2536" s="741"/>
      <c r="C2536" s="291" t="s">
        <v>1696</v>
      </c>
      <c r="D2536" s="292" t="s">
        <v>40</v>
      </c>
      <c r="E2536" s="359">
        <v>5</v>
      </c>
      <c r="F2536" s="629">
        <v>5.0999999999999996</v>
      </c>
      <c r="G2536" s="1542">
        <f t="shared" si="171"/>
        <v>25.5</v>
      </c>
      <c r="H2536" s="747"/>
    </row>
    <row r="2537" spans="1:8">
      <c r="A2537" s="164"/>
      <c r="B2537" s="741"/>
      <c r="C2537" s="742" t="s">
        <v>31</v>
      </c>
      <c r="D2537" s="359" t="s">
        <v>98</v>
      </c>
      <c r="E2537" s="605">
        <v>0.06</v>
      </c>
      <c r="F2537" s="208">
        <v>2700</v>
      </c>
      <c r="G2537" s="1542">
        <f t="shared" si="171"/>
        <v>162</v>
      </c>
      <c r="H2537" s="747"/>
    </row>
    <row r="2538" spans="1:8">
      <c r="A2538" s="164"/>
      <c r="B2538" s="196"/>
      <c r="C2538" s="742" t="s">
        <v>729</v>
      </c>
      <c r="D2538" s="359" t="s">
        <v>1649</v>
      </c>
      <c r="E2538" s="614">
        <v>0.14199999999999999</v>
      </c>
      <c r="F2538" s="208">
        <v>120</v>
      </c>
      <c r="G2538" s="1542">
        <f t="shared" si="171"/>
        <v>17.04</v>
      </c>
      <c r="H2538" s="747"/>
    </row>
    <row r="2539" spans="1:8">
      <c r="A2539" s="164"/>
      <c r="B2539" s="741" t="s">
        <v>35</v>
      </c>
      <c r="C2539" s="742"/>
      <c r="D2539" s="359"/>
      <c r="E2539" s="614"/>
      <c r="F2539" s="208"/>
      <c r="G2539" s="889">
        <f>SUM(G2528:G2538)</f>
        <v>4473.74</v>
      </c>
      <c r="H2539" s="747"/>
    </row>
    <row r="2540" spans="1:8">
      <c r="A2540" s="164" t="s">
        <v>1207</v>
      </c>
      <c r="B2540" s="745" t="s">
        <v>1144</v>
      </c>
      <c r="C2540" s="742" t="s">
        <v>576</v>
      </c>
      <c r="D2540" s="359" t="s">
        <v>98</v>
      </c>
      <c r="E2540" s="605">
        <v>0.3</v>
      </c>
      <c r="F2540" s="208">
        <v>720</v>
      </c>
      <c r="G2540" s="1542">
        <f>E2540*F2540</f>
        <v>216</v>
      </c>
      <c r="H2540" s="747"/>
    </row>
    <row r="2541" spans="1:8">
      <c r="A2541" s="164"/>
      <c r="B2541" s="740"/>
      <c r="C2541" s="742" t="s">
        <v>31</v>
      </c>
      <c r="D2541" s="359" t="s">
        <v>98</v>
      </c>
      <c r="E2541" s="605">
        <v>0.01</v>
      </c>
      <c r="F2541" s="208">
        <v>2700</v>
      </c>
      <c r="G2541" s="1542">
        <f>E2541*F2541</f>
        <v>27</v>
      </c>
      <c r="H2541" s="747"/>
    </row>
    <row r="2542" spans="1:8">
      <c r="A2542" s="164"/>
      <c r="B2542" s="740"/>
      <c r="C2542" s="742" t="s">
        <v>729</v>
      </c>
      <c r="D2542" s="359" t="s">
        <v>1649</v>
      </c>
      <c r="E2542" s="605">
        <v>1.5</v>
      </c>
      <c r="F2542" s="208">
        <v>120</v>
      </c>
      <c r="G2542" s="1542">
        <f>E2542*F2542</f>
        <v>180</v>
      </c>
      <c r="H2542" s="747"/>
    </row>
    <row r="2543" spans="1:8">
      <c r="A2543" s="164"/>
      <c r="B2543" s="741" t="s">
        <v>35</v>
      </c>
      <c r="C2543" s="744"/>
      <c r="D2543" s="186"/>
      <c r="E2543" s="615"/>
      <c r="F2543" s="276"/>
      <c r="G2543" s="889">
        <f>SUM(G2540:G2542)</f>
        <v>423</v>
      </c>
      <c r="H2543" s="747"/>
    </row>
    <row r="2544" spans="1:8" ht="30">
      <c r="A2544" s="164" t="s">
        <v>1208</v>
      </c>
      <c r="B2544" s="745" t="s">
        <v>1209</v>
      </c>
      <c r="C2544" s="291" t="s">
        <v>1802</v>
      </c>
      <c r="D2544" s="359" t="s">
        <v>1692</v>
      </c>
      <c r="E2544" s="572">
        <v>0.01</v>
      </c>
      <c r="F2544" s="589">
        <v>108000</v>
      </c>
      <c r="G2544" s="1542">
        <f t="shared" ref="G2544:G2554" si="172">E2544*F2544</f>
        <v>1080</v>
      </c>
      <c r="H2544" s="747"/>
    </row>
    <row r="2545" spans="1:8">
      <c r="A2545" s="164"/>
      <c r="B2545" s="740"/>
      <c r="C2545" s="749" t="s">
        <v>728</v>
      </c>
      <c r="D2545" s="295" t="s">
        <v>98</v>
      </c>
      <c r="E2545" s="572">
        <v>2.5000000000000001E-2</v>
      </c>
      <c r="F2545" s="629">
        <v>3500</v>
      </c>
      <c r="G2545" s="1542">
        <f t="shared" si="172"/>
        <v>87.5</v>
      </c>
      <c r="H2545" s="747"/>
    </row>
    <row r="2546" spans="1:8">
      <c r="A2546" s="164"/>
      <c r="B2546" s="740"/>
      <c r="C2546" s="291" t="s">
        <v>258</v>
      </c>
      <c r="D2546" s="292" t="s">
        <v>98</v>
      </c>
      <c r="E2546" s="572">
        <v>0.06</v>
      </c>
      <c r="F2546" s="208">
        <v>1750</v>
      </c>
      <c r="G2546" s="1542">
        <f t="shared" si="172"/>
        <v>105</v>
      </c>
      <c r="H2546" s="747"/>
    </row>
    <row r="2547" spans="1:8">
      <c r="A2547" s="164"/>
      <c r="B2547" s="740"/>
      <c r="C2547" s="291" t="s">
        <v>1770</v>
      </c>
      <c r="D2547" s="295" t="s">
        <v>98</v>
      </c>
      <c r="E2547" s="582">
        <v>0.01</v>
      </c>
      <c r="F2547" s="630">
        <v>1200</v>
      </c>
      <c r="G2547" s="1542">
        <f t="shared" si="172"/>
        <v>12</v>
      </c>
      <c r="H2547" s="747"/>
    </row>
    <row r="2548" spans="1:8">
      <c r="A2548" s="164"/>
      <c r="B2548" s="740"/>
      <c r="C2548" s="291" t="s">
        <v>1701</v>
      </c>
      <c r="D2548" s="295" t="s">
        <v>98</v>
      </c>
      <c r="E2548" s="582">
        <v>0.03</v>
      </c>
      <c r="F2548" s="589">
        <v>3500</v>
      </c>
      <c r="G2548" s="1542">
        <f t="shared" si="172"/>
        <v>105</v>
      </c>
      <c r="H2548" s="747"/>
    </row>
    <row r="2549" spans="1:8">
      <c r="A2549" s="164"/>
      <c r="B2549" s="740"/>
      <c r="C2549" s="291" t="s">
        <v>1803</v>
      </c>
      <c r="D2549" s="295" t="s">
        <v>98</v>
      </c>
      <c r="E2549" s="582">
        <v>6.0000000000000001E-3</v>
      </c>
      <c r="F2549" s="630">
        <v>3875</v>
      </c>
      <c r="G2549" s="1542">
        <f t="shared" si="172"/>
        <v>23.25</v>
      </c>
      <c r="H2549" s="747"/>
    </row>
    <row r="2550" spans="1:8">
      <c r="A2550" s="164"/>
      <c r="B2550" s="740"/>
      <c r="C2550" s="291" t="s">
        <v>1804</v>
      </c>
      <c r="D2550" s="295" t="s">
        <v>98</v>
      </c>
      <c r="E2550" s="582">
        <v>1E-4</v>
      </c>
      <c r="F2550" s="630">
        <v>109120</v>
      </c>
      <c r="G2550" s="1542">
        <f t="shared" si="172"/>
        <v>10.912000000000001</v>
      </c>
      <c r="H2550" s="747"/>
    </row>
    <row r="2551" spans="1:8">
      <c r="A2551" s="164"/>
      <c r="B2551" s="740"/>
      <c r="C2551" s="294" t="s">
        <v>1752</v>
      </c>
      <c r="D2551" s="295" t="s">
        <v>98</v>
      </c>
      <c r="E2551" s="578">
        <v>0.05</v>
      </c>
      <c r="F2551" s="589">
        <v>720</v>
      </c>
      <c r="G2551" s="1542">
        <f t="shared" si="172"/>
        <v>36</v>
      </c>
      <c r="H2551" s="747"/>
    </row>
    <row r="2552" spans="1:8">
      <c r="A2552" s="164"/>
      <c r="B2552" s="740"/>
      <c r="C2552" s="291" t="s">
        <v>1782</v>
      </c>
      <c r="D2552" s="295" t="s">
        <v>98</v>
      </c>
      <c r="E2552" s="582">
        <v>0.04</v>
      </c>
      <c r="F2552" s="589">
        <v>710</v>
      </c>
      <c r="G2552" s="1542">
        <f t="shared" si="172"/>
        <v>28.400000000000002</v>
      </c>
      <c r="H2552" s="747"/>
    </row>
    <row r="2553" spans="1:8">
      <c r="A2553" s="164"/>
      <c r="B2553" s="740"/>
      <c r="C2553" s="742" t="s">
        <v>729</v>
      </c>
      <c r="D2553" s="359" t="s">
        <v>1649</v>
      </c>
      <c r="E2553" s="605">
        <v>0.06</v>
      </c>
      <c r="F2553" s="208">
        <v>120</v>
      </c>
      <c r="G2553" s="1542">
        <f t="shared" si="172"/>
        <v>7.1999999999999993</v>
      </c>
      <c r="H2553" s="747"/>
    </row>
    <row r="2554" spans="1:8">
      <c r="A2554" s="164"/>
      <c r="B2554" s="740"/>
      <c r="C2554" s="742" t="s">
        <v>31</v>
      </c>
      <c r="D2554" s="359" t="s">
        <v>98</v>
      </c>
      <c r="E2554" s="614">
        <v>1.4999999999999999E-2</v>
      </c>
      <c r="F2554" s="208">
        <v>2700</v>
      </c>
      <c r="G2554" s="1542">
        <f t="shared" si="172"/>
        <v>40.5</v>
      </c>
      <c r="H2554" s="747"/>
    </row>
    <row r="2555" spans="1:8">
      <c r="A2555" s="164"/>
      <c r="B2555" s="741" t="s">
        <v>35</v>
      </c>
      <c r="C2555" s="744"/>
      <c r="D2555" s="186"/>
      <c r="E2555" s="615"/>
      <c r="F2555" s="276"/>
      <c r="G2555" s="889">
        <f>SUM(G2544:G2554)</f>
        <v>1535.7620000000002</v>
      </c>
      <c r="H2555" s="747"/>
    </row>
    <row r="2556" spans="1:8" ht="30">
      <c r="A2556" s="164" t="s">
        <v>1863</v>
      </c>
      <c r="B2556" s="745" t="s">
        <v>1156</v>
      </c>
      <c r="C2556" s="291" t="s">
        <v>1805</v>
      </c>
      <c r="D2556" s="359" t="s">
        <v>1692</v>
      </c>
      <c r="E2556" s="572">
        <v>0.01</v>
      </c>
      <c r="F2556" s="589">
        <v>108000</v>
      </c>
      <c r="G2556" s="1542">
        <f t="shared" ref="G2556:G2563" si="173">E2556*F2556</f>
        <v>1080</v>
      </c>
      <c r="H2556" s="747"/>
    </row>
    <row r="2557" spans="1:8">
      <c r="A2557" s="164"/>
      <c r="B2557" s="740"/>
      <c r="C2557" s="749" t="s">
        <v>728</v>
      </c>
      <c r="D2557" s="292" t="s">
        <v>98</v>
      </c>
      <c r="E2557" s="572">
        <v>2.5000000000000001E-2</v>
      </c>
      <c r="F2557" s="629">
        <v>3500</v>
      </c>
      <c r="G2557" s="1542">
        <f t="shared" si="173"/>
        <v>87.5</v>
      </c>
      <c r="H2557" s="747"/>
    </row>
    <row r="2558" spans="1:8">
      <c r="A2558" s="164"/>
      <c r="B2558" s="740"/>
      <c r="C2558" s="293" t="s">
        <v>1693</v>
      </c>
      <c r="D2558" s="292" t="s">
        <v>98</v>
      </c>
      <c r="E2558" s="572">
        <v>0.05</v>
      </c>
      <c r="F2558" s="628">
        <v>3612</v>
      </c>
      <c r="G2558" s="1542">
        <f t="shared" si="173"/>
        <v>180.60000000000002</v>
      </c>
      <c r="H2558" s="747"/>
    </row>
    <row r="2559" spans="1:8">
      <c r="A2559" s="164"/>
      <c r="B2559" s="740"/>
      <c r="C2559" s="291" t="s">
        <v>258</v>
      </c>
      <c r="D2559" s="292" t="s">
        <v>98</v>
      </c>
      <c r="E2559" s="572">
        <v>0.06</v>
      </c>
      <c r="F2559" s="208">
        <v>1750</v>
      </c>
      <c r="G2559" s="1542">
        <f t="shared" si="173"/>
        <v>105</v>
      </c>
      <c r="H2559" s="747"/>
    </row>
    <row r="2560" spans="1:8">
      <c r="A2560" s="164"/>
      <c r="B2560" s="740"/>
      <c r="C2560" s="291" t="s">
        <v>1701</v>
      </c>
      <c r="D2560" s="292" t="s">
        <v>98</v>
      </c>
      <c r="E2560" s="572">
        <v>0.01</v>
      </c>
      <c r="F2560" s="589">
        <v>3500</v>
      </c>
      <c r="G2560" s="1542">
        <f t="shared" si="173"/>
        <v>35</v>
      </c>
      <c r="H2560" s="747"/>
    </row>
    <row r="2561" spans="1:8" ht="60">
      <c r="A2561" s="164"/>
      <c r="B2561" s="740"/>
      <c r="C2561" s="291" t="s">
        <v>1744</v>
      </c>
      <c r="D2561" s="359" t="s">
        <v>1695</v>
      </c>
      <c r="E2561" s="574">
        <v>0.02</v>
      </c>
      <c r="F2561" s="589">
        <v>7500</v>
      </c>
      <c r="G2561" s="1542">
        <f t="shared" si="173"/>
        <v>150</v>
      </c>
      <c r="H2561" s="747"/>
    </row>
    <row r="2562" spans="1:8" ht="30">
      <c r="A2562" s="164"/>
      <c r="B2562" s="740"/>
      <c r="C2562" s="291" t="s">
        <v>1696</v>
      </c>
      <c r="D2562" s="292" t="s">
        <v>40</v>
      </c>
      <c r="E2562" s="359">
        <v>5</v>
      </c>
      <c r="F2562" s="629">
        <v>5.0999999999999996</v>
      </c>
      <c r="G2562" s="1542">
        <f t="shared" si="173"/>
        <v>25.5</v>
      </c>
      <c r="H2562" s="747"/>
    </row>
    <row r="2563" spans="1:8">
      <c r="A2563" s="164"/>
      <c r="B2563" s="740"/>
      <c r="C2563" s="742" t="s">
        <v>729</v>
      </c>
      <c r="D2563" s="359" t="s">
        <v>1649</v>
      </c>
      <c r="E2563" s="496">
        <v>1.5</v>
      </c>
      <c r="F2563" s="208">
        <v>120</v>
      </c>
      <c r="G2563" s="1542">
        <f t="shared" si="173"/>
        <v>180</v>
      </c>
      <c r="H2563" s="747"/>
    </row>
    <row r="2564" spans="1:8">
      <c r="A2564" s="164"/>
      <c r="B2564" s="741" t="s">
        <v>35</v>
      </c>
      <c r="C2564" s="742"/>
      <c r="D2564" s="359"/>
      <c r="E2564" s="614"/>
      <c r="F2564" s="208"/>
      <c r="G2564" s="889">
        <f>SUM(G2556:G2563)</f>
        <v>1843.6</v>
      </c>
      <c r="H2564" s="747"/>
    </row>
    <row r="2565" spans="1:8">
      <c r="A2565" s="164" t="s">
        <v>1864</v>
      </c>
      <c r="B2565" s="745" t="s">
        <v>1865</v>
      </c>
      <c r="C2565" s="291" t="s">
        <v>1806</v>
      </c>
      <c r="D2565" s="359" t="s">
        <v>1692</v>
      </c>
      <c r="E2565" s="574">
        <v>0.01</v>
      </c>
      <c r="F2565" s="589">
        <v>114000</v>
      </c>
      <c r="G2565" s="1542">
        <f t="shared" ref="G2565:G2574" si="174">E2565*F2565</f>
        <v>1140</v>
      </c>
      <c r="H2565" s="747"/>
    </row>
    <row r="2566" spans="1:8">
      <c r="A2566" s="164"/>
      <c r="B2566" s="740"/>
      <c r="C2566" s="749" t="s">
        <v>728</v>
      </c>
      <c r="D2566" s="292" t="s">
        <v>98</v>
      </c>
      <c r="E2566" s="574">
        <v>0.1</v>
      </c>
      <c r="F2566" s="629">
        <v>3500</v>
      </c>
      <c r="G2566" s="1542">
        <f t="shared" si="174"/>
        <v>350</v>
      </c>
      <c r="H2566" s="359"/>
    </row>
    <row r="2567" spans="1:8">
      <c r="A2567" s="164"/>
      <c r="B2567" s="740"/>
      <c r="C2567" s="291" t="s">
        <v>258</v>
      </c>
      <c r="D2567" s="292" t="s">
        <v>98</v>
      </c>
      <c r="E2567" s="574">
        <v>0.1</v>
      </c>
      <c r="F2567" s="208">
        <v>1750</v>
      </c>
      <c r="G2567" s="1542">
        <f t="shared" si="174"/>
        <v>175</v>
      </c>
      <c r="H2567" s="359"/>
    </row>
    <row r="2568" spans="1:8">
      <c r="A2568" s="164"/>
      <c r="B2568" s="740"/>
      <c r="C2568" s="293" t="s">
        <v>1693</v>
      </c>
      <c r="D2568" s="292" t="s">
        <v>98</v>
      </c>
      <c r="E2568" s="574">
        <v>0.1</v>
      </c>
      <c r="F2568" s="628">
        <v>3612</v>
      </c>
      <c r="G2568" s="1542">
        <f t="shared" si="174"/>
        <v>361.20000000000005</v>
      </c>
      <c r="H2568" s="359"/>
    </row>
    <row r="2569" spans="1:8">
      <c r="A2569" s="164"/>
      <c r="B2569" s="740"/>
      <c r="C2569" s="291" t="s">
        <v>1701</v>
      </c>
      <c r="D2569" s="292" t="s">
        <v>98</v>
      </c>
      <c r="E2569" s="574">
        <v>0.01</v>
      </c>
      <c r="F2569" s="589">
        <v>3500</v>
      </c>
      <c r="G2569" s="1542">
        <f t="shared" si="174"/>
        <v>35</v>
      </c>
      <c r="H2569" s="359"/>
    </row>
    <row r="2570" spans="1:8">
      <c r="A2570" s="164"/>
      <c r="B2570" s="740"/>
      <c r="C2570" s="291" t="s">
        <v>1807</v>
      </c>
      <c r="D2570" s="292" t="s">
        <v>98</v>
      </c>
      <c r="E2570" s="572">
        <v>8.0000000000000002E-3</v>
      </c>
      <c r="F2570" s="589">
        <v>134200</v>
      </c>
      <c r="G2570" s="1542">
        <f t="shared" si="174"/>
        <v>1073.5999999999999</v>
      </c>
      <c r="H2570" s="359"/>
    </row>
    <row r="2571" spans="1:8">
      <c r="A2571" s="164"/>
      <c r="B2571" s="740"/>
      <c r="C2571" s="291" t="s">
        <v>1808</v>
      </c>
      <c r="D2571" s="292" t="s">
        <v>98</v>
      </c>
      <c r="E2571" s="574">
        <v>0.01</v>
      </c>
      <c r="F2571" s="589">
        <v>710</v>
      </c>
      <c r="G2571" s="1542">
        <f t="shared" si="174"/>
        <v>7.1000000000000005</v>
      </c>
      <c r="H2571" s="359"/>
    </row>
    <row r="2572" spans="1:8">
      <c r="A2572" s="164"/>
      <c r="B2572" s="740"/>
      <c r="C2572" s="742" t="s">
        <v>31</v>
      </c>
      <c r="D2572" s="359" t="s">
        <v>98</v>
      </c>
      <c r="E2572" s="573">
        <v>0.06</v>
      </c>
      <c r="F2572" s="208">
        <v>2700</v>
      </c>
      <c r="G2572" s="1542">
        <f t="shared" si="174"/>
        <v>162</v>
      </c>
      <c r="H2572" s="359"/>
    </row>
    <row r="2573" spans="1:8">
      <c r="A2573" s="164"/>
      <c r="B2573" s="740"/>
      <c r="C2573" s="742" t="s">
        <v>729</v>
      </c>
      <c r="D2573" s="359" t="s">
        <v>1649</v>
      </c>
      <c r="E2573" s="573">
        <v>1</v>
      </c>
      <c r="F2573" s="208">
        <v>120</v>
      </c>
      <c r="G2573" s="1542">
        <f t="shared" si="174"/>
        <v>120</v>
      </c>
      <c r="H2573" s="359"/>
    </row>
    <row r="2574" spans="1:8">
      <c r="A2574" s="164"/>
      <c r="B2574" s="740"/>
      <c r="C2574" s="742" t="s">
        <v>1726</v>
      </c>
      <c r="D2574" s="359" t="s">
        <v>1718</v>
      </c>
      <c r="E2574" s="573">
        <v>0.01</v>
      </c>
      <c r="F2574" s="208">
        <v>27000</v>
      </c>
      <c r="G2574" s="1542">
        <f t="shared" si="174"/>
        <v>270</v>
      </c>
      <c r="H2574" s="359"/>
    </row>
    <row r="2575" spans="1:8">
      <c r="A2575" s="164"/>
      <c r="B2575" s="741" t="s">
        <v>35</v>
      </c>
      <c r="C2575" s="742"/>
      <c r="D2575" s="359"/>
      <c r="E2575" s="614"/>
      <c r="F2575" s="208"/>
      <c r="G2575" s="889">
        <f>SUM(G2565:G2574)</f>
        <v>3693.8999999999996</v>
      </c>
      <c r="H2575" s="359"/>
    </row>
    <row r="2576" spans="1:8">
      <c r="A2576" s="164" t="s">
        <v>1212</v>
      </c>
      <c r="B2576" s="745" t="s">
        <v>1866</v>
      </c>
      <c r="C2576" s="291" t="s">
        <v>1727</v>
      </c>
      <c r="D2576" s="359" t="s">
        <v>1692</v>
      </c>
      <c r="E2576" s="572">
        <v>0.01</v>
      </c>
      <c r="F2576" s="589">
        <v>114000</v>
      </c>
      <c r="G2576" s="1542">
        <f t="shared" ref="G2576:G2585" si="175">E2576*F2576</f>
        <v>1140</v>
      </c>
      <c r="H2576" s="359"/>
    </row>
    <row r="2577" spans="1:8">
      <c r="A2577" s="164"/>
      <c r="B2577" s="741"/>
      <c r="C2577" s="749" t="s">
        <v>728</v>
      </c>
      <c r="D2577" s="292" t="s">
        <v>98</v>
      </c>
      <c r="E2577" s="572">
        <v>2.5000000000000001E-2</v>
      </c>
      <c r="F2577" s="629">
        <v>3500</v>
      </c>
      <c r="G2577" s="1542">
        <f t="shared" si="175"/>
        <v>87.5</v>
      </c>
      <c r="H2577" s="359"/>
    </row>
    <row r="2578" spans="1:8">
      <c r="A2578" s="164"/>
      <c r="B2578" s="741"/>
      <c r="C2578" s="291" t="s">
        <v>258</v>
      </c>
      <c r="D2578" s="292" t="s">
        <v>98</v>
      </c>
      <c r="E2578" s="572">
        <v>0.06</v>
      </c>
      <c r="F2578" s="208">
        <v>1750</v>
      </c>
      <c r="G2578" s="1542">
        <f t="shared" si="175"/>
        <v>105</v>
      </c>
      <c r="H2578" s="359"/>
    </row>
    <row r="2579" spans="1:8">
      <c r="A2579" s="164"/>
      <c r="B2579" s="741"/>
      <c r="C2579" s="293" t="s">
        <v>1693</v>
      </c>
      <c r="D2579" s="292" t="s">
        <v>98</v>
      </c>
      <c r="E2579" s="572">
        <v>8.0000000000000002E-3</v>
      </c>
      <c r="F2579" s="628">
        <v>3612</v>
      </c>
      <c r="G2579" s="1542">
        <f t="shared" si="175"/>
        <v>28.896000000000001</v>
      </c>
      <c r="H2579" s="359"/>
    </row>
    <row r="2580" spans="1:8">
      <c r="A2580" s="164"/>
      <c r="B2580" s="741"/>
      <c r="C2580" s="291" t="s">
        <v>1728</v>
      </c>
      <c r="D2580" s="292" t="s">
        <v>98</v>
      </c>
      <c r="E2580" s="572">
        <v>1E-3</v>
      </c>
      <c r="F2580" s="589">
        <v>15000</v>
      </c>
      <c r="G2580" s="1542">
        <f t="shared" si="175"/>
        <v>15</v>
      </c>
      <c r="H2580" s="359"/>
    </row>
    <row r="2581" spans="1:8" ht="30">
      <c r="A2581" s="164"/>
      <c r="B2581" s="741"/>
      <c r="C2581" s="291" t="s">
        <v>1729</v>
      </c>
      <c r="D2581" s="292" t="s">
        <v>40</v>
      </c>
      <c r="E2581" s="572">
        <v>5.0000000000000001E-4</v>
      </c>
      <c r="F2581" s="589">
        <v>77000</v>
      </c>
      <c r="G2581" s="1542">
        <f t="shared" si="175"/>
        <v>38.5</v>
      </c>
      <c r="H2581" s="359"/>
    </row>
    <row r="2582" spans="1:8">
      <c r="A2582" s="164"/>
      <c r="B2582" s="741"/>
      <c r="C2582" s="291" t="s">
        <v>1702</v>
      </c>
      <c r="D2582" s="292" t="s">
        <v>98</v>
      </c>
      <c r="E2582" s="572">
        <v>0.01</v>
      </c>
      <c r="F2582" s="589">
        <v>870</v>
      </c>
      <c r="G2582" s="1542">
        <f t="shared" si="175"/>
        <v>8.7000000000000011</v>
      </c>
      <c r="H2582" s="359"/>
    </row>
    <row r="2583" spans="1:8">
      <c r="A2583" s="164"/>
      <c r="B2583" s="741"/>
      <c r="C2583" s="291" t="s">
        <v>1703</v>
      </c>
      <c r="D2583" s="292" t="s">
        <v>98</v>
      </c>
      <c r="E2583" s="572">
        <v>0.05</v>
      </c>
      <c r="F2583" s="589">
        <v>300</v>
      </c>
      <c r="G2583" s="1542">
        <f t="shared" si="175"/>
        <v>15</v>
      </c>
      <c r="H2583" s="359"/>
    </row>
    <row r="2584" spans="1:8">
      <c r="A2584" s="164"/>
      <c r="B2584" s="741"/>
      <c r="C2584" s="291" t="s">
        <v>1730</v>
      </c>
      <c r="D2584" s="359" t="s">
        <v>1692</v>
      </c>
      <c r="E2584" s="572">
        <v>8.0000000000000002E-3</v>
      </c>
      <c r="F2584" s="589">
        <v>108000</v>
      </c>
      <c r="G2584" s="1542">
        <f t="shared" si="175"/>
        <v>864</v>
      </c>
      <c r="H2584" s="359"/>
    </row>
    <row r="2585" spans="1:8">
      <c r="A2585" s="164"/>
      <c r="B2585" s="741"/>
      <c r="C2585" s="291" t="s">
        <v>1700</v>
      </c>
      <c r="D2585" s="292" t="s">
        <v>98</v>
      </c>
      <c r="E2585" s="572">
        <v>0.05</v>
      </c>
      <c r="F2585" s="621">
        <v>25200</v>
      </c>
      <c r="G2585" s="1542">
        <f t="shared" si="175"/>
        <v>1260</v>
      </c>
      <c r="H2585" s="359"/>
    </row>
    <row r="2586" spans="1:8">
      <c r="A2586" s="164"/>
      <c r="B2586" s="741" t="s">
        <v>35</v>
      </c>
      <c r="C2586" s="742"/>
      <c r="D2586" s="359"/>
      <c r="E2586" s="614"/>
      <c r="F2586" s="208"/>
      <c r="G2586" s="889">
        <f>SUM(G2576:G2585)</f>
        <v>3562.596</v>
      </c>
      <c r="H2586" s="359"/>
    </row>
    <row r="2587" spans="1:8">
      <c r="A2587" s="164" t="s">
        <v>1867</v>
      </c>
      <c r="B2587" s="745" t="s">
        <v>1868</v>
      </c>
      <c r="C2587" s="291" t="s">
        <v>1810</v>
      </c>
      <c r="D2587" s="359" t="s">
        <v>1692</v>
      </c>
      <c r="E2587" s="572">
        <v>0.01</v>
      </c>
      <c r="F2587" s="589">
        <v>108000</v>
      </c>
      <c r="G2587" s="1542">
        <f t="shared" ref="G2587:G2597" si="176">E2587*F2587</f>
        <v>1080</v>
      </c>
      <c r="H2587" s="359"/>
    </row>
    <row r="2588" spans="1:8">
      <c r="A2588" s="164"/>
      <c r="B2588" s="740"/>
      <c r="C2588" s="749" t="s">
        <v>728</v>
      </c>
      <c r="D2588" s="292" t="s">
        <v>98</v>
      </c>
      <c r="E2588" s="572">
        <v>0.1</v>
      </c>
      <c r="F2588" s="629">
        <v>3500</v>
      </c>
      <c r="G2588" s="1542">
        <f t="shared" si="176"/>
        <v>350</v>
      </c>
      <c r="H2588" s="359"/>
    </row>
    <row r="2589" spans="1:8">
      <c r="A2589" s="164"/>
      <c r="B2589" s="740"/>
      <c r="C2589" s="291" t="s">
        <v>258</v>
      </c>
      <c r="D2589" s="292" t="s">
        <v>98</v>
      </c>
      <c r="E2589" s="572">
        <v>0.1</v>
      </c>
      <c r="F2589" s="208">
        <v>1750</v>
      </c>
      <c r="G2589" s="1542">
        <f t="shared" si="176"/>
        <v>175</v>
      </c>
      <c r="H2589" s="359"/>
    </row>
    <row r="2590" spans="1:8">
      <c r="A2590" s="164"/>
      <c r="B2590" s="740"/>
      <c r="C2590" s="293" t="s">
        <v>1693</v>
      </c>
      <c r="D2590" s="292" t="s">
        <v>98</v>
      </c>
      <c r="E2590" s="572">
        <v>0.1</v>
      </c>
      <c r="F2590" s="628">
        <v>3612</v>
      </c>
      <c r="G2590" s="1542">
        <f t="shared" si="176"/>
        <v>361.20000000000005</v>
      </c>
      <c r="H2590" s="359"/>
    </row>
    <row r="2591" spans="1:8">
      <c r="A2591" s="164"/>
      <c r="B2591" s="740"/>
      <c r="C2591" s="291" t="s">
        <v>1701</v>
      </c>
      <c r="D2591" s="292" t="s">
        <v>98</v>
      </c>
      <c r="E2591" s="572">
        <v>0.1</v>
      </c>
      <c r="F2591" s="589">
        <v>3500</v>
      </c>
      <c r="G2591" s="1542">
        <f t="shared" si="176"/>
        <v>350</v>
      </c>
      <c r="H2591" s="359"/>
    </row>
    <row r="2592" spans="1:8">
      <c r="A2592" s="164"/>
      <c r="B2592" s="740"/>
      <c r="C2592" s="291" t="s">
        <v>1807</v>
      </c>
      <c r="D2592" s="292" t="s">
        <v>98</v>
      </c>
      <c r="E2592" s="572">
        <v>1E-3</v>
      </c>
      <c r="F2592" s="589">
        <v>134200</v>
      </c>
      <c r="G2592" s="1542">
        <f t="shared" si="176"/>
        <v>134.19999999999999</v>
      </c>
      <c r="H2592" s="359"/>
    </row>
    <row r="2593" spans="1:8">
      <c r="A2593" s="164"/>
      <c r="B2593" s="740"/>
      <c r="C2593" s="291" t="s">
        <v>1808</v>
      </c>
      <c r="D2593" s="292" t="s">
        <v>98</v>
      </c>
      <c r="E2593" s="572">
        <v>0.1</v>
      </c>
      <c r="F2593" s="589">
        <v>710</v>
      </c>
      <c r="G2593" s="1542">
        <f t="shared" si="176"/>
        <v>71</v>
      </c>
      <c r="H2593" s="359"/>
    </row>
    <row r="2594" spans="1:8">
      <c r="A2594" s="164"/>
      <c r="B2594" s="740"/>
      <c r="C2594" s="291" t="s">
        <v>1809</v>
      </c>
      <c r="D2594" s="359" t="s">
        <v>1695</v>
      </c>
      <c r="E2594" s="572">
        <v>0.02</v>
      </c>
      <c r="F2594" s="589">
        <v>6440</v>
      </c>
      <c r="G2594" s="1542">
        <f t="shared" si="176"/>
        <v>128.80000000000001</v>
      </c>
      <c r="H2594" s="359"/>
    </row>
    <row r="2595" spans="1:8">
      <c r="A2595" s="164"/>
      <c r="B2595" s="740"/>
      <c r="C2595" s="742" t="s">
        <v>31</v>
      </c>
      <c r="D2595" s="359" t="s">
        <v>98</v>
      </c>
      <c r="E2595" s="614">
        <v>6.0000000000000001E-3</v>
      </c>
      <c r="F2595" s="208">
        <v>2700</v>
      </c>
      <c r="G2595" s="1542">
        <f t="shared" si="176"/>
        <v>16.2</v>
      </c>
      <c r="H2595" s="359"/>
    </row>
    <row r="2596" spans="1:8">
      <c r="A2596" s="164"/>
      <c r="B2596" s="740"/>
      <c r="C2596" s="742" t="s">
        <v>729</v>
      </c>
      <c r="D2596" s="359" t="s">
        <v>1649</v>
      </c>
      <c r="E2596" s="614">
        <v>1.4999999999999999E-2</v>
      </c>
      <c r="F2596" s="208">
        <v>120</v>
      </c>
      <c r="G2596" s="1542">
        <f t="shared" si="176"/>
        <v>1.7999999999999998</v>
      </c>
      <c r="H2596" s="359"/>
    </row>
    <row r="2597" spans="1:8">
      <c r="A2597" s="164"/>
      <c r="B2597" s="740"/>
      <c r="C2597" s="742" t="s">
        <v>1726</v>
      </c>
      <c r="D2597" s="359" t="s">
        <v>1718</v>
      </c>
      <c r="E2597" s="614">
        <v>1E-3</v>
      </c>
      <c r="F2597" s="208">
        <v>27000</v>
      </c>
      <c r="G2597" s="1542">
        <f t="shared" si="176"/>
        <v>27</v>
      </c>
      <c r="H2597" s="359"/>
    </row>
    <row r="2598" spans="1:8">
      <c r="A2598" s="164"/>
      <c r="B2598" s="741" t="s">
        <v>35</v>
      </c>
      <c r="C2598" s="742"/>
      <c r="D2598" s="359"/>
      <c r="E2598" s="614"/>
      <c r="F2598" s="208"/>
      <c r="G2598" s="889">
        <f>SUM(G2587:G2597)</f>
        <v>2695.2</v>
      </c>
      <c r="H2598" s="359"/>
    </row>
    <row r="2599" spans="1:8">
      <c r="A2599" s="164" t="s">
        <v>1214</v>
      </c>
      <c r="B2599" s="745" t="s">
        <v>1869</v>
      </c>
      <c r="C2599" s="291" t="s">
        <v>1737</v>
      </c>
      <c r="D2599" s="359" t="s">
        <v>1692</v>
      </c>
      <c r="E2599" s="572">
        <v>0.01</v>
      </c>
      <c r="F2599" s="589">
        <v>108000</v>
      </c>
      <c r="G2599" s="1542">
        <f t="shared" ref="G2599:G2624" si="177">E2599*F2599</f>
        <v>1080</v>
      </c>
      <c r="H2599" s="359"/>
    </row>
    <row r="2600" spans="1:8">
      <c r="A2600" s="164"/>
      <c r="B2600" s="741"/>
      <c r="C2600" s="749" t="s">
        <v>728</v>
      </c>
      <c r="D2600" s="292" t="s">
        <v>98</v>
      </c>
      <c r="E2600" s="572">
        <v>2.5000000000000001E-2</v>
      </c>
      <c r="F2600" s="629">
        <v>3500</v>
      </c>
      <c r="G2600" s="1542">
        <f t="shared" si="177"/>
        <v>87.5</v>
      </c>
      <c r="H2600" s="359"/>
    </row>
    <row r="2601" spans="1:8">
      <c r="A2601" s="164"/>
      <c r="B2601" s="741"/>
      <c r="C2601" s="291" t="s">
        <v>258</v>
      </c>
      <c r="D2601" s="292" t="s">
        <v>98</v>
      </c>
      <c r="E2601" s="572">
        <v>0.06</v>
      </c>
      <c r="F2601" s="208">
        <v>1750</v>
      </c>
      <c r="G2601" s="1542">
        <f t="shared" si="177"/>
        <v>105</v>
      </c>
      <c r="H2601" s="359"/>
    </row>
    <row r="2602" spans="1:8">
      <c r="A2602" s="164"/>
      <c r="B2602" s="741"/>
      <c r="C2602" s="293" t="s">
        <v>1693</v>
      </c>
      <c r="D2602" s="292" t="s">
        <v>98</v>
      </c>
      <c r="E2602" s="572">
        <v>8.0000000000000002E-3</v>
      </c>
      <c r="F2602" s="628">
        <v>3612</v>
      </c>
      <c r="G2602" s="1542">
        <f t="shared" si="177"/>
        <v>28.896000000000001</v>
      </c>
      <c r="H2602" s="359"/>
    </row>
    <row r="2603" spans="1:8">
      <c r="A2603" s="164"/>
      <c r="B2603" s="741"/>
      <c r="C2603" s="291" t="s">
        <v>1728</v>
      </c>
      <c r="D2603" s="292" t="s">
        <v>98</v>
      </c>
      <c r="E2603" s="572">
        <v>1E-3</v>
      </c>
      <c r="F2603" s="589">
        <v>15000</v>
      </c>
      <c r="G2603" s="1542">
        <f t="shared" si="177"/>
        <v>15</v>
      </c>
      <c r="H2603" s="359"/>
    </row>
    <row r="2604" spans="1:8" ht="30">
      <c r="A2604" s="164"/>
      <c r="B2604" s="741"/>
      <c r="C2604" s="291" t="s">
        <v>1729</v>
      </c>
      <c r="D2604" s="292" t="s">
        <v>40</v>
      </c>
      <c r="E2604" s="572">
        <v>0.01</v>
      </c>
      <c r="F2604" s="589">
        <v>3900</v>
      </c>
      <c r="G2604" s="1542">
        <f t="shared" si="177"/>
        <v>39</v>
      </c>
      <c r="H2604" s="359"/>
    </row>
    <row r="2605" spans="1:8">
      <c r="A2605" s="164"/>
      <c r="B2605" s="741"/>
      <c r="C2605" s="291" t="s">
        <v>1702</v>
      </c>
      <c r="D2605" s="292" t="s">
        <v>98</v>
      </c>
      <c r="E2605" s="572">
        <v>0.01</v>
      </c>
      <c r="F2605" s="589">
        <v>870</v>
      </c>
      <c r="G2605" s="1542">
        <f t="shared" si="177"/>
        <v>8.7000000000000011</v>
      </c>
      <c r="H2605" s="359"/>
    </row>
    <row r="2606" spans="1:8">
      <c r="A2606" s="164"/>
      <c r="B2606" s="741"/>
      <c r="C2606" s="291" t="s">
        <v>1703</v>
      </c>
      <c r="D2606" s="292" t="s">
        <v>98</v>
      </c>
      <c r="E2606" s="572">
        <v>0.05</v>
      </c>
      <c r="F2606" s="589">
        <v>300</v>
      </c>
      <c r="G2606" s="1542">
        <f t="shared" si="177"/>
        <v>15</v>
      </c>
      <c r="H2606" s="359"/>
    </row>
    <row r="2607" spans="1:8">
      <c r="A2607" s="164"/>
      <c r="B2607" s="741"/>
      <c r="C2607" s="291" t="s">
        <v>1730</v>
      </c>
      <c r="D2607" s="359" t="s">
        <v>1692</v>
      </c>
      <c r="E2607" s="572">
        <v>0.01</v>
      </c>
      <c r="F2607" s="589">
        <v>108000</v>
      </c>
      <c r="G2607" s="1542">
        <f t="shared" si="177"/>
        <v>1080</v>
      </c>
      <c r="H2607" s="359"/>
    </row>
    <row r="2608" spans="1:8">
      <c r="A2608" s="164"/>
      <c r="B2608" s="741"/>
      <c r="C2608" s="291" t="s">
        <v>1700</v>
      </c>
      <c r="D2608" s="292" t="s">
        <v>98</v>
      </c>
      <c r="E2608" s="572">
        <v>0.04</v>
      </c>
      <c r="F2608" s="621">
        <v>25200</v>
      </c>
      <c r="G2608" s="1542">
        <f t="shared" si="177"/>
        <v>1008</v>
      </c>
      <c r="H2608" s="359"/>
    </row>
    <row r="2609" spans="1:8" ht="30">
      <c r="A2609" s="164"/>
      <c r="B2609" s="741"/>
      <c r="C2609" s="291" t="s">
        <v>1731</v>
      </c>
      <c r="D2609" s="292" t="s">
        <v>1695</v>
      </c>
      <c r="E2609" s="572">
        <v>0.02</v>
      </c>
      <c r="F2609" s="589">
        <v>3250</v>
      </c>
      <c r="G2609" s="1542">
        <f t="shared" si="177"/>
        <v>65</v>
      </c>
      <c r="H2609" s="359"/>
    </row>
    <row r="2610" spans="1:8" ht="45">
      <c r="A2610" s="164"/>
      <c r="B2610" s="741"/>
      <c r="C2610" s="291" t="s">
        <v>1732</v>
      </c>
      <c r="D2610" s="292" t="s">
        <v>40</v>
      </c>
      <c r="E2610" s="359">
        <v>5</v>
      </c>
      <c r="F2610" s="629">
        <v>5.0999999999999996</v>
      </c>
      <c r="G2610" s="1542">
        <f t="shared" si="177"/>
        <v>25.5</v>
      </c>
      <c r="H2610" s="359"/>
    </row>
    <row r="2611" spans="1:8">
      <c r="A2611" s="164"/>
      <c r="B2611" s="741" t="s">
        <v>35</v>
      </c>
      <c r="C2611" s="291"/>
      <c r="D2611" s="292"/>
      <c r="E2611" s="359"/>
      <c r="F2611" s="629"/>
      <c r="G2611" s="1543">
        <f>SUM(G2599:G2610)</f>
        <v>3557.596</v>
      </c>
      <c r="H2611" s="359"/>
    </row>
    <row r="2612" spans="1:8" ht="30">
      <c r="A2612" s="164" t="s">
        <v>1215</v>
      </c>
      <c r="B2612" s="745" t="s">
        <v>1216</v>
      </c>
      <c r="C2612" s="291" t="s">
        <v>1701</v>
      </c>
      <c r="D2612" s="292" t="s">
        <v>98</v>
      </c>
      <c r="E2612" s="572">
        <v>0.1</v>
      </c>
      <c r="F2612" s="589">
        <v>3500</v>
      </c>
      <c r="G2612" s="1542">
        <f t="shared" si="177"/>
        <v>350</v>
      </c>
      <c r="H2612" s="359"/>
    </row>
    <row r="2613" spans="1:8">
      <c r="A2613" s="164"/>
      <c r="B2613" s="740"/>
      <c r="C2613" s="296" t="s">
        <v>1870</v>
      </c>
      <c r="D2613" s="292" t="s">
        <v>98</v>
      </c>
      <c r="E2613" s="572">
        <v>0.01</v>
      </c>
      <c r="F2613" s="208">
        <v>34100</v>
      </c>
      <c r="G2613" s="1542">
        <f t="shared" si="177"/>
        <v>341</v>
      </c>
      <c r="H2613" s="359"/>
    </row>
    <row r="2614" spans="1:8">
      <c r="A2614" s="164"/>
      <c r="B2614" s="740"/>
      <c r="C2614" s="296" t="s">
        <v>1871</v>
      </c>
      <c r="D2614" s="292" t="s">
        <v>98</v>
      </c>
      <c r="E2614" s="572">
        <v>0.01</v>
      </c>
      <c r="F2614" s="589">
        <v>900</v>
      </c>
      <c r="G2614" s="1542">
        <f t="shared" si="177"/>
        <v>9</v>
      </c>
      <c r="H2614" s="359"/>
    </row>
    <row r="2615" spans="1:8">
      <c r="A2615" s="164"/>
      <c r="B2615" s="740"/>
      <c r="C2615" s="296" t="s">
        <v>1676</v>
      </c>
      <c r="D2615" s="292" t="s">
        <v>98</v>
      </c>
      <c r="E2615" s="572">
        <v>0.01</v>
      </c>
      <c r="F2615" s="589">
        <v>710</v>
      </c>
      <c r="G2615" s="1542">
        <f t="shared" si="177"/>
        <v>7.1000000000000005</v>
      </c>
      <c r="H2615" s="359"/>
    </row>
    <row r="2616" spans="1:8">
      <c r="A2616" s="164"/>
      <c r="B2616" s="740"/>
      <c r="C2616" s="291" t="s">
        <v>1746</v>
      </c>
      <c r="D2616" s="292" t="s">
        <v>98</v>
      </c>
      <c r="E2616" s="755">
        <v>0.01</v>
      </c>
      <c r="F2616" s="208">
        <v>3500</v>
      </c>
      <c r="G2616" s="1542">
        <f t="shared" si="177"/>
        <v>35</v>
      </c>
      <c r="H2616" s="359"/>
    </row>
    <row r="2617" spans="1:8">
      <c r="A2617" s="164"/>
      <c r="B2617" s="740"/>
      <c r="C2617" s="296" t="s">
        <v>1872</v>
      </c>
      <c r="D2617" s="292" t="s">
        <v>98</v>
      </c>
      <c r="E2617" s="572">
        <v>1E-3</v>
      </c>
      <c r="F2617" s="589">
        <v>22429</v>
      </c>
      <c r="G2617" s="1542">
        <f t="shared" si="177"/>
        <v>22.429000000000002</v>
      </c>
      <c r="H2617" s="359"/>
    </row>
    <row r="2618" spans="1:8">
      <c r="A2618" s="164"/>
      <c r="B2618" s="740"/>
      <c r="C2618" s="296" t="s">
        <v>1754</v>
      </c>
      <c r="D2618" s="292" t="s">
        <v>98</v>
      </c>
      <c r="E2618" s="572">
        <v>0.02</v>
      </c>
      <c r="F2618" s="589">
        <v>1900</v>
      </c>
      <c r="G2618" s="1542">
        <f t="shared" si="177"/>
        <v>38</v>
      </c>
      <c r="H2618" s="359"/>
    </row>
    <row r="2619" spans="1:8">
      <c r="A2619" s="164"/>
      <c r="B2619" s="740"/>
      <c r="C2619" s="296" t="s">
        <v>1873</v>
      </c>
      <c r="D2619" s="292" t="s">
        <v>98</v>
      </c>
      <c r="E2619" s="572">
        <v>0.04</v>
      </c>
      <c r="F2619" s="589">
        <v>2090</v>
      </c>
      <c r="G2619" s="1542">
        <f t="shared" si="177"/>
        <v>83.600000000000009</v>
      </c>
      <c r="H2619" s="359"/>
    </row>
    <row r="2620" spans="1:8">
      <c r="A2620" s="164"/>
      <c r="B2620" s="740"/>
      <c r="C2620" s="296" t="s">
        <v>1874</v>
      </c>
      <c r="D2620" s="292" t="s">
        <v>98</v>
      </c>
      <c r="E2620" s="572">
        <v>4.4999999999999998E-2</v>
      </c>
      <c r="F2620" s="208">
        <v>1900</v>
      </c>
      <c r="G2620" s="1542">
        <f t="shared" si="177"/>
        <v>85.5</v>
      </c>
      <c r="H2620" s="359"/>
    </row>
    <row r="2621" spans="1:8" ht="30">
      <c r="A2621" s="164"/>
      <c r="B2621" s="740"/>
      <c r="C2621" s="296" t="s">
        <v>1875</v>
      </c>
      <c r="D2621" s="292" t="s">
        <v>98</v>
      </c>
      <c r="E2621" s="572">
        <v>4.0000000000000001E-3</v>
      </c>
      <c r="F2621" s="589">
        <v>54120</v>
      </c>
      <c r="G2621" s="1542">
        <f t="shared" si="177"/>
        <v>216.48000000000002</v>
      </c>
      <c r="H2621" s="359"/>
    </row>
    <row r="2622" spans="1:8">
      <c r="A2622" s="164"/>
      <c r="B2622" s="740"/>
      <c r="C2622" s="296" t="s">
        <v>1876</v>
      </c>
      <c r="D2622" s="292" t="s">
        <v>98</v>
      </c>
      <c r="E2622" s="359">
        <v>5</v>
      </c>
      <c r="F2622" s="629">
        <v>5.0999999999999996</v>
      </c>
      <c r="G2622" s="1542">
        <f t="shared" si="177"/>
        <v>25.5</v>
      </c>
      <c r="H2622" s="359"/>
    </row>
    <row r="2623" spans="1:8">
      <c r="A2623" s="164"/>
      <c r="B2623" s="740"/>
      <c r="C2623" s="742" t="s">
        <v>31</v>
      </c>
      <c r="D2623" s="359" t="s">
        <v>98</v>
      </c>
      <c r="E2623" s="614">
        <v>0.06</v>
      </c>
      <c r="F2623" s="208">
        <v>2700</v>
      </c>
      <c r="G2623" s="1542">
        <f t="shared" si="177"/>
        <v>162</v>
      </c>
      <c r="H2623" s="359"/>
    </row>
    <row r="2624" spans="1:8">
      <c r="A2624" s="164"/>
      <c r="B2624" s="740"/>
      <c r="C2624" s="742" t="s">
        <v>729</v>
      </c>
      <c r="D2624" s="359" t="s">
        <v>1649</v>
      </c>
      <c r="E2624" s="614">
        <v>1.5</v>
      </c>
      <c r="F2624" s="208">
        <v>120</v>
      </c>
      <c r="G2624" s="1542">
        <f t="shared" si="177"/>
        <v>180</v>
      </c>
      <c r="H2624" s="359"/>
    </row>
    <row r="2625" spans="1:8">
      <c r="A2625" s="164"/>
      <c r="B2625" s="741" t="s">
        <v>35</v>
      </c>
      <c r="C2625" s="744"/>
      <c r="D2625" s="186"/>
      <c r="E2625" s="615"/>
      <c r="F2625" s="276"/>
      <c r="G2625" s="889">
        <f>SUM(G2612:G2624)</f>
        <v>1555.6089999999999</v>
      </c>
      <c r="H2625" s="359"/>
    </row>
    <row r="2626" spans="1:8">
      <c r="A2626" s="164" t="s">
        <v>1217</v>
      </c>
      <c r="B2626" s="745" t="s">
        <v>1218</v>
      </c>
      <c r="C2626" s="291"/>
      <c r="D2626" s="292"/>
      <c r="E2626" s="583"/>
      <c r="F2626" s="589"/>
      <c r="G2626" s="1542"/>
      <c r="H2626" s="359"/>
    </row>
    <row r="2627" spans="1:8">
      <c r="A2627" s="164"/>
      <c r="B2627" s="740"/>
      <c r="C2627" s="291" t="s">
        <v>1877</v>
      </c>
      <c r="D2627" s="359" t="s">
        <v>1692</v>
      </c>
      <c r="E2627" s="577">
        <v>1</v>
      </c>
      <c r="F2627" s="589">
        <v>18000</v>
      </c>
      <c r="G2627" s="1542">
        <f t="shared" ref="G2627:G2642" si="178">E2627*F2627</f>
        <v>18000</v>
      </c>
      <c r="H2627" s="359"/>
    </row>
    <row r="2628" spans="1:8">
      <c r="A2628" s="164"/>
      <c r="B2628" s="740"/>
      <c r="C2628" s="291" t="s">
        <v>1190</v>
      </c>
      <c r="D2628" s="292" t="s">
        <v>98</v>
      </c>
      <c r="E2628" s="577">
        <v>0.02</v>
      </c>
      <c r="F2628" s="748">
        <v>1500</v>
      </c>
      <c r="G2628" s="1542">
        <f t="shared" si="178"/>
        <v>30</v>
      </c>
      <c r="H2628" s="359"/>
    </row>
    <row r="2629" spans="1:8">
      <c r="A2629" s="164"/>
      <c r="B2629" s="740"/>
      <c r="C2629" s="291" t="s">
        <v>1746</v>
      </c>
      <c r="D2629" s="292" t="s">
        <v>98</v>
      </c>
      <c r="E2629" s="756">
        <v>0.01</v>
      </c>
      <c r="F2629" s="208">
        <v>3500</v>
      </c>
      <c r="G2629" s="1542">
        <f t="shared" si="178"/>
        <v>35</v>
      </c>
      <c r="H2629" s="359"/>
    </row>
    <row r="2630" spans="1:8">
      <c r="A2630" s="164"/>
      <c r="B2630" s="740"/>
      <c r="C2630" s="291" t="s">
        <v>1676</v>
      </c>
      <c r="D2630" s="292" t="s">
        <v>98</v>
      </c>
      <c r="E2630" s="577">
        <v>0.02</v>
      </c>
      <c r="F2630" s="589">
        <v>710</v>
      </c>
      <c r="G2630" s="1542">
        <f t="shared" si="178"/>
        <v>14.200000000000001</v>
      </c>
      <c r="H2630" s="359"/>
    </row>
    <row r="2631" spans="1:8">
      <c r="A2631" s="164"/>
      <c r="B2631" s="740"/>
      <c r="C2631" s="293" t="s">
        <v>1693</v>
      </c>
      <c r="D2631" s="292" t="s">
        <v>98</v>
      </c>
      <c r="E2631" s="577">
        <v>8.0000000000000002E-3</v>
      </c>
      <c r="F2631" s="628">
        <v>3612</v>
      </c>
      <c r="G2631" s="1542">
        <f t="shared" si="178"/>
        <v>28.896000000000001</v>
      </c>
      <c r="H2631" s="359"/>
    </row>
    <row r="2632" spans="1:8">
      <c r="A2632" s="164"/>
      <c r="B2632" s="740"/>
      <c r="C2632" s="291" t="s">
        <v>1747</v>
      </c>
      <c r="D2632" s="292" t="s">
        <v>98</v>
      </c>
      <c r="E2632" s="577">
        <v>0.09</v>
      </c>
      <c r="F2632" s="589">
        <v>2695</v>
      </c>
      <c r="G2632" s="1542">
        <f t="shared" si="178"/>
        <v>242.54999999999998</v>
      </c>
      <c r="H2632" s="359"/>
    </row>
    <row r="2633" spans="1:8">
      <c r="A2633" s="164"/>
      <c r="B2633" s="740"/>
      <c r="C2633" s="291" t="s">
        <v>1748</v>
      </c>
      <c r="D2633" s="292" t="s">
        <v>98</v>
      </c>
      <c r="E2633" s="577">
        <v>0.01</v>
      </c>
      <c r="F2633" s="589">
        <v>1200</v>
      </c>
      <c r="G2633" s="1542">
        <f t="shared" si="178"/>
        <v>12</v>
      </c>
      <c r="H2633" s="359"/>
    </row>
    <row r="2634" spans="1:8" ht="30">
      <c r="A2634" s="164"/>
      <c r="B2634" s="740"/>
      <c r="C2634" s="291" t="s">
        <v>1749</v>
      </c>
      <c r="D2634" s="292" t="s">
        <v>98</v>
      </c>
      <c r="E2634" s="577">
        <v>0.01</v>
      </c>
      <c r="F2634" s="589">
        <v>2500</v>
      </c>
      <c r="G2634" s="1542">
        <f t="shared" si="178"/>
        <v>25</v>
      </c>
      <c r="H2634" s="359"/>
    </row>
    <row r="2635" spans="1:8">
      <c r="A2635" s="164"/>
      <c r="B2635" s="740"/>
      <c r="C2635" s="291" t="s">
        <v>1750</v>
      </c>
      <c r="D2635" s="292" t="s">
        <v>98</v>
      </c>
      <c r="E2635" s="577">
        <v>6.4999999999999997E-3</v>
      </c>
      <c r="F2635" s="589">
        <v>1500</v>
      </c>
      <c r="G2635" s="1542">
        <f t="shared" si="178"/>
        <v>9.75</v>
      </c>
      <c r="H2635" s="359"/>
    </row>
    <row r="2636" spans="1:8">
      <c r="A2636" s="164"/>
      <c r="B2636" s="740"/>
      <c r="C2636" s="291" t="s">
        <v>1751</v>
      </c>
      <c r="D2636" s="292" t="s">
        <v>98</v>
      </c>
      <c r="E2636" s="577">
        <v>0.05</v>
      </c>
      <c r="F2636" s="589">
        <v>3600</v>
      </c>
      <c r="G2636" s="1542">
        <f t="shared" si="178"/>
        <v>180</v>
      </c>
      <c r="H2636" s="359"/>
    </row>
    <row r="2637" spans="1:8">
      <c r="A2637" s="164"/>
      <c r="B2637" s="740"/>
      <c r="C2637" s="294" t="s">
        <v>1752</v>
      </c>
      <c r="D2637" s="292" t="s">
        <v>98</v>
      </c>
      <c r="E2637" s="584">
        <v>0.05</v>
      </c>
      <c r="F2637" s="589">
        <v>720</v>
      </c>
      <c r="G2637" s="1542">
        <f t="shared" si="178"/>
        <v>36</v>
      </c>
      <c r="H2637" s="359"/>
    </row>
    <row r="2638" spans="1:8">
      <c r="A2638" s="164"/>
      <c r="B2638" s="740"/>
      <c r="C2638" s="291" t="s">
        <v>1753</v>
      </c>
      <c r="D2638" s="292" t="s">
        <v>98</v>
      </c>
      <c r="E2638" s="577">
        <v>5.0000000000000001E-3</v>
      </c>
      <c r="F2638" s="589">
        <v>3000</v>
      </c>
      <c r="G2638" s="1542">
        <f t="shared" si="178"/>
        <v>15</v>
      </c>
      <c r="H2638" s="359"/>
    </row>
    <row r="2639" spans="1:8">
      <c r="A2639" s="164"/>
      <c r="B2639" s="740"/>
      <c r="C2639" s="291" t="s">
        <v>1754</v>
      </c>
      <c r="D2639" s="292" t="s">
        <v>98</v>
      </c>
      <c r="E2639" s="577">
        <v>2.5000000000000001E-2</v>
      </c>
      <c r="F2639" s="589">
        <v>3000</v>
      </c>
      <c r="G2639" s="1542">
        <f t="shared" si="178"/>
        <v>75</v>
      </c>
      <c r="H2639" s="359"/>
    </row>
    <row r="2640" spans="1:8">
      <c r="A2640" s="164"/>
      <c r="B2640" s="740"/>
      <c r="C2640" s="749" t="s">
        <v>1755</v>
      </c>
      <c r="D2640" s="292" t="s">
        <v>98</v>
      </c>
      <c r="E2640" s="577">
        <v>4.4999999999999997E-3</v>
      </c>
      <c r="F2640" s="629">
        <v>27000</v>
      </c>
      <c r="G2640" s="1542">
        <f t="shared" si="178"/>
        <v>121.49999999999999</v>
      </c>
      <c r="H2640" s="359"/>
    </row>
    <row r="2641" spans="1:8">
      <c r="A2641" s="164"/>
      <c r="B2641" s="740"/>
      <c r="C2641" s="291" t="s">
        <v>1756</v>
      </c>
      <c r="D2641" s="292" t="s">
        <v>98</v>
      </c>
      <c r="E2641" s="577">
        <v>0.08</v>
      </c>
      <c r="F2641" s="748">
        <v>16500</v>
      </c>
      <c r="G2641" s="1542">
        <f t="shared" si="178"/>
        <v>1320</v>
      </c>
      <c r="H2641" s="359"/>
    </row>
    <row r="2642" spans="1:8">
      <c r="A2642" s="164"/>
      <c r="B2642" s="196"/>
      <c r="C2642" s="291" t="s">
        <v>1757</v>
      </c>
      <c r="D2642" s="292" t="s">
        <v>98</v>
      </c>
      <c r="E2642" s="577">
        <v>0.05</v>
      </c>
      <c r="F2642" s="589">
        <v>500</v>
      </c>
      <c r="G2642" s="1542">
        <f t="shared" si="178"/>
        <v>25</v>
      </c>
      <c r="H2642" s="359"/>
    </row>
    <row r="2643" spans="1:8">
      <c r="A2643" s="164"/>
      <c r="B2643" s="741" t="s">
        <v>35</v>
      </c>
      <c r="C2643" s="291"/>
      <c r="D2643" s="292"/>
      <c r="E2643" s="577"/>
      <c r="F2643" s="589"/>
      <c r="G2643" s="1545">
        <f>SUM(G2627:G2642)</f>
        <v>20169.896000000001</v>
      </c>
      <c r="H2643" s="359"/>
    </row>
    <row r="2644" spans="1:8" ht="30">
      <c r="A2644" s="164" t="s">
        <v>1219</v>
      </c>
      <c r="B2644" s="745" t="s">
        <v>1220</v>
      </c>
      <c r="C2644" s="749" t="s">
        <v>1759</v>
      </c>
      <c r="D2644" s="359" t="s">
        <v>1692</v>
      </c>
      <c r="E2644" s="756">
        <v>0.24</v>
      </c>
      <c r="F2644" s="629">
        <v>81000</v>
      </c>
      <c r="G2644" s="1542">
        <f>E2644*F2644</f>
        <v>19440</v>
      </c>
      <c r="H2644" s="359"/>
    </row>
    <row r="2645" spans="1:8">
      <c r="A2645" s="164"/>
      <c r="B2645" s="745"/>
      <c r="C2645" s="749" t="s">
        <v>1760</v>
      </c>
      <c r="D2645" s="359" t="s">
        <v>1652</v>
      </c>
      <c r="E2645" s="756">
        <v>3.5999999999999997E-2</v>
      </c>
      <c r="F2645" s="748">
        <v>16500</v>
      </c>
      <c r="G2645" s="1542">
        <f t="shared" ref="G2645:G2673" si="179">E2645*F2645</f>
        <v>594</v>
      </c>
      <c r="H2645" s="359"/>
    </row>
    <row r="2646" spans="1:8">
      <c r="A2646" s="164"/>
      <c r="B2646" s="745"/>
      <c r="C2646" s="749" t="s">
        <v>1755</v>
      </c>
      <c r="D2646" s="635" t="s">
        <v>98</v>
      </c>
      <c r="E2646" s="756">
        <v>0.01</v>
      </c>
      <c r="F2646" s="629">
        <v>27000</v>
      </c>
      <c r="G2646" s="1542">
        <f t="shared" si="179"/>
        <v>270</v>
      </c>
      <c r="H2646" s="359"/>
    </row>
    <row r="2647" spans="1:8">
      <c r="A2647" s="164"/>
      <c r="B2647" s="745"/>
      <c r="C2647" s="749" t="s">
        <v>1761</v>
      </c>
      <c r="D2647" s="635" t="s">
        <v>98</v>
      </c>
      <c r="E2647" s="756">
        <v>4.4999999999999998E-2</v>
      </c>
      <c r="F2647" s="629">
        <v>12300</v>
      </c>
      <c r="G2647" s="1542">
        <f t="shared" si="179"/>
        <v>553.5</v>
      </c>
      <c r="H2647" s="359"/>
    </row>
    <row r="2648" spans="1:8">
      <c r="A2648" s="164"/>
      <c r="B2648" s="745"/>
      <c r="C2648" s="294" t="s">
        <v>1752</v>
      </c>
      <c r="D2648" s="359" t="s">
        <v>1652</v>
      </c>
      <c r="E2648" s="584">
        <v>0.05</v>
      </c>
      <c r="F2648" s="208">
        <v>720</v>
      </c>
      <c r="G2648" s="1542">
        <f t="shared" si="179"/>
        <v>36</v>
      </c>
      <c r="H2648" s="359"/>
    </row>
    <row r="2649" spans="1:8">
      <c r="A2649" s="164"/>
      <c r="B2649" s="745"/>
      <c r="C2649" s="291" t="s">
        <v>1746</v>
      </c>
      <c r="D2649" s="635" t="s">
        <v>98</v>
      </c>
      <c r="E2649" s="756">
        <v>0.01</v>
      </c>
      <c r="F2649" s="208">
        <v>3500</v>
      </c>
      <c r="G2649" s="1542">
        <f t="shared" si="179"/>
        <v>35</v>
      </c>
      <c r="H2649" s="359"/>
    </row>
    <row r="2650" spans="1:8">
      <c r="A2650" s="164"/>
      <c r="B2650" s="745"/>
      <c r="C2650" s="749" t="s">
        <v>1762</v>
      </c>
      <c r="D2650" s="635" t="s">
        <v>98</v>
      </c>
      <c r="E2650" s="756">
        <v>0.02</v>
      </c>
      <c r="F2650" s="629">
        <v>920</v>
      </c>
      <c r="G2650" s="1542">
        <f t="shared" si="179"/>
        <v>18.400000000000002</v>
      </c>
      <c r="H2650" s="359"/>
    </row>
    <row r="2651" spans="1:8" ht="30">
      <c r="A2651" s="164"/>
      <c r="B2651" s="740"/>
      <c r="C2651" s="749" t="s">
        <v>1763</v>
      </c>
      <c r="D2651" s="635" t="s">
        <v>40</v>
      </c>
      <c r="E2651" s="756">
        <v>0.1</v>
      </c>
      <c r="F2651" s="629">
        <v>1000</v>
      </c>
      <c r="G2651" s="1542">
        <f t="shared" si="179"/>
        <v>100</v>
      </c>
      <c r="H2651" s="359"/>
    </row>
    <row r="2652" spans="1:8">
      <c r="A2652" s="164"/>
      <c r="B2652" s="740"/>
      <c r="C2652" s="749" t="s">
        <v>1764</v>
      </c>
      <c r="D2652" s="635" t="s">
        <v>98</v>
      </c>
      <c r="E2652" s="756">
        <v>2.5000000000000001E-3</v>
      </c>
      <c r="F2652" s="629"/>
      <c r="G2652" s="1542">
        <f t="shared" si="179"/>
        <v>0</v>
      </c>
      <c r="H2652" s="359"/>
    </row>
    <row r="2653" spans="1:8">
      <c r="A2653" s="164"/>
      <c r="B2653" s="740"/>
      <c r="C2653" s="742" t="s">
        <v>1765</v>
      </c>
      <c r="D2653" s="359" t="s">
        <v>98</v>
      </c>
      <c r="E2653" s="614">
        <v>2.5000000000000001E-2</v>
      </c>
      <c r="F2653" s="208">
        <v>3000</v>
      </c>
      <c r="G2653" s="1542">
        <f t="shared" si="179"/>
        <v>75</v>
      </c>
      <c r="H2653" s="359"/>
    </row>
    <row r="2654" spans="1:8">
      <c r="A2654" s="164"/>
      <c r="B2654" s="740"/>
      <c r="C2654" s="742" t="s">
        <v>1766</v>
      </c>
      <c r="D2654" s="359" t="s">
        <v>1652</v>
      </c>
      <c r="E2654" s="614">
        <v>3.5000000000000001E-3</v>
      </c>
      <c r="F2654" s="208">
        <v>24000</v>
      </c>
      <c r="G2654" s="1542">
        <f t="shared" si="179"/>
        <v>84</v>
      </c>
      <c r="H2654" s="359"/>
    </row>
    <row r="2655" spans="1:8" ht="30">
      <c r="A2655" s="164"/>
      <c r="B2655" s="740"/>
      <c r="C2655" s="742" t="s">
        <v>1767</v>
      </c>
      <c r="D2655" s="359" t="s">
        <v>98</v>
      </c>
      <c r="E2655" s="614">
        <v>5.0000000000000001E-3</v>
      </c>
      <c r="F2655" s="208">
        <v>39400</v>
      </c>
      <c r="G2655" s="1542">
        <f t="shared" si="179"/>
        <v>197</v>
      </c>
      <c r="H2655" s="359"/>
    </row>
    <row r="2656" spans="1:8">
      <c r="A2656" s="164"/>
      <c r="B2656" s="741" t="s">
        <v>35</v>
      </c>
      <c r="C2656" s="744"/>
      <c r="D2656" s="186"/>
      <c r="E2656" s="615"/>
      <c r="F2656" s="276"/>
      <c r="G2656" s="889">
        <f>SUM(G2644:G2655)</f>
        <v>21402.9</v>
      </c>
      <c r="H2656" s="359"/>
    </row>
    <row r="2657" spans="1:8" ht="30">
      <c r="A2657" s="164" t="s">
        <v>1221</v>
      </c>
      <c r="B2657" s="740" t="s">
        <v>1878</v>
      </c>
      <c r="C2657" s="757" t="s">
        <v>1676</v>
      </c>
      <c r="D2657" s="359" t="s">
        <v>98</v>
      </c>
      <c r="E2657" s="359">
        <v>0.01</v>
      </c>
      <c r="F2657" s="589">
        <v>710</v>
      </c>
      <c r="G2657" s="1542">
        <f t="shared" si="179"/>
        <v>7.1000000000000005</v>
      </c>
      <c r="H2657" s="359"/>
    </row>
    <row r="2658" spans="1:8" ht="30">
      <c r="A2658" s="164"/>
      <c r="B2658" s="741"/>
      <c r="C2658" s="757" t="s">
        <v>1783</v>
      </c>
      <c r="D2658" s="359" t="s">
        <v>98</v>
      </c>
      <c r="E2658" s="359">
        <v>6.0000000000000001E-3</v>
      </c>
      <c r="F2658" s="208">
        <v>2800</v>
      </c>
      <c r="G2658" s="1542">
        <f t="shared" si="179"/>
        <v>16.8</v>
      </c>
      <c r="H2658" s="359"/>
    </row>
    <row r="2659" spans="1:8">
      <c r="A2659" s="164"/>
      <c r="B2659" s="741"/>
      <c r="C2659" s="757" t="s">
        <v>1784</v>
      </c>
      <c r="D2659" s="359" t="s">
        <v>98</v>
      </c>
      <c r="E2659" s="359">
        <v>1.2E-2</v>
      </c>
      <c r="F2659" s="589">
        <v>2500</v>
      </c>
      <c r="G2659" s="1542">
        <f t="shared" si="179"/>
        <v>30</v>
      </c>
      <c r="H2659" s="359"/>
    </row>
    <row r="2660" spans="1:8">
      <c r="A2660" s="164"/>
      <c r="B2660" s="741"/>
      <c r="C2660" s="757" t="s">
        <v>1876</v>
      </c>
      <c r="D2660" s="359" t="s">
        <v>98</v>
      </c>
      <c r="E2660" s="359">
        <v>5</v>
      </c>
      <c r="F2660" s="629">
        <v>5.0999999999999996</v>
      </c>
      <c r="G2660" s="1542">
        <f t="shared" si="179"/>
        <v>25.5</v>
      </c>
      <c r="H2660" s="359"/>
    </row>
    <row r="2661" spans="1:8">
      <c r="A2661" s="164"/>
      <c r="B2661" s="741"/>
      <c r="C2661" s="757" t="s">
        <v>1879</v>
      </c>
      <c r="D2661" s="359" t="s">
        <v>98</v>
      </c>
      <c r="E2661" s="359">
        <v>0.183</v>
      </c>
      <c r="F2661" s="621">
        <v>7875</v>
      </c>
      <c r="G2661" s="1542">
        <f t="shared" si="179"/>
        <v>1441.125</v>
      </c>
      <c r="H2661" s="359"/>
    </row>
    <row r="2662" spans="1:8">
      <c r="A2662" s="164"/>
      <c r="B2662" s="741"/>
      <c r="C2662" s="294" t="s">
        <v>1752</v>
      </c>
      <c r="D2662" s="359" t="s">
        <v>98</v>
      </c>
      <c r="E2662" s="579">
        <v>0.05</v>
      </c>
      <c r="F2662" s="589">
        <v>720</v>
      </c>
      <c r="G2662" s="1542">
        <f t="shared" si="179"/>
        <v>36</v>
      </c>
      <c r="H2662" s="359"/>
    </row>
    <row r="2663" spans="1:8">
      <c r="A2663" s="164"/>
      <c r="B2663" s="741"/>
      <c r="C2663" s="757" t="s">
        <v>1780</v>
      </c>
      <c r="D2663" s="359" t="s">
        <v>98</v>
      </c>
      <c r="E2663" s="359">
        <v>1E-3</v>
      </c>
      <c r="F2663" s="208">
        <v>55000</v>
      </c>
      <c r="G2663" s="1542">
        <f t="shared" si="179"/>
        <v>55</v>
      </c>
      <c r="H2663" s="359"/>
    </row>
    <row r="2664" spans="1:8">
      <c r="A2664" s="164"/>
      <c r="B2664" s="741" t="s">
        <v>35</v>
      </c>
      <c r="C2664" s="744"/>
      <c r="D2664" s="186"/>
      <c r="E2664" s="615"/>
      <c r="F2664" s="276"/>
      <c r="G2664" s="889">
        <f>SUM(G2657:G2663)</f>
        <v>1611.5250000000001</v>
      </c>
      <c r="H2664" s="359"/>
    </row>
    <row r="2665" spans="1:8">
      <c r="A2665" s="164" t="s">
        <v>1223</v>
      </c>
      <c r="B2665" s="291" t="s">
        <v>1224</v>
      </c>
      <c r="C2665" s="749" t="s">
        <v>1769</v>
      </c>
      <c r="D2665" s="635" t="s">
        <v>98</v>
      </c>
      <c r="E2665" s="756">
        <v>1E-3</v>
      </c>
      <c r="F2665" s="629">
        <v>810000</v>
      </c>
      <c r="G2665" s="1542">
        <f t="shared" si="179"/>
        <v>810</v>
      </c>
      <c r="H2665" s="359"/>
    </row>
    <row r="2666" spans="1:8">
      <c r="A2666" s="750"/>
      <c r="B2666" s="291"/>
      <c r="C2666" s="749" t="s">
        <v>1880</v>
      </c>
      <c r="D2666" s="635" t="s">
        <v>98</v>
      </c>
      <c r="E2666" s="756">
        <v>2E-3</v>
      </c>
      <c r="F2666" s="629">
        <v>20812</v>
      </c>
      <c r="G2666" s="1542">
        <f t="shared" si="179"/>
        <v>41.624000000000002</v>
      </c>
      <c r="H2666" s="747"/>
    </row>
    <row r="2667" spans="1:8">
      <c r="A2667" s="750"/>
      <c r="B2667" s="291"/>
      <c r="C2667" s="749" t="s">
        <v>1881</v>
      </c>
      <c r="D2667" s="635" t="s">
        <v>98</v>
      </c>
      <c r="E2667" s="756">
        <v>7.0000000000000001E-3</v>
      </c>
      <c r="F2667" s="629">
        <v>2500</v>
      </c>
      <c r="G2667" s="1542">
        <f t="shared" si="179"/>
        <v>17.5</v>
      </c>
      <c r="H2667" s="359"/>
    </row>
    <row r="2668" spans="1:8" ht="30">
      <c r="A2668" s="750"/>
      <c r="B2668" s="291"/>
      <c r="C2668" s="749" t="s">
        <v>1882</v>
      </c>
      <c r="D2668" s="635" t="s">
        <v>98</v>
      </c>
      <c r="E2668" s="756">
        <v>5.4999999999999997E-3</v>
      </c>
      <c r="F2668" s="208">
        <v>2500</v>
      </c>
      <c r="G2668" s="1542">
        <f t="shared" si="179"/>
        <v>13.75</v>
      </c>
      <c r="H2668" s="359"/>
    </row>
    <row r="2669" spans="1:8">
      <c r="A2669" s="750"/>
      <c r="B2669" s="291"/>
      <c r="C2669" s="749" t="s">
        <v>1883</v>
      </c>
      <c r="D2669" s="635" t="s">
        <v>1698</v>
      </c>
      <c r="E2669" s="756">
        <v>6.5000000000000002E-2</v>
      </c>
      <c r="F2669" s="589">
        <v>181000</v>
      </c>
      <c r="G2669" s="1542">
        <f t="shared" si="179"/>
        <v>11765</v>
      </c>
      <c r="H2669" s="359"/>
    </row>
    <row r="2670" spans="1:8">
      <c r="A2670" s="750"/>
      <c r="B2670" s="291"/>
      <c r="C2670" s="749" t="s">
        <v>1755</v>
      </c>
      <c r="D2670" s="635" t="s">
        <v>98</v>
      </c>
      <c r="E2670" s="756">
        <v>0.01</v>
      </c>
      <c r="F2670" s="629">
        <v>27000</v>
      </c>
      <c r="G2670" s="1542">
        <f t="shared" si="179"/>
        <v>270</v>
      </c>
      <c r="H2670" s="359"/>
    </row>
    <row r="2671" spans="1:8">
      <c r="A2671" s="750"/>
      <c r="B2671" s="291"/>
      <c r="C2671" s="296" t="s">
        <v>1876</v>
      </c>
      <c r="D2671" s="292" t="s">
        <v>98</v>
      </c>
      <c r="E2671" s="359">
        <v>1</v>
      </c>
      <c r="F2671" s="629">
        <v>5.0999999999999996</v>
      </c>
      <c r="G2671" s="1542">
        <f t="shared" si="179"/>
        <v>5.0999999999999996</v>
      </c>
      <c r="H2671" s="359"/>
    </row>
    <row r="2672" spans="1:8">
      <c r="A2672" s="750"/>
      <c r="B2672" s="291"/>
      <c r="C2672" s="742" t="s">
        <v>31</v>
      </c>
      <c r="D2672" s="359" t="s">
        <v>98</v>
      </c>
      <c r="E2672" s="614">
        <v>0.01</v>
      </c>
      <c r="F2672" s="208">
        <v>2700</v>
      </c>
      <c r="G2672" s="1542">
        <f t="shared" si="179"/>
        <v>27</v>
      </c>
      <c r="H2672" s="359"/>
    </row>
    <row r="2673" spans="1:8">
      <c r="A2673" s="750"/>
      <c r="B2673" s="291"/>
      <c r="C2673" s="742" t="s">
        <v>729</v>
      </c>
      <c r="D2673" s="359" t="s">
        <v>1649</v>
      </c>
      <c r="E2673" s="614">
        <v>0.5</v>
      </c>
      <c r="F2673" s="208">
        <v>120</v>
      </c>
      <c r="G2673" s="1542">
        <f t="shared" si="179"/>
        <v>60</v>
      </c>
      <c r="H2673" s="359"/>
    </row>
    <row r="2674" spans="1:8">
      <c r="A2674" s="750"/>
      <c r="B2674" s="741" t="s">
        <v>35</v>
      </c>
      <c r="C2674" s="744"/>
      <c r="D2674" s="186"/>
      <c r="E2674" s="615"/>
      <c r="F2674" s="276"/>
      <c r="G2674" s="889">
        <f>SUM(G2665:G2673)</f>
        <v>13009.974</v>
      </c>
      <c r="H2674" s="359"/>
    </row>
    <row r="2675" spans="1:8">
      <c r="A2675" s="164" t="s">
        <v>1225</v>
      </c>
      <c r="B2675" s="291" t="s">
        <v>1039</v>
      </c>
      <c r="C2675" s="744"/>
      <c r="D2675" s="186"/>
      <c r="E2675" s="615"/>
      <c r="F2675" s="276"/>
      <c r="G2675" s="889"/>
      <c r="H2675" s="359"/>
    </row>
    <row r="2676" spans="1:8">
      <c r="A2676" s="164" t="s">
        <v>1226</v>
      </c>
      <c r="B2676" s="291" t="s">
        <v>1227</v>
      </c>
      <c r="C2676" s="744"/>
      <c r="D2676" s="186"/>
      <c r="E2676" s="615"/>
      <c r="F2676" s="276"/>
      <c r="G2676" s="889"/>
      <c r="H2676" s="359"/>
    </row>
    <row r="2677" spans="1:8">
      <c r="A2677" s="164" t="s">
        <v>1228</v>
      </c>
      <c r="B2677" s="291" t="s">
        <v>1229</v>
      </c>
      <c r="C2677" s="744"/>
      <c r="D2677" s="186"/>
      <c r="E2677" s="615"/>
      <c r="F2677" s="276"/>
      <c r="G2677" s="889"/>
      <c r="H2677" s="359"/>
    </row>
    <row r="2678" spans="1:8" ht="30">
      <c r="A2678" s="164" t="s">
        <v>1230</v>
      </c>
      <c r="B2678" s="291" t="s">
        <v>1231</v>
      </c>
      <c r="C2678" s="749" t="s">
        <v>1818</v>
      </c>
      <c r="D2678" s="635" t="s">
        <v>98</v>
      </c>
      <c r="E2678" s="574">
        <v>0.1</v>
      </c>
      <c r="F2678" s="628">
        <v>980</v>
      </c>
      <c r="G2678" s="1542">
        <f t="shared" ref="G2678:G2685" si="180">E2678*F2678</f>
        <v>98</v>
      </c>
      <c r="H2678" s="359"/>
    </row>
    <row r="2679" spans="1:8">
      <c r="A2679" s="164"/>
      <c r="B2679" s="741"/>
      <c r="C2679" s="749" t="s">
        <v>1884</v>
      </c>
      <c r="D2679" s="635" t="s">
        <v>98</v>
      </c>
      <c r="E2679" s="758">
        <v>0.1</v>
      </c>
      <c r="F2679" s="629">
        <v>1500</v>
      </c>
      <c r="G2679" s="1542">
        <f t="shared" si="180"/>
        <v>150</v>
      </c>
      <c r="H2679" s="359"/>
    </row>
    <row r="2680" spans="1:8">
      <c r="A2680" s="164"/>
      <c r="B2680" s="741"/>
      <c r="C2680" s="749" t="s">
        <v>1722</v>
      </c>
      <c r="D2680" s="635" t="s">
        <v>98</v>
      </c>
      <c r="E2680" s="758">
        <v>0.1</v>
      </c>
      <c r="F2680" s="629">
        <v>2700</v>
      </c>
      <c r="G2680" s="1542">
        <f t="shared" si="180"/>
        <v>270</v>
      </c>
      <c r="H2680" s="359"/>
    </row>
    <row r="2681" spans="1:8">
      <c r="A2681" s="164"/>
      <c r="B2681" s="741"/>
      <c r="C2681" s="749" t="s">
        <v>1666</v>
      </c>
      <c r="D2681" s="635" t="s">
        <v>98</v>
      </c>
      <c r="E2681" s="758">
        <v>0.01</v>
      </c>
      <c r="F2681" s="629">
        <v>27000</v>
      </c>
      <c r="G2681" s="1542">
        <f t="shared" si="180"/>
        <v>270</v>
      </c>
      <c r="H2681" s="359"/>
    </row>
    <row r="2682" spans="1:8">
      <c r="A2682" s="164"/>
      <c r="B2682" s="741"/>
      <c r="C2682" s="749" t="s">
        <v>1885</v>
      </c>
      <c r="D2682" s="635" t="s">
        <v>98</v>
      </c>
      <c r="E2682" s="758">
        <v>0.05</v>
      </c>
      <c r="F2682" s="629">
        <v>2700</v>
      </c>
      <c r="G2682" s="1542">
        <f t="shared" si="180"/>
        <v>135</v>
      </c>
      <c r="H2682" s="359"/>
    </row>
    <row r="2683" spans="1:8">
      <c r="A2683" s="164"/>
      <c r="B2683" s="741"/>
      <c r="C2683" s="296" t="s">
        <v>1876</v>
      </c>
      <c r="D2683" s="292" t="s">
        <v>98</v>
      </c>
      <c r="E2683" s="359">
        <v>5</v>
      </c>
      <c r="F2683" s="629">
        <v>5.0999999999999996</v>
      </c>
      <c r="G2683" s="1542">
        <f t="shared" si="180"/>
        <v>25.5</v>
      </c>
      <c r="H2683" s="359"/>
    </row>
    <row r="2684" spans="1:8">
      <c r="A2684" s="164"/>
      <c r="B2684" s="741"/>
      <c r="C2684" s="742" t="s">
        <v>31</v>
      </c>
      <c r="D2684" s="359" t="s">
        <v>98</v>
      </c>
      <c r="E2684" s="614">
        <v>0.06</v>
      </c>
      <c r="F2684" s="208">
        <v>2700</v>
      </c>
      <c r="G2684" s="1542">
        <f t="shared" si="180"/>
        <v>162</v>
      </c>
      <c r="H2684" s="359"/>
    </row>
    <row r="2685" spans="1:8">
      <c r="A2685" s="164"/>
      <c r="B2685" s="741"/>
      <c r="C2685" s="742" t="s">
        <v>729</v>
      </c>
      <c r="D2685" s="359" t="s">
        <v>1649</v>
      </c>
      <c r="E2685" s="614">
        <v>1.5</v>
      </c>
      <c r="F2685" s="208">
        <v>120</v>
      </c>
      <c r="G2685" s="1542">
        <f t="shared" si="180"/>
        <v>180</v>
      </c>
      <c r="H2685" s="359"/>
    </row>
    <row r="2686" spans="1:8">
      <c r="A2686" s="164"/>
      <c r="B2686" s="741" t="s">
        <v>35</v>
      </c>
      <c r="C2686" s="359"/>
      <c r="D2686" s="359"/>
      <c r="E2686" s="359"/>
      <c r="F2686" s="208"/>
      <c r="G2686" s="889">
        <f>SUM(G2678:G2685)</f>
        <v>1290.5</v>
      </c>
      <c r="H2686" s="359"/>
    </row>
    <row r="2687" spans="1:8" ht="28.5">
      <c r="A2687" s="66" t="s">
        <v>1886</v>
      </c>
      <c r="B2687" s="284" t="s">
        <v>1233</v>
      </c>
      <c r="C2687" s="63"/>
      <c r="D2687" s="128"/>
      <c r="E2687" s="592"/>
      <c r="F2687" s="440"/>
      <c r="G2687" s="891"/>
      <c r="H2687" s="128"/>
    </row>
    <row r="2688" spans="1:8" s="196" customFormat="1">
      <c r="A2688" s="164" t="s">
        <v>1234</v>
      </c>
      <c r="B2688" s="745" t="s">
        <v>1647</v>
      </c>
      <c r="C2688" s="172"/>
      <c r="D2688" s="747"/>
      <c r="E2688" s="615"/>
      <c r="F2688" s="276"/>
      <c r="G2688" s="889"/>
      <c r="H2688" s="747"/>
    </row>
    <row r="2689" spans="1:8" s="196" customFormat="1" ht="30">
      <c r="A2689" s="164" t="s">
        <v>1887</v>
      </c>
      <c r="B2689" s="745" t="s">
        <v>1236</v>
      </c>
      <c r="C2689" s="742" t="s">
        <v>31</v>
      </c>
      <c r="D2689" s="359" t="s">
        <v>98</v>
      </c>
      <c r="E2689" s="614">
        <v>6.0000000000000001E-3</v>
      </c>
      <c r="F2689" s="208">
        <v>2700</v>
      </c>
      <c r="G2689" s="880">
        <f>E2689*F2689</f>
        <v>16.2</v>
      </c>
      <c r="H2689" s="359"/>
    </row>
    <row r="2690" spans="1:8" s="196" customFormat="1">
      <c r="A2690" s="164"/>
      <c r="B2690" s="740"/>
      <c r="C2690" s="742" t="s">
        <v>729</v>
      </c>
      <c r="D2690" s="359" t="s">
        <v>1649</v>
      </c>
      <c r="E2690" s="614">
        <v>1.5</v>
      </c>
      <c r="F2690" s="208">
        <v>120</v>
      </c>
      <c r="G2690" s="880">
        <f>E2690*F2690</f>
        <v>180</v>
      </c>
      <c r="H2690" s="359"/>
    </row>
    <row r="2691" spans="1:8" s="196" customFormat="1">
      <c r="A2691" s="164"/>
      <c r="B2691" s="741" t="s">
        <v>35</v>
      </c>
      <c r="C2691" s="744"/>
      <c r="D2691" s="186"/>
      <c r="E2691" s="615"/>
      <c r="F2691" s="276"/>
      <c r="G2691" s="889">
        <f>SUM(G2689:G2690)</f>
        <v>196.2</v>
      </c>
      <c r="H2691" s="747"/>
    </row>
    <row r="2692" spans="1:8" s="196" customFormat="1">
      <c r="A2692" s="164" t="s">
        <v>1888</v>
      </c>
      <c r="B2692" s="745" t="s">
        <v>1196</v>
      </c>
      <c r="C2692" s="742" t="s">
        <v>31</v>
      </c>
      <c r="D2692" s="359" t="s">
        <v>98</v>
      </c>
      <c r="E2692" s="614">
        <v>6.0000000000000001E-3</v>
      </c>
      <c r="F2692" s="208">
        <v>2700</v>
      </c>
      <c r="G2692" s="880">
        <f>E2692*F2692</f>
        <v>16.2</v>
      </c>
      <c r="H2692" s="359"/>
    </row>
    <row r="2693" spans="1:8" s="196" customFormat="1">
      <c r="A2693" s="164"/>
      <c r="B2693" s="740"/>
      <c r="C2693" s="742" t="s">
        <v>729</v>
      </c>
      <c r="D2693" s="359" t="s">
        <v>1649</v>
      </c>
      <c r="E2693" s="614">
        <v>1.5</v>
      </c>
      <c r="F2693" s="208">
        <v>120</v>
      </c>
      <c r="G2693" s="880">
        <f>E2693*F2693</f>
        <v>180</v>
      </c>
      <c r="H2693" s="359"/>
    </row>
    <row r="2694" spans="1:8" s="196" customFormat="1">
      <c r="A2694" s="164"/>
      <c r="B2694" s="741" t="s">
        <v>35</v>
      </c>
      <c r="C2694" s="744"/>
      <c r="D2694" s="186"/>
      <c r="E2694" s="615"/>
      <c r="F2694" s="276"/>
      <c r="G2694" s="889">
        <f>SUM(G2692:G2693)</f>
        <v>196.2</v>
      </c>
      <c r="H2694" s="747"/>
    </row>
    <row r="2695" spans="1:8" s="196" customFormat="1">
      <c r="A2695" s="164" t="s">
        <v>1238</v>
      </c>
      <c r="B2695" s="745" t="s">
        <v>1198</v>
      </c>
      <c r="C2695" s="742" t="s">
        <v>31</v>
      </c>
      <c r="D2695" s="359" t="s">
        <v>98</v>
      </c>
      <c r="E2695" s="614">
        <v>8.5650000000000004E-2</v>
      </c>
      <c r="F2695" s="208">
        <v>2700</v>
      </c>
      <c r="G2695" s="880">
        <f>E2695*F2695</f>
        <v>231.25500000000002</v>
      </c>
      <c r="H2695" s="359"/>
    </row>
    <row r="2696" spans="1:8" s="196" customFormat="1">
      <c r="A2696" s="164"/>
      <c r="B2696" s="740"/>
      <c r="C2696" s="742" t="s">
        <v>729</v>
      </c>
      <c r="D2696" s="359" t="s">
        <v>1649</v>
      </c>
      <c r="E2696" s="614">
        <v>0.995</v>
      </c>
      <c r="F2696" s="208">
        <v>120</v>
      </c>
      <c r="G2696" s="880">
        <f>E2696*F2696</f>
        <v>119.4</v>
      </c>
      <c r="H2696" s="359"/>
    </row>
    <row r="2697" spans="1:8" s="196" customFormat="1">
      <c r="A2697" s="164"/>
      <c r="B2697" s="740"/>
      <c r="C2697" s="742" t="s">
        <v>576</v>
      </c>
      <c r="D2697" s="359" t="s">
        <v>1652</v>
      </c>
      <c r="E2697" s="614">
        <v>0.18679999999999999</v>
      </c>
      <c r="F2697" s="589">
        <v>720</v>
      </c>
      <c r="G2697" s="880">
        <f>E2697*F2697</f>
        <v>134.49600000000001</v>
      </c>
      <c r="H2697" s="359"/>
    </row>
    <row r="2698" spans="1:8" s="196" customFormat="1">
      <c r="A2698" s="164"/>
      <c r="B2698" s="741" t="s">
        <v>35</v>
      </c>
      <c r="C2698" s="744"/>
      <c r="D2698" s="186"/>
      <c r="E2698" s="615"/>
      <c r="F2698" s="276"/>
      <c r="G2698" s="889">
        <f>SUM(G2695:G2697)</f>
        <v>485.15100000000007</v>
      </c>
      <c r="H2698" s="747"/>
    </row>
    <row r="2699" spans="1:8" s="196" customFormat="1">
      <c r="A2699" s="164" t="s">
        <v>1239</v>
      </c>
      <c r="B2699" s="745" t="s">
        <v>1240</v>
      </c>
      <c r="C2699" s="742" t="s">
        <v>1685</v>
      </c>
      <c r="D2699" s="359" t="s">
        <v>1652</v>
      </c>
      <c r="E2699" s="614">
        <v>3.4000000000000002E-2</v>
      </c>
      <c r="F2699" s="208">
        <v>6500</v>
      </c>
      <c r="G2699" s="880">
        <f t="shared" ref="G2699:G2704" si="181">E2699*F2699</f>
        <v>221.00000000000003</v>
      </c>
      <c r="H2699" s="359"/>
    </row>
    <row r="2700" spans="1:8" s="196" customFormat="1">
      <c r="A2700" s="164"/>
      <c r="B2700" s="740"/>
      <c r="C2700" s="742" t="s">
        <v>576</v>
      </c>
      <c r="D2700" s="359" t="s">
        <v>1652</v>
      </c>
      <c r="E2700" s="614">
        <v>0.18679999999999999</v>
      </c>
      <c r="F2700" s="589">
        <v>720</v>
      </c>
      <c r="G2700" s="880">
        <f t="shared" si="181"/>
        <v>134.49600000000001</v>
      </c>
      <c r="H2700" s="359"/>
    </row>
    <row r="2701" spans="1:8" s="196" customFormat="1">
      <c r="A2701" s="164"/>
      <c r="B2701" s="740"/>
      <c r="C2701" s="742" t="s">
        <v>1664</v>
      </c>
      <c r="D2701" s="359" t="s">
        <v>98</v>
      </c>
      <c r="E2701" s="614">
        <v>0.12</v>
      </c>
      <c r="F2701" s="208">
        <v>1200</v>
      </c>
      <c r="G2701" s="880">
        <f t="shared" si="181"/>
        <v>144</v>
      </c>
      <c r="H2701" s="359"/>
    </row>
    <row r="2702" spans="1:8" s="196" customFormat="1">
      <c r="A2702" s="164"/>
      <c r="B2702" s="740"/>
      <c r="C2702" s="742" t="s">
        <v>1686</v>
      </c>
      <c r="D2702" s="359" t="s">
        <v>98</v>
      </c>
      <c r="E2702" s="614">
        <v>0.02</v>
      </c>
      <c r="F2702" s="208">
        <v>55000</v>
      </c>
      <c r="G2702" s="880">
        <f t="shared" si="181"/>
        <v>1100</v>
      </c>
      <c r="H2702" s="359"/>
    </row>
    <row r="2703" spans="1:8" s="196" customFormat="1">
      <c r="A2703" s="164"/>
      <c r="B2703" s="740"/>
      <c r="C2703" s="742" t="s">
        <v>31</v>
      </c>
      <c r="D2703" s="359" t="s">
        <v>98</v>
      </c>
      <c r="E2703" s="614">
        <v>1E-3</v>
      </c>
      <c r="F2703" s="208">
        <v>2700</v>
      </c>
      <c r="G2703" s="880">
        <f t="shared" si="181"/>
        <v>2.7</v>
      </c>
      <c r="H2703" s="359"/>
    </row>
    <row r="2704" spans="1:8" s="196" customFormat="1">
      <c r="A2704" s="164"/>
      <c r="B2704" s="740"/>
      <c r="C2704" s="742" t="s">
        <v>729</v>
      </c>
      <c r="D2704" s="359" t="s">
        <v>1649</v>
      </c>
      <c r="E2704" s="614">
        <v>0.5</v>
      </c>
      <c r="F2704" s="208">
        <v>120</v>
      </c>
      <c r="G2704" s="880">
        <f t="shared" si="181"/>
        <v>60</v>
      </c>
      <c r="H2704" s="359"/>
    </row>
    <row r="2705" spans="1:8" s="196" customFormat="1">
      <c r="A2705" s="164"/>
      <c r="B2705" s="741" t="s">
        <v>35</v>
      </c>
      <c r="C2705" s="744"/>
      <c r="D2705" s="186"/>
      <c r="E2705" s="615"/>
      <c r="F2705" s="276"/>
      <c r="G2705" s="889">
        <f>SUM(G2699:G2704)</f>
        <v>1662.1960000000001</v>
      </c>
      <c r="H2705" s="747"/>
    </row>
    <row r="2706" spans="1:8" s="196" customFormat="1">
      <c r="A2706" s="164" t="s">
        <v>1241</v>
      </c>
      <c r="B2706" s="745" t="s">
        <v>1242</v>
      </c>
      <c r="C2706" s="742" t="s">
        <v>729</v>
      </c>
      <c r="D2706" s="359" t="s">
        <v>1649</v>
      </c>
      <c r="E2706" s="614">
        <v>1.5</v>
      </c>
      <c r="F2706" s="208">
        <v>120</v>
      </c>
      <c r="G2706" s="889">
        <f>E2706*F2706</f>
        <v>180</v>
      </c>
      <c r="H2706" s="359"/>
    </row>
    <row r="2707" spans="1:8" s="196" customFormat="1">
      <c r="A2707" s="164" t="s">
        <v>1243</v>
      </c>
      <c r="B2707" s="745" t="s">
        <v>1134</v>
      </c>
      <c r="C2707" s="742" t="s">
        <v>731</v>
      </c>
      <c r="D2707" s="359" t="s">
        <v>1652</v>
      </c>
      <c r="E2707" s="614">
        <v>0.1</v>
      </c>
      <c r="F2707" s="628">
        <v>3612</v>
      </c>
      <c r="G2707" s="880">
        <f>E2707*F2707</f>
        <v>361.20000000000005</v>
      </c>
      <c r="H2707" s="359"/>
    </row>
    <row r="2708" spans="1:8" s="196" customFormat="1">
      <c r="A2708" s="164"/>
      <c r="B2708" s="740"/>
      <c r="C2708" s="742" t="s">
        <v>31</v>
      </c>
      <c r="D2708" s="359" t="s">
        <v>98</v>
      </c>
      <c r="E2708" s="614">
        <v>5.9950000000000003E-2</v>
      </c>
      <c r="F2708" s="208">
        <v>2700</v>
      </c>
      <c r="G2708" s="880">
        <f>E2708*F2708</f>
        <v>161.86500000000001</v>
      </c>
      <c r="H2708" s="359"/>
    </row>
    <row r="2709" spans="1:8" s="196" customFormat="1">
      <c r="A2709" s="164"/>
      <c r="B2709" s="740"/>
      <c r="C2709" s="742" t="s">
        <v>729</v>
      </c>
      <c r="D2709" s="359" t="s">
        <v>1649</v>
      </c>
      <c r="E2709" s="614">
        <v>1.5</v>
      </c>
      <c r="F2709" s="208">
        <v>120</v>
      </c>
      <c r="G2709" s="880">
        <f>E2709*F2709</f>
        <v>180</v>
      </c>
      <c r="H2709" s="359"/>
    </row>
    <row r="2710" spans="1:8" s="196" customFormat="1">
      <c r="A2710" s="164"/>
      <c r="B2710" s="741"/>
      <c r="C2710" s="744"/>
      <c r="D2710" s="186"/>
      <c r="E2710" s="615"/>
      <c r="F2710" s="276"/>
      <c r="G2710" s="889">
        <f>SUM(G2707:G2709)</f>
        <v>703.06500000000005</v>
      </c>
      <c r="H2710" s="747"/>
    </row>
    <row r="2711" spans="1:8" s="196" customFormat="1">
      <c r="A2711" s="164" t="s">
        <v>1244</v>
      </c>
      <c r="B2711" s="745" t="s">
        <v>1136</v>
      </c>
      <c r="C2711" s="742" t="s">
        <v>727</v>
      </c>
      <c r="D2711" s="359" t="s">
        <v>1652</v>
      </c>
      <c r="E2711" s="614">
        <v>0.14308000000000001</v>
      </c>
      <c r="F2711" s="589">
        <v>3500</v>
      </c>
      <c r="G2711" s="880">
        <f t="shared" ref="G2711:G2717" si="182">E2711*F2711</f>
        <v>500.78000000000003</v>
      </c>
      <c r="H2711" s="359"/>
    </row>
    <row r="2712" spans="1:8" s="196" customFormat="1">
      <c r="A2712" s="164"/>
      <c r="B2712" s="740"/>
      <c r="C2712" s="742" t="s">
        <v>731</v>
      </c>
      <c r="D2712" s="359" t="s">
        <v>1652</v>
      </c>
      <c r="E2712" s="614">
        <v>0.2</v>
      </c>
      <c r="F2712" s="628">
        <v>3612</v>
      </c>
      <c r="G2712" s="880">
        <f t="shared" si="182"/>
        <v>722.40000000000009</v>
      </c>
      <c r="H2712" s="359"/>
    </row>
    <row r="2713" spans="1:8" s="196" customFormat="1">
      <c r="A2713" s="164"/>
      <c r="B2713" s="740"/>
      <c r="C2713" s="742" t="s">
        <v>1671</v>
      </c>
      <c r="D2713" s="359" t="s">
        <v>1652</v>
      </c>
      <c r="E2713" s="614">
        <v>0.03</v>
      </c>
      <c r="F2713" s="208">
        <v>31200</v>
      </c>
      <c r="G2713" s="880">
        <f t="shared" si="182"/>
        <v>936</v>
      </c>
      <c r="H2713" s="359"/>
    </row>
    <row r="2714" spans="1:8" s="196" customFormat="1">
      <c r="A2714" s="164"/>
      <c r="B2714" s="740"/>
      <c r="C2714" s="742" t="s">
        <v>724</v>
      </c>
      <c r="D2714" s="359" t="s">
        <v>1652</v>
      </c>
      <c r="E2714" s="614">
        <v>0.08</v>
      </c>
      <c r="F2714" s="208">
        <v>999</v>
      </c>
      <c r="G2714" s="880">
        <f t="shared" si="182"/>
        <v>79.92</v>
      </c>
      <c r="H2714" s="359"/>
    </row>
    <row r="2715" spans="1:8" s="196" customFormat="1">
      <c r="A2715" s="164"/>
      <c r="B2715" s="740"/>
      <c r="C2715" s="742" t="s">
        <v>576</v>
      </c>
      <c r="D2715" s="359" t="s">
        <v>1652</v>
      </c>
      <c r="E2715" s="614">
        <v>0.09</v>
      </c>
      <c r="F2715" s="589">
        <v>720</v>
      </c>
      <c r="G2715" s="880">
        <f t="shared" si="182"/>
        <v>64.8</v>
      </c>
      <c r="H2715" s="359"/>
    </row>
    <row r="2716" spans="1:8" s="196" customFormat="1">
      <c r="A2716" s="164"/>
      <c r="B2716" s="740"/>
      <c r="C2716" s="742" t="s">
        <v>31</v>
      </c>
      <c r="D2716" s="359" t="s">
        <v>98</v>
      </c>
      <c r="E2716" s="614">
        <v>1E-3</v>
      </c>
      <c r="F2716" s="208">
        <v>2700</v>
      </c>
      <c r="G2716" s="880">
        <f t="shared" si="182"/>
        <v>2.7</v>
      </c>
      <c r="H2716" s="359"/>
    </row>
    <row r="2717" spans="1:8" s="196" customFormat="1">
      <c r="A2717" s="164"/>
      <c r="B2717" s="740"/>
      <c r="C2717" s="742" t="s">
        <v>729</v>
      </c>
      <c r="D2717" s="359" t="s">
        <v>1649</v>
      </c>
      <c r="E2717" s="614">
        <v>0.5</v>
      </c>
      <c r="F2717" s="208">
        <v>120</v>
      </c>
      <c r="G2717" s="880">
        <f t="shared" si="182"/>
        <v>60</v>
      </c>
      <c r="H2717" s="359"/>
    </row>
    <row r="2718" spans="1:8" s="196" customFormat="1">
      <c r="A2718" s="164"/>
      <c r="B2718" s="741" t="s">
        <v>35</v>
      </c>
      <c r="C2718" s="744"/>
      <c r="D2718" s="186"/>
      <c r="E2718" s="615"/>
      <c r="F2718" s="276"/>
      <c r="G2718" s="889">
        <f>SUM(G2711:G2717)</f>
        <v>2366.6000000000004</v>
      </c>
      <c r="H2718" s="747"/>
    </row>
    <row r="2719" spans="1:8" s="196" customFormat="1" ht="30">
      <c r="A2719" s="164" t="s">
        <v>1245</v>
      </c>
      <c r="B2719" s="745" t="s">
        <v>1246</v>
      </c>
      <c r="C2719" s="742" t="s">
        <v>1799</v>
      </c>
      <c r="D2719" s="359" t="s">
        <v>98</v>
      </c>
      <c r="E2719" s="614">
        <v>0.01</v>
      </c>
      <c r="F2719" s="208">
        <v>21200</v>
      </c>
      <c r="G2719" s="880">
        <f t="shared" ref="G2719:G2725" si="183">E2719*F2719</f>
        <v>212</v>
      </c>
      <c r="H2719" s="359"/>
    </row>
    <row r="2720" spans="1:8" s="196" customFormat="1">
      <c r="A2720" s="164"/>
      <c r="B2720" s="740"/>
      <c r="C2720" s="742" t="s">
        <v>1664</v>
      </c>
      <c r="D2720" s="359" t="s">
        <v>98</v>
      </c>
      <c r="E2720" s="614">
        <v>0.01</v>
      </c>
      <c r="F2720" s="208">
        <v>1200</v>
      </c>
      <c r="G2720" s="880">
        <f t="shared" si="183"/>
        <v>12</v>
      </c>
      <c r="H2720" s="359"/>
    </row>
    <row r="2721" spans="1:8" s="196" customFormat="1">
      <c r="A2721" s="164"/>
      <c r="B2721" s="740"/>
      <c r="C2721" s="742" t="s">
        <v>293</v>
      </c>
      <c r="D2721" s="359" t="s">
        <v>98</v>
      </c>
      <c r="E2721" s="614">
        <v>5.0000000000000001E-3</v>
      </c>
      <c r="F2721" s="208">
        <v>41200</v>
      </c>
      <c r="G2721" s="880">
        <f t="shared" si="183"/>
        <v>206</v>
      </c>
      <c r="H2721" s="359"/>
    </row>
    <row r="2722" spans="1:8" s="196" customFormat="1">
      <c r="A2722" s="164"/>
      <c r="B2722" s="740"/>
      <c r="C2722" s="742" t="s">
        <v>727</v>
      </c>
      <c r="D2722" s="359" t="s">
        <v>1652</v>
      </c>
      <c r="E2722" s="614">
        <v>7.0000000000000007E-2</v>
      </c>
      <c r="F2722" s="589">
        <v>3500</v>
      </c>
      <c r="G2722" s="880">
        <f t="shared" si="183"/>
        <v>245.00000000000003</v>
      </c>
      <c r="H2722" s="359"/>
    </row>
    <row r="2723" spans="1:8" s="196" customFormat="1">
      <c r="A2723" s="164"/>
      <c r="B2723" s="740"/>
      <c r="C2723" s="742" t="s">
        <v>576</v>
      </c>
      <c r="D2723" s="359" t="s">
        <v>1652</v>
      </c>
      <c r="E2723" s="614">
        <v>0.15</v>
      </c>
      <c r="F2723" s="589">
        <v>720</v>
      </c>
      <c r="G2723" s="880">
        <f t="shared" si="183"/>
        <v>108</v>
      </c>
      <c r="H2723" s="359"/>
    </row>
    <row r="2724" spans="1:8" s="196" customFormat="1">
      <c r="A2724" s="164"/>
      <c r="B2724" s="740"/>
      <c r="C2724" s="742" t="s">
        <v>31</v>
      </c>
      <c r="D2724" s="359" t="s">
        <v>98</v>
      </c>
      <c r="E2724" s="614">
        <v>6.0000000000000001E-3</v>
      </c>
      <c r="F2724" s="208">
        <v>2700</v>
      </c>
      <c r="G2724" s="880">
        <f t="shared" si="183"/>
        <v>16.2</v>
      </c>
      <c r="H2724" s="359"/>
    </row>
    <row r="2725" spans="1:8" s="196" customFormat="1">
      <c r="A2725" s="164"/>
      <c r="B2725" s="740"/>
      <c r="C2725" s="742" t="s">
        <v>729</v>
      </c>
      <c r="D2725" s="359" t="s">
        <v>1649</v>
      </c>
      <c r="E2725" s="614">
        <v>1.5</v>
      </c>
      <c r="F2725" s="208">
        <v>120</v>
      </c>
      <c r="G2725" s="880">
        <f t="shared" si="183"/>
        <v>180</v>
      </c>
      <c r="H2725" s="359"/>
    </row>
    <row r="2726" spans="1:8" s="196" customFormat="1">
      <c r="A2726" s="164"/>
      <c r="B2726" s="741" t="s">
        <v>35</v>
      </c>
      <c r="C2726" s="744"/>
      <c r="D2726" s="186"/>
      <c r="E2726" s="615"/>
      <c r="F2726" s="276"/>
      <c r="G2726" s="889">
        <f>SUM(G2719:G2725)</f>
        <v>979.2</v>
      </c>
      <c r="H2726" s="747"/>
    </row>
    <row r="2727" spans="1:8" s="196" customFormat="1" ht="30">
      <c r="A2727" s="164" t="s">
        <v>1247</v>
      </c>
      <c r="B2727" s="745" t="s">
        <v>1248</v>
      </c>
      <c r="C2727" s="742" t="s">
        <v>1722</v>
      </c>
      <c r="D2727" s="359" t="s">
        <v>98</v>
      </c>
      <c r="E2727" s="614">
        <v>1.7299999999999999E-2</v>
      </c>
      <c r="F2727" s="208">
        <v>2321</v>
      </c>
      <c r="G2727" s="880">
        <f t="shared" ref="G2727:G2742" si="184">E2727*F2727</f>
        <v>40.153300000000002</v>
      </c>
      <c r="H2727" s="359"/>
    </row>
    <row r="2728" spans="1:8" s="196" customFormat="1">
      <c r="A2728" s="164"/>
      <c r="B2728" s="740"/>
      <c r="C2728" s="742" t="s">
        <v>1793</v>
      </c>
      <c r="D2728" s="359" t="s">
        <v>98</v>
      </c>
      <c r="E2728" s="614">
        <v>0.01</v>
      </c>
      <c r="F2728" s="208">
        <v>3400</v>
      </c>
      <c r="G2728" s="880">
        <f t="shared" si="184"/>
        <v>34</v>
      </c>
      <c r="H2728" s="359"/>
    </row>
    <row r="2729" spans="1:8" s="196" customFormat="1">
      <c r="A2729" s="164"/>
      <c r="B2729" s="740"/>
      <c r="C2729" s="742" t="s">
        <v>1664</v>
      </c>
      <c r="D2729" s="359" t="s">
        <v>98</v>
      </c>
      <c r="E2729" s="614">
        <v>0.03</v>
      </c>
      <c r="F2729" s="208">
        <v>1200</v>
      </c>
      <c r="G2729" s="880">
        <f t="shared" si="184"/>
        <v>36</v>
      </c>
      <c r="H2729" s="359"/>
    </row>
    <row r="2730" spans="1:8" s="196" customFormat="1">
      <c r="A2730" s="164"/>
      <c r="B2730" s="740"/>
      <c r="C2730" s="742" t="s">
        <v>731</v>
      </c>
      <c r="D2730" s="359" t="s">
        <v>1652</v>
      </c>
      <c r="E2730" s="614">
        <v>0.08</v>
      </c>
      <c r="F2730" s="628">
        <v>3612</v>
      </c>
      <c r="G2730" s="880">
        <f t="shared" si="184"/>
        <v>288.95999999999998</v>
      </c>
      <c r="H2730" s="359"/>
    </row>
    <row r="2731" spans="1:8" s="196" customFormat="1">
      <c r="A2731" s="164"/>
      <c r="B2731" s="740"/>
      <c r="C2731" s="742" t="s">
        <v>1794</v>
      </c>
      <c r="D2731" s="359" t="s">
        <v>98</v>
      </c>
      <c r="E2731" s="614">
        <v>4.4999999999999998E-2</v>
      </c>
      <c r="F2731" s="208">
        <v>2700</v>
      </c>
      <c r="G2731" s="880">
        <f t="shared" si="184"/>
        <v>121.5</v>
      </c>
      <c r="H2731" s="359"/>
    </row>
    <row r="2732" spans="1:8" s="196" customFormat="1">
      <c r="A2732" s="164"/>
      <c r="B2732" s="740"/>
      <c r="C2732" s="742" t="s">
        <v>727</v>
      </c>
      <c r="D2732" s="359" t="s">
        <v>1652</v>
      </c>
      <c r="E2732" s="614">
        <v>0.02</v>
      </c>
      <c r="F2732" s="589">
        <v>3500</v>
      </c>
      <c r="G2732" s="880">
        <f t="shared" si="184"/>
        <v>70</v>
      </c>
      <c r="H2732" s="359"/>
    </row>
    <row r="2733" spans="1:8" s="196" customFormat="1">
      <c r="A2733" s="164"/>
      <c r="B2733" s="740"/>
      <c r="C2733" s="742" t="s">
        <v>1795</v>
      </c>
      <c r="D2733" s="359" t="s">
        <v>98</v>
      </c>
      <c r="E2733" s="614">
        <v>0.02</v>
      </c>
      <c r="F2733" s="589">
        <v>3500</v>
      </c>
      <c r="G2733" s="880">
        <f t="shared" si="184"/>
        <v>70</v>
      </c>
      <c r="H2733" s="359"/>
    </row>
    <row r="2734" spans="1:8" s="196" customFormat="1">
      <c r="A2734" s="164"/>
      <c r="B2734" s="740"/>
      <c r="C2734" s="742" t="s">
        <v>576</v>
      </c>
      <c r="D2734" s="359" t="s">
        <v>1652</v>
      </c>
      <c r="E2734" s="614">
        <v>0.3</v>
      </c>
      <c r="F2734" s="589">
        <v>720</v>
      </c>
      <c r="G2734" s="880">
        <f t="shared" si="184"/>
        <v>216</v>
      </c>
      <c r="H2734" s="359"/>
    </row>
    <row r="2735" spans="1:8" s="196" customFormat="1">
      <c r="A2735" s="164"/>
      <c r="B2735" s="740"/>
      <c r="C2735" s="742" t="s">
        <v>31</v>
      </c>
      <c r="D2735" s="359" t="s">
        <v>98</v>
      </c>
      <c r="E2735" s="614">
        <v>6.0000000000000001E-3</v>
      </c>
      <c r="F2735" s="208">
        <v>2700</v>
      </c>
      <c r="G2735" s="880">
        <f t="shared" si="184"/>
        <v>16.2</v>
      </c>
      <c r="H2735" s="359"/>
    </row>
    <row r="2736" spans="1:8" s="196" customFormat="1">
      <c r="A2736" s="164"/>
      <c r="B2736" s="740"/>
      <c r="C2736" s="742" t="s">
        <v>729</v>
      </c>
      <c r="D2736" s="359" t="s">
        <v>1649</v>
      </c>
      <c r="E2736" s="614">
        <v>1.5</v>
      </c>
      <c r="F2736" s="208">
        <v>120</v>
      </c>
      <c r="G2736" s="880">
        <f t="shared" si="184"/>
        <v>180</v>
      </c>
      <c r="H2736" s="359"/>
    </row>
    <row r="2737" spans="1:8" s="196" customFormat="1">
      <c r="A2737" s="164"/>
      <c r="B2737" s="741" t="s">
        <v>35</v>
      </c>
      <c r="C2737" s="744"/>
      <c r="D2737" s="186"/>
      <c r="E2737" s="615"/>
      <c r="F2737" s="276"/>
      <c r="G2737" s="889">
        <f>SUM(G2727:G2736)</f>
        <v>1072.8133</v>
      </c>
      <c r="H2737" s="747"/>
    </row>
    <row r="2738" spans="1:8" s="196" customFormat="1">
      <c r="A2738" s="164" t="s">
        <v>1889</v>
      </c>
      <c r="B2738" s="745" t="s">
        <v>1045</v>
      </c>
      <c r="C2738" s="742" t="s">
        <v>1654</v>
      </c>
      <c r="D2738" s="359" t="s">
        <v>98</v>
      </c>
      <c r="E2738" s="614">
        <v>0.01</v>
      </c>
      <c r="F2738" s="621">
        <v>557.76</v>
      </c>
      <c r="G2738" s="880">
        <f t="shared" si="184"/>
        <v>5.5776000000000003</v>
      </c>
      <c r="H2738" s="359"/>
    </row>
    <row r="2739" spans="1:8" s="196" customFormat="1">
      <c r="A2739" s="164"/>
      <c r="B2739" s="740"/>
      <c r="C2739" s="742" t="s">
        <v>1655</v>
      </c>
      <c r="D2739" s="359" t="s">
        <v>98</v>
      </c>
      <c r="E2739" s="614">
        <v>0.05</v>
      </c>
      <c r="F2739" s="208">
        <v>16650</v>
      </c>
      <c r="G2739" s="880">
        <f t="shared" si="184"/>
        <v>832.5</v>
      </c>
      <c r="H2739" s="359"/>
    </row>
    <row r="2740" spans="1:8" s="196" customFormat="1">
      <c r="A2740" s="164"/>
      <c r="B2740" s="740"/>
      <c r="C2740" s="742" t="s">
        <v>576</v>
      </c>
      <c r="D2740" s="359" t="s">
        <v>1652</v>
      </c>
      <c r="E2740" s="614">
        <v>0.7</v>
      </c>
      <c r="F2740" s="589">
        <v>720</v>
      </c>
      <c r="G2740" s="880">
        <f t="shared" si="184"/>
        <v>503.99999999999994</v>
      </c>
      <c r="H2740" s="359"/>
    </row>
    <row r="2741" spans="1:8" s="196" customFormat="1">
      <c r="A2741" s="164"/>
      <c r="B2741" s="740"/>
      <c r="C2741" s="742" t="s">
        <v>31</v>
      </c>
      <c r="D2741" s="359" t="s">
        <v>98</v>
      </c>
      <c r="E2741" s="614">
        <v>6.0000000000000001E-3</v>
      </c>
      <c r="F2741" s="208">
        <v>2700</v>
      </c>
      <c r="G2741" s="880">
        <f t="shared" si="184"/>
        <v>16.2</v>
      </c>
      <c r="H2741" s="359"/>
    </row>
    <row r="2742" spans="1:8" s="196" customFormat="1">
      <c r="A2742" s="164"/>
      <c r="B2742" s="740"/>
      <c r="C2742" s="742" t="s">
        <v>729</v>
      </c>
      <c r="D2742" s="359" t="s">
        <v>1649</v>
      </c>
      <c r="E2742" s="614">
        <v>1.5</v>
      </c>
      <c r="F2742" s="208">
        <v>120</v>
      </c>
      <c r="G2742" s="880">
        <f t="shared" si="184"/>
        <v>180</v>
      </c>
      <c r="H2742" s="359"/>
    </row>
    <row r="2743" spans="1:8" s="196" customFormat="1">
      <c r="A2743" s="164"/>
      <c r="B2743" s="741" t="s">
        <v>35</v>
      </c>
      <c r="C2743" s="744"/>
      <c r="D2743" s="186"/>
      <c r="E2743" s="615"/>
      <c r="F2743" s="276"/>
      <c r="G2743" s="889">
        <f>SUM(G2738:G2742)</f>
        <v>1538.2775999999999</v>
      </c>
      <c r="H2743" s="747"/>
    </row>
    <row r="2744" spans="1:8" s="196" customFormat="1">
      <c r="A2744" s="164" t="s">
        <v>1890</v>
      </c>
      <c r="B2744" s="745" t="s">
        <v>1251</v>
      </c>
      <c r="C2744" s="742" t="s">
        <v>728</v>
      </c>
      <c r="D2744" s="359" t="s">
        <v>1652</v>
      </c>
      <c r="E2744" s="614">
        <v>0.25</v>
      </c>
      <c r="F2744" s="629">
        <v>3500</v>
      </c>
      <c r="G2744" s="880">
        <f t="shared" ref="G2744:G2754" si="185">E2744*F2744</f>
        <v>875</v>
      </c>
      <c r="H2744" s="359"/>
    </row>
    <row r="2745" spans="1:8" s="196" customFormat="1">
      <c r="A2745" s="164"/>
      <c r="B2745" s="740"/>
      <c r="C2745" s="742" t="s">
        <v>731</v>
      </c>
      <c r="D2745" s="359" t="s">
        <v>1652</v>
      </c>
      <c r="E2745" s="614">
        <v>0.25</v>
      </c>
      <c r="F2745" s="628">
        <v>3612</v>
      </c>
      <c r="G2745" s="880">
        <f t="shared" si="185"/>
        <v>903</v>
      </c>
      <c r="H2745" s="359"/>
    </row>
    <row r="2746" spans="1:8" s="196" customFormat="1">
      <c r="A2746" s="164"/>
      <c r="B2746" s="740"/>
      <c r="C2746" s="742" t="s">
        <v>1713</v>
      </c>
      <c r="D2746" s="359" t="s">
        <v>98</v>
      </c>
      <c r="E2746" s="614">
        <v>0.1</v>
      </c>
      <c r="F2746" s="208">
        <v>1116</v>
      </c>
      <c r="G2746" s="880">
        <f t="shared" si="185"/>
        <v>111.60000000000001</v>
      </c>
      <c r="H2746" s="359"/>
    </row>
    <row r="2747" spans="1:8" s="196" customFormat="1">
      <c r="A2747" s="164"/>
      <c r="B2747" s="740"/>
      <c r="C2747" s="742" t="s">
        <v>1714</v>
      </c>
      <c r="D2747" s="359" t="s">
        <v>98</v>
      </c>
      <c r="E2747" s="614">
        <v>0.01</v>
      </c>
      <c r="F2747" s="208">
        <v>24000</v>
      </c>
      <c r="G2747" s="880">
        <f t="shared" si="185"/>
        <v>240</v>
      </c>
      <c r="H2747" s="359"/>
    </row>
    <row r="2748" spans="1:8" s="196" customFormat="1">
      <c r="A2748" s="164"/>
      <c r="B2748" s="740"/>
      <c r="C2748" s="742" t="s">
        <v>1715</v>
      </c>
      <c r="D2748" s="359" t="s">
        <v>98</v>
      </c>
      <c r="E2748" s="614">
        <v>2.2675000000000001E-2</v>
      </c>
      <c r="F2748" s="208">
        <v>1323</v>
      </c>
      <c r="G2748" s="880">
        <f t="shared" si="185"/>
        <v>29.999025</v>
      </c>
      <c r="H2748" s="359"/>
    </row>
    <row r="2749" spans="1:8" s="196" customFormat="1">
      <c r="A2749" s="164"/>
      <c r="B2749" s="740"/>
      <c r="C2749" s="742" t="s">
        <v>723</v>
      </c>
      <c r="D2749" s="359" t="s">
        <v>1652</v>
      </c>
      <c r="E2749" s="614">
        <v>0.01</v>
      </c>
      <c r="F2749" s="208">
        <v>1750</v>
      </c>
      <c r="G2749" s="880">
        <f t="shared" si="185"/>
        <v>17.5</v>
      </c>
      <c r="H2749" s="359"/>
    </row>
    <row r="2750" spans="1:8" s="196" customFormat="1">
      <c r="A2750" s="164"/>
      <c r="B2750" s="740"/>
      <c r="C2750" s="742" t="s">
        <v>576</v>
      </c>
      <c r="D2750" s="359" t="s">
        <v>1652</v>
      </c>
      <c r="E2750" s="614">
        <v>0.15</v>
      </c>
      <c r="F2750" s="589">
        <v>720</v>
      </c>
      <c r="G2750" s="880">
        <f t="shared" si="185"/>
        <v>108</v>
      </c>
      <c r="H2750" s="359"/>
    </row>
    <row r="2751" spans="1:8" s="196" customFormat="1" ht="30">
      <c r="A2751" s="164"/>
      <c r="B2751" s="740"/>
      <c r="C2751" s="742" t="s">
        <v>1891</v>
      </c>
      <c r="D2751" s="359" t="s">
        <v>1698</v>
      </c>
      <c r="E2751" s="614">
        <v>1</v>
      </c>
      <c r="F2751" s="208">
        <v>490</v>
      </c>
      <c r="G2751" s="880">
        <f t="shared" si="185"/>
        <v>490</v>
      </c>
      <c r="H2751" s="359"/>
    </row>
    <row r="2752" spans="1:8" s="196" customFormat="1">
      <c r="A2752" s="164"/>
      <c r="B2752" s="740"/>
      <c r="C2752" s="742" t="s">
        <v>31</v>
      </c>
      <c r="D2752" s="359" t="s">
        <v>98</v>
      </c>
      <c r="E2752" s="606">
        <v>0.1</v>
      </c>
      <c r="F2752" s="208">
        <v>2700</v>
      </c>
      <c r="G2752" s="880">
        <f t="shared" si="185"/>
        <v>270</v>
      </c>
      <c r="H2752" s="359"/>
    </row>
    <row r="2753" spans="1:8" s="196" customFormat="1">
      <c r="A2753" s="164"/>
      <c r="B2753" s="740"/>
      <c r="C2753" s="742" t="s">
        <v>729</v>
      </c>
      <c r="D2753" s="359" t="s">
        <v>1649</v>
      </c>
      <c r="E2753" s="606">
        <v>1</v>
      </c>
      <c r="F2753" s="208">
        <v>120</v>
      </c>
      <c r="G2753" s="880">
        <f t="shared" si="185"/>
        <v>120</v>
      </c>
      <c r="H2753" s="359"/>
    </row>
    <row r="2754" spans="1:8" s="196" customFormat="1">
      <c r="A2754" s="164"/>
      <c r="B2754" s="740"/>
      <c r="C2754" s="742" t="s">
        <v>1717</v>
      </c>
      <c r="D2754" s="359" t="s">
        <v>1718</v>
      </c>
      <c r="E2754" s="606">
        <v>0.01</v>
      </c>
      <c r="F2754" s="208">
        <v>27000</v>
      </c>
      <c r="G2754" s="880">
        <f t="shared" si="185"/>
        <v>270</v>
      </c>
      <c r="H2754" s="359"/>
    </row>
    <row r="2755" spans="1:8" s="196" customFormat="1">
      <c r="A2755" s="164"/>
      <c r="B2755" s="741" t="s">
        <v>35</v>
      </c>
      <c r="C2755" s="742"/>
      <c r="D2755" s="359"/>
      <c r="E2755" s="606"/>
      <c r="F2755" s="208"/>
      <c r="G2755" s="889">
        <f>SUM(G2744:G2754)</f>
        <v>3435.099025</v>
      </c>
      <c r="H2755" s="747"/>
    </row>
    <row r="2756" spans="1:8" s="196" customFormat="1">
      <c r="A2756" s="164" t="s">
        <v>1892</v>
      </c>
      <c r="B2756" s="745" t="s">
        <v>1253</v>
      </c>
      <c r="C2756" s="742" t="s">
        <v>728</v>
      </c>
      <c r="D2756" s="359" t="s">
        <v>1652</v>
      </c>
      <c r="E2756" s="606">
        <v>0.2</v>
      </c>
      <c r="F2756" s="629">
        <v>3500</v>
      </c>
      <c r="G2756" s="880">
        <f>E2756*F2756</f>
        <v>700</v>
      </c>
      <c r="H2756" s="359"/>
    </row>
    <row r="2757" spans="1:8" s="196" customFormat="1">
      <c r="A2757" s="164"/>
      <c r="B2757" s="740"/>
      <c r="C2757" s="742" t="s">
        <v>731</v>
      </c>
      <c r="D2757" s="359" t="s">
        <v>1652</v>
      </c>
      <c r="E2757" s="606">
        <v>0.2</v>
      </c>
      <c r="F2757" s="628">
        <v>3612</v>
      </c>
      <c r="G2757" s="880">
        <f t="shared" ref="G2757:G2780" si="186">E2757*F2757</f>
        <v>722.40000000000009</v>
      </c>
      <c r="H2757" s="359"/>
    </row>
    <row r="2758" spans="1:8" s="196" customFormat="1">
      <c r="A2758" s="164"/>
      <c r="B2758" s="740"/>
      <c r="C2758" s="742" t="s">
        <v>1713</v>
      </c>
      <c r="D2758" s="359" t="s">
        <v>98</v>
      </c>
      <c r="E2758" s="606">
        <v>0.1</v>
      </c>
      <c r="F2758" s="208">
        <v>1116</v>
      </c>
      <c r="G2758" s="880">
        <f t="shared" si="186"/>
        <v>111.60000000000001</v>
      </c>
      <c r="H2758" s="359"/>
    </row>
    <row r="2759" spans="1:8" s="196" customFormat="1">
      <c r="A2759" s="164"/>
      <c r="B2759" s="740"/>
      <c r="C2759" s="742" t="s">
        <v>1714</v>
      </c>
      <c r="D2759" s="359" t="s">
        <v>98</v>
      </c>
      <c r="E2759" s="606">
        <v>0.01</v>
      </c>
      <c r="F2759" s="208">
        <v>24000</v>
      </c>
      <c r="G2759" s="880">
        <f t="shared" si="186"/>
        <v>240</v>
      </c>
      <c r="H2759" s="359"/>
    </row>
    <row r="2760" spans="1:8" s="196" customFormat="1">
      <c r="A2760" s="164"/>
      <c r="B2760" s="740"/>
      <c r="C2760" s="742" t="s">
        <v>1715</v>
      </c>
      <c r="D2760" s="359" t="s">
        <v>98</v>
      </c>
      <c r="E2760" s="614">
        <v>2.2672999999999999E-2</v>
      </c>
      <c r="F2760" s="208">
        <v>1750</v>
      </c>
      <c r="G2760" s="880">
        <f t="shared" si="186"/>
        <v>39.677749999999996</v>
      </c>
      <c r="H2760" s="359"/>
    </row>
    <row r="2761" spans="1:8" s="196" customFormat="1">
      <c r="A2761" s="164"/>
      <c r="B2761" s="740"/>
      <c r="C2761" s="742" t="s">
        <v>723</v>
      </c>
      <c r="D2761" s="359" t="s">
        <v>1652</v>
      </c>
      <c r="E2761" s="614">
        <v>0.1</v>
      </c>
      <c r="F2761" s="208">
        <v>1750</v>
      </c>
      <c r="G2761" s="880">
        <f t="shared" si="186"/>
        <v>175</v>
      </c>
      <c r="H2761" s="359"/>
    </row>
    <row r="2762" spans="1:8" s="196" customFormat="1">
      <c r="A2762" s="164"/>
      <c r="B2762" s="740"/>
      <c r="C2762" s="742" t="s">
        <v>576</v>
      </c>
      <c r="D2762" s="359" t="s">
        <v>1652</v>
      </c>
      <c r="E2762" s="606">
        <v>0.15</v>
      </c>
      <c r="F2762" s="589">
        <v>720</v>
      </c>
      <c r="G2762" s="880">
        <f t="shared" si="186"/>
        <v>108</v>
      </c>
      <c r="H2762" s="359"/>
    </row>
    <row r="2763" spans="1:8" s="196" customFormat="1" ht="21" customHeight="1">
      <c r="A2763" s="164"/>
      <c r="B2763" s="740"/>
      <c r="C2763" s="742" t="s">
        <v>1697</v>
      </c>
      <c r="D2763" s="359" t="s">
        <v>1698</v>
      </c>
      <c r="E2763" s="606">
        <v>1</v>
      </c>
      <c r="F2763" s="208">
        <v>490</v>
      </c>
      <c r="G2763" s="880">
        <f t="shared" si="186"/>
        <v>490</v>
      </c>
      <c r="H2763" s="359"/>
    </row>
    <row r="2764" spans="1:8" s="196" customFormat="1">
      <c r="A2764" s="164"/>
      <c r="B2764" s="740"/>
      <c r="C2764" s="742" t="s">
        <v>31</v>
      </c>
      <c r="D2764" s="359" t="s">
        <v>98</v>
      </c>
      <c r="E2764" s="606">
        <v>0.1</v>
      </c>
      <c r="F2764" s="208">
        <v>2700</v>
      </c>
      <c r="G2764" s="880">
        <f t="shared" si="186"/>
        <v>270</v>
      </c>
      <c r="H2764" s="359"/>
    </row>
    <row r="2765" spans="1:8" s="196" customFormat="1">
      <c r="A2765" s="164"/>
      <c r="B2765" s="740"/>
      <c r="C2765" s="742" t="s">
        <v>729</v>
      </c>
      <c r="D2765" s="359" t="s">
        <v>1649</v>
      </c>
      <c r="E2765" s="606">
        <v>1</v>
      </c>
      <c r="F2765" s="208">
        <v>120</v>
      </c>
      <c r="G2765" s="880">
        <f t="shared" si="186"/>
        <v>120</v>
      </c>
      <c r="H2765" s="359"/>
    </row>
    <row r="2766" spans="1:8" s="196" customFormat="1">
      <c r="A2766" s="164"/>
      <c r="B2766" s="740"/>
      <c r="C2766" s="742" t="s">
        <v>1717</v>
      </c>
      <c r="D2766" s="359" t="s">
        <v>1718</v>
      </c>
      <c r="E2766" s="606">
        <v>0.01</v>
      </c>
      <c r="F2766" s="208">
        <v>27000</v>
      </c>
      <c r="G2766" s="880">
        <f t="shared" si="186"/>
        <v>270</v>
      </c>
      <c r="H2766" s="359"/>
    </row>
    <row r="2767" spans="1:8" s="196" customFormat="1">
      <c r="A2767" s="164"/>
      <c r="B2767" s="741" t="s">
        <v>35</v>
      </c>
      <c r="C2767" s="742"/>
      <c r="D2767" s="359"/>
      <c r="E2767" s="606"/>
      <c r="F2767" s="208"/>
      <c r="G2767" s="889">
        <f>SUM(G2756:G2766)</f>
        <v>3246.6777499999998</v>
      </c>
      <c r="H2767" s="747"/>
    </row>
    <row r="2768" spans="1:8" s="196" customFormat="1">
      <c r="A2768" s="164" t="s">
        <v>1254</v>
      </c>
      <c r="B2768" s="745" t="s">
        <v>1255</v>
      </c>
      <c r="C2768" s="742" t="s">
        <v>1720</v>
      </c>
      <c r="D2768" s="359" t="s">
        <v>98</v>
      </c>
      <c r="E2768" s="606">
        <v>0.15</v>
      </c>
      <c r="F2768" s="208">
        <v>1690</v>
      </c>
      <c r="G2768" s="880">
        <f t="shared" si="186"/>
        <v>253.5</v>
      </c>
      <c r="H2768" s="359"/>
    </row>
    <row r="2769" spans="1:8" s="196" customFormat="1">
      <c r="A2769" s="164"/>
      <c r="B2769" s="740"/>
      <c r="C2769" s="742" t="s">
        <v>1893</v>
      </c>
      <c r="D2769" s="359" t="s">
        <v>98</v>
      </c>
      <c r="E2769" s="606">
        <v>0.01</v>
      </c>
      <c r="F2769" s="208">
        <v>21000</v>
      </c>
      <c r="G2769" s="880">
        <f t="shared" si="186"/>
        <v>210</v>
      </c>
      <c r="H2769" s="359"/>
    </row>
    <row r="2770" spans="1:8" s="196" customFormat="1" ht="30">
      <c r="A2770" s="164"/>
      <c r="B2770" s="740"/>
      <c r="C2770" s="742" t="s">
        <v>1721</v>
      </c>
      <c r="D2770" s="359" t="s">
        <v>98</v>
      </c>
      <c r="E2770" s="606">
        <v>0.01</v>
      </c>
      <c r="F2770" s="208">
        <v>118100</v>
      </c>
      <c r="G2770" s="880">
        <f t="shared" si="186"/>
        <v>1181</v>
      </c>
      <c r="H2770" s="359"/>
    </row>
    <row r="2771" spans="1:8" s="196" customFormat="1">
      <c r="A2771" s="164"/>
      <c r="B2771" s="740"/>
      <c r="C2771" s="742" t="s">
        <v>1722</v>
      </c>
      <c r="D2771" s="359" t="s">
        <v>98</v>
      </c>
      <c r="E2771" s="614">
        <v>0.1</v>
      </c>
      <c r="F2771" s="208">
        <v>2100</v>
      </c>
      <c r="G2771" s="880">
        <f t="shared" si="186"/>
        <v>210</v>
      </c>
      <c r="H2771" s="359"/>
    </row>
    <row r="2772" spans="1:8" s="196" customFormat="1">
      <c r="A2772" s="164"/>
      <c r="B2772" s="740"/>
      <c r="C2772" s="742" t="s">
        <v>1723</v>
      </c>
      <c r="D2772" s="359" t="s">
        <v>1698</v>
      </c>
      <c r="E2772" s="614">
        <v>1</v>
      </c>
      <c r="F2772" s="208">
        <v>490</v>
      </c>
      <c r="G2772" s="880">
        <f t="shared" si="186"/>
        <v>490</v>
      </c>
      <c r="H2772" s="359"/>
    </row>
    <row r="2773" spans="1:8" s="196" customFormat="1">
      <c r="A2773" s="164"/>
      <c r="B2773" s="740"/>
      <c r="C2773" s="742" t="s">
        <v>1724</v>
      </c>
      <c r="D2773" s="359" t="s">
        <v>98</v>
      </c>
      <c r="E2773" s="614">
        <v>0.05</v>
      </c>
      <c r="F2773" s="208">
        <v>1901</v>
      </c>
      <c r="G2773" s="880">
        <f t="shared" si="186"/>
        <v>95.050000000000011</v>
      </c>
      <c r="H2773" s="359"/>
    </row>
    <row r="2774" spans="1:8" s="196" customFormat="1">
      <c r="A2774" s="164"/>
      <c r="B2774" s="740"/>
      <c r="C2774" s="742" t="s">
        <v>1725</v>
      </c>
      <c r="D2774" s="359" t="s">
        <v>98</v>
      </c>
      <c r="E2774" s="614">
        <v>0.03</v>
      </c>
      <c r="F2774" s="208">
        <v>8900</v>
      </c>
      <c r="G2774" s="880">
        <f t="shared" si="186"/>
        <v>267</v>
      </c>
      <c r="H2774" s="359"/>
    </row>
    <row r="2775" spans="1:8" s="196" customFormat="1">
      <c r="A2775" s="164"/>
      <c r="B2775" s="740"/>
      <c r="C2775" s="742" t="s">
        <v>1687</v>
      </c>
      <c r="D2775" s="359" t="s">
        <v>98</v>
      </c>
      <c r="E2775" s="614">
        <v>0.04</v>
      </c>
      <c r="F2775" s="589">
        <v>27000</v>
      </c>
      <c r="G2775" s="880">
        <f t="shared" si="186"/>
        <v>1080</v>
      </c>
      <c r="H2775" s="359"/>
    </row>
    <row r="2776" spans="1:8" s="196" customFormat="1">
      <c r="A2776" s="164"/>
      <c r="B2776" s="740"/>
      <c r="C2776" s="742" t="s">
        <v>576</v>
      </c>
      <c r="D2776" s="359" t="s">
        <v>1652</v>
      </c>
      <c r="E2776" s="614">
        <v>0.25</v>
      </c>
      <c r="F2776" s="589">
        <v>720</v>
      </c>
      <c r="G2776" s="880">
        <f t="shared" si="186"/>
        <v>180</v>
      </c>
      <c r="H2776" s="359"/>
    </row>
    <row r="2777" spans="1:8" s="196" customFormat="1">
      <c r="A2777" s="164"/>
      <c r="B2777" s="740"/>
      <c r="C2777" s="742" t="s">
        <v>727</v>
      </c>
      <c r="D2777" s="359" t="s">
        <v>1652</v>
      </c>
      <c r="E2777" s="614">
        <v>0.04</v>
      </c>
      <c r="F2777" s="589">
        <v>3500</v>
      </c>
      <c r="G2777" s="880">
        <f t="shared" si="186"/>
        <v>140</v>
      </c>
      <c r="H2777" s="359"/>
    </row>
    <row r="2778" spans="1:8" s="196" customFormat="1">
      <c r="A2778" s="164"/>
      <c r="B2778" s="740"/>
      <c r="C2778" s="742" t="s">
        <v>31</v>
      </c>
      <c r="D2778" s="359" t="s">
        <v>98</v>
      </c>
      <c r="E2778" s="614">
        <v>6.0000000000000001E-3</v>
      </c>
      <c r="F2778" s="208">
        <v>2700</v>
      </c>
      <c r="G2778" s="880">
        <f t="shared" si="186"/>
        <v>16.2</v>
      </c>
      <c r="H2778" s="359"/>
    </row>
    <row r="2779" spans="1:8" s="196" customFormat="1">
      <c r="A2779" s="164"/>
      <c r="B2779" s="740"/>
      <c r="C2779" s="742" t="s">
        <v>729</v>
      </c>
      <c r="D2779" s="359" t="s">
        <v>1649</v>
      </c>
      <c r="E2779" s="614">
        <v>0.1429</v>
      </c>
      <c r="F2779" s="208">
        <v>120</v>
      </c>
      <c r="G2779" s="880">
        <f t="shared" si="186"/>
        <v>17.148</v>
      </c>
      <c r="H2779" s="359"/>
    </row>
    <row r="2780" spans="1:8" s="196" customFormat="1">
      <c r="A2780" s="164"/>
      <c r="B2780" s="740"/>
      <c r="C2780" s="742" t="s">
        <v>1726</v>
      </c>
      <c r="D2780" s="359" t="s">
        <v>1718</v>
      </c>
      <c r="E2780" s="614">
        <v>0.01</v>
      </c>
      <c r="F2780" s="208">
        <v>27000</v>
      </c>
      <c r="G2780" s="880">
        <f t="shared" si="186"/>
        <v>270</v>
      </c>
      <c r="H2780" s="359"/>
    </row>
    <row r="2781" spans="1:8" s="196" customFormat="1">
      <c r="A2781" s="164"/>
      <c r="B2781" s="741" t="s">
        <v>35</v>
      </c>
      <c r="C2781" s="742"/>
      <c r="D2781" s="359"/>
      <c r="E2781" s="614"/>
      <c r="F2781" s="208"/>
      <c r="G2781" s="889">
        <f>SUM(G2768:G2780)</f>
        <v>4409.8980000000001</v>
      </c>
      <c r="H2781" s="747"/>
    </row>
    <row r="2782" spans="1:8" s="196" customFormat="1">
      <c r="A2782" s="164" t="s">
        <v>1894</v>
      </c>
      <c r="B2782" s="745" t="s">
        <v>1257</v>
      </c>
      <c r="C2782" s="742" t="s">
        <v>728</v>
      </c>
      <c r="D2782" s="359" t="s">
        <v>1652</v>
      </c>
      <c r="E2782" s="614">
        <v>0.2</v>
      </c>
      <c r="F2782" s="629">
        <v>3500</v>
      </c>
      <c r="G2782" s="880">
        <f t="shared" ref="G2782:G2792" si="187">E2782*F2782</f>
        <v>700</v>
      </c>
      <c r="H2782" s="359"/>
    </row>
    <row r="2783" spans="1:8" s="196" customFormat="1">
      <c r="A2783" s="164"/>
      <c r="B2783" s="740"/>
      <c r="C2783" s="742" t="s">
        <v>731</v>
      </c>
      <c r="D2783" s="359" t="s">
        <v>1652</v>
      </c>
      <c r="E2783" s="614">
        <v>0.2</v>
      </c>
      <c r="F2783" s="628">
        <v>3612</v>
      </c>
      <c r="G2783" s="880">
        <f t="shared" si="187"/>
        <v>722.40000000000009</v>
      </c>
      <c r="H2783" s="359"/>
    </row>
    <row r="2784" spans="1:8" s="196" customFormat="1">
      <c r="A2784" s="164"/>
      <c r="B2784" s="740"/>
      <c r="C2784" s="742" t="s">
        <v>1713</v>
      </c>
      <c r="D2784" s="359" t="s">
        <v>98</v>
      </c>
      <c r="E2784" s="614">
        <v>0.1</v>
      </c>
      <c r="F2784" s="208">
        <v>1116</v>
      </c>
      <c r="G2784" s="880">
        <f t="shared" si="187"/>
        <v>111.60000000000001</v>
      </c>
      <c r="H2784" s="359"/>
    </row>
    <row r="2785" spans="1:8" s="196" customFormat="1">
      <c r="A2785" s="164"/>
      <c r="B2785" s="740"/>
      <c r="C2785" s="742" t="s">
        <v>1714</v>
      </c>
      <c r="D2785" s="359" t="s">
        <v>98</v>
      </c>
      <c r="E2785" s="614">
        <v>0.01</v>
      </c>
      <c r="F2785" s="208">
        <v>1323</v>
      </c>
      <c r="G2785" s="880">
        <f t="shared" si="187"/>
        <v>13.23</v>
      </c>
      <c r="H2785" s="359"/>
    </row>
    <row r="2786" spans="1:8" s="196" customFormat="1">
      <c r="A2786" s="164"/>
      <c r="B2786" s="740"/>
      <c r="C2786" s="742" t="s">
        <v>1715</v>
      </c>
      <c r="D2786" s="359" t="s">
        <v>98</v>
      </c>
      <c r="E2786" s="614">
        <v>0.3</v>
      </c>
      <c r="F2786" s="208">
        <v>1323</v>
      </c>
      <c r="G2786" s="880">
        <f t="shared" si="187"/>
        <v>396.9</v>
      </c>
      <c r="H2786" s="359"/>
    </row>
    <row r="2787" spans="1:8" s="196" customFormat="1">
      <c r="A2787" s="164"/>
      <c r="B2787" s="740"/>
      <c r="C2787" s="742" t="s">
        <v>723</v>
      </c>
      <c r="D2787" s="359" t="s">
        <v>1652</v>
      </c>
      <c r="E2787" s="614">
        <v>1</v>
      </c>
      <c r="F2787" s="208">
        <v>1750</v>
      </c>
      <c r="G2787" s="880">
        <f t="shared" si="187"/>
        <v>1750</v>
      </c>
      <c r="H2787" s="359"/>
    </row>
    <row r="2788" spans="1:8" s="196" customFormat="1">
      <c r="A2788" s="164"/>
      <c r="B2788" s="740"/>
      <c r="C2788" s="742" t="s">
        <v>576</v>
      </c>
      <c r="D2788" s="359" t="s">
        <v>1652</v>
      </c>
      <c r="E2788" s="614">
        <v>0.3</v>
      </c>
      <c r="F2788" s="589">
        <v>720</v>
      </c>
      <c r="G2788" s="880">
        <f t="shared" si="187"/>
        <v>216</v>
      </c>
      <c r="H2788" s="359"/>
    </row>
    <row r="2789" spans="1:8" s="196" customFormat="1" ht="21" customHeight="1">
      <c r="A2789" s="164"/>
      <c r="B2789" s="740"/>
      <c r="C2789" s="742" t="s">
        <v>1735</v>
      </c>
      <c r="D2789" s="359" t="s">
        <v>1698</v>
      </c>
      <c r="E2789" s="614">
        <v>0.1</v>
      </c>
      <c r="F2789" s="208">
        <v>2500</v>
      </c>
      <c r="G2789" s="880">
        <f t="shared" si="187"/>
        <v>250</v>
      </c>
      <c r="H2789" s="359"/>
    </row>
    <row r="2790" spans="1:8" s="196" customFormat="1">
      <c r="A2790" s="164"/>
      <c r="B2790" s="740"/>
      <c r="C2790" s="742" t="s">
        <v>31</v>
      </c>
      <c r="D2790" s="359" t="s">
        <v>98</v>
      </c>
      <c r="E2790" s="614">
        <v>6.0000000000000001E-3</v>
      </c>
      <c r="F2790" s="208">
        <v>2700</v>
      </c>
      <c r="G2790" s="880">
        <f t="shared" si="187"/>
        <v>16.2</v>
      </c>
      <c r="H2790" s="359"/>
    </row>
    <row r="2791" spans="1:8" s="196" customFormat="1">
      <c r="A2791" s="164"/>
      <c r="B2791" s="740"/>
      <c r="C2791" s="742" t="s">
        <v>729</v>
      </c>
      <c r="D2791" s="359" t="s">
        <v>1649</v>
      </c>
      <c r="E2791" s="614">
        <v>0.15790000000000001</v>
      </c>
      <c r="F2791" s="208">
        <v>120</v>
      </c>
      <c r="G2791" s="880">
        <f t="shared" si="187"/>
        <v>18.948</v>
      </c>
      <c r="H2791" s="359"/>
    </row>
    <row r="2792" spans="1:8" s="196" customFormat="1">
      <c r="A2792" s="164"/>
      <c r="B2792" s="740"/>
      <c r="C2792" s="742" t="s">
        <v>1726</v>
      </c>
      <c r="D2792" s="359" t="s">
        <v>1718</v>
      </c>
      <c r="E2792" s="614">
        <v>0.01</v>
      </c>
      <c r="F2792" s="208">
        <v>27000</v>
      </c>
      <c r="G2792" s="880">
        <f t="shared" si="187"/>
        <v>270</v>
      </c>
      <c r="H2792" s="359"/>
    </row>
    <row r="2793" spans="1:8" s="196" customFormat="1">
      <c r="A2793" s="164"/>
      <c r="B2793" s="741" t="s">
        <v>35</v>
      </c>
      <c r="C2793" s="742"/>
      <c r="D2793" s="359"/>
      <c r="E2793" s="614"/>
      <c r="F2793" s="208"/>
      <c r="G2793" s="889">
        <f>SUM(G2782:G2792)</f>
        <v>4465.2780000000002</v>
      </c>
      <c r="H2793" s="747"/>
    </row>
    <row r="2794" spans="1:8" s="196" customFormat="1">
      <c r="A2794" s="164" t="s">
        <v>1895</v>
      </c>
      <c r="B2794" s="745" t="s">
        <v>1259</v>
      </c>
      <c r="C2794" s="742" t="s">
        <v>1811</v>
      </c>
      <c r="D2794" s="359" t="s">
        <v>98</v>
      </c>
      <c r="E2794" s="614">
        <v>0.14000000000000001</v>
      </c>
      <c r="F2794" s="208">
        <v>845</v>
      </c>
      <c r="G2794" s="880">
        <f>E2794*F2794</f>
        <v>118.30000000000001</v>
      </c>
      <c r="H2794" s="359"/>
    </row>
    <row r="2795" spans="1:8" s="196" customFormat="1">
      <c r="A2795" s="164"/>
      <c r="B2795" s="745"/>
      <c r="C2795" s="742" t="s">
        <v>1812</v>
      </c>
      <c r="D2795" s="359" t="s">
        <v>1652</v>
      </c>
      <c r="E2795" s="614">
        <v>1.26E-2</v>
      </c>
      <c r="F2795" s="208">
        <v>25500</v>
      </c>
      <c r="G2795" s="880">
        <f t="shared" ref="G2795:G2820" si="188">E2795*F2795</f>
        <v>321.3</v>
      </c>
      <c r="H2795" s="359"/>
    </row>
    <row r="2796" spans="1:8" s="196" customFormat="1">
      <c r="A2796" s="164"/>
      <c r="B2796" s="745"/>
      <c r="C2796" s="742" t="s">
        <v>1755</v>
      </c>
      <c r="D2796" s="359" t="s">
        <v>1652</v>
      </c>
      <c r="E2796" s="614">
        <v>1.2999999999999999E-2</v>
      </c>
      <c r="F2796" s="208">
        <v>27000</v>
      </c>
      <c r="G2796" s="880">
        <f t="shared" si="188"/>
        <v>351</v>
      </c>
      <c r="H2796" s="359"/>
    </row>
    <row r="2797" spans="1:8" s="196" customFormat="1">
      <c r="A2797" s="164"/>
      <c r="B2797" s="745"/>
      <c r="C2797" s="742" t="s">
        <v>84</v>
      </c>
      <c r="D2797" s="359" t="s">
        <v>1652</v>
      </c>
      <c r="E2797" s="614">
        <v>7.0000000000000007E-2</v>
      </c>
      <c r="F2797" s="621">
        <v>7875</v>
      </c>
      <c r="G2797" s="880">
        <f t="shared" si="188"/>
        <v>551.25</v>
      </c>
      <c r="H2797" s="359"/>
    </row>
    <row r="2798" spans="1:8" s="196" customFormat="1">
      <c r="A2798" s="164"/>
      <c r="B2798" s="745"/>
      <c r="C2798" s="742" t="s">
        <v>872</v>
      </c>
      <c r="D2798" s="359" t="s">
        <v>1652</v>
      </c>
      <c r="E2798" s="614">
        <v>0.1</v>
      </c>
      <c r="F2798" s="621">
        <v>2700</v>
      </c>
      <c r="G2798" s="880">
        <f t="shared" si="188"/>
        <v>270</v>
      </c>
      <c r="H2798" s="359"/>
    </row>
    <row r="2799" spans="1:8" s="196" customFormat="1">
      <c r="A2799" s="164"/>
      <c r="B2799" s="745"/>
      <c r="C2799" s="742" t="s">
        <v>1680</v>
      </c>
      <c r="D2799" s="359" t="s">
        <v>98</v>
      </c>
      <c r="E2799" s="614">
        <v>0.12</v>
      </c>
      <c r="F2799" s="208">
        <v>1071</v>
      </c>
      <c r="G2799" s="880">
        <f t="shared" si="188"/>
        <v>128.51999999999998</v>
      </c>
      <c r="H2799" s="359"/>
    </row>
    <row r="2800" spans="1:8" s="196" customFormat="1">
      <c r="A2800" s="164"/>
      <c r="B2800" s="745"/>
      <c r="C2800" s="742" t="s">
        <v>733</v>
      </c>
      <c r="D2800" s="359" t="s">
        <v>1652</v>
      </c>
      <c r="E2800" s="614">
        <v>6.3945E-3</v>
      </c>
      <c r="F2800" s="208">
        <v>115000</v>
      </c>
      <c r="G2800" s="880">
        <f t="shared" si="188"/>
        <v>735.36749999999995</v>
      </c>
      <c r="H2800" s="359"/>
    </row>
    <row r="2801" spans="1:8" s="196" customFormat="1">
      <c r="A2801" s="164"/>
      <c r="B2801" s="745"/>
      <c r="C2801" s="742" t="s">
        <v>1720</v>
      </c>
      <c r="D2801" s="359" t="s">
        <v>98</v>
      </c>
      <c r="E2801" s="614">
        <v>1.4999999999999999E-2</v>
      </c>
      <c r="F2801" s="208">
        <v>1690</v>
      </c>
      <c r="G2801" s="880">
        <f t="shared" si="188"/>
        <v>25.349999999999998</v>
      </c>
      <c r="H2801" s="359"/>
    </row>
    <row r="2802" spans="1:8" s="196" customFormat="1">
      <c r="A2802" s="164"/>
      <c r="B2802" s="745"/>
      <c r="C2802" s="742" t="s">
        <v>1760</v>
      </c>
      <c r="D2802" s="359" t="s">
        <v>1652</v>
      </c>
      <c r="E2802" s="614">
        <v>0.1</v>
      </c>
      <c r="F2802" s="748">
        <v>16500</v>
      </c>
      <c r="G2802" s="880">
        <f t="shared" si="188"/>
        <v>1650</v>
      </c>
      <c r="H2802" s="359"/>
    </row>
    <row r="2803" spans="1:8" s="196" customFormat="1">
      <c r="A2803" s="164"/>
      <c r="B2803" s="740"/>
      <c r="C2803" s="742" t="s">
        <v>1813</v>
      </c>
      <c r="D2803" s="359" t="s">
        <v>98</v>
      </c>
      <c r="E2803" s="614">
        <v>0.02</v>
      </c>
      <c r="F2803" s="208">
        <v>3500</v>
      </c>
      <c r="G2803" s="880">
        <f t="shared" si="188"/>
        <v>70</v>
      </c>
      <c r="H2803" s="359"/>
    </row>
    <row r="2804" spans="1:8" s="196" customFormat="1">
      <c r="A2804" s="164"/>
      <c r="B2804" s="740"/>
      <c r="C2804" s="742" t="s">
        <v>1814</v>
      </c>
      <c r="D2804" s="359" t="s">
        <v>98</v>
      </c>
      <c r="E2804" s="614">
        <v>1.6000000000000001E-3</v>
      </c>
      <c r="F2804" s="208">
        <v>7321.43</v>
      </c>
      <c r="G2804" s="880">
        <f t="shared" si="188"/>
        <v>11.714288000000002</v>
      </c>
      <c r="H2804" s="359"/>
    </row>
    <row r="2805" spans="1:8" s="196" customFormat="1">
      <c r="A2805" s="164"/>
      <c r="B2805" s="740"/>
      <c r="C2805" s="742" t="s">
        <v>1796</v>
      </c>
      <c r="D2805" s="359" t="s">
        <v>1652</v>
      </c>
      <c r="E2805" s="614">
        <v>5.6839999999999998E-3</v>
      </c>
      <c r="F2805" s="208">
        <v>9500</v>
      </c>
      <c r="G2805" s="880">
        <f t="shared" si="188"/>
        <v>53.997999999999998</v>
      </c>
      <c r="H2805" s="359"/>
    </row>
    <row r="2806" spans="1:8" s="196" customFormat="1">
      <c r="A2806" s="164"/>
      <c r="B2806" s="740"/>
      <c r="C2806" s="742" t="s">
        <v>1815</v>
      </c>
      <c r="D2806" s="359" t="s">
        <v>1698</v>
      </c>
      <c r="E2806" s="614">
        <v>0.05</v>
      </c>
      <c r="F2806" s="208">
        <v>81000</v>
      </c>
      <c r="G2806" s="880">
        <f t="shared" si="188"/>
        <v>4050</v>
      </c>
      <c r="H2806" s="359"/>
    </row>
    <row r="2807" spans="1:8" s="196" customFormat="1">
      <c r="A2807" s="164"/>
      <c r="B2807" s="740"/>
      <c r="C2807" s="742" t="s">
        <v>1816</v>
      </c>
      <c r="D2807" s="359" t="s">
        <v>1698</v>
      </c>
      <c r="E2807" s="614">
        <v>0.05</v>
      </c>
      <c r="F2807" s="208">
        <v>81000</v>
      </c>
      <c r="G2807" s="880">
        <f t="shared" si="188"/>
        <v>4050</v>
      </c>
      <c r="H2807" s="359"/>
    </row>
    <row r="2808" spans="1:8" s="196" customFormat="1">
      <c r="A2808" s="164"/>
      <c r="B2808" s="740"/>
      <c r="C2808" s="742" t="s">
        <v>1817</v>
      </c>
      <c r="D2808" s="359" t="s">
        <v>1695</v>
      </c>
      <c r="E2808" s="572">
        <v>1.2E-2</v>
      </c>
      <c r="F2808" s="748">
        <v>275000</v>
      </c>
      <c r="G2808" s="880">
        <f t="shared" si="188"/>
        <v>3300</v>
      </c>
      <c r="H2808" s="359"/>
    </row>
    <row r="2809" spans="1:8" s="196" customFormat="1">
      <c r="A2809" s="164"/>
      <c r="B2809" s="740"/>
      <c r="C2809" s="742" t="s">
        <v>31</v>
      </c>
      <c r="D2809" s="359" t="s">
        <v>98</v>
      </c>
      <c r="E2809" s="614">
        <v>6.0000000000000001E-3</v>
      </c>
      <c r="F2809" s="208">
        <v>2700</v>
      </c>
      <c r="G2809" s="880">
        <f t="shared" si="188"/>
        <v>16.2</v>
      </c>
      <c r="H2809" s="359"/>
    </row>
    <row r="2810" spans="1:8" s="196" customFormat="1">
      <c r="A2810" s="164"/>
      <c r="B2810" s="740"/>
      <c r="C2810" s="742" t="s">
        <v>729</v>
      </c>
      <c r="D2810" s="359" t="s">
        <v>1649</v>
      </c>
      <c r="E2810" s="614">
        <v>1.4933000000000001</v>
      </c>
      <c r="F2810" s="208">
        <v>120</v>
      </c>
      <c r="G2810" s="880">
        <f t="shared" si="188"/>
        <v>179.196</v>
      </c>
      <c r="H2810" s="359"/>
    </row>
    <row r="2811" spans="1:8" s="196" customFormat="1">
      <c r="A2811" s="164"/>
      <c r="B2811" s="741" t="s">
        <v>35</v>
      </c>
      <c r="C2811" s="742"/>
      <c r="D2811" s="186"/>
      <c r="E2811" s="615"/>
      <c r="F2811" s="276"/>
      <c r="G2811" s="889">
        <f>SUM(G2794:G2810)</f>
        <v>15882.195788000001</v>
      </c>
      <c r="H2811" s="747"/>
    </row>
    <row r="2812" spans="1:8" s="196" customFormat="1">
      <c r="A2812" s="164" t="s">
        <v>1260</v>
      </c>
      <c r="B2812" s="745" t="s">
        <v>1261</v>
      </c>
      <c r="C2812" s="742" t="s">
        <v>1755</v>
      </c>
      <c r="D2812" s="359" t="s">
        <v>1652</v>
      </c>
      <c r="E2812" s="614">
        <v>1.1299999999999999E-2</v>
      </c>
      <c r="F2812" s="208">
        <v>27000</v>
      </c>
      <c r="G2812" s="880">
        <f t="shared" si="188"/>
        <v>305.09999999999997</v>
      </c>
      <c r="H2812" s="359"/>
    </row>
    <row r="2813" spans="1:8" s="196" customFormat="1">
      <c r="A2813" s="164"/>
      <c r="B2813" s="740"/>
      <c r="C2813" s="742" t="s">
        <v>1896</v>
      </c>
      <c r="D2813" s="359" t="s">
        <v>98</v>
      </c>
      <c r="E2813" s="614">
        <v>7.4799999999999997E-4</v>
      </c>
      <c r="F2813" s="208">
        <v>4055</v>
      </c>
      <c r="G2813" s="880">
        <f t="shared" si="188"/>
        <v>3.0331399999999999</v>
      </c>
      <c r="H2813" s="359"/>
    </row>
    <row r="2814" spans="1:8" s="196" customFormat="1">
      <c r="A2814" s="164"/>
      <c r="B2814" s="740"/>
      <c r="C2814" s="742" t="s">
        <v>1897</v>
      </c>
      <c r="D2814" s="359" t="s">
        <v>98</v>
      </c>
      <c r="E2814" s="614">
        <v>7.4999999999999997E-3</v>
      </c>
      <c r="F2814" s="208">
        <v>580</v>
      </c>
      <c r="G2814" s="880">
        <f t="shared" si="188"/>
        <v>4.3499999999999996</v>
      </c>
      <c r="H2814" s="359"/>
    </row>
    <row r="2815" spans="1:8" s="196" customFormat="1">
      <c r="A2815" s="164"/>
      <c r="B2815" s="740"/>
      <c r="C2815" s="742" t="s">
        <v>1760</v>
      </c>
      <c r="D2815" s="359" t="s">
        <v>1652</v>
      </c>
      <c r="E2815" s="614">
        <v>7.8E-2</v>
      </c>
      <c r="F2815" s="748">
        <v>16500</v>
      </c>
      <c r="G2815" s="880">
        <f t="shared" si="188"/>
        <v>1287</v>
      </c>
      <c r="H2815" s="359"/>
    </row>
    <row r="2816" spans="1:8" s="196" customFormat="1">
      <c r="A2816" s="164"/>
      <c r="B2816" s="740"/>
      <c r="C2816" s="742" t="s">
        <v>1753</v>
      </c>
      <c r="D2816" s="359" t="s">
        <v>1652</v>
      </c>
      <c r="E2816" s="614">
        <v>0.03</v>
      </c>
      <c r="F2816" s="208">
        <v>250</v>
      </c>
      <c r="G2816" s="880">
        <f t="shared" si="188"/>
        <v>7.5</v>
      </c>
      <c r="H2816" s="359"/>
    </row>
    <row r="2817" spans="1:8" s="196" customFormat="1">
      <c r="A2817" s="164"/>
      <c r="B2817" s="740"/>
      <c r="C2817" s="742" t="s">
        <v>1834</v>
      </c>
      <c r="D2817" s="359" t="s">
        <v>98</v>
      </c>
      <c r="E2817" s="614">
        <v>0.01</v>
      </c>
      <c r="F2817" s="748">
        <v>1500</v>
      </c>
      <c r="G2817" s="880">
        <f t="shared" si="188"/>
        <v>15</v>
      </c>
      <c r="H2817" s="359"/>
    </row>
    <row r="2818" spans="1:8" s="196" customFormat="1" ht="30">
      <c r="A2818" s="164"/>
      <c r="B2818" s="740"/>
      <c r="C2818" s="742" t="s">
        <v>1898</v>
      </c>
      <c r="D2818" s="359" t="s">
        <v>1698</v>
      </c>
      <c r="E2818" s="614">
        <v>0.26500000000000001</v>
      </c>
      <c r="F2818" s="208">
        <v>81000</v>
      </c>
      <c r="G2818" s="880">
        <f t="shared" si="188"/>
        <v>21465</v>
      </c>
      <c r="H2818" s="359"/>
    </row>
    <row r="2819" spans="1:8" s="196" customFormat="1">
      <c r="A2819" s="164"/>
      <c r="B2819" s="740"/>
      <c r="C2819" s="742" t="s">
        <v>31</v>
      </c>
      <c r="D2819" s="359" t="s">
        <v>98</v>
      </c>
      <c r="E2819" s="614">
        <v>6.0000000000000001E-3</v>
      </c>
      <c r="F2819" s="208">
        <v>2700</v>
      </c>
      <c r="G2819" s="880">
        <f t="shared" si="188"/>
        <v>16.2</v>
      </c>
      <c r="H2819" s="359"/>
    </row>
    <row r="2820" spans="1:8" s="196" customFormat="1">
      <c r="A2820" s="164"/>
      <c r="B2820" s="740"/>
      <c r="C2820" s="742" t="s">
        <v>729</v>
      </c>
      <c r="D2820" s="359" t="s">
        <v>1649</v>
      </c>
      <c r="E2820" s="614">
        <v>0.15</v>
      </c>
      <c r="F2820" s="208">
        <v>120</v>
      </c>
      <c r="G2820" s="880">
        <f t="shared" si="188"/>
        <v>18</v>
      </c>
      <c r="H2820" s="359"/>
    </row>
    <row r="2821" spans="1:8" s="196" customFormat="1">
      <c r="A2821" s="164"/>
      <c r="B2821" s="741" t="s">
        <v>35</v>
      </c>
      <c r="C2821" s="744"/>
      <c r="D2821" s="186"/>
      <c r="E2821" s="615"/>
      <c r="F2821" s="276"/>
      <c r="G2821" s="889">
        <f>SUM(G2812:G2820)</f>
        <v>23121.183140000001</v>
      </c>
      <c r="H2821" s="747"/>
    </row>
    <row r="2822" spans="1:8" s="196" customFormat="1" ht="30">
      <c r="A2822" s="164" t="s">
        <v>1262</v>
      </c>
      <c r="B2822" s="745" t="s">
        <v>1263</v>
      </c>
      <c r="C2822" s="742" t="s">
        <v>1899</v>
      </c>
      <c r="D2822" s="359" t="s">
        <v>1652</v>
      </c>
      <c r="E2822" s="614">
        <v>3.5000000000000003E-2</v>
      </c>
      <c r="F2822" s="208">
        <v>2232</v>
      </c>
      <c r="G2822" s="880">
        <f>E2822*F2822</f>
        <v>78.12</v>
      </c>
      <c r="H2822" s="359"/>
    </row>
    <row r="2823" spans="1:8" s="196" customFormat="1">
      <c r="A2823" s="164"/>
      <c r="B2823" s="740"/>
      <c r="C2823" s="742" t="s">
        <v>1900</v>
      </c>
      <c r="D2823" s="359" t="s">
        <v>1698</v>
      </c>
      <c r="E2823" s="614">
        <v>0.5</v>
      </c>
      <c r="F2823" s="208">
        <v>25000</v>
      </c>
      <c r="G2823" s="880">
        <f t="shared" ref="G2823:G2840" si="189">E2823*F2823</f>
        <v>12500</v>
      </c>
      <c r="H2823" s="359"/>
    </row>
    <row r="2824" spans="1:8" s="196" customFormat="1">
      <c r="A2824" s="164"/>
      <c r="B2824" s="740"/>
      <c r="C2824" s="742" t="s">
        <v>1901</v>
      </c>
      <c r="D2824" s="359" t="s">
        <v>1652</v>
      </c>
      <c r="E2824" s="614">
        <v>0.02</v>
      </c>
      <c r="F2824" s="208">
        <v>1800</v>
      </c>
      <c r="G2824" s="880">
        <f t="shared" si="189"/>
        <v>36</v>
      </c>
      <c r="H2824" s="359"/>
    </row>
    <row r="2825" spans="1:8" s="196" customFormat="1">
      <c r="A2825" s="164"/>
      <c r="B2825" s="740"/>
      <c r="C2825" s="742" t="s">
        <v>1902</v>
      </c>
      <c r="D2825" s="359" t="s">
        <v>1652</v>
      </c>
      <c r="E2825" s="614">
        <v>5.0000000000000001E-3</v>
      </c>
      <c r="F2825" s="208">
        <v>23000</v>
      </c>
      <c r="G2825" s="880">
        <f t="shared" si="189"/>
        <v>115</v>
      </c>
      <c r="H2825" s="359"/>
    </row>
    <row r="2826" spans="1:8" s="196" customFormat="1">
      <c r="A2826" s="164"/>
      <c r="B2826" s="740"/>
      <c r="C2826" s="742" t="s">
        <v>1903</v>
      </c>
      <c r="D2826" s="359" t="s">
        <v>1652</v>
      </c>
      <c r="E2826" s="614">
        <v>0.01</v>
      </c>
      <c r="F2826" s="208">
        <v>1200</v>
      </c>
      <c r="G2826" s="880">
        <f t="shared" si="189"/>
        <v>12</v>
      </c>
      <c r="H2826" s="359"/>
    </row>
    <row r="2827" spans="1:8" s="196" customFormat="1">
      <c r="A2827" s="164"/>
      <c r="B2827" s="740"/>
      <c r="C2827" s="742" t="s">
        <v>1904</v>
      </c>
      <c r="D2827" s="359" t="s">
        <v>1652</v>
      </c>
      <c r="E2827" s="614">
        <v>0.09</v>
      </c>
      <c r="F2827" s="208">
        <v>21500</v>
      </c>
      <c r="G2827" s="880">
        <f t="shared" si="189"/>
        <v>1935</v>
      </c>
      <c r="H2827" s="359"/>
    </row>
    <row r="2828" spans="1:8" s="196" customFormat="1">
      <c r="A2828" s="164"/>
      <c r="B2828" s="740"/>
      <c r="C2828" s="742" t="s">
        <v>1755</v>
      </c>
      <c r="D2828" s="359" t="s">
        <v>1652</v>
      </c>
      <c r="E2828" s="614">
        <v>0.09</v>
      </c>
      <c r="F2828" s="208">
        <v>27000</v>
      </c>
      <c r="G2828" s="880">
        <f t="shared" si="189"/>
        <v>2430</v>
      </c>
      <c r="H2828" s="359"/>
    </row>
    <row r="2829" spans="1:8" s="196" customFormat="1">
      <c r="A2829" s="164"/>
      <c r="B2829" s="740"/>
      <c r="C2829" s="742" t="s">
        <v>1905</v>
      </c>
      <c r="D2829" s="359" t="s">
        <v>98</v>
      </c>
      <c r="E2829" s="614">
        <v>0.02</v>
      </c>
      <c r="F2829" s="208">
        <v>1200</v>
      </c>
      <c r="G2829" s="880">
        <f t="shared" si="189"/>
        <v>24</v>
      </c>
      <c r="H2829" s="359"/>
    </row>
    <row r="2830" spans="1:8" s="196" customFormat="1">
      <c r="A2830" s="164"/>
      <c r="B2830" s="740"/>
      <c r="C2830" s="742" t="s">
        <v>1906</v>
      </c>
      <c r="D2830" s="359" t="s">
        <v>98</v>
      </c>
      <c r="E2830" s="614">
        <v>0.08</v>
      </c>
      <c r="F2830" s="589">
        <v>8100</v>
      </c>
      <c r="G2830" s="880">
        <f t="shared" si="189"/>
        <v>648</v>
      </c>
      <c r="H2830" s="359"/>
    </row>
    <row r="2831" spans="1:8" s="196" customFormat="1">
      <c r="A2831" s="164"/>
      <c r="B2831" s="740"/>
      <c r="C2831" s="742" t="s">
        <v>731</v>
      </c>
      <c r="D2831" s="359" t="s">
        <v>1652</v>
      </c>
      <c r="E2831" s="614">
        <v>1.4999999999999999E-2</v>
      </c>
      <c r="F2831" s="628">
        <v>3612</v>
      </c>
      <c r="G2831" s="880">
        <f t="shared" si="189"/>
        <v>54.18</v>
      </c>
      <c r="H2831" s="359"/>
    </row>
    <row r="2832" spans="1:8" s="196" customFormat="1">
      <c r="A2832" s="164"/>
      <c r="B2832" s="740"/>
      <c r="C2832" s="742" t="s">
        <v>1907</v>
      </c>
      <c r="D2832" s="359" t="s">
        <v>1908</v>
      </c>
      <c r="E2832" s="614">
        <v>5.1999999999999998E-3</v>
      </c>
      <c r="F2832" s="208">
        <v>27000</v>
      </c>
      <c r="G2832" s="880">
        <f t="shared" si="189"/>
        <v>140.4</v>
      </c>
      <c r="H2832" s="359"/>
    </row>
    <row r="2833" spans="1:8" s="196" customFormat="1">
      <c r="A2833" s="164"/>
      <c r="B2833" s="740"/>
      <c r="C2833" s="742" t="s">
        <v>1909</v>
      </c>
      <c r="D2833" s="359" t="s">
        <v>1908</v>
      </c>
      <c r="E2833" s="614">
        <v>5.3499999999999999E-4</v>
      </c>
      <c r="F2833" s="208">
        <v>15400</v>
      </c>
      <c r="G2833" s="880">
        <f t="shared" si="189"/>
        <v>8.2390000000000008</v>
      </c>
      <c r="H2833" s="359"/>
    </row>
    <row r="2834" spans="1:8" s="196" customFormat="1">
      <c r="A2834" s="164"/>
      <c r="B2834" s="740"/>
      <c r="C2834" s="742" t="s">
        <v>1910</v>
      </c>
      <c r="D2834" s="359" t="s">
        <v>1908</v>
      </c>
      <c r="E2834" s="614">
        <v>4.2999999999999999E-4</v>
      </c>
      <c r="F2834" s="208">
        <v>19200</v>
      </c>
      <c r="G2834" s="880">
        <f t="shared" si="189"/>
        <v>8.2560000000000002</v>
      </c>
      <c r="H2834" s="359"/>
    </row>
    <row r="2835" spans="1:8" s="196" customFormat="1">
      <c r="A2835" s="164"/>
      <c r="B2835" s="740"/>
      <c r="C2835" s="742" t="s">
        <v>1911</v>
      </c>
      <c r="D2835" s="359" t="s">
        <v>1908</v>
      </c>
      <c r="E2835" s="614">
        <v>4.15E-3</v>
      </c>
      <c r="F2835" s="208">
        <v>19200</v>
      </c>
      <c r="G2835" s="880">
        <f t="shared" si="189"/>
        <v>79.680000000000007</v>
      </c>
      <c r="H2835" s="359"/>
    </row>
    <row r="2836" spans="1:8" s="196" customFormat="1" ht="30">
      <c r="A2836" s="164"/>
      <c r="B2836" s="740"/>
      <c r="C2836" s="742" t="s">
        <v>1912</v>
      </c>
      <c r="D2836" s="359" t="s">
        <v>1913</v>
      </c>
      <c r="E2836" s="614">
        <v>1E-4</v>
      </c>
      <c r="F2836" s="208">
        <v>178100</v>
      </c>
      <c r="G2836" s="880">
        <f t="shared" si="189"/>
        <v>17.810000000000002</v>
      </c>
      <c r="H2836" s="359"/>
    </row>
    <row r="2837" spans="1:8" s="196" customFormat="1" ht="30">
      <c r="A2837" s="164"/>
      <c r="B2837" s="740"/>
      <c r="C2837" s="742" t="s">
        <v>1914</v>
      </c>
      <c r="D2837" s="359" t="s">
        <v>98</v>
      </c>
      <c r="E2837" s="614">
        <v>8.0000000000000002E-3</v>
      </c>
      <c r="F2837" s="208">
        <v>2500</v>
      </c>
      <c r="G2837" s="880">
        <f t="shared" si="189"/>
        <v>20</v>
      </c>
      <c r="H2837" s="359"/>
    </row>
    <row r="2838" spans="1:8" s="196" customFormat="1">
      <c r="A2838" s="164"/>
      <c r="B2838" s="740"/>
      <c r="C2838" s="742" t="s">
        <v>576</v>
      </c>
      <c r="D2838" s="359" t="s">
        <v>1652</v>
      </c>
      <c r="E2838" s="614">
        <v>0.18679999999999999</v>
      </c>
      <c r="F2838" s="589">
        <v>720</v>
      </c>
      <c r="G2838" s="880">
        <f t="shared" si="189"/>
        <v>134.49600000000001</v>
      </c>
      <c r="H2838" s="359"/>
    </row>
    <row r="2839" spans="1:8" s="196" customFormat="1">
      <c r="A2839" s="164"/>
      <c r="B2839" s="740"/>
      <c r="C2839" s="742" t="s">
        <v>31</v>
      </c>
      <c r="D2839" s="359" t="s">
        <v>98</v>
      </c>
      <c r="E2839" s="614">
        <v>6.0000000000000001E-3</v>
      </c>
      <c r="F2839" s="208">
        <v>2700</v>
      </c>
      <c r="G2839" s="880">
        <f t="shared" si="189"/>
        <v>16.2</v>
      </c>
      <c r="H2839" s="359"/>
    </row>
    <row r="2840" spans="1:8" s="196" customFormat="1">
      <c r="A2840" s="164"/>
      <c r="B2840" s="740"/>
      <c r="C2840" s="742" t="s">
        <v>729</v>
      </c>
      <c r="D2840" s="359" t="s">
        <v>1649</v>
      </c>
      <c r="E2840" s="614">
        <v>1.5</v>
      </c>
      <c r="F2840" s="208">
        <v>120</v>
      </c>
      <c r="G2840" s="880">
        <f t="shared" si="189"/>
        <v>180</v>
      </c>
      <c r="H2840" s="359"/>
    </row>
    <row r="2841" spans="1:8" s="196" customFormat="1">
      <c r="A2841" s="164"/>
      <c r="B2841" s="741" t="s">
        <v>35</v>
      </c>
      <c r="C2841" s="744"/>
      <c r="D2841" s="186"/>
      <c r="E2841" s="615"/>
      <c r="F2841" s="276"/>
      <c r="G2841" s="889">
        <f>SUM(G2822:G2840)</f>
        <v>18437.381000000008</v>
      </c>
      <c r="H2841" s="747"/>
    </row>
    <row r="2842" spans="1:8" s="196" customFormat="1">
      <c r="A2842" s="164" t="s">
        <v>1915</v>
      </c>
      <c r="B2842" s="745" t="s">
        <v>1916</v>
      </c>
      <c r="C2842" s="742" t="s">
        <v>1917</v>
      </c>
      <c r="D2842" s="359" t="s">
        <v>1652</v>
      </c>
      <c r="E2842" s="614">
        <v>1.0500000000000001E-2</v>
      </c>
      <c r="F2842" s="208">
        <v>27000</v>
      </c>
      <c r="G2842" s="880">
        <f t="shared" ref="G2842:G2873" si="190">E2842*F2842</f>
        <v>283.5</v>
      </c>
      <c r="H2842" s="359"/>
    </row>
    <row r="2843" spans="1:8" s="196" customFormat="1">
      <c r="A2843" s="164"/>
      <c r="B2843" s="740"/>
      <c r="C2843" s="742" t="s">
        <v>1760</v>
      </c>
      <c r="D2843" s="359" t="s">
        <v>1652</v>
      </c>
      <c r="E2843" s="614">
        <v>0.18</v>
      </c>
      <c r="F2843" s="748">
        <v>16500</v>
      </c>
      <c r="G2843" s="880">
        <f t="shared" si="190"/>
        <v>2970</v>
      </c>
      <c r="H2843" s="359"/>
    </row>
    <row r="2844" spans="1:8" s="196" customFormat="1">
      <c r="A2844" s="164"/>
      <c r="B2844" s="740"/>
      <c r="C2844" s="742" t="s">
        <v>1812</v>
      </c>
      <c r="D2844" s="359" t="s">
        <v>1652</v>
      </c>
      <c r="E2844" s="614">
        <v>0.1</v>
      </c>
      <c r="F2844" s="208">
        <v>250</v>
      </c>
      <c r="G2844" s="880">
        <f t="shared" si="190"/>
        <v>25</v>
      </c>
      <c r="H2844" s="359"/>
    </row>
    <row r="2845" spans="1:8" s="196" customFormat="1">
      <c r="A2845" s="164"/>
      <c r="B2845" s="740"/>
      <c r="C2845" s="742" t="s">
        <v>1834</v>
      </c>
      <c r="D2845" s="359" t="s">
        <v>98</v>
      </c>
      <c r="E2845" s="614">
        <v>0.1</v>
      </c>
      <c r="F2845" s="748">
        <v>1500</v>
      </c>
      <c r="G2845" s="880">
        <f t="shared" si="190"/>
        <v>150</v>
      </c>
      <c r="H2845" s="359"/>
    </row>
    <row r="2846" spans="1:8" s="196" customFormat="1">
      <c r="A2846" s="164"/>
      <c r="B2846" s="740"/>
      <c r="C2846" s="742" t="s">
        <v>1813</v>
      </c>
      <c r="D2846" s="359" t="s">
        <v>98</v>
      </c>
      <c r="E2846" s="614">
        <v>0.1</v>
      </c>
      <c r="F2846" s="629">
        <v>3500</v>
      </c>
      <c r="G2846" s="880">
        <f t="shared" si="190"/>
        <v>350</v>
      </c>
      <c r="H2846" s="359"/>
    </row>
    <row r="2847" spans="1:8" s="196" customFormat="1">
      <c r="A2847" s="164"/>
      <c r="B2847" s="740"/>
      <c r="C2847" s="742" t="s">
        <v>733</v>
      </c>
      <c r="D2847" s="359" t="s">
        <v>1652</v>
      </c>
      <c r="E2847" s="614">
        <v>0.03</v>
      </c>
      <c r="F2847" s="208">
        <v>2900</v>
      </c>
      <c r="G2847" s="880">
        <f t="shared" si="190"/>
        <v>87</v>
      </c>
      <c r="H2847" s="359"/>
    </row>
    <row r="2848" spans="1:8" s="196" customFormat="1">
      <c r="A2848" s="164"/>
      <c r="B2848" s="740"/>
      <c r="C2848" s="742" t="s">
        <v>1918</v>
      </c>
      <c r="D2848" s="359" t="s">
        <v>98</v>
      </c>
      <c r="E2848" s="614">
        <v>0.1318</v>
      </c>
      <c r="F2848" s="208">
        <v>1720</v>
      </c>
      <c r="G2848" s="880">
        <f t="shared" si="190"/>
        <v>226.696</v>
      </c>
      <c r="H2848" s="359"/>
    </row>
    <row r="2849" spans="1:8" s="196" customFormat="1">
      <c r="A2849" s="164"/>
      <c r="B2849" s="740"/>
      <c r="C2849" s="742" t="s">
        <v>576</v>
      </c>
      <c r="D2849" s="359" t="s">
        <v>1652</v>
      </c>
      <c r="E2849" s="614">
        <v>0.18679999999999999</v>
      </c>
      <c r="F2849" s="589">
        <v>720</v>
      </c>
      <c r="G2849" s="880">
        <f t="shared" si="190"/>
        <v>134.49600000000001</v>
      </c>
      <c r="H2849" s="359"/>
    </row>
    <row r="2850" spans="1:8" s="196" customFormat="1">
      <c r="A2850" s="164"/>
      <c r="B2850" s="740"/>
      <c r="C2850" s="742" t="s">
        <v>84</v>
      </c>
      <c r="D2850" s="359" t="s">
        <v>98</v>
      </c>
      <c r="E2850" s="614">
        <v>2.5000000000000001E-2</v>
      </c>
      <c r="F2850" s="621">
        <v>7875</v>
      </c>
      <c r="G2850" s="880">
        <f t="shared" si="190"/>
        <v>196.875</v>
      </c>
      <c r="H2850" s="359"/>
    </row>
    <row r="2851" spans="1:8" s="196" customFormat="1">
      <c r="A2851" s="164"/>
      <c r="B2851" s="740"/>
      <c r="C2851" s="742" t="s">
        <v>1919</v>
      </c>
      <c r="D2851" s="359" t="s">
        <v>1698</v>
      </c>
      <c r="E2851" s="614">
        <v>0.5</v>
      </c>
      <c r="F2851" s="208">
        <v>25000</v>
      </c>
      <c r="G2851" s="880">
        <f t="shared" si="190"/>
        <v>12500</v>
      </c>
      <c r="H2851" s="359"/>
    </row>
    <row r="2852" spans="1:8" s="196" customFormat="1">
      <c r="A2852" s="164"/>
      <c r="B2852" s="740"/>
      <c r="C2852" s="742" t="s">
        <v>31</v>
      </c>
      <c r="D2852" s="359" t="s">
        <v>98</v>
      </c>
      <c r="E2852" s="614">
        <v>6.0000000000000001E-3</v>
      </c>
      <c r="F2852" s="208">
        <v>2700</v>
      </c>
      <c r="G2852" s="880">
        <f t="shared" si="190"/>
        <v>16.2</v>
      </c>
      <c r="H2852" s="359"/>
    </row>
    <row r="2853" spans="1:8" s="196" customFormat="1">
      <c r="A2853" s="164"/>
      <c r="B2853" s="740"/>
      <c r="C2853" s="742" t="s">
        <v>729</v>
      </c>
      <c r="D2853" s="359" t="s">
        <v>1649</v>
      </c>
      <c r="E2853" s="614">
        <v>0.15</v>
      </c>
      <c r="F2853" s="208">
        <v>120</v>
      </c>
      <c r="G2853" s="880">
        <f t="shared" si="190"/>
        <v>18</v>
      </c>
      <c r="H2853" s="359"/>
    </row>
    <row r="2854" spans="1:8" s="196" customFormat="1">
      <c r="A2854" s="164"/>
      <c r="B2854" s="741" t="s">
        <v>35</v>
      </c>
      <c r="C2854" s="744"/>
      <c r="D2854" s="186"/>
      <c r="E2854" s="615"/>
      <c r="F2854" s="276"/>
      <c r="G2854" s="889">
        <f>SUM(G2842:G2853)</f>
        <v>16957.767</v>
      </c>
      <c r="H2854" s="747"/>
    </row>
    <row r="2855" spans="1:8" s="196" customFormat="1" ht="30">
      <c r="A2855" s="164" t="s">
        <v>1266</v>
      </c>
      <c r="B2855" s="745" t="s">
        <v>1267</v>
      </c>
      <c r="C2855" s="742" t="s">
        <v>1899</v>
      </c>
      <c r="D2855" s="359" t="s">
        <v>1652</v>
      </c>
      <c r="E2855" s="614">
        <v>3.5000000000000003E-2</v>
      </c>
      <c r="F2855" s="208">
        <v>2232</v>
      </c>
      <c r="G2855" s="880">
        <f t="shared" si="190"/>
        <v>78.12</v>
      </c>
      <c r="H2855" s="359"/>
    </row>
    <row r="2856" spans="1:8" s="196" customFormat="1">
      <c r="A2856" s="164"/>
      <c r="B2856" s="740"/>
      <c r="C2856" s="742" t="s">
        <v>727</v>
      </c>
      <c r="D2856" s="359" t="s">
        <v>1652</v>
      </c>
      <c r="E2856" s="614">
        <v>2.9000000000000001E-2</v>
      </c>
      <c r="F2856" s="589">
        <v>3500</v>
      </c>
      <c r="G2856" s="880">
        <f t="shared" si="190"/>
        <v>101.5</v>
      </c>
      <c r="H2856" s="359"/>
    </row>
    <row r="2857" spans="1:8" s="196" customFormat="1">
      <c r="A2857" s="164"/>
      <c r="B2857" s="740"/>
      <c r="C2857" s="742" t="s">
        <v>1901</v>
      </c>
      <c r="D2857" s="359" t="s">
        <v>1652</v>
      </c>
      <c r="E2857" s="614">
        <v>0.02</v>
      </c>
      <c r="F2857" s="208">
        <v>1800</v>
      </c>
      <c r="G2857" s="880">
        <f t="shared" si="190"/>
        <v>36</v>
      </c>
      <c r="H2857" s="359"/>
    </row>
    <row r="2858" spans="1:8" s="196" customFormat="1">
      <c r="A2858" s="164"/>
      <c r="B2858" s="740"/>
      <c r="C2858" s="742" t="s">
        <v>1902</v>
      </c>
      <c r="D2858" s="359" t="s">
        <v>1652</v>
      </c>
      <c r="E2858" s="614">
        <v>5.0000000000000001E-3</v>
      </c>
      <c r="F2858" s="208">
        <v>23000</v>
      </c>
      <c r="G2858" s="880">
        <f t="shared" si="190"/>
        <v>115</v>
      </c>
      <c r="H2858" s="359"/>
    </row>
    <row r="2859" spans="1:8" s="196" customFormat="1">
      <c r="A2859" s="164"/>
      <c r="B2859" s="740"/>
      <c r="C2859" s="742" t="s">
        <v>1903</v>
      </c>
      <c r="D2859" s="359" t="s">
        <v>1652</v>
      </c>
      <c r="E2859" s="614">
        <v>0.01</v>
      </c>
      <c r="F2859" s="208">
        <v>1200</v>
      </c>
      <c r="G2859" s="880">
        <f t="shared" si="190"/>
        <v>12</v>
      </c>
      <c r="H2859" s="359"/>
    </row>
    <row r="2860" spans="1:8" s="196" customFormat="1">
      <c r="A2860" s="164"/>
      <c r="B2860" s="740"/>
      <c r="C2860" s="742" t="s">
        <v>1904</v>
      </c>
      <c r="D2860" s="359" t="s">
        <v>1652</v>
      </c>
      <c r="E2860" s="614">
        <v>0.09</v>
      </c>
      <c r="F2860" s="208">
        <v>21500</v>
      </c>
      <c r="G2860" s="880">
        <f t="shared" si="190"/>
        <v>1935</v>
      </c>
      <c r="H2860" s="359"/>
    </row>
    <row r="2861" spans="1:8" s="196" customFormat="1">
      <c r="A2861" s="164"/>
      <c r="B2861" s="740"/>
      <c r="C2861" s="742" t="s">
        <v>1755</v>
      </c>
      <c r="D2861" s="359" t="s">
        <v>1652</v>
      </c>
      <c r="E2861" s="614">
        <v>0.1</v>
      </c>
      <c r="F2861" s="208">
        <v>27000</v>
      </c>
      <c r="G2861" s="880">
        <f t="shared" si="190"/>
        <v>2700</v>
      </c>
      <c r="H2861" s="359"/>
    </row>
    <row r="2862" spans="1:8" s="196" customFormat="1">
      <c r="A2862" s="164"/>
      <c r="B2862" s="740"/>
      <c r="C2862" s="742" t="s">
        <v>1920</v>
      </c>
      <c r="D2862" s="359" t="s">
        <v>1698</v>
      </c>
      <c r="E2862" s="614">
        <v>0.5</v>
      </c>
      <c r="F2862" s="208">
        <v>18000</v>
      </c>
      <c r="G2862" s="880">
        <f t="shared" si="190"/>
        <v>9000</v>
      </c>
      <c r="H2862" s="359"/>
    </row>
    <row r="2863" spans="1:8" s="196" customFormat="1">
      <c r="A2863" s="164"/>
      <c r="B2863" s="740"/>
      <c r="C2863" s="742" t="s">
        <v>1906</v>
      </c>
      <c r="D2863" s="359" t="s">
        <v>98</v>
      </c>
      <c r="E2863" s="614">
        <v>0.08</v>
      </c>
      <c r="F2863" s="589">
        <v>8100</v>
      </c>
      <c r="G2863" s="880">
        <f t="shared" si="190"/>
        <v>648</v>
      </c>
      <c r="H2863" s="359"/>
    </row>
    <row r="2864" spans="1:8" s="196" customFormat="1">
      <c r="A2864" s="164"/>
      <c r="B2864" s="740"/>
      <c r="C2864" s="742" t="s">
        <v>731</v>
      </c>
      <c r="D2864" s="359" t="s">
        <v>1652</v>
      </c>
      <c r="E2864" s="614">
        <v>0.01</v>
      </c>
      <c r="F2864" s="628">
        <v>3612</v>
      </c>
      <c r="G2864" s="880">
        <f t="shared" si="190"/>
        <v>36.119999999999997</v>
      </c>
      <c r="H2864" s="359"/>
    </row>
    <row r="2865" spans="1:8" s="196" customFormat="1">
      <c r="A2865" s="164"/>
      <c r="B2865" s="740"/>
      <c r="C2865" s="742" t="s">
        <v>1907</v>
      </c>
      <c r="D2865" s="359" t="s">
        <v>1908</v>
      </c>
      <c r="E2865" s="614">
        <v>5.1999999999999998E-3</v>
      </c>
      <c r="F2865" s="208">
        <v>27000</v>
      </c>
      <c r="G2865" s="880">
        <f t="shared" si="190"/>
        <v>140.4</v>
      </c>
      <c r="H2865" s="359"/>
    </row>
    <row r="2866" spans="1:8" s="196" customFormat="1">
      <c r="A2866" s="164"/>
      <c r="B2866" s="740"/>
      <c r="C2866" s="742" t="s">
        <v>1909</v>
      </c>
      <c r="D2866" s="359" t="s">
        <v>1908</v>
      </c>
      <c r="E2866" s="614">
        <v>5.3499999999999999E-4</v>
      </c>
      <c r="F2866" s="208">
        <v>15400</v>
      </c>
      <c r="G2866" s="880">
        <f t="shared" si="190"/>
        <v>8.2390000000000008</v>
      </c>
      <c r="H2866" s="359"/>
    </row>
    <row r="2867" spans="1:8" s="196" customFormat="1">
      <c r="A2867" s="164"/>
      <c r="B2867" s="740"/>
      <c r="C2867" s="742" t="s">
        <v>1910</v>
      </c>
      <c r="D2867" s="359" t="s">
        <v>1908</v>
      </c>
      <c r="E2867" s="614">
        <v>4.2999999999999999E-4</v>
      </c>
      <c r="F2867" s="208">
        <v>19200</v>
      </c>
      <c r="G2867" s="880">
        <f t="shared" si="190"/>
        <v>8.2560000000000002</v>
      </c>
      <c r="H2867" s="359"/>
    </row>
    <row r="2868" spans="1:8" s="196" customFormat="1">
      <c r="A2868" s="164"/>
      <c r="B2868" s="740"/>
      <c r="C2868" s="742" t="s">
        <v>1911</v>
      </c>
      <c r="D2868" s="359" t="s">
        <v>1908</v>
      </c>
      <c r="E2868" s="614">
        <v>4.15E-3</v>
      </c>
      <c r="F2868" s="208">
        <v>19200</v>
      </c>
      <c r="G2868" s="880">
        <f t="shared" si="190"/>
        <v>79.680000000000007</v>
      </c>
      <c r="H2868" s="359"/>
    </row>
    <row r="2869" spans="1:8" s="196" customFormat="1" ht="30">
      <c r="A2869" s="164"/>
      <c r="B2869" s="740"/>
      <c r="C2869" s="742" t="s">
        <v>1912</v>
      </c>
      <c r="D2869" s="359" t="s">
        <v>1913</v>
      </c>
      <c r="E2869" s="614">
        <v>1E-4</v>
      </c>
      <c r="F2869" s="208">
        <v>178100</v>
      </c>
      <c r="G2869" s="880">
        <f t="shared" si="190"/>
        <v>17.810000000000002</v>
      </c>
      <c r="H2869" s="359"/>
    </row>
    <row r="2870" spans="1:8" s="196" customFormat="1" ht="30">
      <c r="A2870" s="164"/>
      <c r="B2870" s="740"/>
      <c r="C2870" s="742" t="s">
        <v>1914</v>
      </c>
      <c r="D2870" s="359" t="s">
        <v>98</v>
      </c>
      <c r="E2870" s="614">
        <v>8.0000000000000002E-3</v>
      </c>
      <c r="F2870" s="208">
        <v>2500</v>
      </c>
      <c r="G2870" s="880">
        <f t="shared" si="190"/>
        <v>20</v>
      </c>
      <c r="H2870" s="359"/>
    </row>
    <row r="2871" spans="1:8" s="196" customFormat="1">
      <c r="A2871" s="164"/>
      <c r="B2871" s="740"/>
      <c r="C2871" s="742" t="s">
        <v>33</v>
      </c>
      <c r="D2871" s="359" t="s">
        <v>1652</v>
      </c>
      <c r="E2871" s="614">
        <v>0.18679999999999999</v>
      </c>
      <c r="F2871" s="208">
        <v>250</v>
      </c>
      <c r="G2871" s="880">
        <f t="shared" si="190"/>
        <v>46.699999999999996</v>
      </c>
      <c r="H2871" s="359"/>
    </row>
    <row r="2872" spans="1:8" s="196" customFormat="1">
      <c r="A2872" s="164"/>
      <c r="B2872" s="740"/>
      <c r="C2872" s="742" t="s">
        <v>31</v>
      </c>
      <c r="D2872" s="359" t="s">
        <v>98</v>
      </c>
      <c r="E2872" s="614">
        <v>5.9959999999999999E-2</v>
      </c>
      <c r="F2872" s="208">
        <v>2700</v>
      </c>
      <c r="G2872" s="880">
        <f t="shared" si="190"/>
        <v>161.892</v>
      </c>
      <c r="H2872" s="359"/>
    </row>
    <row r="2873" spans="1:8" s="196" customFormat="1">
      <c r="A2873" s="164"/>
      <c r="B2873" s="740"/>
      <c r="C2873" s="742" t="s">
        <v>729</v>
      </c>
      <c r="D2873" s="359" t="s">
        <v>1649</v>
      </c>
      <c r="E2873" s="614">
        <v>1.5</v>
      </c>
      <c r="F2873" s="208">
        <v>120</v>
      </c>
      <c r="G2873" s="880">
        <f t="shared" si="190"/>
        <v>180</v>
      </c>
      <c r="H2873" s="359"/>
    </row>
    <row r="2874" spans="1:8" s="196" customFormat="1">
      <c r="A2874" s="164"/>
      <c r="B2874" s="741" t="s">
        <v>35</v>
      </c>
      <c r="C2874" s="744"/>
      <c r="D2874" s="186"/>
      <c r="E2874" s="615"/>
      <c r="F2874" s="276"/>
      <c r="G2874" s="889">
        <f>SUM(G2855:G2873)</f>
        <v>15324.716999999999</v>
      </c>
      <c r="H2874" s="747"/>
    </row>
    <row r="2875" spans="1:8" s="196" customFormat="1">
      <c r="A2875" s="164" t="s">
        <v>1268</v>
      </c>
      <c r="B2875" s="291" t="s">
        <v>1269</v>
      </c>
      <c r="C2875" s="291" t="s">
        <v>1921</v>
      </c>
      <c r="D2875" s="186"/>
      <c r="E2875" s="758">
        <v>0</v>
      </c>
      <c r="F2875" s="629">
        <v>0</v>
      </c>
      <c r="G2875" s="1548">
        <v>0</v>
      </c>
      <c r="H2875" s="747"/>
    </row>
    <row r="2876" spans="1:8" s="196" customFormat="1">
      <c r="A2876" s="164" t="s">
        <v>1270</v>
      </c>
      <c r="B2876" s="291" t="s">
        <v>1271</v>
      </c>
      <c r="C2876" s="294" t="s">
        <v>1752</v>
      </c>
      <c r="D2876" s="292" t="s">
        <v>98</v>
      </c>
      <c r="E2876" s="579">
        <v>0.05</v>
      </c>
      <c r="F2876" s="589">
        <v>720</v>
      </c>
      <c r="G2876" s="1551">
        <f>E2876*F2876</f>
        <v>36</v>
      </c>
      <c r="H2876" s="747"/>
    </row>
    <row r="2877" spans="1:8" s="196" customFormat="1">
      <c r="A2877" s="164"/>
      <c r="B2877" s="291"/>
      <c r="C2877" s="742" t="s">
        <v>31</v>
      </c>
      <c r="D2877" s="359" t="s">
        <v>98</v>
      </c>
      <c r="E2877" s="614">
        <v>0.06</v>
      </c>
      <c r="F2877" s="208">
        <v>2700</v>
      </c>
      <c r="G2877" s="880">
        <f>E2877*F2877</f>
        <v>162</v>
      </c>
      <c r="H2877" s="747"/>
    </row>
    <row r="2878" spans="1:8" s="196" customFormat="1">
      <c r="A2878" s="164"/>
      <c r="B2878" s="741" t="s">
        <v>35</v>
      </c>
      <c r="C2878" s="744"/>
      <c r="D2878" s="186"/>
      <c r="E2878" s="615"/>
      <c r="F2878" s="276"/>
      <c r="G2878" s="889">
        <f>SUM(G2875:G2877)</f>
        <v>198</v>
      </c>
      <c r="H2878" s="747"/>
    </row>
    <row r="2879" spans="1:8" s="196" customFormat="1">
      <c r="A2879" s="164" t="s">
        <v>1272</v>
      </c>
      <c r="B2879" s="291" t="s">
        <v>1273</v>
      </c>
      <c r="C2879" s="749" t="s">
        <v>1755</v>
      </c>
      <c r="D2879" s="298" t="s">
        <v>98</v>
      </c>
      <c r="E2879" s="585">
        <v>0.03</v>
      </c>
      <c r="F2879" s="629">
        <v>25000</v>
      </c>
      <c r="G2879" s="1548">
        <f>E2879*F2879</f>
        <v>750</v>
      </c>
      <c r="H2879" s="747"/>
    </row>
    <row r="2880" spans="1:8" s="196" customFormat="1">
      <c r="A2880" s="164"/>
      <c r="B2880" s="741"/>
      <c r="C2880" s="291" t="s">
        <v>1922</v>
      </c>
      <c r="D2880" s="298" t="s">
        <v>98</v>
      </c>
      <c r="E2880" s="756">
        <v>1E-3</v>
      </c>
      <c r="F2880" s="629">
        <v>810000</v>
      </c>
      <c r="G2880" s="1548">
        <f t="shared" ref="G2880:G2887" si="191">E2880*F2880</f>
        <v>810</v>
      </c>
      <c r="H2880" s="747"/>
    </row>
    <row r="2881" spans="1:8" s="196" customFormat="1">
      <c r="A2881" s="164"/>
      <c r="B2881" s="741"/>
      <c r="C2881" s="291" t="s">
        <v>1923</v>
      </c>
      <c r="D2881" s="359" t="s">
        <v>1692</v>
      </c>
      <c r="E2881" s="577">
        <v>1</v>
      </c>
      <c r="F2881" s="589">
        <v>25000</v>
      </c>
      <c r="G2881" s="1548">
        <f t="shared" si="191"/>
        <v>25000</v>
      </c>
      <c r="H2881" s="747"/>
    </row>
    <row r="2882" spans="1:8" s="196" customFormat="1" ht="30">
      <c r="A2882" s="764"/>
      <c r="B2882" s="740"/>
      <c r="C2882" s="291" t="s">
        <v>1924</v>
      </c>
      <c r="D2882" s="298" t="s">
        <v>98</v>
      </c>
      <c r="E2882" s="585">
        <v>0.02</v>
      </c>
      <c r="F2882" s="629">
        <v>1400</v>
      </c>
      <c r="G2882" s="1548">
        <f t="shared" si="191"/>
        <v>28</v>
      </c>
      <c r="H2882" s="747"/>
    </row>
    <row r="2883" spans="1:8" s="196" customFormat="1" ht="30">
      <c r="A2883" s="764"/>
      <c r="B2883" s="740"/>
      <c r="C2883" s="291" t="s">
        <v>1925</v>
      </c>
      <c r="D2883" s="298" t="s">
        <v>98</v>
      </c>
      <c r="E2883" s="585">
        <v>0.02</v>
      </c>
      <c r="F2883" s="629">
        <v>1400</v>
      </c>
      <c r="G2883" s="1548">
        <f t="shared" si="191"/>
        <v>28</v>
      </c>
      <c r="H2883" s="747"/>
    </row>
    <row r="2884" spans="1:8" s="196" customFormat="1">
      <c r="A2884" s="764"/>
      <c r="B2884" s="740"/>
      <c r="C2884" s="291" t="s">
        <v>1926</v>
      </c>
      <c r="D2884" s="298" t="s">
        <v>98</v>
      </c>
      <c r="E2884" s="585">
        <v>0.03</v>
      </c>
      <c r="F2884" s="630">
        <v>1200</v>
      </c>
      <c r="G2884" s="1548">
        <f t="shared" si="191"/>
        <v>36</v>
      </c>
      <c r="H2884" s="747"/>
    </row>
    <row r="2885" spans="1:8" s="196" customFormat="1">
      <c r="A2885" s="764"/>
      <c r="B2885" s="740"/>
      <c r="C2885" s="291" t="s">
        <v>1927</v>
      </c>
      <c r="D2885" s="298" t="s">
        <v>98</v>
      </c>
      <c r="E2885" s="585">
        <v>5.0000000000000001E-4</v>
      </c>
      <c r="F2885" s="208">
        <v>41910</v>
      </c>
      <c r="G2885" s="1548">
        <f t="shared" si="191"/>
        <v>20.955000000000002</v>
      </c>
      <c r="H2885" s="747"/>
    </row>
    <row r="2886" spans="1:8" s="196" customFormat="1">
      <c r="A2886" s="764"/>
      <c r="B2886" s="740"/>
      <c r="C2886" s="291" t="s">
        <v>1928</v>
      </c>
      <c r="D2886" s="298" t="s">
        <v>98</v>
      </c>
      <c r="E2886" s="756">
        <v>0.05</v>
      </c>
      <c r="F2886" s="629">
        <v>10000</v>
      </c>
      <c r="G2886" s="1548">
        <f t="shared" si="191"/>
        <v>500</v>
      </c>
      <c r="H2886" s="747"/>
    </row>
    <row r="2887" spans="1:8" s="196" customFormat="1">
      <c r="A2887" s="764"/>
      <c r="B2887" s="740"/>
      <c r="C2887" s="291" t="s">
        <v>1840</v>
      </c>
      <c r="D2887" s="298" t="s">
        <v>40</v>
      </c>
      <c r="E2887" s="359">
        <v>5</v>
      </c>
      <c r="F2887" s="629">
        <v>5.0999999999999996</v>
      </c>
      <c r="G2887" s="1548">
        <f t="shared" si="191"/>
        <v>25.5</v>
      </c>
      <c r="H2887" s="747"/>
    </row>
    <row r="2888" spans="1:8" s="196" customFormat="1">
      <c r="A2888" s="764"/>
      <c r="B2888" s="741" t="s">
        <v>1929</v>
      </c>
      <c r="C2888" s="744"/>
      <c r="D2888" s="186"/>
      <c r="E2888" s="615"/>
      <c r="F2888" s="276"/>
      <c r="G2888" s="889">
        <f>SUM(G2879:G2887)</f>
        <v>27198.455000000002</v>
      </c>
      <c r="H2888" s="747"/>
    </row>
    <row r="2889" spans="1:8" s="196" customFormat="1">
      <c r="A2889" s="164" t="s">
        <v>1274</v>
      </c>
      <c r="B2889" s="291" t="s">
        <v>1930</v>
      </c>
      <c r="C2889" s="749"/>
      <c r="D2889" s="635"/>
      <c r="E2889" s="752"/>
      <c r="F2889" s="629"/>
      <c r="G2889" s="1544"/>
      <c r="H2889" s="747"/>
    </row>
    <row r="2890" spans="1:8" s="196" customFormat="1">
      <c r="A2890" s="164"/>
      <c r="B2890" s="291"/>
      <c r="C2890" s="299" t="s">
        <v>1931</v>
      </c>
      <c r="D2890" s="298" t="s">
        <v>1698</v>
      </c>
      <c r="E2890" s="586">
        <v>1</v>
      </c>
      <c r="F2890" s="631">
        <v>25000</v>
      </c>
      <c r="G2890" s="1552">
        <f t="shared" ref="G2890:G2899" si="192">E2890*F2890</f>
        <v>25000</v>
      </c>
      <c r="H2890" s="747"/>
    </row>
    <row r="2891" spans="1:8" s="196" customFormat="1">
      <c r="A2891" s="164"/>
      <c r="B2891" s="291"/>
      <c r="C2891" s="291" t="s">
        <v>1750</v>
      </c>
      <c r="D2891" s="298" t="s">
        <v>98</v>
      </c>
      <c r="E2891" s="585">
        <v>1.2999999999999999E-2</v>
      </c>
      <c r="F2891" s="589">
        <v>1500</v>
      </c>
      <c r="G2891" s="1551">
        <f t="shared" si="192"/>
        <v>19.5</v>
      </c>
      <c r="H2891" s="747"/>
    </row>
    <row r="2892" spans="1:8" s="196" customFormat="1">
      <c r="A2892" s="164"/>
      <c r="B2892" s="291"/>
      <c r="C2892" s="749" t="s">
        <v>1755</v>
      </c>
      <c r="D2892" s="298" t="s">
        <v>98</v>
      </c>
      <c r="E2892" s="585">
        <v>0.03</v>
      </c>
      <c r="F2892" s="629">
        <v>27000</v>
      </c>
      <c r="G2892" s="1548">
        <f t="shared" si="192"/>
        <v>810</v>
      </c>
      <c r="H2892" s="747"/>
    </row>
    <row r="2893" spans="1:8" s="196" customFormat="1">
      <c r="A2893" s="164"/>
      <c r="B2893" s="291"/>
      <c r="C2893" s="291" t="s">
        <v>1879</v>
      </c>
      <c r="D2893" s="298" t="s">
        <v>98</v>
      </c>
      <c r="E2893" s="585">
        <v>0.2</v>
      </c>
      <c r="F2893" s="621">
        <v>7875</v>
      </c>
      <c r="G2893" s="1551">
        <f t="shared" si="192"/>
        <v>1575</v>
      </c>
      <c r="H2893" s="747"/>
    </row>
    <row r="2894" spans="1:8" s="196" customFormat="1" ht="30">
      <c r="A2894" s="164"/>
      <c r="B2894" s="291"/>
      <c r="C2894" s="291" t="s">
        <v>1932</v>
      </c>
      <c r="D2894" s="298" t="s">
        <v>98</v>
      </c>
      <c r="E2894" s="577">
        <v>0.1</v>
      </c>
      <c r="F2894" s="589">
        <v>300</v>
      </c>
      <c r="G2894" s="1542">
        <f t="shared" si="192"/>
        <v>30</v>
      </c>
      <c r="H2894" s="747"/>
    </row>
    <row r="2895" spans="1:8" s="196" customFormat="1">
      <c r="A2895" s="164"/>
      <c r="B2895" s="291"/>
      <c r="C2895" s="291" t="s">
        <v>1922</v>
      </c>
      <c r="D2895" s="298" t="s">
        <v>98</v>
      </c>
      <c r="E2895" s="756">
        <v>1E-3</v>
      </c>
      <c r="F2895" s="629">
        <v>810000</v>
      </c>
      <c r="G2895" s="1542">
        <f t="shared" si="192"/>
        <v>810</v>
      </c>
      <c r="H2895" s="747"/>
    </row>
    <row r="2896" spans="1:8" s="196" customFormat="1">
      <c r="A2896" s="164"/>
      <c r="B2896" s="291"/>
      <c r="C2896" s="293" t="s">
        <v>1693</v>
      </c>
      <c r="D2896" s="298" t="s">
        <v>98</v>
      </c>
      <c r="E2896" s="577">
        <v>0.1</v>
      </c>
      <c r="F2896" s="628">
        <v>3612</v>
      </c>
      <c r="G2896" s="1551">
        <f t="shared" si="192"/>
        <v>361.20000000000005</v>
      </c>
      <c r="H2896" s="747"/>
    </row>
    <row r="2897" spans="1:8" s="196" customFormat="1">
      <c r="A2897" s="164"/>
      <c r="B2897" s="291"/>
      <c r="C2897" s="291" t="s">
        <v>1746</v>
      </c>
      <c r="D2897" s="298" t="s">
        <v>98</v>
      </c>
      <c r="E2897" s="756">
        <v>0.01</v>
      </c>
      <c r="F2897" s="629">
        <v>3500</v>
      </c>
      <c r="G2897" s="1542">
        <f t="shared" si="192"/>
        <v>35</v>
      </c>
      <c r="H2897" s="747"/>
    </row>
    <row r="2898" spans="1:8" s="196" customFormat="1">
      <c r="A2898" s="164"/>
      <c r="B2898" s="291"/>
      <c r="C2898" s="291" t="s">
        <v>1753</v>
      </c>
      <c r="D2898" s="298" t="s">
        <v>98</v>
      </c>
      <c r="E2898" s="585">
        <v>0.09</v>
      </c>
      <c r="F2898" s="589">
        <v>3000</v>
      </c>
      <c r="G2898" s="1542">
        <f t="shared" si="192"/>
        <v>270</v>
      </c>
      <c r="H2898" s="747"/>
    </row>
    <row r="2899" spans="1:8" s="196" customFormat="1" ht="30">
      <c r="A2899" s="164"/>
      <c r="B2899" s="291"/>
      <c r="C2899" s="765" t="s">
        <v>1763</v>
      </c>
      <c r="D2899" s="298" t="s">
        <v>40</v>
      </c>
      <c r="E2899" s="587">
        <v>1</v>
      </c>
      <c r="F2899" s="766">
        <v>1000</v>
      </c>
      <c r="G2899" s="1553">
        <f t="shared" si="192"/>
        <v>1000</v>
      </c>
      <c r="H2899" s="747"/>
    </row>
    <row r="2900" spans="1:8" s="196" customFormat="1">
      <c r="A2900" s="164"/>
      <c r="B2900" s="741" t="s">
        <v>1929</v>
      </c>
      <c r="C2900" s="744"/>
      <c r="D2900" s="186"/>
      <c r="E2900" s="615"/>
      <c r="F2900" s="276"/>
      <c r="G2900" s="889">
        <f>SUM(G2890:G2899)</f>
        <v>29910.7</v>
      </c>
      <c r="H2900" s="747"/>
    </row>
    <row r="2901" spans="1:8" s="196" customFormat="1">
      <c r="A2901" s="164" t="s">
        <v>1276</v>
      </c>
      <c r="B2901" s="291" t="s">
        <v>1277</v>
      </c>
      <c r="C2901" s="744"/>
      <c r="D2901" s="186"/>
      <c r="E2901" s="615"/>
      <c r="F2901" s="276"/>
      <c r="G2901" s="889"/>
      <c r="H2901" s="747"/>
    </row>
    <row r="2902" spans="1:8" s="196" customFormat="1">
      <c r="A2902" s="164"/>
      <c r="B2902" s="291" t="s">
        <v>1933</v>
      </c>
      <c r="C2902" s="296" t="s">
        <v>1934</v>
      </c>
      <c r="D2902" s="292" t="s">
        <v>98</v>
      </c>
      <c r="E2902" s="574">
        <v>0.02</v>
      </c>
      <c r="F2902" s="589">
        <v>27000</v>
      </c>
      <c r="G2902" s="1542">
        <f t="shared" ref="G2902:G2911" si="193">E2902*F2902</f>
        <v>540</v>
      </c>
      <c r="H2902" s="747"/>
    </row>
    <row r="2903" spans="1:8" s="196" customFormat="1">
      <c r="A2903" s="164"/>
      <c r="B2903" s="291"/>
      <c r="C2903" s="749" t="s">
        <v>1827</v>
      </c>
      <c r="D2903" s="292" t="s">
        <v>98</v>
      </c>
      <c r="E2903" s="574">
        <v>0.02</v>
      </c>
      <c r="F2903" s="621">
        <v>3900</v>
      </c>
      <c r="G2903" s="1542">
        <f t="shared" si="193"/>
        <v>78</v>
      </c>
      <c r="H2903" s="747"/>
    </row>
    <row r="2904" spans="1:8" s="196" customFormat="1">
      <c r="A2904" s="164"/>
      <c r="B2904" s="291"/>
      <c r="C2904" s="293" t="s">
        <v>1693</v>
      </c>
      <c r="D2904" s="292" t="s">
        <v>98</v>
      </c>
      <c r="E2904" s="574">
        <v>0.08</v>
      </c>
      <c r="F2904" s="628">
        <v>3612</v>
      </c>
      <c r="G2904" s="1542">
        <f t="shared" si="193"/>
        <v>288.95999999999998</v>
      </c>
      <c r="H2904" s="747"/>
    </row>
    <row r="2905" spans="1:8" s="196" customFormat="1">
      <c r="A2905" s="164"/>
      <c r="B2905" s="291"/>
      <c r="C2905" s="296" t="s">
        <v>1935</v>
      </c>
      <c r="D2905" s="292" t="s">
        <v>98</v>
      </c>
      <c r="E2905" s="359">
        <v>1E-3</v>
      </c>
      <c r="F2905" s="208">
        <v>24900</v>
      </c>
      <c r="G2905" s="1542">
        <f t="shared" si="193"/>
        <v>24.900000000000002</v>
      </c>
      <c r="H2905" s="747"/>
    </row>
    <row r="2906" spans="1:8" s="196" customFormat="1">
      <c r="A2906" s="164"/>
      <c r="B2906" s="291"/>
      <c r="C2906" s="296" t="s">
        <v>1936</v>
      </c>
      <c r="D2906" s="292" t="s">
        <v>98</v>
      </c>
      <c r="E2906" s="574">
        <v>0.02</v>
      </c>
      <c r="F2906" s="208">
        <v>11110</v>
      </c>
      <c r="G2906" s="1542">
        <f t="shared" si="193"/>
        <v>222.20000000000002</v>
      </c>
      <c r="H2906" s="747"/>
    </row>
    <row r="2907" spans="1:8" s="196" customFormat="1">
      <c r="A2907" s="164"/>
      <c r="B2907" s="291"/>
      <c r="C2907" s="296" t="s">
        <v>1937</v>
      </c>
      <c r="D2907" s="292" t="s">
        <v>98</v>
      </c>
      <c r="E2907" s="359">
        <v>0.01</v>
      </c>
      <c r="F2907" s="748">
        <v>6600</v>
      </c>
      <c r="G2907" s="1542">
        <f t="shared" si="193"/>
        <v>66</v>
      </c>
      <c r="H2907" s="747"/>
    </row>
    <row r="2908" spans="1:8" s="196" customFormat="1" ht="30">
      <c r="A2908" s="164"/>
      <c r="B2908" s="291"/>
      <c r="C2908" s="757" t="s">
        <v>244</v>
      </c>
      <c r="D2908" s="292" t="s">
        <v>98</v>
      </c>
      <c r="E2908" s="359">
        <v>0.05</v>
      </c>
      <c r="F2908" s="629">
        <v>3500</v>
      </c>
      <c r="G2908" s="1542">
        <f t="shared" si="193"/>
        <v>175</v>
      </c>
      <c r="H2908" s="747"/>
    </row>
    <row r="2909" spans="1:8" s="196" customFormat="1">
      <c r="A2909" s="164"/>
      <c r="B2909" s="291"/>
      <c r="C2909" s="294" t="s">
        <v>1752</v>
      </c>
      <c r="D2909" s="292" t="s">
        <v>98</v>
      </c>
      <c r="E2909" s="579">
        <v>0.05</v>
      </c>
      <c r="F2909" s="589">
        <v>720</v>
      </c>
      <c r="G2909" s="1542">
        <f t="shared" si="193"/>
        <v>36</v>
      </c>
      <c r="H2909" s="747"/>
    </row>
    <row r="2910" spans="1:8" s="196" customFormat="1">
      <c r="A2910" s="164"/>
      <c r="B2910" s="291"/>
      <c r="C2910" s="296" t="s">
        <v>1938</v>
      </c>
      <c r="D2910" s="292" t="s">
        <v>40</v>
      </c>
      <c r="E2910" s="359">
        <v>5</v>
      </c>
      <c r="F2910" s="629">
        <v>15</v>
      </c>
      <c r="G2910" s="1542">
        <f t="shared" si="193"/>
        <v>75</v>
      </c>
      <c r="H2910" s="747"/>
    </row>
    <row r="2911" spans="1:8" s="196" customFormat="1">
      <c r="A2911" s="164"/>
      <c r="B2911" s="291"/>
      <c r="C2911" s="296" t="s">
        <v>1939</v>
      </c>
      <c r="D2911" s="292" t="s">
        <v>40</v>
      </c>
      <c r="E2911" s="575">
        <v>2</v>
      </c>
      <c r="F2911" s="589">
        <v>45</v>
      </c>
      <c r="G2911" s="1542">
        <f t="shared" si="193"/>
        <v>90</v>
      </c>
      <c r="H2911" s="747"/>
    </row>
    <row r="2912" spans="1:8" s="196" customFormat="1">
      <c r="A2912" s="164"/>
      <c r="B2912" s="741" t="s">
        <v>1929</v>
      </c>
      <c r="C2912" s="744"/>
      <c r="D2912" s="186"/>
      <c r="E2912" s="767"/>
      <c r="F2912" s="276"/>
      <c r="G2912" s="889">
        <f>SUM(G2902:G2911)</f>
        <v>1596.06</v>
      </c>
      <c r="H2912" s="747"/>
    </row>
    <row r="2913" spans="1:8" s="196" customFormat="1">
      <c r="A2913" s="164" t="s">
        <v>1278</v>
      </c>
      <c r="B2913" s="291" t="s">
        <v>1279</v>
      </c>
      <c r="C2913" s="744" t="s">
        <v>1940</v>
      </c>
      <c r="D2913" s="186"/>
      <c r="E2913" s="767"/>
      <c r="F2913" s="276"/>
      <c r="G2913" s="889"/>
      <c r="H2913" s="747"/>
    </row>
    <row r="2914" spans="1:8" s="196" customFormat="1">
      <c r="A2914" s="164"/>
      <c r="B2914" s="291"/>
      <c r="C2914" s="294" t="s">
        <v>1752</v>
      </c>
      <c r="D2914" s="292" t="s">
        <v>98</v>
      </c>
      <c r="E2914" s="588">
        <v>0.05</v>
      </c>
      <c r="F2914" s="589">
        <v>720</v>
      </c>
      <c r="G2914" s="1542">
        <f>E2914*F2914</f>
        <v>36</v>
      </c>
      <c r="H2914" s="747"/>
    </row>
    <row r="2915" spans="1:8" s="196" customFormat="1">
      <c r="A2915" s="164"/>
      <c r="B2915" s="291"/>
      <c r="C2915" s="296" t="s">
        <v>1938</v>
      </c>
      <c r="D2915" s="292" t="s">
        <v>40</v>
      </c>
      <c r="E2915" s="359">
        <v>5</v>
      </c>
      <c r="F2915" s="629">
        <v>5.0999999999999996</v>
      </c>
      <c r="G2915" s="1542">
        <f>E2915*F2915</f>
        <v>25.5</v>
      </c>
      <c r="H2915" s="747"/>
    </row>
    <row r="2916" spans="1:8" s="196" customFormat="1">
      <c r="A2916" s="164"/>
      <c r="B2916" s="741" t="s">
        <v>1929</v>
      </c>
      <c r="C2916" s="744"/>
      <c r="D2916" s="186"/>
      <c r="E2916" s="615"/>
      <c r="F2916" s="276"/>
      <c r="G2916" s="889">
        <f>SUM(G2914:G2915)</f>
        <v>61.5</v>
      </c>
      <c r="H2916" s="747"/>
    </row>
    <row r="2917" spans="1:8" s="196" customFormat="1">
      <c r="A2917" s="164" t="s">
        <v>1941</v>
      </c>
      <c r="B2917" s="291" t="s">
        <v>1281</v>
      </c>
      <c r="C2917" s="291" t="s">
        <v>1942</v>
      </c>
      <c r="D2917" s="186"/>
      <c r="E2917" s="615">
        <v>0</v>
      </c>
      <c r="F2917" s="276">
        <v>0</v>
      </c>
      <c r="G2917" s="889">
        <v>0</v>
      </c>
      <c r="H2917" s="747"/>
    </row>
    <row r="2918" spans="1:8" s="196" customFormat="1">
      <c r="A2918" s="164" t="s">
        <v>1282</v>
      </c>
      <c r="B2918" s="291" t="s">
        <v>1283</v>
      </c>
      <c r="C2918" s="744"/>
      <c r="D2918" s="186"/>
      <c r="E2918" s="615"/>
      <c r="F2918" s="276"/>
      <c r="G2918" s="889"/>
      <c r="H2918" s="747"/>
    </row>
    <row r="2919" spans="1:8" s="196" customFormat="1">
      <c r="A2919" s="164"/>
      <c r="B2919" s="291" t="s">
        <v>1943</v>
      </c>
      <c r="C2919" s="291" t="s">
        <v>1759</v>
      </c>
      <c r="D2919" s="359" t="s">
        <v>1692</v>
      </c>
      <c r="E2919" s="756">
        <v>0.22</v>
      </c>
      <c r="F2919" s="629">
        <v>81000</v>
      </c>
      <c r="G2919" s="1542">
        <f t="shared" ref="G2919:G2930" si="194">E2919*F2919</f>
        <v>17820</v>
      </c>
      <c r="H2919" s="747"/>
    </row>
    <row r="2920" spans="1:8" s="196" customFormat="1">
      <c r="A2920" s="164"/>
      <c r="B2920" s="291"/>
      <c r="C2920" s="749" t="s">
        <v>1760</v>
      </c>
      <c r="D2920" s="359" t="s">
        <v>1652</v>
      </c>
      <c r="E2920" s="756">
        <v>2.5000000000000001E-2</v>
      </c>
      <c r="F2920" s="748">
        <v>16500</v>
      </c>
      <c r="G2920" s="1542">
        <f t="shared" si="194"/>
        <v>412.5</v>
      </c>
      <c r="H2920" s="747"/>
    </row>
    <row r="2921" spans="1:8" s="196" customFormat="1">
      <c r="A2921" s="164"/>
      <c r="B2921" s="291"/>
      <c r="C2921" s="749" t="s">
        <v>1755</v>
      </c>
      <c r="D2921" s="635" t="s">
        <v>98</v>
      </c>
      <c r="E2921" s="756">
        <v>0.01</v>
      </c>
      <c r="F2921" s="629">
        <v>27000</v>
      </c>
      <c r="G2921" s="1542">
        <f t="shared" si="194"/>
        <v>270</v>
      </c>
      <c r="H2921" s="747"/>
    </row>
    <row r="2922" spans="1:8" s="196" customFormat="1">
      <c r="A2922" s="164"/>
      <c r="B2922" s="291"/>
      <c r="C2922" s="749" t="s">
        <v>1761</v>
      </c>
      <c r="D2922" s="635" t="s">
        <v>98</v>
      </c>
      <c r="E2922" s="756">
        <v>4.4999999999999998E-2</v>
      </c>
      <c r="F2922" s="629">
        <v>12300</v>
      </c>
      <c r="G2922" s="1542">
        <f t="shared" si="194"/>
        <v>553.5</v>
      </c>
      <c r="H2922" s="747"/>
    </row>
    <row r="2923" spans="1:8" s="196" customFormat="1">
      <c r="A2923" s="164"/>
      <c r="B2923" s="291"/>
      <c r="C2923" s="294" t="s">
        <v>1752</v>
      </c>
      <c r="D2923" s="359" t="s">
        <v>1652</v>
      </c>
      <c r="E2923" s="584">
        <v>0.05</v>
      </c>
      <c r="F2923" s="208">
        <v>720</v>
      </c>
      <c r="G2923" s="1542">
        <f t="shared" si="194"/>
        <v>36</v>
      </c>
      <c r="H2923" s="747"/>
    </row>
    <row r="2924" spans="1:8" s="196" customFormat="1">
      <c r="A2924" s="164"/>
      <c r="B2924" s="291"/>
      <c r="C2924" s="291" t="s">
        <v>1746</v>
      </c>
      <c r="D2924" s="635" t="s">
        <v>98</v>
      </c>
      <c r="E2924" s="756">
        <v>0.01</v>
      </c>
      <c r="F2924" s="629">
        <v>3500</v>
      </c>
      <c r="G2924" s="1542">
        <f t="shared" si="194"/>
        <v>35</v>
      </c>
      <c r="H2924" s="747"/>
    </row>
    <row r="2925" spans="1:8" s="196" customFormat="1">
      <c r="A2925" s="164"/>
      <c r="B2925" s="291"/>
      <c r="C2925" s="749" t="s">
        <v>1762</v>
      </c>
      <c r="D2925" s="635" t="s">
        <v>98</v>
      </c>
      <c r="E2925" s="756">
        <v>0.02</v>
      </c>
      <c r="F2925" s="629">
        <v>920</v>
      </c>
      <c r="G2925" s="1542">
        <f t="shared" si="194"/>
        <v>18.400000000000002</v>
      </c>
      <c r="H2925" s="747"/>
    </row>
    <row r="2926" spans="1:8" s="196" customFormat="1" ht="30">
      <c r="A2926" s="164"/>
      <c r="B2926" s="291"/>
      <c r="C2926" s="749" t="s">
        <v>1763</v>
      </c>
      <c r="D2926" s="635" t="s">
        <v>40</v>
      </c>
      <c r="E2926" s="756">
        <v>0.1</v>
      </c>
      <c r="F2926" s="629">
        <v>1000</v>
      </c>
      <c r="G2926" s="1542">
        <f t="shared" si="194"/>
        <v>100</v>
      </c>
      <c r="H2926" s="747"/>
    </row>
    <row r="2927" spans="1:8" s="196" customFormat="1">
      <c r="A2927" s="164"/>
      <c r="B2927" s="291"/>
      <c r="C2927" s="749" t="s">
        <v>1764</v>
      </c>
      <c r="D2927" s="635" t="s">
        <v>98</v>
      </c>
      <c r="E2927" s="756">
        <v>2.5000000000000001E-3</v>
      </c>
      <c r="F2927" s="629"/>
      <c r="G2927" s="1542">
        <f t="shared" si="194"/>
        <v>0</v>
      </c>
      <c r="H2927" s="747"/>
    </row>
    <row r="2928" spans="1:8" s="196" customFormat="1">
      <c r="A2928" s="164"/>
      <c r="B2928" s="291"/>
      <c r="C2928" s="742" t="s">
        <v>1765</v>
      </c>
      <c r="D2928" s="359" t="s">
        <v>98</v>
      </c>
      <c r="E2928" s="614">
        <v>2.5000000000000001E-2</v>
      </c>
      <c r="F2928" s="208">
        <v>3000</v>
      </c>
      <c r="G2928" s="1542">
        <f t="shared" si="194"/>
        <v>75</v>
      </c>
      <c r="H2928" s="747"/>
    </row>
    <row r="2929" spans="1:8" s="196" customFormat="1">
      <c r="A2929" s="164"/>
      <c r="B2929" s="291"/>
      <c r="C2929" s="742" t="s">
        <v>1766</v>
      </c>
      <c r="D2929" s="359" t="s">
        <v>1652</v>
      </c>
      <c r="E2929" s="614">
        <v>3.5000000000000001E-3</v>
      </c>
      <c r="F2929" s="208">
        <v>24000</v>
      </c>
      <c r="G2929" s="1542">
        <f t="shared" si="194"/>
        <v>84</v>
      </c>
      <c r="H2929" s="747"/>
    </row>
    <row r="2930" spans="1:8" s="196" customFormat="1" ht="30">
      <c r="A2930" s="164"/>
      <c r="B2930" s="291"/>
      <c r="C2930" s="742" t="s">
        <v>1767</v>
      </c>
      <c r="D2930" s="359" t="s">
        <v>98</v>
      </c>
      <c r="E2930" s="614">
        <v>5.0000000000000001E-3</v>
      </c>
      <c r="F2930" s="208">
        <v>39400</v>
      </c>
      <c r="G2930" s="1542">
        <f t="shared" si="194"/>
        <v>197</v>
      </c>
      <c r="H2930" s="747"/>
    </row>
    <row r="2931" spans="1:8" s="196" customFormat="1">
      <c r="A2931" s="164"/>
      <c r="B2931" s="768" t="s">
        <v>1929</v>
      </c>
      <c r="C2931" s="172"/>
      <c r="D2931" s="747"/>
      <c r="E2931" s="615"/>
      <c r="F2931" s="276"/>
      <c r="G2931" s="889">
        <f>SUM(G2919:G2930)</f>
        <v>19601.400000000001</v>
      </c>
      <c r="H2931" s="747"/>
    </row>
    <row r="2932" spans="1:8" s="196" customFormat="1">
      <c r="A2932" s="164" t="s">
        <v>1944</v>
      </c>
      <c r="B2932" s="769" t="s">
        <v>1285</v>
      </c>
      <c r="C2932" s="742"/>
      <c r="D2932" s="359"/>
      <c r="E2932" s="359"/>
      <c r="F2932" s="208"/>
      <c r="G2932" s="880"/>
      <c r="H2932" s="359"/>
    </row>
    <row r="2933" spans="1:8" s="196" customFormat="1">
      <c r="A2933" s="164"/>
      <c r="B2933" s="291" t="s">
        <v>1943</v>
      </c>
      <c r="C2933" s="294" t="s">
        <v>1752</v>
      </c>
      <c r="D2933" s="635" t="s">
        <v>98</v>
      </c>
      <c r="E2933" s="758">
        <v>0.05</v>
      </c>
      <c r="F2933" s="589">
        <v>720</v>
      </c>
      <c r="G2933" s="1551">
        <f>E2933*F2933</f>
        <v>36</v>
      </c>
      <c r="H2933" s="359"/>
    </row>
    <row r="2934" spans="1:8" s="196" customFormat="1">
      <c r="A2934" s="164"/>
      <c r="B2934" s="291"/>
      <c r="C2934" s="749" t="s">
        <v>1755</v>
      </c>
      <c r="D2934" s="635" t="s">
        <v>98</v>
      </c>
      <c r="E2934" s="758">
        <v>0.09</v>
      </c>
      <c r="F2934" s="629">
        <v>25000</v>
      </c>
      <c r="G2934" s="1548">
        <f>E2934*F2934</f>
        <v>2250</v>
      </c>
      <c r="H2934" s="359"/>
    </row>
    <row r="2935" spans="1:8" s="196" customFormat="1">
      <c r="A2935" s="164"/>
      <c r="B2935" s="291"/>
      <c r="C2935" s="749" t="s">
        <v>1945</v>
      </c>
      <c r="D2935" s="635" t="s">
        <v>98</v>
      </c>
      <c r="E2935" s="758">
        <v>0.106</v>
      </c>
      <c r="F2935" s="629">
        <v>2800</v>
      </c>
      <c r="G2935" s="1548">
        <f>E2935*F2935</f>
        <v>296.8</v>
      </c>
      <c r="H2935" s="359"/>
    </row>
    <row r="2936" spans="1:8" s="196" customFormat="1">
      <c r="A2936" s="164"/>
      <c r="B2936" s="291"/>
      <c r="C2936" s="749" t="s">
        <v>1658</v>
      </c>
      <c r="D2936" s="635" t="s">
        <v>98</v>
      </c>
      <c r="E2936" s="758">
        <v>0.02</v>
      </c>
      <c r="F2936" s="629">
        <v>2700</v>
      </c>
      <c r="G2936" s="1554">
        <f>E2936*F2936</f>
        <v>54</v>
      </c>
      <c r="H2936" s="359"/>
    </row>
    <row r="2937" spans="1:8" s="196" customFormat="1">
      <c r="A2937" s="164"/>
      <c r="B2937" s="769"/>
      <c r="C2937" s="291" t="s">
        <v>1750</v>
      </c>
      <c r="D2937" s="635" t="s">
        <v>98</v>
      </c>
      <c r="E2937" s="758">
        <v>0.06</v>
      </c>
      <c r="F2937" s="589">
        <v>1500</v>
      </c>
      <c r="G2937" s="1551">
        <f>E2937*F2937</f>
        <v>90</v>
      </c>
      <c r="H2937" s="359"/>
    </row>
    <row r="2938" spans="1:8" s="196" customFormat="1">
      <c r="A2938" s="164"/>
      <c r="B2938" s="770" t="s">
        <v>1929</v>
      </c>
      <c r="C2938" s="742"/>
      <c r="D2938" s="359"/>
      <c r="E2938" s="359"/>
      <c r="F2938" s="208"/>
      <c r="G2938" s="889">
        <f>SUM(G2933:G2937)</f>
        <v>2726.8</v>
      </c>
      <c r="H2938" s="359"/>
    </row>
    <row r="2939" spans="1:8" s="196" customFormat="1">
      <c r="A2939" s="164" t="s">
        <v>1286</v>
      </c>
      <c r="B2939" s="291" t="s">
        <v>1287</v>
      </c>
      <c r="C2939" s="742"/>
      <c r="D2939" s="359"/>
      <c r="E2939" s="359"/>
      <c r="F2939" s="208"/>
      <c r="G2939" s="880"/>
      <c r="H2939" s="747"/>
    </row>
    <row r="2940" spans="1:8" s="196" customFormat="1">
      <c r="A2940" s="164"/>
      <c r="B2940" s="291" t="s">
        <v>1946</v>
      </c>
      <c r="C2940" s="742" t="s">
        <v>31</v>
      </c>
      <c r="D2940" s="359" t="s">
        <v>98</v>
      </c>
      <c r="E2940" s="614">
        <v>0.06</v>
      </c>
      <c r="F2940" s="208">
        <v>2700</v>
      </c>
      <c r="G2940" s="1551">
        <f>E2940*F2940</f>
        <v>162</v>
      </c>
      <c r="H2940" s="359"/>
    </row>
    <row r="2941" spans="1:8" s="196" customFormat="1">
      <c r="A2941" s="164"/>
      <c r="B2941" s="291"/>
      <c r="C2941" s="742" t="s">
        <v>729</v>
      </c>
      <c r="D2941" s="359" t="s">
        <v>1649</v>
      </c>
      <c r="E2941" s="614">
        <v>1.5</v>
      </c>
      <c r="F2941" s="208">
        <v>120</v>
      </c>
      <c r="G2941" s="1551">
        <f>E2941*F2941</f>
        <v>180</v>
      </c>
      <c r="H2941" s="359"/>
    </row>
    <row r="2942" spans="1:8" s="196" customFormat="1">
      <c r="A2942" s="164"/>
      <c r="B2942" s="741" t="s">
        <v>35</v>
      </c>
      <c r="C2942" s="744"/>
      <c r="D2942" s="186"/>
      <c r="E2942" s="615"/>
      <c r="F2942" s="276"/>
      <c r="G2942" s="889">
        <f>SUM(G2940:G2941)</f>
        <v>342</v>
      </c>
      <c r="H2942" s="359"/>
    </row>
    <row r="2943" spans="1:8">
      <c r="A2943" s="66" t="s">
        <v>1947</v>
      </c>
      <c r="B2943" s="284" t="s">
        <v>1948</v>
      </c>
      <c r="C2943" s="771"/>
      <c r="D2943" s="285"/>
      <c r="E2943" s="772"/>
      <c r="F2943" s="773"/>
      <c r="G2943" s="1555"/>
      <c r="H2943" s="128"/>
    </row>
    <row r="2944" spans="1:8" s="196" customFormat="1">
      <c r="A2944" s="164" t="s">
        <v>1290</v>
      </c>
      <c r="B2944" s="745" t="s">
        <v>1037</v>
      </c>
      <c r="C2944" s="742"/>
      <c r="D2944" s="186"/>
      <c r="E2944" s="752"/>
      <c r="F2944" s="629"/>
      <c r="G2944" s="1548"/>
      <c r="H2944" s="747"/>
    </row>
    <row r="2945" spans="1:8" s="196" customFormat="1">
      <c r="A2945" s="164"/>
      <c r="B2945" s="763"/>
      <c r="C2945" s="508"/>
      <c r="D2945" s="186"/>
      <c r="E2945" s="752"/>
      <c r="F2945" s="629"/>
      <c r="G2945" s="1548"/>
      <c r="H2945" s="747"/>
    </row>
    <row r="2946" spans="1:8" s="196" customFormat="1">
      <c r="A2946" s="164" t="s">
        <v>1949</v>
      </c>
      <c r="B2946" s="745" t="s">
        <v>1196</v>
      </c>
      <c r="C2946" s="742" t="s">
        <v>31</v>
      </c>
      <c r="D2946" s="359" t="s">
        <v>98</v>
      </c>
      <c r="E2946" s="614">
        <v>0.02</v>
      </c>
      <c r="F2946" s="208">
        <v>2700</v>
      </c>
      <c r="G2946" s="1551">
        <f>E2946*F2946</f>
        <v>54</v>
      </c>
      <c r="H2946" s="359"/>
    </row>
    <row r="2947" spans="1:8" s="196" customFormat="1">
      <c r="A2947" s="164"/>
      <c r="B2947" s="740"/>
      <c r="C2947" s="742" t="s">
        <v>729</v>
      </c>
      <c r="D2947" s="359" t="s">
        <v>1649</v>
      </c>
      <c r="E2947" s="614">
        <v>1.5</v>
      </c>
      <c r="F2947" s="208">
        <v>120</v>
      </c>
      <c r="G2947" s="1551">
        <f>E2947*F2947</f>
        <v>180</v>
      </c>
      <c r="H2947" s="359"/>
    </row>
    <row r="2948" spans="1:8" s="196" customFormat="1">
      <c r="A2948" s="164"/>
      <c r="B2948" s="741"/>
      <c r="C2948" s="744"/>
      <c r="D2948" s="186"/>
      <c r="E2948" s="615"/>
      <c r="F2948" s="276"/>
      <c r="G2948" s="889">
        <f>SUM(G2946:G2947)</f>
        <v>234</v>
      </c>
      <c r="H2948" s="359"/>
    </row>
    <row r="2949" spans="1:8" s="196" customFormat="1">
      <c r="A2949" s="164" t="s">
        <v>1292</v>
      </c>
      <c r="B2949" s="745" t="s">
        <v>1198</v>
      </c>
      <c r="C2949" s="742" t="s">
        <v>31</v>
      </c>
      <c r="D2949" s="359" t="s">
        <v>98</v>
      </c>
      <c r="E2949" s="614">
        <v>8.5650000000000004E-2</v>
      </c>
      <c r="F2949" s="208">
        <v>2700</v>
      </c>
      <c r="G2949" s="1551">
        <f>E2949*F2949</f>
        <v>231.25500000000002</v>
      </c>
      <c r="H2949" s="359"/>
    </row>
    <row r="2950" spans="1:8" s="196" customFormat="1">
      <c r="A2950" s="164"/>
      <c r="B2950" s="740"/>
      <c r="C2950" s="742" t="s">
        <v>729</v>
      </c>
      <c r="D2950" s="359" t="s">
        <v>1649</v>
      </c>
      <c r="E2950" s="614">
        <v>0.995</v>
      </c>
      <c r="F2950" s="208">
        <v>120</v>
      </c>
      <c r="G2950" s="1551">
        <f>E2950*F2950</f>
        <v>119.4</v>
      </c>
      <c r="H2950" s="747"/>
    </row>
    <row r="2951" spans="1:8" s="196" customFormat="1">
      <c r="A2951" s="164"/>
      <c r="B2951" s="740"/>
      <c r="C2951" s="742" t="s">
        <v>576</v>
      </c>
      <c r="D2951" s="359" t="s">
        <v>1652</v>
      </c>
      <c r="E2951" s="614">
        <v>0.18679999999999999</v>
      </c>
      <c r="F2951" s="589">
        <v>720</v>
      </c>
      <c r="G2951" s="1551">
        <f>E2951*F2951</f>
        <v>134.49600000000001</v>
      </c>
      <c r="H2951" s="359"/>
    </row>
    <row r="2952" spans="1:8" s="196" customFormat="1">
      <c r="A2952" s="164"/>
      <c r="B2952" s="741" t="s">
        <v>35</v>
      </c>
      <c r="C2952" s="744"/>
      <c r="D2952" s="186"/>
      <c r="E2952" s="615"/>
      <c r="F2952" s="276"/>
      <c r="G2952" s="889">
        <f>SUM(G2949:G2951)</f>
        <v>485.15100000000007</v>
      </c>
      <c r="H2952" s="359"/>
    </row>
    <row r="2953" spans="1:8" s="196" customFormat="1" ht="30">
      <c r="A2953" s="164" t="s">
        <v>1293</v>
      </c>
      <c r="B2953" s="745" t="s">
        <v>1294</v>
      </c>
      <c r="C2953" s="742" t="s">
        <v>1676</v>
      </c>
      <c r="D2953" s="359" t="s">
        <v>98</v>
      </c>
      <c r="E2953" s="614">
        <v>0.4</v>
      </c>
      <c r="F2953" s="208">
        <v>1200</v>
      </c>
      <c r="G2953" s="1551">
        <f>E2953*F2953</f>
        <v>480</v>
      </c>
      <c r="H2953" s="359"/>
    </row>
    <row r="2954" spans="1:8" s="196" customFormat="1">
      <c r="A2954" s="164"/>
      <c r="B2954" s="740"/>
      <c r="C2954" s="742" t="s">
        <v>576</v>
      </c>
      <c r="D2954" s="359" t="s">
        <v>1652</v>
      </c>
      <c r="E2954" s="614">
        <v>0.04</v>
      </c>
      <c r="F2954" s="589">
        <v>720</v>
      </c>
      <c r="G2954" s="1551">
        <f>E2954*F2954</f>
        <v>28.8</v>
      </c>
      <c r="H2954" s="747"/>
    </row>
    <row r="2955" spans="1:8" s="196" customFormat="1">
      <c r="A2955" s="164"/>
      <c r="B2955" s="740"/>
      <c r="C2955" s="742" t="s">
        <v>1780</v>
      </c>
      <c r="D2955" s="359" t="s">
        <v>98</v>
      </c>
      <c r="E2955" s="614">
        <v>3.0000000000000001E-3</v>
      </c>
      <c r="F2955" s="208">
        <v>55000</v>
      </c>
      <c r="G2955" s="1551">
        <f>E2955*F2955</f>
        <v>165</v>
      </c>
      <c r="H2955" s="359"/>
    </row>
    <row r="2956" spans="1:8" s="196" customFormat="1">
      <c r="A2956" s="164"/>
      <c r="B2956" s="740"/>
      <c r="C2956" s="742" t="s">
        <v>31</v>
      </c>
      <c r="D2956" s="359" t="s">
        <v>98</v>
      </c>
      <c r="E2956" s="614">
        <v>2.2499999999999999E-2</v>
      </c>
      <c r="F2956" s="208">
        <v>2700</v>
      </c>
      <c r="G2956" s="1551">
        <f>E2956*F2956</f>
        <v>60.75</v>
      </c>
      <c r="H2956" s="359"/>
    </row>
    <row r="2957" spans="1:8" s="196" customFormat="1">
      <c r="A2957" s="164"/>
      <c r="B2957" s="741" t="s">
        <v>35</v>
      </c>
      <c r="C2957" s="744"/>
      <c r="D2957" s="186"/>
      <c r="E2957" s="615"/>
      <c r="F2957" s="276"/>
      <c r="G2957" s="889">
        <f>SUM(G2953:G2956)</f>
        <v>734.55</v>
      </c>
      <c r="H2957" s="359"/>
    </row>
    <row r="2958" spans="1:8" s="196" customFormat="1">
      <c r="A2958" s="164" t="s">
        <v>1295</v>
      </c>
      <c r="B2958" s="745" t="s">
        <v>1134</v>
      </c>
      <c r="C2958" s="742" t="s">
        <v>731</v>
      </c>
      <c r="D2958" s="359" t="s">
        <v>1652</v>
      </c>
      <c r="E2958" s="614">
        <v>0.2</v>
      </c>
      <c r="F2958" s="628">
        <v>3612</v>
      </c>
      <c r="G2958" s="1551">
        <f>E2958*F2958</f>
        <v>722.40000000000009</v>
      </c>
      <c r="H2958" s="359"/>
    </row>
    <row r="2959" spans="1:8" s="196" customFormat="1">
      <c r="A2959" s="164"/>
      <c r="B2959" s="740"/>
      <c r="C2959" s="742" t="s">
        <v>31</v>
      </c>
      <c r="D2959" s="359" t="s">
        <v>98</v>
      </c>
      <c r="E2959" s="614">
        <v>0.06</v>
      </c>
      <c r="F2959" s="208">
        <v>2700</v>
      </c>
      <c r="G2959" s="1551">
        <f>E2959*F2959</f>
        <v>162</v>
      </c>
      <c r="H2959" s="359"/>
    </row>
    <row r="2960" spans="1:8" s="196" customFormat="1">
      <c r="A2960" s="164"/>
      <c r="B2960" s="740"/>
      <c r="C2960" s="742" t="s">
        <v>729</v>
      </c>
      <c r="D2960" s="359" t="s">
        <v>1649</v>
      </c>
      <c r="E2960" s="614">
        <v>1.5</v>
      </c>
      <c r="F2960" s="208">
        <v>120</v>
      </c>
      <c r="G2960" s="1551">
        <f>E2960*F2960</f>
        <v>180</v>
      </c>
      <c r="H2960" s="359"/>
    </row>
    <row r="2961" spans="1:8" s="196" customFormat="1">
      <c r="A2961" s="164"/>
      <c r="B2961" s="741" t="s">
        <v>35</v>
      </c>
      <c r="C2961" s="744"/>
      <c r="D2961" s="186"/>
      <c r="E2961" s="615"/>
      <c r="F2961" s="276"/>
      <c r="G2961" s="889">
        <f>SUM(G2958:G2960)</f>
        <v>1064.4000000000001</v>
      </c>
      <c r="H2961" s="359"/>
    </row>
    <row r="2962" spans="1:8" s="196" customFormat="1">
      <c r="A2962" s="164" t="s">
        <v>1296</v>
      </c>
      <c r="B2962" s="745" t="s">
        <v>1136</v>
      </c>
      <c r="C2962" s="742" t="s">
        <v>727</v>
      </c>
      <c r="D2962" s="359" t="s">
        <v>1652</v>
      </c>
      <c r="E2962" s="614">
        <v>0.14308000000000001</v>
      </c>
      <c r="F2962" s="589">
        <v>3500</v>
      </c>
      <c r="G2962" s="1551">
        <f t="shared" ref="G2962:G2968" si="195">E2962*F2962</f>
        <v>500.78000000000003</v>
      </c>
      <c r="H2962" s="747"/>
    </row>
    <row r="2963" spans="1:8" s="196" customFormat="1">
      <c r="A2963" s="164"/>
      <c r="B2963" s="740"/>
      <c r="C2963" s="742" t="s">
        <v>731</v>
      </c>
      <c r="D2963" s="359" t="s">
        <v>1652</v>
      </c>
      <c r="E2963" s="614">
        <v>0.1</v>
      </c>
      <c r="F2963" s="628">
        <v>3612</v>
      </c>
      <c r="G2963" s="1551">
        <f t="shared" si="195"/>
        <v>361.20000000000005</v>
      </c>
      <c r="H2963" s="359"/>
    </row>
    <row r="2964" spans="1:8" s="196" customFormat="1">
      <c r="A2964" s="164"/>
      <c r="B2964" s="740"/>
      <c r="C2964" s="742" t="s">
        <v>84</v>
      </c>
      <c r="D2964" s="359" t="s">
        <v>1652</v>
      </c>
      <c r="E2964" s="614">
        <v>0.05</v>
      </c>
      <c r="F2964" s="621">
        <v>7875</v>
      </c>
      <c r="G2964" s="1551">
        <f t="shared" si="195"/>
        <v>393.75</v>
      </c>
      <c r="H2964" s="359"/>
    </row>
    <row r="2965" spans="1:8" s="196" customFormat="1">
      <c r="A2965" s="164"/>
      <c r="B2965" s="740"/>
      <c r="C2965" s="742" t="s">
        <v>724</v>
      </c>
      <c r="D2965" s="359" t="s">
        <v>1652</v>
      </c>
      <c r="E2965" s="614">
        <v>0.08</v>
      </c>
      <c r="F2965" s="208">
        <v>546</v>
      </c>
      <c r="G2965" s="1551">
        <f t="shared" si="195"/>
        <v>43.68</v>
      </c>
      <c r="H2965" s="359"/>
    </row>
    <row r="2966" spans="1:8" s="196" customFormat="1">
      <c r="A2966" s="164"/>
      <c r="B2966" s="740"/>
      <c r="C2966" s="742" t="s">
        <v>576</v>
      </c>
      <c r="D2966" s="359" t="s">
        <v>1652</v>
      </c>
      <c r="E2966" s="614">
        <v>0.3</v>
      </c>
      <c r="F2966" s="589">
        <v>720</v>
      </c>
      <c r="G2966" s="1551">
        <f t="shared" si="195"/>
        <v>216</v>
      </c>
      <c r="H2966" s="747"/>
    </row>
    <row r="2967" spans="1:8" s="196" customFormat="1">
      <c r="A2967" s="164"/>
      <c r="B2967" s="740"/>
      <c r="C2967" s="742" t="s">
        <v>31</v>
      </c>
      <c r="D2967" s="359" t="s">
        <v>98</v>
      </c>
      <c r="E2967" s="614">
        <v>5.9950000000000003E-2</v>
      </c>
      <c r="F2967" s="208">
        <v>2700</v>
      </c>
      <c r="G2967" s="1551">
        <f t="shared" si="195"/>
        <v>161.86500000000001</v>
      </c>
      <c r="H2967" s="359"/>
    </row>
    <row r="2968" spans="1:8" s="196" customFormat="1">
      <c r="A2968" s="164"/>
      <c r="B2968" s="740"/>
      <c r="C2968" s="742" t="s">
        <v>729</v>
      </c>
      <c r="D2968" s="359" t="s">
        <v>1649</v>
      </c>
      <c r="E2968" s="614">
        <v>1.5</v>
      </c>
      <c r="F2968" s="208">
        <v>120</v>
      </c>
      <c r="G2968" s="1551">
        <f t="shared" si="195"/>
        <v>180</v>
      </c>
      <c r="H2968" s="359"/>
    </row>
    <row r="2969" spans="1:8" s="196" customFormat="1">
      <c r="A2969" s="164"/>
      <c r="B2969" s="741" t="s">
        <v>35</v>
      </c>
      <c r="C2969" s="744"/>
      <c r="D2969" s="186"/>
      <c r="E2969" s="615"/>
      <c r="F2969" s="276"/>
      <c r="G2969" s="889">
        <f>SUM(G2962:G2968)</f>
        <v>1857.2750000000001</v>
      </c>
      <c r="H2969" s="359"/>
    </row>
    <row r="2970" spans="1:8" s="196" customFormat="1">
      <c r="A2970" s="164" t="s">
        <v>1297</v>
      </c>
      <c r="B2970" s="745" t="s">
        <v>1298</v>
      </c>
      <c r="C2970" s="742" t="s">
        <v>576</v>
      </c>
      <c r="D2970" s="359" t="s">
        <v>1652</v>
      </c>
      <c r="E2970" s="614">
        <v>0.3</v>
      </c>
      <c r="F2970" s="589">
        <v>720</v>
      </c>
      <c r="G2970" s="1551">
        <f>E2970*F2970</f>
        <v>216</v>
      </c>
      <c r="H2970" s="359"/>
    </row>
    <row r="2971" spans="1:8" s="196" customFormat="1">
      <c r="A2971" s="164"/>
      <c r="B2971" s="740"/>
      <c r="C2971" s="742" t="s">
        <v>31</v>
      </c>
      <c r="D2971" s="359" t="s">
        <v>98</v>
      </c>
      <c r="E2971" s="614">
        <v>6.0000000000000001E-3</v>
      </c>
      <c r="F2971" s="208">
        <v>2700</v>
      </c>
      <c r="G2971" s="1551">
        <f>E2971*F2971</f>
        <v>16.2</v>
      </c>
      <c r="H2971" s="359"/>
    </row>
    <row r="2972" spans="1:8" s="196" customFormat="1">
      <c r="A2972" s="164"/>
      <c r="B2972" s="740"/>
      <c r="C2972" s="742" t="s">
        <v>729</v>
      </c>
      <c r="D2972" s="359" t="s">
        <v>1649</v>
      </c>
      <c r="E2972" s="614">
        <v>1.5</v>
      </c>
      <c r="F2972" s="208">
        <v>120</v>
      </c>
      <c r="G2972" s="1551">
        <f>E2972*F2972</f>
        <v>180</v>
      </c>
      <c r="H2972" s="747"/>
    </row>
    <row r="2973" spans="1:8" s="196" customFormat="1">
      <c r="A2973" s="164"/>
      <c r="B2973" s="741" t="s">
        <v>35</v>
      </c>
      <c r="C2973" s="744"/>
      <c r="D2973" s="186"/>
      <c r="E2973" s="615"/>
      <c r="F2973" s="276"/>
      <c r="G2973" s="889">
        <f>SUM(G2970:G2972)</f>
        <v>412.2</v>
      </c>
      <c r="H2973" s="359"/>
    </row>
    <row r="2974" spans="1:8" s="196" customFormat="1">
      <c r="A2974" s="164" t="s">
        <v>1299</v>
      </c>
      <c r="B2974" s="745" t="s">
        <v>1300</v>
      </c>
      <c r="C2974" s="742" t="s">
        <v>1519</v>
      </c>
      <c r="D2974" s="359" t="s">
        <v>98</v>
      </c>
      <c r="E2974" s="614">
        <v>2.7E-4</v>
      </c>
      <c r="F2974" s="208">
        <v>7705</v>
      </c>
      <c r="G2974" s="1551">
        <f>E2974*F2974</f>
        <v>2.0803500000000001</v>
      </c>
      <c r="H2974" s="359"/>
    </row>
    <row r="2975" spans="1:8" s="196" customFormat="1">
      <c r="A2975" s="164"/>
      <c r="B2975" s="740"/>
      <c r="C2975" s="742" t="s">
        <v>1950</v>
      </c>
      <c r="D2975" s="359" t="s">
        <v>98</v>
      </c>
      <c r="E2975" s="614">
        <v>1E-3</v>
      </c>
      <c r="F2975" s="629">
        <v>3500</v>
      </c>
      <c r="G2975" s="1551">
        <f>E2975*F2975</f>
        <v>3.5</v>
      </c>
      <c r="H2975" s="359"/>
    </row>
    <row r="2976" spans="1:8" s="196" customFormat="1">
      <c r="A2976" s="164"/>
      <c r="B2976" s="740"/>
      <c r="C2976" s="742" t="s">
        <v>1687</v>
      </c>
      <c r="D2976" s="359" t="s">
        <v>98</v>
      </c>
      <c r="E2976" s="614">
        <v>5.4000000000000001E-4</v>
      </c>
      <c r="F2976" s="589">
        <v>27000</v>
      </c>
      <c r="G2976" s="1551">
        <f>E2976*F2976</f>
        <v>14.58</v>
      </c>
      <c r="H2976" s="359"/>
    </row>
    <row r="2977" spans="1:8" s="196" customFormat="1">
      <c r="A2977" s="164"/>
      <c r="B2977" s="740"/>
      <c r="C2977" s="742" t="s">
        <v>727</v>
      </c>
      <c r="D2977" s="359" t="s">
        <v>98</v>
      </c>
      <c r="E2977" s="614">
        <v>0.01</v>
      </c>
      <c r="F2977" s="589">
        <v>3500</v>
      </c>
      <c r="G2977" s="1551">
        <f>E2977*F2977</f>
        <v>35</v>
      </c>
      <c r="H2977" s="359"/>
    </row>
    <row r="2978" spans="1:8" s="196" customFormat="1">
      <c r="A2978" s="164"/>
      <c r="B2978" s="740"/>
      <c r="C2978" s="742" t="s">
        <v>291</v>
      </c>
      <c r="D2978" s="359" t="s">
        <v>98</v>
      </c>
      <c r="E2978" s="614">
        <v>1E-3</v>
      </c>
      <c r="F2978" s="748">
        <v>6600</v>
      </c>
      <c r="G2978" s="1551">
        <f>E2978*F2978</f>
        <v>6.6000000000000005</v>
      </c>
      <c r="H2978" s="359"/>
    </row>
    <row r="2979" spans="1:8" s="196" customFormat="1">
      <c r="A2979" s="164"/>
      <c r="B2979" s="741" t="s">
        <v>35</v>
      </c>
      <c r="C2979" s="744"/>
      <c r="D2979" s="186"/>
      <c r="E2979" s="615"/>
      <c r="F2979" s="276"/>
      <c r="G2979" s="889">
        <f>SUM(G2974:G2978)</f>
        <v>61.760350000000003</v>
      </c>
      <c r="H2979" s="359"/>
    </row>
    <row r="2980" spans="1:8" s="196" customFormat="1">
      <c r="A2980" s="164" t="s">
        <v>1301</v>
      </c>
      <c r="B2980" s="745" t="s">
        <v>1302</v>
      </c>
      <c r="C2980" s="742" t="s">
        <v>1664</v>
      </c>
      <c r="D2980" s="359" t="s">
        <v>98</v>
      </c>
      <c r="E2980" s="614">
        <v>7.4999999999999997E-3</v>
      </c>
      <c r="F2980" s="208">
        <v>1200</v>
      </c>
      <c r="G2980" s="1551">
        <f t="shared" ref="G2980:G2990" si="196">E2980*F2980</f>
        <v>9</v>
      </c>
      <c r="H2980" s="359"/>
    </row>
    <row r="2981" spans="1:8" s="196" customFormat="1">
      <c r="A2981" s="164"/>
      <c r="B2981" s="740"/>
      <c r="C2981" s="742" t="s">
        <v>1722</v>
      </c>
      <c r="D2981" s="359" t="s">
        <v>98</v>
      </c>
      <c r="E2981" s="614">
        <v>0.01</v>
      </c>
      <c r="F2981" s="208">
        <v>31200</v>
      </c>
      <c r="G2981" s="1551">
        <f t="shared" si="196"/>
        <v>312</v>
      </c>
      <c r="H2981" s="359"/>
    </row>
    <row r="2982" spans="1:8" s="196" customFormat="1">
      <c r="A2982" s="164"/>
      <c r="B2982" s="740"/>
      <c r="C2982" s="742" t="s">
        <v>1687</v>
      </c>
      <c r="D2982" s="359" t="s">
        <v>98</v>
      </c>
      <c r="E2982" s="614">
        <v>5.4000000000000001E-4</v>
      </c>
      <c r="F2982" s="589">
        <v>27000</v>
      </c>
      <c r="G2982" s="1551">
        <f t="shared" si="196"/>
        <v>14.58</v>
      </c>
      <c r="H2982" s="359"/>
    </row>
    <row r="2983" spans="1:8" s="196" customFormat="1">
      <c r="A2983" s="164"/>
      <c r="B2983" s="740"/>
      <c r="C2983" s="742" t="s">
        <v>727</v>
      </c>
      <c r="D2983" s="359" t="s">
        <v>1652</v>
      </c>
      <c r="E2983" s="614">
        <v>7.0000000000000007E-2</v>
      </c>
      <c r="F2983" s="589">
        <v>3500</v>
      </c>
      <c r="G2983" s="1551">
        <f t="shared" si="196"/>
        <v>245.00000000000003</v>
      </c>
      <c r="H2983" s="359"/>
    </row>
    <row r="2984" spans="1:8" s="196" customFormat="1">
      <c r="A2984" s="164"/>
      <c r="B2984" s="740"/>
      <c r="C2984" s="742" t="s">
        <v>1951</v>
      </c>
      <c r="D2984" s="359" t="s">
        <v>98</v>
      </c>
      <c r="E2984" s="614">
        <v>0.05</v>
      </c>
      <c r="F2984" s="208">
        <v>1050</v>
      </c>
      <c r="G2984" s="1551">
        <f t="shared" si="196"/>
        <v>52.5</v>
      </c>
      <c r="H2984" s="747"/>
    </row>
    <row r="2985" spans="1:8" s="196" customFormat="1">
      <c r="A2985" s="164"/>
      <c r="B2985" s="740"/>
      <c r="C2985" s="742" t="s">
        <v>1952</v>
      </c>
      <c r="D2985" s="359" t="s">
        <v>98</v>
      </c>
      <c r="E2985" s="614">
        <v>0.01</v>
      </c>
      <c r="F2985" s="208">
        <v>15000</v>
      </c>
      <c r="G2985" s="1551">
        <f t="shared" si="196"/>
        <v>150</v>
      </c>
      <c r="H2985" s="359"/>
    </row>
    <row r="2986" spans="1:8" s="196" customFormat="1">
      <c r="A2986" s="164"/>
      <c r="B2986" s="740"/>
      <c r="C2986" s="742" t="s">
        <v>293</v>
      </c>
      <c r="D2986" s="359" t="s">
        <v>98</v>
      </c>
      <c r="E2986" s="614">
        <v>3.8E-3</v>
      </c>
      <c r="F2986" s="208">
        <v>41200</v>
      </c>
      <c r="G2986" s="1551">
        <f t="shared" si="196"/>
        <v>156.56</v>
      </c>
      <c r="H2986" s="359"/>
    </row>
    <row r="2987" spans="1:8" s="196" customFormat="1">
      <c r="A2987" s="164"/>
      <c r="B2987" s="740"/>
      <c r="C2987" s="742" t="s">
        <v>892</v>
      </c>
      <c r="D2987" s="359" t="s">
        <v>98</v>
      </c>
      <c r="E2987" s="614">
        <v>0.01</v>
      </c>
      <c r="F2987" s="208">
        <v>1200</v>
      </c>
      <c r="G2987" s="1551">
        <f t="shared" si="196"/>
        <v>12</v>
      </c>
      <c r="H2987" s="359"/>
    </row>
    <row r="2988" spans="1:8" s="196" customFormat="1">
      <c r="A2988" s="164"/>
      <c r="B2988" s="740"/>
      <c r="C2988" s="742" t="s">
        <v>291</v>
      </c>
      <c r="D2988" s="359" t="s">
        <v>98</v>
      </c>
      <c r="E2988" s="614">
        <v>1E-3</v>
      </c>
      <c r="F2988" s="748">
        <v>6600</v>
      </c>
      <c r="G2988" s="1551">
        <f t="shared" si="196"/>
        <v>6.6000000000000005</v>
      </c>
      <c r="H2988" s="359"/>
    </row>
    <row r="2989" spans="1:8" s="196" customFormat="1">
      <c r="A2989" s="164"/>
      <c r="B2989" s="740"/>
      <c r="C2989" s="742" t="s">
        <v>1953</v>
      </c>
      <c r="D2989" s="359" t="s">
        <v>98</v>
      </c>
      <c r="E2989" s="614">
        <v>0.1</v>
      </c>
      <c r="F2989" s="208">
        <v>1500</v>
      </c>
      <c r="G2989" s="1551">
        <f t="shared" si="196"/>
        <v>150</v>
      </c>
      <c r="H2989" s="359"/>
    </row>
    <row r="2990" spans="1:8" s="196" customFormat="1">
      <c r="A2990" s="164"/>
      <c r="B2990" s="740"/>
      <c r="C2990" s="742" t="s">
        <v>1519</v>
      </c>
      <c r="D2990" s="359" t="s">
        <v>98</v>
      </c>
      <c r="E2990" s="614">
        <v>2.7E-4</v>
      </c>
      <c r="F2990" s="208">
        <v>7705</v>
      </c>
      <c r="G2990" s="1551">
        <f t="shared" si="196"/>
        <v>2.0803500000000001</v>
      </c>
      <c r="H2990" s="359"/>
    </row>
    <row r="2991" spans="1:8" s="196" customFormat="1">
      <c r="A2991" s="164"/>
      <c r="B2991" s="741" t="s">
        <v>35</v>
      </c>
      <c r="C2991" s="744"/>
      <c r="D2991" s="186"/>
      <c r="E2991" s="615"/>
      <c r="F2991" s="276"/>
      <c r="G2991" s="889">
        <f>SUM(G2980:G2990)</f>
        <v>1110.3203500000002</v>
      </c>
      <c r="H2991" s="359"/>
    </row>
    <row r="2992" spans="1:8" s="196" customFormat="1" ht="30">
      <c r="A2992" s="164" t="s">
        <v>1303</v>
      </c>
      <c r="B2992" s="745" t="s">
        <v>1304</v>
      </c>
      <c r="C2992" s="742" t="s">
        <v>1799</v>
      </c>
      <c r="D2992" s="359" t="s">
        <v>98</v>
      </c>
      <c r="E2992" s="614">
        <v>2E-3</v>
      </c>
      <c r="F2992" s="208">
        <v>21200</v>
      </c>
      <c r="G2992" s="1551">
        <f t="shared" ref="G2992:G2998" si="197">E2992*F2992</f>
        <v>42.4</v>
      </c>
      <c r="H2992" s="359"/>
    </row>
    <row r="2993" spans="1:8" s="196" customFormat="1">
      <c r="A2993" s="164"/>
      <c r="B2993" s="740"/>
      <c r="C2993" s="742" t="s">
        <v>1664</v>
      </c>
      <c r="D2993" s="359" t="s">
        <v>98</v>
      </c>
      <c r="E2993" s="614">
        <v>7.4999999999999997E-3</v>
      </c>
      <c r="F2993" s="208">
        <v>1200</v>
      </c>
      <c r="G2993" s="1551">
        <f t="shared" si="197"/>
        <v>9</v>
      </c>
      <c r="H2993" s="359"/>
    </row>
    <row r="2994" spans="1:8" s="196" customFormat="1">
      <c r="A2994" s="164"/>
      <c r="B2994" s="740"/>
      <c r="C2994" s="742" t="s">
        <v>293</v>
      </c>
      <c r="D2994" s="359" t="s">
        <v>98</v>
      </c>
      <c r="E2994" s="614">
        <v>3.8E-3</v>
      </c>
      <c r="F2994" s="208">
        <v>41200</v>
      </c>
      <c r="G2994" s="1551">
        <f t="shared" si="197"/>
        <v>156.56</v>
      </c>
      <c r="H2994" s="359"/>
    </row>
    <row r="2995" spans="1:8" s="196" customFormat="1">
      <c r="A2995" s="164"/>
      <c r="B2995" s="740"/>
      <c r="C2995" s="742" t="s">
        <v>727</v>
      </c>
      <c r="D2995" s="359" t="s">
        <v>1652</v>
      </c>
      <c r="E2995" s="614">
        <v>7.0000000000000007E-2</v>
      </c>
      <c r="F2995" s="589">
        <v>3500</v>
      </c>
      <c r="G2995" s="1551">
        <f t="shared" si="197"/>
        <v>245.00000000000003</v>
      </c>
      <c r="H2995" s="359"/>
    </row>
    <row r="2996" spans="1:8" s="196" customFormat="1">
      <c r="A2996" s="164"/>
      <c r="B2996" s="740"/>
      <c r="C2996" s="742" t="s">
        <v>576</v>
      </c>
      <c r="D2996" s="359" t="s">
        <v>1652</v>
      </c>
      <c r="E2996" s="614">
        <v>0.3</v>
      </c>
      <c r="F2996" s="589">
        <v>720</v>
      </c>
      <c r="G2996" s="1551">
        <f t="shared" si="197"/>
        <v>216</v>
      </c>
      <c r="H2996" s="359"/>
    </row>
    <row r="2997" spans="1:8" s="196" customFormat="1">
      <c r="A2997" s="164"/>
      <c r="B2997" s="740"/>
      <c r="C2997" s="742" t="s">
        <v>31</v>
      </c>
      <c r="D2997" s="359" t="s">
        <v>98</v>
      </c>
      <c r="E2997" s="614">
        <v>5.9959999999999999E-2</v>
      </c>
      <c r="F2997" s="208">
        <v>2700</v>
      </c>
      <c r="G2997" s="1551">
        <f t="shared" si="197"/>
        <v>161.892</v>
      </c>
      <c r="H2997" s="359"/>
    </row>
    <row r="2998" spans="1:8" s="196" customFormat="1">
      <c r="A2998" s="164"/>
      <c r="B2998" s="740"/>
      <c r="C2998" s="742" t="s">
        <v>729</v>
      </c>
      <c r="D2998" s="359" t="s">
        <v>1649</v>
      </c>
      <c r="E2998" s="614">
        <v>1.5</v>
      </c>
      <c r="F2998" s="208">
        <v>120</v>
      </c>
      <c r="G2998" s="1551">
        <f t="shared" si="197"/>
        <v>180</v>
      </c>
      <c r="H2998" s="359"/>
    </row>
    <row r="2999" spans="1:8" s="196" customFormat="1">
      <c r="A2999" s="164"/>
      <c r="B2999" s="741" t="s">
        <v>35</v>
      </c>
      <c r="C2999" s="744"/>
      <c r="D2999" s="186"/>
      <c r="E2999" s="615"/>
      <c r="F2999" s="276"/>
      <c r="G2999" s="889">
        <f>SUM(G2992:G2998)</f>
        <v>1010.8520000000001</v>
      </c>
      <c r="H2999" s="359"/>
    </row>
    <row r="3000" spans="1:8" s="196" customFormat="1" ht="30">
      <c r="A3000" s="164" t="s">
        <v>1305</v>
      </c>
      <c r="B3000" s="745" t="s">
        <v>1306</v>
      </c>
      <c r="C3000" s="742" t="s">
        <v>1722</v>
      </c>
      <c r="D3000" s="359" t="s">
        <v>98</v>
      </c>
      <c r="E3000" s="614">
        <v>1.7299999999999999E-2</v>
      </c>
      <c r="F3000" s="208">
        <v>2321</v>
      </c>
      <c r="G3000" s="1551">
        <f t="shared" ref="G3000:G3063" si="198">E3000*F3000</f>
        <v>40.153300000000002</v>
      </c>
      <c r="H3000" s="359"/>
    </row>
    <row r="3001" spans="1:8" s="196" customFormat="1" ht="15.75" customHeight="1">
      <c r="A3001" s="164"/>
      <c r="B3001" s="740"/>
      <c r="C3001" s="742" t="s">
        <v>1793</v>
      </c>
      <c r="D3001" s="359" t="s">
        <v>98</v>
      </c>
      <c r="E3001" s="614">
        <v>0.01</v>
      </c>
      <c r="F3001" s="208">
        <v>3400</v>
      </c>
      <c r="G3001" s="1551">
        <f t="shared" si="198"/>
        <v>34</v>
      </c>
      <c r="H3001" s="359"/>
    </row>
    <row r="3002" spans="1:8" s="196" customFormat="1" ht="13.5" customHeight="1">
      <c r="A3002" s="164"/>
      <c r="B3002" s="740"/>
      <c r="C3002" s="742" t="s">
        <v>1664</v>
      </c>
      <c r="D3002" s="359" t="s">
        <v>98</v>
      </c>
      <c r="E3002" s="614">
        <v>0.03</v>
      </c>
      <c r="F3002" s="208">
        <v>1200</v>
      </c>
      <c r="G3002" s="1551">
        <f t="shared" si="198"/>
        <v>36</v>
      </c>
      <c r="H3002" s="359"/>
    </row>
    <row r="3003" spans="1:8" s="196" customFormat="1">
      <c r="A3003" s="164"/>
      <c r="B3003" s="740"/>
      <c r="C3003" s="742" t="s">
        <v>731</v>
      </c>
      <c r="D3003" s="359" t="s">
        <v>1652</v>
      </c>
      <c r="E3003" s="614">
        <v>0.08</v>
      </c>
      <c r="F3003" s="628">
        <v>3612</v>
      </c>
      <c r="G3003" s="1551">
        <f t="shared" si="198"/>
        <v>288.95999999999998</v>
      </c>
      <c r="H3003" s="359"/>
    </row>
    <row r="3004" spans="1:8" s="196" customFormat="1">
      <c r="A3004" s="164"/>
      <c r="B3004" s="740"/>
      <c r="C3004" s="742" t="s">
        <v>1800</v>
      </c>
      <c r="D3004" s="359" t="s">
        <v>98</v>
      </c>
      <c r="E3004" s="614">
        <v>4.4999999999999998E-2</v>
      </c>
      <c r="F3004" s="208">
        <v>2700</v>
      </c>
      <c r="G3004" s="1551">
        <f t="shared" si="198"/>
        <v>121.5</v>
      </c>
      <c r="H3004" s="359"/>
    </row>
    <row r="3005" spans="1:8" s="196" customFormat="1">
      <c r="A3005" s="164"/>
      <c r="B3005" s="740"/>
      <c r="C3005" s="742" t="s">
        <v>727</v>
      </c>
      <c r="D3005" s="359" t="s">
        <v>1652</v>
      </c>
      <c r="E3005" s="614">
        <v>0.02</v>
      </c>
      <c r="F3005" s="589">
        <v>3500</v>
      </c>
      <c r="G3005" s="1551">
        <f t="shared" si="198"/>
        <v>70</v>
      </c>
      <c r="H3005" s="747"/>
    </row>
    <row r="3006" spans="1:8" s="196" customFormat="1">
      <c r="A3006" s="164"/>
      <c r="B3006" s="740"/>
      <c r="C3006" s="742" t="s">
        <v>1795</v>
      </c>
      <c r="D3006" s="359" t="s">
        <v>98</v>
      </c>
      <c r="E3006" s="614">
        <v>0.02</v>
      </c>
      <c r="F3006" s="589">
        <v>3500</v>
      </c>
      <c r="G3006" s="1551">
        <f t="shared" si="198"/>
        <v>70</v>
      </c>
      <c r="H3006" s="359"/>
    </row>
    <row r="3007" spans="1:8" s="196" customFormat="1">
      <c r="A3007" s="164"/>
      <c r="B3007" s="740"/>
      <c r="C3007" s="742" t="s">
        <v>576</v>
      </c>
      <c r="D3007" s="359" t="s">
        <v>1652</v>
      </c>
      <c r="E3007" s="614">
        <v>0.3</v>
      </c>
      <c r="F3007" s="589">
        <v>720</v>
      </c>
      <c r="G3007" s="1551">
        <f t="shared" si="198"/>
        <v>216</v>
      </c>
      <c r="H3007" s="359"/>
    </row>
    <row r="3008" spans="1:8" s="196" customFormat="1">
      <c r="A3008" s="164"/>
      <c r="B3008" s="740"/>
      <c r="C3008" s="742" t="s">
        <v>31</v>
      </c>
      <c r="D3008" s="359" t="s">
        <v>98</v>
      </c>
      <c r="E3008" s="614">
        <v>6.0000000000000001E-3</v>
      </c>
      <c r="F3008" s="208">
        <v>2700</v>
      </c>
      <c r="G3008" s="1551">
        <f t="shared" si="198"/>
        <v>16.2</v>
      </c>
      <c r="H3008" s="359"/>
    </row>
    <row r="3009" spans="1:8" s="196" customFormat="1">
      <c r="A3009" s="164"/>
      <c r="B3009" s="740"/>
      <c r="C3009" s="742" t="s">
        <v>729</v>
      </c>
      <c r="D3009" s="359" t="s">
        <v>1649</v>
      </c>
      <c r="E3009" s="614">
        <v>1.5</v>
      </c>
      <c r="F3009" s="208">
        <v>120</v>
      </c>
      <c r="G3009" s="1551">
        <f t="shared" si="198"/>
        <v>180</v>
      </c>
      <c r="H3009" s="359"/>
    </row>
    <row r="3010" spans="1:8" s="196" customFormat="1">
      <c r="A3010" s="164"/>
      <c r="B3010" s="741" t="s">
        <v>35</v>
      </c>
      <c r="C3010" s="744"/>
      <c r="D3010" s="186"/>
      <c r="E3010" s="615"/>
      <c r="F3010" s="276"/>
      <c r="G3010" s="889">
        <f>SUM(G3000:G3009)</f>
        <v>1072.8133</v>
      </c>
      <c r="H3010" s="359"/>
    </row>
    <row r="3011" spans="1:8" s="196" customFormat="1">
      <c r="A3011" s="164" t="s">
        <v>1307</v>
      </c>
      <c r="B3011" s="745" t="s">
        <v>1308</v>
      </c>
      <c r="C3011" s="742" t="s">
        <v>727</v>
      </c>
      <c r="D3011" s="359" t="s">
        <v>1652</v>
      </c>
      <c r="E3011" s="614">
        <v>8.584E-2</v>
      </c>
      <c r="F3011" s="589">
        <v>3500</v>
      </c>
      <c r="G3011" s="1551">
        <f t="shared" si="198"/>
        <v>300.44</v>
      </c>
      <c r="H3011" s="359"/>
    </row>
    <row r="3012" spans="1:8" s="196" customFormat="1">
      <c r="A3012" s="164"/>
      <c r="B3012" s="740"/>
      <c r="C3012" s="742" t="s">
        <v>31</v>
      </c>
      <c r="D3012" s="359" t="s">
        <v>98</v>
      </c>
      <c r="E3012" s="614">
        <v>0.04</v>
      </c>
      <c r="F3012" s="208">
        <v>2700</v>
      </c>
      <c r="G3012" s="1551">
        <f t="shared" si="198"/>
        <v>108</v>
      </c>
      <c r="H3012" s="359"/>
    </row>
    <row r="3013" spans="1:8" s="196" customFormat="1">
      <c r="A3013" s="164"/>
      <c r="B3013" s="740"/>
      <c r="C3013" s="742" t="s">
        <v>729</v>
      </c>
      <c r="D3013" s="359" t="s">
        <v>1649</v>
      </c>
      <c r="E3013" s="614">
        <v>1.5</v>
      </c>
      <c r="F3013" s="208">
        <v>120</v>
      </c>
      <c r="G3013" s="1551">
        <f t="shared" si="198"/>
        <v>180</v>
      </c>
      <c r="H3013" s="359"/>
    </row>
    <row r="3014" spans="1:8" s="196" customFormat="1">
      <c r="A3014" s="164"/>
      <c r="B3014" s="741" t="s">
        <v>35</v>
      </c>
      <c r="C3014" s="744"/>
      <c r="D3014" s="186"/>
      <c r="E3014" s="615"/>
      <c r="F3014" s="276"/>
      <c r="G3014" s="889">
        <f>SUM(G3011:G3013)</f>
        <v>588.44000000000005</v>
      </c>
      <c r="H3014" s="359"/>
    </row>
    <row r="3015" spans="1:8" s="196" customFormat="1">
      <c r="A3015" s="164" t="s">
        <v>1309</v>
      </c>
      <c r="B3015" s="745" t="s">
        <v>1310</v>
      </c>
      <c r="C3015" s="742" t="s">
        <v>1722</v>
      </c>
      <c r="D3015" s="359" t="s">
        <v>98</v>
      </c>
      <c r="E3015" s="614">
        <v>1.7299999999999999E-2</v>
      </c>
      <c r="F3015" s="208">
        <v>2321</v>
      </c>
      <c r="G3015" s="1551">
        <f t="shared" si="198"/>
        <v>40.153300000000002</v>
      </c>
      <c r="H3015" s="359"/>
    </row>
    <row r="3016" spans="1:8" s="196" customFormat="1">
      <c r="A3016" s="164"/>
      <c r="B3016" s="740"/>
      <c r="C3016" s="742" t="s">
        <v>1793</v>
      </c>
      <c r="D3016" s="359" t="s">
        <v>98</v>
      </c>
      <c r="E3016" s="614">
        <v>0.05</v>
      </c>
      <c r="F3016" s="208">
        <v>3400</v>
      </c>
      <c r="G3016" s="1551">
        <f t="shared" si="198"/>
        <v>170</v>
      </c>
      <c r="H3016" s="747"/>
    </row>
    <row r="3017" spans="1:8" s="196" customFormat="1">
      <c r="A3017" s="164"/>
      <c r="B3017" s="740"/>
      <c r="C3017" s="742" t="s">
        <v>1664</v>
      </c>
      <c r="D3017" s="359" t="s">
        <v>98</v>
      </c>
      <c r="E3017" s="614">
        <v>0.05</v>
      </c>
      <c r="F3017" s="208">
        <v>1200</v>
      </c>
      <c r="G3017" s="1551">
        <f t="shared" si="198"/>
        <v>60</v>
      </c>
      <c r="H3017" s="359"/>
    </row>
    <row r="3018" spans="1:8" s="196" customFormat="1">
      <c r="A3018" s="164"/>
      <c r="B3018" s="740"/>
      <c r="C3018" s="742" t="s">
        <v>731</v>
      </c>
      <c r="D3018" s="359" t="s">
        <v>1652</v>
      </c>
      <c r="E3018" s="614">
        <v>0.4</v>
      </c>
      <c r="F3018" s="628">
        <v>3612</v>
      </c>
      <c r="G3018" s="1551">
        <f t="shared" si="198"/>
        <v>1444.8000000000002</v>
      </c>
      <c r="H3018" s="359"/>
    </row>
    <row r="3019" spans="1:8" s="196" customFormat="1">
      <c r="A3019" s="164"/>
      <c r="B3019" s="740"/>
      <c r="C3019" s="742" t="s">
        <v>1800</v>
      </c>
      <c r="D3019" s="359" t="s">
        <v>98</v>
      </c>
      <c r="E3019" s="614">
        <v>4.4999999999999998E-2</v>
      </c>
      <c r="F3019" s="208">
        <v>2700</v>
      </c>
      <c r="G3019" s="1551">
        <f t="shared" si="198"/>
        <v>121.5</v>
      </c>
      <c r="H3019" s="359"/>
    </row>
    <row r="3020" spans="1:8" s="196" customFormat="1">
      <c r="A3020" s="164"/>
      <c r="B3020" s="740"/>
      <c r="C3020" s="742" t="s">
        <v>727</v>
      </c>
      <c r="D3020" s="359" t="s">
        <v>1652</v>
      </c>
      <c r="E3020" s="614">
        <v>0.05</v>
      </c>
      <c r="F3020" s="589">
        <v>3500</v>
      </c>
      <c r="G3020" s="1551">
        <f t="shared" si="198"/>
        <v>175</v>
      </c>
      <c r="H3020" s="747"/>
    </row>
    <row r="3021" spans="1:8" s="196" customFormat="1">
      <c r="A3021" s="164"/>
      <c r="B3021" s="740"/>
      <c r="C3021" s="742" t="s">
        <v>1795</v>
      </c>
      <c r="D3021" s="359" t="s">
        <v>98</v>
      </c>
      <c r="E3021" s="614">
        <v>0.15</v>
      </c>
      <c r="F3021" s="589">
        <v>3500</v>
      </c>
      <c r="G3021" s="1551">
        <f t="shared" si="198"/>
        <v>525</v>
      </c>
      <c r="H3021" s="359"/>
    </row>
    <row r="3022" spans="1:8" s="196" customFormat="1">
      <c r="A3022" s="164"/>
      <c r="B3022" s="740"/>
      <c r="C3022" s="742" t="s">
        <v>576</v>
      </c>
      <c r="D3022" s="359" t="s">
        <v>1652</v>
      </c>
      <c r="E3022" s="614">
        <v>0.3</v>
      </c>
      <c r="F3022" s="589">
        <v>720</v>
      </c>
      <c r="G3022" s="1551">
        <f t="shared" si="198"/>
        <v>216</v>
      </c>
      <c r="H3022" s="359"/>
    </row>
    <row r="3023" spans="1:8" s="196" customFormat="1">
      <c r="A3023" s="164"/>
      <c r="B3023" s="740"/>
      <c r="C3023" s="742" t="s">
        <v>31</v>
      </c>
      <c r="D3023" s="359" t="s">
        <v>98</v>
      </c>
      <c r="E3023" s="614">
        <v>6.0000000000000001E-3</v>
      </c>
      <c r="F3023" s="208">
        <v>2700</v>
      </c>
      <c r="G3023" s="1551">
        <f t="shared" si="198"/>
        <v>16.2</v>
      </c>
      <c r="H3023" s="359"/>
    </row>
    <row r="3024" spans="1:8" s="196" customFormat="1">
      <c r="A3024" s="164"/>
      <c r="B3024" s="740"/>
      <c r="C3024" s="742" t="s">
        <v>729</v>
      </c>
      <c r="D3024" s="359" t="s">
        <v>1649</v>
      </c>
      <c r="E3024" s="614">
        <v>1.5</v>
      </c>
      <c r="F3024" s="208">
        <v>120</v>
      </c>
      <c r="G3024" s="1551">
        <f t="shared" si="198"/>
        <v>180</v>
      </c>
      <c r="H3024" s="359"/>
    </row>
    <row r="3025" spans="1:8" s="196" customFormat="1">
      <c r="A3025" s="164"/>
      <c r="B3025" s="741" t="s">
        <v>35</v>
      </c>
      <c r="C3025" s="744"/>
      <c r="D3025" s="186"/>
      <c r="E3025" s="615"/>
      <c r="F3025" s="276"/>
      <c r="G3025" s="889">
        <f>SUM(G3015:G3024)</f>
        <v>2948.6532999999999</v>
      </c>
      <c r="H3025" s="359"/>
    </row>
    <row r="3026" spans="1:8" s="196" customFormat="1">
      <c r="A3026" s="164" t="s">
        <v>1311</v>
      </c>
      <c r="B3026" s="745" t="s">
        <v>1312</v>
      </c>
      <c r="C3026" s="742" t="s">
        <v>727</v>
      </c>
      <c r="D3026" s="359" t="s">
        <v>1652</v>
      </c>
      <c r="E3026" s="614">
        <v>0.14308000000000001</v>
      </c>
      <c r="F3026" s="589">
        <v>3500</v>
      </c>
      <c r="G3026" s="1551">
        <f t="shared" si="198"/>
        <v>500.78000000000003</v>
      </c>
      <c r="H3026" s="359"/>
    </row>
    <row r="3027" spans="1:8" s="196" customFormat="1">
      <c r="A3027" s="164"/>
      <c r="B3027" s="740"/>
      <c r="C3027" s="742" t="s">
        <v>731</v>
      </c>
      <c r="D3027" s="359" t="s">
        <v>1652</v>
      </c>
      <c r="E3027" s="614">
        <v>0.18</v>
      </c>
      <c r="F3027" s="628">
        <v>3612</v>
      </c>
      <c r="G3027" s="1551">
        <f t="shared" si="198"/>
        <v>650.16</v>
      </c>
      <c r="H3027" s="359"/>
    </row>
    <row r="3028" spans="1:8" s="196" customFormat="1">
      <c r="A3028" s="164"/>
      <c r="B3028" s="740"/>
      <c r="C3028" s="742" t="s">
        <v>1635</v>
      </c>
      <c r="D3028" s="359" t="s">
        <v>98</v>
      </c>
      <c r="E3028" s="614">
        <v>2.7E-4</v>
      </c>
      <c r="F3028" s="208">
        <v>7705</v>
      </c>
      <c r="G3028" s="1551">
        <f t="shared" si="198"/>
        <v>2.0803500000000001</v>
      </c>
      <c r="H3028" s="359"/>
    </row>
    <row r="3029" spans="1:8" s="196" customFormat="1">
      <c r="A3029" s="164"/>
      <c r="B3029" s="740"/>
      <c r="C3029" s="742" t="s">
        <v>1954</v>
      </c>
      <c r="D3029" s="359" t="s">
        <v>98</v>
      </c>
      <c r="E3029" s="614">
        <v>5.4000000000000001E-4</v>
      </c>
      <c r="F3029" s="589">
        <v>27000</v>
      </c>
      <c r="G3029" s="1551">
        <f t="shared" si="198"/>
        <v>14.58</v>
      </c>
      <c r="H3029" s="359"/>
    </row>
    <row r="3030" spans="1:8" s="196" customFormat="1">
      <c r="A3030" s="164"/>
      <c r="B3030" s="740"/>
      <c r="C3030" s="742" t="s">
        <v>291</v>
      </c>
      <c r="D3030" s="359" t="s">
        <v>98</v>
      </c>
      <c r="E3030" s="614">
        <v>1E-3</v>
      </c>
      <c r="F3030" s="748">
        <v>6600</v>
      </c>
      <c r="G3030" s="1551">
        <f t="shared" si="198"/>
        <v>6.6000000000000005</v>
      </c>
      <c r="H3030" s="359"/>
    </row>
    <row r="3031" spans="1:8" s="196" customFormat="1">
      <c r="A3031" s="164"/>
      <c r="B3031" s="740"/>
      <c r="C3031" s="742" t="s">
        <v>1689</v>
      </c>
      <c r="D3031" s="359" t="s">
        <v>98</v>
      </c>
      <c r="E3031" s="614">
        <v>0.1</v>
      </c>
      <c r="F3031" s="208">
        <v>1500</v>
      </c>
      <c r="G3031" s="1551">
        <f t="shared" si="198"/>
        <v>150</v>
      </c>
      <c r="H3031" s="747"/>
    </row>
    <row r="3032" spans="1:8" s="196" customFormat="1">
      <c r="A3032" s="164"/>
      <c r="B3032" s="740"/>
      <c r="C3032" s="742" t="s">
        <v>1955</v>
      </c>
      <c r="D3032" s="359" t="s">
        <v>98</v>
      </c>
      <c r="E3032" s="614">
        <v>0.05</v>
      </c>
      <c r="F3032" s="208">
        <v>1050</v>
      </c>
      <c r="G3032" s="1551">
        <f t="shared" si="198"/>
        <v>52.5</v>
      </c>
      <c r="H3032" s="359"/>
    </row>
    <row r="3033" spans="1:8" s="196" customFormat="1">
      <c r="A3033" s="164"/>
      <c r="B3033" s="740"/>
      <c r="C3033" s="742" t="s">
        <v>1664</v>
      </c>
      <c r="D3033" s="359" t="s">
        <v>98</v>
      </c>
      <c r="E3033" s="614">
        <v>0.12</v>
      </c>
      <c r="F3033" s="208">
        <v>1200</v>
      </c>
      <c r="G3033" s="1551">
        <f t="shared" si="198"/>
        <v>144</v>
      </c>
      <c r="H3033" s="359"/>
    </row>
    <row r="3034" spans="1:8" s="196" customFormat="1">
      <c r="A3034" s="164"/>
      <c r="B3034" s="741" t="s">
        <v>35</v>
      </c>
      <c r="C3034" s="744"/>
      <c r="D3034" s="186"/>
      <c r="E3034" s="615"/>
      <c r="F3034" s="276"/>
      <c r="G3034" s="889">
        <f>SUM(G3026:G3033)</f>
        <v>1520.7003499999998</v>
      </c>
      <c r="H3034" s="359"/>
    </row>
    <row r="3035" spans="1:8" s="196" customFormat="1">
      <c r="A3035" s="164" t="s">
        <v>1313</v>
      </c>
      <c r="B3035" s="745" t="s">
        <v>1253</v>
      </c>
      <c r="C3035" s="742" t="s">
        <v>728</v>
      </c>
      <c r="D3035" s="359" t="s">
        <v>1652</v>
      </c>
      <c r="E3035" s="614">
        <v>0.5</v>
      </c>
      <c r="F3035" s="629">
        <v>3500</v>
      </c>
      <c r="G3035" s="1551">
        <f t="shared" si="198"/>
        <v>1750</v>
      </c>
      <c r="H3035" s="359"/>
    </row>
    <row r="3036" spans="1:8" s="196" customFormat="1">
      <c r="A3036" s="164"/>
      <c r="B3036" s="740"/>
      <c r="C3036" s="742" t="s">
        <v>731</v>
      </c>
      <c r="D3036" s="359" t="s">
        <v>1652</v>
      </c>
      <c r="E3036" s="614">
        <v>0.2</v>
      </c>
      <c r="F3036" s="628">
        <v>3612</v>
      </c>
      <c r="G3036" s="1551">
        <f t="shared" si="198"/>
        <v>722.40000000000009</v>
      </c>
      <c r="H3036" s="359"/>
    </row>
    <row r="3037" spans="1:8" s="196" customFormat="1">
      <c r="A3037" s="164"/>
      <c r="B3037" s="740"/>
      <c r="C3037" s="742" t="s">
        <v>1713</v>
      </c>
      <c r="D3037" s="359" t="s">
        <v>98</v>
      </c>
      <c r="E3037" s="614">
        <v>0.01</v>
      </c>
      <c r="F3037" s="208">
        <v>1116</v>
      </c>
      <c r="G3037" s="1551">
        <f t="shared" si="198"/>
        <v>11.16</v>
      </c>
      <c r="H3037" s="359"/>
    </row>
    <row r="3038" spans="1:8" s="196" customFormat="1">
      <c r="A3038" s="164"/>
      <c r="B3038" s="740"/>
      <c r="C3038" s="742" t="s">
        <v>1714</v>
      </c>
      <c r="D3038" s="359" t="s">
        <v>98</v>
      </c>
      <c r="E3038" s="614">
        <v>1E-3</v>
      </c>
      <c r="F3038" s="208">
        <v>24000</v>
      </c>
      <c r="G3038" s="1551">
        <f t="shared" si="198"/>
        <v>24</v>
      </c>
      <c r="H3038" s="359"/>
    </row>
    <row r="3039" spans="1:8" s="196" customFormat="1">
      <c r="A3039" s="164"/>
      <c r="B3039" s="740"/>
      <c r="C3039" s="742" t="s">
        <v>1715</v>
      </c>
      <c r="D3039" s="359" t="s">
        <v>98</v>
      </c>
      <c r="E3039" s="614">
        <v>0.03</v>
      </c>
      <c r="F3039" s="208">
        <v>1323</v>
      </c>
      <c r="G3039" s="1551">
        <f t="shared" si="198"/>
        <v>39.69</v>
      </c>
      <c r="H3039" s="359"/>
    </row>
    <row r="3040" spans="1:8" s="196" customFormat="1">
      <c r="A3040" s="164"/>
      <c r="B3040" s="740"/>
      <c r="C3040" s="742" t="s">
        <v>723</v>
      </c>
      <c r="D3040" s="359" t="s">
        <v>1652</v>
      </c>
      <c r="E3040" s="614">
        <v>0.1</v>
      </c>
      <c r="F3040" s="208">
        <v>1750</v>
      </c>
      <c r="G3040" s="1551">
        <f t="shared" si="198"/>
        <v>175</v>
      </c>
      <c r="H3040" s="747"/>
    </row>
    <row r="3041" spans="1:8" s="196" customFormat="1">
      <c r="A3041" s="164"/>
      <c r="B3041" s="740"/>
      <c r="C3041" s="742" t="s">
        <v>576</v>
      </c>
      <c r="D3041" s="359" t="s">
        <v>1652</v>
      </c>
      <c r="E3041" s="614">
        <v>0.1</v>
      </c>
      <c r="F3041" s="589">
        <v>720</v>
      </c>
      <c r="G3041" s="1551">
        <f t="shared" si="198"/>
        <v>72</v>
      </c>
      <c r="H3041" s="359"/>
    </row>
    <row r="3042" spans="1:8" s="196" customFormat="1">
      <c r="A3042" s="164"/>
      <c r="B3042" s="740"/>
      <c r="C3042" s="742" t="s">
        <v>1697</v>
      </c>
      <c r="D3042" s="359" t="s">
        <v>1698</v>
      </c>
      <c r="E3042" s="614">
        <v>1</v>
      </c>
      <c r="F3042" s="208">
        <v>490</v>
      </c>
      <c r="G3042" s="1551">
        <f t="shared" si="198"/>
        <v>490</v>
      </c>
      <c r="H3042" s="359"/>
    </row>
    <row r="3043" spans="1:8" s="196" customFormat="1">
      <c r="A3043" s="164"/>
      <c r="B3043" s="740"/>
      <c r="C3043" s="742" t="s">
        <v>31</v>
      </c>
      <c r="D3043" s="359" t="s">
        <v>98</v>
      </c>
      <c r="E3043" s="614">
        <v>0.01</v>
      </c>
      <c r="F3043" s="208">
        <v>2700</v>
      </c>
      <c r="G3043" s="1551">
        <f t="shared" si="198"/>
        <v>27</v>
      </c>
      <c r="H3043" s="359"/>
    </row>
    <row r="3044" spans="1:8" s="196" customFormat="1">
      <c r="A3044" s="164"/>
      <c r="B3044" s="740"/>
      <c r="C3044" s="742" t="s">
        <v>729</v>
      </c>
      <c r="D3044" s="359" t="s">
        <v>1649</v>
      </c>
      <c r="E3044" s="614">
        <v>1</v>
      </c>
      <c r="F3044" s="208">
        <v>120</v>
      </c>
      <c r="G3044" s="1551">
        <f t="shared" si="198"/>
        <v>120</v>
      </c>
      <c r="H3044" s="359"/>
    </row>
    <row r="3045" spans="1:8" s="196" customFormat="1">
      <c r="A3045" s="164"/>
      <c r="B3045" s="740"/>
      <c r="C3045" s="742" t="s">
        <v>1717</v>
      </c>
      <c r="D3045" s="359" t="s">
        <v>1718</v>
      </c>
      <c r="E3045" s="614">
        <v>6.0000000000000001E-3</v>
      </c>
      <c r="F3045" s="208">
        <v>27000</v>
      </c>
      <c r="G3045" s="1551">
        <f t="shared" si="198"/>
        <v>162</v>
      </c>
      <c r="H3045" s="359"/>
    </row>
    <row r="3046" spans="1:8" s="196" customFormat="1">
      <c r="A3046" s="164"/>
      <c r="B3046" s="741" t="s">
        <v>35</v>
      </c>
      <c r="C3046" s="744"/>
      <c r="D3046" s="186"/>
      <c r="E3046" s="615"/>
      <c r="F3046" s="276"/>
      <c r="G3046" s="889">
        <f>SUM(G3035:G3045)</f>
        <v>3593.25</v>
      </c>
      <c r="H3046" s="359"/>
    </row>
    <row r="3047" spans="1:8" s="196" customFormat="1">
      <c r="A3047" s="164" t="s">
        <v>1314</v>
      </c>
      <c r="B3047" s="745" t="s">
        <v>1251</v>
      </c>
      <c r="C3047" s="742" t="s">
        <v>728</v>
      </c>
      <c r="D3047" s="359" t="s">
        <v>1652</v>
      </c>
      <c r="E3047" s="614">
        <v>0.5</v>
      </c>
      <c r="F3047" s="629">
        <v>3500</v>
      </c>
      <c r="G3047" s="1551">
        <f t="shared" si="198"/>
        <v>1750</v>
      </c>
      <c r="H3047" s="359"/>
    </row>
    <row r="3048" spans="1:8" s="196" customFormat="1">
      <c r="A3048" s="164"/>
      <c r="B3048" s="740"/>
      <c r="C3048" s="742" t="s">
        <v>731</v>
      </c>
      <c r="D3048" s="359" t="s">
        <v>1652</v>
      </c>
      <c r="E3048" s="614">
        <v>0.2</v>
      </c>
      <c r="F3048" s="628">
        <v>3612</v>
      </c>
      <c r="G3048" s="1551">
        <f t="shared" si="198"/>
        <v>722.40000000000009</v>
      </c>
      <c r="H3048" s="359"/>
    </row>
    <row r="3049" spans="1:8" s="196" customFormat="1">
      <c r="A3049" s="164"/>
      <c r="B3049" s="740"/>
      <c r="C3049" s="742" t="s">
        <v>1713</v>
      </c>
      <c r="D3049" s="359" t="s">
        <v>98</v>
      </c>
      <c r="E3049" s="614">
        <v>0.01</v>
      </c>
      <c r="F3049" s="208">
        <v>1116</v>
      </c>
      <c r="G3049" s="1551">
        <f t="shared" si="198"/>
        <v>11.16</v>
      </c>
      <c r="H3049" s="359"/>
    </row>
    <row r="3050" spans="1:8" s="196" customFormat="1">
      <c r="A3050" s="164"/>
      <c r="B3050" s="740"/>
      <c r="C3050" s="742" t="s">
        <v>1714</v>
      </c>
      <c r="D3050" s="359" t="s">
        <v>98</v>
      </c>
      <c r="E3050" s="614">
        <v>1E-3</v>
      </c>
      <c r="F3050" s="208">
        <v>24000</v>
      </c>
      <c r="G3050" s="1551">
        <f t="shared" si="198"/>
        <v>24</v>
      </c>
      <c r="H3050" s="359"/>
    </row>
    <row r="3051" spans="1:8" s="196" customFormat="1">
      <c r="A3051" s="164"/>
      <c r="B3051" s="740"/>
      <c r="C3051" s="742" t="s">
        <v>1715</v>
      </c>
      <c r="D3051" s="359" t="s">
        <v>98</v>
      </c>
      <c r="E3051" s="614">
        <v>0.03</v>
      </c>
      <c r="F3051" s="208">
        <v>1323</v>
      </c>
      <c r="G3051" s="1551">
        <f t="shared" si="198"/>
        <v>39.69</v>
      </c>
      <c r="H3051" s="359"/>
    </row>
    <row r="3052" spans="1:8" s="196" customFormat="1">
      <c r="A3052" s="164"/>
      <c r="B3052" s="740"/>
      <c r="C3052" s="742" t="s">
        <v>723</v>
      </c>
      <c r="D3052" s="359" t="s">
        <v>1652</v>
      </c>
      <c r="E3052" s="614">
        <v>0.1</v>
      </c>
      <c r="F3052" s="208">
        <v>1750</v>
      </c>
      <c r="G3052" s="1551">
        <f t="shared" si="198"/>
        <v>175</v>
      </c>
      <c r="H3052" s="747"/>
    </row>
    <row r="3053" spans="1:8" s="196" customFormat="1">
      <c r="A3053" s="164"/>
      <c r="B3053" s="740"/>
      <c r="C3053" s="742" t="s">
        <v>576</v>
      </c>
      <c r="D3053" s="359" t="s">
        <v>1652</v>
      </c>
      <c r="E3053" s="614">
        <v>0.1</v>
      </c>
      <c r="F3053" s="589">
        <v>720</v>
      </c>
      <c r="G3053" s="1551">
        <f t="shared" si="198"/>
        <v>72</v>
      </c>
      <c r="H3053" s="359"/>
    </row>
    <row r="3054" spans="1:8" s="196" customFormat="1" ht="30">
      <c r="A3054" s="164"/>
      <c r="B3054" s="740"/>
      <c r="C3054" s="742" t="s">
        <v>1956</v>
      </c>
      <c r="D3054" s="359" t="s">
        <v>1698</v>
      </c>
      <c r="E3054" s="614">
        <v>1</v>
      </c>
      <c r="F3054" s="208">
        <v>490</v>
      </c>
      <c r="G3054" s="1551">
        <f t="shared" si="198"/>
        <v>490</v>
      </c>
      <c r="H3054" s="359"/>
    </row>
    <row r="3055" spans="1:8" s="196" customFormat="1">
      <c r="A3055" s="164"/>
      <c r="B3055" s="740"/>
      <c r="C3055" s="742" t="s">
        <v>31</v>
      </c>
      <c r="D3055" s="359" t="s">
        <v>98</v>
      </c>
      <c r="E3055" s="614">
        <v>0.01</v>
      </c>
      <c r="F3055" s="208">
        <v>2700</v>
      </c>
      <c r="G3055" s="1551">
        <f t="shared" si="198"/>
        <v>27</v>
      </c>
      <c r="H3055" s="359"/>
    </row>
    <row r="3056" spans="1:8" s="196" customFormat="1">
      <c r="A3056" s="164"/>
      <c r="B3056" s="740"/>
      <c r="C3056" s="742" t="s">
        <v>729</v>
      </c>
      <c r="D3056" s="359" t="s">
        <v>1649</v>
      </c>
      <c r="E3056" s="614">
        <v>1</v>
      </c>
      <c r="F3056" s="208">
        <v>120</v>
      </c>
      <c r="G3056" s="1551">
        <f t="shared" si="198"/>
        <v>120</v>
      </c>
      <c r="H3056" s="359"/>
    </row>
    <row r="3057" spans="1:8" s="196" customFormat="1">
      <c r="A3057" s="164"/>
      <c r="B3057" s="740"/>
      <c r="C3057" s="742" t="s">
        <v>1717</v>
      </c>
      <c r="D3057" s="359" t="s">
        <v>1718</v>
      </c>
      <c r="E3057" s="614">
        <v>6.0000000000000001E-3</v>
      </c>
      <c r="F3057" s="208">
        <v>27000</v>
      </c>
      <c r="G3057" s="1551">
        <f t="shared" si="198"/>
        <v>162</v>
      </c>
      <c r="H3057" s="359"/>
    </row>
    <row r="3058" spans="1:8" s="196" customFormat="1">
      <c r="A3058" s="164"/>
      <c r="B3058" s="741" t="s">
        <v>35</v>
      </c>
      <c r="C3058" s="742"/>
      <c r="D3058" s="359"/>
      <c r="E3058" s="614"/>
      <c r="F3058" s="208"/>
      <c r="G3058" s="889">
        <f>SUM(G3047:G3057)</f>
        <v>3593.25</v>
      </c>
      <c r="H3058" s="359"/>
    </row>
    <row r="3059" spans="1:8" s="196" customFormat="1">
      <c r="A3059" s="164" t="s">
        <v>1315</v>
      </c>
      <c r="B3059" s="745" t="s">
        <v>1316</v>
      </c>
      <c r="C3059" s="742" t="s">
        <v>1720</v>
      </c>
      <c r="D3059" s="359" t="s">
        <v>98</v>
      </c>
      <c r="E3059" s="614">
        <v>0.1</v>
      </c>
      <c r="F3059" s="208">
        <v>1690</v>
      </c>
      <c r="G3059" s="1551">
        <f t="shared" si="198"/>
        <v>169</v>
      </c>
      <c r="H3059" s="359"/>
    </row>
    <row r="3060" spans="1:8" s="196" customFormat="1">
      <c r="A3060" s="164"/>
      <c r="B3060" s="740"/>
      <c r="C3060" s="742" t="s">
        <v>1893</v>
      </c>
      <c r="D3060" s="359" t="s">
        <v>98</v>
      </c>
      <c r="E3060" s="614">
        <v>8.9999999999999998E-4</v>
      </c>
      <c r="F3060" s="208">
        <v>21000</v>
      </c>
      <c r="G3060" s="1551">
        <f t="shared" si="198"/>
        <v>18.899999999999999</v>
      </c>
      <c r="H3060" s="359"/>
    </row>
    <row r="3061" spans="1:8" s="196" customFormat="1" ht="30">
      <c r="A3061" s="164"/>
      <c r="B3061" s="740"/>
      <c r="C3061" s="742" t="s">
        <v>1721</v>
      </c>
      <c r="D3061" s="359" t="s">
        <v>98</v>
      </c>
      <c r="E3061" s="614">
        <v>2E-3</v>
      </c>
      <c r="F3061" s="208">
        <v>118100</v>
      </c>
      <c r="G3061" s="1551">
        <f t="shared" si="198"/>
        <v>236.20000000000002</v>
      </c>
      <c r="H3061" s="359"/>
    </row>
    <row r="3062" spans="1:8" s="196" customFormat="1">
      <c r="A3062" s="164"/>
      <c r="B3062" s="740"/>
      <c r="C3062" s="742" t="s">
        <v>1722</v>
      </c>
      <c r="D3062" s="359" t="s">
        <v>98</v>
      </c>
      <c r="E3062" s="614">
        <v>0.01</v>
      </c>
      <c r="F3062" s="208">
        <v>2100</v>
      </c>
      <c r="G3062" s="1551">
        <f t="shared" si="198"/>
        <v>21</v>
      </c>
      <c r="H3062" s="359"/>
    </row>
    <row r="3063" spans="1:8" s="196" customFormat="1">
      <c r="A3063" s="164"/>
      <c r="B3063" s="740"/>
      <c r="C3063" s="742" t="s">
        <v>1723</v>
      </c>
      <c r="D3063" s="359" t="s">
        <v>1698</v>
      </c>
      <c r="E3063" s="614">
        <v>0.12</v>
      </c>
      <c r="F3063" s="208">
        <v>490</v>
      </c>
      <c r="G3063" s="1551">
        <f t="shared" si="198"/>
        <v>58.8</v>
      </c>
      <c r="H3063" s="359"/>
    </row>
    <row r="3064" spans="1:8" s="196" customFormat="1">
      <c r="A3064" s="164"/>
      <c r="B3064" s="740"/>
      <c r="C3064" s="742" t="s">
        <v>1724</v>
      </c>
      <c r="D3064" s="359" t="s">
        <v>98</v>
      </c>
      <c r="E3064" s="614">
        <v>1.2E-2</v>
      </c>
      <c r="F3064" s="208">
        <v>1901</v>
      </c>
      <c r="G3064" s="1551">
        <f t="shared" ref="G3064:G3071" si="199">E3064*F3064</f>
        <v>22.812000000000001</v>
      </c>
      <c r="H3064" s="747"/>
    </row>
    <row r="3065" spans="1:8" s="196" customFormat="1">
      <c r="A3065" s="164"/>
      <c r="B3065" s="740"/>
      <c r="C3065" s="742" t="s">
        <v>1725</v>
      </c>
      <c r="D3065" s="359" t="s">
        <v>98</v>
      </c>
      <c r="E3065" s="614">
        <v>3.0000000000000001E-3</v>
      </c>
      <c r="F3065" s="208">
        <v>8900</v>
      </c>
      <c r="G3065" s="1551">
        <f t="shared" si="199"/>
        <v>26.7</v>
      </c>
      <c r="H3065" s="359"/>
    </row>
    <row r="3066" spans="1:8" s="196" customFormat="1">
      <c r="A3066" s="164"/>
      <c r="B3066" s="740"/>
      <c r="C3066" s="742" t="s">
        <v>1687</v>
      </c>
      <c r="D3066" s="359" t="s">
        <v>98</v>
      </c>
      <c r="E3066" s="614">
        <v>0.04</v>
      </c>
      <c r="F3066" s="589">
        <v>27000</v>
      </c>
      <c r="G3066" s="1551">
        <f t="shared" si="199"/>
        <v>1080</v>
      </c>
      <c r="H3066" s="359"/>
    </row>
    <row r="3067" spans="1:8" s="196" customFormat="1">
      <c r="A3067" s="164"/>
      <c r="B3067" s="740"/>
      <c r="C3067" s="742" t="s">
        <v>576</v>
      </c>
      <c r="D3067" s="359" t="s">
        <v>1652</v>
      </c>
      <c r="E3067" s="614">
        <v>0.25</v>
      </c>
      <c r="F3067" s="589">
        <v>720</v>
      </c>
      <c r="G3067" s="1551">
        <f t="shared" si="199"/>
        <v>180</v>
      </c>
      <c r="H3067" s="359"/>
    </row>
    <row r="3068" spans="1:8" s="196" customFormat="1">
      <c r="A3068" s="164"/>
      <c r="B3068" s="740"/>
      <c r="C3068" s="742" t="s">
        <v>727</v>
      </c>
      <c r="D3068" s="359" t="s">
        <v>1652</v>
      </c>
      <c r="E3068" s="614">
        <v>3.7499999999999999E-2</v>
      </c>
      <c r="F3068" s="589">
        <v>3500</v>
      </c>
      <c r="G3068" s="1551">
        <f t="shared" si="199"/>
        <v>131.25</v>
      </c>
      <c r="H3068" s="359"/>
    </row>
    <row r="3069" spans="1:8" s="196" customFormat="1">
      <c r="A3069" s="164"/>
      <c r="B3069" s="740"/>
      <c r="C3069" s="742" t="s">
        <v>31</v>
      </c>
      <c r="D3069" s="359" t="s">
        <v>98</v>
      </c>
      <c r="E3069" s="614">
        <v>6.0000000000000001E-3</v>
      </c>
      <c r="F3069" s="208">
        <v>2700</v>
      </c>
      <c r="G3069" s="1551">
        <f t="shared" si="199"/>
        <v>16.2</v>
      </c>
      <c r="H3069" s="359"/>
    </row>
    <row r="3070" spans="1:8" s="196" customFormat="1">
      <c r="A3070" s="164"/>
      <c r="B3070" s="740"/>
      <c r="C3070" s="742" t="s">
        <v>729</v>
      </c>
      <c r="D3070" s="359" t="s">
        <v>1649</v>
      </c>
      <c r="E3070" s="614">
        <v>1.6E-2</v>
      </c>
      <c r="F3070" s="208">
        <v>120</v>
      </c>
      <c r="G3070" s="1551">
        <f t="shared" si="199"/>
        <v>1.92</v>
      </c>
      <c r="H3070" s="359"/>
    </row>
    <row r="3071" spans="1:8" s="196" customFormat="1">
      <c r="A3071" s="164"/>
      <c r="B3071" s="740"/>
      <c r="C3071" s="742" t="s">
        <v>1726</v>
      </c>
      <c r="D3071" s="359" t="s">
        <v>1718</v>
      </c>
      <c r="E3071" s="614">
        <v>1E-3</v>
      </c>
      <c r="F3071" s="208">
        <v>27000</v>
      </c>
      <c r="G3071" s="1551">
        <f t="shared" si="199"/>
        <v>27</v>
      </c>
      <c r="H3071" s="359"/>
    </row>
    <row r="3072" spans="1:8" s="196" customFormat="1">
      <c r="A3072" s="164"/>
      <c r="B3072" s="741" t="s">
        <v>35</v>
      </c>
      <c r="C3072" s="742"/>
      <c r="D3072" s="359"/>
      <c r="E3072" s="614"/>
      <c r="F3072" s="208"/>
      <c r="G3072" s="889">
        <f>SUM(G3059:G3071)</f>
        <v>1989.7820000000002</v>
      </c>
      <c r="H3072" s="359"/>
    </row>
    <row r="3073" spans="1:8" s="196" customFormat="1">
      <c r="A3073" s="164" t="s">
        <v>1957</v>
      </c>
      <c r="B3073" s="745" t="s">
        <v>1257</v>
      </c>
      <c r="C3073" s="742" t="s">
        <v>728</v>
      </c>
      <c r="D3073" s="359" t="s">
        <v>1652</v>
      </c>
      <c r="E3073" s="614">
        <v>3.3300000000000003E-2</v>
      </c>
      <c r="F3073" s="629">
        <v>3500</v>
      </c>
      <c r="G3073" s="1551">
        <f t="shared" ref="G3073:G3083" si="200">E3073*F3073</f>
        <v>116.55000000000001</v>
      </c>
      <c r="H3073" s="359"/>
    </row>
    <row r="3074" spans="1:8" s="196" customFormat="1">
      <c r="A3074" s="164"/>
      <c r="B3074" s="740"/>
      <c r="C3074" s="742" t="s">
        <v>731</v>
      </c>
      <c r="D3074" s="359" t="s">
        <v>1652</v>
      </c>
      <c r="E3074" s="614">
        <v>0.2</v>
      </c>
      <c r="F3074" s="628">
        <v>3612</v>
      </c>
      <c r="G3074" s="1551">
        <f t="shared" si="200"/>
        <v>722.40000000000009</v>
      </c>
      <c r="H3074" s="359"/>
    </row>
    <row r="3075" spans="1:8" s="196" customFormat="1">
      <c r="A3075" s="164"/>
      <c r="B3075" s="740"/>
      <c r="C3075" s="742" t="s">
        <v>1713</v>
      </c>
      <c r="D3075" s="359" t="s">
        <v>98</v>
      </c>
      <c r="E3075" s="614">
        <v>0.01</v>
      </c>
      <c r="F3075" s="208">
        <v>1116</v>
      </c>
      <c r="G3075" s="1551">
        <f t="shared" si="200"/>
        <v>11.16</v>
      </c>
      <c r="H3075" s="359"/>
    </row>
    <row r="3076" spans="1:8" s="196" customFormat="1">
      <c r="A3076" s="164"/>
      <c r="B3076" s="740"/>
      <c r="C3076" s="742" t="s">
        <v>1714</v>
      </c>
      <c r="D3076" s="359" t="s">
        <v>98</v>
      </c>
      <c r="E3076" s="614">
        <v>0.01</v>
      </c>
      <c r="F3076" s="208">
        <v>1323</v>
      </c>
      <c r="G3076" s="1551">
        <f t="shared" si="200"/>
        <v>13.23</v>
      </c>
      <c r="H3076" s="359"/>
    </row>
    <row r="3077" spans="1:8" s="196" customFormat="1">
      <c r="A3077" s="164"/>
      <c r="B3077" s="740"/>
      <c r="C3077" s="742" t="s">
        <v>1715</v>
      </c>
      <c r="D3077" s="359" t="s">
        <v>98</v>
      </c>
      <c r="E3077" s="614">
        <v>0.03</v>
      </c>
      <c r="F3077" s="208">
        <v>1323</v>
      </c>
      <c r="G3077" s="1551">
        <f t="shared" si="200"/>
        <v>39.69</v>
      </c>
      <c r="H3077" s="359"/>
    </row>
    <row r="3078" spans="1:8" s="196" customFormat="1">
      <c r="A3078" s="164"/>
      <c r="B3078" s="740"/>
      <c r="C3078" s="742" t="s">
        <v>723</v>
      </c>
      <c r="D3078" s="359" t="s">
        <v>1652</v>
      </c>
      <c r="E3078" s="614">
        <v>0.1</v>
      </c>
      <c r="F3078" s="208">
        <v>1750</v>
      </c>
      <c r="G3078" s="1551">
        <f t="shared" si="200"/>
        <v>175</v>
      </c>
      <c r="H3078" s="747"/>
    </row>
    <row r="3079" spans="1:8" s="196" customFormat="1">
      <c r="A3079" s="164"/>
      <c r="B3079" s="740"/>
      <c r="C3079" s="742" t="s">
        <v>576</v>
      </c>
      <c r="D3079" s="359" t="s">
        <v>1652</v>
      </c>
      <c r="E3079" s="614">
        <v>0.3</v>
      </c>
      <c r="F3079" s="589">
        <v>720</v>
      </c>
      <c r="G3079" s="1551">
        <f t="shared" si="200"/>
        <v>216</v>
      </c>
      <c r="H3079" s="359"/>
    </row>
    <row r="3080" spans="1:8" s="196" customFormat="1" ht="17.25" customHeight="1">
      <c r="A3080" s="164"/>
      <c r="B3080" s="740"/>
      <c r="C3080" s="742" t="s">
        <v>1735</v>
      </c>
      <c r="D3080" s="359" t="s">
        <v>1698</v>
      </c>
      <c r="E3080" s="614">
        <v>0.1</v>
      </c>
      <c r="F3080" s="208">
        <v>2500</v>
      </c>
      <c r="G3080" s="1551">
        <f t="shared" si="200"/>
        <v>250</v>
      </c>
      <c r="H3080" s="359"/>
    </row>
    <row r="3081" spans="1:8" s="196" customFormat="1">
      <c r="A3081" s="164"/>
      <c r="B3081" s="740"/>
      <c r="C3081" s="742" t="s">
        <v>31</v>
      </c>
      <c r="D3081" s="359" t="s">
        <v>98</v>
      </c>
      <c r="E3081" s="614">
        <v>6.0000000000000001E-3</v>
      </c>
      <c r="F3081" s="208">
        <v>2700</v>
      </c>
      <c r="G3081" s="1551">
        <f t="shared" si="200"/>
        <v>16.2</v>
      </c>
      <c r="H3081" s="359"/>
    </row>
    <row r="3082" spans="1:8" s="196" customFormat="1">
      <c r="A3082" s="164"/>
      <c r="B3082" s="740"/>
      <c r="C3082" s="742" t="s">
        <v>729</v>
      </c>
      <c r="D3082" s="359" t="s">
        <v>1649</v>
      </c>
      <c r="E3082" s="614">
        <v>1.4999999999999999E-2</v>
      </c>
      <c r="F3082" s="208">
        <v>120</v>
      </c>
      <c r="G3082" s="1551">
        <f t="shared" si="200"/>
        <v>1.7999999999999998</v>
      </c>
      <c r="H3082" s="359"/>
    </row>
    <row r="3083" spans="1:8" s="196" customFormat="1">
      <c r="A3083" s="164"/>
      <c r="B3083" s="740"/>
      <c r="C3083" s="742" t="s">
        <v>1726</v>
      </c>
      <c r="D3083" s="359" t="s">
        <v>1718</v>
      </c>
      <c r="E3083" s="614">
        <v>1E-3</v>
      </c>
      <c r="F3083" s="208">
        <v>27000</v>
      </c>
      <c r="G3083" s="1551">
        <f t="shared" si="200"/>
        <v>27</v>
      </c>
      <c r="H3083" s="359"/>
    </row>
    <row r="3084" spans="1:8" s="196" customFormat="1">
      <c r="A3084" s="164"/>
      <c r="B3084" s="741" t="s">
        <v>35</v>
      </c>
      <c r="C3084" s="742"/>
      <c r="D3084" s="359"/>
      <c r="E3084" s="614"/>
      <c r="F3084" s="208"/>
      <c r="G3084" s="889">
        <f>SUM(G3073:G3083)</f>
        <v>1589.03</v>
      </c>
      <c r="H3084" s="359"/>
    </row>
    <row r="3085" spans="1:8" s="196" customFormat="1" ht="30">
      <c r="A3085" s="164" t="s">
        <v>1318</v>
      </c>
      <c r="B3085" s="745" t="s">
        <v>1319</v>
      </c>
      <c r="C3085" s="742" t="s">
        <v>1811</v>
      </c>
      <c r="D3085" s="359" t="s">
        <v>98</v>
      </c>
      <c r="E3085" s="614">
        <v>0.14000000000000001</v>
      </c>
      <c r="F3085" s="208">
        <v>845</v>
      </c>
      <c r="G3085" s="1551">
        <f t="shared" ref="G3085:G3101" si="201">E3085*F3085</f>
        <v>118.30000000000001</v>
      </c>
      <c r="H3085" s="359"/>
    </row>
    <row r="3086" spans="1:8" s="196" customFormat="1">
      <c r="A3086" s="164"/>
      <c r="B3086" s="745"/>
      <c r="C3086" s="742" t="s">
        <v>1812</v>
      </c>
      <c r="D3086" s="359" t="s">
        <v>1652</v>
      </c>
      <c r="E3086" s="614">
        <v>1.26E-2</v>
      </c>
      <c r="F3086" s="208">
        <v>25500</v>
      </c>
      <c r="G3086" s="1551">
        <f t="shared" si="201"/>
        <v>321.3</v>
      </c>
      <c r="H3086" s="359"/>
    </row>
    <row r="3087" spans="1:8" s="196" customFormat="1">
      <c r="A3087" s="164"/>
      <c r="B3087" s="745"/>
      <c r="C3087" s="742" t="s">
        <v>1755</v>
      </c>
      <c r="D3087" s="359" t="s">
        <v>1652</v>
      </c>
      <c r="E3087" s="614">
        <v>1.2999999999999999E-2</v>
      </c>
      <c r="F3087" s="208">
        <v>27000</v>
      </c>
      <c r="G3087" s="1551">
        <f t="shared" si="201"/>
        <v>351</v>
      </c>
      <c r="H3087" s="359"/>
    </row>
    <row r="3088" spans="1:8" s="196" customFormat="1">
      <c r="A3088" s="164"/>
      <c r="B3088" s="745"/>
      <c r="C3088" s="742" t="s">
        <v>84</v>
      </c>
      <c r="D3088" s="359" t="s">
        <v>1652</v>
      </c>
      <c r="E3088" s="614">
        <v>7.0000000000000007E-2</v>
      </c>
      <c r="F3088" s="621">
        <v>7875</v>
      </c>
      <c r="G3088" s="1551">
        <f t="shared" si="201"/>
        <v>551.25</v>
      </c>
      <c r="H3088" s="359"/>
    </row>
    <row r="3089" spans="1:8" s="196" customFormat="1">
      <c r="A3089" s="164"/>
      <c r="B3089" s="745"/>
      <c r="C3089" s="742" t="s">
        <v>872</v>
      </c>
      <c r="D3089" s="359" t="s">
        <v>1652</v>
      </c>
      <c r="E3089" s="614">
        <v>0.1</v>
      </c>
      <c r="F3089" s="621">
        <v>2700</v>
      </c>
      <c r="G3089" s="1551">
        <f t="shared" si="201"/>
        <v>270</v>
      </c>
      <c r="H3089" s="359"/>
    </row>
    <row r="3090" spans="1:8" s="196" customFormat="1">
      <c r="A3090" s="164"/>
      <c r="B3090" s="745"/>
      <c r="C3090" s="742" t="s">
        <v>1680</v>
      </c>
      <c r="D3090" s="359" t="s">
        <v>98</v>
      </c>
      <c r="E3090" s="614">
        <v>0.12</v>
      </c>
      <c r="F3090" s="208">
        <v>1071</v>
      </c>
      <c r="G3090" s="1551">
        <f t="shared" si="201"/>
        <v>128.51999999999998</v>
      </c>
      <c r="H3090" s="359"/>
    </row>
    <row r="3091" spans="1:8" s="196" customFormat="1">
      <c r="A3091" s="164"/>
      <c r="B3091" s="740"/>
      <c r="C3091" s="742" t="s">
        <v>733</v>
      </c>
      <c r="D3091" s="359" t="s">
        <v>1652</v>
      </c>
      <c r="E3091" s="614">
        <v>6.3945E-3</v>
      </c>
      <c r="F3091" s="208">
        <v>115000</v>
      </c>
      <c r="G3091" s="1551">
        <f t="shared" si="201"/>
        <v>735.36749999999995</v>
      </c>
      <c r="H3091" s="359"/>
    </row>
    <row r="3092" spans="1:8" s="196" customFormat="1">
      <c r="A3092" s="164"/>
      <c r="B3092" s="740"/>
      <c r="C3092" s="742" t="s">
        <v>1720</v>
      </c>
      <c r="D3092" s="359" t="s">
        <v>98</v>
      </c>
      <c r="E3092" s="614">
        <v>1.4999999999999999E-2</v>
      </c>
      <c r="F3092" s="208">
        <v>1690</v>
      </c>
      <c r="G3092" s="1551">
        <f t="shared" si="201"/>
        <v>25.349999999999998</v>
      </c>
      <c r="H3092" s="359"/>
    </row>
    <row r="3093" spans="1:8" s="196" customFormat="1">
      <c r="A3093" s="164"/>
      <c r="B3093" s="740"/>
      <c r="C3093" s="742" t="s">
        <v>1760</v>
      </c>
      <c r="D3093" s="359" t="s">
        <v>1652</v>
      </c>
      <c r="E3093" s="614">
        <v>0.05</v>
      </c>
      <c r="F3093" s="748">
        <v>16500</v>
      </c>
      <c r="G3093" s="1551">
        <f t="shared" si="201"/>
        <v>825</v>
      </c>
      <c r="H3093" s="359"/>
    </row>
    <row r="3094" spans="1:8" s="196" customFormat="1">
      <c r="A3094" s="164"/>
      <c r="B3094" s="740"/>
      <c r="C3094" s="742" t="s">
        <v>1813</v>
      </c>
      <c r="D3094" s="359" t="s">
        <v>98</v>
      </c>
      <c r="E3094" s="614">
        <v>0.02</v>
      </c>
      <c r="F3094" s="629">
        <v>3500</v>
      </c>
      <c r="G3094" s="1551">
        <f t="shared" si="201"/>
        <v>70</v>
      </c>
      <c r="H3094" s="359"/>
    </row>
    <row r="3095" spans="1:8" s="196" customFormat="1">
      <c r="A3095" s="164"/>
      <c r="B3095" s="740"/>
      <c r="C3095" s="742" t="s">
        <v>1814</v>
      </c>
      <c r="D3095" s="359" t="s">
        <v>98</v>
      </c>
      <c r="E3095" s="614">
        <v>1.6000000000000001E-3</v>
      </c>
      <c r="F3095" s="208">
        <v>7321.43</v>
      </c>
      <c r="G3095" s="1551">
        <f t="shared" si="201"/>
        <v>11.714288000000002</v>
      </c>
      <c r="H3095" s="747"/>
    </row>
    <row r="3096" spans="1:8" s="196" customFormat="1">
      <c r="A3096" s="164"/>
      <c r="B3096" s="740"/>
      <c r="C3096" s="742" t="s">
        <v>1796</v>
      </c>
      <c r="D3096" s="359" t="s">
        <v>1652</v>
      </c>
      <c r="E3096" s="614">
        <v>5.6839999999999998E-3</v>
      </c>
      <c r="F3096" s="208">
        <v>9500</v>
      </c>
      <c r="G3096" s="1551">
        <f t="shared" si="201"/>
        <v>53.997999999999998</v>
      </c>
      <c r="H3096" s="359"/>
    </row>
    <row r="3097" spans="1:8" s="196" customFormat="1">
      <c r="A3097" s="164"/>
      <c r="B3097" s="740"/>
      <c r="C3097" s="742" t="s">
        <v>1815</v>
      </c>
      <c r="D3097" s="359" t="s">
        <v>1698</v>
      </c>
      <c r="E3097" s="614">
        <v>7.0000000000000007E-2</v>
      </c>
      <c r="F3097" s="208">
        <v>81000</v>
      </c>
      <c r="G3097" s="1551">
        <f t="shared" si="201"/>
        <v>5670.0000000000009</v>
      </c>
      <c r="H3097" s="359"/>
    </row>
    <row r="3098" spans="1:8" s="196" customFormat="1">
      <c r="A3098" s="164"/>
      <c r="B3098" s="740"/>
      <c r="C3098" s="742" t="s">
        <v>1816</v>
      </c>
      <c r="D3098" s="359" t="s">
        <v>1698</v>
      </c>
      <c r="E3098" s="614">
        <v>7.0000000000000007E-2</v>
      </c>
      <c r="F3098" s="208">
        <v>81000</v>
      </c>
      <c r="G3098" s="1551">
        <f t="shared" si="201"/>
        <v>5670.0000000000009</v>
      </c>
      <c r="H3098" s="359"/>
    </row>
    <row r="3099" spans="1:8" s="196" customFormat="1">
      <c r="A3099" s="164"/>
      <c r="B3099" s="740"/>
      <c r="C3099" s="291" t="s">
        <v>1817</v>
      </c>
      <c r="D3099" s="359" t="s">
        <v>1695</v>
      </c>
      <c r="E3099" s="574">
        <v>5.0000000000000001E-3</v>
      </c>
      <c r="F3099" s="748">
        <v>275000</v>
      </c>
      <c r="G3099" s="1551">
        <f t="shared" si="201"/>
        <v>1375</v>
      </c>
      <c r="H3099" s="359"/>
    </row>
    <row r="3100" spans="1:8" s="196" customFormat="1">
      <c r="A3100" s="164"/>
      <c r="B3100" s="740"/>
      <c r="C3100" s="742" t="s">
        <v>31</v>
      </c>
      <c r="D3100" s="359" t="s">
        <v>98</v>
      </c>
      <c r="E3100" s="614">
        <v>6.0000000000000001E-3</v>
      </c>
      <c r="F3100" s="208">
        <v>2700</v>
      </c>
      <c r="G3100" s="1551">
        <f t="shared" si="201"/>
        <v>16.2</v>
      </c>
      <c r="H3100" s="359"/>
    </row>
    <row r="3101" spans="1:8" s="196" customFormat="1">
      <c r="A3101" s="164"/>
      <c r="B3101" s="740"/>
      <c r="C3101" s="742" t="s">
        <v>729</v>
      </c>
      <c r="D3101" s="359" t="s">
        <v>1649</v>
      </c>
      <c r="E3101" s="614">
        <v>1.4933000000000001</v>
      </c>
      <c r="F3101" s="208">
        <v>120</v>
      </c>
      <c r="G3101" s="1551">
        <f t="shared" si="201"/>
        <v>179.196</v>
      </c>
      <c r="H3101" s="359"/>
    </row>
    <row r="3102" spans="1:8" s="196" customFormat="1">
      <c r="A3102" s="164"/>
      <c r="B3102" s="741" t="s">
        <v>35</v>
      </c>
      <c r="C3102" s="744"/>
      <c r="D3102" s="186"/>
      <c r="E3102" s="615"/>
      <c r="F3102" s="276"/>
      <c r="G3102" s="889">
        <f>SUM(G3085:G3101)</f>
        <v>16372.195788000001</v>
      </c>
      <c r="H3102" s="359"/>
    </row>
    <row r="3103" spans="1:8" s="196" customFormat="1">
      <c r="A3103" s="164" t="s">
        <v>1320</v>
      </c>
      <c r="B3103" s="745" t="s">
        <v>1261</v>
      </c>
      <c r="C3103" s="742" t="s">
        <v>1755</v>
      </c>
      <c r="D3103" s="359" t="s">
        <v>1652</v>
      </c>
      <c r="E3103" s="614">
        <v>0.02</v>
      </c>
      <c r="F3103" s="208">
        <v>27000</v>
      </c>
      <c r="G3103" s="1551">
        <f t="shared" ref="G3103:G3112" si="202">E3103*F3103</f>
        <v>540</v>
      </c>
      <c r="H3103" s="359"/>
    </row>
    <row r="3104" spans="1:8" s="196" customFormat="1">
      <c r="A3104" s="164"/>
      <c r="B3104" s="740"/>
      <c r="C3104" s="742" t="s">
        <v>1896</v>
      </c>
      <c r="D3104" s="359" t="s">
        <v>98</v>
      </c>
      <c r="E3104" s="614">
        <v>0.05</v>
      </c>
      <c r="F3104" s="208">
        <v>4055</v>
      </c>
      <c r="G3104" s="1551">
        <f t="shared" si="202"/>
        <v>202.75</v>
      </c>
      <c r="H3104" s="359"/>
    </row>
    <row r="3105" spans="1:8" s="196" customFormat="1">
      <c r="A3105" s="164"/>
      <c r="B3105" s="740"/>
      <c r="C3105" s="742" t="s">
        <v>1897</v>
      </c>
      <c r="D3105" s="359" t="s">
        <v>98</v>
      </c>
      <c r="E3105" s="614">
        <v>7.4999999999999997E-3</v>
      </c>
      <c r="F3105" s="208">
        <v>5800</v>
      </c>
      <c r="G3105" s="1551">
        <f t="shared" si="202"/>
        <v>43.5</v>
      </c>
      <c r="H3105" s="359"/>
    </row>
    <row r="3106" spans="1:8" s="196" customFormat="1">
      <c r="A3106" s="164"/>
      <c r="B3106" s="740"/>
      <c r="C3106" s="742" t="s">
        <v>1760</v>
      </c>
      <c r="D3106" s="359" t="s">
        <v>1652</v>
      </c>
      <c r="E3106" s="614">
        <v>0.1</v>
      </c>
      <c r="F3106" s="748">
        <v>16500</v>
      </c>
      <c r="G3106" s="1551">
        <f t="shared" si="202"/>
        <v>1650</v>
      </c>
      <c r="H3106" s="359"/>
    </row>
    <row r="3107" spans="1:8" s="196" customFormat="1">
      <c r="A3107" s="164"/>
      <c r="B3107" s="740"/>
      <c r="C3107" s="742" t="s">
        <v>1753</v>
      </c>
      <c r="D3107" s="359" t="s">
        <v>1652</v>
      </c>
      <c r="E3107" s="614">
        <v>0.03</v>
      </c>
      <c r="F3107" s="208">
        <v>2700</v>
      </c>
      <c r="G3107" s="1551">
        <f t="shared" si="202"/>
        <v>81</v>
      </c>
      <c r="H3107" s="359"/>
    </row>
    <row r="3108" spans="1:8" s="196" customFormat="1">
      <c r="A3108" s="164"/>
      <c r="B3108" s="740"/>
      <c r="C3108" s="742" t="s">
        <v>1834</v>
      </c>
      <c r="D3108" s="359" t="s">
        <v>98</v>
      </c>
      <c r="E3108" s="614">
        <v>0.1</v>
      </c>
      <c r="F3108" s="748">
        <v>1500</v>
      </c>
      <c r="G3108" s="1551">
        <f t="shared" si="202"/>
        <v>150</v>
      </c>
      <c r="H3108" s="747"/>
    </row>
    <row r="3109" spans="1:8" s="196" customFormat="1" ht="19.5" customHeight="1">
      <c r="A3109" s="164"/>
      <c r="B3109" s="740"/>
      <c r="C3109" s="742" t="s">
        <v>1898</v>
      </c>
      <c r="D3109" s="359" t="s">
        <v>1698</v>
      </c>
      <c r="E3109" s="614">
        <v>0.6</v>
      </c>
      <c r="F3109" s="208">
        <v>25000</v>
      </c>
      <c r="G3109" s="1551">
        <f t="shared" si="202"/>
        <v>15000</v>
      </c>
      <c r="H3109" s="359"/>
    </row>
    <row r="3110" spans="1:8" s="196" customFormat="1">
      <c r="A3110" s="164"/>
      <c r="B3110" s="740"/>
      <c r="C3110" s="291" t="s">
        <v>1817</v>
      </c>
      <c r="D3110" s="359" t="s">
        <v>1695</v>
      </c>
      <c r="E3110" s="574">
        <v>0.02</v>
      </c>
      <c r="F3110" s="748">
        <v>275000</v>
      </c>
      <c r="G3110" s="1551">
        <f t="shared" si="202"/>
        <v>5500</v>
      </c>
      <c r="H3110" s="359"/>
    </row>
    <row r="3111" spans="1:8" s="196" customFormat="1">
      <c r="A3111" s="164"/>
      <c r="B3111" s="740"/>
      <c r="C3111" s="742" t="s">
        <v>31</v>
      </c>
      <c r="D3111" s="359" t="s">
        <v>98</v>
      </c>
      <c r="E3111" s="614">
        <v>0.06</v>
      </c>
      <c r="F3111" s="208">
        <v>2700</v>
      </c>
      <c r="G3111" s="1551">
        <f t="shared" si="202"/>
        <v>162</v>
      </c>
      <c r="H3111" s="359"/>
    </row>
    <row r="3112" spans="1:8" s="196" customFormat="1">
      <c r="A3112" s="164"/>
      <c r="B3112" s="740"/>
      <c r="C3112" s="742" t="s">
        <v>729</v>
      </c>
      <c r="D3112" s="359" t="s">
        <v>1649</v>
      </c>
      <c r="E3112" s="614">
        <v>0.15</v>
      </c>
      <c r="F3112" s="208">
        <v>120</v>
      </c>
      <c r="G3112" s="1551">
        <f t="shared" si="202"/>
        <v>18</v>
      </c>
      <c r="H3112" s="359"/>
    </row>
    <row r="3113" spans="1:8" s="196" customFormat="1">
      <c r="A3113" s="164"/>
      <c r="B3113" s="741" t="s">
        <v>35</v>
      </c>
      <c r="C3113" s="744"/>
      <c r="D3113" s="186"/>
      <c r="E3113" s="615"/>
      <c r="F3113" s="276"/>
      <c r="G3113" s="889">
        <f>SUM(G3103:G3112)</f>
        <v>23347.25</v>
      </c>
      <c r="H3113" s="359"/>
    </row>
    <row r="3114" spans="1:8" s="196" customFormat="1">
      <c r="A3114" s="164" t="s">
        <v>1321</v>
      </c>
      <c r="B3114" s="291" t="s">
        <v>1322</v>
      </c>
      <c r="C3114" s="296" t="s">
        <v>1751</v>
      </c>
      <c r="D3114" s="292" t="s">
        <v>98</v>
      </c>
      <c r="E3114" s="574">
        <v>0.05</v>
      </c>
      <c r="F3114" s="589">
        <v>300</v>
      </c>
      <c r="G3114" s="1542">
        <f t="shared" ref="G3114:G3120" si="203">E3114*F3114</f>
        <v>15</v>
      </c>
      <c r="H3114" s="359"/>
    </row>
    <row r="3115" spans="1:8" s="196" customFormat="1">
      <c r="A3115" s="164"/>
      <c r="B3115" s="741"/>
      <c r="C3115" s="757" t="s">
        <v>1785</v>
      </c>
      <c r="D3115" s="292" t="s">
        <v>98</v>
      </c>
      <c r="E3115" s="574">
        <v>0.02</v>
      </c>
      <c r="F3115" s="208">
        <v>990</v>
      </c>
      <c r="G3115" s="1542">
        <f t="shared" si="203"/>
        <v>19.8</v>
      </c>
      <c r="H3115" s="359"/>
    </row>
    <row r="3116" spans="1:8" s="196" customFormat="1">
      <c r="A3116" s="164"/>
      <c r="B3116" s="741"/>
      <c r="C3116" s="296" t="s">
        <v>1958</v>
      </c>
      <c r="D3116" s="359" t="s">
        <v>1692</v>
      </c>
      <c r="E3116" s="574">
        <v>0.1</v>
      </c>
      <c r="F3116" s="589">
        <v>108000</v>
      </c>
      <c r="G3116" s="1542">
        <f t="shared" si="203"/>
        <v>10800</v>
      </c>
      <c r="H3116" s="359"/>
    </row>
    <row r="3117" spans="1:8" s="196" customFormat="1">
      <c r="A3117" s="164"/>
      <c r="B3117" s="741"/>
      <c r="C3117" s="293" t="s">
        <v>1693</v>
      </c>
      <c r="D3117" s="292" t="s">
        <v>98</v>
      </c>
      <c r="E3117" s="359">
        <v>0.04</v>
      </c>
      <c r="F3117" s="628">
        <v>3612</v>
      </c>
      <c r="G3117" s="1542">
        <f t="shared" si="203"/>
        <v>144.47999999999999</v>
      </c>
      <c r="H3117" s="359"/>
    </row>
    <row r="3118" spans="1:8" s="196" customFormat="1" ht="30">
      <c r="A3118" s="164"/>
      <c r="B3118" s="741"/>
      <c r="C3118" s="296" t="s">
        <v>1959</v>
      </c>
      <c r="D3118" s="292" t="s">
        <v>98</v>
      </c>
      <c r="E3118" s="574">
        <v>0.02</v>
      </c>
      <c r="F3118" s="589">
        <v>1200</v>
      </c>
      <c r="G3118" s="1542">
        <f t="shared" si="203"/>
        <v>24</v>
      </c>
      <c r="H3118" s="359"/>
    </row>
    <row r="3119" spans="1:8" s="196" customFormat="1">
      <c r="A3119" s="164"/>
      <c r="B3119" s="740"/>
      <c r="C3119" s="291" t="s">
        <v>1817</v>
      </c>
      <c r="D3119" s="359" t="s">
        <v>1695</v>
      </c>
      <c r="E3119" s="574">
        <v>0.02</v>
      </c>
      <c r="F3119" s="748">
        <v>275000</v>
      </c>
      <c r="G3119" s="1542">
        <f t="shared" si="203"/>
        <v>5500</v>
      </c>
      <c r="H3119" s="359"/>
    </row>
    <row r="3120" spans="1:8" s="196" customFormat="1">
      <c r="A3120" s="164"/>
      <c r="B3120" s="741"/>
      <c r="C3120" s="296" t="s">
        <v>1190</v>
      </c>
      <c r="D3120" s="292" t="s">
        <v>98</v>
      </c>
      <c r="E3120" s="574">
        <v>1.4999999999999999E-2</v>
      </c>
      <c r="F3120" s="748">
        <v>1500</v>
      </c>
      <c r="G3120" s="1542">
        <f t="shared" si="203"/>
        <v>22.5</v>
      </c>
      <c r="H3120" s="359"/>
    </row>
    <row r="3121" spans="1:8" s="196" customFormat="1">
      <c r="A3121" s="164"/>
      <c r="B3121" s="741" t="s">
        <v>35</v>
      </c>
      <c r="C3121" s="744"/>
      <c r="D3121" s="186"/>
      <c r="E3121" s="615"/>
      <c r="F3121" s="276"/>
      <c r="G3121" s="889">
        <f>SUM(G3114:G3120)</f>
        <v>16525.78</v>
      </c>
      <c r="H3121" s="359"/>
    </row>
    <row r="3122" spans="1:8" s="196" customFormat="1">
      <c r="A3122" s="164" t="s">
        <v>1323</v>
      </c>
      <c r="B3122" s="291" t="s">
        <v>1324</v>
      </c>
      <c r="C3122" s="744"/>
      <c r="D3122" s="186"/>
      <c r="E3122" s="615"/>
      <c r="F3122" s="276"/>
      <c r="G3122" s="889">
        <v>0</v>
      </c>
      <c r="H3122" s="359"/>
    </row>
    <row r="3123" spans="1:8">
      <c r="A3123" s="676"/>
      <c r="B3123" s="303"/>
      <c r="C3123" s="700"/>
      <c r="D3123" s="103"/>
      <c r="E3123" s="608"/>
      <c r="F3123" s="429"/>
      <c r="G3123" s="1533"/>
      <c r="H3123" s="678"/>
    </row>
    <row r="3124" spans="1:8">
      <c r="A3124" s="66" t="s">
        <v>1969</v>
      </c>
      <c r="B3124" s="284" t="s">
        <v>1970</v>
      </c>
      <c r="C3124" s="63"/>
      <c r="D3124" s="128"/>
      <c r="E3124" s="592"/>
      <c r="F3124" s="440"/>
      <c r="G3124" s="891"/>
      <c r="H3124" s="285"/>
    </row>
    <row r="3125" spans="1:8">
      <c r="A3125" s="676" t="s">
        <v>1971</v>
      </c>
      <c r="B3125" s="288" t="s">
        <v>1196</v>
      </c>
      <c r="C3125" s="425" t="s">
        <v>31</v>
      </c>
      <c r="D3125" s="678" t="s">
        <v>98</v>
      </c>
      <c r="E3125" s="612">
        <v>0.06</v>
      </c>
      <c r="F3125" s="204">
        <v>2700</v>
      </c>
      <c r="G3125" s="701">
        <f>E3125*F3125</f>
        <v>162</v>
      </c>
      <c r="H3125" s="678"/>
    </row>
    <row r="3126" spans="1:8" s="196" customFormat="1">
      <c r="A3126" s="164"/>
      <c r="B3126" s="740"/>
      <c r="C3126" s="742" t="s">
        <v>729</v>
      </c>
      <c r="D3126" s="359" t="s">
        <v>1649</v>
      </c>
      <c r="E3126" s="614">
        <v>1.5</v>
      </c>
      <c r="F3126" s="208">
        <v>120</v>
      </c>
      <c r="G3126" s="880">
        <f>E3126*F3126</f>
        <v>180</v>
      </c>
      <c r="H3126" s="359"/>
    </row>
    <row r="3127" spans="1:8" s="196" customFormat="1">
      <c r="A3127" s="164"/>
      <c r="B3127" s="741" t="s">
        <v>35</v>
      </c>
      <c r="C3127" s="744"/>
      <c r="D3127" s="186"/>
      <c r="E3127" s="615"/>
      <c r="F3127" s="276"/>
      <c r="G3127" s="889">
        <f>SUM(G3125:G3126)</f>
        <v>342</v>
      </c>
      <c r="H3127" s="359"/>
    </row>
    <row r="3128" spans="1:8" s="196" customFormat="1">
      <c r="A3128" s="164" t="s">
        <v>1328</v>
      </c>
      <c r="B3128" s="745" t="s">
        <v>1198</v>
      </c>
      <c r="C3128" s="742" t="s">
        <v>31</v>
      </c>
      <c r="D3128" s="359" t="s">
        <v>98</v>
      </c>
      <c r="E3128" s="614">
        <v>8.5699999999999998E-2</v>
      </c>
      <c r="F3128" s="208">
        <v>2700</v>
      </c>
      <c r="G3128" s="880">
        <f>E3128*F3128</f>
        <v>231.39</v>
      </c>
      <c r="H3128" s="359"/>
    </row>
    <row r="3129" spans="1:8" s="196" customFormat="1">
      <c r="A3129" s="164"/>
      <c r="B3129" s="740"/>
      <c r="C3129" s="742" t="s">
        <v>729</v>
      </c>
      <c r="D3129" s="359" t="s">
        <v>1649</v>
      </c>
      <c r="E3129" s="614">
        <v>0.995</v>
      </c>
      <c r="F3129" s="208">
        <v>120</v>
      </c>
      <c r="G3129" s="880">
        <f>E3129*F3129</f>
        <v>119.4</v>
      </c>
      <c r="H3129" s="747"/>
    </row>
    <row r="3130" spans="1:8" s="196" customFormat="1">
      <c r="A3130" s="164"/>
      <c r="B3130" s="740"/>
      <c r="C3130" s="742" t="s">
        <v>576</v>
      </c>
      <c r="D3130" s="359" t="s">
        <v>1652</v>
      </c>
      <c r="E3130" s="614">
        <v>0.18679999999999999</v>
      </c>
      <c r="F3130" s="589">
        <v>720</v>
      </c>
      <c r="G3130" s="880">
        <f>E3130*F3130</f>
        <v>134.49600000000001</v>
      </c>
      <c r="H3130" s="747"/>
    </row>
    <row r="3131" spans="1:8" s="196" customFormat="1">
      <c r="A3131" s="164"/>
      <c r="B3131" s="741" t="s">
        <v>35</v>
      </c>
      <c r="C3131" s="744"/>
      <c r="D3131" s="186"/>
      <c r="E3131" s="615"/>
      <c r="F3131" s="276"/>
      <c r="G3131" s="889">
        <f>SUM(G3128:G3130)</f>
        <v>485.28599999999994</v>
      </c>
      <c r="H3131" s="359"/>
    </row>
    <row r="3132" spans="1:8" s="196" customFormat="1" ht="30">
      <c r="A3132" s="164" t="s">
        <v>1329</v>
      </c>
      <c r="B3132" s="774" t="s">
        <v>1330</v>
      </c>
      <c r="C3132" s="742" t="s">
        <v>1722</v>
      </c>
      <c r="D3132" s="359" t="s">
        <v>98</v>
      </c>
      <c r="E3132" s="614">
        <v>0.5</v>
      </c>
      <c r="F3132" s="208">
        <v>2321</v>
      </c>
      <c r="G3132" s="880">
        <f t="shared" ref="G3132:G3142" si="204">E3132*F3132</f>
        <v>1160.5</v>
      </c>
      <c r="H3132" s="359"/>
    </row>
    <row r="3133" spans="1:8" s="196" customFormat="1">
      <c r="A3133" s="164"/>
      <c r="B3133" s="740"/>
      <c r="C3133" s="742" t="s">
        <v>1793</v>
      </c>
      <c r="D3133" s="359" t="s">
        <v>98</v>
      </c>
      <c r="E3133" s="614">
        <v>0.5</v>
      </c>
      <c r="F3133" s="208">
        <v>3400</v>
      </c>
      <c r="G3133" s="880">
        <f t="shared" si="204"/>
        <v>1700</v>
      </c>
      <c r="H3133" s="747"/>
    </row>
    <row r="3134" spans="1:8" s="196" customFormat="1">
      <c r="A3134" s="164"/>
      <c r="B3134" s="741" t="s">
        <v>35</v>
      </c>
      <c r="C3134" s="742"/>
      <c r="D3134" s="359"/>
      <c r="E3134" s="614"/>
      <c r="F3134" s="208"/>
      <c r="G3134" s="889">
        <f>SUM(G3132:G3133)</f>
        <v>2860.5</v>
      </c>
      <c r="H3134" s="747"/>
    </row>
    <row r="3135" spans="1:8" s="196" customFormat="1">
      <c r="A3135" s="164" t="s">
        <v>1331</v>
      </c>
      <c r="B3135" s="775" t="s">
        <v>1332</v>
      </c>
      <c r="C3135" s="742" t="s">
        <v>1664</v>
      </c>
      <c r="D3135" s="359" t="s">
        <v>98</v>
      </c>
      <c r="E3135" s="614">
        <v>0.05</v>
      </c>
      <c r="F3135" s="208">
        <v>1200</v>
      </c>
      <c r="G3135" s="880">
        <f t="shared" si="204"/>
        <v>60</v>
      </c>
      <c r="H3135" s="359"/>
    </row>
    <row r="3136" spans="1:8" s="196" customFormat="1">
      <c r="A3136" s="164"/>
      <c r="B3136" s="740"/>
      <c r="C3136" s="742" t="s">
        <v>731</v>
      </c>
      <c r="D3136" s="359" t="s">
        <v>1652</v>
      </c>
      <c r="E3136" s="614">
        <v>0.1</v>
      </c>
      <c r="F3136" s="628">
        <v>3612</v>
      </c>
      <c r="G3136" s="880">
        <f t="shared" si="204"/>
        <v>361.20000000000005</v>
      </c>
      <c r="H3136" s="359"/>
    </row>
    <row r="3137" spans="1:8" s="196" customFormat="1">
      <c r="A3137" s="164"/>
      <c r="B3137" s="740"/>
      <c r="C3137" s="742" t="s">
        <v>1794</v>
      </c>
      <c r="D3137" s="359" t="s">
        <v>98</v>
      </c>
      <c r="E3137" s="614">
        <v>4.4999999999999998E-2</v>
      </c>
      <c r="F3137" s="208">
        <v>2700</v>
      </c>
      <c r="G3137" s="880">
        <f t="shared" si="204"/>
        <v>121.5</v>
      </c>
      <c r="H3137" s="359"/>
    </row>
    <row r="3138" spans="1:8" s="196" customFormat="1">
      <c r="A3138" s="164"/>
      <c r="B3138" s="740"/>
      <c r="C3138" s="742" t="s">
        <v>727</v>
      </c>
      <c r="D3138" s="359" t="s">
        <v>1652</v>
      </c>
      <c r="E3138" s="614">
        <v>0.2</v>
      </c>
      <c r="F3138" s="589">
        <v>3500</v>
      </c>
      <c r="G3138" s="880">
        <f t="shared" si="204"/>
        <v>700</v>
      </c>
      <c r="H3138" s="747"/>
    </row>
    <row r="3139" spans="1:8" s="196" customFormat="1">
      <c r="A3139" s="164"/>
      <c r="B3139" s="740"/>
      <c r="C3139" s="742" t="s">
        <v>1795</v>
      </c>
      <c r="D3139" s="359" t="s">
        <v>98</v>
      </c>
      <c r="E3139" s="614">
        <v>0.15</v>
      </c>
      <c r="F3139" s="589">
        <v>3500</v>
      </c>
      <c r="G3139" s="880">
        <f t="shared" si="204"/>
        <v>525</v>
      </c>
      <c r="H3139" s="747"/>
    </row>
    <row r="3140" spans="1:8" s="196" customFormat="1">
      <c r="A3140" s="164"/>
      <c r="B3140" s="740"/>
      <c r="C3140" s="742" t="s">
        <v>576</v>
      </c>
      <c r="D3140" s="359" t="s">
        <v>1652</v>
      </c>
      <c r="E3140" s="614">
        <v>0.3</v>
      </c>
      <c r="F3140" s="589">
        <v>720</v>
      </c>
      <c r="G3140" s="880">
        <f t="shared" si="204"/>
        <v>216</v>
      </c>
      <c r="H3140" s="747"/>
    </row>
    <row r="3141" spans="1:8" s="196" customFormat="1">
      <c r="A3141" s="164"/>
      <c r="B3141" s="740"/>
      <c r="C3141" s="742" t="s">
        <v>31</v>
      </c>
      <c r="D3141" s="359" t="s">
        <v>98</v>
      </c>
      <c r="E3141" s="614">
        <v>6.0000000000000001E-3</v>
      </c>
      <c r="F3141" s="208">
        <v>2700</v>
      </c>
      <c r="G3141" s="880">
        <f t="shared" si="204"/>
        <v>16.2</v>
      </c>
      <c r="H3141" s="747"/>
    </row>
    <row r="3142" spans="1:8" s="196" customFormat="1">
      <c r="A3142" s="164"/>
      <c r="B3142" s="740"/>
      <c r="C3142" s="742" t="s">
        <v>729</v>
      </c>
      <c r="D3142" s="359" t="s">
        <v>1649</v>
      </c>
      <c r="E3142" s="614">
        <v>1.5</v>
      </c>
      <c r="F3142" s="208">
        <v>120</v>
      </c>
      <c r="G3142" s="880">
        <f t="shared" si="204"/>
        <v>180</v>
      </c>
      <c r="H3142" s="747"/>
    </row>
    <row r="3143" spans="1:8" s="196" customFormat="1">
      <c r="A3143" s="164"/>
      <c r="B3143" s="741" t="s">
        <v>35</v>
      </c>
      <c r="C3143" s="744"/>
      <c r="D3143" s="186"/>
      <c r="E3143" s="615"/>
      <c r="F3143" s="276"/>
      <c r="G3143" s="889">
        <f>SUM(G3135:G3142)</f>
        <v>2179.9</v>
      </c>
      <c r="H3143" s="747"/>
    </row>
    <row r="3144" spans="1:8" s="196" customFormat="1">
      <c r="A3144" s="164" t="s">
        <v>1333</v>
      </c>
      <c r="B3144" s="774" t="s">
        <v>1334</v>
      </c>
      <c r="C3144" s="742" t="s">
        <v>872</v>
      </c>
      <c r="D3144" s="359" t="s">
        <v>1652</v>
      </c>
      <c r="E3144" s="614">
        <v>1.4999999999999999E-2</v>
      </c>
      <c r="F3144" s="621">
        <v>2700</v>
      </c>
      <c r="G3144" s="880">
        <f t="shared" ref="G3144:G3150" si="205">E3144*F3144</f>
        <v>40.5</v>
      </c>
      <c r="H3144" s="747"/>
    </row>
    <row r="3145" spans="1:8" s="196" customFormat="1">
      <c r="A3145" s="164"/>
      <c r="B3145" s="740"/>
      <c r="C3145" s="742" t="s">
        <v>887</v>
      </c>
      <c r="D3145" s="359" t="s">
        <v>98</v>
      </c>
      <c r="E3145" s="614">
        <v>0.03</v>
      </c>
      <c r="F3145" s="748">
        <v>3000</v>
      </c>
      <c r="G3145" s="880">
        <f t="shared" si="205"/>
        <v>90</v>
      </c>
      <c r="H3145" s="747"/>
    </row>
    <row r="3146" spans="1:8" s="196" customFormat="1">
      <c r="A3146" s="164"/>
      <c r="B3146" s="740"/>
      <c r="C3146" s="742" t="s">
        <v>291</v>
      </c>
      <c r="D3146" s="359" t="s">
        <v>98</v>
      </c>
      <c r="E3146" s="614">
        <v>8.0000000000000002E-3</v>
      </c>
      <c r="F3146" s="748">
        <v>6600</v>
      </c>
      <c r="G3146" s="880">
        <f t="shared" si="205"/>
        <v>52.800000000000004</v>
      </c>
      <c r="H3146" s="747"/>
    </row>
    <row r="3147" spans="1:8" s="196" customFormat="1">
      <c r="A3147" s="164"/>
      <c r="B3147" s="740"/>
      <c r="C3147" s="742" t="s">
        <v>1834</v>
      </c>
      <c r="D3147" s="359" t="s">
        <v>98</v>
      </c>
      <c r="E3147" s="614">
        <v>0.2</v>
      </c>
      <c r="F3147" s="748">
        <v>1500</v>
      </c>
      <c r="G3147" s="880">
        <f t="shared" si="205"/>
        <v>300</v>
      </c>
      <c r="H3147" s="747"/>
    </row>
    <row r="3148" spans="1:8" s="196" customFormat="1">
      <c r="A3148" s="164"/>
      <c r="B3148" s="740"/>
      <c r="C3148" s="742" t="s">
        <v>1519</v>
      </c>
      <c r="D3148" s="359" t="s">
        <v>98</v>
      </c>
      <c r="E3148" s="614">
        <v>1E-3</v>
      </c>
      <c r="F3148" s="208">
        <v>17001</v>
      </c>
      <c r="G3148" s="880">
        <f t="shared" si="205"/>
        <v>17.001000000000001</v>
      </c>
      <c r="H3148" s="747"/>
    </row>
    <row r="3149" spans="1:8" s="196" customFormat="1">
      <c r="A3149" s="164"/>
      <c r="B3149" s="740"/>
      <c r="C3149" s="742" t="s">
        <v>31</v>
      </c>
      <c r="D3149" s="359" t="s">
        <v>98</v>
      </c>
      <c r="E3149" s="614">
        <v>0.01</v>
      </c>
      <c r="F3149" s="208">
        <v>2700</v>
      </c>
      <c r="G3149" s="880">
        <f t="shared" si="205"/>
        <v>27</v>
      </c>
      <c r="H3149" s="747"/>
    </row>
    <row r="3150" spans="1:8" s="196" customFormat="1">
      <c r="A3150" s="164"/>
      <c r="B3150" s="740"/>
      <c r="C3150" s="742" t="s">
        <v>729</v>
      </c>
      <c r="D3150" s="359" t="s">
        <v>1649</v>
      </c>
      <c r="E3150" s="614">
        <v>1</v>
      </c>
      <c r="F3150" s="208">
        <v>120</v>
      </c>
      <c r="G3150" s="880">
        <f t="shared" si="205"/>
        <v>120</v>
      </c>
      <c r="H3150" s="747"/>
    </row>
    <row r="3151" spans="1:8" s="196" customFormat="1">
      <c r="A3151" s="164"/>
      <c r="B3151" s="741" t="s">
        <v>35</v>
      </c>
      <c r="C3151" s="744"/>
      <c r="D3151" s="186"/>
      <c r="E3151" s="615"/>
      <c r="F3151" s="276"/>
      <c r="G3151" s="889">
        <f>SUM(G3144:G3150)</f>
        <v>647.30099999999993</v>
      </c>
      <c r="H3151" s="747"/>
    </row>
    <row r="3152" spans="1:8" s="196" customFormat="1">
      <c r="A3152" s="164" t="s">
        <v>1335</v>
      </c>
      <c r="B3152" s="774" t="s">
        <v>1336</v>
      </c>
      <c r="C3152" s="742" t="s">
        <v>1685</v>
      </c>
      <c r="D3152" s="359" t="s">
        <v>1652</v>
      </c>
      <c r="E3152" s="614">
        <v>3.3999999999999998E-3</v>
      </c>
      <c r="F3152" s="208">
        <v>6500</v>
      </c>
      <c r="G3152" s="880">
        <f t="shared" ref="G3152:G3157" si="206">E3152*F3152</f>
        <v>22.099999999999998</v>
      </c>
      <c r="H3152" s="747"/>
    </row>
    <row r="3153" spans="1:8" s="196" customFormat="1">
      <c r="A3153" s="164"/>
      <c r="B3153" s="740"/>
      <c r="C3153" s="742" t="s">
        <v>576</v>
      </c>
      <c r="D3153" s="359" t="s">
        <v>1652</v>
      </c>
      <c r="E3153" s="614">
        <v>0.17</v>
      </c>
      <c r="F3153" s="589">
        <v>720</v>
      </c>
      <c r="G3153" s="880">
        <f t="shared" si="206"/>
        <v>122.4</v>
      </c>
      <c r="H3153" s="747"/>
    </row>
    <row r="3154" spans="1:8" s="196" customFormat="1">
      <c r="A3154" s="164"/>
      <c r="B3154" s="740"/>
      <c r="C3154" s="742" t="s">
        <v>1664</v>
      </c>
      <c r="D3154" s="359" t="s">
        <v>98</v>
      </c>
      <c r="E3154" s="614">
        <v>0.12</v>
      </c>
      <c r="F3154" s="208">
        <v>1200</v>
      </c>
      <c r="G3154" s="880">
        <f t="shared" si="206"/>
        <v>144</v>
      </c>
      <c r="H3154" s="747"/>
    </row>
    <row r="3155" spans="1:8" s="196" customFormat="1">
      <c r="A3155" s="164"/>
      <c r="B3155" s="740"/>
      <c r="C3155" s="742" t="s">
        <v>1686</v>
      </c>
      <c r="D3155" s="359" t="s">
        <v>98</v>
      </c>
      <c r="E3155" s="614">
        <v>0.02</v>
      </c>
      <c r="F3155" s="208">
        <v>55000</v>
      </c>
      <c r="G3155" s="880">
        <f t="shared" si="206"/>
        <v>1100</v>
      </c>
      <c r="H3155" s="747"/>
    </row>
    <row r="3156" spans="1:8" s="196" customFormat="1">
      <c r="A3156" s="164"/>
      <c r="B3156" s="740"/>
      <c r="C3156" s="742" t="s">
        <v>31</v>
      </c>
      <c r="D3156" s="359" t="s">
        <v>98</v>
      </c>
      <c r="E3156" s="614">
        <v>1E-3</v>
      </c>
      <c r="F3156" s="208">
        <v>2700</v>
      </c>
      <c r="G3156" s="880">
        <f t="shared" si="206"/>
        <v>2.7</v>
      </c>
      <c r="H3156" s="747"/>
    </row>
    <row r="3157" spans="1:8" s="196" customFormat="1">
      <c r="A3157" s="164"/>
      <c r="B3157" s="740"/>
      <c r="C3157" s="742" t="s">
        <v>729</v>
      </c>
      <c r="D3157" s="359" t="s">
        <v>1649</v>
      </c>
      <c r="E3157" s="614">
        <v>0.5</v>
      </c>
      <c r="F3157" s="208">
        <v>120</v>
      </c>
      <c r="G3157" s="880">
        <f t="shared" si="206"/>
        <v>60</v>
      </c>
      <c r="H3157" s="747"/>
    </row>
    <row r="3158" spans="1:8" s="196" customFormat="1">
      <c r="A3158" s="164"/>
      <c r="B3158" s="741" t="s">
        <v>35</v>
      </c>
      <c r="C3158" s="744"/>
      <c r="D3158" s="186"/>
      <c r="E3158" s="615"/>
      <c r="F3158" s="276"/>
      <c r="G3158" s="889">
        <f>SUM(G3152:G3157)</f>
        <v>1451.2</v>
      </c>
      <c r="H3158" s="747"/>
    </row>
    <row r="3159" spans="1:8" s="196" customFormat="1">
      <c r="A3159" s="164" t="s">
        <v>1337</v>
      </c>
      <c r="B3159" s="774" t="s">
        <v>1338</v>
      </c>
      <c r="C3159" s="296" t="s">
        <v>1751</v>
      </c>
      <c r="D3159" s="292" t="s">
        <v>98</v>
      </c>
      <c r="E3159" s="574">
        <v>0.05</v>
      </c>
      <c r="F3159" s="589">
        <v>300</v>
      </c>
      <c r="G3159" s="880">
        <f t="shared" ref="G3159:G3165" si="207">E3159*F3159</f>
        <v>15</v>
      </c>
      <c r="H3159" s="747"/>
    </row>
    <row r="3160" spans="1:8" s="196" customFormat="1">
      <c r="A3160" s="164"/>
      <c r="B3160" s="740"/>
      <c r="C3160" s="757" t="s">
        <v>1785</v>
      </c>
      <c r="D3160" s="292" t="s">
        <v>98</v>
      </c>
      <c r="E3160" s="574">
        <v>0.02</v>
      </c>
      <c r="F3160" s="208">
        <v>990</v>
      </c>
      <c r="G3160" s="880">
        <f t="shared" si="207"/>
        <v>19.8</v>
      </c>
      <c r="H3160" s="747"/>
    </row>
    <row r="3161" spans="1:8" s="196" customFormat="1">
      <c r="A3161" s="164"/>
      <c r="B3161" s="740"/>
      <c r="C3161" s="774" t="s">
        <v>1972</v>
      </c>
      <c r="D3161" s="359" t="s">
        <v>1692</v>
      </c>
      <c r="E3161" s="574">
        <v>0.2</v>
      </c>
      <c r="F3161" s="589">
        <v>108000</v>
      </c>
      <c r="G3161" s="880">
        <f t="shared" si="207"/>
        <v>21600</v>
      </c>
      <c r="H3161" s="747"/>
    </row>
    <row r="3162" spans="1:8" s="196" customFormat="1">
      <c r="A3162" s="164"/>
      <c r="B3162" s="740"/>
      <c r="C3162" s="293" t="s">
        <v>1693</v>
      </c>
      <c r="D3162" s="292" t="s">
        <v>98</v>
      </c>
      <c r="E3162" s="359">
        <v>0.04</v>
      </c>
      <c r="F3162" s="628">
        <v>3612</v>
      </c>
      <c r="G3162" s="880">
        <f t="shared" si="207"/>
        <v>144.47999999999999</v>
      </c>
      <c r="H3162" s="747"/>
    </row>
    <row r="3163" spans="1:8" s="196" customFormat="1" ht="30">
      <c r="A3163" s="164"/>
      <c r="B3163" s="740"/>
      <c r="C3163" s="296" t="s">
        <v>1959</v>
      </c>
      <c r="D3163" s="292" t="s">
        <v>98</v>
      </c>
      <c r="E3163" s="574">
        <v>0.02</v>
      </c>
      <c r="F3163" s="589">
        <v>1200</v>
      </c>
      <c r="G3163" s="880">
        <f t="shared" si="207"/>
        <v>24</v>
      </c>
      <c r="H3163" s="747"/>
    </row>
    <row r="3164" spans="1:8" s="196" customFormat="1">
      <c r="A3164" s="164"/>
      <c r="B3164" s="740"/>
      <c r="C3164" s="291" t="s">
        <v>1817</v>
      </c>
      <c r="D3164" s="359" t="s">
        <v>1695</v>
      </c>
      <c r="E3164" s="572">
        <v>1.2999999999999999E-2</v>
      </c>
      <c r="F3164" s="748">
        <v>275000</v>
      </c>
      <c r="G3164" s="880">
        <f t="shared" si="207"/>
        <v>3575</v>
      </c>
      <c r="H3164" s="747"/>
    </row>
    <row r="3165" spans="1:8" s="196" customFormat="1">
      <c r="A3165" s="164"/>
      <c r="B3165" s="740"/>
      <c r="C3165" s="296" t="s">
        <v>1190</v>
      </c>
      <c r="D3165" s="292" t="s">
        <v>98</v>
      </c>
      <c r="E3165" s="574">
        <v>1.4999999999999999E-2</v>
      </c>
      <c r="F3165" s="748">
        <v>1500</v>
      </c>
      <c r="G3165" s="880">
        <f t="shared" si="207"/>
        <v>22.5</v>
      </c>
      <c r="H3165" s="747"/>
    </row>
    <row r="3166" spans="1:8" s="196" customFormat="1">
      <c r="A3166" s="164"/>
      <c r="B3166" s="741" t="s">
        <v>35</v>
      </c>
      <c r="C3166" s="744"/>
      <c r="D3166" s="186"/>
      <c r="E3166" s="615"/>
      <c r="F3166" s="276"/>
      <c r="G3166" s="889">
        <f>SUM(G3159:G3165)</f>
        <v>25400.78</v>
      </c>
      <c r="H3166" s="359"/>
    </row>
    <row r="3167" spans="1:8" s="196" customFormat="1">
      <c r="A3167" s="164" t="s">
        <v>1339</v>
      </c>
      <c r="B3167" s="745" t="s">
        <v>1253</v>
      </c>
      <c r="C3167" s="742" t="s">
        <v>728</v>
      </c>
      <c r="D3167" s="359" t="s">
        <v>1652</v>
      </c>
      <c r="E3167" s="614">
        <v>3.3000000000000002E-2</v>
      </c>
      <c r="F3167" s="629">
        <v>3500</v>
      </c>
      <c r="G3167" s="880">
        <f t="shared" ref="G3167:G3177" si="208">E3167*F3167</f>
        <v>115.5</v>
      </c>
      <c r="H3167" s="359"/>
    </row>
    <row r="3168" spans="1:8" s="196" customFormat="1">
      <c r="A3168" s="164"/>
      <c r="B3168" s="740"/>
      <c r="C3168" s="742" t="s">
        <v>731</v>
      </c>
      <c r="D3168" s="359" t="s">
        <v>1652</v>
      </c>
      <c r="E3168" s="614">
        <v>0.02</v>
      </c>
      <c r="F3168" s="628">
        <v>3612</v>
      </c>
      <c r="G3168" s="880">
        <f t="shared" si="208"/>
        <v>72.239999999999995</v>
      </c>
      <c r="H3168" s="359"/>
    </row>
    <row r="3169" spans="1:8" s="196" customFormat="1">
      <c r="A3169" s="164"/>
      <c r="B3169" s="740"/>
      <c r="C3169" s="742" t="s">
        <v>1713</v>
      </c>
      <c r="D3169" s="359" t="s">
        <v>98</v>
      </c>
      <c r="E3169" s="614">
        <v>0.01</v>
      </c>
      <c r="F3169" s="208">
        <v>1116</v>
      </c>
      <c r="G3169" s="880">
        <f t="shared" si="208"/>
        <v>11.16</v>
      </c>
      <c r="H3169" s="359"/>
    </row>
    <row r="3170" spans="1:8" s="196" customFormat="1">
      <c r="A3170" s="164"/>
      <c r="B3170" s="740"/>
      <c r="C3170" s="742" t="s">
        <v>1714</v>
      </c>
      <c r="D3170" s="359" t="s">
        <v>98</v>
      </c>
      <c r="E3170" s="614">
        <v>1E-3</v>
      </c>
      <c r="F3170" s="208">
        <v>24000</v>
      </c>
      <c r="G3170" s="880">
        <f t="shared" si="208"/>
        <v>24</v>
      </c>
      <c r="H3170" s="359"/>
    </row>
    <row r="3171" spans="1:8" s="196" customFormat="1">
      <c r="A3171" s="164"/>
      <c r="B3171" s="740"/>
      <c r="C3171" s="742" t="s">
        <v>1715</v>
      </c>
      <c r="D3171" s="359" t="s">
        <v>98</v>
      </c>
      <c r="E3171" s="614">
        <v>0.03</v>
      </c>
      <c r="F3171" s="208">
        <v>1323</v>
      </c>
      <c r="G3171" s="880">
        <f t="shared" si="208"/>
        <v>39.69</v>
      </c>
      <c r="H3171" s="359"/>
    </row>
    <row r="3172" spans="1:8" s="196" customFormat="1">
      <c r="A3172" s="164"/>
      <c r="B3172" s="740"/>
      <c r="C3172" s="742" t="s">
        <v>723</v>
      </c>
      <c r="D3172" s="359" t="s">
        <v>1652</v>
      </c>
      <c r="E3172" s="614">
        <v>0.1</v>
      </c>
      <c r="F3172" s="208">
        <v>1750</v>
      </c>
      <c r="G3172" s="880">
        <f t="shared" si="208"/>
        <v>175</v>
      </c>
      <c r="H3172" s="359"/>
    </row>
    <row r="3173" spans="1:8" s="196" customFormat="1">
      <c r="A3173" s="164"/>
      <c r="B3173" s="740"/>
      <c r="C3173" s="742" t="s">
        <v>576</v>
      </c>
      <c r="D3173" s="359" t="s">
        <v>1652</v>
      </c>
      <c r="E3173" s="614">
        <v>0.03</v>
      </c>
      <c r="F3173" s="589">
        <v>720</v>
      </c>
      <c r="G3173" s="880">
        <f t="shared" si="208"/>
        <v>21.599999999999998</v>
      </c>
      <c r="H3173" s="359"/>
    </row>
    <row r="3174" spans="1:8" s="196" customFormat="1">
      <c r="A3174" s="164"/>
      <c r="B3174" s="740"/>
      <c r="C3174" s="742" t="s">
        <v>1697</v>
      </c>
      <c r="D3174" s="359" t="s">
        <v>1698</v>
      </c>
      <c r="E3174" s="614">
        <v>1</v>
      </c>
      <c r="F3174" s="208">
        <v>490</v>
      </c>
      <c r="G3174" s="880">
        <f t="shared" si="208"/>
        <v>490</v>
      </c>
      <c r="H3174" s="359"/>
    </row>
    <row r="3175" spans="1:8" s="196" customFormat="1">
      <c r="A3175" s="164"/>
      <c r="B3175" s="740"/>
      <c r="C3175" s="742" t="s">
        <v>31</v>
      </c>
      <c r="D3175" s="359" t="s">
        <v>98</v>
      </c>
      <c r="E3175" s="614">
        <v>6.0000000000000001E-3</v>
      </c>
      <c r="F3175" s="208">
        <v>2700</v>
      </c>
      <c r="G3175" s="880">
        <f t="shared" si="208"/>
        <v>16.2</v>
      </c>
      <c r="H3175" s="359"/>
    </row>
    <row r="3176" spans="1:8" s="196" customFormat="1">
      <c r="A3176" s="164"/>
      <c r="B3176" s="740"/>
      <c r="C3176" s="742" t="s">
        <v>729</v>
      </c>
      <c r="D3176" s="359" t="s">
        <v>1649</v>
      </c>
      <c r="E3176" s="614">
        <v>0.08</v>
      </c>
      <c r="F3176" s="208">
        <v>120</v>
      </c>
      <c r="G3176" s="880">
        <f t="shared" si="208"/>
        <v>9.6</v>
      </c>
      <c r="H3176" s="747"/>
    </row>
    <row r="3177" spans="1:8" s="196" customFormat="1">
      <c r="A3177" s="164"/>
      <c r="B3177" s="740"/>
      <c r="C3177" s="742" t="s">
        <v>1717</v>
      </c>
      <c r="D3177" s="359" t="s">
        <v>1718</v>
      </c>
      <c r="E3177" s="614">
        <v>6.0000000000000001E-3</v>
      </c>
      <c r="F3177" s="208">
        <v>27000</v>
      </c>
      <c r="G3177" s="880">
        <f t="shared" si="208"/>
        <v>162</v>
      </c>
      <c r="H3177" s="359"/>
    </row>
    <row r="3178" spans="1:8" s="196" customFormat="1">
      <c r="A3178" s="164"/>
      <c r="B3178" s="741" t="s">
        <v>35</v>
      </c>
      <c r="C3178" s="744"/>
      <c r="D3178" s="186"/>
      <c r="E3178" s="615"/>
      <c r="F3178" s="276"/>
      <c r="G3178" s="889">
        <f>SUM(G3167:G3177)</f>
        <v>1136.9900000000002</v>
      </c>
      <c r="H3178" s="359"/>
    </row>
    <row r="3179" spans="1:8" s="196" customFormat="1">
      <c r="A3179" s="164" t="s">
        <v>1340</v>
      </c>
      <c r="B3179" s="745" t="s">
        <v>1251</v>
      </c>
      <c r="C3179" s="742" t="s">
        <v>728</v>
      </c>
      <c r="D3179" s="359" t="s">
        <v>1652</v>
      </c>
      <c r="E3179" s="614">
        <v>3.3000000000000002E-2</v>
      </c>
      <c r="F3179" s="629">
        <v>3500</v>
      </c>
      <c r="G3179" s="880">
        <f t="shared" ref="G3179:G3189" si="209">E3179*F3179</f>
        <v>115.5</v>
      </c>
      <c r="H3179" s="359"/>
    </row>
    <row r="3180" spans="1:8" s="196" customFormat="1">
      <c r="A3180" s="164"/>
      <c r="B3180" s="740"/>
      <c r="C3180" s="742" t="s">
        <v>731</v>
      </c>
      <c r="D3180" s="359" t="s">
        <v>1652</v>
      </c>
      <c r="E3180" s="614">
        <v>0.02</v>
      </c>
      <c r="F3180" s="628">
        <v>3612</v>
      </c>
      <c r="G3180" s="880">
        <f t="shared" si="209"/>
        <v>72.239999999999995</v>
      </c>
      <c r="H3180" s="359"/>
    </row>
    <row r="3181" spans="1:8" s="196" customFormat="1">
      <c r="A3181" s="164"/>
      <c r="B3181" s="740"/>
      <c r="C3181" s="742" t="s">
        <v>1713</v>
      </c>
      <c r="D3181" s="359" t="s">
        <v>98</v>
      </c>
      <c r="E3181" s="614">
        <v>0.01</v>
      </c>
      <c r="F3181" s="208">
        <v>1116</v>
      </c>
      <c r="G3181" s="880">
        <f t="shared" si="209"/>
        <v>11.16</v>
      </c>
      <c r="H3181" s="359"/>
    </row>
    <row r="3182" spans="1:8" s="196" customFormat="1">
      <c r="A3182" s="164"/>
      <c r="B3182" s="740"/>
      <c r="C3182" s="742" t="s">
        <v>1714</v>
      </c>
      <c r="D3182" s="359" t="s">
        <v>98</v>
      </c>
      <c r="E3182" s="614">
        <v>1E-3</v>
      </c>
      <c r="F3182" s="208">
        <v>24000</v>
      </c>
      <c r="G3182" s="880">
        <f t="shared" si="209"/>
        <v>24</v>
      </c>
      <c r="H3182" s="359"/>
    </row>
    <row r="3183" spans="1:8" s="196" customFormat="1">
      <c r="A3183" s="164"/>
      <c r="B3183" s="740"/>
      <c r="C3183" s="742" t="s">
        <v>1715</v>
      </c>
      <c r="D3183" s="359" t="s">
        <v>98</v>
      </c>
      <c r="E3183" s="614">
        <v>0.03</v>
      </c>
      <c r="F3183" s="208">
        <v>1323</v>
      </c>
      <c r="G3183" s="880">
        <f t="shared" si="209"/>
        <v>39.69</v>
      </c>
      <c r="H3183" s="359"/>
    </row>
    <row r="3184" spans="1:8" s="196" customFormat="1">
      <c r="A3184" s="164"/>
      <c r="B3184" s="740"/>
      <c r="C3184" s="742" t="s">
        <v>723</v>
      </c>
      <c r="D3184" s="359" t="s">
        <v>1652</v>
      </c>
      <c r="E3184" s="614">
        <v>0.1</v>
      </c>
      <c r="F3184" s="208">
        <v>1750</v>
      </c>
      <c r="G3184" s="880">
        <f t="shared" si="209"/>
        <v>175</v>
      </c>
      <c r="H3184" s="747"/>
    </row>
    <row r="3185" spans="1:8" s="196" customFormat="1">
      <c r="A3185" s="164"/>
      <c r="B3185" s="740"/>
      <c r="C3185" s="742" t="s">
        <v>576</v>
      </c>
      <c r="D3185" s="359" t="s">
        <v>1652</v>
      </c>
      <c r="E3185" s="614">
        <v>0.03</v>
      </c>
      <c r="F3185" s="589">
        <v>720</v>
      </c>
      <c r="G3185" s="880">
        <f t="shared" si="209"/>
        <v>21.599999999999998</v>
      </c>
      <c r="H3185" s="359"/>
    </row>
    <row r="3186" spans="1:8" s="196" customFormat="1">
      <c r="A3186" s="164"/>
      <c r="B3186" s="740"/>
      <c r="C3186" s="742" t="s">
        <v>1697</v>
      </c>
      <c r="D3186" s="359" t="s">
        <v>1698</v>
      </c>
      <c r="E3186" s="614">
        <v>1</v>
      </c>
      <c r="F3186" s="208">
        <v>490</v>
      </c>
      <c r="G3186" s="880">
        <f t="shared" si="209"/>
        <v>490</v>
      </c>
      <c r="H3186" s="359"/>
    </row>
    <row r="3187" spans="1:8" s="196" customFormat="1">
      <c r="A3187" s="164"/>
      <c r="B3187" s="740"/>
      <c r="C3187" s="742" t="s">
        <v>31</v>
      </c>
      <c r="D3187" s="359" t="s">
        <v>98</v>
      </c>
      <c r="E3187" s="614">
        <v>6.0000000000000001E-3</v>
      </c>
      <c r="F3187" s="208">
        <v>2700</v>
      </c>
      <c r="G3187" s="880">
        <f t="shared" si="209"/>
        <v>16.2</v>
      </c>
      <c r="H3187" s="747"/>
    </row>
    <row r="3188" spans="1:8" s="196" customFormat="1">
      <c r="A3188" s="164"/>
      <c r="B3188" s="740"/>
      <c r="C3188" s="742" t="s">
        <v>729</v>
      </c>
      <c r="D3188" s="359" t="s">
        <v>1649</v>
      </c>
      <c r="E3188" s="614">
        <v>0.08</v>
      </c>
      <c r="F3188" s="208">
        <v>120</v>
      </c>
      <c r="G3188" s="880">
        <f t="shared" si="209"/>
        <v>9.6</v>
      </c>
      <c r="H3188" s="359"/>
    </row>
    <row r="3189" spans="1:8" s="196" customFormat="1">
      <c r="A3189" s="164"/>
      <c r="B3189" s="740"/>
      <c r="C3189" s="742" t="s">
        <v>1717</v>
      </c>
      <c r="D3189" s="359" t="s">
        <v>1718</v>
      </c>
      <c r="E3189" s="614">
        <v>6.0000000000000001E-3</v>
      </c>
      <c r="F3189" s="208">
        <v>27000</v>
      </c>
      <c r="G3189" s="880">
        <f t="shared" si="209"/>
        <v>162</v>
      </c>
      <c r="H3189" s="359"/>
    </row>
    <row r="3190" spans="1:8" s="196" customFormat="1">
      <c r="A3190" s="164"/>
      <c r="B3190" s="741" t="s">
        <v>35</v>
      </c>
      <c r="C3190" s="744"/>
      <c r="D3190" s="186"/>
      <c r="E3190" s="615"/>
      <c r="F3190" s="276"/>
      <c r="G3190" s="889">
        <f>SUM(G3179:G3189)</f>
        <v>1136.9900000000002</v>
      </c>
      <c r="H3190" s="359"/>
    </row>
    <row r="3191" spans="1:8" s="196" customFormat="1">
      <c r="A3191" s="164" t="s">
        <v>1341</v>
      </c>
      <c r="B3191" s="745" t="s">
        <v>1316</v>
      </c>
      <c r="C3191" s="742" t="s">
        <v>1720</v>
      </c>
      <c r="D3191" s="359" t="s">
        <v>98</v>
      </c>
      <c r="E3191" s="614">
        <v>0.1</v>
      </c>
      <c r="F3191" s="208">
        <v>1690</v>
      </c>
      <c r="G3191" s="880">
        <f t="shared" ref="G3191:G3202" si="210">E3191*F3191</f>
        <v>169</v>
      </c>
      <c r="H3191" s="359"/>
    </row>
    <row r="3192" spans="1:8" s="196" customFormat="1">
      <c r="A3192" s="164"/>
      <c r="B3192" s="740"/>
      <c r="C3192" s="742" t="s">
        <v>1893</v>
      </c>
      <c r="D3192" s="359" t="s">
        <v>98</v>
      </c>
      <c r="E3192" s="614">
        <v>8.9999999999999998E-4</v>
      </c>
      <c r="F3192" s="208">
        <v>21000</v>
      </c>
      <c r="G3192" s="880">
        <f t="shared" si="210"/>
        <v>18.899999999999999</v>
      </c>
      <c r="H3192" s="359"/>
    </row>
    <row r="3193" spans="1:8" s="196" customFormat="1" ht="30">
      <c r="A3193" s="164"/>
      <c r="B3193" s="740"/>
      <c r="C3193" s="742" t="s">
        <v>1721</v>
      </c>
      <c r="D3193" s="359" t="s">
        <v>98</v>
      </c>
      <c r="E3193" s="614">
        <v>2E-3</v>
      </c>
      <c r="F3193" s="208">
        <v>118100</v>
      </c>
      <c r="G3193" s="880">
        <f t="shared" si="210"/>
        <v>236.20000000000002</v>
      </c>
      <c r="H3193" s="359"/>
    </row>
    <row r="3194" spans="1:8" s="196" customFormat="1">
      <c r="A3194" s="164"/>
      <c r="B3194" s="740"/>
      <c r="C3194" s="742" t="s">
        <v>1722</v>
      </c>
      <c r="D3194" s="359" t="s">
        <v>98</v>
      </c>
      <c r="E3194" s="614">
        <v>0.01</v>
      </c>
      <c r="F3194" s="208">
        <v>2100</v>
      </c>
      <c r="G3194" s="880">
        <f t="shared" si="210"/>
        <v>21</v>
      </c>
      <c r="H3194" s="747"/>
    </row>
    <row r="3195" spans="1:8" s="196" customFormat="1">
      <c r="A3195" s="164"/>
      <c r="B3195" s="740"/>
      <c r="C3195" s="742" t="s">
        <v>1723</v>
      </c>
      <c r="D3195" s="359" t="s">
        <v>1698</v>
      </c>
      <c r="E3195" s="614">
        <v>0.12</v>
      </c>
      <c r="F3195" s="208">
        <v>490</v>
      </c>
      <c r="G3195" s="880">
        <f t="shared" si="210"/>
        <v>58.8</v>
      </c>
      <c r="H3195" s="359"/>
    </row>
    <row r="3196" spans="1:8" s="196" customFormat="1">
      <c r="A3196" s="164"/>
      <c r="B3196" s="740"/>
      <c r="C3196" s="742" t="s">
        <v>1724</v>
      </c>
      <c r="D3196" s="359" t="s">
        <v>98</v>
      </c>
      <c r="E3196" s="614">
        <v>1.2E-2</v>
      </c>
      <c r="F3196" s="208">
        <v>1901</v>
      </c>
      <c r="G3196" s="880">
        <f t="shared" si="210"/>
        <v>22.812000000000001</v>
      </c>
      <c r="H3196" s="359"/>
    </row>
    <row r="3197" spans="1:8" s="196" customFormat="1">
      <c r="A3197" s="164"/>
      <c r="B3197" s="740"/>
      <c r="C3197" s="742" t="s">
        <v>1725</v>
      </c>
      <c r="D3197" s="359" t="s">
        <v>98</v>
      </c>
      <c r="E3197" s="614">
        <v>3.0000000000000001E-3</v>
      </c>
      <c r="F3197" s="208">
        <v>8900</v>
      </c>
      <c r="G3197" s="880">
        <f t="shared" si="210"/>
        <v>26.7</v>
      </c>
      <c r="H3197" s="747"/>
    </row>
    <row r="3198" spans="1:8" s="196" customFormat="1">
      <c r="A3198" s="164"/>
      <c r="B3198" s="740"/>
      <c r="C3198" s="742" t="s">
        <v>1687</v>
      </c>
      <c r="D3198" s="359" t="s">
        <v>98</v>
      </c>
      <c r="E3198" s="614">
        <v>0.04</v>
      </c>
      <c r="F3198" s="589">
        <v>27000</v>
      </c>
      <c r="G3198" s="880">
        <f t="shared" si="210"/>
        <v>1080</v>
      </c>
      <c r="H3198" s="359"/>
    </row>
    <row r="3199" spans="1:8" s="196" customFormat="1">
      <c r="A3199" s="164"/>
      <c r="B3199" s="740"/>
      <c r="C3199" s="742" t="s">
        <v>576</v>
      </c>
      <c r="D3199" s="359" t="s">
        <v>1652</v>
      </c>
      <c r="E3199" s="614">
        <v>0.25</v>
      </c>
      <c r="F3199" s="589">
        <v>720</v>
      </c>
      <c r="G3199" s="880">
        <f t="shared" si="210"/>
        <v>180</v>
      </c>
      <c r="H3199" s="359"/>
    </row>
    <row r="3200" spans="1:8" s="196" customFormat="1">
      <c r="A3200" s="164"/>
      <c r="B3200" s="740"/>
      <c r="C3200" s="742" t="s">
        <v>727</v>
      </c>
      <c r="D3200" s="359" t="s">
        <v>1652</v>
      </c>
      <c r="E3200" s="614">
        <v>3.7499999999999999E-2</v>
      </c>
      <c r="F3200" s="589">
        <v>3500</v>
      </c>
      <c r="G3200" s="880">
        <f t="shared" si="210"/>
        <v>131.25</v>
      </c>
      <c r="H3200" s="359"/>
    </row>
    <row r="3201" spans="1:8" s="196" customFormat="1">
      <c r="A3201" s="164"/>
      <c r="B3201" s="740"/>
      <c r="C3201" s="742" t="s">
        <v>31</v>
      </c>
      <c r="D3201" s="359" t="s">
        <v>98</v>
      </c>
      <c r="E3201" s="614">
        <v>0.01</v>
      </c>
      <c r="F3201" s="208">
        <v>2700</v>
      </c>
      <c r="G3201" s="880">
        <f t="shared" si="210"/>
        <v>27</v>
      </c>
      <c r="H3201" s="359"/>
    </row>
    <row r="3202" spans="1:8" s="196" customFormat="1">
      <c r="A3202" s="164"/>
      <c r="B3202" s="740"/>
      <c r="C3202" s="742" t="s">
        <v>729</v>
      </c>
      <c r="D3202" s="359" t="s">
        <v>1649</v>
      </c>
      <c r="E3202" s="614">
        <v>1</v>
      </c>
      <c r="F3202" s="208">
        <v>120</v>
      </c>
      <c r="G3202" s="880">
        <f t="shared" si="210"/>
        <v>120</v>
      </c>
      <c r="H3202" s="359"/>
    </row>
    <row r="3203" spans="1:8" s="196" customFormat="1">
      <c r="A3203" s="164"/>
      <c r="B3203" s="741" t="s">
        <v>1929</v>
      </c>
      <c r="C3203" s="742"/>
      <c r="D3203" s="359"/>
      <c r="E3203" s="614"/>
      <c r="F3203" s="208"/>
      <c r="G3203" s="889">
        <f>SUM(G3191:G3202)</f>
        <v>2091.6620000000003</v>
      </c>
      <c r="H3203" s="359"/>
    </row>
    <row r="3204" spans="1:8" s="196" customFormat="1">
      <c r="A3204" s="164" t="s">
        <v>1342</v>
      </c>
      <c r="B3204" s="776" t="s">
        <v>1343</v>
      </c>
      <c r="C3204" s="291" t="s">
        <v>1973</v>
      </c>
      <c r="D3204" s="186"/>
      <c r="E3204" s="615"/>
      <c r="F3204" s="276"/>
      <c r="G3204" s="889"/>
      <c r="H3204" s="359"/>
    </row>
    <row r="3205" spans="1:8" s="196" customFormat="1">
      <c r="A3205" s="164" t="s">
        <v>1344</v>
      </c>
      <c r="B3205" s="776" t="s">
        <v>1345</v>
      </c>
      <c r="C3205" s="291" t="s">
        <v>1974</v>
      </c>
      <c r="D3205" s="186"/>
      <c r="E3205" s="615"/>
      <c r="F3205" s="276"/>
      <c r="G3205" s="889"/>
      <c r="H3205" s="359"/>
    </row>
    <row r="3206" spans="1:8" s="196" customFormat="1">
      <c r="A3206" s="164" t="s">
        <v>1346</v>
      </c>
      <c r="B3206" s="776" t="s">
        <v>1347</v>
      </c>
      <c r="C3206" s="291" t="s">
        <v>1974</v>
      </c>
      <c r="D3206" s="186"/>
      <c r="E3206" s="615"/>
      <c r="F3206" s="276"/>
      <c r="G3206" s="889"/>
      <c r="H3206" s="359"/>
    </row>
    <row r="3207" spans="1:8" s="196" customFormat="1">
      <c r="A3207" s="164" t="s">
        <v>1975</v>
      </c>
      <c r="B3207" s="776" t="s">
        <v>1976</v>
      </c>
      <c r="C3207" s="744"/>
      <c r="D3207" s="186"/>
      <c r="E3207" s="615"/>
      <c r="F3207" s="276"/>
      <c r="G3207" s="889"/>
      <c r="H3207" s="359"/>
    </row>
    <row r="3208" spans="1:8" ht="28.5">
      <c r="A3208" s="66" t="s">
        <v>1977</v>
      </c>
      <c r="B3208" s="284" t="s">
        <v>1351</v>
      </c>
      <c r="C3208" s="63"/>
      <c r="D3208" s="128"/>
      <c r="E3208" s="592"/>
      <c r="F3208" s="440"/>
      <c r="G3208" s="891"/>
      <c r="H3208" s="695"/>
    </row>
    <row r="3209" spans="1:8">
      <c r="A3209" s="676" t="s">
        <v>1978</v>
      </c>
      <c r="B3209" s="288" t="s">
        <v>1037</v>
      </c>
      <c r="C3209" s="425"/>
      <c r="D3209" s="678"/>
      <c r="E3209" s="612"/>
      <c r="F3209" s="204"/>
      <c r="G3209" s="701"/>
      <c r="H3209" s="678"/>
    </row>
    <row r="3210" spans="1:8">
      <c r="A3210" s="676" t="s">
        <v>1979</v>
      </c>
      <c r="B3210" s="288" t="s">
        <v>1196</v>
      </c>
      <c r="C3210" s="425" t="s">
        <v>31</v>
      </c>
      <c r="D3210" s="678" t="s">
        <v>98</v>
      </c>
      <c r="E3210" s="612">
        <v>0.06</v>
      </c>
      <c r="F3210" s="204">
        <v>2700</v>
      </c>
      <c r="G3210" s="701">
        <f>E3210*F3210</f>
        <v>162</v>
      </c>
      <c r="H3210" s="678"/>
    </row>
    <row r="3211" spans="1:8">
      <c r="A3211" s="676"/>
      <c r="B3211" s="677"/>
      <c r="C3211" s="425" t="s">
        <v>729</v>
      </c>
      <c r="D3211" s="678" t="s">
        <v>1649</v>
      </c>
      <c r="E3211" s="612">
        <v>0.15</v>
      </c>
      <c r="F3211" s="204">
        <v>120</v>
      </c>
      <c r="G3211" s="701">
        <f>E3211*F3211</f>
        <v>18</v>
      </c>
      <c r="H3211" s="308"/>
    </row>
    <row r="3212" spans="1:8">
      <c r="A3212" s="676"/>
      <c r="B3212" s="699" t="s">
        <v>35</v>
      </c>
      <c r="C3212" s="700"/>
      <c r="D3212" s="103"/>
      <c r="E3212" s="608"/>
      <c r="F3212" s="429"/>
      <c r="G3212" s="1533">
        <f>SUM(G3210:G3211)</f>
        <v>180</v>
      </c>
      <c r="H3212" s="678"/>
    </row>
    <row r="3213" spans="1:8">
      <c r="A3213" s="676" t="s">
        <v>1354</v>
      </c>
      <c r="B3213" s="288" t="s">
        <v>1198</v>
      </c>
      <c r="C3213" s="425" t="s">
        <v>31</v>
      </c>
      <c r="D3213" s="678" t="s">
        <v>98</v>
      </c>
      <c r="E3213" s="612">
        <v>0.16</v>
      </c>
      <c r="F3213" s="204">
        <v>2700</v>
      </c>
      <c r="G3213" s="701">
        <f>E3213*F3213</f>
        <v>432</v>
      </c>
      <c r="H3213" s="678"/>
    </row>
    <row r="3214" spans="1:8">
      <c r="A3214" s="676"/>
      <c r="B3214" s="677"/>
      <c r="C3214" s="425" t="s">
        <v>729</v>
      </c>
      <c r="D3214" s="678" t="s">
        <v>1649</v>
      </c>
      <c r="E3214" s="612">
        <v>0.6</v>
      </c>
      <c r="F3214" s="204">
        <v>120</v>
      </c>
      <c r="G3214" s="701">
        <f>E3214*F3214</f>
        <v>72</v>
      </c>
      <c r="H3214" s="678"/>
    </row>
    <row r="3215" spans="1:8">
      <c r="A3215" s="676"/>
      <c r="B3215" s="677"/>
      <c r="C3215" s="425" t="s">
        <v>576</v>
      </c>
      <c r="D3215" s="678" t="s">
        <v>98</v>
      </c>
      <c r="E3215" s="612">
        <v>0.01</v>
      </c>
      <c r="F3215" s="622">
        <v>720</v>
      </c>
      <c r="G3215" s="701">
        <f>E3215*F3215</f>
        <v>7.2</v>
      </c>
      <c r="H3215" s="678"/>
    </row>
    <row r="3216" spans="1:8">
      <c r="A3216" s="676"/>
      <c r="B3216" s="699" t="s">
        <v>35</v>
      </c>
      <c r="C3216" s="700"/>
      <c r="D3216" s="678"/>
      <c r="E3216" s="608"/>
      <c r="F3216" s="429"/>
      <c r="G3216" s="1533">
        <f>SUM(G3213:G3215)</f>
        <v>511.2</v>
      </c>
      <c r="H3216" s="678"/>
    </row>
    <row r="3217" spans="1:8">
      <c r="A3217" s="676" t="s">
        <v>1355</v>
      </c>
      <c r="B3217" s="288" t="s">
        <v>1356</v>
      </c>
      <c r="C3217" s="425" t="s">
        <v>1685</v>
      </c>
      <c r="D3217" s="678" t="s">
        <v>98</v>
      </c>
      <c r="E3217" s="612">
        <v>2.5000000000000001E-2</v>
      </c>
      <c r="F3217" s="204">
        <v>6500</v>
      </c>
      <c r="G3217" s="701">
        <f t="shared" ref="G3217:G3222" si="211">E3217*F3217</f>
        <v>162.5</v>
      </c>
      <c r="H3217" s="678"/>
    </row>
    <row r="3218" spans="1:8">
      <c r="A3218" s="676"/>
      <c r="B3218" s="677"/>
      <c r="C3218" s="425" t="s">
        <v>576</v>
      </c>
      <c r="D3218" s="678" t="s">
        <v>98</v>
      </c>
      <c r="E3218" s="612">
        <v>1.7000000000000001E-2</v>
      </c>
      <c r="F3218" s="622">
        <v>720</v>
      </c>
      <c r="G3218" s="701">
        <f t="shared" si="211"/>
        <v>12.24</v>
      </c>
      <c r="H3218" s="678"/>
    </row>
    <row r="3219" spans="1:8" s="196" customFormat="1">
      <c r="A3219" s="164"/>
      <c r="B3219" s="740"/>
      <c r="C3219" s="742" t="s">
        <v>1664</v>
      </c>
      <c r="D3219" s="359" t="s">
        <v>98</v>
      </c>
      <c r="E3219" s="614">
        <v>0.12</v>
      </c>
      <c r="F3219" s="208">
        <v>1200</v>
      </c>
      <c r="G3219" s="880">
        <f t="shared" si="211"/>
        <v>144</v>
      </c>
      <c r="H3219" s="359"/>
    </row>
    <row r="3220" spans="1:8" s="196" customFormat="1">
      <c r="A3220" s="164"/>
      <c r="B3220" s="740"/>
      <c r="C3220" s="742" t="s">
        <v>1686</v>
      </c>
      <c r="D3220" s="359" t="s">
        <v>98</v>
      </c>
      <c r="E3220" s="614">
        <v>1.4999999999999999E-2</v>
      </c>
      <c r="F3220" s="208">
        <v>55000</v>
      </c>
      <c r="G3220" s="880">
        <f t="shared" si="211"/>
        <v>825</v>
      </c>
      <c r="H3220" s="359"/>
    </row>
    <row r="3221" spans="1:8" s="196" customFormat="1">
      <c r="A3221" s="164"/>
      <c r="B3221" s="740"/>
      <c r="C3221" s="742" t="s">
        <v>31</v>
      </c>
      <c r="D3221" s="359" t="s">
        <v>98</v>
      </c>
      <c r="E3221" s="614">
        <v>1E-3</v>
      </c>
      <c r="F3221" s="208">
        <v>2700</v>
      </c>
      <c r="G3221" s="880">
        <f t="shared" si="211"/>
        <v>2.7</v>
      </c>
      <c r="H3221" s="359"/>
    </row>
    <row r="3222" spans="1:8" s="196" customFormat="1">
      <c r="A3222" s="164"/>
      <c r="B3222" s="740"/>
      <c r="C3222" s="742" t="s">
        <v>729</v>
      </c>
      <c r="D3222" s="359" t="s">
        <v>1649</v>
      </c>
      <c r="E3222" s="614">
        <v>0.5</v>
      </c>
      <c r="F3222" s="208">
        <v>120</v>
      </c>
      <c r="G3222" s="880">
        <f t="shared" si="211"/>
        <v>60</v>
      </c>
      <c r="H3222" s="359"/>
    </row>
    <row r="3223" spans="1:8" s="196" customFormat="1">
      <c r="A3223" s="164"/>
      <c r="B3223" s="741" t="s">
        <v>35</v>
      </c>
      <c r="C3223" s="744"/>
      <c r="D3223" s="186"/>
      <c r="E3223" s="615"/>
      <c r="F3223" s="276"/>
      <c r="G3223" s="889">
        <f>SUM(G3217:G3222)</f>
        <v>1206.44</v>
      </c>
      <c r="H3223" s="747"/>
    </row>
    <row r="3224" spans="1:8" s="196" customFormat="1">
      <c r="A3224" s="164" t="s">
        <v>1357</v>
      </c>
      <c r="B3224" s="745" t="s">
        <v>1134</v>
      </c>
      <c r="C3224" s="742" t="s">
        <v>731</v>
      </c>
      <c r="D3224" s="359" t="s">
        <v>98</v>
      </c>
      <c r="E3224" s="614">
        <v>0.2</v>
      </c>
      <c r="F3224" s="628">
        <v>3612</v>
      </c>
      <c r="G3224" s="880">
        <f>E3224*F3224</f>
        <v>722.40000000000009</v>
      </c>
      <c r="H3224" s="359"/>
    </row>
    <row r="3225" spans="1:8" s="196" customFormat="1">
      <c r="A3225" s="164"/>
      <c r="B3225" s="740"/>
      <c r="C3225" s="742" t="s">
        <v>31</v>
      </c>
      <c r="D3225" s="359" t="s">
        <v>98</v>
      </c>
      <c r="E3225" s="614">
        <v>6.0000000000000001E-3</v>
      </c>
      <c r="F3225" s="208">
        <v>2700</v>
      </c>
      <c r="G3225" s="880">
        <f>E3225*F3225</f>
        <v>16.2</v>
      </c>
      <c r="H3225" s="359"/>
    </row>
    <row r="3226" spans="1:8" s="196" customFormat="1">
      <c r="A3226" s="164"/>
      <c r="B3226" s="740"/>
      <c r="C3226" s="742" t="s">
        <v>729</v>
      </c>
      <c r="D3226" s="359" t="s">
        <v>1649</v>
      </c>
      <c r="E3226" s="614">
        <v>1.5</v>
      </c>
      <c r="F3226" s="208">
        <v>120</v>
      </c>
      <c r="G3226" s="880">
        <f>E3226*F3226</f>
        <v>180</v>
      </c>
      <c r="H3226" s="359"/>
    </row>
    <row r="3227" spans="1:8" s="196" customFormat="1">
      <c r="A3227" s="164"/>
      <c r="B3227" s="741" t="s">
        <v>35</v>
      </c>
      <c r="C3227" s="744"/>
      <c r="D3227" s="186"/>
      <c r="E3227" s="615"/>
      <c r="F3227" s="276"/>
      <c r="G3227" s="889">
        <f>SUM(G3224:G3226)</f>
        <v>918.60000000000014</v>
      </c>
      <c r="H3227" s="359"/>
    </row>
    <row r="3228" spans="1:8" s="196" customFormat="1">
      <c r="A3228" s="764" t="s">
        <v>1358</v>
      </c>
      <c r="B3228" s="745" t="s">
        <v>1136</v>
      </c>
      <c r="C3228" s="742" t="s">
        <v>727</v>
      </c>
      <c r="D3228" s="359" t="s">
        <v>98</v>
      </c>
      <c r="E3228" s="614">
        <v>0.14307900000000001</v>
      </c>
      <c r="F3228" s="589">
        <v>3500</v>
      </c>
      <c r="G3228" s="880">
        <f t="shared" ref="G3228:G3234" si="212">E3228*F3228</f>
        <v>500.77650000000006</v>
      </c>
      <c r="H3228" s="359"/>
    </row>
    <row r="3229" spans="1:8" s="196" customFormat="1">
      <c r="A3229" s="743"/>
      <c r="B3229" s="740"/>
      <c r="C3229" s="742" t="s">
        <v>731</v>
      </c>
      <c r="D3229" s="359" t="s">
        <v>98</v>
      </c>
      <c r="E3229" s="614">
        <v>0.1</v>
      </c>
      <c r="F3229" s="628">
        <v>3612</v>
      </c>
      <c r="G3229" s="880">
        <f t="shared" si="212"/>
        <v>361.20000000000005</v>
      </c>
      <c r="H3229" s="359"/>
    </row>
    <row r="3230" spans="1:8" s="196" customFormat="1">
      <c r="A3230" s="164"/>
      <c r="B3230" s="740"/>
      <c r="C3230" s="742" t="s">
        <v>1671</v>
      </c>
      <c r="D3230" s="359" t="s">
        <v>98</v>
      </c>
      <c r="E3230" s="614">
        <v>0.04</v>
      </c>
      <c r="F3230" s="208">
        <v>31200</v>
      </c>
      <c r="G3230" s="880">
        <f t="shared" si="212"/>
        <v>1248</v>
      </c>
      <c r="H3230" s="359"/>
    </row>
    <row r="3231" spans="1:8" s="196" customFormat="1">
      <c r="A3231" s="164"/>
      <c r="B3231" s="740"/>
      <c r="C3231" s="742" t="s">
        <v>724</v>
      </c>
      <c r="D3231" s="359" t="s">
        <v>98</v>
      </c>
      <c r="E3231" s="614">
        <v>0.08</v>
      </c>
      <c r="F3231" s="208">
        <v>999</v>
      </c>
      <c r="G3231" s="880">
        <f t="shared" si="212"/>
        <v>79.92</v>
      </c>
      <c r="H3231" s="359"/>
    </row>
    <row r="3232" spans="1:8" s="196" customFormat="1">
      <c r="A3232" s="164"/>
      <c r="B3232" s="740"/>
      <c r="C3232" s="742" t="s">
        <v>576</v>
      </c>
      <c r="D3232" s="359" t="s">
        <v>98</v>
      </c>
      <c r="E3232" s="614">
        <v>0.3</v>
      </c>
      <c r="F3232" s="589">
        <v>720</v>
      </c>
      <c r="G3232" s="880">
        <f t="shared" si="212"/>
        <v>216</v>
      </c>
      <c r="H3232" s="359"/>
    </row>
    <row r="3233" spans="1:8" s="196" customFormat="1">
      <c r="A3233" s="164"/>
      <c r="B3233" s="740"/>
      <c r="C3233" s="742" t="s">
        <v>31</v>
      </c>
      <c r="D3233" s="359" t="s">
        <v>98</v>
      </c>
      <c r="E3233" s="614">
        <v>0.01</v>
      </c>
      <c r="F3233" s="208">
        <v>2700</v>
      </c>
      <c r="G3233" s="880">
        <f t="shared" si="212"/>
        <v>27</v>
      </c>
      <c r="H3233" s="359"/>
    </row>
    <row r="3234" spans="1:8" s="196" customFormat="1">
      <c r="A3234" s="164"/>
      <c r="B3234" s="740"/>
      <c r="C3234" s="742" t="s">
        <v>729</v>
      </c>
      <c r="D3234" s="359" t="s">
        <v>1649</v>
      </c>
      <c r="E3234" s="614">
        <v>0.5</v>
      </c>
      <c r="F3234" s="208">
        <v>120</v>
      </c>
      <c r="G3234" s="880">
        <f t="shared" si="212"/>
        <v>60</v>
      </c>
      <c r="H3234" s="359"/>
    </row>
    <row r="3235" spans="1:8" s="196" customFormat="1">
      <c r="A3235" s="164"/>
      <c r="B3235" s="741" t="s">
        <v>35</v>
      </c>
      <c r="C3235" s="744"/>
      <c r="D3235" s="186"/>
      <c r="E3235" s="615"/>
      <c r="F3235" s="276"/>
      <c r="G3235" s="889">
        <f>SUM(G3228:G3234)</f>
        <v>2492.8965000000003</v>
      </c>
      <c r="H3235" s="359"/>
    </row>
    <row r="3236" spans="1:8" s="196" customFormat="1">
      <c r="A3236" s="164" t="s">
        <v>1359</v>
      </c>
      <c r="B3236" s="745" t="s">
        <v>1298</v>
      </c>
      <c r="C3236" s="742" t="s">
        <v>576</v>
      </c>
      <c r="D3236" s="359" t="s">
        <v>98</v>
      </c>
      <c r="E3236" s="614">
        <v>0.3</v>
      </c>
      <c r="F3236" s="589">
        <v>720</v>
      </c>
      <c r="G3236" s="880">
        <f>E3236*F3236</f>
        <v>216</v>
      </c>
      <c r="H3236" s="359"/>
    </row>
    <row r="3237" spans="1:8" s="196" customFormat="1">
      <c r="A3237" s="164"/>
      <c r="B3237" s="740"/>
      <c r="C3237" s="742" t="s">
        <v>31</v>
      </c>
      <c r="D3237" s="359" t="s">
        <v>98</v>
      </c>
      <c r="E3237" s="614">
        <v>6.0000000000000001E-3</v>
      </c>
      <c r="F3237" s="208">
        <v>2700</v>
      </c>
      <c r="G3237" s="880">
        <f>E3237*F3237</f>
        <v>16.2</v>
      </c>
      <c r="H3237" s="747"/>
    </row>
    <row r="3238" spans="1:8" s="196" customFormat="1">
      <c r="A3238" s="164"/>
      <c r="B3238" s="740"/>
      <c r="C3238" s="742" t="s">
        <v>729</v>
      </c>
      <c r="D3238" s="359" t="s">
        <v>1649</v>
      </c>
      <c r="E3238" s="614">
        <v>1.5</v>
      </c>
      <c r="F3238" s="208">
        <v>120</v>
      </c>
      <c r="G3238" s="880">
        <f>E3238*F3238</f>
        <v>180</v>
      </c>
      <c r="H3238" s="747"/>
    </row>
    <row r="3239" spans="1:8" s="196" customFormat="1">
      <c r="A3239" s="164"/>
      <c r="B3239" s="741" t="s">
        <v>35</v>
      </c>
      <c r="C3239" s="744"/>
      <c r="D3239" s="186"/>
      <c r="E3239" s="615"/>
      <c r="F3239" s="276"/>
      <c r="G3239" s="889">
        <f>SUM(G3236:G3238)</f>
        <v>412.2</v>
      </c>
      <c r="H3239" s="359"/>
    </row>
    <row r="3240" spans="1:8" s="196" customFormat="1">
      <c r="A3240" s="164" t="s">
        <v>1360</v>
      </c>
      <c r="B3240" s="745" t="s">
        <v>1361</v>
      </c>
      <c r="C3240" s="742" t="s">
        <v>1980</v>
      </c>
      <c r="D3240" s="359" t="s">
        <v>98</v>
      </c>
      <c r="E3240" s="614">
        <v>6.9999999999999999E-4</v>
      </c>
      <c r="F3240" s="208">
        <v>18700</v>
      </c>
      <c r="G3240" s="880">
        <f t="shared" ref="G3240:G3305" si="213">E3240*F3240</f>
        <v>13.09</v>
      </c>
      <c r="H3240" s="359"/>
    </row>
    <row r="3241" spans="1:8" s="196" customFormat="1">
      <c r="A3241" s="164"/>
      <c r="B3241" s="740"/>
      <c r="C3241" s="742" t="s">
        <v>894</v>
      </c>
      <c r="D3241" s="359" t="s">
        <v>98</v>
      </c>
      <c r="E3241" s="614">
        <v>0.05</v>
      </c>
      <c r="F3241" s="208">
        <v>1116</v>
      </c>
      <c r="G3241" s="880">
        <f t="shared" si="213"/>
        <v>55.800000000000004</v>
      </c>
      <c r="H3241" s="359"/>
    </row>
    <row r="3242" spans="1:8" s="196" customFormat="1">
      <c r="A3242" s="164"/>
      <c r="B3242" s="740"/>
      <c r="C3242" s="742" t="s">
        <v>1981</v>
      </c>
      <c r="D3242" s="359" t="s">
        <v>98</v>
      </c>
      <c r="E3242" s="614">
        <v>4.4999999999999998E-2</v>
      </c>
      <c r="F3242" s="208">
        <v>2700</v>
      </c>
      <c r="G3242" s="880">
        <f t="shared" si="213"/>
        <v>121.5</v>
      </c>
      <c r="H3242" s="359"/>
    </row>
    <row r="3243" spans="1:8" s="196" customFormat="1">
      <c r="A3243" s="164"/>
      <c r="B3243" s="740"/>
      <c r="C3243" s="742" t="s">
        <v>728</v>
      </c>
      <c r="D3243" s="359" t="s">
        <v>98</v>
      </c>
      <c r="E3243" s="614">
        <v>0.1</v>
      </c>
      <c r="F3243" s="629">
        <v>3500</v>
      </c>
      <c r="G3243" s="880">
        <f t="shared" si="213"/>
        <v>350</v>
      </c>
      <c r="H3243" s="747"/>
    </row>
    <row r="3244" spans="1:8" s="196" customFormat="1">
      <c r="A3244" s="164"/>
      <c r="B3244" s="740"/>
      <c r="C3244" s="742" t="s">
        <v>1795</v>
      </c>
      <c r="D3244" s="359" t="s">
        <v>98</v>
      </c>
      <c r="E3244" s="614">
        <v>0.15</v>
      </c>
      <c r="F3244" s="589">
        <v>3500</v>
      </c>
      <c r="G3244" s="880">
        <f t="shared" si="213"/>
        <v>525</v>
      </c>
      <c r="H3244" s="359"/>
    </row>
    <row r="3245" spans="1:8" s="196" customFormat="1">
      <c r="A3245" s="164"/>
      <c r="B3245" s="740"/>
      <c r="C3245" s="742" t="s">
        <v>872</v>
      </c>
      <c r="D3245" s="359" t="s">
        <v>98</v>
      </c>
      <c r="E3245" s="614">
        <v>3.3333000000000002E-2</v>
      </c>
      <c r="F3245" s="621">
        <v>2700</v>
      </c>
      <c r="G3245" s="880">
        <f t="shared" si="213"/>
        <v>89.999099999999999</v>
      </c>
      <c r="H3245" s="359"/>
    </row>
    <row r="3246" spans="1:8" s="196" customFormat="1">
      <c r="A3246" s="164"/>
      <c r="B3246" s="740"/>
      <c r="C3246" s="742" t="s">
        <v>1658</v>
      </c>
      <c r="D3246" s="359" t="s">
        <v>98</v>
      </c>
      <c r="E3246" s="614">
        <v>0.5</v>
      </c>
      <c r="F3246" s="208">
        <v>1690</v>
      </c>
      <c r="G3246" s="880">
        <f t="shared" si="213"/>
        <v>845</v>
      </c>
      <c r="H3246" s="359"/>
    </row>
    <row r="3247" spans="1:8" s="196" customFormat="1">
      <c r="A3247" s="164"/>
      <c r="B3247" s="741" t="s">
        <v>35</v>
      </c>
      <c r="C3247" s="744"/>
      <c r="D3247" s="186"/>
      <c r="E3247" s="615"/>
      <c r="F3247" s="276"/>
      <c r="G3247" s="889">
        <f>SUM(G3240:G3246)</f>
        <v>2000.3890999999999</v>
      </c>
      <c r="H3247" s="747"/>
    </row>
    <row r="3248" spans="1:8" s="196" customFormat="1" ht="30">
      <c r="A3248" s="164" t="s">
        <v>1362</v>
      </c>
      <c r="B3248" s="745" t="s">
        <v>1246</v>
      </c>
      <c r="C3248" s="742" t="s">
        <v>1799</v>
      </c>
      <c r="D3248" s="359" t="s">
        <v>98</v>
      </c>
      <c r="E3248" s="614">
        <v>2E-3</v>
      </c>
      <c r="F3248" s="208">
        <v>21200</v>
      </c>
      <c r="G3248" s="880">
        <f t="shared" si="213"/>
        <v>42.4</v>
      </c>
      <c r="H3248" s="359"/>
    </row>
    <row r="3249" spans="1:8" s="196" customFormat="1">
      <c r="A3249" s="164"/>
      <c r="B3249" s="740"/>
      <c r="C3249" s="742" t="s">
        <v>1664</v>
      </c>
      <c r="D3249" s="359" t="s">
        <v>98</v>
      </c>
      <c r="E3249" s="614">
        <v>7.4999999999999997E-3</v>
      </c>
      <c r="F3249" s="208">
        <v>1200</v>
      </c>
      <c r="G3249" s="880">
        <f t="shared" si="213"/>
        <v>9</v>
      </c>
      <c r="H3249" s="359"/>
    </row>
    <row r="3250" spans="1:8" s="196" customFormat="1">
      <c r="A3250" s="164"/>
      <c r="B3250" s="740"/>
      <c r="C3250" s="742" t="s">
        <v>293</v>
      </c>
      <c r="D3250" s="359" t="s">
        <v>98</v>
      </c>
      <c r="E3250" s="614">
        <v>3.8E-3</v>
      </c>
      <c r="F3250" s="208">
        <v>41200</v>
      </c>
      <c r="G3250" s="880">
        <f t="shared" si="213"/>
        <v>156.56</v>
      </c>
      <c r="H3250" s="359"/>
    </row>
    <row r="3251" spans="1:8" s="196" customFormat="1">
      <c r="A3251" s="164"/>
      <c r="B3251" s="740"/>
      <c r="C3251" s="742" t="s">
        <v>727</v>
      </c>
      <c r="D3251" s="359" t="s">
        <v>98</v>
      </c>
      <c r="E3251" s="614">
        <v>7.0000000000000007E-2</v>
      </c>
      <c r="F3251" s="589">
        <v>3500</v>
      </c>
      <c r="G3251" s="880">
        <f t="shared" si="213"/>
        <v>245.00000000000003</v>
      </c>
      <c r="H3251" s="359"/>
    </row>
    <row r="3252" spans="1:8" s="196" customFormat="1">
      <c r="A3252" s="164"/>
      <c r="B3252" s="740"/>
      <c r="C3252" s="742" t="s">
        <v>576</v>
      </c>
      <c r="D3252" s="359" t="s">
        <v>98</v>
      </c>
      <c r="E3252" s="614">
        <v>0.2</v>
      </c>
      <c r="F3252" s="589">
        <v>720</v>
      </c>
      <c r="G3252" s="880">
        <f t="shared" si="213"/>
        <v>144</v>
      </c>
      <c r="H3252" s="359"/>
    </row>
    <row r="3253" spans="1:8" s="196" customFormat="1">
      <c r="A3253" s="164"/>
      <c r="B3253" s="740"/>
      <c r="C3253" s="742" t="s">
        <v>31</v>
      </c>
      <c r="D3253" s="359" t="s">
        <v>98</v>
      </c>
      <c r="E3253" s="614">
        <v>6.0000000000000001E-3</v>
      </c>
      <c r="F3253" s="208">
        <v>2700</v>
      </c>
      <c r="G3253" s="880">
        <f t="shared" si="213"/>
        <v>16.2</v>
      </c>
      <c r="H3253" s="359"/>
    </row>
    <row r="3254" spans="1:8" s="196" customFormat="1">
      <c r="A3254" s="164"/>
      <c r="B3254" s="740"/>
      <c r="C3254" s="742" t="s">
        <v>729</v>
      </c>
      <c r="D3254" s="359" t="s">
        <v>1649</v>
      </c>
      <c r="E3254" s="614">
        <v>1.5</v>
      </c>
      <c r="F3254" s="208">
        <v>120</v>
      </c>
      <c r="G3254" s="880">
        <f t="shared" si="213"/>
        <v>180</v>
      </c>
      <c r="H3254" s="747"/>
    </row>
    <row r="3255" spans="1:8" s="196" customFormat="1">
      <c r="A3255" s="164"/>
      <c r="B3255" s="741" t="s">
        <v>35</v>
      </c>
      <c r="C3255" s="744"/>
      <c r="D3255" s="186"/>
      <c r="E3255" s="615"/>
      <c r="F3255" s="276"/>
      <c r="G3255" s="889">
        <f>SUM(G3248:G3254)</f>
        <v>793.16000000000008</v>
      </c>
      <c r="H3255" s="359"/>
    </row>
    <row r="3256" spans="1:8" s="196" customFormat="1" ht="30">
      <c r="A3256" s="164" t="s">
        <v>1363</v>
      </c>
      <c r="B3256" s="745" t="s">
        <v>1364</v>
      </c>
      <c r="C3256" s="742" t="s">
        <v>1722</v>
      </c>
      <c r="D3256" s="359" t="s">
        <v>98</v>
      </c>
      <c r="E3256" s="614">
        <v>1.7299999999999999E-2</v>
      </c>
      <c r="F3256" s="208">
        <v>2321</v>
      </c>
      <c r="G3256" s="880">
        <f t="shared" si="213"/>
        <v>40.153300000000002</v>
      </c>
      <c r="H3256" s="359"/>
    </row>
    <row r="3257" spans="1:8" s="196" customFormat="1">
      <c r="A3257" s="164"/>
      <c r="B3257" s="740"/>
      <c r="C3257" s="742" t="s">
        <v>1793</v>
      </c>
      <c r="D3257" s="359" t="s">
        <v>98</v>
      </c>
      <c r="E3257" s="614">
        <v>0.01</v>
      </c>
      <c r="F3257" s="208">
        <v>3400</v>
      </c>
      <c r="G3257" s="880">
        <f t="shared" si="213"/>
        <v>34</v>
      </c>
      <c r="H3257" s="359"/>
    </row>
    <row r="3258" spans="1:8" s="196" customFormat="1">
      <c r="A3258" s="164"/>
      <c r="B3258" s="740"/>
      <c r="C3258" s="742" t="s">
        <v>1664</v>
      </c>
      <c r="D3258" s="359" t="s">
        <v>98</v>
      </c>
      <c r="E3258" s="614">
        <v>0.03</v>
      </c>
      <c r="F3258" s="208">
        <v>1200</v>
      </c>
      <c r="G3258" s="880">
        <f t="shared" si="213"/>
        <v>36</v>
      </c>
      <c r="H3258" s="747"/>
    </row>
    <row r="3259" spans="1:8" s="196" customFormat="1">
      <c r="A3259" s="164"/>
      <c r="B3259" s="740"/>
      <c r="C3259" s="742" t="s">
        <v>731</v>
      </c>
      <c r="D3259" s="359" t="s">
        <v>1652</v>
      </c>
      <c r="E3259" s="614">
        <v>0.08</v>
      </c>
      <c r="F3259" s="628">
        <v>3612</v>
      </c>
      <c r="G3259" s="880">
        <f t="shared" si="213"/>
        <v>288.95999999999998</v>
      </c>
      <c r="H3259" s="359"/>
    </row>
    <row r="3260" spans="1:8" s="196" customFormat="1">
      <c r="A3260" s="164"/>
      <c r="B3260" s="740"/>
      <c r="C3260" s="742" t="s">
        <v>1800</v>
      </c>
      <c r="D3260" s="359" t="s">
        <v>98</v>
      </c>
      <c r="E3260" s="614">
        <v>4.4999999999999998E-2</v>
      </c>
      <c r="F3260" s="208">
        <v>2700</v>
      </c>
      <c r="G3260" s="880">
        <f t="shared" si="213"/>
        <v>121.5</v>
      </c>
      <c r="H3260" s="359"/>
    </row>
    <row r="3261" spans="1:8" s="196" customFormat="1">
      <c r="A3261" s="164"/>
      <c r="B3261" s="740"/>
      <c r="C3261" s="742" t="s">
        <v>727</v>
      </c>
      <c r="D3261" s="359" t="s">
        <v>98</v>
      </c>
      <c r="E3261" s="614">
        <v>0.02</v>
      </c>
      <c r="F3261" s="589">
        <v>3500</v>
      </c>
      <c r="G3261" s="880">
        <f t="shared" si="213"/>
        <v>70</v>
      </c>
      <c r="H3261" s="359"/>
    </row>
    <row r="3262" spans="1:8" s="196" customFormat="1">
      <c r="A3262" s="164"/>
      <c r="B3262" s="740"/>
      <c r="C3262" s="742" t="s">
        <v>1795</v>
      </c>
      <c r="D3262" s="359" t="s">
        <v>98</v>
      </c>
      <c r="E3262" s="614">
        <v>0.02</v>
      </c>
      <c r="F3262" s="589">
        <v>3500</v>
      </c>
      <c r="G3262" s="880">
        <f t="shared" si="213"/>
        <v>70</v>
      </c>
      <c r="H3262" s="359"/>
    </row>
    <row r="3263" spans="1:8" s="196" customFormat="1">
      <c r="A3263" s="164"/>
      <c r="B3263" s="740"/>
      <c r="C3263" s="742" t="s">
        <v>576</v>
      </c>
      <c r="D3263" s="359" t="s">
        <v>98</v>
      </c>
      <c r="E3263" s="614">
        <v>0.3</v>
      </c>
      <c r="F3263" s="589">
        <v>720</v>
      </c>
      <c r="G3263" s="880">
        <f t="shared" si="213"/>
        <v>216</v>
      </c>
      <c r="H3263" s="359"/>
    </row>
    <row r="3264" spans="1:8" s="196" customFormat="1">
      <c r="A3264" s="164"/>
      <c r="B3264" s="740"/>
      <c r="C3264" s="742" t="s">
        <v>31</v>
      </c>
      <c r="D3264" s="359" t="s">
        <v>98</v>
      </c>
      <c r="E3264" s="614">
        <v>6.0000000000000001E-3</v>
      </c>
      <c r="F3264" s="208">
        <v>2700</v>
      </c>
      <c r="G3264" s="880">
        <f t="shared" si="213"/>
        <v>16.2</v>
      </c>
      <c r="H3264" s="359"/>
    </row>
    <row r="3265" spans="1:8" s="196" customFormat="1">
      <c r="A3265" s="164"/>
      <c r="B3265" s="740"/>
      <c r="C3265" s="742" t="s">
        <v>729</v>
      </c>
      <c r="D3265" s="359" t="s">
        <v>1649</v>
      </c>
      <c r="E3265" s="614">
        <v>1.5</v>
      </c>
      <c r="F3265" s="208">
        <v>120</v>
      </c>
      <c r="G3265" s="880">
        <f t="shared" si="213"/>
        <v>180</v>
      </c>
      <c r="H3265" s="359"/>
    </row>
    <row r="3266" spans="1:8" s="196" customFormat="1">
      <c r="A3266" s="164"/>
      <c r="B3266" s="741" t="s">
        <v>35</v>
      </c>
      <c r="C3266" s="744"/>
      <c r="D3266" s="186"/>
      <c r="E3266" s="615"/>
      <c r="F3266" s="276"/>
      <c r="G3266" s="889">
        <f>SUM(G3256:G3265)</f>
        <v>1072.8133</v>
      </c>
      <c r="H3266" s="747"/>
    </row>
    <row r="3267" spans="1:8" s="196" customFormat="1">
      <c r="A3267" s="164" t="s">
        <v>1982</v>
      </c>
      <c r="B3267" s="745" t="s">
        <v>1366</v>
      </c>
      <c r="C3267" s="742" t="s">
        <v>728</v>
      </c>
      <c r="D3267" s="359" t="s">
        <v>98</v>
      </c>
      <c r="E3267" s="614">
        <v>3.3000000000000002E-2</v>
      </c>
      <c r="F3267" s="629">
        <v>3500</v>
      </c>
      <c r="G3267" s="880">
        <f t="shared" si="213"/>
        <v>115.5</v>
      </c>
      <c r="H3267" s="359"/>
    </row>
    <row r="3268" spans="1:8" s="196" customFormat="1">
      <c r="A3268" s="164"/>
      <c r="B3268" s="740"/>
      <c r="C3268" s="742" t="s">
        <v>731</v>
      </c>
      <c r="D3268" s="359" t="s">
        <v>98</v>
      </c>
      <c r="E3268" s="614">
        <v>0.02</v>
      </c>
      <c r="F3268" s="628">
        <v>3612</v>
      </c>
      <c r="G3268" s="880">
        <f t="shared" si="213"/>
        <v>72.239999999999995</v>
      </c>
      <c r="H3268" s="359"/>
    </row>
    <row r="3269" spans="1:8" s="196" customFormat="1">
      <c r="A3269" s="164"/>
      <c r="B3269" s="740"/>
      <c r="C3269" s="742" t="s">
        <v>1713</v>
      </c>
      <c r="D3269" s="359" t="s">
        <v>98</v>
      </c>
      <c r="E3269" s="614">
        <v>0.01</v>
      </c>
      <c r="F3269" s="208">
        <v>1116</v>
      </c>
      <c r="G3269" s="880">
        <f t="shared" si="213"/>
        <v>11.16</v>
      </c>
      <c r="H3269" s="359"/>
    </row>
    <row r="3270" spans="1:8" s="196" customFormat="1">
      <c r="A3270" s="164"/>
      <c r="B3270" s="740"/>
      <c r="C3270" s="742" t="s">
        <v>1714</v>
      </c>
      <c r="D3270" s="359" t="s">
        <v>98</v>
      </c>
      <c r="E3270" s="614">
        <v>1E-3</v>
      </c>
      <c r="F3270" s="208">
        <v>24000</v>
      </c>
      <c r="G3270" s="880">
        <f t="shared" si="213"/>
        <v>24</v>
      </c>
      <c r="H3270" s="747"/>
    </row>
    <row r="3271" spans="1:8" s="196" customFormat="1">
      <c r="A3271" s="164"/>
      <c r="B3271" s="740"/>
      <c r="C3271" s="742" t="s">
        <v>1715</v>
      </c>
      <c r="D3271" s="359" t="s">
        <v>98</v>
      </c>
      <c r="E3271" s="614">
        <v>0.03</v>
      </c>
      <c r="F3271" s="208">
        <v>1323</v>
      </c>
      <c r="G3271" s="880">
        <f t="shared" si="213"/>
        <v>39.69</v>
      </c>
      <c r="H3271" s="359"/>
    </row>
    <row r="3272" spans="1:8" s="196" customFormat="1">
      <c r="A3272" s="164"/>
      <c r="B3272" s="740"/>
      <c r="C3272" s="742" t="s">
        <v>723</v>
      </c>
      <c r="D3272" s="359" t="s">
        <v>98</v>
      </c>
      <c r="E3272" s="614">
        <v>0.1</v>
      </c>
      <c r="F3272" s="208">
        <v>1750</v>
      </c>
      <c r="G3272" s="880">
        <f t="shared" si="213"/>
        <v>175</v>
      </c>
      <c r="H3272" s="359"/>
    </row>
    <row r="3273" spans="1:8" s="196" customFormat="1">
      <c r="A3273" s="164"/>
      <c r="B3273" s="740"/>
      <c r="C3273" s="742" t="s">
        <v>576</v>
      </c>
      <c r="D3273" s="359" t="s">
        <v>98</v>
      </c>
      <c r="E3273" s="614">
        <v>0.03</v>
      </c>
      <c r="F3273" s="589">
        <v>720</v>
      </c>
      <c r="G3273" s="880">
        <f t="shared" si="213"/>
        <v>21.599999999999998</v>
      </c>
      <c r="H3273" s="359"/>
    </row>
    <row r="3274" spans="1:8" s="196" customFormat="1">
      <c r="A3274" s="164"/>
      <c r="B3274" s="740"/>
      <c r="C3274" s="742" t="s">
        <v>1697</v>
      </c>
      <c r="D3274" s="359" t="s">
        <v>1698</v>
      </c>
      <c r="E3274" s="614">
        <v>1</v>
      </c>
      <c r="F3274" s="208">
        <v>490</v>
      </c>
      <c r="G3274" s="880">
        <f t="shared" si="213"/>
        <v>490</v>
      </c>
      <c r="H3274" s="359"/>
    </row>
    <row r="3275" spans="1:8" s="196" customFormat="1">
      <c r="A3275" s="164"/>
      <c r="B3275" s="740"/>
      <c r="C3275" s="742" t="s">
        <v>31</v>
      </c>
      <c r="D3275" s="359" t="s">
        <v>98</v>
      </c>
      <c r="E3275" s="614">
        <v>0.01</v>
      </c>
      <c r="F3275" s="208">
        <v>2700</v>
      </c>
      <c r="G3275" s="880">
        <f t="shared" si="213"/>
        <v>27</v>
      </c>
      <c r="H3275" s="359"/>
    </row>
    <row r="3276" spans="1:8" s="196" customFormat="1">
      <c r="A3276" s="164"/>
      <c r="B3276" s="740"/>
      <c r="C3276" s="742" t="s">
        <v>729</v>
      </c>
      <c r="D3276" s="359" t="s">
        <v>1649</v>
      </c>
      <c r="E3276" s="614">
        <v>1</v>
      </c>
      <c r="F3276" s="208">
        <v>120</v>
      </c>
      <c r="G3276" s="880">
        <f t="shared" si="213"/>
        <v>120</v>
      </c>
      <c r="H3276" s="359"/>
    </row>
    <row r="3277" spans="1:8" s="196" customFormat="1">
      <c r="A3277" s="164"/>
      <c r="B3277" s="740"/>
      <c r="C3277" s="742" t="s">
        <v>1717</v>
      </c>
      <c r="D3277" s="359" t="s">
        <v>1718</v>
      </c>
      <c r="E3277" s="614">
        <v>6.0000000000000001E-3</v>
      </c>
      <c r="F3277" s="208">
        <v>27000</v>
      </c>
      <c r="G3277" s="880">
        <f t="shared" si="213"/>
        <v>162</v>
      </c>
      <c r="H3277" s="359"/>
    </row>
    <row r="3278" spans="1:8" s="196" customFormat="1">
      <c r="A3278" s="164"/>
      <c r="B3278" s="741" t="s">
        <v>35</v>
      </c>
      <c r="C3278" s="744"/>
      <c r="D3278" s="186"/>
      <c r="E3278" s="615"/>
      <c r="F3278" s="276"/>
      <c r="G3278" s="889">
        <f>SUM(G3267:G3277)</f>
        <v>1258.19</v>
      </c>
      <c r="H3278" s="747"/>
    </row>
    <row r="3279" spans="1:8" s="196" customFormat="1">
      <c r="A3279" s="164" t="s">
        <v>1367</v>
      </c>
      <c r="B3279" s="745" t="s">
        <v>1251</v>
      </c>
      <c r="C3279" s="742" t="s">
        <v>728</v>
      </c>
      <c r="D3279" s="359" t="s">
        <v>98</v>
      </c>
      <c r="E3279" s="614">
        <v>3.3000000000000002E-2</v>
      </c>
      <c r="F3279" s="629">
        <v>3500</v>
      </c>
      <c r="G3279" s="880">
        <f t="shared" si="213"/>
        <v>115.5</v>
      </c>
      <c r="H3279" s="359"/>
    </row>
    <row r="3280" spans="1:8" s="196" customFormat="1">
      <c r="A3280" s="164"/>
      <c r="B3280" s="740"/>
      <c r="C3280" s="742" t="s">
        <v>731</v>
      </c>
      <c r="D3280" s="359" t="s">
        <v>98</v>
      </c>
      <c r="E3280" s="614">
        <v>0.02</v>
      </c>
      <c r="F3280" s="628">
        <v>3612</v>
      </c>
      <c r="G3280" s="880">
        <f t="shared" si="213"/>
        <v>72.239999999999995</v>
      </c>
      <c r="H3280" s="359"/>
    </row>
    <row r="3281" spans="1:8" s="196" customFormat="1">
      <c r="A3281" s="164"/>
      <c r="B3281" s="740"/>
      <c r="C3281" s="742" t="s">
        <v>1713</v>
      </c>
      <c r="D3281" s="359" t="s">
        <v>98</v>
      </c>
      <c r="E3281" s="614">
        <v>0.01</v>
      </c>
      <c r="F3281" s="208">
        <v>1116</v>
      </c>
      <c r="G3281" s="880">
        <f t="shared" si="213"/>
        <v>11.16</v>
      </c>
      <c r="H3281" s="359"/>
    </row>
    <row r="3282" spans="1:8" s="196" customFormat="1">
      <c r="A3282" s="164"/>
      <c r="B3282" s="740"/>
      <c r="C3282" s="742" t="s">
        <v>1714</v>
      </c>
      <c r="D3282" s="359" t="s">
        <v>98</v>
      </c>
      <c r="E3282" s="614">
        <v>1E-3</v>
      </c>
      <c r="F3282" s="208">
        <v>24000</v>
      </c>
      <c r="G3282" s="880">
        <f t="shared" si="213"/>
        <v>24</v>
      </c>
      <c r="H3282" s="359"/>
    </row>
    <row r="3283" spans="1:8" s="196" customFormat="1">
      <c r="A3283" s="164"/>
      <c r="B3283" s="740"/>
      <c r="C3283" s="742" t="s">
        <v>1715</v>
      </c>
      <c r="D3283" s="359" t="s">
        <v>98</v>
      </c>
      <c r="E3283" s="614">
        <v>0.03</v>
      </c>
      <c r="F3283" s="208">
        <v>1323</v>
      </c>
      <c r="G3283" s="880">
        <f t="shared" si="213"/>
        <v>39.69</v>
      </c>
      <c r="H3283" s="359"/>
    </row>
    <row r="3284" spans="1:8" s="196" customFormat="1">
      <c r="A3284" s="164"/>
      <c r="B3284" s="740"/>
      <c r="C3284" s="742" t="s">
        <v>723</v>
      </c>
      <c r="D3284" s="359" t="s">
        <v>98</v>
      </c>
      <c r="E3284" s="614">
        <v>0.1</v>
      </c>
      <c r="F3284" s="208">
        <v>1750</v>
      </c>
      <c r="G3284" s="880">
        <f t="shared" si="213"/>
        <v>175</v>
      </c>
      <c r="H3284" s="359"/>
    </row>
    <row r="3285" spans="1:8" s="196" customFormat="1">
      <c r="A3285" s="164"/>
      <c r="B3285" s="740"/>
      <c r="C3285" s="742" t="s">
        <v>576</v>
      </c>
      <c r="D3285" s="359" t="s">
        <v>98</v>
      </c>
      <c r="E3285" s="614">
        <v>0.03</v>
      </c>
      <c r="F3285" s="589">
        <v>720</v>
      </c>
      <c r="G3285" s="880">
        <f t="shared" si="213"/>
        <v>21.599999999999998</v>
      </c>
      <c r="H3285" s="359"/>
    </row>
    <row r="3286" spans="1:8" s="196" customFormat="1">
      <c r="A3286" s="164"/>
      <c r="B3286" s="740"/>
      <c r="C3286" s="742" t="s">
        <v>1697</v>
      </c>
      <c r="D3286" s="359" t="s">
        <v>1698</v>
      </c>
      <c r="E3286" s="614">
        <v>1</v>
      </c>
      <c r="F3286" s="208">
        <v>490</v>
      </c>
      <c r="G3286" s="880">
        <f t="shared" si="213"/>
        <v>490</v>
      </c>
      <c r="H3286" s="747"/>
    </row>
    <row r="3287" spans="1:8" s="196" customFormat="1">
      <c r="A3287" s="164"/>
      <c r="B3287" s="740"/>
      <c r="C3287" s="742" t="s">
        <v>31</v>
      </c>
      <c r="D3287" s="359" t="s">
        <v>98</v>
      </c>
      <c r="E3287" s="614">
        <v>6.0000000000000001E-3</v>
      </c>
      <c r="F3287" s="208">
        <v>2700</v>
      </c>
      <c r="G3287" s="880">
        <f t="shared" si="213"/>
        <v>16.2</v>
      </c>
      <c r="H3287" s="359"/>
    </row>
    <row r="3288" spans="1:8" s="196" customFormat="1">
      <c r="A3288" s="164"/>
      <c r="B3288" s="740"/>
      <c r="C3288" s="742" t="s">
        <v>729</v>
      </c>
      <c r="D3288" s="359" t="s">
        <v>1649</v>
      </c>
      <c r="E3288" s="614">
        <v>0.08</v>
      </c>
      <c r="F3288" s="208">
        <v>120</v>
      </c>
      <c r="G3288" s="880">
        <f t="shared" si="213"/>
        <v>9.6</v>
      </c>
      <c r="H3288" s="359"/>
    </row>
    <row r="3289" spans="1:8" s="196" customFormat="1">
      <c r="A3289" s="164"/>
      <c r="B3289" s="740"/>
      <c r="C3289" s="742" t="s">
        <v>1717</v>
      </c>
      <c r="D3289" s="359" t="s">
        <v>1718</v>
      </c>
      <c r="E3289" s="614">
        <v>6.0000000000000001E-3</v>
      </c>
      <c r="F3289" s="208">
        <v>27000</v>
      </c>
      <c r="G3289" s="880">
        <f t="shared" si="213"/>
        <v>162</v>
      </c>
      <c r="H3289" s="359"/>
    </row>
    <row r="3290" spans="1:8" s="196" customFormat="1">
      <c r="A3290" s="164"/>
      <c r="B3290" s="741" t="s">
        <v>35</v>
      </c>
      <c r="C3290" s="744"/>
      <c r="D3290" s="186"/>
      <c r="E3290" s="615"/>
      <c r="F3290" s="276"/>
      <c r="G3290" s="889">
        <f>SUM(G3279:G3289)</f>
        <v>1136.9900000000002</v>
      </c>
      <c r="H3290" s="359"/>
    </row>
    <row r="3291" spans="1:8" s="196" customFormat="1">
      <c r="A3291" s="164" t="s">
        <v>1368</v>
      </c>
      <c r="B3291" s="745" t="s">
        <v>1369</v>
      </c>
      <c r="C3291" s="742" t="s">
        <v>1720</v>
      </c>
      <c r="D3291" s="359" t="s">
        <v>98</v>
      </c>
      <c r="E3291" s="614">
        <v>0.1</v>
      </c>
      <c r="F3291" s="208">
        <v>1690</v>
      </c>
      <c r="G3291" s="880">
        <f t="shared" si="213"/>
        <v>169</v>
      </c>
      <c r="H3291" s="359"/>
    </row>
    <row r="3292" spans="1:8" s="196" customFormat="1">
      <c r="A3292" s="164"/>
      <c r="B3292" s="740"/>
      <c r="C3292" s="742" t="s">
        <v>1893</v>
      </c>
      <c r="D3292" s="359" t="s">
        <v>98</v>
      </c>
      <c r="E3292" s="614">
        <v>8.9999999999999998E-4</v>
      </c>
      <c r="F3292" s="208">
        <v>21000</v>
      </c>
      <c r="G3292" s="880">
        <f t="shared" si="213"/>
        <v>18.899999999999999</v>
      </c>
      <c r="H3292" s="359"/>
    </row>
    <row r="3293" spans="1:8" s="196" customFormat="1" ht="30">
      <c r="A3293" s="164"/>
      <c r="B3293" s="740"/>
      <c r="C3293" s="742" t="s">
        <v>1721</v>
      </c>
      <c r="D3293" s="359" t="s">
        <v>98</v>
      </c>
      <c r="E3293" s="614">
        <v>2E-3</v>
      </c>
      <c r="F3293" s="208">
        <v>118100</v>
      </c>
      <c r="G3293" s="880">
        <f t="shared" si="213"/>
        <v>236.20000000000002</v>
      </c>
      <c r="H3293" s="359"/>
    </row>
    <row r="3294" spans="1:8" s="196" customFormat="1">
      <c r="A3294" s="164"/>
      <c r="B3294" s="740"/>
      <c r="C3294" s="742" t="s">
        <v>1722</v>
      </c>
      <c r="D3294" s="359" t="s">
        <v>98</v>
      </c>
      <c r="E3294" s="614">
        <v>0.01</v>
      </c>
      <c r="F3294" s="208">
        <v>2100</v>
      </c>
      <c r="G3294" s="880">
        <f t="shared" si="213"/>
        <v>21</v>
      </c>
      <c r="H3294" s="359"/>
    </row>
    <row r="3295" spans="1:8" s="196" customFormat="1">
      <c r="A3295" s="164"/>
      <c r="B3295" s="740"/>
      <c r="C3295" s="742" t="s">
        <v>1723</v>
      </c>
      <c r="D3295" s="359" t="s">
        <v>1698</v>
      </c>
      <c r="E3295" s="614">
        <v>0.12</v>
      </c>
      <c r="F3295" s="208">
        <v>490</v>
      </c>
      <c r="G3295" s="880">
        <f t="shared" si="213"/>
        <v>58.8</v>
      </c>
      <c r="H3295" s="359"/>
    </row>
    <row r="3296" spans="1:8" s="196" customFormat="1">
      <c r="A3296" s="164"/>
      <c r="B3296" s="740"/>
      <c r="C3296" s="742" t="s">
        <v>1724</v>
      </c>
      <c r="D3296" s="359" t="s">
        <v>98</v>
      </c>
      <c r="E3296" s="614">
        <v>1.2E-2</v>
      </c>
      <c r="F3296" s="208">
        <v>1901</v>
      </c>
      <c r="G3296" s="880">
        <f t="shared" si="213"/>
        <v>22.812000000000001</v>
      </c>
      <c r="H3296" s="359"/>
    </row>
    <row r="3297" spans="1:8" s="196" customFormat="1">
      <c r="A3297" s="164"/>
      <c r="B3297" s="740"/>
      <c r="C3297" s="742" t="s">
        <v>1725</v>
      </c>
      <c r="D3297" s="359" t="s">
        <v>98</v>
      </c>
      <c r="E3297" s="614">
        <v>3.0000000000000001E-3</v>
      </c>
      <c r="F3297" s="208">
        <v>8900</v>
      </c>
      <c r="G3297" s="880">
        <f t="shared" si="213"/>
        <v>26.7</v>
      </c>
      <c r="H3297" s="747"/>
    </row>
    <row r="3298" spans="1:8" s="196" customFormat="1">
      <c r="A3298" s="164"/>
      <c r="B3298" s="740"/>
      <c r="C3298" s="742" t="s">
        <v>1687</v>
      </c>
      <c r="D3298" s="359" t="s">
        <v>98</v>
      </c>
      <c r="E3298" s="614">
        <v>0.04</v>
      </c>
      <c r="F3298" s="589">
        <v>27000</v>
      </c>
      <c r="G3298" s="880">
        <f t="shared" si="213"/>
        <v>1080</v>
      </c>
      <c r="H3298" s="359"/>
    </row>
    <row r="3299" spans="1:8" s="196" customFormat="1">
      <c r="A3299" s="164"/>
      <c r="B3299" s="740"/>
      <c r="C3299" s="742" t="s">
        <v>576</v>
      </c>
      <c r="D3299" s="359" t="s">
        <v>98</v>
      </c>
      <c r="E3299" s="614">
        <v>0.25</v>
      </c>
      <c r="F3299" s="589">
        <v>720</v>
      </c>
      <c r="G3299" s="880">
        <f t="shared" si="213"/>
        <v>180</v>
      </c>
      <c r="H3299" s="359"/>
    </row>
    <row r="3300" spans="1:8" s="196" customFormat="1">
      <c r="A3300" s="164"/>
      <c r="B3300" s="740"/>
      <c r="C3300" s="742" t="s">
        <v>727</v>
      </c>
      <c r="D3300" s="359" t="s">
        <v>98</v>
      </c>
      <c r="E3300" s="614">
        <v>3.7499999999999999E-2</v>
      </c>
      <c r="F3300" s="589">
        <v>3500</v>
      </c>
      <c r="G3300" s="880">
        <f t="shared" si="213"/>
        <v>131.25</v>
      </c>
      <c r="H3300" s="359"/>
    </row>
    <row r="3301" spans="1:8" s="196" customFormat="1">
      <c r="A3301" s="164"/>
      <c r="B3301" s="740"/>
      <c r="C3301" s="742" t="s">
        <v>31</v>
      </c>
      <c r="D3301" s="359" t="s">
        <v>98</v>
      </c>
      <c r="E3301" s="614">
        <v>6.0000000000000001E-3</v>
      </c>
      <c r="F3301" s="208">
        <v>2700</v>
      </c>
      <c r="G3301" s="880">
        <f t="shared" si="213"/>
        <v>16.2</v>
      </c>
      <c r="H3301" s="359"/>
    </row>
    <row r="3302" spans="1:8" s="196" customFormat="1">
      <c r="A3302" s="164"/>
      <c r="B3302" s="740"/>
      <c r="C3302" s="742" t="s">
        <v>729</v>
      </c>
      <c r="D3302" s="359" t="s">
        <v>1649</v>
      </c>
      <c r="E3302" s="614">
        <v>1.6E-2</v>
      </c>
      <c r="F3302" s="208">
        <v>120</v>
      </c>
      <c r="G3302" s="880">
        <f t="shared" si="213"/>
        <v>1.92</v>
      </c>
      <c r="H3302" s="359"/>
    </row>
    <row r="3303" spans="1:8" s="196" customFormat="1">
      <c r="A3303" s="164"/>
      <c r="B3303" s="740"/>
      <c r="C3303" s="742" t="s">
        <v>1726</v>
      </c>
      <c r="D3303" s="359" t="s">
        <v>1718</v>
      </c>
      <c r="E3303" s="614">
        <v>1E-3</v>
      </c>
      <c r="F3303" s="208">
        <v>27000</v>
      </c>
      <c r="G3303" s="880">
        <f t="shared" si="213"/>
        <v>27</v>
      </c>
      <c r="H3303" s="359"/>
    </row>
    <row r="3304" spans="1:8" s="196" customFormat="1">
      <c r="A3304" s="164"/>
      <c r="B3304" s="741" t="s">
        <v>35</v>
      </c>
      <c r="C3304" s="744"/>
      <c r="D3304" s="186"/>
      <c r="E3304" s="615"/>
      <c r="F3304" s="276"/>
      <c r="G3304" s="889">
        <f>SUM(G3291:G3303)</f>
        <v>1989.7820000000002</v>
      </c>
      <c r="H3304" s="359"/>
    </row>
    <row r="3305" spans="1:8" s="196" customFormat="1">
      <c r="A3305" s="164" t="s">
        <v>1983</v>
      </c>
      <c r="B3305" s="745" t="s">
        <v>1371</v>
      </c>
      <c r="C3305" s="742" t="s">
        <v>728</v>
      </c>
      <c r="D3305" s="359" t="s">
        <v>98</v>
      </c>
      <c r="E3305" s="614">
        <v>3.3300000000000003E-2</v>
      </c>
      <c r="F3305" s="629">
        <v>3500</v>
      </c>
      <c r="G3305" s="880">
        <f t="shared" si="213"/>
        <v>116.55000000000001</v>
      </c>
      <c r="H3305" s="359"/>
    </row>
    <row r="3306" spans="1:8" s="196" customFormat="1">
      <c r="A3306" s="164"/>
      <c r="B3306" s="740"/>
      <c r="C3306" s="742" t="s">
        <v>731</v>
      </c>
      <c r="D3306" s="359" t="s">
        <v>98</v>
      </c>
      <c r="E3306" s="614">
        <v>0.2</v>
      </c>
      <c r="F3306" s="628">
        <v>3612</v>
      </c>
      <c r="G3306" s="880">
        <f t="shared" ref="G3306:G3315" si="214">E3306*F3306</f>
        <v>722.40000000000009</v>
      </c>
      <c r="H3306" s="359"/>
    </row>
    <row r="3307" spans="1:8" s="196" customFormat="1">
      <c r="A3307" s="164"/>
      <c r="B3307" s="740"/>
      <c r="C3307" s="742" t="s">
        <v>1713</v>
      </c>
      <c r="D3307" s="359" t="s">
        <v>98</v>
      </c>
      <c r="E3307" s="614">
        <v>0.01</v>
      </c>
      <c r="F3307" s="208">
        <v>1116</v>
      </c>
      <c r="G3307" s="880">
        <f t="shared" si="214"/>
        <v>11.16</v>
      </c>
      <c r="H3307" s="359"/>
    </row>
    <row r="3308" spans="1:8" s="196" customFormat="1">
      <c r="A3308" s="164"/>
      <c r="B3308" s="740"/>
      <c r="C3308" s="742" t="s">
        <v>1714</v>
      </c>
      <c r="D3308" s="359" t="s">
        <v>98</v>
      </c>
      <c r="E3308" s="614">
        <v>0.01</v>
      </c>
      <c r="F3308" s="208">
        <v>1323</v>
      </c>
      <c r="G3308" s="880">
        <f t="shared" si="214"/>
        <v>13.23</v>
      </c>
      <c r="H3308" s="359"/>
    </row>
    <row r="3309" spans="1:8" s="196" customFormat="1">
      <c r="A3309" s="164"/>
      <c r="B3309" s="740"/>
      <c r="C3309" s="742" t="s">
        <v>1715</v>
      </c>
      <c r="D3309" s="359" t="s">
        <v>98</v>
      </c>
      <c r="E3309" s="614">
        <v>0.03</v>
      </c>
      <c r="F3309" s="208">
        <v>1323</v>
      </c>
      <c r="G3309" s="880">
        <f t="shared" si="214"/>
        <v>39.69</v>
      </c>
      <c r="H3309" s="747"/>
    </row>
    <row r="3310" spans="1:8" s="196" customFormat="1">
      <c r="A3310" s="164"/>
      <c r="B3310" s="740"/>
      <c r="C3310" s="742" t="s">
        <v>723</v>
      </c>
      <c r="D3310" s="359" t="s">
        <v>98</v>
      </c>
      <c r="E3310" s="614">
        <v>0.1</v>
      </c>
      <c r="F3310" s="208">
        <v>1750</v>
      </c>
      <c r="G3310" s="880">
        <f t="shared" si="214"/>
        <v>175</v>
      </c>
      <c r="H3310" s="359"/>
    </row>
    <row r="3311" spans="1:8" s="196" customFormat="1">
      <c r="A3311" s="164"/>
      <c r="B3311" s="740"/>
      <c r="C3311" s="742" t="s">
        <v>576</v>
      </c>
      <c r="D3311" s="359" t="s">
        <v>98</v>
      </c>
      <c r="E3311" s="614">
        <v>0.3</v>
      </c>
      <c r="F3311" s="589">
        <v>720</v>
      </c>
      <c r="G3311" s="880">
        <f t="shared" si="214"/>
        <v>216</v>
      </c>
      <c r="H3311" s="359"/>
    </row>
    <row r="3312" spans="1:8" s="196" customFormat="1" ht="30">
      <c r="A3312" s="164"/>
      <c r="B3312" s="740"/>
      <c r="C3312" s="742" t="s">
        <v>1735</v>
      </c>
      <c r="D3312" s="359" t="s">
        <v>1698</v>
      </c>
      <c r="E3312" s="614">
        <v>0.1</v>
      </c>
      <c r="F3312" s="208">
        <v>2500</v>
      </c>
      <c r="G3312" s="880">
        <f t="shared" si="214"/>
        <v>250</v>
      </c>
      <c r="H3312" s="359"/>
    </row>
    <row r="3313" spans="1:8" s="196" customFormat="1">
      <c r="A3313" s="164"/>
      <c r="B3313" s="740"/>
      <c r="C3313" s="742" t="s">
        <v>31</v>
      </c>
      <c r="D3313" s="359" t="s">
        <v>98</v>
      </c>
      <c r="E3313" s="614">
        <v>6.0000000000000001E-3</v>
      </c>
      <c r="F3313" s="208">
        <v>2700</v>
      </c>
      <c r="G3313" s="880">
        <f t="shared" si="214"/>
        <v>16.2</v>
      </c>
      <c r="H3313" s="359"/>
    </row>
    <row r="3314" spans="1:8" s="196" customFormat="1">
      <c r="A3314" s="164"/>
      <c r="B3314" s="740"/>
      <c r="C3314" s="742" t="s">
        <v>729</v>
      </c>
      <c r="D3314" s="359" t="s">
        <v>1649</v>
      </c>
      <c r="E3314" s="614">
        <v>1.4999999999999999E-2</v>
      </c>
      <c r="F3314" s="208">
        <v>120</v>
      </c>
      <c r="G3314" s="880">
        <f t="shared" si="214"/>
        <v>1.7999999999999998</v>
      </c>
      <c r="H3314" s="359"/>
    </row>
    <row r="3315" spans="1:8" s="196" customFormat="1">
      <c r="A3315" s="164"/>
      <c r="B3315" s="740"/>
      <c r="C3315" s="742" t="s">
        <v>1726</v>
      </c>
      <c r="D3315" s="359" t="s">
        <v>1718</v>
      </c>
      <c r="E3315" s="614">
        <v>1E-3</v>
      </c>
      <c r="F3315" s="208">
        <v>27000</v>
      </c>
      <c r="G3315" s="880">
        <f t="shared" si="214"/>
        <v>27</v>
      </c>
      <c r="H3315" s="359"/>
    </row>
    <row r="3316" spans="1:8" s="196" customFormat="1">
      <c r="A3316" s="164"/>
      <c r="B3316" s="741" t="s">
        <v>35</v>
      </c>
      <c r="C3316" s="744"/>
      <c r="D3316" s="186"/>
      <c r="E3316" s="615"/>
      <c r="F3316" s="276"/>
      <c r="G3316" s="889">
        <f>SUM(G3305:G3315)</f>
        <v>1589.03</v>
      </c>
      <c r="H3316" s="359"/>
    </row>
    <row r="3317" spans="1:8" s="196" customFormat="1">
      <c r="A3317" s="164" t="s">
        <v>1984</v>
      </c>
      <c r="B3317" s="745" t="s">
        <v>1373</v>
      </c>
      <c r="C3317" s="742" t="s">
        <v>1658</v>
      </c>
      <c r="D3317" s="359" t="s">
        <v>98</v>
      </c>
      <c r="E3317" s="614">
        <v>4.4999999999999997E-3</v>
      </c>
      <c r="F3317" s="208">
        <v>31200</v>
      </c>
      <c r="G3317" s="880">
        <f t="shared" ref="G3317:G3328" si="215">E3317*F3317</f>
        <v>140.39999999999998</v>
      </c>
      <c r="H3317" s="359"/>
    </row>
    <row r="3318" spans="1:8" s="196" customFormat="1" ht="30">
      <c r="A3318" s="164"/>
      <c r="B3318" s="740"/>
      <c r="C3318" s="742" t="s">
        <v>1799</v>
      </c>
      <c r="D3318" s="359" t="s">
        <v>98</v>
      </c>
      <c r="E3318" s="614">
        <v>2.2499999999999999E-2</v>
      </c>
      <c r="F3318" s="208">
        <v>21200</v>
      </c>
      <c r="G3318" s="880">
        <f t="shared" si="215"/>
        <v>477</v>
      </c>
      <c r="H3318" s="359"/>
    </row>
    <row r="3319" spans="1:8" s="196" customFormat="1">
      <c r="A3319" s="164"/>
      <c r="B3319" s="740"/>
      <c r="C3319" s="742" t="s">
        <v>1902</v>
      </c>
      <c r="D3319" s="359" t="s">
        <v>98</v>
      </c>
      <c r="E3319" s="614">
        <v>1.4999999999999999E-2</v>
      </c>
      <c r="F3319" s="208">
        <v>23000</v>
      </c>
      <c r="G3319" s="880">
        <f t="shared" si="215"/>
        <v>345</v>
      </c>
      <c r="H3319" s="359"/>
    </row>
    <row r="3320" spans="1:8" s="196" customFormat="1">
      <c r="A3320" s="164"/>
      <c r="B3320" s="740"/>
      <c r="C3320" s="742" t="s">
        <v>1813</v>
      </c>
      <c r="D3320" s="359" t="s">
        <v>98</v>
      </c>
      <c r="E3320" s="614">
        <v>2.4E-2</v>
      </c>
      <c r="F3320" s="629">
        <v>3500</v>
      </c>
      <c r="G3320" s="880">
        <f t="shared" si="215"/>
        <v>84</v>
      </c>
      <c r="H3320" s="359"/>
    </row>
    <row r="3321" spans="1:8" s="196" customFormat="1">
      <c r="A3321" s="164"/>
      <c r="B3321" s="740"/>
      <c r="C3321" s="742" t="s">
        <v>84</v>
      </c>
      <c r="D3321" s="359" t="s">
        <v>98</v>
      </c>
      <c r="E3321" s="614">
        <v>0.08</v>
      </c>
      <c r="F3321" s="621">
        <v>7875</v>
      </c>
      <c r="G3321" s="880">
        <f t="shared" si="215"/>
        <v>630</v>
      </c>
      <c r="H3321" s="747"/>
    </row>
    <row r="3322" spans="1:8" s="196" customFormat="1">
      <c r="A3322" s="164"/>
      <c r="B3322" s="740"/>
      <c r="C3322" s="742" t="s">
        <v>1814</v>
      </c>
      <c r="D3322" s="359" t="s">
        <v>98</v>
      </c>
      <c r="E3322" s="614">
        <v>1.8E-3</v>
      </c>
      <c r="F3322" s="208">
        <v>580</v>
      </c>
      <c r="G3322" s="880">
        <f t="shared" si="215"/>
        <v>1.044</v>
      </c>
      <c r="H3322" s="359"/>
    </row>
    <row r="3323" spans="1:8" s="196" customFormat="1">
      <c r="A3323" s="164"/>
      <c r="B3323" s="740"/>
      <c r="C3323" s="742" t="s">
        <v>733</v>
      </c>
      <c r="D3323" s="359" t="s">
        <v>98</v>
      </c>
      <c r="E3323" s="614">
        <v>0.02</v>
      </c>
      <c r="F3323" s="208">
        <v>11200</v>
      </c>
      <c r="G3323" s="880">
        <f t="shared" si="215"/>
        <v>224</v>
      </c>
      <c r="H3323" s="359"/>
    </row>
    <row r="3324" spans="1:8" s="196" customFormat="1">
      <c r="A3324" s="164"/>
      <c r="B3324" s="740"/>
      <c r="C3324" s="742" t="s">
        <v>901</v>
      </c>
      <c r="D3324" s="359" t="s">
        <v>98</v>
      </c>
      <c r="E3324" s="614">
        <v>0.05</v>
      </c>
      <c r="F3324" s="208">
        <v>1116</v>
      </c>
      <c r="G3324" s="880">
        <f t="shared" si="215"/>
        <v>55.800000000000004</v>
      </c>
      <c r="H3324" s="359"/>
    </row>
    <row r="3325" spans="1:8" s="196" customFormat="1">
      <c r="A3325" s="164"/>
      <c r="B3325" s="740"/>
      <c r="C3325" s="742" t="s">
        <v>1817</v>
      </c>
      <c r="D3325" s="359" t="s">
        <v>98</v>
      </c>
      <c r="E3325" s="614">
        <v>0.01</v>
      </c>
      <c r="F3325" s="748">
        <v>275000</v>
      </c>
      <c r="G3325" s="880">
        <f t="shared" si="215"/>
        <v>2750</v>
      </c>
      <c r="H3325" s="359"/>
    </row>
    <row r="3326" spans="1:8" s="196" customFormat="1">
      <c r="A3326" s="164"/>
      <c r="B3326" s="740"/>
      <c r="C3326" s="742" t="s">
        <v>1985</v>
      </c>
      <c r="D3326" s="359" t="s">
        <v>1698</v>
      </c>
      <c r="E3326" s="614">
        <v>0.17499999999999999</v>
      </c>
      <c r="F3326" s="208">
        <v>81000</v>
      </c>
      <c r="G3326" s="880">
        <f t="shared" si="215"/>
        <v>14175</v>
      </c>
      <c r="H3326" s="359"/>
    </row>
    <row r="3327" spans="1:8" s="196" customFormat="1">
      <c r="A3327" s="164"/>
      <c r="B3327" s="740"/>
      <c r="C3327" s="742" t="s">
        <v>31</v>
      </c>
      <c r="D3327" s="359" t="s">
        <v>98</v>
      </c>
      <c r="E3327" s="614">
        <v>0.06</v>
      </c>
      <c r="F3327" s="208">
        <v>2700</v>
      </c>
      <c r="G3327" s="880">
        <f t="shared" si="215"/>
        <v>162</v>
      </c>
      <c r="H3327" s="359"/>
    </row>
    <row r="3328" spans="1:8" s="196" customFormat="1">
      <c r="A3328" s="164"/>
      <c r="B3328" s="740"/>
      <c r="C3328" s="742" t="s">
        <v>729</v>
      </c>
      <c r="D3328" s="359" t="s">
        <v>1649</v>
      </c>
      <c r="E3328" s="614">
        <v>1.5</v>
      </c>
      <c r="F3328" s="208">
        <v>120</v>
      </c>
      <c r="G3328" s="880">
        <f t="shared" si="215"/>
        <v>180</v>
      </c>
      <c r="H3328" s="359"/>
    </row>
    <row r="3329" spans="1:8" s="196" customFormat="1">
      <c r="A3329" s="164"/>
      <c r="B3329" s="741" t="s">
        <v>35</v>
      </c>
      <c r="C3329" s="744"/>
      <c r="D3329" s="186"/>
      <c r="E3329" s="615"/>
      <c r="F3329" s="276"/>
      <c r="G3329" s="889">
        <f>SUM(G3317:G3328)</f>
        <v>19224.243999999999</v>
      </c>
      <c r="H3329" s="359"/>
    </row>
    <row r="3330" spans="1:8" s="196" customFormat="1" ht="30">
      <c r="A3330" s="164" t="s">
        <v>1986</v>
      </c>
      <c r="B3330" s="745" t="s">
        <v>1375</v>
      </c>
      <c r="C3330" s="742" t="s">
        <v>727</v>
      </c>
      <c r="D3330" s="359" t="s">
        <v>98</v>
      </c>
      <c r="E3330" s="614">
        <v>0.15</v>
      </c>
      <c r="F3330" s="589">
        <v>3500</v>
      </c>
      <c r="G3330" s="880">
        <f t="shared" ref="G3330:G3339" si="216">E3330*F3330</f>
        <v>525</v>
      </c>
      <c r="H3330" s="359"/>
    </row>
    <row r="3331" spans="1:8" s="196" customFormat="1">
      <c r="A3331" s="164"/>
      <c r="B3331" s="740"/>
      <c r="C3331" s="742" t="s">
        <v>728</v>
      </c>
      <c r="D3331" s="359" t="s">
        <v>98</v>
      </c>
      <c r="E3331" s="614">
        <v>0.3</v>
      </c>
      <c r="F3331" s="629">
        <v>3500</v>
      </c>
      <c r="G3331" s="880">
        <f t="shared" si="216"/>
        <v>1050</v>
      </c>
      <c r="H3331" s="359"/>
    </row>
    <row r="3332" spans="1:8" s="196" customFormat="1">
      <c r="A3332" s="164"/>
      <c r="B3332" s="740"/>
      <c r="C3332" s="742" t="s">
        <v>731</v>
      </c>
      <c r="D3332" s="359" t="s">
        <v>98</v>
      </c>
      <c r="E3332" s="614">
        <v>0.3</v>
      </c>
      <c r="F3332" s="628">
        <v>3612</v>
      </c>
      <c r="G3332" s="880">
        <f t="shared" si="216"/>
        <v>1083.5999999999999</v>
      </c>
      <c r="H3332" s="359"/>
    </row>
    <row r="3333" spans="1:8" s="196" customFormat="1">
      <c r="A3333" s="164"/>
      <c r="B3333" s="740"/>
      <c r="C3333" s="742" t="s">
        <v>896</v>
      </c>
      <c r="D3333" s="359" t="s">
        <v>98</v>
      </c>
      <c r="E3333" s="614">
        <v>0.39</v>
      </c>
      <c r="F3333" s="208">
        <v>300</v>
      </c>
      <c r="G3333" s="880">
        <f t="shared" si="216"/>
        <v>117</v>
      </c>
      <c r="H3333" s="359"/>
    </row>
    <row r="3334" spans="1:8" s="196" customFormat="1">
      <c r="A3334" s="164"/>
      <c r="B3334" s="740"/>
      <c r="C3334" s="742" t="s">
        <v>1740</v>
      </c>
      <c r="D3334" s="359" t="s">
        <v>98</v>
      </c>
      <c r="E3334" s="614">
        <v>0.01</v>
      </c>
      <c r="F3334" s="208">
        <v>18200</v>
      </c>
      <c r="G3334" s="880">
        <f t="shared" si="216"/>
        <v>182</v>
      </c>
      <c r="H3334" s="359"/>
    </row>
    <row r="3335" spans="1:8" s="196" customFormat="1">
      <c r="A3335" s="164"/>
      <c r="B3335" s="740"/>
      <c r="C3335" s="742" t="s">
        <v>1741</v>
      </c>
      <c r="D3335" s="359" t="s">
        <v>1698</v>
      </c>
      <c r="E3335" s="614">
        <v>1</v>
      </c>
      <c r="F3335" s="208">
        <v>490</v>
      </c>
      <c r="G3335" s="880">
        <f t="shared" si="216"/>
        <v>490</v>
      </c>
      <c r="H3335" s="747"/>
    </row>
    <row r="3336" spans="1:8" s="196" customFormat="1">
      <c r="A3336" s="164"/>
      <c r="B3336" s="740"/>
      <c r="C3336" s="742" t="s">
        <v>1742</v>
      </c>
      <c r="D3336" s="359" t="s">
        <v>98</v>
      </c>
      <c r="E3336" s="614">
        <v>0.03</v>
      </c>
      <c r="F3336" s="208">
        <v>15500</v>
      </c>
      <c r="G3336" s="880">
        <f t="shared" si="216"/>
        <v>465</v>
      </c>
      <c r="H3336" s="359"/>
    </row>
    <row r="3337" spans="1:8" s="196" customFormat="1">
      <c r="A3337" s="164"/>
      <c r="B3337" s="740"/>
      <c r="C3337" s="742" t="s">
        <v>576</v>
      </c>
      <c r="D3337" s="359" t="s">
        <v>1652</v>
      </c>
      <c r="E3337" s="614">
        <v>0.16</v>
      </c>
      <c r="F3337" s="589">
        <v>720</v>
      </c>
      <c r="G3337" s="880">
        <f t="shared" si="216"/>
        <v>115.2</v>
      </c>
      <c r="H3337" s="359"/>
    </row>
    <row r="3338" spans="1:8" s="196" customFormat="1">
      <c r="A3338" s="164"/>
      <c r="B3338" s="740"/>
      <c r="C3338" s="742" t="s">
        <v>729</v>
      </c>
      <c r="D3338" s="359" t="s">
        <v>1649</v>
      </c>
      <c r="E3338" s="614">
        <v>0.06</v>
      </c>
      <c r="F3338" s="208">
        <v>120</v>
      </c>
      <c r="G3338" s="880">
        <f t="shared" si="216"/>
        <v>7.1999999999999993</v>
      </c>
      <c r="H3338" s="359"/>
    </row>
    <row r="3339" spans="1:8" s="196" customFormat="1">
      <c r="A3339" s="164"/>
      <c r="B3339" s="740"/>
      <c r="C3339" s="742" t="s">
        <v>31</v>
      </c>
      <c r="D3339" s="359" t="s">
        <v>98</v>
      </c>
      <c r="E3339" s="614">
        <v>0.15</v>
      </c>
      <c r="F3339" s="208">
        <v>2700</v>
      </c>
      <c r="G3339" s="880">
        <f t="shared" si="216"/>
        <v>405</v>
      </c>
      <c r="H3339" s="359"/>
    </row>
    <row r="3340" spans="1:8" s="196" customFormat="1">
      <c r="A3340" s="164"/>
      <c r="B3340" s="741" t="s">
        <v>35</v>
      </c>
      <c r="C3340" s="744"/>
      <c r="D3340" s="186"/>
      <c r="E3340" s="615"/>
      <c r="F3340" s="276"/>
      <c r="G3340" s="889">
        <f>SUM(G3330:G3339)</f>
        <v>4440</v>
      </c>
      <c r="H3340" s="359"/>
    </row>
    <row r="3341" spans="1:8" s="196" customFormat="1" ht="30">
      <c r="A3341" s="164" t="s">
        <v>1376</v>
      </c>
      <c r="B3341" s="745" t="s">
        <v>1377</v>
      </c>
      <c r="C3341" s="742" t="s">
        <v>728</v>
      </c>
      <c r="D3341" s="359" t="s">
        <v>98</v>
      </c>
      <c r="E3341" s="614">
        <v>3.5000000000000003E-2</v>
      </c>
      <c r="F3341" s="629">
        <v>3500</v>
      </c>
      <c r="G3341" s="880">
        <f t="shared" ref="G3341:G3351" si="217">E3341*F3341</f>
        <v>122.50000000000001</v>
      </c>
      <c r="H3341" s="359"/>
    </row>
    <row r="3342" spans="1:8" s="196" customFormat="1">
      <c r="A3342" s="164"/>
      <c r="B3342" s="740"/>
      <c r="C3342" s="742" t="s">
        <v>1664</v>
      </c>
      <c r="D3342" s="359" t="s">
        <v>98</v>
      </c>
      <c r="E3342" s="614">
        <v>0.06</v>
      </c>
      <c r="F3342" s="208">
        <v>8100</v>
      </c>
      <c r="G3342" s="880">
        <f t="shared" si="217"/>
        <v>486</v>
      </c>
      <c r="H3342" s="359"/>
    </row>
    <row r="3343" spans="1:8" s="196" customFormat="1">
      <c r="A3343" s="164"/>
      <c r="B3343" s="740"/>
      <c r="C3343" s="742" t="s">
        <v>731</v>
      </c>
      <c r="D3343" s="359" t="s">
        <v>98</v>
      </c>
      <c r="E3343" s="614">
        <v>0.05</v>
      </c>
      <c r="F3343" s="628">
        <v>3612</v>
      </c>
      <c r="G3343" s="880">
        <f t="shared" si="217"/>
        <v>180.60000000000002</v>
      </c>
      <c r="H3343" s="359"/>
    </row>
    <row r="3344" spans="1:8" s="196" customFormat="1">
      <c r="A3344" s="164"/>
      <c r="B3344" s="740"/>
      <c r="C3344" s="742" t="s">
        <v>1987</v>
      </c>
      <c r="D3344" s="359" t="s">
        <v>98</v>
      </c>
      <c r="E3344" s="614">
        <v>0.01</v>
      </c>
      <c r="F3344" s="208">
        <v>4000</v>
      </c>
      <c r="G3344" s="880">
        <f t="shared" si="217"/>
        <v>40</v>
      </c>
      <c r="H3344" s="359"/>
    </row>
    <row r="3345" spans="1:8" s="196" customFormat="1">
      <c r="A3345" s="164"/>
      <c r="B3345" s="740"/>
      <c r="C3345" s="742" t="s">
        <v>1988</v>
      </c>
      <c r="D3345" s="359" t="s">
        <v>98</v>
      </c>
      <c r="E3345" s="614">
        <v>5.0000000000000001E-4</v>
      </c>
      <c r="F3345" s="208">
        <v>38100</v>
      </c>
      <c r="G3345" s="880">
        <f t="shared" si="217"/>
        <v>19.05</v>
      </c>
      <c r="H3345" s="359"/>
    </row>
    <row r="3346" spans="1:8" s="196" customFormat="1">
      <c r="A3346" s="164"/>
      <c r="B3346" s="740"/>
      <c r="C3346" s="742" t="s">
        <v>1794</v>
      </c>
      <c r="D3346" s="359" t="s">
        <v>98</v>
      </c>
      <c r="E3346" s="614">
        <v>8.9999999999999993E-3</v>
      </c>
      <c r="F3346" s="208">
        <v>2700</v>
      </c>
      <c r="G3346" s="880">
        <f t="shared" si="217"/>
        <v>24.299999999999997</v>
      </c>
      <c r="H3346" s="359"/>
    </row>
    <row r="3347" spans="1:8" s="196" customFormat="1">
      <c r="A3347" s="164"/>
      <c r="B3347" s="740"/>
      <c r="C3347" s="742" t="s">
        <v>727</v>
      </c>
      <c r="D3347" s="359" t="s">
        <v>98</v>
      </c>
      <c r="E3347" s="614">
        <v>5.9500000000000004E-3</v>
      </c>
      <c r="F3347" s="589">
        <v>3500</v>
      </c>
      <c r="G3347" s="880">
        <f t="shared" si="217"/>
        <v>20.825000000000003</v>
      </c>
      <c r="H3347" s="747"/>
    </row>
    <row r="3348" spans="1:8" s="196" customFormat="1">
      <c r="A3348" s="164"/>
      <c r="B3348" s="740"/>
      <c r="C3348" s="742" t="s">
        <v>1743</v>
      </c>
      <c r="D3348" s="359" t="s">
        <v>98</v>
      </c>
      <c r="E3348" s="614">
        <v>0.1</v>
      </c>
      <c r="F3348" s="208">
        <v>1116</v>
      </c>
      <c r="G3348" s="880">
        <f t="shared" si="217"/>
        <v>111.60000000000001</v>
      </c>
      <c r="H3348" s="359"/>
    </row>
    <row r="3349" spans="1:8" s="196" customFormat="1">
      <c r="A3349" s="164"/>
      <c r="B3349" s="740"/>
      <c r="C3349" s="742" t="s">
        <v>733</v>
      </c>
      <c r="D3349" s="359" t="s">
        <v>98</v>
      </c>
      <c r="E3349" s="614">
        <v>0.1</v>
      </c>
      <c r="F3349" s="208">
        <v>18000</v>
      </c>
      <c r="G3349" s="880">
        <f t="shared" si="217"/>
        <v>1800</v>
      </c>
      <c r="H3349" s="359"/>
    </row>
    <row r="3350" spans="1:8" s="196" customFormat="1">
      <c r="A3350" s="164"/>
      <c r="B3350" s="740"/>
      <c r="C3350" s="742" t="s">
        <v>723</v>
      </c>
      <c r="D3350" s="359" t="s">
        <v>98</v>
      </c>
      <c r="E3350" s="614">
        <v>0.05</v>
      </c>
      <c r="F3350" s="208">
        <v>1750</v>
      </c>
      <c r="G3350" s="880">
        <f t="shared" si="217"/>
        <v>87.5</v>
      </c>
      <c r="H3350" s="359"/>
    </row>
    <row r="3351" spans="1:8" s="196" customFormat="1">
      <c r="A3351" s="164"/>
      <c r="B3351" s="740"/>
      <c r="C3351" s="742" t="s">
        <v>729</v>
      </c>
      <c r="D3351" s="359" t="s">
        <v>1649</v>
      </c>
      <c r="E3351" s="614">
        <v>1.5</v>
      </c>
      <c r="F3351" s="208">
        <v>120</v>
      </c>
      <c r="G3351" s="880">
        <f t="shared" si="217"/>
        <v>180</v>
      </c>
      <c r="H3351" s="359"/>
    </row>
    <row r="3352" spans="1:8" s="196" customFormat="1">
      <c r="A3352" s="164"/>
      <c r="B3352" s="741" t="s">
        <v>35</v>
      </c>
      <c r="C3352" s="744"/>
      <c r="D3352" s="186"/>
      <c r="E3352" s="615"/>
      <c r="F3352" s="276"/>
      <c r="G3352" s="889">
        <f>SUM(G3341:G3351)</f>
        <v>3072.375</v>
      </c>
      <c r="H3352" s="359"/>
    </row>
    <row r="3353" spans="1:8" s="196" customFormat="1">
      <c r="A3353" s="164" t="s">
        <v>1378</v>
      </c>
      <c r="B3353" s="291" t="s">
        <v>1379</v>
      </c>
      <c r="C3353" s="296" t="s">
        <v>1751</v>
      </c>
      <c r="D3353" s="292" t="s">
        <v>98</v>
      </c>
      <c r="E3353" s="572">
        <v>0.05</v>
      </c>
      <c r="F3353" s="208">
        <v>1200</v>
      </c>
      <c r="G3353" s="880">
        <f t="shared" ref="G3353:G3359" si="218">E3353*F3353</f>
        <v>60</v>
      </c>
      <c r="H3353" s="359"/>
    </row>
    <row r="3354" spans="1:8" s="196" customFormat="1">
      <c r="A3354" s="164"/>
      <c r="B3354" s="291" t="s">
        <v>1943</v>
      </c>
      <c r="C3354" s="757" t="s">
        <v>1785</v>
      </c>
      <c r="D3354" s="292" t="s">
        <v>98</v>
      </c>
      <c r="E3354" s="572">
        <v>0.02</v>
      </c>
      <c r="F3354" s="208">
        <v>990</v>
      </c>
      <c r="G3354" s="880">
        <f t="shared" si="218"/>
        <v>19.8</v>
      </c>
      <c r="H3354" s="359"/>
    </row>
    <row r="3355" spans="1:8" s="196" customFormat="1">
      <c r="A3355" s="164"/>
      <c r="B3355" s="741"/>
      <c r="C3355" s="296" t="s">
        <v>1958</v>
      </c>
      <c r="D3355" s="359" t="s">
        <v>1692</v>
      </c>
      <c r="E3355" s="572">
        <v>0.09</v>
      </c>
      <c r="F3355" s="589">
        <v>108000</v>
      </c>
      <c r="G3355" s="880">
        <f t="shared" si="218"/>
        <v>9720</v>
      </c>
      <c r="H3355" s="359"/>
    </row>
    <row r="3356" spans="1:8" s="196" customFormat="1">
      <c r="A3356" s="164"/>
      <c r="B3356" s="741"/>
      <c r="C3356" s="293" t="s">
        <v>1693</v>
      </c>
      <c r="D3356" s="292" t="s">
        <v>98</v>
      </c>
      <c r="E3356" s="359">
        <v>0.05</v>
      </c>
      <c r="F3356" s="628">
        <v>3612</v>
      </c>
      <c r="G3356" s="880">
        <f t="shared" si="218"/>
        <v>180.60000000000002</v>
      </c>
      <c r="H3356" s="359"/>
    </row>
    <row r="3357" spans="1:8" s="196" customFormat="1" ht="30">
      <c r="A3357" s="164"/>
      <c r="B3357" s="741"/>
      <c r="C3357" s="296" t="s">
        <v>1959</v>
      </c>
      <c r="D3357" s="292" t="s">
        <v>98</v>
      </c>
      <c r="E3357" s="572">
        <v>0.02</v>
      </c>
      <c r="F3357" s="589">
        <v>1200</v>
      </c>
      <c r="G3357" s="880">
        <f t="shared" si="218"/>
        <v>24</v>
      </c>
      <c r="H3357" s="359"/>
    </row>
    <row r="3358" spans="1:8" s="196" customFormat="1">
      <c r="A3358" s="164"/>
      <c r="B3358" s="741"/>
      <c r="C3358" s="296" t="s">
        <v>1817</v>
      </c>
      <c r="D3358" s="292" t="s">
        <v>1989</v>
      </c>
      <c r="E3358" s="572">
        <v>0.02</v>
      </c>
      <c r="F3358" s="748">
        <v>275000</v>
      </c>
      <c r="G3358" s="880">
        <f t="shared" si="218"/>
        <v>5500</v>
      </c>
      <c r="H3358" s="359"/>
    </row>
    <row r="3359" spans="1:8" s="196" customFormat="1">
      <c r="A3359" s="164"/>
      <c r="B3359" s="741"/>
      <c r="C3359" s="296" t="s">
        <v>1190</v>
      </c>
      <c r="D3359" s="292" t="s">
        <v>98</v>
      </c>
      <c r="E3359" s="572">
        <v>1.4999999999999999E-2</v>
      </c>
      <c r="F3359" s="748">
        <v>1500</v>
      </c>
      <c r="G3359" s="880">
        <f t="shared" si="218"/>
        <v>22.5</v>
      </c>
      <c r="H3359" s="359"/>
    </row>
    <row r="3360" spans="1:8" s="196" customFormat="1">
      <c r="A3360" s="164"/>
      <c r="B3360" s="741" t="s">
        <v>35</v>
      </c>
      <c r="C3360" s="744"/>
      <c r="D3360" s="186"/>
      <c r="E3360" s="615"/>
      <c r="F3360" s="276"/>
      <c r="G3360" s="889">
        <f>SUM(G3353:G3359)</f>
        <v>15526.9</v>
      </c>
      <c r="H3360" s="359"/>
    </row>
    <row r="3361" spans="1:8" s="196" customFormat="1">
      <c r="A3361" s="164" t="s">
        <v>1380</v>
      </c>
      <c r="B3361" s="291" t="s">
        <v>1381</v>
      </c>
      <c r="C3361" s="749" t="s">
        <v>1906</v>
      </c>
      <c r="D3361" s="635" t="s">
        <v>27</v>
      </c>
      <c r="E3361" s="758">
        <v>0.2</v>
      </c>
      <c r="F3361" s="589">
        <v>8100</v>
      </c>
      <c r="G3361" s="880">
        <f>E3361*F3361</f>
        <v>1620</v>
      </c>
      <c r="H3361" s="359"/>
    </row>
    <row r="3362" spans="1:8" s="196" customFormat="1">
      <c r="A3362" s="164"/>
      <c r="B3362" s="740" t="s">
        <v>1933</v>
      </c>
      <c r="C3362" s="749" t="s">
        <v>1818</v>
      </c>
      <c r="D3362" s="635" t="s">
        <v>27</v>
      </c>
      <c r="E3362" s="359">
        <v>0.05</v>
      </c>
      <c r="F3362" s="628">
        <v>980</v>
      </c>
      <c r="G3362" s="880">
        <f>E3362*F3362</f>
        <v>49</v>
      </c>
      <c r="H3362" s="359"/>
    </row>
    <row r="3363" spans="1:8" s="196" customFormat="1">
      <c r="A3363" s="164"/>
      <c r="B3363" s="741"/>
      <c r="C3363" s="749" t="s">
        <v>1990</v>
      </c>
      <c r="D3363" s="635" t="s">
        <v>29</v>
      </c>
      <c r="E3363" s="755">
        <v>1</v>
      </c>
      <c r="F3363" s="629">
        <v>1500</v>
      </c>
      <c r="G3363" s="880">
        <f>E3363*F3363</f>
        <v>1500</v>
      </c>
      <c r="H3363" s="359"/>
    </row>
    <row r="3364" spans="1:8" s="196" customFormat="1">
      <c r="A3364" s="164"/>
      <c r="B3364" s="741"/>
      <c r="C3364" s="749" t="s">
        <v>291</v>
      </c>
      <c r="D3364" s="635" t="s">
        <v>27</v>
      </c>
      <c r="E3364" s="755">
        <v>0.02</v>
      </c>
      <c r="F3364" s="748">
        <v>6600</v>
      </c>
      <c r="G3364" s="880">
        <f>E3364*F3364</f>
        <v>132</v>
      </c>
      <c r="H3364" s="359"/>
    </row>
    <row r="3365" spans="1:8" s="196" customFormat="1">
      <c r="A3365" s="164"/>
      <c r="B3365" s="741"/>
      <c r="C3365" s="749" t="s">
        <v>1834</v>
      </c>
      <c r="D3365" s="635" t="s">
        <v>27</v>
      </c>
      <c r="E3365" s="755">
        <v>0.1</v>
      </c>
      <c r="F3365" s="748">
        <v>1500</v>
      </c>
      <c r="G3365" s="880">
        <f>E3365*F3365</f>
        <v>150</v>
      </c>
      <c r="H3365" s="359"/>
    </row>
    <row r="3366" spans="1:8">
      <c r="A3366" s="676"/>
      <c r="B3366" s="699"/>
      <c r="C3366" s="700"/>
      <c r="D3366" s="103"/>
      <c r="E3366" s="608"/>
      <c r="F3366" s="429"/>
      <c r="G3366" s="1533">
        <f>SUM(G3361:G3365)</f>
        <v>3451</v>
      </c>
      <c r="H3366" s="678"/>
    </row>
    <row r="3367" spans="1:8" ht="28.5">
      <c r="A3367" s="66" t="s">
        <v>1991</v>
      </c>
      <c r="B3367" s="284" t="s">
        <v>1992</v>
      </c>
      <c r="C3367" s="63"/>
      <c r="D3367" s="128"/>
      <c r="E3367" s="592"/>
      <c r="F3367" s="440"/>
      <c r="G3367" s="891"/>
      <c r="H3367" s="695"/>
    </row>
    <row r="3368" spans="1:8">
      <c r="A3368" s="676" t="s">
        <v>1993</v>
      </c>
      <c r="B3368" s="288" t="s">
        <v>1037</v>
      </c>
      <c r="C3368" s="309"/>
      <c r="D3368" s="308"/>
      <c r="E3368" s="608"/>
      <c r="F3368" s="429"/>
      <c r="G3368" s="1533"/>
      <c r="H3368" s="678"/>
    </row>
    <row r="3369" spans="1:8" s="196" customFormat="1" ht="30">
      <c r="A3369" s="164" t="s">
        <v>1994</v>
      </c>
      <c r="B3369" s="745" t="s">
        <v>1386</v>
      </c>
      <c r="C3369" s="742" t="s">
        <v>1995</v>
      </c>
      <c r="D3369" s="359" t="s">
        <v>98</v>
      </c>
      <c r="E3369" s="614">
        <v>0.15</v>
      </c>
      <c r="F3369" s="208">
        <v>2232</v>
      </c>
      <c r="G3369" s="880">
        <f t="shared" ref="G3369:G3375" si="219">E3369*F3369</f>
        <v>334.8</v>
      </c>
      <c r="H3369" s="359"/>
    </row>
    <row r="3370" spans="1:8" s="196" customFormat="1">
      <c r="A3370" s="164"/>
      <c r="B3370" s="740"/>
      <c r="C3370" s="742" t="s">
        <v>728</v>
      </c>
      <c r="D3370" s="359" t="s">
        <v>1652</v>
      </c>
      <c r="E3370" s="614">
        <v>3.5000000000000003E-2</v>
      </c>
      <c r="F3370" s="629">
        <v>3500</v>
      </c>
      <c r="G3370" s="880">
        <f t="shared" si="219"/>
        <v>122.50000000000001</v>
      </c>
      <c r="H3370" s="359"/>
    </row>
    <row r="3371" spans="1:8" s="196" customFormat="1">
      <c r="A3371" s="164"/>
      <c r="B3371" s="740"/>
      <c r="C3371" s="742" t="s">
        <v>731</v>
      </c>
      <c r="D3371" s="359" t="s">
        <v>1652</v>
      </c>
      <c r="E3371" s="614">
        <v>0.2</v>
      </c>
      <c r="F3371" s="628">
        <v>3612</v>
      </c>
      <c r="G3371" s="880">
        <f t="shared" si="219"/>
        <v>722.40000000000009</v>
      </c>
      <c r="H3371" s="359"/>
    </row>
    <row r="3372" spans="1:8" s="196" customFormat="1">
      <c r="A3372" s="164"/>
      <c r="B3372" s="740"/>
      <c r="C3372" s="742" t="s">
        <v>1996</v>
      </c>
      <c r="D3372" s="359" t="s">
        <v>98</v>
      </c>
      <c r="E3372" s="614">
        <v>0.1</v>
      </c>
      <c r="F3372" s="208">
        <v>1425</v>
      </c>
      <c r="G3372" s="880">
        <f t="shared" si="219"/>
        <v>142.5</v>
      </c>
      <c r="H3372" s="359"/>
    </row>
    <row r="3373" spans="1:8" s="196" customFormat="1" ht="30">
      <c r="A3373" s="164"/>
      <c r="B3373" s="740"/>
      <c r="C3373" s="742" t="s">
        <v>1997</v>
      </c>
      <c r="D3373" s="359" t="s">
        <v>98</v>
      </c>
      <c r="E3373" s="614">
        <v>0.1</v>
      </c>
      <c r="F3373" s="208">
        <v>1050</v>
      </c>
      <c r="G3373" s="880">
        <f t="shared" si="219"/>
        <v>105</v>
      </c>
      <c r="H3373" s="359"/>
    </row>
    <row r="3374" spans="1:8" s="196" customFormat="1">
      <c r="A3374" s="164"/>
      <c r="B3374" s="740"/>
      <c r="C3374" s="742" t="s">
        <v>576</v>
      </c>
      <c r="D3374" s="359" t="s">
        <v>1652</v>
      </c>
      <c r="E3374" s="614">
        <v>0.16</v>
      </c>
      <c r="F3374" s="589">
        <v>720</v>
      </c>
      <c r="G3374" s="880">
        <f t="shared" si="219"/>
        <v>115.2</v>
      </c>
      <c r="H3374" s="359"/>
    </row>
    <row r="3375" spans="1:8" s="196" customFormat="1">
      <c r="A3375" s="164"/>
      <c r="B3375" s="740"/>
      <c r="C3375" s="742" t="s">
        <v>1998</v>
      </c>
      <c r="D3375" s="359" t="s">
        <v>98</v>
      </c>
      <c r="E3375" s="614">
        <v>0.33</v>
      </c>
      <c r="F3375" s="208">
        <v>1500</v>
      </c>
      <c r="G3375" s="880">
        <f t="shared" si="219"/>
        <v>495</v>
      </c>
      <c r="H3375" s="747"/>
    </row>
    <row r="3376" spans="1:8" s="196" customFormat="1">
      <c r="A3376" s="164"/>
      <c r="B3376" s="741" t="s">
        <v>35</v>
      </c>
      <c r="C3376" s="744"/>
      <c r="D3376" s="186"/>
      <c r="E3376" s="615"/>
      <c r="F3376" s="276"/>
      <c r="G3376" s="889">
        <f>SUM(G3369:G3375)</f>
        <v>2037.4</v>
      </c>
      <c r="H3376" s="359"/>
    </row>
    <row r="3377" spans="1:8" s="196" customFormat="1">
      <c r="A3377" s="164" t="s">
        <v>1999</v>
      </c>
      <c r="B3377" s="745" t="s">
        <v>1388</v>
      </c>
      <c r="C3377" s="742" t="s">
        <v>1796</v>
      </c>
      <c r="D3377" s="359" t="s">
        <v>1652</v>
      </c>
      <c r="E3377" s="614">
        <v>1.9E-2</v>
      </c>
      <c r="F3377" s="208">
        <v>6500</v>
      </c>
      <c r="G3377" s="880">
        <f t="shared" ref="G3377:G3441" si="220">E3377*F3377</f>
        <v>123.5</v>
      </c>
      <c r="H3377" s="359"/>
    </row>
    <row r="3378" spans="1:8" s="196" customFormat="1">
      <c r="A3378" s="164"/>
      <c r="B3378" s="740"/>
      <c r="C3378" s="742" t="s">
        <v>576</v>
      </c>
      <c r="D3378" s="359" t="s">
        <v>1652</v>
      </c>
      <c r="E3378" s="614">
        <v>0.09</v>
      </c>
      <c r="F3378" s="589">
        <v>720</v>
      </c>
      <c r="G3378" s="880">
        <f t="shared" si="220"/>
        <v>64.8</v>
      </c>
      <c r="H3378" s="359"/>
    </row>
    <row r="3379" spans="1:8" s="196" customFormat="1">
      <c r="A3379" s="164"/>
      <c r="B3379" s="740"/>
      <c r="C3379" s="742" t="s">
        <v>1664</v>
      </c>
      <c r="D3379" s="359" t="s">
        <v>98</v>
      </c>
      <c r="E3379" s="614">
        <v>0.05</v>
      </c>
      <c r="F3379" s="208">
        <v>1200</v>
      </c>
      <c r="G3379" s="880">
        <f t="shared" si="220"/>
        <v>60</v>
      </c>
      <c r="H3379" s="359"/>
    </row>
    <row r="3380" spans="1:8" s="196" customFormat="1">
      <c r="A3380" s="164"/>
      <c r="B3380" s="740"/>
      <c r="C3380" s="742" t="s">
        <v>1686</v>
      </c>
      <c r="D3380" s="359" t="s">
        <v>98</v>
      </c>
      <c r="E3380" s="614">
        <v>0.02</v>
      </c>
      <c r="F3380" s="208">
        <v>55000</v>
      </c>
      <c r="G3380" s="880">
        <f t="shared" si="220"/>
        <v>1100</v>
      </c>
      <c r="H3380" s="359"/>
    </row>
    <row r="3381" spans="1:8" s="196" customFormat="1">
      <c r="A3381" s="164"/>
      <c r="B3381" s="740"/>
      <c r="C3381" s="742" t="s">
        <v>31</v>
      </c>
      <c r="D3381" s="359" t="s">
        <v>98</v>
      </c>
      <c r="E3381" s="614">
        <v>1E-3</v>
      </c>
      <c r="F3381" s="208">
        <v>2700</v>
      </c>
      <c r="G3381" s="880">
        <f t="shared" si="220"/>
        <v>2.7</v>
      </c>
      <c r="H3381" s="359"/>
    </row>
    <row r="3382" spans="1:8" s="196" customFormat="1">
      <c r="A3382" s="164"/>
      <c r="B3382" s="740"/>
      <c r="C3382" s="742" t="s">
        <v>729</v>
      </c>
      <c r="D3382" s="359" t="s">
        <v>1649</v>
      </c>
      <c r="E3382" s="614">
        <v>0.5</v>
      </c>
      <c r="F3382" s="208">
        <v>120</v>
      </c>
      <c r="G3382" s="880">
        <f t="shared" si="220"/>
        <v>60</v>
      </c>
      <c r="H3382" s="359"/>
    </row>
    <row r="3383" spans="1:8" s="196" customFormat="1">
      <c r="A3383" s="164"/>
      <c r="B3383" s="741" t="s">
        <v>35</v>
      </c>
      <c r="C3383" s="744"/>
      <c r="D3383" s="186"/>
      <c r="E3383" s="615"/>
      <c r="F3383" s="276"/>
      <c r="G3383" s="889">
        <f>SUM(G3377:G3382)</f>
        <v>1411</v>
      </c>
      <c r="H3383" s="359"/>
    </row>
    <row r="3384" spans="1:8" s="196" customFormat="1">
      <c r="A3384" s="164" t="s">
        <v>2000</v>
      </c>
      <c r="B3384" s="745" t="s">
        <v>1390</v>
      </c>
      <c r="C3384" s="742" t="s">
        <v>1796</v>
      </c>
      <c r="D3384" s="359" t="s">
        <v>1652</v>
      </c>
      <c r="E3384" s="614">
        <v>3.4000000000000002E-2</v>
      </c>
      <c r="F3384" s="208">
        <v>6500</v>
      </c>
      <c r="G3384" s="880">
        <f t="shared" si="220"/>
        <v>221.00000000000003</v>
      </c>
      <c r="H3384" s="359"/>
    </row>
    <row r="3385" spans="1:8" s="196" customFormat="1">
      <c r="A3385" s="164"/>
      <c r="B3385" s="740"/>
      <c r="C3385" s="742" t="s">
        <v>576</v>
      </c>
      <c r="D3385" s="359" t="s">
        <v>1652</v>
      </c>
      <c r="E3385" s="614">
        <v>0.17</v>
      </c>
      <c r="F3385" s="589">
        <v>720</v>
      </c>
      <c r="G3385" s="880">
        <f t="shared" si="220"/>
        <v>122.4</v>
      </c>
      <c r="H3385" s="359"/>
    </row>
    <row r="3386" spans="1:8" s="196" customFormat="1">
      <c r="A3386" s="164"/>
      <c r="B3386" s="740"/>
      <c r="C3386" s="742" t="s">
        <v>1664</v>
      </c>
      <c r="D3386" s="359" t="s">
        <v>98</v>
      </c>
      <c r="E3386" s="614">
        <v>0.12</v>
      </c>
      <c r="F3386" s="208">
        <v>1200</v>
      </c>
      <c r="G3386" s="880">
        <f t="shared" si="220"/>
        <v>144</v>
      </c>
      <c r="H3386" s="747"/>
    </row>
    <row r="3387" spans="1:8" s="196" customFormat="1">
      <c r="A3387" s="164"/>
      <c r="B3387" s="740"/>
      <c r="C3387" s="742" t="s">
        <v>1686</v>
      </c>
      <c r="D3387" s="359" t="s">
        <v>98</v>
      </c>
      <c r="E3387" s="614">
        <v>0.02</v>
      </c>
      <c r="F3387" s="208">
        <v>55000</v>
      </c>
      <c r="G3387" s="880">
        <f t="shared" si="220"/>
        <v>1100</v>
      </c>
      <c r="H3387" s="359"/>
    </row>
    <row r="3388" spans="1:8" s="196" customFormat="1">
      <c r="A3388" s="164"/>
      <c r="B3388" s="740"/>
      <c r="C3388" s="742" t="s">
        <v>31</v>
      </c>
      <c r="D3388" s="359" t="s">
        <v>98</v>
      </c>
      <c r="E3388" s="614">
        <v>0.01</v>
      </c>
      <c r="F3388" s="208">
        <v>2700</v>
      </c>
      <c r="G3388" s="880">
        <f t="shared" si="220"/>
        <v>27</v>
      </c>
      <c r="H3388" s="359"/>
    </row>
    <row r="3389" spans="1:8" s="196" customFormat="1">
      <c r="A3389" s="164"/>
      <c r="B3389" s="740"/>
      <c r="C3389" s="742" t="s">
        <v>729</v>
      </c>
      <c r="D3389" s="359" t="s">
        <v>1649</v>
      </c>
      <c r="E3389" s="614">
        <v>0.5</v>
      </c>
      <c r="F3389" s="208">
        <v>120</v>
      </c>
      <c r="G3389" s="880">
        <f t="shared" si="220"/>
        <v>60</v>
      </c>
      <c r="H3389" s="359"/>
    </row>
    <row r="3390" spans="1:8" s="196" customFormat="1">
      <c r="A3390" s="164"/>
      <c r="B3390" s="741" t="s">
        <v>35</v>
      </c>
      <c r="C3390" s="744"/>
      <c r="D3390" s="186"/>
      <c r="E3390" s="615"/>
      <c r="F3390" s="276"/>
      <c r="G3390" s="889">
        <f>SUM(G3384:G3389)</f>
        <v>1674.4</v>
      </c>
      <c r="H3390" s="359"/>
    </row>
    <row r="3391" spans="1:8" s="196" customFormat="1">
      <c r="A3391" s="164" t="s">
        <v>2001</v>
      </c>
      <c r="B3391" s="745" t="s">
        <v>1392</v>
      </c>
      <c r="C3391" s="742" t="s">
        <v>2002</v>
      </c>
      <c r="D3391" s="359" t="s">
        <v>98</v>
      </c>
      <c r="E3391" s="614">
        <v>0.6</v>
      </c>
      <c r="F3391" s="208">
        <v>199</v>
      </c>
      <c r="G3391" s="880">
        <f t="shared" si="220"/>
        <v>119.39999999999999</v>
      </c>
      <c r="H3391" s="359"/>
    </row>
    <row r="3392" spans="1:8" s="196" customFormat="1">
      <c r="A3392" s="164"/>
      <c r="B3392" s="740"/>
      <c r="C3392" s="742" t="s">
        <v>1687</v>
      </c>
      <c r="D3392" s="359" t="s">
        <v>98</v>
      </c>
      <c r="E3392" s="614">
        <v>2E-3</v>
      </c>
      <c r="F3392" s="589">
        <v>27000</v>
      </c>
      <c r="G3392" s="880">
        <f t="shared" si="220"/>
        <v>54</v>
      </c>
      <c r="H3392" s="359"/>
    </row>
    <row r="3393" spans="1:8" s="196" customFormat="1">
      <c r="A3393" s="164"/>
      <c r="B3393" s="740"/>
      <c r="C3393" s="742" t="s">
        <v>291</v>
      </c>
      <c r="D3393" s="359" t="s">
        <v>98</v>
      </c>
      <c r="E3393" s="614">
        <v>0.01</v>
      </c>
      <c r="F3393" s="748">
        <v>6600</v>
      </c>
      <c r="G3393" s="880">
        <f t="shared" si="220"/>
        <v>66</v>
      </c>
      <c r="H3393" s="359"/>
    </row>
    <row r="3394" spans="1:8" s="196" customFormat="1" ht="30">
      <c r="A3394" s="164"/>
      <c r="B3394" s="740"/>
      <c r="C3394" s="742" t="s">
        <v>2003</v>
      </c>
      <c r="D3394" s="359" t="s">
        <v>98</v>
      </c>
      <c r="E3394" s="614">
        <v>3.0000000000000001E-3</v>
      </c>
      <c r="F3394" s="208">
        <v>11200</v>
      </c>
      <c r="G3394" s="880">
        <f t="shared" si="220"/>
        <v>33.6</v>
      </c>
      <c r="H3394" s="359"/>
    </row>
    <row r="3395" spans="1:8" s="196" customFormat="1">
      <c r="A3395" s="164"/>
      <c r="B3395" s="740"/>
      <c r="C3395" s="742" t="s">
        <v>727</v>
      </c>
      <c r="D3395" s="359" t="s">
        <v>1652</v>
      </c>
      <c r="E3395" s="614">
        <v>0.1431</v>
      </c>
      <c r="F3395" s="589">
        <v>3500</v>
      </c>
      <c r="G3395" s="880">
        <f t="shared" si="220"/>
        <v>500.85</v>
      </c>
      <c r="H3395" s="359"/>
    </row>
    <row r="3396" spans="1:8" s="196" customFormat="1">
      <c r="A3396" s="164"/>
      <c r="B3396" s="741" t="s">
        <v>35</v>
      </c>
      <c r="C3396" s="744"/>
      <c r="D3396" s="186"/>
      <c r="E3396" s="615"/>
      <c r="F3396" s="276"/>
      <c r="G3396" s="889">
        <f>SUM(G3391:G3395)</f>
        <v>773.85</v>
      </c>
      <c r="H3396" s="359"/>
    </row>
    <row r="3397" spans="1:8" s="196" customFormat="1">
      <c r="A3397" s="164" t="s">
        <v>2004</v>
      </c>
      <c r="B3397" s="745" t="s">
        <v>1196</v>
      </c>
      <c r="C3397" s="742" t="s">
        <v>31</v>
      </c>
      <c r="D3397" s="359" t="s">
        <v>98</v>
      </c>
      <c r="E3397" s="614">
        <v>6.0000000000000001E-3</v>
      </c>
      <c r="F3397" s="208">
        <v>2700</v>
      </c>
      <c r="G3397" s="880">
        <f t="shared" si="220"/>
        <v>16.2</v>
      </c>
      <c r="H3397" s="359"/>
    </row>
    <row r="3398" spans="1:8" s="196" customFormat="1">
      <c r="A3398" s="164"/>
      <c r="B3398" s="740"/>
      <c r="C3398" s="742" t="s">
        <v>729</v>
      </c>
      <c r="D3398" s="359" t="s">
        <v>1649</v>
      </c>
      <c r="E3398" s="614">
        <v>1.5</v>
      </c>
      <c r="F3398" s="208">
        <v>120</v>
      </c>
      <c r="G3398" s="880">
        <f t="shared" si="220"/>
        <v>180</v>
      </c>
      <c r="H3398" s="747"/>
    </row>
    <row r="3399" spans="1:8" s="196" customFormat="1">
      <c r="A3399" s="164"/>
      <c r="B3399" s="741" t="s">
        <v>35</v>
      </c>
      <c r="C3399" s="744"/>
      <c r="D3399" s="186"/>
      <c r="E3399" s="615"/>
      <c r="F3399" s="276"/>
      <c r="G3399" s="889">
        <f>SUM(G3397:G3398)</f>
        <v>196.2</v>
      </c>
      <c r="H3399" s="747"/>
    </row>
    <row r="3400" spans="1:8" s="196" customFormat="1">
      <c r="A3400" s="164" t="s">
        <v>1394</v>
      </c>
      <c r="B3400" s="745" t="s">
        <v>1198</v>
      </c>
      <c r="C3400" s="742" t="s">
        <v>31</v>
      </c>
      <c r="D3400" s="359" t="s">
        <v>98</v>
      </c>
      <c r="E3400" s="614">
        <v>8.566E-2</v>
      </c>
      <c r="F3400" s="208">
        <v>2700</v>
      </c>
      <c r="G3400" s="880">
        <f t="shared" si="220"/>
        <v>231.28200000000001</v>
      </c>
      <c r="H3400" s="359"/>
    </row>
    <row r="3401" spans="1:8" s="196" customFormat="1">
      <c r="A3401" s="164"/>
      <c r="B3401" s="740"/>
      <c r="C3401" s="742" t="s">
        <v>729</v>
      </c>
      <c r="D3401" s="359" t="s">
        <v>1649</v>
      </c>
      <c r="E3401" s="614">
        <v>0.995</v>
      </c>
      <c r="F3401" s="208">
        <v>120</v>
      </c>
      <c r="G3401" s="880">
        <f t="shared" si="220"/>
        <v>119.4</v>
      </c>
      <c r="H3401" s="359"/>
    </row>
    <row r="3402" spans="1:8" s="196" customFormat="1">
      <c r="A3402" s="164"/>
      <c r="B3402" s="740"/>
      <c r="C3402" s="742" t="s">
        <v>576</v>
      </c>
      <c r="D3402" s="359" t="s">
        <v>1652</v>
      </c>
      <c r="E3402" s="614">
        <v>0.18679999999999999</v>
      </c>
      <c r="F3402" s="589">
        <v>720</v>
      </c>
      <c r="G3402" s="880">
        <f t="shared" si="220"/>
        <v>134.49600000000001</v>
      </c>
      <c r="H3402" s="359"/>
    </row>
    <row r="3403" spans="1:8" s="196" customFormat="1">
      <c r="A3403" s="164"/>
      <c r="B3403" s="741" t="s">
        <v>35</v>
      </c>
      <c r="C3403" s="744"/>
      <c r="D3403" s="186"/>
      <c r="E3403" s="615"/>
      <c r="F3403" s="276"/>
      <c r="G3403" s="889">
        <f>SUM(G3400:G3402)</f>
        <v>485.178</v>
      </c>
      <c r="H3403" s="359"/>
    </row>
    <row r="3404" spans="1:8" s="196" customFormat="1">
      <c r="A3404" s="164" t="s">
        <v>1395</v>
      </c>
      <c r="B3404" s="745" t="s">
        <v>1396</v>
      </c>
      <c r="C3404" s="742" t="s">
        <v>1654</v>
      </c>
      <c r="D3404" s="359" t="s">
        <v>98</v>
      </c>
      <c r="E3404" s="614">
        <v>8.9999999999999993E-3</v>
      </c>
      <c r="F3404" s="621">
        <v>557.76</v>
      </c>
      <c r="G3404" s="880">
        <f t="shared" si="220"/>
        <v>5.0198399999999994</v>
      </c>
      <c r="H3404" s="359"/>
    </row>
    <row r="3405" spans="1:8" s="196" customFormat="1">
      <c r="A3405" s="164"/>
      <c r="B3405" s="740"/>
      <c r="C3405" s="742" t="s">
        <v>1655</v>
      </c>
      <c r="D3405" s="359" t="s">
        <v>98</v>
      </c>
      <c r="E3405" s="614">
        <v>0.06</v>
      </c>
      <c r="F3405" s="208">
        <v>16650</v>
      </c>
      <c r="G3405" s="880">
        <f t="shared" si="220"/>
        <v>999</v>
      </c>
      <c r="H3405" s="359"/>
    </row>
    <row r="3406" spans="1:8" s="196" customFormat="1">
      <c r="A3406" s="164"/>
      <c r="B3406" s="740"/>
      <c r="C3406" s="742" t="s">
        <v>576</v>
      </c>
      <c r="D3406" s="359" t="s">
        <v>1652</v>
      </c>
      <c r="E3406" s="614">
        <v>0.09</v>
      </c>
      <c r="F3406" s="589">
        <v>720</v>
      </c>
      <c r="G3406" s="880">
        <f t="shared" si="220"/>
        <v>64.8</v>
      </c>
      <c r="H3406" s="359"/>
    </row>
    <row r="3407" spans="1:8" s="196" customFormat="1">
      <c r="A3407" s="164"/>
      <c r="B3407" s="740"/>
      <c r="C3407" s="742" t="s">
        <v>31</v>
      </c>
      <c r="D3407" s="359" t="s">
        <v>98</v>
      </c>
      <c r="E3407" s="614">
        <v>0.09</v>
      </c>
      <c r="F3407" s="208">
        <v>2700</v>
      </c>
      <c r="G3407" s="880">
        <f t="shared" si="220"/>
        <v>243</v>
      </c>
      <c r="H3407" s="747"/>
    </row>
    <row r="3408" spans="1:8" s="196" customFormat="1">
      <c r="A3408" s="164"/>
      <c r="B3408" s="740"/>
      <c r="C3408" s="742" t="s">
        <v>729</v>
      </c>
      <c r="D3408" s="359" t="s">
        <v>1649</v>
      </c>
      <c r="E3408" s="614">
        <v>0.15</v>
      </c>
      <c r="F3408" s="208">
        <v>120</v>
      </c>
      <c r="G3408" s="880">
        <f t="shared" si="220"/>
        <v>18</v>
      </c>
      <c r="H3408" s="359"/>
    </row>
    <row r="3409" spans="1:8" s="196" customFormat="1">
      <c r="A3409" s="164"/>
      <c r="B3409" s="741" t="s">
        <v>35</v>
      </c>
      <c r="C3409" s="744"/>
      <c r="D3409" s="186"/>
      <c r="E3409" s="615"/>
      <c r="F3409" s="276"/>
      <c r="G3409" s="889">
        <f>SUM(G3404:G3408)</f>
        <v>1329.8198400000001</v>
      </c>
      <c r="H3409" s="359"/>
    </row>
    <row r="3410" spans="1:8" s="196" customFormat="1">
      <c r="A3410" s="164" t="s">
        <v>2005</v>
      </c>
      <c r="B3410" s="745" t="s">
        <v>1398</v>
      </c>
      <c r="C3410" s="742" t="s">
        <v>731</v>
      </c>
      <c r="D3410" s="359" t="s">
        <v>1652</v>
      </c>
      <c r="E3410" s="614">
        <v>0.2</v>
      </c>
      <c r="F3410" s="628">
        <v>3612</v>
      </c>
      <c r="G3410" s="880">
        <f t="shared" si="220"/>
        <v>722.40000000000009</v>
      </c>
      <c r="H3410" s="359"/>
    </row>
    <row r="3411" spans="1:8" s="196" customFormat="1">
      <c r="A3411" s="164"/>
      <c r="B3411" s="740"/>
      <c r="C3411" s="742" t="s">
        <v>31</v>
      </c>
      <c r="D3411" s="359" t="s">
        <v>98</v>
      </c>
      <c r="E3411" s="614">
        <v>0.06</v>
      </c>
      <c r="F3411" s="208">
        <v>2700</v>
      </c>
      <c r="G3411" s="880">
        <f t="shared" si="220"/>
        <v>162</v>
      </c>
      <c r="H3411" s="359"/>
    </row>
    <row r="3412" spans="1:8" s="196" customFormat="1">
      <c r="A3412" s="164"/>
      <c r="B3412" s="740"/>
      <c r="C3412" s="742" t="s">
        <v>729</v>
      </c>
      <c r="D3412" s="359" t="s">
        <v>1649</v>
      </c>
      <c r="E3412" s="614">
        <v>1.5</v>
      </c>
      <c r="F3412" s="208">
        <v>120</v>
      </c>
      <c r="G3412" s="880">
        <f t="shared" si="220"/>
        <v>180</v>
      </c>
      <c r="H3412" s="359"/>
    </row>
    <row r="3413" spans="1:8" s="196" customFormat="1">
      <c r="A3413" s="164"/>
      <c r="B3413" s="741" t="s">
        <v>35</v>
      </c>
      <c r="C3413" s="744"/>
      <c r="D3413" s="186"/>
      <c r="E3413" s="615"/>
      <c r="F3413" s="276"/>
      <c r="G3413" s="889">
        <f>SUM(G3410:G3412)</f>
        <v>1064.4000000000001</v>
      </c>
      <c r="H3413" s="359"/>
    </row>
    <row r="3414" spans="1:8" s="196" customFormat="1">
      <c r="A3414" s="164" t="s">
        <v>1399</v>
      </c>
      <c r="B3414" s="745" t="s">
        <v>1136</v>
      </c>
      <c r="C3414" s="742" t="s">
        <v>727</v>
      </c>
      <c r="D3414" s="359" t="s">
        <v>1652</v>
      </c>
      <c r="E3414" s="614">
        <v>7.0000000000000007E-2</v>
      </c>
      <c r="F3414" s="589">
        <v>3500</v>
      </c>
      <c r="G3414" s="880">
        <f t="shared" si="220"/>
        <v>245.00000000000003</v>
      </c>
      <c r="H3414" s="747"/>
    </row>
    <row r="3415" spans="1:8" s="196" customFormat="1">
      <c r="A3415" s="164"/>
      <c r="B3415" s="740"/>
      <c r="C3415" s="742" t="s">
        <v>731</v>
      </c>
      <c r="D3415" s="359" t="s">
        <v>1652</v>
      </c>
      <c r="E3415" s="614">
        <v>0.1</v>
      </c>
      <c r="F3415" s="628">
        <v>3612</v>
      </c>
      <c r="G3415" s="880">
        <f t="shared" si="220"/>
        <v>361.20000000000005</v>
      </c>
      <c r="H3415" s="359"/>
    </row>
    <row r="3416" spans="1:8" s="196" customFormat="1">
      <c r="A3416" s="164"/>
      <c r="B3416" s="740"/>
      <c r="C3416" s="742" t="s">
        <v>1671</v>
      </c>
      <c r="D3416" s="359" t="s">
        <v>1652</v>
      </c>
      <c r="E3416" s="614">
        <v>0.01</v>
      </c>
      <c r="F3416" s="208">
        <v>31200</v>
      </c>
      <c r="G3416" s="880">
        <f t="shared" si="220"/>
        <v>312</v>
      </c>
      <c r="H3416" s="359"/>
    </row>
    <row r="3417" spans="1:8" s="196" customFormat="1">
      <c r="A3417" s="164"/>
      <c r="B3417" s="740"/>
      <c r="C3417" s="742" t="s">
        <v>724</v>
      </c>
      <c r="D3417" s="359" t="s">
        <v>1652</v>
      </c>
      <c r="E3417" s="614">
        <v>0.08</v>
      </c>
      <c r="F3417" s="208">
        <v>999</v>
      </c>
      <c r="G3417" s="880">
        <f t="shared" si="220"/>
        <v>79.92</v>
      </c>
      <c r="H3417" s="359"/>
    </row>
    <row r="3418" spans="1:8" s="196" customFormat="1">
      <c r="A3418" s="164"/>
      <c r="B3418" s="740"/>
      <c r="C3418" s="742" t="s">
        <v>576</v>
      </c>
      <c r="D3418" s="359" t="s">
        <v>1652</v>
      </c>
      <c r="E3418" s="614">
        <v>0.2</v>
      </c>
      <c r="F3418" s="589">
        <v>720</v>
      </c>
      <c r="G3418" s="880">
        <f t="shared" si="220"/>
        <v>144</v>
      </c>
      <c r="H3418" s="359"/>
    </row>
    <row r="3419" spans="1:8" s="196" customFormat="1">
      <c r="A3419" s="164"/>
      <c r="B3419" s="740"/>
      <c r="C3419" s="742" t="s">
        <v>31</v>
      </c>
      <c r="D3419" s="359" t="s">
        <v>98</v>
      </c>
      <c r="E3419" s="614">
        <v>5.9959999999999999E-2</v>
      </c>
      <c r="F3419" s="208">
        <v>2700</v>
      </c>
      <c r="G3419" s="880">
        <f t="shared" si="220"/>
        <v>161.892</v>
      </c>
      <c r="H3419" s="359"/>
    </row>
    <row r="3420" spans="1:8" s="196" customFormat="1">
      <c r="A3420" s="164"/>
      <c r="B3420" s="740"/>
      <c r="C3420" s="742" t="s">
        <v>729</v>
      </c>
      <c r="D3420" s="359" t="s">
        <v>1649</v>
      </c>
      <c r="E3420" s="614">
        <v>1.5</v>
      </c>
      <c r="F3420" s="208">
        <v>120</v>
      </c>
      <c r="G3420" s="880">
        <f t="shared" si="220"/>
        <v>180</v>
      </c>
      <c r="H3420" s="359"/>
    </row>
    <row r="3421" spans="1:8" s="196" customFormat="1">
      <c r="A3421" s="164"/>
      <c r="B3421" s="741" t="s">
        <v>35</v>
      </c>
      <c r="C3421" s="744"/>
      <c r="D3421" s="186"/>
      <c r="E3421" s="615"/>
      <c r="F3421" s="276"/>
      <c r="G3421" s="889">
        <f>SUM(G3414:G3420)</f>
        <v>1484.0119999999999</v>
      </c>
      <c r="H3421" s="747"/>
    </row>
    <row r="3422" spans="1:8" s="196" customFormat="1">
      <c r="A3422" s="164" t="s">
        <v>1400</v>
      </c>
      <c r="B3422" s="745" t="s">
        <v>1401</v>
      </c>
      <c r="C3422" s="742" t="s">
        <v>576</v>
      </c>
      <c r="D3422" s="359" t="s">
        <v>1652</v>
      </c>
      <c r="E3422" s="614">
        <v>0.3</v>
      </c>
      <c r="F3422" s="589">
        <v>720</v>
      </c>
      <c r="G3422" s="880">
        <f t="shared" si="220"/>
        <v>216</v>
      </c>
      <c r="H3422" s="359"/>
    </row>
    <row r="3423" spans="1:8" s="196" customFormat="1">
      <c r="A3423" s="164"/>
      <c r="B3423" s="740"/>
      <c r="C3423" s="742" t="s">
        <v>1687</v>
      </c>
      <c r="D3423" s="359" t="s">
        <v>98</v>
      </c>
      <c r="E3423" s="614">
        <v>2E-3</v>
      </c>
      <c r="F3423" s="589">
        <v>27000</v>
      </c>
      <c r="G3423" s="880">
        <f t="shared" si="220"/>
        <v>54</v>
      </c>
      <c r="H3423" s="359"/>
    </row>
    <row r="3424" spans="1:8" s="196" customFormat="1" ht="30">
      <c r="A3424" s="164"/>
      <c r="B3424" s="740"/>
      <c r="C3424" s="742" t="s">
        <v>244</v>
      </c>
      <c r="D3424" s="359" t="s">
        <v>98</v>
      </c>
      <c r="E3424" s="614">
        <v>3.0000000000000001E-3</v>
      </c>
      <c r="F3424" s="629">
        <v>3500</v>
      </c>
      <c r="G3424" s="880">
        <f t="shared" si="220"/>
        <v>10.5</v>
      </c>
      <c r="H3424" s="359"/>
    </row>
    <row r="3425" spans="1:8" s="196" customFormat="1">
      <c r="A3425" s="164"/>
      <c r="B3425" s="740"/>
      <c r="C3425" s="742" t="s">
        <v>892</v>
      </c>
      <c r="D3425" s="359" t="s">
        <v>1652</v>
      </c>
      <c r="E3425" s="614">
        <v>0.01</v>
      </c>
      <c r="F3425" s="208">
        <v>1200</v>
      </c>
      <c r="G3425" s="880">
        <f t="shared" si="220"/>
        <v>12</v>
      </c>
      <c r="H3425" s="359"/>
    </row>
    <row r="3426" spans="1:8" s="196" customFormat="1">
      <c r="A3426" s="164"/>
      <c r="B3426" s="740"/>
      <c r="C3426" s="742" t="s">
        <v>1519</v>
      </c>
      <c r="D3426" s="359" t="s">
        <v>98</v>
      </c>
      <c r="E3426" s="614">
        <v>0.6</v>
      </c>
      <c r="F3426" s="208">
        <v>199</v>
      </c>
      <c r="G3426" s="880">
        <f t="shared" si="220"/>
        <v>119.39999999999999</v>
      </c>
      <c r="H3426" s="359"/>
    </row>
    <row r="3427" spans="1:8" s="196" customFormat="1">
      <c r="A3427" s="164"/>
      <c r="B3427" s="740"/>
      <c r="C3427" s="742" t="s">
        <v>84</v>
      </c>
      <c r="D3427" s="359" t="s">
        <v>1652</v>
      </c>
      <c r="E3427" s="614">
        <v>0.05</v>
      </c>
      <c r="F3427" s="621">
        <v>7875</v>
      </c>
      <c r="G3427" s="880">
        <f t="shared" si="220"/>
        <v>393.75</v>
      </c>
      <c r="H3427" s="747"/>
    </row>
    <row r="3428" spans="1:8" s="196" customFormat="1">
      <c r="A3428" s="164"/>
      <c r="B3428" s="740"/>
      <c r="C3428" s="742" t="s">
        <v>291</v>
      </c>
      <c r="D3428" s="359" t="s">
        <v>98</v>
      </c>
      <c r="E3428" s="614">
        <v>0.01</v>
      </c>
      <c r="F3428" s="748">
        <v>6600</v>
      </c>
      <c r="G3428" s="880">
        <f t="shared" si="220"/>
        <v>66</v>
      </c>
      <c r="H3428" s="359"/>
    </row>
    <row r="3429" spans="1:8" s="196" customFormat="1">
      <c r="A3429" s="164"/>
      <c r="B3429" s="740"/>
      <c r="C3429" s="742" t="s">
        <v>2006</v>
      </c>
      <c r="D3429" s="359" t="s">
        <v>1652</v>
      </c>
      <c r="E3429" s="614">
        <v>0.33</v>
      </c>
      <c r="F3429" s="208">
        <v>1500</v>
      </c>
      <c r="G3429" s="880">
        <f t="shared" si="220"/>
        <v>495</v>
      </c>
      <c r="H3429" s="359"/>
    </row>
    <row r="3430" spans="1:8" s="196" customFormat="1">
      <c r="A3430" s="164"/>
      <c r="B3430" s="740"/>
      <c r="C3430" s="742" t="s">
        <v>2007</v>
      </c>
      <c r="D3430" s="359" t="s">
        <v>98</v>
      </c>
      <c r="E3430" s="614">
        <v>0.1</v>
      </c>
      <c r="F3430" s="208">
        <v>1116</v>
      </c>
      <c r="G3430" s="880">
        <f t="shared" si="220"/>
        <v>111.60000000000001</v>
      </c>
      <c r="H3430" s="747"/>
    </row>
    <row r="3431" spans="1:8" s="196" customFormat="1">
      <c r="A3431" s="164"/>
      <c r="B3431" s="740"/>
      <c r="C3431" s="742" t="s">
        <v>2008</v>
      </c>
      <c r="D3431" s="359" t="s">
        <v>98</v>
      </c>
      <c r="E3431" s="614">
        <v>5.0000000000000001E-3</v>
      </c>
      <c r="F3431" s="208">
        <v>2700</v>
      </c>
      <c r="G3431" s="880">
        <f t="shared" si="220"/>
        <v>13.5</v>
      </c>
      <c r="H3431" s="359"/>
    </row>
    <row r="3432" spans="1:8" s="196" customFormat="1">
      <c r="A3432" s="164"/>
      <c r="B3432" s="740"/>
      <c r="C3432" s="742" t="s">
        <v>729</v>
      </c>
      <c r="D3432" s="359" t="s">
        <v>1649</v>
      </c>
      <c r="E3432" s="614">
        <v>1.5</v>
      </c>
      <c r="F3432" s="208">
        <v>120</v>
      </c>
      <c r="G3432" s="880">
        <f t="shared" si="220"/>
        <v>180</v>
      </c>
      <c r="H3432" s="359"/>
    </row>
    <row r="3433" spans="1:8" s="196" customFormat="1">
      <c r="A3433" s="164"/>
      <c r="B3433" s="741" t="s">
        <v>35</v>
      </c>
      <c r="C3433" s="744"/>
      <c r="D3433" s="186"/>
      <c r="E3433" s="615"/>
      <c r="F3433" s="276"/>
      <c r="G3433" s="889">
        <f>SUM(G3422:G3432)</f>
        <v>1671.75</v>
      </c>
      <c r="H3433" s="359"/>
    </row>
    <row r="3434" spans="1:8" s="196" customFormat="1">
      <c r="A3434" s="164" t="s">
        <v>2009</v>
      </c>
      <c r="B3434" s="745" t="s">
        <v>1403</v>
      </c>
      <c r="C3434" s="742" t="s">
        <v>1687</v>
      </c>
      <c r="D3434" s="359" t="s">
        <v>98</v>
      </c>
      <c r="E3434" s="614">
        <v>2E-3</v>
      </c>
      <c r="F3434" s="589">
        <v>27000</v>
      </c>
      <c r="G3434" s="880">
        <f t="shared" si="220"/>
        <v>54</v>
      </c>
      <c r="H3434" s="747"/>
    </row>
    <row r="3435" spans="1:8" s="196" customFormat="1">
      <c r="A3435" s="164"/>
      <c r="B3435" s="740"/>
      <c r="C3435" s="742" t="s">
        <v>84</v>
      </c>
      <c r="D3435" s="359" t="s">
        <v>1652</v>
      </c>
      <c r="E3435" s="614">
        <v>0.02</v>
      </c>
      <c r="F3435" s="621">
        <v>7875</v>
      </c>
      <c r="G3435" s="880">
        <f t="shared" si="220"/>
        <v>157.5</v>
      </c>
      <c r="H3435" s="359"/>
    </row>
    <row r="3436" spans="1:8" s="196" customFormat="1">
      <c r="A3436" s="164"/>
      <c r="B3436" s="740"/>
      <c r="C3436" s="742" t="s">
        <v>1688</v>
      </c>
      <c r="D3436" s="359" t="s">
        <v>1652</v>
      </c>
      <c r="E3436" s="614">
        <v>0.3</v>
      </c>
      <c r="F3436" s="208">
        <v>2700</v>
      </c>
      <c r="G3436" s="880">
        <f t="shared" si="220"/>
        <v>810</v>
      </c>
      <c r="H3436" s="359"/>
    </row>
    <row r="3437" spans="1:8" s="196" customFormat="1">
      <c r="A3437" s="164"/>
      <c r="B3437" s="740"/>
      <c r="C3437" s="742" t="s">
        <v>1689</v>
      </c>
      <c r="D3437" s="359" t="s">
        <v>98</v>
      </c>
      <c r="E3437" s="614">
        <v>3.0000000000000001E-3</v>
      </c>
      <c r="F3437" s="208">
        <v>11200</v>
      </c>
      <c r="G3437" s="880">
        <f t="shared" si="220"/>
        <v>33.6</v>
      </c>
      <c r="H3437" s="359"/>
    </row>
    <row r="3438" spans="1:8" s="196" customFormat="1">
      <c r="A3438" s="164"/>
      <c r="B3438" s="740"/>
      <c r="C3438" s="742" t="s">
        <v>31</v>
      </c>
      <c r="D3438" s="359" t="s">
        <v>98</v>
      </c>
      <c r="E3438" s="614">
        <v>6.0000000000000001E-3</v>
      </c>
      <c r="F3438" s="208">
        <v>2700</v>
      </c>
      <c r="G3438" s="880">
        <f t="shared" si="220"/>
        <v>16.2</v>
      </c>
      <c r="H3438" s="359"/>
    </row>
    <row r="3439" spans="1:8" s="196" customFormat="1">
      <c r="A3439" s="164"/>
      <c r="B3439" s="740"/>
      <c r="C3439" s="742" t="s">
        <v>729</v>
      </c>
      <c r="D3439" s="359" t="s">
        <v>1649</v>
      </c>
      <c r="E3439" s="614">
        <v>1.5</v>
      </c>
      <c r="F3439" s="208">
        <v>120</v>
      </c>
      <c r="G3439" s="880">
        <f t="shared" si="220"/>
        <v>180</v>
      </c>
      <c r="H3439" s="359"/>
    </row>
    <row r="3440" spans="1:8" s="196" customFormat="1">
      <c r="A3440" s="164"/>
      <c r="B3440" s="741" t="s">
        <v>35</v>
      </c>
      <c r="C3440" s="744"/>
      <c r="D3440" s="186"/>
      <c r="E3440" s="615"/>
      <c r="F3440" s="276"/>
      <c r="G3440" s="889">
        <f>SUM(G3434:G3439)</f>
        <v>1251.3</v>
      </c>
      <c r="H3440" s="747"/>
    </row>
    <row r="3441" spans="1:8" s="196" customFormat="1">
      <c r="A3441" s="164" t="s">
        <v>2010</v>
      </c>
      <c r="B3441" s="745" t="s">
        <v>1366</v>
      </c>
      <c r="C3441" s="742" t="s">
        <v>728</v>
      </c>
      <c r="D3441" s="359" t="s">
        <v>1652</v>
      </c>
      <c r="E3441" s="614">
        <v>3.3000000000000002E-2</v>
      </c>
      <c r="F3441" s="629">
        <v>3500</v>
      </c>
      <c r="G3441" s="880">
        <f t="shared" si="220"/>
        <v>115.5</v>
      </c>
      <c r="H3441" s="359"/>
    </row>
    <row r="3442" spans="1:8" s="196" customFormat="1">
      <c r="A3442" s="164"/>
      <c r="B3442" s="740"/>
      <c r="C3442" s="742" t="s">
        <v>731</v>
      </c>
      <c r="D3442" s="359" t="s">
        <v>1652</v>
      </c>
      <c r="E3442" s="614">
        <v>0.02</v>
      </c>
      <c r="F3442" s="628">
        <v>3612</v>
      </c>
      <c r="G3442" s="880">
        <f t="shared" ref="G3442:G3451" si="221">E3442*F3442</f>
        <v>72.239999999999995</v>
      </c>
      <c r="H3442" s="359"/>
    </row>
    <row r="3443" spans="1:8" s="196" customFormat="1">
      <c r="A3443" s="164"/>
      <c r="B3443" s="740"/>
      <c r="C3443" s="742" t="s">
        <v>1713</v>
      </c>
      <c r="D3443" s="359" t="s">
        <v>98</v>
      </c>
      <c r="E3443" s="614">
        <v>0.01</v>
      </c>
      <c r="F3443" s="208">
        <v>1116</v>
      </c>
      <c r="G3443" s="880">
        <f t="shared" si="221"/>
        <v>11.16</v>
      </c>
      <c r="H3443" s="359"/>
    </row>
    <row r="3444" spans="1:8" s="196" customFormat="1">
      <c r="A3444" s="164"/>
      <c r="B3444" s="740"/>
      <c r="C3444" s="742" t="s">
        <v>1714</v>
      </c>
      <c r="D3444" s="359" t="s">
        <v>98</v>
      </c>
      <c r="E3444" s="614">
        <v>1E-3</v>
      </c>
      <c r="F3444" s="208">
        <v>24000</v>
      </c>
      <c r="G3444" s="880">
        <f t="shared" si="221"/>
        <v>24</v>
      </c>
      <c r="H3444" s="747"/>
    </row>
    <row r="3445" spans="1:8" s="196" customFormat="1">
      <c r="A3445" s="164"/>
      <c r="B3445" s="740"/>
      <c r="C3445" s="742" t="s">
        <v>1715</v>
      </c>
      <c r="D3445" s="359" t="s">
        <v>98</v>
      </c>
      <c r="E3445" s="614">
        <v>0.03</v>
      </c>
      <c r="F3445" s="208">
        <v>1323</v>
      </c>
      <c r="G3445" s="880">
        <f t="shared" si="221"/>
        <v>39.69</v>
      </c>
      <c r="H3445" s="359"/>
    </row>
    <row r="3446" spans="1:8" s="196" customFormat="1">
      <c r="A3446" s="164"/>
      <c r="B3446" s="740"/>
      <c r="C3446" s="742" t="s">
        <v>723</v>
      </c>
      <c r="D3446" s="359" t="s">
        <v>1652</v>
      </c>
      <c r="E3446" s="614">
        <v>0.1</v>
      </c>
      <c r="F3446" s="208">
        <v>1750</v>
      </c>
      <c r="G3446" s="880">
        <f t="shared" si="221"/>
        <v>175</v>
      </c>
      <c r="H3446" s="359"/>
    </row>
    <row r="3447" spans="1:8" s="196" customFormat="1">
      <c r="A3447" s="164"/>
      <c r="B3447" s="740"/>
      <c r="C3447" s="742" t="s">
        <v>576</v>
      </c>
      <c r="D3447" s="359" t="s">
        <v>1652</v>
      </c>
      <c r="E3447" s="614">
        <v>0.03</v>
      </c>
      <c r="F3447" s="589">
        <v>720</v>
      </c>
      <c r="G3447" s="880">
        <f t="shared" si="221"/>
        <v>21.599999999999998</v>
      </c>
      <c r="H3447" s="359"/>
    </row>
    <row r="3448" spans="1:8" s="196" customFormat="1">
      <c r="A3448" s="164"/>
      <c r="B3448" s="740"/>
      <c r="C3448" s="742" t="s">
        <v>1697</v>
      </c>
      <c r="D3448" s="359" t="s">
        <v>1698</v>
      </c>
      <c r="E3448" s="614">
        <v>1</v>
      </c>
      <c r="F3448" s="208">
        <v>490</v>
      </c>
      <c r="G3448" s="880">
        <f t="shared" si="221"/>
        <v>490</v>
      </c>
      <c r="H3448" s="359"/>
    </row>
    <row r="3449" spans="1:8" s="196" customFormat="1">
      <c r="A3449" s="164"/>
      <c r="B3449" s="740"/>
      <c r="C3449" s="742" t="s">
        <v>31</v>
      </c>
      <c r="D3449" s="359" t="s">
        <v>98</v>
      </c>
      <c r="E3449" s="614">
        <v>0.01</v>
      </c>
      <c r="F3449" s="208">
        <v>2700</v>
      </c>
      <c r="G3449" s="880">
        <f t="shared" si="221"/>
        <v>27</v>
      </c>
      <c r="H3449" s="359"/>
    </row>
    <row r="3450" spans="1:8" s="196" customFormat="1">
      <c r="A3450" s="164"/>
      <c r="B3450" s="740"/>
      <c r="C3450" s="742" t="s">
        <v>729</v>
      </c>
      <c r="D3450" s="359" t="s">
        <v>1649</v>
      </c>
      <c r="E3450" s="614">
        <v>1</v>
      </c>
      <c r="F3450" s="208">
        <v>120</v>
      </c>
      <c r="G3450" s="880">
        <f t="shared" si="221"/>
        <v>120</v>
      </c>
      <c r="H3450" s="359"/>
    </row>
    <row r="3451" spans="1:8" s="196" customFormat="1">
      <c r="A3451" s="164"/>
      <c r="B3451" s="740"/>
      <c r="C3451" s="742" t="s">
        <v>1717</v>
      </c>
      <c r="D3451" s="359" t="s">
        <v>1718</v>
      </c>
      <c r="E3451" s="614">
        <v>6.0000000000000001E-3</v>
      </c>
      <c r="F3451" s="208">
        <v>27000</v>
      </c>
      <c r="G3451" s="880">
        <f t="shared" si="221"/>
        <v>162</v>
      </c>
      <c r="H3451" s="359"/>
    </row>
    <row r="3452" spans="1:8" s="196" customFormat="1">
      <c r="A3452" s="164"/>
      <c r="B3452" s="741" t="s">
        <v>35</v>
      </c>
      <c r="C3452" s="744"/>
      <c r="D3452" s="186"/>
      <c r="E3452" s="615"/>
      <c r="F3452" s="276"/>
      <c r="G3452" s="889">
        <f>SUM(G3441:G3451)</f>
        <v>1258.19</v>
      </c>
      <c r="H3452" s="747"/>
    </row>
    <row r="3453" spans="1:8" s="196" customFormat="1">
      <c r="A3453" s="164" t="s">
        <v>2011</v>
      </c>
      <c r="B3453" s="745" t="s">
        <v>1251</v>
      </c>
      <c r="C3453" s="742" t="s">
        <v>728</v>
      </c>
      <c r="D3453" s="359" t="s">
        <v>1652</v>
      </c>
      <c r="E3453" s="614">
        <v>3.3000000000000002E-2</v>
      </c>
      <c r="F3453" s="629">
        <v>3500</v>
      </c>
      <c r="G3453" s="880">
        <f t="shared" ref="G3453:G3463" si="222">E3453*F3453</f>
        <v>115.5</v>
      </c>
      <c r="H3453" s="359"/>
    </row>
    <row r="3454" spans="1:8" s="196" customFormat="1">
      <c r="A3454" s="164"/>
      <c r="B3454" s="740"/>
      <c r="C3454" s="742" t="s">
        <v>731</v>
      </c>
      <c r="D3454" s="359" t="s">
        <v>1652</v>
      </c>
      <c r="E3454" s="614">
        <v>0.02</v>
      </c>
      <c r="F3454" s="628">
        <v>3612</v>
      </c>
      <c r="G3454" s="880">
        <f t="shared" si="222"/>
        <v>72.239999999999995</v>
      </c>
      <c r="H3454" s="359"/>
    </row>
    <row r="3455" spans="1:8" s="196" customFormat="1">
      <c r="A3455" s="164"/>
      <c r="B3455" s="740"/>
      <c r="C3455" s="742" t="s">
        <v>1713</v>
      </c>
      <c r="D3455" s="359" t="s">
        <v>98</v>
      </c>
      <c r="E3455" s="614">
        <v>0.01</v>
      </c>
      <c r="F3455" s="208">
        <v>1116</v>
      </c>
      <c r="G3455" s="880">
        <f t="shared" si="222"/>
        <v>11.16</v>
      </c>
      <c r="H3455" s="359"/>
    </row>
    <row r="3456" spans="1:8" s="196" customFormat="1">
      <c r="A3456" s="164"/>
      <c r="B3456" s="740"/>
      <c r="C3456" s="742" t="s">
        <v>1714</v>
      </c>
      <c r="D3456" s="359" t="s">
        <v>98</v>
      </c>
      <c r="E3456" s="614">
        <v>1E-3</v>
      </c>
      <c r="F3456" s="208">
        <v>24000</v>
      </c>
      <c r="G3456" s="880">
        <f t="shared" si="222"/>
        <v>24</v>
      </c>
      <c r="H3456" s="359"/>
    </row>
    <row r="3457" spans="1:8" s="196" customFormat="1">
      <c r="A3457" s="164"/>
      <c r="B3457" s="740"/>
      <c r="C3457" s="742" t="s">
        <v>1715</v>
      </c>
      <c r="D3457" s="359" t="s">
        <v>98</v>
      </c>
      <c r="E3457" s="614">
        <v>0.03</v>
      </c>
      <c r="F3457" s="208">
        <v>1323</v>
      </c>
      <c r="G3457" s="880">
        <f t="shared" si="222"/>
        <v>39.69</v>
      </c>
      <c r="H3457" s="359"/>
    </row>
    <row r="3458" spans="1:8" s="196" customFormat="1">
      <c r="A3458" s="164"/>
      <c r="B3458" s="740"/>
      <c r="C3458" s="742" t="s">
        <v>723</v>
      </c>
      <c r="D3458" s="359" t="s">
        <v>1652</v>
      </c>
      <c r="E3458" s="614">
        <v>0.1</v>
      </c>
      <c r="F3458" s="208">
        <v>1750</v>
      </c>
      <c r="G3458" s="880">
        <f t="shared" si="222"/>
        <v>175</v>
      </c>
      <c r="H3458" s="359"/>
    </row>
    <row r="3459" spans="1:8" s="196" customFormat="1">
      <c r="A3459" s="164"/>
      <c r="B3459" s="740"/>
      <c r="C3459" s="742" t="s">
        <v>576</v>
      </c>
      <c r="D3459" s="359" t="s">
        <v>1652</v>
      </c>
      <c r="E3459" s="614">
        <v>0.03</v>
      </c>
      <c r="F3459" s="589">
        <v>720</v>
      </c>
      <c r="G3459" s="880">
        <f t="shared" si="222"/>
        <v>21.599999999999998</v>
      </c>
      <c r="H3459" s="359"/>
    </row>
    <row r="3460" spans="1:8" s="196" customFormat="1">
      <c r="A3460" s="164"/>
      <c r="B3460" s="740"/>
      <c r="C3460" s="742" t="s">
        <v>1697</v>
      </c>
      <c r="D3460" s="359" t="s">
        <v>1698</v>
      </c>
      <c r="E3460" s="614">
        <v>1</v>
      </c>
      <c r="F3460" s="208">
        <v>490</v>
      </c>
      <c r="G3460" s="880">
        <f t="shared" si="222"/>
        <v>490</v>
      </c>
      <c r="H3460" s="359"/>
    </row>
    <row r="3461" spans="1:8" s="196" customFormat="1">
      <c r="A3461" s="164"/>
      <c r="B3461" s="740"/>
      <c r="C3461" s="742" t="s">
        <v>31</v>
      </c>
      <c r="D3461" s="359" t="s">
        <v>98</v>
      </c>
      <c r="E3461" s="614">
        <v>0.01</v>
      </c>
      <c r="F3461" s="208">
        <v>2700</v>
      </c>
      <c r="G3461" s="880">
        <f t="shared" si="222"/>
        <v>27</v>
      </c>
      <c r="H3461" s="359"/>
    </row>
    <row r="3462" spans="1:8" s="196" customFormat="1">
      <c r="A3462" s="164"/>
      <c r="B3462" s="740"/>
      <c r="C3462" s="742" t="s">
        <v>729</v>
      </c>
      <c r="D3462" s="359" t="s">
        <v>1649</v>
      </c>
      <c r="E3462" s="614">
        <v>1</v>
      </c>
      <c r="F3462" s="208">
        <v>120</v>
      </c>
      <c r="G3462" s="880">
        <f t="shared" si="222"/>
        <v>120</v>
      </c>
      <c r="H3462" s="359"/>
    </row>
    <row r="3463" spans="1:8" s="196" customFormat="1">
      <c r="A3463" s="164"/>
      <c r="B3463" s="740"/>
      <c r="C3463" s="742" t="s">
        <v>1717</v>
      </c>
      <c r="D3463" s="359" t="s">
        <v>1718</v>
      </c>
      <c r="E3463" s="614">
        <v>6.0000000000000001E-3</v>
      </c>
      <c r="F3463" s="208">
        <v>27000</v>
      </c>
      <c r="G3463" s="880">
        <f t="shared" si="222"/>
        <v>162</v>
      </c>
      <c r="H3463" s="359"/>
    </row>
    <row r="3464" spans="1:8" s="196" customFormat="1">
      <c r="A3464" s="164"/>
      <c r="B3464" s="741" t="s">
        <v>35</v>
      </c>
      <c r="C3464" s="744"/>
      <c r="D3464" s="186"/>
      <c r="E3464" s="615"/>
      <c r="F3464" s="276"/>
      <c r="G3464" s="889">
        <f>SUM(G3453:G3463)</f>
        <v>1258.19</v>
      </c>
      <c r="H3464" s="747"/>
    </row>
    <row r="3465" spans="1:8" s="196" customFormat="1">
      <c r="A3465" s="164" t="s">
        <v>1406</v>
      </c>
      <c r="B3465" s="745" t="s">
        <v>1369</v>
      </c>
      <c r="C3465" s="742" t="s">
        <v>1720</v>
      </c>
      <c r="D3465" s="359" t="s">
        <v>98</v>
      </c>
      <c r="E3465" s="614">
        <v>0.1</v>
      </c>
      <c r="F3465" s="208">
        <v>1690</v>
      </c>
      <c r="G3465" s="880">
        <f t="shared" ref="G3465:G3523" si="223">E3465*F3465</f>
        <v>169</v>
      </c>
      <c r="H3465" s="359"/>
    </row>
    <row r="3466" spans="1:8" s="196" customFormat="1">
      <c r="A3466" s="164"/>
      <c r="B3466" s="740"/>
      <c r="C3466" s="742" t="s">
        <v>1893</v>
      </c>
      <c r="D3466" s="359" t="s">
        <v>98</v>
      </c>
      <c r="E3466" s="614">
        <v>8.9999999999999998E-4</v>
      </c>
      <c r="F3466" s="208">
        <v>21000</v>
      </c>
      <c r="G3466" s="880">
        <f t="shared" si="223"/>
        <v>18.899999999999999</v>
      </c>
      <c r="H3466" s="359"/>
    </row>
    <row r="3467" spans="1:8" s="196" customFormat="1" ht="30">
      <c r="A3467" s="164"/>
      <c r="B3467" s="740"/>
      <c r="C3467" s="742" t="s">
        <v>1721</v>
      </c>
      <c r="D3467" s="359" t="s">
        <v>98</v>
      </c>
      <c r="E3467" s="614">
        <v>2E-3</v>
      </c>
      <c r="F3467" s="208">
        <v>118100</v>
      </c>
      <c r="G3467" s="880">
        <f t="shared" si="223"/>
        <v>236.20000000000002</v>
      </c>
      <c r="H3467" s="359"/>
    </row>
    <row r="3468" spans="1:8" s="196" customFormat="1">
      <c r="A3468" s="164"/>
      <c r="B3468" s="740"/>
      <c r="C3468" s="742" t="s">
        <v>1722</v>
      </c>
      <c r="D3468" s="359" t="s">
        <v>98</v>
      </c>
      <c r="E3468" s="614">
        <v>0.01</v>
      </c>
      <c r="F3468" s="208">
        <v>2100</v>
      </c>
      <c r="G3468" s="880">
        <f t="shared" si="223"/>
        <v>21</v>
      </c>
      <c r="H3468" s="359"/>
    </row>
    <row r="3469" spans="1:8" s="196" customFormat="1">
      <c r="A3469" s="164"/>
      <c r="B3469" s="740"/>
      <c r="C3469" s="742" t="s">
        <v>1723</v>
      </c>
      <c r="D3469" s="359" t="s">
        <v>1698</v>
      </c>
      <c r="E3469" s="614">
        <v>0.12</v>
      </c>
      <c r="F3469" s="208">
        <v>490</v>
      </c>
      <c r="G3469" s="880">
        <f t="shared" si="223"/>
        <v>58.8</v>
      </c>
      <c r="H3469" s="359"/>
    </row>
    <row r="3470" spans="1:8" s="196" customFormat="1">
      <c r="A3470" s="164"/>
      <c r="B3470" s="740"/>
      <c r="C3470" s="742" t="s">
        <v>1724</v>
      </c>
      <c r="D3470" s="359" t="s">
        <v>98</v>
      </c>
      <c r="E3470" s="614">
        <v>1.2E-2</v>
      </c>
      <c r="F3470" s="208">
        <v>1901</v>
      </c>
      <c r="G3470" s="880">
        <f t="shared" si="223"/>
        <v>22.812000000000001</v>
      </c>
      <c r="H3470" s="359"/>
    </row>
    <row r="3471" spans="1:8" s="196" customFormat="1">
      <c r="A3471" s="164"/>
      <c r="B3471" s="740"/>
      <c r="C3471" s="742" t="s">
        <v>1725</v>
      </c>
      <c r="D3471" s="359" t="s">
        <v>98</v>
      </c>
      <c r="E3471" s="614">
        <v>3.0000000000000001E-3</v>
      </c>
      <c r="F3471" s="208">
        <v>8900</v>
      </c>
      <c r="G3471" s="880">
        <f t="shared" si="223"/>
        <v>26.7</v>
      </c>
      <c r="H3471" s="747"/>
    </row>
    <row r="3472" spans="1:8" s="196" customFormat="1">
      <c r="A3472" s="164"/>
      <c r="B3472" s="740"/>
      <c r="C3472" s="742" t="s">
        <v>1687</v>
      </c>
      <c r="D3472" s="359" t="s">
        <v>98</v>
      </c>
      <c r="E3472" s="614">
        <v>0.04</v>
      </c>
      <c r="F3472" s="589">
        <v>27000</v>
      </c>
      <c r="G3472" s="880">
        <f t="shared" si="223"/>
        <v>1080</v>
      </c>
      <c r="H3472" s="359"/>
    </row>
    <row r="3473" spans="1:8" s="196" customFormat="1">
      <c r="A3473" s="164"/>
      <c r="B3473" s="740"/>
      <c r="C3473" s="742" t="s">
        <v>576</v>
      </c>
      <c r="D3473" s="359" t="s">
        <v>1652</v>
      </c>
      <c r="E3473" s="614">
        <v>0.25</v>
      </c>
      <c r="F3473" s="589">
        <v>720</v>
      </c>
      <c r="G3473" s="880">
        <f t="shared" si="223"/>
        <v>180</v>
      </c>
      <c r="H3473" s="359"/>
    </row>
    <row r="3474" spans="1:8" s="196" customFormat="1">
      <c r="A3474" s="164"/>
      <c r="B3474" s="740"/>
      <c r="C3474" s="742" t="s">
        <v>727</v>
      </c>
      <c r="D3474" s="359" t="s">
        <v>1652</v>
      </c>
      <c r="E3474" s="614">
        <v>3.7499999999999999E-2</v>
      </c>
      <c r="F3474" s="589">
        <v>3500</v>
      </c>
      <c r="G3474" s="880">
        <f t="shared" si="223"/>
        <v>131.25</v>
      </c>
      <c r="H3474" s="359"/>
    </row>
    <row r="3475" spans="1:8" s="196" customFormat="1">
      <c r="A3475" s="164"/>
      <c r="B3475" s="740"/>
      <c r="C3475" s="742" t="s">
        <v>31</v>
      </c>
      <c r="D3475" s="359" t="s">
        <v>98</v>
      </c>
      <c r="E3475" s="614">
        <v>6.0000000000000001E-3</v>
      </c>
      <c r="F3475" s="208">
        <v>2700</v>
      </c>
      <c r="G3475" s="880">
        <f t="shared" si="223"/>
        <v>16.2</v>
      </c>
      <c r="H3475" s="359"/>
    </row>
    <row r="3476" spans="1:8" s="196" customFormat="1">
      <c r="A3476" s="164"/>
      <c r="B3476" s="740"/>
      <c r="C3476" s="742" t="s">
        <v>729</v>
      </c>
      <c r="D3476" s="359" t="s">
        <v>1649</v>
      </c>
      <c r="E3476" s="614">
        <v>1.6E-2</v>
      </c>
      <c r="F3476" s="208">
        <v>120</v>
      </c>
      <c r="G3476" s="880">
        <f t="shared" si="223"/>
        <v>1.92</v>
      </c>
      <c r="H3476" s="359"/>
    </row>
    <row r="3477" spans="1:8" s="196" customFormat="1">
      <c r="A3477" s="164"/>
      <c r="B3477" s="740"/>
      <c r="C3477" s="742" t="s">
        <v>1726</v>
      </c>
      <c r="D3477" s="359" t="s">
        <v>1718</v>
      </c>
      <c r="E3477" s="614">
        <v>1E-3</v>
      </c>
      <c r="F3477" s="208">
        <v>27000</v>
      </c>
      <c r="G3477" s="880">
        <f t="shared" si="223"/>
        <v>27</v>
      </c>
      <c r="H3477" s="359"/>
    </row>
    <row r="3478" spans="1:8" s="196" customFormat="1">
      <c r="A3478" s="164"/>
      <c r="B3478" s="741" t="s">
        <v>35</v>
      </c>
      <c r="C3478" s="744"/>
      <c r="D3478" s="186"/>
      <c r="E3478" s="615"/>
      <c r="F3478" s="276"/>
      <c r="G3478" s="889">
        <f>SUM(G3465:G3477)</f>
        <v>1989.7820000000002</v>
      </c>
      <c r="H3478" s="359"/>
    </row>
    <row r="3479" spans="1:8" s="196" customFormat="1">
      <c r="A3479" s="164" t="s">
        <v>2012</v>
      </c>
      <c r="B3479" s="745" t="s">
        <v>1371</v>
      </c>
      <c r="C3479" s="742" t="s">
        <v>728</v>
      </c>
      <c r="D3479" s="359" t="s">
        <v>1652</v>
      </c>
      <c r="E3479" s="614">
        <v>3.3300000000000003E-2</v>
      </c>
      <c r="F3479" s="629">
        <v>3500</v>
      </c>
      <c r="G3479" s="880">
        <f t="shared" si="223"/>
        <v>116.55000000000001</v>
      </c>
      <c r="H3479" s="359"/>
    </row>
    <row r="3480" spans="1:8" s="196" customFormat="1">
      <c r="A3480" s="164"/>
      <c r="B3480" s="740"/>
      <c r="C3480" s="742" t="s">
        <v>731</v>
      </c>
      <c r="D3480" s="359" t="s">
        <v>1652</v>
      </c>
      <c r="E3480" s="614">
        <v>0.2</v>
      </c>
      <c r="F3480" s="628">
        <v>3612</v>
      </c>
      <c r="G3480" s="880">
        <f t="shared" si="223"/>
        <v>722.40000000000009</v>
      </c>
      <c r="H3480" s="359"/>
    </row>
    <row r="3481" spans="1:8" s="196" customFormat="1">
      <c r="A3481" s="164"/>
      <c r="B3481" s="740"/>
      <c r="C3481" s="742" t="s">
        <v>1713</v>
      </c>
      <c r="D3481" s="359" t="s">
        <v>98</v>
      </c>
      <c r="E3481" s="614">
        <v>0.01</v>
      </c>
      <c r="F3481" s="208">
        <v>1116</v>
      </c>
      <c r="G3481" s="880">
        <f t="shared" si="223"/>
        <v>11.16</v>
      </c>
      <c r="H3481" s="359"/>
    </row>
    <row r="3482" spans="1:8" s="196" customFormat="1">
      <c r="A3482" s="164"/>
      <c r="B3482" s="740"/>
      <c r="C3482" s="742" t="s">
        <v>1714</v>
      </c>
      <c r="D3482" s="359" t="s">
        <v>98</v>
      </c>
      <c r="E3482" s="614">
        <v>0.01</v>
      </c>
      <c r="F3482" s="208">
        <v>1323</v>
      </c>
      <c r="G3482" s="880">
        <f t="shared" si="223"/>
        <v>13.23</v>
      </c>
      <c r="H3482" s="359"/>
    </row>
    <row r="3483" spans="1:8" s="196" customFormat="1">
      <c r="A3483" s="164"/>
      <c r="B3483" s="740"/>
      <c r="C3483" s="742" t="s">
        <v>1715</v>
      </c>
      <c r="D3483" s="359" t="s">
        <v>98</v>
      </c>
      <c r="E3483" s="614">
        <v>0.03</v>
      </c>
      <c r="F3483" s="208">
        <v>1323</v>
      </c>
      <c r="G3483" s="880">
        <f t="shared" si="223"/>
        <v>39.69</v>
      </c>
      <c r="H3483" s="747"/>
    </row>
    <row r="3484" spans="1:8" s="196" customFormat="1">
      <c r="A3484" s="164"/>
      <c r="B3484" s="740"/>
      <c r="C3484" s="742" t="s">
        <v>723</v>
      </c>
      <c r="D3484" s="359" t="s">
        <v>1652</v>
      </c>
      <c r="E3484" s="614">
        <v>0.1</v>
      </c>
      <c r="F3484" s="208">
        <v>1750</v>
      </c>
      <c r="G3484" s="880">
        <f t="shared" si="223"/>
        <v>175</v>
      </c>
      <c r="H3484" s="359"/>
    </row>
    <row r="3485" spans="1:8" s="196" customFormat="1">
      <c r="A3485" s="164"/>
      <c r="B3485" s="740"/>
      <c r="C3485" s="742" t="s">
        <v>576</v>
      </c>
      <c r="D3485" s="359" t="s">
        <v>1652</v>
      </c>
      <c r="E3485" s="614">
        <v>0.3</v>
      </c>
      <c r="F3485" s="589">
        <v>720</v>
      </c>
      <c r="G3485" s="880">
        <f t="shared" si="223"/>
        <v>216</v>
      </c>
      <c r="H3485" s="359"/>
    </row>
    <row r="3486" spans="1:8" s="196" customFormat="1" ht="30">
      <c r="A3486" s="164"/>
      <c r="B3486" s="740"/>
      <c r="C3486" s="742" t="s">
        <v>1735</v>
      </c>
      <c r="D3486" s="359" t="s">
        <v>1698</v>
      </c>
      <c r="E3486" s="614">
        <v>0.1</v>
      </c>
      <c r="F3486" s="208">
        <v>2500</v>
      </c>
      <c r="G3486" s="880">
        <f t="shared" si="223"/>
        <v>250</v>
      </c>
      <c r="H3486" s="359"/>
    </row>
    <row r="3487" spans="1:8" s="196" customFormat="1">
      <c r="A3487" s="164"/>
      <c r="B3487" s="740"/>
      <c r="C3487" s="742" t="s">
        <v>31</v>
      </c>
      <c r="D3487" s="359" t="s">
        <v>98</v>
      </c>
      <c r="E3487" s="614">
        <v>6.0000000000000001E-3</v>
      </c>
      <c r="F3487" s="208">
        <v>2700</v>
      </c>
      <c r="G3487" s="880">
        <f t="shared" si="223"/>
        <v>16.2</v>
      </c>
      <c r="H3487" s="359"/>
    </row>
    <row r="3488" spans="1:8" s="196" customFormat="1">
      <c r="A3488" s="164"/>
      <c r="B3488" s="740"/>
      <c r="C3488" s="742" t="s">
        <v>729</v>
      </c>
      <c r="D3488" s="359" t="s">
        <v>1649</v>
      </c>
      <c r="E3488" s="614">
        <v>1.4999999999999999E-2</v>
      </c>
      <c r="F3488" s="208">
        <v>120</v>
      </c>
      <c r="G3488" s="880">
        <f t="shared" si="223"/>
        <v>1.7999999999999998</v>
      </c>
      <c r="H3488" s="359"/>
    </row>
    <row r="3489" spans="1:8" s="196" customFormat="1">
      <c r="A3489" s="164"/>
      <c r="B3489" s="740"/>
      <c r="C3489" s="742" t="s">
        <v>1726</v>
      </c>
      <c r="D3489" s="359" t="s">
        <v>1718</v>
      </c>
      <c r="E3489" s="614">
        <v>1E-3</v>
      </c>
      <c r="F3489" s="208">
        <v>27000</v>
      </c>
      <c r="G3489" s="880">
        <f t="shared" si="223"/>
        <v>27</v>
      </c>
      <c r="H3489" s="359"/>
    </row>
    <row r="3490" spans="1:8" s="196" customFormat="1">
      <c r="A3490" s="164"/>
      <c r="B3490" s="741" t="s">
        <v>35</v>
      </c>
      <c r="C3490" s="744"/>
      <c r="D3490" s="186"/>
      <c r="E3490" s="615"/>
      <c r="F3490" s="276"/>
      <c r="G3490" s="889">
        <f>SUM(G3479:G3489)</f>
        <v>1589.03</v>
      </c>
      <c r="H3490" s="359"/>
    </row>
    <row r="3491" spans="1:8" s="196" customFormat="1">
      <c r="A3491" s="164" t="s">
        <v>2013</v>
      </c>
      <c r="B3491" s="745" t="s">
        <v>2014</v>
      </c>
      <c r="C3491" s="742" t="s">
        <v>728</v>
      </c>
      <c r="D3491" s="359" t="s">
        <v>1652</v>
      </c>
      <c r="E3491" s="614">
        <v>0.33</v>
      </c>
      <c r="F3491" s="629">
        <v>3500</v>
      </c>
      <c r="G3491" s="880">
        <f t="shared" si="223"/>
        <v>1155</v>
      </c>
      <c r="H3491" s="359"/>
    </row>
    <row r="3492" spans="1:8" s="196" customFormat="1">
      <c r="A3492" s="164"/>
      <c r="B3492" s="740"/>
      <c r="C3492" s="742" t="s">
        <v>731</v>
      </c>
      <c r="D3492" s="359" t="s">
        <v>1652</v>
      </c>
      <c r="E3492" s="614">
        <v>0.2</v>
      </c>
      <c r="F3492" s="628">
        <v>3612</v>
      </c>
      <c r="G3492" s="880">
        <f t="shared" si="223"/>
        <v>722.40000000000009</v>
      </c>
      <c r="H3492" s="359"/>
    </row>
    <row r="3493" spans="1:8" s="196" customFormat="1">
      <c r="A3493" s="164"/>
      <c r="B3493" s="740"/>
      <c r="C3493" s="742" t="s">
        <v>1713</v>
      </c>
      <c r="D3493" s="359" t="s">
        <v>98</v>
      </c>
      <c r="E3493" s="614">
        <v>0.1</v>
      </c>
      <c r="F3493" s="208">
        <v>1116</v>
      </c>
      <c r="G3493" s="880">
        <f t="shared" si="223"/>
        <v>111.60000000000001</v>
      </c>
      <c r="H3493" s="359"/>
    </row>
    <row r="3494" spans="1:8" s="196" customFormat="1">
      <c r="A3494" s="164"/>
      <c r="B3494" s="740"/>
      <c r="C3494" s="742" t="s">
        <v>1714</v>
      </c>
      <c r="D3494" s="359" t="s">
        <v>98</v>
      </c>
      <c r="E3494" s="614">
        <v>0.01</v>
      </c>
      <c r="F3494" s="208">
        <v>24000</v>
      </c>
      <c r="G3494" s="880">
        <f t="shared" si="223"/>
        <v>240</v>
      </c>
      <c r="H3494" s="359"/>
    </row>
    <row r="3495" spans="1:8" s="196" customFormat="1">
      <c r="A3495" s="164"/>
      <c r="B3495" s="740"/>
      <c r="C3495" s="742" t="s">
        <v>1715</v>
      </c>
      <c r="D3495" s="359" t="s">
        <v>98</v>
      </c>
      <c r="E3495" s="614">
        <v>2.2675000000000001E-2</v>
      </c>
      <c r="F3495" s="208">
        <v>1323</v>
      </c>
      <c r="G3495" s="880">
        <f t="shared" si="223"/>
        <v>29.999025</v>
      </c>
      <c r="H3495" s="747"/>
    </row>
    <row r="3496" spans="1:8" s="196" customFormat="1">
      <c r="A3496" s="164"/>
      <c r="B3496" s="740"/>
      <c r="C3496" s="742" t="s">
        <v>723</v>
      </c>
      <c r="D3496" s="359" t="s">
        <v>1652</v>
      </c>
      <c r="E3496" s="614">
        <v>0.01</v>
      </c>
      <c r="F3496" s="208">
        <v>1750</v>
      </c>
      <c r="G3496" s="880">
        <f t="shared" si="223"/>
        <v>17.5</v>
      </c>
      <c r="H3496" s="359"/>
    </row>
    <row r="3497" spans="1:8" s="196" customFormat="1">
      <c r="A3497" s="164"/>
      <c r="B3497" s="740"/>
      <c r="C3497" s="742" t="s">
        <v>576</v>
      </c>
      <c r="D3497" s="359" t="s">
        <v>1652</v>
      </c>
      <c r="E3497" s="614">
        <v>0.3</v>
      </c>
      <c r="F3497" s="589">
        <v>720</v>
      </c>
      <c r="G3497" s="880">
        <f t="shared" si="223"/>
        <v>216</v>
      </c>
      <c r="H3497" s="359"/>
    </row>
    <row r="3498" spans="1:8" s="196" customFormat="1">
      <c r="A3498" s="164"/>
      <c r="B3498" s="740"/>
      <c r="C3498" s="742" t="s">
        <v>1709</v>
      </c>
      <c r="D3498" s="359" t="s">
        <v>1698</v>
      </c>
      <c r="E3498" s="614">
        <v>1</v>
      </c>
      <c r="F3498" s="208">
        <v>490</v>
      </c>
      <c r="G3498" s="880">
        <f t="shared" si="223"/>
        <v>490</v>
      </c>
      <c r="H3498" s="359"/>
    </row>
    <row r="3499" spans="1:8" s="196" customFormat="1">
      <c r="A3499" s="164"/>
      <c r="B3499" s="740"/>
      <c r="C3499" s="742" t="s">
        <v>31</v>
      </c>
      <c r="D3499" s="359" t="s">
        <v>98</v>
      </c>
      <c r="E3499" s="614">
        <v>6.0000000000000001E-3</v>
      </c>
      <c r="F3499" s="208">
        <v>2700</v>
      </c>
      <c r="G3499" s="880">
        <f t="shared" si="223"/>
        <v>16.2</v>
      </c>
      <c r="H3499" s="359"/>
    </row>
    <row r="3500" spans="1:8" s="196" customFormat="1">
      <c r="A3500" s="164"/>
      <c r="B3500" s="740"/>
      <c r="C3500" s="742" t="s">
        <v>729</v>
      </c>
      <c r="D3500" s="359" t="s">
        <v>1649</v>
      </c>
      <c r="E3500" s="614">
        <v>0.14199999999999999</v>
      </c>
      <c r="F3500" s="208">
        <v>120</v>
      </c>
      <c r="G3500" s="880">
        <f t="shared" si="223"/>
        <v>17.04</v>
      </c>
      <c r="H3500" s="359"/>
    </row>
    <row r="3501" spans="1:8" s="196" customFormat="1">
      <c r="A3501" s="164"/>
      <c r="B3501" s="740"/>
      <c r="C3501" s="742" t="s">
        <v>1717</v>
      </c>
      <c r="D3501" s="359" t="s">
        <v>1718</v>
      </c>
      <c r="E3501" s="614">
        <v>0.01</v>
      </c>
      <c r="F3501" s="208">
        <v>27000</v>
      </c>
      <c r="G3501" s="880">
        <f t="shared" si="223"/>
        <v>270</v>
      </c>
      <c r="H3501" s="359"/>
    </row>
    <row r="3502" spans="1:8" s="196" customFormat="1">
      <c r="A3502" s="164"/>
      <c r="B3502" s="741" t="s">
        <v>35</v>
      </c>
      <c r="C3502" s="744"/>
      <c r="D3502" s="186"/>
      <c r="E3502" s="615"/>
      <c r="F3502" s="276"/>
      <c r="G3502" s="889">
        <f>SUM(G3491:G3501)</f>
        <v>3285.7390249999999</v>
      </c>
      <c r="H3502" s="359"/>
    </row>
    <row r="3503" spans="1:8" s="196" customFormat="1">
      <c r="A3503" s="164" t="s">
        <v>2015</v>
      </c>
      <c r="B3503" s="745" t="s">
        <v>2016</v>
      </c>
      <c r="C3503" s="742" t="s">
        <v>1811</v>
      </c>
      <c r="D3503" s="359" t="s">
        <v>98</v>
      </c>
      <c r="E3503" s="614">
        <v>0.14000000000000001</v>
      </c>
      <c r="F3503" s="208">
        <v>845</v>
      </c>
      <c r="G3503" s="880">
        <f t="shared" si="223"/>
        <v>118.30000000000001</v>
      </c>
      <c r="H3503" s="359"/>
    </row>
    <row r="3504" spans="1:8" s="196" customFormat="1">
      <c r="A3504" s="164"/>
      <c r="B3504" s="740"/>
      <c r="C3504" s="742" t="s">
        <v>1812</v>
      </c>
      <c r="D3504" s="359" t="s">
        <v>1652</v>
      </c>
      <c r="E3504" s="614">
        <v>1.26E-2</v>
      </c>
      <c r="F3504" s="208">
        <v>25500</v>
      </c>
      <c r="G3504" s="880">
        <f t="shared" si="223"/>
        <v>321.3</v>
      </c>
      <c r="H3504" s="359"/>
    </row>
    <row r="3505" spans="1:8" s="196" customFormat="1">
      <c r="A3505" s="164"/>
      <c r="B3505" s="740"/>
      <c r="C3505" s="742" t="s">
        <v>1755</v>
      </c>
      <c r="D3505" s="359" t="s">
        <v>1652</v>
      </c>
      <c r="E3505" s="614">
        <v>1.2999999999999999E-2</v>
      </c>
      <c r="F3505" s="208">
        <v>27000</v>
      </c>
      <c r="G3505" s="880">
        <f t="shared" si="223"/>
        <v>351</v>
      </c>
      <c r="H3505" s="359"/>
    </row>
    <row r="3506" spans="1:8" s="196" customFormat="1">
      <c r="A3506" s="164"/>
      <c r="B3506" s="740"/>
      <c r="C3506" s="742" t="s">
        <v>84</v>
      </c>
      <c r="D3506" s="359" t="s">
        <v>1652</v>
      </c>
      <c r="E3506" s="614">
        <v>7.0000000000000007E-2</v>
      </c>
      <c r="F3506" s="621">
        <v>7875</v>
      </c>
      <c r="G3506" s="880">
        <f t="shared" si="223"/>
        <v>551.25</v>
      </c>
      <c r="H3506" s="359"/>
    </row>
    <row r="3507" spans="1:8" s="196" customFormat="1">
      <c r="A3507" s="164"/>
      <c r="B3507" s="740"/>
      <c r="C3507" s="742" t="s">
        <v>872</v>
      </c>
      <c r="D3507" s="359" t="s">
        <v>1652</v>
      </c>
      <c r="E3507" s="614">
        <v>0.1</v>
      </c>
      <c r="F3507" s="208">
        <v>2700</v>
      </c>
      <c r="G3507" s="880">
        <f t="shared" si="223"/>
        <v>270</v>
      </c>
      <c r="H3507" s="359"/>
    </row>
    <row r="3508" spans="1:8" s="196" customFormat="1">
      <c r="A3508" s="164"/>
      <c r="B3508" s="740"/>
      <c r="C3508" s="742" t="s">
        <v>1680</v>
      </c>
      <c r="D3508" s="359" t="s">
        <v>98</v>
      </c>
      <c r="E3508" s="614">
        <v>0.12</v>
      </c>
      <c r="F3508" s="208">
        <v>1071</v>
      </c>
      <c r="G3508" s="880">
        <f t="shared" si="223"/>
        <v>128.51999999999998</v>
      </c>
      <c r="H3508" s="359"/>
    </row>
    <row r="3509" spans="1:8" s="196" customFormat="1">
      <c r="A3509" s="164"/>
      <c r="B3509" s="740"/>
      <c r="C3509" s="742" t="s">
        <v>733</v>
      </c>
      <c r="D3509" s="359" t="s">
        <v>1652</v>
      </c>
      <c r="E3509" s="614">
        <v>6.3945E-3</v>
      </c>
      <c r="F3509" s="208">
        <v>115000</v>
      </c>
      <c r="G3509" s="880">
        <f t="shared" si="223"/>
        <v>735.36749999999995</v>
      </c>
      <c r="H3509" s="359"/>
    </row>
    <row r="3510" spans="1:8" s="196" customFormat="1">
      <c r="A3510" s="164"/>
      <c r="B3510" s="740"/>
      <c r="C3510" s="742" t="s">
        <v>1720</v>
      </c>
      <c r="D3510" s="359" t="s">
        <v>98</v>
      </c>
      <c r="E3510" s="614">
        <v>1.4999999999999999E-2</v>
      </c>
      <c r="F3510" s="208">
        <v>1690</v>
      </c>
      <c r="G3510" s="880">
        <f t="shared" si="223"/>
        <v>25.349999999999998</v>
      </c>
      <c r="H3510" s="359"/>
    </row>
    <row r="3511" spans="1:8" s="196" customFormat="1">
      <c r="A3511" s="164"/>
      <c r="B3511" s="740"/>
      <c r="C3511" s="742" t="s">
        <v>1760</v>
      </c>
      <c r="D3511" s="359" t="s">
        <v>1652</v>
      </c>
      <c r="E3511" s="614">
        <v>0.05</v>
      </c>
      <c r="F3511" s="748">
        <v>16500</v>
      </c>
      <c r="G3511" s="880">
        <f t="shared" si="223"/>
        <v>825</v>
      </c>
      <c r="H3511" s="359"/>
    </row>
    <row r="3512" spans="1:8" s="196" customFormat="1">
      <c r="A3512" s="164"/>
      <c r="B3512" s="740"/>
      <c r="C3512" s="742" t="s">
        <v>1813</v>
      </c>
      <c r="D3512" s="359" t="s">
        <v>98</v>
      </c>
      <c r="E3512" s="614">
        <v>0.02</v>
      </c>
      <c r="F3512" s="629">
        <v>3500</v>
      </c>
      <c r="G3512" s="880">
        <f t="shared" si="223"/>
        <v>70</v>
      </c>
      <c r="H3512" s="359"/>
    </row>
    <row r="3513" spans="1:8" s="196" customFormat="1">
      <c r="A3513" s="164"/>
      <c r="B3513" s="740"/>
      <c r="C3513" s="742" t="s">
        <v>1814</v>
      </c>
      <c r="D3513" s="359" t="s">
        <v>98</v>
      </c>
      <c r="E3513" s="614">
        <v>1.6000000000000001E-3</v>
      </c>
      <c r="F3513" s="208">
        <v>7321.43</v>
      </c>
      <c r="G3513" s="880">
        <f t="shared" si="223"/>
        <v>11.714288000000002</v>
      </c>
      <c r="H3513" s="359"/>
    </row>
    <row r="3514" spans="1:8" s="196" customFormat="1">
      <c r="A3514" s="164"/>
      <c r="B3514" s="740"/>
      <c r="C3514" s="742" t="s">
        <v>1796</v>
      </c>
      <c r="D3514" s="359" t="s">
        <v>1652</v>
      </c>
      <c r="E3514" s="614">
        <v>5.6839999999999998E-3</v>
      </c>
      <c r="F3514" s="208">
        <v>9500</v>
      </c>
      <c r="G3514" s="880">
        <f t="shared" si="223"/>
        <v>53.997999999999998</v>
      </c>
      <c r="H3514" s="359"/>
    </row>
    <row r="3515" spans="1:8" s="196" customFormat="1">
      <c r="A3515" s="164"/>
      <c r="B3515" s="740"/>
      <c r="C3515" s="742" t="s">
        <v>1815</v>
      </c>
      <c r="D3515" s="359" t="s">
        <v>1698</v>
      </c>
      <c r="E3515" s="614">
        <v>0.05</v>
      </c>
      <c r="F3515" s="208">
        <v>81000</v>
      </c>
      <c r="G3515" s="880">
        <f t="shared" si="223"/>
        <v>4050</v>
      </c>
      <c r="H3515" s="359"/>
    </row>
    <row r="3516" spans="1:8" s="196" customFormat="1">
      <c r="A3516" s="164"/>
      <c r="B3516" s="740"/>
      <c r="C3516" s="742" t="s">
        <v>1816</v>
      </c>
      <c r="D3516" s="359" t="s">
        <v>1698</v>
      </c>
      <c r="E3516" s="614">
        <v>0.05</v>
      </c>
      <c r="F3516" s="208">
        <v>81000</v>
      </c>
      <c r="G3516" s="880">
        <f t="shared" si="223"/>
        <v>4050</v>
      </c>
      <c r="H3516" s="359"/>
    </row>
    <row r="3517" spans="1:8" s="196" customFormat="1">
      <c r="A3517" s="164"/>
      <c r="B3517" s="740"/>
      <c r="C3517" s="291" t="s">
        <v>1817</v>
      </c>
      <c r="D3517" s="359" t="s">
        <v>1695</v>
      </c>
      <c r="E3517" s="574">
        <v>1.4999999999999999E-2</v>
      </c>
      <c r="F3517" s="748">
        <v>275000</v>
      </c>
      <c r="G3517" s="880">
        <f t="shared" si="223"/>
        <v>4125</v>
      </c>
      <c r="H3517" s="747"/>
    </row>
    <row r="3518" spans="1:8" s="196" customFormat="1">
      <c r="A3518" s="164"/>
      <c r="B3518" s="740"/>
      <c r="C3518" s="742" t="s">
        <v>31</v>
      </c>
      <c r="D3518" s="359" t="s">
        <v>98</v>
      </c>
      <c r="E3518" s="614">
        <v>6.0000000000000001E-3</v>
      </c>
      <c r="F3518" s="208">
        <v>2700</v>
      </c>
      <c r="G3518" s="880">
        <f t="shared" si="223"/>
        <v>16.2</v>
      </c>
      <c r="H3518" s="359"/>
    </row>
    <row r="3519" spans="1:8" s="196" customFormat="1">
      <c r="A3519" s="164"/>
      <c r="B3519" s="740"/>
      <c r="C3519" s="742" t="s">
        <v>729</v>
      </c>
      <c r="D3519" s="359" t="s">
        <v>1649</v>
      </c>
      <c r="E3519" s="614">
        <v>1.4933000000000001</v>
      </c>
      <c r="F3519" s="208">
        <v>120</v>
      </c>
      <c r="G3519" s="880">
        <f t="shared" si="223"/>
        <v>179.196</v>
      </c>
      <c r="H3519" s="359"/>
    </row>
    <row r="3520" spans="1:8" s="196" customFormat="1">
      <c r="A3520" s="164"/>
      <c r="B3520" s="741" t="s">
        <v>35</v>
      </c>
      <c r="C3520" s="744"/>
      <c r="D3520" s="186"/>
      <c r="E3520" s="615"/>
      <c r="F3520" s="276"/>
      <c r="G3520" s="889">
        <f>SUM(G3503:G3519)</f>
        <v>15882.195788000001</v>
      </c>
      <c r="H3520" s="359"/>
    </row>
    <row r="3521" spans="1:8" s="196" customFormat="1">
      <c r="A3521" s="164" t="s">
        <v>2017</v>
      </c>
      <c r="B3521" s="291" t="s">
        <v>1413</v>
      </c>
      <c r="C3521" s="294" t="s">
        <v>1752</v>
      </c>
      <c r="D3521" s="359" t="s">
        <v>98</v>
      </c>
      <c r="E3521" s="574">
        <v>0.02</v>
      </c>
      <c r="F3521" s="589">
        <v>720</v>
      </c>
      <c r="G3521" s="880">
        <f t="shared" si="223"/>
        <v>14.4</v>
      </c>
      <c r="H3521" s="747"/>
    </row>
    <row r="3522" spans="1:8" s="196" customFormat="1">
      <c r="A3522" s="164"/>
      <c r="B3522" s="291"/>
      <c r="C3522" s="742" t="s">
        <v>31</v>
      </c>
      <c r="D3522" s="359" t="s">
        <v>98</v>
      </c>
      <c r="E3522" s="614">
        <v>0.06</v>
      </c>
      <c r="F3522" s="208">
        <v>2700</v>
      </c>
      <c r="G3522" s="880">
        <f t="shared" si="223"/>
        <v>162</v>
      </c>
      <c r="H3522" s="747"/>
    </row>
    <row r="3523" spans="1:8" s="196" customFormat="1">
      <c r="A3523" s="164"/>
      <c r="B3523" s="741"/>
      <c r="C3523" s="742" t="s">
        <v>729</v>
      </c>
      <c r="D3523" s="359" t="s">
        <v>1649</v>
      </c>
      <c r="E3523" s="614">
        <v>0.14199999999999999</v>
      </c>
      <c r="F3523" s="208">
        <v>120</v>
      </c>
      <c r="G3523" s="880">
        <f t="shared" si="223"/>
        <v>17.04</v>
      </c>
      <c r="H3523" s="747"/>
    </row>
    <row r="3524" spans="1:8" s="196" customFormat="1">
      <c r="A3524" s="164"/>
      <c r="B3524" s="741" t="s">
        <v>35</v>
      </c>
      <c r="C3524" s="744"/>
      <c r="D3524" s="186"/>
      <c r="E3524" s="615"/>
      <c r="F3524" s="276"/>
      <c r="G3524" s="889">
        <f>SUM(G3521:G3523)</f>
        <v>193.44</v>
      </c>
      <c r="H3524" s="747"/>
    </row>
    <row r="3525" spans="1:8" s="196" customFormat="1">
      <c r="A3525" s="164" t="s">
        <v>2018</v>
      </c>
      <c r="B3525" s="291" t="s">
        <v>1415</v>
      </c>
      <c r="C3525" s="742"/>
      <c r="D3525" s="186"/>
      <c r="E3525" s="615"/>
      <c r="F3525" s="276"/>
      <c r="G3525" s="889"/>
      <c r="H3525" s="747"/>
    </row>
    <row r="3526" spans="1:8" s="196" customFormat="1">
      <c r="A3526" s="164" t="s">
        <v>2019</v>
      </c>
      <c r="B3526" s="291" t="s">
        <v>1417</v>
      </c>
      <c r="C3526" s="742" t="s">
        <v>31</v>
      </c>
      <c r="D3526" s="359" t="s">
        <v>98</v>
      </c>
      <c r="E3526" s="614">
        <v>6.0000000000000001E-3</v>
      </c>
      <c r="F3526" s="208">
        <v>2700</v>
      </c>
      <c r="G3526" s="880">
        <f>E3526*F3526</f>
        <v>16.2</v>
      </c>
      <c r="H3526" s="747"/>
    </row>
    <row r="3527" spans="1:8" s="196" customFormat="1">
      <c r="A3527" s="164"/>
      <c r="B3527" s="741"/>
      <c r="C3527" s="742" t="s">
        <v>729</v>
      </c>
      <c r="D3527" s="359" t="s">
        <v>1649</v>
      </c>
      <c r="E3527" s="614">
        <v>0.14199999999999999</v>
      </c>
      <c r="F3527" s="208">
        <v>120</v>
      </c>
      <c r="G3527" s="880">
        <f>E3527*F3527</f>
        <v>17.04</v>
      </c>
      <c r="H3527" s="747"/>
    </row>
    <row r="3528" spans="1:8" s="196" customFormat="1">
      <c r="A3528" s="164"/>
      <c r="B3528" s="741" t="s">
        <v>35</v>
      </c>
      <c r="C3528" s="744"/>
      <c r="D3528" s="186"/>
      <c r="E3528" s="615"/>
      <c r="F3528" s="276"/>
      <c r="G3528" s="889">
        <f>SUM(G3526:G3527)</f>
        <v>33.239999999999995</v>
      </c>
      <c r="H3528" s="747"/>
    </row>
    <row r="3529" spans="1:8" s="196" customFormat="1">
      <c r="A3529" s="164" t="s">
        <v>2020</v>
      </c>
      <c r="B3529" s="291" t="s">
        <v>1419</v>
      </c>
      <c r="C3529" s="742"/>
      <c r="D3529" s="186"/>
      <c r="E3529" s="615"/>
      <c r="F3529" s="276"/>
      <c r="G3529" s="889"/>
      <c r="H3529" s="747"/>
    </row>
    <row r="3530" spans="1:8" ht="28.5">
      <c r="A3530" s="152" t="s">
        <v>2021</v>
      </c>
      <c r="B3530" s="284" t="s">
        <v>1421</v>
      </c>
      <c r="C3530" s="63"/>
      <c r="D3530" s="128"/>
      <c r="E3530" s="592"/>
      <c r="F3530" s="440"/>
      <c r="G3530" s="891"/>
      <c r="H3530" s="695"/>
    </row>
    <row r="3531" spans="1:8">
      <c r="A3531" s="676" t="s">
        <v>2022</v>
      </c>
      <c r="B3531" s="288" t="s">
        <v>1037</v>
      </c>
      <c r="C3531" s="309"/>
      <c r="D3531" s="308"/>
      <c r="E3531" s="608"/>
      <c r="F3531" s="429"/>
      <c r="G3531" s="1533"/>
      <c r="H3531" s="678"/>
    </row>
    <row r="3532" spans="1:8">
      <c r="A3532" s="676" t="s">
        <v>2023</v>
      </c>
      <c r="B3532" s="288" t="s">
        <v>1424</v>
      </c>
      <c r="C3532" s="425" t="s">
        <v>1685</v>
      </c>
      <c r="D3532" s="678" t="s">
        <v>1652</v>
      </c>
      <c r="E3532" s="612">
        <v>1.4999999999999999E-2</v>
      </c>
      <c r="F3532" s="204">
        <v>6500</v>
      </c>
      <c r="G3532" s="701">
        <f t="shared" ref="G3532:G3537" si="224">E3532*F3532</f>
        <v>97.5</v>
      </c>
      <c r="H3532" s="308"/>
    </row>
    <row r="3533" spans="1:8">
      <c r="A3533" s="676"/>
      <c r="B3533" s="677"/>
      <c r="C3533" s="425" t="s">
        <v>576</v>
      </c>
      <c r="D3533" s="678" t="s">
        <v>1652</v>
      </c>
      <c r="E3533" s="612">
        <v>0.3</v>
      </c>
      <c r="F3533" s="622">
        <v>720</v>
      </c>
      <c r="G3533" s="701">
        <f t="shared" si="224"/>
        <v>216</v>
      </c>
      <c r="H3533" s="678"/>
    </row>
    <row r="3534" spans="1:8">
      <c r="A3534" s="676"/>
      <c r="B3534" s="677"/>
      <c r="C3534" s="425" t="s">
        <v>1664</v>
      </c>
      <c r="D3534" s="678" t="s">
        <v>98</v>
      </c>
      <c r="E3534" s="612">
        <v>0.05</v>
      </c>
      <c r="F3534" s="204">
        <v>1200</v>
      </c>
      <c r="G3534" s="701">
        <f t="shared" si="224"/>
        <v>60</v>
      </c>
      <c r="H3534" s="678"/>
    </row>
    <row r="3535" spans="1:8">
      <c r="A3535" s="676"/>
      <c r="B3535" s="677"/>
      <c r="C3535" s="742" t="s">
        <v>1686</v>
      </c>
      <c r="D3535" s="359" t="s">
        <v>98</v>
      </c>
      <c r="E3535" s="614">
        <v>2.5000000000000001E-2</v>
      </c>
      <c r="F3535" s="208">
        <v>55000</v>
      </c>
      <c r="G3535" s="701">
        <f t="shared" si="224"/>
        <v>1375</v>
      </c>
      <c r="H3535" s="678"/>
    </row>
    <row r="3536" spans="1:8">
      <c r="A3536" s="676"/>
      <c r="B3536" s="677"/>
      <c r="C3536" s="742" t="s">
        <v>31</v>
      </c>
      <c r="D3536" s="359" t="s">
        <v>98</v>
      </c>
      <c r="E3536" s="614">
        <v>1E-3</v>
      </c>
      <c r="F3536" s="208">
        <v>2700</v>
      </c>
      <c r="G3536" s="701">
        <f t="shared" si="224"/>
        <v>2.7</v>
      </c>
      <c r="H3536" s="678"/>
    </row>
    <row r="3537" spans="1:8">
      <c r="A3537" s="676"/>
      <c r="B3537" s="677"/>
      <c r="C3537" s="742" t="s">
        <v>729</v>
      </c>
      <c r="D3537" s="359" t="s">
        <v>1649</v>
      </c>
      <c r="E3537" s="614">
        <v>0.5</v>
      </c>
      <c r="F3537" s="208">
        <v>120</v>
      </c>
      <c r="G3537" s="701">
        <f t="shared" si="224"/>
        <v>60</v>
      </c>
      <c r="H3537" s="678"/>
    </row>
    <row r="3538" spans="1:8">
      <c r="A3538" s="676"/>
      <c r="B3538" s="699" t="s">
        <v>35</v>
      </c>
      <c r="C3538" s="744"/>
      <c r="D3538" s="186"/>
      <c r="E3538" s="615"/>
      <c r="F3538" s="276"/>
      <c r="G3538" s="1533">
        <f>SUM(G3532:G3537)</f>
        <v>1811.2</v>
      </c>
      <c r="H3538" s="678"/>
    </row>
    <row r="3539" spans="1:8" ht="30">
      <c r="A3539" s="676" t="s">
        <v>2024</v>
      </c>
      <c r="B3539" s="288" t="s">
        <v>1426</v>
      </c>
      <c r="C3539" s="742" t="s">
        <v>1799</v>
      </c>
      <c r="D3539" s="359" t="s">
        <v>98</v>
      </c>
      <c r="E3539" s="614">
        <v>2E-3</v>
      </c>
      <c r="F3539" s="208">
        <v>21200</v>
      </c>
      <c r="G3539" s="701">
        <f t="shared" ref="G3539:G3545" si="225">E3539*F3539</f>
        <v>42.4</v>
      </c>
      <c r="H3539" s="678"/>
    </row>
    <row r="3540" spans="1:8">
      <c r="A3540" s="676"/>
      <c r="B3540" s="677"/>
      <c r="C3540" s="742" t="s">
        <v>1664</v>
      </c>
      <c r="D3540" s="359" t="s">
        <v>98</v>
      </c>
      <c r="E3540" s="614">
        <v>7.4999999999999997E-3</v>
      </c>
      <c r="F3540" s="208">
        <v>1200</v>
      </c>
      <c r="G3540" s="701">
        <f t="shared" si="225"/>
        <v>9</v>
      </c>
      <c r="H3540" s="678"/>
    </row>
    <row r="3541" spans="1:8">
      <c r="A3541" s="676"/>
      <c r="B3541" s="677"/>
      <c r="C3541" s="742" t="s">
        <v>293</v>
      </c>
      <c r="D3541" s="359" t="s">
        <v>98</v>
      </c>
      <c r="E3541" s="614">
        <v>3.8E-3</v>
      </c>
      <c r="F3541" s="208">
        <v>41200</v>
      </c>
      <c r="G3541" s="701">
        <f t="shared" si="225"/>
        <v>156.56</v>
      </c>
      <c r="H3541" s="678"/>
    </row>
    <row r="3542" spans="1:8">
      <c r="A3542" s="676"/>
      <c r="B3542" s="677"/>
      <c r="C3542" s="742" t="s">
        <v>727</v>
      </c>
      <c r="D3542" s="359" t="s">
        <v>1652</v>
      </c>
      <c r="E3542" s="614">
        <v>0.05</v>
      </c>
      <c r="F3542" s="589">
        <v>3500</v>
      </c>
      <c r="G3542" s="701">
        <f t="shared" si="225"/>
        <v>175</v>
      </c>
      <c r="H3542" s="678"/>
    </row>
    <row r="3543" spans="1:8">
      <c r="A3543" s="676"/>
      <c r="B3543" s="677"/>
      <c r="C3543" s="742" t="s">
        <v>576</v>
      </c>
      <c r="D3543" s="359" t="s">
        <v>1652</v>
      </c>
      <c r="E3543" s="614">
        <v>0.15</v>
      </c>
      <c r="F3543" s="589">
        <v>720</v>
      </c>
      <c r="G3543" s="701">
        <f t="shared" si="225"/>
        <v>108</v>
      </c>
      <c r="H3543" s="678"/>
    </row>
    <row r="3544" spans="1:8">
      <c r="A3544" s="676"/>
      <c r="B3544" s="677"/>
      <c r="C3544" s="742" t="s">
        <v>31</v>
      </c>
      <c r="D3544" s="359" t="s">
        <v>98</v>
      </c>
      <c r="E3544" s="614">
        <v>6.0000000000000001E-3</v>
      </c>
      <c r="F3544" s="208">
        <v>2700</v>
      </c>
      <c r="G3544" s="701">
        <f t="shared" si="225"/>
        <v>16.2</v>
      </c>
      <c r="H3544" s="308"/>
    </row>
    <row r="3545" spans="1:8">
      <c r="A3545" s="676"/>
      <c r="B3545" s="677"/>
      <c r="C3545" s="742" t="s">
        <v>729</v>
      </c>
      <c r="D3545" s="359" t="s">
        <v>1649</v>
      </c>
      <c r="E3545" s="614">
        <v>1.5</v>
      </c>
      <c r="F3545" s="208">
        <v>120</v>
      </c>
      <c r="G3545" s="701">
        <f t="shared" si="225"/>
        <v>180</v>
      </c>
      <c r="H3545" s="678"/>
    </row>
    <row r="3546" spans="1:8">
      <c r="A3546" s="676"/>
      <c r="B3546" s="699" t="s">
        <v>35</v>
      </c>
      <c r="C3546" s="744"/>
      <c r="D3546" s="186"/>
      <c r="E3546" s="615"/>
      <c r="F3546" s="276"/>
      <c r="G3546" s="1533">
        <f>SUM(G3539:G3545)</f>
        <v>687.16000000000008</v>
      </c>
      <c r="H3546" s="678"/>
    </row>
    <row r="3547" spans="1:8" ht="30">
      <c r="A3547" s="676" t="s">
        <v>2025</v>
      </c>
      <c r="B3547" s="288" t="s">
        <v>1428</v>
      </c>
      <c r="C3547" s="742" t="s">
        <v>1722</v>
      </c>
      <c r="D3547" s="359" t="s">
        <v>98</v>
      </c>
      <c r="E3547" s="614">
        <v>1.7299999999999999E-2</v>
      </c>
      <c r="F3547" s="208">
        <v>2321</v>
      </c>
      <c r="G3547" s="701">
        <f t="shared" ref="G3547:G3556" si="226">E3547*F3547</f>
        <v>40.153300000000002</v>
      </c>
      <c r="H3547" s="678"/>
    </row>
    <row r="3548" spans="1:8">
      <c r="A3548" s="676"/>
      <c r="B3548" s="677"/>
      <c r="C3548" s="742" t="s">
        <v>1793</v>
      </c>
      <c r="D3548" s="359" t="s">
        <v>98</v>
      </c>
      <c r="E3548" s="614">
        <v>0.01</v>
      </c>
      <c r="F3548" s="208">
        <v>3400</v>
      </c>
      <c r="G3548" s="701">
        <f t="shared" si="226"/>
        <v>34</v>
      </c>
      <c r="H3548" s="678"/>
    </row>
    <row r="3549" spans="1:8">
      <c r="A3549" s="676"/>
      <c r="B3549" s="677"/>
      <c r="C3549" s="742" t="s">
        <v>1664</v>
      </c>
      <c r="D3549" s="359" t="s">
        <v>98</v>
      </c>
      <c r="E3549" s="614">
        <v>0.03</v>
      </c>
      <c r="F3549" s="208">
        <v>1200</v>
      </c>
      <c r="G3549" s="701">
        <f t="shared" si="226"/>
        <v>36</v>
      </c>
      <c r="H3549" s="678"/>
    </row>
    <row r="3550" spans="1:8">
      <c r="A3550" s="676"/>
      <c r="B3550" s="677"/>
      <c r="C3550" s="742" t="s">
        <v>731</v>
      </c>
      <c r="D3550" s="359" t="s">
        <v>1652</v>
      </c>
      <c r="E3550" s="614">
        <v>0.08</v>
      </c>
      <c r="F3550" s="628">
        <v>3612</v>
      </c>
      <c r="G3550" s="701">
        <f t="shared" si="226"/>
        <v>288.95999999999998</v>
      </c>
      <c r="H3550" s="678"/>
    </row>
    <row r="3551" spans="1:8">
      <c r="A3551" s="676"/>
      <c r="B3551" s="677"/>
      <c r="C3551" s="742" t="s">
        <v>1800</v>
      </c>
      <c r="D3551" s="359" t="s">
        <v>98</v>
      </c>
      <c r="E3551" s="614">
        <v>4.4999999999999998E-2</v>
      </c>
      <c r="F3551" s="208">
        <v>2700</v>
      </c>
      <c r="G3551" s="701">
        <f t="shared" si="226"/>
        <v>121.5</v>
      </c>
      <c r="H3551" s="678"/>
    </row>
    <row r="3552" spans="1:8">
      <c r="A3552" s="676"/>
      <c r="B3552" s="677"/>
      <c r="C3552" s="742" t="s">
        <v>727</v>
      </c>
      <c r="D3552" s="359" t="s">
        <v>1652</v>
      </c>
      <c r="E3552" s="614">
        <v>0.02</v>
      </c>
      <c r="F3552" s="589">
        <v>3500</v>
      </c>
      <c r="G3552" s="701">
        <f t="shared" si="226"/>
        <v>70</v>
      </c>
      <c r="H3552" s="678"/>
    </row>
    <row r="3553" spans="1:8">
      <c r="A3553" s="676"/>
      <c r="B3553" s="677"/>
      <c r="C3553" s="742" t="s">
        <v>1795</v>
      </c>
      <c r="D3553" s="359" t="s">
        <v>98</v>
      </c>
      <c r="E3553" s="614">
        <v>0.02</v>
      </c>
      <c r="F3553" s="589">
        <v>3500</v>
      </c>
      <c r="G3553" s="701">
        <f t="shared" si="226"/>
        <v>70</v>
      </c>
      <c r="H3553" s="678"/>
    </row>
    <row r="3554" spans="1:8">
      <c r="A3554" s="676"/>
      <c r="B3554" s="677"/>
      <c r="C3554" s="742" t="s">
        <v>576</v>
      </c>
      <c r="D3554" s="359" t="s">
        <v>1652</v>
      </c>
      <c r="E3554" s="614">
        <v>0.3</v>
      </c>
      <c r="F3554" s="589">
        <v>720</v>
      </c>
      <c r="G3554" s="701">
        <f t="shared" si="226"/>
        <v>216</v>
      </c>
      <c r="H3554" s="678"/>
    </row>
    <row r="3555" spans="1:8">
      <c r="A3555" s="676"/>
      <c r="B3555" s="677"/>
      <c r="C3555" s="742" t="s">
        <v>31</v>
      </c>
      <c r="D3555" s="359" t="s">
        <v>98</v>
      </c>
      <c r="E3555" s="614">
        <v>6.0000000000000001E-3</v>
      </c>
      <c r="F3555" s="208">
        <v>2700</v>
      </c>
      <c r="G3555" s="701">
        <f t="shared" si="226"/>
        <v>16.2</v>
      </c>
      <c r="H3555" s="678"/>
    </row>
    <row r="3556" spans="1:8">
      <c r="A3556" s="676"/>
      <c r="B3556" s="677"/>
      <c r="C3556" s="742" t="s">
        <v>729</v>
      </c>
      <c r="D3556" s="359" t="s">
        <v>1649</v>
      </c>
      <c r="E3556" s="614">
        <v>1.5</v>
      </c>
      <c r="F3556" s="208">
        <v>120</v>
      </c>
      <c r="G3556" s="701">
        <f t="shared" si="226"/>
        <v>180</v>
      </c>
      <c r="H3556" s="678"/>
    </row>
    <row r="3557" spans="1:8">
      <c r="A3557" s="676"/>
      <c r="B3557" s="699" t="s">
        <v>35</v>
      </c>
      <c r="C3557" s="744"/>
      <c r="D3557" s="186"/>
      <c r="E3557" s="615"/>
      <c r="F3557" s="276"/>
      <c r="G3557" s="1533">
        <f>SUM(G3547:G3556)</f>
        <v>1072.8133</v>
      </c>
      <c r="H3557" s="678"/>
    </row>
    <row r="3558" spans="1:8" ht="30">
      <c r="A3558" s="676" t="s">
        <v>2026</v>
      </c>
      <c r="B3558" s="288" t="s">
        <v>1430</v>
      </c>
      <c r="C3558" s="742" t="s">
        <v>2027</v>
      </c>
      <c r="D3558" s="359" t="s">
        <v>1698</v>
      </c>
      <c r="E3558" s="614">
        <v>0.17499999999999999</v>
      </c>
      <c r="F3558" s="208">
        <v>92500</v>
      </c>
      <c r="G3558" s="701">
        <f>E3558*F3558</f>
        <v>16187.499999999998</v>
      </c>
      <c r="H3558" s="678"/>
    </row>
    <row r="3559" spans="1:8">
      <c r="A3559" s="676"/>
      <c r="B3559" s="677"/>
      <c r="C3559" s="742" t="s">
        <v>2028</v>
      </c>
      <c r="D3559" s="359" t="s">
        <v>98</v>
      </c>
      <c r="E3559" s="614">
        <v>5.0000000000000001E-4</v>
      </c>
      <c r="F3559" s="208">
        <v>1900</v>
      </c>
      <c r="G3559" s="701">
        <f>E3559*F3559</f>
        <v>0.95000000000000007</v>
      </c>
      <c r="H3559" s="678"/>
    </row>
    <row r="3560" spans="1:8">
      <c r="A3560" s="676"/>
      <c r="B3560" s="677"/>
      <c r="C3560" s="742" t="s">
        <v>2029</v>
      </c>
      <c r="D3560" s="359" t="s">
        <v>1652</v>
      </c>
      <c r="E3560" s="614">
        <v>0.4</v>
      </c>
      <c r="F3560" s="628">
        <v>980</v>
      </c>
      <c r="G3560" s="701">
        <f>E3560*F3560</f>
        <v>392</v>
      </c>
      <c r="H3560" s="678"/>
    </row>
    <row r="3561" spans="1:8">
      <c r="A3561" s="676"/>
      <c r="B3561" s="677"/>
      <c r="C3561" s="742" t="s">
        <v>2030</v>
      </c>
      <c r="D3561" s="359" t="s">
        <v>1652</v>
      </c>
      <c r="E3561" s="614">
        <v>0.01</v>
      </c>
      <c r="F3561" s="629">
        <v>3500</v>
      </c>
      <c r="G3561" s="701">
        <f>E3561*F3561</f>
        <v>35</v>
      </c>
      <c r="H3561" s="308"/>
    </row>
    <row r="3562" spans="1:8">
      <c r="A3562" s="676"/>
      <c r="B3562" s="677"/>
      <c r="C3562" s="742" t="s">
        <v>2031</v>
      </c>
      <c r="D3562" s="359" t="s">
        <v>1652</v>
      </c>
      <c r="E3562" s="614">
        <v>0.27900000000000003</v>
      </c>
      <c r="F3562" s="208">
        <v>800</v>
      </c>
      <c r="G3562" s="701">
        <f>E3562*F3562</f>
        <v>223.20000000000002</v>
      </c>
      <c r="H3562" s="308"/>
    </row>
    <row r="3563" spans="1:8">
      <c r="A3563" s="676"/>
      <c r="B3563" s="699" t="s">
        <v>35</v>
      </c>
      <c r="C3563" s="744"/>
      <c r="D3563" s="186"/>
      <c r="E3563" s="615"/>
      <c r="F3563" s="276"/>
      <c r="G3563" s="1533">
        <f>SUM(G3558:G3562)</f>
        <v>16838.649999999998</v>
      </c>
      <c r="H3563" s="678"/>
    </row>
    <row r="3564" spans="1:8" ht="30">
      <c r="A3564" s="676" t="s">
        <v>2032</v>
      </c>
      <c r="B3564" s="288" t="s">
        <v>1432</v>
      </c>
      <c r="C3564" s="742" t="s">
        <v>731</v>
      </c>
      <c r="D3564" s="359" t="s">
        <v>1652</v>
      </c>
      <c r="E3564" s="614">
        <v>0.16</v>
      </c>
      <c r="F3564" s="628">
        <v>3612</v>
      </c>
      <c r="G3564" s="701">
        <f t="shared" ref="G3564:G3570" si="227">E3564*F3564</f>
        <v>577.91999999999996</v>
      </c>
      <c r="H3564" s="678"/>
    </row>
    <row r="3565" spans="1:8">
      <c r="A3565" s="676"/>
      <c r="B3565" s="677"/>
      <c r="C3565" s="742" t="s">
        <v>291</v>
      </c>
      <c r="D3565" s="359" t="s">
        <v>98</v>
      </c>
      <c r="E3565" s="614">
        <v>0.01</v>
      </c>
      <c r="F3565" s="748">
        <v>6600</v>
      </c>
      <c r="G3565" s="701">
        <f t="shared" si="227"/>
        <v>66</v>
      </c>
      <c r="H3565" s="678"/>
    </row>
    <row r="3566" spans="1:8">
      <c r="A3566" s="676"/>
      <c r="B3566" s="677"/>
      <c r="C3566" s="742" t="s">
        <v>2033</v>
      </c>
      <c r="D3566" s="359" t="s">
        <v>98</v>
      </c>
      <c r="E3566" s="614">
        <v>0.6</v>
      </c>
      <c r="F3566" s="208">
        <v>199</v>
      </c>
      <c r="G3566" s="701">
        <f t="shared" si="227"/>
        <v>119.39999999999999</v>
      </c>
      <c r="H3566" s="678"/>
    </row>
    <row r="3567" spans="1:8">
      <c r="A3567" s="676"/>
      <c r="B3567" s="677"/>
      <c r="C3567" s="742" t="s">
        <v>1664</v>
      </c>
      <c r="D3567" s="359" t="s">
        <v>98</v>
      </c>
      <c r="E3567" s="614">
        <v>0.03</v>
      </c>
      <c r="F3567" s="208">
        <v>1200</v>
      </c>
      <c r="G3567" s="701">
        <f t="shared" si="227"/>
        <v>36</v>
      </c>
      <c r="H3567" s="678"/>
    </row>
    <row r="3568" spans="1:8">
      <c r="A3568" s="676"/>
      <c r="B3568" s="677"/>
      <c r="C3568" s="742" t="s">
        <v>2034</v>
      </c>
      <c r="D3568" s="359" t="s">
        <v>1652</v>
      </c>
      <c r="E3568" s="614">
        <v>0.05</v>
      </c>
      <c r="F3568" s="208">
        <v>350</v>
      </c>
      <c r="G3568" s="701">
        <f t="shared" si="227"/>
        <v>17.5</v>
      </c>
      <c r="H3568" s="678"/>
    </row>
    <row r="3569" spans="1:8">
      <c r="A3569" s="676"/>
      <c r="B3569" s="677"/>
      <c r="C3569" s="742" t="s">
        <v>31</v>
      </c>
      <c r="D3569" s="359" t="s">
        <v>98</v>
      </c>
      <c r="E3569" s="614">
        <v>6.0000000000000001E-3</v>
      </c>
      <c r="F3569" s="208">
        <v>2700</v>
      </c>
      <c r="G3569" s="701">
        <f t="shared" si="227"/>
        <v>16.2</v>
      </c>
      <c r="H3569" s="308"/>
    </row>
    <row r="3570" spans="1:8">
      <c r="A3570" s="676"/>
      <c r="B3570" s="677"/>
      <c r="C3570" s="742" t="s">
        <v>729</v>
      </c>
      <c r="D3570" s="359" t="s">
        <v>1649</v>
      </c>
      <c r="E3570" s="614">
        <v>1.5</v>
      </c>
      <c r="F3570" s="208">
        <v>120</v>
      </c>
      <c r="G3570" s="701">
        <f t="shared" si="227"/>
        <v>180</v>
      </c>
      <c r="H3570" s="678"/>
    </row>
    <row r="3571" spans="1:8">
      <c r="A3571" s="676"/>
      <c r="B3571" s="699" t="s">
        <v>35</v>
      </c>
      <c r="C3571" s="744"/>
      <c r="D3571" s="186"/>
      <c r="E3571" s="615"/>
      <c r="F3571" s="276"/>
      <c r="G3571" s="1533">
        <f>SUM(G3564:G3570)</f>
        <v>1013.02</v>
      </c>
      <c r="H3571" s="678"/>
    </row>
    <row r="3572" spans="1:8">
      <c r="A3572" s="676" t="s">
        <v>2035</v>
      </c>
      <c r="B3572" s="288" t="s">
        <v>1434</v>
      </c>
      <c r="C3572" s="742" t="s">
        <v>576</v>
      </c>
      <c r="D3572" s="359" t="s">
        <v>1652</v>
      </c>
      <c r="E3572" s="614">
        <v>0.03</v>
      </c>
      <c r="F3572" s="589">
        <v>720</v>
      </c>
      <c r="G3572" s="701">
        <f>E3572*F3572</f>
        <v>21.599999999999998</v>
      </c>
      <c r="H3572" s="678"/>
    </row>
    <row r="3573" spans="1:8">
      <c r="A3573" s="676"/>
      <c r="B3573" s="677"/>
      <c r="C3573" s="742" t="s">
        <v>1796</v>
      </c>
      <c r="D3573" s="359" t="s">
        <v>1652</v>
      </c>
      <c r="E3573" s="614">
        <v>0.02</v>
      </c>
      <c r="F3573" s="208">
        <v>1005</v>
      </c>
      <c r="G3573" s="701">
        <f>E3573*F3573</f>
        <v>20.100000000000001</v>
      </c>
      <c r="H3573" s="678"/>
    </row>
    <row r="3574" spans="1:8">
      <c r="A3574" s="676"/>
      <c r="B3574" s="699" t="s">
        <v>35</v>
      </c>
      <c r="C3574" s="744"/>
      <c r="D3574" s="186"/>
      <c r="E3574" s="615"/>
      <c r="F3574" s="276"/>
      <c r="G3574" s="1533">
        <f>SUM(G3572:G3573)</f>
        <v>41.7</v>
      </c>
      <c r="H3574" s="678"/>
    </row>
    <row r="3575" spans="1:8">
      <c r="A3575" s="676" t="s">
        <v>2036</v>
      </c>
      <c r="B3575" s="288" t="s">
        <v>1436</v>
      </c>
      <c r="C3575" s="742" t="s">
        <v>2037</v>
      </c>
      <c r="D3575" s="359" t="s">
        <v>1698</v>
      </c>
      <c r="E3575" s="614">
        <v>0.02</v>
      </c>
      <c r="F3575" s="208">
        <v>1150</v>
      </c>
      <c r="G3575" s="701">
        <f t="shared" ref="G3575:G3580" si="228">E3575*F3575</f>
        <v>23</v>
      </c>
      <c r="H3575" s="678"/>
    </row>
    <row r="3576" spans="1:8">
      <c r="A3576" s="676"/>
      <c r="B3576" s="677"/>
      <c r="C3576" s="742" t="s">
        <v>1902</v>
      </c>
      <c r="D3576" s="359" t="s">
        <v>1698</v>
      </c>
      <c r="E3576" s="614">
        <v>0.1</v>
      </c>
      <c r="F3576" s="208">
        <v>1005</v>
      </c>
      <c r="G3576" s="701">
        <f t="shared" si="228"/>
        <v>100.5</v>
      </c>
      <c r="H3576" s="678"/>
    </row>
    <row r="3577" spans="1:8">
      <c r="A3577" s="676"/>
      <c r="B3577" s="677"/>
      <c r="C3577" s="742" t="s">
        <v>885</v>
      </c>
      <c r="D3577" s="359" t="s">
        <v>98</v>
      </c>
      <c r="E3577" s="614">
        <v>0.1</v>
      </c>
      <c r="F3577" s="208">
        <v>1950</v>
      </c>
      <c r="G3577" s="701">
        <f t="shared" si="228"/>
        <v>195</v>
      </c>
      <c r="H3577" s="308"/>
    </row>
    <row r="3578" spans="1:8">
      <c r="A3578" s="676"/>
      <c r="B3578" s="677"/>
      <c r="C3578" s="742" t="s">
        <v>2038</v>
      </c>
      <c r="D3578" s="359" t="s">
        <v>98</v>
      </c>
      <c r="E3578" s="614">
        <v>0.01</v>
      </c>
      <c r="F3578" s="208">
        <v>21200</v>
      </c>
      <c r="G3578" s="701">
        <f t="shared" si="228"/>
        <v>212</v>
      </c>
      <c r="H3578" s="678"/>
    </row>
    <row r="3579" spans="1:8">
      <c r="A3579" s="676"/>
      <c r="B3579" s="677"/>
      <c r="C3579" s="742" t="s">
        <v>1664</v>
      </c>
      <c r="D3579" s="359" t="s">
        <v>98</v>
      </c>
      <c r="E3579" s="614">
        <v>0.03</v>
      </c>
      <c r="F3579" s="208">
        <v>1200</v>
      </c>
      <c r="G3579" s="701">
        <f t="shared" si="228"/>
        <v>36</v>
      </c>
      <c r="H3579" s="678"/>
    </row>
    <row r="3580" spans="1:8">
      <c r="A3580" s="676"/>
      <c r="B3580" s="677"/>
      <c r="C3580" s="742" t="s">
        <v>731</v>
      </c>
      <c r="D3580" s="359" t="s">
        <v>1652</v>
      </c>
      <c r="E3580" s="614">
        <v>0.1</v>
      </c>
      <c r="F3580" s="628">
        <v>3612</v>
      </c>
      <c r="G3580" s="701">
        <f t="shared" si="228"/>
        <v>361.20000000000005</v>
      </c>
      <c r="H3580" s="678"/>
    </row>
    <row r="3581" spans="1:8">
      <c r="A3581" s="676"/>
      <c r="B3581" s="699" t="s">
        <v>35</v>
      </c>
      <c r="C3581" s="744"/>
      <c r="D3581" s="186"/>
      <c r="E3581" s="615"/>
      <c r="F3581" s="276"/>
      <c r="G3581" s="1533">
        <f>SUM(G3575:G3580)</f>
        <v>927.7</v>
      </c>
      <c r="H3581" s="678"/>
    </row>
    <row r="3582" spans="1:8">
      <c r="A3582" s="676" t="s">
        <v>2039</v>
      </c>
      <c r="B3582" s="288" t="s">
        <v>1438</v>
      </c>
      <c r="C3582" s="742" t="s">
        <v>1685</v>
      </c>
      <c r="D3582" s="359" t="s">
        <v>1652</v>
      </c>
      <c r="E3582" s="614">
        <v>3.4000000000000002E-2</v>
      </c>
      <c r="F3582" s="208">
        <v>6500</v>
      </c>
      <c r="G3582" s="701">
        <f t="shared" ref="G3582:G3587" si="229">E3582*F3582</f>
        <v>221.00000000000003</v>
      </c>
      <c r="H3582" s="678"/>
    </row>
    <row r="3583" spans="1:8">
      <c r="A3583" s="676"/>
      <c r="B3583" s="677"/>
      <c r="C3583" s="742" t="s">
        <v>576</v>
      </c>
      <c r="D3583" s="359" t="s">
        <v>1652</v>
      </c>
      <c r="E3583" s="614">
        <v>0.17</v>
      </c>
      <c r="F3583" s="589">
        <v>720</v>
      </c>
      <c r="G3583" s="701">
        <f t="shared" si="229"/>
        <v>122.4</v>
      </c>
      <c r="H3583" s="678"/>
    </row>
    <row r="3584" spans="1:8">
      <c r="A3584" s="676"/>
      <c r="B3584" s="677"/>
      <c r="C3584" s="742" t="s">
        <v>1664</v>
      </c>
      <c r="D3584" s="359" t="s">
        <v>98</v>
      </c>
      <c r="E3584" s="614">
        <v>0.03</v>
      </c>
      <c r="F3584" s="208">
        <v>1200</v>
      </c>
      <c r="G3584" s="701">
        <f t="shared" si="229"/>
        <v>36</v>
      </c>
      <c r="H3584" s="678"/>
    </row>
    <row r="3585" spans="1:8">
      <c r="A3585" s="676"/>
      <c r="B3585" s="677"/>
      <c r="C3585" s="742" t="s">
        <v>1686</v>
      </c>
      <c r="D3585" s="359" t="s">
        <v>98</v>
      </c>
      <c r="E3585" s="614">
        <v>5.0000000000000001E-3</v>
      </c>
      <c r="F3585" s="208">
        <v>55000</v>
      </c>
      <c r="G3585" s="701">
        <f t="shared" si="229"/>
        <v>275</v>
      </c>
      <c r="H3585" s="678"/>
    </row>
    <row r="3586" spans="1:8">
      <c r="A3586" s="676"/>
      <c r="B3586" s="677"/>
      <c r="C3586" s="742" t="s">
        <v>31</v>
      </c>
      <c r="D3586" s="359" t="s">
        <v>98</v>
      </c>
      <c r="E3586" s="614">
        <v>1E-3</v>
      </c>
      <c r="F3586" s="208">
        <v>2700</v>
      </c>
      <c r="G3586" s="701">
        <f t="shared" si="229"/>
        <v>2.7</v>
      </c>
      <c r="H3586" s="678"/>
    </row>
    <row r="3587" spans="1:8">
      <c r="A3587" s="676"/>
      <c r="B3587" s="677"/>
      <c r="C3587" s="742" t="s">
        <v>729</v>
      </c>
      <c r="D3587" s="359" t="s">
        <v>1649</v>
      </c>
      <c r="E3587" s="614">
        <v>0.5</v>
      </c>
      <c r="F3587" s="208">
        <v>120</v>
      </c>
      <c r="G3587" s="701">
        <f t="shared" si="229"/>
        <v>60</v>
      </c>
      <c r="H3587" s="678"/>
    </row>
    <row r="3588" spans="1:8">
      <c r="A3588" s="676"/>
      <c r="B3588" s="699" t="s">
        <v>35</v>
      </c>
      <c r="C3588" s="744"/>
      <c r="D3588" s="186"/>
      <c r="E3588" s="615"/>
      <c r="F3588" s="276"/>
      <c r="G3588" s="1533">
        <f>SUM(G3582:G3587)</f>
        <v>717.10000000000014</v>
      </c>
      <c r="H3588" s="308"/>
    </row>
    <row r="3589" spans="1:8">
      <c r="A3589" s="676" t="s">
        <v>2040</v>
      </c>
      <c r="B3589" s="288" t="s">
        <v>1440</v>
      </c>
      <c r="C3589" s="742" t="s">
        <v>1906</v>
      </c>
      <c r="D3589" s="359" t="s">
        <v>98</v>
      </c>
      <c r="E3589" s="614">
        <v>0.01</v>
      </c>
      <c r="F3589" s="589">
        <v>8100</v>
      </c>
      <c r="G3589" s="701">
        <f>E3589*F3589</f>
        <v>81</v>
      </c>
      <c r="H3589" s="678"/>
    </row>
    <row r="3590" spans="1:8">
      <c r="A3590" s="676"/>
      <c r="B3590" s="677"/>
      <c r="C3590" s="742" t="s">
        <v>1686</v>
      </c>
      <c r="D3590" s="359" t="s">
        <v>98</v>
      </c>
      <c r="E3590" s="614">
        <v>0.01</v>
      </c>
      <c r="F3590" s="208">
        <v>55000</v>
      </c>
      <c r="G3590" s="701">
        <f>E3590*F3590</f>
        <v>550</v>
      </c>
      <c r="H3590" s="678"/>
    </row>
    <row r="3591" spans="1:8">
      <c r="A3591" s="676"/>
      <c r="B3591" s="677"/>
      <c r="C3591" s="742" t="s">
        <v>31</v>
      </c>
      <c r="D3591" s="359" t="s">
        <v>98</v>
      </c>
      <c r="E3591" s="614">
        <v>6.0000000000000001E-3</v>
      </c>
      <c r="F3591" s="208">
        <v>2700</v>
      </c>
      <c r="G3591" s="701">
        <f>E3591*F3591</f>
        <v>16.2</v>
      </c>
      <c r="H3591" s="678"/>
    </row>
    <row r="3592" spans="1:8">
      <c r="A3592" s="676"/>
      <c r="B3592" s="677"/>
      <c r="C3592" s="742" t="s">
        <v>729</v>
      </c>
      <c r="D3592" s="359" t="s">
        <v>1649</v>
      </c>
      <c r="E3592" s="614">
        <v>1.5</v>
      </c>
      <c r="F3592" s="208">
        <v>120</v>
      </c>
      <c r="G3592" s="701">
        <f>E3592*F3592</f>
        <v>180</v>
      </c>
      <c r="H3592" s="678"/>
    </row>
    <row r="3593" spans="1:8">
      <c r="A3593" s="676"/>
      <c r="B3593" s="699" t="s">
        <v>35</v>
      </c>
      <c r="C3593" s="744"/>
      <c r="D3593" s="186"/>
      <c r="E3593" s="615"/>
      <c r="F3593" s="276"/>
      <c r="G3593" s="1533">
        <f>SUM(G3589:G3592)</f>
        <v>827.2</v>
      </c>
      <c r="H3593" s="678"/>
    </row>
    <row r="3594" spans="1:8">
      <c r="A3594" s="676" t="s">
        <v>2041</v>
      </c>
      <c r="B3594" s="288" t="s">
        <v>1442</v>
      </c>
      <c r="C3594" s="742" t="s">
        <v>31</v>
      </c>
      <c r="D3594" s="359" t="s">
        <v>98</v>
      </c>
      <c r="E3594" s="614">
        <v>0.06</v>
      </c>
      <c r="F3594" s="208">
        <v>2700</v>
      </c>
      <c r="G3594" s="701">
        <f>E3594*F3594</f>
        <v>162</v>
      </c>
      <c r="H3594" s="308"/>
    </row>
    <row r="3595" spans="1:8">
      <c r="A3595" s="676"/>
      <c r="B3595" s="677"/>
      <c r="C3595" s="742" t="s">
        <v>729</v>
      </c>
      <c r="D3595" s="359" t="s">
        <v>1649</v>
      </c>
      <c r="E3595" s="614">
        <v>1.5</v>
      </c>
      <c r="F3595" s="208">
        <v>120</v>
      </c>
      <c r="G3595" s="701">
        <f>E3595*F3595</f>
        <v>180</v>
      </c>
      <c r="H3595" s="678"/>
    </row>
    <row r="3596" spans="1:8">
      <c r="A3596" s="676"/>
      <c r="B3596" s="699" t="s">
        <v>35</v>
      </c>
      <c r="C3596" s="744"/>
      <c r="D3596" s="186"/>
      <c r="E3596" s="615"/>
      <c r="F3596" s="276"/>
      <c r="G3596" s="1533">
        <f>SUM(G3594:G3595)</f>
        <v>342</v>
      </c>
      <c r="H3596" s="678"/>
    </row>
    <row r="3597" spans="1:8">
      <c r="A3597" s="676" t="s">
        <v>2042</v>
      </c>
      <c r="B3597" s="288" t="s">
        <v>1444</v>
      </c>
      <c r="C3597" s="742" t="s">
        <v>1795</v>
      </c>
      <c r="D3597" s="359" t="s">
        <v>98</v>
      </c>
      <c r="E3597" s="614">
        <v>0.01</v>
      </c>
      <c r="F3597" s="589">
        <v>3500</v>
      </c>
      <c r="G3597" s="701">
        <f>E3597*F3597</f>
        <v>35</v>
      </c>
      <c r="H3597" s="678"/>
    </row>
    <row r="3598" spans="1:8">
      <c r="A3598" s="676"/>
      <c r="B3598" s="677"/>
      <c r="C3598" s="742" t="s">
        <v>731</v>
      </c>
      <c r="D3598" s="359" t="s">
        <v>1652</v>
      </c>
      <c r="E3598" s="614">
        <v>0.1</v>
      </c>
      <c r="F3598" s="628">
        <v>3612</v>
      </c>
      <c r="G3598" s="701">
        <f>E3598*F3598</f>
        <v>361.20000000000005</v>
      </c>
      <c r="H3598" s="678"/>
    </row>
    <row r="3599" spans="1:8">
      <c r="A3599" s="676"/>
      <c r="B3599" s="677"/>
      <c r="C3599" s="742" t="s">
        <v>2008</v>
      </c>
      <c r="D3599" s="359" t="s">
        <v>98</v>
      </c>
      <c r="E3599" s="614">
        <v>0.06</v>
      </c>
      <c r="F3599" s="208">
        <v>2700</v>
      </c>
      <c r="G3599" s="701">
        <f>E3599*F3599</f>
        <v>162</v>
      </c>
      <c r="H3599" s="678"/>
    </row>
    <row r="3600" spans="1:8">
      <c r="A3600" s="676"/>
      <c r="B3600" s="677"/>
      <c r="C3600" s="742" t="s">
        <v>729</v>
      </c>
      <c r="D3600" s="359" t="s">
        <v>1649</v>
      </c>
      <c r="E3600" s="614">
        <v>1.5</v>
      </c>
      <c r="F3600" s="208">
        <v>120</v>
      </c>
      <c r="G3600" s="701">
        <f>E3600*F3600</f>
        <v>180</v>
      </c>
      <c r="H3600" s="678"/>
    </row>
    <row r="3601" spans="1:8">
      <c r="A3601" s="676"/>
      <c r="B3601" s="699" t="s">
        <v>35</v>
      </c>
      <c r="C3601" s="744"/>
      <c r="D3601" s="186"/>
      <c r="E3601" s="615"/>
      <c r="F3601" s="276"/>
      <c r="G3601" s="1533">
        <f>SUM(G3597:G3600)</f>
        <v>738.2</v>
      </c>
      <c r="H3601" s="678"/>
    </row>
    <row r="3602" spans="1:8">
      <c r="A3602" s="676" t="s">
        <v>2043</v>
      </c>
      <c r="B3602" s="288" t="s">
        <v>1446</v>
      </c>
      <c r="C3602" s="742" t="s">
        <v>731</v>
      </c>
      <c r="D3602" s="359" t="s">
        <v>1652</v>
      </c>
      <c r="E3602" s="614">
        <v>0.05</v>
      </c>
      <c r="F3602" s="628">
        <v>3612</v>
      </c>
      <c r="G3602" s="701">
        <f t="shared" ref="G3602:G3610" si="230">E3602*F3602</f>
        <v>180.60000000000002</v>
      </c>
      <c r="H3602" s="308"/>
    </row>
    <row r="3603" spans="1:8">
      <c r="A3603" s="676"/>
      <c r="B3603" s="677"/>
      <c r="C3603" s="742" t="s">
        <v>2044</v>
      </c>
      <c r="D3603" s="359" t="s">
        <v>1652</v>
      </c>
      <c r="E3603" s="614">
        <v>2E-3</v>
      </c>
      <c r="F3603" s="208">
        <v>38400</v>
      </c>
      <c r="G3603" s="701">
        <f t="shared" si="230"/>
        <v>76.8</v>
      </c>
      <c r="H3603" s="678"/>
    </row>
    <row r="3604" spans="1:8">
      <c r="A3604" s="676"/>
      <c r="B3604" s="677"/>
      <c r="C3604" s="742" t="s">
        <v>2045</v>
      </c>
      <c r="D3604" s="359" t="s">
        <v>1698</v>
      </c>
      <c r="E3604" s="614">
        <v>0.4</v>
      </c>
      <c r="F3604" s="208">
        <v>28100</v>
      </c>
      <c r="G3604" s="701">
        <f t="shared" si="230"/>
        <v>11240</v>
      </c>
      <c r="H3604" s="678"/>
    </row>
    <row r="3605" spans="1:8">
      <c r="A3605" s="676"/>
      <c r="B3605" s="677"/>
      <c r="C3605" s="742" t="s">
        <v>2046</v>
      </c>
      <c r="D3605" s="359" t="s">
        <v>1698</v>
      </c>
      <c r="E3605" s="614">
        <v>0.4</v>
      </c>
      <c r="F3605" s="208">
        <v>28100</v>
      </c>
      <c r="G3605" s="701">
        <f t="shared" si="230"/>
        <v>11240</v>
      </c>
      <c r="H3605" s="308"/>
    </row>
    <row r="3606" spans="1:8">
      <c r="A3606" s="676"/>
      <c r="B3606" s="677"/>
      <c r="C3606" s="742" t="s">
        <v>2047</v>
      </c>
      <c r="D3606" s="359" t="s">
        <v>1698</v>
      </c>
      <c r="E3606" s="614">
        <v>0.01</v>
      </c>
      <c r="F3606" s="208">
        <v>9150</v>
      </c>
      <c r="G3606" s="701">
        <f t="shared" si="230"/>
        <v>91.5</v>
      </c>
      <c r="H3606" s="678"/>
    </row>
    <row r="3607" spans="1:8">
      <c r="A3607" s="676"/>
      <c r="B3607" s="677"/>
      <c r="C3607" s="742" t="s">
        <v>2048</v>
      </c>
      <c r="D3607" s="359" t="s">
        <v>1652</v>
      </c>
      <c r="E3607" s="614">
        <v>1E-3</v>
      </c>
      <c r="F3607" s="208">
        <v>10000</v>
      </c>
      <c r="G3607" s="701">
        <f t="shared" si="230"/>
        <v>10</v>
      </c>
      <c r="H3607" s="678"/>
    </row>
    <row r="3608" spans="1:8">
      <c r="A3608" s="676"/>
      <c r="B3608" s="677"/>
      <c r="C3608" s="742" t="s">
        <v>2049</v>
      </c>
      <c r="D3608" s="359" t="s">
        <v>1652</v>
      </c>
      <c r="E3608" s="614">
        <v>0.01</v>
      </c>
      <c r="F3608" s="208">
        <v>10000</v>
      </c>
      <c r="G3608" s="701">
        <f t="shared" si="230"/>
        <v>100</v>
      </c>
      <c r="H3608" s="678"/>
    </row>
    <row r="3609" spans="1:8">
      <c r="A3609" s="676"/>
      <c r="B3609" s="677"/>
      <c r="C3609" s="742" t="s">
        <v>31</v>
      </c>
      <c r="D3609" s="359" t="s">
        <v>98</v>
      </c>
      <c r="E3609" s="614">
        <v>0.06</v>
      </c>
      <c r="F3609" s="208">
        <v>2700</v>
      </c>
      <c r="G3609" s="701">
        <f t="shared" si="230"/>
        <v>162</v>
      </c>
      <c r="H3609" s="678"/>
    </row>
    <row r="3610" spans="1:8">
      <c r="A3610" s="676"/>
      <c r="B3610" s="677"/>
      <c r="C3610" s="742" t="s">
        <v>729</v>
      </c>
      <c r="D3610" s="359" t="s">
        <v>1649</v>
      </c>
      <c r="E3610" s="614">
        <v>1.5</v>
      </c>
      <c r="F3610" s="208">
        <v>120</v>
      </c>
      <c r="G3610" s="701">
        <f t="shared" si="230"/>
        <v>180</v>
      </c>
      <c r="H3610" s="678"/>
    </row>
    <row r="3611" spans="1:8">
      <c r="A3611" s="676"/>
      <c r="B3611" s="699" t="s">
        <v>35</v>
      </c>
      <c r="C3611" s="744"/>
      <c r="D3611" s="186"/>
      <c r="E3611" s="615"/>
      <c r="F3611" s="276"/>
      <c r="G3611" s="1533">
        <f>SUM(G3602:G3610)</f>
        <v>23280.9</v>
      </c>
      <c r="H3611" s="678"/>
    </row>
    <row r="3612" spans="1:8" ht="30">
      <c r="A3612" s="676" t="s">
        <v>2050</v>
      </c>
      <c r="B3612" s="288" t="s">
        <v>1448</v>
      </c>
      <c r="C3612" s="742" t="s">
        <v>31</v>
      </c>
      <c r="D3612" s="359" t="s">
        <v>98</v>
      </c>
      <c r="E3612" s="614">
        <v>0.06</v>
      </c>
      <c r="F3612" s="208">
        <v>2700</v>
      </c>
      <c r="G3612" s="701">
        <f>E3612*F3612</f>
        <v>162</v>
      </c>
      <c r="H3612" s="308"/>
    </row>
    <row r="3613" spans="1:8">
      <c r="A3613" s="676"/>
      <c r="B3613" s="677"/>
      <c r="C3613" s="742" t="s">
        <v>729</v>
      </c>
      <c r="D3613" s="359" t="s">
        <v>1649</v>
      </c>
      <c r="E3613" s="614">
        <v>1.5</v>
      </c>
      <c r="F3613" s="208">
        <v>120</v>
      </c>
      <c r="G3613" s="701">
        <f>E3613*F3613</f>
        <v>180</v>
      </c>
      <c r="H3613" s="678"/>
    </row>
    <row r="3614" spans="1:8">
      <c r="A3614" s="676"/>
      <c r="B3614" s="699" t="s">
        <v>35</v>
      </c>
      <c r="C3614" s="744"/>
      <c r="D3614" s="186"/>
      <c r="E3614" s="615"/>
      <c r="F3614" s="276"/>
      <c r="G3614" s="1533">
        <f>SUM(G3612:G3613)</f>
        <v>342</v>
      </c>
      <c r="H3614" s="678"/>
    </row>
    <row r="3615" spans="1:8">
      <c r="A3615" s="676" t="s">
        <v>2051</v>
      </c>
      <c r="B3615" s="288" t="s">
        <v>1450</v>
      </c>
      <c r="C3615" s="742" t="s">
        <v>727</v>
      </c>
      <c r="D3615" s="359" t="s">
        <v>1652</v>
      </c>
      <c r="E3615" s="614">
        <v>1.4999999999999999E-2</v>
      </c>
      <c r="F3615" s="589">
        <v>3500</v>
      </c>
      <c r="G3615" s="701">
        <f t="shared" ref="G3615:G3620" si="231">E3615*F3615</f>
        <v>52.5</v>
      </c>
      <c r="H3615" s="678"/>
    </row>
    <row r="3616" spans="1:8">
      <c r="A3616" s="676"/>
      <c r="B3616" s="677"/>
      <c r="C3616" s="742" t="s">
        <v>895</v>
      </c>
      <c r="D3616" s="359" t="s">
        <v>98</v>
      </c>
      <c r="E3616" s="605">
        <v>7.0000000000000007E-2</v>
      </c>
      <c r="F3616" s="208">
        <v>2700</v>
      </c>
      <c r="G3616" s="701">
        <f t="shared" si="231"/>
        <v>189.00000000000003</v>
      </c>
      <c r="H3616" s="678"/>
    </row>
    <row r="3617" spans="1:8">
      <c r="A3617" s="676"/>
      <c r="B3617" s="677"/>
      <c r="C3617" s="742" t="s">
        <v>576</v>
      </c>
      <c r="D3617" s="359" t="s">
        <v>1652</v>
      </c>
      <c r="E3617" s="605">
        <v>0.01</v>
      </c>
      <c r="F3617" s="589">
        <v>720</v>
      </c>
      <c r="G3617" s="701">
        <f t="shared" si="231"/>
        <v>7.2</v>
      </c>
      <c r="H3617" s="678"/>
    </row>
    <row r="3618" spans="1:8">
      <c r="A3618" s="676"/>
      <c r="B3618" s="677"/>
      <c r="C3618" s="742" t="s">
        <v>2052</v>
      </c>
      <c r="D3618" s="359" t="s">
        <v>1698</v>
      </c>
      <c r="E3618" s="605">
        <v>0.13</v>
      </c>
      <c r="F3618" s="208">
        <v>81000</v>
      </c>
      <c r="G3618" s="701">
        <f t="shared" si="231"/>
        <v>10530</v>
      </c>
      <c r="H3618" s="678"/>
    </row>
    <row r="3619" spans="1:8">
      <c r="A3619" s="676"/>
      <c r="B3619" s="677"/>
      <c r="C3619" s="742" t="s">
        <v>2008</v>
      </c>
      <c r="D3619" s="359" t="s">
        <v>98</v>
      </c>
      <c r="E3619" s="605">
        <v>0.01</v>
      </c>
      <c r="F3619" s="208">
        <v>2700</v>
      </c>
      <c r="G3619" s="701">
        <f t="shared" si="231"/>
        <v>27</v>
      </c>
      <c r="H3619" s="308"/>
    </row>
    <row r="3620" spans="1:8">
      <c r="A3620" s="676"/>
      <c r="B3620" s="677"/>
      <c r="C3620" s="742" t="s">
        <v>729</v>
      </c>
      <c r="D3620" s="359" t="s">
        <v>1649</v>
      </c>
      <c r="E3620" s="605">
        <v>0.15</v>
      </c>
      <c r="F3620" s="208">
        <v>120</v>
      </c>
      <c r="G3620" s="701">
        <f t="shared" si="231"/>
        <v>18</v>
      </c>
      <c r="H3620" s="678"/>
    </row>
    <row r="3621" spans="1:8">
      <c r="A3621" s="676"/>
      <c r="B3621" s="699" t="s">
        <v>35</v>
      </c>
      <c r="C3621" s="744"/>
      <c r="D3621" s="186"/>
      <c r="E3621" s="615"/>
      <c r="F3621" s="276"/>
      <c r="G3621" s="1533">
        <f>SUM(G3615:G3620)</f>
        <v>10823.7</v>
      </c>
      <c r="H3621" s="678"/>
    </row>
    <row r="3622" spans="1:8">
      <c r="A3622" s="676" t="s">
        <v>2053</v>
      </c>
      <c r="B3622" s="288" t="s">
        <v>1452</v>
      </c>
      <c r="C3622" s="742" t="s">
        <v>2054</v>
      </c>
      <c r="D3622" s="359" t="s">
        <v>1652</v>
      </c>
      <c r="E3622" s="605">
        <v>0.01</v>
      </c>
      <c r="F3622" s="208">
        <v>2678</v>
      </c>
      <c r="G3622" s="701">
        <f>E3622*F3622</f>
        <v>26.78</v>
      </c>
      <c r="H3622" s="308"/>
    </row>
    <row r="3623" spans="1:8">
      <c r="A3623" s="676"/>
      <c r="B3623" s="677"/>
      <c r="C3623" s="742" t="s">
        <v>2055</v>
      </c>
      <c r="D3623" s="359" t="s">
        <v>1652</v>
      </c>
      <c r="E3623" s="605">
        <v>0.04</v>
      </c>
      <c r="F3623" s="208">
        <v>1875</v>
      </c>
      <c r="G3623" s="701">
        <f>E3623*F3623</f>
        <v>75</v>
      </c>
      <c r="H3623" s="678"/>
    </row>
    <row r="3624" spans="1:8">
      <c r="A3624" s="676"/>
      <c r="B3624" s="677"/>
      <c r="C3624" s="742" t="s">
        <v>576</v>
      </c>
      <c r="D3624" s="359" t="s">
        <v>1652</v>
      </c>
      <c r="E3624" s="605">
        <v>0.1</v>
      </c>
      <c r="F3624" s="589">
        <v>720</v>
      </c>
      <c r="G3624" s="701">
        <f>E3624*F3624</f>
        <v>72</v>
      </c>
      <c r="H3624" s="678"/>
    </row>
    <row r="3625" spans="1:8">
      <c r="A3625" s="676"/>
      <c r="B3625" s="677"/>
      <c r="C3625" s="742" t="s">
        <v>31</v>
      </c>
      <c r="D3625" s="359" t="s">
        <v>98</v>
      </c>
      <c r="E3625" s="605">
        <v>0.06</v>
      </c>
      <c r="F3625" s="208">
        <v>2700</v>
      </c>
      <c r="G3625" s="701">
        <f>E3625*F3625</f>
        <v>162</v>
      </c>
      <c r="H3625" s="678"/>
    </row>
    <row r="3626" spans="1:8">
      <c r="A3626" s="676"/>
      <c r="B3626" s="677"/>
      <c r="C3626" s="742" t="s">
        <v>729</v>
      </c>
      <c r="D3626" s="359" t="s">
        <v>1649</v>
      </c>
      <c r="E3626" s="605">
        <v>1.5</v>
      </c>
      <c r="F3626" s="208">
        <v>120</v>
      </c>
      <c r="G3626" s="701">
        <f>E3626*F3626</f>
        <v>180</v>
      </c>
      <c r="H3626" s="678"/>
    </row>
    <row r="3627" spans="1:8">
      <c r="A3627" s="676"/>
      <c r="B3627" s="699" t="s">
        <v>35</v>
      </c>
      <c r="C3627" s="744"/>
      <c r="D3627" s="186"/>
      <c r="E3627" s="746"/>
      <c r="F3627" s="276"/>
      <c r="G3627" s="1533">
        <f>SUM(G3622:G3626)</f>
        <v>515.78</v>
      </c>
      <c r="H3627" s="308"/>
    </row>
    <row r="3628" spans="1:8">
      <c r="A3628" s="676" t="s">
        <v>2056</v>
      </c>
      <c r="B3628" s="288" t="s">
        <v>1454</v>
      </c>
      <c r="C3628" s="742" t="s">
        <v>576</v>
      </c>
      <c r="D3628" s="359" t="s">
        <v>1652</v>
      </c>
      <c r="E3628" s="605">
        <v>0.1</v>
      </c>
      <c r="F3628" s="589">
        <v>720</v>
      </c>
      <c r="G3628" s="701">
        <f>E3628*F3628</f>
        <v>72</v>
      </c>
      <c r="H3628" s="678"/>
    </row>
    <row r="3629" spans="1:8">
      <c r="A3629" s="676"/>
      <c r="B3629" s="677"/>
      <c r="C3629" s="742" t="s">
        <v>31</v>
      </c>
      <c r="D3629" s="359" t="s">
        <v>98</v>
      </c>
      <c r="E3629" s="605">
        <v>0.06</v>
      </c>
      <c r="F3629" s="208">
        <v>2700</v>
      </c>
      <c r="G3629" s="701">
        <f>E3629*F3629</f>
        <v>162</v>
      </c>
      <c r="H3629" s="678"/>
    </row>
    <row r="3630" spans="1:8">
      <c r="A3630" s="676"/>
      <c r="B3630" s="699" t="s">
        <v>35</v>
      </c>
      <c r="C3630" s="744"/>
      <c r="D3630" s="186"/>
      <c r="E3630" s="746"/>
      <c r="F3630" s="276"/>
      <c r="G3630" s="1533">
        <f>SUM(G3628:G3629)</f>
        <v>234</v>
      </c>
      <c r="H3630" s="678"/>
    </row>
    <row r="3631" spans="1:8">
      <c r="A3631" s="676" t="s">
        <v>1455</v>
      </c>
      <c r="B3631" s="288" t="s">
        <v>1456</v>
      </c>
      <c r="C3631" s="742" t="s">
        <v>576</v>
      </c>
      <c r="D3631" s="359" t="s">
        <v>1652</v>
      </c>
      <c r="E3631" s="605">
        <v>0.3</v>
      </c>
      <c r="F3631" s="589">
        <v>720</v>
      </c>
      <c r="G3631" s="701">
        <f>E3631*F3631</f>
        <v>216</v>
      </c>
      <c r="H3631" s="678"/>
    </row>
    <row r="3632" spans="1:8">
      <c r="A3632" s="676"/>
      <c r="B3632" s="677"/>
      <c r="C3632" s="742" t="s">
        <v>31</v>
      </c>
      <c r="D3632" s="359" t="s">
        <v>98</v>
      </c>
      <c r="E3632" s="614">
        <v>6.0000000000000001E-3</v>
      </c>
      <c r="F3632" s="208">
        <v>2700</v>
      </c>
      <c r="G3632" s="701">
        <f>E3632*F3632</f>
        <v>16.2</v>
      </c>
      <c r="H3632" s="678"/>
    </row>
    <row r="3633" spans="1:8">
      <c r="A3633" s="676"/>
      <c r="B3633" s="677"/>
      <c r="C3633" s="742" t="s">
        <v>729</v>
      </c>
      <c r="D3633" s="359" t="s">
        <v>1649</v>
      </c>
      <c r="E3633" s="605">
        <v>1.5</v>
      </c>
      <c r="F3633" s="208">
        <v>120</v>
      </c>
      <c r="G3633" s="701">
        <f>E3633*F3633</f>
        <v>180</v>
      </c>
      <c r="H3633" s="678"/>
    </row>
    <row r="3634" spans="1:8">
      <c r="A3634" s="676"/>
      <c r="B3634" s="699" t="s">
        <v>35</v>
      </c>
      <c r="C3634" s="744"/>
      <c r="D3634" s="186"/>
      <c r="E3634" s="615"/>
      <c r="F3634" s="276"/>
      <c r="G3634" s="1533">
        <f>SUM(G3631:G3633)</f>
        <v>412.2</v>
      </c>
      <c r="H3634" s="678"/>
    </row>
    <row r="3635" spans="1:8">
      <c r="A3635" s="676" t="s">
        <v>1457</v>
      </c>
      <c r="B3635" s="288" t="s">
        <v>1366</v>
      </c>
      <c r="C3635" s="742" t="s">
        <v>728</v>
      </c>
      <c r="D3635" s="359" t="s">
        <v>1652</v>
      </c>
      <c r="E3635" s="605">
        <v>0.1</v>
      </c>
      <c r="F3635" s="629">
        <v>3500</v>
      </c>
      <c r="G3635" s="701">
        <f t="shared" ref="G3635:G3698" si="232">E3635*F3635</f>
        <v>350</v>
      </c>
      <c r="H3635" s="678"/>
    </row>
    <row r="3636" spans="1:8">
      <c r="A3636" s="676"/>
      <c r="B3636" s="677"/>
      <c r="C3636" s="742" t="s">
        <v>731</v>
      </c>
      <c r="D3636" s="359" t="s">
        <v>1652</v>
      </c>
      <c r="E3636" s="605">
        <v>0.1</v>
      </c>
      <c r="F3636" s="628">
        <v>3612</v>
      </c>
      <c r="G3636" s="701">
        <f t="shared" si="232"/>
        <v>361.20000000000005</v>
      </c>
      <c r="H3636" s="678"/>
    </row>
    <row r="3637" spans="1:8">
      <c r="A3637" s="676"/>
      <c r="B3637" s="677"/>
      <c r="C3637" s="742" t="s">
        <v>1713</v>
      </c>
      <c r="D3637" s="359" t="s">
        <v>98</v>
      </c>
      <c r="E3637" s="605">
        <v>0.1</v>
      </c>
      <c r="F3637" s="208">
        <v>1116</v>
      </c>
      <c r="G3637" s="701">
        <f t="shared" si="232"/>
        <v>111.60000000000001</v>
      </c>
      <c r="H3637" s="308"/>
    </row>
    <row r="3638" spans="1:8">
      <c r="A3638" s="676"/>
      <c r="B3638" s="677"/>
      <c r="C3638" s="742" t="s">
        <v>1714</v>
      </c>
      <c r="D3638" s="359" t="s">
        <v>98</v>
      </c>
      <c r="E3638" s="605">
        <v>0.01</v>
      </c>
      <c r="F3638" s="208">
        <v>24000</v>
      </c>
      <c r="G3638" s="701">
        <f t="shared" si="232"/>
        <v>240</v>
      </c>
      <c r="H3638" s="678"/>
    </row>
    <row r="3639" spans="1:8">
      <c r="A3639" s="676"/>
      <c r="B3639" s="677"/>
      <c r="C3639" s="742" t="s">
        <v>1715</v>
      </c>
      <c r="D3639" s="359" t="s">
        <v>98</v>
      </c>
      <c r="E3639" s="614">
        <v>2.2675000000000001E-2</v>
      </c>
      <c r="F3639" s="208">
        <v>1323</v>
      </c>
      <c r="G3639" s="701">
        <f t="shared" si="232"/>
        <v>29.999025</v>
      </c>
      <c r="H3639" s="678"/>
    </row>
    <row r="3640" spans="1:8">
      <c r="A3640" s="676"/>
      <c r="B3640" s="677"/>
      <c r="C3640" s="742" t="s">
        <v>723</v>
      </c>
      <c r="D3640" s="359" t="s">
        <v>1652</v>
      </c>
      <c r="E3640" s="605">
        <v>0.01</v>
      </c>
      <c r="F3640" s="208">
        <v>1750</v>
      </c>
      <c r="G3640" s="701">
        <f t="shared" si="232"/>
        <v>17.5</v>
      </c>
      <c r="H3640" s="308"/>
    </row>
    <row r="3641" spans="1:8">
      <c r="A3641" s="676"/>
      <c r="B3641" s="677"/>
      <c r="C3641" s="742" t="s">
        <v>576</v>
      </c>
      <c r="D3641" s="359" t="s">
        <v>1652</v>
      </c>
      <c r="E3641" s="605">
        <v>0.3</v>
      </c>
      <c r="F3641" s="589">
        <v>720</v>
      </c>
      <c r="G3641" s="701">
        <f t="shared" si="232"/>
        <v>216</v>
      </c>
      <c r="H3641" s="678"/>
    </row>
    <row r="3642" spans="1:8">
      <c r="A3642" s="676"/>
      <c r="B3642" s="677"/>
      <c r="C3642" s="742" t="s">
        <v>1697</v>
      </c>
      <c r="D3642" s="359" t="s">
        <v>1698</v>
      </c>
      <c r="E3642" s="605">
        <v>1</v>
      </c>
      <c r="F3642" s="208">
        <v>490</v>
      </c>
      <c r="G3642" s="701">
        <f t="shared" si="232"/>
        <v>490</v>
      </c>
      <c r="H3642" s="678"/>
    </row>
    <row r="3643" spans="1:8">
      <c r="A3643" s="676"/>
      <c r="B3643" s="677"/>
      <c r="C3643" s="742" t="s">
        <v>31</v>
      </c>
      <c r="D3643" s="359" t="s">
        <v>98</v>
      </c>
      <c r="E3643" s="614">
        <v>6.0000000000000001E-3</v>
      </c>
      <c r="F3643" s="208">
        <v>2700</v>
      </c>
      <c r="G3643" s="701">
        <f t="shared" si="232"/>
        <v>16.2</v>
      </c>
      <c r="H3643" s="678"/>
    </row>
    <row r="3644" spans="1:8">
      <c r="A3644" s="676"/>
      <c r="B3644" s="677"/>
      <c r="C3644" s="742" t="s">
        <v>729</v>
      </c>
      <c r="D3644" s="359" t="s">
        <v>1649</v>
      </c>
      <c r="E3644" s="614">
        <v>0.14199999999999999</v>
      </c>
      <c r="F3644" s="208">
        <v>120</v>
      </c>
      <c r="G3644" s="701">
        <f t="shared" si="232"/>
        <v>17.04</v>
      </c>
      <c r="H3644" s="678"/>
    </row>
    <row r="3645" spans="1:8">
      <c r="A3645" s="676"/>
      <c r="B3645" s="677"/>
      <c r="C3645" s="742" t="s">
        <v>1717</v>
      </c>
      <c r="D3645" s="359" t="s">
        <v>1718</v>
      </c>
      <c r="E3645" s="614">
        <v>0.01</v>
      </c>
      <c r="F3645" s="208">
        <v>27000</v>
      </c>
      <c r="G3645" s="701">
        <f t="shared" si="232"/>
        <v>270</v>
      </c>
      <c r="H3645" s="678"/>
    </row>
    <row r="3646" spans="1:8">
      <c r="A3646" s="676"/>
      <c r="B3646" s="699" t="s">
        <v>35</v>
      </c>
      <c r="C3646" s="744"/>
      <c r="D3646" s="186"/>
      <c r="E3646" s="615"/>
      <c r="F3646" s="276"/>
      <c r="G3646" s="1533">
        <f>SUM(G3635:G3645)</f>
        <v>2119.539025</v>
      </c>
      <c r="H3646" s="678"/>
    </row>
    <row r="3647" spans="1:8">
      <c r="A3647" s="676" t="s">
        <v>2057</v>
      </c>
      <c r="B3647" s="288" t="s">
        <v>1251</v>
      </c>
      <c r="C3647" s="742" t="s">
        <v>728</v>
      </c>
      <c r="D3647" s="359" t="s">
        <v>1652</v>
      </c>
      <c r="E3647" s="605">
        <v>0.33</v>
      </c>
      <c r="F3647" s="629">
        <v>3500</v>
      </c>
      <c r="G3647" s="701">
        <f t="shared" si="232"/>
        <v>1155</v>
      </c>
      <c r="H3647" s="308"/>
    </row>
    <row r="3648" spans="1:8">
      <c r="A3648" s="676"/>
      <c r="B3648" s="677"/>
      <c r="C3648" s="742" t="s">
        <v>731</v>
      </c>
      <c r="D3648" s="359" t="s">
        <v>1652</v>
      </c>
      <c r="E3648" s="605">
        <v>0.2</v>
      </c>
      <c r="F3648" s="628">
        <v>3612</v>
      </c>
      <c r="G3648" s="701">
        <f t="shared" si="232"/>
        <v>722.40000000000009</v>
      </c>
      <c r="H3648" s="678"/>
    </row>
    <row r="3649" spans="1:8">
      <c r="A3649" s="676"/>
      <c r="B3649" s="677"/>
      <c r="C3649" s="742" t="s">
        <v>1713</v>
      </c>
      <c r="D3649" s="359" t="s">
        <v>98</v>
      </c>
      <c r="E3649" s="605">
        <v>0.1</v>
      </c>
      <c r="F3649" s="208">
        <v>1116</v>
      </c>
      <c r="G3649" s="701">
        <f t="shared" si="232"/>
        <v>111.60000000000001</v>
      </c>
      <c r="H3649" s="678"/>
    </row>
    <row r="3650" spans="1:8">
      <c r="A3650" s="676"/>
      <c r="B3650" s="677"/>
      <c r="C3650" s="742" t="s">
        <v>1714</v>
      </c>
      <c r="D3650" s="359" t="s">
        <v>98</v>
      </c>
      <c r="E3650" s="605">
        <v>0.01</v>
      </c>
      <c r="F3650" s="208">
        <v>24000</v>
      </c>
      <c r="G3650" s="701">
        <f t="shared" si="232"/>
        <v>240</v>
      </c>
      <c r="H3650" s="678"/>
    </row>
    <row r="3651" spans="1:8">
      <c r="A3651" s="676"/>
      <c r="B3651" s="677"/>
      <c r="C3651" s="742" t="s">
        <v>1715</v>
      </c>
      <c r="D3651" s="359" t="s">
        <v>98</v>
      </c>
      <c r="E3651" s="614">
        <v>2.2675000000000001E-2</v>
      </c>
      <c r="F3651" s="208">
        <v>1323</v>
      </c>
      <c r="G3651" s="701">
        <f t="shared" si="232"/>
        <v>29.999025</v>
      </c>
      <c r="H3651" s="678"/>
    </row>
    <row r="3652" spans="1:8">
      <c r="A3652" s="676"/>
      <c r="B3652" s="677"/>
      <c r="C3652" s="742" t="s">
        <v>723</v>
      </c>
      <c r="D3652" s="359" t="s">
        <v>1652</v>
      </c>
      <c r="E3652" s="605">
        <v>0.01</v>
      </c>
      <c r="F3652" s="208">
        <v>1750</v>
      </c>
      <c r="G3652" s="701">
        <f t="shared" si="232"/>
        <v>17.5</v>
      </c>
      <c r="H3652" s="308"/>
    </row>
    <row r="3653" spans="1:8">
      <c r="A3653" s="676"/>
      <c r="B3653" s="677"/>
      <c r="C3653" s="742" t="s">
        <v>576</v>
      </c>
      <c r="D3653" s="359" t="s">
        <v>1652</v>
      </c>
      <c r="E3653" s="605">
        <v>0.3</v>
      </c>
      <c r="F3653" s="589">
        <v>720</v>
      </c>
      <c r="G3653" s="701">
        <f t="shared" si="232"/>
        <v>216</v>
      </c>
      <c r="H3653" s="678"/>
    </row>
    <row r="3654" spans="1:8" ht="30">
      <c r="A3654" s="676"/>
      <c r="B3654" s="677"/>
      <c r="C3654" s="742" t="s">
        <v>1891</v>
      </c>
      <c r="D3654" s="359" t="s">
        <v>1698</v>
      </c>
      <c r="E3654" s="605">
        <v>1</v>
      </c>
      <c r="F3654" s="208">
        <v>490</v>
      </c>
      <c r="G3654" s="701">
        <f t="shared" si="232"/>
        <v>490</v>
      </c>
      <c r="H3654" s="678"/>
    </row>
    <row r="3655" spans="1:8">
      <c r="A3655" s="676"/>
      <c r="B3655" s="677"/>
      <c r="C3655" s="742" t="s">
        <v>31</v>
      </c>
      <c r="D3655" s="359" t="s">
        <v>98</v>
      </c>
      <c r="E3655" s="614">
        <v>6.0000000000000001E-3</v>
      </c>
      <c r="F3655" s="208">
        <v>2700</v>
      </c>
      <c r="G3655" s="701">
        <f t="shared" si="232"/>
        <v>16.2</v>
      </c>
      <c r="H3655" s="678"/>
    </row>
    <row r="3656" spans="1:8">
      <c r="A3656" s="676"/>
      <c r="B3656" s="677"/>
      <c r="C3656" s="742" t="s">
        <v>729</v>
      </c>
      <c r="D3656" s="359" t="s">
        <v>1649</v>
      </c>
      <c r="E3656" s="614">
        <v>0.14199999999999999</v>
      </c>
      <c r="F3656" s="208">
        <v>120</v>
      </c>
      <c r="G3656" s="701">
        <f t="shared" si="232"/>
        <v>17.04</v>
      </c>
      <c r="H3656" s="678"/>
    </row>
    <row r="3657" spans="1:8">
      <c r="A3657" s="676"/>
      <c r="B3657" s="677"/>
      <c r="C3657" s="742" t="s">
        <v>1717</v>
      </c>
      <c r="D3657" s="359" t="s">
        <v>1718</v>
      </c>
      <c r="E3657" s="614">
        <v>0.01</v>
      </c>
      <c r="F3657" s="208">
        <v>27000</v>
      </c>
      <c r="G3657" s="701">
        <f t="shared" si="232"/>
        <v>270</v>
      </c>
      <c r="H3657" s="678"/>
    </row>
    <row r="3658" spans="1:8">
      <c r="A3658" s="676"/>
      <c r="B3658" s="699" t="s">
        <v>35</v>
      </c>
      <c r="C3658" s="744"/>
      <c r="D3658" s="186"/>
      <c r="E3658" s="615"/>
      <c r="F3658" s="276"/>
      <c r="G3658" s="1533">
        <f>SUM(G3647:G3657)</f>
        <v>3285.7390249999999</v>
      </c>
      <c r="H3658" s="308"/>
    </row>
    <row r="3659" spans="1:8">
      <c r="A3659" s="676" t="s">
        <v>2058</v>
      </c>
      <c r="B3659" s="288" t="s">
        <v>1460</v>
      </c>
      <c r="C3659" s="742" t="s">
        <v>728</v>
      </c>
      <c r="D3659" s="359" t="s">
        <v>1652</v>
      </c>
      <c r="E3659" s="614">
        <v>0.33</v>
      </c>
      <c r="F3659" s="629">
        <v>3500</v>
      </c>
      <c r="G3659" s="701">
        <f t="shared" si="232"/>
        <v>1155</v>
      </c>
      <c r="H3659" s="678"/>
    </row>
    <row r="3660" spans="1:8">
      <c r="A3660" s="676"/>
      <c r="B3660" s="677"/>
      <c r="C3660" s="742" t="s">
        <v>731</v>
      </c>
      <c r="D3660" s="359" t="s">
        <v>1652</v>
      </c>
      <c r="E3660" s="614">
        <v>0.2</v>
      </c>
      <c r="F3660" s="628">
        <v>3612</v>
      </c>
      <c r="G3660" s="701">
        <f t="shared" si="232"/>
        <v>722.40000000000009</v>
      </c>
      <c r="H3660" s="678"/>
    </row>
    <row r="3661" spans="1:8">
      <c r="A3661" s="676"/>
      <c r="B3661" s="677"/>
      <c r="C3661" s="742" t="s">
        <v>1713</v>
      </c>
      <c r="D3661" s="359" t="s">
        <v>98</v>
      </c>
      <c r="E3661" s="614">
        <v>0.1</v>
      </c>
      <c r="F3661" s="208">
        <v>1116</v>
      </c>
      <c r="G3661" s="701">
        <f t="shared" si="232"/>
        <v>111.60000000000001</v>
      </c>
      <c r="H3661" s="103"/>
    </row>
    <row r="3662" spans="1:8">
      <c r="A3662" s="676"/>
      <c r="B3662" s="677"/>
      <c r="C3662" s="742" t="s">
        <v>1714</v>
      </c>
      <c r="D3662" s="359" t="s">
        <v>98</v>
      </c>
      <c r="E3662" s="614">
        <v>0.01</v>
      </c>
      <c r="F3662" s="208">
        <v>24000</v>
      </c>
      <c r="G3662" s="701">
        <f t="shared" si="232"/>
        <v>240</v>
      </c>
      <c r="H3662" s="678"/>
    </row>
    <row r="3663" spans="1:8">
      <c r="A3663" s="676"/>
      <c r="B3663" s="677"/>
      <c r="C3663" s="742" t="s">
        <v>1715</v>
      </c>
      <c r="D3663" s="359" t="s">
        <v>98</v>
      </c>
      <c r="E3663" s="614">
        <v>2.2675000000000001E-2</v>
      </c>
      <c r="F3663" s="208">
        <v>1323</v>
      </c>
      <c r="G3663" s="701">
        <f t="shared" si="232"/>
        <v>29.999025</v>
      </c>
      <c r="H3663" s="678"/>
    </row>
    <row r="3664" spans="1:8">
      <c r="A3664" s="676"/>
      <c r="B3664" s="677"/>
      <c r="C3664" s="742" t="s">
        <v>723</v>
      </c>
      <c r="D3664" s="359" t="s">
        <v>1652</v>
      </c>
      <c r="E3664" s="614">
        <v>0.01</v>
      </c>
      <c r="F3664" s="208">
        <v>1750</v>
      </c>
      <c r="G3664" s="701">
        <f t="shared" si="232"/>
        <v>17.5</v>
      </c>
      <c r="H3664" s="678"/>
    </row>
    <row r="3665" spans="1:8">
      <c r="A3665" s="676"/>
      <c r="B3665" s="677"/>
      <c r="C3665" s="742" t="s">
        <v>576</v>
      </c>
      <c r="D3665" s="359" t="s">
        <v>1652</v>
      </c>
      <c r="E3665" s="614">
        <v>0.3</v>
      </c>
      <c r="F3665" s="589">
        <v>720</v>
      </c>
      <c r="G3665" s="701">
        <f t="shared" si="232"/>
        <v>216</v>
      </c>
      <c r="H3665" s="308"/>
    </row>
    <row r="3666" spans="1:8">
      <c r="A3666" s="676"/>
      <c r="B3666" s="677"/>
      <c r="C3666" s="742" t="s">
        <v>1709</v>
      </c>
      <c r="D3666" s="359" t="s">
        <v>1698</v>
      </c>
      <c r="E3666" s="614">
        <v>1</v>
      </c>
      <c r="F3666" s="208">
        <v>490</v>
      </c>
      <c r="G3666" s="701">
        <f t="shared" si="232"/>
        <v>490</v>
      </c>
      <c r="H3666" s="678"/>
    </row>
    <row r="3667" spans="1:8">
      <c r="A3667" s="676"/>
      <c r="B3667" s="677"/>
      <c r="C3667" s="742" t="s">
        <v>31</v>
      </c>
      <c r="D3667" s="359" t="s">
        <v>98</v>
      </c>
      <c r="E3667" s="614">
        <v>6.0000000000000001E-3</v>
      </c>
      <c r="F3667" s="208">
        <v>2700</v>
      </c>
      <c r="G3667" s="701">
        <f t="shared" si="232"/>
        <v>16.2</v>
      </c>
      <c r="H3667" s="678"/>
    </row>
    <row r="3668" spans="1:8">
      <c r="A3668" s="676"/>
      <c r="B3668" s="677"/>
      <c r="C3668" s="742" t="s">
        <v>729</v>
      </c>
      <c r="D3668" s="359" t="s">
        <v>1649</v>
      </c>
      <c r="E3668" s="614">
        <v>0.14199999999999999</v>
      </c>
      <c r="F3668" s="208">
        <v>120</v>
      </c>
      <c r="G3668" s="701">
        <f t="shared" si="232"/>
        <v>17.04</v>
      </c>
      <c r="H3668" s="678"/>
    </row>
    <row r="3669" spans="1:8">
      <c r="A3669" s="676"/>
      <c r="B3669" s="677"/>
      <c r="C3669" s="742" t="s">
        <v>1717</v>
      </c>
      <c r="D3669" s="359" t="s">
        <v>1718</v>
      </c>
      <c r="E3669" s="614">
        <v>0.01</v>
      </c>
      <c r="F3669" s="208">
        <v>27000</v>
      </c>
      <c r="G3669" s="701">
        <f t="shared" si="232"/>
        <v>270</v>
      </c>
      <c r="H3669" s="678"/>
    </row>
    <row r="3670" spans="1:8">
      <c r="A3670" s="676"/>
      <c r="B3670" s="699" t="s">
        <v>35</v>
      </c>
      <c r="C3670" s="744"/>
      <c r="D3670" s="186"/>
      <c r="E3670" s="615"/>
      <c r="F3670" s="276"/>
      <c r="G3670" s="1533">
        <f>SUM(G3659:G3669)</f>
        <v>3285.7390249999999</v>
      </c>
      <c r="H3670" s="678"/>
    </row>
    <row r="3671" spans="1:8">
      <c r="A3671" s="676" t="s">
        <v>2059</v>
      </c>
      <c r="B3671" s="288" t="s">
        <v>1462</v>
      </c>
      <c r="C3671" s="742" t="s">
        <v>727</v>
      </c>
      <c r="D3671" s="359" t="s">
        <v>1652</v>
      </c>
      <c r="E3671" s="614">
        <v>0.1431</v>
      </c>
      <c r="F3671" s="589">
        <v>3500</v>
      </c>
      <c r="G3671" s="701">
        <f t="shared" si="232"/>
        <v>500.85</v>
      </c>
      <c r="H3671" s="678"/>
    </row>
    <row r="3672" spans="1:8" ht="30">
      <c r="A3672" s="676"/>
      <c r="B3672" s="677"/>
      <c r="C3672" s="742" t="s">
        <v>2060</v>
      </c>
      <c r="D3672" s="359" t="s">
        <v>98</v>
      </c>
      <c r="E3672" s="614">
        <v>0.1</v>
      </c>
      <c r="F3672" s="208">
        <v>1350</v>
      </c>
      <c r="G3672" s="701">
        <f t="shared" si="232"/>
        <v>135</v>
      </c>
      <c r="H3672" s="678"/>
    </row>
    <row r="3673" spans="1:8">
      <c r="A3673" s="676"/>
      <c r="B3673" s="677"/>
      <c r="C3673" s="742" t="s">
        <v>887</v>
      </c>
      <c r="D3673" s="359" t="s">
        <v>98</v>
      </c>
      <c r="E3673" s="614">
        <v>0.1</v>
      </c>
      <c r="F3673" s="748">
        <v>3000</v>
      </c>
      <c r="G3673" s="701">
        <f t="shared" si="232"/>
        <v>300</v>
      </c>
      <c r="H3673" s="678"/>
    </row>
    <row r="3674" spans="1:8">
      <c r="A3674" s="676"/>
      <c r="B3674" s="677"/>
      <c r="C3674" s="742" t="s">
        <v>576</v>
      </c>
      <c r="D3674" s="359" t="s">
        <v>1652</v>
      </c>
      <c r="E3674" s="614">
        <v>0.2</v>
      </c>
      <c r="F3674" s="589">
        <v>720</v>
      </c>
      <c r="G3674" s="701">
        <f t="shared" si="232"/>
        <v>144</v>
      </c>
      <c r="H3674" s="678"/>
    </row>
    <row r="3675" spans="1:8">
      <c r="A3675" s="676"/>
      <c r="B3675" s="677"/>
      <c r="C3675" s="742" t="s">
        <v>2061</v>
      </c>
      <c r="D3675" s="359" t="s">
        <v>98</v>
      </c>
      <c r="E3675" s="614">
        <v>0.18</v>
      </c>
      <c r="F3675" s="208">
        <v>1800</v>
      </c>
      <c r="G3675" s="701">
        <f t="shared" si="232"/>
        <v>324</v>
      </c>
      <c r="H3675" s="678"/>
    </row>
    <row r="3676" spans="1:8">
      <c r="A3676" s="676"/>
      <c r="B3676" s="677"/>
      <c r="C3676" s="742" t="s">
        <v>31</v>
      </c>
      <c r="D3676" s="359" t="s">
        <v>98</v>
      </c>
      <c r="E3676" s="614">
        <v>0.01</v>
      </c>
      <c r="F3676" s="208">
        <v>2700</v>
      </c>
      <c r="G3676" s="701">
        <f t="shared" si="232"/>
        <v>27</v>
      </c>
      <c r="H3676" s="678"/>
    </row>
    <row r="3677" spans="1:8">
      <c r="A3677" s="676"/>
      <c r="B3677" s="677"/>
      <c r="C3677" s="742" t="s">
        <v>729</v>
      </c>
      <c r="D3677" s="359" t="s">
        <v>1649</v>
      </c>
      <c r="E3677" s="614">
        <v>1</v>
      </c>
      <c r="F3677" s="208">
        <v>120</v>
      </c>
      <c r="G3677" s="701">
        <f t="shared" si="232"/>
        <v>120</v>
      </c>
      <c r="H3677" s="308"/>
    </row>
    <row r="3678" spans="1:8">
      <c r="A3678" s="676"/>
      <c r="B3678" s="677"/>
      <c r="C3678" s="742" t="s">
        <v>1717</v>
      </c>
      <c r="D3678" s="359" t="s">
        <v>1718</v>
      </c>
      <c r="E3678" s="614">
        <v>0.01</v>
      </c>
      <c r="F3678" s="208">
        <v>27000</v>
      </c>
      <c r="G3678" s="701">
        <f t="shared" si="232"/>
        <v>270</v>
      </c>
      <c r="H3678" s="678"/>
    </row>
    <row r="3679" spans="1:8">
      <c r="A3679" s="676"/>
      <c r="B3679" s="699" t="s">
        <v>35</v>
      </c>
      <c r="C3679" s="744"/>
      <c r="D3679" s="186"/>
      <c r="E3679" s="615"/>
      <c r="F3679" s="276"/>
      <c r="G3679" s="1533">
        <f>SUM(G3671:G3678)</f>
        <v>1820.85</v>
      </c>
      <c r="H3679" s="678"/>
    </row>
    <row r="3680" spans="1:8">
      <c r="A3680" s="676" t="s">
        <v>2062</v>
      </c>
      <c r="B3680" s="288" t="s">
        <v>1369</v>
      </c>
      <c r="C3680" s="742" t="s">
        <v>1720</v>
      </c>
      <c r="D3680" s="359" t="s">
        <v>98</v>
      </c>
      <c r="E3680" s="614">
        <v>0.1</v>
      </c>
      <c r="F3680" s="208">
        <v>1690</v>
      </c>
      <c r="G3680" s="701">
        <f t="shared" si="232"/>
        <v>169</v>
      </c>
      <c r="H3680" s="678"/>
    </row>
    <row r="3681" spans="1:8">
      <c r="A3681" s="676"/>
      <c r="B3681" s="677"/>
      <c r="C3681" s="742" t="s">
        <v>1893</v>
      </c>
      <c r="D3681" s="359" t="s">
        <v>98</v>
      </c>
      <c r="E3681" s="614">
        <v>8.9999999999999998E-4</v>
      </c>
      <c r="F3681" s="208">
        <v>21000</v>
      </c>
      <c r="G3681" s="701">
        <f t="shared" si="232"/>
        <v>18.899999999999999</v>
      </c>
      <c r="H3681" s="678"/>
    </row>
    <row r="3682" spans="1:8" ht="30">
      <c r="A3682" s="676"/>
      <c r="B3682" s="677"/>
      <c r="C3682" s="742" t="s">
        <v>1721</v>
      </c>
      <c r="D3682" s="359" t="s">
        <v>98</v>
      </c>
      <c r="E3682" s="614">
        <v>2E-3</v>
      </c>
      <c r="F3682" s="208">
        <v>118100</v>
      </c>
      <c r="G3682" s="701">
        <f t="shared" si="232"/>
        <v>236.20000000000002</v>
      </c>
      <c r="H3682" s="678"/>
    </row>
    <row r="3683" spans="1:8">
      <c r="A3683" s="676"/>
      <c r="B3683" s="677"/>
      <c r="C3683" s="742" t="s">
        <v>1722</v>
      </c>
      <c r="D3683" s="359" t="s">
        <v>98</v>
      </c>
      <c r="E3683" s="614">
        <v>0.01</v>
      </c>
      <c r="F3683" s="208">
        <v>2100</v>
      </c>
      <c r="G3683" s="701">
        <f t="shared" si="232"/>
        <v>21</v>
      </c>
      <c r="H3683" s="678"/>
    </row>
    <row r="3684" spans="1:8">
      <c r="A3684" s="676"/>
      <c r="B3684" s="677"/>
      <c r="C3684" s="742" t="s">
        <v>1723</v>
      </c>
      <c r="D3684" s="359" t="s">
        <v>1698</v>
      </c>
      <c r="E3684" s="614">
        <v>0.12</v>
      </c>
      <c r="F3684" s="208">
        <v>490</v>
      </c>
      <c r="G3684" s="701">
        <f t="shared" si="232"/>
        <v>58.8</v>
      </c>
      <c r="H3684" s="678"/>
    </row>
    <row r="3685" spans="1:8">
      <c r="A3685" s="676"/>
      <c r="B3685" s="677"/>
      <c r="C3685" s="742" t="s">
        <v>1724</v>
      </c>
      <c r="D3685" s="359" t="s">
        <v>98</v>
      </c>
      <c r="E3685" s="614">
        <v>1.2E-2</v>
      </c>
      <c r="F3685" s="208">
        <v>1901</v>
      </c>
      <c r="G3685" s="701">
        <f t="shared" si="232"/>
        <v>22.812000000000001</v>
      </c>
      <c r="H3685" s="678"/>
    </row>
    <row r="3686" spans="1:8">
      <c r="A3686" s="676"/>
      <c r="B3686" s="677"/>
      <c r="C3686" s="742" t="s">
        <v>1725</v>
      </c>
      <c r="D3686" s="359" t="s">
        <v>98</v>
      </c>
      <c r="E3686" s="614">
        <v>3.0000000000000001E-3</v>
      </c>
      <c r="F3686" s="208">
        <v>8900</v>
      </c>
      <c r="G3686" s="701">
        <f t="shared" si="232"/>
        <v>26.7</v>
      </c>
      <c r="H3686" s="678"/>
    </row>
    <row r="3687" spans="1:8">
      <c r="A3687" s="676"/>
      <c r="B3687" s="677"/>
      <c r="C3687" s="742" t="s">
        <v>1687</v>
      </c>
      <c r="D3687" s="359" t="s">
        <v>98</v>
      </c>
      <c r="E3687" s="614">
        <v>0.02</v>
      </c>
      <c r="F3687" s="589">
        <v>27000</v>
      </c>
      <c r="G3687" s="701">
        <f t="shared" si="232"/>
        <v>540</v>
      </c>
      <c r="H3687" s="678"/>
    </row>
    <row r="3688" spans="1:8">
      <c r="A3688" s="676"/>
      <c r="B3688" s="677"/>
      <c r="C3688" s="742" t="s">
        <v>576</v>
      </c>
      <c r="D3688" s="359" t="s">
        <v>1652</v>
      </c>
      <c r="E3688" s="614">
        <v>0.25</v>
      </c>
      <c r="F3688" s="589">
        <v>720</v>
      </c>
      <c r="G3688" s="701">
        <f t="shared" si="232"/>
        <v>180</v>
      </c>
      <c r="H3688" s="678"/>
    </row>
    <row r="3689" spans="1:8">
      <c r="A3689" s="676"/>
      <c r="B3689" s="677"/>
      <c r="C3689" s="742" t="s">
        <v>727</v>
      </c>
      <c r="D3689" s="359" t="s">
        <v>1652</v>
      </c>
      <c r="E3689" s="614">
        <v>3.7499999999999999E-2</v>
      </c>
      <c r="F3689" s="589">
        <v>3500</v>
      </c>
      <c r="G3689" s="701">
        <f t="shared" si="232"/>
        <v>131.25</v>
      </c>
      <c r="H3689" s="308"/>
    </row>
    <row r="3690" spans="1:8">
      <c r="A3690" s="676"/>
      <c r="B3690" s="677"/>
      <c r="C3690" s="742" t="s">
        <v>31</v>
      </c>
      <c r="D3690" s="359" t="s">
        <v>98</v>
      </c>
      <c r="E3690" s="614">
        <v>6.0000000000000001E-3</v>
      </c>
      <c r="F3690" s="208">
        <v>2700</v>
      </c>
      <c r="G3690" s="701">
        <f t="shared" si="232"/>
        <v>16.2</v>
      </c>
      <c r="H3690" s="678"/>
    </row>
    <row r="3691" spans="1:8">
      <c r="A3691" s="676"/>
      <c r="B3691" s="677"/>
      <c r="C3691" s="742" t="s">
        <v>729</v>
      </c>
      <c r="D3691" s="359" t="s">
        <v>1649</v>
      </c>
      <c r="E3691" s="614">
        <v>1.6E-2</v>
      </c>
      <c r="F3691" s="208">
        <v>120</v>
      </c>
      <c r="G3691" s="701">
        <f t="shared" si="232"/>
        <v>1.92</v>
      </c>
      <c r="H3691" s="678"/>
    </row>
    <row r="3692" spans="1:8">
      <c r="A3692" s="676"/>
      <c r="B3692" s="677"/>
      <c r="C3692" s="742" t="s">
        <v>1726</v>
      </c>
      <c r="D3692" s="359" t="s">
        <v>1718</v>
      </c>
      <c r="E3692" s="614">
        <v>1E-3</v>
      </c>
      <c r="F3692" s="208">
        <v>27000</v>
      </c>
      <c r="G3692" s="701">
        <f t="shared" si="232"/>
        <v>27</v>
      </c>
      <c r="H3692" s="678"/>
    </row>
    <row r="3693" spans="1:8">
      <c r="A3693" s="676"/>
      <c r="B3693" s="699" t="s">
        <v>35</v>
      </c>
      <c r="C3693" s="742"/>
      <c r="D3693" s="359"/>
      <c r="E3693" s="614"/>
      <c r="F3693" s="208"/>
      <c r="G3693" s="1533">
        <f>SUM(G3680:G3692)</f>
        <v>1449.7820000000002</v>
      </c>
      <c r="H3693" s="678"/>
    </row>
    <row r="3694" spans="1:8">
      <c r="A3694" s="676" t="s">
        <v>2063</v>
      </c>
      <c r="B3694" s="288" t="s">
        <v>1371</v>
      </c>
      <c r="C3694" s="742" t="s">
        <v>728</v>
      </c>
      <c r="D3694" s="359" t="s">
        <v>1652</v>
      </c>
      <c r="E3694" s="614">
        <v>3.3300000000000003E-2</v>
      </c>
      <c r="F3694" s="629">
        <v>3500</v>
      </c>
      <c r="G3694" s="701">
        <f t="shared" si="232"/>
        <v>116.55000000000001</v>
      </c>
      <c r="H3694" s="678"/>
    </row>
    <row r="3695" spans="1:8">
      <c r="A3695" s="676"/>
      <c r="B3695" s="677"/>
      <c r="C3695" s="742" t="s">
        <v>731</v>
      </c>
      <c r="D3695" s="359" t="s">
        <v>1652</v>
      </c>
      <c r="E3695" s="614">
        <v>0.2</v>
      </c>
      <c r="F3695" s="628">
        <v>3612</v>
      </c>
      <c r="G3695" s="701">
        <f t="shared" si="232"/>
        <v>722.40000000000009</v>
      </c>
      <c r="H3695" s="678"/>
    </row>
    <row r="3696" spans="1:8">
      <c r="A3696" s="676"/>
      <c r="B3696" s="677"/>
      <c r="C3696" s="742" t="s">
        <v>1713</v>
      </c>
      <c r="D3696" s="359" t="s">
        <v>98</v>
      </c>
      <c r="E3696" s="614">
        <v>0.01</v>
      </c>
      <c r="F3696" s="208">
        <v>1116</v>
      </c>
      <c r="G3696" s="701">
        <f t="shared" si="232"/>
        <v>11.16</v>
      </c>
      <c r="H3696" s="678"/>
    </row>
    <row r="3697" spans="1:8">
      <c r="A3697" s="676"/>
      <c r="B3697" s="677"/>
      <c r="C3697" s="742" t="s">
        <v>1714</v>
      </c>
      <c r="D3697" s="359" t="s">
        <v>98</v>
      </c>
      <c r="E3697" s="614">
        <v>0.01</v>
      </c>
      <c r="F3697" s="208">
        <v>1323</v>
      </c>
      <c r="G3697" s="701">
        <f t="shared" si="232"/>
        <v>13.23</v>
      </c>
      <c r="H3697" s="678"/>
    </row>
    <row r="3698" spans="1:8">
      <c r="A3698" s="676"/>
      <c r="B3698" s="677"/>
      <c r="C3698" s="742" t="s">
        <v>1715</v>
      </c>
      <c r="D3698" s="359" t="s">
        <v>98</v>
      </c>
      <c r="E3698" s="614">
        <v>0.03</v>
      </c>
      <c r="F3698" s="208">
        <v>1323</v>
      </c>
      <c r="G3698" s="701">
        <f t="shared" si="232"/>
        <v>39.69</v>
      </c>
      <c r="H3698" s="678"/>
    </row>
    <row r="3699" spans="1:8">
      <c r="A3699" s="676"/>
      <c r="B3699" s="677"/>
      <c r="C3699" s="742" t="s">
        <v>723</v>
      </c>
      <c r="D3699" s="359" t="s">
        <v>1652</v>
      </c>
      <c r="E3699" s="614">
        <v>0.1</v>
      </c>
      <c r="F3699" s="208">
        <v>1750</v>
      </c>
      <c r="G3699" s="701">
        <f t="shared" ref="G3699:G3704" si="233">E3699*F3699</f>
        <v>175</v>
      </c>
      <c r="H3699" s="678"/>
    </row>
    <row r="3700" spans="1:8">
      <c r="A3700" s="676"/>
      <c r="B3700" s="677"/>
      <c r="C3700" s="742" t="s">
        <v>576</v>
      </c>
      <c r="D3700" s="359" t="s">
        <v>1652</v>
      </c>
      <c r="E3700" s="614">
        <v>0.3</v>
      </c>
      <c r="F3700" s="589">
        <v>720</v>
      </c>
      <c r="G3700" s="701">
        <f t="shared" si="233"/>
        <v>216</v>
      </c>
      <c r="H3700" s="678"/>
    </row>
    <row r="3701" spans="1:8" ht="30">
      <c r="A3701" s="676"/>
      <c r="B3701" s="677"/>
      <c r="C3701" s="742" t="s">
        <v>1735</v>
      </c>
      <c r="D3701" s="359" t="s">
        <v>1698</v>
      </c>
      <c r="E3701" s="614">
        <v>0.1</v>
      </c>
      <c r="F3701" s="208">
        <v>2500</v>
      </c>
      <c r="G3701" s="701">
        <f t="shared" si="233"/>
        <v>250</v>
      </c>
      <c r="H3701" s="308"/>
    </row>
    <row r="3702" spans="1:8">
      <c r="A3702" s="676"/>
      <c r="B3702" s="677"/>
      <c r="C3702" s="742" t="s">
        <v>31</v>
      </c>
      <c r="D3702" s="359" t="s">
        <v>98</v>
      </c>
      <c r="E3702" s="614">
        <v>6.0000000000000001E-3</v>
      </c>
      <c r="F3702" s="208">
        <v>2700</v>
      </c>
      <c r="G3702" s="701">
        <f t="shared" si="233"/>
        <v>16.2</v>
      </c>
      <c r="H3702" s="678"/>
    </row>
    <row r="3703" spans="1:8">
      <c r="A3703" s="676"/>
      <c r="B3703" s="677"/>
      <c r="C3703" s="742" t="s">
        <v>729</v>
      </c>
      <c r="D3703" s="359" t="s">
        <v>1649</v>
      </c>
      <c r="E3703" s="614">
        <v>1.4999999999999999E-2</v>
      </c>
      <c r="F3703" s="208">
        <v>120</v>
      </c>
      <c r="G3703" s="701">
        <f t="shared" si="233"/>
        <v>1.7999999999999998</v>
      </c>
      <c r="H3703" s="678"/>
    </row>
    <row r="3704" spans="1:8">
      <c r="A3704" s="676"/>
      <c r="B3704" s="677"/>
      <c r="C3704" s="742" t="s">
        <v>1726</v>
      </c>
      <c r="D3704" s="359" t="s">
        <v>1718</v>
      </c>
      <c r="E3704" s="614">
        <v>1E-3</v>
      </c>
      <c r="F3704" s="208">
        <v>27000</v>
      </c>
      <c r="G3704" s="701">
        <f t="shared" si="233"/>
        <v>27</v>
      </c>
      <c r="H3704" s="678"/>
    </row>
    <row r="3705" spans="1:8">
      <c r="A3705" s="676"/>
      <c r="B3705" s="699" t="s">
        <v>35</v>
      </c>
      <c r="C3705" s="742"/>
      <c r="D3705" s="359"/>
      <c r="E3705" s="614"/>
      <c r="F3705" s="208"/>
      <c r="G3705" s="1533">
        <f>SUM(G3694:G3704)</f>
        <v>1589.03</v>
      </c>
      <c r="H3705" s="678"/>
    </row>
    <row r="3706" spans="1:8">
      <c r="A3706" s="676" t="s">
        <v>1465</v>
      </c>
      <c r="B3706" s="288" t="s">
        <v>1373</v>
      </c>
      <c r="C3706" s="742" t="s">
        <v>1658</v>
      </c>
      <c r="D3706" s="359" t="s">
        <v>98</v>
      </c>
      <c r="E3706" s="614">
        <v>4.4999999999999998E-2</v>
      </c>
      <c r="F3706" s="208">
        <v>31200</v>
      </c>
      <c r="G3706" s="701">
        <f t="shared" ref="G3706:G3717" si="234">E3706*F3706</f>
        <v>1404</v>
      </c>
      <c r="H3706" s="678"/>
    </row>
    <row r="3707" spans="1:8" ht="30">
      <c r="A3707" s="676"/>
      <c r="B3707" s="677"/>
      <c r="C3707" s="742" t="s">
        <v>1799</v>
      </c>
      <c r="D3707" s="359" t="s">
        <v>98</v>
      </c>
      <c r="E3707" s="614">
        <v>2.2499999999999999E-2</v>
      </c>
      <c r="F3707" s="208">
        <v>21200</v>
      </c>
      <c r="G3707" s="701">
        <f t="shared" si="234"/>
        <v>477</v>
      </c>
      <c r="H3707" s="678"/>
    </row>
    <row r="3708" spans="1:8">
      <c r="A3708" s="676"/>
      <c r="B3708" s="677"/>
      <c r="C3708" s="742" t="s">
        <v>1902</v>
      </c>
      <c r="D3708" s="359" t="s">
        <v>1652</v>
      </c>
      <c r="E3708" s="614">
        <v>1.4999999999999999E-2</v>
      </c>
      <c r="F3708" s="208">
        <v>23000</v>
      </c>
      <c r="G3708" s="701">
        <f t="shared" si="234"/>
        <v>345</v>
      </c>
      <c r="H3708" s="678"/>
    </row>
    <row r="3709" spans="1:8">
      <c r="A3709" s="676"/>
      <c r="B3709" s="677"/>
      <c r="C3709" s="742" t="s">
        <v>1813</v>
      </c>
      <c r="D3709" s="359" t="s">
        <v>98</v>
      </c>
      <c r="E3709" s="614">
        <v>2.4E-2</v>
      </c>
      <c r="F3709" s="629">
        <v>3500</v>
      </c>
      <c r="G3709" s="701">
        <f t="shared" si="234"/>
        <v>84</v>
      </c>
      <c r="H3709" s="678"/>
    </row>
    <row r="3710" spans="1:8">
      <c r="A3710" s="676"/>
      <c r="B3710" s="677"/>
      <c r="C3710" s="742" t="s">
        <v>84</v>
      </c>
      <c r="D3710" s="359" t="s">
        <v>1652</v>
      </c>
      <c r="E3710" s="614">
        <v>0.14000000000000001</v>
      </c>
      <c r="F3710" s="621">
        <v>7875</v>
      </c>
      <c r="G3710" s="701">
        <f t="shared" si="234"/>
        <v>1102.5</v>
      </c>
      <c r="H3710" s="308"/>
    </row>
    <row r="3711" spans="1:8">
      <c r="A3711" s="676"/>
      <c r="B3711" s="677"/>
      <c r="C3711" s="742" t="s">
        <v>1814</v>
      </c>
      <c r="D3711" s="359" t="s">
        <v>98</v>
      </c>
      <c r="E3711" s="614">
        <v>0.1</v>
      </c>
      <c r="F3711" s="208">
        <v>580</v>
      </c>
      <c r="G3711" s="701">
        <f t="shared" si="234"/>
        <v>58</v>
      </c>
      <c r="H3711" s="678"/>
    </row>
    <row r="3712" spans="1:8">
      <c r="A3712" s="676"/>
      <c r="B3712" s="677"/>
      <c r="C3712" s="742" t="s">
        <v>733</v>
      </c>
      <c r="D3712" s="359" t="s">
        <v>1652</v>
      </c>
      <c r="E3712" s="614">
        <v>0.02</v>
      </c>
      <c r="F3712" s="208">
        <v>11200</v>
      </c>
      <c r="G3712" s="701">
        <f t="shared" si="234"/>
        <v>224</v>
      </c>
      <c r="H3712" s="678"/>
    </row>
    <row r="3713" spans="1:8">
      <c r="A3713" s="676"/>
      <c r="B3713" s="677"/>
      <c r="C3713" s="742" t="s">
        <v>901</v>
      </c>
      <c r="D3713" s="359" t="s">
        <v>1652</v>
      </c>
      <c r="E3713" s="614">
        <v>0.05</v>
      </c>
      <c r="F3713" s="208">
        <v>1116</v>
      </c>
      <c r="G3713" s="701">
        <f t="shared" si="234"/>
        <v>55.800000000000004</v>
      </c>
      <c r="H3713" s="678"/>
    </row>
    <row r="3714" spans="1:8">
      <c r="A3714" s="676"/>
      <c r="B3714" s="677"/>
      <c r="C3714" s="742" t="s">
        <v>2064</v>
      </c>
      <c r="D3714" s="359" t="s">
        <v>1718</v>
      </c>
      <c r="E3714" s="614">
        <v>1.7999999999999999E-2</v>
      </c>
      <c r="F3714" s="748">
        <v>275000</v>
      </c>
      <c r="G3714" s="701">
        <f t="shared" si="234"/>
        <v>4950</v>
      </c>
      <c r="H3714" s="678"/>
    </row>
    <row r="3715" spans="1:8">
      <c r="A3715" s="676"/>
      <c r="B3715" s="677"/>
      <c r="C3715" s="742" t="s">
        <v>1985</v>
      </c>
      <c r="D3715" s="359" t="s">
        <v>1698</v>
      </c>
      <c r="E3715" s="614">
        <v>0.1</v>
      </c>
      <c r="F3715" s="208">
        <v>81000</v>
      </c>
      <c r="G3715" s="701">
        <f t="shared" si="234"/>
        <v>8100</v>
      </c>
      <c r="H3715" s="678"/>
    </row>
    <row r="3716" spans="1:8">
      <c r="A3716" s="676"/>
      <c r="B3716" s="677"/>
      <c r="C3716" s="742" t="s">
        <v>31</v>
      </c>
      <c r="D3716" s="359" t="s">
        <v>98</v>
      </c>
      <c r="E3716" s="614">
        <v>0.01</v>
      </c>
      <c r="F3716" s="208">
        <v>2700</v>
      </c>
      <c r="G3716" s="701">
        <f t="shared" si="234"/>
        <v>27</v>
      </c>
      <c r="H3716" s="678"/>
    </row>
    <row r="3717" spans="1:8">
      <c r="A3717" s="676"/>
      <c r="B3717" s="677"/>
      <c r="C3717" s="742" t="s">
        <v>729</v>
      </c>
      <c r="D3717" s="359" t="s">
        <v>1649</v>
      </c>
      <c r="E3717" s="614">
        <v>0.5</v>
      </c>
      <c r="F3717" s="208">
        <v>120</v>
      </c>
      <c r="G3717" s="701">
        <f t="shared" si="234"/>
        <v>60</v>
      </c>
      <c r="H3717" s="678"/>
    </row>
    <row r="3718" spans="1:8">
      <c r="A3718" s="676"/>
      <c r="B3718" s="699" t="s">
        <v>35</v>
      </c>
      <c r="C3718" s="744"/>
      <c r="D3718" s="186"/>
      <c r="E3718" s="615"/>
      <c r="F3718" s="276"/>
      <c r="G3718" s="1533">
        <f>SUM(G3706:G3717)</f>
        <v>16887.3</v>
      </c>
      <c r="H3718" s="678"/>
    </row>
    <row r="3719" spans="1:8" ht="30">
      <c r="A3719" s="676" t="s">
        <v>1466</v>
      </c>
      <c r="B3719" s="288" t="s">
        <v>1467</v>
      </c>
      <c r="C3719" s="742" t="s">
        <v>1899</v>
      </c>
      <c r="D3719" s="359" t="s">
        <v>1652</v>
      </c>
      <c r="E3719" s="614">
        <v>3.5000000000000003E-2</v>
      </c>
      <c r="F3719" s="208">
        <v>5500</v>
      </c>
      <c r="G3719" s="701">
        <f t="shared" ref="G3719:G3737" si="235">E3719*F3719</f>
        <v>192.50000000000003</v>
      </c>
      <c r="H3719" s="678"/>
    </row>
    <row r="3720" spans="1:8">
      <c r="A3720" s="676"/>
      <c r="B3720" s="677"/>
      <c r="C3720" s="742" t="s">
        <v>727</v>
      </c>
      <c r="D3720" s="359" t="s">
        <v>1652</v>
      </c>
      <c r="E3720" s="614">
        <v>2.861E-2</v>
      </c>
      <c r="F3720" s="589">
        <v>3500</v>
      </c>
      <c r="G3720" s="701">
        <f t="shared" si="235"/>
        <v>100.13500000000001</v>
      </c>
      <c r="H3720" s="678"/>
    </row>
    <row r="3721" spans="1:8">
      <c r="A3721" s="676"/>
      <c r="B3721" s="677"/>
      <c r="C3721" s="742" t="s">
        <v>1901</v>
      </c>
      <c r="D3721" s="359" t="s">
        <v>1652</v>
      </c>
      <c r="E3721" s="606">
        <v>0.02</v>
      </c>
      <c r="F3721" s="208">
        <v>1800</v>
      </c>
      <c r="G3721" s="701">
        <f t="shared" si="235"/>
        <v>36</v>
      </c>
      <c r="H3721" s="678"/>
    </row>
    <row r="3722" spans="1:8">
      <c r="A3722" s="676"/>
      <c r="B3722" s="677"/>
      <c r="C3722" s="742" t="s">
        <v>1902</v>
      </c>
      <c r="D3722" s="359" t="s">
        <v>1652</v>
      </c>
      <c r="E3722" s="606">
        <v>0.03</v>
      </c>
      <c r="F3722" s="208">
        <v>23000</v>
      </c>
      <c r="G3722" s="701">
        <f t="shared" si="235"/>
        <v>690</v>
      </c>
      <c r="H3722" s="678"/>
    </row>
    <row r="3723" spans="1:8">
      <c r="A3723" s="676"/>
      <c r="B3723" s="677"/>
      <c r="C3723" s="742" t="s">
        <v>1903</v>
      </c>
      <c r="D3723" s="359" t="s">
        <v>1652</v>
      </c>
      <c r="E3723" s="606">
        <v>0.1</v>
      </c>
      <c r="F3723" s="208">
        <v>1200</v>
      </c>
      <c r="G3723" s="701">
        <f t="shared" si="235"/>
        <v>120</v>
      </c>
      <c r="H3723" s="678"/>
    </row>
    <row r="3724" spans="1:8">
      <c r="A3724" s="676"/>
      <c r="B3724" s="677"/>
      <c r="C3724" s="742" t="s">
        <v>1904</v>
      </c>
      <c r="D3724" s="359" t="s">
        <v>1652</v>
      </c>
      <c r="E3724" s="606">
        <v>0.09</v>
      </c>
      <c r="F3724" s="208">
        <v>21500</v>
      </c>
      <c r="G3724" s="701">
        <f t="shared" si="235"/>
        <v>1935</v>
      </c>
      <c r="H3724" s="308"/>
    </row>
    <row r="3725" spans="1:8">
      <c r="A3725" s="676"/>
      <c r="B3725" s="677"/>
      <c r="C3725" s="742" t="s">
        <v>1755</v>
      </c>
      <c r="D3725" s="359" t="s">
        <v>1652</v>
      </c>
      <c r="E3725" s="606">
        <v>0.09</v>
      </c>
      <c r="F3725" s="208">
        <v>27000</v>
      </c>
      <c r="G3725" s="701">
        <f t="shared" si="235"/>
        <v>2430</v>
      </c>
      <c r="H3725" s="678"/>
    </row>
    <row r="3726" spans="1:8">
      <c r="A3726" s="676"/>
      <c r="B3726" s="677"/>
      <c r="C3726" s="742" t="s">
        <v>2065</v>
      </c>
      <c r="D3726" s="359" t="s">
        <v>1698</v>
      </c>
      <c r="E3726" s="606">
        <v>0.5</v>
      </c>
      <c r="F3726" s="208">
        <v>18000</v>
      </c>
      <c r="G3726" s="701">
        <f t="shared" si="235"/>
        <v>9000</v>
      </c>
      <c r="H3726" s="678"/>
    </row>
    <row r="3727" spans="1:8">
      <c r="A3727" s="676"/>
      <c r="B3727" s="677"/>
      <c r="C3727" s="742" t="s">
        <v>1906</v>
      </c>
      <c r="D3727" s="359" t="s">
        <v>98</v>
      </c>
      <c r="E3727" s="606">
        <v>0.08</v>
      </c>
      <c r="F3727" s="589">
        <v>8100</v>
      </c>
      <c r="G3727" s="701">
        <f t="shared" si="235"/>
        <v>648</v>
      </c>
      <c r="H3727" s="678"/>
    </row>
    <row r="3728" spans="1:8">
      <c r="A3728" s="676"/>
      <c r="B3728" s="677"/>
      <c r="C3728" s="742" t="s">
        <v>731</v>
      </c>
      <c r="D3728" s="359" t="s">
        <v>1652</v>
      </c>
      <c r="E3728" s="606">
        <v>0.01</v>
      </c>
      <c r="F3728" s="628">
        <v>3612</v>
      </c>
      <c r="G3728" s="701">
        <f t="shared" si="235"/>
        <v>36.119999999999997</v>
      </c>
      <c r="H3728" s="678"/>
    </row>
    <row r="3729" spans="1:8">
      <c r="A3729" s="676"/>
      <c r="B3729" s="677"/>
      <c r="C3729" s="742" t="s">
        <v>1907</v>
      </c>
      <c r="D3729" s="359" t="s">
        <v>1908</v>
      </c>
      <c r="E3729" s="614">
        <v>5.1999999999999998E-3</v>
      </c>
      <c r="F3729" s="208">
        <v>27000</v>
      </c>
      <c r="G3729" s="701">
        <f t="shared" si="235"/>
        <v>140.4</v>
      </c>
      <c r="H3729" s="678"/>
    </row>
    <row r="3730" spans="1:8">
      <c r="A3730" s="676"/>
      <c r="B3730" s="677"/>
      <c r="C3730" s="742" t="s">
        <v>1909</v>
      </c>
      <c r="D3730" s="359" t="s">
        <v>1908</v>
      </c>
      <c r="E3730" s="614">
        <v>5.0000000000000001E-3</v>
      </c>
      <c r="F3730" s="208">
        <v>15400</v>
      </c>
      <c r="G3730" s="701">
        <f t="shared" si="235"/>
        <v>77</v>
      </c>
      <c r="H3730" s="678"/>
    </row>
    <row r="3731" spans="1:8">
      <c r="A3731" s="676"/>
      <c r="B3731" s="677"/>
      <c r="C3731" s="742" t="s">
        <v>1910</v>
      </c>
      <c r="D3731" s="359" t="s">
        <v>1908</v>
      </c>
      <c r="E3731" s="614">
        <v>4.0000000000000001E-3</v>
      </c>
      <c r="F3731" s="208">
        <v>19200</v>
      </c>
      <c r="G3731" s="701">
        <f t="shared" si="235"/>
        <v>76.8</v>
      </c>
      <c r="H3731" s="678"/>
    </row>
    <row r="3732" spans="1:8">
      <c r="A3732" s="676"/>
      <c r="B3732" s="677"/>
      <c r="C3732" s="742" t="s">
        <v>1911</v>
      </c>
      <c r="D3732" s="359" t="s">
        <v>1908</v>
      </c>
      <c r="E3732" s="614">
        <v>4.1999999999999997E-3</v>
      </c>
      <c r="F3732" s="208">
        <v>19200</v>
      </c>
      <c r="G3732" s="701">
        <f t="shared" si="235"/>
        <v>80.64</v>
      </c>
      <c r="H3732" s="678"/>
    </row>
    <row r="3733" spans="1:8" ht="30">
      <c r="A3733" s="676"/>
      <c r="B3733" s="677"/>
      <c r="C3733" s="742" t="s">
        <v>1912</v>
      </c>
      <c r="D3733" s="359" t="s">
        <v>1913</v>
      </c>
      <c r="E3733" s="614">
        <v>1E-4</v>
      </c>
      <c r="F3733" s="208">
        <v>178100</v>
      </c>
      <c r="G3733" s="701">
        <f t="shared" si="235"/>
        <v>17.810000000000002</v>
      </c>
      <c r="H3733" s="678"/>
    </row>
    <row r="3734" spans="1:8" ht="30">
      <c r="A3734" s="676"/>
      <c r="B3734" s="677"/>
      <c r="C3734" s="742" t="s">
        <v>1914</v>
      </c>
      <c r="D3734" s="359" t="s">
        <v>98</v>
      </c>
      <c r="E3734" s="614">
        <v>8.0000000000000002E-3</v>
      </c>
      <c r="F3734" s="208">
        <v>2500</v>
      </c>
      <c r="G3734" s="701">
        <f t="shared" si="235"/>
        <v>20</v>
      </c>
      <c r="H3734" s="678"/>
    </row>
    <row r="3735" spans="1:8">
      <c r="A3735" s="676"/>
      <c r="B3735" s="677"/>
      <c r="C3735" s="742" t="s">
        <v>33</v>
      </c>
      <c r="D3735" s="359" t="s">
        <v>1652</v>
      </c>
      <c r="E3735" s="614">
        <v>0.18679999999999999</v>
      </c>
      <c r="F3735" s="208">
        <v>250</v>
      </c>
      <c r="G3735" s="701">
        <f t="shared" si="235"/>
        <v>46.699999999999996</v>
      </c>
      <c r="H3735" s="678"/>
    </row>
    <row r="3736" spans="1:8">
      <c r="A3736" s="676"/>
      <c r="B3736" s="677"/>
      <c r="C3736" s="742" t="s">
        <v>31</v>
      </c>
      <c r="D3736" s="359" t="s">
        <v>98</v>
      </c>
      <c r="E3736" s="614">
        <v>5.9950000000000003E-2</v>
      </c>
      <c r="F3736" s="208">
        <v>2700</v>
      </c>
      <c r="G3736" s="701">
        <f t="shared" si="235"/>
        <v>161.86500000000001</v>
      </c>
      <c r="H3736" s="308"/>
    </row>
    <row r="3737" spans="1:8">
      <c r="A3737" s="676"/>
      <c r="B3737" s="677"/>
      <c r="C3737" s="742" t="s">
        <v>729</v>
      </c>
      <c r="D3737" s="359" t="s">
        <v>1649</v>
      </c>
      <c r="E3737" s="614">
        <v>1.5</v>
      </c>
      <c r="F3737" s="208">
        <v>120</v>
      </c>
      <c r="G3737" s="701">
        <f t="shared" si="235"/>
        <v>180</v>
      </c>
      <c r="H3737" s="678"/>
    </row>
    <row r="3738" spans="1:8">
      <c r="A3738" s="676"/>
      <c r="B3738" s="699" t="s">
        <v>35</v>
      </c>
      <c r="C3738" s="744"/>
      <c r="D3738" s="186"/>
      <c r="E3738" s="615"/>
      <c r="F3738" s="276"/>
      <c r="G3738" s="1533">
        <f>SUM(G3719:G3737)</f>
        <v>15988.97</v>
      </c>
      <c r="H3738" s="678"/>
    </row>
    <row r="3739" spans="1:8">
      <c r="A3739" s="676" t="s">
        <v>1468</v>
      </c>
      <c r="B3739" s="288" t="s">
        <v>1469</v>
      </c>
      <c r="C3739" s="742" t="s">
        <v>84</v>
      </c>
      <c r="D3739" s="359" t="s">
        <v>1652</v>
      </c>
      <c r="E3739" s="614">
        <v>0.02</v>
      </c>
      <c r="F3739" s="621">
        <v>7875</v>
      </c>
      <c r="G3739" s="701">
        <f t="shared" ref="G3739:G3746" si="236">E3739*F3739</f>
        <v>157.5</v>
      </c>
      <c r="H3739" s="678"/>
    </row>
    <row r="3740" spans="1:8" ht="30">
      <c r="A3740" s="676"/>
      <c r="B3740" s="677"/>
      <c r="C3740" s="742" t="s">
        <v>1912</v>
      </c>
      <c r="D3740" s="359" t="s">
        <v>1913</v>
      </c>
      <c r="E3740" s="614">
        <v>1E-4</v>
      </c>
      <c r="F3740" s="208">
        <v>178100</v>
      </c>
      <c r="G3740" s="701">
        <f t="shared" si="236"/>
        <v>17.810000000000002</v>
      </c>
      <c r="H3740" s="678"/>
    </row>
    <row r="3741" spans="1:8">
      <c r="A3741" s="676"/>
      <c r="B3741" s="288"/>
      <c r="C3741" s="742" t="s">
        <v>2066</v>
      </c>
      <c r="D3741" s="359" t="s">
        <v>1698</v>
      </c>
      <c r="E3741" s="614">
        <v>0.8</v>
      </c>
      <c r="F3741" s="208">
        <v>18000</v>
      </c>
      <c r="G3741" s="701">
        <f t="shared" si="236"/>
        <v>14400</v>
      </c>
      <c r="H3741" s="678"/>
    </row>
    <row r="3742" spans="1:8">
      <c r="A3742" s="676"/>
      <c r="B3742" s="677"/>
      <c r="C3742" s="742" t="s">
        <v>1664</v>
      </c>
      <c r="D3742" s="359" t="s">
        <v>98</v>
      </c>
      <c r="E3742" s="614">
        <v>0.1</v>
      </c>
      <c r="F3742" s="208">
        <v>1200</v>
      </c>
      <c r="G3742" s="701">
        <f t="shared" si="236"/>
        <v>120</v>
      </c>
      <c r="H3742" s="678"/>
    </row>
    <row r="3743" spans="1:8">
      <c r="A3743" s="676"/>
      <c r="B3743" s="677"/>
      <c r="C3743" s="742" t="s">
        <v>727</v>
      </c>
      <c r="D3743" s="359" t="s">
        <v>1652</v>
      </c>
      <c r="E3743" s="614">
        <v>5.1499999999999997E-2</v>
      </c>
      <c r="F3743" s="589">
        <v>3500</v>
      </c>
      <c r="G3743" s="701">
        <f t="shared" si="236"/>
        <v>180.25</v>
      </c>
      <c r="H3743" s="678"/>
    </row>
    <row r="3744" spans="1:8">
      <c r="A3744" s="676"/>
      <c r="B3744" s="677"/>
      <c r="C3744" s="742" t="s">
        <v>2067</v>
      </c>
      <c r="D3744" s="359" t="s">
        <v>1652</v>
      </c>
      <c r="E3744" s="614">
        <v>1.4999999999999999E-2</v>
      </c>
      <c r="F3744" s="208">
        <v>580</v>
      </c>
      <c r="G3744" s="701">
        <f t="shared" si="236"/>
        <v>8.6999999999999993</v>
      </c>
      <c r="H3744" s="678"/>
    </row>
    <row r="3745" spans="1:8">
      <c r="A3745" s="676"/>
      <c r="B3745" s="677"/>
      <c r="C3745" s="742" t="s">
        <v>31</v>
      </c>
      <c r="D3745" s="359" t="s">
        <v>98</v>
      </c>
      <c r="E3745" s="614">
        <v>6.0000000000000001E-3</v>
      </c>
      <c r="F3745" s="208">
        <v>2700</v>
      </c>
      <c r="G3745" s="701">
        <f t="shared" si="236"/>
        <v>16.2</v>
      </c>
      <c r="H3745" s="678"/>
    </row>
    <row r="3746" spans="1:8">
      <c r="A3746" s="676"/>
      <c r="B3746" s="677"/>
      <c r="C3746" s="742" t="s">
        <v>729</v>
      </c>
      <c r="D3746" s="359" t="s">
        <v>1649</v>
      </c>
      <c r="E3746" s="614">
        <v>1.5</v>
      </c>
      <c r="F3746" s="208">
        <v>120</v>
      </c>
      <c r="G3746" s="701">
        <f t="shared" si="236"/>
        <v>180</v>
      </c>
      <c r="H3746" s="678"/>
    </row>
    <row r="3747" spans="1:8">
      <c r="A3747" s="676"/>
      <c r="B3747" s="699" t="s">
        <v>35</v>
      </c>
      <c r="C3747" s="744"/>
      <c r="D3747" s="186"/>
      <c r="E3747" s="615"/>
      <c r="F3747" s="276"/>
      <c r="G3747" s="1533">
        <f>SUM(G3739:G3746)</f>
        <v>15080.460000000001</v>
      </c>
      <c r="H3747" s="678"/>
    </row>
    <row r="3748" spans="1:8">
      <c r="A3748" s="676" t="s">
        <v>2068</v>
      </c>
      <c r="B3748" s="281" t="s">
        <v>1471</v>
      </c>
      <c r="C3748" s="744"/>
      <c r="D3748" s="186"/>
      <c r="E3748" s="615"/>
      <c r="F3748" s="276"/>
      <c r="G3748" s="1533"/>
      <c r="H3748" s="678"/>
    </row>
    <row r="3749" spans="1:8">
      <c r="A3749" s="676" t="s">
        <v>1472</v>
      </c>
      <c r="B3749" s="303" t="s">
        <v>1473</v>
      </c>
      <c r="C3749" s="296" t="s">
        <v>1829</v>
      </c>
      <c r="D3749" s="292" t="s">
        <v>98</v>
      </c>
      <c r="E3749" s="359">
        <v>0.04</v>
      </c>
      <c r="F3749" s="589">
        <v>8100</v>
      </c>
      <c r="G3749" s="1556">
        <f>E3749*F3749</f>
        <v>324</v>
      </c>
      <c r="H3749" s="678"/>
    </row>
    <row r="3750" spans="1:8" ht="30">
      <c r="A3750" s="676"/>
      <c r="B3750" s="303"/>
      <c r="C3750" s="296" t="s">
        <v>2069</v>
      </c>
      <c r="D3750" s="292" t="s">
        <v>40</v>
      </c>
      <c r="E3750" s="589">
        <v>5</v>
      </c>
      <c r="F3750" s="589">
        <v>45</v>
      </c>
      <c r="G3750" s="1556">
        <f>E3750*F3750</f>
        <v>225</v>
      </c>
      <c r="H3750" s="678"/>
    </row>
    <row r="3751" spans="1:8">
      <c r="A3751" s="676"/>
      <c r="B3751" s="699" t="s">
        <v>35</v>
      </c>
      <c r="C3751" s="744"/>
      <c r="D3751" s="186"/>
      <c r="E3751" s="615"/>
      <c r="F3751" s="276"/>
      <c r="G3751" s="1533">
        <f>SUM(G3749:G3750)</f>
        <v>549</v>
      </c>
      <c r="H3751" s="678"/>
    </row>
    <row r="3752" spans="1:8">
      <c r="A3752" s="676" t="s">
        <v>1474</v>
      </c>
      <c r="B3752" s="282" t="s">
        <v>1475</v>
      </c>
      <c r="C3752" s="742" t="s">
        <v>31</v>
      </c>
      <c r="D3752" s="359" t="s">
        <v>98</v>
      </c>
      <c r="E3752" s="614">
        <v>6.0000000000000001E-3</v>
      </c>
      <c r="F3752" s="208">
        <v>2700</v>
      </c>
      <c r="G3752" s="701">
        <f>E3752*F3752</f>
        <v>16.2</v>
      </c>
      <c r="H3752" s="678"/>
    </row>
    <row r="3753" spans="1:8">
      <c r="A3753" s="676"/>
      <c r="B3753" s="699"/>
      <c r="C3753" s="742" t="s">
        <v>729</v>
      </c>
      <c r="D3753" s="359" t="s">
        <v>1649</v>
      </c>
      <c r="E3753" s="496">
        <v>1.5</v>
      </c>
      <c r="F3753" s="208">
        <v>120</v>
      </c>
      <c r="G3753" s="701">
        <f>E3753*F3753</f>
        <v>180</v>
      </c>
      <c r="H3753" s="678"/>
    </row>
    <row r="3754" spans="1:8">
      <c r="A3754" s="676"/>
      <c r="B3754" s="699" t="s">
        <v>35</v>
      </c>
      <c r="C3754" s="744"/>
      <c r="D3754" s="186"/>
      <c r="E3754" s="615"/>
      <c r="F3754" s="276"/>
      <c r="G3754" s="1533">
        <f>SUM(G3752:G3753)</f>
        <v>196.2</v>
      </c>
      <c r="H3754" s="678"/>
    </row>
    <row r="3755" spans="1:8">
      <c r="A3755" s="676" t="s">
        <v>2070</v>
      </c>
      <c r="B3755" s="282" t="s">
        <v>1477</v>
      </c>
      <c r="C3755" s="742" t="s">
        <v>31</v>
      </c>
      <c r="D3755" s="359" t="s">
        <v>98</v>
      </c>
      <c r="E3755" s="605">
        <v>0.06</v>
      </c>
      <c r="F3755" s="208">
        <v>2700</v>
      </c>
      <c r="G3755" s="701">
        <f>E3755*F3755</f>
        <v>162</v>
      </c>
      <c r="H3755" s="678"/>
    </row>
    <row r="3756" spans="1:8">
      <c r="A3756" s="676"/>
      <c r="B3756" s="699"/>
      <c r="C3756" s="742" t="s">
        <v>729</v>
      </c>
      <c r="D3756" s="359" t="s">
        <v>1649</v>
      </c>
      <c r="E3756" s="605">
        <v>1.5</v>
      </c>
      <c r="F3756" s="208">
        <v>120</v>
      </c>
      <c r="G3756" s="701">
        <f>E3756*F3756</f>
        <v>180</v>
      </c>
      <c r="H3756" s="678"/>
    </row>
    <row r="3757" spans="1:8">
      <c r="A3757" s="676"/>
      <c r="B3757" s="699" t="s">
        <v>35</v>
      </c>
      <c r="C3757" s="742"/>
      <c r="D3757" s="359"/>
      <c r="E3757" s="614"/>
      <c r="F3757" s="208"/>
      <c r="G3757" s="1533">
        <f>SUM(G3755:G3756)</f>
        <v>342</v>
      </c>
      <c r="H3757" s="678"/>
    </row>
    <row r="3758" spans="1:8">
      <c r="A3758" s="676" t="s">
        <v>2071</v>
      </c>
      <c r="B3758" s="303" t="s">
        <v>1479</v>
      </c>
      <c r="C3758" s="742" t="s">
        <v>31</v>
      </c>
      <c r="D3758" s="359" t="s">
        <v>98</v>
      </c>
      <c r="E3758" s="605">
        <v>0.06</v>
      </c>
      <c r="F3758" s="208">
        <v>2700</v>
      </c>
      <c r="G3758" s="701">
        <f>E3758*F3758</f>
        <v>162</v>
      </c>
      <c r="H3758" s="678"/>
    </row>
    <row r="3759" spans="1:8">
      <c r="A3759" s="676"/>
      <c r="B3759" s="303"/>
      <c r="C3759" s="742" t="s">
        <v>729</v>
      </c>
      <c r="D3759" s="359" t="s">
        <v>1649</v>
      </c>
      <c r="E3759" s="605">
        <v>1.5</v>
      </c>
      <c r="F3759" s="208">
        <v>120</v>
      </c>
      <c r="G3759" s="701">
        <f>E3759*F3759</f>
        <v>180</v>
      </c>
      <c r="H3759" s="678"/>
    </row>
    <row r="3760" spans="1:8">
      <c r="A3760" s="676"/>
      <c r="B3760" s="699" t="s">
        <v>35</v>
      </c>
      <c r="C3760" s="744"/>
      <c r="D3760" s="186"/>
      <c r="E3760" s="615"/>
      <c r="F3760" s="276"/>
      <c r="G3760" s="1533">
        <f>SUM(G3758:G3759)</f>
        <v>342</v>
      </c>
      <c r="H3760" s="678"/>
    </row>
    <row r="3761" spans="1:8">
      <c r="A3761" s="676" t="s">
        <v>2072</v>
      </c>
      <c r="B3761" s="282" t="s">
        <v>1481</v>
      </c>
      <c r="C3761" s="742" t="s">
        <v>31</v>
      </c>
      <c r="D3761" s="359" t="s">
        <v>98</v>
      </c>
      <c r="E3761" s="614">
        <v>6.0000000000000001E-3</v>
      </c>
      <c r="F3761" s="208">
        <v>2700</v>
      </c>
      <c r="G3761" s="701">
        <f t="shared" ref="G3761:G3780" si="237">E3761*F3761</f>
        <v>16.2</v>
      </c>
      <c r="H3761" s="678"/>
    </row>
    <row r="3762" spans="1:8">
      <c r="A3762" s="676"/>
      <c r="B3762" s="282"/>
      <c r="C3762" s="742" t="s">
        <v>729</v>
      </c>
      <c r="D3762" s="359" t="s">
        <v>1649</v>
      </c>
      <c r="E3762" s="496">
        <v>1.5</v>
      </c>
      <c r="F3762" s="208">
        <v>120</v>
      </c>
      <c r="G3762" s="701">
        <f t="shared" si="237"/>
        <v>180</v>
      </c>
      <c r="H3762" s="678"/>
    </row>
    <row r="3763" spans="1:8">
      <c r="A3763" s="676"/>
      <c r="B3763" s="301" t="s">
        <v>35</v>
      </c>
      <c r="C3763" s="744"/>
      <c r="D3763" s="186"/>
      <c r="E3763" s="615"/>
      <c r="F3763" s="276"/>
      <c r="G3763" s="1533">
        <f>SUM(G3761:G3762)</f>
        <v>196.2</v>
      </c>
      <c r="H3763" s="678"/>
    </row>
    <row r="3764" spans="1:8">
      <c r="A3764" s="676" t="s">
        <v>1482</v>
      </c>
      <c r="B3764" s="281" t="s">
        <v>1483</v>
      </c>
      <c r="C3764" s="291" t="s">
        <v>1691</v>
      </c>
      <c r="D3764" s="359" t="s">
        <v>1692</v>
      </c>
      <c r="E3764" s="574">
        <v>0.01</v>
      </c>
      <c r="F3764" s="589">
        <v>108000</v>
      </c>
      <c r="G3764" s="701">
        <f t="shared" si="237"/>
        <v>1080</v>
      </c>
      <c r="H3764" s="678"/>
    </row>
    <row r="3765" spans="1:8">
      <c r="A3765" s="676"/>
      <c r="B3765" s="281"/>
      <c r="C3765" s="749" t="s">
        <v>728</v>
      </c>
      <c r="D3765" s="292" t="s">
        <v>98</v>
      </c>
      <c r="E3765" s="574">
        <v>0.03</v>
      </c>
      <c r="F3765" s="629">
        <v>3500</v>
      </c>
      <c r="G3765" s="701">
        <f t="shared" si="237"/>
        <v>105</v>
      </c>
      <c r="H3765" s="678"/>
    </row>
    <row r="3766" spans="1:8">
      <c r="A3766" s="676"/>
      <c r="B3766" s="281"/>
      <c r="C3766" s="293" t="s">
        <v>1693</v>
      </c>
      <c r="D3766" s="292" t="s">
        <v>98</v>
      </c>
      <c r="E3766" s="758">
        <v>0.02</v>
      </c>
      <c r="F3766" s="628">
        <v>3612</v>
      </c>
      <c r="G3766" s="701">
        <f t="shared" si="237"/>
        <v>72.239999999999995</v>
      </c>
      <c r="H3766" s="678"/>
    </row>
    <row r="3767" spans="1:8">
      <c r="A3767" s="676"/>
      <c r="B3767" s="281"/>
      <c r="C3767" s="291" t="s">
        <v>258</v>
      </c>
      <c r="D3767" s="292" t="s">
        <v>98</v>
      </c>
      <c r="E3767" s="574">
        <v>0.04</v>
      </c>
      <c r="F3767" s="208">
        <v>1750</v>
      </c>
      <c r="G3767" s="701">
        <f t="shared" si="237"/>
        <v>70</v>
      </c>
      <c r="H3767" s="678"/>
    </row>
    <row r="3768" spans="1:8">
      <c r="A3768" s="676"/>
      <c r="B3768" s="281"/>
      <c r="C3768" s="291" t="s">
        <v>1694</v>
      </c>
      <c r="D3768" s="359" t="s">
        <v>1695</v>
      </c>
      <c r="E3768" s="574">
        <v>0.01</v>
      </c>
      <c r="F3768" s="589">
        <v>225000</v>
      </c>
      <c r="G3768" s="701">
        <f t="shared" si="237"/>
        <v>2250</v>
      </c>
      <c r="H3768" s="678"/>
    </row>
    <row r="3769" spans="1:8" ht="30">
      <c r="A3769" s="676"/>
      <c r="B3769" s="281"/>
      <c r="C3769" s="291" t="s">
        <v>1696</v>
      </c>
      <c r="D3769" s="292" t="s">
        <v>40</v>
      </c>
      <c r="E3769" s="359">
        <v>1</v>
      </c>
      <c r="F3769" s="629">
        <v>1500</v>
      </c>
      <c r="G3769" s="701">
        <f t="shared" si="237"/>
        <v>1500</v>
      </c>
      <c r="H3769" s="678"/>
    </row>
    <row r="3770" spans="1:8">
      <c r="A3770" s="676"/>
      <c r="B3770" s="699" t="s">
        <v>35</v>
      </c>
      <c r="C3770" s="744"/>
      <c r="D3770" s="186"/>
      <c r="E3770" s="615"/>
      <c r="F3770" s="276"/>
      <c r="G3770" s="1533">
        <f>SUM(G3764:G3769)</f>
        <v>5077.24</v>
      </c>
      <c r="H3770" s="678"/>
    </row>
    <row r="3771" spans="1:8">
      <c r="A3771" s="676" t="s">
        <v>1484</v>
      </c>
      <c r="B3771" s="282" t="s">
        <v>1485</v>
      </c>
      <c r="C3771" s="749" t="s">
        <v>728</v>
      </c>
      <c r="D3771" s="292" t="s">
        <v>98</v>
      </c>
      <c r="E3771" s="572">
        <v>0.1</v>
      </c>
      <c r="F3771" s="629">
        <v>3500</v>
      </c>
      <c r="G3771" s="701">
        <f t="shared" si="237"/>
        <v>350</v>
      </c>
      <c r="H3771" s="678"/>
    </row>
    <row r="3772" spans="1:8">
      <c r="A3772" s="676"/>
      <c r="B3772" s="282"/>
      <c r="C3772" s="291" t="s">
        <v>1694</v>
      </c>
      <c r="D3772" s="359" t="s">
        <v>1695</v>
      </c>
      <c r="E3772" s="572">
        <v>0.01</v>
      </c>
      <c r="F3772" s="589">
        <v>178100</v>
      </c>
      <c r="G3772" s="701">
        <f t="shared" si="237"/>
        <v>1781</v>
      </c>
      <c r="H3772" s="678"/>
    </row>
    <row r="3773" spans="1:8">
      <c r="A3773" s="676"/>
      <c r="B3773" s="282"/>
      <c r="C3773" s="291" t="s">
        <v>2073</v>
      </c>
      <c r="D3773" s="359" t="s">
        <v>1692</v>
      </c>
      <c r="E3773" s="590">
        <v>1E-3</v>
      </c>
      <c r="F3773" s="589">
        <v>108100</v>
      </c>
      <c r="G3773" s="701">
        <f t="shared" si="237"/>
        <v>108.10000000000001</v>
      </c>
      <c r="H3773" s="678"/>
    </row>
    <row r="3774" spans="1:8" ht="30">
      <c r="A3774" s="676"/>
      <c r="B3774" s="282"/>
      <c r="C3774" s="293" t="s">
        <v>1696</v>
      </c>
      <c r="D3774" s="302" t="s">
        <v>40</v>
      </c>
      <c r="E3774" s="359">
        <v>5</v>
      </c>
      <c r="F3774" s="629">
        <v>5.0999999999999996</v>
      </c>
      <c r="G3774" s="701">
        <f t="shared" si="237"/>
        <v>25.5</v>
      </c>
      <c r="H3774" s="678"/>
    </row>
    <row r="3775" spans="1:8">
      <c r="A3775" s="676"/>
      <c r="B3775" s="282"/>
      <c r="C3775" s="293" t="s">
        <v>2074</v>
      </c>
      <c r="D3775" s="302" t="s">
        <v>98</v>
      </c>
      <c r="E3775" s="590">
        <v>3.0000000000000001E-3</v>
      </c>
      <c r="F3775" s="589">
        <v>842120</v>
      </c>
      <c r="G3775" s="701">
        <f t="shared" si="237"/>
        <v>2526.36</v>
      </c>
      <c r="H3775" s="678"/>
    </row>
    <row r="3776" spans="1:8">
      <c r="A3776" s="676"/>
      <c r="B3776" s="699" t="s">
        <v>35</v>
      </c>
      <c r="C3776" s="744"/>
      <c r="D3776" s="186"/>
      <c r="E3776" s="751" t="s">
        <v>2075</v>
      </c>
      <c r="F3776" s="276"/>
      <c r="G3776" s="1533">
        <f>SUM(G3771:G3775)</f>
        <v>4790.96</v>
      </c>
      <c r="H3776" s="678"/>
    </row>
    <row r="3777" spans="1:8">
      <c r="A3777" s="676" t="s">
        <v>1486</v>
      </c>
      <c r="B3777" s="283" t="s">
        <v>1487</v>
      </c>
      <c r="C3777" s="749" t="s">
        <v>728</v>
      </c>
      <c r="D3777" s="292" t="s">
        <v>98</v>
      </c>
      <c r="E3777" s="572">
        <v>0.03</v>
      </c>
      <c r="F3777" s="629">
        <v>3500</v>
      </c>
      <c r="G3777" s="701">
        <f t="shared" si="237"/>
        <v>105</v>
      </c>
      <c r="H3777" s="678"/>
    </row>
    <row r="3778" spans="1:8" ht="60">
      <c r="A3778" s="676"/>
      <c r="B3778" s="283"/>
      <c r="C3778" s="291" t="s">
        <v>1744</v>
      </c>
      <c r="D3778" s="359" t="s">
        <v>2076</v>
      </c>
      <c r="E3778" s="572">
        <v>0.02</v>
      </c>
      <c r="F3778" s="589">
        <v>7500</v>
      </c>
      <c r="G3778" s="701">
        <f t="shared" si="237"/>
        <v>150</v>
      </c>
      <c r="H3778" s="678"/>
    </row>
    <row r="3779" spans="1:8">
      <c r="A3779" s="676"/>
      <c r="B3779" s="283"/>
      <c r="C3779" s="291" t="s">
        <v>2077</v>
      </c>
      <c r="D3779" s="359" t="s">
        <v>1692</v>
      </c>
      <c r="E3779" s="572">
        <v>5.0000000000000001E-3</v>
      </c>
      <c r="F3779" s="589">
        <v>108000</v>
      </c>
      <c r="G3779" s="701">
        <f t="shared" si="237"/>
        <v>540</v>
      </c>
      <c r="H3779" s="678"/>
    </row>
    <row r="3780" spans="1:8" ht="30">
      <c r="A3780" s="676"/>
      <c r="B3780" s="283"/>
      <c r="C3780" s="293" t="s">
        <v>1696</v>
      </c>
      <c r="D3780" s="302" t="s">
        <v>40</v>
      </c>
      <c r="E3780" s="359">
        <v>5</v>
      </c>
      <c r="F3780" s="629">
        <v>5.0999999999999996</v>
      </c>
      <c r="G3780" s="701">
        <f t="shared" si="237"/>
        <v>25.5</v>
      </c>
      <c r="H3780" s="678"/>
    </row>
    <row r="3781" spans="1:8">
      <c r="A3781" s="676"/>
      <c r="B3781" s="699" t="s">
        <v>35</v>
      </c>
      <c r="C3781" s="744"/>
      <c r="D3781" s="186"/>
      <c r="E3781" s="615"/>
      <c r="F3781" s="276"/>
      <c r="G3781" s="1533">
        <f>SUM(G3777:G3780)</f>
        <v>820.5</v>
      </c>
      <c r="H3781" s="678"/>
    </row>
    <row r="3782" spans="1:8">
      <c r="A3782" s="676" t="s">
        <v>2078</v>
      </c>
      <c r="B3782" s="281" t="s">
        <v>1489</v>
      </c>
      <c r="C3782" s="749" t="s">
        <v>728</v>
      </c>
      <c r="D3782" s="292" t="s">
        <v>98</v>
      </c>
      <c r="E3782" s="572">
        <v>0.03</v>
      </c>
      <c r="F3782" s="629">
        <v>3500</v>
      </c>
      <c r="G3782" s="1557">
        <f>E3782*F3782</f>
        <v>105</v>
      </c>
      <c r="H3782" s="678"/>
    </row>
    <row r="3783" spans="1:8" ht="60">
      <c r="A3783" s="676"/>
      <c r="B3783" s="281"/>
      <c r="C3783" s="291" t="s">
        <v>1744</v>
      </c>
      <c r="D3783" s="359" t="s">
        <v>2076</v>
      </c>
      <c r="E3783" s="572">
        <v>0.02</v>
      </c>
      <c r="F3783" s="589">
        <v>7500</v>
      </c>
      <c r="G3783" s="1557">
        <f>E3783*F3783</f>
        <v>150</v>
      </c>
      <c r="H3783" s="678"/>
    </row>
    <row r="3784" spans="1:8">
      <c r="A3784" s="676"/>
      <c r="B3784" s="281"/>
      <c r="C3784" s="291" t="s">
        <v>2079</v>
      </c>
      <c r="D3784" s="359" t="s">
        <v>1692</v>
      </c>
      <c r="E3784" s="572">
        <v>5.0000000000000001E-3</v>
      </c>
      <c r="F3784" s="589">
        <v>108000</v>
      </c>
      <c r="G3784" s="1557">
        <f>E3784*F3784</f>
        <v>540</v>
      </c>
      <c r="H3784" s="678"/>
    </row>
    <row r="3785" spans="1:8" ht="30">
      <c r="A3785" s="676"/>
      <c r="B3785" s="281"/>
      <c r="C3785" s="293" t="s">
        <v>1696</v>
      </c>
      <c r="D3785" s="302" t="s">
        <v>40</v>
      </c>
      <c r="E3785" s="359">
        <v>5</v>
      </c>
      <c r="F3785" s="629">
        <v>5.0999999999999996</v>
      </c>
      <c r="G3785" s="1557">
        <f>E3785*F3785</f>
        <v>25.5</v>
      </c>
      <c r="H3785" s="678"/>
    </row>
    <row r="3786" spans="1:8">
      <c r="A3786" s="676"/>
      <c r="B3786" s="699" t="s">
        <v>35</v>
      </c>
      <c r="C3786" s="744"/>
      <c r="D3786" s="186"/>
      <c r="E3786" s="615"/>
      <c r="F3786" s="276"/>
      <c r="G3786" s="1533">
        <f>SUM(G3782:G3785)</f>
        <v>820.5</v>
      </c>
      <c r="H3786" s="678"/>
    </row>
    <row r="3787" spans="1:8">
      <c r="A3787" s="676" t="s">
        <v>1490</v>
      </c>
      <c r="B3787" s="281" t="s">
        <v>1491</v>
      </c>
      <c r="C3787" s="742" t="s">
        <v>84</v>
      </c>
      <c r="D3787" s="359" t="s">
        <v>1652</v>
      </c>
      <c r="E3787" s="614">
        <v>0.03</v>
      </c>
      <c r="F3787" s="621">
        <v>7875</v>
      </c>
      <c r="G3787" s="1557">
        <f t="shared" ref="G3787:G3794" si="238">E3787*F3787</f>
        <v>236.25</v>
      </c>
      <c r="H3787" s="678"/>
    </row>
    <row r="3788" spans="1:8">
      <c r="A3788" s="676"/>
      <c r="B3788" s="281"/>
      <c r="C3788" s="742" t="s">
        <v>2080</v>
      </c>
      <c r="D3788" s="359" t="s">
        <v>1698</v>
      </c>
      <c r="E3788" s="614">
        <v>0.5</v>
      </c>
      <c r="F3788" s="208">
        <v>17000</v>
      </c>
      <c r="G3788" s="1557">
        <f t="shared" si="238"/>
        <v>8500</v>
      </c>
      <c r="H3788" s="678"/>
    </row>
    <row r="3789" spans="1:8">
      <c r="A3789" s="676"/>
      <c r="B3789" s="281"/>
      <c r="C3789" s="742" t="s">
        <v>1664</v>
      </c>
      <c r="D3789" s="359" t="s">
        <v>98</v>
      </c>
      <c r="E3789" s="614">
        <v>0.1</v>
      </c>
      <c r="F3789" s="208">
        <v>1200</v>
      </c>
      <c r="G3789" s="1557">
        <f t="shared" si="238"/>
        <v>120</v>
      </c>
      <c r="H3789" s="678"/>
    </row>
    <row r="3790" spans="1:8">
      <c r="A3790" s="676"/>
      <c r="B3790" s="281"/>
      <c r="C3790" s="742" t="s">
        <v>727</v>
      </c>
      <c r="D3790" s="359" t="s">
        <v>1652</v>
      </c>
      <c r="E3790" s="614">
        <v>7.1540000000000006E-2</v>
      </c>
      <c r="F3790" s="589">
        <v>3500</v>
      </c>
      <c r="G3790" s="1557">
        <f t="shared" si="238"/>
        <v>250.39000000000001</v>
      </c>
      <c r="H3790" s="678"/>
    </row>
    <row r="3791" spans="1:8">
      <c r="A3791" s="676"/>
      <c r="B3791" s="281"/>
      <c r="C3791" s="742" t="s">
        <v>2067</v>
      </c>
      <c r="D3791" s="359" t="s">
        <v>1652</v>
      </c>
      <c r="E3791" s="614">
        <v>1.4999999999999999E-2</v>
      </c>
      <c r="F3791" s="208">
        <v>580</v>
      </c>
      <c r="G3791" s="1557">
        <f t="shared" si="238"/>
        <v>8.6999999999999993</v>
      </c>
      <c r="H3791" s="678"/>
    </row>
    <row r="3792" spans="1:8">
      <c r="A3792" s="676"/>
      <c r="B3792" s="281"/>
      <c r="C3792" s="742" t="s">
        <v>2081</v>
      </c>
      <c r="D3792" s="359" t="s">
        <v>1718</v>
      </c>
      <c r="E3792" s="614">
        <v>0.02</v>
      </c>
      <c r="F3792" s="748">
        <v>275000</v>
      </c>
      <c r="G3792" s="1557">
        <f t="shared" si="238"/>
        <v>5500</v>
      </c>
      <c r="H3792" s="678"/>
    </row>
    <row r="3793" spans="1:8">
      <c r="A3793" s="676"/>
      <c r="B3793" s="281"/>
      <c r="C3793" s="742" t="s">
        <v>31</v>
      </c>
      <c r="D3793" s="359" t="s">
        <v>98</v>
      </c>
      <c r="E3793" s="614">
        <v>0.06</v>
      </c>
      <c r="F3793" s="208">
        <v>2700</v>
      </c>
      <c r="G3793" s="1557">
        <f t="shared" si="238"/>
        <v>162</v>
      </c>
      <c r="H3793" s="678"/>
    </row>
    <row r="3794" spans="1:8">
      <c r="A3794" s="676"/>
      <c r="B3794" s="281"/>
      <c r="C3794" s="742" t="s">
        <v>729</v>
      </c>
      <c r="D3794" s="359" t="s">
        <v>1649</v>
      </c>
      <c r="E3794" s="614">
        <v>1.5</v>
      </c>
      <c r="F3794" s="208">
        <v>120</v>
      </c>
      <c r="G3794" s="1557">
        <f t="shared" si="238"/>
        <v>180</v>
      </c>
      <c r="H3794" s="678"/>
    </row>
    <row r="3795" spans="1:8">
      <c r="A3795" s="676"/>
      <c r="B3795" s="699" t="s">
        <v>35</v>
      </c>
      <c r="C3795" s="744"/>
      <c r="D3795" s="186"/>
      <c r="E3795" s="615"/>
      <c r="F3795" s="276"/>
      <c r="G3795" s="1533">
        <f>SUM(G3787:G3794)</f>
        <v>14957.34</v>
      </c>
      <c r="H3795" s="678"/>
    </row>
    <row r="3796" spans="1:8">
      <c r="A3796" s="676" t="s">
        <v>1492</v>
      </c>
      <c r="B3796" s="281" t="s">
        <v>1493</v>
      </c>
      <c r="C3796" s="291" t="s">
        <v>2082</v>
      </c>
      <c r="D3796" s="359" t="s">
        <v>1692</v>
      </c>
      <c r="E3796" s="572">
        <v>0.01</v>
      </c>
      <c r="F3796" s="589">
        <v>108000</v>
      </c>
      <c r="G3796" s="1557">
        <f t="shared" ref="G3796:G3805" si="239">E3796*F3796</f>
        <v>1080</v>
      </c>
      <c r="H3796" s="678"/>
    </row>
    <row r="3797" spans="1:8" ht="30">
      <c r="A3797" s="676"/>
      <c r="B3797" s="678"/>
      <c r="C3797" s="291" t="s">
        <v>2083</v>
      </c>
      <c r="D3797" s="359" t="s">
        <v>1692</v>
      </c>
      <c r="E3797" s="572">
        <v>0.01</v>
      </c>
      <c r="F3797" s="589">
        <v>108000</v>
      </c>
      <c r="G3797" s="1557">
        <f t="shared" si="239"/>
        <v>1080</v>
      </c>
      <c r="H3797" s="678"/>
    </row>
    <row r="3798" spans="1:8">
      <c r="A3798" s="676"/>
      <c r="B3798" s="678"/>
      <c r="C3798" s="293" t="s">
        <v>1693</v>
      </c>
      <c r="D3798" s="295" t="s">
        <v>98</v>
      </c>
      <c r="E3798" s="755">
        <v>0.1</v>
      </c>
      <c r="F3798" s="628">
        <v>3612</v>
      </c>
      <c r="G3798" s="1557">
        <f t="shared" si="239"/>
        <v>361.20000000000005</v>
      </c>
      <c r="H3798" s="678"/>
    </row>
    <row r="3799" spans="1:8">
      <c r="A3799" s="676"/>
      <c r="B3799" s="678"/>
      <c r="C3799" s="291" t="s">
        <v>258</v>
      </c>
      <c r="D3799" s="292" t="s">
        <v>98</v>
      </c>
      <c r="E3799" s="572">
        <v>0.06</v>
      </c>
      <c r="F3799" s="208">
        <v>1750</v>
      </c>
      <c r="G3799" s="1557">
        <f t="shared" si="239"/>
        <v>105</v>
      </c>
      <c r="H3799" s="678"/>
    </row>
    <row r="3800" spans="1:8">
      <c r="A3800" s="676"/>
      <c r="B3800" s="699"/>
      <c r="C3800" s="291" t="s">
        <v>1702</v>
      </c>
      <c r="D3800" s="292" t="s">
        <v>98</v>
      </c>
      <c r="E3800" s="572">
        <v>0.05</v>
      </c>
      <c r="F3800" s="589">
        <v>870</v>
      </c>
      <c r="G3800" s="1557">
        <f t="shared" si="239"/>
        <v>43.5</v>
      </c>
      <c r="H3800" s="678"/>
    </row>
    <row r="3801" spans="1:8">
      <c r="A3801" s="676"/>
      <c r="B3801" s="699"/>
      <c r="C3801" s="291" t="s">
        <v>1703</v>
      </c>
      <c r="D3801" s="292" t="s">
        <v>98</v>
      </c>
      <c r="E3801" s="572">
        <v>0.1</v>
      </c>
      <c r="F3801" s="589">
        <v>300</v>
      </c>
      <c r="G3801" s="1557">
        <f t="shared" si="239"/>
        <v>30</v>
      </c>
      <c r="H3801" s="678"/>
    </row>
    <row r="3802" spans="1:8" ht="45">
      <c r="A3802" s="676"/>
      <c r="B3802" s="699"/>
      <c r="C3802" s="291" t="s">
        <v>2084</v>
      </c>
      <c r="D3802" s="292" t="s">
        <v>40</v>
      </c>
      <c r="E3802" s="359">
        <v>5</v>
      </c>
      <c r="F3802" s="629">
        <v>5.0999999999999996</v>
      </c>
      <c r="G3802" s="1557">
        <f t="shared" si="239"/>
        <v>25.5</v>
      </c>
      <c r="H3802" s="678"/>
    </row>
    <row r="3803" spans="1:8">
      <c r="A3803" s="676"/>
      <c r="B3803" s="699"/>
      <c r="C3803" s="291" t="s">
        <v>2085</v>
      </c>
      <c r="D3803" s="292" t="s">
        <v>98</v>
      </c>
      <c r="E3803" s="577">
        <v>0.05</v>
      </c>
      <c r="F3803" s="621">
        <v>25200</v>
      </c>
      <c r="G3803" s="1557">
        <f t="shared" si="239"/>
        <v>1260</v>
      </c>
      <c r="H3803" s="678"/>
    </row>
    <row r="3804" spans="1:8" ht="30">
      <c r="A3804" s="676"/>
      <c r="B3804" s="699"/>
      <c r="C3804" s="291" t="s">
        <v>1731</v>
      </c>
      <c r="D3804" s="635" t="s">
        <v>1695</v>
      </c>
      <c r="E3804" s="577">
        <v>0.02</v>
      </c>
      <c r="F3804" s="589">
        <v>3250</v>
      </c>
      <c r="G3804" s="1557">
        <f t="shared" si="239"/>
        <v>65</v>
      </c>
      <c r="H3804" s="678"/>
    </row>
    <row r="3805" spans="1:8">
      <c r="A3805" s="676"/>
      <c r="B3805" s="699"/>
      <c r="C3805" s="303" t="s">
        <v>2086</v>
      </c>
      <c r="D3805" s="304" t="s">
        <v>98</v>
      </c>
      <c r="E3805" s="591">
        <v>2.3999999999999998E-3</v>
      </c>
      <c r="F3805" s="623">
        <v>7500</v>
      </c>
      <c r="G3805" s="1557">
        <f t="shared" si="239"/>
        <v>18</v>
      </c>
      <c r="H3805" s="678"/>
    </row>
    <row r="3806" spans="1:8">
      <c r="A3806" s="676"/>
      <c r="B3806" s="699" t="s">
        <v>35</v>
      </c>
      <c r="C3806" s="700"/>
      <c r="D3806" s="103"/>
      <c r="E3806" s="608"/>
      <c r="F3806" s="429"/>
      <c r="G3806" s="1533">
        <f>SUM(G3796:G3805)</f>
        <v>4068.2</v>
      </c>
      <c r="H3806" s="678"/>
    </row>
    <row r="3807" spans="1:8">
      <c r="A3807" s="66" t="s">
        <v>2087</v>
      </c>
      <c r="B3807" s="284" t="s">
        <v>1495</v>
      </c>
      <c r="C3807" s="63"/>
      <c r="D3807" s="128"/>
      <c r="E3807" s="592"/>
      <c r="F3807" s="440"/>
      <c r="G3807" s="891"/>
      <c r="H3807" s="695"/>
    </row>
    <row r="3808" spans="1:8">
      <c r="A3808" s="676" t="s">
        <v>2088</v>
      </c>
      <c r="B3808" s="288" t="s">
        <v>1037</v>
      </c>
      <c r="C3808" s="309"/>
      <c r="D3808" s="308"/>
      <c r="E3808" s="608"/>
      <c r="F3808" s="429"/>
      <c r="G3808" s="1533"/>
      <c r="H3808" s="678"/>
    </row>
    <row r="3809" spans="1:8">
      <c r="A3809" s="676" t="s">
        <v>2089</v>
      </c>
      <c r="B3809" s="288" t="s">
        <v>1196</v>
      </c>
      <c r="C3809" s="425" t="s">
        <v>31</v>
      </c>
      <c r="D3809" s="678" t="s">
        <v>98</v>
      </c>
      <c r="E3809" s="612">
        <v>0.06</v>
      </c>
      <c r="F3809" s="204">
        <v>2700</v>
      </c>
      <c r="G3809" s="1557">
        <f>E3809*F3809</f>
        <v>162</v>
      </c>
      <c r="H3809" s="678"/>
    </row>
    <row r="3810" spans="1:8">
      <c r="A3810" s="676"/>
      <c r="B3810" s="677"/>
      <c r="C3810" s="425" t="s">
        <v>729</v>
      </c>
      <c r="D3810" s="678" t="s">
        <v>1649</v>
      </c>
      <c r="E3810" s="612">
        <v>1.5</v>
      </c>
      <c r="F3810" s="204">
        <v>120</v>
      </c>
      <c r="G3810" s="1557">
        <f>E3810*F3810</f>
        <v>180</v>
      </c>
      <c r="H3810" s="678"/>
    </row>
    <row r="3811" spans="1:8">
      <c r="A3811" s="676"/>
      <c r="B3811" s="699" t="s">
        <v>35</v>
      </c>
      <c r="C3811" s="700"/>
      <c r="D3811" s="103"/>
      <c r="E3811" s="608"/>
      <c r="F3811" s="429"/>
      <c r="G3811" s="1533">
        <f>SUM(G3809:G3810)</f>
        <v>342</v>
      </c>
      <c r="H3811" s="308"/>
    </row>
    <row r="3812" spans="1:8">
      <c r="A3812" s="676" t="s">
        <v>1499</v>
      </c>
      <c r="B3812" s="288" t="s">
        <v>1198</v>
      </c>
      <c r="C3812" s="425" t="s">
        <v>31</v>
      </c>
      <c r="D3812" s="678" t="s">
        <v>98</v>
      </c>
      <c r="E3812" s="612">
        <v>8.5650000000000004E-2</v>
      </c>
      <c r="F3812" s="204">
        <v>2700</v>
      </c>
      <c r="G3812" s="701">
        <f>E3812*F3812</f>
        <v>231.25500000000002</v>
      </c>
      <c r="H3812" s="678"/>
    </row>
    <row r="3813" spans="1:8">
      <c r="A3813" s="676"/>
      <c r="B3813" s="677"/>
      <c r="C3813" s="425" t="s">
        <v>729</v>
      </c>
      <c r="D3813" s="678" t="s">
        <v>1649</v>
      </c>
      <c r="E3813" s="612">
        <v>0.995</v>
      </c>
      <c r="F3813" s="204">
        <v>120</v>
      </c>
      <c r="G3813" s="701">
        <f>E3813*F3813</f>
        <v>119.4</v>
      </c>
      <c r="H3813" s="678"/>
    </row>
    <row r="3814" spans="1:8">
      <c r="A3814" s="676"/>
      <c r="B3814" s="677"/>
      <c r="C3814" s="425" t="s">
        <v>576</v>
      </c>
      <c r="D3814" s="678" t="s">
        <v>1652</v>
      </c>
      <c r="E3814" s="612">
        <v>0.16885</v>
      </c>
      <c r="F3814" s="622">
        <v>720</v>
      </c>
      <c r="G3814" s="701">
        <f>E3814*F3814</f>
        <v>121.572</v>
      </c>
      <c r="H3814" s="678"/>
    </row>
    <row r="3815" spans="1:8">
      <c r="A3815" s="676"/>
      <c r="B3815" s="699" t="s">
        <v>35</v>
      </c>
      <c r="C3815" s="700"/>
      <c r="D3815" s="103"/>
      <c r="E3815" s="608"/>
      <c r="F3815" s="429"/>
      <c r="G3815" s="1533">
        <f>SUM(G3812:G3814)</f>
        <v>472.22700000000003</v>
      </c>
      <c r="H3815" s="678"/>
    </row>
    <row r="3816" spans="1:8">
      <c r="A3816" s="676" t="s">
        <v>1500</v>
      </c>
      <c r="B3816" s="288" t="s">
        <v>1501</v>
      </c>
      <c r="C3816" s="425" t="s">
        <v>1664</v>
      </c>
      <c r="D3816" s="678" t="s">
        <v>98</v>
      </c>
      <c r="E3816" s="612">
        <v>0.04</v>
      </c>
      <c r="F3816" s="204">
        <v>1200</v>
      </c>
      <c r="G3816" s="701">
        <f>E3816*F3816</f>
        <v>48</v>
      </c>
      <c r="H3816" s="678"/>
    </row>
    <row r="3817" spans="1:8">
      <c r="A3817" s="676"/>
      <c r="B3817" s="677"/>
      <c r="C3817" s="425" t="s">
        <v>895</v>
      </c>
      <c r="D3817" s="678" t="s">
        <v>98</v>
      </c>
      <c r="E3817" s="612">
        <v>9.2999999999999992E-3</v>
      </c>
      <c r="F3817" s="204">
        <v>2727</v>
      </c>
      <c r="G3817" s="701">
        <f>E3817*F3817</f>
        <v>25.361099999999997</v>
      </c>
      <c r="H3817" s="678"/>
    </row>
    <row r="3818" spans="1:8">
      <c r="A3818" s="676"/>
      <c r="B3818" s="677"/>
      <c r="C3818" s="425" t="s">
        <v>31</v>
      </c>
      <c r="D3818" s="678" t="s">
        <v>98</v>
      </c>
      <c r="E3818" s="612">
        <v>0.06</v>
      </c>
      <c r="F3818" s="204">
        <v>2700</v>
      </c>
      <c r="G3818" s="701">
        <f>E3818*F3818</f>
        <v>162</v>
      </c>
      <c r="H3818" s="678"/>
    </row>
    <row r="3819" spans="1:8">
      <c r="A3819" s="676"/>
      <c r="B3819" s="677"/>
      <c r="C3819" s="425" t="s">
        <v>729</v>
      </c>
      <c r="D3819" s="678" t="s">
        <v>1649</v>
      </c>
      <c r="E3819" s="612">
        <v>1.5</v>
      </c>
      <c r="F3819" s="204">
        <v>120</v>
      </c>
      <c r="G3819" s="701">
        <f>E3819*F3819</f>
        <v>180</v>
      </c>
      <c r="H3819" s="678"/>
    </row>
    <row r="3820" spans="1:8">
      <c r="A3820" s="676"/>
      <c r="B3820" s="699" t="s">
        <v>35</v>
      </c>
      <c r="C3820" s="700"/>
      <c r="D3820" s="103"/>
      <c r="E3820" s="608"/>
      <c r="F3820" s="429"/>
      <c r="G3820" s="1533">
        <f>SUM(G3816:G3819)</f>
        <v>415.36109999999996</v>
      </c>
      <c r="H3820" s="678"/>
    </row>
    <row r="3821" spans="1:8" s="196" customFormat="1">
      <c r="A3821" s="164" t="s">
        <v>2090</v>
      </c>
      <c r="B3821" s="745" t="s">
        <v>1503</v>
      </c>
      <c r="C3821" s="742" t="s">
        <v>1654</v>
      </c>
      <c r="D3821" s="359" t="s">
        <v>98</v>
      </c>
      <c r="E3821" s="614">
        <v>0.05</v>
      </c>
      <c r="F3821" s="621">
        <v>557.76</v>
      </c>
      <c r="G3821" s="889">
        <f>E3821*F3821</f>
        <v>27.888000000000002</v>
      </c>
      <c r="H3821" s="359"/>
    </row>
    <row r="3822" spans="1:8" s="196" customFormat="1">
      <c r="A3822" s="164" t="s">
        <v>1504</v>
      </c>
      <c r="B3822" s="745" t="s">
        <v>1505</v>
      </c>
      <c r="C3822" s="742" t="s">
        <v>1664</v>
      </c>
      <c r="D3822" s="359" t="s">
        <v>98</v>
      </c>
      <c r="E3822" s="614">
        <v>0.04</v>
      </c>
      <c r="F3822" s="208">
        <v>1200</v>
      </c>
      <c r="G3822" s="880">
        <f>E3822*F3822</f>
        <v>48</v>
      </c>
      <c r="H3822" s="359"/>
    </row>
    <row r="3823" spans="1:8" s="196" customFormat="1">
      <c r="A3823" s="164"/>
      <c r="B3823" s="740"/>
      <c r="C3823" s="742" t="s">
        <v>895</v>
      </c>
      <c r="D3823" s="359" t="s">
        <v>98</v>
      </c>
      <c r="E3823" s="614">
        <v>1.3922E-2</v>
      </c>
      <c r="F3823" s="208">
        <v>2727</v>
      </c>
      <c r="G3823" s="880">
        <f>E3823*F3823</f>
        <v>37.965294</v>
      </c>
      <c r="H3823" s="359"/>
    </row>
    <row r="3824" spans="1:8" s="196" customFormat="1">
      <c r="A3824" s="164"/>
      <c r="B3824" s="740"/>
      <c r="C3824" s="742" t="s">
        <v>31</v>
      </c>
      <c r="D3824" s="359" t="s">
        <v>98</v>
      </c>
      <c r="E3824" s="614">
        <v>0.06</v>
      </c>
      <c r="F3824" s="208">
        <v>2700</v>
      </c>
      <c r="G3824" s="880">
        <f>E3824*F3824</f>
        <v>162</v>
      </c>
      <c r="H3824" s="359"/>
    </row>
    <row r="3825" spans="1:8" s="196" customFormat="1">
      <c r="A3825" s="164"/>
      <c r="B3825" s="740"/>
      <c r="C3825" s="742" t="s">
        <v>729</v>
      </c>
      <c r="D3825" s="359" t="s">
        <v>1649</v>
      </c>
      <c r="E3825" s="614">
        <v>0.2</v>
      </c>
      <c r="F3825" s="208">
        <v>120</v>
      </c>
      <c r="G3825" s="880">
        <f>E3825*F3825</f>
        <v>24</v>
      </c>
      <c r="H3825" s="359"/>
    </row>
    <row r="3826" spans="1:8" s="196" customFormat="1">
      <c r="A3826" s="164"/>
      <c r="B3826" s="741" t="s">
        <v>35</v>
      </c>
      <c r="C3826" s="744"/>
      <c r="D3826" s="186"/>
      <c r="E3826" s="615"/>
      <c r="F3826" s="276"/>
      <c r="G3826" s="889">
        <f>SUM(G3822:G3825)</f>
        <v>271.96529399999997</v>
      </c>
      <c r="H3826" s="359"/>
    </row>
    <row r="3827" spans="1:8" s="196" customFormat="1">
      <c r="A3827" s="164" t="s">
        <v>1506</v>
      </c>
      <c r="B3827" s="745" t="s">
        <v>1507</v>
      </c>
      <c r="C3827" s="742" t="s">
        <v>727</v>
      </c>
      <c r="D3827" s="359" t="s">
        <v>1652</v>
      </c>
      <c r="E3827" s="614">
        <v>8.5800000000000008E-3</v>
      </c>
      <c r="F3827" s="589">
        <v>3500</v>
      </c>
      <c r="G3827" s="880">
        <f>E3827*F3827</f>
        <v>30.03</v>
      </c>
      <c r="H3827" s="359"/>
    </row>
    <row r="3828" spans="1:8" s="196" customFormat="1">
      <c r="A3828" s="164"/>
      <c r="B3828" s="740"/>
      <c r="C3828" s="742" t="s">
        <v>885</v>
      </c>
      <c r="D3828" s="359" t="s">
        <v>98</v>
      </c>
      <c r="E3828" s="614">
        <v>0.05</v>
      </c>
      <c r="F3828" s="208">
        <v>1950</v>
      </c>
      <c r="G3828" s="880">
        <f>E3828*F3828</f>
        <v>97.5</v>
      </c>
      <c r="H3828" s="359"/>
    </row>
    <row r="3829" spans="1:8" s="196" customFormat="1">
      <c r="A3829" s="164"/>
      <c r="B3829" s="740"/>
      <c r="C3829" s="742" t="s">
        <v>31</v>
      </c>
      <c r="D3829" s="359" t="s">
        <v>98</v>
      </c>
      <c r="E3829" s="614">
        <v>0.06</v>
      </c>
      <c r="F3829" s="208">
        <v>2700</v>
      </c>
      <c r="G3829" s="880">
        <f>E3829*F3829</f>
        <v>162</v>
      </c>
      <c r="H3829" s="359"/>
    </row>
    <row r="3830" spans="1:8" s="196" customFormat="1">
      <c r="A3830" s="164"/>
      <c r="B3830" s="740"/>
      <c r="C3830" s="742" t="s">
        <v>729</v>
      </c>
      <c r="D3830" s="359" t="s">
        <v>1649</v>
      </c>
      <c r="E3830" s="614">
        <v>1.5</v>
      </c>
      <c r="F3830" s="208">
        <v>120</v>
      </c>
      <c r="G3830" s="880">
        <f>E3830*F3830</f>
        <v>180</v>
      </c>
      <c r="H3830" s="747"/>
    </row>
    <row r="3831" spans="1:8" s="196" customFormat="1">
      <c r="A3831" s="164"/>
      <c r="B3831" s="741" t="s">
        <v>35</v>
      </c>
      <c r="C3831" s="744"/>
      <c r="D3831" s="186"/>
      <c r="E3831" s="615"/>
      <c r="F3831" s="276"/>
      <c r="G3831" s="889">
        <f>SUM(G3827:G3830)</f>
        <v>469.53</v>
      </c>
      <c r="H3831" s="359"/>
    </row>
    <row r="3832" spans="1:8" s="196" customFormat="1">
      <c r="A3832" s="164" t="s">
        <v>2091</v>
      </c>
      <c r="B3832" s="745" t="s">
        <v>1509</v>
      </c>
      <c r="C3832" s="742" t="s">
        <v>1664</v>
      </c>
      <c r="D3832" s="359" t="s">
        <v>98</v>
      </c>
      <c r="E3832" s="614">
        <v>1.6E-2</v>
      </c>
      <c r="F3832" s="208">
        <v>1200</v>
      </c>
      <c r="G3832" s="880">
        <f t="shared" ref="G3832:G3839" si="240">E3832*F3832</f>
        <v>19.2</v>
      </c>
      <c r="H3832" s="359"/>
    </row>
    <row r="3833" spans="1:8" s="196" customFormat="1">
      <c r="A3833" s="164"/>
      <c r="B3833" s="740"/>
      <c r="C3833" s="742" t="s">
        <v>2092</v>
      </c>
      <c r="D3833" s="359" t="s">
        <v>98</v>
      </c>
      <c r="E3833" s="614">
        <v>5.0000000000000001E-3</v>
      </c>
      <c r="F3833" s="589">
        <v>3500</v>
      </c>
      <c r="G3833" s="880">
        <f t="shared" si="240"/>
        <v>17.5</v>
      </c>
      <c r="H3833" s="359"/>
    </row>
    <row r="3834" spans="1:8" s="196" customFormat="1">
      <c r="A3834" s="164"/>
      <c r="B3834" s="740"/>
      <c r="C3834" s="742" t="s">
        <v>731</v>
      </c>
      <c r="D3834" s="359" t="s">
        <v>1652</v>
      </c>
      <c r="E3834" s="614">
        <v>0.15</v>
      </c>
      <c r="F3834" s="628">
        <v>3612</v>
      </c>
      <c r="G3834" s="880">
        <f t="shared" si="240"/>
        <v>541.79999999999995</v>
      </c>
      <c r="H3834" s="359"/>
    </row>
    <row r="3835" spans="1:8" s="196" customFormat="1">
      <c r="A3835" s="164"/>
      <c r="B3835" s="740"/>
      <c r="C3835" s="742" t="s">
        <v>880</v>
      </c>
      <c r="D3835" s="359" t="s">
        <v>98</v>
      </c>
      <c r="E3835" s="614">
        <v>4.4999999999999997E-3</v>
      </c>
      <c r="F3835" s="629">
        <v>3500</v>
      </c>
      <c r="G3835" s="880">
        <f t="shared" si="240"/>
        <v>15.749999999999998</v>
      </c>
      <c r="H3835" s="359"/>
    </row>
    <row r="3836" spans="1:8" s="196" customFormat="1">
      <c r="A3836" s="164"/>
      <c r="B3836" s="740"/>
      <c r="C3836" s="742" t="s">
        <v>1687</v>
      </c>
      <c r="D3836" s="359" t="s">
        <v>98</v>
      </c>
      <c r="E3836" s="614">
        <v>1E-3</v>
      </c>
      <c r="F3836" s="589">
        <v>27000</v>
      </c>
      <c r="G3836" s="880">
        <f t="shared" si="240"/>
        <v>27</v>
      </c>
      <c r="H3836" s="359"/>
    </row>
    <row r="3837" spans="1:8" s="196" customFormat="1">
      <c r="A3837" s="164"/>
      <c r="B3837" s="740"/>
      <c r="C3837" s="742" t="s">
        <v>1953</v>
      </c>
      <c r="D3837" s="359" t="s">
        <v>98</v>
      </c>
      <c r="E3837" s="614">
        <v>4.7999999999999996E-3</v>
      </c>
      <c r="F3837" s="208">
        <v>950</v>
      </c>
      <c r="G3837" s="880">
        <f t="shared" si="240"/>
        <v>4.5599999999999996</v>
      </c>
      <c r="H3837" s="747"/>
    </row>
    <row r="3838" spans="1:8" s="196" customFormat="1">
      <c r="A3838" s="164"/>
      <c r="B3838" s="740"/>
      <c r="C3838" s="742" t="s">
        <v>31</v>
      </c>
      <c r="D3838" s="359" t="s">
        <v>98</v>
      </c>
      <c r="E3838" s="614">
        <v>0.06</v>
      </c>
      <c r="F3838" s="208">
        <v>2700</v>
      </c>
      <c r="G3838" s="880">
        <f t="shared" si="240"/>
        <v>162</v>
      </c>
      <c r="H3838" s="747"/>
    </row>
    <row r="3839" spans="1:8" s="196" customFormat="1">
      <c r="A3839" s="164"/>
      <c r="B3839" s="740"/>
      <c r="C3839" s="742" t="s">
        <v>729</v>
      </c>
      <c r="D3839" s="359" t="s">
        <v>1649</v>
      </c>
      <c r="E3839" s="614">
        <v>1.5</v>
      </c>
      <c r="F3839" s="208">
        <v>120</v>
      </c>
      <c r="G3839" s="880">
        <f t="shared" si="240"/>
        <v>180</v>
      </c>
      <c r="H3839" s="359"/>
    </row>
    <row r="3840" spans="1:8" s="196" customFormat="1">
      <c r="A3840" s="164"/>
      <c r="B3840" s="741" t="s">
        <v>35</v>
      </c>
      <c r="C3840" s="744"/>
      <c r="D3840" s="186"/>
      <c r="E3840" s="615"/>
      <c r="F3840" s="276"/>
      <c r="G3840" s="889">
        <f>SUM(G3832:G3839)</f>
        <v>967.81</v>
      </c>
      <c r="H3840" s="359"/>
    </row>
    <row r="3841" spans="1:8" s="196" customFormat="1">
      <c r="A3841" s="164" t="s">
        <v>2093</v>
      </c>
      <c r="B3841" s="745" t="s">
        <v>1511</v>
      </c>
      <c r="C3841" s="742" t="s">
        <v>727</v>
      </c>
      <c r="D3841" s="359" t="s">
        <v>1652</v>
      </c>
      <c r="E3841" s="614">
        <v>1.43E-2</v>
      </c>
      <c r="F3841" s="589">
        <v>3500</v>
      </c>
      <c r="G3841" s="880">
        <f>E3841*F3841</f>
        <v>50.050000000000004</v>
      </c>
      <c r="H3841" s="747"/>
    </row>
    <row r="3842" spans="1:8" s="196" customFormat="1" ht="30">
      <c r="A3842" s="164"/>
      <c r="B3842" s="740"/>
      <c r="C3842" s="742" t="s">
        <v>2094</v>
      </c>
      <c r="D3842" s="359" t="s">
        <v>98</v>
      </c>
      <c r="E3842" s="614">
        <v>0.02</v>
      </c>
      <c r="F3842" s="208">
        <v>11200</v>
      </c>
      <c r="G3842" s="880">
        <f>E3842*F3842</f>
        <v>224</v>
      </c>
      <c r="H3842" s="359"/>
    </row>
    <row r="3843" spans="1:8" s="196" customFormat="1">
      <c r="A3843" s="164"/>
      <c r="B3843" s="740"/>
      <c r="C3843" s="742" t="s">
        <v>31</v>
      </c>
      <c r="D3843" s="359" t="s">
        <v>98</v>
      </c>
      <c r="E3843" s="614">
        <v>0.06</v>
      </c>
      <c r="F3843" s="208">
        <v>2700</v>
      </c>
      <c r="G3843" s="880">
        <f>E3843*F3843</f>
        <v>162</v>
      </c>
      <c r="H3843" s="359"/>
    </row>
    <row r="3844" spans="1:8" s="196" customFormat="1">
      <c r="A3844" s="164"/>
      <c r="B3844" s="740"/>
      <c r="C3844" s="742" t="s">
        <v>729</v>
      </c>
      <c r="D3844" s="359" t="s">
        <v>1649</v>
      </c>
      <c r="E3844" s="614">
        <v>1.5</v>
      </c>
      <c r="F3844" s="208">
        <v>120</v>
      </c>
      <c r="G3844" s="880">
        <f>E3844*F3844</f>
        <v>180</v>
      </c>
      <c r="H3844" s="359"/>
    </row>
    <row r="3845" spans="1:8" s="196" customFormat="1">
      <c r="A3845" s="164"/>
      <c r="B3845" s="741" t="s">
        <v>35</v>
      </c>
      <c r="C3845" s="744"/>
      <c r="D3845" s="186"/>
      <c r="E3845" s="615"/>
      <c r="F3845" s="276"/>
      <c r="G3845" s="889">
        <f>SUM(G3841:G3844)</f>
        <v>616.04999999999995</v>
      </c>
      <c r="H3845" s="747"/>
    </row>
    <row r="3846" spans="1:8" s="196" customFormat="1">
      <c r="A3846" s="164" t="s">
        <v>1512</v>
      </c>
      <c r="B3846" s="745" t="s">
        <v>1513</v>
      </c>
      <c r="C3846" s="742" t="s">
        <v>728</v>
      </c>
      <c r="D3846" s="359" t="s">
        <v>1652</v>
      </c>
      <c r="E3846" s="614">
        <v>1.7399999999999999E-2</v>
      </c>
      <c r="F3846" s="629">
        <v>3500</v>
      </c>
      <c r="G3846" s="880">
        <f>E3846*F3846</f>
        <v>60.9</v>
      </c>
      <c r="H3846" s="359"/>
    </row>
    <row r="3847" spans="1:8" s="196" customFormat="1">
      <c r="A3847" s="164"/>
      <c r="B3847" s="740"/>
      <c r="C3847" s="742" t="s">
        <v>1714</v>
      </c>
      <c r="D3847" s="359" t="s">
        <v>98</v>
      </c>
      <c r="E3847" s="614">
        <v>1.7000000000000001E-2</v>
      </c>
      <c r="F3847" s="208">
        <v>1323</v>
      </c>
      <c r="G3847" s="880">
        <f>E3847*F3847</f>
        <v>22.491000000000003</v>
      </c>
      <c r="H3847" s="359"/>
    </row>
    <row r="3848" spans="1:8" s="196" customFormat="1">
      <c r="A3848" s="164"/>
      <c r="B3848" s="740"/>
      <c r="C3848" s="742" t="s">
        <v>1988</v>
      </c>
      <c r="D3848" s="359" t="s">
        <v>98</v>
      </c>
      <c r="E3848" s="614">
        <v>2E-3</v>
      </c>
      <c r="F3848" s="208">
        <v>38100</v>
      </c>
      <c r="G3848" s="880">
        <f>E3848*F3848</f>
        <v>76.2</v>
      </c>
      <c r="H3848" s="359"/>
    </row>
    <row r="3849" spans="1:8" s="196" customFormat="1">
      <c r="A3849" s="164"/>
      <c r="B3849" s="740"/>
      <c r="C3849" s="742" t="s">
        <v>31</v>
      </c>
      <c r="D3849" s="359" t="s">
        <v>98</v>
      </c>
      <c r="E3849" s="614">
        <v>5.9959999999999999E-2</v>
      </c>
      <c r="F3849" s="208">
        <v>2700</v>
      </c>
      <c r="G3849" s="880">
        <f>E3849*F3849</f>
        <v>161.892</v>
      </c>
      <c r="H3849" s="359"/>
    </row>
    <row r="3850" spans="1:8" s="196" customFormat="1">
      <c r="A3850" s="164"/>
      <c r="B3850" s="740"/>
      <c r="C3850" s="742" t="s">
        <v>729</v>
      </c>
      <c r="D3850" s="359" t="s">
        <v>1649</v>
      </c>
      <c r="E3850" s="614">
        <v>1.5</v>
      </c>
      <c r="F3850" s="208">
        <v>120</v>
      </c>
      <c r="G3850" s="880">
        <f>E3850*F3850</f>
        <v>180</v>
      </c>
      <c r="H3850" s="747"/>
    </row>
    <row r="3851" spans="1:8" s="196" customFormat="1">
      <c r="A3851" s="164"/>
      <c r="B3851" s="741" t="s">
        <v>35</v>
      </c>
      <c r="C3851" s="744"/>
      <c r="D3851" s="186"/>
      <c r="E3851" s="615"/>
      <c r="F3851" s="276"/>
      <c r="G3851" s="889">
        <f>SUM(G3846:G3850)</f>
        <v>501.483</v>
      </c>
      <c r="H3851" s="359"/>
    </row>
    <row r="3852" spans="1:8" s="196" customFormat="1">
      <c r="A3852" s="164" t="s">
        <v>1514</v>
      </c>
      <c r="B3852" s="745" t="s">
        <v>1253</v>
      </c>
      <c r="C3852" s="742" t="s">
        <v>728</v>
      </c>
      <c r="D3852" s="359" t="s">
        <v>1652</v>
      </c>
      <c r="E3852" s="606">
        <v>0.2</v>
      </c>
      <c r="F3852" s="629">
        <v>3500</v>
      </c>
      <c r="G3852" s="880">
        <f t="shared" ref="G3852:G3862" si="241">E3852*F3852</f>
        <v>700</v>
      </c>
      <c r="H3852" s="186"/>
    </row>
    <row r="3853" spans="1:8" s="196" customFormat="1">
      <c r="A3853" s="164"/>
      <c r="B3853" s="740"/>
      <c r="C3853" s="742" t="s">
        <v>731</v>
      </c>
      <c r="D3853" s="359" t="s">
        <v>1652</v>
      </c>
      <c r="E3853" s="606">
        <v>0.2</v>
      </c>
      <c r="F3853" s="628">
        <v>3612</v>
      </c>
      <c r="G3853" s="880">
        <f t="shared" si="241"/>
        <v>722.40000000000009</v>
      </c>
      <c r="H3853" s="359"/>
    </row>
    <row r="3854" spans="1:8" s="196" customFormat="1">
      <c r="A3854" s="164"/>
      <c r="B3854" s="740"/>
      <c r="C3854" s="742" t="s">
        <v>1713</v>
      </c>
      <c r="D3854" s="359" t="s">
        <v>98</v>
      </c>
      <c r="E3854" s="606">
        <v>0.01</v>
      </c>
      <c r="F3854" s="208">
        <v>1116</v>
      </c>
      <c r="G3854" s="880">
        <f t="shared" si="241"/>
        <v>11.16</v>
      </c>
      <c r="H3854" s="359"/>
    </row>
    <row r="3855" spans="1:8" s="196" customFormat="1">
      <c r="A3855" s="164"/>
      <c r="B3855" s="740"/>
      <c r="C3855" s="742" t="s">
        <v>1714</v>
      </c>
      <c r="D3855" s="359" t="s">
        <v>98</v>
      </c>
      <c r="E3855" s="606">
        <v>1E-3</v>
      </c>
      <c r="F3855" s="208">
        <v>24000</v>
      </c>
      <c r="G3855" s="880">
        <f t="shared" si="241"/>
        <v>24</v>
      </c>
      <c r="H3855" s="359"/>
    </row>
    <row r="3856" spans="1:8" s="196" customFormat="1">
      <c r="A3856" s="164"/>
      <c r="B3856" s="740"/>
      <c r="C3856" s="742" t="s">
        <v>1715</v>
      </c>
      <c r="D3856" s="359" t="s">
        <v>98</v>
      </c>
      <c r="E3856" s="606">
        <v>0.03</v>
      </c>
      <c r="F3856" s="208">
        <v>1323</v>
      </c>
      <c r="G3856" s="880">
        <f t="shared" si="241"/>
        <v>39.69</v>
      </c>
      <c r="H3856" s="359"/>
    </row>
    <row r="3857" spans="1:8" s="196" customFormat="1">
      <c r="A3857" s="164"/>
      <c r="B3857" s="740"/>
      <c r="C3857" s="742" t="s">
        <v>723</v>
      </c>
      <c r="D3857" s="359" t="s">
        <v>1652</v>
      </c>
      <c r="E3857" s="606">
        <v>0.1</v>
      </c>
      <c r="F3857" s="208">
        <v>1750</v>
      </c>
      <c r="G3857" s="880">
        <f t="shared" si="241"/>
        <v>175</v>
      </c>
      <c r="H3857" s="747"/>
    </row>
    <row r="3858" spans="1:8" s="196" customFormat="1">
      <c r="A3858" s="164"/>
      <c r="B3858" s="740"/>
      <c r="C3858" s="742" t="s">
        <v>576</v>
      </c>
      <c r="D3858" s="359" t="s">
        <v>1652</v>
      </c>
      <c r="E3858" s="606">
        <v>0.03</v>
      </c>
      <c r="F3858" s="589">
        <v>720</v>
      </c>
      <c r="G3858" s="880">
        <f t="shared" si="241"/>
        <v>21.599999999999998</v>
      </c>
      <c r="H3858" s="359"/>
    </row>
    <row r="3859" spans="1:8" s="196" customFormat="1">
      <c r="A3859" s="164"/>
      <c r="B3859" s="740"/>
      <c r="C3859" s="742" t="s">
        <v>1697</v>
      </c>
      <c r="D3859" s="359" t="s">
        <v>1698</v>
      </c>
      <c r="E3859" s="496">
        <v>1</v>
      </c>
      <c r="F3859" s="208">
        <v>490</v>
      </c>
      <c r="G3859" s="880">
        <f t="shared" si="241"/>
        <v>490</v>
      </c>
      <c r="H3859" s="359"/>
    </row>
    <row r="3860" spans="1:8" s="196" customFormat="1">
      <c r="A3860" s="164"/>
      <c r="B3860" s="740"/>
      <c r="C3860" s="742" t="s">
        <v>31</v>
      </c>
      <c r="D3860" s="359" t="s">
        <v>98</v>
      </c>
      <c r="E3860" s="606">
        <v>6.0000000000000001E-3</v>
      </c>
      <c r="F3860" s="208">
        <v>2700</v>
      </c>
      <c r="G3860" s="880">
        <f t="shared" si="241"/>
        <v>16.2</v>
      </c>
      <c r="H3860" s="359"/>
    </row>
    <row r="3861" spans="1:8" s="196" customFormat="1">
      <c r="A3861" s="164"/>
      <c r="B3861" s="740"/>
      <c r="C3861" s="742" t="s">
        <v>729</v>
      </c>
      <c r="D3861" s="359" t="s">
        <v>1649</v>
      </c>
      <c r="E3861" s="606">
        <v>0.08</v>
      </c>
      <c r="F3861" s="208">
        <v>120</v>
      </c>
      <c r="G3861" s="880">
        <f t="shared" si="241"/>
        <v>9.6</v>
      </c>
      <c r="H3861" s="359"/>
    </row>
    <row r="3862" spans="1:8" s="196" customFormat="1">
      <c r="A3862" s="164"/>
      <c r="B3862" s="740"/>
      <c r="C3862" s="742" t="s">
        <v>1717</v>
      </c>
      <c r="D3862" s="359" t="s">
        <v>1718</v>
      </c>
      <c r="E3862" s="606">
        <v>6.0000000000000001E-3</v>
      </c>
      <c r="F3862" s="208">
        <v>27000</v>
      </c>
      <c r="G3862" s="880">
        <f t="shared" si="241"/>
        <v>162</v>
      </c>
      <c r="H3862" s="747"/>
    </row>
    <row r="3863" spans="1:8" s="196" customFormat="1">
      <c r="A3863" s="164"/>
      <c r="B3863" s="741" t="s">
        <v>35</v>
      </c>
      <c r="C3863" s="744"/>
      <c r="D3863" s="186"/>
      <c r="E3863" s="615"/>
      <c r="F3863" s="276"/>
      <c r="G3863" s="889">
        <f>SUM(G3852:G3862)</f>
        <v>2371.65</v>
      </c>
      <c r="H3863" s="359"/>
    </row>
    <row r="3864" spans="1:8" s="196" customFormat="1">
      <c r="A3864" s="164" t="s">
        <v>1515</v>
      </c>
      <c r="B3864" s="745" t="s">
        <v>1369</v>
      </c>
      <c r="C3864" s="742" t="s">
        <v>1720</v>
      </c>
      <c r="D3864" s="359" t="s">
        <v>98</v>
      </c>
      <c r="E3864" s="606">
        <v>0.2</v>
      </c>
      <c r="F3864" s="208">
        <v>1690</v>
      </c>
      <c r="G3864" s="880">
        <f t="shared" ref="G3864:G3876" si="242">E3864*F3864</f>
        <v>338</v>
      </c>
      <c r="H3864" s="359"/>
    </row>
    <row r="3865" spans="1:8" s="196" customFormat="1">
      <c r="A3865" s="164"/>
      <c r="B3865" s="740"/>
      <c r="C3865" s="742" t="s">
        <v>1893</v>
      </c>
      <c r="D3865" s="359" t="s">
        <v>98</v>
      </c>
      <c r="E3865" s="606">
        <v>0.01</v>
      </c>
      <c r="F3865" s="208">
        <v>21000</v>
      </c>
      <c r="G3865" s="880">
        <f t="shared" si="242"/>
        <v>210</v>
      </c>
      <c r="H3865" s="359"/>
    </row>
    <row r="3866" spans="1:8" s="196" customFormat="1" ht="30">
      <c r="A3866" s="164"/>
      <c r="B3866" s="740"/>
      <c r="C3866" s="742" t="s">
        <v>1721</v>
      </c>
      <c r="D3866" s="359" t="s">
        <v>98</v>
      </c>
      <c r="E3866" s="606">
        <v>0.01</v>
      </c>
      <c r="F3866" s="208">
        <v>118100</v>
      </c>
      <c r="G3866" s="880">
        <f t="shared" si="242"/>
        <v>1181</v>
      </c>
      <c r="H3866" s="359"/>
    </row>
    <row r="3867" spans="1:8" s="196" customFormat="1">
      <c r="A3867" s="164"/>
      <c r="B3867" s="740"/>
      <c r="C3867" s="742" t="s">
        <v>1722</v>
      </c>
      <c r="D3867" s="359" t="s">
        <v>98</v>
      </c>
      <c r="E3867" s="606">
        <v>0.01</v>
      </c>
      <c r="F3867" s="208">
        <v>2100</v>
      </c>
      <c r="G3867" s="880">
        <f t="shared" si="242"/>
        <v>21</v>
      </c>
      <c r="H3867" s="359"/>
    </row>
    <row r="3868" spans="1:8" s="196" customFormat="1">
      <c r="A3868" s="164"/>
      <c r="B3868" s="740"/>
      <c r="C3868" s="742" t="s">
        <v>1723</v>
      </c>
      <c r="D3868" s="359" t="s">
        <v>1698</v>
      </c>
      <c r="E3868" s="606">
        <v>0.12</v>
      </c>
      <c r="F3868" s="208">
        <v>490</v>
      </c>
      <c r="G3868" s="880">
        <f t="shared" si="242"/>
        <v>58.8</v>
      </c>
      <c r="H3868" s="359"/>
    </row>
    <row r="3869" spans="1:8" s="196" customFormat="1">
      <c r="A3869" s="164"/>
      <c r="B3869" s="740"/>
      <c r="C3869" s="742" t="s">
        <v>1724</v>
      </c>
      <c r="D3869" s="359" t="s">
        <v>98</v>
      </c>
      <c r="E3869" s="606">
        <v>1.2E-2</v>
      </c>
      <c r="F3869" s="208">
        <v>1901</v>
      </c>
      <c r="G3869" s="880">
        <f t="shared" si="242"/>
        <v>22.812000000000001</v>
      </c>
      <c r="H3869" s="359"/>
    </row>
    <row r="3870" spans="1:8" s="196" customFormat="1">
      <c r="A3870" s="164"/>
      <c r="B3870" s="740"/>
      <c r="C3870" s="742" t="s">
        <v>1725</v>
      </c>
      <c r="D3870" s="359" t="s">
        <v>98</v>
      </c>
      <c r="E3870" s="606">
        <v>3.0000000000000001E-3</v>
      </c>
      <c r="F3870" s="208">
        <v>8900</v>
      </c>
      <c r="G3870" s="880">
        <f t="shared" si="242"/>
        <v>26.7</v>
      </c>
      <c r="H3870" s="359"/>
    </row>
    <row r="3871" spans="1:8" s="196" customFormat="1">
      <c r="A3871" s="164"/>
      <c r="B3871" s="740"/>
      <c r="C3871" s="742" t="s">
        <v>1687</v>
      </c>
      <c r="D3871" s="359" t="s">
        <v>98</v>
      </c>
      <c r="E3871" s="606">
        <v>0.04</v>
      </c>
      <c r="F3871" s="589">
        <v>27000</v>
      </c>
      <c r="G3871" s="880">
        <f t="shared" si="242"/>
        <v>1080</v>
      </c>
      <c r="H3871" s="747"/>
    </row>
    <row r="3872" spans="1:8" s="196" customFormat="1">
      <c r="A3872" s="164"/>
      <c r="B3872" s="740"/>
      <c r="C3872" s="742" t="s">
        <v>576</v>
      </c>
      <c r="D3872" s="359" t="s">
        <v>1652</v>
      </c>
      <c r="E3872" s="614">
        <v>0.25</v>
      </c>
      <c r="F3872" s="589">
        <v>720</v>
      </c>
      <c r="G3872" s="880">
        <f t="shared" si="242"/>
        <v>180</v>
      </c>
      <c r="H3872" s="359"/>
    </row>
    <row r="3873" spans="1:8" s="196" customFormat="1">
      <c r="A3873" s="164"/>
      <c r="B3873" s="740"/>
      <c r="C3873" s="742" t="s">
        <v>727</v>
      </c>
      <c r="D3873" s="359" t="s">
        <v>1652</v>
      </c>
      <c r="E3873" s="614">
        <v>3.7499999999999999E-2</v>
      </c>
      <c r="F3873" s="589">
        <v>3500</v>
      </c>
      <c r="G3873" s="880">
        <f t="shared" si="242"/>
        <v>131.25</v>
      </c>
      <c r="H3873" s="359"/>
    </row>
    <row r="3874" spans="1:8" s="196" customFormat="1">
      <c r="A3874" s="164"/>
      <c r="B3874" s="740"/>
      <c r="C3874" s="742" t="s">
        <v>31</v>
      </c>
      <c r="D3874" s="359" t="s">
        <v>98</v>
      </c>
      <c r="E3874" s="614">
        <v>1E-3</v>
      </c>
      <c r="F3874" s="208">
        <v>2700</v>
      </c>
      <c r="G3874" s="880">
        <f t="shared" si="242"/>
        <v>2.7</v>
      </c>
      <c r="H3874" s="359"/>
    </row>
    <row r="3875" spans="1:8" s="196" customFormat="1">
      <c r="A3875" s="164"/>
      <c r="B3875" s="740"/>
      <c r="C3875" s="742" t="s">
        <v>729</v>
      </c>
      <c r="D3875" s="359" t="s">
        <v>1649</v>
      </c>
      <c r="E3875" s="614">
        <v>0.5</v>
      </c>
      <c r="F3875" s="208">
        <v>120</v>
      </c>
      <c r="G3875" s="880">
        <f t="shared" si="242"/>
        <v>60</v>
      </c>
      <c r="H3875" s="359"/>
    </row>
    <row r="3876" spans="1:8" s="196" customFormat="1">
      <c r="A3876" s="164"/>
      <c r="B3876" s="740"/>
      <c r="C3876" s="742" t="s">
        <v>1726</v>
      </c>
      <c r="D3876" s="359" t="s">
        <v>1718</v>
      </c>
      <c r="E3876" s="614">
        <v>1E-3</v>
      </c>
      <c r="F3876" s="208">
        <v>27000</v>
      </c>
      <c r="G3876" s="880">
        <f t="shared" si="242"/>
        <v>27</v>
      </c>
      <c r="H3876" s="747"/>
    </row>
    <row r="3877" spans="1:8" s="196" customFormat="1">
      <c r="A3877" s="164"/>
      <c r="B3877" s="741" t="s">
        <v>35</v>
      </c>
      <c r="C3877" s="744"/>
      <c r="D3877" s="186"/>
      <c r="E3877" s="615"/>
      <c r="F3877" s="276"/>
      <c r="G3877" s="889">
        <f>SUM(G3864:G3876)</f>
        <v>3339.2619999999997</v>
      </c>
      <c r="H3877" s="359"/>
    </row>
    <row r="3878" spans="1:8" s="196" customFormat="1">
      <c r="A3878" s="164" t="s">
        <v>1516</v>
      </c>
      <c r="B3878" s="745" t="s">
        <v>1251</v>
      </c>
      <c r="C3878" s="742" t="s">
        <v>728</v>
      </c>
      <c r="D3878" s="359" t="s">
        <v>1652</v>
      </c>
      <c r="E3878" s="606">
        <v>3.3000000000000002E-2</v>
      </c>
      <c r="F3878" s="629">
        <v>3500</v>
      </c>
      <c r="G3878" s="880">
        <f t="shared" ref="G3878:G3888" si="243">E3878*F3878</f>
        <v>115.5</v>
      </c>
      <c r="H3878" s="359"/>
    </row>
    <row r="3879" spans="1:8" s="196" customFormat="1">
      <c r="A3879" s="164"/>
      <c r="B3879" s="740"/>
      <c r="C3879" s="742" t="s">
        <v>731</v>
      </c>
      <c r="D3879" s="359" t="s">
        <v>1652</v>
      </c>
      <c r="E3879" s="606">
        <v>0.02</v>
      </c>
      <c r="F3879" s="628">
        <v>3612</v>
      </c>
      <c r="G3879" s="880">
        <f t="shared" si="243"/>
        <v>72.239999999999995</v>
      </c>
      <c r="H3879" s="359"/>
    </row>
    <row r="3880" spans="1:8" s="196" customFormat="1">
      <c r="A3880" s="164"/>
      <c r="B3880" s="740"/>
      <c r="C3880" s="742" t="s">
        <v>1713</v>
      </c>
      <c r="D3880" s="359" t="s">
        <v>98</v>
      </c>
      <c r="E3880" s="606">
        <v>0.01</v>
      </c>
      <c r="F3880" s="208">
        <v>12900</v>
      </c>
      <c r="G3880" s="880">
        <f t="shared" si="243"/>
        <v>129</v>
      </c>
      <c r="H3880" s="359"/>
    </row>
    <row r="3881" spans="1:8" s="196" customFormat="1">
      <c r="A3881" s="164"/>
      <c r="B3881" s="740"/>
      <c r="C3881" s="742" t="s">
        <v>1714</v>
      </c>
      <c r="D3881" s="359" t="s">
        <v>98</v>
      </c>
      <c r="E3881" s="606">
        <v>1E-3</v>
      </c>
      <c r="F3881" s="208">
        <v>24000</v>
      </c>
      <c r="G3881" s="880">
        <f t="shared" si="243"/>
        <v>24</v>
      </c>
      <c r="H3881" s="359"/>
    </row>
    <row r="3882" spans="1:8" s="196" customFormat="1">
      <c r="A3882" s="164"/>
      <c r="B3882" s="740"/>
      <c r="C3882" s="742" t="s">
        <v>1715</v>
      </c>
      <c r="D3882" s="359" t="s">
        <v>98</v>
      </c>
      <c r="E3882" s="606">
        <v>0.03</v>
      </c>
      <c r="F3882" s="208">
        <v>1323</v>
      </c>
      <c r="G3882" s="880">
        <f t="shared" si="243"/>
        <v>39.69</v>
      </c>
      <c r="H3882" s="747"/>
    </row>
    <row r="3883" spans="1:8" s="196" customFormat="1">
      <c r="A3883" s="164"/>
      <c r="B3883" s="740"/>
      <c r="C3883" s="742" t="s">
        <v>723</v>
      </c>
      <c r="D3883" s="359" t="s">
        <v>1652</v>
      </c>
      <c r="E3883" s="606">
        <v>0.1</v>
      </c>
      <c r="F3883" s="208">
        <v>1750</v>
      </c>
      <c r="G3883" s="880">
        <f t="shared" si="243"/>
        <v>175</v>
      </c>
      <c r="H3883" s="359"/>
    </row>
    <row r="3884" spans="1:8" s="196" customFormat="1">
      <c r="A3884" s="164"/>
      <c r="B3884" s="740"/>
      <c r="C3884" s="742" t="s">
        <v>576</v>
      </c>
      <c r="D3884" s="359" t="s">
        <v>1652</v>
      </c>
      <c r="E3884" s="606">
        <v>0.03</v>
      </c>
      <c r="F3884" s="589">
        <v>720</v>
      </c>
      <c r="G3884" s="880">
        <f t="shared" si="243"/>
        <v>21.599999999999998</v>
      </c>
      <c r="H3884" s="359"/>
    </row>
    <row r="3885" spans="1:8" s="196" customFormat="1">
      <c r="A3885" s="164"/>
      <c r="B3885" s="740"/>
      <c r="C3885" s="742" t="s">
        <v>1697</v>
      </c>
      <c r="D3885" s="359" t="s">
        <v>1698</v>
      </c>
      <c r="E3885" s="606">
        <v>1</v>
      </c>
      <c r="F3885" s="208">
        <v>490</v>
      </c>
      <c r="G3885" s="880">
        <f t="shared" si="243"/>
        <v>490</v>
      </c>
      <c r="H3885" s="359"/>
    </row>
    <row r="3886" spans="1:8" s="196" customFormat="1">
      <c r="A3886" s="164"/>
      <c r="B3886" s="740"/>
      <c r="C3886" s="742" t="s">
        <v>31</v>
      </c>
      <c r="D3886" s="359" t="s">
        <v>98</v>
      </c>
      <c r="E3886" s="606">
        <v>6.0000000000000001E-3</v>
      </c>
      <c r="F3886" s="208">
        <v>2700</v>
      </c>
      <c r="G3886" s="880">
        <f t="shared" si="243"/>
        <v>16.2</v>
      </c>
      <c r="H3886" s="359"/>
    </row>
    <row r="3887" spans="1:8" s="196" customFormat="1">
      <c r="A3887" s="164"/>
      <c r="B3887" s="740"/>
      <c r="C3887" s="742" t="s">
        <v>729</v>
      </c>
      <c r="D3887" s="359" t="s">
        <v>1649</v>
      </c>
      <c r="E3887" s="606">
        <v>0.08</v>
      </c>
      <c r="F3887" s="208">
        <v>120</v>
      </c>
      <c r="G3887" s="880">
        <f t="shared" si="243"/>
        <v>9.6</v>
      </c>
      <c r="H3887" s="359"/>
    </row>
    <row r="3888" spans="1:8" s="196" customFormat="1">
      <c r="A3888" s="164"/>
      <c r="B3888" s="740"/>
      <c r="C3888" s="742" t="s">
        <v>1717</v>
      </c>
      <c r="D3888" s="359" t="s">
        <v>1718</v>
      </c>
      <c r="E3888" s="606">
        <v>6.0000000000000001E-3</v>
      </c>
      <c r="F3888" s="208">
        <v>27000</v>
      </c>
      <c r="G3888" s="880">
        <f t="shared" si="243"/>
        <v>162</v>
      </c>
      <c r="H3888" s="359"/>
    </row>
    <row r="3889" spans="1:8" s="196" customFormat="1">
      <c r="A3889" s="164"/>
      <c r="B3889" s="741" t="s">
        <v>35</v>
      </c>
      <c r="C3889" s="744"/>
      <c r="D3889" s="186"/>
      <c r="E3889" s="615"/>
      <c r="F3889" s="276"/>
      <c r="G3889" s="889">
        <f>SUM(G3878:G3888)</f>
        <v>1254.8300000000002</v>
      </c>
      <c r="H3889" s="359"/>
    </row>
    <row r="3890" spans="1:8" s="196" customFormat="1">
      <c r="A3890" s="164" t="s">
        <v>2095</v>
      </c>
      <c r="B3890" s="745" t="s">
        <v>1371</v>
      </c>
      <c r="C3890" s="742" t="s">
        <v>728</v>
      </c>
      <c r="D3890" s="359" t="s">
        <v>1652</v>
      </c>
      <c r="E3890" s="614">
        <v>3.3300000000000003E-2</v>
      </c>
      <c r="F3890" s="629">
        <v>3500</v>
      </c>
      <c r="G3890" s="880">
        <f t="shared" ref="G3890:G3900" si="244">E3890*F3890</f>
        <v>116.55000000000001</v>
      </c>
      <c r="H3890" s="359"/>
    </row>
    <row r="3891" spans="1:8" s="196" customFormat="1">
      <c r="A3891" s="164"/>
      <c r="B3891" s="740"/>
      <c r="C3891" s="742" t="s">
        <v>731</v>
      </c>
      <c r="D3891" s="359" t="s">
        <v>1652</v>
      </c>
      <c r="E3891" s="606">
        <v>0.2</v>
      </c>
      <c r="F3891" s="628">
        <v>3612</v>
      </c>
      <c r="G3891" s="880">
        <f t="shared" si="244"/>
        <v>722.40000000000009</v>
      </c>
      <c r="H3891" s="359"/>
    </row>
    <row r="3892" spans="1:8" s="196" customFormat="1">
      <c r="A3892" s="164"/>
      <c r="B3892" s="740"/>
      <c r="C3892" s="742" t="s">
        <v>1713</v>
      </c>
      <c r="D3892" s="359" t="s">
        <v>98</v>
      </c>
      <c r="E3892" s="606">
        <v>0.01</v>
      </c>
      <c r="F3892" s="208">
        <v>12900</v>
      </c>
      <c r="G3892" s="880">
        <f t="shared" si="244"/>
        <v>129</v>
      </c>
      <c r="H3892" s="359"/>
    </row>
    <row r="3893" spans="1:8" s="196" customFormat="1">
      <c r="A3893" s="164"/>
      <c r="B3893" s="740"/>
      <c r="C3893" s="742" t="s">
        <v>1714</v>
      </c>
      <c r="D3893" s="359" t="s">
        <v>98</v>
      </c>
      <c r="E3893" s="606">
        <v>0.01</v>
      </c>
      <c r="F3893" s="208">
        <v>1323</v>
      </c>
      <c r="G3893" s="880">
        <f t="shared" si="244"/>
        <v>13.23</v>
      </c>
      <c r="H3893" s="359"/>
    </row>
    <row r="3894" spans="1:8" s="196" customFormat="1">
      <c r="A3894" s="164"/>
      <c r="B3894" s="740"/>
      <c r="C3894" s="742" t="s">
        <v>1715</v>
      </c>
      <c r="D3894" s="359" t="s">
        <v>98</v>
      </c>
      <c r="E3894" s="606">
        <v>0.03</v>
      </c>
      <c r="F3894" s="208">
        <v>1323</v>
      </c>
      <c r="G3894" s="880">
        <f t="shared" si="244"/>
        <v>39.69</v>
      </c>
      <c r="H3894" s="747"/>
    </row>
    <row r="3895" spans="1:8" s="196" customFormat="1">
      <c r="A3895" s="164"/>
      <c r="B3895" s="740"/>
      <c r="C3895" s="742" t="s">
        <v>723</v>
      </c>
      <c r="D3895" s="359" t="s">
        <v>1652</v>
      </c>
      <c r="E3895" s="606">
        <v>0.1</v>
      </c>
      <c r="F3895" s="208">
        <v>1750</v>
      </c>
      <c r="G3895" s="880">
        <f t="shared" si="244"/>
        <v>175</v>
      </c>
      <c r="H3895" s="359"/>
    </row>
    <row r="3896" spans="1:8" s="196" customFormat="1">
      <c r="A3896" s="164"/>
      <c r="B3896" s="740"/>
      <c r="C3896" s="742" t="s">
        <v>576</v>
      </c>
      <c r="D3896" s="359" t="s">
        <v>1652</v>
      </c>
      <c r="E3896" s="606">
        <v>0.3</v>
      </c>
      <c r="F3896" s="589">
        <v>720</v>
      </c>
      <c r="G3896" s="880">
        <f t="shared" si="244"/>
        <v>216</v>
      </c>
      <c r="H3896" s="359"/>
    </row>
    <row r="3897" spans="1:8" s="196" customFormat="1" ht="30">
      <c r="A3897" s="164"/>
      <c r="B3897" s="740"/>
      <c r="C3897" s="742" t="s">
        <v>1735</v>
      </c>
      <c r="D3897" s="359" t="s">
        <v>1698</v>
      </c>
      <c r="E3897" s="606">
        <v>0.1</v>
      </c>
      <c r="F3897" s="208">
        <v>2500</v>
      </c>
      <c r="G3897" s="880">
        <f t="shared" si="244"/>
        <v>250</v>
      </c>
      <c r="H3897" s="359"/>
    </row>
    <row r="3898" spans="1:8" s="196" customFormat="1">
      <c r="A3898" s="164"/>
      <c r="B3898" s="740"/>
      <c r="C3898" s="742" t="s">
        <v>31</v>
      </c>
      <c r="D3898" s="359" t="s">
        <v>98</v>
      </c>
      <c r="E3898" s="614">
        <v>6.0000000000000001E-3</v>
      </c>
      <c r="F3898" s="208">
        <v>2700</v>
      </c>
      <c r="G3898" s="880">
        <f t="shared" si="244"/>
        <v>16.2</v>
      </c>
      <c r="H3898" s="359"/>
    </row>
    <row r="3899" spans="1:8" s="196" customFormat="1">
      <c r="A3899" s="164"/>
      <c r="B3899" s="740"/>
      <c r="C3899" s="742" t="s">
        <v>729</v>
      </c>
      <c r="D3899" s="359" t="s">
        <v>1649</v>
      </c>
      <c r="E3899" s="614">
        <v>1.4999999999999999E-2</v>
      </c>
      <c r="F3899" s="208">
        <v>120</v>
      </c>
      <c r="G3899" s="880">
        <f t="shared" si="244"/>
        <v>1.7999999999999998</v>
      </c>
      <c r="H3899" s="359"/>
    </row>
    <row r="3900" spans="1:8" s="196" customFormat="1">
      <c r="A3900" s="164"/>
      <c r="B3900" s="740"/>
      <c r="C3900" s="742" t="s">
        <v>1726</v>
      </c>
      <c r="D3900" s="359" t="s">
        <v>1718</v>
      </c>
      <c r="E3900" s="614">
        <v>1E-3</v>
      </c>
      <c r="F3900" s="208">
        <v>27000</v>
      </c>
      <c r="G3900" s="880">
        <f t="shared" si="244"/>
        <v>27</v>
      </c>
      <c r="H3900" s="359"/>
    </row>
    <row r="3901" spans="1:8" s="196" customFormat="1">
      <c r="A3901" s="164"/>
      <c r="B3901" s="741" t="s">
        <v>35</v>
      </c>
      <c r="C3901" s="744"/>
      <c r="D3901" s="186"/>
      <c r="E3901" s="615"/>
      <c r="F3901" s="276"/>
      <c r="G3901" s="889">
        <f>SUM(G3890:G3900)</f>
        <v>1706.8700000000001</v>
      </c>
      <c r="H3901" s="359"/>
    </row>
    <row r="3902" spans="1:8" s="196" customFormat="1">
      <c r="A3902" s="164" t="s">
        <v>1518</v>
      </c>
      <c r="B3902" s="291" t="s">
        <v>2096</v>
      </c>
      <c r="C3902" s="749"/>
      <c r="D3902" s="635"/>
      <c r="E3902" s="752"/>
      <c r="F3902" s="629"/>
      <c r="G3902" s="1548"/>
      <c r="H3902" s="359"/>
    </row>
    <row r="3903" spans="1:8" s="196" customFormat="1">
      <c r="A3903" s="164"/>
      <c r="B3903" s="291"/>
      <c r="C3903" s="291" t="s">
        <v>2097</v>
      </c>
      <c r="D3903" s="359" t="s">
        <v>98</v>
      </c>
      <c r="E3903" s="359">
        <v>5.7200000000000003E-3</v>
      </c>
      <c r="F3903" s="208">
        <v>6800</v>
      </c>
      <c r="G3903" s="880">
        <f>E3903*F3903</f>
        <v>38.896000000000001</v>
      </c>
      <c r="H3903" s="359"/>
    </row>
    <row r="3904" spans="1:8" s="196" customFormat="1">
      <c r="A3904" s="164"/>
      <c r="B3904" s="291"/>
      <c r="C3904" s="291" t="s">
        <v>2098</v>
      </c>
      <c r="D3904" s="359" t="s">
        <v>98</v>
      </c>
      <c r="E3904" s="572">
        <v>0.01</v>
      </c>
      <c r="F3904" s="629">
        <v>31200</v>
      </c>
      <c r="G3904" s="880">
        <f>E3904*F3904</f>
        <v>312</v>
      </c>
      <c r="H3904" s="359"/>
    </row>
    <row r="3905" spans="1:8" s="196" customFormat="1">
      <c r="A3905" s="164"/>
      <c r="B3905" s="291"/>
      <c r="C3905" s="291" t="s">
        <v>2099</v>
      </c>
      <c r="D3905" s="359" t="s">
        <v>1692</v>
      </c>
      <c r="E3905" s="572">
        <v>0.01</v>
      </c>
      <c r="F3905" s="589">
        <v>108000</v>
      </c>
      <c r="G3905" s="880">
        <f>E3905*F3905</f>
        <v>1080</v>
      </c>
      <c r="H3905" s="359"/>
    </row>
    <row r="3906" spans="1:8" s="196" customFormat="1">
      <c r="A3906" s="164"/>
      <c r="B3906" s="291"/>
      <c r="C3906" s="294" t="s">
        <v>1752</v>
      </c>
      <c r="D3906" s="359" t="s">
        <v>98</v>
      </c>
      <c r="E3906" s="755">
        <v>0.08</v>
      </c>
      <c r="F3906" s="589">
        <v>720</v>
      </c>
      <c r="G3906" s="880">
        <f>E3906*F3906</f>
        <v>57.6</v>
      </c>
      <c r="H3906" s="359"/>
    </row>
    <row r="3907" spans="1:8" s="196" customFormat="1">
      <c r="A3907" s="164"/>
      <c r="B3907" s="291"/>
      <c r="C3907" s="291" t="s">
        <v>1781</v>
      </c>
      <c r="D3907" s="359" t="s">
        <v>29</v>
      </c>
      <c r="E3907" s="359">
        <v>5</v>
      </c>
      <c r="F3907" s="629">
        <v>5.0999999999999996</v>
      </c>
      <c r="G3907" s="880">
        <f>E3907*F3907</f>
        <v>25.5</v>
      </c>
      <c r="H3907" s="359"/>
    </row>
    <row r="3908" spans="1:8" s="196" customFormat="1">
      <c r="A3908" s="164"/>
      <c r="B3908" s="768" t="s">
        <v>1929</v>
      </c>
      <c r="C3908" s="768"/>
      <c r="D3908" s="186"/>
      <c r="E3908" s="186"/>
      <c r="F3908" s="777"/>
      <c r="G3908" s="1543">
        <f>SUM(G3902:G3907)</f>
        <v>1513.9959999999999</v>
      </c>
      <c r="H3908" s="359"/>
    </row>
    <row r="3909" spans="1:8" ht="21" customHeight="1">
      <c r="A3909" s="676" t="s">
        <v>1520</v>
      </c>
      <c r="B3909" s="303" t="s">
        <v>1521</v>
      </c>
      <c r="C3909" s="303" t="s">
        <v>2100</v>
      </c>
      <c r="D3909" s="103"/>
      <c r="E3909" s="103">
        <v>0</v>
      </c>
      <c r="F3909" s="633">
        <v>0</v>
      </c>
      <c r="G3909" s="1558">
        <v>0</v>
      </c>
      <c r="H3909" s="678"/>
    </row>
    <row r="3910" spans="1:8" ht="23.25" customHeight="1">
      <c r="A3910" s="66" t="s">
        <v>2101</v>
      </c>
      <c r="B3910" s="284" t="s">
        <v>2102</v>
      </c>
      <c r="C3910" s="63"/>
      <c r="D3910" s="128"/>
      <c r="E3910" s="592"/>
      <c r="F3910" s="440"/>
      <c r="G3910" s="891"/>
      <c r="H3910" s="285"/>
    </row>
    <row r="3911" spans="1:8">
      <c r="A3911" s="676" t="s">
        <v>2103</v>
      </c>
      <c r="B3911" s="288" t="s">
        <v>1037</v>
      </c>
      <c r="C3911" s="309"/>
      <c r="D3911" s="308"/>
      <c r="E3911" s="608"/>
      <c r="F3911" s="429"/>
      <c r="G3911" s="1533"/>
      <c r="H3911" s="678"/>
    </row>
    <row r="3912" spans="1:8" s="196" customFormat="1">
      <c r="A3912" s="164" t="s">
        <v>2104</v>
      </c>
      <c r="B3912" s="745" t="s">
        <v>1196</v>
      </c>
      <c r="C3912" s="742" t="s">
        <v>31</v>
      </c>
      <c r="D3912" s="359" t="s">
        <v>98</v>
      </c>
      <c r="E3912" s="605">
        <v>0.06</v>
      </c>
      <c r="F3912" s="208">
        <v>2700</v>
      </c>
      <c r="G3912" s="880">
        <f>E3912*F3912</f>
        <v>162</v>
      </c>
      <c r="H3912" s="359"/>
    </row>
    <row r="3913" spans="1:8" s="196" customFormat="1">
      <c r="A3913" s="164"/>
      <c r="B3913" s="740"/>
      <c r="C3913" s="742" t="s">
        <v>729</v>
      </c>
      <c r="D3913" s="359" t="s">
        <v>1649</v>
      </c>
      <c r="E3913" s="605">
        <v>1.5</v>
      </c>
      <c r="F3913" s="208">
        <v>120</v>
      </c>
      <c r="G3913" s="880">
        <f>E3913*F3913</f>
        <v>180</v>
      </c>
      <c r="H3913" s="359"/>
    </row>
    <row r="3914" spans="1:8" s="196" customFormat="1">
      <c r="A3914" s="164"/>
      <c r="B3914" s="741" t="s">
        <v>35</v>
      </c>
      <c r="C3914" s="744"/>
      <c r="D3914" s="186"/>
      <c r="E3914" s="615"/>
      <c r="F3914" s="276"/>
      <c r="G3914" s="889">
        <f>SUM(G3912:G3913)</f>
        <v>342</v>
      </c>
      <c r="H3914" s="359"/>
    </row>
    <row r="3915" spans="1:8" s="196" customFormat="1">
      <c r="A3915" s="164" t="s">
        <v>1526</v>
      </c>
      <c r="B3915" s="745" t="s">
        <v>1198</v>
      </c>
      <c r="C3915" s="742" t="s">
        <v>31</v>
      </c>
      <c r="D3915" s="359" t="s">
        <v>98</v>
      </c>
      <c r="E3915" s="614">
        <v>8.5650000000000004E-2</v>
      </c>
      <c r="F3915" s="208">
        <v>2700</v>
      </c>
      <c r="G3915" s="880">
        <f>E3915*F3915</f>
        <v>231.25500000000002</v>
      </c>
      <c r="H3915" s="359"/>
    </row>
    <row r="3916" spans="1:8" s="196" customFormat="1">
      <c r="A3916" s="164"/>
      <c r="B3916" s="740"/>
      <c r="C3916" s="742" t="s">
        <v>729</v>
      </c>
      <c r="D3916" s="359" t="s">
        <v>1649</v>
      </c>
      <c r="E3916" s="614">
        <v>0.995</v>
      </c>
      <c r="F3916" s="208">
        <v>120</v>
      </c>
      <c r="G3916" s="880">
        <f>E3916*F3916</f>
        <v>119.4</v>
      </c>
      <c r="H3916" s="359"/>
    </row>
    <row r="3917" spans="1:8" s="196" customFormat="1">
      <c r="A3917" s="164"/>
      <c r="B3917" s="740"/>
      <c r="C3917" s="742" t="s">
        <v>576</v>
      </c>
      <c r="D3917" s="359" t="s">
        <v>1652</v>
      </c>
      <c r="E3917" s="614">
        <v>0.16900000000000001</v>
      </c>
      <c r="F3917" s="589">
        <v>720</v>
      </c>
      <c r="G3917" s="880">
        <f>E3917*F3917</f>
        <v>121.68</v>
      </c>
      <c r="H3917" s="747"/>
    </row>
    <row r="3918" spans="1:8" s="196" customFormat="1">
      <c r="A3918" s="164"/>
      <c r="B3918" s="741" t="s">
        <v>35</v>
      </c>
      <c r="C3918" s="744"/>
      <c r="D3918" s="186"/>
      <c r="E3918" s="615"/>
      <c r="F3918" s="276"/>
      <c r="G3918" s="889">
        <f>SUM(G3915:G3917)</f>
        <v>472.33500000000004</v>
      </c>
      <c r="H3918" s="359"/>
    </row>
    <row r="3919" spans="1:8" s="196" customFormat="1">
      <c r="A3919" s="164" t="s">
        <v>1527</v>
      </c>
      <c r="B3919" s="745" t="s">
        <v>1308</v>
      </c>
      <c r="C3919" s="742" t="s">
        <v>727</v>
      </c>
      <c r="D3919" s="359" t="s">
        <v>1652</v>
      </c>
      <c r="E3919" s="614">
        <v>8.584E-2</v>
      </c>
      <c r="F3919" s="589">
        <v>3500</v>
      </c>
      <c r="G3919" s="880">
        <f>E3919*F3919</f>
        <v>300.44</v>
      </c>
      <c r="H3919" s="359"/>
    </row>
    <row r="3920" spans="1:8" s="196" customFormat="1">
      <c r="A3920" s="164"/>
      <c r="B3920" s="740"/>
      <c r="C3920" s="742" t="s">
        <v>31</v>
      </c>
      <c r="D3920" s="359" t="s">
        <v>98</v>
      </c>
      <c r="E3920" s="614">
        <v>0.06</v>
      </c>
      <c r="F3920" s="208">
        <v>2700</v>
      </c>
      <c r="G3920" s="880">
        <f>E3920*F3920</f>
        <v>162</v>
      </c>
      <c r="H3920" s="359"/>
    </row>
    <row r="3921" spans="1:8" s="196" customFormat="1">
      <c r="A3921" s="164"/>
      <c r="B3921" s="740"/>
      <c r="C3921" s="742" t="s">
        <v>729</v>
      </c>
      <c r="D3921" s="359" t="s">
        <v>1649</v>
      </c>
      <c r="E3921" s="614">
        <v>1.5</v>
      </c>
      <c r="F3921" s="208">
        <v>120</v>
      </c>
      <c r="G3921" s="880">
        <f>E3921*F3921</f>
        <v>180</v>
      </c>
      <c r="H3921" s="359"/>
    </row>
    <row r="3922" spans="1:8" s="196" customFormat="1">
      <c r="A3922" s="164"/>
      <c r="B3922" s="741" t="s">
        <v>35</v>
      </c>
      <c r="C3922" s="744"/>
      <c r="D3922" s="186"/>
      <c r="E3922" s="615"/>
      <c r="F3922" s="276"/>
      <c r="G3922" s="889">
        <f>SUM(G3919:G3921)</f>
        <v>642.44000000000005</v>
      </c>
      <c r="H3922" s="359"/>
    </row>
    <row r="3923" spans="1:8" s="196" customFormat="1">
      <c r="A3923" s="164" t="s">
        <v>1528</v>
      </c>
      <c r="B3923" s="745" t="s">
        <v>1529</v>
      </c>
      <c r="C3923" s="742" t="s">
        <v>731</v>
      </c>
      <c r="D3923" s="359" t="s">
        <v>1652</v>
      </c>
      <c r="E3923" s="614">
        <v>0.2</v>
      </c>
      <c r="F3923" s="628">
        <v>3612</v>
      </c>
      <c r="G3923" s="880">
        <f>E3923*F3923</f>
        <v>722.40000000000009</v>
      </c>
      <c r="H3923" s="359"/>
    </row>
    <row r="3924" spans="1:8" s="196" customFormat="1">
      <c r="A3924" s="164"/>
      <c r="B3924" s="740"/>
      <c r="C3924" s="742" t="s">
        <v>1795</v>
      </c>
      <c r="D3924" s="359" t="s">
        <v>98</v>
      </c>
      <c r="E3924" s="614">
        <v>5.0000000000000001E-3</v>
      </c>
      <c r="F3924" s="589">
        <v>3500</v>
      </c>
      <c r="G3924" s="880">
        <f>E3924*F3924</f>
        <v>17.5</v>
      </c>
      <c r="H3924" s="359"/>
    </row>
    <row r="3925" spans="1:8" s="196" customFormat="1">
      <c r="A3925" s="164"/>
      <c r="B3925" s="740"/>
      <c r="C3925" s="742" t="s">
        <v>31</v>
      </c>
      <c r="D3925" s="359" t="s">
        <v>98</v>
      </c>
      <c r="E3925" s="614">
        <v>8.5650000000000004E-2</v>
      </c>
      <c r="F3925" s="208">
        <v>2700</v>
      </c>
      <c r="G3925" s="880">
        <f>E3925*F3925</f>
        <v>231.25500000000002</v>
      </c>
      <c r="H3925" s="359"/>
    </row>
    <row r="3926" spans="1:8" s="196" customFormat="1">
      <c r="A3926" s="164"/>
      <c r="B3926" s="740"/>
      <c r="C3926" s="742" t="s">
        <v>729</v>
      </c>
      <c r="D3926" s="359" t="s">
        <v>1649</v>
      </c>
      <c r="E3926" s="614">
        <v>0.995</v>
      </c>
      <c r="F3926" s="208">
        <v>120</v>
      </c>
      <c r="G3926" s="880">
        <f>E3926*F3926</f>
        <v>119.4</v>
      </c>
      <c r="H3926" s="359"/>
    </row>
    <row r="3927" spans="1:8" s="196" customFormat="1">
      <c r="A3927" s="164"/>
      <c r="B3927" s="741" t="s">
        <v>35</v>
      </c>
      <c r="C3927" s="744"/>
      <c r="D3927" s="186"/>
      <c r="E3927" s="615"/>
      <c r="F3927" s="276"/>
      <c r="G3927" s="889">
        <f>SUM(G3923:G3926)</f>
        <v>1090.5550000000001</v>
      </c>
      <c r="H3927" s="359"/>
    </row>
    <row r="3928" spans="1:8" s="196" customFormat="1">
      <c r="A3928" s="164" t="s">
        <v>1530</v>
      </c>
      <c r="B3928" s="745" t="s">
        <v>1531</v>
      </c>
      <c r="C3928" s="742" t="s">
        <v>84</v>
      </c>
      <c r="D3928" s="359" t="s">
        <v>1652</v>
      </c>
      <c r="E3928" s="606">
        <v>0.03</v>
      </c>
      <c r="F3928" s="621">
        <v>7875</v>
      </c>
      <c r="G3928" s="880">
        <f t="shared" ref="G3928:G3935" si="245">E3928*F3928</f>
        <v>236.25</v>
      </c>
      <c r="H3928" s="359"/>
    </row>
    <row r="3929" spans="1:8" s="196" customFormat="1">
      <c r="A3929" s="164"/>
      <c r="B3929" s="745"/>
      <c r="C3929" s="742" t="s">
        <v>2105</v>
      </c>
      <c r="D3929" s="359" t="s">
        <v>1698</v>
      </c>
      <c r="E3929" s="606">
        <v>0.53</v>
      </c>
      <c r="F3929" s="208">
        <v>17000</v>
      </c>
      <c r="G3929" s="880">
        <f t="shared" si="245"/>
        <v>9010</v>
      </c>
      <c r="H3929" s="359"/>
    </row>
    <row r="3930" spans="1:8" s="196" customFormat="1">
      <c r="A3930" s="164"/>
      <c r="B3930" s="745"/>
      <c r="C3930" s="742" t="s">
        <v>1664</v>
      </c>
      <c r="D3930" s="359" t="s">
        <v>98</v>
      </c>
      <c r="E3930" s="606">
        <v>0.1</v>
      </c>
      <c r="F3930" s="208">
        <v>1200</v>
      </c>
      <c r="G3930" s="880">
        <f t="shared" si="245"/>
        <v>120</v>
      </c>
      <c r="H3930" s="359"/>
    </row>
    <row r="3931" spans="1:8" s="196" customFormat="1">
      <c r="A3931" s="164"/>
      <c r="B3931" s="745"/>
      <c r="C3931" s="742" t="s">
        <v>727</v>
      </c>
      <c r="D3931" s="359" t="s">
        <v>1652</v>
      </c>
      <c r="E3931" s="614">
        <v>7.1540000000000006E-2</v>
      </c>
      <c r="F3931" s="589">
        <v>3500</v>
      </c>
      <c r="G3931" s="880">
        <f t="shared" si="245"/>
        <v>250.39000000000001</v>
      </c>
      <c r="H3931" s="359"/>
    </row>
    <row r="3932" spans="1:8" s="196" customFormat="1">
      <c r="A3932" s="164"/>
      <c r="B3932" s="740"/>
      <c r="C3932" s="742" t="s">
        <v>2067</v>
      </c>
      <c r="D3932" s="359" t="s">
        <v>1652</v>
      </c>
      <c r="E3932" s="614">
        <v>1.4999999999999999E-2</v>
      </c>
      <c r="F3932" s="208">
        <v>580</v>
      </c>
      <c r="G3932" s="880">
        <f t="shared" si="245"/>
        <v>8.6999999999999993</v>
      </c>
      <c r="H3932" s="747"/>
    </row>
    <row r="3933" spans="1:8" s="196" customFormat="1">
      <c r="A3933" s="164"/>
      <c r="B3933" s="740"/>
      <c r="C3933" s="742" t="s">
        <v>2081</v>
      </c>
      <c r="D3933" s="359" t="s">
        <v>1718</v>
      </c>
      <c r="E3933" s="606">
        <v>0.02</v>
      </c>
      <c r="F3933" s="748">
        <v>275000</v>
      </c>
      <c r="G3933" s="880">
        <f t="shared" si="245"/>
        <v>5500</v>
      </c>
      <c r="H3933" s="359"/>
    </row>
    <row r="3934" spans="1:8" s="196" customFormat="1">
      <c r="A3934" s="164"/>
      <c r="B3934" s="740"/>
      <c r="C3934" s="742" t="s">
        <v>31</v>
      </c>
      <c r="D3934" s="359" t="s">
        <v>98</v>
      </c>
      <c r="E3934" s="606">
        <v>0.06</v>
      </c>
      <c r="F3934" s="208">
        <v>2700</v>
      </c>
      <c r="G3934" s="880">
        <f t="shared" si="245"/>
        <v>162</v>
      </c>
      <c r="H3934" s="359"/>
    </row>
    <row r="3935" spans="1:8" s="196" customFormat="1">
      <c r="A3935" s="164"/>
      <c r="B3935" s="740"/>
      <c r="C3935" s="742" t="s">
        <v>729</v>
      </c>
      <c r="D3935" s="359" t="s">
        <v>1649</v>
      </c>
      <c r="E3935" s="605">
        <v>1.5</v>
      </c>
      <c r="F3935" s="208">
        <v>120</v>
      </c>
      <c r="G3935" s="880">
        <f t="shared" si="245"/>
        <v>180</v>
      </c>
      <c r="H3935" s="359"/>
    </row>
    <row r="3936" spans="1:8" s="196" customFormat="1">
      <c r="A3936" s="164"/>
      <c r="B3936" s="741" t="s">
        <v>35</v>
      </c>
      <c r="C3936" s="744"/>
      <c r="D3936" s="186"/>
      <c r="E3936" s="615"/>
      <c r="F3936" s="276"/>
      <c r="G3936" s="889">
        <f>SUM(G3928:G3935)</f>
        <v>15467.34</v>
      </c>
      <c r="H3936" s="359"/>
    </row>
    <row r="3937" spans="1:8" s="196" customFormat="1" ht="30">
      <c r="A3937" s="164" t="s">
        <v>2106</v>
      </c>
      <c r="B3937" s="745" t="s">
        <v>1533</v>
      </c>
      <c r="C3937" s="742" t="s">
        <v>31</v>
      </c>
      <c r="D3937" s="359" t="s">
        <v>98</v>
      </c>
      <c r="E3937" s="614">
        <v>1.21E-2</v>
      </c>
      <c r="F3937" s="208">
        <v>2700</v>
      </c>
      <c r="G3937" s="880">
        <f t="shared" ref="G3937:G3942" si="246">E3937*F3937</f>
        <v>32.67</v>
      </c>
      <c r="H3937" s="359"/>
    </row>
    <row r="3938" spans="1:8" s="196" customFormat="1">
      <c r="A3938" s="164"/>
      <c r="B3938" s="740"/>
      <c r="C3938" s="742" t="s">
        <v>729</v>
      </c>
      <c r="D3938" s="359" t="s">
        <v>1649</v>
      </c>
      <c r="E3938" s="496">
        <v>1.5</v>
      </c>
      <c r="F3938" s="208">
        <v>120</v>
      </c>
      <c r="G3938" s="880">
        <f t="shared" si="246"/>
        <v>180</v>
      </c>
      <c r="H3938" s="359"/>
    </row>
    <row r="3939" spans="1:8" s="196" customFormat="1">
      <c r="A3939" s="164"/>
      <c r="B3939" s="741" t="s">
        <v>35</v>
      </c>
      <c r="C3939" s="744"/>
      <c r="D3939" s="186"/>
      <c r="E3939" s="615"/>
      <c r="F3939" s="276"/>
      <c r="G3939" s="889">
        <f>SUM(G3937:G3938)</f>
        <v>212.67000000000002</v>
      </c>
      <c r="H3939" s="359"/>
    </row>
    <row r="3940" spans="1:8" s="196" customFormat="1" ht="30">
      <c r="A3940" s="164" t="s">
        <v>1534</v>
      </c>
      <c r="B3940" s="745" t="s">
        <v>1535</v>
      </c>
      <c r="C3940" s="742" t="s">
        <v>2107</v>
      </c>
      <c r="D3940" s="359" t="s">
        <v>98</v>
      </c>
      <c r="E3940" s="605">
        <v>0.1</v>
      </c>
      <c r="F3940" s="208">
        <v>1116</v>
      </c>
      <c r="G3940" s="880">
        <f t="shared" si="246"/>
        <v>111.60000000000001</v>
      </c>
      <c r="H3940" s="359"/>
    </row>
    <row r="3941" spans="1:8" s="196" customFormat="1">
      <c r="A3941" s="164"/>
      <c r="B3941" s="740"/>
      <c r="C3941" s="742" t="s">
        <v>31</v>
      </c>
      <c r="D3941" s="359" t="s">
        <v>98</v>
      </c>
      <c r="E3941" s="605">
        <v>0.01</v>
      </c>
      <c r="F3941" s="208">
        <v>2700</v>
      </c>
      <c r="G3941" s="880">
        <f t="shared" si="246"/>
        <v>27</v>
      </c>
      <c r="H3941" s="359"/>
    </row>
    <row r="3942" spans="1:8" s="196" customFormat="1">
      <c r="A3942" s="164"/>
      <c r="B3942" s="740"/>
      <c r="C3942" s="742" t="s">
        <v>729</v>
      </c>
      <c r="D3942" s="359" t="s">
        <v>1649</v>
      </c>
      <c r="E3942" s="605">
        <v>1.5</v>
      </c>
      <c r="F3942" s="208">
        <v>120</v>
      </c>
      <c r="G3942" s="880">
        <f t="shared" si="246"/>
        <v>180</v>
      </c>
      <c r="H3942" s="359"/>
    </row>
    <row r="3943" spans="1:8" s="196" customFormat="1">
      <c r="A3943" s="164"/>
      <c r="B3943" s="741" t="s">
        <v>35</v>
      </c>
      <c r="C3943" s="744"/>
      <c r="D3943" s="186"/>
      <c r="E3943" s="615"/>
      <c r="F3943" s="276"/>
      <c r="G3943" s="889">
        <f>SUM(G3940:G3942)</f>
        <v>318.60000000000002</v>
      </c>
      <c r="H3943" s="747"/>
    </row>
    <row r="3944" spans="1:8" s="196" customFormat="1">
      <c r="A3944" s="164" t="s">
        <v>1536</v>
      </c>
      <c r="B3944" s="745" t="s">
        <v>1537</v>
      </c>
      <c r="C3944" s="742" t="s">
        <v>2107</v>
      </c>
      <c r="D3944" s="359" t="s">
        <v>98</v>
      </c>
      <c r="E3944" s="605">
        <v>0.1</v>
      </c>
      <c r="F3944" s="208">
        <v>1116</v>
      </c>
      <c r="G3944" s="880">
        <f t="shared" ref="G3944:G3950" si="247">E3944*F3944</f>
        <v>111.60000000000001</v>
      </c>
      <c r="H3944" s="747"/>
    </row>
    <row r="3945" spans="1:8" s="196" customFormat="1">
      <c r="A3945" s="164"/>
      <c r="B3945" s="740"/>
      <c r="C3945" s="742" t="s">
        <v>731</v>
      </c>
      <c r="D3945" s="359" t="s">
        <v>1652</v>
      </c>
      <c r="E3945" s="605">
        <v>0.1</v>
      </c>
      <c r="F3945" s="628">
        <v>3612</v>
      </c>
      <c r="G3945" s="880">
        <f t="shared" si="247"/>
        <v>361.20000000000005</v>
      </c>
      <c r="H3945" s="359"/>
    </row>
    <row r="3946" spans="1:8" s="196" customFormat="1">
      <c r="A3946" s="164"/>
      <c r="B3946" s="740"/>
      <c r="C3946" s="742" t="s">
        <v>1664</v>
      </c>
      <c r="D3946" s="359" t="s">
        <v>1652</v>
      </c>
      <c r="E3946" s="605">
        <v>0.05</v>
      </c>
      <c r="F3946" s="208">
        <v>8100</v>
      </c>
      <c r="G3946" s="880">
        <f t="shared" si="247"/>
        <v>405</v>
      </c>
      <c r="H3946" s="359"/>
    </row>
    <row r="3947" spans="1:8" s="196" customFormat="1">
      <c r="A3947" s="164"/>
      <c r="B3947" s="740"/>
      <c r="C3947" s="742" t="s">
        <v>727</v>
      </c>
      <c r="D3947" s="359" t="s">
        <v>1652</v>
      </c>
      <c r="E3947" s="614">
        <v>7.1540000000000006E-2</v>
      </c>
      <c r="F3947" s="589">
        <v>3500</v>
      </c>
      <c r="G3947" s="880">
        <f t="shared" si="247"/>
        <v>250.39000000000001</v>
      </c>
      <c r="H3947" s="747"/>
    </row>
    <row r="3948" spans="1:8" s="196" customFormat="1">
      <c r="A3948" s="164"/>
      <c r="B3948" s="740"/>
      <c r="C3948" s="742" t="s">
        <v>576</v>
      </c>
      <c r="D3948" s="359" t="s">
        <v>1652</v>
      </c>
      <c r="E3948" s="614">
        <v>0.16900000000000001</v>
      </c>
      <c r="F3948" s="589">
        <v>720</v>
      </c>
      <c r="G3948" s="880">
        <f t="shared" si="247"/>
        <v>121.68</v>
      </c>
      <c r="H3948" s="359"/>
    </row>
    <row r="3949" spans="1:8" s="196" customFormat="1">
      <c r="A3949" s="164"/>
      <c r="B3949" s="740"/>
      <c r="C3949" s="742" t="s">
        <v>1796</v>
      </c>
      <c r="D3949" s="359" t="s">
        <v>1652</v>
      </c>
      <c r="E3949" s="606">
        <v>0.2</v>
      </c>
      <c r="F3949" s="208">
        <v>1005</v>
      </c>
      <c r="G3949" s="880">
        <f t="shared" si="247"/>
        <v>201</v>
      </c>
      <c r="H3949" s="359"/>
    </row>
    <row r="3950" spans="1:8" s="196" customFormat="1">
      <c r="A3950" s="164"/>
      <c r="B3950" s="740"/>
      <c r="C3950" s="742" t="s">
        <v>729</v>
      </c>
      <c r="D3950" s="359" t="s">
        <v>1649</v>
      </c>
      <c r="E3950" s="606">
        <v>1.5</v>
      </c>
      <c r="F3950" s="208">
        <v>120</v>
      </c>
      <c r="G3950" s="880">
        <f t="shared" si="247"/>
        <v>180</v>
      </c>
      <c r="H3950" s="359"/>
    </row>
    <row r="3951" spans="1:8" s="196" customFormat="1">
      <c r="A3951" s="164"/>
      <c r="B3951" s="741" t="s">
        <v>35</v>
      </c>
      <c r="C3951" s="744"/>
      <c r="D3951" s="186"/>
      <c r="E3951" s="615"/>
      <c r="F3951" s="276"/>
      <c r="G3951" s="889">
        <f>SUM(G3944:G3950)</f>
        <v>1630.8700000000001</v>
      </c>
      <c r="H3951" s="747"/>
    </row>
    <row r="3952" spans="1:8" s="196" customFormat="1">
      <c r="A3952" s="164" t="s">
        <v>1538</v>
      </c>
      <c r="B3952" s="745" t="s">
        <v>1539</v>
      </c>
      <c r="C3952" s="742" t="s">
        <v>2107</v>
      </c>
      <c r="D3952" s="359" t="s">
        <v>98</v>
      </c>
      <c r="E3952" s="605">
        <v>0.2</v>
      </c>
      <c r="F3952" s="208">
        <v>1116</v>
      </c>
      <c r="G3952" s="880">
        <f>E3952*F3952</f>
        <v>223.20000000000002</v>
      </c>
      <c r="H3952" s="359"/>
    </row>
    <row r="3953" spans="1:8" s="196" customFormat="1">
      <c r="A3953" s="164"/>
      <c r="B3953" s="740"/>
      <c r="C3953" s="742" t="s">
        <v>31</v>
      </c>
      <c r="D3953" s="359" t="s">
        <v>98</v>
      </c>
      <c r="E3953" s="605">
        <v>0.1</v>
      </c>
      <c r="F3953" s="208">
        <v>2700</v>
      </c>
      <c r="G3953" s="880">
        <f>E3953*F3953</f>
        <v>270</v>
      </c>
      <c r="H3953" s="359"/>
    </row>
    <row r="3954" spans="1:8" s="196" customFormat="1">
      <c r="A3954" s="164"/>
      <c r="B3954" s="740"/>
      <c r="C3954" s="742" t="s">
        <v>729</v>
      </c>
      <c r="D3954" s="359" t="s">
        <v>1649</v>
      </c>
      <c r="E3954" s="605">
        <v>1.5</v>
      </c>
      <c r="F3954" s="208">
        <v>120</v>
      </c>
      <c r="G3954" s="880">
        <f>E3954*F3954</f>
        <v>180</v>
      </c>
      <c r="H3954" s="359"/>
    </row>
    <row r="3955" spans="1:8" s="196" customFormat="1">
      <c r="A3955" s="164"/>
      <c r="B3955" s="741" t="s">
        <v>35</v>
      </c>
      <c r="C3955" s="744"/>
      <c r="D3955" s="186"/>
      <c r="E3955" s="746"/>
      <c r="F3955" s="276"/>
      <c r="G3955" s="889">
        <f>SUM(G3952:G3954)</f>
        <v>673.2</v>
      </c>
      <c r="H3955" s="747"/>
    </row>
    <row r="3956" spans="1:8" s="196" customFormat="1">
      <c r="A3956" s="164" t="s">
        <v>2108</v>
      </c>
      <c r="B3956" s="745" t="s">
        <v>1253</v>
      </c>
      <c r="C3956" s="742" t="s">
        <v>728</v>
      </c>
      <c r="D3956" s="359" t="s">
        <v>1652</v>
      </c>
      <c r="E3956" s="605">
        <v>0.25</v>
      </c>
      <c r="F3956" s="629">
        <v>3500</v>
      </c>
      <c r="G3956" s="880">
        <f t="shared" ref="G3956:G3966" si="248">E3956*F3956</f>
        <v>875</v>
      </c>
      <c r="H3956" s="359"/>
    </row>
    <row r="3957" spans="1:8" s="196" customFormat="1">
      <c r="A3957" s="164"/>
      <c r="B3957" s="740"/>
      <c r="C3957" s="742" t="s">
        <v>731</v>
      </c>
      <c r="D3957" s="359" t="s">
        <v>1652</v>
      </c>
      <c r="E3957" s="605">
        <v>0.25</v>
      </c>
      <c r="F3957" s="628">
        <v>3612</v>
      </c>
      <c r="G3957" s="880">
        <f t="shared" si="248"/>
        <v>903</v>
      </c>
      <c r="H3957" s="359"/>
    </row>
    <row r="3958" spans="1:8" s="196" customFormat="1">
      <c r="A3958" s="164"/>
      <c r="B3958" s="740"/>
      <c r="C3958" s="742" t="s">
        <v>1713</v>
      </c>
      <c r="D3958" s="359" t="s">
        <v>1652</v>
      </c>
      <c r="E3958" s="605">
        <v>0.01</v>
      </c>
      <c r="F3958" s="208">
        <v>12900</v>
      </c>
      <c r="G3958" s="880">
        <f t="shared" si="248"/>
        <v>129</v>
      </c>
      <c r="H3958" s="359"/>
    </row>
    <row r="3959" spans="1:8" s="196" customFormat="1">
      <c r="A3959" s="164"/>
      <c r="B3959" s="740"/>
      <c r="C3959" s="742" t="s">
        <v>1714</v>
      </c>
      <c r="D3959" s="359" t="s">
        <v>1652</v>
      </c>
      <c r="E3959" s="614">
        <v>1E-3</v>
      </c>
      <c r="F3959" s="208">
        <v>24000</v>
      </c>
      <c r="G3959" s="880">
        <f t="shared" si="248"/>
        <v>24</v>
      </c>
      <c r="H3959" s="359"/>
    </row>
    <row r="3960" spans="1:8" s="196" customFormat="1">
      <c r="A3960" s="164"/>
      <c r="B3960" s="740"/>
      <c r="C3960" s="742" t="s">
        <v>1715</v>
      </c>
      <c r="D3960" s="359" t="s">
        <v>1652</v>
      </c>
      <c r="E3960" s="606">
        <v>0.03</v>
      </c>
      <c r="F3960" s="208">
        <v>1323</v>
      </c>
      <c r="G3960" s="880">
        <f t="shared" si="248"/>
        <v>39.69</v>
      </c>
      <c r="H3960" s="747"/>
    </row>
    <row r="3961" spans="1:8" s="196" customFormat="1">
      <c r="A3961" s="164"/>
      <c r="B3961" s="740"/>
      <c r="C3961" s="742" t="s">
        <v>723</v>
      </c>
      <c r="D3961" s="359" t="s">
        <v>1652</v>
      </c>
      <c r="E3961" s="606">
        <v>0.1</v>
      </c>
      <c r="F3961" s="208">
        <v>1750</v>
      </c>
      <c r="G3961" s="880">
        <f t="shared" si="248"/>
        <v>175</v>
      </c>
      <c r="H3961" s="359"/>
    </row>
    <row r="3962" spans="1:8" s="196" customFormat="1">
      <c r="A3962" s="164"/>
      <c r="B3962" s="740"/>
      <c r="C3962" s="742" t="s">
        <v>576</v>
      </c>
      <c r="D3962" s="359" t="s">
        <v>1652</v>
      </c>
      <c r="E3962" s="606">
        <v>0.03</v>
      </c>
      <c r="F3962" s="589">
        <v>720</v>
      </c>
      <c r="G3962" s="880">
        <f t="shared" si="248"/>
        <v>21.599999999999998</v>
      </c>
      <c r="H3962" s="359"/>
    </row>
    <row r="3963" spans="1:8" s="196" customFormat="1" ht="21" customHeight="1">
      <c r="A3963" s="164"/>
      <c r="B3963" s="740"/>
      <c r="C3963" s="742" t="s">
        <v>1697</v>
      </c>
      <c r="D3963" s="359" t="s">
        <v>1698</v>
      </c>
      <c r="E3963" s="606">
        <v>1</v>
      </c>
      <c r="F3963" s="208">
        <v>490</v>
      </c>
      <c r="G3963" s="880">
        <f t="shared" si="248"/>
        <v>490</v>
      </c>
      <c r="H3963" s="359"/>
    </row>
    <row r="3964" spans="1:8" s="196" customFormat="1">
      <c r="A3964" s="164"/>
      <c r="B3964" s="740"/>
      <c r="C3964" s="742" t="s">
        <v>31</v>
      </c>
      <c r="D3964" s="359" t="s">
        <v>98</v>
      </c>
      <c r="E3964" s="606">
        <v>0.01</v>
      </c>
      <c r="F3964" s="208">
        <v>2700</v>
      </c>
      <c r="G3964" s="880">
        <f t="shared" si="248"/>
        <v>27</v>
      </c>
      <c r="H3964" s="359"/>
    </row>
    <row r="3965" spans="1:8" s="196" customFormat="1">
      <c r="A3965" s="164"/>
      <c r="B3965" s="740"/>
      <c r="C3965" s="742" t="s">
        <v>729</v>
      </c>
      <c r="D3965" s="359" t="s">
        <v>1649</v>
      </c>
      <c r="E3965" s="606">
        <v>1</v>
      </c>
      <c r="F3965" s="208">
        <v>120</v>
      </c>
      <c r="G3965" s="880">
        <f t="shared" si="248"/>
        <v>120</v>
      </c>
      <c r="H3965" s="359"/>
    </row>
    <row r="3966" spans="1:8" s="196" customFormat="1">
      <c r="A3966" s="164"/>
      <c r="B3966" s="740"/>
      <c r="C3966" s="742" t="s">
        <v>1717</v>
      </c>
      <c r="D3966" s="359" t="s">
        <v>1718</v>
      </c>
      <c r="E3966" s="614">
        <v>6.0000000000000001E-3</v>
      </c>
      <c r="F3966" s="208">
        <v>27000</v>
      </c>
      <c r="G3966" s="880">
        <f t="shared" si="248"/>
        <v>162</v>
      </c>
      <c r="H3966" s="359"/>
    </row>
    <row r="3967" spans="1:8" s="196" customFormat="1">
      <c r="A3967" s="164"/>
      <c r="B3967" s="741" t="s">
        <v>35</v>
      </c>
      <c r="C3967" s="744"/>
      <c r="D3967" s="186"/>
      <c r="E3967" s="615"/>
      <c r="F3967" s="276"/>
      <c r="G3967" s="889">
        <f>SUM(G3956:G3966)</f>
        <v>2966.29</v>
      </c>
      <c r="H3967" s="747"/>
    </row>
    <row r="3968" spans="1:8" s="196" customFormat="1">
      <c r="A3968" s="164" t="s">
        <v>2109</v>
      </c>
      <c r="B3968" s="745" t="s">
        <v>1369</v>
      </c>
      <c r="C3968" s="742" t="s">
        <v>1720</v>
      </c>
      <c r="D3968" s="359" t="s">
        <v>98</v>
      </c>
      <c r="E3968" s="605">
        <v>0.1</v>
      </c>
      <c r="F3968" s="208">
        <v>1690</v>
      </c>
      <c r="G3968" s="880">
        <f t="shared" ref="G3968:G3980" si="249">E3968*F3968</f>
        <v>169</v>
      </c>
      <c r="H3968" s="359"/>
    </row>
    <row r="3969" spans="1:8" s="196" customFormat="1">
      <c r="A3969" s="164"/>
      <c r="B3969" s="740"/>
      <c r="C3969" s="742" t="s">
        <v>1893</v>
      </c>
      <c r="D3969" s="359" t="s">
        <v>98</v>
      </c>
      <c r="E3969" s="614">
        <v>8.9999999999999998E-4</v>
      </c>
      <c r="F3969" s="208">
        <v>21000</v>
      </c>
      <c r="G3969" s="880">
        <f t="shared" si="249"/>
        <v>18.899999999999999</v>
      </c>
      <c r="H3969" s="359"/>
    </row>
    <row r="3970" spans="1:8" s="196" customFormat="1" ht="30">
      <c r="A3970" s="164"/>
      <c r="B3970" s="740"/>
      <c r="C3970" s="742" t="s">
        <v>1721</v>
      </c>
      <c r="D3970" s="359" t="s">
        <v>98</v>
      </c>
      <c r="E3970" s="614">
        <v>2E-3</v>
      </c>
      <c r="F3970" s="208">
        <v>118100</v>
      </c>
      <c r="G3970" s="880">
        <f t="shared" si="249"/>
        <v>236.20000000000002</v>
      </c>
      <c r="H3970" s="747"/>
    </row>
    <row r="3971" spans="1:8" s="196" customFormat="1">
      <c r="A3971" s="164"/>
      <c r="B3971" s="740"/>
      <c r="C3971" s="742" t="s">
        <v>1722</v>
      </c>
      <c r="D3971" s="359" t="s">
        <v>98</v>
      </c>
      <c r="E3971" s="606">
        <v>0.01</v>
      </c>
      <c r="F3971" s="208">
        <v>2100</v>
      </c>
      <c r="G3971" s="880">
        <f t="shared" si="249"/>
        <v>21</v>
      </c>
      <c r="H3971" s="359"/>
    </row>
    <row r="3972" spans="1:8" s="196" customFormat="1">
      <c r="A3972" s="164"/>
      <c r="B3972" s="740"/>
      <c r="C3972" s="742" t="s">
        <v>1723</v>
      </c>
      <c r="D3972" s="359" t="s">
        <v>1698</v>
      </c>
      <c r="E3972" s="606">
        <v>0.12</v>
      </c>
      <c r="F3972" s="208">
        <v>490</v>
      </c>
      <c r="G3972" s="880">
        <f t="shared" si="249"/>
        <v>58.8</v>
      </c>
      <c r="H3972" s="359"/>
    </row>
    <row r="3973" spans="1:8" s="196" customFormat="1">
      <c r="A3973" s="164"/>
      <c r="B3973" s="740"/>
      <c r="C3973" s="742" t="s">
        <v>1724</v>
      </c>
      <c r="D3973" s="359" t="s">
        <v>98</v>
      </c>
      <c r="E3973" s="614">
        <v>1.2E-2</v>
      </c>
      <c r="F3973" s="208">
        <v>1901</v>
      </c>
      <c r="G3973" s="880">
        <f t="shared" si="249"/>
        <v>22.812000000000001</v>
      </c>
      <c r="H3973" s="359"/>
    </row>
    <row r="3974" spans="1:8" s="196" customFormat="1">
      <c r="A3974" s="164"/>
      <c r="B3974" s="740"/>
      <c r="C3974" s="742" t="s">
        <v>1725</v>
      </c>
      <c r="D3974" s="359" t="s">
        <v>98</v>
      </c>
      <c r="E3974" s="614">
        <v>3.0000000000000001E-3</v>
      </c>
      <c r="F3974" s="208">
        <v>8900</v>
      </c>
      <c r="G3974" s="880">
        <f t="shared" si="249"/>
        <v>26.7</v>
      </c>
      <c r="H3974" s="747"/>
    </row>
    <row r="3975" spans="1:8" s="196" customFormat="1">
      <c r="A3975" s="164"/>
      <c r="B3975" s="740"/>
      <c r="C3975" s="742" t="s">
        <v>1687</v>
      </c>
      <c r="D3975" s="359" t="s">
        <v>98</v>
      </c>
      <c r="E3975" s="614">
        <v>0.02</v>
      </c>
      <c r="F3975" s="589">
        <v>27000</v>
      </c>
      <c r="G3975" s="880">
        <f t="shared" si="249"/>
        <v>540</v>
      </c>
      <c r="H3975" s="359"/>
    </row>
    <row r="3976" spans="1:8" s="196" customFormat="1">
      <c r="A3976" s="164"/>
      <c r="B3976" s="740"/>
      <c r="C3976" s="742" t="s">
        <v>576</v>
      </c>
      <c r="D3976" s="359" t="s">
        <v>1652</v>
      </c>
      <c r="E3976" s="614">
        <v>0.25</v>
      </c>
      <c r="F3976" s="589">
        <v>720</v>
      </c>
      <c r="G3976" s="880">
        <f t="shared" si="249"/>
        <v>180</v>
      </c>
      <c r="H3976" s="359"/>
    </row>
    <row r="3977" spans="1:8" s="196" customFormat="1">
      <c r="A3977" s="164"/>
      <c r="B3977" s="740"/>
      <c r="C3977" s="742" t="s">
        <v>727</v>
      </c>
      <c r="D3977" s="359" t="s">
        <v>1652</v>
      </c>
      <c r="E3977" s="614">
        <v>3.7499999999999999E-2</v>
      </c>
      <c r="F3977" s="589">
        <v>3500</v>
      </c>
      <c r="G3977" s="880">
        <f t="shared" si="249"/>
        <v>131.25</v>
      </c>
      <c r="H3977" s="359"/>
    </row>
    <row r="3978" spans="1:8" s="196" customFormat="1">
      <c r="A3978" s="164"/>
      <c r="B3978" s="740"/>
      <c r="C3978" s="742" t="s">
        <v>31</v>
      </c>
      <c r="D3978" s="359" t="s">
        <v>98</v>
      </c>
      <c r="E3978" s="614">
        <v>6.0000000000000001E-3</v>
      </c>
      <c r="F3978" s="208">
        <v>2700</v>
      </c>
      <c r="G3978" s="880">
        <f t="shared" si="249"/>
        <v>16.2</v>
      </c>
      <c r="H3978" s="359"/>
    </row>
    <row r="3979" spans="1:8" s="196" customFormat="1">
      <c r="A3979" s="164"/>
      <c r="B3979" s="740"/>
      <c r="C3979" s="742" t="s">
        <v>729</v>
      </c>
      <c r="D3979" s="359" t="s">
        <v>1649</v>
      </c>
      <c r="E3979" s="614">
        <v>1.6E-2</v>
      </c>
      <c r="F3979" s="208">
        <v>120</v>
      </c>
      <c r="G3979" s="880">
        <f t="shared" si="249"/>
        <v>1.92</v>
      </c>
      <c r="H3979" s="359"/>
    </row>
    <row r="3980" spans="1:8" s="196" customFormat="1">
      <c r="A3980" s="164"/>
      <c r="B3980" s="740"/>
      <c r="C3980" s="742" t="s">
        <v>1726</v>
      </c>
      <c r="D3980" s="359" t="s">
        <v>1718</v>
      </c>
      <c r="E3980" s="614">
        <v>1E-3</v>
      </c>
      <c r="F3980" s="208">
        <v>27000</v>
      </c>
      <c r="G3980" s="880">
        <f t="shared" si="249"/>
        <v>27</v>
      </c>
      <c r="H3980" s="359"/>
    </row>
    <row r="3981" spans="1:8" s="196" customFormat="1">
      <c r="A3981" s="164"/>
      <c r="B3981" s="741" t="s">
        <v>35</v>
      </c>
      <c r="C3981" s="744"/>
      <c r="D3981" s="186"/>
      <c r="E3981" s="615"/>
      <c r="F3981" s="276"/>
      <c r="G3981" s="889">
        <f>SUM(G3968:G3980)</f>
        <v>1449.7820000000002</v>
      </c>
      <c r="H3981" s="359"/>
    </row>
    <row r="3982" spans="1:8" s="196" customFormat="1">
      <c r="A3982" s="164" t="s">
        <v>2110</v>
      </c>
      <c r="B3982" s="745" t="s">
        <v>1251</v>
      </c>
      <c r="C3982" s="742" t="s">
        <v>728</v>
      </c>
      <c r="D3982" s="359" t="s">
        <v>1652</v>
      </c>
      <c r="E3982" s="614">
        <v>0.5</v>
      </c>
      <c r="F3982" s="629">
        <v>3500</v>
      </c>
      <c r="G3982" s="880">
        <f t="shared" ref="G3982:G3992" si="250">E3982*F3982</f>
        <v>1750</v>
      </c>
      <c r="H3982" s="747"/>
    </row>
    <row r="3983" spans="1:8" s="196" customFormat="1">
      <c r="A3983" s="164"/>
      <c r="B3983" s="740"/>
      <c r="C3983" s="742" t="s">
        <v>731</v>
      </c>
      <c r="D3983" s="359" t="s">
        <v>1652</v>
      </c>
      <c r="E3983" s="614">
        <v>0.2</v>
      </c>
      <c r="F3983" s="628">
        <v>3612</v>
      </c>
      <c r="G3983" s="880">
        <f t="shared" si="250"/>
        <v>722.40000000000009</v>
      </c>
      <c r="H3983" s="359"/>
    </row>
    <row r="3984" spans="1:8" s="196" customFormat="1">
      <c r="A3984" s="164"/>
      <c r="B3984" s="740"/>
      <c r="C3984" s="742" t="s">
        <v>1713</v>
      </c>
      <c r="D3984" s="359" t="s">
        <v>98</v>
      </c>
      <c r="E3984" s="614">
        <v>0.01</v>
      </c>
      <c r="F3984" s="208">
        <v>12900</v>
      </c>
      <c r="G3984" s="880">
        <f t="shared" si="250"/>
        <v>129</v>
      </c>
      <c r="H3984" s="359"/>
    </row>
    <row r="3985" spans="1:8" s="196" customFormat="1">
      <c r="A3985" s="164"/>
      <c r="B3985" s="740"/>
      <c r="C3985" s="742" t="s">
        <v>1714</v>
      </c>
      <c r="D3985" s="359" t="s">
        <v>98</v>
      </c>
      <c r="E3985" s="614">
        <v>1E-3</v>
      </c>
      <c r="F3985" s="208">
        <v>24000</v>
      </c>
      <c r="G3985" s="880">
        <f t="shared" si="250"/>
        <v>24</v>
      </c>
      <c r="H3985" s="359"/>
    </row>
    <row r="3986" spans="1:8" s="196" customFormat="1">
      <c r="A3986" s="164"/>
      <c r="B3986" s="740"/>
      <c r="C3986" s="742" t="s">
        <v>1715</v>
      </c>
      <c r="D3986" s="359" t="s">
        <v>98</v>
      </c>
      <c r="E3986" s="614">
        <v>0.03</v>
      </c>
      <c r="F3986" s="208">
        <v>1323</v>
      </c>
      <c r="G3986" s="880">
        <f t="shared" si="250"/>
        <v>39.69</v>
      </c>
      <c r="H3986" s="747"/>
    </row>
    <row r="3987" spans="1:8" s="196" customFormat="1">
      <c r="A3987" s="164"/>
      <c r="B3987" s="740"/>
      <c r="C3987" s="742" t="s">
        <v>723</v>
      </c>
      <c r="D3987" s="359" t="s">
        <v>1652</v>
      </c>
      <c r="E3987" s="614">
        <v>0.1</v>
      </c>
      <c r="F3987" s="208">
        <v>1750</v>
      </c>
      <c r="G3987" s="880">
        <f t="shared" si="250"/>
        <v>175</v>
      </c>
      <c r="H3987" s="359"/>
    </row>
    <row r="3988" spans="1:8" s="196" customFormat="1">
      <c r="A3988" s="164"/>
      <c r="B3988" s="740"/>
      <c r="C3988" s="742" t="s">
        <v>576</v>
      </c>
      <c r="D3988" s="359" t="s">
        <v>1652</v>
      </c>
      <c r="E3988" s="614">
        <v>0.03</v>
      </c>
      <c r="F3988" s="589">
        <v>720</v>
      </c>
      <c r="G3988" s="880">
        <f t="shared" si="250"/>
        <v>21.599999999999998</v>
      </c>
      <c r="H3988" s="359"/>
    </row>
    <row r="3989" spans="1:8" s="196" customFormat="1">
      <c r="A3989" s="164"/>
      <c r="B3989" s="740"/>
      <c r="C3989" s="742" t="s">
        <v>1697</v>
      </c>
      <c r="D3989" s="359" t="s">
        <v>1698</v>
      </c>
      <c r="E3989" s="614">
        <v>1</v>
      </c>
      <c r="F3989" s="208">
        <v>490</v>
      </c>
      <c r="G3989" s="880">
        <f t="shared" si="250"/>
        <v>490</v>
      </c>
      <c r="H3989" s="359"/>
    </row>
    <row r="3990" spans="1:8" s="196" customFormat="1">
      <c r="A3990" s="164"/>
      <c r="B3990" s="740"/>
      <c r="C3990" s="742" t="s">
        <v>31</v>
      </c>
      <c r="D3990" s="359" t="s">
        <v>98</v>
      </c>
      <c r="E3990" s="614">
        <v>0.03</v>
      </c>
      <c r="F3990" s="208">
        <v>2700</v>
      </c>
      <c r="G3990" s="880">
        <f t="shared" si="250"/>
        <v>81</v>
      </c>
      <c r="H3990" s="359"/>
    </row>
    <row r="3991" spans="1:8" s="196" customFormat="1">
      <c r="A3991" s="164"/>
      <c r="B3991" s="740"/>
      <c r="C3991" s="742" t="s">
        <v>729</v>
      </c>
      <c r="D3991" s="359" t="s">
        <v>1649</v>
      </c>
      <c r="E3991" s="614">
        <v>0.08</v>
      </c>
      <c r="F3991" s="208">
        <v>120</v>
      </c>
      <c r="G3991" s="880">
        <f t="shared" si="250"/>
        <v>9.6</v>
      </c>
      <c r="H3991" s="359"/>
    </row>
    <row r="3992" spans="1:8" s="196" customFormat="1">
      <c r="A3992" s="164"/>
      <c r="B3992" s="740"/>
      <c r="C3992" s="742" t="s">
        <v>1717</v>
      </c>
      <c r="D3992" s="359" t="s">
        <v>1718</v>
      </c>
      <c r="E3992" s="614">
        <v>6.0000000000000001E-3</v>
      </c>
      <c r="F3992" s="208">
        <v>27000</v>
      </c>
      <c r="G3992" s="880">
        <f t="shared" si="250"/>
        <v>162</v>
      </c>
      <c r="H3992" s="359"/>
    </row>
    <row r="3993" spans="1:8" s="196" customFormat="1">
      <c r="A3993" s="164"/>
      <c r="B3993" s="741" t="s">
        <v>35</v>
      </c>
      <c r="C3993" s="744"/>
      <c r="D3993" s="186"/>
      <c r="E3993" s="615"/>
      <c r="F3993" s="276"/>
      <c r="G3993" s="889">
        <f>SUM(G3982:G3992)</f>
        <v>3604.29</v>
      </c>
      <c r="H3993" s="359"/>
    </row>
    <row r="3994" spans="1:8" s="196" customFormat="1">
      <c r="A3994" s="164" t="s">
        <v>1543</v>
      </c>
      <c r="B3994" s="745" t="s">
        <v>1371</v>
      </c>
      <c r="C3994" s="742" t="s">
        <v>728</v>
      </c>
      <c r="D3994" s="359" t="s">
        <v>1652</v>
      </c>
      <c r="E3994" s="605">
        <v>0.1</v>
      </c>
      <c r="F3994" s="629">
        <v>3500</v>
      </c>
      <c r="G3994" s="880">
        <f t="shared" ref="G3994:G4004" si="251">E3994*F3994</f>
        <v>350</v>
      </c>
      <c r="H3994" s="359"/>
    </row>
    <row r="3995" spans="1:8" s="196" customFormat="1">
      <c r="A3995" s="164"/>
      <c r="B3995" s="740"/>
      <c r="C3995" s="742" t="s">
        <v>731</v>
      </c>
      <c r="D3995" s="359" t="s">
        <v>1652</v>
      </c>
      <c r="E3995" s="605">
        <v>0.1</v>
      </c>
      <c r="F3995" s="628">
        <v>3612</v>
      </c>
      <c r="G3995" s="880">
        <f t="shared" si="251"/>
        <v>361.20000000000005</v>
      </c>
      <c r="H3995" s="359"/>
    </row>
    <row r="3996" spans="1:8" s="196" customFormat="1">
      <c r="A3996" s="164"/>
      <c r="B3996" s="740"/>
      <c r="C3996" s="742" t="s">
        <v>1713</v>
      </c>
      <c r="D3996" s="359" t="s">
        <v>98</v>
      </c>
      <c r="E3996" s="605">
        <v>0.08</v>
      </c>
      <c r="F3996" s="208">
        <v>12900</v>
      </c>
      <c r="G3996" s="880">
        <f t="shared" si="251"/>
        <v>1032</v>
      </c>
      <c r="H3996" s="359"/>
    </row>
    <row r="3997" spans="1:8" s="196" customFormat="1">
      <c r="A3997" s="164"/>
      <c r="B3997" s="740"/>
      <c r="C3997" s="742" t="s">
        <v>1714</v>
      </c>
      <c r="D3997" s="359" t="s">
        <v>98</v>
      </c>
      <c r="E3997" s="605">
        <v>0.1</v>
      </c>
      <c r="F3997" s="208">
        <v>1323</v>
      </c>
      <c r="G3997" s="880">
        <f t="shared" si="251"/>
        <v>132.30000000000001</v>
      </c>
      <c r="H3997" s="359"/>
    </row>
    <row r="3998" spans="1:8" s="196" customFormat="1">
      <c r="A3998" s="164"/>
      <c r="B3998" s="740"/>
      <c r="C3998" s="742" t="s">
        <v>1715</v>
      </c>
      <c r="D3998" s="359" t="s">
        <v>98</v>
      </c>
      <c r="E3998" s="605">
        <v>0.03</v>
      </c>
      <c r="F3998" s="208">
        <v>1323</v>
      </c>
      <c r="G3998" s="880">
        <f t="shared" si="251"/>
        <v>39.69</v>
      </c>
      <c r="H3998" s="747"/>
    </row>
    <row r="3999" spans="1:8" s="196" customFormat="1">
      <c r="A3999" s="164"/>
      <c r="B3999" s="740"/>
      <c r="C3999" s="742" t="s">
        <v>723</v>
      </c>
      <c r="D3999" s="359" t="s">
        <v>1652</v>
      </c>
      <c r="E3999" s="605">
        <v>0.1</v>
      </c>
      <c r="F3999" s="208">
        <v>1750</v>
      </c>
      <c r="G3999" s="880">
        <f t="shared" si="251"/>
        <v>175</v>
      </c>
      <c r="H3999" s="359"/>
    </row>
    <row r="4000" spans="1:8" s="196" customFormat="1">
      <c r="A4000" s="164"/>
      <c r="B4000" s="740"/>
      <c r="C4000" s="742" t="s">
        <v>576</v>
      </c>
      <c r="D4000" s="359" t="s">
        <v>1652</v>
      </c>
      <c r="E4000" s="605">
        <v>0.3</v>
      </c>
      <c r="F4000" s="589">
        <v>720</v>
      </c>
      <c r="G4000" s="880">
        <f t="shared" si="251"/>
        <v>216</v>
      </c>
      <c r="H4000" s="359"/>
    </row>
    <row r="4001" spans="1:8" s="196" customFormat="1" ht="30">
      <c r="A4001" s="164"/>
      <c r="B4001" s="740"/>
      <c r="C4001" s="742" t="s">
        <v>1735</v>
      </c>
      <c r="D4001" s="359" t="s">
        <v>1698</v>
      </c>
      <c r="E4001" s="605">
        <v>0.1</v>
      </c>
      <c r="F4001" s="208">
        <v>2500</v>
      </c>
      <c r="G4001" s="880">
        <f t="shared" si="251"/>
        <v>250</v>
      </c>
      <c r="H4001" s="359"/>
    </row>
    <row r="4002" spans="1:8" s="196" customFormat="1" ht="22.5" customHeight="1">
      <c r="A4002" s="164"/>
      <c r="B4002" s="740"/>
      <c r="C4002" s="742" t="s">
        <v>31</v>
      </c>
      <c r="D4002" s="359" t="s">
        <v>98</v>
      </c>
      <c r="E4002" s="605">
        <v>0.03</v>
      </c>
      <c r="F4002" s="208">
        <v>2700</v>
      </c>
      <c r="G4002" s="880">
        <f t="shared" si="251"/>
        <v>81</v>
      </c>
      <c r="H4002" s="359"/>
    </row>
    <row r="4003" spans="1:8" s="196" customFormat="1">
      <c r="A4003" s="164"/>
      <c r="B4003" s="740"/>
      <c r="C4003" s="742" t="s">
        <v>729</v>
      </c>
      <c r="D4003" s="359" t="s">
        <v>1649</v>
      </c>
      <c r="E4003" s="605">
        <v>0.1</v>
      </c>
      <c r="F4003" s="208">
        <v>120</v>
      </c>
      <c r="G4003" s="880">
        <f t="shared" si="251"/>
        <v>12</v>
      </c>
      <c r="H4003" s="359"/>
    </row>
    <row r="4004" spans="1:8" s="196" customFormat="1">
      <c r="A4004" s="164"/>
      <c r="B4004" s="740"/>
      <c r="C4004" s="742" t="s">
        <v>1726</v>
      </c>
      <c r="D4004" s="359" t="s">
        <v>1718</v>
      </c>
      <c r="E4004" s="614">
        <v>1E-3</v>
      </c>
      <c r="F4004" s="208">
        <v>27000</v>
      </c>
      <c r="G4004" s="880">
        <f t="shared" si="251"/>
        <v>27</v>
      </c>
      <c r="H4004" s="359"/>
    </row>
    <row r="4005" spans="1:8" s="196" customFormat="1">
      <c r="A4005" s="164"/>
      <c r="B4005" s="741" t="s">
        <v>35</v>
      </c>
      <c r="C4005" s="744"/>
      <c r="D4005" s="186"/>
      <c r="E4005" s="615"/>
      <c r="F4005" s="276"/>
      <c r="G4005" s="889">
        <f>SUM(G3994:G4004)</f>
        <v>2676.19</v>
      </c>
      <c r="H4005" s="359"/>
    </row>
    <row r="4006" spans="1:8" s="196" customFormat="1">
      <c r="A4006" s="164" t="s">
        <v>2111</v>
      </c>
      <c r="B4006" s="745" t="s">
        <v>2014</v>
      </c>
      <c r="C4006" s="742" t="s">
        <v>1811</v>
      </c>
      <c r="D4006" s="359" t="s">
        <v>98</v>
      </c>
      <c r="E4006" s="605">
        <v>0.14000000000000001</v>
      </c>
      <c r="F4006" s="208">
        <v>845</v>
      </c>
      <c r="G4006" s="880">
        <f t="shared" ref="G4006:G4021" si="252">E4006*F4006</f>
        <v>118.30000000000001</v>
      </c>
      <c r="H4006" s="359"/>
    </row>
    <row r="4007" spans="1:8" s="196" customFormat="1">
      <c r="A4007" s="164"/>
      <c r="B4007" s="740"/>
      <c r="C4007" s="742" t="s">
        <v>1812</v>
      </c>
      <c r="D4007" s="359" t="s">
        <v>1652</v>
      </c>
      <c r="E4007" s="614">
        <v>1.26E-2</v>
      </c>
      <c r="F4007" s="208">
        <v>25500</v>
      </c>
      <c r="G4007" s="880">
        <f t="shared" si="252"/>
        <v>321.3</v>
      </c>
      <c r="H4007" s="359"/>
    </row>
    <row r="4008" spans="1:8" s="196" customFormat="1">
      <c r="A4008" s="164"/>
      <c r="B4008" s="740"/>
      <c r="C4008" s="742" t="s">
        <v>1755</v>
      </c>
      <c r="D4008" s="359" t="s">
        <v>1652</v>
      </c>
      <c r="E4008" s="614">
        <v>1.2999999999999999E-2</v>
      </c>
      <c r="F4008" s="208">
        <v>27000</v>
      </c>
      <c r="G4008" s="880">
        <f t="shared" si="252"/>
        <v>351</v>
      </c>
      <c r="H4008" s="359"/>
    </row>
    <row r="4009" spans="1:8" s="196" customFormat="1">
      <c r="A4009" s="164"/>
      <c r="B4009" s="740"/>
      <c r="C4009" s="742" t="s">
        <v>84</v>
      </c>
      <c r="D4009" s="359" t="s">
        <v>1652</v>
      </c>
      <c r="E4009" s="606">
        <v>7.0000000000000007E-2</v>
      </c>
      <c r="F4009" s="621">
        <v>7875</v>
      </c>
      <c r="G4009" s="880">
        <f t="shared" si="252"/>
        <v>551.25</v>
      </c>
      <c r="H4009" s="359"/>
    </row>
    <row r="4010" spans="1:8" s="196" customFormat="1">
      <c r="A4010" s="164"/>
      <c r="B4010" s="740"/>
      <c r="C4010" s="742" t="s">
        <v>872</v>
      </c>
      <c r="D4010" s="359" t="s">
        <v>1652</v>
      </c>
      <c r="E4010" s="606">
        <v>0.1</v>
      </c>
      <c r="F4010" s="208">
        <v>2700</v>
      </c>
      <c r="G4010" s="880">
        <f t="shared" si="252"/>
        <v>270</v>
      </c>
      <c r="H4010" s="359"/>
    </row>
    <row r="4011" spans="1:8" s="196" customFormat="1">
      <c r="A4011" s="164"/>
      <c r="B4011" s="740"/>
      <c r="C4011" s="742" t="s">
        <v>1680</v>
      </c>
      <c r="D4011" s="359" t="s">
        <v>98</v>
      </c>
      <c r="E4011" s="606">
        <v>0.12</v>
      </c>
      <c r="F4011" s="208">
        <v>1071</v>
      </c>
      <c r="G4011" s="880">
        <f t="shared" si="252"/>
        <v>128.51999999999998</v>
      </c>
      <c r="H4011" s="359"/>
    </row>
    <row r="4012" spans="1:8" s="196" customFormat="1">
      <c r="A4012" s="164"/>
      <c r="B4012" s="740"/>
      <c r="C4012" s="742" t="s">
        <v>733</v>
      </c>
      <c r="D4012" s="359" t="s">
        <v>1652</v>
      </c>
      <c r="E4012" s="606">
        <v>0.02</v>
      </c>
      <c r="F4012" s="208">
        <v>115000</v>
      </c>
      <c r="G4012" s="880">
        <f t="shared" si="252"/>
        <v>2300</v>
      </c>
      <c r="H4012" s="747"/>
    </row>
    <row r="4013" spans="1:8" s="196" customFormat="1">
      <c r="A4013" s="164"/>
      <c r="B4013" s="740"/>
      <c r="C4013" s="742" t="s">
        <v>1720</v>
      </c>
      <c r="D4013" s="359" t="s">
        <v>98</v>
      </c>
      <c r="E4013" s="606">
        <v>0.1</v>
      </c>
      <c r="F4013" s="208">
        <v>1690</v>
      </c>
      <c r="G4013" s="880">
        <f t="shared" si="252"/>
        <v>169</v>
      </c>
      <c r="H4013" s="359"/>
    </row>
    <row r="4014" spans="1:8" s="196" customFormat="1">
      <c r="A4014" s="164"/>
      <c r="B4014" s="740"/>
      <c r="C4014" s="742" t="s">
        <v>1760</v>
      </c>
      <c r="D4014" s="359" t="s">
        <v>1652</v>
      </c>
      <c r="E4014" s="606">
        <v>0.05</v>
      </c>
      <c r="F4014" s="748">
        <v>16500</v>
      </c>
      <c r="G4014" s="880">
        <f t="shared" si="252"/>
        <v>825</v>
      </c>
      <c r="H4014" s="359"/>
    </row>
    <row r="4015" spans="1:8" s="196" customFormat="1">
      <c r="A4015" s="164"/>
      <c r="B4015" s="740"/>
      <c r="C4015" s="742" t="s">
        <v>1813</v>
      </c>
      <c r="D4015" s="359" t="s">
        <v>98</v>
      </c>
      <c r="E4015" s="606">
        <v>0.1</v>
      </c>
      <c r="F4015" s="629">
        <v>3500</v>
      </c>
      <c r="G4015" s="880">
        <f t="shared" si="252"/>
        <v>350</v>
      </c>
      <c r="H4015" s="359"/>
    </row>
    <row r="4016" spans="1:8" s="196" customFormat="1">
      <c r="A4016" s="164"/>
      <c r="B4016" s="740"/>
      <c r="C4016" s="742" t="s">
        <v>1814</v>
      </c>
      <c r="D4016" s="359" t="s">
        <v>98</v>
      </c>
      <c r="E4016" s="614">
        <v>1.6E-2</v>
      </c>
      <c r="F4016" s="208">
        <v>7321.43</v>
      </c>
      <c r="G4016" s="880">
        <f t="shared" si="252"/>
        <v>117.14288000000001</v>
      </c>
      <c r="H4016" s="359"/>
    </row>
    <row r="4017" spans="1:8" s="196" customFormat="1">
      <c r="A4017" s="164"/>
      <c r="B4017" s="740"/>
      <c r="C4017" s="742" t="s">
        <v>1796</v>
      </c>
      <c r="D4017" s="359" t="s">
        <v>1652</v>
      </c>
      <c r="E4017" s="605">
        <v>0.01</v>
      </c>
      <c r="F4017" s="208">
        <v>9500</v>
      </c>
      <c r="G4017" s="880">
        <f t="shared" si="252"/>
        <v>95</v>
      </c>
      <c r="H4017" s="359"/>
    </row>
    <row r="4018" spans="1:8" s="196" customFormat="1">
      <c r="A4018" s="164"/>
      <c r="B4018" s="740"/>
      <c r="C4018" s="742" t="s">
        <v>1815</v>
      </c>
      <c r="D4018" s="359" t="s">
        <v>1698</v>
      </c>
      <c r="E4018" s="605">
        <v>0.08</v>
      </c>
      <c r="F4018" s="208">
        <v>81000</v>
      </c>
      <c r="G4018" s="880">
        <f t="shared" si="252"/>
        <v>6480</v>
      </c>
      <c r="H4018" s="359"/>
    </row>
    <row r="4019" spans="1:8" s="196" customFormat="1">
      <c r="A4019" s="164"/>
      <c r="B4019" s="740"/>
      <c r="C4019" s="742" t="s">
        <v>1816</v>
      </c>
      <c r="D4019" s="359" t="s">
        <v>1698</v>
      </c>
      <c r="E4019" s="605">
        <v>0.08</v>
      </c>
      <c r="F4019" s="208">
        <v>81000</v>
      </c>
      <c r="G4019" s="880">
        <f t="shared" si="252"/>
        <v>6480</v>
      </c>
      <c r="H4019" s="359"/>
    </row>
    <row r="4020" spans="1:8" s="196" customFormat="1">
      <c r="A4020" s="164"/>
      <c r="B4020" s="740"/>
      <c r="C4020" s="742" t="s">
        <v>31</v>
      </c>
      <c r="D4020" s="359" t="s">
        <v>98</v>
      </c>
      <c r="E4020" s="605">
        <v>0.1</v>
      </c>
      <c r="F4020" s="208">
        <v>2700</v>
      </c>
      <c r="G4020" s="880">
        <f t="shared" si="252"/>
        <v>270</v>
      </c>
      <c r="H4020" s="359"/>
    </row>
    <row r="4021" spans="1:8" s="196" customFormat="1">
      <c r="A4021" s="164"/>
      <c r="B4021" s="740"/>
      <c r="C4021" s="742" t="s">
        <v>729</v>
      </c>
      <c r="D4021" s="359" t="s">
        <v>1649</v>
      </c>
      <c r="E4021" s="605">
        <v>0.5</v>
      </c>
      <c r="F4021" s="208">
        <v>120</v>
      </c>
      <c r="G4021" s="880">
        <f t="shared" si="252"/>
        <v>60</v>
      </c>
      <c r="H4021" s="359"/>
    </row>
    <row r="4022" spans="1:8" s="196" customFormat="1">
      <c r="A4022" s="164"/>
      <c r="B4022" s="741" t="s">
        <v>35</v>
      </c>
      <c r="C4022" s="744"/>
      <c r="D4022" s="186"/>
      <c r="E4022" s="615"/>
      <c r="F4022" s="276"/>
      <c r="G4022" s="889">
        <f>SUM(G4006:G4021)</f>
        <v>18886.512880000002</v>
      </c>
      <c r="H4022" s="359"/>
    </row>
    <row r="4023" spans="1:8" s="196" customFormat="1">
      <c r="A4023" s="164" t="s">
        <v>1546</v>
      </c>
      <c r="B4023" s="291" t="s">
        <v>1547</v>
      </c>
      <c r="C4023" s="744">
        <v>0</v>
      </c>
      <c r="D4023" s="186"/>
      <c r="E4023" s="615"/>
      <c r="F4023" s="276"/>
      <c r="G4023" s="889"/>
      <c r="H4023" s="359"/>
    </row>
    <row r="4024" spans="1:8" s="196" customFormat="1">
      <c r="A4024" s="164" t="s">
        <v>2112</v>
      </c>
      <c r="B4024" s="291" t="s">
        <v>1549</v>
      </c>
      <c r="C4024" s="744"/>
      <c r="D4024" s="186"/>
      <c r="E4024" s="615"/>
      <c r="F4024" s="276"/>
      <c r="G4024" s="889"/>
      <c r="H4024" s="359"/>
    </row>
    <row r="4025" spans="1:8" s="196" customFormat="1">
      <c r="A4025" s="164" t="s">
        <v>2113</v>
      </c>
      <c r="B4025" s="291" t="s">
        <v>1551</v>
      </c>
      <c r="C4025" s="757" t="s">
        <v>1781</v>
      </c>
      <c r="D4025" s="359" t="s">
        <v>40</v>
      </c>
      <c r="E4025" s="359">
        <v>5</v>
      </c>
      <c r="F4025" s="629">
        <v>5.0999999999999996</v>
      </c>
      <c r="G4025" s="1546">
        <f>E4025*F4025</f>
        <v>25.5</v>
      </c>
      <c r="H4025" s="359"/>
    </row>
    <row r="4026" spans="1:8" s="196" customFormat="1">
      <c r="A4026" s="164"/>
      <c r="B4026" s="741"/>
      <c r="C4026" s="291" t="s">
        <v>1701</v>
      </c>
      <c r="D4026" s="359" t="s">
        <v>98</v>
      </c>
      <c r="E4026" s="359">
        <v>0.02</v>
      </c>
      <c r="F4026" s="589">
        <v>3500</v>
      </c>
      <c r="G4026" s="1546">
        <f>E4026*F4026</f>
        <v>70</v>
      </c>
      <c r="H4026" s="359"/>
    </row>
    <row r="4027" spans="1:8" s="196" customFormat="1">
      <c r="A4027" s="164"/>
      <c r="B4027" s="741"/>
      <c r="C4027" s="757" t="s">
        <v>2114</v>
      </c>
      <c r="D4027" s="359" t="s">
        <v>98</v>
      </c>
      <c r="E4027" s="359">
        <v>5.3999999999999999E-2</v>
      </c>
      <c r="F4027" s="629">
        <v>10500</v>
      </c>
      <c r="G4027" s="1546">
        <f>E4027*F4027</f>
        <v>567</v>
      </c>
      <c r="H4027" s="359"/>
    </row>
    <row r="4028" spans="1:8" s="196" customFormat="1">
      <c r="A4028" s="164"/>
      <c r="B4028" s="741"/>
      <c r="C4028" s="742" t="s">
        <v>31</v>
      </c>
      <c r="D4028" s="359" t="s">
        <v>98</v>
      </c>
      <c r="E4028" s="605">
        <v>0.03</v>
      </c>
      <c r="F4028" s="208">
        <v>2700</v>
      </c>
      <c r="G4028" s="1546">
        <f>E4028*F4028</f>
        <v>81</v>
      </c>
      <c r="H4028" s="359"/>
    </row>
    <row r="4029" spans="1:8" s="196" customFormat="1">
      <c r="A4029" s="164"/>
      <c r="B4029" s="741"/>
      <c r="C4029" s="742" t="s">
        <v>729</v>
      </c>
      <c r="D4029" s="359" t="s">
        <v>1649</v>
      </c>
      <c r="E4029" s="605">
        <v>1.5</v>
      </c>
      <c r="F4029" s="208">
        <v>120</v>
      </c>
      <c r="G4029" s="1546">
        <f>E4029*F4029</f>
        <v>180</v>
      </c>
      <c r="H4029" s="359"/>
    </row>
    <row r="4030" spans="1:8" s="196" customFormat="1">
      <c r="A4030" s="164"/>
      <c r="B4030" s="741" t="s">
        <v>35</v>
      </c>
      <c r="C4030" s="744"/>
      <c r="D4030" s="186"/>
      <c r="E4030" s="615"/>
      <c r="F4030" s="276"/>
      <c r="G4030" s="889">
        <f>SUM(G4025:G4029)</f>
        <v>923.5</v>
      </c>
      <c r="H4030" s="359"/>
    </row>
    <row r="4031" spans="1:8">
      <c r="A4031" s="66" t="s">
        <v>2115</v>
      </c>
      <c r="B4031" s="284" t="s">
        <v>1553</v>
      </c>
      <c r="C4031" s="63"/>
      <c r="D4031" s="128"/>
      <c r="E4031" s="592"/>
      <c r="F4031" s="440"/>
      <c r="G4031" s="891"/>
      <c r="H4031" s="285"/>
    </row>
    <row r="4032" spans="1:8">
      <c r="A4032" s="676" t="s">
        <v>2116</v>
      </c>
      <c r="B4032" s="288" t="s">
        <v>1037</v>
      </c>
      <c r="C4032" s="425"/>
      <c r="D4032" s="678"/>
      <c r="E4032" s="612"/>
      <c r="F4032" s="204"/>
      <c r="G4032" s="701"/>
      <c r="H4032" s="308"/>
    </row>
    <row r="4033" spans="1:8">
      <c r="A4033" s="676" t="s">
        <v>2117</v>
      </c>
      <c r="B4033" s="288" t="s">
        <v>1196</v>
      </c>
      <c r="C4033" s="425" t="s">
        <v>31</v>
      </c>
      <c r="D4033" s="678" t="s">
        <v>98</v>
      </c>
      <c r="E4033" s="289">
        <v>0.06</v>
      </c>
      <c r="F4033" s="204">
        <v>2700</v>
      </c>
      <c r="G4033" s="701">
        <f>E4033*F4033</f>
        <v>162</v>
      </c>
      <c r="H4033" s="678"/>
    </row>
    <row r="4034" spans="1:8">
      <c r="A4034" s="676"/>
      <c r="B4034" s="677"/>
      <c r="C4034" s="425" t="s">
        <v>729</v>
      </c>
      <c r="D4034" s="678" t="s">
        <v>1649</v>
      </c>
      <c r="E4034" s="289">
        <v>1.5</v>
      </c>
      <c r="F4034" s="204">
        <v>120</v>
      </c>
      <c r="G4034" s="701">
        <f>E4034*F4034</f>
        <v>180</v>
      </c>
      <c r="H4034" s="678"/>
    </row>
    <row r="4035" spans="1:8">
      <c r="A4035" s="676"/>
      <c r="B4035" s="699" t="s">
        <v>35</v>
      </c>
      <c r="C4035" s="700"/>
      <c r="D4035" s="103"/>
      <c r="E4035" s="608"/>
      <c r="F4035" s="429"/>
      <c r="G4035" s="1533">
        <f>SUM(G4033:G4034)</f>
        <v>342</v>
      </c>
      <c r="H4035" s="678"/>
    </row>
    <row r="4036" spans="1:8">
      <c r="A4036" s="676" t="s">
        <v>1556</v>
      </c>
      <c r="B4036" s="288" t="s">
        <v>1198</v>
      </c>
      <c r="C4036" s="425" t="s">
        <v>31</v>
      </c>
      <c r="D4036" s="678" t="s">
        <v>98</v>
      </c>
      <c r="E4036" s="612">
        <v>8.5650000000000004E-2</v>
      </c>
      <c r="F4036" s="204">
        <v>2700</v>
      </c>
      <c r="G4036" s="701">
        <f>E4036*F4036</f>
        <v>231.25500000000002</v>
      </c>
      <c r="H4036" s="678"/>
    </row>
    <row r="4037" spans="1:8">
      <c r="A4037" s="676"/>
      <c r="B4037" s="677"/>
      <c r="C4037" s="425" t="s">
        <v>729</v>
      </c>
      <c r="D4037" s="678" t="s">
        <v>1649</v>
      </c>
      <c r="E4037" s="612">
        <v>0.99490000000000001</v>
      </c>
      <c r="F4037" s="204">
        <v>120</v>
      </c>
      <c r="G4037" s="701">
        <f>E4037*F4037</f>
        <v>119.38800000000001</v>
      </c>
      <c r="H4037" s="678"/>
    </row>
    <row r="4038" spans="1:8">
      <c r="A4038" s="676"/>
      <c r="B4038" s="677"/>
      <c r="C4038" s="425" t="s">
        <v>576</v>
      </c>
      <c r="D4038" s="678" t="s">
        <v>1652</v>
      </c>
      <c r="E4038" s="612">
        <v>0.16883999999999999</v>
      </c>
      <c r="F4038" s="622">
        <v>720</v>
      </c>
      <c r="G4038" s="701">
        <f>E4038*F4038</f>
        <v>121.56479999999999</v>
      </c>
      <c r="H4038" s="678"/>
    </row>
    <row r="4039" spans="1:8" s="196" customFormat="1">
      <c r="A4039" s="164"/>
      <c r="B4039" s="741" t="s">
        <v>35</v>
      </c>
      <c r="C4039" s="744"/>
      <c r="D4039" s="186"/>
      <c r="E4039" s="615"/>
      <c r="F4039" s="276"/>
      <c r="G4039" s="889">
        <f>SUM(G4036:G4038)</f>
        <v>472.20780000000002</v>
      </c>
      <c r="H4039" s="359"/>
    </row>
    <row r="4040" spans="1:8" s="196" customFormat="1">
      <c r="A4040" s="164" t="s">
        <v>1557</v>
      </c>
      <c r="B4040" s="745" t="s">
        <v>1308</v>
      </c>
      <c r="C4040" s="742" t="s">
        <v>727</v>
      </c>
      <c r="D4040" s="359" t="s">
        <v>1652</v>
      </c>
      <c r="E4040" s="614">
        <v>8.5849999999999996E-2</v>
      </c>
      <c r="F4040" s="589">
        <v>3500</v>
      </c>
      <c r="G4040" s="880">
        <f>E4040*F4040</f>
        <v>300.47499999999997</v>
      </c>
      <c r="H4040" s="359"/>
    </row>
    <row r="4041" spans="1:8" s="196" customFormat="1">
      <c r="A4041" s="164"/>
      <c r="B4041" s="740"/>
      <c r="C4041" s="742" t="s">
        <v>31</v>
      </c>
      <c r="D4041" s="359" t="s">
        <v>98</v>
      </c>
      <c r="E4041" s="605">
        <v>0.06</v>
      </c>
      <c r="F4041" s="208">
        <v>2700</v>
      </c>
      <c r="G4041" s="880">
        <f>E4041*F4041</f>
        <v>162</v>
      </c>
      <c r="H4041" s="747"/>
    </row>
    <row r="4042" spans="1:8" s="196" customFormat="1">
      <c r="A4042" s="164"/>
      <c r="B4042" s="740"/>
      <c r="C4042" s="742" t="s">
        <v>729</v>
      </c>
      <c r="D4042" s="359" t="s">
        <v>1649</v>
      </c>
      <c r="E4042" s="605">
        <v>1.5</v>
      </c>
      <c r="F4042" s="208">
        <v>120</v>
      </c>
      <c r="G4042" s="880">
        <f>E4042*F4042</f>
        <v>180</v>
      </c>
      <c r="H4042" s="359"/>
    </row>
    <row r="4043" spans="1:8" s="196" customFormat="1">
      <c r="A4043" s="164"/>
      <c r="B4043" s="741" t="s">
        <v>35</v>
      </c>
      <c r="C4043" s="744"/>
      <c r="D4043" s="186"/>
      <c r="E4043" s="615"/>
      <c r="F4043" s="276"/>
      <c r="G4043" s="889">
        <f>SUM(G4040:G4042)</f>
        <v>642.47499999999991</v>
      </c>
      <c r="H4043" s="359"/>
    </row>
    <row r="4044" spans="1:8" s="196" customFormat="1">
      <c r="A4044" s="164" t="s">
        <v>1558</v>
      </c>
      <c r="B4044" s="745" t="s">
        <v>1559</v>
      </c>
      <c r="C4044" s="742" t="s">
        <v>31</v>
      </c>
      <c r="D4044" s="359" t="s">
        <v>98</v>
      </c>
      <c r="E4044" s="605">
        <v>0.06</v>
      </c>
      <c r="F4044" s="208">
        <v>2700</v>
      </c>
      <c r="G4044" s="880">
        <f>E4044*F4044</f>
        <v>162</v>
      </c>
      <c r="H4044" s="359"/>
    </row>
    <row r="4045" spans="1:8" s="196" customFormat="1">
      <c r="A4045" s="164"/>
      <c r="B4045" s="740"/>
      <c r="C4045" s="742" t="s">
        <v>576</v>
      </c>
      <c r="D4045" s="359" t="s">
        <v>1652</v>
      </c>
      <c r="E4045" s="605">
        <v>0.3</v>
      </c>
      <c r="F4045" s="589">
        <v>720</v>
      </c>
      <c r="G4045" s="880">
        <f>E4045*F4045</f>
        <v>216</v>
      </c>
      <c r="H4045" s="359"/>
    </row>
    <row r="4046" spans="1:8" s="196" customFormat="1">
      <c r="A4046" s="164"/>
      <c r="B4046" s="741" t="s">
        <v>35</v>
      </c>
      <c r="C4046" s="744"/>
      <c r="D4046" s="186"/>
      <c r="E4046" s="746"/>
      <c r="F4046" s="276"/>
      <c r="G4046" s="889">
        <f>SUM(G4044:G4045)</f>
        <v>378</v>
      </c>
      <c r="H4046" s="359"/>
    </row>
    <row r="4047" spans="1:8" s="196" customFormat="1">
      <c r="A4047" s="164" t="s">
        <v>1560</v>
      </c>
      <c r="B4047" s="745" t="s">
        <v>1531</v>
      </c>
      <c r="C4047" s="742" t="s">
        <v>84</v>
      </c>
      <c r="D4047" s="359" t="s">
        <v>1652</v>
      </c>
      <c r="E4047" s="605">
        <v>0.03</v>
      </c>
      <c r="F4047" s="621">
        <v>7875</v>
      </c>
      <c r="G4047" s="880">
        <f t="shared" ref="G4047:G4057" si="253">E4047*F4047</f>
        <v>236.25</v>
      </c>
      <c r="H4047" s="359"/>
    </row>
    <row r="4048" spans="1:8" s="196" customFormat="1">
      <c r="A4048" s="164"/>
      <c r="B4048" s="745"/>
      <c r="C4048" s="742" t="s">
        <v>2105</v>
      </c>
      <c r="D4048" s="359" t="s">
        <v>1698</v>
      </c>
      <c r="E4048" s="605">
        <v>0.5</v>
      </c>
      <c r="F4048" s="208">
        <v>17000</v>
      </c>
      <c r="G4048" s="880">
        <f t="shared" si="253"/>
        <v>8500</v>
      </c>
      <c r="H4048" s="359"/>
    </row>
    <row r="4049" spans="1:8" s="196" customFormat="1">
      <c r="A4049" s="164"/>
      <c r="B4049" s="740"/>
      <c r="C4049" s="742" t="s">
        <v>1664</v>
      </c>
      <c r="D4049" s="359" t="s">
        <v>98</v>
      </c>
      <c r="E4049" s="605">
        <v>0.1</v>
      </c>
      <c r="F4049" s="208">
        <v>1200</v>
      </c>
      <c r="G4049" s="880">
        <f t="shared" si="253"/>
        <v>120</v>
      </c>
      <c r="H4049" s="359"/>
    </row>
    <row r="4050" spans="1:8" s="196" customFormat="1">
      <c r="A4050" s="164"/>
      <c r="B4050" s="740"/>
      <c r="C4050" s="742" t="s">
        <v>727</v>
      </c>
      <c r="D4050" s="359" t="s">
        <v>1652</v>
      </c>
      <c r="E4050" s="614">
        <v>7.1540000000000006E-2</v>
      </c>
      <c r="F4050" s="589">
        <v>3500</v>
      </c>
      <c r="G4050" s="880">
        <f t="shared" si="253"/>
        <v>250.39000000000001</v>
      </c>
      <c r="H4050" s="359"/>
    </row>
    <row r="4051" spans="1:8" s="196" customFormat="1">
      <c r="A4051" s="164"/>
      <c r="B4051" s="740"/>
      <c r="C4051" s="742" t="s">
        <v>2067</v>
      </c>
      <c r="D4051" s="359" t="s">
        <v>1652</v>
      </c>
      <c r="E4051" s="614">
        <v>1.4999999999999999E-2</v>
      </c>
      <c r="F4051" s="208">
        <v>580</v>
      </c>
      <c r="G4051" s="880">
        <f t="shared" si="253"/>
        <v>8.6999999999999993</v>
      </c>
      <c r="H4051" s="359"/>
    </row>
    <row r="4052" spans="1:8" s="196" customFormat="1">
      <c r="A4052" s="164"/>
      <c r="B4052" s="740"/>
      <c r="C4052" s="742" t="s">
        <v>2081</v>
      </c>
      <c r="D4052" s="359" t="s">
        <v>1718</v>
      </c>
      <c r="E4052" s="605">
        <v>1.6E-2</v>
      </c>
      <c r="F4052" s="748">
        <v>275000</v>
      </c>
      <c r="G4052" s="880">
        <f t="shared" si="253"/>
        <v>4400</v>
      </c>
      <c r="H4052" s="359"/>
    </row>
    <row r="4053" spans="1:8" s="196" customFormat="1">
      <c r="A4053" s="164"/>
      <c r="B4053" s="740"/>
      <c r="C4053" s="742" t="s">
        <v>31</v>
      </c>
      <c r="D4053" s="359" t="s">
        <v>98</v>
      </c>
      <c r="E4053" s="605">
        <v>0.06</v>
      </c>
      <c r="F4053" s="208">
        <v>2700</v>
      </c>
      <c r="G4053" s="880">
        <f t="shared" si="253"/>
        <v>162</v>
      </c>
      <c r="H4053" s="359"/>
    </row>
    <row r="4054" spans="1:8" s="196" customFormat="1">
      <c r="A4054" s="164"/>
      <c r="B4054" s="740"/>
      <c r="C4054" s="742" t="s">
        <v>729</v>
      </c>
      <c r="D4054" s="359" t="s">
        <v>1649</v>
      </c>
      <c r="E4054" s="605">
        <v>1.5</v>
      </c>
      <c r="F4054" s="208">
        <v>120</v>
      </c>
      <c r="G4054" s="880">
        <f t="shared" si="253"/>
        <v>180</v>
      </c>
      <c r="H4054" s="359"/>
    </row>
    <row r="4055" spans="1:8" s="196" customFormat="1">
      <c r="A4055" s="164"/>
      <c r="B4055" s="741" t="s">
        <v>35</v>
      </c>
      <c r="C4055" s="744"/>
      <c r="D4055" s="186"/>
      <c r="E4055" s="615"/>
      <c r="F4055" s="276"/>
      <c r="G4055" s="889">
        <f>SUM(G4047:G4054)</f>
        <v>13857.34</v>
      </c>
      <c r="H4055" s="359"/>
    </row>
    <row r="4056" spans="1:8" s="196" customFormat="1" ht="30">
      <c r="A4056" s="164" t="s">
        <v>1561</v>
      </c>
      <c r="B4056" s="745" t="s">
        <v>1562</v>
      </c>
      <c r="C4056" s="742" t="s">
        <v>31</v>
      </c>
      <c r="D4056" s="359" t="s">
        <v>98</v>
      </c>
      <c r="E4056" s="605">
        <v>0.03</v>
      </c>
      <c r="F4056" s="208">
        <v>2700</v>
      </c>
      <c r="G4056" s="880">
        <f t="shared" si="253"/>
        <v>81</v>
      </c>
      <c r="H4056" s="359"/>
    </row>
    <row r="4057" spans="1:8" s="196" customFormat="1">
      <c r="A4057" s="164"/>
      <c r="B4057" s="740"/>
      <c r="C4057" s="742" t="s">
        <v>729</v>
      </c>
      <c r="D4057" s="359" t="s">
        <v>1649</v>
      </c>
      <c r="E4057" s="605">
        <v>1.5</v>
      </c>
      <c r="F4057" s="208">
        <v>120</v>
      </c>
      <c r="G4057" s="880">
        <f t="shared" si="253"/>
        <v>180</v>
      </c>
      <c r="H4057" s="359"/>
    </row>
    <row r="4058" spans="1:8" s="196" customFormat="1">
      <c r="A4058" s="164"/>
      <c r="B4058" s="741" t="s">
        <v>35</v>
      </c>
      <c r="C4058" s="744"/>
      <c r="D4058" s="186"/>
      <c r="E4058" s="746"/>
      <c r="F4058" s="276"/>
      <c r="G4058" s="889">
        <f>SUM(G4056:G4057)</f>
        <v>261</v>
      </c>
      <c r="H4058" s="359"/>
    </row>
    <row r="4059" spans="1:8" s="196" customFormat="1">
      <c r="A4059" s="164" t="s">
        <v>1563</v>
      </c>
      <c r="B4059" s="745" t="s">
        <v>1564</v>
      </c>
      <c r="C4059" s="742"/>
      <c r="D4059" s="359"/>
      <c r="E4059" s="605"/>
      <c r="F4059" s="208"/>
      <c r="G4059" s="880"/>
      <c r="H4059" s="359"/>
    </row>
    <row r="4060" spans="1:8" s="196" customFormat="1">
      <c r="A4060" s="164" t="s">
        <v>1565</v>
      </c>
      <c r="B4060" s="745" t="s">
        <v>1566</v>
      </c>
      <c r="C4060" s="742" t="s">
        <v>2107</v>
      </c>
      <c r="D4060" s="359" t="s">
        <v>98</v>
      </c>
      <c r="E4060" s="605">
        <v>0.2</v>
      </c>
      <c r="F4060" s="208">
        <v>1116</v>
      </c>
      <c r="G4060" s="880">
        <f>E4060*F4060</f>
        <v>223.20000000000002</v>
      </c>
      <c r="H4060" s="747"/>
    </row>
    <row r="4061" spans="1:8" s="196" customFormat="1">
      <c r="A4061" s="164"/>
      <c r="B4061" s="740"/>
      <c r="C4061" s="742" t="s">
        <v>31</v>
      </c>
      <c r="D4061" s="359" t="s">
        <v>98</v>
      </c>
      <c r="E4061" s="605">
        <v>0.06</v>
      </c>
      <c r="F4061" s="208">
        <v>2700</v>
      </c>
      <c r="G4061" s="880">
        <f>E4061*F4061</f>
        <v>162</v>
      </c>
      <c r="H4061" s="359"/>
    </row>
    <row r="4062" spans="1:8" s="196" customFormat="1">
      <c r="A4062" s="164"/>
      <c r="B4062" s="740"/>
      <c r="C4062" s="742" t="s">
        <v>729</v>
      </c>
      <c r="D4062" s="359" t="s">
        <v>1649</v>
      </c>
      <c r="E4062" s="605">
        <v>1.5</v>
      </c>
      <c r="F4062" s="208">
        <v>120</v>
      </c>
      <c r="G4062" s="880">
        <f>E4062*F4062</f>
        <v>180</v>
      </c>
      <c r="H4062" s="359"/>
    </row>
    <row r="4063" spans="1:8" s="196" customFormat="1">
      <c r="A4063" s="164"/>
      <c r="B4063" s="741" t="s">
        <v>35</v>
      </c>
      <c r="C4063" s="744"/>
      <c r="D4063" s="186"/>
      <c r="E4063" s="746"/>
      <c r="F4063" s="276"/>
      <c r="G4063" s="889">
        <f>SUM(G4060:G4062)</f>
        <v>565.20000000000005</v>
      </c>
      <c r="H4063" s="359"/>
    </row>
    <row r="4064" spans="1:8" s="196" customFormat="1">
      <c r="A4064" s="164" t="s">
        <v>1567</v>
      </c>
      <c r="B4064" s="745" t="s">
        <v>1253</v>
      </c>
      <c r="C4064" s="742" t="s">
        <v>728</v>
      </c>
      <c r="D4064" s="359" t="s">
        <v>1652</v>
      </c>
      <c r="E4064" s="605">
        <v>0.3</v>
      </c>
      <c r="F4064" s="629">
        <v>3500</v>
      </c>
      <c r="G4064" s="880">
        <f t="shared" ref="G4064:G4074" si="254">E4064*F4064</f>
        <v>1050</v>
      </c>
      <c r="H4064" s="359"/>
    </row>
    <row r="4065" spans="1:8" s="196" customFormat="1">
      <c r="A4065" s="164"/>
      <c r="B4065" s="740"/>
      <c r="C4065" s="742" t="s">
        <v>731</v>
      </c>
      <c r="D4065" s="359" t="s">
        <v>1652</v>
      </c>
      <c r="E4065" s="605">
        <v>0.15</v>
      </c>
      <c r="F4065" s="628">
        <v>3612</v>
      </c>
      <c r="G4065" s="880">
        <f t="shared" si="254"/>
        <v>541.79999999999995</v>
      </c>
      <c r="H4065" s="359"/>
    </row>
    <row r="4066" spans="1:8" s="196" customFormat="1">
      <c r="A4066" s="164"/>
      <c r="B4066" s="740"/>
      <c r="C4066" s="742" t="s">
        <v>1713</v>
      </c>
      <c r="D4066" s="359" t="s">
        <v>98</v>
      </c>
      <c r="E4066" s="605">
        <v>0.1</v>
      </c>
      <c r="F4066" s="208">
        <v>12900</v>
      </c>
      <c r="G4066" s="880">
        <f t="shared" si="254"/>
        <v>1290</v>
      </c>
      <c r="H4066" s="359"/>
    </row>
    <row r="4067" spans="1:8" s="196" customFormat="1">
      <c r="A4067" s="164"/>
      <c r="B4067" s="740"/>
      <c r="C4067" s="742" t="s">
        <v>1714</v>
      </c>
      <c r="D4067" s="359" t="s">
        <v>98</v>
      </c>
      <c r="E4067" s="605">
        <v>0.01</v>
      </c>
      <c r="F4067" s="208">
        <v>24000</v>
      </c>
      <c r="G4067" s="880">
        <f t="shared" si="254"/>
        <v>240</v>
      </c>
      <c r="H4067" s="359"/>
    </row>
    <row r="4068" spans="1:8" s="196" customFormat="1">
      <c r="A4068" s="164"/>
      <c r="B4068" s="740"/>
      <c r="C4068" s="742" t="s">
        <v>1715</v>
      </c>
      <c r="D4068" s="359" t="s">
        <v>98</v>
      </c>
      <c r="E4068" s="614">
        <v>2.2675000000000001E-2</v>
      </c>
      <c r="F4068" s="208">
        <v>1323</v>
      </c>
      <c r="G4068" s="880">
        <f t="shared" si="254"/>
        <v>29.999025</v>
      </c>
      <c r="H4068" s="747"/>
    </row>
    <row r="4069" spans="1:8" s="196" customFormat="1">
      <c r="A4069" s="164"/>
      <c r="B4069" s="740"/>
      <c r="C4069" s="742" t="s">
        <v>723</v>
      </c>
      <c r="D4069" s="359" t="s">
        <v>1652</v>
      </c>
      <c r="E4069" s="605">
        <v>0.01</v>
      </c>
      <c r="F4069" s="208">
        <v>1750</v>
      </c>
      <c r="G4069" s="880">
        <f t="shared" si="254"/>
        <v>17.5</v>
      </c>
      <c r="H4069" s="359"/>
    </row>
    <row r="4070" spans="1:8" s="196" customFormat="1">
      <c r="A4070" s="164"/>
      <c r="B4070" s="740"/>
      <c r="C4070" s="742" t="s">
        <v>576</v>
      </c>
      <c r="D4070" s="359" t="s">
        <v>1652</v>
      </c>
      <c r="E4070" s="605">
        <v>0.3</v>
      </c>
      <c r="F4070" s="589">
        <v>720</v>
      </c>
      <c r="G4070" s="880">
        <f t="shared" si="254"/>
        <v>216</v>
      </c>
      <c r="H4070" s="359"/>
    </row>
    <row r="4071" spans="1:8" s="196" customFormat="1" ht="19.5" customHeight="1">
      <c r="A4071" s="164"/>
      <c r="B4071" s="740"/>
      <c r="C4071" s="742" t="s">
        <v>1697</v>
      </c>
      <c r="D4071" s="359" t="s">
        <v>1698</v>
      </c>
      <c r="E4071" s="605">
        <v>1</v>
      </c>
      <c r="F4071" s="208">
        <v>490</v>
      </c>
      <c r="G4071" s="880">
        <f t="shared" si="254"/>
        <v>490</v>
      </c>
      <c r="H4071" s="359"/>
    </row>
    <row r="4072" spans="1:8" s="196" customFormat="1">
      <c r="A4072" s="164"/>
      <c r="B4072" s="740"/>
      <c r="C4072" s="742" t="s">
        <v>31</v>
      </c>
      <c r="D4072" s="359" t="s">
        <v>98</v>
      </c>
      <c r="E4072" s="605">
        <v>0.06</v>
      </c>
      <c r="F4072" s="208">
        <v>2700</v>
      </c>
      <c r="G4072" s="880">
        <f t="shared" si="254"/>
        <v>162</v>
      </c>
      <c r="H4072" s="747"/>
    </row>
    <row r="4073" spans="1:8" s="196" customFormat="1">
      <c r="A4073" s="164"/>
      <c r="B4073" s="740"/>
      <c r="C4073" s="742" t="s">
        <v>729</v>
      </c>
      <c r="D4073" s="359" t="s">
        <v>1649</v>
      </c>
      <c r="E4073" s="605">
        <v>1</v>
      </c>
      <c r="F4073" s="208">
        <v>120</v>
      </c>
      <c r="G4073" s="880">
        <f t="shared" si="254"/>
        <v>120</v>
      </c>
      <c r="H4073" s="359"/>
    </row>
    <row r="4074" spans="1:8" s="196" customFormat="1">
      <c r="A4074" s="164"/>
      <c r="B4074" s="740"/>
      <c r="C4074" s="742" t="s">
        <v>1717</v>
      </c>
      <c r="D4074" s="359" t="s">
        <v>1718</v>
      </c>
      <c r="E4074" s="605">
        <v>0.02</v>
      </c>
      <c r="F4074" s="208">
        <v>27000</v>
      </c>
      <c r="G4074" s="880">
        <f t="shared" si="254"/>
        <v>540</v>
      </c>
      <c r="H4074" s="359"/>
    </row>
    <row r="4075" spans="1:8" s="196" customFormat="1">
      <c r="A4075" s="164"/>
      <c r="B4075" s="741" t="s">
        <v>35</v>
      </c>
      <c r="C4075" s="744"/>
      <c r="D4075" s="186"/>
      <c r="E4075" s="746"/>
      <c r="F4075" s="276"/>
      <c r="G4075" s="889">
        <f>SUM(G4064:G4074)</f>
        <v>4697.2990250000003</v>
      </c>
      <c r="H4075" s="359"/>
    </row>
    <row r="4076" spans="1:8" s="196" customFormat="1">
      <c r="A4076" s="164" t="s">
        <v>1568</v>
      </c>
      <c r="B4076" s="745" t="s">
        <v>1369</v>
      </c>
      <c r="C4076" s="742" t="s">
        <v>1720</v>
      </c>
      <c r="D4076" s="359" t="s">
        <v>98</v>
      </c>
      <c r="E4076" s="605">
        <v>0.15</v>
      </c>
      <c r="F4076" s="208">
        <v>1690</v>
      </c>
      <c r="G4076" s="880">
        <f t="shared" ref="G4076:G4088" si="255">E4076*F4076</f>
        <v>253.5</v>
      </c>
      <c r="H4076" s="747"/>
    </row>
    <row r="4077" spans="1:8" s="196" customFormat="1">
      <c r="A4077" s="164"/>
      <c r="B4077" s="740"/>
      <c r="C4077" s="742" t="s">
        <v>1893</v>
      </c>
      <c r="D4077" s="359" t="s">
        <v>98</v>
      </c>
      <c r="E4077" s="605">
        <v>0.01</v>
      </c>
      <c r="F4077" s="208">
        <v>21000</v>
      </c>
      <c r="G4077" s="880">
        <f t="shared" si="255"/>
        <v>210</v>
      </c>
      <c r="H4077" s="359"/>
    </row>
    <row r="4078" spans="1:8" s="196" customFormat="1" ht="30">
      <c r="A4078" s="164"/>
      <c r="B4078" s="740"/>
      <c r="C4078" s="742" t="s">
        <v>1721</v>
      </c>
      <c r="D4078" s="359" t="s">
        <v>98</v>
      </c>
      <c r="E4078" s="605">
        <v>0.01</v>
      </c>
      <c r="F4078" s="208">
        <v>118100</v>
      </c>
      <c r="G4078" s="880">
        <f t="shared" si="255"/>
        <v>1181</v>
      </c>
      <c r="H4078" s="359"/>
    </row>
    <row r="4079" spans="1:8" s="196" customFormat="1">
      <c r="A4079" s="164"/>
      <c r="B4079" s="740"/>
      <c r="C4079" s="742" t="s">
        <v>1722</v>
      </c>
      <c r="D4079" s="359" t="s">
        <v>98</v>
      </c>
      <c r="E4079" s="605">
        <v>0.1</v>
      </c>
      <c r="F4079" s="208">
        <v>2100</v>
      </c>
      <c r="G4079" s="880">
        <f t="shared" si="255"/>
        <v>210</v>
      </c>
      <c r="H4079" s="747"/>
    </row>
    <row r="4080" spans="1:8" s="196" customFormat="1">
      <c r="A4080" s="164"/>
      <c r="B4080" s="740"/>
      <c r="C4080" s="742" t="s">
        <v>1723</v>
      </c>
      <c r="D4080" s="359" t="s">
        <v>1698</v>
      </c>
      <c r="E4080" s="605">
        <v>1</v>
      </c>
      <c r="F4080" s="208">
        <v>490</v>
      </c>
      <c r="G4080" s="880">
        <f t="shared" si="255"/>
        <v>490</v>
      </c>
      <c r="H4080" s="359"/>
    </row>
    <row r="4081" spans="1:8" s="196" customFormat="1">
      <c r="A4081" s="164"/>
      <c r="B4081" s="740"/>
      <c r="C4081" s="742" t="s">
        <v>1724</v>
      </c>
      <c r="D4081" s="359" t="s">
        <v>98</v>
      </c>
      <c r="E4081" s="605">
        <v>0.05</v>
      </c>
      <c r="F4081" s="208">
        <v>1901</v>
      </c>
      <c r="G4081" s="880">
        <f t="shared" si="255"/>
        <v>95.050000000000011</v>
      </c>
      <c r="H4081" s="359"/>
    </row>
    <row r="4082" spans="1:8" s="196" customFormat="1">
      <c r="A4082" s="164"/>
      <c r="B4082" s="740"/>
      <c r="C4082" s="742" t="s">
        <v>1725</v>
      </c>
      <c r="D4082" s="359" t="s">
        <v>98</v>
      </c>
      <c r="E4082" s="605">
        <v>0.03</v>
      </c>
      <c r="F4082" s="208">
        <v>8900</v>
      </c>
      <c r="G4082" s="880">
        <f t="shared" si="255"/>
        <v>267</v>
      </c>
      <c r="H4082" s="359"/>
    </row>
    <row r="4083" spans="1:8" s="196" customFormat="1">
      <c r="A4083" s="164"/>
      <c r="B4083" s="740"/>
      <c r="C4083" s="742" t="s">
        <v>1687</v>
      </c>
      <c r="D4083" s="359" t="s">
        <v>98</v>
      </c>
      <c r="E4083" s="605">
        <v>0.03</v>
      </c>
      <c r="F4083" s="589">
        <v>27000</v>
      </c>
      <c r="G4083" s="880">
        <f t="shared" si="255"/>
        <v>810</v>
      </c>
      <c r="H4083" s="359"/>
    </row>
    <row r="4084" spans="1:8" s="196" customFormat="1">
      <c r="A4084" s="164"/>
      <c r="B4084" s="740"/>
      <c r="C4084" s="742" t="s">
        <v>576</v>
      </c>
      <c r="D4084" s="359" t="s">
        <v>1652</v>
      </c>
      <c r="E4084" s="605">
        <v>0.25</v>
      </c>
      <c r="F4084" s="589">
        <v>720</v>
      </c>
      <c r="G4084" s="880">
        <f t="shared" si="255"/>
        <v>180</v>
      </c>
      <c r="H4084" s="359"/>
    </row>
    <row r="4085" spans="1:8" s="196" customFormat="1">
      <c r="A4085" s="164"/>
      <c r="B4085" s="740"/>
      <c r="C4085" s="742" t="s">
        <v>727</v>
      </c>
      <c r="D4085" s="359" t="s">
        <v>1652</v>
      </c>
      <c r="E4085" s="605">
        <v>0.04</v>
      </c>
      <c r="F4085" s="589">
        <v>3500</v>
      </c>
      <c r="G4085" s="880">
        <f t="shared" si="255"/>
        <v>140</v>
      </c>
      <c r="H4085" s="359"/>
    </row>
    <row r="4086" spans="1:8" s="196" customFormat="1">
      <c r="A4086" s="164"/>
      <c r="B4086" s="740"/>
      <c r="C4086" s="742" t="s">
        <v>31</v>
      </c>
      <c r="D4086" s="359" t="s">
        <v>98</v>
      </c>
      <c r="E4086" s="605">
        <v>0.06</v>
      </c>
      <c r="F4086" s="208">
        <v>2700</v>
      </c>
      <c r="G4086" s="880">
        <f t="shared" si="255"/>
        <v>162</v>
      </c>
      <c r="H4086" s="747"/>
    </row>
    <row r="4087" spans="1:8" s="196" customFormat="1">
      <c r="A4087" s="164"/>
      <c r="B4087" s="740"/>
      <c r="C4087" s="742" t="s">
        <v>729</v>
      </c>
      <c r="D4087" s="359" t="s">
        <v>1649</v>
      </c>
      <c r="E4087" s="605">
        <v>0.15</v>
      </c>
      <c r="F4087" s="208">
        <v>120</v>
      </c>
      <c r="G4087" s="880">
        <f t="shared" si="255"/>
        <v>18</v>
      </c>
      <c r="H4087" s="359"/>
    </row>
    <row r="4088" spans="1:8" s="196" customFormat="1">
      <c r="A4088" s="164"/>
      <c r="B4088" s="740"/>
      <c r="C4088" s="742" t="s">
        <v>1726</v>
      </c>
      <c r="D4088" s="359" t="s">
        <v>1718</v>
      </c>
      <c r="E4088" s="605">
        <v>0.01</v>
      </c>
      <c r="F4088" s="208">
        <v>27000</v>
      </c>
      <c r="G4088" s="880">
        <f t="shared" si="255"/>
        <v>270</v>
      </c>
      <c r="H4088" s="359"/>
    </row>
    <row r="4089" spans="1:8" s="196" customFormat="1">
      <c r="A4089" s="164"/>
      <c r="B4089" s="741" t="s">
        <v>35</v>
      </c>
      <c r="C4089" s="744"/>
      <c r="D4089" s="186"/>
      <c r="E4089" s="615"/>
      <c r="F4089" s="276"/>
      <c r="G4089" s="889">
        <f>SUM(G4076:G4088)</f>
        <v>4286.55</v>
      </c>
      <c r="H4089" s="747"/>
    </row>
    <row r="4090" spans="1:8" s="196" customFormat="1">
      <c r="A4090" s="164" t="s">
        <v>1569</v>
      </c>
      <c r="B4090" s="745" t="s">
        <v>1251</v>
      </c>
      <c r="C4090" s="742" t="s">
        <v>728</v>
      </c>
      <c r="D4090" s="359" t="s">
        <v>1652</v>
      </c>
      <c r="E4090" s="605">
        <v>0.33</v>
      </c>
      <c r="F4090" s="629">
        <v>3500</v>
      </c>
      <c r="G4090" s="880">
        <f t="shared" ref="G4090:G4100" si="256">E4090*F4090</f>
        <v>1155</v>
      </c>
      <c r="H4090" s="359"/>
    </row>
    <row r="4091" spans="1:8" s="196" customFormat="1">
      <c r="A4091" s="164"/>
      <c r="B4091" s="740"/>
      <c r="C4091" s="742" t="s">
        <v>731</v>
      </c>
      <c r="D4091" s="359" t="s">
        <v>1652</v>
      </c>
      <c r="E4091" s="605">
        <v>0.2</v>
      </c>
      <c r="F4091" s="628">
        <v>3612</v>
      </c>
      <c r="G4091" s="880">
        <f t="shared" si="256"/>
        <v>722.40000000000009</v>
      </c>
      <c r="H4091" s="359"/>
    </row>
    <row r="4092" spans="1:8" s="196" customFormat="1">
      <c r="A4092" s="164"/>
      <c r="B4092" s="740"/>
      <c r="C4092" s="742" t="s">
        <v>1713</v>
      </c>
      <c r="D4092" s="359" t="s">
        <v>98</v>
      </c>
      <c r="E4092" s="605">
        <v>0.03</v>
      </c>
      <c r="F4092" s="208">
        <v>12900</v>
      </c>
      <c r="G4092" s="880">
        <f t="shared" si="256"/>
        <v>387</v>
      </c>
      <c r="H4092" s="359"/>
    </row>
    <row r="4093" spans="1:8" s="196" customFormat="1">
      <c r="A4093" s="164"/>
      <c r="B4093" s="740"/>
      <c r="C4093" s="742" t="s">
        <v>1714</v>
      </c>
      <c r="D4093" s="359" t="s">
        <v>98</v>
      </c>
      <c r="E4093" s="605">
        <v>0.01</v>
      </c>
      <c r="F4093" s="208">
        <v>24000</v>
      </c>
      <c r="G4093" s="880">
        <f t="shared" si="256"/>
        <v>240</v>
      </c>
      <c r="H4093" s="359"/>
    </row>
    <row r="4094" spans="1:8" s="196" customFormat="1">
      <c r="A4094" s="164"/>
      <c r="B4094" s="740"/>
      <c r="C4094" s="742" t="s">
        <v>1715</v>
      </c>
      <c r="D4094" s="359" t="s">
        <v>98</v>
      </c>
      <c r="E4094" s="614">
        <v>2.2675000000000001E-2</v>
      </c>
      <c r="F4094" s="208">
        <v>1323</v>
      </c>
      <c r="G4094" s="880">
        <f t="shared" si="256"/>
        <v>29.999025</v>
      </c>
      <c r="H4094" s="747"/>
    </row>
    <row r="4095" spans="1:8" s="196" customFormat="1">
      <c r="A4095" s="164"/>
      <c r="B4095" s="740"/>
      <c r="C4095" s="742" t="s">
        <v>723</v>
      </c>
      <c r="D4095" s="359" t="s">
        <v>1652</v>
      </c>
      <c r="E4095" s="605">
        <v>0.01</v>
      </c>
      <c r="F4095" s="208">
        <v>1750</v>
      </c>
      <c r="G4095" s="880">
        <f t="shared" si="256"/>
        <v>17.5</v>
      </c>
      <c r="H4095" s="359"/>
    </row>
    <row r="4096" spans="1:8" s="196" customFormat="1">
      <c r="A4096" s="164"/>
      <c r="B4096" s="740"/>
      <c r="C4096" s="742" t="s">
        <v>576</v>
      </c>
      <c r="D4096" s="359" t="s">
        <v>1652</v>
      </c>
      <c r="E4096" s="605">
        <v>0.3</v>
      </c>
      <c r="F4096" s="589">
        <v>720</v>
      </c>
      <c r="G4096" s="880">
        <f t="shared" si="256"/>
        <v>216</v>
      </c>
      <c r="H4096" s="359"/>
    </row>
    <row r="4097" spans="1:8" s="196" customFormat="1" ht="19.5" customHeight="1">
      <c r="A4097" s="164"/>
      <c r="B4097" s="740"/>
      <c r="C4097" s="742" t="s">
        <v>1891</v>
      </c>
      <c r="D4097" s="359" t="s">
        <v>1698</v>
      </c>
      <c r="E4097" s="605">
        <v>1</v>
      </c>
      <c r="F4097" s="208">
        <v>490</v>
      </c>
      <c r="G4097" s="880">
        <f t="shared" si="256"/>
        <v>490</v>
      </c>
      <c r="H4097" s="359"/>
    </row>
    <row r="4098" spans="1:8" s="196" customFormat="1">
      <c r="A4098" s="164"/>
      <c r="B4098" s="740"/>
      <c r="C4098" s="742" t="s">
        <v>31</v>
      </c>
      <c r="D4098" s="359" t="s">
        <v>98</v>
      </c>
      <c r="E4098" s="605">
        <v>5.9950000000000003E-2</v>
      </c>
      <c r="F4098" s="208">
        <v>2700</v>
      </c>
      <c r="G4098" s="880">
        <f t="shared" si="256"/>
        <v>161.86500000000001</v>
      </c>
      <c r="H4098" s="359"/>
    </row>
    <row r="4099" spans="1:8" s="196" customFormat="1">
      <c r="A4099" s="164"/>
      <c r="B4099" s="740"/>
      <c r="C4099" s="742" t="s">
        <v>729</v>
      </c>
      <c r="D4099" s="359" t="s">
        <v>1649</v>
      </c>
      <c r="E4099" s="605">
        <v>1</v>
      </c>
      <c r="F4099" s="208">
        <v>120</v>
      </c>
      <c r="G4099" s="880">
        <f t="shared" si="256"/>
        <v>120</v>
      </c>
      <c r="H4099" s="359"/>
    </row>
    <row r="4100" spans="1:8" s="196" customFormat="1">
      <c r="A4100" s="164"/>
      <c r="B4100" s="740"/>
      <c r="C4100" s="742" t="s">
        <v>1717</v>
      </c>
      <c r="D4100" s="359" t="s">
        <v>1718</v>
      </c>
      <c r="E4100" s="605">
        <v>0.02</v>
      </c>
      <c r="F4100" s="208">
        <v>27000</v>
      </c>
      <c r="G4100" s="880">
        <f t="shared" si="256"/>
        <v>540</v>
      </c>
      <c r="H4100" s="359"/>
    </row>
    <row r="4101" spans="1:8" s="196" customFormat="1">
      <c r="A4101" s="164"/>
      <c r="B4101" s="741" t="s">
        <v>35</v>
      </c>
      <c r="C4101" s="744"/>
      <c r="D4101" s="186"/>
      <c r="E4101" s="615"/>
      <c r="F4101" s="276"/>
      <c r="G4101" s="889">
        <f>SUM(G4090:G4100)</f>
        <v>4079.7640250000004</v>
      </c>
      <c r="H4101" s="359"/>
    </row>
    <row r="4102" spans="1:8" s="196" customFormat="1">
      <c r="A4102" s="164" t="s">
        <v>2118</v>
      </c>
      <c r="B4102" s="745" t="s">
        <v>1371</v>
      </c>
      <c r="C4102" s="742" t="s">
        <v>728</v>
      </c>
      <c r="D4102" s="359" t="s">
        <v>1652</v>
      </c>
      <c r="E4102" s="605">
        <v>0.33</v>
      </c>
      <c r="F4102" s="629">
        <v>3500</v>
      </c>
      <c r="G4102" s="880">
        <f t="shared" ref="G4102:G4112" si="257">E4102*F4102</f>
        <v>1155</v>
      </c>
      <c r="H4102" s="359"/>
    </row>
    <row r="4103" spans="1:8" s="196" customFormat="1">
      <c r="A4103" s="164"/>
      <c r="B4103" s="740"/>
      <c r="C4103" s="742" t="s">
        <v>731</v>
      </c>
      <c r="D4103" s="359" t="s">
        <v>1652</v>
      </c>
      <c r="E4103" s="605">
        <v>0.2</v>
      </c>
      <c r="F4103" s="628">
        <v>3612</v>
      </c>
      <c r="G4103" s="880">
        <f t="shared" si="257"/>
        <v>722.40000000000009</v>
      </c>
      <c r="H4103" s="359"/>
    </row>
    <row r="4104" spans="1:8" s="196" customFormat="1">
      <c r="A4104" s="164"/>
      <c r="B4104" s="740"/>
      <c r="C4104" s="742" t="s">
        <v>1713</v>
      </c>
      <c r="D4104" s="359" t="s">
        <v>98</v>
      </c>
      <c r="E4104" s="605">
        <v>0.02</v>
      </c>
      <c r="F4104" s="208">
        <v>12900</v>
      </c>
      <c r="G4104" s="880">
        <f t="shared" si="257"/>
        <v>258</v>
      </c>
      <c r="H4104" s="359"/>
    </row>
    <row r="4105" spans="1:8" s="196" customFormat="1">
      <c r="A4105" s="164"/>
      <c r="B4105" s="740"/>
      <c r="C4105" s="742" t="s">
        <v>1714</v>
      </c>
      <c r="D4105" s="359" t="s">
        <v>98</v>
      </c>
      <c r="E4105" s="605">
        <v>0.01</v>
      </c>
      <c r="F4105" s="208">
        <v>1323</v>
      </c>
      <c r="G4105" s="880">
        <f t="shared" si="257"/>
        <v>13.23</v>
      </c>
      <c r="H4105" s="359"/>
    </row>
    <row r="4106" spans="1:8" s="196" customFormat="1">
      <c r="A4106" s="164"/>
      <c r="B4106" s="740"/>
      <c r="C4106" s="742" t="s">
        <v>1715</v>
      </c>
      <c r="D4106" s="359" t="s">
        <v>98</v>
      </c>
      <c r="E4106" s="605">
        <v>0.2</v>
      </c>
      <c r="F4106" s="208">
        <v>1323</v>
      </c>
      <c r="G4106" s="880">
        <f t="shared" si="257"/>
        <v>264.60000000000002</v>
      </c>
      <c r="H4106" s="747"/>
    </row>
    <row r="4107" spans="1:8" s="196" customFormat="1">
      <c r="A4107" s="164"/>
      <c r="B4107" s="740"/>
      <c r="C4107" s="742" t="s">
        <v>723</v>
      </c>
      <c r="D4107" s="359" t="s">
        <v>1652</v>
      </c>
      <c r="E4107" s="605">
        <v>0.4</v>
      </c>
      <c r="F4107" s="208">
        <v>1750</v>
      </c>
      <c r="G4107" s="880">
        <f t="shared" si="257"/>
        <v>700</v>
      </c>
      <c r="H4107" s="359"/>
    </row>
    <row r="4108" spans="1:8" s="196" customFormat="1">
      <c r="A4108" s="164"/>
      <c r="B4108" s="740"/>
      <c r="C4108" s="742" t="s">
        <v>576</v>
      </c>
      <c r="D4108" s="359" t="s">
        <v>1652</v>
      </c>
      <c r="E4108" s="605">
        <v>0.3</v>
      </c>
      <c r="F4108" s="589">
        <v>720</v>
      </c>
      <c r="G4108" s="880">
        <f t="shared" si="257"/>
        <v>216</v>
      </c>
      <c r="H4108" s="359"/>
    </row>
    <row r="4109" spans="1:8" s="196" customFormat="1" ht="30">
      <c r="A4109" s="164"/>
      <c r="B4109" s="740"/>
      <c r="C4109" s="742" t="s">
        <v>1735</v>
      </c>
      <c r="D4109" s="359" t="s">
        <v>1698</v>
      </c>
      <c r="E4109" s="605">
        <v>0.1</v>
      </c>
      <c r="F4109" s="208">
        <v>2500</v>
      </c>
      <c r="G4109" s="880">
        <f t="shared" si="257"/>
        <v>250</v>
      </c>
      <c r="H4109" s="359"/>
    </row>
    <row r="4110" spans="1:8" s="196" customFormat="1">
      <c r="A4110" s="164"/>
      <c r="B4110" s="740"/>
      <c r="C4110" s="742" t="s">
        <v>31</v>
      </c>
      <c r="D4110" s="359" t="s">
        <v>98</v>
      </c>
      <c r="E4110" s="605">
        <v>0.06</v>
      </c>
      <c r="F4110" s="208">
        <v>2700</v>
      </c>
      <c r="G4110" s="880">
        <f t="shared" si="257"/>
        <v>162</v>
      </c>
      <c r="H4110" s="359"/>
    </row>
    <row r="4111" spans="1:8" s="196" customFormat="1">
      <c r="A4111" s="164"/>
      <c r="B4111" s="740"/>
      <c r="C4111" s="742" t="s">
        <v>729</v>
      </c>
      <c r="D4111" s="359" t="s">
        <v>1649</v>
      </c>
      <c r="E4111" s="614">
        <v>0.15790000000000001</v>
      </c>
      <c r="F4111" s="208">
        <v>120</v>
      </c>
      <c r="G4111" s="880">
        <f t="shared" si="257"/>
        <v>18.948</v>
      </c>
      <c r="H4111" s="359"/>
    </row>
    <row r="4112" spans="1:8" s="196" customFormat="1">
      <c r="A4112" s="164"/>
      <c r="B4112" s="740"/>
      <c r="C4112" s="742" t="s">
        <v>1726</v>
      </c>
      <c r="D4112" s="359" t="s">
        <v>1718</v>
      </c>
      <c r="E4112" s="605">
        <v>0.01</v>
      </c>
      <c r="F4112" s="208">
        <v>27000</v>
      </c>
      <c r="G4112" s="880">
        <f t="shared" si="257"/>
        <v>270</v>
      </c>
      <c r="H4112" s="359"/>
    </row>
    <row r="4113" spans="1:8" s="196" customFormat="1">
      <c r="A4113" s="164"/>
      <c r="B4113" s="741" t="s">
        <v>35</v>
      </c>
      <c r="C4113" s="744"/>
      <c r="D4113" s="186"/>
      <c r="E4113" s="615"/>
      <c r="F4113" s="276"/>
      <c r="G4113" s="889">
        <f>SUM(G4102:G4112)</f>
        <v>4030.1779999999999</v>
      </c>
      <c r="H4113" s="359"/>
    </row>
    <row r="4114" spans="1:8" s="196" customFormat="1">
      <c r="A4114" s="164" t="s">
        <v>1571</v>
      </c>
      <c r="B4114" s="291" t="s">
        <v>1572</v>
      </c>
      <c r="C4114" s="296" t="s">
        <v>2119</v>
      </c>
      <c r="D4114" s="292" t="s">
        <v>98</v>
      </c>
      <c r="E4114" s="572">
        <v>1.7000000000000001E-2</v>
      </c>
      <c r="F4114" s="589">
        <v>7200</v>
      </c>
      <c r="G4114" s="880">
        <f t="shared" ref="G4114:G4125" si="258">E4114*F4114</f>
        <v>122.4</v>
      </c>
      <c r="H4114" s="359"/>
    </row>
    <row r="4115" spans="1:8" s="196" customFormat="1">
      <c r="A4115" s="164"/>
      <c r="B4115" s="291"/>
      <c r="C4115" s="296" t="s">
        <v>2120</v>
      </c>
      <c r="D4115" s="292" t="s">
        <v>98</v>
      </c>
      <c r="E4115" s="572">
        <v>0.05</v>
      </c>
      <c r="F4115" s="748">
        <v>16500</v>
      </c>
      <c r="G4115" s="880">
        <f t="shared" si="258"/>
        <v>825</v>
      </c>
      <c r="H4115" s="359"/>
    </row>
    <row r="4116" spans="1:8" s="196" customFormat="1">
      <c r="A4116" s="164"/>
      <c r="B4116" s="291"/>
      <c r="C4116" s="749" t="s">
        <v>1755</v>
      </c>
      <c r="D4116" s="292" t="s">
        <v>98</v>
      </c>
      <c r="E4116" s="572">
        <v>2.5000000000000001E-2</v>
      </c>
      <c r="F4116" s="629">
        <v>27000</v>
      </c>
      <c r="G4116" s="880">
        <f t="shared" si="258"/>
        <v>675</v>
      </c>
      <c r="H4116" s="359"/>
    </row>
    <row r="4117" spans="1:8" s="196" customFormat="1">
      <c r="A4117" s="164"/>
      <c r="B4117" s="291"/>
      <c r="C4117" s="296" t="s">
        <v>2121</v>
      </c>
      <c r="D4117" s="292" t="s">
        <v>98</v>
      </c>
      <c r="E4117" s="572">
        <v>1.7999999999999999E-2</v>
      </c>
      <c r="F4117" s="621">
        <v>7875</v>
      </c>
      <c r="G4117" s="880">
        <f t="shared" si="258"/>
        <v>141.75</v>
      </c>
      <c r="H4117" s="359"/>
    </row>
    <row r="4118" spans="1:8" s="196" customFormat="1">
      <c r="A4118" s="164"/>
      <c r="B4118" s="291"/>
      <c r="C4118" s="296" t="s">
        <v>2122</v>
      </c>
      <c r="D4118" s="292" t="s">
        <v>98</v>
      </c>
      <c r="E4118" s="572">
        <v>0.03</v>
      </c>
      <c r="F4118" s="629">
        <v>10500</v>
      </c>
      <c r="G4118" s="880">
        <f t="shared" si="258"/>
        <v>315</v>
      </c>
      <c r="H4118" s="359"/>
    </row>
    <row r="4119" spans="1:8" s="196" customFormat="1">
      <c r="A4119" s="164"/>
      <c r="B4119" s="291"/>
      <c r="C4119" s="296" t="s">
        <v>1963</v>
      </c>
      <c r="D4119" s="292" t="s">
        <v>98</v>
      </c>
      <c r="E4119" s="574">
        <v>0.1</v>
      </c>
      <c r="F4119" s="748">
        <v>1500</v>
      </c>
      <c r="G4119" s="880">
        <f t="shared" si="258"/>
        <v>150</v>
      </c>
      <c r="H4119" s="359"/>
    </row>
    <row r="4120" spans="1:8" s="196" customFormat="1">
      <c r="A4120" s="164"/>
      <c r="B4120" s="291"/>
      <c r="C4120" s="296" t="s">
        <v>2123</v>
      </c>
      <c r="D4120" s="292" t="s">
        <v>98</v>
      </c>
      <c r="E4120" s="574">
        <v>0.01</v>
      </c>
      <c r="F4120" s="589">
        <v>6500</v>
      </c>
      <c r="G4120" s="880">
        <f t="shared" si="258"/>
        <v>65</v>
      </c>
      <c r="H4120" s="359"/>
    </row>
    <row r="4121" spans="1:8" s="196" customFormat="1">
      <c r="A4121" s="164"/>
      <c r="B4121" s="291"/>
      <c r="C4121" s="291" t="s">
        <v>1746</v>
      </c>
      <c r="D4121" s="292" t="s">
        <v>98</v>
      </c>
      <c r="E4121" s="758">
        <v>0.01</v>
      </c>
      <c r="F4121" s="629">
        <v>3500</v>
      </c>
      <c r="G4121" s="880">
        <f t="shared" si="258"/>
        <v>35</v>
      </c>
      <c r="H4121" s="359"/>
    </row>
    <row r="4122" spans="1:8" s="196" customFormat="1">
      <c r="A4122" s="164"/>
      <c r="B4122" s="291"/>
      <c r="C4122" s="296" t="s">
        <v>2124</v>
      </c>
      <c r="D4122" s="292" t="s">
        <v>98</v>
      </c>
      <c r="E4122" s="574">
        <v>0.02</v>
      </c>
      <c r="F4122" s="589">
        <v>71200</v>
      </c>
      <c r="G4122" s="880">
        <f t="shared" si="258"/>
        <v>1424</v>
      </c>
      <c r="H4122" s="359"/>
    </row>
    <row r="4123" spans="1:8" s="196" customFormat="1">
      <c r="A4123" s="164"/>
      <c r="B4123" s="291"/>
      <c r="C4123" s="742" t="s">
        <v>2125</v>
      </c>
      <c r="D4123" s="359" t="s">
        <v>1718</v>
      </c>
      <c r="E4123" s="573">
        <v>0.02</v>
      </c>
      <c r="F4123" s="748">
        <v>275000</v>
      </c>
      <c r="G4123" s="880">
        <f t="shared" si="258"/>
        <v>5500</v>
      </c>
      <c r="H4123" s="359"/>
    </row>
    <row r="4124" spans="1:8" s="196" customFormat="1" ht="30">
      <c r="A4124" s="164"/>
      <c r="B4124" s="291"/>
      <c r="C4124" s="749" t="s">
        <v>1763</v>
      </c>
      <c r="D4124" s="292" t="s">
        <v>40</v>
      </c>
      <c r="E4124" s="574">
        <v>0.56999999999999995</v>
      </c>
      <c r="F4124" s="629">
        <v>1000</v>
      </c>
      <c r="G4124" s="880">
        <f t="shared" si="258"/>
        <v>570</v>
      </c>
      <c r="H4124" s="359"/>
    </row>
    <row r="4125" spans="1:8" s="196" customFormat="1">
      <c r="A4125" s="164"/>
      <c r="B4125" s="291"/>
      <c r="C4125" s="296" t="s">
        <v>2126</v>
      </c>
      <c r="D4125" s="359" t="s">
        <v>1692</v>
      </c>
      <c r="E4125" s="574">
        <v>0.43</v>
      </c>
      <c r="F4125" s="589">
        <v>25000</v>
      </c>
      <c r="G4125" s="880">
        <f t="shared" si="258"/>
        <v>10750</v>
      </c>
      <c r="H4125" s="359"/>
    </row>
    <row r="4126" spans="1:8" s="196" customFormat="1">
      <c r="A4126" s="164"/>
      <c r="B4126" s="768" t="s">
        <v>579</v>
      </c>
      <c r="C4126" s="296"/>
      <c r="D4126" s="292"/>
      <c r="E4126" s="583"/>
      <c r="F4126" s="589"/>
      <c r="G4126" s="1545">
        <f>SUM(G4114:G4125)</f>
        <v>20573.150000000001</v>
      </c>
      <c r="H4126" s="359"/>
    </row>
    <row r="4127" spans="1:8">
      <c r="A4127" s="66" t="s">
        <v>2127</v>
      </c>
      <c r="B4127" s="284" t="s">
        <v>2128</v>
      </c>
      <c r="C4127" s="63"/>
      <c r="D4127" s="128"/>
      <c r="E4127" s="128"/>
      <c r="F4127" s="440"/>
      <c r="G4127" s="891"/>
      <c r="H4127" s="285"/>
    </row>
    <row r="4128" spans="1:8">
      <c r="A4128" s="676" t="s">
        <v>2129</v>
      </c>
      <c r="B4128" s="288" t="s">
        <v>1037</v>
      </c>
      <c r="C4128" s="309"/>
      <c r="D4128" s="308"/>
      <c r="E4128" s="308"/>
      <c r="F4128" s="429"/>
      <c r="G4128" s="1533"/>
      <c r="H4128" s="678"/>
    </row>
    <row r="4129" spans="1:8">
      <c r="A4129" s="676" t="s">
        <v>2130</v>
      </c>
      <c r="B4129" s="288" t="s">
        <v>1196</v>
      </c>
      <c r="C4129" s="425" t="s">
        <v>31</v>
      </c>
      <c r="D4129" s="678" t="s">
        <v>98</v>
      </c>
      <c r="E4129" s="289">
        <v>0.06</v>
      </c>
      <c r="F4129" s="204">
        <v>2700</v>
      </c>
      <c r="G4129" s="701">
        <f>E4129*F4129</f>
        <v>162</v>
      </c>
      <c r="H4129" s="678"/>
    </row>
    <row r="4130" spans="1:8">
      <c r="A4130" s="676"/>
      <c r="B4130" s="677"/>
      <c r="C4130" s="425" t="s">
        <v>729</v>
      </c>
      <c r="D4130" s="678" t="s">
        <v>1649</v>
      </c>
      <c r="E4130" s="289">
        <v>1.5</v>
      </c>
      <c r="F4130" s="204">
        <v>120</v>
      </c>
      <c r="G4130" s="701">
        <f>E4130*F4130</f>
        <v>180</v>
      </c>
      <c r="H4130" s="678"/>
    </row>
    <row r="4131" spans="1:8">
      <c r="A4131" s="676"/>
      <c r="B4131" s="699" t="s">
        <v>35</v>
      </c>
      <c r="C4131" s="700"/>
      <c r="D4131" s="103"/>
      <c r="E4131" s="608"/>
      <c r="F4131" s="429"/>
      <c r="G4131" s="1533">
        <f>SUM(G4129:G4130)</f>
        <v>342</v>
      </c>
      <c r="H4131" s="678"/>
    </row>
    <row r="4132" spans="1:8">
      <c r="A4132" s="676" t="s">
        <v>1577</v>
      </c>
      <c r="B4132" s="288" t="s">
        <v>1198</v>
      </c>
      <c r="C4132" s="425" t="s">
        <v>31</v>
      </c>
      <c r="D4132" s="678" t="s">
        <v>98</v>
      </c>
      <c r="E4132" s="612">
        <v>8.5650000000000004E-2</v>
      </c>
      <c r="F4132" s="204">
        <v>2700</v>
      </c>
      <c r="G4132" s="701">
        <f>E4132*F4132</f>
        <v>231.25500000000002</v>
      </c>
      <c r="H4132" s="678"/>
    </row>
    <row r="4133" spans="1:8">
      <c r="A4133" s="676"/>
      <c r="B4133" s="677"/>
      <c r="C4133" s="425" t="s">
        <v>729</v>
      </c>
      <c r="D4133" s="678" t="s">
        <v>1649</v>
      </c>
      <c r="E4133" s="614">
        <v>0.99490000000000001</v>
      </c>
      <c r="F4133" s="208">
        <v>120</v>
      </c>
      <c r="G4133" s="701">
        <f>E4133*F4133</f>
        <v>119.38800000000001</v>
      </c>
      <c r="H4133" s="678"/>
    </row>
    <row r="4134" spans="1:8">
      <c r="A4134" s="676"/>
      <c r="B4134" s="677"/>
      <c r="C4134" s="425" t="s">
        <v>576</v>
      </c>
      <c r="D4134" s="678" t="s">
        <v>1652</v>
      </c>
      <c r="E4134" s="614">
        <v>0.16885</v>
      </c>
      <c r="F4134" s="589">
        <v>720</v>
      </c>
      <c r="G4134" s="701">
        <f>E4134*F4134</f>
        <v>121.572</v>
      </c>
      <c r="H4134" s="308"/>
    </row>
    <row r="4135" spans="1:8">
      <c r="A4135" s="676"/>
      <c r="B4135" s="699" t="s">
        <v>35</v>
      </c>
      <c r="C4135" s="700"/>
      <c r="D4135" s="103"/>
      <c r="E4135" s="615"/>
      <c r="F4135" s="276"/>
      <c r="G4135" s="1533">
        <f>SUM(G4132:G4134)</f>
        <v>472.21500000000003</v>
      </c>
      <c r="H4135" s="678"/>
    </row>
    <row r="4136" spans="1:8">
      <c r="A4136" s="676" t="s">
        <v>1578</v>
      </c>
      <c r="B4136" s="288" t="s">
        <v>1398</v>
      </c>
      <c r="C4136" s="425" t="s">
        <v>731</v>
      </c>
      <c r="D4136" s="678" t="s">
        <v>1652</v>
      </c>
      <c r="E4136" s="605">
        <v>0.2</v>
      </c>
      <c r="F4136" s="628">
        <v>3612</v>
      </c>
      <c r="G4136" s="701">
        <f>E4136*F4136</f>
        <v>722.40000000000009</v>
      </c>
      <c r="H4136" s="678"/>
    </row>
    <row r="4137" spans="1:8">
      <c r="A4137" s="676"/>
      <c r="B4137" s="677"/>
      <c r="C4137" s="425" t="s">
        <v>31</v>
      </c>
      <c r="D4137" s="678" t="s">
        <v>98</v>
      </c>
      <c r="E4137" s="605">
        <v>0.06</v>
      </c>
      <c r="F4137" s="208">
        <v>2700</v>
      </c>
      <c r="G4137" s="701">
        <f>E4137*F4137</f>
        <v>162</v>
      </c>
      <c r="H4137" s="678"/>
    </row>
    <row r="4138" spans="1:8">
      <c r="A4138" s="676"/>
      <c r="B4138" s="677"/>
      <c r="C4138" s="425" t="s">
        <v>729</v>
      </c>
      <c r="D4138" s="678" t="s">
        <v>1649</v>
      </c>
      <c r="E4138" s="605">
        <v>1.5</v>
      </c>
      <c r="F4138" s="208">
        <v>120</v>
      </c>
      <c r="G4138" s="701">
        <f>E4138*F4138</f>
        <v>180</v>
      </c>
      <c r="H4138" s="678"/>
    </row>
    <row r="4139" spans="1:8">
      <c r="A4139" s="676"/>
      <c r="B4139" s="699" t="s">
        <v>35</v>
      </c>
      <c r="C4139" s="700"/>
      <c r="D4139" s="103"/>
      <c r="E4139" s="746"/>
      <c r="F4139" s="276"/>
      <c r="G4139" s="1533">
        <f>SUM(G4136:G4138)</f>
        <v>1064.4000000000001</v>
      </c>
      <c r="H4139" s="678"/>
    </row>
    <row r="4140" spans="1:8">
      <c r="A4140" s="676" t="s">
        <v>1579</v>
      </c>
      <c r="B4140" s="288" t="s">
        <v>1136</v>
      </c>
      <c r="C4140" s="425" t="s">
        <v>727</v>
      </c>
      <c r="D4140" s="678" t="s">
        <v>1652</v>
      </c>
      <c r="E4140" s="614">
        <v>0.14308000000000001</v>
      </c>
      <c r="F4140" s="589">
        <v>3500</v>
      </c>
      <c r="G4140" s="701">
        <f t="shared" ref="G4140:G4146" si="259">E4140*F4140</f>
        <v>500.78000000000003</v>
      </c>
      <c r="H4140" s="678"/>
    </row>
    <row r="4141" spans="1:8">
      <c r="A4141" s="676"/>
      <c r="B4141" s="677"/>
      <c r="C4141" s="425" t="s">
        <v>731</v>
      </c>
      <c r="D4141" s="678" t="s">
        <v>1652</v>
      </c>
      <c r="E4141" s="605">
        <v>0.2</v>
      </c>
      <c r="F4141" s="628">
        <v>3612</v>
      </c>
      <c r="G4141" s="701">
        <f t="shared" si="259"/>
        <v>722.40000000000009</v>
      </c>
      <c r="H4141" s="678"/>
    </row>
    <row r="4142" spans="1:8">
      <c r="A4142" s="676"/>
      <c r="B4142" s="677"/>
      <c r="C4142" s="425" t="s">
        <v>1671</v>
      </c>
      <c r="D4142" s="678" t="s">
        <v>1652</v>
      </c>
      <c r="E4142" s="605">
        <v>0.05</v>
      </c>
      <c r="F4142" s="208">
        <v>31200</v>
      </c>
      <c r="G4142" s="701">
        <f t="shared" si="259"/>
        <v>1560</v>
      </c>
      <c r="H4142" s="678"/>
    </row>
    <row r="4143" spans="1:8">
      <c r="A4143" s="676"/>
      <c r="B4143" s="677"/>
      <c r="C4143" s="425" t="s">
        <v>724</v>
      </c>
      <c r="D4143" s="678" t="s">
        <v>1652</v>
      </c>
      <c r="E4143" s="605">
        <v>0.08</v>
      </c>
      <c r="F4143" s="208">
        <v>546</v>
      </c>
      <c r="G4143" s="701">
        <f t="shared" si="259"/>
        <v>43.68</v>
      </c>
      <c r="H4143" s="678"/>
    </row>
    <row r="4144" spans="1:8">
      <c r="A4144" s="676"/>
      <c r="B4144" s="677"/>
      <c r="C4144" s="425" t="s">
        <v>576</v>
      </c>
      <c r="D4144" s="678" t="s">
        <v>1652</v>
      </c>
      <c r="E4144" s="605">
        <v>0.3</v>
      </c>
      <c r="F4144" s="589">
        <v>720</v>
      </c>
      <c r="G4144" s="701">
        <f t="shared" si="259"/>
        <v>216</v>
      </c>
      <c r="H4144" s="678"/>
    </row>
    <row r="4145" spans="1:8">
      <c r="A4145" s="676"/>
      <c r="B4145" s="677"/>
      <c r="C4145" s="425" t="s">
        <v>31</v>
      </c>
      <c r="D4145" s="678" t="s">
        <v>98</v>
      </c>
      <c r="E4145" s="605">
        <v>0.01</v>
      </c>
      <c r="F4145" s="208">
        <v>2700</v>
      </c>
      <c r="G4145" s="701">
        <f t="shared" si="259"/>
        <v>27</v>
      </c>
      <c r="H4145" s="678"/>
    </row>
    <row r="4146" spans="1:8">
      <c r="A4146" s="676"/>
      <c r="B4146" s="677"/>
      <c r="C4146" s="425" t="s">
        <v>729</v>
      </c>
      <c r="D4146" s="678" t="s">
        <v>1649</v>
      </c>
      <c r="E4146" s="605">
        <v>0.5</v>
      </c>
      <c r="F4146" s="208">
        <v>120</v>
      </c>
      <c r="G4146" s="701">
        <f t="shared" si="259"/>
        <v>60</v>
      </c>
      <c r="H4146" s="308"/>
    </row>
    <row r="4147" spans="1:8">
      <c r="A4147" s="676"/>
      <c r="B4147" s="699" t="s">
        <v>35</v>
      </c>
      <c r="C4147" s="700"/>
      <c r="D4147" s="103"/>
      <c r="E4147" s="746"/>
      <c r="F4147" s="276"/>
      <c r="G4147" s="1533">
        <f>SUM(G4140:G4146)</f>
        <v>3129.86</v>
      </c>
      <c r="H4147" s="678"/>
    </row>
    <row r="4148" spans="1:8">
      <c r="A4148" s="676" t="s">
        <v>2131</v>
      </c>
      <c r="B4148" s="288" t="s">
        <v>1559</v>
      </c>
      <c r="C4148" s="425" t="s">
        <v>31</v>
      </c>
      <c r="D4148" s="678" t="s">
        <v>98</v>
      </c>
      <c r="E4148" s="605">
        <v>0.06</v>
      </c>
      <c r="F4148" s="208">
        <v>2700</v>
      </c>
      <c r="G4148" s="701">
        <f>E4148*F4148</f>
        <v>162</v>
      </c>
      <c r="H4148" s="678"/>
    </row>
    <row r="4149" spans="1:8">
      <c r="A4149" s="676"/>
      <c r="B4149" s="677"/>
      <c r="C4149" s="425" t="s">
        <v>576</v>
      </c>
      <c r="D4149" s="678" t="s">
        <v>1649</v>
      </c>
      <c r="E4149" s="605">
        <v>0.3</v>
      </c>
      <c r="F4149" s="589">
        <v>720</v>
      </c>
      <c r="G4149" s="701">
        <f>E4149*F4149</f>
        <v>216</v>
      </c>
      <c r="H4149" s="678"/>
    </row>
    <row r="4150" spans="1:8">
      <c r="A4150" s="676"/>
      <c r="B4150" s="699" t="s">
        <v>35</v>
      </c>
      <c r="C4150" s="700"/>
      <c r="D4150" s="103"/>
      <c r="E4150" s="615"/>
      <c r="F4150" s="276"/>
      <c r="G4150" s="1533">
        <f>SUM(G4148:G4149)</f>
        <v>378</v>
      </c>
      <c r="H4150" s="678"/>
    </row>
    <row r="4151" spans="1:8">
      <c r="A4151" s="676" t="s">
        <v>2132</v>
      </c>
      <c r="B4151" s="288" t="s">
        <v>1308</v>
      </c>
      <c r="C4151" s="425" t="s">
        <v>727</v>
      </c>
      <c r="D4151" s="678" t="s">
        <v>1652</v>
      </c>
      <c r="E4151" s="614">
        <v>8.5849999999999996E-2</v>
      </c>
      <c r="F4151" s="589">
        <v>3500</v>
      </c>
      <c r="G4151" s="701">
        <f>E4151*F4151</f>
        <v>300.47499999999997</v>
      </c>
      <c r="H4151" s="678"/>
    </row>
    <row r="4152" spans="1:8">
      <c r="A4152" s="676"/>
      <c r="B4152" s="677"/>
      <c r="C4152" s="425" t="s">
        <v>31</v>
      </c>
      <c r="D4152" s="678" t="s">
        <v>98</v>
      </c>
      <c r="E4152" s="605">
        <v>0.06</v>
      </c>
      <c r="F4152" s="208">
        <v>2700</v>
      </c>
      <c r="G4152" s="701">
        <f>E4152*F4152</f>
        <v>162</v>
      </c>
      <c r="H4152" s="678"/>
    </row>
    <row r="4153" spans="1:8">
      <c r="A4153" s="676"/>
      <c r="B4153" s="677"/>
      <c r="C4153" s="425" t="s">
        <v>729</v>
      </c>
      <c r="D4153" s="678" t="s">
        <v>1649</v>
      </c>
      <c r="E4153" s="605">
        <v>1.5</v>
      </c>
      <c r="F4153" s="208">
        <v>120</v>
      </c>
      <c r="G4153" s="701">
        <f>E4153*F4153</f>
        <v>180</v>
      </c>
      <c r="H4153" s="678"/>
    </row>
    <row r="4154" spans="1:8">
      <c r="A4154" s="676"/>
      <c r="B4154" s="699" t="s">
        <v>35</v>
      </c>
      <c r="C4154" s="700"/>
      <c r="D4154" s="103"/>
      <c r="E4154" s="746"/>
      <c r="F4154" s="276"/>
      <c r="G4154" s="1533">
        <f>SUM(G4151:G4153)</f>
        <v>642.47499999999991</v>
      </c>
      <c r="H4154" s="678"/>
    </row>
    <row r="4155" spans="1:8" ht="30">
      <c r="A4155" s="676" t="s">
        <v>1582</v>
      </c>
      <c r="B4155" s="288" t="s">
        <v>1562</v>
      </c>
      <c r="C4155" s="425" t="s">
        <v>31</v>
      </c>
      <c r="D4155" s="678" t="s">
        <v>98</v>
      </c>
      <c r="E4155" s="605">
        <v>0.03</v>
      </c>
      <c r="F4155" s="208">
        <v>2700</v>
      </c>
      <c r="G4155" s="701">
        <f>E4155*F4155</f>
        <v>81</v>
      </c>
      <c r="H4155" s="678"/>
    </row>
    <row r="4156" spans="1:8">
      <c r="A4156" s="676"/>
      <c r="B4156" s="677"/>
      <c r="C4156" s="425" t="s">
        <v>729</v>
      </c>
      <c r="D4156" s="678" t="s">
        <v>1649</v>
      </c>
      <c r="E4156" s="605">
        <v>1.5</v>
      </c>
      <c r="F4156" s="208">
        <v>120</v>
      </c>
      <c r="G4156" s="701">
        <f>E4156*F4156</f>
        <v>180</v>
      </c>
      <c r="H4156" s="678"/>
    </row>
    <row r="4157" spans="1:8">
      <c r="A4157" s="676"/>
      <c r="B4157" s="699" t="s">
        <v>35</v>
      </c>
      <c r="C4157" s="700"/>
      <c r="D4157" s="103"/>
      <c r="E4157" s="746"/>
      <c r="F4157" s="276"/>
      <c r="G4157" s="1533">
        <f>SUM(G4155:G4156)</f>
        <v>261</v>
      </c>
      <c r="H4157" s="678"/>
    </row>
    <row r="4158" spans="1:8">
      <c r="A4158" s="676" t="s">
        <v>1583</v>
      </c>
      <c r="B4158" s="288" t="s">
        <v>1253</v>
      </c>
      <c r="C4158" s="425" t="s">
        <v>728</v>
      </c>
      <c r="D4158" s="678" t="s">
        <v>1652</v>
      </c>
      <c r="E4158" s="605">
        <v>0.3</v>
      </c>
      <c r="F4158" s="629">
        <v>3500</v>
      </c>
      <c r="G4158" s="701">
        <f t="shared" ref="G4158:G4168" si="260">E4158*F4158</f>
        <v>1050</v>
      </c>
      <c r="H4158" s="308"/>
    </row>
    <row r="4159" spans="1:8">
      <c r="A4159" s="676"/>
      <c r="B4159" s="677"/>
      <c r="C4159" s="425" t="s">
        <v>731</v>
      </c>
      <c r="D4159" s="678" t="s">
        <v>1652</v>
      </c>
      <c r="E4159" s="605">
        <v>0.18</v>
      </c>
      <c r="F4159" s="628">
        <v>3612</v>
      </c>
      <c r="G4159" s="701">
        <f t="shared" si="260"/>
        <v>650.16</v>
      </c>
      <c r="H4159" s="309"/>
    </row>
    <row r="4160" spans="1:8">
      <c r="A4160" s="676"/>
      <c r="B4160" s="677"/>
      <c r="C4160" s="425" t="s">
        <v>1713</v>
      </c>
      <c r="D4160" s="678" t="s">
        <v>98</v>
      </c>
      <c r="E4160" s="605">
        <v>0.06</v>
      </c>
      <c r="F4160" s="208">
        <v>12900</v>
      </c>
      <c r="G4160" s="701">
        <f t="shared" si="260"/>
        <v>774</v>
      </c>
      <c r="H4160" s="678"/>
    </row>
    <row r="4161" spans="1:8">
      <c r="A4161" s="676"/>
      <c r="B4161" s="677"/>
      <c r="C4161" s="425" t="s">
        <v>1714</v>
      </c>
      <c r="D4161" s="678" t="s">
        <v>98</v>
      </c>
      <c r="E4161" s="605">
        <v>0.01</v>
      </c>
      <c r="F4161" s="208">
        <v>24000</v>
      </c>
      <c r="G4161" s="701">
        <f t="shared" si="260"/>
        <v>240</v>
      </c>
      <c r="H4161" s="678"/>
    </row>
    <row r="4162" spans="1:8">
      <c r="A4162" s="676"/>
      <c r="B4162" s="677"/>
      <c r="C4162" s="425" t="s">
        <v>1715</v>
      </c>
      <c r="D4162" s="678" t="s">
        <v>98</v>
      </c>
      <c r="E4162" s="614">
        <v>2.2675000000000001E-2</v>
      </c>
      <c r="F4162" s="208">
        <v>1323</v>
      </c>
      <c r="G4162" s="701">
        <f t="shared" si="260"/>
        <v>29.999025</v>
      </c>
      <c r="H4162" s="308"/>
    </row>
    <row r="4163" spans="1:8">
      <c r="A4163" s="676"/>
      <c r="B4163" s="677"/>
      <c r="C4163" s="425" t="s">
        <v>723</v>
      </c>
      <c r="D4163" s="678" t="s">
        <v>1652</v>
      </c>
      <c r="E4163" s="605">
        <v>0.01</v>
      </c>
      <c r="F4163" s="208">
        <v>1750</v>
      </c>
      <c r="G4163" s="701">
        <f t="shared" si="260"/>
        <v>17.5</v>
      </c>
      <c r="H4163" s="678"/>
    </row>
    <row r="4164" spans="1:8">
      <c r="A4164" s="676"/>
      <c r="B4164" s="677"/>
      <c r="C4164" s="425" t="s">
        <v>576</v>
      </c>
      <c r="D4164" s="678" t="s">
        <v>1652</v>
      </c>
      <c r="E4164" s="605">
        <v>0.3</v>
      </c>
      <c r="F4164" s="589">
        <v>720</v>
      </c>
      <c r="G4164" s="701">
        <f t="shared" si="260"/>
        <v>216</v>
      </c>
      <c r="H4164" s="678"/>
    </row>
    <row r="4165" spans="1:8">
      <c r="A4165" s="676"/>
      <c r="B4165" s="677"/>
      <c r="C4165" s="425" t="s">
        <v>1697</v>
      </c>
      <c r="D4165" s="678" t="s">
        <v>1698</v>
      </c>
      <c r="E4165" s="605">
        <v>1</v>
      </c>
      <c r="F4165" s="208">
        <v>490</v>
      </c>
      <c r="G4165" s="701">
        <f t="shared" si="260"/>
        <v>490</v>
      </c>
      <c r="H4165" s="678"/>
    </row>
    <row r="4166" spans="1:8">
      <c r="A4166" s="676"/>
      <c r="B4166" s="677"/>
      <c r="C4166" s="425" t="s">
        <v>31</v>
      </c>
      <c r="D4166" s="678" t="s">
        <v>98</v>
      </c>
      <c r="E4166" s="605">
        <v>0.06</v>
      </c>
      <c r="F4166" s="208">
        <v>2700</v>
      </c>
      <c r="G4166" s="701">
        <f t="shared" si="260"/>
        <v>162</v>
      </c>
      <c r="H4166" s="308"/>
    </row>
    <row r="4167" spans="1:8">
      <c r="A4167" s="676"/>
      <c r="B4167" s="677"/>
      <c r="C4167" s="425" t="s">
        <v>729</v>
      </c>
      <c r="D4167" s="678" t="s">
        <v>1649</v>
      </c>
      <c r="E4167" s="605">
        <v>1</v>
      </c>
      <c r="F4167" s="208">
        <v>120</v>
      </c>
      <c r="G4167" s="701">
        <f t="shared" si="260"/>
        <v>120</v>
      </c>
      <c r="H4167" s="678"/>
    </row>
    <row r="4168" spans="1:8">
      <c r="A4168" s="676"/>
      <c r="B4168" s="677"/>
      <c r="C4168" s="425" t="s">
        <v>1717</v>
      </c>
      <c r="D4168" s="678" t="s">
        <v>1718</v>
      </c>
      <c r="E4168" s="605">
        <v>0.01</v>
      </c>
      <c r="F4168" s="208">
        <v>27000</v>
      </c>
      <c r="G4168" s="701">
        <f t="shared" si="260"/>
        <v>270</v>
      </c>
      <c r="H4168" s="678"/>
    </row>
    <row r="4169" spans="1:8">
      <c r="A4169" s="676"/>
      <c r="B4169" s="699" t="s">
        <v>35</v>
      </c>
      <c r="C4169" s="700"/>
      <c r="D4169" s="103"/>
      <c r="E4169" s="746"/>
      <c r="F4169" s="276"/>
      <c r="G4169" s="1533">
        <f>SUM(G4158:G4168)</f>
        <v>4019.6590249999999</v>
      </c>
      <c r="H4169" s="678"/>
    </row>
    <row r="4170" spans="1:8">
      <c r="A4170" s="676" t="s">
        <v>1584</v>
      </c>
      <c r="B4170" s="288" t="s">
        <v>1369</v>
      </c>
      <c r="C4170" s="425" t="s">
        <v>1720</v>
      </c>
      <c r="D4170" s="678" t="s">
        <v>98</v>
      </c>
      <c r="E4170" s="605">
        <v>0.15</v>
      </c>
      <c r="F4170" s="208">
        <v>1690</v>
      </c>
      <c r="G4170" s="701">
        <f t="shared" ref="G4170:G4182" si="261">E4170*F4170</f>
        <v>253.5</v>
      </c>
      <c r="H4170" s="308"/>
    </row>
    <row r="4171" spans="1:8">
      <c r="A4171" s="676"/>
      <c r="B4171" s="677"/>
      <c r="C4171" s="425" t="s">
        <v>1893</v>
      </c>
      <c r="D4171" s="678" t="s">
        <v>98</v>
      </c>
      <c r="E4171" s="605">
        <v>0.01</v>
      </c>
      <c r="F4171" s="208">
        <v>21000</v>
      </c>
      <c r="G4171" s="701">
        <f t="shared" si="261"/>
        <v>210</v>
      </c>
      <c r="H4171" s="678"/>
    </row>
    <row r="4172" spans="1:8" ht="30">
      <c r="A4172" s="676"/>
      <c r="B4172" s="677"/>
      <c r="C4172" s="425" t="s">
        <v>1721</v>
      </c>
      <c r="D4172" s="678" t="s">
        <v>98</v>
      </c>
      <c r="E4172" s="605">
        <v>0.01</v>
      </c>
      <c r="F4172" s="208">
        <v>118100</v>
      </c>
      <c r="G4172" s="701">
        <f t="shared" si="261"/>
        <v>1181</v>
      </c>
      <c r="H4172" s="678"/>
    </row>
    <row r="4173" spans="1:8">
      <c r="A4173" s="676"/>
      <c r="B4173" s="677"/>
      <c r="C4173" s="425" t="s">
        <v>1722</v>
      </c>
      <c r="D4173" s="678" t="s">
        <v>98</v>
      </c>
      <c r="E4173" s="605">
        <v>0.1</v>
      </c>
      <c r="F4173" s="208">
        <v>2100</v>
      </c>
      <c r="G4173" s="701">
        <f t="shared" si="261"/>
        <v>210</v>
      </c>
      <c r="H4173" s="678"/>
    </row>
    <row r="4174" spans="1:8">
      <c r="A4174" s="676"/>
      <c r="B4174" s="677"/>
      <c r="C4174" s="425" t="s">
        <v>1723</v>
      </c>
      <c r="D4174" s="678" t="s">
        <v>1698</v>
      </c>
      <c r="E4174" s="605">
        <v>1</v>
      </c>
      <c r="F4174" s="208">
        <v>490</v>
      </c>
      <c r="G4174" s="701">
        <f t="shared" si="261"/>
        <v>490</v>
      </c>
      <c r="H4174" s="678"/>
    </row>
    <row r="4175" spans="1:8">
      <c r="A4175" s="676"/>
      <c r="B4175" s="677"/>
      <c r="C4175" s="425" t="s">
        <v>1724</v>
      </c>
      <c r="D4175" s="678" t="s">
        <v>98</v>
      </c>
      <c r="E4175" s="605">
        <v>0.05</v>
      </c>
      <c r="F4175" s="208">
        <v>1901</v>
      </c>
      <c r="G4175" s="701">
        <f t="shared" si="261"/>
        <v>95.050000000000011</v>
      </c>
      <c r="H4175" s="678"/>
    </row>
    <row r="4176" spans="1:8">
      <c r="A4176" s="676"/>
      <c r="B4176" s="677"/>
      <c r="C4176" s="425" t="s">
        <v>1725</v>
      </c>
      <c r="D4176" s="678" t="s">
        <v>98</v>
      </c>
      <c r="E4176" s="605">
        <v>0.03</v>
      </c>
      <c r="F4176" s="208">
        <v>8900</v>
      </c>
      <c r="G4176" s="701">
        <f t="shared" si="261"/>
        <v>267</v>
      </c>
      <c r="H4176" s="678"/>
    </row>
    <row r="4177" spans="1:8">
      <c r="A4177" s="676"/>
      <c r="B4177" s="677"/>
      <c r="C4177" s="425" t="s">
        <v>1687</v>
      </c>
      <c r="D4177" s="678" t="s">
        <v>98</v>
      </c>
      <c r="E4177" s="605">
        <v>0.02</v>
      </c>
      <c r="F4177" s="589">
        <v>27000</v>
      </c>
      <c r="G4177" s="701">
        <f t="shared" si="261"/>
        <v>540</v>
      </c>
      <c r="H4177" s="678"/>
    </row>
    <row r="4178" spans="1:8">
      <c r="A4178" s="676"/>
      <c r="B4178" s="677"/>
      <c r="C4178" s="425" t="s">
        <v>576</v>
      </c>
      <c r="D4178" s="678" t="s">
        <v>1652</v>
      </c>
      <c r="E4178" s="605">
        <v>0.25</v>
      </c>
      <c r="F4178" s="589">
        <v>720</v>
      </c>
      <c r="G4178" s="701">
        <f t="shared" si="261"/>
        <v>180</v>
      </c>
      <c r="H4178" s="308"/>
    </row>
    <row r="4179" spans="1:8">
      <c r="A4179" s="676"/>
      <c r="B4179" s="677"/>
      <c r="C4179" s="425" t="s">
        <v>727</v>
      </c>
      <c r="D4179" s="678" t="s">
        <v>1652</v>
      </c>
      <c r="E4179" s="605">
        <v>0.04</v>
      </c>
      <c r="F4179" s="589">
        <v>3500</v>
      </c>
      <c r="G4179" s="701">
        <f t="shared" si="261"/>
        <v>140</v>
      </c>
      <c r="H4179" s="678"/>
    </row>
    <row r="4180" spans="1:8">
      <c r="A4180" s="676"/>
      <c r="B4180" s="677"/>
      <c r="C4180" s="425" t="s">
        <v>31</v>
      </c>
      <c r="D4180" s="678" t="s">
        <v>98</v>
      </c>
      <c r="E4180" s="605">
        <v>0.06</v>
      </c>
      <c r="F4180" s="208">
        <v>2700</v>
      </c>
      <c r="G4180" s="701">
        <f t="shared" si="261"/>
        <v>162</v>
      </c>
      <c r="H4180" s="678"/>
    </row>
    <row r="4181" spans="1:8">
      <c r="A4181" s="676"/>
      <c r="B4181" s="677"/>
      <c r="C4181" s="425" t="s">
        <v>729</v>
      </c>
      <c r="D4181" s="678" t="s">
        <v>1649</v>
      </c>
      <c r="E4181" s="605">
        <v>0.15</v>
      </c>
      <c r="F4181" s="208">
        <v>120</v>
      </c>
      <c r="G4181" s="701">
        <f t="shared" si="261"/>
        <v>18</v>
      </c>
      <c r="H4181" s="103"/>
    </row>
    <row r="4182" spans="1:8">
      <c r="A4182" s="676"/>
      <c r="B4182" s="677"/>
      <c r="C4182" s="425" t="s">
        <v>1726</v>
      </c>
      <c r="D4182" s="678" t="s">
        <v>1718</v>
      </c>
      <c r="E4182" s="605">
        <v>0.01</v>
      </c>
      <c r="F4182" s="208">
        <v>27000</v>
      </c>
      <c r="G4182" s="701">
        <f t="shared" si="261"/>
        <v>270</v>
      </c>
      <c r="H4182" s="678"/>
    </row>
    <row r="4183" spans="1:8">
      <c r="A4183" s="676"/>
      <c r="B4183" s="699" t="s">
        <v>35</v>
      </c>
      <c r="C4183" s="700"/>
      <c r="D4183" s="103"/>
      <c r="E4183" s="746"/>
      <c r="F4183" s="276"/>
      <c r="G4183" s="1533">
        <f>SUM(G4170:G4182)</f>
        <v>4016.55</v>
      </c>
      <c r="H4183" s="678"/>
    </row>
    <row r="4184" spans="1:8">
      <c r="A4184" s="676" t="s">
        <v>1585</v>
      </c>
      <c r="B4184" s="288" t="s">
        <v>1251</v>
      </c>
      <c r="C4184" s="425" t="s">
        <v>728</v>
      </c>
      <c r="D4184" s="678" t="s">
        <v>1652</v>
      </c>
      <c r="E4184" s="605">
        <v>0.33</v>
      </c>
      <c r="F4184" s="629">
        <v>3500</v>
      </c>
      <c r="G4184" s="701">
        <f t="shared" ref="G4184:G4194" si="262">E4184*F4184</f>
        <v>1155</v>
      </c>
      <c r="H4184" s="678"/>
    </row>
    <row r="4185" spans="1:8">
      <c r="A4185" s="676"/>
      <c r="B4185" s="677"/>
      <c r="C4185" s="425" t="s">
        <v>731</v>
      </c>
      <c r="D4185" s="678" t="s">
        <v>1652</v>
      </c>
      <c r="E4185" s="605">
        <v>0.2</v>
      </c>
      <c r="F4185" s="628">
        <v>3612</v>
      </c>
      <c r="G4185" s="701">
        <f t="shared" si="262"/>
        <v>722.40000000000009</v>
      </c>
      <c r="H4185" s="308"/>
    </row>
    <row r="4186" spans="1:8">
      <c r="A4186" s="676"/>
      <c r="B4186" s="677"/>
      <c r="C4186" s="425" t="s">
        <v>1713</v>
      </c>
      <c r="D4186" s="678" t="s">
        <v>98</v>
      </c>
      <c r="E4186" s="605">
        <v>0.06</v>
      </c>
      <c r="F4186" s="208">
        <v>12900</v>
      </c>
      <c r="G4186" s="701">
        <f t="shared" si="262"/>
        <v>774</v>
      </c>
      <c r="H4186" s="678"/>
    </row>
    <row r="4187" spans="1:8">
      <c r="A4187" s="676"/>
      <c r="B4187" s="677"/>
      <c r="C4187" s="425" t="s">
        <v>1714</v>
      </c>
      <c r="D4187" s="678" t="s">
        <v>98</v>
      </c>
      <c r="E4187" s="605">
        <v>0.01</v>
      </c>
      <c r="F4187" s="208">
        <v>24000</v>
      </c>
      <c r="G4187" s="701">
        <f t="shared" si="262"/>
        <v>240</v>
      </c>
      <c r="H4187" s="678"/>
    </row>
    <row r="4188" spans="1:8">
      <c r="A4188" s="676"/>
      <c r="B4188" s="677"/>
      <c r="C4188" s="425" t="s">
        <v>1715</v>
      </c>
      <c r="D4188" s="678" t="s">
        <v>98</v>
      </c>
      <c r="E4188" s="614">
        <v>2.2675000000000001E-2</v>
      </c>
      <c r="F4188" s="208">
        <v>1323</v>
      </c>
      <c r="G4188" s="701">
        <f t="shared" si="262"/>
        <v>29.999025</v>
      </c>
      <c r="H4188" s="308"/>
    </row>
    <row r="4189" spans="1:8">
      <c r="A4189" s="676"/>
      <c r="B4189" s="677"/>
      <c r="C4189" s="425" t="s">
        <v>723</v>
      </c>
      <c r="D4189" s="678" t="s">
        <v>1652</v>
      </c>
      <c r="E4189" s="605">
        <v>0.01</v>
      </c>
      <c r="F4189" s="208">
        <v>1750</v>
      </c>
      <c r="G4189" s="701">
        <f t="shared" si="262"/>
        <v>17.5</v>
      </c>
      <c r="H4189" s="678"/>
    </row>
    <row r="4190" spans="1:8">
      <c r="A4190" s="676"/>
      <c r="B4190" s="677"/>
      <c r="C4190" s="425" t="s">
        <v>576</v>
      </c>
      <c r="D4190" s="678" t="s">
        <v>1652</v>
      </c>
      <c r="E4190" s="605">
        <v>0.3</v>
      </c>
      <c r="F4190" s="589">
        <v>720</v>
      </c>
      <c r="G4190" s="701">
        <f t="shared" si="262"/>
        <v>216</v>
      </c>
      <c r="H4190" s="678"/>
    </row>
    <row r="4191" spans="1:8" ht="30">
      <c r="A4191" s="676"/>
      <c r="B4191" s="677"/>
      <c r="C4191" s="425" t="s">
        <v>1891</v>
      </c>
      <c r="D4191" s="678" t="s">
        <v>1698</v>
      </c>
      <c r="E4191" s="605">
        <v>1</v>
      </c>
      <c r="F4191" s="208">
        <v>490</v>
      </c>
      <c r="G4191" s="701">
        <f t="shared" si="262"/>
        <v>490</v>
      </c>
      <c r="H4191" s="678"/>
    </row>
    <row r="4192" spans="1:8">
      <c r="A4192" s="676"/>
      <c r="B4192" s="677"/>
      <c r="C4192" s="425" t="s">
        <v>31</v>
      </c>
      <c r="D4192" s="678" t="s">
        <v>98</v>
      </c>
      <c r="E4192" s="614">
        <v>5.9950000000000003E-2</v>
      </c>
      <c r="F4192" s="208">
        <v>2700</v>
      </c>
      <c r="G4192" s="701">
        <f t="shared" si="262"/>
        <v>161.86500000000001</v>
      </c>
      <c r="H4192" s="678"/>
    </row>
    <row r="4193" spans="1:8">
      <c r="A4193" s="676"/>
      <c r="B4193" s="677"/>
      <c r="C4193" s="425" t="s">
        <v>729</v>
      </c>
      <c r="D4193" s="678" t="s">
        <v>1649</v>
      </c>
      <c r="E4193" s="614">
        <v>0.14199999999999999</v>
      </c>
      <c r="F4193" s="208">
        <v>120</v>
      </c>
      <c r="G4193" s="701">
        <f t="shared" si="262"/>
        <v>17.04</v>
      </c>
      <c r="H4193" s="678"/>
    </row>
    <row r="4194" spans="1:8">
      <c r="A4194" s="676"/>
      <c r="B4194" s="677"/>
      <c r="C4194" s="425" t="s">
        <v>1717</v>
      </c>
      <c r="D4194" s="678" t="s">
        <v>1718</v>
      </c>
      <c r="E4194" s="605">
        <v>0.01</v>
      </c>
      <c r="F4194" s="208">
        <v>27000</v>
      </c>
      <c r="G4194" s="701">
        <f t="shared" si="262"/>
        <v>270</v>
      </c>
      <c r="H4194" s="678"/>
    </row>
    <row r="4195" spans="1:8">
      <c r="A4195" s="676"/>
      <c r="B4195" s="699" t="s">
        <v>35</v>
      </c>
      <c r="C4195" s="700"/>
      <c r="D4195" s="103"/>
      <c r="E4195" s="746"/>
      <c r="F4195" s="276"/>
      <c r="G4195" s="1533">
        <f>SUM(G4184:G4194)</f>
        <v>4093.8040250000004</v>
      </c>
      <c r="H4195" s="678"/>
    </row>
    <row r="4196" spans="1:8">
      <c r="A4196" s="676" t="s">
        <v>1586</v>
      </c>
      <c r="B4196" s="288" t="s">
        <v>1371</v>
      </c>
      <c r="C4196" s="425" t="s">
        <v>728</v>
      </c>
      <c r="D4196" s="678" t="s">
        <v>1652</v>
      </c>
      <c r="E4196" s="605">
        <v>0.22</v>
      </c>
      <c r="F4196" s="629">
        <v>3500</v>
      </c>
      <c r="G4196" s="701">
        <f t="shared" ref="G4196:G4206" si="263">E4196*F4196</f>
        <v>770</v>
      </c>
      <c r="H4196" s="678"/>
    </row>
    <row r="4197" spans="1:8">
      <c r="A4197" s="676"/>
      <c r="B4197" s="677"/>
      <c r="C4197" s="425" t="s">
        <v>731</v>
      </c>
      <c r="D4197" s="678" t="s">
        <v>1652</v>
      </c>
      <c r="E4197" s="605">
        <v>0.2</v>
      </c>
      <c r="F4197" s="628">
        <v>3612</v>
      </c>
      <c r="G4197" s="701">
        <f t="shared" si="263"/>
        <v>722.40000000000009</v>
      </c>
      <c r="H4197" s="678"/>
    </row>
    <row r="4198" spans="1:8">
      <c r="A4198" s="676"/>
      <c r="B4198" s="677"/>
      <c r="C4198" s="425" t="s">
        <v>1713</v>
      </c>
      <c r="D4198" s="678" t="s">
        <v>98</v>
      </c>
      <c r="E4198" s="605">
        <v>0.03</v>
      </c>
      <c r="F4198" s="208">
        <v>12900</v>
      </c>
      <c r="G4198" s="701">
        <f t="shared" si="263"/>
        <v>387</v>
      </c>
      <c r="H4198" s="678"/>
    </row>
    <row r="4199" spans="1:8">
      <c r="A4199" s="676"/>
      <c r="B4199" s="677"/>
      <c r="C4199" s="425" t="s">
        <v>1714</v>
      </c>
      <c r="D4199" s="678" t="s">
        <v>98</v>
      </c>
      <c r="E4199" s="605">
        <v>0.01</v>
      </c>
      <c r="F4199" s="208">
        <v>1323</v>
      </c>
      <c r="G4199" s="701">
        <f t="shared" si="263"/>
        <v>13.23</v>
      </c>
      <c r="H4199" s="678"/>
    </row>
    <row r="4200" spans="1:8">
      <c r="A4200" s="676"/>
      <c r="B4200" s="677"/>
      <c r="C4200" s="425" t="s">
        <v>1715</v>
      </c>
      <c r="D4200" s="678" t="s">
        <v>98</v>
      </c>
      <c r="E4200" s="605">
        <v>0.2</v>
      </c>
      <c r="F4200" s="208">
        <v>1323</v>
      </c>
      <c r="G4200" s="701">
        <f t="shared" si="263"/>
        <v>264.60000000000002</v>
      </c>
      <c r="H4200" s="308"/>
    </row>
    <row r="4201" spans="1:8">
      <c r="A4201" s="676"/>
      <c r="B4201" s="677"/>
      <c r="C4201" s="425" t="s">
        <v>723</v>
      </c>
      <c r="D4201" s="678" t="s">
        <v>1652</v>
      </c>
      <c r="E4201" s="605">
        <v>0.5</v>
      </c>
      <c r="F4201" s="208">
        <v>1750</v>
      </c>
      <c r="G4201" s="701">
        <f t="shared" si="263"/>
        <v>875</v>
      </c>
      <c r="H4201" s="678"/>
    </row>
    <row r="4202" spans="1:8">
      <c r="A4202" s="676"/>
      <c r="B4202" s="677"/>
      <c r="C4202" s="425" t="s">
        <v>576</v>
      </c>
      <c r="D4202" s="678" t="s">
        <v>1652</v>
      </c>
      <c r="E4202" s="605">
        <v>0.3</v>
      </c>
      <c r="F4202" s="589">
        <v>720</v>
      </c>
      <c r="G4202" s="701">
        <f t="shared" si="263"/>
        <v>216</v>
      </c>
      <c r="H4202" s="678"/>
    </row>
    <row r="4203" spans="1:8" ht="30">
      <c r="A4203" s="676"/>
      <c r="B4203" s="677"/>
      <c r="C4203" s="425" t="s">
        <v>1735</v>
      </c>
      <c r="D4203" s="678" t="s">
        <v>1698</v>
      </c>
      <c r="E4203" s="605">
        <v>0.1</v>
      </c>
      <c r="F4203" s="208">
        <v>2500</v>
      </c>
      <c r="G4203" s="701">
        <f t="shared" si="263"/>
        <v>250</v>
      </c>
      <c r="H4203" s="678"/>
    </row>
    <row r="4204" spans="1:8">
      <c r="A4204" s="676"/>
      <c r="B4204" s="677"/>
      <c r="C4204" s="425" t="s">
        <v>31</v>
      </c>
      <c r="D4204" s="678" t="s">
        <v>98</v>
      </c>
      <c r="E4204" s="605">
        <v>0.06</v>
      </c>
      <c r="F4204" s="208">
        <v>2700</v>
      </c>
      <c r="G4204" s="701">
        <f t="shared" si="263"/>
        <v>162</v>
      </c>
      <c r="H4204" s="678"/>
    </row>
    <row r="4205" spans="1:8">
      <c r="A4205" s="676"/>
      <c r="B4205" s="677"/>
      <c r="C4205" s="425" t="s">
        <v>729</v>
      </c>
      <c r="D4205" s="678" t="s">
        <v>1649</v>
      </c>
      <c r="E4205" s="614">
        <v>0.15620000000000001</v>
      </c>
      <c r="F4205" s="208">
        <v>120</v>
      </c>
      <c r="G4205" s="701">
        <f t="shared" si="263"/>
        <v>18.744</v>
      </c>
      <c r="H4205" s="678"/>
    </row>
    <row r="4206" spans="1:8">
      <c r="A4206" s="676"/>
      <c r="B4206" s="677"/>
      <c r="C4206" s="425" t="s">
        <v>1726</v>
      </c>
      <c r="D4206" s="678" t="s">
        <v>1718</v>
      </c>
      <c r="E4206" s="605">
        <v>0.01</v>
      </c>
      <c r="F4206" s="208">
        <v>27000</v>
      </c>
      <c r="G4206" s="701">
        <f t="shared" si="263"/>
        <v>270</v>
      </c>
      <c r="H4206" s="678"/>
    </row>
    <row r="4207" spans="1:8">
      <c r="A4207" s="676"/>
      <c r="B4207" s="699" t="s">
        <v>35</v>
      </c>
      <c r="C4207" s="700"/>
      <c r="D4207" s="103"/>
      <c r="E4207" s="608"/>
      <c r="F4207" s="429"/>
      <c r="G4207" s="1533">
        <f>SUM(G4196:G4206)</f>
        <v>3948.9740000000002</v>
      </c>
      <c r="H4207" s="678"/>
    </row>
    <row r="4208" spans="1:8">
      <c r="A4208" s="66" t="s">
        <v>2133</v>
      </c>
      <c r="B4208" s="284" t="s">
        <v>2134</v>
      </c>
      <c r="C4208" s="63"/>
      <c r="D4208" s="128"/>
      <c r="E4208" s="592"/>
      <c r="F4208" s="440"/>
      <c r="G4208" s="891"/>
      <c r="H4208" s="285"/>
    </row>
    <row r="4209" spans="1:8">
      <c r="A4209" s="676" t="s">
        <v>2135</v>
      </c>
      <c r="B4209" s="288" t="s">
        <v>1037</v>
      </c>
      <c r="C4209" s="425"/>
      <c r="D4209" s="678"/>
      <c r="E4209" s="612"/>
      <c r="F4209" s="204"/>
      <c r="G4209" s="701"/>
      <c r="H4209" s="678"/>
    </row>
    <row r="4210" spans="1:8">
      <c r="A4210" s="676" t="s">
        <v>2136</v>
      </c>
      <c r="B4210" s="288" t="s">
        <v>1196</v>
      </c>
      <c r="C4210" s="425" t="s">
        <v>31</v>
      </c>
      <c r="D4210" s="678" t="s">
        <v>98</v>
      </c>
      <c r="E4210" s="289">
        <v>0.06</v>
      </c>
      <c r="F4210" s="204">
        <v>2700</v>
      </c>
      <c r="G4210" s="701">
        <f>E4210*F4210</f>
        <v>162</v>
      </c>
      <c r="H4210" s="678"/>
    </row>
    <row r="4211" spans="1:8">
      <c r="A4211" s="676"/>
      <c r="B4211" s="677"/>
      <c r="C4211" s="425" t="s">
        <v>729</v>
      </c>
      <c r="D4211" s="678" t="s">
        <v>1649</v>
      </c>
      <c r="E4211" s="612">
        <v>1.5</v>
      </c>
      <c r="F4211" s="204">
        <v>120</v>
      </c>
      <c r="G4211" s="701">
        <f>E4211*F4211</f>
        <v>180</v>
      </c>
      <c r="H4211" s="678"/>
    </row>
    <row r="4212" spans="1:8">
      <c r="A4212" s="676"/>
      <c r="B4212" s="699" t="s">
        <v>35</v>
      </c>
      <c r="C4212" s="700"/>
      <c r="D4212" s="103"/>
      <c r="E4212" s="608"/>
      <c r="F4212" s="429"/>
      <c r="G4212" s="1533">
        <f>SUM(G4210:G4211)</f>
        <v>342</v>
      </c>
      <c r="H4212" s="678"/>
    </row>
    <row r="4213" spans="1:8">
      <c r="A4213" s="676" t="s">
        <v>1591</v>
      </c>
      <c r="B4213" s="288" t="s">
        <v>1198</v>
      </c>
      <c r="C4213" s="425" t="s">
        <v>31</v>
      </c>
      <c r="D4213" s="678" t="s">
        <v>98</v>
      </c>
      <c r="E4213" s="612">
        <v>8.5650000000000004E-2</v>
      </c>
      <c r="F4213" s="204">
        <v>2700</v>
      </c>
      <c r="G4213" s="701">
        <f>E4213*F4213</f>
        <v>231.25500000000002</v>
      </c>
      <c r="H4213" s="308"/>
    </row>
    <row r="4214" spans="1:8">
      <c r="A4214" s="676"/>
      <c r="B4214" s="677"/>
      <c r="C4214" s="425" t="s">
        <v>729</v>
      </c>
      <c r="D4214" s="678" t="s">
        <v>1649</v>
      </c>
      <c r="E4214" s="612">
        <v>0.995</v>
      </c>
      <c r="F4214" s="204">
        <v>120</v>
      </c>
      <c r="G4214" s="701">
        <f t="shared" ref="G4214:G4269" si="264">E4214*F4214</f>
        <v>119.4</v>
      </c>
      <c r="H4214" s="678"/>
    </row>
    <row r="4215" spans="1:8">
      <c r="A4215" s="676"/>
      <c r="B4215" s="677"/>
      <c r="C4215" s="425" t="s">
        <v>576</v>
      </c>
      <c r="D4215" s="678" t="s">
        <v>1652</v>
      </c>
      <c r="E4215" s="612">
        <v>0.16882</v>
      </c>
      <c r="F4215" s="622">
        <v>720</v>
      </c>
      <c r="G4215" s="701">
        <f t="shared" si="264"/>
        <v>121.5504</v>
      </c>
      <c r="H4215" s="678"/>
    </row>
    <row r="4216" spans="1:8">
      <c r="A4216" s="676"/>
      <c r="B4216" s="699" t="s">
        <v>35</v>
      </c>
      <c r="C4216" s="700"/>
      <c r="D4216" s="103"/>
      <c r="E4216" s="608"/>
      <c r="F4216" s="429"/>
      <c r="G4216" s="1533">
        <f>SUM(G4213:G4215)</f>
        <v>472.20540000000005</v>
      </c>
      <c r="H4216" s="678"/>
    </row>
    <row r="4217" spans="1:8">
      <c r="A4217" s="676" t="s">
        <v>1592</v>
      </c>
      <c r="B4217" s="288" t="s">
        <v>1308</v>
      </c>
      <c r="C4217" s="425" t="s">
        <v>727</v>
      </c>
      <c r="D4217" s="678" t="s">
        <v>1652</v>
      </c>
      <c r="E4217" s="605">
        <v>0.01</v>
      </c>
      <c r="F4217" s="589">
        <v>3500</v>
      </c>
      <c r="G4217" s="701">
        <f t="shared" si="264"/>
        <v>35</v>
      </c>
      <c r="H4217" s="678"/>
    </row>
    <row r="4218" spans="1:8">
      <c r="A4218" s="676"/>
      <c r="B4218" s="677"/>
      <c r="C4218" s="425" t="s">
        <v>31</v>
      </c>
      <c r="D4218" s="678" t="s">
        <v>98</v>
      </c>
      <c r="E4218" s="605">
        <v>0.01</v>
      </c>
      <c r="F4218" s="208">
        <v>2700</v>
      </c>
      <c r="G4218" s="701">
        <f t="shared" si="264"/>
        <v>27</v>
      </c>
      <c r="H4218" s="678"/>
    </row>
    <row r="4219" spans="1:8">
      <c r="A4219" s="676"/>
      <c r="B4219" s="677"/>
      <c r="C4219" s="425" t="s">
        <v>729</v>
      </c>
      <c r="D4219" s="678" t="s">
        <v>1649</v>
      </c>
      <c r="E4219" s="614">
        <v>0.51380000000000003</v>
      </c>
      <c r="F4219" s="208">
        <v>120</v>
      </c>
      <c r="G4219" s="701">
        <f t="shared" si="264"/>
        <v>61.656000000000006</v>
      </c>
      <c r="H4219" s="678"/>
    </row>
    <row r="4220" spans="1:8">
      <c r="A4220" s="676"/>
      <c r="B4220" s="699" t="s">
        <v>35</v>
      </c>
      <c r="C4220" s="700"/>
      <c r="D4220" s="103"/>
      <c r="E4220" s="615"/>
      <c r="F4220" s="276"/>
      <c r="G4220" s="1533">
        <f>SUM(G4217:G4219)</f>
        <v>123.65600000000001</v>
      </c>
      <c r="H4220" s="678"/>
    </row>
    <row r="4221" spans="1:8">
      <c r="A4221" s="676" t="s">
        <v>1593</v>
      </c>
      <c r="B4221" s="288" t="s">
        <v>1253</v>
      </c>
      <c r="C4221" s="425" t="s">
        <v>728</v>
      </c>
      <c r="D4221" s="678" t="s">
        <v>1652</v>
      </c>
      <c r="E4221" s="614">
        <v>3.3000000000000002E-2</v>
      </c>
      <c r="F4221" s="629">
        <v>3500</v>
      </c>
      <c r="G4221" s="701">
        <f t="shared" si="264"/>
        <v>115.5</v>
      </c>
      <c r="H4221" s="678"/>
    </row>
    <row r="4222" spans="1:8">
      <c r="A4222" s="676"/>
      <c r="B4222" s="677"/>
      <c r="C4222" s="425" t="s">
        <v>731</v>
      </c>
      <c r="D4222" s="678" t="s">
        <v>1652</v>
      </c>
      <c r="E4222" s="606">
        <v>0.02</v>
      </c>
      <c r="F4222" s="628">
        <v>3612</v>
      </c>
      <c r="G4222" s="701">
        <f t="shared" si="264"/>
        <v>72.239999999999995</v>
      </c>
      <c r="H4222" s="678"/>
    </row>
    <row r="4223" spans="1:8">
      <c r="A4223" s="676"/>
      <c r="B4223" s="677"/>
      <c r="C4223" s="425" t="s">
        <v>1713</v>
      </c>
      <c r="D4223" s="678" t="s">
        <v>98</v>
      </c>
      <c r="E4223" s="606">
        <v>0.01</v>
      </c>
      <c r="F4223" s="208">
        <v>12900</v>
      </c>
      <c r="G4223" s="701">
        <f t="shared" si="264"/>
        <v>129</v>
      </c>
      <c r="H4223" s="678"/>
    </row>
    <row r="4224" spans="1:8">
      <c r="A4224" s="676"/>
      <c r="B4224" s="677"/>
      <c r="C4224" s="425" t="s">
        <v>1714</v>
      </c>
      <c r="D4224" s="678" t="s">
        <v>98</v>
      </c>
      <c r="E4224" s="606">
        <v>1E-3</v>
      </c>
      <c r="F4224" s="208">
        <v>24000</v>
      </c>
      <c r="G4224" s="701">
        <f t="shared" si="264"/>
        <v>24</v>
      </c>
      <c r="H4224" s="678"/>
    </row>
    <row r="4225" spans="1:8">
      <c r="A4225" s="676"/>
      <c r="B4225" s="677"/>
      <c r="C4225" s="425" t="s">
        <v>1715</v>
      </c>
      <c r="D4225" s="678" t="s">
        <v>98</v>
      </c>
      <c r="E4225" s="606">
        <v>0.03</v>
      </c>
      <c r="F4225" s="208">
        <v>1323</v>
      </c>
      <c r="G4225" s="701">
        <f t="shared" si="264"/>
        <v>39.69</v>
      </c>
      <c r="H4225" s="308"/>
    </row>
    <row r="4226" spans="1:8">
      <c r="A4226" s="676"/>
      <c r="B4226" s="677"/>
      <c r="C4226" s="425" t="s">
        <v>723</v>
      </c>
      <c r="D4226" s="678" t="s">
        <v>1652</v>
      </c>
      <c r="E4226" s="606">
        <v>0.1</v>
      </c>
      <c r="F4226" s="208">
        <v>1750</v>
      </c>
      <c r="G4226" s="701">
        <f t="shared" si="264"/>
        <v>175</v>
      </c>
      <c r="H4226" s="678"/>
    </row>
    <row r="4227" spans="1:8">
      <c r="A4227" s="676"/>
      <c r="B4227" s="677"/>
      <c r="C4227" s="425" t="s">
        <v>576</v>
      </c>
      <c r="D4227" s="678" t="s">
        <v>1652</v>
      </c>
      <c r="E4227" s="606">
        <v>0.03</v>
      </c>
      <c r="F4227" s="589">
        <v>720</v>
      </c>
      <c r="G4227" s="701">
        <f t="shared" si="264"/>
        <v>21.599999999999998</v>
      </c>
      <c r="H4227" s="678"/>
    </row>
    <row r="4228" spans="1:8">
      <c r="A4228" s="676"/>
      <c r="B4228" s="677"/>
      <c r="C4228" s="425" t="s">
        <v>1697</v>
      </c>
      <c r="D4228" s="678" t="s">
        <v>1698</v>
      </c>
      <c r="E4228" s="606">
        <v>1</v>
      </c>
      <c r="F4228" s="208">
        <v>490</v>
      </c>
      <c r="G4228" s="701">
        <f t="shared" si="264"/>
        <v>490</v>
      </c>
      <c r="H4228" s="678"/>
    </row>
    <row r="4229" spans="1:8">
      <c r="A4229" s="676"/>
      <c r="B4229" s="677"/>
      <c r="C4229" s="425" t="s">
        <v>31</v>
      </c>
      <c r="D4229" s="678" t="s">
        <v>98</v>
      </c>
      <c r="E4229" s="606">
        <v>0.06</v>
      </c>
      <c r="F4229" s="208">
        <v>2700</v>
      </c>
      <c r="G4229" s="701">
        <f t="shared" si="264"/>
        <v>162</v>
      </c>
      <c r="H4229" s="678"/>
    </row>
    <row r="4230" spans="1:8">
      <c r="A4230" s="676"/>
      <c r="B4230" s="677"/>
      <c r="C4230" s="425" t="s">
        <v>729</v>
      </c>
      <c r="D4230" s="678" t="s">
        <v>1649</v>
      </c>
      <c r="E4230" s="606">
        <v>0.08</v>
      </c>
      <c r="F4230" s="208">
        <v>120</v>
      </c>
      <c r="G4230" s="701">
        <f t="shared" si="264"/>
        <v>9.6</v>
      </c>
      <c r="H4230" s="678"/>
    </row>
    <row r="4231" spans="1:8">
      <c r="A4231" s="676"/>
      <c r="B4231" s="677"/>
      <c r="C4231" s="425" t="s">
        <v>1717</v>
      </c>
      <c r="D4231" s="678" t="s">
        <v>1718</v>
      </c>
      <c r="E4231" s="614">
        <v>6.0000000000000001E-3</v>
      </c>
      <c r="F4231" s="208">
        <v>27000</v>
      </c>
      <c r="G4231" s="701">
        <f t="shared" si="264"/>
        <v>162</v>
      </c>
      <c r="H4231" s="678"/>
    </row>
    <row r="4232" spans="1:8">
      <c r="A4232" s="676"/>
      <c r="B4232" s="699" t="s">
        <v>35</v>
      </c>
      <c r="C4232" s="700"/>
      <c r="D4232" s="103"/>
      <c r="E4232" s="615"/>
      <c r="F4232" s="276"/>
      <c r="G4232" s="1533">
        <f>SUM(G4221:G4231)</f>
        <v>1400.63</v>
      </c>
      <c r="H4232" s="678"/>
    </row>
    <row r="4233" spans="1:8">
      <c r="A4233" s="676" t="s">
        <v>1594</v>
      </c>
      <c r="B4233" s="288" t="s">
        <v>1369</v>
      </c>
      <c r="C4233" s="425" t="s">
        <v>1720</v>
      </c>
      <c r="D4233" s="678" t="s">
        <v>98</v>
      </c>
      <c r="E4233" s="496">
        <v>0.1</v>
      </c>
      <c r="F4233" s="208">
        <v>1690</v>
      </c>
      <c r="G4233" s="701">
        <f t="shared" si="264"/>
        <v>169</v>
      </c>
      <c r="H4233" s="678"/>
    </row>
    <row r="4234" spans="1:8">
      <c r="A4234" s="676"/>
      <c r="B4234" s="677"/>
      <c r="C4234" s="425" t="s">
        <v>1893</v>
      </c>
      <c r="D4234" s="678" t="s">
        <v>98</v>
      </c>
      <c r="E4234" s="614">
        <v>8.9999999999999998E-4</v>
      </c>
      <c r="F4234" s="208">
        <v>21000</v>
      </c>
      <c r="G4234" s="701">
        <f t="shared" si="264"/>
        <v>18.899999999999999</v>
      </c>
      <c r="H4234" s="678"/>
    </row>
    <row r="4235" spans="1:8" ht="30">
      <c r="A4235" s="676"/>
      <c r="B4235" s="677"/>
      <c r="C4235" s="425" t="s">
        <v>1721</v>
      </c>
      <c r="D4235" s="678" t="s">
        <v>98</v>
      </c>
      <c r="E4235" s="606">
        <v>2E-3</v>
      </c>
      <c r="F4235" s="208">
        <v>118100</v>
      </c>
      <c r="G4235" s="701">
        <f t="shared" si="264"/>
        <v>236.20000000000002</v>
      </c>
      <c r="H4235" s="678"/>
    </row>
    <row r="4236" spans="1:8">
      <c r="A4236" s="676"/>
      <c r="B4236" s="677"/>
      <c r="C4236" s="425" t="s">
        <v>1722</v>
      </c>
      <c r="D4236" s="678" t="s">
        <v>98</v>
      </c>
      <c r="E4236" s="606">
        <v>0.01</v>
      </c>
      <c r="F4236" s="208">
        <v>2100</v>
      </c>
      <c r="G4236" s="701">
        <f t="shared" si="264"/>
        <v>21</v>
      </c>
      <c r="H4236" s="678"/>
    </row>
    <row r="4237" spans="1:8">
      <c r="A4237" s="676"/>
      <c r="B4237" s="677"/>
      <c r="C4237" s="425" t="s">
        <v>1723</v>
      </c>
      <c r="D4237" s="678" t="s">
        <v>1698</v>
      </c>
      <c r="E4237" s="606">
        <v>0.12</v>
      </c>
      <c r="F4237" s="208">
        <v>490</v>
      </c>
      <c r="G4237" s="701">
        <f t="shared" si="264"/>
        <v>58.8</v>
      </c>
      <c r="H4237" s="308"/>
    </row>
    <row r="4238" spans="1:8">
      <c r="A4238" s="676"/>
      <c r="B4238" s="677"/>
      <c r="C4238" s="425" t="s">
        <v>1724</v>
      </c>
      <c r="D4238" s="678" t="s">
        <v>98</v>
      </c>
      <c r="E4238" s="606">
        <v>1.2E-2</v>
      </c>
      <c r="F4238" s="208">
        <v>1901</v>
      </c>
      <c r="G4238" s="701">
        <f t="shared" si="264"/>
        <v>22.812000000000001</v>
      </c>
      <c r="H4238" s="308"/>
    </row>
    <row r="4239" spans="1:8">
      <c r="A4239" s="676"/>
      <c r="B4239" s="677"/>
      <c r="C4239" s="425" t="s">
        <v>1725</v>
      </c>
      <c r="D4239" s="678" t="s">
        <v>98</v>
      </c>
      <c r="E4239" s="606">
        <v>3.0000000000000001E-3</v>
      </c>
      <c r="F4239" s="208">
        <v>8900</v>
      </c>
      <c r="G4239" s="701">
        <f t="shared" si="264"/>
        <v>26.7</v>
      </c>
      <c r="H4239" s="678"/>
    </row>
    <row r="4240" spans="1:8">
      <c r="A4240" s="676"/>
      <c r="B4240" s="677"/>
      <c r="C4240" s="425" t="s">
        <v>1687</v>
      </c>
      <c r="D4240" s="678" t="s">
        <v>98</v>
      </c>
      <c r="E4240" s="606">
        <v>0.04</v>
      </c>
      <c r="F4240" s="589">
        <v>27000</v>
      </c>
      <c r="G4240" s="701">
        <f t="shared" si="264"/>
        <v>1080</v>
      </c>
      <c r="H4240" s="678"/>
    </row>
    <row r="4241" spans="1:8">
      <c r="A4241" s="676"/>
      <c r="B4241" s="677"/>
      <c r="C4241" s="425" t="s">
        <v>576</v>
      </c>
      <c r="D4241" s="678" t="s">
        <v>1652</v>
      </c>
      <c r="E4241" s="606">
        <v>0.25</v>
      </c>
      <c r="F4241" s="589">
        <v>720</v>
      </c>
      <c r="G4241" s="701">
        <f t="shared" si="264"/>
        <v>180</v>
      </c>
      <c r="H4241" s="678"/>
    </row>
    <row r="4242" spans="1:8">
      <c r="A4242" s="676"/>
      <c r="B4242" s="677"/>
      <c r="C4242" s="425" t="s">
        <v>727</v>
      </c>
      <c r="D4242" s="678" t="s">
        <v>1652</v>
      </c>
      <c r="E4242" s="614">
        <v>3.7499999999999999E-2</v>
      </c>
      <c r="F4242" s="589">
        <v>3500</v>
      </c>
      <c r="G4242" s="701">
        <f t="shared" si="264"/>
        <v>131.25</v>
      </c>
      <c r="H4242" s="678"/>
    </row>
    <row r="4243" spans="1:8">
      <c r="A4243" s="676"/>
      <c r="B4243" s="677"/>
      <c r="C4243" s="425" t="s">
        <v>31</v>
      </c>
      <c r="D4243" s="678" t="s">
        <v>98</v>
      </c>
      <c r="E4243" s="614">
        <v>0.06</v>
      </c>
      <c r="F4243" s="208">
        <v>2700</v>
      </c>
      <c r="G4243" s="701">
        <f t="shared" si="264"/>
        <v>162</v>
      </c>
      <c r="H4243" s="308"/>
    </row>
    <row r="4244" spans="1:8">
      <c r="A4244" s="676"/>
      <c r="B4244" s="677"/>
      <c r="C4244" s="425" t="s">
        <v>729</v>
      </c>
      <c r="D4244" s="678" t="s">
        <v>1649</v>
      </c>
      <c r="E4244" s="614">
        <v>1.6E-2</v>
      </c>
      <c r="F4244" s="208">
        <v>120</v>
      </c>
      <c r="G4244" s="701">
        <f t="shared" si="264"/>
        <v>1.92</v>
      </c>
      <c r="H4244" s="678"/>
    </row>
    <row r="4245" spans="1:8">
      <c r="A4245" s="676"/>
      <c r="B4245" s="677"/>
      <c r="C4245" s="425" t="s">
        <v>1726</v>
      </c>
      <c r="D4245" s="678" t="s">
        <v>1718</v>
      </c>
      <c r="E4245" s="614">
        <v>1E-3</v>
      </c>
      <c r="F4245" s="208">
        <v>27000</v>
      </c>
      <c r="G4245" s="701">
        <f t="shared" si="264"/>
        <v>27</v>
      </c>
      <c r="H4245" s="678"/>
    </row>
    <row r="4246" spans="1:8">
      <c r="A4246" s="676"/>
      <c r="B4246" s="699" t="s">
        <v>35</v>
      </c>
      <c r="C4246" s="700"/>
      <c r="D4246" s="103"/>
      <c r="E4246" s="615"/>
      <c r="F4246" s="276"/>
      <c r="G4246" s="1533">
        <f>SUM(G4233:G4245)</f>
        <v>2135.5820000000003</v>
      </c>
      <c r="H4246" s="678"/>
    </row>
    <row r="4247" spans="1:8">
      <c r="A4247" s="676" t="s">
        <v>1595</v>
      </c>
      <c r="B4247" s="288" t="s">
        <v>1251</v>
      </c>
      <c r="C4247" s="425" t="s">
        <v>728</v>
      </c>
      <c r="D4247" s="678" t="s">
        <v>1652</v>
      </c>
      <c r="E4247" s="606">
        <v>3.3000000000000002E-2</v>
      </c>
      <c r="F4247" s="629">
        <v>3500</v>
      </c>
      <c r="G4247" s="701">
        <f t="shared" si="264"/>
        <v>115.5</v>
      </c>
      <c r="H4247" s="103"/>
    </row>
    <row r="4248" spans="1:8">
      <c r="A4248" s="676"/>
      <c r="B4248" s="677"/>
      <c r="C4248" s="425" t="s">
        <v>731</v>
      </c>
      <c r="D4248" s="678" t="s">
        <v>1652</v>
      </c>
      <c r="E4248" s="606">
        <v>0.02</v>
      </c>
      <c r="F4248" s="628">
        <v>3612</v>
      </c>
      <c r="G4248" s="701">
        <f t="shared" si="264"/>
        <v>72.239999999999995</v>
      </c>
      <c r="H4248" s="678"/>
    </row>
    <row r="4249" spans="1:8">
      <c r="A4249" s="676"/>
      <c r="B4249" s="677"/>
      <c r="C4249" s="425" t="s">
        <v>1713</v>
      </c>
      <c r="D4249" s="678" t="s">
        <v>98</v>
      </c>
      <c r="E4249" s="606">
        <v>0.01</v>
      </c>
      <c r="F4249" s="208">
        <v>12900</v>
      </c>
      <c r="G4249" s="701">
        <f t="shared" si="264"/>
        <v>129</v>
      </c>
      <c r="H4249" s="678"/>
    </row>
    <row r="4250" spans="1:8">
      <c r="A4250" s="676"/>
      <c r="B4250" s="677"/>
      <c r="C4250" s="425" t="s">
        <v>1714</v>
      </c>
      <c r="D4250" s="678" t="s">
        <v>98</v>
      </c>
      <c r="E4250" s="606">
        <v>1E-3</v>
      </c>
      <c r="F4250" s="208">
        <v>24000</v>
      </c>
      <c r="G4250" s="701">
        <f t="shared" si="264"/>
        <v>24</v>
      </c>
      <c r="H4250" s="678"/>
    </row>
    <row r="4251" spans="1:8">
      <c r="A4251" s="676"/>
      <c r="B4251" s="677"/>
      <c r="C4251" s="425" t="s">
        <v>1715</v>
      </c>
      <c r="D4251" s="678" t="s">
        <v>98</v>
      </c>
      <c r="E4251" s="606">
        <v>0.03</v>
      </c>
      <c r="F4251" s="208">
        <v>1323</v>
      </c>
      <c r="G4251" s="701">
        <f t="shared" si="264"/>
        <v>39.69</v>
      </c>
      <c r="H4251" s="308"/>
    </row>
    <row r="4252" spans="1:8">
      <c r="A4252" s="676"/>
      <c r="B4252" s="677"/>
      <c r="C4252" s="425" t="s">
        <v>723</v>
      </c>
      <c r="D4252" s="678" t="s">
        <v>1652</v>
      </c>
      <c r="E4252" s="606">
        <v>0.1</v>
      </c>
      <c r="F4252" s="208">
        <v>1750</v>
      </c>
      <c r="G4252" s="701">
        <f t="shared" si="264"/>
        <v>175</v>
      </c>
      <c r="H4252" s="678"/>
    </row>
    <row r="4253" spans="1:8">
      <c r="A4253" s="676"/>
      <c r="B4253" s="677"/>
      <c r="C4253" s="425" t="s">
        <v>576</v>
      </c>
      <c r="D4253" s="678" t="s">
        <v>1652</v>
      </c>
      <c r="E4253" s="606">
        <v>0.03</v>
      </c>
      <c r="F4253" s="589">
        <v>720</v>
      </c>
      <c r="G4253" s="701">
        <f t="shared" si="264"/>
        <v>21.599999999999998</v>
      </c>
      <c r="H4253" s="678"/>
    </row>
    <row r="4254" spans="1:8">
      <c r="A4254" s="676"/>
      <c r="B4254" s="677"/>
      <c r="C4254" s="425" t="s">
        <v>1697</v>
      </c>
      <c r="D4254" s="678" t="s">
        <v>1698</v>
      </c>
      <c r="E4254" s="606">
        <v>1</v>
      </c>
      <c r="F4254" s="208">
        <v>490</v>
      </c>
      <c r="G4254" s="701">
        <f t="shared" si="264"/>
        <v>490</v>
      </c>
      <c r="H4254" s="678"/>
    </row>
    <row r="4255" spans="1:8">
      <c r="A4255" s="676"/>
      <c r="B4255" s="677"/>
      <c r="C4255" s="425" t="s">
        <v>31</v>
      </c>
      <c r="D4255" s="678" t="s">
        <v>98</v>
      </c>
      <c r="E4255" s="606">
        <v>0.06</v>
      </c>
      <c r="F4255" s="208">
        <v>2700</v>
      </c>
      <c r="G4255" s="701">
        <f t="shared" si="264"/>
        <v>162</v>
      </c>
      <c r="H4255" s="678"/>
    </row>
    <row r="4256" spans="1:8">
      <c r="A4256" s="676"/>
      <c r="B4256" s="677"/>
      <c r="C4256" s="425" t="s">
        <v>729</v>
      </c>
      <c r="D4256" s="678" t="s">
        <v>1649</v>
      </c>
      <c r="E4256" s="606">
        <v>0.08</v>
      </c>
      <c r="F4256" s="208">
        <v>120</v>
      </c>
      <c r="G4256" s="701">
        <f t="shared" si="264"/>
        <v>9.6</v>
      </c>
      <c r="H4256" s="678"/>
    </row>
    <row r="4257" spans="1:8">
      <c r="A4257" s="676"/>
      <c r="B4257" s="677"/>
      <c r="C4257" s="425" t="s">
        <v>1717</v>
      </c>
      <c r="D4257" s="678" t="s">
        <v>1718</v>
      </c>
      <c r="E4257" s="606">
        <v>6.0000000000000001E-3</v>
      </c>
      <c r="F4257" s="208">
        <v>27000</v>
      </c>
      <c r="G4257" s="701">
        <f t="shared" si="264"/>
        <v>162</v>
      </c>
      <c r="H4257" s="678"/>
    </row>
    <row r="4258" spans="1:8">
      <c r="A4258" s="676"/>
      <c r="B4258" s="699" t="s">
        <v>35</v>
      </c>
      <c r="C4258" s="700"/>
      <c r="D4258" s="103"/>
      <c r="E4258" s="615"/>
      <c r="F4258" s="276"/>
      <c r="G4258" s="1533">
        <f>SUM(G4247:G4257)</f>
        <v>1400.63</v>
      </c>
      <c r="H4258" s="678"/>
    </row>
    <row r="4259" spans="1:8">
      <c r="A4259" s="676" t="s">
        <v>1596</v>
      </c>
      <c r="B4259" s="288" t="s">
        <v>1371</v>
      </c>
      <c r="C4259" s="425" t="s">
        <v>728</v>
      </c>
      <c r="D4259" s="678" t="s">
        <v>1652</v>
      </c>
      <c r="E4259" s="614">
        <v>3.3300000000000003E-2</v>
      </c>
      <c r="F4259" s="629">
        <v>3500</v>
      </c>
      <c r="G4259" s="701">
        <f t="shared" si="264"/>
        <v>116.55000000000001</v>
      </c>
      <c r="H4259" s="678"/>
    </row>
    <row r="4260" spans="1:8">
      <c r="A4260" s="676"/>
      <c r="B4260" s="677"/>
      <c r="C4260" s="425" t="s">
        <v>731</v>
      </c>
      <c r="D4260" s="678" t="s">
        <v>1652</v>
      </c>
      <c r="E4260" s="606">
        <v>0.2</v>
      </c>
      <c r="F4260" s="628">
        <v>3612</v>
      </c>
      <c r="G4260" s="701">
        <f t="shared" si="264"/>
        <v>722.40000000000009</v>
      </c>
      <c r="H4260" s="678"/>
    </row>
    <row r="4261" spans="1:8">
      <c r="A4261" s="676"/>
      <c r="B4261" s="677"/>
      <c r="C4261" s="425" t="s">
        <v>1713</v>
      </c>
      <c r="D4261" s="678" t="s">
        <v>98</v>
      </c>
      <c r="E4261" s="606">
        <v>0.01</v>
      </c>
      <c r="F4261" s="208">
        <v>12900</v>
      </c>
      <c r="G4261" s="701">
        <f t="shared" si="264"/>
        <v>129</v>
      </c>
      <c r="H4261" s="678"/>
    </row>
    <row r="4262" spans="1:8">
      <c r="A4262" s="676"/>
      <c r="B4262" s="677"/>
      <c r="C4262" s="425" t="s">
        <v>1714</v>
      </c>
      <c r="D4262" s="678" t="s">
        <v>98</v>
      </c>
      <c r="E4262" s="606">
        <v>0.01</v>
      </c>
      <c r="F4262" s="208">
        <v>1323</v>
      </c>
      <c r="G4262" s="701">
        <f t="shared" si="264"/>
        <v>13.23</v>
      </c>
      <c r="H4262" s="678"/>
    </row>
    <row r="4263" spans="1:8">
      <c r="A4263" s="676"/>
      <c r="B4263" s="677"/>
      <c r="C4263" s="425" t="s">
        <v>1715</v>
      </c>
      <c r="D4263" s="678" t="s">
        <v>98</v>
      </c>
      <c r="E4263" s="606">
        <v>0.03</v>
      </c>
      <c r="F4263" s="208">
        <v>1323</v>
      </c>
      <c r="G4263" s="701">
        <f t="shared" si="264"/>
        <v>39.69</v>
      </c>
      <c r="H4263" s="308"/>
    </row>
    <row r="4264" spans="1:8">
      <c r="A4264" s="676"/>
      <c r="B4264" s="677"/>
      <c r="C4264" s="425" t="s">
        <v>723</v>
      </c>
      <c r="D4264" s="678" t="s">
        <v>1652</v>
      </c>
      <c r="E4264" s="606">
        <v>0.1</v>
      </c>
      <c r="F4264" s="208">
        <v>1750</v>
      </c>
      <c r="G4264" s="701">
        <f t="shared" si="264"/>
        <v>175</v>
      </c>
      <c r="H4264" s="678"/>
    </row>
    <row r="4265" spans="1:8">
      <c r="A4265" s="676"/>
      <c r="B4265" s="677"/>
      <c r="C4265" s="425" t="s">
        <v>576</v>
      </c>
      <c r="D4265" s="678" t="s">
        <v>1652</v>
      </c>
      <c r="E4265" s="606">
        <v>0.3</v>
      </c>
      <c r="F4265" s="589">
        <v>720</v>
      </c>
      <c r="G4265" s="701">
        <f t="shared" si="264"/>
        <v>216</v>
      </c>
      <c r="H4265" s="678"/>
    </row>
    <row r="4266" spans="1:8" ht="30">
      <c r="A4266" s="676"/>
      <c r="B4266" s="677"/>
      <c r="C4266" s="425" t="s">
        <v>1735</v>
      </c>
      <c r="D4266" s="678" t="s">
        <v>1698</v>
      </c>
      <c r="E4266" s="606">
        <v>0.1</v>
      </c>
      <c r="F4266" s="208">
        <v>2500</v>
      </c>
      <c r="G4266" s="701">
        <f t="shared" si="264"/>
        <v>250</v>
      </c>
      <c r="H4266" s="678"/>
    </row>
    <row r="4267" spans="1:8">
      <c r="A4267" s="676"/>
      <c r="B4267" s="677"/>
      <c r="C4267" s="425" t="s">
        <v>31</v>
      </c>
      <c r="D4267" s="678" t="s">
        <v>98</v>
      </c>
      <c r="E4267" s="606">
        <v>0.06</v>
      </c>
      <c r="F4267" s="208">
        <v>2700</v>
      </c>
      <c r="G4267" s="701">
        <f t="shared" si="264"/>
        <v>162</v>
      </c>
      <c r="H4267" s="678"/>
    </row>
    <row r="4268" spans="1:8">
      <c r="A4268" s="676"/>
      <c r="B4268" s="677"/>
      <c r="C4268" s="425" t="s">
        <v>729</v>
      </c>
      <c r="D4268" s="678" t="s">
        <v>1649</v>
      </c>
      <c r="E4268" s="606">
        <v>1.4999999999999999E-2</v>
      </c>
      <c r="F4268" s="208">
        <v>120</v>
      </c>
      <c r="G4268" s="701">
        <f t="shared" si="264"/>
        <v>1.7999999999999998</v>
      </c>
      <c r="H4268" s="678"/>
    </row>
    <row r="4269" spans="1:8">
      <c r="A4269" s="676"/>
      <c r="B4269" s="677"/>
      <c r="C4269" s="425" t="s">
        <v>1726</v>
      </c>
      <c r="D4269" s="678" t="s">
        <v>1718</v>
      </c>
      <c r="E4269" s="606">
        <v>1E-3</v>
      </c>
      <c r="F4269" s="208">
        <v>27000</v>
      </c>
      <c r="G4269" s="701">
        <f t="shared" si="264"/>
        <v>27</v>
      </c>
      <c r="H4269" s="678"/>
    </row>
    <row r="4270" spans="1:8">
      <c r="A4270" s="676"/>
      <c r="B4270" s="699" t="s">
        <v>35</v>
      </c>
      <c r="C4270" s="700"/>
      <c r="D4270" s="103"/>
      <c r="E4270" s="615"/>
      <c r="F4270" s="276"/>
      <c r="G4270" s="1533">
        <f>SUM(G4259:G4269)</f>
        <v>1852.67</v>
      </c>
      <c r="H4270" s="678"/>
    </row>
    <row r="4271" spans="1:8" ht="71.25">
      <c r="A4271" s="66" t="s">
        <v>2137</v>
      </c>
      <c r="B4271" s="284" t="s">
        <v>1598</v>
      </c>
      <c r="C4271" s="63"/>
      <c r="D4271" s="128"/>
      <c r="E4271" s="592"/>
      <c r="F4271" s="440"/>
      <c r="G4271" s="891"/>
      <c r="H4271" s="285"/>
    </row>
    <row r="4272" spans="1:8" ht="30">
      <c r="A4272" s="676" t="s">
        <v>2138</v>
      </c>
      <c r="B4272" s="778" t="s">
        <v>1600</v>
      </c>
      <c r="C4272" s="425" t="s">
        <v>723</v>
      </c>
      <c r="D4272" s="678" t="s">
        <v>1652</v>
      </c>
      <c r="E4272" s="614">
        <v>1.4999999999999999E-2</v>
      </c>
      <c r="F4272" s="208">
        <v>1750</v>
      </c>
      <c r="G4272" s="701">
        <f>E4272*F4272</f>
        <v>26.25</v>
      </c>
      <c r="H4272" s="678"/>
    </row>
    <row r="4273" spans="1:8">
      <c r="A4273" s="676"/>
      <c r="B4273" s="677"/>
      <c r="C4273" s="425" t="s">
        <v>2139</v>
      </c>
      <c r="D4273" s="678" t="s">
        <v>98</v>
      </c>
      <c r="E4273" s="614">
        <v>1.001205E-2</v>
      </c>
      <c r="F4273" s="208">
        <v>33000</v>
      </c>
      <c r="G4273" s="701">
        <f>E4273*F4273</f>
        <v>330.39765</v>
      </c>
      <c r="H4273" s="678"/>
    </row>
    <row r="4274" spans="1:8">
      <c r="A4274" s="676"/>
      <c r="B4274" s="677"/>
      <c r="C4274" s="425" t="s">
        <v>576</v>
      </c>
      <c r="D4274" s="678" t="s">
        <v>1652</v>
      </c>
      <c r="E4274" s="605">
        <v>0.3</v>
      </c>
      <c r="F4274" s="589">
        <v>720</v>
      </c>
      <c r="G4274" s="701">
        <f>E4274*F4274</f>
        <v>216</v>
      </c>
      <c r="H4274" s="678"/>
    </row>
    <row r="4275" spans="1:8">
      <c r="A4275" s="676"/>
      <c r="B4275" s="699" t="s">
        <v>35</v>
      </c>
      <c r="C4275" s="700"/>
      <c r="D4275" s="103"/>
      <c r="E4275" s="746"/>
      <c r="F4275" s="276"/>
      <c r="G4275" s="1533">
        <f>SUM(G4272:G4274)</f>
        <v>572.64765</v>
      </c>
      <c r="H4275" s="678"/>
    </row>
    <row r="4276" spans="1:8">
      <c r="A4276" s="676" t="s">
        <v>2140</v>
      </c>
      <c r="B4276" s="778" t="s">
        <v>2141</v>
      </c>
      <c r="C4276" s="425" t="s">
        <v>2142</v>
      </c>
      <c r="D4276" s="678" t="s">
        <v>98</v>
      </c>
      <c r="E4276" s="614">
        <v>5.0000000000000002E-5</v>
      </c>
      <c r="F4276" s="208">
        <v>2200</v>
      </c>
      <c r="G4276" s="701">
        <f>E4276*F4276</f>
        <v>0.11</v>
      </c>
      <c r="H4276" s="308"/>
    </row>
    <row r="4277" spans="1:8">
      <c r="A4277" s="676"/>
      <c r="B4277" s="677"/>
      <c r="C4277" s="425" t="s">
        <v>2098</v>
      </c>
      <c r="D4277" s="678" t="s">
        <v>98</v>
      </c>
      <c r="E4277" s="614">
        <v>1E-4</v>
      </c>
      <c r="F4277" s="208">
        <v>1430</v>
      </c>
      <c r="G4277" s="701">
        <f>E4277*F4277</f>
        <v>0.14300000000000002</v>
      </c>
      <c r="H4277" s="678"/>
    </row>
    <row r="4278" spans="1:8">
      <c r="A4278" s="676"/>
      <c r="B4278" s="677"/>
      <c r="C4278" s="425" t="s">
        <v>2143</v>
      </c>
      <c r="D4278" s="678" t="s">
        <v>98</v>
      </c>
      <c r="E4278" s="614">
        <v>0.03</v>
      </c>
      <c r="F4278" s="208">
        <v>1540</v>
      </c>
      <c r="G4278" s="701">
        <f>E4278*F4278</f>
        <v>46.199999999999996</v>
      </c>
      <c r="H4278" s="678"/>
    </row>
    <row r="4279" spans="1:8">
      <c r="A4279" s="676"/>
      <c r="B4279" s="677"/>
      <c r="C4279" s="425" t="s">
        <v>2144</v>
      </c>
      <c r="D4279" s="678" t="s">
        <v>98</v>
      </c>
      <c r="E4279" s="614">
        <v>0.1</v>
      </c>
      <c r="F4279" s="208">
        <v>2700</v>
      </c>
      <c r="G4279" s="701">
        <f>E4279*F4279</f>
        <v>270</v>
      </c>
      <c r="H4279" s="678"/>
    </row>
    <row r="4280" spans="1:8">
      <c r="A4280" s="676"/>
      <c r="B4280" s="677"/>
      <c r="C4280" s="425" t="s">
        <v>2145</v>
      </c>
      <c r="D4280" s="678" t="s">
        <v>98</v>
      </c>
      <c r="E4280" s="614">
        <v>1.4999999999999999E-2</v>
      </c>
      <c r="F4280" s="208">
        <v>690</v>
      </c>
      <c r="G4280" s="701">
        <f>E4280*F4280</f>
        <v>10.35</v>
      </c>
      <c r="H4280" s="678"/>
    </row>
    <row r="4281" spans="1:8">
      <c r="A4281" s="676"/>
      <c r="B4281" s="699" t="s">
        <v>35</v>
      </c>
      <c r="C4281" s="700"/>
      <c r="D4281" s="103"/>
      <c r="E4281" s="615"/>
      <c r="F4281" s="276"/>
      <c r="G4281" s="1533">
        <f>SUM(G4276:G4280)</f>
        <v>326.803</v>
      </c>
      <c r="H4281" s="678"/>
    </row>
    <row r="4282" spans="1:8">
      <c r="A4282" s="676" t="s">
        <v>2146</v>
      </c>
      <c r="B4282" s="778" t="s">
        <v>1604</v>
      </c>
      <c r="C4282" s="425" t="s">
        <v>576</v>
      </c>
      <c r="D4282" s="678" t="s">
        <v>1652</v>
      </c>
      <c r="E4282" s="606">
        <v>0.3</v>
      </c>
      <c r="F4282" s="589">
        <v>720</v>
      </c>
      <c r="G4282" s="701">
        <f>E4282*F4282</f>
        <v>216</v>
      </c>
      <c r="H4282" s="678"/>
    </row>
    <row r="4283" spans="1:8">
      <c r="A4283" s="676"/>
      <c r="B4283" s="677"/>
      <c r="C4283" s="425" t="s">
        <v>31</v>
      </c>
      <c r="D4283" s="678" t="s">
        <v>98</v>
      </c>
      <c r="E4283" s="606">
        <v>0.06</v>
      </c>
      <c r="F4283" s="208">
        <v>2700</v>
      </c>
      <c r="G4283" s="701">
        <f>E4283*F4283</f>
        <v>162</v>
      </c>
      <c r="H4283" s="678"/>
    </row>
    <row r="4284" spans="1:8">
      <c r="A4284" s="676"/>
      <c r="B4284" s="677"/>
      <c r="C4284" s="425" t="s">
        <v>729</v>
      </c>
      <c r="D4284" s="678" t="s">
        <v>1649</v>
      </c>
      <c r="E4284" s="606">
        <v>0.15</v>
      </c>
      <c r="F4284" s="208">
        <v>120</v>
      </c>
      <c r="G4284" s="701">
        <f>E4284*F4284</f>
        <v>18</v>
      </c>
      <c r="H4284" s="678"/>
    </row>
    <row r="4285" spans="1:8">
      <c r="A4285" s="676"/>
      <c r="B4285" s="699" t="s">
        <v>35</v>
      </c>
      <c r="C4285" s="700"/>
      <c r="D4285" s="103"/>
      <c r="E4285" s="759"/>
      <c r="F4285" s="276"/>
      <c r="G4285" s="1533">
        <f>SUM(G4282:G4284)</f>
        <v>396</v>
      </c>
      <c r="H4285" s="678"/>
    </row>
    <row r="4286" spans="1:8">
      <c r="A4286" s="676" t="s">
        <v>2147</v>
      </c>
      <c r="B4286" s="778" t="s">
        <v>1606</v>
      </c>
      <c r="C4286" s="425" t="s">
        <v>2148</v>
      </c>
      <c r="D4286" s="678" t="s">
        <v>1652</v>
      </c>
      <c r="E4286" s="606">
        <v>0.1</v>
      </c>
      <c r="F4286" s="628">
        <v>3612</v>
      </c>
      <c r="G4286" s="701">
        <f t="shared" ref="G4286:G4294" si="265">E4286*F4286</f>
        <v>361.20000000000005</v>
      </c>
      <c r="H4286" s="678"/>
    </row>
    <row r="4287" spans="1:8">
      <c r="A4287" s="676"/>
      <c r="B4287" s="677"/>
      <c r="C4287" s="425" t="s">
        <v>2149</v>
      </c>
      <c r="D4287" s="678" t="s">
        <v>1652</v>
      </c>
      <c r="E4287" s="606">
        <v>0.2</v>
      </c>
      <c r="F4287" s="208">
        <v>199</v>
      </c>
      <c r="G4287" s="701">
        <f t="shared" si="265"/>
        <v>39.800000000000004</v>
      </c>
      <c r="H4287" s="678"/>
    </row>
    <row r="4288" spans="1:8">
      <c r="A4288" s="676"/>
      <c r="B4288" s="699"/>
      <c r="C4288" s="425" t="s">
        <v>723</v>
      </c>
      <c r="D4288" s="678" t="s">
        <v>1652</v>
      </c>
      <c r="E4288" s="606">
        <v>0.1</v>
      </c>
      <c r="F4288" s="208">
        <v>1750</v>
      </c>
      <c r="G4288" s="701">
        <f t="shared" si="265"/>
        <v>175</v>
      </c>
      <c r="H4288" s="308"/>
    </row>
    <row r="4289" spans="1:8">
      <c r="A4289" s="676"/>
      <c r="B4289" s="699"/>
      <c r="C4289" s="425" t="s">
        <v>1664</v>
      </c>
      <c r="D4289" s="678" t="s">
        <v>98</v>
      </c>
      <c r="E4289" s="606">
        <v>0.2</v>
      </c>
      <c r="F4289" s="208">
        <v>1200</v>
      </c>
      <c r="G4289" s="701">
        <f t="shared" si="265"/>
        <v>240</v>
      </c>
      <c r="H4289" s="308"/>
    </row>
    <row r="4290" spans="1:8">
      <c r="A4290" s="676"/>
      <c r="B4290" s="699"/>
      <c r="C4290" s="425" t="s">
        <v>1665</v>
      </c>
      <c r="D4290" s="678" t="s">
        <v>98</v>
      </c>
      <c r="E4290" s="606">
        <v>4.0000000000000001E-3</v>
      </c>
      <c r="F4290" s="208">
        <v>361208</v>
      </c>
      <c r="G4290" s="701">
        <f t="shared" si="265"/>
        <v>1444.8320000000001</v>
      </c>
      <c r="H4290" s="308"/>
    </row>
    <row r="4291" spans="1:8">
      <c r="A4291" s="676"/>
      <c r="B4291" s="699"/>
      <c r="C4291" s="425" t="s">
        <v>1666</v>
      </c>
      <c r="D4291" s="678" t="s">
        <v>98</v>
      </c>
      <c r="E4291" s="606">
        <v>4.0000000000000001E-3</v>
      </c>
      <c r="F4291" s="208">
        <v>361208</v>
      </c>
      <c r="G4291" s="701">
        <f t="shared" si="265"/>
        <v>1444.8320000000001</v>
      </c>
      <c r="H4291" s="308"/>
    </row>
    <row r="4292" spans="1:8">
      <c r="A4292" s="676"/>
      <c r="B4292" s="699"/>
      <c r="C4292" s="425" t="s">
        <v>576</v>
      </c>
      <c r="D4292" s="678" t="s">
        <v>1652</v>
      </c>
      <c r="E4292" s="606">
        <v>0.1</v>
      </c>
      <c r="F4292" s="208">
        <v>720</v>
      </c>
      <c r="G4292" s="701">
        <f t="shared" si="265"/>
        <v>72</v>
      </c>
      <c r="H4292" s="308"/>
    </row>
    <row r="4293" spans="1:8">
      <c r="A4293" s="676"/>
      <c r="B4293" s="699"/>
      <c r="C4293" s="425" t="s">
        <v>31</v>
      </c>
      <c r="D4293" s="678" t="s">
        <v>98</v>
      </c>
      <c r="E4293" s="606">
        <v>0.01</v>
      </c>
      <c r="F4293" s="208">
        <v>2700</v>
      </c>
      <c r="G4293" s="701">
        <f t="shared" si="265"/>
        <v>27</v>
      </c>
      <c r="H4293" s="308"/>
    </row>
    <row r="4294" spans="1:8">
      <c r="A4294" s="676"/>
      <c r="B4294" s="699"/>
      <c r="C4294" s="425" t="s">
        <v>729</v>
      </c>
      <c r="D4294" s="678" t="s">
        <v>1649</v>
      </c>
      <c r="E4294" s="606">
        <v>0.5</v>
      </c>
      <c r="F4294" s="208">
        <v>120</v>
      </c>
      <c r="G4294" s="701">
        <f t="shared" si="265"/>
        <v>60</v>
      </c>
      <c r="H4294" s="308"/>
    </row>
    <row r="4295" spans="1:8">
      <c r="A4295" s="676"/>
      <c r="B4295" s="699" t="s">
        <v>579</v>
      </c>
      <c r="C4295" s="700"/>
      <c r="D4295" s="103"/>
      <c r="E4295" s="615"/>
      <c r="F4295" s="276"/>
      <c r="G4295" s="1533">
        <f>SUM(G4286:G4294)</f>
        <v>3864.6640000000007</v>
      </c>
      <c r="H4295" s="308"/>
    </row>
    <row r="4296" spans="1:8" ht="28.5">
      <c r="A4296" s="66" t="s">
        <v>2150</v>
      </c>
      <c r="B4296" s="284" t="s">
        <v>2151</v>
      </c>
      <c r="C4296" s="63"/>
      <c r="D4296" s="128"/>
      <c r="E4296" s="592"/>
      <c r="F4296" s="440"/>
      <c r="G4296" s="891"/>
      <c r="H4296" s="285"/>
    </row>
    <row r="4297" spans="1:8">
      <c r="A4297" s="676" t="s">
        <v>2152</v>
      </c>
      <c r="B4297" s="288" t="s">
        <v>1037</v>
      </c>
      <c r="C4297" s="425"/>
      <c r="D4297" s="678"/>
      <c r="E4297" s="614"/>
      <c r="F4297" s="208"/>
      <c r="G4297" s="701"/>
      <c r="H4297" s="678"/>
    </row>
    <row r="4298" spans="1:8">
      <c r="A4298" s="676" t="s">
        <v>2153</v>
      </c>
      <c r="B4298" s="303" t="s">
        <v>1611</v>
      </c>
      <c r="C4298" s="425" t="s">
        <v>31</v>
      </c>
      <c r="D4298" s="678" t="s">
        <v>98</v>
      </c>
      <c r="E4298" s="614">
        <v>0.06</v>
      </c>
      <c r="F4298" s="208">
        <v>2700</v>
      </c>
      <c r="G4298" s="701">
        <f>E4298*F4298</f>
        <v>162</v>
      </c>
      <c r="H4298" s="678"/>
    </row>
    <row r="4299" spans="1:8">
      <c r="A4299" s="676"/>
      <c r="B4299" s="677"/>
      <c r="C4299" s="425" t="s">
        <v>576</v>
      </c>
      <c r="D4299" s="678" t="s">
        <v>1652</v>
      </c>
      <c r="E4299" s="614">
        <v>0.16800000000000001</v>
      </c>
      <c r="F4299" s="589">
        <v>720</v>
      </c>
      <c r="G4299" s="701">
        <f>E4299*F4299</f>
        <v>120.96000000000001</v>
      </c>
      <c r="H4299" s="678"/>
    </row>
    <row r="4300" spans="1:8">
      <c r="A4300" s="676"/>
      <c r="B4300" s="699" t="s">
        <v>35</v>
      </c>
      <c r="C4300" s="700"/>
      <c r="D4300" s="103"/>
      <c r="E4300" s="615"/>
      <c r="F4300" s="276"/>
      <c r="G4300" s="1533">
        <f>SUM(G4298:G4299)</f>
        <v>282.96000000000004</v>
      </c>
      <c r="H4300" s="678"/>
    </row>
    <row r="4301" spans="1:8">
      <c r="A4301" s="676" t="s">
        <v>2154</v>
      </c>
      <c r="B4301" s="303" t="s">
        <v>1613</v>
      </c>
      <c r="C4301" s="425" t="s">
        <v>1834</v>
      </c>
      <c r="D4301" s="678" t="s">
        <v>98</v>
      </c>
      <c r="E4301" s="606">
        <v>0.1</v>
      </c>
      <c r="F4301" s="748">
        <v>1500</v>
      </c>
      <c r="G4301" s="701">
        <f t="shared" ref="G4301:G4306" si="266">E4301*F4301</f>
        <v>150</v>
      </c>
      <c r="H4301" s="678"/>
    </row>
    <row r="4302" spans="1:8">
      <c r="A4302" s="676"/>
      <c r="B4302" s="677"/>
      <c r="C4302" s="425" t="s">
        <v>1906</v>
      </c>
      <c r="D4302" s="678" t="s">
        <v>98</v>
      </c>
      <c r="E4302" s="606">
        <v>0.05</v>
      </c>
      <c r="F4302" s="589">
        <v>8100</v>
      </c>
      <c r="G4302" s="701">
        <f t="shared" si="266"/>
        <v>405</v>
      </c>
      <c r="H4302" s="678"/>
    </row>
    <row r="4303" spans="1:8">
      <c r="A4303" s="676"/>
      <c r="B4303" s="677"/>
      <c r="C4303" s="425" t="s">
        <v>731</v>
      </c>
      <c r="D4303" s="678" t="s">
        <v>1652</v>
      </c>
      <c r="E4303" s="606">
        <v>0.2</v>
      </c>
      <c r="F4303" s="628">
        <v>3612</v>
      </c>
      <c r="G4303" s="701">
        <f t="shared" si="266"/>
        <v>722.40000000000009</v>
      </c>
      <c r="H4303" s="678"/>
    </row>
    <row r="4304" spans="1:8">
      <c r="A4304" s="676"/>
      <c r="B4304" s="677"/>
      <c r="C4304" s="425" t="s">
        <v>31</v>
      </c>
      <c r="D4304" s="678" t="s">
        <v>98</v>
      </c>
      <c r="E4304" s="606">
        <v>0.06</v>
      </c>
      <c r="F4304" s="208">
        <v>2700</v>
      </c>
      <c r="G4304" s="701">
        <f t="shared" si="266"/>
        <v>162</v>
      </c>
      <c r="H4304" s="678"/>
    </row>
    <row r="4305" spans="1:8">
      <c r="A4305" s="676"/>
      <c r="B4305" s="677"/>
      <c r="C4305" s="425" t="s">
        <v>729</v>
      </c>
      <c r="D4305" s="678" t="s">
        <v>1649</v>
      </c>
      <c r="E4305" s="606">
        <v>1.5</v>
      </c>
      <c r="F4305" s="208">
        <v>120</v>
      </c>
      <c r="G4305" s="701">
        <f t="shared" si="266"/>
        <v>180</v>
      </c>
      <c r="H4305" s="678"/>
    </row>
    <row r="4306" spans="1:8">
      <c r="A4306" s="676"/>
      <c r="B4306" s="677"/>
      <c r="C4306" s="425" t="s">
        <v>576</v>
      </c>
      <c r="D4306" s="678" t="s">
        <v>1652</v>
      </c>
      <c r="E4306" s="614">
        <v>0.16880000000000001</v>
      </c>
      <c r="F4306" s="589">
        <v>720</v>
      </c>
      <c r="G4306" s="701">
        <f t="shared" si="266"/>
        <v>121.536</v>
      </c>
      <c r="H4306" s="308"/>
    </row>
    <row r="4307" spans="1:8">
      <c r="A4307" s="676"/>
      <c r="B4307" s="699" t="s">
        <v>35</v>
      </c>
      <c r="C4307" s="700"/>
      <c r="D4307" s="103"/>
      <c r="E4307" s="615"/>
      <c r="F4307" s="276"/>
      <c r="G4307" s="1533">
        <f>SUM(G4301:G4306)</f>
        <v>1740.9360000000001</v>
      </c>
      <c r="H4307" s="308"/>
    </row>
    <row r="4308" spans="1:8">
      <c r="A4308" s="676" t="s">
        <v>2155</v>
      </c>
      <c r="B4308" s="303" t="s">
        <v>1615</v>
      </c>
      <c r="C4308" s="425" t="s">
        <v>2156</v>
      </c>
      <c r="D4308" s="678" t="s">
        <v>98</v>
      </c>
      <c r="E4308" s="605">
        <v>0.05</v>
      </c>
      <c r="F4308" s="208">
        <v>8500</v>
      </c>
      <c r="G4308" s="701">
        <f>E4308*F4308</f>
        <v>425</v>
      </c>
      <c r="H4308" s="678"/>
    </row>
    <row r="4309" spans="1:8">
      <c r="A4309" s="676"/>
      <c r="B4309" s="677"/>
      <c r="C4309" s="425" t="s">
        <v>2157</v>
      </c>
      <c r="D4309" s="678" t="s">
        <v>1652</v>
      </c>
      <c r="E4309" s="614">
        <v>0.4</v>
      </c>
      <c r="F4309" s="589">
        <v>720</v>
      </c>
      <c r="G4309" s="701">
        <f>E4309*F4309</f>
        <v>288</v>
      </c>
      <c r="H4309" s="678"/>
    </row>
    <row r="4310" spans="1:8">
      <c r="A4310" s="676"/>
      <c r="B4310" s="677"/>
      <c r="C4310" s="425" t="s">
        <v>2158</v>
      </c>
      <c r="D4310" s="678" t="s">
        <v>1649</v>
      </c>
      <c r="E4310" s="614">
        <v>0.01</v>
      </c>
      <c r="F4310" s="208">
        <v>40</v>
      </c>
      <c r="G4310" s="701">
        <f>E4310*F4310</f>
        <v>0.4</v>
      </c>
      <c r="H4310" s="678"/>
    </row>
    <row r="4311" spans="1:8">
      <c r="A4311" s="676"/>
      <c r="B4311" s="677"/>
      <c r="C4311" s="425" t="s">
        <v>2159</v>
      </c>
      <c r="D4311" s="678" t="s">
        <v>40</v>
      </c>
      <c r="E4311" s="614">
        <v>6.3710000000000004</v>
      </c>
      <c r="F4311" s="208">
        <v>6.36</v>
      </c>
      <c r="G4311" s="701">
        <f>E4311*F4311</f>
        <v>40.519560000000006</v>
      </c>
      <c r="H4311" s="678"/>
    </row>
    <row r="4312" spans="1:8">
      <c r="A4312" s="676"/>
      <c r="B4312" s="699" t="s">
        <v>35</v>
      </c>
      <c r="C4312" s="700"/>
      <c r="D4312" s="779"/>
      <c r="E4312" s="615"/>
      <c r="F4312" s="276"/>
      <c r="G4312" s="1533">
        <f>SUM(G4308:G4311)</f>
        <v>753.91955999999993</v>
      </c>
      <c r="H4312" s="308"/>
    </row>
    <row r="4313" spans="1:8">
      <c r="A4313" s="676" t="s">
        <v>2160</v>
      </c>
      <c r="B4313" s="303" t="s">
        <v>1617</v>
      </c>
      <c r="C4313" s="425" t="s">
        <v>1834</v>
      </c>
      <c r="D4313" s="678" t="s">
        <v>98</v>
      </c>
      <c r="E4313" s="614">
        <v>0.02</v>
      </c>
      <c r="F4313" s="748">
        <v>1500</v>
      </c>
      <c r="G4313" s="701">
        <f>E4313*F4313</f>
        <v>30</v>
      </c>
      <c r="H4313" s="678"/>
    </row>
    <row r="4314" spans="1:8">
      <c r="A4314" s="676"/>
      <c r="B4314" s="677"/>
      <c r="C4314" s="425" t="s">
        <v>1906</v>
      </c>
      <c r="D4314" s="678" t="s">
        <v>98</v>
      </c>
      <c r="E4314" s="614">
        <v>0.05</v>
      </c>
      <c r="F4314" s="589">
        <v>8100</v>
      </c>
      <c r="G4314" s="701">
        <f>E4314*F4314</f>
        <v>405</v>
      </c>
      <c r="H4314" s="678"/>
    </row>
    <row r="4315" spans="1:8">
      <c r="A4315" s="676"/>
      <c r="B4315" s="677"/>
      <c r="C4315" s="425" t="s">
        <v>731</v>
      </c>
      <c r="D4315" s="678" t="s">
        <v>1652</v>
      </c>
      <c r="E4315" s="614">
        <v>2.1999999999999999E-2</v>
      </c>
      <c r="F4315" s="628">
        <v>3612</v>
      </c>
      <c r="G4315" s="701">
        <f>E4315*F4315</f>
        <v>79.463999999999999</v>
      </c>
      <c r="H4315" s="678"/>
    </row>
    <row r="4316" spans="1:8">
      <c r="A4316" s="676"/>
      <c r="B4316" s="677"/>
      <c r="C4316" s="425" t="s">
        <v>31</v>
      </c>
      <c r="D4316" s="678" t="s">
        <v>98</v>
      </c>
      <c r="E4316" s="614">
        <v>0.06</v>
      </c>
      <c r="F4316" s="208">
        <v>2700</v>
      </c>
      <c r="G4316" s="701">
        <f>E4316*F4316</f>
        <v>162</v>
      </c>
      <c r="H4316" s="678"/>
    </row>
    <row r="4317" spans="1:8">
      <c r="A4317" s="676"/>
      <c r="B4317" s="677"/>
      <c r="C4317" s="425" t="s">
        <v>729</v>
      </c>
      <c r="D4317" s="678" t="s">
        <v>1649</v>
      </c>
      <c r="E4317" s="612">
        <v>1.5</v>
      </c>
      <c r="F4317" s="204">
        <v>120</v>
      </c>
      <c r="G4317" s="701">
        <f>E4317*F4317</f>
        <v>180</v>
      </c>
      <c r="H4317" s="678"/>
    </row>
    <row r="4318" spans="1:8">
      <c r="A4318" s="676"/>
      <c r="B4318" s="699" t="s">
        <v>35</v>
      </c>
      <c r="C4318" s="700"/>
      <c r="D4318" s="103"/>
      <c r="E4318" s="608"/>
      <c r="F4318" s="429"/>
      <c r="G4318" s="1533">
        <f>SUM(G4313:G4317)</f>
        <v>856.46399999999994</v>
      </c>
      <c r="H4318" s="308"/>
    </row>
    <row r="4319" spans="1:8">
      <c r="A4319" s="66" t="s">
        <v>2161</v>
      </c>
      <c r="B4319" s="400" t="s">
        <v>1619</v>
      </c>
      <c r="C4319" s="482"/>
      <c r="D4319" s="285"/>
      <c r="E4319" s="592"/>
      <c r="F4319" s="440"/>
      <c r="G4319" s="891"/>
      <c r="H4319" s="695"/>
    </row>
    <row r="4320" spans="1:8">
      <c r="A4320" s="676" t="s">
        <v>2162</v>
      </c>
      <c r="B4320" s="303" t="s">
        <v>1621</v>
      </c>
      <c r="C4320" s="303" t="s">
        <v>1699</v>
      </c>
      <c r="D4320" s="678" t="s">
        <v>1692</v>
      </c>
      <c r="E4320" s="570">
        <v>1.4999999999999999E-2</v>
      </c>
      <c r="F4320" s="622">
        <v>108000</v>
      </c>
      <c r="G4320" s="701">
        <f t="shared" ref="G4320:G4354" si="267">E4320*F4320</f>
        <v>1620</v>
      </c>
      <c r="H4320" s="678"/>
    </row>
    <row r="4321" spans="1:8" s="196" customFormat="1">
      <c r="A4321" s="743"/>
      <c r="B4321" s="741"/>
      <c r="C4321" s="749" t="s">
        <v>728</v>
      </c>
      <c r="D4321" s="292" t="s">
        <v>98</v>
      </c>
      <c r="E4321" s="572">
        <v>0.03</v>
      </c>
      <c r="F4321" s="629">
        <v>3500</v>
      </c>
      <c r="G4321" s="880">
        <f t="shared" si="267"/>
        <v>105</v>
      </c>
      <c r="H4321" s="359"/>
    </row>
    <row r="4322" spans="1:8" s="196" customFormat="1">
      <c r="A4322" s="164"/>
      <c r="B4322" s="741"/>
      <c r="C4322" s="291" t="s">
        <v>258</v>
      </c>
      <c r="D4322" s="292" t="s">
        <v>98</v>
      </c>
      <c r="E4322" s="572">
        <v>0.06</v>
      </c>
      <c r="F4322" s="208">
        <v>1750</v>
      </c>
      <c r="G4322" s="880">
        <f t="shared" si="267"/>
        <v>105</v>
      </c>
      <c r="H4322" s="359"/>
    </row>
    <row r="4323" spans="1:8" s="196" customFormat="1">
      <c r="A4323" s="164"/>
      <c r="B4323" s="741"/>
      <c r="C4323" s="291" t="s">
        <v>1700</v>
      </c>
      <c r="D4323" s="292" t="s">
        <v>98</v>
      </c>
      <c r="E4323" s="572">
        <v>0.08</v>
      </c>
      <c r="F4323" s="621">
        <v>25200</v>
      </c>
      <c r="G4323" s="880">
        <f t="shared" si="267"/>
        <v>2016</v>
      </c>
      <c r="H4323" s="359"/>
    </row>
    <row r="4324" spans="1:8" s="196" customFormat="1">
      <c r="A4324" s="164"/>
      <c r="B4324" s="741"/>
      <c r="C4324" s="291" t="s">
        <v>1701</v>
      </c>
      <c r="D4324" s="292" t="s">
        <v>98</v>
      </c>
      <c r="E4324" s="359">
        <v>0.01</v>
      </c>
      <c r="F4324" s="589">
        <v>3500</v>
      </c>
      <c r="G4324" s="880">
        <f t="shared" si="267"/>
        <v>35</v>
      </c>
      <c r="H4324" s="359"/>
    </row>
    <row r="4325" spans="1:8" s="196" customFormat="1">
      <c r="A4325" s="164"/>
      <c r="B4325" s="741"/>
      <c r="C4325" s="742" t="s">
        <v>31</v>
      </c>
      <c r="D4325" s="359" t="s">
        <v>98</v>
      </c>
      <c r="E4325" s="614">
        <v>0.06</v>
      </c>
      <c r="F4325" s="208">
        <v>2700</v>
      </c>
      <c r="G4325" s="880">
        <f t="shared" si="267"/>
        <v>162</v>
      </c>
      <c r="H4325" s="359"/>
    </row>
    <row r="4326" spans="1:8" s="196" customFormat="1">
      <c r="A4326" s="164"/>
      <c r="B4326" s="741"/>
      <c r="C4326" s="742" t="s">
        <v>729</v>
      </c>
      <c r="D4326" s="359" t="s">
        <v>1649</v>
      </c>
      <c r="E4326" s="614">
        <v>1.5</v>
      </c>
      <c r="F4326" s="208">
        <v>120</v>
      </c>
      <c r="G4326" s="880">
        <f t="shared" si="267"/>
        <v>180</v>
      </c>
      <c r="H4326" s="359"/>
    </row>
    <row r="4327" spans="1:8" s="196" customFormat="1">
      <c r="A4327" s="164"/>
      <c r="B4327" s="741" t="s">
        <v>35</v>
      </c>
      <c r="C4327" s="744"/>
      <c r="D4327" s="186"/>
      <c r="E4327" s="615"/>
      <c r="F4327" s="276"/>
      <c r="G4327" s="889">
        <f>SUM(G4320:G4326)</f>
        <v>4223</v>
      </c>
      <c r="H4327" s="359"/>
    </row>
    <row r="4328" spans="1:8" s="196" customFormat="1">
      <c r="A4328" s="164" t="s">
        <v>1622</v>
      </c>
      <c r="B4328" s="291" t="s">
        <v>1623</v>
      </c>
      <c r="C4328" s="291" t="s">
        <v>2163</v>
      </c>
      <c r="D4328" s="359" t="s">
        <v>1692</v>
      </c>
      <c r="E4328" s="574">
        <v>1.7999999999999999E-2</v>
      </c>
      <c r="F4328" s="589">
        <v>108000</v>
      </c>
      <c r="G4328" s="880">
        <f t="shared" si="267"/>
        <v>1943.9999999999998</v>
      </c>
      <c r="H4328" s="359"/>
    </row>
    <row r="4329" spans="1:8" s="196" customFormat="1">
      <c r="A4329" s="164"/>
      <c r="B4329" s="741"/>
      <c r="C4329" s="749" t="s">
        <v>728</v>
      </c>
      <c r="D4329" s="292" t="s">
        <v>98</v>
      </c>
      <c r="E4329" s="574">
        <v>7.0000000000000007E-2</v>
      </c>
      <c r="F4329" s="629">
        <v>3500</v>
      </c>
      <c r="G4329" s="880">
        <f t="shared" si="267"/>
        <v>245.00000000000003</v>
      </c>
      <c r="H4329" s="359"/>
    </row>
    <row r="4330" spans="1:8" s="196" customFormat="1">
      <c r="A4330" s="164"/>
      <c r="B4330" s="741"/>
      <c r="C4330" s="291" t="s">
        <v>258</v>
      </c>
      <c r="D4330" s="292" t="s">
        <v>98</v>
      </c>
      <c r="E4330" s="574">
        <v>0.1</v>
      </c>
      <c r="F4330" s="208">
        <v>1750</v>
      </c>
      <c r="G4330" s="880">
        <f t="shared" si="267"/>
        <v>175</v>
      </c>
      <c r="H4330" s="359"/>
    </row>
    <row r="4331" spans="1:8" s="196" customFormat="1">
      <c r="A4331" s="164"/>
      <c r="B4331" s="741"/>
      <c r="C4331" s="293" t="s">
        <v>1693</v>
      </c>
      <c r="D4331" s="292" t="s">
        <v>98</v>
      </c>
      <c r="E4331" s="758">
        <v>0.1</v>
      </c>
      <c r="F4331" s="628">
        <v>3612</v>
      </c>
      <c r="G4331" s="880">
        <f t="shared" si="267"/>
        <v>361.20000000000005</v>
      </c>
      <c r="H4331" s="359"/>
    </row>
    <row r="4332" spans="1:8" s="196" customFormat="1">
      <c r="A4332" s="164"/>
      <c r="B4332" s="741"/>
      <c r="C4332" s="291" t="s">
        <v>1701</v>
      </c>
      <c r="D4332" s="292" t="s">
        <v>98</v>
      </c>
      <c r="E4332" s="359">
        <v>0.1</v>
      </c>
      <c r="F4332" s="589">
        <v>3500</v>
      </c>
      <c r="G4332" s="880">
        <f t="shared" si="267"/>
        <v>350</v>
      </c>
      <c r="H4332" s="359"/>
    </row>
    <row r="4333" spans="1:8" s="196" customFormat="1">
      <c r="A4333" s="164"/>
      <c r="B4333" s="741"/>
      <c r="C4333" s="291" t="s">
        <v>1706</v>
      </c>
      <c r="D4333" s="359" t="s">
        <v>1695</v>
      </c>
      <c r="E4333" s="574">
        <v>0.01</v>
      </c>
      <c r="F4333" s="589">
        <v>178100</v>
      </c>
      <c r="G4333" s="880">
        <f t="shared" si="267"/>
        <v>1781</v>
      </c>
      <c r="H4333" s="359"/>
    </row>
    <row r="4334" spans="1:8" s="196" customFormat="1" ht="30">
      <c r="A4334" s="164"/>
      <c r="B4334" s="741"/>
      <c r="C4334" s="291" t="s">
        <v>1696</v>
      </c>
      <c r="D4334" s="292" t="s">
        <v>40</v>
      </c>
      <c r="E4334" s="359">
        <v>5</v>
      </c>
      <c r="F4334" s="629">
        <v>5.0999999999999996</v>
      </c>
      <c r="G4334" s="880">
        <f t="shared" si="267"/>
        <v>25.5</v>
      </c>
      <c r="H4334" s="359"/>
    </row>
    <row r="4335" spans="1:8" s="196" customFormat="1">
      <c r="A4335" s="164"/>
      <c r="B4335" s="741"/>
      <c r="C4335" s="742" t="s">
        <v>31</v>
      </c>
      <c r="D4335" s="359" t="s">
        <v>98</v>
      </c>
      <c r="E4335" s="605">
        <v>0.06</v>
      </c>
      <c r="F4335" s="208">
        <v>2700</v>
      </c>
      <c r="G4335" s="880">
        <f t="shared" si="267"/>
        <v>162</v>
      </c>
      <c r="H4335" s="359"/>
    </row>
    <row r="4336" spans="1:8" s="196" customFormat="1">
      <c r="A4336" s="164"/>
      <c r="B4336" s="741"/>
      <c r="C4336" s="742" t="s">
        <v>729</v>
      </c>
      <c r="D4336" s="359" t="s">
        <v>1649</v>
      </c>
      <c r="E4336" s="605">
        <v>1.5</v>
      </c>
      <c r="F4336" s="208">
        <v>120</v>
      </c>
      <c r="G4336" s="880">
        <f t="shared" si="267"/>
        <v>180</v>
      </c>
      <c r="H4336" s="359"/>
    </row>
    <row r="4337" spans="1:8" s="196" customFormat="1">
      <c r="A4337" s="164"/>
      <c r="B4337" s="741" t="s">
        <v>35</v>
      </c>
      <c r="C4337" s="744"/>
      <c r="D4337" s="186"/>
      <c r="E4337" s="615"/>
      <c r="F4337" s="276"/>
      <c r="G4337" s="889">
        <f>SUM(G4328:G4336)</f>
        <v>5223.7</v>
      </c>
      <c r="H4337" s="359"/>
    </row>
    <row r="4338" spans="1:8" s="196" customFormat="1" ht="30">
      <c r="A4338" s="164" t="s">
        <v>2164</v>
      </c>
      <c r="B4338" s="291" t="s">
        <v>1178</v>
      </c>
      <c r="C4338" s="749" t="s">
        <v>1769</v>
      </c>
      <c r="D4338" s="292" t="s">
        <v>98</v>
      </c>
      <c r="E4338" s="756">
        <v>1E-3</v>
      </c>
      <c r="F4338" s="629">
        <v>810000</v>
      </c>
      <c r="G4338" s="880">
        <f t="shared" si="267"/>
        <v>810</v>
      </c>
      <c r="H4338" s="359"/>
    </row>
    <row r="4339" spans="1:8" s="196" customFormat="1">
      <c r="A4339" s="164"/>
      <c r="B4339" s="741"/>
      <c r="C4339" s="294" t="s">
        <v>1752</v>
      </c>
      <c r="D4339" s="359" t="s">
        <v>1652</v>
      </c>
      <c r="E4339" s="578">
        <v>0.05</v>
      </c>
      <c r="F4339" s="589">
        <v>720</v>
      </c>
      <c r="G4339" s="880">
        <f t="shared" si="267"/>
        <v>36</v>
      </c>
      <c r="H4339" s="359"/>
    </row>
    <row r="4340" spans="1:8" s="196" customFormat="1">
      <c r="A4340" s="164"/>
      <c r="B4340" s="741"/>
      <c r="C4340" s="291" t="s">
        <v>1746</v>
      </c>
      <c r="D4340" s="292" t="s">
        <v>98</v>
      </c>
      <c r="E4340" s="755">
        <v>0.01</v>
      </c>
      <c r="F4340" s="629">
        <v>3500</v>
      </c>
      <c r="G4340" s="880">
        <f t="shared" si="267"/>
        <v>35</v>
      </c>
      <c r="H4340" s="359"/>
    </row>
    <row r="4341" spans="1:8" s="196" customFormat="1">
      <c r="A4341" s="164"/>
      <c r="B4341" s="741"/>
      <c r="C4341" s="749" t="s">
        <v>1827</v>
      </c>
      <c r="D4341" s="292" t="s">
        <v>98</v>
      </c>
      <c r="E4341" s="755">
        <v>2.8000000000000001E-2</v>
      </c>
      <c r="F4341" s="621">
        <v>3900</v>
      </c>
      <c r="G4341" s="880">
        <f t="shared" si="267"/>
        <v>109.2</v>
      </c>
      <c r="H4341" s="359"/>
    </row>
    <row r="4342" spans="1:8" s="196" customFormat="1">
      <c r="A4342" s="164"/>
      <c r="B4342" s="741"/>
      <c r="C4342" s="291" t="s">
        <v>1828</v>
      </c>
      <c r="D4342" s="635" t="s">
        <v>1698</v>
      </c>
      <c r="E4342" s="755">
        <v>7.6999999999999999E-2</v>
      </c>
      <c r="F4342" s="629">
        <v>80000</v>
      </c>
      <c r="G4342" s="880">
        <f t="shared" si="267"/>
        <v>6160</v>
      </c>
      <c r="H4342" s="359"/>
    </row>
    <row r="4343" spans="1:8" s="196" customFormat="1">
      <c r="A4343" s="164"/>
      <c r="B4343" s="741"/>
      <c r="C4343" s="749" t="s">
        <v>1829</v>
      </c>
      <c r="D4343" s="292" t="s">
        <v>98</v>
      </c>
      <c r="E4343" s="755">
        <v>0.03</v>
      </c>
      <c r="F4343" s="589">
        <v>8100</v>
      </c>
      <c r="G4343" s="880">
        <f t="shared" si="267"/>
        <v>243</v>
      </c>
      <c r="H4343" s="359"/>
    </row>
    <row r="4344" spans="1:8" s="196" customFormat="1">
      <c r="A4344" s="164"/>
      <c r="B4344" s="741"/>
      <c r="C4344" s="749" t="s">
        <v>1830</v>
      </c>
      <c r="D4344" s="292" t="s">
        <v>98</v>
      </c>
      <c r="E4344" s="755">
        <v>2.5000000000000001E-2</v>
      </c>
      <c r="F4344" s="629">
        <v>2100</v>
      </c>
      <c r="G4344" s="880">
        <f t="shared" si="267"/>
        <v>52.5</v>
      </c>
      <c r="H4344" s="359"/>
    </row>
    <row r="4345" spans="1:8" s="196" customFormat="1">
      <c r="A4345" s="164"/>
      <c r="B4345" s="741"/>
      <c r="C4345" s="749" t="s">
        <v>1831</v>
      </c>
      <c r="D4345" s="292" t="s">
        <v>98</v>
      </c>
      <c r="E4345" s="756">
        <v>2E-3</v>
      </c>
      <c r="F4345" s="629">
        <v>700</v>
      </c>
      <c r="G4345" s="880">
        <f t="shared" si="267"/>
        <v>1.4000000000000001</v>
      </c>
      <c r="H4345" s="359"/>
    </row>
    <row r="4346" spans="1:8" s="196" customFormat="1">
      <c r="A4346" s="164"/>
      <c r="B4346" s="741"/>
      <c r="C4346" s="749" t="s">
        <v>1832</v>
      </c>
      <c r="D4346" s="292" t="s">
        <v>98</v>
      </c>
      <c r="E4346" s="756">
        <v>0.05</v>
      </c>
      <c r="F4346" s="629">
        <v>2800</v>
      </c>
      <c r="G4346" s="880">
        <f t="shared" si="267"/>
        <v>140</v>
      </c>
      <c r="H4346" s="359"/>
    </row>
    <row r="4347" spans="1:8" s="196" customFormat="1">
      <c r="A4347" s="164"/>
      <c r="B4347" s="741"/>
      <c r="C4347" s="291" t="s">
        <v>1701</v>
      </c>
      <c r="D4347" s="292" t="s">
        <v>98</v>
      </c>
      <c r="E4347" s="756">
        <v>8.3000000000000004E-2</v>
      </c>
      <c r="F4347" s="589">
        <v>3500</v>
      </c>
      <c r="G4347" s="880">
        <f t="shared" si="267"/>
        <v>290.5</v>
      </c>
      <c r="H4347" s="359"/>
    </row>
    <row r="4348" spans="1:8" s="196" customFormat="1">
      <c r="A4348" s="164"/>
      <c r="B4348" s="741"/>
      <c r="C4348" s="293" t="s">
        <v>1693</v>
      </c>
      <c r="D4348" s="292" t="s">
        <v>98</v>
      </c>
      <c r="E4348" s="574">
        <v>0.05</v>
      </c>
      <c r="F4348" s="628">
        <v>3612</v>
      </c>
      <c r="G4348" s="880">
        <f t="shared" si="267"/>
        <v>180.60000000000002</v>
      </c>
      <c r="H4348" s="359"/>
    </row>
    <row r="4349" spans="1:8" s="196" customFormat="1" ht="30">
      <c r="A4349" s="164"/>
      <c r="B4349" s="741"/>
      <c r="C4349" s="749" t="s">
        <v>1826</v>
      </c>
      <c r="D4349" s="292" t="s">
        <v>98</v>
      </c>
      <c r="E4349" s="758">
        <v>0.2</v>
      </c>
      <c r="F4349" s="748">
        <v>3000</v>
      </c>
      <c r="G4349" s="880">
        <f t="shared" si="267"/>
        <v>600</v>
      </c>
      <c r="H4349" s="359"/>
    </row>
    <row r="4350" spans="1:8" s="196" customFormat="1">
      <c r="A4350" s="164"/>
      <c r="B4350" s="741"/>
      <c r="C4350" s="294" t="s">
        <v>1752</v>
      </c>
      <c r="D4350" s="359" t="s">
        <v>1652</v>
      </c>
      <c r="E4350" s="579">
        <v>0.05</v>
      </c>
      <c r="F4350" s="589">
        <v>720</v>
      </c>
      <c r="G4350" s="880">
        <f t="shared" si="267"/>
        <v>36</v>
      </c>
      <c r="H4350" s="359"/>
    </row>
    <row r="4351" spans="1:8" s="196" customFormat="1">
      <c r="A4351" s="164"/>
      <c r="B4351" s="741"/>
      <c r="C4351" s="291" t="s">
        <v>1775</v>
      </c>
      <c r="D4351" s="359" t="s">
        <v>2165</v>
      </c>
      <c r="E4351" s="572">
        <v>0.02</v>
      </c>
      <c r="F4351" s="748">
        <v>275000</v>
      </c>
      <c r="G4351" s="880">
        <f t="shared" si="267"/>
        <v>5500</v>
      </c>
      <c r="H4351" s="359"/>
    </row>
    <row r="4352" spans="1:8" s="196" customFormat="1">
      <c r="A4352" s="164"/>
      <c r="B4352" s="741"/>
      <c r="C4352" s="749" t="s">
        <v>901</v>
      </c>
      <c r="D4352" s="292" t="s">
        <v>98</v>
      </c>
      <c r="E4352" s="359">
        <v>0.02</v>
      </c>
      <c r="F4352" s="208">
        <v>3520</v>
      </c>
      <c r="G4352" s="880">
        <f t="shared" si="267"/>
        <v>70.400000000000006</v>
      </c>
      <c r="H4352" s="359"/>
    </row>
    <row r="4353" spans="1:8" s="196" customFormat="1">
      <c r="A4353" s="164"/>
      <c r="B4353" s="741"/>
      <c r="C4353" s="742" t="s">
        <v>31</v>
      </c>
      <c r="D4353" s="359" t="s">
        <v>98</v>
      </c>
      <c r="E4353" s="605">
        <v>0.06</v>
      </c>
      <c r="F4353" s="208">
        <v>2700</v>
      </c>
      <c r="G4353" s="880">
        <f t="shared" si="267"/>
        <v>162</v>
      </c>
      <c r="H4353" s="359"/>
    </row>
    <row r="4354" spans="1:8" s="196" customFormat="1">
      <c r="A4354" s="164"/>
      <c r="B4354" s="741"/>
      <c r="C4354" s="742" t="s">
        <v>729</v>
      </c>
      <c r="D4354" s="359" t="s">
        <v>1649</v>
      </c>
      <c r="E4354" s="614">
        <v>1.4933000000000001</v>
      </c>
      <c r="F4354" s="208">
        <v>120</v>
      </c>
      <c r="G4354" s="880">
        <f t="shared" si="267"/>
        <v>179.196</v>
      </c>
      <c r="H4354" s="359"/>
    </row>
    <row r="4355" spans="1:8" s="196" customFormat="1">
      <c r="A4355" s="164"/>
      <c r="B4355" s="741" t="s">
        <v>35</v>
      </c>
      <c r="C4355" s="291"/>
      <c r="D4355" s="359"/>
      <c r="E4355" s="583"/>
      <c r="F4355" s="629"/>
      <c r="G4355" s="1543">
        <f>SUM(G4338:G4354)</f>
        <v>14605.796</v>
      </c>
      <c r="H4355" s="359"/>
    </row>
    <row r="4356" spans="1:8" s="196" customFormat="1" ht="30">
      <c r="A4356" s="164" t="s">
        <v>1625</v>
      </c>
      <c r="B4356" s="291" t="s">
        <v>1180</v>
      </c>
      <c r="C4356" s="291"/>
      <c r="D4356" s="635"/>
      <c r="E4356" s="752"/>
      <c r="F4356" s="629"/>
      <c r="G4356" s="1548"/>
      <c r="H4356" s="359"/>
    </row>
    <row r="4357" spans="1:8" s="196" customFormat="1">
      <c r="A4357" s="164"/>
      <c r="B4357" s="741"/>
      <c r="C4357" s="291" t="s">
        <v>1750</v>
      </c>
      <c r="D4357" s="292" t="s">
        <v>98</v>
      </c>
      <c r="E4357" s="755">
        <v>0.1</v>
      </c>
      <c r="F4357" s="589">
        <v>1500</v>
      </c>
      <c r="G4357" s="880">
        <f t="shared" ref="G4357:G4362" si="268">E4357*F4357</f>
        <v>150</v>
      </c>
      <c r="H4357" s="359"/>
    </row>
    <row r="4358" spans="1:8" s="196" customFormat="1" ht="30">
      <c r="A4358" s="164"/>
      <c r="B4358" s="741"/>
      <c r="C4358" s="749" t="s">
        <v>1826</v>
      </c>
      <c r="D4358" s="292" t="s">
        <v>98</v>
      </c>
      <c r="E4358" s="755">
        <v>0.2</v>
      </c>
      <c r="F4358" s="748">
        <v>3000</v>
      </c>
      <c r="G4358" s="880">
        <f t="shared" si="268"/>
        <v>600</v>
      </c>
      <c r="H4358" s="359"/>
    </row>
    <row r="4359" spans="1:8" s="196" customFormat="1">
      <c r="A4359" s="164"/>
      <c r="B4359" s="741"/>
      <c r="C4359" s="291" t="s">
        <v>1701</v>
      </c>
      <c r="D4359" s="292" t="s">
        <v>98</v>
      </c>
      <c r="E4359" s="755">
        <v>0.1</v>
      </c>
      <c r="F4359" s="589">
        <v>3500</v>
      </c>
      <c r="G4359" s="880">
        <f t="shared" si="268"/>
        <v>350</v>
      </c>
      <c r="H4359" s="359"/>
    </row>
    <row r="4360" spans="1:8" s="196" customFormat="1" ht="30">
      <c r="A4360" s="164"/>
      <c r="B4360" s="741"/>
      <c r="C4360" s="749" t="s">
        <v>1729</v>
      </c>
      <c r="D4360" s="292" t="s">
        <v>40</v>
      </c>
      <c r="E4360" s="593">
        <v>1</v>
      </c>
      <c r="F4360" s="629">
        <v>1000</v>
      </c>
      <c r="G4360" s="880">
        <f t="shared" si="268"/>
        <v>1000</v>
      </c>
      <c r="H4360" s="359"/>
    </row>
    <row r="4361" spans="1:8" s="196" customFormat="1">
      <c r="A4361" s="164"/>
      <c r="B4361" s="741"/>
      <c r="C4361" s="742" t="s">
        <v>31</v>
      </c>
      <c r="D4361" s="359" t="s">
        <v>98</v>
      </c>
      <c r="E4361" s="780">
        <v>0.06</v>
      </c>
      <c r="F4361" s="208">
        <v>2700</v>
      </c>
      <c r="G4361" s="880">
        <f t="shared" si="268"/>
        <v>162</v>
      </c>
      <c r="H4361" s="359"/>
    </row>
    <row r="4362" spans="1:8" s="196" customFormat="1">
      <c r="A4362" s="164"/>
      <c r="B4362" s="741"/>
      <c r="C4362" s="742" t="s">
        <v>729</v>
      </c>
      <c r="D4362" s="359" t="s">
        <v>1649</v>
      </c>
      <c r="E4362" s="614">
        <v>1.4933000000000001</v>
      </c>
      <c r="F4362" s="208">
        <v>120</v>
      </c>
      <c r="G4362" s="880">
        <f t="shared" si="268"/>
        <v>179.196</v>
      </c>
      <c r="H4362" s="359"/>
    </row>
    <row r="4363" spans="1:8" s="196" customFormat="1">
      <c r="A4363" s="164"/>
      <c r="B4363" s="741" t="s">
        <v>35</v>
      </c>
      <c r="C4363" s="742"/>
      <c r="D4363" s="359"/>
      <c r="E4363" s="614"/>
      <c r="F4363" s="208"/>
      <c r="G4363" s="889">
        <f>SUM(G4357:G4362)</f>
        <v>2441.1959999999999</v>
      </c>
      <c r="H4363" s="359"/>
    </row>
    <row r="4364" spans="1:8" s="196" customFormat="1">
      <c r="A4364" s="164" t="s">
        <v>1626</v>
      </c>
      <c r="B4364" s="740" t="s">
        <v>1627</v>
      </c>
      <c r="C4364" s="749" t="s">
        <v>1666</v>
      </c>
      <c r="D4364" s="292" t="s">
        <v>98</v>
      </c>
      <c r="E4364" s="755">
        <v>2E-3</v>
      </c>
      <c r="F4364" s="629">
        <v>150000</v>
      </c>
      <c r="G4364" s="880">
        <f t="shared" ref="G4364:G4370" si="269">E4364*F4364</f>
        <v>300</v>
      </c>
      <c r="H4364" s="359"/>
    </row>
    <row r="4365" spans="1:8" s="196" customFormat="1">
      <c r="A4365" s="164"/>
      <c r="B4365" s="741"/>
      <c r="C4365" s="749" t="s">
        <v>2166</v>
      </c>
      <c r="D4365" s="292" t="s">
        <v>98</v>
      </c>
      <c r="E4365" s="756">
        <v>1E-3</v>
      </c>
      <c r="F4365" s="629">
        <v>150000</v>
      </c>
      <c r="G4365" s="880">
        <f t="shared" si="269"/>
        <v>150</v>
      </c>
      <c r="H4365" s="359"/>
    </row>
    <row r="4366" spans="1:8" s="196" customFormat="1">
      <c r="A4366" s="164"/>
      <c r="B4366" s="741"/>
      <c r="C4366" s="294" t="s">
        <v>1752</v>
      </c>
      <c r="D4366" s="359" t="s">
        <v>1652</v>
      </c>
      <c r="E4366" s="755">
        <v>0.05</v>
      </c>
      <c r="F4366" s="589">
        <v>720</v>
      </c>
      <c r="G4366" s="880">
        <f t="shared" si="269"/>
        <v>36</v>
      </c>
      <c r="H4366" s="359"/>
    </row>
    <row r="4367" spans="1:8" s="196" customFormat="1">
      <c r="A4367" s="164"/>
      <c r="B4367" s="741"/>
      <c r="C4367" s="293" t="s">
        <v>1693</v>
      </c>
      <c r="D4367" s="292" t="s">
        <v>98</v>
      </c>
      <c r="E4367" s="755">
        <v>1.7999999999999999E-2</v>
      </c>
      <c r="F4367" s="628">
        <v>3612</v>
      </c>
      <c r="G4367" s="880">
        <f t="shared" si="269"/>
        <v>65.015999999999991</v>
      </c>
      <c r="H4367" s="359"/>
    </row>
    <row r="4368" spans="1:8" s="196" customFormat="1">
      <c r="A4368" s="164"/>
      <c r="B4368" s="741"/>
      <c r="C4368" s="749" t="s">
        <v>723</v>
      </c>
      <c r="D4368" s="292"/>
      <c r="E4368" s="572">
        <v>0.06</v>
      </c>
      <c r="F4368" s="208">
        <v>1750</v>
      </c>
      <c r="G4368" s="880">
        <f t="shared" si="269"/>
        <v>105</v>
      </c>
      <c r="H4368" s="359"/>
    </row>
    <row r="4369" spans="1:8" s="196" customFormat="1">
      <c r="A4369" s="164"/>
      <c r="B4369" s="741"/>
      <c r="C4369" s="742" t="s">
        <v>31</v>
      </c>
      <c r="D4369" s="359" t="s">
        <v>98</v>
      </c>
      <c r="E4369" s="614">
        <v>0.06</v>
      </c>
      <c r="F4369" s="208">
        <v>2700</v>
      </c>
      <c r="G4369" s="880">
        <f t="shared" si="269"/>
        <v>162</v>
      </c>
      <c r="H4369" s="359"/>
    </row>
    <row r="4370" spans="1:8" s="196" customFormat="1">
      <c r="A4370" s="164"/>
      <c r="B4370" s="741"/>
      <c r="C4370" s="742" t="s">
        <v>729</v>
      </c>
      <c r="D4370" s="359" t="s">
        <v>1649</v>
      </c>
      <c r="E4370" s="614">
        <v>1.4933000000000001</v>
      </c>
      <c r="F4370" s="208">
        <v>120</v>
      </c>
      <c r="G4370" s="880">
        <f t="shared" si="269"/>
        <v>179.196</v>
      </c>
      <c r="H4370" s="359"/>
    </row>
    <row r="4371" spans="1:8" s="196" customFormat="1">
      <c r="A4371" s="164"/>
      <c r="B4371" s="741" t="s">
        <v>35</v>
      </c>
      <c r="C4371" s="742"/>
      <c r="D4371" s="359"/>
      <c r="E4371" s="614"/>
      <c r="F4371" s="208"/>
      <c r="G4371" s="889">
        <f>SUM(G4364:G4370)</f>
        <v>997.21199999999999</v>
      </c>
      <c r="H4371" s="359"/>
    </row>
    <row r="4372" spans="1:8" s="196" customFormat="1">
      <c r="A4372" s="164" t="s">
        <v>2167</v>
      </c>
      <c r="B4372" s="291" t="s">
        <v>1629</v>
      </c>
      <c r="C4372" s="293" t="s">
        <v>1693</v>
      </c>
      <c r="D4372" s="292" t="s">
        <v>98</v>
      </c>
      <c r="E4372" s="302">
        <v>0.3</v>
      </c>
      <c r="F4372" s="628">
        <v>980</v>
      </c>
      <c r="G4372" s="880">
        <f t="shared" ref="G4372:G4435" si="270">E4372*F4372</f>
        <v>294</v>
      </c>
      <c r="H4372" s="359"/>
    </row>
    <row r="4373" spans="1:8" s="196" customFormat="1">
      <c r="A4373" s="164"/>
      <c r="B4373" s="291"/>
      <c r="C4373" s="296" t="s">
        <v>2168</v>
      </c>
      <c r="D4373" s="292" t="s">
        <v>98</v>
      </c>
      <c r="E4373" s="755">
        <v>0.01</v>
      </c>
      <c r="F4373" s="589">
        <v>2370</v>
      </c>
      <c r="G4373" s="880">
        <f t="shared" si="270"/>
        <v>23.7</v>
      </c>
      <c r="H4373" s="359"/>
    </row>
    <row r="4374" spans="1:8" s="196" customFormat="1">
      <c r="A4374" s="164"/>
      <c r="B4374" s="291"/>
      <c r="C4374" s="749" t="s">
        <v>84</v>
      </c>
      <c r="D4374" s="292" t="s">
        <v>98</v>
      </c>
      <c r="E4374" s="755">
        <v>1.4999999999999999E-2</v>
      </c>
      <c r="F4374" s="621">
        <v>7875</v>
      </c>
      <c r="G4374" s="880">
        <f t="shared" si="270"/>
        <v>118.125</v>
      </c>
      <c r="H4374" s="359"/>
    </row>
    <row r="4375" spans="1:8" s="196" customFormat="1">
      <c r="A4375" s="164"/>
      <c r="B4375" s="291"/>
      <c r="C4375" s="742" t="s">
        <v>31</v>
      </c>
      <c r="D4375" s="359" t="s">
        <v>98</v>
      </c>
      <c r="E4375" s="614">
        <v>0.06</v>
      </c>
      <c r="F4375" s="208">
        <v>2700</v>
      </c>
      <c r="G4375" s="880">
        <f t="shared" si="270"/>
        <v>162</v>
      </c>
      <c r="H4375" s="359"/>
    </row>
    <row r="4376" spans="1:8" s="196" customFormat="1">
      <c r="A4376" s="164"/>
      <c r="B4376" s="741"/>
      <c r="C4376" s="742" t="s">
        <v>729</v>
      </c>
      <c r="D4376" s="359" t="s">
        <v>1649</v>
      </c>
      <c r="E4376" s="614">
        <v>1.1000000000000001</v>
      </c>
      <c r="F4376" s="208">
        <v>120</v>
      </c>
      <c r="G4376" s="880">
        <f t="shared" si="270"/>
        <v>132</v>
      </c>
      <c r="H4376" s="359"/>
    </row>
    <row r="4377" spans="1:8" s="196" customFormat="1">
      <c r="A4377" s="164"/>
      <c r="B4377" s="741" t="s">
        <v>35</v>
      </c>
      <c r="C4377" s="742"/>
      <c r="D4377" s="359"/>
      <c r="E4377" s="614"/>
      <c r="F4377" s="208"/>
      <c r="G4377" s="889">
        <f>SUM(G4372:G4376)</f>
        <v>729.82500000000005</v>
      </c>
      <c r="H4377" s="359"/>
    </row>
    <row r="4378" spans="1:8" s="196" customFormat="1">
      <c r="A4378" s="164" t="s">
        <v>1630</v>
      </c>
      <c r="B4378" s="291" t="s">
        <v>1631</v>
      </c>
      <c r="C4378" s="749" t="s">
        <v>2169</v>
      </c>
      <c r="D4378" s="292" t="s">
        <v>98</v>
      </c>
      <c r="E4378" s="758">
        <v>0.02</v>
      </c>
      <c r="F4378" s="629">
        <v>2520</v>
      </c>
      <c r="G4378" s="880">
        <f t="shared" si="270"/>
        <v>50.4</v>
      </c>
      <c r="H4378" s="359"/>
    </row>
    <row r="4379" spans="1:8" s="196" customFormat="1">
      <c r="A4379" s="164"/>
      <c r="B4379" s="741"/>
      <c r="C4379" s="291" t="s">
        <v>1701</v>
      </c>
      <c r="D4379" s="292" t="s">
        <v>98</v>
      </c>
      <c r="E4379" s="758">
        <v>0.1</v>
      </c>
      <c r="F4379" s="589">
        <v>3500</v>
      </c>
      <c r="G4379" s="880">
        <f t="shared" si="270"/>
        <v>350</v>
      </c>
      <c r="H4379" s="359"/>
    </row>
    <row r="4380" spans="1:8" s="196" customFormat="1">
      <c r="A4380" s="164"/>
      <c r="B4380" s="741"/>
      <c r="C4380" s="749" t="s">
        <v>84</v>
      </c>
      <c r="D4380" s="292" t="s">
        <v>98</v>
      </c>
      <c r="E4380" s="758">
        <v>0.05</v>
      </c>
      <c r="F4380" s="621">
        <v>7875</v>
      </c>
      <c r="G4380" s="880">
        <f t="shared" si="270"/>
        <v>393.75</v>
      </c>
      <c r="H4380" s="359"/>
    </row>
    <row r="4381" spans="1:8" s="196" customFormat="1">
      <c r="A4381" s="164"/>
      <c r="B4381" s="741"/>
      <c r="C4381" s="749" t="s">
        <v>724</v>
      </c>
      <c r="D4381" s="292" t="s">
        <v>98</v>
      </c>
      <c r="E4381" s="758">
        <v>0.03</v>
      </c>
      <c r="F4381" s="589">
        <v>500</v>
      </c>
      <c r="G4381" s="880">
        <f t="shared" si="270"/>
        <v>15</v>
      </c>
      <c r="H4381" s="359"/>
    </row>
    <row r="4382" spans="1:8" s="196" customFormat="1" ht="30">
      <c r="A4382" s="164"/>
      <c r="B4382" s="741"/>
      <c r="C4382" s="749" t="s">
        <v>2170</v>
      </c>
      <c r="D4382" s="292" t="s">
        <v>98</v>
      </c>
      <c r="E4382" s="758">
        <v>0.02</v>
      </c>
      <c r="F4382" s="208">
        <v>1900</v>
      </c>
      <c r="G4382" s="880">
        <f t="shared" si="270"/>
        <v>38</v>
      </c>
      <c r="H4382" s="359"/>
    </row>
    <row r="4383" spans="1:8" s="196" customFormat="1">
      <c r="A4383" s="164"/>
      <c r="B4383" s="741"/>
      <c r="C4383" s="291" t="s">
        <v>1746</v>
      </c>
      <c r="D4383" s="292" t="s">
        <v>98</v>
      </c>
      <c r="E4383" s="758">
        <v>0.01</v>
      </c>
      <c r="F4383" s="629">
        <v>3500</v>
      </c>
      <c r="G4383" s="880">
        <f t="shared" si="270"/>
        <v>35</v>
      </c>
      <c r="H4383" s="359"/>
    </row>
    <row r="4384" spans="1:8" s="196" customFormat="1">
      <c r="A4384" s="164"/>
      <c r="B4384" s="741"/>
      <c r="C4384" s="749" t="s">
        <v>2169</v>
      </c>
      <c r="D4384" s="292" t="s">
        <v>98</v>
      </c>
      <c r="E4384" s="758">
        <v>0.02</v>
      </c>
      <c r="F4384" s="629">
        <v>2520</v>
      </c>
      <c r="G4384" s="880">
        <f t="shared" si="270"/>
        <v>50.4</v>
      </c>
      <c r="H4384" s="359"/>
    </row>
    <row r="4385" spans="1:8" s="196" customFormat="1">
      <c r="A4385" s="164"/>
      <c r="B4385" s="741"/>
      <c r="C4385" s="742" t="s">
        <v>31</v>
      </c>
      <c r="D4385" s="359" t="s">
        <v>98</v>
      </c>
      <c r="E4385" s="614">
        <v>0.06</v>
      </c>
      <c r="F4385" s="208">
        <v>2700</v>
      </c>
      <c r="G4385" s="880">
        <f t="shared" si="270"/>
        <v>162</v>
      </c>
      <c r="H4385" s="359"/>
    </row>
    <row r="4386" spans="1:8" s="196" customFormat="1">
      <c r="A4386" s="164"/>
      <c r="B4386" s="741"/>
      <c r="C4386" s="742" t="s">
        <v>729</v>
      </c>
      <c r="D4386" s="359" t="s">
        <v>1649</v>
      </c>
      <c r="E4386" s="614">
        <v>1.4933000000000001</v>
      </c>
      <c r="F4386" s="208">
        <v>120</v>
      </c>
      <c r="G4386" s="880">
        <f t="shared" si="270"/>
        <v>179.196</v>
      </c>
      <c r="H4386" s="359"/>
    </row>
    <row r="4387" spans="1:8" s="196" customFormat="1">
      <c r="A4387" s="164"/>
      <c r="B4387" s="741" t="s">
        <v>35</v>
      </c>
      <c r="C4387" s="742"/>
      <c r="D4387" s="359"/>
      <c r="E4387" s="614"/>
      <c r="F4387" s="208"/>
      <c r="G4387" s="889">
        <f>SUM(G4378:G4386)</f>
        <v>1273.7459999999999</v>
      </c>
      <c r="H4387" s="359"/>
    </row>
    <row r="4388" spans="1:8" s="196" customFormat="1">
      <c r="A4388" s="164" t="s">
        <v>1632</v>
      </c>
      <c r="B4388" s="291" t="s">
        <v>1633</v>
      </c>
      <c r="C4388" s="749" t="s">
        <v>2171</v>
      </c>
      <c r="D4388" s="292" t="s">
        <v>98</v>
      </c>
      <c r="E4388" s="755">
        <v>1.4999999999999999E-2</v>
      </c>
      <c r="F4388" s="629">
        <v>171200</v>
      </c>
      <c r="G4388" s="880">
        <f t="shared" si="270"/>
        <v>2568</v>
      </c>
      <c r="H4388" s="359"/>
    </row>
    <row r="4389" spans="1:8" s="196" customFormat="1" ht="30">
      <c r="A4389" s="164"/>
      <c r="B4389" s="741"/>
      <c r="C4389" s="749" t="s">
        <v>2172</v>
      </c>
      <c r="D4389" s="292" t="s">
        <v>98</v>
      </c>
      <c r="E4389" s="755">
        <v>2.5000000000000001E-2</v>
      </c>
      <c r="F4389" s="629">
        <v>21720</v>
      </c>
      <c r="G4389" s="880">
        <f t="shared" si="270"/>
        <v>543</v>
      </c>
      <c r="H4389" s="359"/>
    </row>
    <row r="4390" spans="1:8" s="196" customFormat="1">
      <c r="A4390" s="164"/>
      <c r="B4390" s="741"/>
      <c r="C4390" s="749" t="s">
        <v>1755</v>
      </c>
      <c r="D4390" s="292" t="s">
        <v>98</v>
      </c>
      <c r="E4390" s="755">
        <v>1.4999999999999999E-2</v>
      </c>
      <c r="F4390" s="629">
        <v>27000</v>
      </c>
      <c r="G4390" s="880">
        <f t="shared" si="270"/>
        <v>405</v>
      </c>
      <c r="H4390" s="359"/>
    </row>
    <row r="4391" spans="1:8" s="196" customFormat="1">
      <c r="A4391" s="164"/>
      <c r="B4391" s="741"/>
      <c r="C4391" s="749" t="s">
        <v>1769</v>
      </c>
      <c r="D4391" s="292" t="s">
        <v>98</v>
      </c>
      <c r="E4391" s="359">
        <v>1E-3</v>
      </c>
      <c r="F4391" s="629">
        <v>810000</v>
      </c>
      <c r="G4391" s="880">
        <f t="shared" si="270"/>
        <v>810</v>
      </c>
      <c r="H4391" s="359"/>
    </row>
    <row r="4392" spans="1:8" s="196" customFormat="1">
      <c r="A4392" s="164"/>
      <c r="B4392" s="741"/>
      <c r="C4392" s="291" t="s">
        <v>1750</v>
      </c>
      <c r="D4392" s="292" t="s">
        <v>98</v>
      </c>
      <c r="E4392" s="755">
        <v>1E-3</v>
      </c>
      <c r="F4392" s="589">
        <v>1500</v>
      </c>
      <c r="G4392" s="880">
        <f t="shared" si="270"/>
        <v>1.5</v>
      </c>
      <c r="H4392" s="359"/>
    </row>
    <row r="4393" spans="1:8" s="196" customFormat="1" ht="30">
      <c r="A4393" s="164"/>
      <c r="B4393" s="741"/>
      <c r="C4393" s="749" t="s">
        <v>1799</v>
      </c>
      <c r="D4393" s="292" t="s">
        <v>98</v>
      </c>
      <c r="E4393" s="755">
        <v>0.15</v>
      </c>
      <c r="F4393" s="208">
        <v>2800</v>
      </c>
      <c r="G4393" s="880">
        <f t="shared" si="270"/>
        <v>420</v>
      </c>
      <c r="H4393" s="359"/>
    </row>
    <row r="4394" spans="1:8" s="196" customFormat="1" ht="30">
      <c r="A4394" s="164"/>
      <c r="B4394" s="741"/>
      <c r="C4394" s="749" t="s">
        <v>2173</v>
      </c>
      <c r="D4394" s="292" t="s">
        <v>98</v>
      </c>
      <c r="E4394" s="755">
        <v>0.02</v>
      </c>
      <c r="F4394" s="629">
        <v>2700</v>
      </c>
      <c r="G4394" s="880">
        <f t="shared" si="270"/>
        <v>54</v>
      </c>
      <c r="H4394" s="359"/>
    </row>
    <row r="4395" spans="1:8" s="196" customFormat="1">
      <c r="A4395" s="164"/>
      <c r="B4395" s="741"/>
      <c r="C4395" s="291" t="s">
        <v>1775</v>
      </c>
      <c r="D4395" s="359" t="s">
        <v>2165</v>
      </c>
      <c r="E4395" s="572">
        <v>0.01</v>
      </c>
      <c r="F4395" s="748">
        <v>275000</v>
      </c>
      <c r="G4395" s="880">
        <f t="shared" si="270"/>
        <v>2750</v>
      </c>
      <c r="H4395" s="359"/>
    </row>
    <row r="4396" spans="1:8" s="196" customFormat="1">
      <c r="A4396" s="164"/>
      <c r="B4396" s="741"/>
      <c r="C4396" s="742" t="s">
        <v>31</v>
      </c>
      <c r="D4396" s="359" t="s">
        <v>98</v>
      </c>
      <c r="E4396" s="614">
        <v>0.03</v>
      </c>
      <c r="F4396" s="208">
        <v>2700</v>
      </c>
      <c r="G4396" s="880">
        <f t="shared" si="270"/>
        <v>81</v>
      </c>
      <c r="H4396" s="359"/>
    </row>
    <row r="4397" spans="1:8" s="196" customFormat="1">
      <c r="A4397" s="164"/>
      <c r="B4397" s="741"/>
      <c r="C4397" s="742" t="s">
        <v>729</v>
      </c>
      <c r="D4397" s="359" t="s">
        <v>1649</v>
      </c>
      <c r="E4397" s="614">
        <v>1.4933000000000001</v>
      </c>
      <c r="F4397" s="208">
        <v>120</v>
      </c>
      <c r="G4397" s="880">
        <f t="shared" si="270"/>
        <v>179.196</v>
      </c>
      <c r="H4397" s="359"/>
    </row>
    <row r="4398" spans="1:8" s="196" customFormat="1">
      <c r="A4398" s="164"/>
      <c r="B4398" s="741" t="s">
        <v>35</v>
      </c>
      <c r="C4398" s="742"/>
      <c r="D4398" s="359"/>
      <c r="E4398" s="614"/>
      <c r="F4398" s="208"/>
      <c r="G4398" s="889">
        <f>SUM(G4388:G4397)</f>
        <v>7811.6959999999999</v>
      </c>
      <c r="H4398" s="359"/>
    </row>
    <row r="4399" spans="1:8" s="196" customFormat="1" ht="16.5" customHeight="1">
      <c r="A4399" s="164" t="s">
        <v>2174</v>
      </c>
      <c r="B4399" s="291" t="s">
        <v>1635</v>
      </c>
      <c r="C4399" s="757" t="s">
        <v>244</v>
      </c>
      <c r="D4399" s="292" t="s">
        <v>98</v>
      </c>
      <c r="E4399" s="359">
        <v>0.05</v>
      </c>
      <c r="F4399" s="629">
        <v>3500</v>
      </c>
      <c r="G4399" s="880">
        <f t="shared" si="270"/>
        <v>175</v>
      </c>
      <c r="H4399" s="359"/>
    </row>
    <row r="4400" spans="1:8" s="196" customFormat="1">
      <c r="A4400" s="164"/>
      <c r="B4400" s="741"/>
      <c r="C4400" s="293" t="s">
        <v>1693</v>
      </c>
      <c r="D4400" s="292" t="s">
        <v>98</v>
      </c>
      <c r="E4400" s="755">
        <v>1.7999999999999999E-2</v>
      </c>
      <c r="F4400" s="628">
        <v>3612</v>
      </c>
      <c r="G4400" s="880">
        <f t="shared" si="270"/>
        <v>65.015999999999991</v>
      </c>
      <c r="H4400" s="359"/>
    </row>
    <row r="4401" spans="1:8" s="196" customFormat="1">
      <c r="A4401" s="164"/>
      <c r="B4401" s="741"/>
      <c r="C4401" s="749" t="s">
        <v>2175</v>
      </c>
      <c r="D4401" s="292" t="s">
        <v>98</v>
      </c>
      <c r="E4401" s="755">
        <v>0.01</v>
      </c>
      <c r="F4401" s="629">
        <v>25000</v>
      </c>
      <c r="G4401" s="880">
        <f t="shared" si="270"/>
        <v>250</v>
      </c>
      <c r="H4401" s="359"/>
    </row>
    <row r="4402" spans="1:8" s="196" customFormat="1">
      <c r="A4402" s="164"/>
      <c r="B4402" s="741"/>
      <c r="C4402" s="749" t="s">
        <v>1834</v>
      </c>
      <c r="D4402" s="292" t="s">
        <v>98</v>
      </c>
      <c r="E4402" s="755">
        <v>0.17</v>
      </c>
      <c r="F4402" s="748">
        <v>1500</v>
      </c>
      <c r="G4402" s="880">
        <f t="shared" si="270"/>
        <v>255.00000000000003</v>
      </c>
      <c r="H4402" s="359"/>
    </row>
    <row r="4403" spans="1:8" s="196" customFormat="1">
      <c r="A4403" s="164"/>
      <c r="B4403" s="741"/>
      <c r="C4403" s="749" t="s">
        <v>291</v>
      </c>
      <c r="D4403" s="292" t="s">
        <v>98</v>
      </c>
      <c r="E4403" s="359">
        <v>0.01</v>
      </c>
      <c r="F4403" s="748">
        <v>6600</v>
      </c>
      <c r="G4403" s="880">
        <f t="shared" si="270"/>
        <v>66</v>
      </c>
      <c r="H4403" s="359"/>
    </row>
    <row r="4404" spans="1:8" s="196" customFormat="1">
      <c r="A4404" s="164"/>
      <c r="B4404" s="741"/>
      <c r="C4404" s="742" t="s">
        <v>31</v>
      </c>
      <c r="D4404" s="359" t="s">
        <v>98</v>
      </c>
      <c r="E4404" s="614">
        <v>0.06</v>
      </c>
      <c r="F4404" s="208">
        <v>2700</v>
      </c>
      <c r="G4404" s="880">
        <f t="shared" si="270"/>
        <v>162</v>
      </c>
      <c r="H4404" s="359"/>
    </row>
    <row r="4405" spans="1:8" s="196" customFormat="1">
      <c r="A4405" s="164"/>
      <c r="B4405" s="741"/>
      <c r="C4405" s="742" t="s">
        <v>729</v>
      </c>
      <c r="D4405" s="359" t="s">
        <v>1649</v>
      </c>
      <c r="E4405" s="614">
        <v>1.4933000000000001</v>
      </c>
      <c r="F4405" s="208">
        <v>120</v>
      </c>
      <c r="G4405" s="880">
        <f t="shared" si="270"/>
        <v>179.196</v>
      </c>
      <c r="H4405" s="359"/>
    </row>
    <row r="4406" spans="1:8" s="196" customFormat="1">
      <c r="A4406" s="164"/>
      <c r="B4406" s="741" t="s">
        <v>35</v>
      </c>
      <c r="C4406" s="742"/>
      <c r="D4406" s="359"/>
      <c r="E4406" s="614"/>
      <c r="F4406" s="208"/>
      <c r="G4406" s="889">
        <f>SUM(G4399:G4405)</f>
        <v>1152.212</v>
      </c>
      <c r="H4406" s="359"/>
    </row>
    <row r="4407" spans="1:8" s="196" customFormat="1">
      <c r="A4407" s="164" t="s">
        <v>2176</v>
      </c>
      <c r="B4407" s="291" t="s">
        <v>1637</v>
      </c>
      <c r="C4407" s="749" t="s">
        <v>2177</v>
      </c>
      <c r="D4407" s="292" t="s">
        <v>98</v>
      </c>
      <c r="E4407" s="756">
        <v>0.01</v>
      </c>
      <c r="F4407" s="630">
        <v>1200</v>
      </c>
      <c r="G4407" s="880">
        <f t="shared" si="270"/>
        <v>12</v>
      </c>
      <c r="H4407" s="359"/>
    </row>
    <row r="4408" spans="1:8" s="196" customFormat="1">
      <c r="A4408" s="164"/>
      <c r="B4408" s="291"/>
      <c r="C4408" s="749" t="s">
        <v>84</v>
      </c>
      <c r="D4408" s="292" t="s">
        <v>29</v>
      </c>
      <c r="E4408" s="756">
        <v>7.0000000000000007E-2</v>
      </c>
      <c r="F4408" s="621">
        <v>7875</v>
      </c>
      <c r="G4408" s="880">
        <f t="shared" si="270"/>
        <v>551.25</v>
      </c>
      <c r="H4408" s="359"/>
    </row>
    <row r="4409" spans="1:8" s="196" customFormat="1">
      <c r="A4409" s="164"/>
      <c r="B4409" s="291"/>
      <c r="C4409" s="749" t="s">
        <v>733</v>
      </c>
      <c r="D4409" s="292" t="s">
        <v>98</v>
      </c>
      <c r="E4409" s="756">
        <v>0.1</v>
      </c>
      <c r="F4409" s="589">
        <v>7200</v>
      </c>
      <c r="G4409" s="880">
        <f t="shared" si="270"/>
        <v>720</v>
      </c>
      <c r="H4409" s="359"/>
    </row>
    <row r="4410" spans="1:8" s="196" customFormat="1">
      <c r="A4410" s="164"/>
      <c r="B4410" s="291"/>
      <c r="C4410" s="749" t="s">
        <v>2178</v>
      </c>
      <c r="D4410" s="292" t="s">
        <v>98</v>
      </c>
      <c r="E4410" s="756">
        <v>1.4999999999999999E-2</v>
      </c>
      <c r="F4410" s="629">
        <v>6500</v>
      </c>
      <c r="G4410" s="880">
        <f t="shared" si="270"/>
        <v>97.5</v>
      </c>
      <c r="H4410" s="359"/>
    </row>
    <row r="4411" spans="1:8" s="196" customFormat="1">
      <c r="A4411" s="164"/>
      <c r="B4411" s="291"/>
      <c r="C4411" s="749" t="s">
        <v>1760</v>
      </c>
      <c r="D4411" s="292" t="s">
        <v>98</v>
      </c>
      <c r="E4411" s="756">
        <v>6.0000000000000001E-3</v>
      </c>
      <c r="F4411" s="748">
        <v>16500</v>
      </c>
      <c r="G4411" s="880">
        <f t="shared" si="270"/>
        <v>99</v>
      </c>
      <c r="H4411" s="359"/>
    </row>
    <row r="4412" spans="1:8" s="196" customFormat="1" ht="30">
      <c r="A4412" s="164"/>
      <c r="B4412" s="291"/>
      <c r="C4412" s="749" t="s">
        <v>2179</v>
      </c>
      <c r="D4412" s="292" t="s">
        <v>1692</v>
      </c>
      <c r="E4412" s="756">
        <v>0.21</v>
      </c>
      <c r="F4412" s="629">
        <v>81000</v>
      </c>
      <c r="G4412" s="880">
        <f t="shared" si="270"/>
        <v>17010</v>
      </c>
      <c r="H4412" s="359"/>
    </row>
    <row r="4413" spans="1:8" s="196" customFormat="1">
      <c r="A4413" s="164"/>
      <c r="B4413" s="741"/>
      <c r="C4413" s="291" t="s">
        <v>1746</v>
      </c>
      <c r="D4413" s="292" t="s">
        <v>98</v>
      </c>
      <c r="E4413" s="756">
        <v>1.4E-2</v>
      </c>
      <c r="F4413" s="629">
        <v>3500</v>
      </c>
      <c r="G4413" s="880">
        <f t="shared" si="270"/>
        <v>49</v>
      </c>
      <c r="H4413" s="359"/>
    </row>
    <row r="4414" spans="1:8" s="196" customFormat="1" ht="60">
      <c r="A4414" s="164"/>
      <c r="B4414" s="741"/>
      <c r="C4414" s="291" t="s">
        <v>1744</v>
      </c>
      <c r="D4414" s="359" t="s">
        <v>1695</v>
      </c>
      <c r="E4414" s="577">
        <v>0.02</v>
      </c>
      <c r="F4414" s="589">
        <v>7500</v>
      </c>
      <c r="G4414" s="880">
        <f t="shared" si="270"/>
        <v>150</v>
      </c>
      <c r="H4414" s="359"/>
    </row>
    <row r="4415" spans="1:8" s="196" customFormat="1">
      <c r="A4415" s="164"/>
      <c r="B4415" s="741"/>
      <c r="C4415" s="742" t="s">
        <v>31</v>
      </c>
      <c r="D4415" s="359" t="s">
        <v>98</v>
      </c>
      <c r="E4415" s="614">
        <v>0.03</v>
      </c>
      <c r="F4415" s="208">
        <v>2700</v>
      </c>
      <c r="G4415" s="880">
        <f t="shared" si="270"/>
        <v>81</v>
      </c>
      <c r="H4415" s="359"/>
    </row>
    <row r="4416" spans="1:8" s="196" customFormat="1">
      <c r="A4416" s="164"/>
      <c r="B4416" s="741"/>
      <c r="C4416" s="742" t="s">
        <v>729</v>
      </c>
      <c r="D4416" s="359" t="s">
        <v>1649</v>
      </c>
      <c r="E4416" s="614">
        <v>1.4933000000000001</v>
      </c>
      <c r="F4416" s="208">
        <v>120</v>
      </c>
      <c r="G4416" s="880">
        <f t="shared" si="270"/>
        <v>179.196</v>
      </c>
      <c r="H4416" s="359"/>
    </row>
    <row r="4417" spans="1:8" s="196" customFormat="1">
      <c r="A4417" s="164"/>
      <c r="B4417" s="741" t="s">
        <v>35</v>
      </c>
      <c r="C4417" s="742"/>
      <c r="D4417" s="359"/>
      <c r="E4417" s="614"/>
      <c r="F4417" s="208"/>
      <c r="G4417" s="889">
        <f>SUM(G4407:G4416)</f>
        <v>18948.946</v>
      </c>
      <c r="H4417" s="359"/>
    </row>
    <row r="4418" spans="1:8" s="196" customFormat="1">
      <c r="A4418" s="164" t="s">
        <v>1638</v>
      </c>
      <c r="B4418" s="291" t="s">
        <v>1639</v>
      </c>
      <c r="C4418" s="291" t="s">
        <v>1639</v>
      </c>
      <c r="D4418" s="292" t="s">
        <v>2180</v>
      </c>
      <c r="E4418" s="758">
        <v>0.7</v>
      </c>
      <c r="F4418" s="589">
        <v>25000</v>
      </c>
      <c r="G4418" s="880">
        <f t="shared" si="270"/>
        <v>17500</v>
      </c>
      <c r="H4418" s="359"/>
    </row>
    <row r="4419" spans="1:8" s="196" customFormat="1">
      <c r="A4419" s="164"/>
      <c r="B4419" s="741"/>
      <c r="C4419" s="749" t="s">
        <v>1769</v>
      </c>
      <c r="D4419" s="292" t="s">
        <v>98</v>
      </c>
      <c r="E4419" s="359">
        <v>1E-3</v>
      </c>
      <c r="F4419" s="629">
        <v>810000</v>
      </c>
      <c r="G4419" s="880">
        <f t="shared" si="270"/>
        <v>810</v>
      </c>
      <c r="H4419" s="359"/>
    </row>
    <row r="4420" spans="1:8" s="196" customFormat="1">
      <c r="A4420" s="164"/>
      <c r="B4420" s="741"/>
      <c r="C4420" s="293" t="s">
        <v>1693</v>
      </c>
      <c r="D4420" s="292" t="s">
        <v>98</v>
      </c>
      <c r="E4420" s="755">
        <v>1.7999999999999999E-2</v>
      </c>
      <c r="F4420" s="628">
        <v>3612</v>
      </c>
      <c r="G4420" s="880">
        <f t="shared" si="270"/>
        <v>65.015999999999991</v>
      </c>
      <c r="H4420" s="359"/>
    </row>
    <row r="4421" spans="1:8" s="196" customFormat="1">
      <c r="A4421" s="164"/>
      <c r="B4421" s="741"/>
      <c r="C4421" s="291" t="s">
        <v>1746</v>
      </c>
      <c r="D4421" s="292" t="s">
        <v>98</v>
      </c>
      <c r="E4421" s="755">
        <v>1.2E-2</v>
      </c>
      <c r="F4421" s="629">
        <v>3500</v>
      </c>
      <c r="G4421" s="880">
        <f t="shared" si="270"/>
        <v>42</v>
      </c>
      <c r="H4421" s="359"/>
    </row>
    <row r="4422" spans="1:8" s="196" customFormat="1">
      <c r="A4422" s="164"/>
      <c r="B4422" s="741"/>
      <c r="C4422" s="291" t="s">
        <v>1750</v>
      </c>
      <c r="D4422" s="292" t="s">
        <v>98</v>
      </c>
      <c r="E4422" s="755">
        <v>0.1</v>
      </c>
      <c r="F4422" s="589">
        <v>1500</v>
      </c>
      <c r="G4422" s="880">
        <f t="shared" si="270"/>
        <v>150</v>
      </c>
      <c r="H4422" s="359"/>
    </row>
    <row r="4423" spans="1:8" s="196" customFormat="1">
      <c r="A4423" s="164"/>
      <c r="B4423" s="741"/>
      <c r="C4423" s="742" t="s">
        <v>31</v>
      </c>
      <c r="D4423" s="359" t="s">
        <v>98</v>
      </c>
      <c r="E4423" s="614">
        <v>0.03</v>
      </c>
      <c r="F4423" s="208">
        <v>2700</v>
      </c>
      <c r="G4423" s="880">
        <f t="shared" si="270"/>
        <v>81</v>
      </c>
      <c r="H4423" s="359"/>
    </row>
    <row r="4424" spans="1:8" s="196" customFormat="1">
      <c r="A4424" s="164"/>
      <c r="B4424" s="741"/>
      <c r="C4424" s="742" t="s">
        <v>729</v>
      </c>
      <c r="D4424" s="359" t="s">
        <v>1649</v>
      </c>
      <c r="E4424" s="614">
        <v>1.4933000000000001</v>
      </c>
      <c r="F4424" s="208">
        <v>120</v>
      </c>
      <c r="G4424" s="880">
        <f t="shared" si="270"/>
        <v>179.196</v>
      </c>
      <c r="H4424" s="359"/>
    </row>
    <row r="4425" spans="1:8" s="196" customFormat="1">
      <c r="A4425" s="164"/>
      <c r="B4425" s="741" t="s">
        <v>35</v>
      </c>
      <c r="C4425" s="742"/>
      <c r="D4425" s="359"/>
      <c r="E4425" s="614"/>
      <c r="F4425" s="208"/>
      <c r="G4425" s="889">
        <f>SUM(G4418:G4424)</f>
        <v>18827.212</v>
      </c>
      <c r="H4425" s="359"/>
    </row>
    <row r="4426" spans="1:8" s="196" customFormat="1">
      <c r="A4426" s="164" t="s">
        <v>2181</v>
      </c>
      <c r="B4426" s="291" t="s">
        <v>1641</v>
      </c>
      <c r="C4426" s="749" t="s">
        <v>2177</v>
      </c>
      <c r="D4426" s="292" t="s">
        <v>98</v>
      </c>
      <c r="E4426" s="758">
        <v>0.1</v>
      </c>
      <c r="F4426" s="630">
        <v>1200</v>
      </c>
      <c r="G4426" s="880">
        <f t="shared" si="270"/>
        <v>120</v>
      </c>
      <c r="H4426" s="359"/>
    </row>
    <row r="4427" spans="1:8" s="196" customFormat="1">
      <c r="A4427" s="164"/>
      <c r="B4427" s="741"/>
      <c r="C4427" s="299" t="s">
        <v>2182</v>
      </c>
      <c r="D4427" s="292" t="s">
        <v>2180</v>
      </c>
      <c r="E4427" s="758">
        <v>0.54</v>
      </c>
      <c r="F4427" s="589">
        <v>25000</v>
      </c>
      <c r="G4427" s="880">
        <f t="shared" si="270"/>
        <v>13500</v>
      </c>
      <c r="H4427" s="359"/>
    </row>
    <row r="4428" spans="1:8" s="196" customFormat="1">
      <c r="A4428" s="164"/>
      <c r="B4428" s="741"/>
      <c r="C4428" s="749" t="s">
        <v>1760</v>
      </c>
      <c r="D4428" s="292" t="s">
        <v>98</v>
      </c>
      <c r="E4428" s="758">
        <v>0.03</v>
      </c>
      <c r="F4428" s="748">
        <v>16500</v>
      </c>
      <c r="G4428" s="880">
        <f t="shared" si="270"/>
        <v>495</v>
      </c>
      <c r="H4428" s="359"/>
    </row>
    <row r="4429" spans="1:8" s="196" customFormat="1">
      <c r="A4429" s="164"/>
      <c r="B4429" s="741"/>
      <c r="C4429" s="291" t="s">
        <v>2081</v>
      </c>
      <c r="D4429" s="359" t="s">
        <v>2165</v>
      </c>
      <c r="E4429" s="574">
        <v>0.02</v>
      </c>
      <c r="F4429" s="748">
        <v>275000</v>
      </c>
      <c r="G4429" s="880">
        <f t="shared" si="270"/>
        <v>5500</v>
      </c>
      <c r="H4429" s="359"/>
    </row>
    <row r="4430" spans="1:8" s="196" customFormat="1">
      <c r="A4430" s="164"/>
      <c r="B4430" s="741"/>
      <c r="C4430" s="742" t="s">
        <v>31</v>
      </c>
      <c r="D4430" s="359" t="s">
        <v>98</v>
      </c>
      <c r="E4430" s="614">
        <v>0.06</v>
      </c>
      <c r="F4430" s="208">
        <v>2700</v>
      </c>
      <c r="G4430" s="880">
        <f t="shared" si="270"/>
        <v>162</v>
      </c>
      <c r="H4430" s="359"/>
    </row>
    <row r="4431" spans="1:8" s="196" customFormat="1">
      <c r="A4431" s="164"/>
      <c r="B4431" s="741"/>
      <c r="C4431" s="742" t="s">
        <v>729</v>
      </c>
      <c r="D4431" s="359" t="s">
        <v>1649</v>
      </c>
      <c r="E4431" s="614">
        <v>1.4933000000000001</v>
      </c>
      <c r="F4431" s="208">
        <v>120</v>
      </c>
      <c r="G4431" s="880">
        <f t="shared" si="270"/>
        <v>179.196</v>
      </c>
      <c r="H4431" s="359"/>
    </row>
    <row r="4432" spans="1:8" s="196" customFormat="1">
      <c r="A4432" s="164"/>
      <c r="B4432" s="741" t="s">
        <v>35</v>
      </c>
      <c r="C4432" s="742"/>
      <c r="D4432" s="359"/>
      <c r="E4432" s="614"/>
      <c r="F4432" s="208"/>
      <c r="G4432" s="889">
        <f>SUM(G4426:G4431)</f>
        <v>19956.196</v>
      </c>
      <c r="H4432" s="359"/>
    </row>
    <row r="4433" spans="1:8" s="196" customFormat="1">
      <c r="A4433" s="164" t="s">
        <v>1642</v>
      </c>
      <c r="B4433" s="291" t="s">
        <v>1643</v>
      </c>
      <c r="C4433" s="291" t="s">
        <v>1643</v>
      </c>
      <c r="D4433" s="359" t="s">
        <v>1692</v>
      </c>
      <c r="E4433" s="572">
        <v>0.54</v>
      </c>
      <c r="F4433" s="589">
        <v>25000</v>
      </c>
      <c r="G4433" s="880">
        <f t="shared" si="270"/>
        <v>13500</v>
      </c>
      <c r="H4433" s="359"/>
    </row>
    <row r="4434" spans="1:8" s="196" customFormat="1">
      <c r="A4434" s="164"/>
      <c r="B4434" s="741"/>
      <c r="C4434" s="749" t="s">
        <v>1755</v>
      </c>
      <c r="D4434" s="298" t="s">
        <v>98</v>
      </c>
      <c r="E4434" s="581">
        <v>0.01</v>
      </c>
      <c r="F4434" s="629">
        <v>27000</v>
      </c>
      <c r="G4434" s="880">
        <f t="shared" si="270"/>
        <v>270</v>
      </c>
      <c r="H4434" s="359"/>
    </row>
    <row r="4435" spans="1:8" s="196" customFormat="1">
      <c r="A4435" s="164"/>
      <c r="B4435" s="741"/>
      <c r="C4435" s="291" t="s">
        <v>1756</v>
      </c>
      <c r="D4435" s="298" t="s">
        <v>98</v>
      </c>
      <c r="E4435" s="581">
        <v>0.02</v>
      </c>
      <c r="F4435" s="748">
        <v>16500</v>
      </c>
      <c r="G4435" s="880">
        <f t="shared" si="270"/>
        <v>330</v>
      </c>
      <c r="H4435" s="359"/>
    </row>
    <row r="4436" spans="1:8" s="196" customFormat="1">
      <c r="A4436" s="164"/>
      <c r="B4436" s="741"/>
      <c r="C4436" s="291" t="s">
        <v>1831</v>
      </c>
      <c r="D4436" s="298" t="s">
        <v>98</v>
      </c>
      <c r="E4436" s="581">
        <v>7.0000000000000007E-2</v>
      </c>
      <c r="F4436" s="208">
        <v>700</v>
      </c>
      <c r="G4436" s="880">
        <f t="shared" ref="G4436:G4442" si="271">E4436*F4436</f>
        <v>49.000000000000007</v>
      </c>
      <c r="H4436" s="359"/>
    </row>
    <row r="4437" spans="1:8" s="196" customFormat="1">
      <c r="A4437" s="164"/>
      <c r="B4437" s="741"/>
      <c r="C4437" s="291" t="s">
        <v>2183</v>
      </c>
      <c r="D4437" s="298" t="s">
        <v>98</v>
      </c>
      <c r="E4437" s="359">
        <v>0.05</v>
      </c>
      <c r="F4437" s="208">
        <v>3100</v>
      </c>
      <c r="G4437" s="880">
        <f t="shared" si="271"/>
        <v>155</v>
      </c>
      <c r="H4437" s="359"/>
    </row>
    <row r="4438" spans="1:8" s="196" customFormat="1">
      <c r="A4438" s="164"/>
      <c r="B4438" s="741"/>
      <c r="C4438" s="291" t="s">
        <v>2184</v>
      </c>
      <c r="D4438" s="298" t="s">
        <v>98</v>
      </c>
      <c r="E4438" s="581">
        <v>0.01</v>
      </c>
      <c r="F4438" s="208">
        <v>1350</v>
      </c>
      <c r="G4438" s="880">
        <f t="shared" si="271"/>
        <v>13.5</v>
      </c>
      <c r="H4438" s="359"/>
    </row>
    <row r="4439" spans="1:8" s="196" customFormat="1" ht="17.25" customHeight="1">
      <c r="A4439" s="164"/>
      <c r="B4439" s="741"/>
      <c r="C4439" s="305" t="s">
        <v>2185</v>
      </c>
      <c r="D4439" s="298" t="s">
        <v>40</v>
      </c>
      <c r="E4439" s="594">
        <v>0.1</v>
      </c>
      <c r="F4439" s="634">
        <v>1000</v>
      </c>
      <c r="G4439" s="880">
        <f t="shared" si="271"/>
        <v>100</v>
      </c>
      <c r="H4439" s="359"/>
    </row>
    <row r="4440" spans="1:8" s="196" customFormat="1">
      <c r="A4440" s="164"/>
      <c r="B4440" s="741"/>
      <c r="C4440" s="291" t="s">
        <v>2081</v>
      </c>
      <c r="D4440" s="359" t="s">
        <v>2165</v>
      </c>
      <c r="E4440" s="572">
        <v>0.02</v>
      </c>
      <c r="F4440" s="748">
        <v>275000</v>
      </c>
      <c r="G4440" s="880">
        <f t="shared" si="271"/>
        <v>5500</v>
      </c>
      <c r="H4440" s="359"/>
    </row>
    <row r="4441" spans="1:8" s="196" customFormat="1">
      <c r="A4441" s="164"/>
      <c r="B4441" s="741"/>
      <c r="C4441" s="742" t="s">
        <v>31</v>
      </c>
      <c r="D4441" s="359" t="s">
        <v>98</v>
      </c>
      <c r="E4441" s="614">
        <v>0.01</v>
      </c>
      <c r="F4441" s="208">
        <v>2700</v>
      </c>
      <c r="G4441" s="880">
        <f t="shared" si="271"/>
        <v>27</v>
      </c>
      <c r="H4441" s="359"/>
    </row>
    <row r="4442" spans="1:8" s="196" customFormat="1">
      <c r="A4442" s="164"/>
      <c r="B4442" s="741"/>
      <c r="C4442" s="742" t="s">
        <v>729</v>
      </c>
      <c r="D4442" s="359" t="s">
        <v>1649</v>
      </c>
      <c r="E4442" s="614">
        <v>1.4933000000000001</v>
      </c>
      <c r="F4442" s="208">
        <v>120</v>
      </c>
      <c r="G4442" s="880">
        <f t="shared" si="271"/>
        <v>179.196</v>
      </c>
      <c r="H4442" s="359"/>
    </row>
    <row r="4443" spans="1:8" s="196" customFormat="1">
      <c r="A4443" s="164"/>
      <c r="B4443" s="741" t="s">
        <v>35</v>
      </c>
      <c r="C4443" s="744"/>
      <c r="D4443" s="186"/>
      <c r="E4443" s="615"/>
      <c r="F4443" s="276"/>
      <c r="G4443" s="889">
        <f>SUM(G4433:G4442)</f>
        <v>20123.696</v>
      </c>
      <c r="H4443" s="359"/>
    </row>
    <row r="4444" spans="1:8">
      <c r="A4444" s="66" t="s">
        <v>3618</v>
      </c>
      <c r="B4444" s="284" t="s">
        <v>3619</v>
      </c>
      <c r="C4444" s="63"/>
      <c r="D4444" s="155"/>
      <c r="E4444" s="592"/>
      <c r="F4444" s="128"/>
      <c r="G4444" s="130"/>
      <c r="H4444" s="128"/>
    </row>
    <row r="4445" spans="1:8" ht="45">
      <c r="A4445" s="676" t="s">
        <v>3620</v>
      </c>
      <c r="B4445" s="303" t="s">
        <v>3516</v>
      </c>
      <c r="C4445" s="425"/>
      <c r="D4445" s="678"/>
      <c r="E4445" s="612"/>
      <c r="F4445" s="289"/>
      <c r="G4445" s="30"/>
      <c r="H4445" s="609" t="s">
        <v>3621</v>
      </c>
    </row>
    <row r="4446" spans="1:8">
      <c r="A4446" s="676"/>
      <c r="B4446" s="677"/>
      <c r="C4446" s="754" t="s">
        <v>33</v>
      </c>
      <c r="D4446" s="609" t="s">
        <v>2426</v>
      </c>
      <c r="E4446" s="612">
        <v>0.2</v>
      </c>
      <c r="F4446" s="204">
        <v>720</v>
      </c>
      <c r="G4446" s="701">
        <f>E4446*F4446</f>
        <v>144</v>
      </c>
      <c r="H4446" s="678"/>
    </row>
    <row r="4447" spans="1:8">
      <c r="A4447" s="676"/>
      <c r="B4447" s="677"/>
      <c r="C4447" s="754" t="s">
        <v>729</v>
      </c>
      <c r="D4447" s="609" t="s">
        <v>2428</v>
      </c>
      <c r="E4447" s="612">
        <v>0.2</v>
      </c>
      <c r="F4447" s="204">
        <v>170</v>
      </c>
      <c r="G4447" s="701">
        <f>E4447*F4447</f>
        <v>34</v>
      </c>
      <c r="H4447" s="678"/>
    </row>
    <row r="4448" spans="1:8">
      <c r="A4448" s="676"/>
      <c r="B4448" s="699" t="s">
        <v>35</v>
      </c>
      <c r="C4448" s="700"/>
      <c r="D4448" s="678"/>
      <c r="E4448" s="781"/>
      <c r="F4448" s="429"/>
      <c r="G4448" s="1533">
        <f>SUM(G4446:G4447)</f>
        <v>178</v>
      </c>
      <c r="H4448" s="308"/>
    </row>
    <row r="4449" spans="1:8" ht="30">
      <c r="A4449" s="676" t="s">
        <v>3622</v>
      </c>
      <c r="B4449" s="778" t="s">
        <v>3518</v>
      </c>
      <c r="C4449" s="425"/>
      <c r="D4449" s="678"/>
      <c r="E4449" s="598"/>
      <c r="F4449" s="204"/>
      <c r="G4449" s="701"/>
      <c r="H4449" s="678" t="s">
        <v>3623</v>
      </c>
    </row>
    <row r="4450" spans="1:8">
      <c r="A4450" s="676"/>
      <c r="B4450" s="677"/>
      <c r="C4450" s="754" t="s">
        <v>735</v>
      </c>
      <c r="D4450" s="609" t="s">
        <v>2426</v>
      </c>
      <c r="E4450" s="612">
        <v>0.1</v>
      </c>
      <c r="F4450" s="204">
        <v>720</v>
      </c>
      <c r="G4450" s="701">
        <f t="shared" ref="G4450:G4451" si="272">E4450*F4450</f>
        <v>72</v>
      </c>
      <c r="H4450" s="678"/>
    </row>
    <row r="4451" spans="1:8">
      <c r="A4451" s="676"/>
      <c r="B4451" s="677"/>
      <c r="C4451" s="754" t="s">
        <v>729</v>
      </c>
      <c r="D4451" s="609" t="s">
        <v>2428</v>
      </c>
      <c r="E4451" s="612">
        <v>0.1</v>
      </c>
      <c r="F4451" s="204">
        <v>170</v>
      </c>
      <c r="G4451" s="701">
        <f t="shared" si="272"/>
        <v>17</v>
      </c>
      <c r="H4451" s="678"/>
    </row>
    <row r="4452" spans="1:8">
      <c r="A4452" s="676"/>
      <c r="B4452" s="699" t="s">
        <v>35</v>
      </c>
      <c r="C4452" s="700"/>
      <c r="D4452" s="678"/>
      <c r="E4452" s="608"/>
      <c r="F4452" s="429"/>
      <c r="G4452" s="1533">
        <f>SUM(G4450:G4451)</f>
        <v>89</v>
      </c>
      <c r="H4452" s="308"/>
    </row>
    <row r="4453" spans="1:8">
      <c r="A4453" s="676" t="s">
        <v>3624</v>
      </c>
      <c r="B4453" s="303" t="s">
        <v>1615</v>
      </c>
      <c r="C4453" s="425"/>
      <c r="D4453" s="678"/>
      <c r="E4453" s="612"/>
      <c r="F4453" s="204"/>
      <c r="G4453" s="701"/>
      <c r="H4453" s="609" t="s">
        <v>3625</v>
      </c>
    </row>
    <row r="4454" spans="1:8" ht="30">
      <c r="A4454" s="676"/>
      <c r="B4454" s="677"/>
      <c r="C4454" s="754" t="s">
        <v>3626</v>
      </c>
      <c r="D4454" s="678" t="s">
        <v>29</v>
      </c>
      <c r="E4454" s="612">
        <v>3</v>
      </c>
      <c r="F4454" s="204">
        <v>100</v>
      </c>
      <c r="G4454" s="701">
        <f t="shared" ref="G4454:G4457" si="273">E4454*F4454</f>
        <v>300</v>
      </c>
      <c r="H4454" s="678"/>
    </row>
    <row r="4455" spans="1:8">
      <c r="A4455" s="676"/>
      <c r="B4455" s="677"/>
      <c r="C4455" s="754" t="s">
        <v>735</v>
      </c>
      <c r="D4455" s="609" t="s">
        <v>2426</v>
      </c>
      <c r="E4455" s="612">
        <v>0.2</v>
      </c>
      <c r="F4455" s="204">
        <v>720</v>
      </c>
      <c r="G4455" s="701">
        <f t="shared" si="273"/>
        <v>144</v>
      </c>
      <c r="H4455" s="678"/>
    </row>
    <row r="4456" spans="1:8">
      <c r="A4456" s="676"/>
      <c r="B4456" s="677"/>
      <c r="C4456" s="754" t="s">
        <v>31</v>
      </c>
      <c r="D4456" s="678" t="s">
        <v>27</v>
      </c>
      <c r="E4456" s="612">
        <v>0.02</v>
      </c>
      <c r="F4456" s="204">
        <v>3500</v>
      </c>
      <c r="G4456" s="701">
        <f t="shared" si="273"/>
        <v>70</v>
      </c>
      <c r="H4456" s="678"/>
    </row>
    <row r="4457" spans="1:8">
      <c r="A4457" s="676"/>
      <c r="B4457" s="678"/>
      <c r="C4457" s="754" t="s">
        <v>729</v>
      </c>
      <c r="D4457" s="609" t="s">
        <v>2428</v>
      </c>
      <c r="E4457" s="612">
        <v>0.05</v>
      </c>
      <c r="F4457" s="204">
        <v>170</v>
      </c>
      <c r="G4457" s="701">
        <f t="shared" si="273"/>
        <v>8.5</v>
      </c>
      <c r="H4457" s="308"/>
    </row>
    <row r="4458" spans="1:8">
      <c r="A4458" s="676"/>
      <c r="B4458" s="699" t="s">
        <v>35</v>
      </c>
      <c r="C4458" s="700"/>
      <c r="D4458" s="678"/>
      <c r="E4458" s="608"/>
      <c r="F4458" s="429"/>
      <c r="G4458" s="1533">
        <f>SUM(G4454:G4457)</f>
        <v>522.5</v>
      </c>
      <c r="H4458" s="308"/>
    </row>
    <row r="4459" spans="1:8" s="782" customFormat="1" ht="59.25" customHeight="1">
      <c r="A4459" s="164" t="s">
        <v>3627</v>
      </c>
      <c r="B4459" s="291" t="s">
        <v>3628</v>
      </c>
      <c r="C4459" s="742"/>
      <c r="D4459" s="359"/>
      <c r="E4459" s="614"/>
      <c r="F4459" s="208"/>
      <c r="G4459" s="880"/>
      <c r="H4459" s="359" t="s">
        <v>3629</v>
      </c>
    </row>
    <row r="4460" spans="1:8" s="782" customFormat="1">
      <c r="A4460" s="164"/>
      <c r="B4460" s="740"/>
      <c r="C4460" s="742" t="s">
        <v>3630</v>
      </c>
      <c r="D4460" s="359" t="s">
        <v>29</v>
      </c>
      <c r="E4460" s="614">
        <v>1</v>
      </c>
      <c r="F4460" s="208">
        <v>3500</v>
      </c>
      <c r="G4460" s="880">
        <f>E4460*F4460</f>
        <v>3500</v>
      </c>
      <c r="H4460" s="186"/>
    </row>
    <row r="4461" spans="1:8" s="782" customFormat="1">
      <c r="A4461" s="164"/>
      <c r="B4461" s="745"/>
      <c r="C4461" s="749" t="s">
        <v>31</v>
      </c>
      <c r="D4461" s="359" t="s">
        <v>27</v>
      </c>
      <c r="E4461" s="614">
        <v>0.02</v>
      </c>
      <c r="F4461" s="208">
        <v>3500</v>
      </c>
      <c r="G4461" s="880">
        <f t="shared" ref="G4461:G4462" si="274">E4461*F4461</f>
        <v>70</v>
      </c>
      <c r="H4461" s="186"/>
    </row>
    <row r="4462" spans="1:8" s="782" customFormat="1">
      <c r="A4462" s="164"/>
      <c r="B4462" s="740"/>
      <c r="C4462" s="742" t="s">
        <v>576</v>
      </c>
      <c r="D4462" s="359" t="s">
        <v>2426</v>
      </c>
      <c r="E4462" s="614">
        <v>0.1</v>
      </c>
      <c r="F4462" s="208">
        <v>720</v>
      </c>
      <c r="G4462" s="880">
        <f t="shared" si="274"/>
        <v>72</v>
      </c>
      <c r="H4462" s="186"/>
    </row>
    <row r="4463" spans="1:8" s="782" customFormat="1">
      <c r="A4463" s="750"/>
      <c r="B4463" s="741" t="s">
        <v>35</v>
      </c>
      <c r="C4463" s="744"/>
      <c r="D4463" s="359"/>
      <c r="E4463" s="615"/>
      <c r="F4463" s="276"/>
      <c r="G4463" s="889">
        <f>SUM(G4460:G4462)</f>
        <v>3642</v>
      </c>
      <c r="H4463" s="186"/>
    </row>
    <row r="4464" spans="1:8" ht="30">
      <c r="A4464" s="676" t="s">
        <v>3631</v>
      </c>
      <c r="B4464" s="288" t="s">
        <v>3632</v>
      </c>
      <c r="C4464" s="425"/>
      <c r="D4464" s="678"/>
      <c r="E4464" s="612"/>
      <c r="F4464" s="204"/>
      <c r="G4464" s="701"/>
      <c r="H4464" s="609" t="s">
        <v>3633</v>
      </c>
    </row>
    <row r="4465" spans="1:8">
      <c r="A4465" s="676"/>
      <c r="B4465" s="677"/>
      <c r="C4465" s="283" t="s">
        <v>3634</v>
      </c>
      <c r="D4465" s="422" t="s">
        <v>27</v>
      </c>
      <c r="E4465" s="570">
        <v>0.02</v>
      </c>
      <c r="F4465" s="622">
        <v>4800</v>
      </c>
      <c r="G4465" s="701">
        <f t="shared" ref="G4465:G4475" si="275">E4465*F4465</f>
        <v>96</v>
      </c>
      <c r="H4465" s="678"/>
    </row>
    <row r="4466" spans="1:8">
      <c r="A4466" s="676"/>
      <c r="B4466" s="677"/>
      <c r="C4466" s="283" t="s">
        <v>3635</v>
      </c>
      <c r="D4466" s="422" t="s">
        <v>27</v>
      </c>
      <c r="E4466" s="570">
        <v>0.04</v>
      </c>
      <c r="F4466" s="622">
        <v>3500</v>
      </c>
      <c r="G4466" s="701">
        <f t="shared" si="275"/>
        <v>140</v>
      </c>
      <c r="H4466" s="678"/>
    </row>
    <row r="4467" spans="1:8">
      <c r="A4467" s="676"/>
      <c r="B4467" s="677"/>
      <c r="C4467" s="283" t="s">
        <v>2029</v>
      </c>
      <c r="D4467" s="422" t="s">
        <v>27</v>
      </c>
      <c r="E4467" s="570">
        <v>0.03</v>
      </c>
      <c r="F4467" s="622">
        <v>3612</v>
      </c>
      <c r="G4467" s="701">
        <f t="shared" si="275"/>
        <v>108.36</v>
      </c>
      <c r="H4467" s="678"/>
    </row>
    <row r="4468" spans="1:8">
      <c r="A4468" s="676"/>
      <c r="B4468" s="677"/>
      <c r="C4468" s="283" t="s">
        <v>3636</v>
      </c>
      <c r="D4468" s="422" t="s">
        <v>27</v>
      </c>
      <c r="E4468" s="570">
        <v>0.01</v>
      </c>
      <c r="F4468" s="622">
        <v>15750</v>
      </c>
      <c r="G4468" s="701">
        <f t="shared" si="275"/>
        <v>157.5</v>
      </c>
      <c r="H4468" s="678"/>
    </row>
    <row r="4469" spans="1:8" ht="30">
      <c r="A4469" s="676"/>
      <c r="B4469" s="677"/>
      <c r="C4469" s="283" t="s">
        <v>3637</v>
      </c>
      <c r="D4469" s="422" t="s">
        <v>27</v>
      </c>
      <c r="E4469" s="570">
        <v>0.02</v>
      </c>
      <c r="F4469" s="622">
        <v>25985</v>
      </c>
      <c r="G4469" s="701">
        <f t="shared" si="275"/>
        <v>519.70000000000005</v>
      </c>
      <c r="H4469" s="678"/>
    </row>
    <row r="4470" spans="1:8" ht="30">
      <c r="A4470" s="676"/>
      <c r="B4470" s="677"/>
      <c r="C4470" s="754" t="s">
        <v>3626</v>
      </c>
      <c r="D4470" s="678" t="s">
        <v>29</v>
      </c>
      <c r="E4470" s="612">
        <v>3</v>
      </c>
      <c r="F4470" s="204">
        <v>100</v>
      </c>
      <c r="G4470" s="701">
        <f t="shared" si="275"/>
        <v>300</v>
      </c>
      <c r="H4470" s="678"/>
    </row>
    <row r="4471" spans="1:8">
      <c r="A4471" s="676"/>
      <c r="B4471" s="677"/>
      <c r="C4471" s="283" t="s">
        <v>3638</v>
      </c>
      <c r="D4471" s="422" t="s">
        <v>27</v>
      </c>
      <c r="E4471" s="570">
        <v>0.02</v>
      </c>
      <c r="F4471" s="622">
        <v>6400</v>
      </c>
      <c r="G4471" s="701">
        <f t="shared" si="275"/>
        <v>128</v>
      </c>
      <c r="H4471" s="678"/>
    </row>
    <row r="4472" spans="1:8">
      <c r="A4472" s="676"/>
      <c r="B4472" s="677"/>
      <c r="C4472" s="283" t="s">
        <v>1684</v>
      </c>
      <c r="D4472" s="422" t="s">
        <v>27</v>
      </c>
      <c r="E4472" s="570">
        <v>1.2E-2</v>
      </c>
      <c r="F4472" s="622">
        <v>7200</v>
      </c>
      <c r="G4472" s="701">
        <f t="shared" si="275"/>
        <v>86.4</v>
      </c>
      <c r="H4472" s="678"/>
    </row>
    <row r="4473" spans="1:8">
      <c r="A4473" s="676"/>
      <c r="B4473" s="677"/>
      <c r="C4473" s="283" t="s">
        <v>3097</v>
      </c>
      <c r="D4473" s="422" t="s">
        <v>27</v>
      </c>
      <c r="E4473" s="595" t="s">
        <v>3639</v>
      </c>
      <c r="F4473" s="622">
        <v>1200</v>
      </c>
      <c r="G4473" s="701">
        <f t="shared" si="275"/>
        <v>15</v>
      </c>
      <c r="H4473" s="678"/>
    </row>
    <row r="4474" spans="1:8">
      <c r="A4474" s="676"/>
      <c r="B4474" s="677"/>
      <c r="C4474" s="754" t="s">
        <v>33</v>
      </c>
      <c r="D4474" s="609" t="s">
        <v>2426</v>
      </c>
      <c r="E4474" s="612">
        <v>0.2</v>
      </c>
      <c r="F4474" s="204">
        <v>720</v>
      </c>
      <c r="G4474" s="701">
        <f t="shared" si="275"/>
        <v>144</v>
      </c>
      <c r="H4474" s="678"/>
    </row>
    <row r="4475" spans="1:8">
      <c r="A4475" s="676"/>
      <c r="B4475" s="677"/>
      <c r="C4475" s="754" t="s">
        <v>31</v>
      </c>
      <c r="D4475" s="609" t="s">
        <v>27</v>
      </c>
      <c r="E4475" s="783">
        <v>0.01</v>
      </c>
      <c r="F4475" s="643">
        <v>3500</v>
      </c>
      <c r="G4475" s="701">
        <f t="shared" si="275"/>
        <v>35</v>
      </c>
      <c r="H4475" s="678"/>
    </row>
    <row r="4476" spans="1:8">
      <c r="A4476" s="676"/>
      <c r="B4476" s="699" t="s">
        <v>35</v>
      </c>
      <c r="C4476" s="700"/>
      <c r="D4476" s="678"/>
      <c r="E4476" s="608"/>
      <c r="F4476" s="429"/>
      <c r="G4476" s="1559">
        <f>SUM(G4465:G4475)</f>
        <v>1729.96</v>
      </c>
      <c r="H4476" s="678"/>
    </row>
    <row r="4477" spans="1:8">
      <c r="A4477" s="676" t="s">
        <v>3640</v>
      </c>
      <c r="B4477" s="303" t="s">
        <v>3525</v>
      </c>
      <c r="C4477" s="754"/>
      <c r="D4477" s="678"/>
      <c r="E4477" s="599"/>
      <c r="F4477" s="622"/>
      <c r="G4477" s="701"/>
      <c r="H4477" s="609" t="s">
        <v>3641</v>
      </c>
    </row>
    <row r="4478" spans="1:8">
      <c r="A4478" s="676"/>
      <c r="B4478" s="677"/>
      <c r="C4478" s="425" t="s">
        <v>3642</v>
      </c>
      <c r="D4478" s="678" t="s">
        <v>2180</v>
      </c>
      <c r="E4478" s="598">
        <v>1</v>
      </c>
      <c r="F4478" s="622">
        <v>1350</v>
      </c>
      <c r="G4478" s="701">
        <f t="shared" ref="G4478:G4486" si="276">E4478*F4478</f>
        <v>1350</v>
      </c>
      <c r="H4478" s="754"/>
    </row>
    <row r="4479" spans="1:8" ht="31.5">
      <c r="A4479" s="676"/>
      <c r="B4479" s="677"/>
      <c r="C4479" s="283" t="s">
        <v>3801</v>
      </c>
      <c r="D4479" s="609" t="s">
        <v>27</v>
      </c>
      <c r="E4479" s="570">
        <v>5.0000000000000001E-3</v>
      </c>
      <c r="F4479" s="622">
        <v>395000</v>
      </c>
      <c r="G4479" s="701">
        <f t="shared" si="276"/>
        <v>1975</v>
      </c>
      <c r="H4479" s="754"/>
    </row>
    <row r="4480" spans="1:8">
      <c r="A4480" s="676"/>
      <c r="B4480" s="677"/>
      <c r="C4480" s="283" t="s">
        <v>3076</v>
      </c>
      <c r="D4480" s="609" t="s">
        <v>27</v>
      </c>
      <c r="E4480" s="570">
        <v>0.01</v>
      </c>
      <c r="F4480" s="622">
        <v>1617</v>
      </c>
      <c r="G4480" s="701">
        <f t="shared" si="276"/>
        <v>16.170000000000002</v>
      </c>
      <c r="H4480" s="754"/>
    </row>
    <row r="4481" spans="1:8" ht="16.5">
      <c r="A4481" s="676"/>
      <c r="B4481" s="699"/>
      <c r="C4481" s="283" t="s">
        <v>3802</v>
      </c>
      <c r="D4481" s="609" t="s">
        <v>27</v>
      </c>
      <c r="E4481" s="570">
        <v>0.01</v>
      </c>
      <c r="F4481" s="622">
        <v>3612</v>
      </c>
      <c r="G4481" s="701">
        <f t="shared" si="276"/>
        <v>36.119999999999997</v>
      </c>
      <c r="H4481" s="754"/>
    </row>
    <row r="4482" spans="1:8" ht="30">
      <c r="A4482" s="676"/>
      <c r="B4482" s="288"/>
      <c r="C4482" s="754" t="s">
        <v>3626</v>
      </c>
      <c r="D4482" s="678" t="s">
        <v>29</v>
      </c>
      <c r="E4482" s="612">
        <v>1</v>
      </c>
      <c r="F4482" s="204">
        <v>100</v>
      </c>
      <c r="G4482" s="701">
        <f t="shared" si="276"/>
        <v>100</v>
      </c>
      <c r="H4482" s="754"/>
    </row>
    <row r="4483" spans="1:8">
      <c r="A4483" s="676"/>
      <c r="B4483" s="677"/>
      <c r="C4483" s="283" t="s">
        <v>3643</v>
      </c>
      <c r="D4483" s="422" t="s">
        <v>27</v>
      </c>
      <c r="E4483" s="570">
        <v>2.5000000000000001E-2</v>
      </c>
      <c r="F4483" s="622">
        <v>2640</v>
      </c>
      <c r="G4483" s="701">
        <f t="shared" si="276"/>
        <v>66</v>
      </c>
      <c r="H4483" s="754"/>
    </row>
    <row r="4484" spans="1:8">
      <c r="A4484" s="676"/>
      <c r="B4484" s="677"/>
      <c r="C4484" s="283" t="s">
        <v>3644</v>
      </c>
      <c r="D4484" s="422" t="s">
        <v>27</v>
      </c>
      <c r="E4484" s="570">
        <v>1E-3</v>
      </c>
      <c r="F4484" s="622">
        <v>3500</v>
      </c>
      <c r="G4484" s="701">
        <f t="shared" si="276"/>
        <v>3.5</v>
      </c>
      <c r="H4484" s="754"/>
    </row>
    <row r="4485" spans="1:8" ht="16.5" customHeight="1">
      <c r="A4485" s="676"/>
      <c r="B4485" s="677"/>
      <c r="C4485" s="283" t="s">
        <v>3645</v>
      </c>
      <c r="D4485" s="422" t="s">
        <v>27</v>
      </c>
      <c r="E4485" s="570">
        <v>0.01</v>
      </c>
      <c r="F4485" s="622">
        <v>1720</v>
      </c>
      <c r="G4485" s="701">
        <f t="shared" si="276"/>
        <v>17.2</v>
      </c>
      <c r="H4485" s="754"/>
    </row>
    <row r="4486" spans="1:8">
      <c r="A4486" s="676"/>
      <c r="B4486" s="677"/>
      <c r="C4486" s="754" t="s">
        <v>31</v>
      </c>
      <c r="D4486" s="422" t="s">
        <v>27</v>
      </c>
      <c r="E4486" s="785">
        <v>5.0000000000000001E-3</v>
      </c>
      <c r="F4486" s="643">
        <v>3500</v>
      </c>
      <c r="G4486" s="701">
        <f t="shared" si="276"/>
        <v>17.5</v>
      </c>
      <c r="H4486" s="754"/>
    </row>
    <row r="4487" spans="1:8">
      <c r="A4487" s="676"/>
      <c r="B4487" s="699" t="s">
        <v>35</v>
      </c>
      <c r="C4487" s="700"/>
      <c r="D4487" s="678"/>
      <c r="E4487" s="781"/>
      <c r="F4487" s="429"/>
      <c r="G4487" s="1560">
        <f>SUM(G4478:G4486)</f>
        <v>3581.49</v>
      </c>
      <c r="H4487" s="308"/>
    </row>
    <row r="4488" spans="1:8">
      <c r="A4488" s="676" t="s">
        <v>3646</v>
      </c>
      <c r="B4488" s="303" t="s">
        <v>2989</v>
      </c>
      <c r="C4488" s="283"/>
      <c r="D4488" s="422"/>
      <c r="E4488" s="570"/>
      <c r="F4488" s="622"/>
      <c r="G4488" s="701"/>
      <c r="H4488" s="609" t="s">
        <v>3647</v>
      </c>
    </row>
    <row r="4489" spans="1:8">
      <c r="A4489" s="676"/>
      <c r="B4489" s="677"/>
      <c r="C4489" s="425" t="s">
        <v>3648</v>
      </c>
      <c r="D4489" s="678" t="s">
        <v>2180</v>
      </c>
      <c r="E4489" s="598">
        <v>1</v>
      </c>
      <c r="F4489" s="622">
        <v>1710</v>
      </c>
      <c r="G4489" s="701">
        <f t="shared" ref="G4489:G4495" si="277">E4489*F4489</f>
        <v>1710</v>
      </c>
      <c r="H4489" s="754"/>
    </row>
    <row r="4490" spans="1:8">
      <c r="A4490" s="676"/>
      <c r="B4490" s="677"/>
      <c r="C4490" s="283" t="s">
        <v>3097</v>
      </c>
      <c r="D4490" s="422" t="s">
        <v>27</v>
      </c>
      <c r="E4490" s="570">
        <v>0.01</v>
      </c>
      <c r="F4490" s="622">
        <v>1200</v>
      </c>
      <c r="G4490" s="701">
        <f t="shared" si="277"/>
        <v>12</v>
      </c>
      <c r="H4490" s="754"/>
    </row>
    <row r="4491" spans="1:8">
      <c r="A4491" s="676"/>
      <c r="B4491" s="677"/>
      <c r="C4491" s="283" t="s">
        <v>882</v>
      </c>
      <c r="D4491" s="422" t="s">
        <v>27</v>
      </c>
      <c r="E4491" s="570">
        <v>1E-3</v>
      </c>
      <c r="F4491" s="622">
        <v>3612</v>
      </c>
      <c r="G4491" s="701">
        <f t="shared" si="277"/>
        <v>3.6120000000000001</v>
      </c>
      <c r="H4491" s="754"/>
    </row>
    <row r="4492" spans="1:8">
      <c r="A4492" s="676"/>
      <c r="B4492" s="699"/>
      <c r="C4492" s="283" t="s">
        <v>3649</v>
      </c>
      <c r="D4492" s="422" t="s">
        <v>27</v>
      </c>
      <c r="E4492" s="570">
        <v>1.7999999999999999E-2</v>
      </c>
      <c r="F4492" s="622">
        <v>6200</v>
      </c>
      <c r="G4492" s="701">
        <f t="shared" si="277"/>
        <v>111.6</v>
      </c>
      <c r="H4492" s="754"/>
    </row>
    <row r="4493" spans="1:8" ht="30">
      <c r="A4493" s="676"/>
      <c r="B4493" s="288"/>
      <c r="C4493" s="283" t="s">
        <v>3650</v>
      </c>
      <c r="D4493" s="422" t="s">
        <v>27</v>
      </c>
      <c r="E4493" s="570">
        <v>0.05</v>
      </c>
      <c r="F4493" s="622">
        <v>21250</v>
      </c>
      <c r="G4493" s="701">
        <f t="shared" si="277"/>
        <v>1062.5</v>
      </c>
      <c r="H4493" s="754"/>
    </row>
    <row r="4494" spans="1:8" ht="30">
      <c r="A4494" s="676"/>
      <c r="B4494" s="677"/>
      <c r="C4494" s="754" t="s">
        <v>3651</v>
      </c>
      <c r="D4494" s="678" t="s">
        <v>29</v>
      </c>
      <c r="E4494" s="612">
        <v>3</v>
      </c>
      <c r="F4494" s="204">
        <v>100</v>
      </c>
      <c r="G4494" s="701">
        <f t="shared" si="277"/>
        <v>300</v>
      </c>
      <c r="H4494" s="754"/>
    </row>
    <row r="4495" spans="1:8">
      <c r="A4495" s="676"/>
      <c r="B4495" s="677"/>
      <c r="C4495" s="754" t="s">
        <v>31</v>
      </c>
      <c r="D4495" s="609" t="s">
        <v>27</v>
      </c>
      <c r="E4495" s="785">
        <v>0.05</v>
      </c>
      <c r="F4495" s="643">
        <v>3500</v>
      </c>
      <c r="G4495" s="701">
        <f t="shared" si="277"/>
        <v>175</v>
      </c>
      <c r="H4495" s="754"/>
    </row>
    <row r="4496" spans="1:8">
      <c r="A4496" s="676"/>
      <c r="B4496" s="699" t="s">
        <v>35</v>
      </c>
      <c r="C4496" s="425"/>
      <c r="D4496" s="678"/>
      <c r="E4496" s="598"/>
      <c r="F4496" s="204"/>
      <c r="G4496" s="1559">
        <f>SUM(G4489:G4495)</f>
        <v>3374.712</v>
      </c>
      <c r="H4496" s="678"/>
    </row>
    <row r="4497" spans="1:8">
      <c r="A4497" s="676" t="s">
        <v>3652</v>
      </c>
      <c r="B4497" s="303" t="s">
        <v>3653</v>
      </c>
      <c r="C4497" s="754"/>
      <c r="D4497" s="609"/>
      <c r="E4497" s="786"/>
      <c r="F4497" s="643"/>
      <c r="G4497" s="701"/>
      <c r="H4497" s="422" t="s">
        <v>3654</v>
      </c>
    </row>
    <row r="4498" spans="1:8">
      <c r="A4498" s="676"/>
      <c r="B4498" s="288"/>
      <c r="C4498" s="425" t="s">
        <v>3655</v>
      </c>
      <c r="D4498" s="678" t="s">
        <v>2180</v>
      </c>
      <c r="E4498" s="598">
        <v>1</v>
      </c>
      <c r="F4498" s="622">
        <v>1710</v>
      </c>
      <c r="G4498" s="1556">
        <f t="shared" ref="G4498:G4506" si="278">E4498*F4498</f>
        <v>1710</v>
      </c>
      <c r="H4498" s="754"/>
    </row>
    <row r="4499" spans="1:8">
      <c r="A4499" s="676"/>
      <c r="B4499" s="677"/>
      <c r="C4499" s="283" t="s">
        <v>3638</v>
      </c>
      <c r="D4499" s="422" t="s">
        <v>27</v>
      </c>
      <c r="E4499" s="570">
        <v>0.01</v>
      </c>
      <c r="F4499" s="622">
        <v>6400</v>
      </c>
      <c r="G4499" s="1556">
        <f t="shared" si="278"/>
        <v>64</v>
      </c>
      <c r="H4499" s="754"/>
    </row>
    <row r="4500" spans="1:8">
      <c r="A4500" s="676"/>
      <c r="B4500" s="677"/>
      <c r="C4500" s="283" t="s">
        <v>3656</v>
      </c>
      <c r="D4500" s="422" t="s">
        <v>27</v>
      </c>
      <c r="E4500" s="570">
        <v>0.01</v>
      </c>
      <c r="F4500" s="622">
        <v>950</v>
      </c>
      <c r="G4500" s="1556">
        <f t="shared" si="278"/>
        <v>9.5</v>
      </c>
      <c r="H4500" s="422"/>
    </row>
    <row r="4501" spans="1:8" ht="16.5">
      <c r="A4501" s="676"/>
      <c r="B4501" s="677"/>
      <c r="C4501" s="283" t="s">
        <v>3803</v>
      </c>
      <c r="D4501" s="422" t="s">
        <v>27</v>
      </c>
      <c r="E4501" s="570">
        <v>2.4E-2</v>
      </c>
      <c r="F4501" s="622">
        <v>2200</v>
      </c>
      <c r="G4501" s="1556">
        <f t="shared" si="278"/>
        <v>52.800000000000004</v>
      </c>
      <c r="H4501" s="422"/>
    </row>
    <row r="4502" spans="1:8">
      <c r="A4502" s="676"/>
      <c r="B4502" s="699"/>
      <c r="C4502" s="283" t="s">
        <v>3657</v>
      </c>
      <c r="D4502" s="422" t="s">
        <v>27</v>
      </c>
      <c r="E4502" s="570">
        <v>6.8199999999999999E-4</v>
      </c>
      <c r="F4502" s="622">
        <v>2494300</v>
      </c>
      <c r="G4502" s="1556">
        <f>E4502*F4502</f>
        <v>1701.1125999999999</v>
      </c>
      <c r="H4502" s="422"/>
    </row>
    <row r="4503" spans="1:8">
      <c r="A4503" s="676"/>
      <c r="B4503" s="288"/>
      <c r="C4503" s="283" t="s">
        <v>3088</v>
      </c>
      <c r="D4503" s="422" t="s">
        <v>27</v>
      </c>
      <c r="E4503" s="570">
        <v>0.04</v>
      </c>
      <c r="F4503" s="622">
        <v>3500</v>
      </c>
      <c r="G4503" s="1556">
        <f t="shared" si="278"/>
        <v>140</v>
      </c>
      <c r="H4503" s="422"/>
    </row>
    <row r="4504" spans="1:8">
      <c r="A4504" s="676"/>
      <c r="B4504" s="677"/>
      <c r="C4504" s="283" t="s">
        <v>3658</v>
      </c>
      <c r="D4504" s="422" t="s">
        <v>27</v>
      </c>
      <c r="E4504" s="570">
        <v>1E-3</v>
      </c>
      <c r="F4504" s="622">
        <v>3875</v>
      </c>
      <c r="G4504" s="1556">
        <f t="shared" si="278"/>
        <v>3.875</v>
      </c>
      <c r="H4504" s="422"/>
    </row>
    <row r="4505" spans="1:8" ht="30">
      <c r="A4505" s="676"/>
      <c r="B4505" s="677"/>
      <c r="C4505" s="754" t="s">
        <v>3626</v>
      </c>
      <c r="D4505" s="678" t="s">
        <v>29</v>
      </c>
      <c r="E4505" s="612">
        <v>3</v>
      </c>
      <c r="F4505" s="204">
        <v>100</v>
      </c>
      <c r="G4505" s="1556">
        <f t="shared" si="278"/>
        <v>300</v>
      </c>
      <c r="H4505" s="422"/>
    </row>
    <row r="4506" spans="1:8">
      <c r="A4506" s="676"/>
      <c r="B4506" s="677"/>
      <c r="C4506" s="754" t="s">
        <v>31</v>
      </c>
      <c r="D4506" s="609" t="s">
        <v>27</v>
      </c>
      <c r="E4506" s="785">
        <v>0.01</v>
      </c>
      <c r="F4506" s="643">
        <v>3500</v>
      </c>
      <c r="G4506" s="1556">
        <f t="shared" si="278"/>
        <v>35</v>
      </c>
      <c r="H4506" s="754"/>
    </row>
    <row r="4507" spans="1:8">
      <c r="A4507" s="676"/>
      <c r="B4507" s="699" t="s">
        <v>35</v>
      </c>
      <c r="C4507" s="700"/>
      <c r="D4507" s="678"/>
      <c r="E4507" s="781"/>
      <c r="F4507" s="429"/>
      <c r="G4507" s="1533">
        <f>SUM(G4498:G4506)</f>
        <v>4016.2875999999997</v>
      </c>
      <c r="H4507" s="308"/>
    </row>
    <row r="4508" spans="1:8">
      <c r="A4508" s="676" t="s">
        <v>3659</v>
      </c>
      <c r="B4508" s="303" t="s">
        <v>3530</v>
      </c>
      <c r="C4508" s="754"/>
      <c r="D4508" s="609"/>
      <c r="E4508" s="785"/>
      <c r="F4508" s="643"/>
      <c r="G4508" s="701"/>
      <c r="H4508" s="609" t="s">
        <v>3660</v>
      </c>
    </row>
    <row r="4509" spans="1:8">
      <c r="A4509" s="676"/>
      <c r="B4509" s="677"/>
      <c r="C4509" s="425" t="s">
        <v>3661</v>
      </c>
      <c r="D4509" s="678" t="s">
        <v>2180</v>
      </c>
      <c r="E4509" s="598">
        <v>1</v>
      </c>
      <c r="F4509" s="622">
        <v>1710</v>
      </c>
      <c r="G4509" s="1556">
        <f t="shared" ref="G4509:G4513" si="279">E4509*F4509</f>
        <v>1710</v>
      </c>
      <c r="H4509" s="754"/>
    </row>
    <row r="4510" spans="1:8">
      <c r="A4510" s="676"/>
      <c r="B4510" s="677"/>
      <c r="C4510" s="283" t="s">
        <v>2148</v>
      </c>
      <c r="D4510" s="422" t="s">
        <v>27</v>
      </c>
      <c r="E4510" s="595" t="s">
        <v>3662</v>
      </c>
      <c r="F4510" s="622">
        <v>3612</v>
      </c>
      <c r="G4510" s="1556">
        <f t="shared" si="279"/>
        <v>353.976</v>
      </c>
      <c r="H4510" s="422"/>
    </row>
    <row r="4511" spans="1:8">
      <c r="A4511" s="676"/>
      <c r="B4511" s="677"/>
      <c r="C4511" s="283" t="s">
        <v>3663</v>
      </c>
      <c r="D4511" s="422" t="s">
        <v>2426</v>
      </c>
      <c r="E4511" s="571">
        <v>0.05</v>
      </c>
      <c r="F4511" s="622">
        <v>11000</v>
      </c>
      <c r="G4511" s="1556">
        <f t="shared" si="279"/>
        <v>550</v>
      </c>
      <c r="H4511" s="422"/>
    </row>
    <row r="4512" spans="1:8" ht="30">
      <c r="A4512" s="676"/>
      <c r="B4512" s="699"/>
      <c r="C4512" s="754" t="s">
        <v>3626</v>
      </c>
      <c r="D4512" s="678" t="s">
        <v>29</v>
      </c>
      <c r="E4512" s="612">
        <v>3</v>
      </c>
      <c r="F4512" s="204">
        <v>100</v>
      </c>
      <c r="G4512" s="1556">
        <f t="shared" si="279"/>
        <v>300</v>
      </c>
      <c r="H4512" s="422"/>
    </row>
    <row r="4513" spans="1:8">
      <c r="A4513" s="676"/>
      <c r="B4513" s="288"/>
      <c r="C4513" s="754" t="s">
        <v>31</v>
      </c>
      <c r="D4513" s="609" t="s">
        <v>27</v>
      </c>
      <c r="E4513" s="783">
        <v>0.05</v>
      </c>
      <c r="F4513" s="643">
        <v>3500</v>
      </c>
      <c r="G4513" s="1556">
        <f t="shared" si="279"/>
        <v>175</v>
      </c>
      <c r="H4513" s="422"/>
    </row>
    <row r="4514" spans="1:8">
      <c r="A4514" s="676"/>
      <c r="B4514" s="699" t="s">
        <v>35</v>
      </c>
      <c r="C4514" s="425"/>
      <c r="D4514" s="678"/>
      <c r="E4514" s="612"/>
      <c r="F4514" s="204"/>
      <c r="G4514" s="1560">
        <f>SUM(G4509:G4513)</f>
        <v>3088.9760000000001</v>
      </c>
      <c r="H4514" s="678"/>
    </row>
    <row r="4515" spans="1:8">
      <c r="A4515" s="676" t="s">
        <v>3664</v>
      </c>
      <c r="B4515" s="303" t="s">
        <v>3532</v>
      </c>
      <c r="C4515" s="754"/>
      <c r="D4515" s="609"/>
      <c r="E4515" s="786"/>
      <c r="F4515" s="643"/>
      <c r="G4515" s="701"/>
      <c r="H4515" s="422" t="s">
        <v>3665</v>
      </c>
    </row>
    <row r="4516" spans="1:8">
      <c r="A4516" s="676"/>
      <c r="B4516" s="677"/>
      <c r="C4516" s="425" t="s">
        <v>3666</v>
      </c>
      <c r="D4516" s="678" t="s">
        <v>2180</v>
      </c>
      <c r="E4516" s="598">
        <v>1</v>
      </c>
      <c r="F4516" s="622">
        <v>1710</v>
      </c>
      <c r="G4516" s="1556">
        <f t="shared" ref="G4516:G4524" si="280">E4516*F4516</f>
        <v>1710</v>
      </c>
      <c r="H4516" s="754"/>
    </row>
    <row r="4517" spans="1:8">
      <c r="A4517" s="676"/>
      <c r="B4517" s="699"/>
      <c r="C4517" s="283" t="s">
        <v>3667</v>
      </c>
      <c r="D4517" s="422" t="s">
        <v>27</v>
      </c>
      <c r="E4517" s="570">
        <v>0.03</v>
      </c>
      <c r="F4517" s="622">
        <v>10800</v>
      </c>
      <c r="G4517" s="1556">
        <f t="shared" si="280"/>
        <v>324</v>
      </c>
      <c r="H4517" s="754"/>
    </row>
    <row r="4518" spans="1:8">
      <c r="A4518" s="676"/>
      <c r="B4518" s="288"/>
      <c r="C4518" s="283" t="s">
        <v>3668</v>
      </c>
      <c r="D4518" s="422" t="s">
        <v>2426</v>
      </c>
      <c r="E4518" s="570">
        <v>0.01</v>
      </c>
      <c r="F4518" s="622">
        <v>3500</v>
      </c>
      <c r="G4518" s="1556">
        <f t="shared" si="280"/>
        <v>35</v>
      </c>
      <c r="H4518" s="754"/>
    </row>
    <row r="4519" spans="1:8">
      <c r="A4519" s="676"/>
      <c r="B4519" s="677"/>
      <c r="C4519" s="283" t="s">
        <v>3669</v>
      </c>
      <c r="D4519" s="422" t="s">
        <v>27</v>
      </c>
      <c r="E4519" s="570">
        <v>1.4999999999999999E-2</v>
      </c>
      <c r="F4519" s="622">
        <v>50000</v>
      </c>
      <c r="G4519" s="1556">
        <f t="shared" si="280"/>
        <v>750</v>
      </c>
      <c r="H4519" s="754"/>
    </row>
    <row r="4520" spans="1:8">
      <c r="A4520" s="676"/>
      <c r="B4520" s="677"/>
      <c r="C4520" s="283" t="s">
        <v>3670</v>
      </c>
      <c r="D4520" s="422" t="s">
        <v>27</v>
      </c>
      <c r="E4520" s="570">
        <v>1.6E-2</v>
      </c>
      <c r="F4520" s="622">
        <v>11500</v>
      </c>
      <c r="G4520" s="1556">
        <f t="shared" si="280"/>
        <v>184</v>
      </c>
      <c r="H4520" s="754"/>
    </row>
    <row r="4521" spans="1:8">
      <c r="A4521" s="676"/>
      <c r="B4521" s="677"/>
      <c r="C4521" s="283" t="s">
        <v>3356</v>
      </c>
      <c r="D4521" s="422" t="s">
        <v>27</v>
      </c>
      <c r="E4521" s="570">
        <v>0.02</v>
      </c>
      <c r="F4521" s="622">
        <v>780</v>
      </c>
      <c r="G4521" s="1556">
        <f t="shared" si="280"/>
        <v>15.6</v>
      </c>
      <c r="H4521" s="754"/>
    </row>
    <row r="4522" spans="1:8">
      <c r="A4522" s="676"/>
      <c r="B4522" s="699"/>
      <c r="C4522" s="283" t="s">
        <v>3671</v>
      </c>
      <c r="D4522" s="422" t="s">
        <v>27</v>
      </c>
      <c r="E4522" s="570">
        <v>0.15</v>
      </c>
      <c r="F4522" s="622">
        <v>1100</v>
      </c>
      <c r="G4522" s="1556">
        <f t="shared" si="280"/>
        <v>165</v>
      </c>
      <c r="H4522" s="754"/>
    </row>
    <row r="4523" spans="1:8" ht="30">
      <c r="A4523" s="676"/>
      <c r="B4523" s="288"/>
      <c r="C4523" s="754" t="s">
        <v>3626</v>
      </c>
      <c r="D4523" s="678" t="s">
        <v>29</v>
      </c>
      <c r="E4523" s="612">
        <v>3</v>
      </c>
      <c r="F4523" s="204">
        <v>100</v>
      </c>
      <c r="G4523" s="1556">
        <f t="shared" si="280"/>
        <v>300</v>
      </c>
      <c r="H4523" s="754"/>
    </row>
    <row r="4524" spans="1:8">
      <c r="A4524" s="676"/>
      <c r="B4524" s="677"/>
      <c r="C4524" s="754" t="s">
        <v>31</v>
      </c>
      <c r="D4524" s="609" t="s">
        <v>27</v>
      </c>
      <c r="E4524" s="785">
        <v>0.05</v>
      </c>
      <c r="F4524" s="643">
        <v>3500</v>
      </c>
      <c r="G4524" s="1556">
        <f t="shared" si="280"/>
        <v>175</v>
      </c>
      <c r="H4524" s="754"/>
    </row>
    <row r="4525" spans="1:8">
      <c r="A4525" s="676"/>
      <c r="B4525" s="699" t="s">
        <v>35</v>
      </c>
      <c r="C4525" s="425"/>
      <c r="D4525" s="678"/>
      <c r="E4525" s="598"/>
      <c r="F4525" s="204"/>
      <c r="G4525" s="1559">
        <f>SUM(G4516:G4524)</f>
        <v>3658.6</v>
      </c>
      <c r="H4525" s="678"/>
    </row>
    <row r="4526" spans="1:8">
      <c r="A4526" s="676" t="s">
        <v>3672</v>
      </c>
      <c r="B4526" s="303" t="s">
        <v>3534</v>
      </c>
      <c r="C4526" s="754"/>
      <c r="D4526" s="609"/>
      <c r="E4526" s="785"/>
      <c r="F4526" s="643"/>
      <c r="G4526" s="701"/>
      <c r="H4526" s="422" t="s">
        <v>3673</v>
      </c>
    </row>
    <row r="4527" spans="1:8">
      <c r="A4527" s="676"/>
      <c r="B4527" s="699"/>
      <c r="C4527" s="425" t="s">
        <v>3674</v>
      </c>
      <c r="D4527" s="678" t="s">
        <v>27</v>
      </c>
      <c r="E4527" s="598">
        <v>0.06</v>
      </c>
      <c r="F4527" s="622">
        <v>2500</v>
      </c>
      <c r="G4527" s="1556">
        <f t="shared" ref="G4527:G4536" si="281">E4527*F4527</f>
        <v>150</v>
      </c>
      <c r="H4527" s="754"/>
    </row>
    <row r="4528" spans="1:8">
      <c r="A4528" s="676"/>
      <c r="B4528" s="288"/>
      <c r="C4528" s="283" t="s">
        <v>2337</v>
      </c>
      <c r="D4528" s="422" t="s">
        <v>27</v>
      </c>
      <c r="E4528" s="570">
        <v>0.02</v>
      </c>
      <c r="F4528" s="622">
        <v>21250</v>
      </c>
      <c r="G4528" s="1556">
        <f t="shared" si="281"/>
        <v>425</v>
      </c>
      <c r="H4528" s="754"/>
    </row>
    <row r="4529" spans="1:8" ht="45">
      <c r="A4529" s="676"/>
      <c r="B4529" s="677"/>
      <c r="C4529" s="283" t="s">
        <v>3675</v>
      </c>
      <c r="D4529" s="422" t="s">
        <v>27</v>
      </c>
      <c r="E4529" s="570">
        <v>0.03</v>
      </c>
      <c r="F4529" s="622">
        <v>13500</v>
      </c>
      <c r="G4529" s="1556">
        <f t="shared" si="281"/>
        <v>405</v>
      </c>
      <c r="H4529" s="422"/>
    </row>
    <row r="4530" spans="1:8" ht="30">
      <c r="A4530" s="676"/>
      <c r="B4530" s="677"/>
      <c r="C4530" s="754" t="s">
        <v>3626</v>
      </c>
      <c r="D4530" s="678" t="s">
        <v>29</v>
      </c>
      <c r="E4530" s="612">
        <v>3</v>
      </c>
      <c r="F4530" s="204">
        <v>100</v>
      </c>
      <c r="G4530" s="1556">
        <f t="shared" si="281"/>
        <v>300</v>
      </c>
      <c r="H4530" s="422"/>
    </row>
    <row r="4531" spans="1:8">
      <c r="A4531" s="676"/>
      <c r="B4531" s="677"/>
      <c r="C4531" s="754" t="s">
        <v>2119</v>
      </c>
      <c r="D4531" s="678" t="s">
        <v>2426</v>
      </c>
      <c r="E4531" s="612">
        <v>0.18</v>
      </c>
      <c r="F4531" s="204">
        <v>1200</v>
      </c>
      <c r="G4531" s="1556">
        <f t="shared" si="281"/>
        <v>216</v>
      </c>
      <c r="H4531" s="422"/>
    </row>
    <row r="4532" spans="1:8">
      <c r="A4532" s="676"/>
      <c r="B4532" s="677"/>
      <c r="C4532" s="754" t="s">
        <v>731</v>
      </c>
      <c r="D4532" s="678" t="s">
        <v>2426</v>
      </c>
      <c r="E4532" s="612">
        <v>0.25</v>
      </c>
      <c r="F4532" s="204">
        <v>3612</v>
      </c>
      <c r="G4532" s="1556">
        <f t="shared" si="281"/>
        <v>903</v>
      </c>
      <c r="H4532" s="422"/>
    </row>
    <row r="4533" spans="1:8">
      <c r="A4533" s="676"/>
      <c r="B4533" s="677"/>
      <c r="C4533" s="754" t="s">
        <v>1654</v>
      </c>
      <c r="D4533" s="678" t="s">
        <v>27</v>
      </c>
      <c r="E4533" s="612">
        <v>1E-3</v>
      </c>
      <c r="F4533" s="204">
        <v>557760</v>
      </c>
      <c r="G4533" s="1556">
        <f t="shared" si="281"/>
        <v>557.76</v>
      </c>
      <c r="H4533" s="422"/>
    </row>
    <row r="4534" spans="1:8">
      <c r="A4534" s="676"/>
      <c r="B4534" s="677"/>
      <c r="C4534" s="754" t="s">
        <v>33</v>
      </c>
      <c r="D4534" s="609" t="s">
        <v>2426</v>
      </c>
      <c r="E4534" s="612">
        <v>0.6</v>
      </c>
      <c r="F4534" s="204">
        <v>720</v>
      </c>
      <c r="G4534" s="701">
        <f t="shared" si="281"/>
        <v>432</v>
      </c>
      <c r="H4534" s="422"/>
    </row>
    <row r="4535" spans="1:8">
      <c r="A4535" s="676"/>
      <c r="B4535" s="677"/>
      <c r="C4535" s="754" t="s">
        <v>3676</v>
      </c>
      <c r="D4535" s="609" t="s">
        <v>27</v>
      </c>
      <c r="E4535" s="612">
        <v>0.01</v>
      </c>
      <c r="F4535" s="204">
        <v>1200</v>
      </c>
      <c r="G4535" s="701">
        <f t="shared" si="281"/>
        <v>12</v>
      </c>
      <c r="H4535" s="422"/>
    </row>
    <row r="4536" spans="1:8">
      <c r="A4536" s="676"/>
      <c r="B4536" s="677"/>
      <c r="C4536" s="754" t="s">
        <v>31</v>
      </c>
      <c r="D4536" s="609" t="s">
        <v>27</v>
      </c>
      <c r="E4536" s="787">
        <v>0.05</v>
      </c>
      <c r="F4536" s="643">
        <v>3500</v>
      </c>
      <c r="G4536" s="1556">
        <f t="shared" si="281"/>
        <v>175</v>
      </c>
      <c r="H4536" s="422"/>
    </row>
    <row r="4537" spans="1:8">
      <c r="A4537" s="676"/>
      <c r="B4537" s="699" t="s">
        <v>35</v>
      </c>
      <c r="C4537" s="700"/>
      <c r="D4537" s="678"/>
      <c r="E4537" s="788"/>
      <c r="F4537" s="429"/>
      <c r="G4537" s="1559">
        <f>SUM(G4527:G4536)</f>
        <v>3575.76</v>
      </c>
      <c r="H4537" s="308"/>
    </row>
    <row r="4538" spans="1:8">
      <c r="A4538" s="676" t="s">
        <v>3677</v>
      </c>
      <c r="B4538" s="303" t="s">
        <v>3536</v>
      </c>
      <c r="C4538" s="425"/>
      <c r="D4538" s="678"/>
      <c r="E4538" s="597"/>
      <c r="F4538" s="204"/>
      <c r="G4538" s="701"/>
      <c r="H4538" s="422" t="s">
        <v>3678</v>
      </c>
    </row>
    <row r="4539" spans="1:8">
      <c r="A4539" s="676"/>
      <c r="B4539" s="677"/>
      <c r="C4539" s="425" t="s">
        <v>878</v>
      </c>
      <c r="D4539" s="678" t="s">
        <v>27</v>
      </c>
      <c r="E4539" s="597">
        <v>0.17760000000000001</v>
      </c>
      <c r="F4539" s="622">
        <v>9000</v>
      </c>
      <c r="G4539" s="1556">
        <f t="shared" ref="G4539:G4545" si="282">E4539*F4539</f>
        <v>1598.4</v>
      </c>
      <c r="H4539" s="678"/>
    </row>
    <row r="4540" spans="1:8">
      <c r="A4540" s="676"/>
      <c r="B4540" s="677"/>
      <c r="C4540" s="283" t="s">
        <v>885</v>
      </c>
      <c r="D4540" s="422" t="s">
        <v>27</v>
      </c>
      <c r="E4540" s="596">
        <v>0.05</v>
      </c>
      <c r="F4540" s="622">
        <v>4000</v>
      </c>
      <c r="G4540" s="1556">
        <f t="shared" si="282"/>
        <v>200</v>
      </c>
      <c r="H4540" s="678"/>
    </row>
    <row r="4541" spans="1:8">
      <c r="A4541" s="676"/>
      <c r="B4541" s="677"/>
      <c r="C4541" s="283" t="s">
        <v>3409</v>
      </c>
      <c r="D4541" s="422" t="s">
        <v>27</v>
      </c>
      <c r="E4541" s="596">
        <v>3.1E-2</v>
      </c>
      <c r="F4541" s="622">
        <v>2700</v>
      </c>
      <c r="G4541" s="1556">
        <f t="shared" si="282"/>
        <v>83.7</v>
      </c>
      <c r="H4541" s="678"/>
    </row>
    <row r="4542" spans="1:8">
      <c r="A4542" s="676"/>
      <c r="B4542" s="699"/>
      <c r="C4542" s="283" t="s">
        <v>2617</v>
      </c>
      <c r="D4542" s="422" t="s">
        <v>27</v>
      </c>
      <c r="E4542" s="597">
        <v>0.04</v>
      </c>
      <c r="F4542" s="622">
        <v>7200</v>
      </c>
      <c r="G4542" s="1556">
        <f t="shared" si="282"/>
        <v>288</v>
      </c>
      <c r="H4542" s="308"/>
    </row>
    <row r="4543" spans="1:8">
      <c r="A4543" s="676"/>
      <c r="B4543" s="288"/>
      <c r="C4543" s="283" t="s">
        <v>576</v>
      </c>
      <c r="D4543" s="422" t="s">
        <v>2426</v>
      </c>
      <c r="E4543" s="596">
        <v>0.4</v>
      </c>
      <c r="F4543" s="622">
        <v>720</v>
      </c>
      <c r="G4543" s="1556">
        <f t="shared" si="282"/>
        <v>288</v>
      </c>
      <c r="H4543" s="678"/>
    </row>
    <row r="4544" spans="1:8">
      <c r="A4544" s="676"/>
      <c r="B4544" s="677"/>
      <c r="C4544" s="754" t="s">
        <v>31</v>
      </c>
      <c r="D4544" s="422" t="s">
        <v>27</v>
      </c>
      <c r="E4544" s="787">
        <v>0.05</v>
      </c>
      <c r="F4544" s="643">
        <v>3500</v>
      </c>
      <c r="G4544" s="1556">
        <f t="shared" si="282"/>
        <v>175</v>
      </c>
      <c r="H4544" s="678"/>
    </row>
    <row r="4545" spans="1:8" ht="30">
      <c r="A4545" s="676"/>
      <c r="B4545" s="677"/>
      <c r="C4545" s="754" t="s">
        <v>3626</v>
      </c>
      <c r="D4545" s="678" t="s">
        <v>29</v>
      </c>
      <c r="E4545" s="612">
        <v>3</v>
      </c>
      <c r="F4545" s="204">
        <v>100</v>
      </c>
      <c r="G4545" s="1556">
        <f t="shared" si="282"/>
        <v>300</v>
      </c>
      <c r="H4545" s="678"/>
    </row>
    <row r="4546" spans="1:8">
      <c r="A4546" s="676"/>
      <c r="B4546" s="699" t="s">
        <v>35</v>
      </c>
      <c r="C4546" s="425"/>
      <c r="D4546" s="678"/>
      <c r="E4546" s="597"/>
      <c r="F4546" s="204"/>
      <c r="G4546" s="1533">
        <f>SUM(G4539:G4545)</f>
        <v>2933.1000000000004</v>
      </c>
      <c r="H4546" s="678"/>
    </row>
    <row r="4547" spans="1:8">
      <c r="A4547" s="676" t="s">
        <v>3679</v>
      </c>
      <c r="B4547" s="303" t="s">
        <v>3538</v>
      </c>
      <c r="C4547" s="303"/>
      <c r="D4547" s="678"/>
      <c r="E4547" s="597"/>
      <c r="F4547" s="204"/>
      <c r="G4547" s="701"/>
      <c r="H4547" s="422" t="s">
        <v>3680</v>
      </c>
    </row>
    <row r="4548" spans="1:8">
      <c r="A4548" s="676"/>
      <c r="B4548" s="288"/>
      <c r="C4548" s="425" t="s">
        <v>878</v>
      </c>
      <c r="D4548" s="678" t="s">
        <v>27</v>
      </c>
      <c r="E4548" s="597">
        <v>0.27200000000000002</v>
      </c>
      <c r="F4548" s="622">
        <v>7000</v>
      </c>
      <c r="G4548" s="1556">
        <f t="shared" ref="G4548:G4555" si="283">E4548*F4548</f>
        <v>1904.0000000000002</v>
      </c>
      <c r="H4548" s="754"/>
    </row>
    <row r="4549" spans="1:8">
      <c r="A4549" s="676"/>
      <c r="B4549" s="677"/>
      <c r="C4549" s="283" t="s">
        <v>3681</v>
      </c>
      <c r="D4549" s="422" t="s">
        <v>27</v>
      </c>
      <c r="E4549" s="596">
        <v>2.5000000000000001E-2</v>
      </c>
      <c r="F4549" s="622">
        <v>7500</v>
      </c>
      <c r="G4549" s="1556">
        <f t="shared" si="283"/>
        <v>187.5</v>
      </c>
      <c r="H4549" s="422"/>
    </row>
    <row r="4550" spans="1:8">
      <c r="A4550" s="676"/>
      <c r="B4550" s="677"/>
      <c r="C4550" s="754" t="s">
        <v>2067</v>
      </c>
      <c r="D4550" s="422" t="s">
        <v>27</v>
      </c>
      <c r="E4550" s="596">
        <v>0.05</v>
      </c>
      <c r="F4550" s="204">
        <v>2500</v>
      </c>
      <c r="G4550" s="1556">
        <f t="shared" si="283"/>
        <v>125</v>
      </c>
      <c r="H4550" s="754"/>
    </row>
    <row r="4551" spans="1:8">
      <c r="A4551" s="676"/>
      <c r="B4551" s="699"/>
      <c r="C4551" s="754" t="s">
        <v>885</v>
      </c>
      <c r="D4551" s="422" t="s">
        <v>27</v>
      </c>
      <c r="E4551" s="596">
        <v>1.4999999999999999E-2</v>
      </c>
      <c r="F4551" s="204">
        <v>4000</v>
      </c>
      <c r="G4551" s="1556">
        <f t="shared" si="283"/>
        <v>60</v>
      </c>
      <c r="H4551" s="754"/>
    </row>
    <row r="4552" spans="1:8">
      <c r="A4552" s="676"/>
      <c r="B4552" s="288"/>
      <c r="C4552" s="754" t="s">
        <v>735</v>
      </c>
      <c r="D4552" s="422" t="s">
        <v>2426</v>
      </c>
      <c r="E4552" s="597">
        <v>0.2</v>
      </c>
      <c r="F4552" s="643">
        <v>720</v>
      </c>
      <c r="G4552" s="1556">
        <f t="shared" si="283"/>
        <v>144</v>
      </c>
      <c r="H4552" s="754"/>
    </row>
    <row r="4553" spans="1:8">
      <c r="A4553" s="676"/>
      <c r="B4553" s="677"/>
      <c r="C4553" s="754" t="s">
        <v>31</v>
      </c>
      <c r="D4553" s="422" t="s">
        <v>27</v>
      </c>
      <c r="E4553" s="787">
        <v>0.05</v>
      </c>
      <c r="F4553" s="643">
        <v>3500</v>
      </c>
      <c r="G4553" s="1556">
        <f t="shared" si="283"/>
        <v>175</v>
      </c>
      <c r="H4553" s="754"/>
    </row>
    <row r="4554" spans="1:8">
      <c r="A4554" s="676"/>
      <c r="B4554" s="677"/>
      <c r="C4554" s="754" t="s">
        <v>727</v>
      </c>
      <c r="D4554" s="422" t="s">
        <v>27</v>
      </c>
      <c r="E4554" s="787">
        <v>0.1</v>
      </c>
      <c r="F4554" s="643">
        <v>7200</v>
      </c>
      <c r="G4554" s="1556">
        <f t="shared" si="283"/>
        <v>720</v>
      </c>
      <c r="H4554" s="754"/>
    </row>
    <row r="4555" spans="1:8" ht="30">
      <c r="A4555" s="676"/>
      <c r="B4555" s="677"/>
      <c r="C4555" s="754" t="s">
        <v>3626</v>
      </c>
      <c r="D4555" s="678" t="s">
        <v>29</v>
      </c>
      <c r="E4555" s="612">
        <v>3</v>
      </c>
      <c r="F4555" s="204">
        <v>100</v>
      </c>
      <c r="G4555" s="1556">
        <f t="shared" si="283"/>
        <v>300</v>
      </c>
      <c r="H4555" s="754"/>
    </row>
    <row r="4556" spans="1:8">
      <c r="A4556" s="676"/>
      <c r="B4556" s="699" t="s">
        <v>35</v>
      </c>
      <c r="C4556" s="425"/>
      <c r="D4556" s="678"/>
      <c r="E4556" s="597"/>
      <c r="F4556" s="204"/>
      <c r="G4556" s="1533">
        <f>SUM(G4548:G4555)</f>
        <v>3615.5</v>
      </c>
      <c r="H4556" s="678"/>
    </row>
    <row r="4557" spans="1:8">
      <c r="A4557" s="676" t="s">
        <v>3682</v>
      </c>
      <c r="B4557" s="303" t="s">
        <v>3540</v>
      </c>
      <c r="C4557" s="754"/>
      <c r="D4557" s="609"/>
      <c r="E4557" s="787"/>
      <c r="F4557" s="643"/>
      <c r="G4557" s="701"/>
      <c r="H4557" s="422" t="s">
        <v>3683</v>
      </c>
    </row>
    <row r="4558" spans="1:8" ht="30">
      <c r="A4558" s="676"/>
      <c r="B4558" s="288"/>
      <c r="C4558" s="425" t="s">
        <v>3684</v>
      </c>
      <c r="D4558" s="678" t="s">
        <v>2427</v>
      </c>
      <c r="E4558" s="597">
        <v>0.1</v>
      </c>
      <c r="F4558" s="622">
        <v>6000</v>
      </c>
      <c r="G4558" s="1556">
        <f t="shared" ref="G4558:G4564" si="284">E4558*F4558</f>
        <v>600</v>
      </c>
      <c r="H4558" s="754"/>
    </row>
    <row r="4559" spans="1:8">
      <c r="A4559" s="676"/>
      <c r="B4559" s="677"/>
      <c r="C4559" s="283" t="s">
        <v>1654</v>
      </c>
      <c r="D4559" s="422" t="s">
        <v>27</v>
      </c>
      <c r="E4559" s="596">
        <v>1E-3</v>
      </c>
      <c r="F4559" s="622">
        <v>557760</v>
      </c>
      <c r="G4559" s="1556">
        <f t="shared" si="284"/>
        <v>557.76</v>
      </c>
      <c r="H4559" s="754"/>
    </row>
    <row r="4560" spans="1:8">
      <c r="A4560" s="676"/>
      <c r="B4560" s="677"/>
      <c r="C4560" s="283" t="s">
        <v>3685</v>
      </c>
      <c r="D4560" s="422" t="s">
        <v>27</v>
      </c>
      <c r="E4560" s="596">
        <v>0.04</v>
      </c>
      <c r="F4560" s="622">
        <v>700</v>
      </c>
      <c r="G4560" s="1556">
        <f t="shared" si="284"/>
        <v>28</v>
      </c>
      <c r="H4560" s="754"/>
    </row>
    <row r="4561" spans="1:8">
      <c r="A4561" s="676"/>
      <c r="B4561" s="677"/>
      <c r="C4561" s="283" t="s">
        <v>3686</v>
      </c>
      <c r="D4561" s="422" t="s">
        <v>27</v>
      </c>
      <c r="E4561" s="596">
        <v>0.01</v>
      </c>
      <c r="F4561" s="622">
        <v>6500</v>
      </c>
      <c r="G4561" s="1556">
        <f t="shared" si="284"/>
        <v>65</v>
      </c>
      <c r="H4561" s="754"/>
    </row>
    <row r="4562" spans="1:8">
      <c r="A4562" s="676"/>
      <c r="B4562" s="699"/>
      <c r="C4562" s="283" t="s">
        <v>3687</v>
      </c>
      <c r="D4562" s="422" t="s">
        <v>27</v>
      </c>
      <c r="E4562" s="596">
        <v>3.0000000000000001E-3</v>
      </c>
      <c r="F4562" s="622">
        <v>5800</v>
      </c>
      <c r="G4562" s="1556">
        <f t="shared" si="284"/>
        <v>17.400000000000002</v>
      </c>
      <c r="H4562" s="754"/>
    </row>
    <row r="4563" spans="1:8">
      <c r="A4563" s="676"/>
      <c r="B4563" s="288"/>
      <c r="C4563" s="283" t="s">
        <v>1818</v>
      </c>
      <c r="D4563" s="422" t="s">
        <v>27</v>
      </c>
      <c r="E4563" s="596">
        <v>4.0000000000000001E-3</v>
      </c>
      <c r="F4563" s="622">
        <v>3612</v>
      </c>
      <c r="G4563" s="1556">
        <f t="shared" si="284"/>
        <v>14.448</v>
      </c>
      <c r="H4563" s="754"/>
    </row>
    <row r="4564" spans="1:8">
      <c r="A4564" s="676"/>
      <c r="B4564" s="677"/>
      <c r="C4564" s="754" t="s">
        <v>31</v>
      </c>
      <c r="D4564" s="422" t="s">
        <v>27</v>
      </c>
      <c r="E4564" s="787">
        <v>0.05</v>
      </c>
      <c r="F4564" s="643">
        <v>3500</v>
      </c>
      <c r="G4564" s="1556">
        <f t="shared" si="284"/>
        <v>175</v>
      </c>
      <c r="H4564" s="754"/>
    </row>
    <row r="4565" spans="1:8">
      <c r="A4565" s="676"/>
      <c r="B4565" s="699" t="s">
        <v>35</v>
      </c>
      <c r="C4565" s="425"/>
      <c r="D4565" s="678"/>
      <c r="E4565" s="597"/>
      <c r="F4565" s="204"/>
      <c r="G4565" s="1559">
        <f>SUM(G4557:G4564)</f>
        <v>1457.6080000000002</v>
      </c>
      <c r="H4565" s="678"/>
    </row>
    <row r="4566" spans="1:8">
      <c r="A4566" s="676" t="s">
        <v>3688</v>
      </c>
      <c r="B4566" s="303" t="s">
        <v>3542</v>
      </c>
      <c r="C4566" s="754"/>
      <c r="D4566" s="609"/>
      <c r="E4566" s="787"/>
      <c r="F4566" s="643"/>
      <c r="G4566" s="701"/>
      <c r="H4566" s="422" t="s">
        <v>3689</v>
      </c>
    </row>
    <row r="4567" spans="1:8">
      <c r="A4567" s="676"/>
      <c r="B4567" s="288"/>
      <c r="C4567" s="425" t="s">
        <v>3755</v>
      </c>
      <c r="D4567" s="678" t="s">
        <v>27</v>
      </c>
      <c r="E4567" s="597">
        <v>0.05</v>
      </c>
      <c r="F4567" s="622">
        <v>32000</v>
      </c>
      <c r="G4567" s="1556">
        <f t="shared" ref="G4567:G4574" si="285">E4567*F4567</f>
        <v>1600</v>
      </c>
      <c r="H4567" s="754"/>
    </row>
    <row r="4568" spans="1:8">
      <c r="A4568" s="676"/>
      <c r="B4568" s="677"/>
      <c r="C4568" s="283" t="s">
        <v>2002</v>
      </c>
      <c r="D4568" s="422" t="s">
        <v>27</v>
      </c>
      <c r="E4568" s="596">
        <v>5.0000000000000001E-4</v>
      </c>
      <c r="F4568" s="622">
        <v>30000</v>
      </c>
      <c r="G4568" s="1556">
        <f t="shared" si="285"/>
        <v>15</v>
      </c>
      <c r="H4568" s="754"/>
    </row>
    <row r="4569" spans="1:8">
      <c r="A4569" s="676"/>
      <c r="B4569" s="677"/>
      <c r="C4569" s="283" t="s">
        <v>3687</v>
      </c>
      <c r="D4569" s="422" t="s">
        <v>27</v>
      </c>
      <c r="E4569" s="596">
        <v>0.02</v>
      </c>
      <c r="F4569" s="622">
        <v>5500</v>
      </c>
      <c r="G4569" s="1556">
        <f t="shared" si="285"/>
        <v>110</v>
      </c>
      <c r="H4569" s="754"/>
    </row>
    <row r="4570" spans="1:8" ht="16.5">
      <c r="A4570" s="676"/>
      <c r="B4570" s="677"/>
      <c r="C4570" s="283" t="s">
        <v>3804</v>
      </c>
      <c r="D4570" s="422" t="s">
        <v>27</v>
      </c>
      <c r="E4570" s="596">
        <v>0.01</v>
      </c>
      <c r="F4570" s="622">
        <v>210000</v>
      </c>
      <c r="G4570" s="1556">
        <f t="shared" si="285"/>
        <v>2100</v>
      </c>
      <c r="H4570" s="754"/>
    </row>
    <row r="4571" spans="1:8">
      <c r="A4571" s="676"/>
      <c r="B4571" s="677"/>
      <c r="C4571" s="283" t="s">
        <v>3669</v>
      </c>
      <c r="D4571" s="422" t="s">
        <v>27</v>
      </c>
      <c r="E4571" s="596">
        <v>1E-3</v>
      </c>
      <c r="F4571" s="622">
        <v>21250</v>
      </c>
      <c r="G4571" s="1556">
        <f>E4571*F4571</f>
        <v>21.25</v>
      </c>
      <c r="H4571" s="754"/>
    </row>
    <row r="4572" spans="1:8">
      <c r="A4572" s="676"/>
      <c r="B4572" s="288"/>
      <c r="C4572" s="754" t="s">
        <v>4798</v>
      </c>
      <c r="D4572" s="422" t="s">
        <v>27</v>
      </c>
      <c r="E4572" s="787">
        <v>0.01</v>
      </c>
      <c r="F4572" s="643">
        <v>25000</v>
      </c>
      <c r="G4572" s="1556">
        <f t="shared" si="285"/>
        <v>250</v>
      </c>
      <c r="H4572" s="754"/>
    </row>
    <row r="4573" spans="1:8">
      <c r="A4573" s="676"/>
      <c r="B4573" s="677"/>
      <c r="C4573" s="754" t="s">
        <v>31</v>
      </c>
      <c r="D4573" s="422" t="s">
        <v>27</v>
      </c>
      <c r="E4573" s="787">
        <v>0.01</v>
      </c>
      <c r="F4573" s="643">
        <v>3500</v>
      </c>
      <c r="G4573" s="1556">
        <f t="shared" si="285"/>
        <v>35</v>
      </c>
      <c r="H4573" s="678"/>
    </row>
    <row r="4574" spans="1:8">
      <c r="A4574" s="676"/>
      <c r="B4574" s="677"/>
      <c r="C4574" s="425" t="s">
        <v>576</v>
      </c>
      <c r="D4574" s="678" t="s">
        <v>2426</v>
      </c>
      <c r="E4574" s="597">
        <v>0.1</v>
      </c>
      <c r="F4574" s="204">
        <v>720</v>
      </c>
      <c r="G4574" s="1556">
        <f t="shared" si="285"/>
        <v>72</v>
      </c>
      <c r="H4574" s="678"/>
    </row>
    <row r="4575" spans="1:8">
      <c r="A4575" s="676"/>
      <c r="B4575" s="699" t="s">
        <v>35</v>
      </c>
      <c r="C4575" s="700"/>
      <c r="D4575" s="678"/>
      <c r="E4575" s="608"/>
      <c r="F4575" s="429"/>
      <c r="G4575" s="1559">
        <f>SUM(G4567:G4574)</f>
        <v>4203.25</v>
      </c>
      <c r="H4575" s="308"/>
    </row>
    <row r="4576" spans="1:8">
      <c r="A4576" s="676" t="s">
        <v>3690</v>
      </c>
      <c r="B4576" s="303" t="s">
        <v>3544</v>
      </c>
      <c r="C4576" s="754"/>
      <c r="D4576" s="609"/>
      <c r="E4576" s="786"/>
      <c r="F4576" s="643"/>
      <c r="G4576" s="701"/>
      <c r="H4576" s="422" t="s">
        <v>3691</v>
      </c>
    </row>
    <row r="4577" spans="1:8">
      <c r="A4577" s="676"/>
      <c r="B4577" s="677"/>
      <c r="C4577" s="425" t="s">
        <v>3666</v>
      </c>
      <c r="D4577" s="678" t="s">
        <v>2180</v>
      </c>
      <c r="E4577" s="598">
        <v>1</v>
      </c>
      <c r="F4577" s="622">
        <v>1350</v>
      </c>
      <c r="G4577" s="1556">
        <f t="shared" ref="G4577:G4583" si="286">E4577*F4577</f>
        <v>1350</v>
      </c>
      <c r="H4577" s="754"/>
    </row>
    <row r="4578" spans="1:8">
      <c r="A4578" s="676"/>
      <c r="B4578" s="677"/>
      <c r="C4578" s="283" t="s">
        <v>1794</v>
      </c>
      <c r="D4578" s="422" t="s">
        <v>27</v>
      </c>
      <c r="E4578" s="570">
        <v>0.03</v>
      </c>
      <c r="F4578" s="622">
        <v>13125</v>
      </c>
      <c r="G4578" s="1556">
        <f t="shared" si="286"/>
        <v>393.75</v>
      </c>
      <c r="H4578" s="754"/>
    </row>
    <row r="4579" spans="1:8">
      <c r="A4579" s="676"/>
      <c r="B4579" s="677"/>
      <c r="C4579" s="283" t="s">
        <v>3097</v>
      </c>
      <c r="D4579" s="422" t="s">
        <v>27</v>
      </c>
      <c r="E4579" s="570">
        <v>3.0999999999999999E-3</v>
      </c>
      <c r="F4579" s="622">
        <v>1200</v>
      </c>
      <c r="G4579" s="1556">
        <f t="shared" si="286"/>
        <v>3.7199999999999998</v>
      </c>
      <c r="H4579" s="754"/>
    </row>
    <row r="4580" spans="1:8">
      <c r="A4580" s="676"/>
      <c r="B4580" s="699"/>
      <c r="C4580" s="283" t="s">
        <v>3692</v>
      </c>
      <c r="D4580" s="422" t="s">
        <v>27</v>
      </c>
      <c r="E4580" s="570">
        <v>8.0000000000000002E-3</v>
      </c>
      <c r="F4580" s="622">
        <v>45000</v>
      </c>
      <c r="G4580" s="1556">
        <f t="shared" si="286"/>
        <v>360</v>
      </c>
      <c r="H4580" s="754"/>
    </row>
    <row r="4581" spans="1:8">
      <c r="A4581" s="676"/>
      <c r="B4581" s="288"/>
      <c r="C4581" s="283" t="s">
        <v>576</v>
      </c>
      <c r="D4581" s="422" t="s">
        <v>2426</v>
      </c>
      <c r="E4581" s="570">
        <v>4.0000000000000001E-3</v>
      </c>
      <c r="F4581" s="622">
        <v>720</v>
      </c>
      <c r="G4581" s="1556">
        <f t="shared" si="286"/>
        <v>2.88</v>
      </c>
      <c r="H4581" s="754"/>
    </row>
    <row r="4582" spans="1:8">
      <c r="A4582" s="676"/>
      <c r="B4582" s="677"/>
      <c r="C4582" s="754" t="s">
        <v>31</v>
      </c>
      <c r="D4582" s="422" t="s">
        <v>27</v>
      </c>
      <c r="E4582" s="785">
        <v>0.05</v>
      </c>
      <c r="F4582" s="643">
        <v>3500</v>
      </c>
      <c r="G4582" s="1556">
        <f t="shared" si="286"/>
        <v>175</v>
      </c>
      <c r="H4582" s="754"/>
    </row>
    <row r="4583" spans="1:8" ht="30">
      <c r="A4583" s="676"/>
      <c r="B4583" s="677"/>
      <c r="C4583" s="754" t="s">
        <v>3626</v>
      </c>
      <c r="D4583" s="678" t="s">
        <v>29</v>
      </c>
      <c r="E4583" s="612">
        <v>1</v>
      </c>
      <c r="F4583" s="204">
        <v>100</v>
      </c>
      <c r="G4583" s="1556">
        <f t="shared" si="286"/>
        <v>100</v>
      </c>
      <c r="H4583" s="754"/>
    </row>
    <row r="4584" spans="1:8">
      <c r="A4584" s="676"/>
      <c r="B4584" s="699" t="s">
        <v>35</v>
      </c>
      <c r="C4584" s="425"/>
      <c r="D4584" s="678"/>
      <c r="E4584" s="598"/>
      <c r="F4584" s="204"/>
      <c r="G4584" s="1559">
        <f>SUM(G4577:G4583)</f>
        <v>2385.3500000000004</v>
      </c>
      <c r="H4584" s="678"/>
    </row>
    <row r="4585" spans="1:8" ht="18.75" customHeight="1">
      <c r="A4585" s="676" t="s">
        <v>3693</v>
      </c>
      <c r="B4585" s="38" t="s">
        <v>3546</v>
      </c>
      <c r="C4585" s="754"/>
      <c r="D4585" s="609"/>
      <c r="E4585" s="785"/>
      <c r="F4585" s="643"/>
      <c r="G4585" s="1559"/>
      <c r="H4585" s="609" t="s">
        <v>3694</v>
      </c>
    </row>
    <row r="4586" spans="1:8">
      <c r="A4586" s="676"/>
      <c r="B4586" s="677"/>
      <c r="C4586" s="283" t="s">
        <v>1724</v>
      </c>
      <c r="D4586" s="422" t="s">
        <v>27</v>
      </c>
      <c r="E4586" s="570">
        <v>0.5</v>
      </c>
      <c r="F4586" s="622">
        <v>3500</v>
      </c>
      <c r="G4586" s="1556">
        <f t="shared" ref="G4586:G4589" si="287">E4586*F4586</f>
        <v>1750</v>
      </c>
      <c r="H4586" s="754"/>
    </row>
    <row r="4587" spans="1:8">
      <c r="A4587" s="676"/>
      <c r="B4587" s="699"/>
      <c r="C4587" s="283" t="s">
        <v>3695</v>
      </c>
      <c r="D4587" s="422" t="s">
        <v>27</v>
      </c>
      <c r="E4587" s="570">
        <v>2.8000000000000001E-2</v>
      </c>
      <c r="F4587" s="622">
        <v>21120</v>
      </c>
      <c r="G4587" s="1556">
        <f t="shared" si="287"/>
        <v>591.36</v>
      </c>
      <c r="H4587" s="754"/>
    </row>
    <row r="4588" spans="1:8">
      <c r="A4588" s="676"/>
      <c r="B4588" s="288"/>
      <c r="C4588" s="754" t="s">
        <v>31</v>
      </c>
      <c r="D4588" s="422" t="s">
        <v>27</v>
      </c>
      <c r="E4588" s="785">
        <v>0.05</v>
      </c>
      <c r="F4588" s="643">
        <v>3500</v>
      </c>
      <c r="G4588" s="1556">
        <f t="shared" si="287"/>
        <v>175</v>
      </c>
      <c r="H4588" s="754"/>
    </row>
    <row r="4589" spans="1:8" ht="30">
      <c r="A4589" s="676"/>
      <c r="B4589" s="677"/>
      <c r="C4589" s="754" t="s">
        <v>3626</v>
      </c>
      <c r="D4589" s="678" t="s">
        <v>29</v>
      </c>
      <c r="E4589" s="612">
        <v>3</v>
      </c>
      <c r="F4589" s="204">
        <v>100</v>
      </c>
      <c r="G4589" s="1556">
        <f t="shared" si="287"/>
        <v>300</v>
      </c>
      <c r="H4589" s="754"/>
    </row>
    <row r="4590" spans="1:8">
      <c r="A4590" s="676"/>
      <c r="B4590" s="699" t="s">
        <v>35</v>
      </c>
      <c r="C4590" s="425"/>
      <c r="D4590" s="678"/>
      <c r="E4590" s="612"/>
      <c r="F4590" s="204"/>
      <c r="G4590" s="1533">
        <f>SUM(G4585:G4589)</f>
        <v>2816.36</v>
      </c>
      <c r="H4590" s="678"/>
    </row>
    <row r="4591" spans="1:8" ht="30">
      <c r="A4591" s="676" t="s">
        <v>3696</v>
      </c>
      <c r="B4591" s="303" t="s">
        <v>3548</v>
      </c>
      <c r="C4591" s="754"/>
      <c r="D4591" s="609"/>
      <c r="E4591" s="786"/>
      <c r="F4591" s="643"/>
      <c r="G4591" s="1559"/>
      <c r="H4591" s="422" t="s">
        <v>3697</v>
      </c>
    </row>
    <row r="4592" spans="1:8">
      <c r="A4592" s="676"/>
      <c r="B4592" s="699"/>
      <c r="C4592" s="425" t="s">
        <v>3666</v>
      </c>
      <c r="D4592" s="678" t="s">
        <v>2180</v>
      </c>
      <c r="E4592" s="598">
        <v>0.2</v>
      </c>
      <c r="F4592" s="622">
        <v>4500</v>
      </c>
      <c r="G4592" s="1556">
        <f t="shared" ref="G4592:G4601" si="288">E4592*F4592</f>
        <v>900</v>
      </c>
      <c r="H4592" s="424"/>
    </row>
    <row r="4593" spans="1:8">
      <c r="A4593" s="676"/>
      <c r="B4593" s="288"/>
      <c r="C4593" s="283" t="s">
        <v>731</v>
      </c>
      <c r="D4593" s="422" t="s">
        <v>27</v>
      </c>
      <c r="E4593" s="570">
        <v>0.1</v>
      </c>
      <c r="F4593" s="622">
        <v>3612</v>
      </c>
      <c r="G4593" s="1556">
        <f t="shared" si="288"/>
        <v>361.20000000000005</v>
      </c>
      <c r="H4593" s="423"/>
    </row>
    <row r="4594" spans="1:8">
      <c r="A4594" s="676"/>
      <c r="B4594" s="677"/>
      <c r="C4594" s="283" t="s">
        <v>3698</v>
      </c>
      <c r="D4594" s="422" t="s">
        <v>27</v>
      </c>
      <c r="E4594" s="570">
        <v>0.01</v>
      </c>
      <c r="F4594" s="622">
        <v>25000</v>
      </c>
      <c r="G4594" s="1556">
        <f t="shared" si="288"/>
        <v>250</v>
      </c>
      <c r="H4594" s="423"/>
    </row>
    <row r="4595" spans="1:8">
      <c r="A4595" s="676"/>
      <c r="B4595" s="677"/>
      <c r="C4595" s="283" t="s">
        <v>901</v>
      </c>
      <c r="D4595" s="422" t="s">
        <v>27</v>
      </c>
      <c r="E4595" s="570">
        <v>0.01</v>
      </c>
      <c r="F4595" s="622">
        <v>2300</v>
      </c>
      <c r="G4595" s="1556">
        <f t="shared" si="288"/>
        <v>23</v>
      </c>
      <c r="H4595" s="423"/>
    </row>
    <row r="4596" spans="1:8">
      <c r="A4596" s="676"/>
      <c r="B4596" s="677"/>
      <c r="C4596" s="283" t="s">
        <v>576</v>
      </c>
      <c r="D4596" s="422" t="s">
        <v>2426</v>
      </c>
      <c r="E4596" s="570">
        <v>0.1</v>
      </c>
      <c r="F4596" s="622">
        <v>720</v>
      </c>
      <c r="G4596" s="1556">
        <f t="shared" si="288"/>
        <v>72</v>
      </c>
      <c r="H4596" s="423"/>
    </row>
    <row r="4597" spans="1:8">
      <c r="A4597" s="676"/>
      <c r="B4597" s="699"/>
      <c r="C4597" s="283" t="s">
        <v>3699</v>
      </c>
      <c r="D4597" s="422" t="s">
        <v>27</v>
      </c>
      <c r="E4597" s="570">
        <v>0.03</v>
      </c>
      <c r="F4597" s="622">
        <v>5500</v>
      </c>
      <c r="G4597" s="1556">
        <f t="shared" si="288"/>
        <v>165</v>
      </c>
      <c r="H4597" s="423"/>
    </row>
    <row r="4598" spans="1:8">
      <c r="A4598" s="676"/>
      <c r="B4598" s="288"/>
      <c r="C4598" s="283" t="s">
        <v>1715</v>
      </c>
      <c r="D4598" s="422" t="s">
        <v>27</v>
      </c>
      <c r="E4598" s="570">
        <v>0.01</v>
      </c>
      <c r="F4598" s="622">
        <v>5500</v>
      </c>
      <c r="G4598" s="1556">
        <f t="shared" si="288"/>
        <v>55</v>
      </c>
      <c r="H4598" s="423"/>
    </row>
    <row r="4599" spans="1:8">
      <c r="A4599" s="676"/>
      <c r="B4599" s="677"/>
      <c r="C4599" s="754" t="s">
        <v>31</v>
      </c>
      <c r="D4599" s="422" t="s">
        <v>27</v>
      </c>
      <c r="E4599" s="785">
        <v>0.05</v>
      </c>
      <c r="F4599" s="643">
        <v>3500</v>
      </c>
      <c r="G4599" s="1556">
        <f t="shared" si="288"/>
        <v>175</v>
      </c>
      <c r="H4599" s="303"/>
    </row>
    <row r="4600" spans="1:8">
      <c r="A4600" s="676"/>
      <c r="B4600" s="677"/>
      <c r="C4600" s="754" t="s">
        <v>3700</v>
      </c>
      <c r="D4600" s="422" t="s">
        <v>27</v>
      </c>
      <c r="E4600" s="785">
        <v>0.5</v>
      </c>
      <c r="F4600" s="643">
        <v>2700</v>
      </c>
      <c r="G4600" s="1556">
        <f t="shared" si="288"/>
        <v>1350</v>
      </c>
      <c r="H4600" s="303"/>
    </row>
    <row r="4601" spans="1:8" ht="30">
      <c r="A4601" s="676"/>
      <c r="B4601" s="677"/>
      <c r="C4601" s="754" t="s">
        <v>3626</v>
      </c>
      <c r="D4601" s="678" t="s">
        <v>29</v>
      </c>
      <c r="E4601" s="612">
        <v>3</v>
      </c>
      <c r="F4601" s="204">
        <v>100</v>
      </c>
      <c r="G4601" s="1556">
        <f t="shared" si="288"/>
        <v>300</v>
      </c>
      <c r="H4601" s="424"/>
    </row>
    <row r="4602" spans="1:8">
      <c r="A4602" s="676"/>
      <c r="B4602" s="699" t="s">
        <v>35</v>
      </c>
      <c r="C4602" s="425"/>
      <c r="D4602" s="678"/>
      <c r="E4602" s="612"/>
      <c r="F4602" s="204"/>
      <c r="G4602" s="1533">
        <f>SUM(G4592:G4601)</f>
        <v>3651.2</v>
      </c>
      <c r="H4602" s="678"/>
    </row>
    <row r="4603" spans="1:8">
      <c r="A4603" s="676" t="s">
        <v>3701</v>
      </c>
      <c r="B4603" s="303" t="s">
        <v>3550</v>
      </c>
      <c r="C4603" s="754"/>
      <c r="D4603" s="609"/>
      <c r="E4603" s="785"/>
      <c r="F4603" s="643"/>
      <c r="G4603" s="701"/>
      <c r="H4603" s="422" t="s">
        <v>3702</v>
      </c>
    </row>
    <row r="4604" spans="1:8">
      <c r="A4604" s="676"/>
      <c r="B4604" s="677"/>
      <c r="C4604" s="425" t="s">
        <v>1666</v>
      </c>
      <c r="D4604" s="678" t="s">
        <v>27</v>
      </c>
      <c r="E4604" s="598">
        <v>5.0000000000000001E-3</v>
      </c>
      <c r="F4604" s="622">
        <v>205000</v>
      </c>
      <c r="G4604" s="1556">
        <f t="shared" ref="G4604:G4607" si="289">E4604*F4604</f>
        <v>1025</v>
      </c>
      <c r="H4604" s="424"/>
    </row>
    <row r="4605" spans="1:8">
      <c r="A4605" s="676"/>
      <c r="B4605" s="677"/>
      <c r="C4605" s="303" t="s">
        <v>3703</v>
      </c>
      <c r="D4605" s="678" t="s">
        <v>27</v>
      </c>
      <c r="E4605" s="598">
        <v>0.02</v>
      </c>
      <c r="F4605" s="643">
        <v>6400</v>
      </c>
      <c r="G4605" s="1556">
        <f t="shared" si="289"/>
        <v>128</v>
      </c>
      <c r="H4605" s="789"/>
    </row>
    <row r="4606" spans="1:8">
      <c r="A4606" s="676"/>
      <c r="B4606" s="677"/>
      <c r="C4606" s="303" t="s">
        <v>3704</v>
      </c>
      <c r="D4606" s="678" t="s">
        <v>27</v>
      </c>
      <c r="E4606" s="598">
        <v>0.1</v>
      </c>
      <c r="F4606" s="643">
        <v>24300</v>
      </c>
      <c r="G4606" s="1556">
        <f t="shared" si="289"/>
        <v>2430</v>
      </c>
      <c r="H4606" s="789"/>
    </row>
    <row r="4607" spans="1:8">
      <c r="A4607" s="676"/>
      <c r="B4607" s="699"/>
      <c r="C4607" s="303" t="s">
        <v>735</v>
      </c>
      <c r="D4607" s="678" t="s">
        <v>2426</v>
      </c>
      <c r="E4607" s="598">
        <v>5.0000000000000001E-3</v>
      </c>
      <c r="F4607" s="643">
        <v>720</v>
      </c>
      <c r="G4607" s="1556">
        <f t="shared" si="289"/>
        <v>3.6</v>
      </c>
      <c r="H4607" s="789"/>
    </row>
    <row r="4608" spans="1:8">
      <c r="A4608" s="676"/>
      <c r="B4608" s="699" t="s">
        <v>35</v>
      </c>
      <c r="C4608" s="425"/>
      <c r="D4608" s="678"/>
      <c r="E4608" s="612"/>
      <c r="F4608" s="204"/>
      <c r="G4608" s="1559">
        <f>SUM(G4604:G4607)</f>
        <v>3586.6</v>
      </c>
      <c r="H4608" s="678"/>
    </row>
    <row r="4609" spans="1:8">
      <c r="A4609" s="676" t="s">
        <v>3705</v>
      </c>
      <c r="B4609" s="303" t="s">
        <v>3552</v>
      </c>
      <c r="C4609" s="754"/>
      <c r="D4609" s="609"/>
      <c r="E4609" s="787"/>
      <c r="F4609" s="643"/>
      <c r="G4609" s="701"/>
      <c r="H4609" s="422" t="s">
        <v>3706</v>
      </c>
    </row>
    <row r="4610" spans="1:8">
      <c r="A4610" s="676"/>
      <c r="B4610" s="677"/>
      <c r="C4610" s="283" t="s">
        <v>576</v>
      </c>
      <c r="D4610" s="422" t="s">
        <v>2426</v>
      </c>
      <c r="E4610" s="596">
        <v>0.1</v>
      </c>
      <c r="F4610" s="622">
        <v>720</v>
      </c>
      <c r="G4610" s="1556">
        <f t="shared" ref="G4610:G4617" si="290">E4610*F4610</f>
        <v>72</v>
      </c>
      <c r="H4610" s="754"/>
    </row>
    <row r="4611" spans="1:8" ht="30">
      <c r="A4611" s="676"/>
      <c r="B4611" s="699"/>
      <c r="C4611" s="283" t="s">
        <v>3707</v>
      </c>
      <c r="D4611" s="422" t="s">
        <v>27</v>
      </c>
      <c r="E4611" s="596">
        <v>0.03</v>
      </c>
      <c r="F4611" s="622">
        <v>2800</v>
      </c>
      <c r="G4611" s="1556">
        <f t="shared" si="290"/>
        <v>84</v>
      </c>
      <c r="H4611" s="754"/>
    </row>
    <row r="4612" spans="1:8" ht="30">
      <c r="A4612" s="676"/>
      <c r="B4612" s="288"/>
      <c r="C4612" s="754" t="s">
        <v>3626</v>
      </c>
      <c r="D4612" s="678" t="s">
        <v>29</v>
      </c>
      <c r="E4612" s="612">
        <v>3</v>
      </c>
      <c r="F4612" s="204">
        <v>100</v>
      </c>
      <c r="G4612" s="1556">
        <f t="shared" si="290"/>
        <v>300</v>
      </c>
      <c r="H4612" s="754"/>
    </row>
    <row r="4613" spans="1:8">
      <c r="A4613" s="676"/>
      <c r="B4613" s="677"/>
      <c r="C4613" s="283" t="s">
        <v>3668</v>
      </c>
      <c r="D4613" s="422" t="s">
        <v>27</v>
      </c>
      <c r="E4613" s="596">
        <v>0.04</v>
      </c>
      <c r="F4613" s="622">
        <v>3000</v>
      </c>
      <c r="G4613" s="1556">
        <f t="shared" si="290"/>
        <v>120</v>
      </c>
      <c r="H4613" s="754"/>
    </row>
    <row r="4614" spans="1:8">
      <c r="A4614" s="676"/>
      <c r="B4614" s="677"/>
      <c r="C4614" s="283" t="s">
        <v>3708</v>
      </c>
      <c r="D4614" s="422" t="s">
        <v>27</v>
      </c>
      <c r="E4614" s="596">
        <v>1E-3</v>
      </c>
      <c r="F4614" s="622">
        <v>40000</v>
      </c>
      <c r="G4614" s="1556">
        <f t="shared" si="290"/>
        <v>40</v>
      </c>
      <c r="H4614" s="754"/>
    </row>
    <row r="4615" spans="1:8">
      <c r="A4615" s="676"/>
      <c r="B4615" s="677"/>
      <c r="C4615" s="283" t="s">
        <v>1794</v>
      </c>
      <c r="D4615" s="422" t="s">
        <v>27</v>
      </c>
      <c r="E4615" s="570">
        <v>3.0000000000000001E-3</v>
      </c>
      <c r="F4615" s="622">
        <v>13125</v>
      </c>
      <c r="G4615" s="1556">
        <f t="shared" si="290"/>
        <v>39.375</v>
      </c>
      <c r="H4615" s="754"/>
    </row>
    <row r="4616" spans="1:8">
      <c r="A4616" s="676"/>
      <c r="B4616" s="699"/>
      <c r="C4616" s="754" t="s">
        <v>31</v>
      </c>
      <c r="D4616" s="422" t="s">
        <v>27</v>
      </c>
      <c r="E4616" s="785">
        <v>0.05</v>
      </c>
      <c r="F4616" s="643">
        <v>3500</v>
      </c>
      <c r="G4616" s="1556">
        <f t="shared" si="290"/>
        <v>175</v>
      </c>
      <c r="H4616" s="754"/>
    </row>
    <row r="4617" spans="1:8">
      <c r="A4617" s="676"/>
      <c r="B4617" s="288"/>
      <c r="C4617" s="425" t="s">
        <v>3666</v>
      </c>
      <c r="D4617" s="678" t="s">
        <v>2180</v>
      </c>
      <c r="E4617" s="598">
        <v>0.2</v>
      </c>
      <c r="F4617" s="622">
        <v>4500</v>
      </c>
      <c r="G4617" s="1556">
        <f t="shared" si="290"/>
        <v>900</v>
      </c>
      <c r="H4617" s="754"/>
    </row>
    <row r="4618" spans="1:8">
      <c r="A4618" s="676"/>
      <c r="B4618" s="699" t="s">
        <v>35</v>
      </c>
      <c r="C4618" s="425"/>
      <c r="D4618" s="678"/>
      <c r="E4618" s="598"/>
      <c r="F4618" s="204"/>
      <c r="G4618" s="1560">
        <f>SUM(G4610:G4617)</f>
        <v>1730.375</v>
      </c>
      <c r="H4618" s="678"/>
    </row>
    <row r="4619" spans="1:8">
      <c r="A4619" s="676" t="s">
        <v>3709</v>
      </c>
      <c r="B4619" s="303" t="s">
        <v>3554</v>
      </c>
      <c r="C4619" s="303"/>
      <c r="D4619" s="678"/>
      <c r="E4619" s="598"/>
      <c r="F4619" s="204"/>
      <c r="G4619" s="701"/>
      <c r="H4619" s="422" t="s">
        <v>3710</v>
      </c>
    </row>
    <row r="4620" spans="1:8" ht="30">
      <c r="A4620" s="676"/>
      <c r="B4620" s="677"/>
      <c r="C4620" s="283" t="s">
        <v>3711</v>
      </c>
      <c r="D4620" s="422" t="s">
        <v>27</v>
      </c>
      <c r="E4620" s="570">
        <v>1E-3</v>
      </c>
      <c r="F4620" s="622">
        <v>28393</v>
      </c>
      <c r="G4620" s="1556">
        <f t="shared" ref="G4620:G4626" si="291">E4620*F4620</f>
        <v>28.393000000000001</v>
      </c>
      <c r="H4620" s="754"/>
    </row>
    <row r="4621" spans="1:8">
      <c r="A4621" s="676"/>
      <c r="B4621" s="699"/>
      <c r="C4621" s="283" t="s">
        <v>3712</v>
      </c>
      <c r="D4621" s="422" t="s">
        <v>27</v>
      </c>
      <c r="E4621" s="570">
        <v>0.1</v>
      </c>
      <c r="F4621" s="643">
        <v>2160</v>
      </c>
      <c r="G4621" s="1556">
        <f t="shared" si="291"/>
        <v>216</v>
      </c>
      <c r="H4621" s="754"/>
    </row>
    <row r="4622" spans="1:8">
      <c r="A4622" s="676"/>
      <c r="B4622" s="288"/>
      <c r="C4622" s="283" t="s">
        <v>3713</v>
      </c>
      <c r="D4622" s="422" t="s">
        <v>27</v>
      </c>
      <c r="E4622" s="570">
        <v>0.1</v>
      </c>
      <c r="F4622" s="622">
        <v>720</v>
      </c>
      <c r="G4622" s="1556">
        <f t="shared" si="291"/>
        <v>72</v>
      </c>
      <c r="H4622" s="754"/>
    </row>
    <row r="4623" spans="1:8">
      <c r="A4623" s="676"/>
      <c r="B4623" s="677"/>
      <c r="C4623" s="283" t="s">
        <v>3714</v>
      </c>
      <c r="D4623" s="422" t="s">
        <v>27</v>
      </c>
      <c r="E4623" s="570">
        <v>5.0000000000000001E-3</v>
      </c>
      <c r="F4623" s="622">
        <v>3500</v>
      </c>
      <c r="G4623" s="1556">
        <f t="shared" si="291"/>
        <v>17.5</v>
      </c>
      <c r="H4623" s="754"/>
    </row>
    <row r="4624" spans="1:8" ht="30">
      <c r="A4624" s="676"/>
      <c r="B4624" s="677"/>
      <c r="C4624" s="425" t="s">
        <v>3715</v>
      </c>
      <c r="D4624" s="678" t="s">
        <v>2180</v>
      </c>
      <c r="E4624" s="598">
        <v>2</v>
      </c>
      <c r="F4624" s="622">
        <v>1710</v>
      </c>
      <c r="G4624" s="1556">
        <f t="shared" si="291"/>
        <v>3420</v>
      </c>
      <c r="H4624" s="754"/>
    </row>
    <row r="4625" spans="1:8">
      <c r="A4625" s="676"/>
      <c r="B4625" s="677"/>
      <c r="C4625" s="425" t="s">
        <v>727</v>
      </c>
      <c r="D4625" s="678" t="s">
        <v>27</v>
      </c>
      <c r="E4625" s="598">
        <v>0.01</v>
      </c>
      <c r="F4625" s="622">
        <v>7200</v>
      </c>
      <c r="G4625" s="1556">
        <f t="shared" si="291"/>
        <v>72</v>
      </c>
      <c r="H4625" s="754"/>
    </row>
    <row r="4626" spans="1:8">
      <c r="A4626" s="676"/>
      <c r="B4626" s="699"/>
      <c r="C4626" s="754" t="s">
        <v>31</v>
      </c>
      <c r="D4626" s="609" t="s">
        <v>27</v>
      </c>
      <c r="E4626" s="785">
        <v>0.1</v>
      </c>
      <c r="F4626" s="643">
        <v>3500</v>
      </c>
      <c r="G4626" s="1556">
        <f t="shared" si="291"/>
        <v>350</v>
      </c>
      <c r="H4626" s="754"/>
    </row>
    <row r="4627" spans="1:8">
      <c r="A4627" s="676"/>
      <c r="B4627" s="699" t="s">
        <v>35</v>
      </c>
      <c r="C4627" s="425"/>
      <c r="D4627" s="678"/>
      <c r="E4627" s="612"/>
      <c r="F4627" s="204"/>
      <c r="G4627" s="1559">
        <f>SUM(G4619:G4626)</f>
        <v>4175.893</v>
      </c>
      <c r="H4627" s="678"/>
    </row>
    <row r="4628" spans="1:8">
      <c r="A4628" s="676" t="s">
        <v>3716</v>
      </c>
      <c r="B4628" s="303" t="s">
        <v>2210</v>
      </c>
      <c r="C4628" s="303"/>
      <c r="D4628" s="678"/>
      <c r="E4628" s="599"/>
      <c r="F4628" s="204"/>
      <c r="G4628" s="701"/>
      <c r="H4628" s="422" t="s">
        <v>3717</v>
      </c>
    </row>
    <row r="4629" spans="1:8">
      <c r="A4629" s="676"/>
      <c r="B4629" s="677"/>
      <c r="C4629" s="283" t="s">
        <v>3718</v>
      </c>
      <c r="D4629" s="422" t="s">
        <v>27</v>
      </c>
      <c r="E4629" s="595">
        <v>0.01</v>
      </c>
      <c r="F4629" s="622">
        <v>2725</v>
      </c>
      <c r="G4629" s="1556">
        <f t="shared" ref="G4629:G4635" si="292">E4629*F4629</f>
        <v>27.25</v>
      </c>
      <c r="H4629" s="754"/>
    </row>
    <row r="4630" spans="1:8">
      <c r="A4630" s="676"/>
      <c r="B4630" s="677"/>
      <c r="C4630" s="283" t="s">
        <v>3658</v>
      </c>
      <c r="D4630" s="422" t="s">
        <v>27</v>
      </c>
      <c r="E4630" s="570">
        <v>0.01</v>
      </c>
      <c r="F4630" s="622">
        <v>4200</v>
      </c>
      <c r="G4630" s="1556">
        <f t="shared" si="292"/>
        <v>42</v>
      </c>
      <c r="H4630" s="754"/>
    </row>
    <row r="4631" spans="1:8">
      <c r="A4631" s="676"/>
      <c r="B4631" s="699"/>
      <c r="C4631" s="283" t="s">
        <v>3657</v>
      </c>
      <c r="D4631" s="422" t="s">
        <v>27</v>
      </c>
      <c r="E4631" s="570">
        <v>1E-3</v>
      </c>
      <c r="F4631" s="622">
        <v>1550000</v>
      </c>
      <c r="G4631" s="1556">
        <f t="shared" si="292"/>
        <v>1550</v>
      </c>
      <c r="H4631" s="754"/>
    </row>
    <row r="4632" spans="1:8" ht="30">
      <c r="A4632" s="676"/>
      <c r="B4632" s="288"/>
      <c r="C4632" s="283" t="s">
        <v>3719</v>
      </c>
      <c r="D4632" s="422" t="s">
        <v>27</v>
      </c>
      <c r="E4632" s="570">
        <v>0.01</v>
      </c>
      <c r="F4632" s="622">
        <v>3500</v>
      </c>
      <c r="G4632" s="1556">
        <f t="shared" si="292"/>
        <v>35</v>
      </c>
      <c r="H4632" s="754"/>
    </row>
    <row r="4633" spans="1:8">
      <c r="A4633" s="676"/>
      <c r="B4633" s="677"/>
      <c r="C4633" s="754" t="s">
        <v>31</v>
      </c>
      <c r="D4633" s="422" t="s">
        <v>27</v>
      </c>
      <c r="E4633" s="785">
        <v>0.05</v>
      </c>
      <c r="F4633" s="643">
        <v>3500</v>
      </c>
      <c r="G4633" s="1556">
        <f t="shared" si="292"/>
        <v>175</v>
      </c>
      <c r="H4633" s="754"/>
    </row>
    <row r="4634" spans="1:8">
      <c r="A4634" s="676"/>
      <c r="B4634" s="677"/>
      <c r="C4634" s="425" t="s">
        <v>3720</v>
      </c>
      <c r="D4634" s="678" t="s">
        <v>27</v>
      </c>
      <c r="E4634" s="598">
        <v>0.1598</v>
      </c>
      <c r="F4634" s="622">
        <v>4500</v>
      </c>
      <c r="G4634" s="1556">
        <f t="shared" si="292"/>
        <v>719.1</v>
      </c>
      <c r="H4634" s="754"/>
    </row>
    <row r="4635" spans="1:8" ht="30">
      <c r="A4635" s="676"/>
      <c r="B4635" s="677"/>
      <c r="C4635" s="754" t="s">
        <v>3626</v>
      </c>
      <c r="D4635" s="678" t="s">
        <v>29</v>
      </c>
      <c r="E4635" s="612">
        <v>3</v>
      </c>
      <c r="F4635" s="204">
        <v>100</v>
      </c>
      <c r="G4635" s="1556">
        <f t="shared" si="292"/>
        <v>300</v>
      </c>
      <c r="H4635" s="754"/>
    </row>
    <row r="4636" spans="1:8">
      <c r="A4636" s="676"/>
      <c r="B4636" s="699" t="s">
        <v>35</v>
      </c>
      <c r="C4636" s="700"/>
      <c r="D4636" s="678"/>
      <c r="E4636" s="781"/>
      <c r="F4636" s="429"/>
      <c r="G4636" s="1559">
        <f>SUM(G4628:G4635)</f>
        <v>2848.35</v>
      </c>
      <c r="H4636" s="308"/>
    </row>
    <row r="4637" spans="1:8">
      <c r="A4637" s="676" t="s">
        <v>3721</v>
      </c>
      <c r="B4637" s="303" t="s">
        <v>3557</v>
      </c>
      <c r="C4637" s="754"/>
      <c r="D4637" s="609"/>
      <c r="E4637" s="785"/>
      <c r="F4637" s="643"/>
      <c r="G4637" s="701"/>
      <c r="H4637" s="754" t="s">
        <v>3647</v>
      </c>
    </row>
    <row r="4638" spans="1:8">
      <c r="A4638" s="676"/>
      <c r="B4638" s="677"/>
      <c r="C4638" s="425" t="s">
        <v>3666</v>
      </c>
      <c r="D4638" s="678" t="s">
        <v>2180</v>
      </c>
      <c r="E4638" s="598">
        <v>1</v>
      </c>
      <c r="F4638" s="622">
        <v>1710</v>
      </c>
      <c r="G4638" s="1556">
        <f t="shared" ref="G4638:G4646" si="293">E4638*F4638</f>
        <v>1710</v>
      </c>
      <c r="H4638" s="754"/>
    </row>
    <row r="4639" spans="1:8">
      <c r="A4639" s="676"/>
      <c r="B4639" s="677"/>
      <c r="C4639" s="425" t="s">
        <v>3722</v>
      </c>
      <c r="D4639" s="678" t="s">
        <v>27</v>
      </c>
      <c r="E4639" s="598">
        <v>0.3</v>
      </c>
      <c r="F4639" s="204">
        <v>4500</v>
      </c>
      <c r="G4639" s="1556">
        <f t="shared" si="293"/>
        <v>1350</v>
      </c>
      <c r="H4639" s="754"/>
    </row>
    <row r="4640" spans="1:8">
      <c r="A4640" s="676"/>
      <c r="B4640" s="677"/>
      <c r="C4640" s="425" t="s">
        <v>3190</v>
      </c>
      <c r="D4640" s="678" t="s">
        <v>27</v>
      </c>
      <c r="E4640" s="598">
        <v>0.01</v>
      </c>
      <c r="F4640" s="204">
        <v>3825</v>
      </c>
      <c r="G4640" s="1556">
        <f t="shared" si="293"/>
        <v>38.25</v>
      </c>
      <c r="H4640" s="754"/>
    </row>
    <row r="4641" spans="1:8">
      <c r="A4641" s="676"/>
      <c r="B4641" s="699"/>
      <c r="C4641" s="425" t="s">
        <v>2586</v>
      </c>
      <c r="D4641" s="678" t="s">
        <v>27</v>
      </c>
      <c r="E4641" s="598">
        <v>0.01</v>
      </c>
      <c r="F4641" s="204">
        <v>2155</v>
      </c>
      <c r="G4641" s="1556">
        <f t="shared" si="293"/>
        <v>21.55</v>
      </c>
      <c r="H4641" s="754"/>
    </row>
    <row r="4642" spans="1:8">
      <c r="A4642" s="676"/>
      <c r="B4642" s="288"/>
      <c r="C4642" s="425" t="s">
        <v>3723</v>
      </c>
      <c r="D4642" s="678" t="s">
        <v>27</v>
      </c>
      <c r="E4642" s="598">
        <v>1.2799999999999999E-4</v>
      </c>
      <c r="F4642" s="204">
        <v>340000</v>
      </c>
      <c r="G4642" s="1556">
        <f t="shared" si="293"/>
        <v>43.519999999999996</v>
      </c>
      <c r="H4642" s="754"/>
    </row>
    <row r="4643" spans="1:8">
      <c r="A4643" s="676"/>
      <c r="B4643" s="677"/>
      <c r="C4643" s="425" t="s">
        <v>727</v>
      </c>
      <c r="D4643" s="678" t="s">
        <v>27</v>
      </c>
      <c r="E4643" s="598">
        <v>0.06</v>
      </c>
      <c r="F4643" s="204">
        <v>7200</v>
      </c>
      <c r="G4643" s="1556">
        <f t="shared" si="293"/>
        <v>432</v>
      </c>
      <c r="H4643" s="754"/>
    </row>
    <row r="4644" spans="1:8">
      <c r="A4644" s="676"/>
      <c r="B4644" s="677"/>
      <c r="C4644" s="425" t="s">
        <v>3724</v>
      </c>
      <c r="D4644" s="678" t="s">
        <v>27</v>
      </c>
      <c r="E4644" s="598">
        <v>1E-3</v>
      </c>
      <c r="F4644" s="204">
        <v>50000</v>
      </c>
      <c r="G4644" s="1556">
        <f t="shared" si="293"/>
        <v>50</v>
      </c>
      <c r="H4644" s="754"/>
    </row>
    <row r="4645" spans="1:8" ht="30">
      <c r="A4645" s="676"/>
      <c r="B4645" s="677"/>
      <c r="C4645" s="754" t="s">
        <v>3626</v>
      </c>
      <c r="D4645" s="678" t="s">
        <v>29</v>
      </c>
      <c r="E4645" s="612">
        <v>3</v>
      </c>
      <c r="F4645" s="204">
        <v>100</v>
      </c>
      <c r="G4645" s="1556">
        <f t="shared" si="293"/>
        <v>300</v>
      </c>
      <c r="H4645" s="609"/>
    </row>
    <row r="4646" spans="1:8">
      <c r="A4646" s="676"/>
      <c r="B4646" s="699"/>
      <c r="C4646" s="754" t="s">
        <v>31</v>
      </c>
      <c r="D4646" s="609" t="s">
        <v>27</v>
      </c>
      <c r="E4646" s="785">
        <v>0.05</v>
      </c>
      <c r="F4646" s="643">
        <v>3500</v>
      </c>
      <c r="G4646" s="1556">
        <f t="shared" si="293"/>
        <v>175</v>
      </c>
      <c r="H4646" s="609"/>
    </row>
    <row r="4647" spans="1:8">
      <c r="A4647" s="676"/>
      <c r="B4647" s="699" t="s">
        <v>35</v>
      </c>
      <c r="C4647" s="425"/>
      <c r="D4647" s="678"/>
      <c r="E4647" s="612"/>
      <c r="F4647" s="204"/>
      <c r="G4647" s="1559">
        <f>SUM(G4638:G4646)</f>
        <v>4120.32</v>
      </c>
      <c r="H4647" s="678"/>
    </row>
    <row r="4648" spans="1:8">
      <c r="A4648" s="676" t="s">
        <v>3725</v>
      </c>
      <c r="B4648" s="303" t="s">
        <v>3559</v>
      </c>
      <c r="C4648" s="754"/>
      <c r="D4648" s="609"/>
      <c r="E4648" s="786"/>
      <c r="F4648" s="643"/>
      <c r="G4648" s="1559"/>
      <c r="H4648" s="754" t="s">
        <v>3726</v>
      </c>
    </row>
    <row r="4649" spans="1:8">
      <c r="A4649" s="676"/>
      <c r="B4649" s="677"/>
      <c r="C4649" s="754" t="s">
        <v>31</v>
      </c>
      <c r="D4649" s="609" t="s">
        <v>27</v>
      </c>
      <c r="E4649" s="785">
        <v>0.05</v>
      </c>
      <c r="F4649" s="643">
        <v>3500</v>
      </c>
      <c r="G4649" s="1556">
        <f t="shared" ref="G4649:G4654" si="294">E4649*F4649</f>
        <v>175</v>
      </c>
      <c r="H4649" s="754"/>
    </row>
    <row r="4650" spans="1:8">
      <c r="A4650" s="676"/>
      <c r="B4650" s="677"/>
      <c r="C4650" s="754" t="s">
        <v>2073</v>
      </c>
      <c r="D4650" s="678" t="s">
        <v>2180</v>
      </c>
      <c r="E4650" s="598">
        <v>0.2</v>
      </c>
      <c r="F4650" s="622">
        <v>4500</v>
      </c>
      <c r="G4650" s="1556">
        <f t="shared" si="294"/>
        <v>900</v>
      </c>
      <c r="H4650" s="754"/>
    </row>
    <row r="4651" spans="1:8">
      <c r="A4651" s="676"/>
      <c r="B4651" s="699"/>
      <c r="C4651" s="283" t="s">
        <v>576</v>
      </c>
      <c r="D4651" s="304" t="s">
        <v>2426</v>
      </c>
      <c r="E4651" s="600">
        <v>0.1</v>
      </c>
      <c r="F4651" s="623">
        <v>720</v>
      </c>
      <c r="G4651" s="1556">
        <f t="shared" si="294"/>
        <v>72</v>
      </c>
      <c r="H4651" s="754"/>
    </row>
    <row r="4652" spans="1:8">
      <c r="A4652" s="676"/>
      <c r="B4652" s="288"/>
      <c r="C4652" s="283" t="s">
        <v>3727</v>
      </c>
      <c r="D4652" s="304" t="s">
        <v>2426</v>
      </c>
      <c r="E4652" s="600">
        <v>0.01</v>
      </c>
      <c r="F4652" s="623">
        <v>70000</v>
      </c>
      <c r="G4652" s="1556">
        <f t="shared" si="294"/>
        <v>700</v>
      </c>
      <c r="H4652" s="754"/>
    </row>
    <row r="4653" spans="1:8">
      <c r="A4653" s="676"/>
      <c r="B4653" s="677"/>
      <c r="C4653" s="790" t="s">
        <v>3728</v>
      </c>
      <c r="D4653" s="678" t="s">
        <v>29</v>
      </c>
      <c r="E4653" s="612">
        <v>3</v>
      </c>
      <c r="F4653" s="204">
        <v>100</v>
      </c>
      <c r="G4653" s="1556">
        <f t="shared" si="294"/>
        <v>300</v>
      </c>
      <c r="H4653" s="754"/>
    </row>
    <row r="4654" spans="1:8" ht="30">
      <c r="A4654" s="676"/>
      <c r="B4654" s="677"/>
      <c r="C4654" s="754" t="s">
        <v>3626</v>
      </c>
      <c r="D4654" s="678" t="s">
        <v>29</v>
      </c>
      <c r="E4654" s="612">
        <v>3</v>
      </c>
      <c r="F4654" s="204">
        <v>100</v>
      </c>
      <c r="G4654" s="1556">
        <f t="shared" si="294"/>
        <v>300</v>
      </c>
      <c r="H4654" s="754"/>
    </row>
    <row r="4655" spans="1:8">
      <c r="A4655" s="676"/>
      <c r="B4655" s="699" t="s">
        <v>35</v>
      </c>
      <c r="C4655" s="425"/>
      <c r="D4655" s="678"/>
      <c r="E4655" s="598"/>
      <c r="F4655" s="204"/>
      <c r="G4655" s="1533">
        <f>SUM(G4648:G4654)</f>
        <v>2447</v>
      </c>
      <c r="H4655" s="678"/>
    </row>
    <row r="4656" spans="1:8">
      <c r="A4656" s="676" t="s">
        <v>3729</v>
      </c>
      <c r="B4656" s="303" t="s">
        <v>3561</v>
      </c>
      <c r="C4656" s="754"/>
      <c r="D4656" s="609"/>
      <c r="E4656" s="785"/>
      <c r="F4656" s="643"/>
      <c r="G4656" s="701"/>
      <c r="H4656" s="754" t="s">
        <v>3730</v>
      </c>
    </row>
    <row r="4657" spans="1:8">
      <c r="A4657" s="676"/>
      <c r="B4657" s="288"/>
      <c r="C4657" s="754" t="s">
        <v>3731</v>
      </c>
      <c r="D4657" s="678" t="s">
        <v>27</v>
      </c>
      <c r="E4657" s="598">
        <v>0.1915</v>
      </c>
      <c r="F4657" s="622">
        <v>4500</v>
      </c>
      <c r="G4657" s="1556">
        <f t="shared" ref="G4657:G4663" si="295">E4657*F4657</f>
        <v>861.75</v>
      </c>
      <c r="H4657" s="754"/>
    </row>
    <row r="4658" spans="1:8" ht="30">
      <c r="A4658" s="676"/>
      <c r="B4658" s="677"/>
      <c r="C4658" s="754" t="s">
        <v>3626</v>
      </c>
      <c r="D4658" s="678" t="s">
        <v>29</v>
      </c>
      <c r="E4658" s="612">
        <v>3</v>
      </c>
      <c r="F4658" s="204">
        <v>100</v>
      </c>
      <c r="G4658" s="1556">
        <f t="shared" si="295"/>
        <v>300</v>
      </c>
      <c r="H4658" s="754"/>
    </row>
    <row r="4659" spans="1:8">
      <c r="A4659" s="676"/>
      <c r="B4659" s="677"/>
      <c r="C4659" s="698" t="s">
        <v>3732</v>
      </c>
      <c r="D4659" s="360" t="s">
        <v>27</v>
      </c>
      <c r="E4659" s="791">
        <v>0.02</v>
      </c>
      <c r="F4659" s="643">
        <v>15750</v>
      </c>
      <c r="G4659" s="1556">
        <f t="shared" si="295"/>
        <v>315</v>
      </c>
      <c r="H4659" s="754"/>
    </row>
    <row r="4660" spans="1:8" ht="30">
      <c r="A4660" s="676"/>
      <c r="B4660" s="677"/>
      <c r="C4660" s="698" t="s">
        <v>3733</v>
      </c>
      <c r="D4660" s="360" t="s">
        <v>27</v>
      </c>
      <c r="E4660" s="791">
        <v>0.01</v>
      </c>
      <c r="F4660" s="643">
        <v>31200</v>
      </c>
      <c r="G4660" s="1556">
        <f t="shared" si="295"/>
        <v>312</v>
      </c>
      <c r="H4660" s="754"/>
    </row>
    <row r="4661" spans="1:8">
      <c r="A4661" s="676"/>
      <c r="B4661" s="699"/>
      <c r="C4661" s="790" t="s">
        <v>3728</v>
      </c>
      <c r="D4661" s="678" t="s">
        <v>29</v>
      </c>
      <c r="E4661" s="612">
        <v>3</v>
      </c>
      <c r="F4661" s="204">
        <v>100</v>
      </c>
      <c r="G4661" s="1556">
        <f t="shared" si="295"/>
        <v>300</v>
      </c>
      <c r="H4661" s="754"/>
    </row>
    <row r="4662" spans="1:8">
      <c r="A4662" s="676"/>
      <c r="B4662" s="699"/>
      <c r="C4662" s="790" t="s">
        <v>731</v>
      </c>
      <c r="D4662" s="678" t="s">
        <v>27</v>
      </c>
      <c r="E4662" s="612">
        <v>0.01</v>
      </c>
      <c r="F4662" s="204">
        <v>3612</v>
      </c>
      <c r="G4662" s="1556"/>
      <c r="H4662" s="754"/>
    </row>
    <row r="4663" spans="1:8">
      <c r="A4663" s="676"/>
      <c r="B4663" s="288"/>
      <c r="C4663" s="754" t="s">
        <v>31</v>
      </c>
      <c r="D4663" s="609" t="s">
        <v>27</v>
      </c>
      <c r="E4663" s="785">
        <v>0.05</v>
      </c>
      <c r="F4663" s="643">
        <v>3500</v>
      </c>
      <c r="G4663" s="1556">
        <f t="shared" si="295"/>
        <v>175</v>
      </c>
      <c r="H4663" s="754"/>
    </row>
    <row r="4664" spans="1:8">
      <c r="A4664" s="676"/>
      <c r="B4664" s="699" t="s">
        <v>35</v>
      </c>
      <c r="C4664" s="425"/>
      <c r="D4664" s="678"/>
      <c r="E4664" s="598"/>
      <c r="F4664" s="204"/>
      <c r="G4664" s="1559">
        <f>SUM(G4656:G4663)</f>
        <v>2263.75</v>
      </c>
      <c r="H4664" s="678"/>
    </row>
    <row r="4665" spans="1:8" ht="30">
      <c r="A4665" s="900" t="s">
        <v>5239</v>
      </c>
      <c r="B4665" s="1132" t="s">
        <v>5228</v>
      </c>
      <c r="C4665" s="425"/>
      <c r="D4665" s="910"/>
      <c r="E4665" s="598"/>
      <c r="F4665" s="204"/>
      <c r="G4665" s="1559"/>
      <c r="H4665" s="910"/>
    </row>
    <row r="4666" spans="1:8">
      <c r="A4666" s="913"/>
      <c r="B4666" s="1166"/>
      <c r="C4666" s="283" t="s">
        <v>1724</v>
      </c>
      <c r="D4666" s="422" t="s">
        <v>27</v>
      </c>
      <c r="E4666" s="570">
        <v>0.5</v>
      </c>
      <c r="F4666" s="622">
        <v>3500</v>
      </c>
      <c r="G4666" s="1556">
        <f t="shared" ref="G4666:G4669" si="296">E4666*F4666</f>
        <v>1750</v>
      </c>
      <c r="H4666" s="754"/>
    </row>
    <row r="4667" spans="1:8">
      <c r="A4667" s="913"/>
      <c r="B4667" s="699"/>
      <c r="C4667" s="283" t="s">
        <v>3695</v>
      </c>
      <c r="D4667" s="422" t="s">
        <v>27</v>
      </c>
      <c r="E4667" s="570">
        <v>2.8000000000000001E-2</v>
      </c>
      <c r="F4667" s="622">
        <v>21120</v>
      </c>
      <c r="G4667" s="1556">
        <f t="shared" si="296"/>
        <v>591.36</v>
      </c>
      <c r="H4667" s="754"/>
    </row>
    <row r="4668" spans="1:8">
      <c r="A4668" s="913"/>
      <c r="B4668" s="288"/>
      <c r="C4668" s="754" t="s">
        <v>31</v>
      </c>
      <c r="D4668" s="422" t="s">
        <v>27</v>
      </c>
      <c r="E4668" s="785">
        <v>0.05</v>
      </c>
      <c r="F4668" s="643">
        <v>3500</v>
      </c>
      <c r="G4668" s="1556">
        <f t="shared" si="296"/>
        <v>175</v>
      </c>
      <c r="H4668" s="754"/>
    </row>
    <row r="4669" spans="1:8" ht="30">
      <c r="A4669" s="913"/>
      <c r="B4669" s="1166"/>
      <c r="C4669" s="754" t="s">
        <v>3626</v>
      </c>
      <c r="D4669" s="912" t="s">
        <v>29</v>
      </c>
      <c r="E4669" s="612">
        <v>3</v>
      </c>
      <c r="F4669" s="204">
        <v>100</v>
      </c>
      <c r="G4669" s="1556">
        <f t="shared" si="296"/>
        <v>300</v>
      </c>
      <c r="H4669" s="754"/>
    </row>
    <row r="4670" spans="1:8">
      <c r="A4670" s="913"/>
      <c r="B4670" s="699" t="s">
        <v>35</v>
      </c>
      <c r="C4670" s="425"/>
      <c r="D4670" s="912"/>
      <c r="E4670" s="612"/>
      <c r="F4670" s="204"/>
      <c r="G4670" s="1533">
        <f>SUM(G4665:G4669)</f>
        <v>2816.36</v>
      </c>
      <c r="H4670" s="912"/>
    </row>
    <row r="4671" spans="1:8">
      <c r="A4671" s="900" t="s">
        <v>5235</v>
      </c>
      <c r="B4671" s="1132" t="s">
        <v>5229</v>
      </c>
      <c r="C4671" s="425"/>
      <c r="D4671" s="910"/>
      <c r="E4671" s="598"/>
      <c r="F4671" s="204"/>
      <c r="G4671" s="1559"/>
      <c r="H4671" s="910"/>
    </row>
    <row r="4672" spans="1:8">
      <c r="A4672" s="913"/>
      <c r="B4672" s="1166"/>
      <c r="C4672" s="283" t="s">
        <v>1724</v>
      </c>
      <c r="D4672" s="422" t="s">
        <v>27</v>
      </c>
      <c r="E4672" s="570">
        <v>0.5</v>
      </c>
      <c r="F4672" s="622">
        <v>3500</v>
      </c>
      <c r="G4672" s="1556">
        <f t="shared" ref="G4672:G4675" si="297">E4672*F4672</f>
        <v>1750</v>
      </c>
      <c r="H4672" s="754"/>
    </row>
    <row r="4673" spans="1:8">
      <c r="A4673" s="913"/>
      <c r="B4673" s="699"/>
      <c r="C4673" s="283" t="s">
        <v>3695</v>
      </c>
      <c r="D4673" s="422" t="s">
        <v>27</v>
      </c>
      <c r="E4673" s="570">
        <v>2.8000000000000001E-2</v>
      </c>
      <c r="F4673" s="622">
        <v>21120</v>
      </c>
      <c r="G4673" s="1556">
        <f t="shared" si="297"/>
        <v>591.36</v>
      </c>
      <c r="H4673" s="754"/>
    </row>
    <row r="4674" spans="1:8">
      <c r="A4674" s="913"/>
      <c r="B4674" s="288"/>
      <c r="C4674" s="754" t="s">
        <v>31</v>
      </c>
      <c r="D4674" s="422" t="s">
        <v>27</v>
      </c>
      <c r="E4674" s="785">
        <v>0.05</v>
      </c>
      <c r="F4674" s="643">
        <v>3500</v>
      </c>
      <c r="G4674" s="1556">
        <f t="shared" si="297"/>
        <v>175</v>
      </c>
      <c r="H4674" s="754"/>
    </row>
    <row r="4675" spans="1:8" ht="30">
      <c r="A4675" s="913"/>
      <c r="B4675" s="1166"/>
      <c r="C4675" s="754" t="s">
        <v>3626</v>
      </c>
      <c r="D4675" s="912" t="s">
        <v>29</v>
      </c>
      <c r="E4675" s="612">
        <v>3</v>
      </c>
      <c r="F4675" s="204">
        <v>100</v>
      </c>
      <c r="G4675" s="1556">
        <f t="shared" si="297"/>
        <v>300</v>
      </c>
      <c r="H4675" s="754"/>
    </row>
    <row r="4676" spans="1:8">
      <c r="A4676" s="913"/>
      <c r="B4676" s="699" t="s">
        <v>35</v>
      </c>
      <c r="C4676" s="425"/>
      <c r="D4676" s="912"/>
      <c r="E4676" s="612"/>
      <c r="F4676" s="204"/>
      <c r="G4676" s="1533">
        <f>SUM(G4671:G4675)</f>
        <v>2816.36</v>
      </c>
      <c r="H4676" s="912"/>
    </row>
    <row r="4677" spans="1:8">
      <c r="A4677" s="900" t="s">
        <v>5240</v>
      </c>
      <c r="B4677" s="1132" t="s">
        <v>5230</v>
      </c>
      <c r="C4677" s="425"/>
      <c r="D4677" s="910"/>
      <c r="E4677" s="598"/>
      <c r="F4677" s="204"/>
      <c r="G4677" s="1559"/>
      <c r="H4677" s="910"/>
    </row>
    <row r="4678" spans="1:8">
      <c r="A4678" s="913"/>
      <c r="B4678" s="1166"/>
      <c r="C4678" s="425" t="s">
        <v>3666</v>
      </c>
      <c r="D4678" s="912" t="s">
        <v>2180</v>
      </c>
      <c r="E4678" s="598">
        <v>1</v>
      </c>
      <c r="F4678" s="622">
        <v>1350</v>
      </c>
      <c r="G4678" s="1556">
        <f t="shared" ref="G4678:G4684" si="298">E4678*F4678</f>
        <v>1350</v>
      </c>
      <c r="H4678" s="754"/>
    </row>
    <row r="4679" spans="1:8">
      <c r="A4679" s="913"/>
      <c r="B4679" s="1166"/>
      <c r="C4679" s="283" t="s">
        <v>1794</v>
      </c>
      <c r="D4679" s="422" t="s">
        <v>27</v>
      </c>
      <c r="E4679" s="570">
        <v>0.03</v>
      </c>
      <c r="F4679" s="622">
        <v>13125</v>
      </c>
      <c r="G4679" s="1556">
        <f t="shared" si="298"/>
        <v>393.75</v>
      </c>
      <c r="H4679" s="754"/>
    </row>
    <row r="4680" spans="1:8">
      <c r="A4680" s="913"/>
      <c r="B4680" s="1166"/>
      <c r="C4680" s="919" t="s">
        <v>3097</v>
      </c>
      <c r="D4680" s="422" t="s">
        <v>27</v>
      </c>
      <c r="E4680" s="570">
        <v>3.0999999999999999E-3</v>
      </c>
      <c r="F4680" s="622">
        <v>1200</v>
      </c>
      <c r="G4680" s="1556">
        <f t="shared" si="298"/>
        <v>3.7199999999999998</v>
      </c>
      <c r="H4680" s="754"/>
    </row>
    <row r="4681" spans="1:8">
      <c r="A4681" s="913"/>
      <c r="B4681" s="699"/>
      <c r="C4681" s="283" t="s">
        <v>3692</v>
      </c>
      <c r="D4681" s="422" t="s">
        <v>27</v>
      </c>
      <c r="E4681" s="570">
        <v>8.0000000000000002E-3</v>
      </c>
      <c r="F4681" s="622">
        <v>45000</v>
      </c>
      <c r="G4681" s="1556">
        <f t="shared" si="298"/>
        <v>360</v>
      </c>
      <c r="H4681" s="754"/>
    </row>
    <row r="4682" spans="1:8">
      <c r="A4682" s="913"/>
      <c r="B4682" s="288"/>
      <c r="C4682" s="283" t="s">
        <v>576</v>
      </c>
      <c r="D4682" s="422" t="s">
        <v>2426</v>
      </c>
      <c r="E4682" s="570">
        <v>4.0000000000000001E-3</v>
      </c>
      <c r="F4682" s="622">
        <v>720</v>
      </c>
      <c r="G4682" s="1556">
        <f t="shared" si="298"/>
        <v>2.88</v>
      </c>
      <c r="H4682" s="754"/>
    </row>
    <row r="4683" spans="1:8">
      <c r="A4683" s="913"/>
      <c r="B4683" s="1166"/>
      <c r="C4683" s="754" t="s">
        <v>31</v>
      </c>
      <c r="D4683" s="422" t="s">
        <v>27</v>
      </c>
      <c r="E4683" s="785">
        <v>0.05</v>
      </c>
      <c r="F4683" s="643">
        <v>3500</v>
      </c>
      <c r="G4683" s="1556">
        <f t="shared" si="298"/>
        <v>175</v>
      </c>
      <c r="H4683" s="754"/>
    </row>
    <row r="4684" spans="1:8" ht="30">
      <c r="A4684" s="913"/>
      <c r="B4684" s="1166"/>
      <c r="C4684" s="754" t="s">
        <v>3626</v>
      </c>
      <c r="D4684" s="912" t="s">
        <v>29</v>
      </c>
      <c r="E4684" s="612">
        <v>1</v>
      </c>
      <c r="F4684" s="204">
        <v>100</v>
      </c>
      <c r="G4684" s="1556">
        <f t="shared" si="298"/>
        <v>100</v>
      </c>
      <c r="H4684" s="754"/>
    </row>
    <row r="4685" spans="1:8">
      <c r="A4685" s="913"/>
      <c r="B4685" s="699" t="s">
        <v>35</v>
      </c>
      <c r="C4685" s="425"/>
      <c r="D4685" s="912"/>
      <c r="E4685" s="598"/>
      <c r="F4685" s="204"/>
      <c r="G4685" s="1559">
        <f>SUM(G4678:G4684)</f>
        <v>2385.3500000000004</v>
      </c>
      <c r="H4685" s="912"/>
    </row>
    <row r="4686" spans="1:8">
      <c r="A4686" s="900" t="s">
        <v>5241</v>
      </c>
      <c r="B4686" s="1132" t="s">
        <v>5231</v>
      </c>
      <c r="C4686" s="425"/>
      <c r="D4686" s="910"/>
      <c r="E4686" s="598"/>
      <c r="F4686" s="204"/>
      <c r="G4686" s="1559"/>
      <c r="H4686" s="910"/>
    </row>
    <row r="4687" spans="1:8">
      <c r="A4687" s="913"/>
      <c r="B4687" s="1166"/>
      <c r="C4687" s="425" t="s">
        <v>3666</v>
      </c>
      <c r="D4687" s="912" t="s">
        <v>2180</v>
      </c>
      <c r="E4687" s="598">
        <v>1</v>
      </c>
      <c r="F4687" s="622">
        <v>1350</v>
      </c>
      <c r="G4687" s="1556">
        <f t="shared" ref="G4687:G4693" si="299">E4687*F4687</f>
        <v>1350</v>
      </c>
      <c r="H4687" s="754"/>
    </row>
    <row r="4688" spans="1:8">
      <c r="A4688" s="913"/>
      <c r="B4688" s="1166"/>
      <c r="C4688" s="283" t="s">
        <v>1794</v>
      </c>
      <c r="D4688" s="422" t="s">
        <v>27</v>
      </c>
      <c r="E4688" s="570">
        <v>0.03</v>
      </c>
      <c r="F4688" s="622">
        <v>13125</v>
      </c>
      <c r="G4688" s="1556">
        <f t="shared" si="299"/>
        <v>393.75</v>
      </c>
      <c r="H4688" s="754"/>
    </row>
    <row r="4689" spans="1:8">
      <c r="A4689" s="913"/>
      <c r="B4689" s="1166"/>
      <c r="C4689" s="919" t="s">
        <v>3097</v>
      </c>
      <c r="D4689" s="422" t="s">
        <v>27</v>
      </c>
      <c r="E4689" s="570">
        <v>3.0999999999999999E-3</v>
      </c>
      <c r="F4689" s="622">
        <v>1200</v>
      </c>
      <c r="G4689" s="1556">
        <f t="shared" si="299"/>
        <v>3.7199999999999998</v>
      </c>
      <c r="H4689" s="754"/>
    </row>
    <row r="4690" spans="1:8">
      <c r="A4690" s="913"/>
      <c r="B4690" s="699"/>
      <c r="C4690" s="283" t="s">
        <v>3692</v>
      </c>
      <c r="D4690" s="422" t="s">
        <v>27</v>
      </c>
      <c r="E4690" s="570">
        <v>8.0000000000000002E-3</v>
      </c>
      <c r="F4690" s="622">
        <v>45000</v>
      </c>
      <c r="G4690" s="1556">
        <f t="shared" si="299"/>
        <v>360</v>
      </c>
      <c r="H4690" s="754"/>
    </row>
    <row r="4691" spans="1:8">
      <c r="A4691" s="913"/>
      <c r="B4691" s="288"/>
      <c r="C4691" s="283" t="s">
        <v>576</v>
      </c>
      <c r="D4691" s="422" t="s">
        <v>2426</v>
      </c>
      <c r="E4691" s="570">
        <v>4.0000000000000001E-3</v>
      </c>
      <c r="F4691" s="622">
        <v>720</v>
      </c>
      <c r="G4691" s="1556">
        <f t="shared" si="299"/>
        <v>2.88</v>
      </c>
      <c r="H4691" s="754"/>
    </row>
    <row r="4692" spans="1:8">
      <c r="A4692" s="913"/>
      <c r="B4692" s="1166"/>
      <c r="C4692" s="754" t="s">
        <v>31</v>
      </c>
      <c r="D4692" s="422" t="s">
        <v>27</v>
      </c>
      <c r="E4692" s="785">
        <v>0.05</v>
      </c>
      <c r="F4692" s="643">
        <v>3500</v>
      </c>
      <c r="G4692" s="1556">
        <f t="shared" si="299"/>
        <v>175</v>
      </c>
      <c r="H4692" s="754"/>
    </row>
    <row r="4693" spans="1:8" ht="30">
      <c r="A4693" s="913"/>
      <c r="B4693" s="1166"/>
      <c r="C4693" s="754" t="s">
        <v>3626</v>
      </c>
      <c r="D4693" s="912" t="s">
        <v>29</v>
      </c>
      <c r="E4693" s="612">
        <v>1</v>
      </c>
      <c r="F4693" s="204">
        <v>100</v>
      </c>
      <c r="G4693" s="1556">
        <f t="shared" si="299"/>
        <v>100</v>
      </c>
      <c r="H4693" s="754"/>
    </row>
    <row r="4694" spans="1:8">
      <c r="A4694" s="913"/>
      <c r="B4694" s="699" t="s">
        <v>35</v>
      </c>
      <c r="C4694" s="425"/>
      <c r="D4694" s="912"/>
      <c r="E4694" s="598"/>
      <c r="F4694" s="204"/>
      <c r="G4694" s="1559">
        <f>SUM(G4687:G4693)</f>
        <v>2385.3500000000004</v>
      </c>
      <c r="H4694" s="912"/>
    </row>
    <row r="4695" spans="1:8">
      <c r="A4695" s="900" t="s">
        <v>5242</v>
      </c>
      <c r="B4695" s="1132" t="s">
        <v>5232</v>
      </c>
      <c r="C4695" s="425"/>
      <c r="D4695" s="910"/>
      <c r="E4695" s="598"/>
      <c r="F4695" s="204"/>
      <c r="G4695" s="1559"/>
      <c r="H4695" s="910"/>
    </row>
    <row r="4696" spans="1:8">
      <c r="A4696" s="913"/>
      <c r="B4696" s="1166"/>
      <c r="C4696" s="283" t="s">
        <v>1724</v>
      </c>
      <c r="D4696" s="422" t="s">
        <v>27</v>
      </c>
      <c r="E4696" s="570">
        <v>0.5</v>
      </c>
      <c r="F4696" s="622">
        <v>3500</v>
      </c>
      <c r="G4696" s="1556">
        <f t="shared" ref="G4696:G4699" si="300">E4696*F4696</f>
        <v>1750</v>
      </c>
      <c r="H4696" s="754"/>
    </row>
    <row r="4697" spans="1:8">
      <c r="A4697" s="913"/>
      <c r="B4697" s="699"/>
      <c r="C4697" s="283" t="s">
        <v>3695</v>
      </c>
      <c r="D4697" s="422" t="s">
        <v>27</v>
      </c>
      <c r="E4697" s="570">
        <v>2.8000000000000001E-2</v>
      </c>
      <c r="F4697" s="622">
        <v>21120</v>
      </c>
      <c r="G4697" s="1556">
        <f t="shared" si="300"/>
        <v>591.36</v>
      </c>
      <c r="H4697" s="754"/>
    </row>
    <row r="4698" spans="1:8">
      <c r="A4698" s="913"/>
      <c r="B4698" s="288"/>
      <c r="C4698" s="754" t="s">
        <v>31</v>
      </c>
      <c r="D4698" s="422" t="s">
        <v>27</v>
      </c>
      <c r="E4698" s="785">
        <v>0.05</v>
      </c>
      <c r="F4698" s="643">
        <v>3500</v>
      </c>
      <c r="G4698" s="1556">
        <f t="shared" si="300"/>
        <v>175</v>
      </c>
      <c r="H4698" s="754"/>
    </row>
    <row r="4699" spans="1:8" ht="30">
      <c r="A4699" s="913"/>
      <c r="B4699" s="1166"/>
      <c r="C4699" s="754" t="s">
        <v>3626</v>
      </c>
      <c r="D4699" s="912" t="s">
        <v>29</v>
      </c>
      <c r="E4699" s="612">
        <v>3</v>
      </c>
      <c r="F4699" s="204">
        <v>100</v>
      </c>
      <c r="G4699" s="1556">
        <f t="shared" si="300"/>
        <v>300</v>
      </c>
      <c r="H4699" s="754"/>
    </row>
    <row r="4700" spans="1:8">
      <c r="A4700" s="913"/>
      <c r="B4700" s="699" t="s">
        <v>35</v>
      </c>
      <c r="C4700" s="425"/>
      <c r="D4700" s="912"/>
      <c r="E4700" s="612"/>
      <c r="F4700" s="204"/>
      <c r="G4700" s="1533">
        <f>SUM(G4695:G4699)</f>
        <v>2816.36</v>
      </c>
      <c r="H4700" s="912"/>
    </row>
    <row r="4701" spans="1:8">
      <c r="A4701" s="900" t="s">
        <v>5243</v>
      </c>
      <c r="B4701" s="1132" t="s">
        <v>5233</v>
      </c>
      <c r="C4701" s="425"/>
      <c r="D4701" s="910"/>
      <c r="E4701" s="598"/>
      <c r="F4701" s="204"/>
      <c r="G4701" s="1559"/>
      <c r="H4701" s="910"/>
    </row>
    <row r="4702" spans="1:8">
      <c r="A4702" s="913"/>
      <c r="B4702" s="288"/>
      <c r="C4702" s="754" t="s">
        <v>3731</v>
      </c>
      <c r="D4702" s="912" t="s">
        <v>27</v>
      </c>
      <c r="E4702" s="598">
        <v>0.1915</v>
      </c>
      <c r="F4702" s="622">
        <v>4500</v>
      </c>
      <c r="G4702" s="1556">
        <f t="shared" ref="G4702:G4706" si="301">E4702*F4702</f>
        <v>861.75</v>
      </c>
      <c r="H4702" s="754"/>
    </row>
    <row r="4703" spans="1:8" ht="30">
      <c r="A4703" s="913"/>
      <c r="B4703" s="1166"/>
      <c r="C4703" s="754" t="s">
        <v>3626</v>
      </c>
      <c r="D4703" s="912" t="s">
        <v>29</v>
      </c>
      <c r="E4703" s="612">
        <v>3</v>
      </c>
      <c r="F4703" s="204">
        <v>100</v>
      </c>
      <c r="G4703" s="1556">
        <f t="shared" si="301"/>
        <v>300</v>
      </c>
      <c r="H4703" s="754"/>
    </row>
    <row r="4704" spans="1:8">
      <c r="A4704" s="913"/>
      <c r="B4704" s="1166"/>
      <c r="C4704" s="698" t="s">
        <v>3732</v>
      </c>
      <c r="D4704" s="360" t="s">
        <v>27</v>
      </c>
      <c r="E4704" s="791">
        <v>0.02</v>
      </c>
      <c r="F4704" s="643">
        <v>15750</v>
      </c>
      <c r="G4704" s="1556">
        <f t="shared" si="301"/>
        <v>315</v>
      </c>
      <c r="H4704" s="754"/>
    </row>
    <row r="4705" spans="1:8" ht="30">
      <c r="A4705" s="913"/>
      <c r="B4705" s="1166"/>
      <c r="C4705" s="698" t="s">
        <v>3733</v>
      </c>
      <c r="D4705" s="360" t="s">
        <v>27</v>
      </c>
      <c r="E4705" s="791">
        <v>0.01</v>
      </c>
      <c r="F4705" s="643">
        <v>31200</v>
      </c>
      <c r="G4705" s="1556">
        <f t="shared" si="301"/>
        <v>312</v>
      </c>
      <c r="H4705" s="754"/>
    </row>
    <row r="4706" spans="1:8">
      <c r="A4706" s="913"/>
      <c r="B4706" s="699"/>
      <c r="C4706" s="790" t="s">
        <v>3728</v>
      </c>
      <c r="D4706" s="912" t="s">
        <v>29</v>
      </c>
      <c r="E4706" s="612">
        <v>3</v>
      </c>
      <c r="F4706" s="204">
        <v>100</v>
      </c>
      <c r="G4706" s="1556">
        <f t="shared" si="301"/>
        <v>300</v>
      </c>
      <c r="H4706" s="754"/>
    </row>
    <row r="4707" spans="1:8">
      <c r="A4707" s="913"/>
      <c r="B4707" s="699"/>
      <c r="C4707" s="790" t="s">
        <v>731</v>
      </c>
      <c r="D4707" s="912" t="s">
        <v>27</v>
      </c>
      <c r="E4707" s="612">
        <v>0.01</v>
      </c>
      <c r="F4707" s="204">
        <v>3612</v>
      </c>
      <c r="G4707" s="1556"/>
      <c r="H4707" s="754"/>
    </row>
    <row r="4708" spans="1:8">
      <c r="A4708" s="913"/>
      <c r="B4708" s="288"/>
      <c r="C4708" s="754" t="s">
        <v>31</v>
      </c>
      <c r="D4708" s="609" t="s">
        <v>27</v>
      </c>
      <c r="E4708" s="785">
        <v>0.05</v>
      </c>
      <c r="F4708" s="643">
        <v>3500</v>
      </c>
      <c r="G4708" s="1556">
        <f t="shared" ref="G4708" si="302">E4708*F4708</f>
        <v>175</v>
      </c>
      <c r="H4708" s="754"/>
    </row>
    <row r="4709" spans="1:8">
      <c r="A4709" s="913"/>
      <c r="B4709" s="699" t="s">
        <v>35</v>
      </c>
      <c r="C4709" s="425"/>
      <c r="D4709" s="912"/>
      <c r="E4709" s="598"/>
      <c r="F4709" s="204"/>
      <c r="G4709" s="1559">
        <f>SUM(G4701:G4708)</f>
        <v>2263.75</v>
      </c>
      <c r="H4709" s="912"/>
    </row>
    <row r="4710" spans="1:8">
      <c r="A4710" s="900" t="s">
        <v>5244</v>
      </c>
      <c r="B4710" s="1132" t="s">
        <v>5234</v>
      </c>
      <c r="C4710" s="425"/>
      <c r="D4710" s="910"/>
      <c r="E4710" s="598"/>
      <c r="F4710" s="204"/>
      <c r="G4710" s="1559"/>
      <c r="H4710" s="910"/>
    </row>
    <row r="4711" spans="1:8">
      <c r="A4711" s="913"/>
      <c r="B4711" s="1166"/>
      <c r="C4711" s="425" t="s">
        <v>3666</v>
      </c>
      <c r="D4711" s="912" t="s">
        <v>2180</v>
      </c>
      <c r="E4711" s="598">
        <v>1</v>
      </c>
      <c r="F4711" s="622">
        <v>1710</v>
      </c>
      <c r="G4711" s="1556">
        <f t="shared" ref="G4711:G4719" si="303">E4711*F4711</f>
        <v>1710</v>
      </c>
      <c r="H4711" s="754"/>
    </row>
    <row r="4712" spans="1:8">
      <c r="A4712" s="913"/>
      <c r="B4712" s="699"/>
      <c r="C4712" s="283" t="s">
        <v>3667</v>
      </c>
      <c r="D4712" s="422" t="s">
        <v>27</v>
      </c>
      <c r="E4712" s="570">
        <v>0.03</v>
      </c>
      <c r="F4712" s="622">
        <v>10800</v>
      </c>
      <c r="G4712" s="1556">
        <f t="shared" si="303"/>
        <v>324</v>
      </c>
      <c r="H4712" s="754"/>
    </row>
    <row r="4713" spans="1:8">
      <c r="A4713" s="913"/>
      <c r="B4713" s="288"/>
      <c r="C4713" s="283" t="s">
        <v>3668</v>
      </c>
      <c r="D4713" s="422" t="s">
        <v>2426</v>
      </c>
      <c r="E4713" s="570">
        <v>0.01</v>
      </c>
      <c r="F4713" s="622">
        <v>3500</v>
      </c>
      <c r="G4713" s="1556">
        <f t="shared" si="303"/>
        <v>35</v>
      </c>
      <c r="H4713" s="754"/>
    </row>
    <row r="4714" spans="1:8">
      <c r="A4714" s="913"/>
      <c r="B4714" s="1166"/>
      <c r="C4714" s="283" t="s">
        <v>3669</v>
      </c>
      <c r="D4714" s="422" t="s">
        <v>27</v>
      </c>
      <c r="E4714" s="570">
        <v>1.4999999999999999E-2</v>
      </c>
      <c r="F4714" s="622">
        <v>50000</v>
      </c>
      <c r="G4714" s="1556">
        <f t="shared" si="303"/>
        <v>750</v>
      </c>
      <c r="H4714" s="754"/>
    </row>
    <row r="4715" spans="1:8">
      <c r="A4715" s="913"/>
      <c r="B4715" s="1166"/>
      <c r="C4715" s="283" t="s">
        <v>3670</v>
      </c>
      <c r="D4715" s="422" t="s">
        <v>27</v>
      </c>
      <c r="E4715" s="570">
        <v>1.6E-2</v>
      </c>
      <c r="F4715" s="622">
        <v>11500</v>
      </c>
      <c r="G4715" s="1556">
        <f t="shared" si="303"/>
        <v>184</v>
      </c>
      <c r="H4715" s="754"/>
    </row>
    <row r="4716" spans="1:8">
      <c r="A4716" s="913"/>
      <c r="B4716" s="1166"/>
      <c r="C4716" s="283" t="s">
        <v>3356</v>
      </c>
      <c r="D4716" s="422" t="s">
        <v>27</v>
      </c>
      <c r="E4716" s="570">
        <v>0.02</v>
      </c>
      <c r="F4716" s="622">
        <v>780</v>
      </c>
      <c r="G4716" s="1556">
        <f t="shared" si="303"/>
        <v>15.6</v>
      </c>
      <c r="H4716" s="754"/>
    </row>
    <row r="4717" spans="1:8">
      <c r="A4717" s="913"/>
      <c r="B4717" s="699"/>
      <c r="C4717" s="283" t="s">
        <v>3671</v>
      </c>
      <c r="D4717" s="422" t="s">
        <v>27</v>
      </c>
      <c r="E4717" s="570">
        <v>0.15</v>
      </c>
      <c r="F4717" s="622">
        <v>1100</v>
      </c>
      <c r="G4717" s="1556">
        <f t="shared" si="303"/>
        <v>165</v>
      </c>
      <c r="H4717" s="754"/>
    </row>
    <row r="4718" spans="1:8" ht="30">
      <c r="A4718" s="913"/>
      <c r="B4718" s="288"/>
      <c r="C4718" s="754" t="s">
        <v>3626</v>
      </c>
      <c r="D4718" s="912" t="s">
        <v>29</v>
      </c>
      <c r="E4718" s="612">
        <v>3</v>
      </c>
      <c r="F4718" s="204">
        <v>100</v>
      </c>
      <c r="G4718" s="1556">
        <f t="shared" si="303"/>
        <v>300</v>
      </c>
      <c r="H4718" s="754"/>
    </row>
    <row r="4719" spans="1:8">
      <c r="A4719" s="913"/>
      <c r="B4719" s="1166"/>
      <c r="C4719" s="754" t="s">
        <v>31</v>
      </c>
      <c r="D4719" s="609" t="s">
        <v>27</v>
      </c>
      <c r="E4719" s="785">
        <v>0.05</v>
      </c>
      <c r="F4719" s="643">
        <v>3500</v>
      </c>
      <c r="G4719" s="1556">
        <f t="shared" si="303"/>
        <v>175</v>
      </c>
      <c r="H4719" s="754"/>
    </row>
    <row r="4720" spans="1:8">
      <c r="A4720" s="913"/>
      <c r="B4720" s="699" t="s">
        <v>35</v>
      </c>
      <c r="C4720" s="425"/>
      <c r="D4720" s="912"/>
      <c r="E4720" s="598"/>
      <c r="F4720" s="204"/>
      <c r="G4720" s="1559">
        <f>SUM(G4711:G4719)</f>
        <v>3658.6</v>
      </c>
      <c r="H4720" s="912"/>
    </row>
    <row r="4721" spans="1:8">
      <c r="A4721" s="900" t="s">
        <v>5245</v>
      </c>
      <c r="B4721" s="1132" t="s">
        <v>5236</v>
      </c>
      <c r="C4721" s="425"/>
      <c r="D4721" s="910"/>
      <c r="E4721" s="598"/>
      <c r="F4721" s="204"/>
      <c r="G4721" s="1559"/>
      <c r="H4721" s="910"/>
    </row>
    <row r="4722" spans="1:8">
      <c r="A4722" s="913"/>
      <c r="B4722" s="1166"/>
      <c r="C4722" s="425" t="s">
        <v>1666</v>
      </c>
      <c r="D4722" s="912" t="s">
        <v>27</v>
      </c>
      <c r="E4722" s="598">
        <v>5.0000000000000001E-3</v>
      </c>
      <c r="F4722" s="622">
        <v>205000</v>
      </c>
      <c r="G4722" s="1556">
        <f t="shared" ref="G4722:G4725" si="304">E4722*F4722</f>
        <v>1025</v>
      </c>
      <c r="H4722" s="424"/>
    </row>
    <row r="4723" spans="1:8">
      <c r="A4723" s="913"/>
      <c r="B4723" s="1166"/>
      <c r="C4723" s="303" t="s">
        <v>3703</v>
      </c>
      <c r="D4723" s="912" t="s">
        <v>27</v>
      </c>
      <c r="E4723" s="598">
        <v>0.02</v>
      </c>
      <c r="F4723" s="643">
        <v>6400</v>
      </c>
      <c r="G4723" s="1556">
        <f t="shared" si="304"/>
        <v>128</v>
      </c>
      <c r="H4723" s="789"/>
    </row>
    <row r="4724" spans="1:8">
      <c r="A4724" s="913"/>
      <c r="B4724" s="1166"/>
      <c r="C4724" s="303" t="s">
        <v>3704</v>
      </c>
      <c r="D4724" s="912" t="s">
        <v>27</v>
      </c>
      <c r="E4724" s="598">
        <v>0.1</v>
      </c>
      <c r="F4724" s="643">
        <v>24300</v>
      </c>
      <c r="G4724" s="1556">
        <f t="shared" si="304"/>
        <v>2430</v>
      </c>
      <c r="H4724" s="789"/>
    </row>
    <row r="4725" spans="1:8">
      <c r="A4725" s="913"/>
      <c r="B4725" s="699"/>
      <c r="C4725" s="303" t="s">
        <v>735</v>
      </c>
      <c r="D4725" s="912" t="s">
        <v>2426</v>
      </c>
      <c r="E4725" s="598">
        <v>5.0000000000000001E-3</v>
      </c>
      <c r="F4725" s="643">
        <v>720</v>
      </c>
      <c r="G4725" s="1556">
        <f t="shared" si="304"/>
        <v>3.6</v>
      </c>
      <c r="H4725" s="789"/>
    </row>
    <row r="4726" spans="1:8">
      <c r="A4726" s="913"/>
      <c r="B4726" s="699" t="s">
        <v>35</v>
      </c>
      <c r="C4726" s="425"/>
      <c r="D4726" s="912"/>
      <c r="E4726" s="612"/>
      <c r="F4726" s="204"/>
      <c r="G4726" s="1559">
        <f>SUM(G4722:G4725)</f>
        <v>3586.6</v>
      </c>
      <c r="H4726" s="912"/>
    </row>
    <row r="4727" spans="1:8" ht="30">
      <c r="A4727" s="900" t="s">
        <v>5237</v>
      </c>
      <c r="B4727" s="1132" t="s">
        <v>5238</v>
      </c>
      <c r="C4727" s="425"/>
      <c r="D4727" s="910"/>
      <c r="E4727" s="598"/>
      <c r="F4727" s="204"/>
      <c r="G4727" s="1559"/>
      <c r="H4727" s="910"/>
    </row>
    <row r="4728" spans="1:8">
      <c r="A4728" s="913"/>
      <c r="B4728" s="288"/>
      <c r="C4728" s="754" t="s">
        <v>3731</v>
      </c>
      <c r="D4728" s="912" t="s">
        <v>27</v>
      </c>
      <c r="E4728" s="598">
        <v>0.1915</v>
      </c>
      <c r="F4728" s="622">
        <v>4500</v>
      </c>
      <c r="G4728" s="1556">
        <f t="shared" ref="G4728:G4732" si="305">E4728*F4728</f>
        <v>861.75</v>
      </c>
      <c r="H4728" s="754"/>
    </row>
    <row r="4729" spans="1:8" ht="30">
      <c r="A4729" s="913"/>
      <c r="B4729" s="1166"/>
      <c r="C4729" s="754" t="s">
        <v>3626</v>
      </c>
      <c r="D4729" s="912" t="s">
        <v>29</v>
      </c>
      <c r="E4729" s="612">
        <v>3</v>
      </c>
      <c r="F4729" s="204">
        <v>100</v>
      </c>
      <c r="G4729" s="1556">
        <f t="shared" si="305"/>
        <v>300</v>
      </c>
      <c r="H4729" s="754"/>
    </row>
    <row r="4730" spans="1:8">
      <c r="A4730" s="913"/>
      <c r="B4730" s="914"/>
      <c r="C4730" s="698" t="s">
        <v>3732</v>
      </c>
      <c r="D4730" s="360" t="s">
        <v>27</v>
      </c>
      <c r="E4730" s="791">
        <v>0.02</v>
      </c>
      <c r="F4730" s="643">
        <v>15750</v>
      </c>
      <c r="G4730" s="1556">
        <f t="shared" si="305"/>
        <v>315</v>
      </c>
      <c r="H4730" s="754"/>
    </row>
    <row r="4731" spans="1:8" ht="30">
      <c r="A4731" s="913"/>
      <c r="B4731" s="914"/>
      <c r="C4731" s="698" t="s">
        <v>3733</v>
      </c>
      <c r="D4731" s="360" t="s">
        <v>27</v>
      </c>
      <c r="E4731" s="791">
        <v>0.01</v>
      </c>
      <c r="F4731" s="643">
        <v>31200</v>
      </c>
      <c r="G4731" s="1556">
        <f t="shared" si="305"/>
        <v>312</v>
      </c>
      <c r="H4731" s="754"/>
    </row>
    <row r="4732" spans="1:8">
      <c r="A4732" s="913"/>
      <c r="B4732" s="699"/>
      <c r="C4732" s="790" t="s">
        <v>3728</v>
      </c>
      <c r="D4732" s="912" t="s">
        <v>29</v>
      </c>
      <c r="E4732" s="612">
        <v>3</v>
      </c>
      <c r="F4732" s="204">
        <v>100</v>
      </c>
      <c r="G4732" s="1556">
        <f t="shared" si="305"/>
        <v>300</v>
      </c>
      <c r="H4732" s="754"/>
    </row>
    <row r="4733" spans="1:8">
      <c r="A4733" s="913"/>
      <c r="B4733" s="699"/>
      <c r="C4733" s="790" t="s">
        <v>731</v>
      </c>
      <c r="D4733" s="912" t="s">
        <v>27</v>
      </c>
      <c r="E4733" s="612">
        <v>0.01</v>
      </c>
      <c r="F4733" s="204">
        <v>3612</v>
      </c>
      <c r="G4733" s="1556"/>
      <c r="H4733" s="754"/>
    </row>
    <row r="4734" spans="1:8">
      <c r="A4734" s="913"/>
      <c r="B4734" s="288"/>
      <c r="C4734" s="754" t="s">
        <v>31</v>
      </c>
      <c r="D4734" s="609" t="s">
        <v>27</v>
      </c>
      <c r="E4734" s="785">
        <v>0.05</v>
      </c>
      <c r="F4734" s="643">
        <v>3500</v>
      </c>
      <c r="G4734" s="1556">
        <f t="shared" ref="G4734" si="306">E4734*F4734</f>
        <v>175</v>
      </c>
      <c r="H4734" s="754"/>
    </row>
    <row r="4735" spans="1:8">
      <c r="A4735" s="913"/>
      <c r="B4735" s="699" t="s">
        <v>35</v>
      </c>
      <c r="C4735" s="425"/>
      <c r="D4735" s="912"/>
      <c r="E4735" s="598"/>
      <c r="F4735" s="204"/>
      <c r="G4735" s="1559">
        <f>SUM(G4727:G4734)</f>
        <v>2263.75</v>
      </c>
      <c r="H4735" s="912"/>
    </row>
    <row r="4736" spans="1:8" ht="42.75">
      <c r="A4736" s="66" t="s">
        <v>3562</v>
      </c>
      <c r="B4736" s="284" t="s">
        <v>3563</v>
      </c>
      <c r="C4736" s="697"/>
      <c r="D4736" s="695"/>
      <c r="E4736" s="613"/>
      <c r="F4736" s="278"/>
      <c r="G4736" s="1541"/>
      <c r="H4736" s="695"/>
    </row>
    <row r="4737" spans="1:8" ht="45">
      <c r="A4737" s="676" t="s">
        <v>3564</v>
      </c>
      <c r="B4737" s="303" t="s">
        <v>3516</v>
      </c>
      <c r="C4737" s="425"/>
      <c r="D4737" s="678"/>
      <c r="E4737" s="612"/>
      <c r="F4737" s="204"/>
      <c r="G4737" s="701"/>
      <c r="H4737" s="609" t="s">
        <v>3621</v>
      </c>
    </row>
    <row r="4738" spans="1:8">
      <c r="A4738" s="676"/>
      <c r="B4738" s="699"/>
      <c r="C4738" s="754" t="s">
        <v>33</v>
      </c>
      <c r="D4738" s="609" t="s">
        <v>2426</v>
      </c>
      <c r="E4738" s="612">
        <v>0.2</v>
      </c>
      <c r="F4738" s="204">
        <v>720</v>
      </c>
      <c r="G4738" s="1556">
        <f t="shared" ref="G4738:G4739" si="307">E4738*F4738</f>
        <v>144</v>
      </c>
      <c r="H4738" s="308"/>
    </row>
    <row r="4739" spans="1:8">
      <c r="A4739" s="676"/>
      <c r="B4739" s="288"/>
      <c r="C4739" s="754" t="s">
        <v>729</v>
      </c>
      <c r="D4739" s="609" t="s">
        <v>2428</v>
      </c>
      <c r="E4739" s="612">
        <v>0.2</v>
      </c>
      <c r="F4739" s="204">
        <v>170</v>
      </c>
      <c r="G4739" s="1556">
        <f t="shared" si="307"/>
        <v>34</v>
      </c>
      <c r="H4739" s="678"/>
    </row>
    <row r="4740" spans="1:8">
      <c r="A4740" s="676"/>
      <c r="B4740" s="677"/>
      <c r="C4740" s="700"/>
      <c r="D4740" s="678"/>
      <c r="E4740" s="788"/>
      <c r="F4740" s="429"/>
      <c r="G4740" s="1533">
        <f>SUM(G4738:G4739)</f>
        <v>178</v>
      </c>
      <c r="H4740" s="678"/>
    </row>
    <row r="4741" spans="1:8" ht="30">
      <c r="A4741" s="676" t="s">
        <v>3565</v>
      </c>
      <c r="B4741" s="778" t="s">
        <v>3518</v>
      </c>
      <c r="C4741" s="425"/>
      <c r="D4741" s="678"/>
      <c r="E4741" s="597"/>
      <c r="F4741" s="204"/>
      <c r="G4741" s="701"/>
      <c r="H4741" s="678" t="s">
        <v>3623</v>
      </c>
    </row>
    <row r="4742" spans="1:8">
      <c r="A4742" s="676"/>
      <c r="B4742" s="677"/>
      <c r="C4742" s="754" t="s">
        <v>735</v>
      </c>
      <c r="D4742" s="609" t="s">
        <v>2426</v>
      </c>
      <c r="E4742" s="612">
        <v>0.1</v>
      </c>
      <c r="F4742" s="204">
        <v>720</v>
      </c>
      <c r="G4742" s="701">
        <f t="shared" ref="G4742:G4743" si="308">E4742*F4742</f>
        <v>72</v>
      </c>
      <c r="H4742" s="678"/>
    </row>
    <row r="4743" spans="1:8">
      <c r="A4743" s="676"/>
      <c r="B4743" s="677"/>
      <c r="C4743" s="754" t="s">
        <v>729</v>
      </c>
      <c r="D4743" s="609" t="s">
        <v>2428</v>
      </c>
      <c r="E4743" s="612">
        <v>0.1</v>
      </c>
      <c r="F4743" s="204">
        <v>170</v>
      </c>
      <c r="G4743" s="701">
        <f t="shared" si="308"/>
        <v>17</v>
      </c>
      <c r="H4743" s="308"/>
    </row>
    <row r="4744" spans="1:8">
      <c r="A4744" s="676"/>
      <c r="B4744" s="699" t="s">
        <v>35</v>
      </c>
      <c r="C4744" s="700"/>
      <c r="D4744" s="678"/>
      <c r="E4744" s="788"/>
      <c r="F4744" s="429"/>
      <c r="G4744" s="1533">
        <f>SUM(G4742:G4743)</f>
        <v>89</v>
      </c>
      <c r="H4744" s="678"/>
    </row>
    <row r="4745" spans="1:8" ht="30">
      <c r="A4745" s="676" t="s">
        <v>3567</v>
      </c>
      <c r="B4745" s="303" t="s">
        <v>1615</v>
      </c>
      <c r="C4745" s="754" t="s">
        <v>3626</v>
      </c>
      <c r="D4745" s="1167" t="s">
        <v>29</v>
      </c>
      <c r="E4745" s="612">
        <v>3</v>
      </c>
      <c r="F4745" s="204">
        <v>100</v>
      </c>
      <c r="G4745" s="701">
        <f t="shared" ref="G4745:G4748" si="309">E4745*F4745</f>
        <v>300</v>
      </c>
      <c r="H4745" s="609" t="s">
        <v>3625</v>
      </c>
    </row>
    <row r="4746" spans="1:8">
      <c r="A4746" s="676"/>
      <c r="B4746" s="677"/>
      <c r="C4746" s="754" t="s">
        <v>735</v>
      </c>
      <c r="D4746" s="609" t="s">
        <v>2426</v>
      </c>
      <c r="E4746" s="612">
        <v>0.2</v>
      </c>
      <c r="F4746" s="204">
        <v>720</v>
      </c>
      <c r="G4746" s="701">
        <f t="shared" si="309"/>
        <v>144</v>
      </c>
      <c r="H4746" s="678"/>
    </row>
    <row r="4747" spans="1:8">
      <c r="A4747" s="676"/>
      <c r="B4747" s="677"/>
      <c r="C4747" s="754" t="s">
        <v>31</v>
      </c>
      <c r="D4747" s="1167" t="s">
        <v>27</v>
      </c>
      <c r="E4747" s="612">
        <v>0.02</v>
      </c>
      <c r="F4747" s="204">
        <v>3500</v>
      </c>
      <c r="G4747" s="701">
        <f t="shared" si="309"/>
        <v>70</v>
      </c>
      <c r="H4747" s="678"/>
    </row>
    <row r="4748" spans="1:8">
      <c r="A4748" s="676"/>
      <c r="B4748" s="677"/>
      <c r="C4748" s="754" t="s">
        <v>729</v>
      </c>
      <c r="D4748" s="609" t="s">
        <v>2428</v>
      </c>
      <c r="E4748" s="612">
        <v>0.05</v>
      </c>
      <c r="F4748" s="204">
        <v>170</v>
      </c>
      <c r="G4748" s="701">
        <f t="shared" si="309"/>
        <v>8.5</v>
      </c>
      <c r="H4748" s="308"/>
    </row>
    <row r="4749" spans="1:8">
      <c r="A4749" s="676"/>
      <c r="B4749" s="699" t="s">
        <v>35</v>
      </c>
      <c r="C4749" s="754"/>
      <c r="D4749" s="609"/>
      <c r="E4749" s="787"/>
      <c r="F4749" s="643"/>
      <c r="G4749" s="1533">
        <f>SUM(G4745:G4748)</f>
        <v>522.5</v>
      </c>
      <c r="H4749" s="678"/>
    </row>
    <row r="4750" spans="1:8" s="196" customFormat="1" ht="60">
      <c r="A4750" s="164" t="s">
        <v>3568</v>
      </c>
      <c r="B4750" s="291" t="s">
        <v>3734</v>
      </c>
      <c r="C4750" s="742"/>
      <c r="D4750" s="359"/>
      <c r="E4750" s="614"/>
      <c r="F4750" s="208"/>
      <c r="G4750" s="880"/>
      <c r="H4750" s="359" t="s">
        <v>3735</v>
      </c>
    </row>
    <row r="4751" spans="1:8" s="196" customFormat="1">
      <c r="A4751" s="164"/>
      <c r="B4751" s="740"/>
      <c r="C4751" s="742" t="s">
        <v>3630</v>
      </c>
      <c r="D4751" s="359" t="s">
        <v>29</v>
      </c>
      <c r="E4751" s="614">
        <v>1</v>
      </c>
      <c r="F4751" s="208">
        <v>3500</v>
      </c>
      <c r="G4751" s="880">
        <f>E4751*F4751</f>
        <v>3500</v>
      </c>
      <c r="H4751" s="359"/>
    </row>
    <row r="4752" spans="1:8" s="196" customFormat="1">
      <c r="A4752" s="164"/>
      <c r="B4752" s="745"/>
      <c r="C4752" s="749" t="s">
        <v>31</v>
      </c>
      <c r="D4752" s="359" t="s">
        <v>27</v>
      </c>
      <c r="E4752" s="614">
        <v>0.02</v>
      </c>
      <c r="F4752" s="208">
        <v>3500</v>
      </c>
      <c r="G4752" s="880">
        <f t="shared" ref="G4752:G4753" si="310">E4752*F4752</f>
        <v>70</v>
      </c>
      <c r="H4752" s="359"/>
    </row>
    <row r="4753" spans="1:8" s="196" customFormat="1">
      <c r="A4753" s="164"/>
      <c r="B4753" s="740"/>
      <c r="C4753" s="742" t="s">
        <v>576</v>
      </c>
      <c r="D4753" s="359" t="s">
        <v>2426</v>
      </c>
      <c r="E4753" s="614">
        <v>0.1</v>
      </c>
      <c r="F4753" s="208">
        <v>720</v>
      </c>
      <c r="G4753" s="880">
        <f t="shared" si="310"/>
        <v>72</v>
      </c>
      <c r="H4753" s="359"/>
    </row>
    <row r="4754" spans="1:8" s="196" customFormat="1">
      <c r="A4754" s="164"/>
      <c r="B4754" s="741" t="s">
        <v>35</v>
      </c>
      <c r="C4754" s="744"/>
      <c r="D4754" s="359"/>
      <c r="E4754" s="615"/>
      <c r="F4754" s="276"/>
      <c r="G4754" s="889">
        <f>SUM(G4751:G4753)</f>
        <v>3642</v>
      </c>
      <c r="H4754" s="747"/>
    </row>
    <row r="4755" spans="1:8">
      <c r="A4755" s="676" t="s">
        <v>3570</v>
      </c>
      <c r="B4755" s="288" t="s">
        <v>3571</v>
      </c>
      <c r="C4755" s="303"/>
      <c r="D4755" s="678"/>
      <c r="E4755" s="599"/>
      <c r="F4755" s="204"/>
      <c r="G4755" s="701"/>
      <c r="H4755" s="422" t="s">
        <v>3736</v>
      </c>
    </row>
    <row r="4756" spans="1:8">
      <c r="A4756" s="676"/>
      <c r="B4756" s="699"/>
      <c r="C4756" s="283" t="s">
        <v>3737</v>
      </c>
      <c r="D4756" s="422" t="s">
        <v>27</v>
      </c>
      <c r="E4756" s="596">
        <v>0.01</v>
      </c>
      <c r="F4756" s="622">
        <v>5500</v>
      </c>
      <c r="G4756" s="1556">
        <f t="shared" ref="G4756:G4761" si="311">E4756*F4756</f>
        <v>55</v>
      </c>
      <c r="H4756" s="754"/>
    </row>
    <row r="4757" spans="1:8">
      <c r="A4757" s="676"/>
      <c r="B4757" s="288"/>
      <c r="C4757" s="283" t="s">
        <v>1934</v>
      </c>
      <c r="D4757" s="422" t="s">
        <v>27</v>
      </c>
      <c r="E4757" s="596">
        <v>0.01</v>
      </c>
      <c r="F4757" s="622">
        <v>50000</v>
      </c>
      <c r="G4757" s="1556">
        <f t="shared" si="311"/>
        <v>500</v>
      </c>
      <c r="H4757" s="754"/>
    </row>
    <row r="4758" spans="1:8">
      <c r="A4758" s="676"/>
      <c r="B4758" s="677"/>
      <c r="C4758" s="283" t="s">
        <v>1937</v>
      </c>
      <c r="D4758" s="422" t="s">
        <v>27</v>
      </c>
      <c r="E4758" s="596">
        <v>0.01</v>
      </c>
      <c r="F4758" s="622">
        <v>5800</v>
      </c>
      <c r="G4758" s="1556">
        <f t="shared" si="311"/>
        <v>58</v>
      </c>
      <c r="H4758" s="754"/>
    </row>
    <row r="4759" spans="1:8">
      <c r="A4759" s="676"/>
      <c r="B4759" s="677"/>
      <c r="C4759" s="283" t="s">
        <v>1967</v>
      </c>
      <c r="D4759" s="422" t="s">
        <v>27</v>
      </c>
      <c r="E4759" s="596">
        <v>0.04</v>
      </c>
      <c r="F4759" s="622">
        <v>3612</v>
      </c>
      <c r="G4759" s="1556">
        <f t="shared" si="311"/>
        <v>144.47999999999999</v>
      </c>
      <c r="H4759" s="754"/>
    </row>
    <row r="4760" spans="1:8">
      <c r="A4760" s="676"/>
      <c r="B4760" s="677"/>
      <c r="C4760" s="283" t="s">
        <v>3738</v>
      </c>
      <c r="D4760" s="422" t="s">
        <v>27</v>
      </c>
      <c r="E4760" s="596">
        <v>3.1600000000000003E-2</v>
      </c>
      <c r="F4760" s="622">
        <v>50000</v>
      </c>
      <c r="G4760" s="1556">
        <f t="shared" si="311"/>
        <v>1580.0000000000002</v>
      </c>
      <c r="H4760" s="754"/>
    </row>
    <row r="4761" spans="1:8">
      <c r="A4761" s="676"/>
      <c r="B4761" s="699"/>
      <c r="C4761" s="754" t="s">
        <v>31</v>
      </c>
      <c r="D4761" s="422" t="s">
        <v>27</v>
      </c>
      <c r="E4761" s="787">
        <v>0.05</v>
      </c>
      <c r="F4761" s="643">
        <v>3500</v>
      </c>
      <c r="G4761" s="1556">
        <f t="shared" si="311"/>
        <v>175</v>
      </c>
      <c r="H4761" s="754"/>
    </row>
    <row r="4762" spans="1:8">
      <c r="A4762" s="676"/>
      <c r="B4762" s="699" t="s">
        <v>35</v>
      </c>
      <c r="C4762" s="425"/>
      <c r="D4762" s="678"/>
      <c r="E4762" s="597"/>
      <c r="F4762" s="204"/>
      <c r="G4762" s="1559">
        <f>SUM(G4756:G4761)</f>
        <v>2512.4800000000005</v>
      </c>
      <c r="H4762" s="678"/>
    </row>
    <row r="4763" spans="1:8" ht="30">
      <c r="A4763" s="676" t="s">
        <v>3572</v>
      </c>
      <c r="B4763" s="303" t="s">
        <v>3573</v>
      </c>
      <c r="C4763" s="754"/>
      <c r="D4763" s="609"/>
      <c r="E4763" s="785"/>
      <c r="F4763" s="643"/>
      <c r="G4763" s="701"/>
      <c r="H4763" s="422" t="s">
        <v>3706</v>
      </c>
    </row>
    <row r="4764" spans="1:8">
      <c r="A4764" s="676"/>
      <c r="B4764" s="677"/>
      <c r="C4764" s="283" t="s">
        <v>576</v>
      </c>
      <c r="D4764" s="422" t="s">
        <v>2426</v>
      </c>
      <c r="E4764" s="570">
        <v>0.1</v>
      </c>
      <c r="F4764" s="622">
        <v>720</v>
      </c>
      <c r="G4764" s="1556">
        <f t="shared" ref="G4764:G4771" si="312">E4764*F4764</f>
        <v>72</v>
      </c>
      <c r="H4764" s="754"/>
    </row>
    <row r="4765" spans="1:8" ht="30">
      <c r="A4765" s="676"/>
      <c r="B4765" s="699"/>
      <c r="C4765" s="283" t="s">
        <v>3707</v>
      </c>
      <c r="D4765" s="422" t="s">
        <v>27</v>
      </c>
      <c r="E4765" s="570">
        <v>0.01</v>
      </c>
      <c r="F4765" s="622">
        <v>2800</v>
      </c>
      <c r="G4765" s="1556">
        <f t="shared" si="312"/>
        <v>28</v>
      </c>
      <c r="H4765" s="754"/>
    </row>
    <row r="4766" spans="1:8" ht="30">
      <c r="A4766" s="676"/>
      <c r="B4766" s="288"/>
      <c r="C4766" s="754" t="s">
        <v>3626</v>
      </c>
      <c r="D4766" s="678" t="s">
        <v>29</v>
      </c>
      <c r="E4766" s="612">
        <v>3</v>
      </c>
      <c r="F4766" s="204">
        <v>100</v>
      </c>
      <c r="G4766" s="1556">
        <f t="shared" si="312"/>
        <v>300</v>
      </c>
      <c r="H4766" s="754"/>
    </row>
    <row r="4767" spans="1:8">
      <c r="A4767" s="676"/>
      <c r="B4767" s="677"/>
      <c r="C4767" s="283" t="s">
        <v>3668</v>
      </c>
      <c r="D4767" s="422" t="s">
        <v>27</v>
      </c>
      <c r="E4767" s="570">
        <v>0.1</v>
      </c>
      <c r="F4767" s="622">
        <v>3000</v>
      </c>
      <c r="G4767" s="1556">
        <f t="shared" si="312"/>
        <v>300</v>
      </c>
      <c r="H4767" s="754"/>
    </row>
    <row r="4768" spans="1:8">
      <c r="A4768" s="676"/>
      <c r="B4768" s="677"/>
      <c r="C4768" s="283" t="s">
        <v>3708</v>
      </c>
      <c r="D4768" s="422" t="s">
        <v>27</v>
      </c>
      <c r="E4768" s="570">
        <v>1E-3</v>
      </c>
      <c r="F4768" s="622">
        <v>40000</v>
      </c>
      <c r="G4768" s="1556">
        <f t="shared" si="312"/>
        <v>40</v>
      </c>
      <c r="H4768" s="754"/>
    </row>
    <row r="4769" spans="1:8">
      <c r="A4769" s="676"/>
      <c r="B4769" s="677"/>
      <c r="C4769" s="283" t="s">
        <v>1794</v>
      </c>
      <c r="D4769" s="422" t="s">
        <v>27</v>
      </c>
      <c r="E4769" s="570">
        <v>0.03</v>
      </c>
      <c r="F4769" s="622">
        <v>13125</v>
      </c>
      <c r="G4769" s="1556">
        <f t="shared" si="312"/>
        <v>393.75</v>
      </c>
      <c r="H4769" s="754"/>
    </row>
    <row r="4770" spans="1:8">
      <c r="A4770" s="676"/>
      <c r="B4770" s="699"/>
      <c r="C4770" s="754" t="s">
        <v>31</v>
      </c>
      <c r="D4770" s="422" t="s">
        <v>27</v>
      </c>
      <c r="E4770" s="785">
        <v>0.05</v>
      </c>
      <c r="F4770" s="643">
        <v>3500</v>
      </c>
      <c r="G4770" s="1556">
        <f t="shared" si="312"/>
        <v>175</v>
      </c>
      <c r="H4770" s="754"/>
    </row>
    <row r="4771" spans="1:8">
      <c r="A4771" s="676"/>
      <c r="B4771" s="288"/>
      <c r="C4771" s="425" t="s">
        <v>3666</v>
      </c>
      <c r="D4771" s="678" t="s">
        <v>2180</v>
      </c>
      <c r="E4771" s="598">
        <v>0.2</v>
      </c>
      <c r="F4771" s="622">
        <v>4500</v>
      </c>
      <c r="G4771" s="1556">
        <f t="shared" si="312"/>
        <v>900</v>
      </c>
      <c r="H4771" s="754"/>
    </row>
    <row r="4772" spans="1:8">
      <c r="A4772" s="676"/>
      <c r="B4772" s="699" t="s">
        <v>35</v>
      </c>
      <c r="C4772" s="425"/>
      <c r="D4772" s="678"/>
      <c r="E4772" s="612"/>
      <c r="F4772" s="204"/>
      <c r="G4772" s="1560">
        <f>SUM(G4764:G4771)</f>
        <v>2208.75</v>
      </c>
      <c r="H4772" s="678"/>
    </row>
    <row r="4773" spans="1:8">
      <c r="A4773" s="676" t="s">
        <v>3739</v>
      </c>
      <c r="B4773" s="303" t="s">
        <v>3575</v>
      </c>
      <c r="C4773" s="754"/>
      <c r="D4773" s="609"/>
      <c r="E4773" s="786"/>
      <c r="F4773" s="643"/>
      <c r="G4773" s="701"/>
      <c r="H4773" s="422" t="s">
        <v>3710</v>
      </c>
    </row>
    <row r="4774" spans="1:8">
      <c r="A4774" s="676"/>
      <c r="B4774" s="303"/>
      <c r="C4774" s="425" t="s">
        <v>3666</v>
      </c>
      <c r="D4774" s="678" t="s">
        <v>2180</v>
      </c>
      <c r="E4774" s="792">
        <v>1</v>
      </c>
      <c r="F4774" s="622">
        <v>1710</v>
      </c>
      <c r="G4774" s="1556">
        <f t="shared" ref="G4774:G4780" si="313">E4774*F4774</f>
        <v>1710</v>
      </c>
      <c r="H4774" s="754"/>
    </row>
    <row r="4775" spans="1:8" ht="30">
      <c r="A4775" s="676"/>
      <c r="B4775" s="303"/>
      <c r="C4775" s="283" t="s">
        <v>3740</v>
      </c>
      <c r="D4775" s="422" t="s">
        <v>27</v>
      </c>
      <c r="E4775" s="571">
        <v>0.01</v>
      </c>
      <c r="F4775" s="622">
        <v>4500</v>
      </c>
      <c r="G4775" s="1556">
        <f t="shared" si="313"/>
        <v>45</v>
      </c>
      <c r="H4775" s="754"/>
    </row>
    <row r="4776" spans="1:8">
      <c r="A4776" s="676"/>
      <c r="B4776" s="303"/>
      <c r="C4776" s="283" t="s">
        <v>3712</v>
      </c>
      <c r="D4776" s="422" t="s">
        <v>27</v>
      </c>
      <c r="E4776" s="571">
        <v>0.01</v>
      </c>
      <c r="F4776" s="622">
        <v>2160</v>
      </c>
      <c r="G4776" s="1556">
        <f t="shared" si="313"/>
        <v>21.6</v>
      </c>
      <c r="H4776" s="754"/>
    </row>
    <row r="4777" spans="1:8">
      <c r="A4777" s="676"/>
      <c r="B4777" s="303"/>
      <c r="C4777" s="283" t="s">
        <v>3741</v>
      </c>
      <c r="D4777" s="422" t="s">
        <v>27</v>
      </c>
      <c r="E4777" s="596">
        <v>5.0000000000000001E-3</v>
      </c>
      <c r="F4777" s="622">
        <v>720</v>
      </c>
      <c r="G4777" s="1556">
        <f t="shared" si="313"/>
        <v>3.6</v>
      </c>
      <c r="H4777" s="754"/>
    </row>
    <row r="4778" spans="1:8">
      <c r="A4778" s="676"/>
      <c r="B4778" s="303"/>
      <c r="C4778" s="283" t="s">
        <v>3742</v>
      </c>
      <c r="D4778" s="422" t="s">
        <v>27</v>
      </c>
      <c r="E4778" s="596">
        <v>5.0000000000000001E-4</v>
      </c>
      <c r="F4778" s="622">
        <v>3500</v>
      </c>
      <c r="G4778" s="1556">
        <f t="shared" si="313"/>
        <v>1.75</v>
      </c>
      <c r="H4778" s="754"/>
    </row>
    <row r="4779" spans="1:8">
      <c r="A4779" s="676"/>
      <c r="B4779" s="303"/>
      <c r="C4779" s="754" t="s">
        <v>31</v>
      </c>
      <c r="D4779" s="422" t="s">
        <v>27</v>
      </c>
      <c r="E4779" s="787">
        <v>0.05</v>
      </c>
      <c r="F4779" s="643">
        <v>3500</v>
      </c>
      <c r="G4779" s="1556">
        <f t="shared" si="313"/>
        <v>175</v>
      </c>
      <c r="H4779" s="754"/>
    </row>
    <row r="4780" spans="1:8" ht="30">
      <c r="A4780" s="676"/>
      <c r="B4780" s="303"/>
      <c r="C4780" s="754" t="s">
        <v>3626</v>
      </c>
      <c r="D4780" s="678" t="s">
        <v>29</v>
      </c>
      <c r="E4780" s="612">
        <v>3</v>
      </c>
      <c r="F4780" s="204">
        <v>100</v>
      </c>
      <c r="G4780" s="1556">
        <f t="shared" si="313"/>
        <v>300</v>
      </c>
      <c r="H4780" s="754"/>
    </row>
    <row r="4781" spans="1:8">
      <c r="A4781" s="676"/>
      <c r="B4781" s="699" t="s">
        <v>35</v>
      </c>
      <c r="C4781" s="754"/>
      <c r="D4781" s="678"/>
      <c r="E4781" s="597"/>
      <c r="F4781" s="622"/>
      <c r="G4781" s="1560">
        <f>SUM(G4774:G4780)</f>
        <v>2256.9499999999998</v>
      </c>
      <c r="H4781" s="754"/>
    </row>
    <row r="4782" spans="1:8">
      <c r="A4782" s="913" t="s">
        <v>5248</v>
      </c>
      <c r="B4782" s="303" t="s">
        <v>5247</v>
      </c>
      <c r="C4782" s="754"/>
      <c r="D4782" s="609"/>
      <c r="E4782" s="786"/>
      <c r="F4782" s="643"/>
      <c r="G4782" s="701"/>
      <c r="H4782" s="422" t="s">
        <v>3710</v>
      </c>
    </row>
    <row r="4783" spans="1:8">
      <c r="A4783" s="913"/>
      <c r="B4783" s="303"/>
      <c r="C4783" s="425" t="s">
        <v>3666</v>
      </c>
      <c r="D4783" s="912" t="s">
        <v>2180</v>
      </c>
      <c r="E4783" s="792">
        <v>1</v>
      </c>
      <c r="F4783" s="622">
        <v>1710</v>
      </c>
      <c r="G4783" s="1556">
        <f t="shared" ref="G4783:G4789" si="314">E4783*F4783</f>
        <v>1710</v>
      </c>
      <c r="H4783" s="754"/>
    </row>
    <row r="4784" spans="1:8" ht="30">
      <c r="A4784" s="913"/>
      <c r="B4784" s="303"/>
      <c r="C4784" s="283" t="s">
        <v>3740</v>
      </c>
      <c r="D4784" s="422" t="s">
        <v>27</v>
      </c>
      <c r="E4784" s="571">
        <v>0.01</v>
      </c>
      <c r="F4784" s="622">
        <v>4500</v>
      </c>
      <c r="G4784" s="1556">
        <f t="shared" si="314"/>
        <v>45</v>
      </c>
      <c r="H4784" s="754"/>
    </row>
    <row r="4785" spans="1:8">
      <c r="A4785" s="913"/>
      <c r="B4785" s="303"/>
      <c r="C4785" s="283" t="s">
        <v>3712</v>
      </c>
      <c r="D4785" s="422" t="s">
        <v>27</v>
      </c>
      <c r="E4785" s="571">
        <v>0.01</v>
      </c>
      <c r="F4785" s="622">
        <v>2160</v>
      </c>
      <c r="G4785" s="1556">
        <f t="shared" si="314"/>
        <v>21.6</v>
      </c>
      <c r="H4785" s="754"/>
    </row>
    <row r="4786" spans="1:8">
      <c r="A4786" s="913"/>
      <c r="B4786" s="303"/>
      <c r="C4786" s="283" t="s">
        <v>3741</v>
      </c>
      <c r="D4786" s="422" t="s">
        <v>27</v>
      </c>
      <c r="E4786" s="596">
        <v>5.0000000000000001E-3</v>
      </c>
      <c r="F4786" s="622">
        <v>720</v>
      </c>
      <c r="G4786" s="1556">
        <f t="shared" si="314"/>
        <v>3.6</v>
      </c>
      <c r="H4786" s="754"/>
    </row>
    <row r="4787" spans="1:8">
      <c r="A4787" s="913"/>
      <c r="B4787" s="303"/>
      <c r="C4787" s="283" t="s">
        <v>3742</v>
      </c>
      <c r="D4787" s="422" t="s">
        <v>27</v>
      </c>
      <c r="E4787" s="596">
        <v>5.0000000000000001E-4</v>
      </c>
      <c r="F4787" s="622">
        <v>3500</v>
      </c>
      <c r="G4787" s="1556">
        <f t="shared" si="314"/>
        <v>1.75</v>
      </c>
      <c r="H4787" s="754"/>
    </row>
    <row r="4788" spans="1:8">
      <c r="A4788" s="913"/>
      <c r="B4788" s="303"/>
      <c r="C4788" s="754" t="s">
        <v>31</v>
      </c>
      <c r="D4788" s="422" t="s">
        <v>27</v>
      </c>
      <c r="E4788" s="787">
        <v>0.05</v>
      </c>
      <c r="F4788" s="643">
        <v>3500</v>
      </c>
      <c r="G4788" s="1556">
        <f t="shared" si="314"/>
        <v>175</v>
      </c>
      <c r="H4788" s="754"/>
    </row>
    <row r="4789" spans="1:8" ht="30">
      <c r="A4789" s="913"/>
      <c r="B4789" s="303"/>
      <c r="C4789" s="754" t="s">
        <v>3626</v>
      </c>
      <c r="D4789" s="912" t="s">
        <v>29</v>
      </c>
      <c r="E4789" s="612">
        <v>3</v>
      </c>
      <c r="F4789" s="204">
        <v>100</v>
      </c>
      <c r="G4789" s="1556">
        <f t="shared" si="314"/>
        <v>300</v>
      </c>
      <c r="H4789" s="754"/>
    </row>
    <row r="4790" spans="1:8">
      <c r="A4790" s="913"/>
      <c r="B4790" s="699" t="s">
        <v>35</v>
      </c>
      <c r="C4790" s="754"/>
      <c r="D4790" s="912"/>
      <c r="E4790" s="597"/>
      <c r="F4790" s="622"/>
      <c r="G4790" s="1560">
        <f>SUM(G4783:G4789)</f>
        <v>2256.9499999999998</v>
      </c>
      <c r="H4790" s="754"/>
    </row>
    <row r="4791" spans="1:8">
      <c r="A4791" s="66" t="s">
        <v>3743</v>
      </c>
      <c r="B4791" s="284" t="s">
        <v>3577</v>
      </c>
      <c r="C4791" s="697"/>
      <c r="D4791" s="695"/>
      <c r="E4791" s="793"/>
      <c r="F4791" s="278"/>
      <c r="G4791" s="1541"/>
      <c r="H4791" s="695"/>
    </row>
    <row r="4792" spans="1:8" ht="45">
      <c r="A4792" s="676" t="s">
        <v>3578</v>
      </c>
      <c r="B4792" s="303" t="s">
        <v>3516</v>
      </c>
      <c r="C4792" s="425"/>
      <c r="D4792" s="678"/>
      <c r="E4792" s="597"/>
      <c r="F4792" s="204"/>
      <c r="G4792" s="701"/>
      <c r="H4792" s="609" t="s">
        <v>3621</v>
      </c>
    </row>
    <row r="4793" spans="1:8">
      <c r="A4793" s="676"/>
      <c r="B4793" s="699"/>
      <c r="C4793" s="754" t="s">
        <v>33</v>
      </c>
      <c r="D4793" s="609" t="s">
        <v>2426</v>
      </c>
      <c r="E4793" s="612">
        <v>0.2</v>
      </c>
      <c r="F4793" s="204">
        <v>720</v>
      </c>
      <c r="G4793" s="1556">
        <f t="shared" ref="G4793:G4794" si="315">E4793*F4793</f>
        <v>144</v>
      </c>
      <c r="H4793" s="308"/>
    </row>
    <row r="4794" spans="1:8">
      <c r="A4794" s="676"/>
      <c r="B4794" s="288"/>
      <c r="C4794" s="754" t="s">
        <v>729</v>
      </c>
      <c r="D4794" s="609" t="s">
        <v>2428</v>
      </c>
      <c r="E4794" s="612">
        <v>0.2</v>
      </c>
      <c r="F4794" s="204">
        <v>170</v>
      </c>
      <c r="G4794" s="1556">
        <f t="shared" si="315"/>
        <v>34</v>
      </c>
      <c r="H4794" s="678"/>
    </row>
    <row r="4795" spans="1:8">
      <c r="A4795" s="676"/>
      <c r="B4795" s="699" t="s">
        <v>35</v>
      </c>
      <c r="C4795" s="700"/>
      <c r="D4795" s="678"/>
      <c r="E4795" s="608"/>
      <c r="F4795" s="429"/>
      <c r="G4795" s="1533">
        <f>SUM(G4793:G4794)</f>
        <v>178</v>
      </c>
      <c r="H4795" s="678"/>
    </row>
    <row r="4796" spans="1:8" s="196" customFormat="1" ht="70.5" customHeight="1">
      <c r="A4796" s="164" t="s">
        <v>3579</v>
      </c>
      <c r="B4796" s="291" t="s">
        <v>3744</v>
      </c>
      <c r="C4796" s="742"/>
      <c r="D4796" s="359"/>
      <c r="E4796" s="614"/>
      <c r="F4796" s="208"/>
      <c r="G4796" s="880"/>
      <c r="H4796" s="359" t="s">
        <v>3745</v>
      </c>
    </row>
    <row r="4797" spans="1:8" s="196" customFormat="1">
      <c r="A4797" s="164"/>
      <c r="B4797" s="740"/>
      <c r="C4797" s="742" t="s">
        <v>3630</v>
      </c>
      <c r="D4797" s="359" t="s">
        <v>29</v>
      </c>
      <c r="E4797" s="614">
        <v>1</v>
      </c>
      <c r="F4797" s="208">
        <v>3500</v>
      </c>
      <c r="G4797" s="880">
        <f>E4797*F4797</f>
        <v>3500</v>
      </c>
      <c r="H4797" s="359"/>
    </row>
    <row r="4798" spans="1:8" s="196" customFormat="1">
      <c r="A4798" s="164"/>
      <c r="B4798" s="745"/>
      <c r="C4798" s="749" t="s">
        <v>31</v>
      </c>
      <c r="D4798" s="359" t="s">
        <v>27</v>
      </c>
      <c r="E4798" s="614">
        <v>0.02</v>
      </c>
      <c r="F4798" s="208">
        <v>3500</v>
      </c>
      <c r="G4798" s="880">
        <f t="shared" ref="G4798:G4799" si="316">E4798*F4798</f>
        <v>70</v>
      </c>
      <c r="H4798" s="359"/>
    </row>
    <row r="4799" spans="1:8" s="196" customFormat="1">
      <c r="A4799" s="164"/>
      <c r="B4799" s="740"/>
      <c r="C4799" s="742" t="s">
        <v>576</v>
      </c>
      <c r="D4799" s="359" t="s">
        <v>2426</v>
      </c>
      <c r="E4799" s="614">
        <v>0.1</v>
      </c>
      <c r="F4799" s="208">
        <v>720</v>
      </c>
      <c r="G4799" s="880">
        <f t="shared" si="316"/>
        <v>72</v>
      </c>
      <c r="H4799" s="359"/>
    </row>
    <row r="4800" spans="1:8" s="196" customFormat="1">
      <c r="A4800" s="164"/>
      <c r="B4800" s="741" t="s">
        <v>35</v>
      </c>
      <c r="C4800" s="744"/>
      <c r="D4800" s="359"/>
      <c r="E4800" s="615"/>
      <c r="F4800" s="276"/>
      <c r="G4800" s="889">
        <f>SUM(G4797:G4799)</f>
        <v>3642</v>
      </c>
      <c r="H4800" s="359"/>
    </row>
    <row r="4801" spans="1:8">
      <c r="A4801" s="676" t="s">
        <v>3581</v>
      </c>
      <c r="B4801" s="288" t="s">
        <v>3582</v>
      </c>
      <c r="C4801" s="303"/>
      <c r="D4801" s="426"/>
      <c r="E4801" s="601"/>
      <c r="F4801" s="622"/>
      <c r="G4801" s="1561"/>
      <c r="H4801" s="422"/>
    </row>
    <row r="4802" spans="1:8">
      <c r="A4802" s="676"/>
      <c r="B4802" s="303"/>
      <c r="C4802" s="425" t="s">
        <v>3666</v>
      </c>
      <c r="D4802" s="678" t="s">
        <v>2180</v>
      </c>
      <c r="E4802" s="598">
        <v>1</v>
      </c>
      <c r="F4802" s="622">
        <v>1710</v>
      </c>
      <c r="G4802" s="1556">
        <f t="shared" ref="G4802:G4807" si="317">E4802*F4802</f>
        <v>1710</v>
      </c>
      <c r="H4802" s="754"/>
    </row>
    <row r="4803" spans="1:8">
      <c r="A4803" s="676"/>
      <c r="B4803" s="303"/>
      <c r="C4803" s="303" t="s">
        <v>731</v>
      </c>
      <c r="D4803" s="426" t="s">
        <v>27</v>
      </c>
      <c r="E4803" s="601">
        <v>0.1</v>
      </c>
      <c r="F4803" s="622">
        <v>3612</v>
      </c>
      <c r="G4803" s="1556">
        <f t="shared" si="317"/>
        <v>361.20000000000005</v>
      </c>
      <c r="H4803" s="754"/>
    </row>
    <row r="4804" spans="1:8">
      <c r="A4804" s="676"/>
      <c r="B4804" s="303"/>
      <c r="C4804" s="303" t="s">
        <v>2453</v>
      </c>
      <c r="D4804" s="426" t="s">
        <v>27</v>
      </c>
      <c r="E4804" s="601">
        <v>5.0000000000000001E-3</v>
      </c>
      <c r="F4804" s="632">
        <v>50000</v>
      </c>
      <c r="G4804" s="1556">
        <f t="shared" si="317"/>
        <v>250</v>
      </c>
      <c r="H4804" s="754"/>
    </row>
    <row r="4805" spans="1:8">
      <c r="A4805" s="676"/>
      <c r="B4805" s="303"/>
      <c r="C4805" s="303" t="s">
        <v>3112</v>
      </c>
      <c r="D4805" s="426" t="s">
        <v>27</v>
      </c>
      <c r="E4805" s="601">
        <v>1.4999999999999999E-2</v>
      </c>
      <c r="F4805" s="632">
        <v>950</v>
      </c>
      <c r="G4805" s="1556">
        <f t="shared" si="317"/>
        <v>14.25</v>
      </c>
      <c r="H4805" s="754"/>
    </row>
    <row r="4806" spans="1:8">
      <c r="A4806" s="676"/>
      <c r="B4806" s="303"/>
      <c r="C4806" s="754" t="s">
        <v>31</v>
      </c>
      <c r="D4806" s="426" t="s">
        <v>27</v>
      </c>
      <c r="E4806" s="785">
        <v>0.05</v>
      </c>
      <c r="F4806" s="643">
        <v>3500</v>
      </c>
      <c r="G4806" s="1556">
        <f t="shared" si="317"/>
        <v>175</v>
      </c>
      <c r="H4806" s="754"/>
    </row>
    <row r="4807" spans="1:8" ht="30">
      <c r="A4807" s="676"/>
      <c r="B4807" s="303"/>
      <c r="C4807" s="754" t="s">
        <v>3626</v>
      </c>
      <c r="D4807" s="678" t="s">
        <v>29</v>
      </c>
      <c r="E4807" s="612">
        <v>3</v>
      </c>
      <c r="F4807" s="204">
        <v>100</v>
      </c>
      <c r="G4807" s="1556">
        <f t="shared" si="317"/>
        <v>300</v>
      </c>
      <c r="H4807" s="754"/>
    </row>
    <row r="4808" spans="1:8">
      <c r="A4808" s="676"/>
      <c r="B4808" s="303"/>
      <c r="C4808" s="425"/>
      <c r="D4808" s="678"/>
      <c r="E4808" s="612"/>
      <c r="F4808" s="204"/>
      <c r="G4808" s="1533">
        <f>SUM(G4801:G4807)</f>
        <v>2810.45</v>
      </c>
      <c r="H4808" s="678"/>
    </row>
    <row r="4809" spans="1:8">
      <c r="A4809" s="676" t="s">
        <v>3583</v>
      </c>
      <c r="B4809" s="288" t="s">
        <v>3584</v>
      </c>
      <c r="C4809" s="425"/>
      <c r="D4809" s="678"/>
      <c r="E4809" s="612"/>
      <c r="F4809" s="204"/>
      <c r="G4809" s="701"/>
      <c r="H4809" s="678" t="s">
        <v>3745</v>
      </c>
    </row>
    <row r="4810" spans="1:8" ht="30">
      <c r="A4810" s="676"/>
      <c r="B4810" s="303"/>
      <c r="C4810" s="754" t="s">
        <v>3626</v>
      </c>
      <c r="D4810" s="678" t="s">
        <v>29</v>
      </c>
      <c r="E4810" s="612">
        <v>3</v>
      </c>
      <c r="F4810" s="204">
        <v>100</v>
      </c>
      <c r="G4810" s="1556">
        <f t="shared" ref="G4810:G4813" si="318">E4810*F4810</f>
        <v>300</v>
      </c>
      <c r="H4810" s="678"/>
    </row>
    <row r="4811" spans="1:8">
      <c r="A4811" s="676"/>
      <c r="B4811" s="303"/>
      <c r="C4811" s="754" t="s">
        <v>735</v>
      </c>
      <c r="D4811" s="678" t="s">
        <v>27</v>
      </c>
      <c r="E4811" s="598">
        <v>0.1</v>
      </c>
      <c r="F4811" s="643">
        <v>720</v>
      </c>
      <c r="G4811" s="1556">
        <f t="shared" si="318"/>
        <v>72</v>
      </c>
      <c r="H4811" s="678"/>
    </row>
    <row r="4812" spans="1:8">
      <c r="A4812" s="676"/>
      <c r="B4812" s="303"/>
      <c r="C4812" s="754" t="s">
        <v>31</v>
      </c>
      <c r="D4812" s="678" t="s">
        <v>27</v>
      </c>
      <c r="E4812" s="598">
        <v>0.08</v>
      </c>
      <c r="F4812" s="643">
        <v>3500</v>
      </c>
      <c r="G4812" s="1556">
        <f t="shared" si="318"/>
        <v>280</v>
      </c>
      <c r="H4812" s="678"/>
    </row>
    <row r="4813" spans="1:8">
      <c r="A4813" s="676"/>
      <c r="B4813" s="303"/>
      <c r="C4813" s="754" t="s">
        <v>729</v>
      </c>
      <c r="D4813" s="609" t="s">
        <v>2428</v>
      </c>
      <c r="E4813" s="785">
        <v>0.5</v>
      </c>
      <c r="F4813" s="643">
        <v>170</v>
      </c>
      <c r="G4813" s="1556">
        <f t="shared" si="318"/>
        <v>85</v>
      </c>
      <c r="H4813" s="678"/>
    </row>
    <row r="4814" spans="1:8">
      <c r="A4814" s="676"/>
      <c r="B4814" s="303"/>
      <c r="C4814" s="754"/>
      <c r="D4814" s="609"/>
      <c r="E4814" s="785"/>
      <c r="F4814" s="643"/>
      <c r="G4814" s="1533">
        <f>SUM(G4810:G4813)</f>
        <v>737</v>
      </c>
      <c r="H4814" s="678"/>
    </row>
    <row r="4815" spans="1:8">
      <c r="A4815" s="676" t="s">
        <v>3585</v>
      </c>
      <c r="B4815" s="288" t="s">
        <v>3586</v>
      </c>
      <c r="C4815" s="303"/>
      <c r="D4815" s="678"/>
      <c r="E4815" s="598"/>
      <c r="F4815" s="204"/>
      <c r="G4815" s="1562"/>
      <c r="H4815" s="678" t="s">
        <v>3745</v>
      </c>
    </row>
    <row r="4816" spans="1:8">
      <c r="A4816" s="676"/>
      <c r="B4816" s="303"/>
      <c r="C4816" s="425" t="s">
        <v>3666</v>
      </c>
      <c r="D4816" s="678" t="s">
        <v>2180</v>
      </c>
      <c r="E4816" s="598">
        <v>1</v>
      </c>
      <c r="F4816" s="622">
        <v>1710</v>
      </c>
      <c r="G4816" s="1556">
        <f t="shared" ref="G4816:G4821" si="319">E4816*F4816</f>
        <v>1710</v>
      </c>
      <c r="H4816" s="678"/>
    </row>
    <row r="4817" spans="1:8">
      <c r="A4817" s="676"/>
      <c r="B4817" s="303"/>
      <c r="C4817" s="425" t="s">
        <v>1988</v>
      </c>
      <c r="D4817" s="678" t="s">
        <v>27</v>
      </c>
      <c r="E4817" s="598">
        <v>2.5000000000000001E-2</v>
      </c>
      <c r="F4817" s="643">
        <v>15000</v>
      </c>
      <c r="G4817" s="1556">
        <f t="shared" si="319"/>
        <v>375</v>
      </c>
      <c r="H4817" s="754"/>
    </row>
    <row r="4818" spans="1:8">
      <c r="A4818" s="676"/>
      <c r="B4818" s="303"/>
      <c r="C4818" s="425" t="s">
        <v>727</v>
      </c>
      <c r="D4818" s="678" t="s">
        <v>2426</v>
      </c>
      <c r="E4818" s="598">
        <v>0.05</v>
      </c>
      <c r="F4818" s="622">
        <v>7200</v>
      </c>
      <c r="G4818" s="1556">
        <f t="shared" si="319"/>
        <v>360</v>
      </c>
      <c r="H4818" s="754"/>
    </row>
    <row r="4819" spans="1:8">
      <c r="A4819" s="676"/>
      <c r="B4819" s="303"/>
      <c r="C4819" s="425" t="s">
        <v>735</v>
      </c>
      <c r="D4819" s="426" t="s">
        <v>27</v>
      </c>
      <c r="E4819" s="598">
        <v>0.04</v>
      </c>
      <c r="F4819" s="643">
        <v>720</v>
      </c>
      <c r="G4819" s="1556">
        <f t="shared" si="319"/>
        <v>28.8</v>
      </c>
      <c r="H4819" s="754"/>
    </row>
    <row r="4820" spans="1:8" ht="30">
      <c r="A4820" s="676"/>
      <c r="B4820" s="303"/>
      <c r="C4820" s="754" t="s">
        <v>3626</v>
      </c>
      <c r="D4820" s="678" t="s">
        <v>29</v>
      </c>
      <c r="E4820" s="612">
        <v>3</v>
      </c>
      <c r="F4820" s="204">
        <v>100</v>
      </c>
      <c r="G4820" s="1556">
        <f t="shared" si="319"/>
        <v>300</v>
      </c>
      <c r="H4820" s="754"/>
    </row>
    <row r="4821" spans="1:8">
      <c r="A4821" s="676"/>
      <c r="B4821" s="303"/>
      <c r="C4821" s="754" t="s">
        <v>31</v>
      </c>
      <c r="D4821" s="609" t="s">
        <v>27</v>
      </c>
      <c r="E4821" s="785">
        <v>0.05</v>
      </c>
      <c r="F4821" s="643">
        <v>3500</v>
      </c>
      <c r="G4821" s="1556">
        <f t="shared" si="319"/>
        <v>175</v>
      </c>
      <c r="H4821" s="754"/>
    </row>
    <row r="4822" spans="1:8">
      <c r="A4822" s="676"/>
      <c r="B4822" s="303"/>
      <c r="C4822" s="700"/>
      <c r="D4822" s="678"/>
      <c r="E4822" s="608"/>
      <c r="F4822" s="429"/>
      <c r="G4822" s="1560">
        <f>SUM(G4815:G4821)</f>
        <v>2948.8</v>
      </c>
      <c r="H4822" s="308"/>
    </row>
    <row r="4823" spans="1:8" ht="30" customHeight="1">
      <c r="A4823" s="676" t="s">
        <v>3587</v>
      </c>
      <c r="B4823" s="288" t="s">
        <v>3588</v>
      </c>
      <c r="C4823" s="754"/>
      <c r="D4823" s="609"/>
      <c r="E4823" s="609"/>
      <c r="F4823" s="643"/>
      <c r="G4823" s="701"/>
      <c r="H4823" s="678" t="s">
        <v>3745</v>
      </c>
    </row>
    <row r="4824" spans="1:8">
      <c r="A4824" s="676"/>
      <c r="B4824" s="303"/>
      <c r="C4824" s="303" t="s">
        <v>2144</v>
      </c>
      <c r="D4824" s="678" t="s">
        <v>27</v>
      </c>
      <c r="E4824" s="598">
        <v>6.3E-3</v>
      </c>
      <c r="F4824" s="204">
        <v>3000</v>
      </c>
      <c r="G4824" s="1556">
        <f t="shared" ref="G4824:G4838" si="320">E4824*F4824</f>
        <v>18.899999999999999</v>
      </c>
      <c r="H4824" s="754"/>
    </row>
    <row r="4825" spans="1:8">
      <c r="A4825" s="676"/>
      <c r="B4825" s="303"/>
      <c r="C4825" s="303" t="s">
        <v>3746</v>
      </c>
      <c r="D4825" s="678" t="s">
        <v>27</v>
      </c>
      <c r="E4825" s="598">
        <v>4.1000000000000003E-3</v>
      </c>
      <c r="F4825" s="204">
        <v>1800</v>
      </c>
      <c r="G4825" s="1556">
        <f t="shared" si="320"/>
        <v>7.3800000000000008</v>
      </c>
      <c r="H4825" s="2072"/>
    </row>
    <row r="4826" spans="1:8">
      <c r="A4826" s="676"/>
      <c r="B4826" s="303"/>
      <c r="C4826" s="303" t="s">
        <v>3747</v>
      </c>
      <c r="D4826" s="678" t="s">
        <v>27</v>
      </c>
      <c r="E4826" s="598">
        <v>1E-3</v>
      </c>
      <c r="F4826" s="204">
        <v>30000</v>
      </c>
      <c r="G4826" s="1556">
        <f t="shared" si="320"/>
        <v>30</v>
      </c>
      <c r="H4826" s="2072"/>
    </row>
    <row r="4827" spans="1:8">
      <c r="A4827" s="676"/>
      <c r="B4827" s="303"/>
      <c r="C4827" s="303" t="s">
        <v>3748</v>
      </c>
      <c r="D4827" s="678" t="s">
        <v>27</v>
      </c>
      <c r="E4827" s="598">
        <v>2.9099999999999998E-3</v>
      </c>
      <c r="F4827" s="622">
        <v>7200</v>
      </c>
      <c r="G4827" s="1556">
        <f t="shared" si="320"/>
        <v>20.951999999999998</v>
      </c>
      <c r="H4827" s="2072"/>
    </row>
    <row r="4828" spans="1:8">
      <c r="A4828" s="676"/>
      <c r="B4828" s="303"/>
      <c r="C4828" s="303" t="s">
        <v>3749</v>
      </c>
      <c r="D4828" s="678" t="s">
        <v>27</v>
      </c>
      <c r="E4828" s="598">
        <v>1.6500000000000001E-2</v>
      </c>
      <c r="F4828" s="204">
        <v>45000</v>
      </c>
      <c r="G4828" s="1556">
        <f t="shared" si="320"/>
        <v>742.5</v>
      </c>
      <c r="H4828" s="2072"/>
    </row>
    <row r="4829" spans="1:8">
      <c r="A4829" s="676"/>
      <c r="B4829" s="303"/>
      <c r="C4829" s="303" t="s">
        <v>3750</v>
      </c>
      <c r="D4829" s="678" t="s">
        <v>27</v>
      </c>
      <c r="E4829" s="598">
        <v>0.1</v>
      </c>
      <c r="F4829" s="204">
        <v>4500</v>
      </c>
      <c r="G4829" s="1556">
        <f t="shared" si="320"/>
        <v>450</v>
      </c>
      <c r="H4829" s="754"/>
    </row>
    <row r="4830" spans="1:8">
      <c r="A4830" s="676"/>
      <c r="B4830" s="303"/>
      <c r="C4830" s="303" t="s">
        <v>3751</v>
      </c>
      <c r="D4830" s="678" t="s">
        <v>27</v>
      </c>
      <c r="E4830" s="598">
        <v>2E-3</v>
      </c>
      <c r="F4830" s="204">
        <v>50000</v>
      </c>
      <c r="G4830" s="1556">
        <f t="shared" si="320"/>
        <v>100</v>
      </c>
      <c r="H4830" s="754"/>
    </row>
    <row r="4831" spans="1:8">
      <c r="A4831" s="676"/>
      <c r="B4831" s="303"/>
      <c r="C4831" s="303" t="s">
        <v>3752</v>
      </c>
      <c r="D4831" s="678" t="s">
        <v>27</v>
      </c>
      <c r="E4831" s="598">
        <v>3.6000000000000002E-4</v>
      </c>
      <c r="F4831" s="204">
        <v>870</v>
      </c>
      <c r="G4831" s="1556">
        <f t="shared" si="320"/>
        <v>0.31320000000000003</v>
      </c>
      <c r="H4831" s="754"/>
    </row>
    <row r="4832" spans="1:8">
      <c r="A4832" s="676"/>
      <c r="B4832" s="303"/>
      <c r="C4832" s="303" t="s">
        <v>3753</v>
      </c>
      <c r="D4832" s="678" t="s">
        <v>27</v>
      </c>
      <c r="E4832" s="598">
        <v>2.0000000000000002E-5</v>
      </c>
      <c r="F4832" s="204">
        <v>11500</v>
      </c>
      <c r="G4832" s="1556">
        <f t="shared" si="320"/>
        <v>0.23</v>
      </c>
      <c r="H4832" s="754"/>
    </row>
    <row r="4833" spans="1:8">
      <c r="A4833" s="676"/>
      <c r="B4833" s="303"/>
      <c r="C4833" s="303" t="s">
        <v>3754</v>
      </c>
      <c r="D4833" s="678" t="s">
        <v>27</v>
      </c>
      <c r="E4833" s="598">
        <v>8.0000000000000004E-4</v>
      </c>
      <c r="F4833" s="204">
        <v>880</v>
      </c>
      <c r="G4833" s="1556">
        <f t="shared" si="320"/>
        <v>0.70400000000000007</v>
      </c>
      <c r="H4833" s="754"/>
    </row>
    <row r="4834" spans="1:8">
      <c r="A4834" s="676"/>
      <c r="B4834" s="303"/>
      <c r="C4834" s="303" t="s">
        <v>1779</v>
      </c>
      <c r="D4834" s="678" t="s">
        <v>27</v>
      </c>
      <c r="E4834" s="598">
        <v>1E-3</v>
      </c>
      <c r="F4834" s="204">
        <v>5800</v>
      </c>
      <c r="G4834" s="1556">
        <f t="shared" si="320"/>
        <v>5.8</v>
      </c>
      <c r="H4834" s="754"/>
    </row>
    <row r="4835" spans="1:8">
      <c r="A4835" s="676"/>
      <c r="B4835" s="303"/>
      <c r="C4835" s="303" t="s">
        <v>3755</v>
      </c>
      <c r="D4835" s="678" t="s">
        <v>27</v>
      </c>
      <c r="E4835" s="598">
        <v>2E-3</v>
      </c>
      <c r="F4835" s="204">
        <v>4300</v>
      </c>
      <c r="G4835" s="1556">
        <f t="shared" si="320"/>
        <v>8.6</v>
      </c>
      <c r="H4835" s="754"/>
    </row>
    <row r="4836" spans="1:8">
      <c r="A4836" s="676"/>
      <c r="B4836" s="303"/>
      <c r="C4836" s="425" t="s">
        <v>3666</v>
      </c>
      <c r="D4836" s="678" t="s">
        <v>2180</v>
      </c>
      <c r="E4836" s="598">
        <v>1</v>
      </c>
      <c r="F4836" s="622">
        <v>1710</v>
      </c>
      <c r="G4836" s="1556">
        <f t="shared" si="320"/>
        <v>1710</v>
      </c>
      <c r="H4836" s="754"/>
    </row>
    <row r="4837" spans="1:8" ht="30">
      <c r="A4837" s="676"/>
      <c r="B4837" s="303"/>
      <c r="C4837" s="754" t="s">
        <v>3626</v>
      </c>
      <c r="D4837" s="678" t="s">
        <v>29</v>
      </c>
      <c r="E4837" s="612">
        <v>3</v>
      </c>
      <c r="F4837" s="204">
        <v>100</v>
      </c>
      <c r="G4837" s="1556">
        <f t="shared" si="320"/>
        <v>300</v>
      </c>
      <c r="H4837" s="754"/>
    </row>
    <row r="4838" spans="1:8">
      <c r="A4838" s="676"/>
      <c r="B4838" s="303"/>
      <c r="C4838" s="754" t="s">
        <v>31</v>
      </c>
      <c r="D4838" s="609" t="s">
        <v>27</v>
      </c>
      <c r="E4838" s="785">
        <v>0.05</v>
      </c>
      <c r="F4838" s="643">
        <v>3500</v>
      </c>
      <c r="G4838" s="1556">
        <f t="shared" si="320"/>
        <v>175</v>
      </c>
      <c r="H4838" s="754"/>
    </row>
    <row r="4839" spans="1:8">
      <c r="A4839" s="676"/>
      <c r="B4839" s="303"/>
      <c r="C4839" s="425"/>
      <c r="D4839" s="678"/>
      <c r="E4839" s="612"/>
      <c r="F4839" s="204"/>
      <c r="G4839" s="1533">
        <f>SUM(G4824:G4838)</f>
        <v>3570.3791999999999</v>
      </c>
      <c r="H4839" s="678"/>
    </row>
    <row r="4840" spans="1:8" ht="45">
      <c r="A4840" s="676" t="s">
        <v>3589</v>
      </c>
      <c r="B4840" s="288" t="s">
        <v>3613</v>
      </c>
      <c r="C4840" s="425"/>
      <c r="D4840" s="678"/>
      <c r="E4840" s="599"/>
      <c r="F4840" s="204"/>
      <c r="G4840" s="701"/>
      <c r="H4840" s="678" t="s">
        <v>3745</v>
      </c>
    </row>
    <row r="4841" spans="1:8" ht="17.25" customHeight="1">
      <c r="A4841" s="676"/>
      <c r="B4841" s="303"/>
      <c r="C4841" s="425" t="s">
        <v>3666</v>
      </c>
      <c r="D4841" s="678" t="s">
        <v>2180</v>
      </c>
      <c r="E4841" s="597">
        <v>1</v>
      </c>
      <c r="F4841" s="622">
        <v>1710</v>
      </c>
      <c r="G4841" s="1556">
        <f t="shared" ref="G4841:G4849" si="321">E4841*F4841</f>
        <v>1710</v>
      </c>
      <c r="H4841" s="754"/>
    </row>
    <row r="4842" spans="1:8">
      <c r="A4842" s="676"/>
      <c r="B4842" s="303"/>
      <c r="C4842" s="754" t="s">
        <v>3756</v>
      </c>
      <c r="D4842" s="609" t="s">
        <v>3284</v>
      </c>
      <c r="E4842" s="597">
        <v>0.1</v>
      </c>
      <c r="F4842" s="204">
        <v>2500</v>
      </c>
      <c r="G4842" s="1556">
        <f t="shared" si="321"/>
        <v>250</v>
      </c>
      <c r="H4842" s="754"/>
    </row>
    <row r="4843" spans="1:8">
      <c r="A4843" s="676"/>
      <c r="B4843" s="303"/>
      <c r="C4843" s="754" t="s">
        <v>3757</v>
      </c>
      <c r="D4843" s="609" t="s">
        <v>27</v>
      </c>
      <c r="E4843" s="787">
        <v>5.0000000000000001E-3</v>
      </c>
      <c r="F4843" s="643">
        <v>40000</v>
      </c>
      <c r="G4843" s="1556">
        <f t="shared" si="321"/>
        <v>200</v>
      </c>
      <c r="H4843" s="754"/>
    </row>
    <row r="4844" spans="1:8">
      <c r="A4844" s="676"/>
      <c r="B4844" s="303"/>
      <c r="C4844" s="754" t="s">
        <v>3758</v>
      </c>
      <c r="D4844" s="609" t="s">
        <v>27</v>
      </c>
      <c r="E4844" s="787">
        <v>0.02</v>
      </c>
      <c r="F4844" s="643">
        <v>4500</v>
      </c>
      <c r="G4844" s="1556">
        <f t="shared" si="321"/>
        <v>90</v>
      </c>
      <c r="H4844" s="754"/>
    </row>
    <row r="4845" spans="1:8">
      <c r="A4845" s="676"/>
      <c r="B4845" s="303"/>
      <c r="C4845" s="754" t="s">
        <v>727</v>
      </c>
      <c r="D4845" s="609" t="s">
        <v>27</v>
      </c>
      <c r="E4845" s="787">
        <v>0.05</v>
      </c>
      <c r="F4845" s="622">
        <v>7200</v>
      </c>
      <c r="G4845" s="1556">
        <f t="shared" si="321"/>
        <v>360</v>
      </c>
      <c r="H4845" s="754"/>
    </row>
    <row r="4846" spans="1:8">
      <c r="A4846" s="676"/>
      <c r="B4846" s="303"/>
      <c r="C4846" s="754" t="s">
        <v>1686</v>
      </c>
      <c r="D4846" s="609" t="s">
        <v>27</v>
      </c>
      <c r="E4846" s="787">
        <v>3.0000000000000001E-3</v>
      </c>
      <c r="F4846" s="643">
        <v>20000</v>
      </c>
      <c r="G4846" s="1556">
        <f t="shared" si="321"/>
        <v>60</v>
      </c>
      <c r="H4846" s="754"/>
    </row>
    <row r="4847" spans="1:8">
      <c r="A4847" s="676"/>
      <c r="B4847" s="303"/>
      <c r="C4847" s="754" t="s">
        <v>735</v>
      </c>
      <c r="D4847" s="609" t="s">
        <v>2426</v>
      </c>
      <c r="E4847" s="787">
        <v>0.1</v>
      </c>
      <c r="F4847" s="643">
        <v>720</v>
      </c>
      <c r="G4847" s="1556">
        <f t="shared" si="321"/>
        <v>72</v>
      </c>
      <c r="H4847" s="754"/>
    </row>
    <row r="4848" spans="1:8" ht="30">
      <c r="A4848" s="676"/>
      <c r="B4848" s="303"/>
      <c r="C4848" s="754" t="s">
        <v>3626</v>
      </c>
      <c r="D4848" s="678" t="s">
        <v>29</v>
      </c>
      <c r="E4848" s="612">
        <v>3</v>
      </c>
      <c r="F4848" s="204">
        <v>100</v>
      </c>
      <c r="G4848" s="1556">
        <f t="shared" si="321"/>
        <v>300</v>
      </c>
      <c r="H4848" s="754"/>
    </row>
    <row r="4849" spans="1:8">
      <c r="A4849" s="676"/>
      <c r="B4849" s="303"/>
      <c r="C4849" s="754" t="s">
        <v>31</v>
      </c>
      <c r="D4849" s="609" t="s">
        <v>27</v>
      </c>
      <c r="E4849" s="787">
        <v>0.05</v>
      </c>
      <c r="F4849" s="643">
        <v>3500</v>
      </c>
      <c r="G4849" s="1556">
        <f t="shared" si="321"/>
        <v>175</v>
      </c>
      <c r="H4849" s="754"/>
    </row>
    <row r="4850" spans="1:8">
      <c r="A4850" s="676"/>
      <c r="B4850" s="303"/>
      <c r="C4850" s="425"/>
      <c r="D4850" s="678"/>
      <c r="E4850" s="612"/>
      <c r="F4850" s="204"/>
      <c r="G4850" s="1559">
        <f>SUM(G4840:G4849)</f>
        <v>3217</v>
      </c>
      <c r="H4850" s="678"/>
    </row>
    <row r="4851" spans="1:8" ht="45">
      <c r="A4851" s="676" t="s">
        <v>3591</v>
      </c>
      <c r="B4851" s="288" t="s">
        <v>3614</v>
      </c>
      <c r="C4851" s="754"/>
      <c r="D4851" s="609"/>
      <c r="E4851" s="609"/>
      <c r="F4851" s="643"/>
      <c r="G4851" s="701"/>
      <c r="H4851" s="678" t="s">
        <v>3745</v>
      </c>
    </row>
    <row r="4852" spans="1:8">
      <c r="A4852" s="676"/>
      <c r="B4852" s="303"/>
      <c r="C4852" s="425" t="s">
        <v>3666</v>
      </c>
      <c r="D4852" s="678" t="s">
        <v>2180</v>
      </c>
      <c r="E4852" s="597">
        <v>1</v>
      </c>
      <c r="F4852" s="622">
        <v>1710</v>
      </c>
      <c r="G4852" s="1556">
        <f t="shared" ref="G4852:G4863" si="322">E4852*F4852</f>
        <v>1710</v>
      </c>
      <c r="H4852" s="754"/>
    </row>
    <row r="4853" spans="1:8">
      <c r="A4853" s="676"/>
      <c r="B4853" s="303"/>
      <c r="C4853" s="754" t="s">
        <v>1952</v>
      </c>
      <c r="D4853" s="609" t="s">
        <v>27</v>
      </c>
      <c r="E4853" s="787">
        <v>3.0000000000000001E-3</v>
      </c>
      <c r="F4853" s="643">
        <v>155000</v>
      </c>
      <c r="G4853" s="1556">
        <f t="shared" si="322"/>
        <v>465</v>
      </c>
      <c r="H4853" s="754"/>
    </row>
    <row r="4854" spans="1:8">
      <c r="A4854" s="676"/>
      <c r="B4854" s="303"/>
      <c r="C4854" s="754" t="s">
        <v>3759</v>
      </c>
      <c r="D4854" s="609" t="s">
        <v>27</v>
      </c>
      <c r="E4854" s="787">
        <v>1.15E-2</v>
      </c>
      <c r="F4854" s="643">
        <v>4500</v>
      </c>
      <c r="G4854" s="1556">
        <f t="shared" si="322"/>
        <v>51.75</v>
      </c>
      <c r="H4854" s="754"/>
    </row>
    <row r="4855" spans="1:8">
      <c r="A4855" s="676"/>
      <c r="B4855" s="303"/>
      <c r="C4855" s="754" t="s">
        <v>727</v>
      </c>
      <c r="D4855" s="609" t="s">
        <v>27</v>
      </c>
      <c r="E4855" s="787">
        <v>0.05</v>
      </c>
      <c r="F4855" s="622">
        <v>7200</v>
      </c>
      <c r="G4855" s="1556">
        <f t="shared" si="322"/>
        <v>360</v>
      </c>
      <c r="H4855" s="754"/>
    </row>
    <row r="4856" spans="1:8">
      <c r="A4856" s="676"/>
      <c r="B4856" s="303"/>
      <c r="C4856" s="754" t="s">
        <v>3760</v>
      </c>
      <c r="D4856" s="609" t="s">
        <v>27</v>
      </c>
      <c r="E4856" s="787">
        <v>6.0000000000000001E-3</v>
      </c>
      <c r="F4856" s="643">
        <v>25000</v>
      </c>
      <c r="G4856" s="1556">
        <f t="shared" si="322"/>
        <v>150</v>
      </c>
      <c r="H4856" s="754"/>
    </row>
    <row r="4857" spans="1:8">
      <c r="A4857" s="676"/>
      <c r="B4857" s="303"/>
      <c r="C4857" s="754" t="s">
        <v>2586</v>
      </c>
      <c r="D4857" s="609" t="s">
        <v>27</v>
      </c>
      <c r="E4857" s="787">
        <v>0.02</v>
      </c>
      <c r="F4857" s="643">
        <v>2155</v>
      </c>
      <c r="G4857" s="1556">
        <f t="shared" si="322"/>
        <v>43.1</v>
      </c>
      <c r="H4857" s="754"/>
    </row>
    <row r="4858" spans="1:8">
      <c r="A4858" s="676"/>
      <c r="B4858" s="303"/>
      <c r="C4858" s="754" t="s">
        <v>1686</v>
      </c>
      <c r="D4858" s="609" t="s">
        <v>27</v>
      </c>
      <c r="E4858" s="787">
        <v>2E-3</v>
      </c>
      <c r="F4858" s="643">
        <v>20000</v>
      </c>
      <c r="G4858" s="1556">
        <f t="shared" si="322"/>
        <v>40</v>
      </c>
      <c r="H4858" s="754"/>
    </row>
    <row r="4859" spans="1:8">
      <c r="A4859" s="676"/>
      <c r="B4859" s="303"/>
      <c r="C4859" s="754" t="s">
        <v>576</v>
      </c>
      <c r="D4859" s="609" t="s">
        <v>2426</v>
      </c>
      <c r="E4859" s="787">
        <v>0.1</v>
      </c>
      <c r="F4859" s="643">
        <v>720</v>
      </c>
      <c r="G4859" s="1556">
        <f t="shared" si="322"/>
        <v>72</v>
      </c>
      <c r="H4859" s="754"/>
    </row>
    <row r="4860" spans="1:8">
      <c r="A4860" s="676"/>
      <c r="B4860" s="303"/>
      <c r="C4860" s="754" t="s">
        <v>3761</v>
      </c>
      <c r="D4860" s="609" t="s">
        <v>27</v>
      </c>
      <c r="E4860" s="787">
        <v>2E-3</v>
      </c>
      <c r="F4860" s="643">
        <v>50000</v>
      </c>
      <c r="G4860" s="1556">
        <f t="shared" si="322"/>
        <v>100</v>
      </c>
      <c r="H4860" s="754"/>
    </row>
    <row r="4861" spans="1:8">
      <c r="A4861" s="676"/>
      <c r="B4861" s="303"/>
      <c r="C4861" s="754" t="s">
        <v>3762</v>
      </c>
      <c r="D4861" s="609" t="s">
        <v>3284</v>
      </c>
      <c r="E4861" s="597">
        <v>0.1</v>
      </c>
      <c r="F4861" s="204">
        <v>2500</v>
      </c>
      <c r="G4861" s="1556">
        <f t="shared" si="322"/>
        <v>250</v>
      </c>
      <c r="H4861" s="754"/>
    </row>
    <row r="4862" spans="1:8" ht="30">
      <c r="A4862" s="676"/>
      <c r="B4862" s="303"/>
      <c r="C4862" s="754" t="s">
        <v>3626</v>
      </c>
      <c r="D4862" s="678" t="s">
        <v>29</v>
      </c>
      <c r="E4862" s="612">
        <v>3</v>
      </c>
      <c r="F4862" s="204">
        <v>100</v>
      </c>
      <c r="G4862" s="1556">
        <f t="shared" si="322"/>
        <v>300</v>
      </c>
      <c r="H4862" s="754"/>
    </row>
    <row r="4863" spans="1:8">
      <c r="A4863" s="676"/>
      <c r="B4863" s="303"/>
      <c r="C4863" s="754" t="s">
        <v>31</v>
      </c>
      <c r="D4863" s="609" t="s">
        <v>27</v>
      </c>
      <c r="E4863" s="787">
        <v>0.05</v>
      </c>
      <c r="F4863" s="643">
        <v>3500</v>
      </c>
      <c r="G4863" s="1556">
        <f t="shared" si="322"/>
        <v>175</v>
      </c>
      <c r="H4863" s="754"/>
    </row>
    <row r="4864" spans="1:8">
      <c r="A4864" s="676"/>
      <c r="B4864" s="303"/>
      <c r="C4864" s="425"/>
      <c r="D4864" s="678"/>
      <c r="E4864" s="612"/>
      <c r="F4864" s="204"/>
      <c r="G4864" s="1559">
        <f>SUM(G4851:G4863)</f>
        <v>3716.85</v>
      </c>
      <c r="H4864" s="678"/>
    </row>
    <row r="4865" spans="1:8" ht="45">
      <c r="A4865" s="676" t="s">
        <v>3593</v>
      </c>
      <c r="B4865" s="288" t="s">
        <v>3615</v>
      </c>
      <c r="C4865" s="754"/>
      <c r="D4865" s="609"/>
      <c r="E4865" s="609"/>
      <c r="F4865" s="643"/>
      <c r="G4865" s="701"/>
      <c r="H4865" s="678" t="s">
        <v>3745</v>
      </c>
    </row>
    <row r="4866" spans="1:8">
      <c r="A4866" s="676"/>
      <c r="B4866" s="303"/>
      <c r="C4866" s="425" t="s">
        <v>3666</v>
      </c>
      <c r="D4866" s="678" t="s">
        <v>2180</v>
      </c>
      <c r="E4866" s="598">
        <v>1</v>
      </c>
      <c r="F4866" s="622">
        <v>1710</v>
      </c>
      <c r="G4866" s="1556">
        <f t="shared" ref="G4866:G4876" si="323">E4866*F4866</f>
        <v>1710</v>
      </c>
      <c r="H4866" s="754"/>
    </row>
    <row r="4867" spans="1:8">
      <c r="A4867" s="676"/>
      <c r="B4867" s="303"/>
      <c r="C4867" s="303" t="s">
        <v>3763</v>
      </c>
      <c r="D4867" s="678" t="s">
        <v>27</v>
      </c>
      <c r="E4867" s="598">
        <v>5.0000000000000001E-3</v>
      </c>
      <c r="F4867" s="643">
        <v>8500</v>
      </c>
      <c r="G4867" s="1556">
        <f t="shared" si="323"/>
        <v>42.5</v>
      </c>
      <c r="H4867" s="754"/>
    </row>
    <row r="4868" spans="1:8">
      <c r="A4868" s="676"/>
      <c r="B4868" s="303"/>
      <c r="C4868" s="303" t="s">
        <v>3764</v>
      </c>
      <c r="D4868" s="678" t="s">
        <v>27</v>
      </c>
      <c r="E4868" s="598">
        <v>5.0000000000000001E-3</v>
      </c>
      <c r="F4868" s="643">
        <v>7000</v>
      </c>
      <c r="G4868" s="1556">
        <f t="shared" si="323"/>
        <v>35</v>
      </c>
      <c r="H4868" s="754"/>
    </row>
    <row r="4869" spans="1:8">
      <c r="A4869" s="676"/>
      <c r="B4869" s="303"/>
      <c r="C4869" s="303" t="s">
        <v>3765</v>
      </c>
      <c r="D4869" s="678" t="s">
        <v>27</v>
      </c>
      <c r="E4869" s="598">
        <v>5.0000000000000001E-3</v>
      </c>
      <c r="F4869" s="643">
        <v>7000</v>
      </c>
      <c r="G4869" s="1556">
        <f t="shared" si="323"/>
        <v>35</v>
      </c>
      <c r="H4869" s="754"/>
    </row>
    <row r="4870" spans="1:8">
      <c r="A4870" s="676"/>
      <c r="B4870" s="303"/>
      <c r="C4870" s="303" t="s">
        <v>3766</v>
      </c>
      <c r="D4870" s="678" t="s">
        <v>27</v>
      </c>
      <c r="E4870" s="598">
        <v>0.1</v>
      </c>
      <c r="F4870" s="622">
        <v>3612</v>
      </c>
      <c r="G4870" s="1556">
        <f t="shared" si="323"/>
        <v>361.20000000000005</v>
      </c>
      <c r="H4870" s="754"/>
    </row>
    <row r="4871" spans="1:8" ht="30">
      <c r="A4871" s="676"/>
      <c r="B4871" s="303"/>
      <c r="C4871" s="303" t="s">
        <v>3767</v>
      </c>
      <c r="D4871" s="678" t="s">
        <v>27</v>
      </c>
      <c r="E4871" s="598">
        <v>5.4999999999999997E-3</v>
      </c>
      <c r="F4871" s="643">
        <v>13500</v>
      </c>
      <c r="G4871" s="1556">
        <f t="shared" si="323"/>
        <v>74.25</v>
      </c>
      <c r="H4871" s="754"/>
    </row>
    <row r="4872" spans="1:8">
      <c r="A4872" s="676"/>
      <c r="B4872" s="303"/>
      <c r="C4872" s="303" t="s">
        <v>1779</v>
      </c>
      <c r="D4872" s="678" t="s">
        <v>27</v>
      </c>
      <c r="E4872" s="598">
        <v>0.04</v>
      </c>
      <c r="F4872" s="643">
        <v>5800</v>
      </c>
      <c r="G4872" s="1556">
        <f t="shared" si="323"/>
        <v>232</v>
      </c>
      <c r="H4872" s="754"/>
    </row>
    <row r="4873" spans="1:8">
      <c r="A4873" s="676"/>
      <c r="B4873" s="303"/>
      <c r="C4873" s="303" t="s">
        <v>3746</v>
      </c>
      <c r="D4873" s="678" t="s">
        <v>27</v>
      </c>
      <c r="E4873" s="598">
        <v>5.0999999999999997E-2</v>
      </c>
      <c r="F4873" s="643">
        <v>1800</v>
      </c>
      <c r="G4873" s="1556">
        <f t="shared" si="323"/>
        <v>91.8</v>
      </c>
      <c r="H4873" s="754"/>
    </row>
    <row r="4874" spans="1:8">
      <c r="A4874" s="676"/>
      <c r="B4874" s="303"/>
      <c r="C4874" s="303" t="s">
        <v>3748</v>
      </c>
      <c r="D4874" s="678" t="s">
        <v>27</v>
      </c>
      <c r="E4874" s="598">
        <v>0.01</v>
      </c>
      <c r="F4874" s="622">
        <v>7200</v>
      </c>
      <c r="G4874" s="1556">
        <f t="shared" si="323"/>
        <v>72</v>
      </c>
      <c r="H4874" s="754"/>
    </row>
    <row r="4875" spans="1:8" ht="30">
      <c r="A4875" s="676"/>
      <c r="B4875" s="303"/>
      <c r="C4875" s="754" t="s">
        <v>3626</v>
      </c>
      <c r="D4875" s="678" t="s">
        <v>29</v>
      </c>
      <c r="E4875" s="612">
        <v>3</v>
      </c>
      <c r="F4875" s="204">
        <v>100</v>
      </c>
      <c r="G4875" s="1556">
        <f t="shared" si="323"/>
        <v>300</v>
      </c>
      <c r="H4875" s="754"/>
    </row>
    <row r="4876" spans="1:8">
      <c r="A4876" s="676"/>
      <c r="B4876" s="303"/>
      <c r="C4876" s="754" t="s">
        <v>31</v>
      </c>
      <c r="D4876" s="609" t="s">
        <v>27</v>
      </c>
      <c r="E4876" s="785">
        <v>0.05</v>
      </c>
      <c r="F4876" s="643">
        <v>3500</v>
      </c>
      <c r="G4876" s="1556">
        <f t="shared" si="323"/>
        <v>175</v>
      </c>
      <c r="H4876" s="754"/>
    </row>
    <row r="4877" spans="1:8">
      <c r="A4877" s="676"/>
      <c r="B4877" s="303"/>
      <c r="C4877" s="425"/>
      <c r="D4877" s="678"/>
      <c r="E4877" s="678"/>
      <c r="F4877" s="204"/>
      <c r="G4877" s="1559">
        <f>SUM(G4866:G4876)</f>
        <v>3128.75</v>
      </c>
      <c r="H4877" s="678"/>
    </row>
    <row r="4878" spans="1:8" ht="30">
      <c r="A4878" s="676" t="s">
        <v>3595</v>
      </c>
      <c r="B4878" s="288" t="s">
        <v>3616</v>
      </c>
      <c r="C4878" s="303"/>
      <c r="D4878" s="678"/>
      <c r="E4878" s="599"/>
      <c r="F4878" s="643"/>
      <c r="G4878" s="701"/>
      <c r="H4878" s="678" t="s">
        <v>3745</v>
      </c>
    </row>
    <row r="4879" spans="1:8">
      <c r="A4879" s="676"/>
      <c r="B4879" s="677"/>
      <c r="C4879" s="425" t="s">
        <v>3666</v>
      </c>
      <c r="D4879" s="678" t="s">
        <v>2180</v>
      </c>
      <c r="E4879" s="598">
        <v>1</v>
      </c>
      <c r="F4879" s="622">
        <v>1710</v>
      </c>
      <c r="G4879" s="1556">
        <f t="shared" ref="G4879:G4885" si="324">E4879*F4879</f>
        <v>1710</v>
      </c>
      <c r="H4879" s="754"/>
    </row>
    <row r="4880" spans="1:8">
      <c r="A4880" s="676"/>
      <c r="B4880" s="677"/>
      <c r="C4880" s="283" t="s">
        <v>3768</v>
      </c>
      <c r="D4880" s="422" t="s">
        <v>27</v>
      </c>
      <c r="E4880" s="570">
        <v>2.5000000000000001E-2</v>
      </c>
      <c r="F4880" s="622">
        <v>2800</v>
      </c>
      <c r="G4880" s="1556">
        <f t="shared" si="324"/>
        <v>70</v>
      </c>
      <c r="H4880" s="754"/>
    </row>
    <row r="4881" spans="1:8">
      <c r="A4881" s="676"/>
      <c r="B4881" s="699"/>
      <c r="C4881" s="283" t="s">
        <v>1871</v>
      </c>
      <c r="D4881" s="422" t="s">
        <v>27</v>
      </c>
      <c r="E4881" s="570">
        <v>0.02</v>
      </c>
      <c r="F4881" s="622">
        <v>1400</v>
      </c>
      <c r="G4881" s="1556">
        <f t="shared" si="324"/>
        <v>28</v>
      </c>
      <c r="H4881" s="754"/>
    </row>
    <row r="4882" spans="1:8" ht="30">
      <c r="A4882" s="676"/>
      <c r="B4882" s="288"/>
      <c r="C4882" s="283" t="s">
        <v>3769</v>
      </c>
      <c r="D4882" s="422" t="s">
        <v>29</v>
      </c>
      <c r="E4882" s="570">
        <v>0.01</v>
      </c>
      <c r="F4882" s="622">
        <v>25000</v>
      </c>
      <c r="G4882" s="1556">
        <f t="shared" si="324"/>
        <v>250</v>
      </c>
      <c r="H4882" s="754"/>
    </row>
    <row r="4883" spans="1:8">
      <c r="A4883" s="676"/>
      <c r="B4883" s="677"/>
      <c r="C4883" s="283" t="s">
        <v>3770</v>
      </c>
      <c r="D4883" s="678" t="s">
        <v>27</v>
      </c>
      <c r="E4883" s="598">
        <v>2E-3</v>
      </c>
      <c r="F4883" s="622">
        <v>15700</v>
      </c>
      <c r="G4883" s="1556">
        <f t="shared" si="324"/>
        <v>31.400000000000002</v>
      </c>
      <c r="H4883" s="754"/>
    </row>
    <row r="4884" spans="1:8">
      <c r="A4884" s="676"/>
      <c r="B4884" s="677"/>
      <c r="C4884" s="283" t="s">
        <v>3771</v>
      </c>
      <c r="D4884" s="678" t="s">
        <v>27</v>
      </c>
      <c r="E4884" s="598">
        <v>0.1</v>
      </c>
      <c r="F4884" s="622">
        <v>7200</v>
      </c>
      <c r="G4884" s="1556">
        <f t="shared" si="324"/>
        <v>720</v>
      </c>
      <c r="H4884" s="754"/>
    </row>
    <row r="4885" spans="1:8" ht="30">
      <c r="A4885" s="676"/>
      <c r="B4885" s="677"/>
      <c r="C4885" s="754" t="s">
        <v>3626</v>
      </c>
      <c r="D4885" s="678" t="s">
        <v>29</v>
      </c>
      <c r="E4885" s="612">
        <v>3</v>
      </c>
      <c r="F4885" s="204">
        <v>100</v>
      </c>
      <c r="G4885" s="1556">
        <f t="shared" si="324"/>
        <v>300</v>
      </c>
      <c r="H4885" s="754"/>
    </row>
    <row r="4886" spans="1:8">
      <c r="A4886" s="676"/>
      <c r="B4886" s="699" t="s">
        <v>35</v>
      </c>
      <c r="C4886" s="700"/>
      <c r="D4886" s="678"/>
      <c r="E4886" s="608"/>
      <c r="F4886" s="429"/>
      <c r="G4886" s="1559">
        <f>SUM(G4879:G4885)</f>
        <v>3109.4</v>
      </c>
      <c r="H4886" s="308"/>
    </row>
    <row r="4887" spans="1:8" ht="45">
      <c r="A4887" s="676" t="s">
        <v>3597</v>
      </c>
      <c r="B4887" s="288" t="s">
        <v>3598</v>
      </c>
      <c r="C4887" s="754"/>
      <c r="D4887" s="609"/>
      <c r="E4887" s="786"/>
      <c r="F4887" s="643"/>
      <c r="G4887" s="701"/>
      <c r="H4887" s="678" t="s">
        <v>3745</v>
      </c>
    </row>
    <row r="4888" spans="1:8">
      <c r="A4888" s="676"/>
      <c r="B4888" s="677"/>
      <c r="C4888" s="425" t="s">
        <v>3666</v>
      </c>
      <c r="D4888" s="678" t="s">
        <v>2180</v>
      </c>
      <c r="E4888" s="792">
        <v>1</v>
      </c>
      <c r="F4888" s="622">
        <v>1710</v>
      </c>
      <c r="G4888" s="1556">
        <f t="shared" ref="G4888:G4897" si="325">E4888*F4888</f>
        <v>1710</v>
      </c>
      <c r="H4888" s="678"/>
    </row>
    <row r="4889" spans="1:8">
      <c r="A4889" s="676"/>
      <c r="B4889" s="677"/>
      <c r="C4889" s="283" t="s">
        <v>3772</v>
      </c>
      <c r="D4889" s="422" t="s">
        <v>27</v>
      </c>
      <c r="E4889" s="595" t="s">
        <v>3773</v>
      </c>
      <c r="F4889" s="622">
        <v>32000</v>
      </c>
      <c r="G4889" s="1556">
        <f t="shared" si="325"/>
        <v>48</v>
      </c>
      <c r="H4889" s="678"/>
    </row>
    <row r="4890" spans="1:8">
      <c r="A4890" s="676"/>
      <c r="B4890" s="677"/>
      <c r="C4890" s="283" t="s">
        <v>3774</v>
      </c>
      <c r="D4890" s="422" t="s">
        <v>27</v>
      </c>
      <c r="E4890" s="596">
        <v>2E-3</v>
      </c>
      <c r="F4890" s="622">
        <v>25000</v>
      </c>
      <c r="G4890" s="1556">
        <f t="shared" si="325"/>
        <v>50</v>
      </c>
      <c r="H4890" s="678"/>
    </row>
    <row r="4891" spans="1:8">
      <c r="A4891" s="676"/>
      <c r="B4891" s="699"/>
      <c r="C4891" s="283" t="s">
        <v>2144</v>
      </c>
      <c r="D4891" s="422" t="s">
        <v>27</v>
      </c>
      <c r="E4891" s="596">
        <v>0.1</v>
      </c>
      <c r="F4891" s="622">
        <v>3000</v>
      </c>
      <c r="G4891" s="1556">
        <f t="shared" si="325"/>
        <v>300</v>
      </c>
      <c r="H4891" s="308"/>
    </row>
    <row r="4892" spans="1:8">
      <c r="A4892" s="676"/>
      <c r="B4892" s="288"/>
      <c r="C4892" s="303" t="s">
        <v>3775</v>
      </c>
      <c r="D4892" s="422" t="s">
        <v>27</v>
      </c>
      <c r="E4892" s="597">
        <v>8.0000000000000002E-3</v>
      </c>
      <c r="F4892" s="622">
        <v>30000</v>
      </c>
      <c r="G4892" s="1556">
        <f t="shared" si="325"/>
        <v>240</v>
      </c>
      <c r="H4892" s="678"/>
    </row>
    <row r="4893" spans="1:8">
      <c r="A4893" s="676"/>
      <c r="B4893" s="677"/>
      <c r="C4893" s="303" t="s">
        <v>1779</v>
      </c>
      <c r="D4893" s="422" t="s">
        <v>27</v>
      </c>
      <c r="E4893" s="597">
        <v>2.5000000000000001E-2</v>
      </c>
      <c r="F4893" s="622">
        <v>5800</v>
      </c>
      <c r="G4893" s="1556">
        <f t="shared" si="325"/>
        <v>145</v>
      </c>
      <c r="H4893" s="678"/>
    </row>
    <row r="4894" spans="1:8">
      <c r="A4894" s="676"/>
      <c r="B4894" s="677"/>
      <c r="C4894" s="303" t="s">
        <v>3776</v>
      </c>
      <c r="D4894" s="422" t="s">
        <v>27</v>
      </c>
      <c r="E4894" s="597">
        <v>0.05</v>
      </c>
      <c r="F4894" s="643">
        <v>1800</v>
      </c>
      <c r="G4894" s="1556">
        <f t="shared" si="325"/>
        <v>90</v>
      </c>
      <c r="H4894" s="678"/>
    </row>
    <row r="4895" spans="1:8">
      <c r="A4895" s="676"/>
      <c r="B4895" s="677"/>
      <c r="C4895" s="303" t="s">
        <v>3749</v>
      </c>
      <c r="D4895" s="422" t="s">
        <v>27</v>
      </c>
      <c r="E4895" s="597">
        <v>5.0000000000000001E-3</v>
      </c>
      <c r="F4895" s="622">
        <v>45000</v>
      </c>
      <c r="G4895" s="1556">
        <f t="shared" si="325"/>
        <v>225</v>
      </c>
      <c r="H4895" s="678"/>
    </row>
    <row r="4896" spans="1:8" ht="30">
      <c r="A4896" s="676"/>
      <c r="B4896" s="699"/>
      <c r="C4896" s="754" t="s">
        <v>3626</v>
      </c>
      <c r="D4896" s="678" t="s">
        <v>29</v>
      </c>
      <c r="E4896" s="612">
        <v>3</v>
      </c>
      <c r="F4896" s="204">
        <v>100</v>
      </c>
      <c r="G4896" s="1556">
        <f t="shared" si="325"/>
        <v>300</v>
      </c>
      <c r="H4896" s="308"/>
    </row>
    <row r="4897" spans="1:8">
      <c r="A4897" s="676"/>
      <c r="B4897" s="288"/>
      <c r="C4897" s="754" t="s">
        <v>31</v>
      </c>
      <c r="D4897" s="609" t="s">
        <v>27</v>
      </c>
      <c r="E4897" s="787">
        <v>0.05</v>
      </c>
      <c r="F4897" s="643">
        <v>3500</v>
      </c>
      <c r="G4897" s="1556">
        <f t="shared" si="325"/>
        <v>175</v>
      </c>
      <c r="H4897" s="678"/>
    </row>
    <row r="4898" spans="1:8">
      <c r="A4898" s="676"/>
      <c r="B4898" s="699" t="s">
        <v>35</v>
      </c>
      <c r="C4898" s="425"/>
      <c r="D4898" s="678"/>
      <c r="E4898" s="612"/>
      <c r="F4898" s="204"/>
      <c r="G4898" s="1533">
        <f>SUM(G4887:G4897)</f>
        <v>3283</v>
      </c>
      <c r="H4898" s="678"/>
    </row>
    <row r="4899" spans="1:8" ht="30">
      <c r="A4899" s="676" t="s">
        <v>3599</v>
      </c>
      <c r="B4899" s="288" t="s">
        <v>3777</v>
      </c>
      <c r="C4899" s="754"/>
      <c r="D4899" s="609"/>
      <c r="E4899" s="609"/>
      <c r="F4899" s="643"/>
      <c r="G4899" s="701"/>
      <c r="H4899" s="678" t="s">
        <v>3745</v>
      </c>
    </row>
    <row r="4900" spans="1:8">
      <c r="A4900" s="676"/>
      <c r="B4900" s="677"/>
      <c r="C4900" s="303" t="s">
        <v>3778</v>
      </c>
      <c r="D4900" s="426" t="s">
        <v>27</v>
      </c>
      <c r="E4900" s="785">
        <v>0.06</v>
      </c>
      <c r="F4900" s="643">
        <v>3500</v>
      </c>
      <c r="G4900" s="1556">
        <f t="shared" ref="G4900:G4908" si="326">E4900*F4900</f>
        <v>210</v>
      </c>
      <c r="H4900" s="754"/>
    </row>
    <row r="4901" spans="1:8">
      <c r="A4901" s="676"/>
      <c r="B4901" s="699"/>
      <c r="C4901" s="303" t="s">
        <v>3779</v>
      </c>
      <c r="D4901" s="426" t="s">
        <v>27</v>
      </c>
      <c r="E4901" s="598">
        <v>0.05</v>
      </c>
      <c r="F4901" s="622">
        <v>1950</v>
      </c>
      <c r="G4901" s="1556">
        <f t="shared" si="326"/>
        <v>97.5</v>
      </c>
      <c r="H4901" s="754"/>
    </row>
    <row r="4902" spans="1:8">
      <c r="A4902" s="676"/>
      <c r="B4902" s="288"/>
      <c r="C4902" s="303" t="s">
        <v>2586</v>
      </c>
      <c r="D4902" s="426" t="s">
        <v>27</v>
      </c>
      <c r="E4902" s="785">
        <v>0.03</v>
      </c>
      <c r="F4902" s="643">
        <v>2155</v>
      </c>
      <c r="G4902" s="1556">
        <f t="shared" si="326"/>
        <v>64.649999999999991</v>
      </c>
      <c r="H4902" s="754"/>
    </row>
    <row r="4903" spans="1:8">
      <c r="A4903" s="676"/>
      <c r="B4903" s="677"/>
      <c r="C4903" s="303" t="s">
        <v>727</v>
      </c>
      <c r="D4903" s="426" t="s">
        <v>27</v>
      </c>
      <c r="E4903" s="785">
        <v>0.05</v>
      </c>
      <c r="F4903" s="622">
        <v>7500</v>
      </c>
      <c r="G4903" s="1556">
        <f t="shared" si="326"/>
        <v>375</v>
      </c>
      <c r="H4903" s="754"/>
    </row>
    <row r="4904" spans="1:8">
      <c r="A4904" s="676"/>
      <c r="B4904" s="677"/>
      <c r="C4904" s="303" t="s">
        <v>576</v>
      </c>
      <c r="D4904" s="426" t="s">
        <v>27</v>
      </c>
      <c r="E4904" s="601">
        <v>0.1</v>
      </c>
      <c r="F4904" s="632">
        <v>720</v>
      </c>
      <c r="G4904" s="1556">
        <f t="shared" si="326"/>
        <v>72</v>
      </c>
      <c r="H4904" s="754"/>
    </row>
    <row r="4905" spans="1:8">
      <c r="A4905" s="676"/>
      <c r="B4905" s="677"/>
      <c r="C4905" s="425" t="s">
        <v>3666</v>
      </c>
      <c r="D4905" s="678" t="s">
        <v>2180</v>
      </c>
      <c r="E4905" s="598">
        <v>1</v>
      </c>
      <c r="F4905" s="622">
        <v>1710</v>
      </c>
      <c r="G4905" s="1556">
        <f t="shared" si="326"/>
        <v>1710</v>
      </c>
      <c r="H4905" s="754"/>
    </row>
    <row r="4906" spans="1:8">
      <c r="A4906" s="676"/>
      <c r="B4906" s="699"/>
      <c r="C4906" s="303" t="s">
        <v>3409</v>
      </c>
      <c r="D4906" s="426" t="s">
        <v>27</v>
      </c>
      <c r="E4906" s="601">
        <v>0.03</v>
      </c>
      <c r="F4906" s="632">
        <v>2100</v>
      </c>
      <c r="G4906" s="1556">
        <f t="shared" si="326"/>
        <v>63</v>
      </c>
      <c r="H4906" s="754"/>
    </row>
    <row r="4907" spans="1:8" ht="30">
      <c r="A4907" s="676"/>
      <c r="B4907" s="288"/>
      <c r="C4907" s="754" t="s">
        <v>3626</v>
      </c>
      <c r="D4907" s="678" t="s">
        <v>29</v>
      </c>
      <c r="E4907" s="612">
        <v>3</v>
      </c>
      <c r="F4907" s="204">
        <v>100</v>
      </c>
      <c r="G4907" s="1556">
        <f t="shared" si="326"/>
        <v>300</v>
      </c>
      <c r="H4907" s="754"/>
    </row>
    <row r="4908" spans="1:8">
      <c r="A4908" s="676"/>
      <c r="B4908" s="677"/>
      <c r="C4908" s="754" t="s">
        <v>31</v>
      </c>
      <c r="D4908" s="609" t="s">
        <v>27</v>
      </c>
      <c r="E4908" s="785">
        <v>0.05</v>
      </c>
      <c r="F4908" s="643">
        <v>3500</v>
      </c>
      <c r="G4908" s="1556">
        <f t="shared" si="326"/>
        <v>175</v>
      </c>
      <c r="H4908" s="754"/>
    </row>
    <row r="4909" spans="1:8">
      <c r="A4909" s="676"/>
      <c r="B4909" s="699" t="s">
        <v>35</v>
      </c>
      <c r="C4909" s="425"/>
      <c r="D4909" s="678"/>
      <c r="E4909" s="612"/>
      <c r="F4909" s="204"/>
      <c r="G4909" s="1559">
        <f>SUM(G4900:G4908)</f>
        <v>3067.15</v>
      </c>
      <c r="H4909" s="678"/>
    </row>
    <row r="4910" spans="1:8">
      <c r="A4910" s="676" t="s">
        <v>3601</v>
      </c>
      <c r="B4910" s="288" t="s">
        <v>3602</v>
      </c>
      <c r="C4910" s="303"/>
      <c r="D4910" s="678"/>
      <c r="E4910" s="599"/>
      <c r="F4910" s="204"/>
      <c r="G4910" s="1533"/>
      <c r="H4910" s="678" t="s">
        <v>3745</v>
      </c>
    </row>
    <row r="4911" spans="1:8">
      <c r="A4911" s="676"/>
      <c r="B4911" s="699"/>
      <c r="C4911" s="303" t="s">
        <v>1952</v>
      </c>
      <c r="D4911" s="426" t="s">
        <v>27</v>
      </c>
      <c r="E4911" s="785">
        <v>0.01</v>
      </c>
      <c r="F4911" s="643">
        <v>155000</v>
      </c>
      <c r="G4911" s="1556">
        <f t="shared" ref="G4911:G4918" si="327">E4911*F4911</f>
        <v>1550</v>
      </c>
      <c r="H4911" s="754"/>
    </row>
    <row r="4912" spans="1:8">
      <c r="A4912" s="676"/>
      <c r="B4912" s="288"/>
      <c r="C4912" s="303" t="s">
        <v>3780</v>
      </c>
      <c r="D4912" s="426" t="s">
        <v>27</v>
      </c>
      <c r="E4912" s="601">
        <v>1E-3</v>
      </c>
      <c r="F4912" s="632">
        <v>800000</v>
      </c>
      <c r="G4912" s="1556">
        <f t="shared" si="327"/>
        <v>800</v>
      </c>
      <c r="H4912" s="754"/>
    </row>
    <row r="4913" spans="1:8">
      <c r="A4913" s="676"/>
      <c r="B4913" s="677"/>
      <c r="C4913" s="303" t="s">
        <v>3781</v>
      </c>
      <c r="D4913" s="426" t="s">
        <v>27</v>
      </c>
      <c r="E4913" s="600">
        <v>5.8500000000000002E-3</v>
      </c>
      <c r="F4913" s="623">
        <v>35000</v>
      </c>
      <c r="G4913" s="1556">
        <f t="shared" si="327"/>
        <v>204.75</v>
      </c>
      <c r="H4913" s="754"/>
    </row>
    <row r="4914" spans="1:8">
      <c r="A4914" s="676"/>
      <c r="B4914" s="677"/>
      <c r="C4914" s="303" t="s">
        <v>291</v>
      </c>
      <c r="D4914" s="426" t="s">
        <v>27</v>
      </c>
      <c r="E4914" s="785">
        <v>0.01</v>
      </c>
      <c r="F4914" s="643">
        <v>5800</v>
      </c>
      <c r="G4914" s="1556">
        <f t="shared" si="327"/>
        <v>58</v>
      </c>
      <c r="H4914" s="754"/>
    </row>
    <row r="4915" spans="1:8">
      <c r="A4915" s="676"/>
      <c r="B4915" s="677"/>
      <c r="C4915" s="303" t="s">
        <v>3782</v>
      </c>
      <c r="D4915" s="609" t="s">
        <v>3284</v>
      </c>
      <c r="E4915" s="601">
        <v>0.01</v>
      </c>
      <c r="F4915" s="632">
        <v>3500</v>
      </c>
      <c r="G4915" s="1556">
        <f t="shared" si="327"/>
        <v>35</v>
      </c>
      <c r="H4915" s="754"/>
    </row>
    <row r="4916" spans="1:8">
      <c r="A4916" s="676"/>
      <c r="B4916" s="699"/>
      <c r="C4916" s="303" t="s">
        <v>731</v>
      </c>
      <c r="D4916" s="609" t="s">
        <v>3284</v>
      </c>
      <c r="E4916" s="601">
        <v>0.1</v>
      </c>
      <c r="F4916" s="622">
        <v>3612</v>
      </c>
      <c r="G4916" s="1556">
        <f t="shared" si="327"/>
        <v>361.20000000000005</v>
      </c>
      <c r="H4916" s="754"/>
    </row>
    <row r="4917" spans="1:8">
      <c r="A4917" s="676"/>
      <c r="B4917" s="677"/>
      <c r="C4917" s="754" t="s">
        <v>31</v>
      </c>
      <c r="D4917" s="609" t="s">
        <v>27</v>
      </c>
      <c r="E4917" s="785">
        <v>0.05</v>
      </c>
      <c r="F4917" s="643">
        <v>3500</v>
      </c>
      <c r="G4917" s="1556">
        <f t="shared" si="327"/>
        <v>175</v>
      </c>
      <c r="H4917" s="754"/>
    </row>
    <row r="4918" spans="1:8" ht="30.75" customHeight="1">
      <c r="A4918" s="676"/>
      <c r="B4918" s="677"/>
      <c r="C4918" s="754" t="s">
        <v>3626</v>
      </c>
      <c r="D4918" s="678" t="s">
        <v>29</v>
      </c>
      <c r="E4918" s="612">
        <v>3</v>
      </c>
      <c r="F4918" s="204">
        <v>100</v>
      </c>
      <c r="G4918" s="1556">
        <f t="shared" si="327"/>
        <v>300</v>
      </c>
      <c r="H4918" s="754"/>
    </row>
    <row r="4919" spans="1:8">
      <c r="A4919" s="676"/>
      <c r="B4919" s="699" t="s">
        <v>35</v>
      </c>
      <c r="C4919" s="700"/>
      <c r="D4919" s="678"/>
      <c r="E4919" s="608"/>
      <c r="F4919" s="429"/>
      <c r="G4919" s="1533">
        <f>SUM(G4911:G4918)</f>
        <v>3483.95</v>
      </c>
      <c r="H4919" s="308"/>
    </row>
    <row r="4920" spans="1:8">
      <c r="A4920" s="676" t="s">
        <v>3603</v>
      </c>
      <c r="B4920" s="288" t="s">
        <v>3617</v>
      </c>
      <c r="C4920" s="303"/>
      <c r="D4920" s="678"/>
      <c r="E4920" s="599"/>
      <c r="F4920" s="204"/>
      <c r="G4920" s="1533"/>
      <c r="H4920" s="422" t="s">
        <v>3783</v>
      </c>
    </row>
    <row r="4921" spans="1:8">
      <c r="A4921" s="676"/>
      <c r="B4921" s="677"/>
      <c r="C4921" s="283" t="s">
        <v>1752</v>
      </c>
      <c r="D4921" s="422" t="s">
        <v>2426</v>
      </c>
      <c r="E4921" s="570">
        <v>0.1</v>
      </c>
      <c r="F4921" s="622">
        <v>720</v>
      </c>
      <c r="G4921" s="1556">
        <f t="shared" ref="G4921:G4928" si="328">E4921*F4921</f>
        <v>72</v>
      </c>
      <c r="H4921" s="754"/>
    </row>
    <row r="4922" spans="1:8" ht="16.5">
      <c r="A4922" s="676"/>
      <c r="B4922" s="677"/>
      <c r="C4922" s="283" t="s">
        <v>3805</v>
      </c>
      <c r="D4922" s="422" t="s">
        <v>2426</v>
      </c>
      <c r="E4922" s="570">
        <v>0.1</v>
      </c>
      <c r="F4922" s="622">
        <v>3612</v>
      </c>
      <c r="G4922" s="1556">
        <f t="shared" si="328"/>
        <v>361.20000000000005</v>
      </c>
      <c r="H4922" s="754"/>
    </row>
    <row r="4923" spans="1:8">
      <c r="A4923" s="676"/>
      <c r="B4923" s="699"/>
      <c r="C4923" s="283" t="s">
        <v>3784</v>
      </c>
      <c r="D4923" s="422" t="s">
        <v>2426</v>
      </c>
      <c r="E4923" s="570">
        <v>6.2E-2</v>
      </c>
      <c r="F4923" s="622">
        <v>5500</v>
      </c>
      <c r="G4923" s="1556">
        <f t="shared" si="328"/>
        <v>341</v>
      </c>
      <c r="H4923" s="754"/>
    </row>
    <row r="4924" spans="1:8">
      <c r="A4924" s="676"/>
      <c r="B4924" s="288"/>
      <c r="C4924" s="283" t="s">
        <v>3785</v>
      </c>
      <c r="D4924" s="422" t="s">
        <v>27</v>
      </c>
      <c r="E4924" s="570">
        <v>8.5000000000000006E-2</v>
      </c>
      <c r="F4924" s="622">
        <v>3500</v>
      </c>
      <c r="G4924" s="1556">
        <f t="shared" si="328"/>
        <v>297.5</v>
      </c>
      <c r="H4924" s="754"/>
    </row>
    <row r="4925" spans="1:8">
      <c r="A4925" s="676"/>
      <c r="B4925" s="677"/>
      <c r="C4925" s="283" t="s">
        <v>1755</v>
      </c>
      <c r="D4925" s="422" t="s">
        <v>27</v>
      </c>
      <c r="E4925" s="570">
        <v>1.4999999999999999E-2</v>
      </c>
      <c r="F4925" s="622">
        <v>25000</v>
      </c>
      <c r="G4925" s="1556">
        <f t="shared" si="328"/>
        <v>375</v>
      </c>
      <c r="H4925" s="754"/>
    </row>
    <row r="4926" spans="1:8">
      <c r="A4926" s="676"/>
      <c r="B4926" s="677"/>
      <c r="C4926" s="425" t="s">
        <v>3666</v>
      </c>
      <c r="D4926" s="678" t="s">
        <v>2180</v>
      </c>
      <c r="E4926" s="598">
        <v>0.15</v>
      </c>
      <c r="F4926" s="622">
        <v>1710</v>
      </c>
      <c r="G4926" s="1556">
        <f t="shared" si="328"/>
        <v>256.5</v>
      </c>
      <c r="H4926" s="754"/>
    </row>
    <row r="4927" spans="1:8" ht="30">
      <c r="A4927" s="676"/>
      <c r="B4927" s="677"/>
      <c r="C4927" s="754" t="s">
        <v>3626</v>
      </c>
      <c r="D4927" s="678" t="s">
        <v>29</v>
      </c>
      <c r="E4927" s="612">
        <v>3</v>
      </c>
      <c r="F4927" s="204">
        <v>100</v>
      </c>
      <c r="G4927" s="1556">
        <f t="shared" si="328"/>
        <v>300</v>
      </c>
      <c r="H4927" s="754"/>
    </row>
    <row r="4928" spans="1:8">
      <c r="A4928" s="676"/>
      <c r="B4928" s="699"/>
      <c r="C4928" s="754" t="s">
        <v>31</v>
      </c>
      <c r="D4928" s="609" t="s">
        <v>27</v>
      </c>
      <c r="E4928" s="785">
        <v>0.05</v>
      </c>
      <c r="F4928" s="643">
        <v>3500</v>
      </c>
      <c r="G4928" s="1556">
        <f t="shared" si="328"/>
        <v>175</v>
      </c>
      <c r="H4928" s="754"/>
    </row>
    <row r="4929" spans="1:8">
      <c r="A4929" s="676"/>
      <c r="B4929" s="699" t="s">
        <v>35</v>
      </c>
      <c r="C4929" s="425"/>
      <c r="D4929" s="678"/>
      <c r="E4929" s="612"/>
      <c r="F4929" s="204"/>
      <c r="G4929" s="1533">
        <f>SUM(G4920:G4928)</f>
        <v>2178.1999999999998</v>
      </c>
      <c r="H4929" s="678"/>
    </row>
    <row r="4930" spans="1:8" ht="60">
      <c r="A4930" s="676" t="s">
        <v>3605</v>
      </c>
      <c r="B4930" s="288" t="s">
        <v>6150</v>
      </c>
      <c r="C4930" s="754"/>
      <c r="D4930" s="609"/>
      <c r="E4930" s="609"/>
      <c r="F4930" s="643"/>
      <c r="G4930" s="1560"/>
      <c r="H4930" s="678" t="s">
        <v>3745</v>
      </c>
    </row>
    <row r="4931" spans="1:8">
      <c r="A4931" s="676"/>
      <c r="B4931" s="677"/>
      <c r="C4931" s="425" t="s">
        <v>3666</v>
      </c>
      <c r="D4931" s="678" t="s">
        <v>2180</v>
      </c>
      <c r="E4931" s="792">
        <v>1</v>
      </c>
      <c r="F4931" s="622">
        <v>1710</v>
      </c>
      <c r="G4931" s="1556">
        <f t="shared" ref="G4931:G4937" si="329">E4931*F4931</f>
        <v>1710</v>
      </c>
      <c r="H4931" s="754"/>
    </row>
    <row r="4932" spans="1:8">
      <c r="A4932" s="676"/>
      <c r="B4932" s="677"/>
      <c r="C4932" s="283" t="s">
        <v>1967</v>
      </c>
      <c r="D4932" s="304" t="s">
        <v>2426</v>
      </c>
      <c r="E4932" s="602">
        <v>0.1</v>
      </c>
      <c r="F4932" s="622">
        <v>3612</v>
      </c>
      <c r="G4932" s="1556">
        <f t="shared" si="329"/>
        <v>361.20000000000005</v>
      </c>
      <c r="H4932" s="754"/>
    </row>
    <row r="4933" spans="1:8">
      <c r="A4933" s="676"/>
      <c r="B4933" s="677"/>
      <c r="C4933" s="283" t="s">
        <v>1846</v>
      </c>
      <c r="D4933" s="304" t="s">
        <v>27</v>
      </c>
      <c r="E4933" s="602">
        <v>0.1</v>
      </c>
      <c r="F4933" s="623">
        <v>2000</v>
      </c>
      <c r="G4933" s="1556">
        <f t="shared" si="329"/>
        <v>200</v>
      </c>
      <c r="H4933" s="754"/>
    </row>
    <row r="4934" spans="1:8" ht="30">
      <c r="A4934" s="676"/>
      <c r="B4934" s="677"/>
      <c r="C4934" s="754" t="s">
        <v>3626</v>
      </c>
      <c r="D4934" s="678" t="s">
        <v>29</v>
      </c>
      <c r="E4934" s="612">
        <v>3</v>
      </c>
      <c r="F4934" s="204">
        <v>100</v>
      </c>
      <c r="G4934" s="1556">
        <f t="shared" si="329"/>
        <v>300</v>
      </c>
      <c r="H4934" s="754"/>
    </row>
    <row r="4935" spans="1:8">
      <c r="A4935" s="676"/>
      <c r="B4935" s="677"/>
      <c r="C4935" s="283" t="s">
        <v>3786</v>
      </c>
      <c r="D4935" s="304" t="s">
        <v>27</v>
      </c>
      <c r="E4935" s="602">
        <v>0.02</v>
      </c>
      <c r="F4935" s="623">
        <v>3500</v>
      </c>
      <c r="G4935" s="1556">
        <f t="shared" si="329"/>
        <v>70</v>
      </c>
      <c r="H4935" s="754"/>
    </row>
    <row r="4936" spans="1:8">
      <c r="A4936" s="676"/>
      <c r="B4936" s="677"/>
      <c r="C4936" s="754" t="s">
        <v>31</v>
      </c>
      <c r="D4936" s="304" t="s">
        <v>27</v>
      </c>
      <c r="E4936" s="783">
        <v>0.05</v>
      </c>
      <c r="F4936" s="643">
        <v>3500</v>
      </c>
      <c r="G4936" s="1556">
        <f t="shared" si="329"/>
        <v>175</v>
      </c>
      <c r="H4936" s="754"/>
    </row>
    <row r="4937" spans="1:8">
      <c r="A4937" s="676"/>
      <c r="B4937" s="677"/>
      <c r="C4937" s="754" t="s">
        <v>3787</v>
      </c>
      <c r="D4937" s="304" t="s">
        <v>27</v>
      </c>
      <c r="E4937" s="783">
        <v>0.03</v>
      </c>
      <c r="F4937" s="643">
        <v>25000</v>
      </c>
      <c r="G4937" s="1556">
        <f t="shared" si="329"/>
        <v>750</v>
      </c>
      <c r="H4937" s="754"/>
    </row>
    <row r="4938" spans="1:8">
      <c r="A4938" s="676"/>
      <c r="B4938" s="699" t="s">
        <v>35</v>
      </c>
      <c r="C4938" s="700"/>
      <c r="D4938" s="678"/>
      <c r="E4938" s="608"/>
      <c r="F4938" s="429"/>
      <c r="G4938" s="1533">
        <f>SUM(G4930:G4937)</f>
        <v>3566.2</v>
      </c>
      <c r="H4938" s="308"/>
    </row>
    <row r="4939" spans="1:8" ht="30">
      <c r="A4939" s="676" t="s">
        <v>3607</v>
      </c>
      <c r="B4939" s="288" t="s">
        <v>3608</v>
      </c>
      <c r="C4939" s="303"/>
      <c r="D4939" s="678"/>
      <c r="E4939" s="599"/>
      <c r="F4939" s="204"/>
      <c r="G4939" s="701"/>
      <c r="H4939" s="678" t="s">
        <v>3745</v>
      </c>
    </row>
    <row r="4940" spans="1:8">
      <c r="A4940" s="676"/>
      <c r="B4940" s="677"/>
      <c r="C4940" s="425" t="s">
        <v>3666</v>
      </c>
      <c r="D4940" s="678" t="s">
        <v>2180</v>
      </c>
      <c r="E4940" s="598">
        <v>1</v>
      </c>
      <c r="F4940" s="622">
        <v>1710</v>
      </c>
      <c r="G4940" s="1556">
        <f t="shared" ref="G4940:G4948" si="330">E4940*F4940</f>
        <v>1710</v>
      </c>
      <c r="H4940" s="754"/>
    </row>
    <row r="4941" spans="1:8">
      <c r="A4941" s="676"/>
      <c r="B4941" s="677"/>
      <c r="C4941" s="283" t="s">
        <v>3772</v>
      </c>
      <c r="D4941" s="422" t="s">
        <v>27</v>
      </c>
      <c r="E4941" s="570">
        <v>0.05</v>
      </c>
      <c r="F4941" s="622">
        <v>2725</v>
      </c>
      <c r="G4941" s="1556">
        <f t="shared" si="330"/>
        <v>136.25</v>
      </c>
      <c r="H4941" s="754"/>
    </row>
    <row r="4942" spans="1:8">
      <c r="A4942" s="676"/>
      <c r="B4942" s="677"/>
      <c r="C4942" s="283" t="s">
        <v>3788</v>
      </c>
      <c r="D4942" s="422" t="s">
        <v>27</v>
      </c>
      <c r="E4942" s="570">
        <v>0.01</v>
      </c>
      <c r="F4942" s="622">
        <v>3875</v>
      </c>
      <c r="G4942" s="1556">
        <f t="shared" si="330"/>
        <v>38.75</v>
      </c>
      <c r="H4942" s="754"/>
    </row>
    <row r="4943" spans="1:8">
      <c r="A4943" s="676"/>
      <c r="B4943" s="677"/>
      <c r="C4943" s="283" t="s">
        <v>3789</v>
      </c>
      <c r="D4943" s="422" t="s">
        <v>27</v>
      </c>
      <c r="E4943" s="570">
        <v>1E-3</v>
      </c>
      <c r="F4943" s="622">
        <v>1550000</v>
      </c>
      <c r="G4943" s="1556">
        <f t="shared" si="330"/>
        <v>1550</v>
      </c>
      <c r="H4943" s="754"/>
    </row>
    <row r="4944" spans="1:8" ht="30">
      <c r="A4944" s="676"/>
      <c r="B4944" s="677"/>
      <c r="C4944" s="283" t="s">
        <v>3790</v>
      </c>
      <c r="D4944" s="422" t="s">
        <v>27</v>
      </c>
      <c r="E4944" s="570">
        <v>0.05</v>
      </c>
      <c r="F4944" s="622">
        <v>3500</v>
      </c>
      <c r="G4944" s="1556">
        <f t="shared" si="330"/>
        <v>175</v>
      </c>
      <c r="H4944" s="754"/>
    </row>
    <row r="4945" spans="1:8">
      <c r="A4945" s="676"/>
      <c r="B4945" s="699"/>
      <c r="C4945" s="283" t="s">
        <v>3791</v>
      </c>
      <c r="D4945" s="422" t="s">
        <v>27</v>
      </c>
      <c r="E4945" s="570">
        <v>0.05</v>
      </c>
      <c r="F4945" s="622">
        <v>2500</v>
      </c>
      <c r="G4945" s="1556">
        <f t="shared" si="330"/>
        <v>125</v>
      </c>
      <c r="H4945" s="754"/>
    </row>
    <row r="4946" spans="1:8">
      <c r="A4946" s="676"/>
      <c r="B4946" s="288"/>
      <c r="C4946" s="283" t="s">
        <v>1967</v>
      </c>
      <c r="D4946" s="422" t="s">
        <v>2426</v>
      </c>
      <c r="E4946" s="570">
        <v>0.05</v>
      </c>
      <c r="F4946" s="622">
        <v>3612</v>
      </c>
      <c r="G4946" s="1556">
        <f t="shared" si="330"/>
        <v>180.60000000000002</v>
      </c>
      <c r="H4946" s="754"/>
    </row>
    <row r="4947" spans="1:8">
      <c r="A4947" s="676"/>
      <c r="B4947" s="677"/>
      <c r="C4947" s="283" t="s">
        <v>3792</v>
      </c>
      <c r="D4947" s="422" t="s">
        <v>2426</v>
      </c>
      <c r="E4947" s="570">
        <v>0.01</v>
      </c>
      <c r="F4947" s="622">
        <v>1200</v>
      </c>
      <c r="G4947" s="1556">
        <f t="shared" si="330"/>
        <v>12</v>
      </c>
      <c r="H4947" s="754"/>
    </row>
    <row r="4948" spans="1:8" ht="30">
      <c r="A4948" s="676"/>
      <c r="B4948" s="677"/>
      <c r="C4948" s="754" t="s">
        <v>3626</v>
      </c>
      <c r="D4948" s="678" t="s">
        <v>29</v>
      </c>
      <c r="E4948" s="612">
        <v>3</v>
      </c>
      <c r="F4948" s="204">
        <v>100</v>
      </c>
      <c r="G4948" s="1556">
        <f t="shared" si="330"/>
        <v>300</v>
      </c>
      <c r="H4948" s="754"/>
    </row>
    <row r="4949" spans="1:8">
      <c r="A4949" s="676"/>
      <c r="B4949" s="699" t="s">
        <v>35</v>
      </c>
      <c r="C4949" s="425"/>
      <c r="D4949" s="678"/>
      <c r="E4949" s="612"/>
      <c r="F4949" s="204"/>
      <c r="G4949" s="1559">
        <f>SUM(G4940:G4948)</f>
        <v>4227.6000000000004</v>
      </c>
      <c r="H4949" s="678"/>
    </row>
    <row r="4950" spans="1:8">
      <c r="A4950" s="676" t="s">
        <v>3609</v>
      </c>
      <c r="B4950" s="288" t="s">
        <v>3610</v>
      </c>
      <c r="C4950" s="303"/>
      <c r="D4950" s="426"/>
      <c r="E4950" s="603"/>
      <c r="F4950" s="632"/>
      <c r="G4950" s="1559"/>
      <c r="H4950" s="678" t="s">
        <v>3745</v>
      </c>
    </row>
    <row r="4951" spans="1:8">
      <c r="A4951" s="676"/>
      <c r="B4951" s="677"/>
      <c r="C4951" s="425" t="s">
        <v>3666</v>
      </c>
      <c r="D4951" s="678" t="s">
        <v>2180</v>
      </c>
      <c r="E4951" s="597">
        <v>1</v>
      </c>
      <c r="F4951" s="622">
        <v>1710</v>
      </c>
      <c r="G4951" s="1556">
        <f t="shared" ref="G4951:G4963" si="331">E4951*F4951</f>
        <v>1710</v>
      </c>
      <c r="H4951" s="754"/>
    </row>
    <row r="4952" spans="1:8">
      <c r="A4952" s="676"/>
      <c r="B4952" s="677"/>
      <c r="C4952" s="303" t="s">
        <v>3793</v>
      </c>
      <c r="D4952" s="426" t="s">
        <v>27</v>
      </c>
      <c r="E4952" s="604">
        <v>2E-3</v>
      </c>
      <c r="F4952" s="622">
        <v>2220</v>
      </c>
      <c r="G4952" s="1556">
        <f t="shared" si="331"/>
        <v>4.4400000000000004</v>
      </c>
      <c r="H4952" s="422"/>
    </row>
    <row r="4953" spans="1:8">
      <c r="A4953" s="676"/>
      <c r="B4953" s="699"/>
      <c r="C4953" s="303" t="s">
        <v>1680</v>
      </c>
      <c r="D4953" s="426" t="s">
        <v>27</v>
      </c>
      <c r="E4953" s="604">
        <v>1E-3</v>
      </c>
      <c r="F4953" s="622">
        <v>4500</v>
      </c>
      <c r="G4953" s="1556">
        <f t="shared" si="331"/>
        <v>4.5</v>
      </c>
      <c r="H4953" s="422"/>
    </row>
    <row r="4954" spans="1:8">
      <c r="A4954" s="676"/>
      <c r="B4954" s="288"/>
      <c r="C4954" s="303" t="s">
        <v>3794</v>
      </c>
      <c r="D4954" s="426" t="s">
        <v>27</v>
      </c>
      <c r="E4954" s="604">
        <v>0.01</v>
      </c>
      <c r="F4954" s="622">
        <v>3500</v>
      </c>
      <c r="G4954" s="1556">
        <f t="shared" si="331"/>
        <v>35</v>
      </c>
      <c r="H4954" s="422"/>
    </row>
    <row r="4955" spans="1:8">
      <c r="A4955" s="676"/>
      <c r="B4955" s="677"/>
      <c r="C4955" s="303" t="s">
        <v>3704</v>
      </c>
      <c r="D4955" s="426" t="s">
        <v>27</v>
      </c>
      <c r="E4955" s="597">
        <v>7.0000000000000001E-3</v>
      </c>
      <c r="F4955" s="643">
        <v>24300</v>
      </c>
      <c r="G4955" s="1556">
        <f t="shared" si="331"/>
        <v>170.1</v>
      </c>
      <c r="H4955" s="422"/>
    </row>
    <row r="4956" spans="1:8">
      <c r="A4956" s="676"/>
      <c r="B4956" s="677"/>
      <c r="C4956" s="303" t="s">
        <v>1664</v>
      </c>
      <c r="D4956" s="426" t="s">
        <v>27</v>
      </c>
      <c r="E4956" s="597">
        <v>0.2</v>
      </c>
      <c r="F4956" s="204">
        <v>2160</v>
      </c>
      <c r="G4956" s="1556">
        <f t="shared" si="331"/>
        <v>432</v>
      </c>
      <c r="H4956" s="422"/>
    </row>
    <row r="4957" spans="1:8">
      <c r="A4957" s="676"/>
      <c r="B4957" s="677"/>
      <c r="C4957" s="303" t="s">
        <v>3795</v>
      </c>
      <c r="D4957" s="426" t="s">
        <v>27</v>
      </c>
      <c r="E4957" s="604">
        <v>0.01</v>
      </c>
      <c r="F4957" s="632">
        <v>2100</v>
      </c>
      <c r="G4957" s="1556">
        <f t="shared" si="331"/>
        <v>21</v>
      </c>
      <c r="H4957" s="422"/>
    </row>
    <row r="4958" spans="1:8">
      <c r="A4958" s="676"/>
      <c r="B4958" s="699"/>
      <c r="C4958" s="303" t="s">
        <v>1686</v>
      </c>
      <c r="D4958" s="426" t="s">
        <v>27</v>
      </c>
      <c r="E4958" s="787">
        <v>2E-3</v>
      </c>
      <c r="F4958" s="643">
        <v>20000</v>
      </c>
      <c r="G4958" s="1556">
        <f t="shared" si="331"/>
        <v>40</v>
      </c>
      <c r="H4958" s="422"/>
    </row>
    <row r="4959" spans="1:8">
      <c r="A4959" s="676"/>
      <c r="B4959" s="288"/>
      <c r="C4959" s="303" t="s">
        <v>3796</v>
      </c>
      <c r="D4959" s="609" t="s">
        <v>3284</v>
      </c>
      <c r="E4959" s="604">
        <v>5.0000000000000001E-3</v>
      </c>
      <c r="F4959" s="632">
        <v>6500</v>
      </c>
      <c r="G4959" s="1556">
        <f t="shared" si="331"/>
        <v>32.5</v>
      </c>
      <c r="H4959" s="422"/>
    </row>
    <row r="4960" spans="1:8">
      <c r="A4960" s="676"/>
      <c r="B4960" s="677"/>
      <c r="C4960" s="303" t="s">
        <v>727</v>
      </c>
      <c r="D4960" s="426" t="s">
        <v>27</v>
      </c>
      <c r="E4960" s="604">
        <v>0.05</v>
      </c>
      <c r="F4960" s="622">
        <v>7200</v>
      </c>
      <c r="G4960" s="1556">
        <f t="shared" si="331"/>
        <v>360</v>
      </c>
      <c r="H4960" s="754"/>
    </row>
    <row r="4961" spans="1:8">
      <c r="A4961" s="676"/>
      <c r="B4961" s="677"/>
      <c r="C4961" s="303" t="s">
        <v>731</v>
      </c>
      <c r="D4961" s="426" t="s">
        <v>27</v>
      </c>
      <c r="E4961" s="604">
        <v>5.0000000000000001E-3</v>
      </c>
      <c r="F4961" s="622">
        <v>3612</v>
      </c>
      <c r="G4961" s="1556">
        <f t="shared" si="331"/>
        <v>18.059999999999999</v>
      </c>
      <c r="H4961" s="754"/>
    </row>
    <row r="4962" spans="1:8">
      <c r="A4962" s="676"/>
      <c r="B4962" s="677"/>
      <c r="C4962" s="754" t="s">
        <v>31</v>
      </c>
      <c r="D4962" s="426" t="s">
        <v>27</v>
      </c>
      <c r="E4962" s="787">
        <v>0.05</v>
      </c>
      <c r="F4962" s="643">
        <v>3500</v>
      </c>
      <c r="G4962" s="1556">
        <f t="shared" si="331"/>
        <v>175</v>
      </c>
      <c r="H4962" s="754"/>
    </row>
    <row r="4963" spans="1:8" ht="30">
      <c r="A4963" s="676"/>
      <c r="B4963" s="699"/>
      <c r="C4963" s="754" t="s">
        <v>3626</v>
      </c>
      <c r="D4963" s="678" t="s">
        <v>29</v>
      </c>
      <c r="E4963" s="612">
        <v>3</v>
      </c>
      <c r="F4963" s="204">
        <v>100</v>
      </c>
      <c r="G4963" s="1556">
        <f t="shared" si="331"/>
        <v>300</v>
      </c>
      <c r="H4963" s="754"/>
    </row>
    <row r="4964" spans="1:8">
      <c r="A4964" s="676"/>
      <c r="B4964" s="699" t="s">
        <v>35</v>
      </c>
      <c r="C4964" s="700"/>
      <c r="D4964" s="678"/>
      <c r="E4964" s="608"/>
      <c r="F4964" s="429"/>
      <c r="G4964" s="1533">
        <f>SUM(G4951:G4963)</f>
        <v>3302.6</v>
      </c>
      <c r="H4964" s="308"/>
    </row>
    <row r="4965" spans="1:8" ht="30">
      <c r="A4965" s="676" t="s">
        <v>3611</v>
      </c>
      <c r="B4965" s="288" t="s">
        <v>3612</v>
      </c>
      <c r="C4965" s="425"/>
      <c r="D4965" s="678"/>
      <c r="E4965" s="612"/>
      <c r="F4965" s="204"/>
      <c r="G4965" s="701"/>
      <c r="H4965" s="678" t="s">
        <v>3745</v>
      </c>
    </row>
    <row r="4966" spans="1:8">
      <c r="A4966" s="676"/>
      <c r="B4966" s="677"/>
      <c r="C4966" s="303" t="s">
        <v>3797</v>
      </c>
      <c r="D4966" s="678" t="s">
        <v>27</v>
      </c>
      <c r="E4966" s="598">
        <v>0.01</v>
      </c>
      <c r="F4966" s="622">
        <v>3875</v>
      </c>
      <c r="G4966" s="1556">
        <f t="shared" ref="G4966:G4976" si="332">E4966*F4966</f>
        <v>38.75</v>
      </c>
      <c r="H4966" s="678"/>
    </row>
    <row r="4967" spans="1:8">
      <c r="A4967" s="676"/>
      <c r="B4967" s="677"/>
      <c r="C4967" s="303" t="s">
        <v>872</v>
      </c>
      <c r="D4967" s="678" t="s">
        <v>27</v>
      </c>
      <c r="E4967" s="598">
        <v>0.04</v>
      </c>
      <c r="F4967" s="622">
        <v>3000</v>
      </c>
      <c r="G4967" s="1556">
        <f t="shared" si="332"/>
        <v>120</v>
      </c>
      <c r="H4967" s="678"/>
    </row>
    <row r="4968" spans="1:8">
      <c r="A4968" s="676"/>
      <c r="B4968" s="699"/>
      <c r="C4968" s="303" t="s">
        <v>3798</v>
      </c>
      <c r="D4968" s="678" t="s">
        <v>27</v>
      </c>
      <c r="E4968" s="598">
        <v>0.05</v>
      </c>
      <c r="F4968" s="622">
        <v>2400</v>
      </c>
      <c r="G4968" s="1556">
        <f t="shared" si="332"/>
        <v>120</v>
      </c>
      <c r="H4968" s="308"/>
    </row>
    <row r="4969" spans="1:8">
      <c r="A4969" s="676"/>
      <c r="B4969" s="288"/>
      <c r="C4969" s="303" t="s">
        <v>3799</v>
      </c>
      <c r="D4969" s="678" t="s">
        <v>27</v>
      </c>
      <c r="E4969" s="598">
        <v>3.0000000000000001E-3</v>
      </c>
      <c r="F4969" s="622">
        <v>56071</v>
      </c>
      <c r="G4969" s="1556">
        <f t="shared" si="332"/>
        <v>168.21299999999999</v>
      </c>
      <c r="H4969" s="678"/>
    </row>
    <row r="4970" spans="1:8" ht="30">
      <c r="A4970" s="676"/>
      <c r="B4970" s="677"/>
      <c r="C4970" s="303" t="s">
        <v>900</v>
      </c>
      <c r="D4970" s="678" t="s">
        <v>27</v>
      </c>
      <c r="E4970" s="598">
        <v>0.02</v>
      </c>
      <c r="F4970" s="622">
        <v>1000</v>
      </c>
      <c r="G4970" s="1556">
        <f t="shared" si="332"/>
        <v>20</v>
      </c>
      <c r="H4970" s="678"/>
    </row>
    <row r="4971" spans="1:8">
      <c r="A4971" s="676"/>
      <c r="B4971" s="677"/>
      <c r="C4971" s="303" t="s">
        <v>731</v>
      </c>
      <c r="D4971" s="678" t="s">
        <v>27</v>
      </c>
      <c r="E4971" s="598">
        <v>0.05</v>
      </c>
      <c r="F4971" s="622">
        <v>3612</v>
      </c>
      <c r="G4971" s="1556">
        <f t="shared" si="332"/>
        <v>180.60000000000002</v>
      </c>
      <c r="H4971" s="678"/>
    </row>
    <row r="4972" spans="1:8">
      <c r="A4972" s="676"/>
      <c r="B4972" s="699"/>
      <c r="C4972" s="303" t="s">
        <v>881</v>
      </c>
      <c r="D4972" s="678" t="s">
        <v>27</v>
      </c>
      <c r="E4972" s="598">
        <v>0.03</v>
      </c>
      <c r="F4972" s="622">
        <v>15750</v>
      </c>
      <c r="G4972" s="1556">
        <f t="shared" si="332"/>
        <v>472.5</v>
      </c>
      <c r="H4972" s="308"/>
    </row>
    <row r="4973" spans="1:8">
      <c r="A4973" s="676"/>
      <c r="B4973" s="288"/>
      <c r="C4973" s="425" t="s">
        <v>3666</v>
      </c>
      <c r="D4973" s="678" t="s">
        <v>2180</v>
      </c>
      <c r="E4973" s="598">
        <v>1</v>
      </c>
      <c r="F4973" s="622">
        <v>1710</v>
      </c>
      <c r="G4973" s="1556">
        <f t="shared" si="332"/>
        <v>1710</v>
      </c>
      <c r="H4973" s="678"/>
    </row>
    <row r="4974" spans="1:8" ht="30">
      <c r="A4974" s="676"/>
      <c r="B4974" s="677"/>
      <c r="C4974" s="754" t="s">
        <v>3626</v>
      </c>
      <c r="D4974" s="678" t="s">
        <v>29</v>
      </c>
      <c r="E4974" s="612">
        <v>3</v>
      </c>
      <c r="F4974" s="204">
        <v>100</v>
      </c>
      <c r="G4974" s="1556">
        <f t="shared" si="332"/>
        <v>300</v>
      </c>
      <c r="H4974" s="678"/>
    </row>
    <row r="4975" spans="1:8">
      <c r="A4975" s="676"/>
      <c r="B4975" s="677"/>
      <c r="C4975" s="425" t="s">
        <v>3800</v>
      </c>
      <c r="D4975" s="678" t="s">
        <v>29</v>
      </c>
      <c r="E4975" s="612">
        <v>3</v>
      </c>
      <c r="F4975" s="204">
        <v>100</v>
      </c>
      <c r="G4975" s="1556">
        <f t="shared" si="332"/>
        <v>300</v>
      </c>
      <c r="H4975" s="678"/>
    </row>
    <row r="4976" spans="1:8">
      <c r="A4976" s="676"/>
      <c r="B4976" s="699"/>
      <c r="C4976" s="754" t="s">
        <v>31</v>
      </c>
      <c r="D4976" s="609" t="s">
        <v>98</v>
      </c>
      <c r="E4976" s="785">
        <v>0.05</v>
      </c>
      <c r="F4976" s="643">
        <v>3500</v>
      </c>
      <c r="G4976" s="1556">
        <f t="shared" si="332"/>
        <v>175</v>
      </c>
      <c r="H4976" s="308"/>
    </row>
    <row r="4977" spans="1:8">
      <c r="A4977" s="676"/>
      <c r="B4977" s="699" t="s">
        <v>35</v>
      </c>
      <c r="C4977" s="425"/>
      <c r="D4977" s="678"/>
      <c r="E4977" s="612"/>
      <c r="F4977" s="204"/>
      <c r="G4977" s="1533">
        <f>SUM(G4966:G4976)</f>
        <v>3605.0630000000001</v>
      </c>
      <c r="H4977" s="678"/>
    </row>
    <row r="4978" spans="1:8" ht="69.75" customHeight="1">
      <c r="A4978" s="66" t="s">
        <v>4440</v>
      </c>
      <c r="B4978" s="400" t="s">
        <v>4561</v>
      </c>
      <c r="C4978" s="63"/>
      <c r="D4978" s="128"/>
      <c r="E4978" s="540"/>
      <c r="F4978" s="540"/>
      <c r="G4978" s="130"/>
      <c r="H4978" s="794"/>
    </row>
    <row r="4979" spans="1:8" ht="19.899999999999999" customHeight="1">
      <c r="A4979" s="676" t="s">
        <v>4442</v>
      </c>
      <c r="B4979" s="303" t="s">
        <v>4477</v>
      </c>
      <c r="C4979" s="754"/>
      <c r="D4979" s="609"/>
      <c r="E4979" s="609"/>
      <c r="F4979" s="643"/>
      <c r="G4979" s="1559">
        <f>SUM(G4980:G5001)</f>
        <v>13075.523000000001</v>
      </c>
      <c r="H4979" s="303" t="s">
        <v>4562</v>
      </c>
    </row>
    <row r="4980" spans="1:8">
      <c r="A4980" s="676"/>
      <c r="B4980" s="303"/>
      <c r="C4980" s="25" t="s">
        <v>1760</v>
      </c>
      <c r="D4980" s="974" t="s">
        <v>39</v>
      </c>
      <c r="E4980" s="25">
        <v>0.5</v>
      </c>
      <c r="F4980" s="25">
        <v>21000</v>
      </c>
      <c r="G4980" s="701">
        <f>F4980*E4980</f>
        <v>10500</v>
      </c>
      <c r="H4980" s="795"/>
    </row>
    <row r="4981" spans="1:8">
      <c r="A4981" s="676"/>
      <c r="B4981" s="303"/>
      <c r="C4981" s="25" t="s">
        <v>731</v>
      </c>
      <c r="D4981" s="974" t="s">
        <v>39</v>
      </c>
      <c r="E4981" s="25">
        <v>3.0000000000000001E-3</v>
      </c>
      <c r="F4981" s="25">
        <v>18000</v>
      </c>
      <c r="G4981" s="701">
        <f t="shared" ref="G4981:G5001" si="333">F4981*E4981</f>
        <v>54</v>
      </c>
      <c r="H4981" s="795"/>
    </row>
    <row r="4982" spans="1:8" ht="21" customHeight="1">
      <c r="A4982" s="676"/>
      <c r="B4982" s="303"/>
      <c r="C4982" s="25" t="s">
        <v>4563</v>
      </c>
      <c r="D4982" s="974" t="s">
        <v>98</v>
      </c>
      <c r="E4982" s="25">
        <v>1E-3</v>
      </c>
      <c r="F4982" s="25">
        <v>19000</v>
      </c>
      <c r="G4982" s="701">
        <f t="shared" si="333"/>
        <v>19</v>
      </c>
      <c r="H4982" s="795"/>
    </row>
    <row r="4983" spans="1:8" ht="18.75" customHeight="1">
      <c r="A4983" s="676"/>
      <c r="B4983" s="303"/>
      <c r="C4983" s="25" t="s">
        <v>4564</v>
      </c>
      <c r="D4983" s="974" t="s">
        <v>98</v>
      </c>
      <c r="E4983" s="25">
        <v>1E-4</v>
      </c>
      <c r="F4983" s="25">
        <v>71490</v>
      </c>
      <c r="G4983" s="701">
        <f t="shared" si="333"/>
        <v>7.149</v>
      </c>
      <c r="H4983" s="795"/>
    </row>
    <row r="4984" spans="1:8" ht="30">
      <c r="A4984" s="676"/>
      <c r="B4984" s="303"/>
      <c r="C4984" s="25" t="s">
        <v>4565</v>
      </c>
      <c r="D4984" s="974" t="s">
        <v>98</v>
      </c>
      <c r="E4984" s="25">
        <v>1E-4</v>
      </c>
      <c r="F4984" s="25">
        <v>74815</v>
      </c>
      <c r="G4984" s="701">
        <f t="shared" si="333"/>
        <v>7.4815000000000005</v>
      </c>
      <c r="H4984" s="795"/>
    </row>
    <row r="4985" spans="1:8" ht="45">
      <c r="A4985" s="676"/>
      <c r="B4985" s="303"/>
      <c r="C4985" s="25" t="s">
        <v>4566</v>
      </c>
      <c r="D4985" s="974" t="s">
        <v>98</v>
      </c>
      <c r="E4985" s="25">
        <v>1E-4</v>
      </c>
      <c r="F4985" s="25">
        <v>75465</v>
      </c>
      <c r="G4985" s="701">
        <f t="shared" si="333"/>
        <v>7.5465</v>
      </c>
      <c r="H4985" s="795"/>
    </row>
    <row r="4986" spans="1:8" ht="30">
      <c r="A4986" s="676"/>
      <c r="B4986" s="303"/>
      <c r="C4986" s="25" t="s">
        <v>4567</v>
      </c>
      <c r="D4986" s="974" t="s">
        <v>98</v>
      </c>
      <c r="E4986" s="25">
        <v>1E-4</v>
      </c>
      <c r="F4986" s="979">
        <v>87990</v>
      </c>
      <c r="G4986" s="701">
        <f t="shared" si="333"/>
        <v>8.7990000000000013</v>
      </c>
      <c r="H4986" s="795"/>
    </row>
    <row r="4987" spans="1:8" ht="30">
      <c r="A4987" s="676"/>
      <c r="B4987" s="303"/>
      <c r="C4987" s="25" t="s">
        <v>4568</v>
      </c>
      <c r="D4987" s="974" t="s">
        <v>98</v>
      </c>
      <c r="E4987" s="25">
        <v>1E-4</v>
      </c>
      <c r="F4987" s="979">
        <v>71395</v>
      </c>
      <c r="G4987" s="701">
        <f t="shared" si="333"/>
        <v>7.1395</v>
      </c>
      <c r="H4987" s="795"/>
    </row>
    <row r="4988" spans="1:8" ht="30">
      <c r="A4988" s="676"/>
      <c r="B4988" s="303"/>
      <c r="C4988" s="25" t="s">
        <v>4569</v>
      </c>
      <c r="D4988" s="974" t="s">
        <v>98</v>
      </c>
      <c r="E4988" s="25">
        <v>1E-4</v>
      </c>
      <c r="F4988" s="979">
        <v>53450</v>
      </c>
      <c r="G4988" s="701">
        <f t="shared" si="333"/>
        <v>5.3450000000000006</v>
      </c>
      <c r="H4988" s="795"/>
    </row>
    <row r="4989" spans="1:8" ht="30">
      <c r="A4989" s="676"/>
      <c r="B4989" s="303"/>
      <c r="C4989" s="25" t="s">
        <v>4570</v>
      </c>
      <c r="D4989" s="974" t="s">
        <v>98</v>
      </c>
      <c r="E4989" s="25">
        <v>1E-4</v>
      </c>
      <c r="F4989" s="979">
        <v>56745</v>
      </c>
      <c r="G4989" s="701">
        <f t="shared" si="333"/>
        <v>5.6745000000000001</v>
      </c>
      <c r="H4989" s="795"/>
    </row>
    <row r="4990" spans="1:8" ht="30">
      <c r="A4990" s="676"/>
      <c r="B4990" s="303"/>
      <c r="C4990" s="25" t="s">
        <v>4571</v>
      </c>
      <c r="D4990" s="974" t="s">
        <v>98</v>
      </c>
      <c r="E4990" s="25">
        <v>1E-4</v>
      </c>
      <c r="F4990" s="979">
        <v>141060</v>
      </c>
      <c r="G4990" s="701">
        <f t="shared" si="333"/>
        <v>14.106</v>
      </c>
      <c r="H4990" s="795"/>
    </row>
    <row r="4991" spans="1:8" ht="30">
      <c r="A4991" s="676"/>
      <c r="B4991" s="303"/>
      <c r="C4991" s="25" t="s">
        <v>4572</v>
      </c>
      <c r="D4991" s="974" t="s">
        <v>98</v>
      </c>
      <c r="E4991" s="25">
        <v>1E-4</v>
      </c>
      <c r="F4991" s="979">
        <v>49050</v>
      </c>
      <c r="G4991" s="701">
        <f t="shared" si="333"/>
        <v>4.9050000000000002</v>
      </c>
      <c r="H4991" s="795"/>
    </row>
    <row r="4992" spans="1:8">
      <c r="A4992" s="676"/>
      <c r="B4992" s="303"/>
      <c r="C4992" s="25" t="s">
        <v>1814</v>
      </c>
      <c r="D4992" s="1313" t="s">
        <v>98</v>
      </c>
      <c r="E4992" s="25">
        <v>1E-3</v>
      </c>
      <c r="F4992" s="983">
        <v>106777</v>
      </c>
      <c r="G4992" s="701">
        <f t="shared" si="333"/>
        <v>106.777</v>
      </c>
      <c r="H4992" s="795"/>
    </row>
    <row r="4993" spans="1:8" ht="30">
      <c r="A4993" s="676"/>
      <c r="B4993" s="303"/>
      <c r="C4993" s="303" t="s">
        <v>4574</v>
      </c>
      <c r="D4993" s="1321" t="s">
        <v>38</v>
      </c>
      <c r="E4993" s="30">
        <v>0.01</v>
      </c>
      <c r="F4993" s="649">
        <v>1400</v>
      </c>
      <c r="G4993" s="701">
        <f t="shared" si="333"/>
        <v>14</v>
      </c>
      <c r="H4993" s="795"/>
    </row>
    <row r="4994" spans="1:8">
      <c r="A4994" s="676"/>
      <c r="B4994" s="303"/>
      <c r="C4994" s="303" t="s">
        <v>4575</v>
      </c>
      <c r="D4994" s="1321" t="s">
        <v>38</v>
      </c>
      <c r="E4994" s="1005">
        <v>3.0000000000000001E-3</v>
      </c>
      <c r="F4994" s="649">
        <v>23500</v>
      </c>
      <c r="G4994" s="701">
        <f t="shared" si="333"/>
        <v>70.5</v>
      </c>
      <c r="H4994" s="795"/>
    </row>
    <row r="4995" spans="1:8">
      <c r="A4995" s="676"/>
      <c r="B4995" s="303"/>
      <c r="C4995" s="1528" t="s">
        <v>2464</v>
      </c>
      <c r="D4995" s="360" t="s">
        <v>40</v>
      </c>
      <c r="E4995" s="361">
        <v>3.0000000000000001E-3</v>
      </c>
      <c r="F4995" s="647">
        <v>550000</v>
      </c>
      <c r="G4995" s="701">
        <f t="shared" si="333"/>
        <v>1650</v>
      </c>
      <c r="H4995" s="795"/>
    </row>
    <row r="4996" spans="1:8">
      <c r="A4996" s="676"/>
      <c r="B4996" s="303"/>
      <c r="C4996" s="25" t="s">
        <v>4573</v>
      </c>
      <c r="D4996" s="1313" t="s">
        <v>1718</v>
      </c>
      <c r="E4996" s="25">
        <v>2E-3</v>
      </c>
      <c r="F4996" s="983">
        <v>225000</v>
      </c>
      <c r="G4996" s="701">
        <f t="shared" si="333"/>
        <v>450</v>
      </c>
      <c r="H4996" s="795"/>
    </row>
    <row r="4997" spans="1:8">
      <c r="A4997" s="676"/>
      <c r="B4997" s="303"/>
      <c r="C4997" s="25" t="s">
        <v>4576</v>
      </c>
      <c r="D4997" s="974" t="s">
        <v>38</v>
      </c>
      <c r="E4997" s="981">
        <v>1E-3</v>
      </c>
      <c r="F4997" s="979">
        <v>1500</v>
      </c>
      <c r="G4997" s="701">
        <f t="shared" si="333"/>
        <v>1.5</v>
      </c>
      <c r="H4997" s="795"/>
    </row>
    <row r="4998" spans="1:8">
      <c r="A4998" s="676"/>
      <c r="B4998" s="303"/>
      <c r="C4998" s="25" t="s">
        <v>722</v>
      </c>
      <c r="D4998" s="974" t="s">
        <v>40</v>
      </c>
      <c r="E4998" s="25">
        <v>1</v>
      </c>
      <c r="F4998" s="979">
        <v>130</v>
      </c>
      <c r="G4998" s="701">
        <f t="shared" si="333"/>
        <v>130</v>
      </c>
      <c r="H4998" s="795"/>
    </row>
    <row r="4999" spans="1:8">
      <c r="A4999" s="676"/>
      <c r="B4999" s="303"/>
      <c r="C4999" s="25" t="s">
        <v>576</v>
      </c>
      <c r="D4999" s="974" t="s">
        <v>39</v>
      </c>
      <c r="E4999" s="25">
        <v>0.01</v>
      </c>
      <c r="F4999" s="979">
        <v>720</v>
      </c>
      <c r="G4999" s="701">
        <f t="shared" si="333"/>
        <v>7.2</v>
      </c>
      <c r="H4999" s="795"/>
    </row>
    <row r="5000" spans="1:8">
      <c r="A5000" s="676"/>
      <c r="B5000" s="303"/>
      <c r="C5000" s="25" t="s">
        <v>31</v>
      </c>
      <c r="D5000" s="974" t="s">
        <v>98</v>
      </c>
      <c r="E5000" s="25">
        <v>1E-3</v>
      </c>
      <c r="F5000" s="979">
        <v>2700</v>
      </c>
      <c r="G5000" s="701">
        <f t="shared" si="333"/>
        <v>2.7</v>
      </c>
      <c r="H5000" s="795"/>
    </row>
    <row r="5001" spans="1:8">
      <c r="A5001" s="676"/>
      <c r="B5001" s="303"/>
      <c r="C5001" s="982" t="s">
        <v>729</v>
      </c>
      <c r="D5001" s="974" t="s">
        <v>730</v>
      </c>
      <c r="E5001" s="25">
        <v>0.01</v>
      </c>
      <c r="F5001" s="979">
        <v>170</v>
      </c>
      <c r="G5001" s="701">
        <f t="shared" si="333"/>
        <v>1.7</v>
      </c>
      <c r="H5001" s="795"/>
    </row>
    <row r="5002" spans="1:8">
      <c r="A5002" s="917" t="s">
        <v>4444</v>
      </c>
      <c r="B5002" s="303" t="s">
        <v>4445</v>
      </c>
      <c r="C5002" s="799"/>
      <c r="D5002" s="800"/>
      <c r="E5002" s="800"/>
      <c r="F5002" s="633"/>
      <c r="G5002" s="1559">
        <f>SUM(G5003:G5026)</f>
        <v>6495.6821000000009</v>
      </c>
      <c r="H5002" s="801" t="s">
        <v>4577</v>
      </c>
    </row>
    <row r="5003" spans="1:8">
      <c r="A5003" s="676"/>
      <c r="B5003" s="303"/>
      <c r="C5003" s="25" t="s">
        <v>733</v>
      </c>
      <c r="D5003" s="974" t="s">
        <v>39</v>
      </c>
      <c r="E5003" s="25">
        <v>2.15E-3</v>
      </c>
      <c r="F5003" s="983">
        <v>18000</v>
      </c>
      <c r="G5003" s="701">
        <f>F5003*E5003</f>
        <v>38.700000000000003</v>
      </c>
      <c r="H5003" s="795"/>
    </row>
    <row r="5004" spans="1:8" s="717" customFormat="1">
      <c r="A5004" s="676"/>
      <c r="B5004" s="303"/>
      <c r="C5004" s="25" t="s">
        <v>1760</v>
      </c>
      <c r="D5004" s="974" t="s">
        <v>39</v>
      </c>
      <c r="E5004" s="25">
        <v>0.2</v>
      </c>
      <c r="F5004" s="983">
        <v>21000</v>
      </c>
      <c r="G5004" s="701">
        <f>F5004*E5004</f>
        <v>4200</v>
      </c>
      <c r="H5004" s="795"/>
    </row>
    <row r="5005" spans="1:8">
      <c r="A5005" s="676"/>
      <c r="B5005" s="303"/>
      <c r="C5005" s="25" t="s">
        <v>4578</v>
      </c>
      <c r="D5005" s="974" t="s">
        <v>98</v>
      </c>
      <c r="E5005" s="25">
        <v>5.0000000000000001E-4</v>
      </c>
      <c r="F5005" s="983">
        <v>2241</v>
      </c>
      <c r="G5005" s="701">
        <f t="shared" ref="G5005:G5026" si="334">F5005*E5005</f>
        <v>1.1205000000000001</v>
      </c>
      <c r="H5005" s="795"/>
    </row>
    <row r="5006" spans="1:8">
      <c r="A5006" s="676"/>
      <c r="B5006" s="303"/>
      <c r="C5006" s="25" t="s">
        <v>1724</v>
      </c>
      <c r="D5006" s="974" t="s">
        <v>98</v>
      </c>
      <c r="E5006" s="25">
        <v>5.0499999999999998E-3</v>
      </c>
      <c r="F5006" s="983">
        <v>21000</v>
      </c>
      <c r="G5006" s="701">
        <f t="shared" si="334"/>
        <v>106.05</v>
      </c>
      <c r="H5006" s="795"/>
    </row>
    <row r="5007" spans="1:8">
      <c r="A5007" s="676"/>
      <c r="B5007" s="303"/>
      <c r="C5007" s="25" t="s">
        <v>1654</v>
      </c>
      <c r="D5007" s="974" t="s">
        <v>98</v>
      </c>
      <c r="E5007" s="25">
        <v>5.5999999999999999E-5</v>
      </c>
      <c r="F5007" s="983">
        <v>674100</v>
      </c>
      <c r="G5007" s="701">
        <f t="shared" si="334"/>
        <v>37.749600000000001</v>
      </c>
      <c r="H5007" s="795"/>
    </row>
    <row r="5008" spans="1:8">
      <c r="A5008" s="676"/>
      <c r="B5008" s="303"/>
      <c r="C5008" s="981" t="s">
        <v>728</v>
      </c>
      <c r="D5008" s="974" t="s">
        <v>39</v>
      </c>
      <c r="E5008" s="25">
        <v>2.5000000000000001E-3</v>
      </c>
      <c r="F5008" s="983">
        <v>17000</v>
      </c>
      <c r="G5008" s="701">
        <f t="shared" si="334"/>
        <v>42.5</v>
      </c>
      <c r="H5008" s="795"/>
    </row>
    <row r="5009" spans="1:8" ht="30">
      <c r="A5009" s="676"/>
      <c r="B5009" s="303"/>
      <c r="C5009" s="25" t="s">
        <v>2353</v>
      </c>
      <c r="D5009" s="974" t="s">
        <v>98</v>
      </c>
      <c r="E5009" s="25">
        <v>1E-3</v>
      </c>
      <c r="F5009" s="983">
        <v>19000</v>
      </c>
      <c r="G5009" s="701">
        <f t="shared" si="334"/>
        <v>19</v>
      </c>
      <c r="H5009" s="795"/>
    </row>
    <row r="5010" spans="1:8">
      <c r="A5010" s="676"/>
      <c r="B5010" s="303"/>
      <c r="C5010" s="25" t="s">
        <v>1814</v>
      </c>
      <c r="D5010" s="974" t="s">
        <v>98</v>
      </c>
      <c r="E5010" s="25">
        <v>6.0000000000000001E-3</v>
      </c>
      <c r="F5010" s="983">
        <v>106777</v>
      </c>
      <c r="G5010" s="701">
        <f t="shared" si="334"/>
        <v>640.66200000000003</v>
      </c>
      <c r="H5010" s="795"/>
    </row>
    <row r="5011" spans="1:8" ht="30">
      <c r="A5011" s="676"/>
      <c r="B5011" s="303"/>
      <c r="C5011" s="291" t="s">
        <v>4574</v>
      </c>
      <c r="D5011" s="359" t="s">
        <v>38</v>
      </c>
      <c r="E5011" s="169">
        <v>1E-3</v>
      </c>
      <c r="F5011" s="649">
        <v>1400</v>
      </c>
      <c r="G5011" s="701">
        <f t="shared" si="334"/>
        <v>1.4000000000000001</v>
      </c>
      <c r="H5011" s="795"/>
    </row>
    <row r="5012" spans="1:8">
      <c r="A5012" s="676"/>
      <c r="B5012" s="303"/>
      <c r="C5012" s="25" t="s">
        <v>4576</v>
      </c>
      <c r="D5012" s="974" t="s">
        <v>38</v>
      </c>
      <c r="E5012" s="981">
        <v>1E-3</v>
      </c>
      <c r="F5012" s="979">
        <v>1500</v>
      </c>
      <c r="G5012" s="701">
        <f t="shared" si="334"/>
        <v>1.5</v>
      </c>
      <c r="H5012" s="795"/>
    </row>
    <row r="5013" spans="1:8">
      <c r="A5013" s="676"/>
      <c r="B5013" s="303"/>
      <c r="C5013" s="25" t="s">
        <v>4579</v>
      </c>
      <c r="D5013" s="974" t="s">
        <v>98</v>
      </c>
      <c r="E5013" s="25">
        <v>1E-4</v>
      </c>
      <c r="F5013" s="983">
        <v>58000</v>
      </c>
      <c r="G5013" s="701">
        <f t="shared" si="334"/>
        <v>5.8000000000000007</v>
      </c>
      <c r="H5013" s="795"/>
    </row>
    <row r="5014" spans="1:8">
      <c r="A5014" s="676"/>
      <c r="B5014" s="303"/>
      <c r="C5014" s="25" t="s">
        <v>4580</v>
      </c>
      <c r="D5014" s="974" t="s">
        <v>98</v>
      </c>
      <c r="E5014" s="25">
        <v>1E-4</v>
      </c>
      <c r="F5014" s="983">
        <v>58000</v>
      </c>
      <c r="G5014" s="701">
        <f t="shared" si="334"/>
        <v>5.8000000000000007</v>
      </c>
      <c r="H5014" s="795"/>
    </row>
    <row r="5015" spans="1:8">
      <c r="A5015" s="676"/>
      <c r="B5015" s="303"/>
      <c r="C5015" s="25" t="s">
        <v>4581</v>
      </c>
      <c r="D5015" s="974" t="s">
        <v>98</v>
      </c>
      <c r="E5015" s="25">
        <v>1E-4</v>
      </c>
      <c r="F5015" s="983">
        <v>58000</v>
      </c>
      <c r="G5015" s="701">
        <f t="shared" si="334"/>
        <v>5.8000000000000007</v>
      </c>
      <c r="H5015" s="795"/>
    </row>
    <row r="5016" spans="1:8">
      <c r="A5016" s="676"/>
      <c r="B5016" s="303"/>
      <c r="C5016" s="25" t="s">
        <v>4582</v>
      </c>
      <c r="D5016" s="974" t="s">
        <v>98</v>
      </c>
      <c r="E5016" s="25">
        <v>1E-4</v>
      </c>
      <c r="F5016" s="983">
        <v>58000</v>
      </c>
      <c r="G5016" s="701">
        <f t="shared" si="334"/>
        <v>5.8000000000000007</v>
      </c>
      <c r="H5016" s="795"/>
    </row>
    <row r="5017" spans="1:8">
      <c r="A5017" s="676"/>
      <c r="B5017" s="303"/>
      <c r="C5017" s="25" t="s">
        <v>4583</v>
      </c>
      <c r="D5017" s="974" t="s">
        <v>98</v>
      </c>
      <c r="E5017" s="25">
        <v>1E-4</v>
      </c>
      <c r="F5017" s="983">
        <v>58000</v>
      </c>
      <c r="G5017" s="701">
        <f t="shared" si="334"/>
        <v>5.8000000000000007</v>
      </c>
      <c r="H5017" s="795"/>
    </row>
    <row r="5018" spans="1:8">
      <c r="A5018" s="676"/>
      <c r="B5018" s="303"/>
      <c r="C5018" s="25" t="s">
        <v>4584</v>
      </c>
      <c r="D5018" s="974" t="s">
        <v>98</v>
      </c>
      <c r="E5018" s="25">
        <v>1E-4</v>
      </c>
      <c r="F5018" s="983">
        <v>58000</v>
      </c>
      <c r="G5018" s="701">
        <f t="shared" si="334"/>
        <v>5.8000000000000007</v>
      </c>
      <c r="H5018" s="795"/>
    </row>
    <row r="5019" spans="1:8">
      <c r="A5019" s="676"/>
      <c r="B5019" s="303"/>
      <c r="C5019" s="291" t="s">
        <v>4573</v>
      </c>
      <c r="D5019" s="359" t="s">
        <v>1718</v>
      </c>
      <c r="E5019" s="984">
        <v>2E-3</v>
      </c>
      <c r="F5019" s="668">
        <v>225000</v>
      </c>
      <c r="G5019" s="701">
        <f t="shared" si="334"/>
        <v>450</v>
      </c>
      <c r="H5019" s="795"/>
    </row>
    <row r="5020" spans="1:8">
      <c r="A5020" s="676"/>
      <c r="B5020" s="303"/>
      <c r="C5020" s="291" t="s">
        <v>2462</v>
      </c>
      <c r="D5020" s="359" t="s">
        <v>1718</v>
      </c>
      <c r="E5020" s="984">
        <v>2E-3</v>
      </c>
      <c r="F5020" s="668">
        <v>275000</v>
      </c>
      <c r="G5020" s="701">
        <f t="shared" si="334"/>
        <v>550</v>
      </c>
      <c r="H5020" s="795"/>
    </row>
    <row r="5021" spans="1:8">
      <c r="A5021" s="676"/>
      <c r="B5021" s="303"/>
      <c r="C5021" s="980" t="s">
        <v>2464</v>
      </c>
      <c r="D5021" s="358" t="s">
        <v>40</v>
      </c>
      <c r="E5021" s="802">
        <v>2.9999999999999997E-4</v>
      </c>
      <c r="F5021" s="675">
        <v>550000</v>
      </c>
      <c r="G5021" s="701">
        <f t="shared" si="334"/>
        <v>164.99999999999997</v>
      </c>
      <c r="H5021" s="795"/>
    </row>
    <row r="5022" spans="1:8">
      <c r="A5022" s="676"/>
      <c r="B5022" s="303"/>
      <c r="C5022" s="980" t="s">
        <v>576</v>
      </c>
      <c r="D5022" s="358" t="s">
        <v>2426</v>
      </c>
      <c r="E5022" s="802">
        <v>0.01</v>
      </c>
      <c r="F5022" s="666">
        <v>720</v>
      </c>
      <c r="G5022" s="701">
        <f t="shared" si="334"/>
        <v>7.2</v>
      </c>
      <c r="H5022" s="795"/>
    </row>
    <row r="5023" spans="1:8">
      <c r="A5023" s="676"/>
      <c r="B5023" s="303"/>
      <c r="C5023" s="985" t="s">
        <v>729</v>
      </c>
      <c r="D5023" s="358" t="s">
        <v>730</v>
      </c>
      <c r="E5023" s="802">
        <v>0.01</v>
      </c>
      <c r="F5023" s="666">
        <v>170</v>
      </c>
      <c r="G5023" s="311">
        <f t="shared" si="334"/>
        <v>1.7</v>
      </c>
      <c r="H5023" s="795"/>
    </row>
    <row r="5024" spans="1:8">
      <c r="A5024" s="676"/>
      <c r="B5024" s="303"/>
      <c r="C5024" s="985" t="s">
        <v>722</v>
      </c>
      <c r="D5024" s="358" t="s">
        <v>40</v>
      </c>
      <c r="E5024" s="802">
        <v>1</v>
      </c>
      <c r="F5024" s="666">
        <v>130</v>
      </c>
      <c r="G5024" s="701">
        <f t="shared" si="334"/>
        <v>130</v>
      </c>
      <c r="H5024" s="795"/>
    </row>
    <row r="5025" spans="1:8">
      <c r="A5025" s="676"/>
      <c r="B5025" s="303"/>
      <c r="C5025" s="303" t="s">
        <v>4575</v>
      </c>
      <c r="D5025" s="977" t="s">
        <v>38</v>
      </c>
      <c r="E5025" s="984">
        <v>1.8E-3</v>
      </c>
      <c r="F5025" s="668">
        <v>23500</v>
      </c>
      <c r="G5025" s="701">
        <f t="shared" si="334"/>
        <v>42.3</v>
      </c>
      <c r="H5025" s="795"/>
    </row>
    <row r="5026" spans="1:8">
      <c r="A5026" s="676"/>
      <c r="B5026" s="303"/>
      <c r="C5026" s="25" t="s">
        <v>736</v>
      </c>
      <c r="D5026" s="974" t="s">
        <v>40</v>
      </c>
      <c r="E5026" s="25">
        <v>1</v>
      </c>
      <c r="F5026" s="979">
        <v>26</v>
      </c>
      <c r="G5026" s="701">
        <f t="shared" si="334"/>
        <v>26</v>
      </c>
      <c r="H5026" s="795"/>
    </row>
    <row r="5027" spans="1:8">
      <c r="A5027" s="676" t="s">
        <v>4679</v>
      </c>
      <c r="B5027" s="303" t="s">
        <v>4524</v>
      </c>
      <c r="C5027" s="99"/>
      <c r="D5027" s="104"/>
      <c r="E5027" s="99"/>
      <c r="F5027" s="986"/>
      <c r="G5027" s="1559">
        <f>SUM(G5028:G5046)</f>
        <v>9317.0055000000011</v>
      </c>
      <c r="H5027" s="803" t="s">
        <v>4585</v>
      </c>
    </row>
    <row r="5028" spans="1:8">
      <c r="A5028" s="676"/>
      <c r="B5028" s="303"/>
      <c r="C5028" s="25" t="s">
        <v>1755</v>
      </c>
      <c r="D5028" s="974" t="s">
        <v>39</v>
      </c>
      <c r="E5028" s="25">
        <v>0.1</v>
      </c>
      <c r="F5028" s="983">
        <v>42000</v>
      </c>
      <c r="G5028" s="701">
        <f>F5028*E5028</f>
        <v>4200</v>
      </c>
      <c r="H5028" s="803"/>
    </row>
    <row r="5029" spans="1:8">
      <c r="A5029" s="676"/>
      <c r="B5029" s="303"/>
      <c r="C5029" s="25" t="s">
        <v>4587</v>
      </c>
      <c r="D5029" s="974" t="s">
        <v>98</v>
      </c>
      <c r="E5029" s="25">
        <v>5.0000000000000001E-3</v>
      </c>
      <c r="F5029" s="983">
        <v>19000</v>
      </c>
      <c r="G5029" s="701">
        <f t="shared" ref="G5029:G5046" si="335">F5029*E5029</f>
        <v>95</v>
      </c>
      <c r="H5029" s="795"/>
    </row>
    <row r="5030" spans="1:8">
      <c r="A5030" s="676"/>
      <c r="B5030" s="303"/>
      <c r="C5030" s="25" t="s">
        <v>727</v>
      </c>
      <c r="D5030" s="974" t="s">
        <v>39</v>
      </c>
      <c r="E5030" s="25">
        <v>8.6E-3</v>
      </c>
      <c r="F5030" s="983">
        <v>18000</v>
      </c>
      <c r="G5030" s="701">
        <f t="shared" si="335"/>
        <v>154.80000000000001</v>
      </c>
      <c r="H5030" s="795"/>
    </row>
    <row r="5031" spans="1:8">
      <c r="A5031" s="676"/>
      <c r="B5031" s="303"/>
      <c r="C5031" s="981" t="s">
        <v>1760</v>
      </c>
      <c r="D5031" s="562" t="s">
        <v>39</v>
      </c>
      <c r="E5031" s="981">
        <v>0.1</v>
      </c>
      <c r="F5031" s="983">
        <v>21000</v>
      </c>
      <c r="G5031" s="701">
        <f t="shared" si="335"/>
        <v>2100</v>
      </c>
      <c r="H5031" s="795"/>
    </row>
    <row r="5032" spans="1:8" ht="45">
      <c r="A5032" s="676"/>
      <c r="B5032" s="303"/>
      <c r="C5032" s="981" t="s">
        <v>4588</v>
      </c>
      <c r="D5032" s="974" t="s">
        <v>98</v>
      </c>
      <c r="E5032" s="25">
        <v>1E-4</v>
      </c>
      <c r="F5032" s="983">
        <v>41555</v>
      </c>
      <c r="G5032" s="701">
        <f>F5032*E5032</f>
        <v>4.1555</v>
      </c>
      <c r="H5032" s="795"/>
    </row>
    <row r="5033" spans="1:8">
      <c r="A5033" s="676"/>
      <c r="B5033" s="303"/>
      <c r="C5033" s="25" t="s">
        <v>4589</v>
      </c>
      <c r="D5033" s="974" t="s">
        <v>98</v>
      </c>
      <c r="E5033" s="25">
        <v>0.01</v>
      </c>
      <c r="F5033" s="983">
        <v>11325</v>
      </c>
      <c r="G5033" s="701">
        <f t="shared" si="335"/>
        <v>113.25</v>
      </c>
      <c r="H5033" s="795"/>
    </row>
    <row r="5034" spans="1:8">
      <c r="A5034" s="676"/>
      <c r="B5034" s="303"/>
      <c r="C5034" s="25" t="s">
        <v>3055</v>
      </c>
      <c r="D5034" s="974" t="s">
        <v>98</v>
      </c>
      <c r="E5034" s="25">
        <v>2.5000000000000001E-2</v>
      </c>
      <c r="F5034" s="983">
        <v>6400</v>
      </c>
      <c r="G5034" s="701">
        <f t="shared" si="335"/>
        <v>160</v>
      </c>
      <c r="H5034" s="795"/>
    </row>
    <row r="5035" spans="1:8">
      <c r="A5035" s="676"/>
      <c r="B5035" s="303"/>
      <c r="C5035" s="25" t="s">
        <v>4590</v>
      </c>
      <c r="D5035" s="974" t="s">
        <v>98</v>
      </c>
      <c r="E5035" s="25">
        <v>0.01</v>
      </c>
      <c r="F5035" s="983">
        <v>2000</v>
      </c>
      <c r="G5035" s="701">
        <f t="shared" si="335"/>
        <v>20</v>
      </c>
      <c r="H5035" s="795"/>
    </row>
    <row r="5036" spans="1:8" ht="30">
      <c r="A5036" s="676"/>
      <c r="B5036" s="303"/>
      <c r="C5036" s="25" t="s">
        <v>4591</v>
      </c>
      <c r="D5036" s="974" t="s">
        <v>98</v>
      </c>
      <c r="E5036" s="25">
        <v>1E-3</v>
      </c>
      <c r="F5036" s="983">
        <v>56000</v>
      </c>
      <c r="G5036" s="701">
        <f t="shared" si="335"/>
        <v>56</v>
      </c>
      <c r="H5036" s="795"/>
    </row>
    <row r="5037" spans="1:8" ht="30">
      <c r="A5037" s="676"/>
      <c r="B5037" s="303"/>
      <c r="C5037" s="25" t="s">
        <v>4592</v>
      </c>
      <c r="D5037" s="974" t="s">
        <v>98</v>
      </c>
      <c r="E5037" s="25">
        <v>1E-3</v>
      </c>
      <c r="F5037" s="983">
        <v>60200</v>
      </c>
      <c r="G5037" s="701">
        <f t="shared" si="335"/>
        <v>60.2</v>
      </c>
      <c r="H5037" s="795"/>
    </row>
    <row r="5038" spans="1:8">
      <c r="A5038" s="676"/>
      <c r="B5038" s="303"/>
      <c r="C5038" s="291" t="s">
        <v>4573</v>
      </c>
      <c r="D5038" s="359" t="s">
        <v>1718</v>
      </c>
      <c r="E5038" s="984">
        <v>2E-3</v>
      </c>
      <c r="F5038" s="668">
        <v>225000</v>
      </c>
      <c r="G5038" s="701">
        <f t="shared" si="335"/>
        <v>450</v>
      </c>
      <c r="H5038" s="795"/>
    </row>
    <row r="5039" spans="1:8">
      <c r="A5039" s="676"/>
      <c r="B5039" s="303"/>
      <c r="C5039" s="980" t="s">
        <v>2464</v>
      </c>
      <c r="D5039" s="358" t="s">
        <v>40</v>
      </c>
      <c r="E5039" s="802">
        <v>3.0000000000000001E-3</v>
      </c>
      <c r="F5039" s="675">
        <v>550000</v>
      </c>
      <c r="G5039" s="701">
        <f t="shared" si="335"/>
        <v>1650</v>
      </c>
      <c r="H5039" s="795"/>
    </row>
    <row r="5040" spans="1:8">
      <c r="A5040" s="676"/>
      <c r="B5040" s="303"/>
      <c r="C5040" s="980" t="s">
        <v>576</v>
      </c>
      <c r="D5040" s="358" t="s">
        <v>2426</v>
      </c>
      <c r="E5040" s="802">
        <v>0.01</v>
      </c>
      <c r="F5040" s="666">
        <v>720</v>
      </c>
      <c r="G5040" s="701">
        <f t="shared" si="335"/>
        <v>7.2</v>
      </c>
      <c r="H5040" s="795"/>
    </row>
    <row r="5041" spans="1:8" ht="30">
      <c r="A5041" s="676"/>
      <c r="B5041" s="303"/>
      <c r="C5041" s="291" t="s">
        <v>4574</v>
      </c>
      <c r="D5041" s="359" t="s">
        <v>38</v>
      </c>
      <c r="E5041" s="984">
        <v>1E-3</v>
      </c>
      <c r="F5041" s="668">
        <v>1400</v>
      </c>
      <c r="G5041" s="701">
        <f t="shared" si="335"/>
        <v>1.4000000000000001</v>
      </c>
      <c r="H5041" s="795"/>
    </row>
    <row r="5042" spans="1:8">
      <c r="A5042" s="676"/>
      <c r="B5042" s="303"/>
      <c r="C5042" s="25" t="s">
        <v>4576</v>
      </c>
      <c r="D5042" s="358" t="s">
        <v>2427</v>
      </c>
      <c r="E5042" s="802">
        <v>1E-3</v>
      </c>
      <c r="F5042" s="675">
        <v>1500</v>
      </c>
      <c r="G5042" s="701">
        <f t="shared" si="335"/>
        <v>1.5</v>
      </c>
      <c r="H5042" s="795"/>
    </row>
    <row r="5043" spans="1:8">
      <c r="A5043" s="676"/>
      <c r="B5043" s="303"/>
      <c r="C5043" s="985" t="s">
        <v>729</v>
      </c>
      <c r="D5043" s="358" t="s">
        <v>730</v>
      </c>
      <c r="E5043" s="802">
        <v>0.1</v>
      </c>
      <c r="F5043" s="666">
        <v>170</v>
      </c>
      <c r="G5043" s="701">
        <f t="shared" si="335"/>
        <v>17</v>
      </c>
      <c r="H5043" s="795"/>
    </row>
    <row r="5044" spans="1:8">
      <c r="A5044" s="676"/>
      <c r="B5044" s="303"/>
      <c r="C5044" s="985" t="s">
        <v>722</v>
      </c>
      <c r="D5044" s="358" t="s">
        <v>40</v>
      </c>
      <c r="E5044" s="802">
        <v>1</v>
      </c>
      <c r="F5044" s="666">
        <v>130</v>
      </c>
      <c r="G5044" s="701">
        <f t="shared" si="335"/>
        <v>130</v>
      </c>
      <c r="H5044" s="795"/>
    </row>
    <row r="5045" spans="1:8">
      <c r="A5045" s="676"/>
      <c r="B5045" s="303"/>
      <c r="C5045" s="291" t="s">
        <v>4575</v>
      </c>
      <c r="D5045" s="359" t="s">
        <v>38</v>
      </c>
      <c r="E5045" s="984">
        <v>3.0000000000000001E-3</v>
      </c>
      <c r="F5045" s="668">
        <v>23500</v>
      </c>
      <c r="G5045" s="701">
        <f t="shared" si="335"/>
        <v>70.5</v>
      </c>
      <c r="H5045" s="795"/>
    </row>
    <row r="5046" spans="1:8">
      <c r="A5046" s="676"/>
      <c r="B5046" s="303"/>
      <c r="C5046" s="25" t="s">
        <v>736</v>
      </c>
      <c r="D5046" s="974" t="s">
        <v>40</v>
      </c>
      <c r="E5046" s="25">
        <v>1</v>
      </c>
      <c r="F5046" s="979">
        <v>26</v>
      </c>
      <c r="G5046" s="701">
        <f t="shared" si="335"/>
        <v>26</v>
      </c>
      <c r="H5046" s="795"/>
    </row>
    <row r="5047" spans="1:8">
      <c r="A5047" s="676" t="s">
        <v>4680</v>
      </c>
      <c r="B5047" s="303" t="s">
        <v>4449</v>
      </c>
      <c r="C5047" s="99"/>
      <c r="D5047" s="104"/>
      <c r="E5047" s="99"/>
      <c r="F5047" s="986"/>
      <c r="G5047" s="1559">
        <f>SUM(G5048:G5063)</f>
        <v>17439.216</v>
      </c>
      <c r="H5047" s="303" t="s">
        <v>4593</v>
      </c>
    </row>
    <row r="5048" spans="1:8">
      <c r="A5048" s="676"/>
      <c r="B5048" s="303"/>
      <c r="C5048" s="25" t="s">
        <v>4563</v>
      </c>
      <c r="D5048" s="974" t="s">
        <v>98</v>
      </c>
      <c r="E5048" s="25">
        <v>1E-3</v>
      </c>
      <c r="F5048" s="983">
        <v>19000</v>
      </c>
      <c r="G5048" s="701">
        <f>F5048*E5048</f>
        <v>19</v>
      </c>
      <c r="H5048" s="303"/>
    </row>
    <row r="5049" spans="1:8">
      <c r="A5049" s="676"/>
      <c r="B5049" s="303"/>
      <c r="C5049" s="982" t="s">
        <v>1760</v>
      </c>
      <c r="D5049" s="974" t="s">
        <v>39</v>
      </c>
      <c r="E5049" s="25">
        <v>0.1</v>
      </c>
      <c r="F5049" s="983">
        <v>21000</v>
      </c>
      <c r="G5049" s="701">
        <f t="shared" ref="G5049:G5063" si="336">F5049*E5049</f>
        <v>2100</v>
      </c>
      <c r="H5049" s="795"/>
    </row>
    <row r="5050" spans="1:8">
      <c r="A5050" s="676"/>
      <c r="B5050" s="303"/>
      <c r="C5050" s="982" t="s">
        <v>727</v>
      </c>
      <c r="D5050" s="974" t="s">
        <v>39</v>
      </c>
      <c r="E5050" s="25">
        <v>0.01</v>
      </c>
      <c r="F5050" s="983">
        <v>18000</v>
      </c>
      <c r="G5050" s="701">
        <f t="shared" si="336"/>
        <v>180</v>
      </c>
      <c r="H5050" s="795"/>
    </row>
    <row r="5051" spans="1:8">
      <c r="A5051" s="676"/>
      <c r="B5051" s="303"/>
      <c r="C5051" s="987" t="s">
        <v>4594</v>
      </c>
      <c r="D5051" s="562" t="s">
        <v>98</v>
      </c>
      <c r="E5051" s="25">
        <v>1.3600000000000001E-3</v>
      </c>
      <c r="F5051" s="983">
        <v>24000</v>
      </c>
      <c r="G5051" s="701">
        <f t="shared" si="336"/>
        <v>32.64</v>
      </c>
      <c r="H5051" s="795"/>
    </row>
    <row r="5052" spans="1:8">
      <c r="A5052" s="676"/>
      <c r="B5052" s="303"/>
      <c r="C5052" s="291" t="s">
        <v>872</v>
      </c>
      <c r="D5052" s="562" t="s">
        <v>39</v>
      </c>
      <c r="E5052" s="991">
        <v>2E-3</v>
      </c>
      <c r="F5052" s="649">
        <v>18000</v>
      </c>
      <c r="G5052" s="701">
        <f t="shared" si="336"/>
        <v>36</v>
      </c>
      <c r="H5052" s="795"/>
    </row>
    <row r="5053" spans="1:8">
      <c r="A5053" s="676"/>
      <c r="B5053" s="303"/>
      <c r="C5053" s="291" t="s">
        <v>2462</v>
      </c>
      <c r="D5053" s="359" t="s">
        <v>1718</v>
      </c>
      <c r="E5053" s="1005">
        <v>2E-3</v>
      </c>
      <c r="F5053" s="649">
        <v>275000</v>
      </c>
      <c r="G5053" s="701">
        <f t="shared" si="336"/>
        <v>550</v>
      </c>
      <c r="H5053" s="795"/>
    </row>
    <row r="5054" spans="1:8" ht="30">
      <c r="A5054" s="676"/>
      <c r="B5054" s="303"/>
      <c r="C5054" s="291" t="s">
        <v>4574</v>
      </c>
      <c r="D5054" s="359" t="s">
        <v>38</v>
      </c>
      <c r="E5054" s="30">
        <v>0.01</v>
      </c>
      <c r="F5054" s="649">
        <v>1400</v>
      </c>
      <c r="G5054" s="701">
        <f t="shared" si="336"/>
        <v>14</v>
      </c>
      <c r="H5054" s="795"/>
    </row>
    <row r="5055" spans="1:8">
      <c r="A5055" s="676"/>
      <c r="B5055" s="303"/>
      <c r="C5055" s="56" t="s">
        <v>1755</v>
      </c>
      <c r="D5055" s="974" t="s">
        <v>39</v>
      </c>
      <c r="E5055" s="30">
        <v>0.3</v>
      </c>
      <c r="F5055" s="649">
        <v>42000</v>
      </c>
      <c r="G5055" s="701">
        <f t="shared" si="336"/>
        <v>12600</v>
      </c>
      <c r="H5055" s="795"/>
    </row>
    <row r="5056" spans="1:8" ht="30">
      <c r="A5056" s="676"/>
      <c r="B5056" s="303"/>
      <c r="C5056" s="25" t="s">
        <v>4595</v>
      </c>
      <c r="D5056" s="974" t="s">
        <v>98</v>
      </c>
      <c r="E5056" s="25">
        <v>1E-4</v>
      </c>
      <c r="F5056" s="983">
        <v>53760</v>
      </c>
      <c r="G5056" s="701">
        <f t="shared" si="336"/>
        <v>5.3760000000000003</v>
      </c>
      <c r="H5056" s="795"/>
    </row>
    <row r="5057" spans="1:8">
      <c r="A5057" s="676"/>
      <c r="B5057" s="303"/>
      <c r="C5057" s="980" t="s">
        <v>2464</v>
      </c>
      <c r="D5057" s="358" t="s">
        <v>40</v>
      </c>
      <c r="E5057" s="361">
        <v>3.0000000000000001E-3</v>
      </c>
      <c r="F5057" s="647">
        <v>550000</v>
      </c>
      <c r="G5057" s="701">
        <f t="shared" si="336"/>
        <v>1650</v>
      </c>
      <c r="H5057" s="795"/>
    </row>
    <row r="5058" spans="1:8">
      <c r="A5058" s="676"/>
      <c r="B5058" s="303"/>
      <c r="C5058" s="980" t="s">
        <v>576</v>
      </c>
      <c r="D5058" s="358" t="s">
        <v>2426</v>
      </c>
      <c r="E5058" s="802">
        <v>0.01</v>
      </c>
      <c r="F5058" s="666">
        <v>720</v>
      </c>
      <c r="G5058" s="701">
        <f t="shared" si="336"/>
        <v>7.2</v>
      </c>
      <c r="H5058" s="795"/>
    </row>
    <row r="5059" spans="1:8">
      <c r="A5059" s="676"/>
      <c r="B5059" s="303"/>
      <c r="C5059" s="25" t="s">
        <v>4576</v>
      </c>
      <c r="D5059" s="358" t="s">
        <v>2427</v>
      </c>
      <c r="E5059" s="802">
        <v>1E-3</v>
      </c>
      <c r="F5059" s="675">
        <v>1500</v>
      </c>
      <c r="G5059" s="701">
        <f t="shared" si="336"/>
        <v>1.5</v>
      </c>
      <c r="H5059" s="795"/>
    </row>
    <row r="5060" spans="1:8">
      <c r="A5060" s="676"/>
      <c r="B5060" s="303"/>
      <c r="C5060" s="985" t="s">
        <v>729</v>
      </c>
      <c r="D5060" s="358" t="s">
        <v>730</v>
      </c>
      <c r="E5060" s="802">
        <v>0.1</v>
      </c>
      <c r="F5060" s="666">
        <v>170</v>
      </c>
      <c r="G5060" s="701">
        <f t="shared" si="336"/>
        <v>17</v>
      </c>
      <c r="H5060" s="795"/>
    </row>
    <row r="5061" spans="1:8">
      <c r="A5061" s="676"/>
      <c r="B5061" s="303"/>
      <c r="C5061" s="985" t="s">
        <v>722</v>
      </c>
      <c r="D5061" s="358" t="s">
        <v>40</v>
      </c>
      <c r="E5061" s="802">
        <v>1</v>
      </c>
      <c r="F5061" s="666">
        <v>130</v>
      </c>
      <c r="G5061" s="701">
        <f t="shared" si="336"/>
        <v>130</v>
      </c>
      <c r="H5061" s="795"/>
    </row>
    <row r="5062" spans="1:8">
      <c r="A5062" s="676"/>
      <c r="B5062" s="303"/>
      <c r="C5062" s="291" t="s">
        <v>4575</v>
      </c>
      <c r="D5062" s="359" t="s">
        <v>38</v>
      </c>
      <c r="E5062" s="984">
        <v>3.0000000000000001E-3</v>
      </c>
      <c r="F5062" s="668">
        <v>23500</v>
      </c>
      <c r="G5062" s="701">
        <f t="shared" si="336"/>
        <v>70.5</v>
      </c>
      <c r="H5062" s="795"/>
    </row>
    <row r="5063" spans="1:8">
      <c r="A5063" s="676"/>
      <c r="B5063" s="303"/>
      <c r="C5063" s="25" t="s">
        <v>736</v>
      </c>
      <c r="D5063" s="974" t="s">
        <v>40</v>
      </c>
      <c r="E5063" s="25">
        <v>1</v>
      </c>
      <c r="F5063" s="979">
        <v>26</v>
      </c>
      <c r="G5063" s="701">
        <f t="shared" si="336"/>
        <v>26</v>
      </c>
      <c r="H5063" s="795"/>
    </row>
    <row r="5064" spans="1:8" ht="30">
      <c r="A5064" s="676" t="s">
        <v>4446</v>
      </c>
      <c r="B5064" s="775" t="s">
        <v>4451</v>
      </c>
      <c r="C5064" s="99"/>
      <c r="D5064" s="104"/>
      <c r="E5064" s="99"/>
      <c r="F5064" s="986"/>
      <c r="G5064" s="1559">
        <f>SUM(G5065:G5079)</f>
        <v>8907.1700000000019</v>
      </c>
      <c r="H5064" s="795" t="s">
        <v>4596</v>
      </c>
    </row>
    <row r="5065" spans="1:8">
      <c r="A5065" s="676"/>
      <c r="B5065" s="303"/>
      <c r="C5065" s="56" t="s">
        <v>1760</v>
      </c>
      <c r="D5065" s="562" t="s">
        <v>39</v>
      </c>
      <c r="E5065" s="981">
        <v>0.1</v>
      </c>
      <c r="F5065" s="983">
        <v>21000</v>
      </c>
      <c r="G5065" s="880">
        <f t="shared" ref="G5065:G5079" si="337">F5065*E5065</f>
        <v>2100</v>
      </c>
      <c r="H5065" s="804"/>
    </row>
    <row r="5066" spans="1:8">
      <c r="A5066" s="676"/>
      <c r="B5066" s="303"/>
      <c r="C5066" s="56" t="s">
        <v>1755</v>
      </c>
      <c r="D5066" s="974" t="s">
        <v>39</v>
      </c>
      <c r="E5066" s="981">
        <v>0.1</v>
      </c>
      <c r="F5066" s="983">
        <v>42000</v>
      </c>
      <c r="G5066" s="880">
        <f t="shared" si="337"/>
        <v>4200</v>
      </c>
      <c r="H5066" s="804"/>
    </row>
    <row r="5067" spans="1:8">
      <c r="A5067" s="676"/>
      <c r="B5067" s="303"/>
      <c r="C5067" s="981" t="s">
        <v>4563</v>
      </c>
      <c r="D5067" s="562" t="s">
        <v>98</v>
      </c>
      <c r="E5067" s="981">
        <v>2E-3</v>
      </c>
      <c r="F5067" s="983">
        <v>19000</v>
      </c>
      <c r="G5067" s="880">
        <f t="shared" si="337"/>
        <v>38</v>
      </c>
      <c r="H5067" s="804"/>
    </row>
    <row r="5068" spans="1:8">
      <c r="A5068" s="676"/>
      <c r="B5068" s="303"/>
      <c r="C5068" s="981" t="s">
        <v>1834</v>
      </c>
      <c r="D5068" s="562" t="s">
        <v>98</v>
      </c>
      <c r="E5068" s="981">
        <v>3.0000000000000001E-3</v>
      </c>
      <c r="F5068" s="983">
        <v>6400</v>
      </c>
      <c r="G5068" s="880">
        <f t="shared" si="337"/>
        <v>19.2</v>
      </c>
      <c r="H5068" s="804"/>
    </row>
    <row r="5069" spans="1:8">
      <c r="A5069" s="676"/>
      <c r="B5069" s="303"/>
      <c r="C5069" s="981" t="s">
        <v>2617</v>
      </c>
      <c r="D5069" s="562" t="s">
        <v>39</v>
      </c>
      <c r="E5069" s="981">
        <v>0.01</v>
      </c>
      <c r="F5069" s="983">
        <v>18000</v>
      </c>
      <c r="G5069" s="880">
        <f t="shared" si="337"/>
        <v>180</v>
      </c>
      <c r="H5069" s="804"/>
    </row>
    <row r="5070" spans="1:8">
      <c r="A5070" s="676"/>
      <c r="B5070" s="303"/>
      <c r="C5070" s="981" t="s">
        <v>4597</v>
      </c>
      <c r="D5070" s="562" t="s">
        <v>98</v>
      </c>
      <c r="E5070" s="981">
        <v>1E-4</v>
      </c>
      <c r="F5070" s="983">
        <v>40000</v>
      </c>
      <c r="G5070" s="880">
        <f t="shared" si="337"/>
        <v>4</v>
      </c>
      <c r="H5070" s="804"/>
    </row>
    <row r="5071" spans="1:8">
      <c r="A5071" s="676"/>
      <c r="B5071" s="303"/>
      <c r="C5071" s="291" t="s">
        <v>4573</v>
      </c>
      <c r="D5071" s="359" t="s">
        <v>1718</v>
      </c>
      <c r="E5071" s="984">
        <v>2E-3</v>
      </c>
      <c r="F5071" s="649">
        <v>225000</v>
      </c>
      <c r="G5071" s="880">
        <f t="shared" si="337"/>
        <v>450</v>
      </c>
      <c r="H5071" s="804"/>
    </row>
    <row r="5072" spans="1:8">
      <c r="A5072" s="676"/>
      <c r="B5072" s="303"/>
      <c r="C5072" s="980" t="s">
        <v>2464</v>
      </c>
      <c r="D5072" s="358" t="s">
        <v>40</v>
      </c>
      <c r="E5072" s="802">
        <v>3.0000000000000001E-3</v>
      </c>
      <c r="F5072" s="647">
        <v>550000</v>
      </c>
      <c r="G5072" s="880">
        <f t="shared" si="337"/>
        <v>1650</v>
      </c>
      <c r="H5072" s="804"/>
    </row>
    <row r="5073" spans="1:8">
      <c r="A5073" s="676"/>
      <c r="B5073" s="303"/>
      <c r="C5073" s="980" t="s">
        <v>576</v>
      </c>
      <c r="D5073" s="358" t="s">
        <v>2426</v>
      </c>
      <c r="E5073" s="802">
        <v>0.01</v>
      </c>
      <c r="F5073" s="648">
        <v>720</v>
      </c>
      <c r="G5073" s="880">
        <f t="shared" si="337"/>
        <v>7.2</v>
      </c>
      <c r="H5073" s="804"/>
    </row>
    <row r="5074" spans="1:8">
      <c r="A5074" s="676"/>
      <c r="B5074" s="303"/>
      <c r="C5074" s="981" t="s">
        <v>4576</v>
      </c>
      <c r="D5074" s="358" t="s">
        <v>2427</v>
      </c>
      <c r="E5074" s="802">
        <v>0.01</v>
      </c>
      <c r="F5074" s="647">
        <v>1500</v>
      </c>
      <c r="G5074" s="880">
        <f t="shared" si="337"/>
        <v>15</v>
      </c>
      <c r="H5074" s="804"/>
    </row>
    <row r="5075" spans="1:8">
      <c r="A5075" s="676"/>
      <c r="B5075" s="303"/>
      <c r="C5075" s="985" t="s">
        <v>729</v>
      </c>
      <c r="D5075" s="358" t="s">
        <v>730</v>
      </c>
      <c r="E5075" s="802">
        <v>0.1</v>
      </c>
      <c r="F5075" s="648">
        <v>170</v>
      </c>
      <c r="G5075" s="880">
        <f t="shared" si="337"/>
        <v>17</v>
      </c>
      <c r="H5075" s="804"/>
    </row>
    <row r="5076" spans="1:8" ht="16.5" customHeight="1">
      <c r="A5076" s="676"/>
      <c r="B5076" s="303"/>
      <c r="C5076" s="985" t="s">
        <v>722</v>
      </c>
      <c r="D5076" s="358" t="s">
        <v>40</v>
      </c>
      <c r="E5076" s="802">
        <v>1</v>
      </c>
      <c r="F5076" s="648">
        <v>130</v>
      </c>
      <c r="G5076" s="880">
        <f t="shared" si="337"/>
        <v>130</v>
      </c>
      <c r="H5076" s="804"/>
    </row>
    <row r="5077" spans="1:8">
      <c r="A5077" s="676"/>
      <c r="B5077" s="303"/>
      <c r="C5077" s="291" t="s">
        <v>4575</v>
      </c>
      <c r="D5077" s="359" t="s">
        <v>38</v>
      </c>
      <c r="E5077" s="984">
        <v>3.0000000000000001E-3</v>
      </c>
      <c r="F5077" s="649">
        <v>23500</v>
      </c>
      <c r="G5077" s="880">
        <f t="shared" si="337"/>
        <v>70.5</v>
      </c>
      <c r="H5077" s="804"/>
    </row>
    <row r="5078" spans="1:8">
      <c r="A5078" s="676"/>
      <c r="B5078" s="303"/>
      <c r="C5078" s="981" t="s">
        <v>736</v>
      </c>
      <c r="D5078" s="562" t="s">
        <v>40</v>
      </c>
      <c r="E5078" s="981">
        <v>1</v>
      </c>
      <c r="F5078" s="983">
        <v>26</v>
      </c>
      <c r="G5078" s="880">
        <f t="shared" si="337"/>
        <v>26</v>
      </c>
      <c r="H5078" s="804"/>
    </row>
    <row r="5079" spans="1:8">
      <c r="A5079" s="676"/>
      <c r="B5079" s="303"/>
      <c r="C5079" s="981" t="s">
        <v>31</v>
      </c>
      <c r="D5079" s="562" t="s">
        <v>98</v>
      </c>
      <c r="E5079" s="981">
        <v>1E-4</v>
      </c>
      <c r="F5079" s="983">
        <v>2700</v>
      </c>
      <c r="G5079" s="880">
        <f t="shared" si="337"/>
        <v>0.27</v>
      </c>
      <c r="H5079" s="804"/>
    </row>
    <row r="5080" spans="1:8">
      <c r="A5080" s="676" t="s">
        <v>4681</v>
      </c>
      <c r="B5080" s="303" t="s">
        <v>4452</v>
      </c>
      <c r="C5080" s="99"/>
      <c r="D5080" s="104"/>
      <c r="E5080" s="99"/>
      <c r="F5080" s="986"/>
      <c r="G5080" s="1559">
        <f>SUM(G5081:G5094)</f>
        <v>10328.8305</v>
      </c>
      <c r="H5080" s="303" t="s">
        <v>4598</v>
      </c>
    </row>
    <row r="5081" spans="1:8">
      <c r="A5081" s="676"/>
      <c r="B5081" s="303"/>
      <c r="C5081" s="99" t="s">
        <v>733</v>
      </c>
      <c r="D5081" s="974" t="s">
        <v>39</v>
      </c>
      <c r="E5081" s="25">
        <v>7.0000000000000007E-2</v>
      </c>
      <c r="F5081" s="983">
        <v>18000</v>
      </c>
      <c r="G5081" s="701">
        <f>F5081*E5081</f>
        <v>1260.0000000000002</v>
      </c>
      <c r="H5081" s="303"/>
    </row>
    <row r="5082" spans="1:8">
      <c r="A5082" s="676"/>
      <c r="B5082" s="303"/>
      <c r="C5082" s="56" t="s">
        <v>1760</v>
      </c>
      <c r="D5082" s="974" t="s">
        <v>39</v>
      </c>
      <c r="E5082" s="25">
        <v>0.2</v>
      </c>
      <c r="F5082" s="983">
        <v>21000</v>
      </c>
      <c r="G5082" s="701">
        <f t="shared" ref="G5082:G5094" si="338">F5082*E5082</f>
        <v>4200</v>
      </c>
      <c r="H5082" s="303"/>
    </row>
    <row r="5083" spans="1:8">
      <c r="A5083" s="676"/>
      <c r="B5083" s="303"/>
      <c r="C5083" s="99" t="s">
        <v>84</v>
      </c>
      <c r="D5083" s="974" t="s">
        <v>39</v>
      </c>
      <c r="E5083" s="25">
        <v>0.15</v>
      </c>
      <c r="F5083" s="983">
        <v>14000</v>
      </c>
      <c r="G5083" s="701">
        <f t="shared" si="338"/>
        <v>2100</v>
      </c>
      <c r="H5083" s="303"/>
    </row>
    <row r="5084" spans="1:8">
      <c r="A5084" s="676"/>
      <c r="B5084" s="303"/>
      <c r="C5084" s="25" t="s">
        <v>4563</v>
      </c>
      <c r="D5084" s="974" t="s">
        <v>98</v>
      </c>
      <c r="E5084" s="25">
        <v>0.01</v>
      </c>
      <c r="F5084" s="983">
        <v>19000</v>
      </c>
      <c r="G5084" s="701">
        <f t="shared" si="338"/>
        <v>190</v>
      </c>
      <c r="H5084" s="303"/>
    </row>
    <row r="5085" spans="1:8">
      <c r="A5085" s="676"/>
      <c r="B5085" s="303"/>
      <c r="C5085" s="25" t="s">
        <v>1814</v>
      </c>
      <c r="D5085" s="974" t="s">
        <v>98</v>
      </c>
      <c r="E5085" s="25">
        <v>2E-3</v>
      </c>
      <c r="F5085" s="983">
        <v>106777</v>
      </c>
      <c r="G5085" s="701">
        <f t="shared" si="338"/>
        <v>213.554</v>
      </c>
      <c r="H5085" s="303"/>
    </row>
    <row r="5086" spans="1:8" ht="30">
      <c r="A5086" s="676"/>
      <c r="B5086" s="303"/>
      <c r="C5086" s="25" t="s">
        <v>4599</v>
      </c>
      <c r="D5086" s="974" t="s">
        <v>98</v>
      </c>
      <c r="E5086" s="25">
        <v>1E-4</v>
      </c>
      <c r="F5086" s="979">
        <v>130765</v>
      </c>
      <c r="G5086" s="701">
        <f t="shared" si="338"/>
        <v>13.076500000000001</v>
      </c>
      <c r="H5086" s="303"/>
    </row>
    <row r="5087" spans="1:8">
      <c r="A5087" s="676"/>
      <c r="B5087" s="303"/>
      <c r="C5087" s="291" t="s">
        <v>4573</v>
      </c>
      <c r="D5087" s="359" t="s">
        <v>1718</v>
      </c>
      <c r="E5087" s="984">
        <v>2E-3</v>
      </c>
      <c r="F5087" s="668">
        <v>225000</v>
      </c>
      <c r="G5087" s="701">
        <f t="shared" si="338"/>
        <v>450</v>
      </c>
      <c r="H5087" s="303"/>
    </row>
    <row r="5088" spans="1:8">
      <c r="A5088" s="676"/>
      <c r="B5088" s="303"/>
      <c r="C5088" s="980" t="s">
        <v>2464</v>
      </c>
      <c r="D5088" s="358" t="s">
        <v>40</v>
      </c>
      <c r="E5088" s="802">
        <v>3.0000000000000001E-3</v>
      </c>
      <c r="F5088" s="675">
        <v>550000</v>
      </c>
      <c r="G5088" s="701">
        <f t="shared" si="338"/>
        <v>1650</v>
      </c>
      <c r="H5088" s="303"/>
    </row>
    <row r="5089" spans="1:8">
      <c r="A5089" s="676"/>
      <c r="B5089" s="303"/>
      <c r="C5089" s="980" t="s">
        <v>576</v>
      </c>
      <c r="D5089" s="358" t="s">
        <v>2426</v>
      </c>
      <c r="E5089" s="802">
        <v>0.01</v>
      </c>
      <c r="F5089" s="666">
        <v>720</v>
      </c>
      <c r="G5089" s="701">
        <f t="shared" si="338"/>
        <v>7.2</v>
      </c>
      <c r="H5089" s="303"/>
    </row>
    <row r="5090" spans="1:8">
      <c r="A5090" s="676"/>
      <c r="B5090" s="303"/>
      <c r="C5090" s="25" t="s">
        <v>4576</v>
      </c>
      <c r="D5090" s="358" t="s">
        <v>2427</v>
      </c>
      <c r="E5090" s="802">
        <v>1E-3</v>
      </c>
      <c r="F5090" s="675">
        <v>1500</v>
      </c>
      <c r="G5090" s="701">
        <f t="shared" si="338"/>
        <v>1.5</v>
      </c>
      <c r="H5090" s="303"/>
    </row>
    <row r="5091" spans="1:8">
      <c r="A5091" s="676"/>
      <c r="B5091" s="303"/>
      <c r="C5091" s="985" t="s">
        <v>729</v>
      </c>
      <c r="D5091" s="358" t="s">
        <v>730</v>
      </c>
      <c r="E5091" s="802">
        <v>0.1</v>
      </c>
      <c r="F5091" s="666">
        <v>170</v>
      </c>
      <c r="G5091" s="701">
        <f t="shared" si="338"/>
        <v>17</v>
      </c>
      <c r="H5091" s="303"/>
    </row>
    <row r="5092" spans="1:8">
      <c r="A5092" s="676"/>
      <c r="B5092" s="303"/>
      <c r="C5092" s="291" t="s">
        <v>4575</v>
      </c>
      <c r="D5092" s="359" t="s">
        <v>38</v>
      </c>
      <c r="E5092" s="984">
        <v>3.0000000000000001E-3</v>
      </c>
      <c r="F5092" s="668">
        <v>23500</v>
      </c>
      <c r="G5092" s="701">
        <f t="shared" si="338"/>
        <v>70.5</v>
      </c>
      <c r="H5092" s="303"/>
    </row>
    <row r="5093" spans="1:8">
      <c r="A5093" s="676"/>
      <c r="B5093" s="303"/>
      <c r="C5093" s="985" t="s">
        <v>722</v>
      </c>
      <c r="D5093" s="358" t="s">
        <v>40</v>
      </c>
      <c r="E5093" s="802">
        <v>1</v>
      </c>
      <c r="F5093" s="666">
        <v>130</v>
      </c>
      <c r="G5093" s="701">
        <f t="shared" si="338"/>
        <v>130</v>
      </c>
      <c r="H5093" s="303"/>
    </row>
    <row r="5094" spans="1:8" ht="12" customHeight="1">
      <c r="A5094" s="676"/>
      <c r="B5094" s="303"/>
      <c r="C5094" s="25" t="s">
        <v>736</v>
      </c>
      <c r="D5094" s="974" t="s">
        <v>40</v>
      </c>
      <c r="E5094" s="25">
        <v>1</v>
      </c>
      <c r="F5094" s="979">
        <v>26</v>
      </c>
      <c r="G5094" s="701">
        <f t="shared" si="338"/>
        <v>26</v>
      </c>
      <c r="H5094" s="303"/>
    </row>
    <row r="5095" spans="1:8" ht="30">
      <c r="A5095" s="676" t="s">
        <v>4448</v>
      </c>
      <c r="B5095" s="775" t="s">
        <v>4453</v>
      </c>
      <c r="C5095" s="25"/>
      <c r="D5095" s="974"/>
      <c r="E5095" s="25"/>
      <c r="F5095" s="983"/>
      <c r="G5095" s="1533">
        <f>SUM(G5096:G5114)</f>
        <v>9901.9900000000016</v>
      </c>
      <c r="H5095" s="303" t="s">
        <v>4600</v>
      </c>
    </row>
    <row r="5096" spans="1:8">
      <c r="A5096" s="676"/>
      <c r="B5096" s="303"/>
      <c r="C5096" s="56" t="s">
        <v>733</v>
      </c>
      <c r="D5096" s="974" t="s">
        <v>39</v>
      </c>
      <c r="E5096" s="981">
        <v>0.05</v>
      </c>
      <c r="F5096" s="983">
        <v>18000</v>
      </c>
      <c r="G5096" s="880">
        <f>F5096*E5096</f>
        <v>900</v>
      </c>
      <c r="H5096" s="303"/>
    </row>
    <row r="5097" spans="1:8">
      <c r="A5097" s="676"/>
      <c r="B5097" s="303"/>
      <c r="C5097" s="987" t="s">
        <v>4594</v>
      </c>
      <c r="D5097" s="562" t="s">
        <v>98</v>
      </c>
      <c r="E5097" s="981">
        <v>2.2799999999999999E-3</v>
      </c>
      <c r="F5097" s="983">
        <v>24000</v>
      </c>
      <c r="G5097" s="880">
        <f t="shared" ref="G5097:G5114" si="339">F5097*E5097</f>
        <v>54.72</v>
      </c>
      <c r="H5097" s="303"/>
    </row>
    <row r="5098" spans="1:8">
      <c r="A5098" s="676"/>
      <c r="B5098" s="303"/>
      <c r="C5098" s="368" t="s">
        <v>879</v>
      </c>
      <c r="D5098" s="988" t="s">
        <v>98</v>
      </c>
      <c r="E5098" s="425">
        <v>1E-3</v>
      </c>
      <c r="F5098" s="671">
        <v>24000</v>
      </c>
      <c r="G5098" s="880">
        <f t="shared" si="339"/>
        <v>24</v>
      </c>
      <c r="H5098" s="303"/>
    </row>
    <row r="5099" spans="1:8" ht="30">
      <c r="A5099" s="676"/>
      <c r="B5099" s="303"/>
      <c r="C5099" s="291" t="s">
        <v>4574</v>
      </c>
      <c r="D5099" s="359" t="s">
        <v>38</v>
      </c>
      <c r="E5099" s="169">
        <v>0.01</v>
      </c>
      <c r="F5099" s="649">
        <v>1400</v>
      </c>
      <c r="G5099" s="880">
        <f t="shared" si="339"/>
        <v>14</v>
      </c>
      <c r="H5099" s="303"/>
    </row>
    <row r="5100" spans="1:8">
      <c r="A5100" s="676"/>
      <c r="B5100" s="303"/>
      <c r="C5100" s="56" t="s">
        <v>1760</v>
      </c>
      <c r="D5100" s="562" t="s">
        <v>39</v>
      </c>
      <c r="E5100" s="981">
        <v>0.1</v>
      </c>
      <c r="F5100" s="983">
        <v>21000</v>
      </c>
      <c r="G5100" s="880">
        <f t="shared" si="339"/>
        <v>2100</v>
      </c>
      <c r="H5100" s="303"/>
    </row>
    <row r="5101" spans="1:8">
      <c r="A5101" s="676"/>
      <c r="B5101" s="303"/>
      <c r="C5101" s="56" t="s">
        <v>872</v>
      </c>
      <c r="D5101" s="562" t="s">
        <v>39</v>
      </c>
      <c r="E5101" s="981">
        <v>1E-3</v>
      </c>
      <c r="F5101" s="983">
        <v>18000</v>
      </c>
      <c r="G5101" s="880">
        <f t="shared" si="339"/>
        <v>18</v>
      </c>
      <c r="H5101" s="303"/>
    </row>
    <row r="5102" spans="1:8">
      <c r="A5102" s="676"/>
      <c r="B5102" s="303"/>
      <c r="C5102" s="56" t="s">
        <v>1755</v>
      </c>
      <c r="D5102" s="974" t="s">
        <v>39</v>
      </c>
      <c r="E5102" s="981">
        <v>0.1</v>
      </c>
      <c r="F5102" s="983">
        <v>42000</v>
      </c>
      <c r="G5102" s="880">
        <f t="shared" si="339"/>
        <v>4200</v>
      </c>
      <c r="H5102" s="303"/>
    </row>
    <row r="5103" spans="1:8">
      <c r="A5103" s="676"/>
      <c r="B5103" s="303"/>
      <c r="C5103" s="981" t="s">
        <v>4563</v>
      </c>
      <c r="D5103" s="562" t="s">
        <v>98</v>
      </c>
      <c r="E5103" s="981">
        <v>0.01</v>
      </c>
      <c r="F5103" s="983">
        <v>19000</v>
      </c>
      <c r="G5103" s="880">
        <f t="shared" si="339"/>
        <v>190</v>
      </c>
      <c r="H5103" s="303"/>
    </row>
    <row r="5104" spans="1:8">
      <c r="A5104" s="676"/>
      <c r="B5104" s="303"/>
      <c r="C5104" s="981" t="s">
        <v>1834</v>
      </c>
      <c r="D5104" s="562" t="s">
        <v>98</v>
      </c>
      <c r="E5104" s="981">
        <v>7.0000000000000001E-3</v>
      </c>
      <c r="F5104" s="983">
        <v>6400</v>
      </c>
      <c r="G5104" s="880">
        <f t="shared" si="339"/>
        <v>44.800000000000004</v>
      </c>
      <c r="H5104" s="303"/>
    </row>
    <row r="5105" spans="1:8">
      <c r="A5105" s="676"/>
      <c r="B5105" s="303"/>
      <c r="C5105" s="981" t="s">
        <v>4597</v>
      </c>
      <c r="D5105" s="562" t="s">
        <v>98</v>
      </c>
      <c r="E5105" s="981">
        <v>1E-4</v>
      </c>
      <c r="F5105" s="983">
        <v>40000</v>
      </c>
      <c r="G5105" s="880">
        <f t="shared" si="339"/>
        <v>4</v>
      </c>
      <c r="H5105" s="303"/>
    </row>
    <row r="5106" spans="1:8">
      <c r="A5106" s="676"/>
      <c r="B5106" s="303"/>
      <c r="C5106" s="291" t="s">
        <v>4573</v>
      </c>
      <c r="D5106" s="359" t="s">
        <v>1718</v>
      </c>
      <c r="E5106" s="984">
        <v>2E-3</v>
      </c>
      <c r="F5106" s="649">
        <v>225000</v>
      </c>
      <c r="G5106" s="880">
        <f t="shared" si="339"/>
        <v>450</v>
      </c>
      <c r="H5106" s="303"/>
    </row>
    <row r="5107" spans="1:8" ht="15" customHeight="1">
      <c r="A5107" s="676"/>
      <c r="B5107" s="303"/>
      <c r="C5107" s="980" t="s">
        <v>2464</v>
      </c>
      <c r="D5107" s="358" t="s">
        <v>40</v>
      </c>
      <c r="E5107" s="802">
        <v>3.0000000000000001E-3</v>
      </c>
      <c r="F5107" s="647">
        <v>550000</v>
      </c>
      <c r="G5107" s="880">
        <f t="shared" si="339"/>
        <v>1650</v>
      </c>
      <c r="H5107" s="303"/>
    </row>
    <row r="5108" spans="1:8">
      <c r="A5108" s="676"/>
      <c r="B5108" s="303"/>
      <c r="C5108" s="980" t="s">
        <v>576</v>
      </c>
      <c r="D5108" s="358" t="s">
        <v>2426</v>
      </c>
      <c r="E5108" s="802">
        <v>0.01</v>
      </c>
      <c r="F5108" s="648">
        <v>720</v>
      </c>
      <c r="G5108" s="880">
        <f t="shared" si="339"/>
        <v>7.2</v>
      </c>
      <c r="H5108" s="303"/>
    </row>
    <row r="5109" spans="1:8">
      <c r="A5109" s="676"/>
      <c r="B5109" s="303"/>
      <c r="C5109" s="981" t="s">
        <v>4576</v>
      </c>
      <c r="D5109" s="358" t="s">
        <v>2427</v>
      </c>
      <c r="E5109" s="802">
        <v>1E-3</v>
      </c>
      <c r="F5109" s="675">
        <v>1500</v>
      </c>
      <c r="G5109" s="880">
        <f t="shared" si="339"/>
        <v>1.5</v>
      </c>
      <c r="H5109" s="303"/>
    </row>
    <row r="5110" spans="1:8">
      <c r="A5110" s="676"/>
      <c r="B5110" s="303"/>
      <c r="C5110" s="985" t="s">
        <v>729</v>
      </c>
      <c r="D5110" s="358" t="s">
        <v>730</v>
      </c>
      <c r="E5110" s="802">
        <v>0.1</v>
      </c>
      <c r="F5110" s="666">
        <v>170</v>
      </c>
      <c r="G5110" s="880">
        <f t="shared" si="339"/>
        <v>17</v>
      </c>
      <c r="H5110" s="303"/>
    </row>
    <row r="5111" spans="1:8">
      <c r="A5111" s="676"/>
      <c r="B5111" s="303"/>
      <c r="C5111" s="985" t="s">
        <v>722</v>
      </c>
      <c r="D5111" s="358" t="s">
        <v>40</v>
      </c>
      <c r="E5111" s="802">
        <v>1</v>
      </c>
      <c r="F5111" s="666">
        <v>130</v>
      </c>
      <c r="G5111" s="880">
        <f t="shared" si="339"/>
        <v>130</v>
      </c>
      <c r="H5111" s="303"/>
    </row>
    <row r="5112" spans="1:8">
      <c r="A5112" s="676"/>
      <c r="B5112" s="303"/>
      <c r="C5112" s="291" t="s">
        <v>4575</v>
      </c>
      <c r="D5112" s="359" t="s">
        <v>38</v>
      </c>
      <c r="E5112" s="984">
        <v>3.0000000000000001E-3</v>
      </c>
      <c r="F5112" s="668">
        <v>23500</v>
      </c>
      <c r="G5112" s="880">
        <f t="shared" si="339"/>
        <v>70.5</v>
      </c>
      <c r="H5112" s="303"/>
    </row>
    <row r="5113" spans="1:8">
      <c r="A5113" s="676"/>
      <c r="B5113" s="303"/>
      <c r="C5113" s="981" t="s">
        <v>736</v>
      </c>
      <c r="D5113" s="562" t="s">
        <v>40</v>
      </c>
      <c r="E5113" s="981">
        <v>1</v>
      </c>
      <c r="F5113" s="979">
        <v>26</v>
      </c>
      <c r="G5113" s="880">
        <f t="shared" si="339"/>
        <v>26</v>
      </c>
      <c r="H5113" s="303"/>
    </row>
    <row r="5114" spans="1:8">
      <c r="A5114" s="676"/>
      <c r="B5114" s="303"/>
      <c r="C5114" s="981" t="s">
        <v>31</v>
      </c>
      <c r="D5114" s="562" t="s">
        <v>98</v>
      </c>
      <c r="E5114" s="981">
        <v>1E-4</v>
      </c>
      <c r="F5114" s="979">
        <v>2700</v>
      </c>
      <c r="G5114" s="880">
        <f t="shared" si="339"/>
        <v>0.27</v>
      </c>
      <c r="H5114" s="303"/>
    </row>
    <row r="5115" spans="1:8" ht="45">
      <c r="A5115" s="676" t="s">
        <v>4682</v>
      </c>
      <c r="B5115" s="775" t="s">
        <v>4454</v>
      </c>
      <c r="C5115" s="99"/>
      <c r="D5115" s="104"/>
      <c r="E5115" s="99"/>
      <c r="F5115" s="986"/>
      <c r="G5115" s="1559">
        <f>SUM(G5116:G5127)</f>
        <v>8162.2999999999993</v>
      </c>
      <c r="H5115" s="303" t="s">
        <v>4601</v>
      </c>
    </row>
    <row r="5116" spans="1:8">
      <c r="A5116" s="676"/>
      <c r="B5116" s="303"/>
      <c r="C5116" s="981" t="s">
        <v>1755</v>
      </c>
      <c r="D5116" s="974" t="s">
        <v>39</v>
      </c>
      <c r="E5116" s="25">
        <v>0.13400000000000001</v>
      </c>
      <c r="F5116" s="983">
        <v>42000</v>
      </c>
      <c r="G5116" s="701">
        <f t="shared" ref="G5116:G5127" si="340">F5116*E5116</f>
        <v>5628</v>
      </c>
      <c r="H5116" s="303"/>
    </row>
    <row r="5117" spans="1:8">
      <c r="A5117" s="676"/>
      <c r="B5117" s="303"/>
      <c r="C5117" s="25" t="s">
        <v>4587</v>
      </c>
      <c r="D5117" s="974" t="s">
        <v>98</v>
      </c>
      <c r="E5117" s="25">
        <v>0.01</v>
      </c>
      <c r="F5117" s="983">
        <v>19000</v>
      </c>
      <c r="G5117" s="701">
        <f t="shared" si="340"/>
        <v>190</v>
      </c>
      <c r="H5117" s="303"/>
    </row>
    <row r="5118" spans="1:8" ht="30">
      <c r="A5118" s="676"/>
      <c r="B5118" s="303"/>
      <c r="C5118" s="25" t="s">
        <v>4602</v>
      </c>
      <c r="D5118" s="974" t="s">
        <v>98</v>
      </c>
      <c r="E5118" s="25">
        <v>1E-4</v>
      </c>
      <c r="F5118" s="983">
        <v>60000</v>
      </c>
      <c r="G5118" s="701">
        <f t="shared" si="340"/>
        <v>6</v>
      </c>
      <c r="H5118" s="303"/>
    </row>
    <row r="5119" spans="1:8" ht="30">
      <c r="A5119" s="676"/>
      <c r="B5119" s="303"/>
      <c r="C5119" s="291" t="s">
        <v>4574</v>
      </c>
      <c r="D5119" s="359" t="s">
        <v>38</v>
      </c>
      <c r="E5119" s="984">
        <v>1E-3</v>
      </c>
      <c r="F5119" s="649">
        <v>1400</v>
      </c>
      <c r="G5119" s="701">
        <f t="shared" si="340"/>
        <v>1.4000000000000001</v>
      </c>
      <c r="H5119" s="303"/>
    </row>
    <row r="5120" spans="1:8">
      <c r="A5120" s="676"/>
      <c r="B5120" s="303"/>
      <c r="C5120" s="25" t="s">
        <v>4576</v>
      </c>
      <c r="D5120" s="359" t="s">
        <v>2427</v>
      </c>
      <c r="E5120" s="742">
        <v>1E-3</v>
      </c>
      <c r="F5120" s="649">
        <v>1500</v>
      </c>
      <c r="G5120" s="701">
        <f t="shared" si="340"/>
        <v>1.5</v>
      </c>
      <c r="H5120" s="303"/>
    </row>
    <row r="5121" spans="1:8">
      <c r="A5121" s="676"/>
      <c r="B5121" s="303"/>
      <c r="C5121" s="25" t="s">
        <v>4573</v>
      </c>
      <c r="D5121" s="974" t="s">
        <v>1718</v>
      </c>
      <c r="E5121" s="25">
        <v>2E-3</v>
      </c>
      <c r="F5121" s="983">
        <v>225000</v>
      </c>
      <c r="G5121" s="701">
        <f t="shared" si="340"/>
        <v>450</v>
      </c>
      <c r="H5121" s="303"/>
    </row>
    <row r="5122" spans="1:8">
      <c r="A5122" s="676"/>
      <c r="B5122" s="303"/>
      <c r="C5122" s="980" t="s">
        <v>2464</v>
      </c>
      <c r="D5122" s="358" t="s">
        <v>40</v>
      </c>
      <c r="E5122" s="802">
        <v>3.0000000000000001E-3</v>
      </c>
      <c r="F5122" s="647">
        <v>550000</v>
      </c>
      <c r="G5122" s="701">
        <f t="shared" si="340"/>
        <v>1650</v>
      </c>
      <c r="H5122" s="303"/>
    </row>
    <row r="5123" spans="1:8">
      <c r="A5123" s="676"/>
      <c r="B5123" s="303"/>
      <c r="C5123" s="291" t="s">
        <v>4575</v>
      </c>
      <c r="D5123" s="359" t="s">
        <v>38</v>
      </c>
      <c r="E5123" s="984">
        <v>3.0000000000000001E-3</v>
      </c>
      <c r="F5123" s="649">
        <v>23500</v>
      </c>
      <c r="G5123" s="701">
        <f t="shared" si="340"/>
        <v>70.5</v>
      </c>
      <c r="H5123" s="303"/>
    </row>
    <row r="5124" spans="1:8">
      <c r="A5124" s="676"/>
      <c r="B5124" s="303"/>
      <c r="C5124" s="989" t="s">
        <v>576</v>
      </c>
      <c r="D5124" s="359" t="s">
        <v>2426</v>
      </c>
      <c r="E5124" s="742">
        <v>0.01</v>
      </c>
      <c r="F5124" s="648">
        <v>720</v>
      </c>
      <c r="G5124" s="701">
        <f t="shared" si="340"/>
        <v>7.2</v>
      </c>
      <c r="H5124" s="303"/>
    </row>
    <row r="5125" spans="1:8">
      <c r="A5125" s="676"/>
      <c r="B5125" s="303"/>
      <c r="C5125" s="990" t="s">
        <v>729</v>
      </c>
      <c r="D5125" s="359" t="s">
        <v>730</v>
      </c>
      <c r="E5125" s="742">
        <v>0.01</v>
      </c>
      <c r="F5125" s="671">
        <v>170</v>
      </c>
      <c r="G5125" s="701">
        <f t="shared" si="340"/>
        <v>1.7</v>
      </c>
      <c r="H5125" s="303"/>
    </row>
    <row r="5126" spans="1:8">
      <c r="A5126" s="676"/>
      <c r="B5126" s="303"/>
      <c r="C5126" s="990" t="s">
        <v>722</v>
      </c>
      <c r="D5126" s="359" t="s">
        <v>40</v>
      </c>
      <c r="E5126" s="742">
        <v>1</v>
      </c>
      <c r="F5126" s="671">
        <v>130</v>
      </c>
      <c r="G5126" s="701">
        <f t="shared" si="340"/>
        <v>130</v>
      </c>
      <c r="H5126" s="303"/>
    </row>
    <row r="5127" spans="1:8">
      <c r="A5127" s="676"/>
      <c r="B5127" s="303"/>
      <c r="C5127" s="25" t="s">
        <v>736</v>
      </c>
      <c r="D5127" s="974" t="s">
        <v>40</v>
      </c>
      <c r="E5127" s="25">
        <v>1</v>
      </c>
      <c r="F5127" s="983">
        <v>26</v>
      </c>
      <c r="G5127" s="701">
        <f t="shared" si="340"/>
        <v>26</v>
      </c>
      <c r="H5127" s="303"/>
    </row>
    <row r="5128" spans="1:8">
      <c r="A5128" s="676" t="s">
        <v>4450</v>
      </c>
      <c r="B5128" s="775" t="s">
        <v>4455</v>
      </c>
      <c r="C5128" s="99"/>
      <c r="D5128" s="104"/>
      <c r="E5128" s="99"/>
      <c r="F5128" s="986"/>
      <c r="G5128" s="1559">
        <f>SUM(G5129:G5147)</f>
        <v>8328.27</v>
      </c>
      <c r="H5128" s="303" t="s">
        <v>4603</v>
      </c>
    </row>
    <row r="5129" spans="1:8">
      <c r="A5129" s="676"/>
      <c r="B5129" s="303"/>
      <c r="C5129" s="981" t="s">
        <v>1755</v>
      </c>
      <c r="D5129" s="974" t="s">
        <v>39</v>
      </c>
      <c r="E5129" s="25">
        <v>0.1</v>
      </c>
      <c r="F5129" s="983">
        <v>42000</v>
      </c>
      <c r="G5129" s="701">
        <f t="shared" ref="G5129:G5147" si="341">F5129*E5129</f>
        <v>4200</v>
      </c>
      <c r="H5129" s="303"/>
    </row>
    <row r="5130" spans="1:8">
      <c r="A5130" s="676"/>
      <c r="B5130" s="303"/>
      <c r="C5130" s="25" t="s">
        <v>733</v>
      </c>
      <c r="D5130" s="974" t="s">
        <v>39</v>
      </c>
      <c r="E5130" s="25">
        <v>0.09</v>
      </c>
      <c r="F5130" s="983">
        <v>18000</v>
      </c>
      <c r="G5130" s="701">
        <f t="shared" si="341"/>
        <v>1620</v>
      </c>
      <c r="H5130" s="303"/>
    </row>
    <row r="5131" spans="1:8">
      <c r="A5131" s="676"/>
      <c r="B5131" s="303"/>
      <c r="C5131" s="25" t="s">
        <v>731</v>
      </c>
      <c r="D5131" s="974" t="s">
        <v>39</v>
      </c>
      <c r="E5131" s="25">
        <v>3.0000000000000001E-3</v>
      </c>
      <c r="F5131" s="983">
        <v>18000</v>
      </c>
      <c r="G5131" s="701">
        <f t="shared" si="341"/>
        <v>54</v>
      </c>
      <c r="H5131" s="303"/>
    </row>
    <row r="5132" spans="1:8">
      <c r="A5132" s="676"/>
      <c r="B5132" s="303"/>
      <c r="C5132" s="25" t="s">
        <v>4181</v>
      </c>
      <c r="D5132" s="974" t="s">
        <v>98</v>
      </c>
      <c r="E5132" s="25">
        <v>2E-3</v>
      </c>
      <c r="F5132" s="983">
        <v>2000</v>
      </c>
      <c r="G5132" s="701">
        <f t="shared" si="341"/>
        <v>4</v>
      </c>
      <c r="H5132" s="303"/>
    </row>
    <row r="5133" spans="1:8">
      <c r="A5133" s="676"/>
      <c r="B5133" s="303"/>
      <c r="C5133" s="25" t="s">
        <v>4587</v>
      </c>
      <c r="D5133" s="974" t="s">
        <v>98</v>
      </c>
      <c r="E5133" s="25">
        <v>2E-3</v>
      </c>
      <c r="F5133" s="983">
        <v>19000</v>
      </c>
      <c r="G5133" s="701">
        <f t="shared" si="341"/>
        <v>38</v>
      </c>
      <c r="H5133" s="303"/>
    </row>
    <row r="5134" spans="1:8">
      <c r="A5134" s="676"/>
      <c r="B5134" s="303"/>
      <c r="C5134" s="25" t="s">
        <v>892</v>
      </c>
      <c r="D5134" s="974" t="s">
        <v>98</v>
      </c>
      <c r="E5134" s="25">
        <v>1E-3</v>
      </c>
      <c r="F5134" s="983">
        <v>3400</v>
      </c>
      <c r="G5134" s="701">
        <f t="shared" si="341"/>
        <v>3.4</v>
      </c>
      <c r="H5134" s="303"/>
    </row>
    <row r="5135" spans="1:8" ht="30">
      <c r="A5135" s="676"/>
      <c r="B5135" s="303"/>
      <c r="C5135" s="368" t="s">
        <v>4103</v>
      </c>
      <c r="D5135" s="988" t="s">
        <v>98</v>
      </c>
      <c r="E5135" s="425">
        <v>0.01</v>
      </c>
      <c r="F5135" s="671">
        <v>2500</v>
      </c>
      <c r="G5135" s="701">
        <f t="shared" si="341"/>
        <v>25</v>
      </c>
      <c r="H5135" s="303"/>
    </row>
    <row r="5136" spans="1:8">
      <c r="A5136" s="676"/>
      <c r="B5136" s="303"/>
      <c r="C5136" s="368" t="s">
        <v>879</v>
      </c>
      <c r="D5136" s="988" t="s">
        <v>98</v>
      </c>
      <c r="E5136" s="425">
        <v>1E-3</v>
      </c>
      <c r="F5136" s="671">
        <v>24000</v>
      </c>
      <c r="G5136" s="701">
        <f t="shared" si="341"/>
        <v>24</v>
      </c>
      <c r="H5136" s="303"/>
    </row>
    <row r="5137" spans="1:8" ht="30">
      <c r="A5137" s="676"/>
      <c r="B5137" s="303"/>
      <c r="C5137" s="25" t="s">
        <v>4602</v>
      </c>
      <c r="D5137" s="974" t="s">
        <v>98</v>
      </c>
      <c r="E5137" s="25">
        <v>1E-4</v>
      </c>
      <c r="F5137" s="979">
        <v>60000</v>
      </c>
      <c r="G5137" s="701">
        <f t="shared" si="341"/>
        <v>6</v>
      </c>
      <c r="H5137" s="303"/>
    </row>
    <row r="5138" spans="1:8">
      <c r="A5138" s="676"/>
      <c r="B5138" s="303"/>
      <c r="C5138" s="980" t="s">
        <v>2464</v>
      </c>
      <c r="D5138" s="358" t="s">
        <v>40</v>
      </c>
      <c r="E5138" s="802">
        <v>3.0000000000000001E-3</v>
      </c>
      <c r="F5138" s="675">
        <v>550000</v>
      </c>
      <c r="G5138" s="701">
        <f t="shared" si="341"/>
        <v>1650</v>
      </c>
      <c r="H5138" s="303"/>
    </row>
    <row r="5139" spans="1:8">
      <c r="A5139" s="676"/>
      <c r="B5139" s="303"/>
      <c r="C5139" s="989" t="s">
        <v>576</v>
      </c>
      <c r="D5139" s="359" t="s">
        <v>2426</v>
      </c>
      <c r="E5139" s="742">
        <v>0.01</v>
      </c>
      <c r="F5139" s="666">
        <v>720</v>
      </c>
      <c r="G5139" s="701">
        <f t="shared" si="341"/>
        <v>7.2</v>
      </c>
      <c r="H5139" s="303"/>
    </row>
    <row r="5140" spans="1:8" ht="30">
      <c r="A5140" s="676"/>
      <c r="B5140" s="303"/>
      <c r="C5140" s="291" t="s">
        <v>4574</v>
      </c>
      <c r="D5140" s="359" t="s">
        <v>38</v>
      </c>
      <c r="E5140" s="984">
        <v>1E-3</v>
      </c>
      <c r="F5140" s="668">
        <v>1400</v>
      </c>
      <c r="G5140" s="701">
        <f t="shared" si="341"/>
        <v>1.4000000000000001</v>
      </c>
      <c r="H5140" s="303"/>
    </row>
    <row r="5141" spans="1:8">
      <c r="A5141" s="676"/>
      <c r="B5141" s="303"/>
      <c r="C5141" s="25" t="s">
        <v>4576</v>
      </c>
      <c r="D5141" s="359" t="s">
        <v>2427</v>
      </c>
      <c r="E5141" s="742">
        <v>1E-3</v>
      </c>
      <c r="F5141" s="668">
        <v>1500</v>
      </c>
      <c r="G5141" s="701">
        <f t="shared" si="341"/>
        <v>1.5</v>
      </c>
      <c r="H5141" s="303"/>
    </row>
    <row r="5142" spans="1:8">
      <c r="A5142" s="676"/>
      <c r="B5142" s="303"/>
      <c r="C5142" s="25" t="s">
        <v>4573</v>
      </c>
      <c r="D5142" s="974" t="s">
        <v>1718</v>
      </c>
      <c r="E5142" s="25">
        <v>2E-3</v>
      </c>
      <c r="F5142" s="979">
        <v>225000</v>
      </c>
      <c r="G5142" s="701">
        <f t="shared" si="341"/>
        <v>450</v>
      </c>
      <c r="H5142" s="303"/>
    </row>
    <row r="5143" spans="1:8">
      <c r="A5143" s="676"/>
      <c r="B5143" s="303"/>
      <c r="C5143" s="990" t="s">
        <v>729</v>
      </c>
      <c r="D5143" s="359" t="s">
        <v>730</v>
      </c>
      <c r="E5143" s="742">
        <v>0.1</v>
      </c>
      <c r="F5143" s="760">
        <v>170</v>
      </c>
      <c r="G5143" s="701">
        <f t="shared" si="341"/>
        <v>17</v>
      </c>
      <c r="H5143" s="303"/>
    </row>
    <row r="5144" spans="1:8">
      <c r="A5144" s="676"/>
      <c r="B5144" s="303"/>
      <c r="C5144" s="990" t="s">
        <v>722</v>
      </c>
      <c r="D5144" s="359" t="s">
        <v>40</v>
      </c>
      <c r="E5144" s="742">
        <v>1</v>
      </c>
      <c r="F5144" s="760">
        <v>130</v>
      </c>
      <c r="G5144" s="701">
        <f t="shared" si="341"/>
        <v>130</v>
      </c>
      <c r="H5144" s="303"/>
    </row>
    <row r="5145" spans="1:8">
      <c r="A5145" s="676"/>
      <c r="B5145" s="303"/>
      <c r="C5145" s="291" t="s">
        <v>4575</v>
      </c>
      <c r="D5145" s="359" t="s">
        <v>38</v>
      </c>
      <c r="E5145" s="984">
        <v>3.0000000000000001E-3</v>
      </c>
      <c r="F5145" s="668">
        <v>23500</v>
      </c>
      <c r="G5145" s="701">
        <f t="shared" si="341"/>
        <v>70.5</v>
      </c>
      <c r="H5145" s="303"/>
    </row>
    <row r="5146" spans="1:8">
      <c r="A5146" s="676"/>
      <c r="B5146" s="303"/>
      <c r="C5146" s="990" t="s">
        <v>31</v>
      </c>
      <c r="D5146" s="359" t="s">
        <v>98</v>
      </c>
      <c r="E5146" s="742">
        <v>1E-4</v>
      </c>
      <c r="F5146" s="760">
        <v>2700</v>
      </c>
      <c r="G5146" s="701">
        <f t="shared" si="341"/>
        <v>0.27</v>
      </c>
      <c r="H5146" s="303"/>
    </row>
    <row r="5147" spans="1:8">
      <c r="A5147" s="676"/>
      <c r="B5147" s="303"/>
      <c r="C5147" s="25" t="s">
        <v>736</v>
      </c>
      <c r="D5147" s="974" t="s">
        <v>40</v>
      </c>
      <c r="E5147" s="25">
        <v>1</v>
      </c>
      <c r="F5147" s="979">
        <v>26</v>
      </c>
      <c r="G5147" s="701">
        <f t="shared" si="341"/>
        <v>26</v>
      </c>
      <c r="H5147" s="303"/>
    </row>
    <row r="5148" spans="1:8" ht="42.75">
      <c r="A5148" s="66" t="s">
        <v>4604</v>
      </c>
      <c r="B5148" s="400" t="s">
        <v>4457</v>
      </c>
      <c r="C5148" s="482"/>
      <c r="D5148" s="285"/>
      <c r="E5148" s="285"/>
      <c r="F5148" s="440"/>
      <c r="G5148" s="891"/>
      <c r="H5148" s="400"/>
    </row>
    <row r="5149" spans="1:8">
      <c r="A5149" s="676" t="s">
        <v>4458</v>
      </c>
      <c r="B5149" s="303" t="s">
        <v>4443</v>
      </c>
      <c r="C5149" s="754"/>
      <c r="D5149" s="609"/>
      <c r="E5149" s="609"/>
      <c r="F5149" s="643"/>
      <c r="G5149" s="1559">
        <f>SUM(G5150:G5165)</f>
        <v>13603.207000000002</v>
      </c>
      <c r="H5149" s="303" t="s">
        <v>4562</v>
      </c>
    </row>
    <row r="5150" spans="1:8">
      <c r="A5150" s="676"/>
      <c r="B5150" s="303"/>
      <c r="C5150" s="25" t="s">
        <v>1760</v>
      </c>
      <c r="D5150" s="974" t="s">
        <v>39</v>
      </c>
      <c r="E5150" s="25">
        <v>0.5</v>
      </c>
      <c r="F5150" s="983">
        <v>21000</v>
      </c>
      <c r="G5150" s="701">
        <f>F5150*E5150</f>
        <v>10500</v>
      </c>
      <c r="H5150" s="303"/>
    </row>
    <row r="5151" spans="1:8">
      <c r="A5151" s="676"/>
      <c r="B5151" s="303"/>
      <c r="C5151" s="25" t="s">
        <v>4563</v>
      </c>
      <c r="D5151" s="974" t="s">
        <v>98</v>
      </c>
      <c r="E5151" s="25">
        <v>0.01</v>
      </c>
      <c r="F5151" s="983">
        <v>19000</v>
      </c>
      <c r="G5151" s="701">
        <f t="shared" ref="G5151:G5165" si="342">F5151*E5151</f>
        <v>190</v>
      </c>
      <c r="H5151" s="303"/>
    </row>
    <row r="5152" spans="1:8">
      <c r="A5152" s="676"/>
      <c r="B5152" s="303"/>
      <c r="C5152" s="25" t="s">
        <v>1814</v>
      </c>
      <c r="D5152" s="974" t="s">
        <v>98</v>
      </c>
      <c r="E5152" s="25">
        <v>1E-3</v>
      </c>
      <c r="F5152" s="983">
        <v>106777</v>
      </c>
      <c r="G5152" s="701">
        <f t="shared" si="342"/>
        <v>106.777</v>
      </c>
      <c r="H5152" s="303"/>
    </row>
    <row r="5153" spans="1:8" ht="30">
      <c r="A5153" s="676"/>
      <c r="B5153" s="303"/>
      <c r="C5153" s="291" t="s">
        <v>4574</v>
      </c>
      <c r="D5153" s="359" t="s">
        <v>38</v>
      </c>
      <c r="E5153" s="30">
        <v>0.01</v>
      </c>
      <c r="F5153" s="649">
        <v>1400</v>
      </c>
      <c r="G5153" s="701">
        <f t="shared" si="342"/>
        <v>14</v>
      </c>
      <c r="H5153" s="303"/>
    </row>
    <row r="5154" spans="1:8" ht="45">
      <c r="A5154" s="676"/>
      <c r="B5154" s="303"/>
      <c r="C5154" s="25" t="s">
        <v>4566</v>
      </c>
      <c r="D5154" s="974" t="s">
        <v>98</v>
      </c>
      <c r="E5154" s="25">
        <v>1E-4</v>
      </c>
      <c r="F5154" s="983">
        <v>75465</v>
      </c>
      <c r="G5154" s="701">
        <f t="shared" si="342"/>
        <v>7.5465</v>
      </c>
      <c r="H5154" s="303"/>
    </row>
    <row r="5155" spans="1:8" ht="30">
      <c r="A5155" s="676"/>
      <c r="B5155" s="303"/>
      <c r="C5155" s="25" t="s">
        <v>4567</v>
      </c>
      <c r="D5155" s="974" t="s">
        <v>98</v>
      </c>
      <c r="E5155" s="25">
        <v>1E-4</v>
      </c>
      <c r="F5155" s="983">
        <v>87990</v>
      </c>
      <c r="G5155" s="701">
        <f t="shared" si="342"/>
        <v>8.7990000000000013</v>
      </c>
      <c r="H5155" s="303"/>
    </row>
    <row r="5156" spans="1:8" ht="30">
      <c r="A5156" s="676"/>
      <c r="B5156" s="303"/>
      <c r="C5156" s="25" t="s">
        <v>4568</v>
      </c>
      <c r="D5156" s="974" t="s">
        <v>98</v>
      </c>
      <c r="E5156" s="25">
        <v>1E-4</v>
      </c>
      <c r="F5156" s="983">
        <v>71395</v>
      </c>
      <c r="G5156" s="701">
        <f t="shared" si="342"/>
        <v>7.1395</v>
      </c>
      <c r="H5156" s="303"/>
    </row>
    <row r="5157" spans="1:8" ht="30">
      <c r="A5157" s="676"/>
      <c r="B5157" s="303"/>
      <c r="C5157" s="25" t="s">
        <v>4569</v>
      </c>
      <c r="D5157" s="974" t="s">
        <v>98</v>
      </c>
      <c r="E5157" s="25">
        <v>1E-4</v>
      </c>
      <c r="F5157" s="983">
        <v>53450</v>
      </c>
      <c r="G5157" s="701">
        <f t="shared" si="342"/>
        <v>5.3450000000000006</v>
      </c>
      <c r="H5157" s="303"/>
    </row>
    <row r="5158" spans="1:8">
      <c r="A5158" s="676"/>
      <c r="B5158" s="303"/>
      <c r="C5158" s="25" t="s">
        <v>4573</v>
      </c>
      <c r="D5158" s="974" t="s">
        <v>1718</v>
      </c>
      <c r="E5158" s="25">
        <v>4.0000000000000001E-3</v>
      </c>
      <c r="F5158" s="983">
        <v>225000</v>
      </c>
      <c r="G5158" s="701">
        <f t="shared" si="342"/>
        <v>900</v>
      </c>
      <c r="H5158" s="303"/>
    </row>
    <row r="5159" spans="1:8">
      <c r="A5159" s="676"/>
      <c r="B5159" s="303"/>
      <c r="C5159" s="25" t="s">
        <v>4576</v>
      </c>
      <c r="D5159" s="974" t="s">
        <v>38</v>
      </c>
      <c r="E5159" s="25">
        <v>1E-3</v>
      </c>
      <c r="F5159" s="983">
        <v>1500</v>
      </c>
      <c r="G5159" s="701">
        <f t="shared" si="342"/>
        <v>1.5</v>
      </c>
      <c r="H5159" s="303"/>
    </row>
    <row r="5160" spans="1:8">
      <c r="A5160" s="676"/>
      <c r="B5160" s="303"/>
      <c r="C5160" s="25" t="s">
        <v>722</v>
      </c>
      <c r="D5160" s="974" t="s">
        <v>40</v>
      </c>
      <c r="E5160" s="25">
        <v>1</v>
      </c>
      <c r="F5160" s="983">
        <v>130</v>
      </c>
      <c r="G5160" s="701">
        <f t="shared" si="342"/>
        <v>130</v>
      </c>
      <c r="H5160" s="303"/>
    </row>
    <row r="5161" spans="1:8">
      <c r="A5161" s="676"/>
      <c r="B5161" s="303"/>
      <c r="C5161" s="25" t="s">
        <v>576</v>
      </c>
      <c r="D5161" s="974" t="s">
        <v>39</v>
      </c>
      <c r="E5161" s="25">
        <v>0.01</v>
      </c>
      <c r="F5161" s="648">
        <v>720</v>
      </c>
      <c r="G5161" s="701">
        <f t="shared" si="342"/>
        <v>7.2</v>
      </c>
      <c r="H5161" s="303"/>
    </row>
    <row r="5162" spans="1:8">
      <c r="A5162" s="676"/>
      <c r="B5162" s="303"/>
      <c r="C5162" s="291" t="s">
        <v>4575</v>
      </c>
      <c r="D5162" s="359" t="s">
        <v>38</v>
      </c>
      <c r="E5162" s="1005">
        <v>3.0000000000000001E-3</v>
      </c>
      <c r="F5162" s="649">
        <v>23500</v>
      </c>
      <c r="G5162" s="701">
        <f t="shared" si="342"/>
        <v>70.5</v>
      </c>
      <c r="H5162" s="303"/>
    </row>
    <row r="5163" spans="1:8">
      <c r="A5163" s="676"/>
      <c r="B5163" s="303"/>
      <c r="C5163" s="25" t="s">
        <v>31</v>
      </c>
      <c r="D5163" s="974" t="s">
        <v>98</v>
      </c>
      <c r="E5163" s="25">
        <v>1E-3</v>
      </c>
      <c r="F5163" s="983">
        <v>2700</v>
      </c>
      <c r="G5163" s="701">
        <f t="shared" si="342"/>
        <v>2.7</v>
      </c>
      <c r="H5163" s="303"/>
    </row>
    <row r="5164" spans="1:8">
      <c r="A5164" s="676"/>
      <c r="B5164" s="303"/>
      <c r="C5164" s="980" t="s">
        <v>2464</v>
      </c>
      <c r="D5164" s="358" t="s">
        <v>40</v>
      </c>
      <c r="E5164" s="361">
        <v>3.0000000000000001E-3</v>
      </c>
      <c r="F5164" s="647">
        <v>550000</v>
      </c>
      <c r="G5164" s="701">
        <f t="shared" si="342"/>
        <v>1650</v>
      </c>
      <c r="H5164" s="303"/>
    </row>
    <row r="5165" spans="1:8">
      <c r="A5165" s="676"/>
      <c r="B5165" s="303"/>
      <c r="C5165" s="982" t="s">
        <v>729</v>
      </c>
      <c r="D5165" s="974" t="s">
        <v>730</v>
      </c>
      <c r="E5165" s="25">
        <v>0.01</v>
      </c>
      <c r="F5165" s="979">
        <v>170</v>
      </c>
      <c r="G5165" s="701">
        <f t="shared" si="342"/>
        <v>1.7</v>
      </c>
      <c r="H5165" s="303"/>
    </row>
    <row r="5166" spans="1:8">
      <c r="A5166" s="676" t="s">
        <v>4684</v>
      </c>
      <c r="B5166" s="303" t="s">
        <v>4449</v>
      </c>
      <c r="C5166" s="99"/>
      <c r="D5166" s="104"/>
      <c r="E5166" s="99"/>
      <c r="F5166" s="986"/>
      <c r="G5166" s="1559">
        <f>SUM(G5167:G5180)</f>
        <v>15334.416000000001</v>
      </c>
      <c r="H5166" s="303" t="s">
        <v>4605</v>
      </c>
    </row>
    <row r="5167" spans="1:8">
      <c r="A5167" s="676"/>
      <c r="B5167" s="303"/>
      <c r="C5167" s="25" t="s">
        <v>4563</v>
      </c>
      <c r="D5167" s="974" t="s">
        <v>98</v>
      </c>
      <c r="E5167" s="25">
        <v>1E-3</v>
      </c>
      <c r="F5167" s="983">
        <v>19000</v>
      </c>
      <c r="G5167" s="701">
        <f>F5167*E5167</f>
        <v>19</v>
      </c>
      <c r="H5167" s="303"/>
    </row>
    <row r="5168" spans="1:8">
      <c r="A5168" s="676"/>
      <c r="B5168" s="303"/>
      <c r="C5168" s="987" t="s">
        <v>727</v>
      </c>
      <c r="D5168" s="974" t="s">
        <v>39</v>
      </c>
      <c r="E5168" s="25">
        <v>0.01</v>
      </c>
      <c r="F5168" s="983">
        <v>18000</v>
      </c>
      <c r="G5168" s="701">
        <f t="shared" ref="G5168:G5180" si="343">F5168*E5168</f>
        <v>180</v>
      </c>
      <c r="H5168" s="303"/>
    </row>
    <row r="5169" spans="1:8">
      <c r="A5169" s="676"/>
      <c r="B5169" s="303"/>
      <c r="C5169" s="987" t="s">
        <v>4594</v>
      </c>
      <c r="D5169" s="562" t="s">
        <v>98</v>
      </c>
      <c r="E5169" s="25">
        <v>1.3600000000000001E-3</v>
      </c>
      <c r="F5169" s="983">
        <v>24000</v>
      </c>
      <c r="G5169" s="701">
        <f t="shared" si="343"/>
        <v>32.64</v>
      </c>
      <c r="H5169" s="303"/>
    </row>
    <row r="5170" spans="1:8">
      <c r="A5170" s="676"/>
      <c r="B5170" s="303"/>
      <c r="C5170" s="291" t="s">
        <v>872</v>
      </c>
      <c r="D5170" s="562" t="s">
        <v>39</v>
      </c>
      <c r="E5170" s="991">
        <v>2E-3</v>
      </c>
      <c r="F5170" s="649">
        <v>18000</v>
      </c>
      <c r="G5170" s="701">
        <f t="shared" si="343"/>
        <v>36</v>
      </c>
      <c r="H5170" s="303"/>
    </row>
    <row r="5171" spans="1:8">
      <c r="A5171" s="676"/>
      <c r="B5171" s="303"/>
      <c r="C5171" s="291" t="s">
        <v>2462</v>
      </c>
      <c r="D5171" s="359" t="s">
        <v>1718</v>
      </c>
      <c r="E5171" s="1005">
        <v>2E-3</v>
      </c>
      <c r="F5171" s="649">
        <v>275000</v>
      </c>
      <c r="G5171" s="701">
        <f t="shared" si="343"/>
        <v>550</v>
      </c>
      <c r="H5171" s="303"/>
    </row>
    <row r="5172" spans="1:8" ht="30">
      <c r="A5172" s="676"/>
      <c r="B5172" s="303"/>
      <c r="C5172" s="291" t="s">
        <v>4574</v>
      </c>
      <c r="D5172" s="359" t="s">
        <v>38</v>
      </c>
      <c r="E5172" s="30">
        <v>1E-3</v>
      </c>
      <c r="F5172" s="649">
        <v>1400</v>
      </c>
      <c r="G5172" s="701">
        <f t="shared" si="343"/>
        <v>1.4000000000000001</v>
      </c>
      <c r="H5172" s="303"/>
    </row>
    <row r="5173" spans="1:8">
      <c r="A5173" s="676"/>
      <c r="B5173" s="303"/>
      <c r="C5173" s="56" t="s">
        <v>1755</v>
      </c>
      <c r="D5173" s="974" t="s">
        <v>39</v>
      </c>
      <c r="E5173" s="30">
        <v>0.3</v>
      </c>
      <c r="F5173" s="649">
        <v>42000</v>
      </c>
      <c r="G5173" s="701">
        <f t="shared" si="343"/>
        <v>12600</v>
      </c>
      <c r="H5173" s="303"/>
    </row>
    <row r="5174" spans="1:8" ht="30">
      <c r="A5174" s="676"/>
      <c r="B5174" s="303"/>
      <c r="C5174" s="25" t="s">
        <v>4595</v>
      </c>
      <c r="D5174" s="974" t="s">
        <v>98</v>
      </c>
      <c r="E5174" s="25">
        <v>1E-4</v>
      </c>
      <c r="F5174" s="983">
        <v>53760</v>
      </c>
      <c r="G5174" s="701">
        <f t="shared" si="343"/>
        <v>5.3760000000000003</v>
      </c>
      <c r="H5174" s="303"/>
    </row>
    <row r="5175" spans="1:8">
      <c r="A5175" s="676"/>
      <c r="B5175" s="303"/>
      <c r="C5175" s="980" t="s">
        <v>576</v>
      </c>
      <c r="D5175" s="358" t="s">
        <v>2426</v>
      </c>
      <c r="E5175" s="361">
        <v>0.1</v>
      </c>
      <c r="F5175" s="648">
        <v>720</v>
      </c>
      <c r="G5175" s="701">
        <f t="shared" si="343"/>
        <v>72</v>
      </c>
      <c r="H5175" s="303"/>
    </row>
    <row r="5176" spans="1:8">
      <c r="A5176" s="676"/>
      <c r="B5176" s="303"/>
      <c r="C5176" s="25" t="s">
        <v>4576</v>
      </c>
      <c r="D5176" s="358" t="s">
        <v>2427</v>
      </c>
      <c r="E5176" s="361">
        <v>0.01</v>
      </c>
      <c r="F5176" s="647">
        <v>1500</v>
      </c>
      <c r="G5176" s="701">
        <f t="shared" si="343"/>
        <v>15</v>
      </c>
      <c r="H5176" s="303"/>
    </row>
    <row r="5177" spans="1:8">
      <c r="A5177" s="676"/>
      <c r="B5177" s="303"/>
      <c r="C5177" s="985" t="s">
        <v>729</v>
      </c>
      <c r="D5177" s="358" t="s">
        <v>730</v>
      </c>
      <c r="E5177" s="361">
        <v>0.1</v>
      </c>
      <c r="F5177" s="648">
        <v>170</v>
      </c>
      <c r="G5177" s="701">
        <f t="shared" si="343"/>
        <v>17</v>
      </c>
      <c r="H5177" s="303"/>
    </row>
    <row r="5178" spans="1:8">
      <c r="A5178" s="676"/>
      <c r="B5178" s="303"/>
      <c r="C5178" s="985" t="s">
        <v>722</v>
      </c>
      <c r="D5178" s="358" t="s">
        <v>40</v>
      </c>
      <c r="E5178" s="361">
        <v>1</v>
      </c>
      <c r="F5178" s="648">
        <v>130</v>
      </c>
      <c r="G5178" s="701">
        <f t="shared" si="343"/>
        <v>130</v>
      </c>
      <c r="H5178" s="303"/>
    </row>
    <row r="5179" spans="1:8">
      <c r="A5179" s="676"/>
      <c r="B5179" s="303"/>
      <c r="C5179" s="980" t="s">
        <v>2464</v>
      </c>
      <c r="D5179" s="358" t="s">
        <v>40</v>
      </c>
      <c r="E5179" s="361">
        <v>3.0000000000000001E-3</v>
      </c>
      <c r="F5179" s="647">
        <v>550000</v>
      </c>
      <c r="G5179" s="701">
        <f t="shared" si="343"/>
        <v>1650</v>
      </c>
      <c r="H5179" s="303"/>
    </row>
    <row r="5180" spans="1:8">
      <c r="A5180" s="676"/>
      <c r="B5180" s="303"/>
      <c r="C5180" s="25" t="s">
        <v>736</v>
      </c>
      <c r="D5180" s="974" t="s">
        <v>40</v>
      </c>
      <c r="E5180" s="25">
        <v>1</v>
      </c>
      <c r="F5180" s="983">
        <v>26</v>
      </c>
      <c r="G5180" s="701">
        <f t="shared" si="343"/>
        <v>26</v>
      </c>
      <c r="H5180" s="303"/>
    </row>
    <row r="5181" spans="1:8">
      <c r="A5181" s="676" t="s">
        <v>4459</v>
      </c>
      <c r="B5181" s="303" t="s">
        <v>4460</v>
      </c>
      <c r="C5181" s="99"/>
      <c r="D5181" s="104"/>
      <c r="E5181" s="99"/>
      <c r="F5181" s="986"/>
      <c r="G5181" s="1559">
        <f>SUM(G5182:G5194)</f>
        <v>4569.0999999999995</v>
      </c>
      <c r="H5181" s="303" t="s">
        <v>4606</v>
      </c>
    </row>
    <row r="5182" spans="1:8">
      <c r="A5182" s="676"/>
      <c r="B5182" s="303"/>
      <c r="C5182" s="25" t="s">
        <v>4587</v>
      </c>
      <c r="D5182" s="974" t="s">
        <v>98</v>
      </c>
      <c r="E5182" s="25">
        <v>1E-3</v>
      </c>
      <c r="F5182" s="983">
        <v>19000</v>
      </c>
      <c r="G5182" s="701">
        <f t="shared" ref="G5182:G5194" si="344">F5182*E5182</f>
        <v>19</v>
      </c>
      <c r="H5182" s="303"/>
    </row>
    <row r="5183" spans="1:8">
      <c r="A5183" s="676"/>
      <c r="B5183" s="303"/>
      <c r="C5183" s="25" t="s">
        <v>1827</v>
      </c>
      <c r="D5183" s="974" t="s">
        <v>98</v>
      </c>
      <c r="E5183" s="25">
        <v>1E-3</v>
      </c>
      <c r="F5183" s="983">
        <v>21000</v>
      </c>
      <c r="G5183" s="701">
        <f t="shared" si="344"/>
        <v>21</v>
      </c>
      <c r="H5183" s="303"/>
    </row>
    <row r="5184" spans="1:8">
      <c r="A5184" s="676"/>
      <c r="B5184" s="303"/>
      <c r="C5184" s="981" t="s">
        <v>1760</v>
      </c>
      <c r="D5184" s="562" t="s">
        <v>39</v>
      </c>
      <c r="E5184" s="25">
        <v>0.1</v>
      </c>
      <c r="F5184" s="983">
        <v>21000</v>
      </c>
      <c r="G5184" s="701">
        <f t="shared" si="344"/>
        <v>2100</v>
      </c>
      <c r="H5184" s="303"/>
    </row>
    <row r="5185" spans="1:8" ht="30">
      <c r="A5185" s="676"/>
      <c r="B5185" s="303"/>
      <c r="C5185" s="25" t="s">
        <v>4602</v>
      </c>
      <c r="D5185" s="974" t="s">
        <v>98</v>
      </c>
      <c r="E5185" s="25">
        <v>1E-4</v>
      </c>
      <c r="F5185" s="983">
        <v>60000</v>
      </c>
      <c r="G5185" s="701">
        <f t="shared" si="344"/>
        <v>6</v>
      </c>
      <c r="H5185" s="303"/>
    </row>
    <row r="5186" spans="1:8">
      <c r="A5186" s="676"/>
      <c r="B5186" s="303"/>
      <c r="C5186" s="99" t="s">
        <v>1902</v>
      </c>
      <c r="D5186" s="974" t="s">
        <v>39</v>
      </c>
      <c r="E5186" s="25">
        <v>0.01</v>
      </c>
      <c r="F5186" s="983">
        <v>14000</v>
      </c>
      <c r="G5186" s="701">
        <f t="shared" si="344"/>
        <v>140</v>
      </c>
      <c r="H5186" s="303"/>
    </row>
    <row r="5187" spans="1:8" ht="30">
      <c r="A5187" s="676"/>
      <c r="B5187" s="303"/>
      <c r="C5187" s="291" t="s">
        <v>4574</v>
      </c>
      <c r="D5187" s="359" t="s">
        <v>38</v>
      </c>
      <c r="E5187" s="1005">
        <v>1E-3</v>
      </c>
      <c r="F5187" s="649">
        <v>1400</v>
      </c>
      <c r="G5187" s="701">
        <f t="shared" si="344"/>
        <v>1.4000000000000001</v>
      </c>
      <c r="H5187" s="303"/>
    </row>
    <row r="5188" spans="1:8">
      <c r="A5188" s="676"/>
      <c r="B5188" s="303"/>
      <c r="C5188" s="25" t="s">
        <v>4576</v>
      </c>
      <c r="D5188" s="359" t="s">
        <v>2427</v>
      </c>
      <c r="E5188" s="425">
        <v>1E-3</v>
      </c>
      <c r="F5188" s="649">
        <v>1500</v>
      </c>
      <c r="G5188" s="701">
        <f t="shared" si="344"/>
        <v>1.5</v>
      </c>
      <c r="H5188" s="303"/>
    </row>
    <row r="5189" spans="1:8">
      <c r="A5189" s="676"/>
      <c r="B5189" s="303"/>
      <c r="C5189" s="25" t="s">
        <v>4573</v>
      </c>
      <c r="D5189" s="974" t="s">
        <v>1718</v>
      </c>
      <c r="E5189" s="25">
        <v>2E-3</v>
      </c>
      <c r="F5189" s="983">
        <v>225000</v>
      </c>
      <c r="G5189" s="701">
        <f t="shared" si="344"/>
        <v>450</v>
      </c>
      <c r="H5189" s="303"/>
    </row>
    <row r="5190" spans="1:8">
      <c r="A5190" s="676"/>
      <c r="B5190" s="303"/>
      <c r="C5190" s="980" t="s">
        <v>2464</v>
      </c>
      <c r="D5190" s="358" t="s">
        <v>40</v>
      </c>
      <c r="E5190" s="361">
        <v>3.0000000000000001E-3</v>
      </c>
      <c r="F5190" s="647">
        <v>550000</v>
      </c>
      <c r="G5190" s="701">
        <f t="shared" si="344"/>
        <v>1650</v>
      </c>
      <c r="H5190" s="303"/>
    </row>
    <row r="5191" spans="1:8">
      <c r="A5191" s="676"/>
      <c r="B5191" s="303"/>
      <c r="C5191" s="989" t="s">
        <v>576</v>
      </c>
      <c r="D5191" s="359" t="s">
        <v>2426</v>
      </c>
      <c r="E5191" s="425">
        <v>0.01</v>
      </c>
      <c r="F5191" s="648">
        <v>720</v>
      </c>
      <c r="G5191" s="701">
        <f t="shared" si="344"/>
        <v>7.2</v>
      </c>
      <c r="H5191" s="303"/>
    </row>
    <row r="5192" spans="1:8">
      <c r="A5192" s="676"/>
      <c r="B5192" s="303"/>
      <c r="C5192" s="990" t="s">
        <v>729</v>
      </c>
      <c r="D5192" s="359" t="s">
        <v>730</v>
      </c>
      <c r="E5192" s="742">
        <v>0.1</v>
      </c>
      <c r="F5192" s="760">
        <v>170</v>
      </c>
      <c r="G5192" s="701">
        <f t="shared" si="344"/>
        <v>17</v>
      </c>
      <c r="H5192" s="303"/>
    </row>
    <row r="5193" spans="1:8">
      <c r="A5193" s="676"/>
      <c r="B5193" s="303"/>
      <c r="C5193" s="990" t="s">
        <v>722</v>
      </c>
      <c r="D5193" s="359" t="s">
        <v>40</v>
      </c>
      <c r="E5193" s="742">
        <v>1</v>
      </c>
      <c r="F5193" s="760">
        <v>130</v>
      </c>
      <c r="G5193" s="701">
        <f t="shared" si="344"/>
        <v>130</v>
      </c>
      <c r="H5193" s="303"/>
    </row>
    <row r="5194" spans="1:8">
      <c r="A5194" s="676"/>
      <c r="B5194" s="303"/>
      <c r="C5194" s="25" t="s">
        <v>736</v>
      </c>
      <c r="D5194" s="974" t="s">
        <v>40</v>
      </c>
      <c r="E5194" s="25">
        <v>1</v>
      </c>
      <c r="F5194" s="979">
        <v>26</v>
      </c>
      <c r="G5194" s="701">
        <f t="shared" si="344"/>
        <v>26</v>
      </c>
      <c r="H5194" s="303"/>
    </row>
    <row r="5195" spans="1:8" ht="42.75">
      <c r="A5195" s="66" t="s">
        <v>4607</v>
      </c>
      <c r="B5195" s="400" t="s">
        <v>4462</v>
      </c>
      <c r="C5195" s="697"/>
      <c r="D5195" s="695"/>
      <c r="E5195" s="695"/>
      <c r="F5195" s="278"/>
      <c r="G5195" s="1541"/>
      <c r="H5195" s="805"/>
    </row>
    <row r="5196" spans="1:8">
      <c r="A5196" s="676" t="s">
        <v>4463</v>
      </c>
      <c r="B5196" s="303" t="s">
        <v>4443</v>
      </c>
      <c r="C5196" s="754"/>
      <c r="D5196" s="609"/>
      <c r="E5196" s="609"/>
      <c r="F5196" s="643"/>
      <c r="G5196" s="1559">
        <f>SUM(G5197:G5216)</f>
        <v>5377.6455000000005</v>
      </c>
      <c r="H5196" s="303" t="s">
        <v>4562</v>
      </c>
    </row>
    <row r="5197" spans="1:8">
      <c r="A5197" s="676"/>
      <c r="B5197" s="303"/>
      <c r="C5197" s="25" t="s">
        <v>733</v>
      </c>
      <c r="D5197" s="974" t="s">
        <v>39</v>
      </c>
      <c r="E5197" s="25">
        <v>0.05</v>
      </c>
      <c r="F5197" s="983">
        <v>18000</v>
      </c>
      <c r="G5197" s="701">
        <f>F5197*E5197</f>
        <v>900</v>
      </c>
      <c r="H5197" s="303"/>
    </row>
    <row r="5198" spans="1:8">
      <c r="A5198" s="676"/>
      <c r="B5198" s="303"/>
      <c r="C5198" s="25" t="s">
        <v>1760</v>
      </c>
      <c r="D5198" s="974" t="s">
        <v>39</v>
      </c>
      <c r="E5198" s="25">
        <v>0.1</v>
      </c>
      <c r="F5198" s="983">
        <v>21000</v>
      </c>
      <c r="G5198" s="701">
        <f t="shared" ref="G5198:G5216" si="345">F5198*E5198</f>
        <v>2100</v>
      </c>
      <c r="H5198" s="303"/>
    </row>
    <row r="5199" spans="1:8" ht="15" customHeight="1">
      <c r="A5199" s="676"/>
      <c r="B5199" s="303"/>
      <c r="C5199" s="25" t="s">
        <v>731</v>
      </c>
      <c r="D5199" s="974" t="s">
        <v>39</v>
      </c>
      <c r="E5199" s="25">
        <v>0.05</v>
      </c>
      <c r="F5199" s="983">
        <v>18000</v>
      </c>
      <c r="G5199" s="701">
        <f t="shared" si="345"/>
        <v>900</v>
      </c>
      <c r="H5199" s="303"/>
    </row>
    <row r="5200" spans="1:8">
      <c r="A5200" s="676"/>
      <c r="B5200" s="303"/>
      <c r="C5200" s="25" t="s">
        <v>4563</v>
      </c>
      <c r="D5200" s="974" t="s">
        <v>98</v>
      </c>
      <c r="E5200" s="25">
        <v>1E-3</v>
      </c>
      <c r="F5200" s="983">
        <v>19000</v>
      </c>
      <c r="G5200" s="701">
        <f t="shared" si="345"/>
        <v>19</v>
      </c>
      <c r="H5200" s="303"/>
    </row>
    <row r="5201" spans="1:8">
      <c r="A5201" s="676"/>
      <c r="B5201" s="303"/>
      <c r="C5201" s="25" t="s">
        <v>1814</v>
      </c>
      <c r="D5201" s="974" t="s">
        <v>98</v>
      </c>
      <c r="E5201" s="25">
        <v>5.0000000000000001E-3</v>
      </c>
      <c r="F5201" s="983">
        <v>106777</v>
      </c>
      <c r="G5201" s="701">
        <f t="shared" si="345"/>
        <v>533.88499999999999</v>
      </c>
      <c r="H5201" s="303"/>
    </row>
    <row r="5202" spans="1:8">
      <c r="A5202" s="676"/>
      <c r="B5202" s="303"/>
      <c r="C5202" s="982" t="s">
        <v>1812</v>
      </c>
      <c r="D5202" s="974" t="s">
        <v>39</v>
      </c>
      <c r="E5202" s="25">
        <v>0.03</v>
      </c>
      <c r="F5202" s="979">
        <v>3730</v>
      </c>
      <c r="G5202" s="701">
        <f t="shared" si="345"/>
        <v>111.89999999999999</v>
      </c>
      <c r="H5202" s="303"/>
    </row>
    <row r="5203" spans="1:8" ht="30">
      <c r="A5203" s="676"/>
      <c r="B5203" s="303"/>
      <c r="C5203" s="291" t="s">
        <v>4574</v>
      </c>
      <c r="D5203" s="359" t="s">
        <v>38</v>
      </c>
      <c r="E5203" s="169">
        <v>1E-3</v>
      </c>
      <c r="F5203" s="668">
        <v>1400</v>
      </c>
      <c r="G5203" s="701">
        <f t="shared" si="345"/>
        <v>1.4000000000000001</v>
      </c>
      <c r="H5203" s="303"/>
    </row>
    <row r="5204" spans="1:8" ht="30">
      <c r="A5204" s="676"/>
      <c r="B5204" s="303"/>
      <c r="C5204" s="25" t="s">
        <v>4564</v>
      </c>
      <c r="D5204" s="974" t="s">
        <v>98</v>
      </c>
      <c r="E5204" s="25">
        <v>1E-4</v>
      </c>
      <c r="F5204" s="979">
        <v>71490</v>
      </c>
      <c r="G5204" s="701">
        <f t="shared" si="345"/>
        <v>7.149</v>
      </c>
      <c r="H5204" s="303"/>
    </row>
    <row r="5205" spans="1:8" ht="30">
      <c r="A5205" s="676"/>
      <c r="B5205" s="303"/>
      <c r="C5205" s="25" t="s">
        <v>4565</v>
      </c>
      <c r="D5205" s="974" t="s">
        <v>98</v>
      </c>
      <c r="E5205" s="25">
        <v>1E-4</v>
      </c>
      <c r="F5205" s="979">
        <v>74815</v>
      </c>
      <c r="G5205" s="701">
        <f t="shared" si="345"/>
        <v>7.4815000000000005</v>
      </c>
      <c r="H5205" s="303"/>
    </row>
    <row r="5206" spans="1:8" ht="45">
      <c r="A5206" s="676"/>
      <c r="B5206" s="303"/>
      <c r="C5206" s="25" t="s">
        <v>4566</v>
      </c>
      <c r="D5206" s="974" t="s">
        <v>98</v>
      </c>
      <c r="E5206" s="25">
        <v>1E-4</v>
      </c>
      <c r="F5206" s="979">
        <v>75465</v>
      </c>
      <c r="G5206" s="701">
        <f t="shared" si="345"/>
        <v>7.5465</v>
      </c>
      <c r="H5206" s="303"/>
    </row>
    <row r="5207" spans="1:8" ht="30">
      <c r="A5207" s="676"/>
      <c r="B5207" s="303"/>
      <c r="C5207" s="25" t="s">
        <v>4567</v>
      </c>
      <c r="D5207" s="974" t="s">
        <v>98</v>
      </c>
      <c r="E5207" s="25">
        <v>1E-4</v>
      </c>
      <c r="F5207" s="979">
        <v>87990</v>
      </c>
      <c r="G5207" s="701">
        <f t="shared" si="345"/>
        <v>8.7990000000000013</v>
      </c>
      <c r="H5207" s="303"/>
    </row>
    <row r="5208" spans="1:8" ht="30">
      <c r="A5208" s="676"/>
      <c r="B5208" s="303"/>
      <c r="C5208" s="25" t="s">
        <v>4568</v>
      </c>
      <c r="D5208" s="974" t="s">
        <v>98</v>
      </c>
      <c r="E5208" s="25">
        <v>1E-4</v>
      </c>
      <c r="F5208" s="979">
        <v>71395</v>
      </c>
      <c r="G5208" s="701">
        <f t="shared" si="345"/>
        <v>7.1395</v>
      </c>
      <c r="H5208" s="303"/>
    </row>
    <row r="5209" spans="1:8" ht="30">
      <c r="A5209" s="676"/>
      <c r="B5209" s="303"/>
      <c r="C5209" s="25" t="s">
        <v>4569</v>
      </c>
      <c r="D5209" s="974" t="s">
        <v>98</v>
      </c>
      <c r="E5209" s="25">
        <v>1E-4</v>
      </c>
      <c r="F5209" s="979">
        <v>53450</v>
      </c>
      <c r="G5209" s="701">
        <f t="shared" si="345"/>
        <v>5.3450000000000006</v>
      </c>
      <c r="H5209" s="303"/>
    </row>
    <row r="5210" spans="1:8">
      <c r="A5210" s="676"/>
      <c r="B5210" s="303"/>
      <c r="C5210" s="25" t="s">
        <v>4573</v>
      </c>
      <c r="D5210" s="974" t="s">
        <v>4608</v>
      </c>
      <c r="E5210" s="25">
        <v>2E-3</v>
      </c>
      <c r="F5210" s="979">
        <v>225000</v>
      </c>
      <c r="G5210" s="701">
        <f t="shared" si="345"/>
        <v>450</v>
      </c>
      <c r="H5210" s="303"/>
    </row>
    <row r="5211" spans="1:8">
      <c r="A5211" s="676"/>
      <c r="B5211" s="303"/>
      <c r="C5211" s="25" t="s">
        <v>4576</v>
      </c>
      <c r="D5211" s="974" t="s">
        <v>38</v>
      </c>
      <c r="E5211" s="981">
        <v>1E-3</v>
      </c>
      <c r="F5211" s="979">
        <v>1500</v>
      </c>
      <c r="G5211" s="701">
        <f t="shared" si="345"/>
        <v>1.5</v>
      </c>
      <c r="H5211" s="303"/>
    </row>
    <row r="5212" spans="1:8">
      <c r="A5212" s="676"/>
      <c r="B5212" s="303"/>
      <c r="C5212" s="25" t="s">
        <v>722</v>
      </c>
      <c r="D5212" s="974" t="s">
        <v>40</v>
      </c>
      <c r="E5212" s="25">
        <v>1</v>
      </c>
      <c r="F5212" s="979">
        <v>130</v>
      </c>
      <c r="G5212" s="701">
        <f t="shared" si="345"/>
        <v>130</v>
      </c>
      <c r="H5212" s="303"/>
    </row>
    <row r="5213" spans="1:8">
      <c r="A5213" s="676"/>
      <c r="B5213" s="303"/>
      <c r="C5213" s="25" t="s">
        <v>576</v>
      </c>
      <c r="D5213" s="974" t="s">
        <v>39</v>
      </c>
      <c r="E5213" s="25">
        <v>0.1</v>
      </c>
      <c r="F5213" s="666">
        <v>720</v>
      </c>
      <c r="G5213" s="701">
        <f t="shared" si="345"/>
        <v>72</v>
      </c>
      <c r="H5213" s="303"/>
    </row>
    <row r="5214" spans="1:8">
      <c r="A5214" s="676"/>
      <c r="B5214" s="303"/>
      <c r="C5214" s="25" t="s">
        <v>31</v>
      </c>
      <c r="D5214" s="974" t="s">
        <v>98</v>
      </c>
      <c r="E5214" s="25">
        <v>0.01</v>
      </c>
      <c r="F5214" s="983">
        <v>2700</v>
      </c>
      <c r="G5214" s="701">
        <f t="shared" si="345"/>
        <v>27</v>
      </c>
      <c r="H5214" s="303"/>
    </row>
    <row r="5215" spans="1:8">
      <c r="A5215" s="676"/>
      <c r="B5215" s="303"/>
      <c r="C5215" s="291" t="s">
        <v>4575</v>
      </c>
      <c r="D5215" s="359" t="s">
        <v>38</v>
      </c>
      <c r="E5215" s="984">
        <v>3.0000000000000001E-3</v>
      </c>
      <c r="F5215" s="668">
        <v>23500</v>
      </c>
      <c r="G5215" s="701">
        <f t="shared" si="345"/>
        <v>70.5</v>
      </c>
      <c r="H5215" s="303"/>
    </row>
    <row r="5216" spans="1:8">
      <c r="A5216" s="676"/>
      <c r="B5216" s="303"/>
      <c r="C5216" s="982" t="s">
        <v>729</v>
      </c>
      <c r="D5216" s="974" t="s">
        <v>730</v>
      </c>
      <c r="E5216" s="25">
        <v>0.1</v>
      </c>
      <c r="F5216" s="979">
        <v>170</v>
      </c>
      <c r="G5216" s="701">
        <f t="shared" si="345"/>
        <v>17</v>
      </c>
      <c r="H5216" s="303"/>
    </row>
    <row r="5217" spans="1:8">
      <c r="A5217" s="676" t="s">
        <v>4683</v>
      </c>
      <c r="B5217" s="303" t="s">
        <v>4524</v>
      </c>
      <c r="C5217" s="99"/>
      <c r="D5217" s="104"/>
      <c r="E5217" s="99"/>
      <c r="F5217" s="986"/>
      <c r="G5217" s="1559">
        <f>SUM(G5218:G5232)</f>
        <v>5445.6054999999997</v>
      </c>
      <c r="H5217" s="303" t="s">
        <v>4585</v>
      </c>
    </row>
    <row r="5218" spans="1:8">
      <c r="A5218" s="676"/>
      <c r="B5218" s="303"/>
      <c r="C5218" s="981" t="s">
        <v>1755</v>
      </c>
      <c r="D5218" s="974" t="s">
        <v>39</v>
      </c>
      <c r="E5218" s="25">
        <v>0.1</v>
      </c>
      <c r="F5218" s="983">
        <v>42000</v>
      </c>
      <c r="G5218" s="701">
        <f>F5218*E5218</f>
        <v>4200</v>
      </c>
      <c r="H5218" s="303"/>
    </row>
    <row r="5219" spans="1:8">
      <c r="A5219" s="676"/>
      <c r="B5219" s="303"/>
      <c r="C5219" s="25" t="s">
        <v>733</v>
      </c>
      <c r="D5219" s="974" t="s">
        <v>39</v>
      </c>
      <c r="E5219" s="25">
        <v>5.0000000000000001E-3</v>
      </c>
      <c r="F5219" s="983">
        <v>18000</v>
      </c>
      <c r="G5219" s="701">
        <f t="shared" ref="G5219:G5232" si="346">F5219*E5219</f>
        <v>90</v>
      </c>
      <c r="H5219" s="303"/>
    </row>
    <row r="5220" spans="1:8">
      <c r="A5220" s="676"/>
      <c r="B5220" s="303"/>
      <c r="C5220" s="25" t="s">
        <v>4587</v>
      </c>
      <c r="D5220" s="974" t="s">
        <v>98</v>
      </c>
      <c r="E5220" s="25">
        <v>5.0000000000000001E-3</v>
      </c>
      <c r="F5220" s="983">
        <v>19000</v>
      </c>
      <c r="G5220" s="701">
        <f t="shared" si="346"/>
        <v>95</v>
      </c>
      <c r="H5220" s="303"/>
    </row>
    <row r="5221" spans="1:8">
      <c r="A5221" s="676"/>
      <c r="B5221" s="303"/>
      <c r="C5221" s="981" t="s">
        <v>727</v>
      </c>
      <c r="D5221" s="974" t="s">
        <v>39</v>
      </c>
      <c r="E5221" s="25">
        <v>8.6E-3</v>
      </c>
      <c r="F5221" s="983">
        <v>18000</v>
      </c>
      <c r="G5221" s="701">
        <f t="shared" si="346"/>
        <v>154.80000000000001</v>
      </c>
      <c r="H5221" s="303"/>
    </row>
    <row r="5222" spans="1:8" ht="30">
      <c r="A5222" s="676"/>
      <c r="B5222" s="303"/>
      <c r="C5222" s="291" t="s">
        <v>4574</v>
      </c>
      <c r="D5222" s="359" t="s">
        <v>38</v>
      </c>
      <c r="E5222" s="1005">
        <v>1E-3</v>
      </c>
      <c r="F5222" s="649">
        <v>1400</v>
      </c>
      <c r="G5222" s="701">
        <f t="shared" si="346"/>
        <v>1.4000000000000001</v>
      </c>
      <c r="H5222" s="303"/>
    </row>
    <row r="5223" spans="1:8" ht="45">
      <c r="A5223" s="676"/>
      <c r="B5223" s="303"/>
      <c r="C5223" s="25" t="s">
        <v>4588</v>
      </c>
      <c r="D5223" s="974" t="s">
        <v>98</v>
      </c>
      <c r="E5223" s="25">
        <v>1E-4</v>
      </c>
      <c r="F5223" s="983">
        <v>41555</v>
      </c>
      <c r="G5223" s="701">
        <f t="shared" si="346"/>
        <v>4.1555</v>
      </c>
      <c r="H5223" s="303"/>
    </row>
    <row r="5224" spans="1:8">
      <c r="A5224" s="676"/>
      <c r="B5224" s="303"/>
      <c r="C5224" s="25" t="s">
        <v>4589</v>
      </c>
      <c r="D5224" s="974" t="s">
        <v>98</v>
      </c>
      <c r="E5224" s="25">
        <v>0.01</v>
      </c>
      <c r="F5224" s="983">
        <v>11325</v>
      </c>
      <c r="G5224" s="701">
        <f t="shared" si="346"/>
        <v>113.25</v>
      </c>
      <c r="H5224" s="303"/>
    </row>
    <row r="5225" spans="1:8">
      <c r="A5225" s="676"/>
      <c r="B5225" s="303"/>
      <c r="C5225" s="25" t="s">
        <v>4590</v>
      </c>
      <c r="D5225" s="974" t="s">
        <v>98</v>
      </c>
      <c r="E5225" s="25">
        <v>0.01</v>
      </c>
      <c r="F5225" s="983">
        <v>2000</v>
      </c>
      <c r="G5225" s="701">
        <f t="shared" si="346"/>
        <v>20</v>
      </c>
      <c r="H5225" s="303"/>
    </row>
    <row r="5226" spans="1:8">
      <c r="A5226" s="676"/>
      <c r="B5226" s="303"/>
      <c r="C5226" s="291" t="s">
        <v>4573</v>
      </c>
      <c r="D5226" s="359" t="s">
        <v>1718</v>
      </c>
      <c r="E5226" s="1005">
        <v>2E-3</v>
      </c>
      <c r="F5226" s="649">
        <v>225000</v>
      </c>
      <c r="G5226" s="701">
        <f t="shared" si="346"/>
        <v>450</v>
      </c>
      <c r="H5226" s="303"/>
    </row>
    <row r="5227" spans="1:8">
      <c r="A5227" s="676"/>
      <c r="B5227" s="303"/>
      <c r="C5227" s="980" t="s">
        <v>576</v>
      </c>
      <c r="D5227" s="358" t="s">
        <v>2426</v>
      </c>
      <c r="E5227" s="802">
        <v>0.1</v>
      </c>
      <c r="F5227" s="666">
        <v>720</v>
      </c>
      <c r="G5227" s="701">
        <f t="shared" si="346"/>
        <v>72</v>
      </c>
      <c r="H5227" s="303"/>
    </row>
    <row r="5228" spans="1:8">
      <c r="A5228" s="676"/>
      <c r="B5228" s="303"/>
      <c r="C5228" s="25" t="s">
        <v>4576</v>
      </c>
      <c r="D5228" s="358" t="s">
        <v>2427</v>
      </c>
      <c r="E5228" s="802">
        <v>1E-3</v>
      </c>
      <c r="F5228" s="675">
        <v>1500</v>
      </c>
      <c r="G5228" s="701">
        <f t="shared" si="346"/>
        <v>1.5</v>
      </c>
      <c r="H5228" s="303"/>
    </row>
    <row r="5229" spans="1:8">
      <c r="A5229" s="676"/>
      <c r="B5229" s="303"/>
      <c r="C5229" s="985" t="s">
        <v>729</v>
      </c>
      <c r="D5229" s="358" t="s">
        <v>730</v>
      </c>
      <c r="E5229" s="802">
        <v>0.1</v>
      </c>
      <c r="F5229" s="666">
        <v>170</v>
      </c>
      <c r="G5229" s="701">
        <f t="shared" si="346"/>
        <v>17</v>
      </c>
      <c r="H5229" s="303"/>
    </row>
    <row r="5230" spans="1:8">
      <c r="A5230" s="676"/>
      <c r="B5230" s="303"/>
      <c r="C5230" s="985" t="s">
        <v>722</v>
      </c>
      <c r="D5230" s="358" t="s">
        <v>40</v>
      </c>
      <c r="E5230" s="802">
        <v>1</v>
      </c>
      <c r="F5230" s="666">
        <v>130</v>
      </c>
      <c r="G5230" s="701">
        <f t="shared" si="346"/>
        <v>130</v>
      </c>
      <c r="H5230" s="303"/>
    </row>
    <row r="5231" spans="1:8">
      <c r="A5231" s="676"/>
      <c r="B5231" s="303"/>
      <c r="C5231" s="291" t="s">
        <v>4575</v>
      </c>
      <c r="D5231" s="359" t="s">
        <v>38</v>
      </c>
      <c r="E5231" s="984">
        <v>3.0000000000000001E-3</v>
      </c>
      <c r="F5231" s="668">
        <v>23500</v>
      </c>
      <c r="G5231" s="701">
        <f t="shared" si="346"/>
        <v>70.5</v>
      </c>
      <c r="H5231" s="303"/>
    </row>
    <row r="5232" spans="1:8">
      <c r="A5232" s="676"/>
      <c r="B5232" s="303"/>
      <c r="C5232" s="25" t="s">
        <v>736</v>
      </c>
      <c r="D5232" s="974" t="s">
        <v>40</v>
      </c>
      <c r="E5232" s="25">
        <v>1</v>
      </c>
      <c r="F5232" s="979">
        <v>26</v>
      </c>
      <c r="G5232" s="701">
        <f t="shared" si="346"/>
        <v>26</v>
      </c>
      <c r="H5232" s="303"/>
    </row>
    <row r="5233" spans="1:8">
      <c r="A5233" s="676" t="s">
        <v>4464</v>
      </c>
      <c r="B5233" s="303" t="s">
        <v>4465</v>
      </c>
      <c r="C5233" s="99"/>
      <c r="D5233" s="104"/>
      <c r="E5233" s="99"/>
      <c r="F5233" s="986"/>
      <c r="G5233" s="1559">
        <f>SUM(G5234:G5257)</f>
        <v>9742.4790000000012</v>
      </c>
      <c r="H5233" s="795" t="s">
        <v>4609</v>
      </c>
    </row>
    <row r="5234" spans="1:8">
      <c r="A5234" s="676"/>
      <c r="B5234" s="303"/>
      <c r="C5234" s="25" t="s">
        <v>1760</v>
      </c>
      <c r="D5234" s="974" t="s">
        <v>39</v>
      </c>
      <c r="E5234" s="25">
        <v>0.246</v>
      </c>
      <c r="F5234" s="983">
        <v>21000</v>
      </c>
      <c r="G5234" s="701">
        <f t="shared" ref="G5234:G5257" si="347">F5234*E5234</f>
        <v>5166</v>
      </c>
      <c r="H5234" s="798"/>
    </row>
    <row r="5235" spans="1:8">
      <c r="A5235" s="676"/>
      <c r="B5235" s="303"/>
      <c r="C5235" s="25" t="s">
        <v>731</v>
      </c>
      <c r="D5235" s="974" t="s">
        <v>39</v>
      </c>
      <c r="E5235" s="25">
        <v>5.0000000000000001E-3</v>
      </c>
      <c r="F5235" s="983">
        <v>18000</v>
      </c>
      <c r="G5235" s="701">
        <f t="shared" si="347"/>
        <v>90</v>
      </c>
      <c r="H5235" s="798"/>
    </row>
    <row r="5236" spans="1:8">
      <c r="A5236" s="676"/>
      <c r="B5236" s="303"/>
      <c r="C5236" s="25" t="s">
        <v>4578</v>
      </c>
      <c r="D5236" s="974" t="s">
        <v>98</v>
      </c>
      <c r="E5236" s="25">
        <v>5.0000000000000001E-3</v>
      </c>
      <c r="F5236" s="983">
        <v>2241</v>
      </c>
      <c r="G5236" s="701">
        <f t="shared" si="347"/>
        <v>11.205</v>
      </c>
      <c r="H5236" s="798"/>
    </row>
    <row r="5237" spans="1:8">
      <c r="A5237" s="676"/>
      <c r="B5237" s="303"/>
      <c r="C5237" s="25" t="s">
        <v>1724</v>
      </c>
      <c r="D5237" s="974" t="s">
        <v>98</v>
      </c>
      <c r="E5237" s="25">
        <v>5.0500000000000003E-2</v>
      </c>
      <c r="F5237" s="983">
        <v>21000</v>
      </c>
      <c r="G5237" s="701">
        <f t="shared" si="347"/>
        <v>1060.5</v>
      </c>
      <c r="H5237" s="798"/>
    </row>
    <row r="5238" spans="1:8">
      <c r="A5238" s="676"/>
      <c r="B5238" s="303"/>
      <c r="C5238" s="981" t="s">
        <v>728</v>
      </c>
      <c r="D5238" s="974" t="s">
        <v>39</v>
      </c>
      <c r="E5238" s="25">
        <v>2.5000000000000001E-3</v>
      </c>
      <c r="F5238" s="983">
        <v>1800</v>
      </c>
      <c r="G5238" s="701">
        <f t="shared" si="347"/>
        <v>4.5</v>
      </c>
      <c r="H5238" s="798"/>
    </row>
    <row r="5239" spans="1:8" ht="30">
      <c r="A5239" s="676"/>
      <c r="B5239" s="303"/>
      <c r="C5239" s="25" t="s">
        <v>2353</v>
      </c>
      <c r="D5239" s="974" t="s">
        <v>98</v>
      </c>
      <c r="E5239" s="25">
        <v>1E-3</v>
      </c>
      <c r="F5239" s="983">
        <v>19000</v>
      </c>
      <c r="G5239" s="701">
        <f t="shared" si="347"/>
        <v>19</v>
      </c>
      <c r="H5239" s="798"/>
    </row>
    <row r="5240" spans="1:8">
      <c r="A5240" s="676"/>
      <c r="B5240" s="303"/>
      <c r="C5240" s="25" t="s">
        <v>1896</v>
      </c>
      <c r="D5240" s="974" t="s">
        <v>98</v>
      </c>
      <c r="E5240" s="991">
        <v>7.4799999999999997E-3</v>
      </c>
      <c r="F5240" s="983">
        <v>24000</v>
      </c>
      <c r="G5240" s="701">
        <f t="shared" si="347"/>
        <v>179.51999999999998</v>
      </c>
      <c r="H5240" s="798"/>
    </row>
    <row r="5241" spans="1:8">
      <c r="A5241" s="676"/>
      <c r="B5241" s="303"/>
      <c r="C5241" s="25" t="s">
        <v>1814</v>
      </c>
      <c r="D5241" s="974" t="s">
        <v>98</v>
      </c>
      <c r="E5241" s="25">
        <v>2E-3</v>
      </c>
      <c r="F5241" s="983">
        <v>106777</v>
      </c>
      <c r="G5241" s="701">
        <f t="shared" si="347"/>
        <v>213.554</v>
      </c>
      <c r="H5241" s="798"/>
    </row>
    <row r="5242" spans="1:8" ht="30">
      <c r="A5242" s="676"/>
      <c r="B5242" s="303"/>
      <c r="C5242" s="291" t="s">
        <v>4574</v>
      </c>
      <c r="D5242" s="359" t="s">
        <v>38</v>
      </c>
      <c r="E5242" s="984">
        <v>1E-3</v>
      </c>
      <c r="F5242" s="649">
        <v>1400</v>
      </c>
      <c r="G5242" s="701">
        <f t="shared" si="347"/>
        <v>1.4000000000000001</v>
      </c>
      <c r="H5242" s="798"/>
    </row>
    <row r="5243" spans="1:8">
      <c r="A5243" s="676"/>
      <c r="B5243" s="303"/>
      <c r="C5243" s="25" t="s">
        <v>4576</v>
      </c>
      <c r="D5243" s="974" t="s">
        <v>38</v>
      </c>
      <c r="E5243" s="981">
        <v>1E-3</v>
      </c>
      <c r="F5243" s="979">
        <v>1500</v>
      </c>
      <c r="G5243" s="701">
        <f t="shared" si="347"/>
        <v>1.5</v>
      </c>
      <c r="H5243" s="798"/>
    </row>
    <row r="5244" spans="1:8">
      <c r="A5244" s="676"/>
      <c r="B5244" s="303"/>
      <c r="C5244" s="25" t="s">
        <v>4579</v>
      </c>
      <c r="D5244" s="974" t="s">
        <v>98</v>
      </c>
      <c r="E5244" s="25">
        <v>1E-4</v>
      </c>
      <c r="F5244" s="983">
        <v>58000</v>
      </c>
      <c r="G5244" s="701">
        <f t="shared" si="347"/>
        <v>5.8000000000000007</v>
      </c>
      <c r="H5244" s="798"/>
    </row>
    <row r="5245" spans="1:8">
      <c r="A5245" s="676"/>
      <c r="B5245" s="303"/>
      <c r="C5245" s="25" t="s">
        <v>4580</v>
      </c>
      <c r="D5245" s="974" t="s">
        <v>98</v>
      </c>
      <c r="E5245" s="25">
        <v>1E-4</v>
      </c>
      <c r="F5245" s="983">
        <v>58000</v>
      </c>
      <c r="G5245" s="701">
        <f t="shared" si="347"/>
        <v>5.8000000000000007</v>
      </c>
      <c r="H5245" s="798"/>
    </row>
    <row r="5246" spans="1:8">
      <c r="A5246" s="676"/>
      <c r="B5246" s="303"/>
      <c r="C5246" s="25" t="s">
        <v>4581</v>
      </c>
      <c r="D5246" s="974" t="s">
        <v>98</v>
      </c>
      <c r="E5246" s="25">
        <v>1E-4</v>
      </c>
      <c r="F5246" s="983">
        <v>58000</v>
      </c>
      <c r="G5246" s="701">
        <f t="shared" si="347"/>
        <v>5.8000000000000007</v>
      </c>
      <c r="H5246" s="798"/>
    </row>
    <row r="5247" spans="1:8">
      <c r="A5247" s="676"/>
      <c r="B5247" s="303"/>
      <c r="C5247" s="25" t="s">
        <v>4582</v>
      </c>
      <c r="D5247" s="974" t="s">
        <v>98</v>
      </c>
      <c r="E5247" s="25">
        <v>1E-4</v>
      </c>
      <c r="F5247" s="983">
        <v>58000</v>
      </c>
      <c r="G5247" s="701">
        <f t="shared" si="347"/>
        <v>5.8000000000000007</v>
      </c>
      <c r="H5247" s="798"/>
    </row>
    <row r="5248" spans="1:8">
      <c r="A5248" s="676"/>
      <c r="B5248" s="303"/>
      <c r="C5248" s="25" t="s">
        <v>4583</v>
      </c>
      <c r="D5248" s="974" t="s">
        <v>98</v>
      </c>
      <c r="E5248" s="25">
        <v>1E-4</v>
      </c>
      <c r="F5248" s="983">
        <v>58000</v>
      </c>
      <c r="G5248" s="701">
        <f t="shared" si="347"/>
        <v>5.8000000000000007</v>
      </c>
      <c r="H5248" s="798"/>
    </row>
    <row r="5249" spans="1:8">
      <c r="A5249" s="676"/>
      <c r="B5249" s="303"/>
      <c r="C5249" s="25" t="s">
        <v>4584</v>
      </c>
      <c r="D5249" s="974" t="s">
        <v>98</v>
      </c>
      <c r="E5249" s="25">
        <v>1E-4</v>
      </c>
      <c r="F5249" s="983">
        <v>58000</v>
      </c>
      <c r="G5249" s="701">
        <f t="shared" si="347"/>
        <v>5.8000000000000007</v>
      </c>
      <c r="H5249" s="798"/>
    </row>
    <row r="5250" spans="1:8">
      <c r="A5250" s="676"/>
      <c r="B5250" s="303"/>
      <c r="C5250" s="25" t="s">
        <v>4573</v>
      </c>
      <c r="D5250" s="974" t="s">
        <v>1718</v>
      </c>
      <c r="E5250" s="25">
        <v>2E-3</v>
      </c>
      <c r="F5250" s="979">
        <v>225000</v>
      </c>
      <c r="G5250" s="701">
        <f t="shared" si="347"/>
        <v>450</v>
      </c>
      <c r="H5250" s="798"/>
    </row>
    <row r="5251" spans="1:8">
      <c r="A5251" s="676"/>
      <c r="B5251" s="303"/>
      <c r="C5251" s="291" t="s">
        <v>2462</v>
      </c>
      <c r="D5251" s="359" t="s">
        <v>1718</v>
      </c>
      <c r="E5251" s="984">
        <v>2E-3</v>
      </c>
      <c r="F5251" s="668">
        <v>275000</v>
      </c>
      <c r="G5251" s="701">
        <f t="shared" si="347"/>
        <v>550</v>
      </c>
      <c r="H5251" s="798"/>
    </row>
    <row r="5252" spans="1:8">
      <c r="A5252" s="676"/>
      <c r="B5252" s="303"/>
      <c r="C5252" s="980" t="s">
        <v>2464</v>
      </c>
      <c r="D5252" s="358" t="s">
        <v>40</v>
      </c>
      <c r="E5252" s="802">
        <v>3.0000000000000001E-3</v>
      </c>
      <c r="F5252" s="675">
        <v>550000</v>
      </c>
      <c r="G5252" s="701">
        <f t="shared" si="347"/>
        <v>1650</v>
      </c>
      <c r="H5252" s="798"/>
    </row>
    <row r="5253" spans="1:8">
      <c r="A5253" s="676"/>
      <c r="B5253" s="303"/>
      <c r="C5253" s="989" t="s">
        <v>576</v>
      </c>
      <c r="D5253" s="359" t="s">
        <v>2426</v>
      </c>
      <c r="E5253" s="742">
        <v>0.1</v>
      </c>
      <c r="F5253" s="666">
        <v>720</v>
      </c>
      <c r="G5253" s="701">
        <f t="shared" si="347"/>
        <v>72</v>
      </c>
      <c r="H5253" s="798"/>
    </row>
    <row r="5254" spans="1:8">
      <c r="A5254" s="676"/>
      <c r="B5254" s="303"/>
      <c r="C5254" s="990" t="s">
        <v>729</v>
      </c>
      <c r="D5254" s="359" t="s">
        <v>730</v>
      </c>
      <c r="E5254" s="742">
        <v>0.1</v>
      </c>
      <c r="F5254" s="760">
        <v>120</v>
      </c>
      <c r="G5254" s="701">
        <f t="shared" si="347"/>
        <v>12</v>
      </c>
      <c r="H5254" s="798"/>
    </row>
    <row r="5255" spans="1:8">
      <c r="A5255" s="676"/>
      <c r="B5255" s="303"/>
      <c r="C5255" s="990" t="s">
        <v>722</v>
      </c>
      <c r="D5255" s="359" t="s">
        <v>40</v>
      </c>
      <c r="E5255" s="742">
        <v>1</v>
      </c>
      <c r="F5255" s="760">
        <v>130</v>
      </c>
      <c r="G5255" s="701">
        <f t="shared" si="347"/>
        <v>130</v>
      </c>
      <c r="H5255" s="798"/>
    </row>
    <row r="5256" spans="1:8">
      <c r="A5256" s="676"/>
      <c r="B5256" s="303"/>
      <c r="C5256" s="291" t="s">
        <v>4575</v>
      </c>
      <c r="D5256" s="359" t="s">
        <v>38</v>
      </c>
      <c r="E5256" s="984">
        <v>3.0000000000000001E-3</v>
      </c>
      <c r="F5256" s="668">
        <v>23500</v>
      </c>
      <c r="G5256" s="701">
        <f t="shared" si="347"/>
        <v>70.5</v>
      </c>
      <c r="H5256" s="798"/>
    </row>
    <row r="5257" spans="1:8">
      <c r="A5257" s="676"/>
      <c r="B5257" s="303"/>
      <c r="C5257" s="25" t="s">
        <v>736</v>
      </c>
      <c r="D5257" s="974" t="s">
        <v>40</v>
      </c>
      <c r="E5257" s="25">
        <v>1</v>
      </c>
      <c r="F5257" s="979">
        <v>26</v>
      </c>
      <c r="G5257" s="701">
        <f t="shared" si="347"/>
        <v>26</v>
      </c>
      <c r="H5257" s="798"/>
    </row>
    <row r="5258" spans="1:8" ht="28.5">
      <c r="A5258" s="66" t="s">
        <v>4466</v>
      </c>
      <c r="B5258" s="400" t="s">
        <v>4467</v>
      </c>
      <c r="C5258" s="697"/>
      <c r="D5258" s="695"/>
      <c r="E5258" s="695"/>
      <c r="F5258" s="278"/>
      <c r="G5258" s="1541"/>
      <c r="H5258" s="805"/>
    </row>
    <row r="5259" spans="1:8">
      <c r="A5259" s="676" t="s">
        <v>4468</v>
      </c>
      <c r="B5259" s="303" t="s">
        <v>4443</v>
      </c>
      <c r="C5259" s="754"/>
      <c r="D5259" s="609"/>
      <c r="E5259" s="609"/>
      <c r="F5259" s="643"/>
      <c r="G5259" s="1559">
        <f>SUM(G5260:G5278)</f>
        <v>5708.4374999999991</v>
      </c>
      <c r="H5259" s="303" t="s">
        <v>4562</v>
      </c>
    </row>
    <row r="5260" spans="1:8">
      <c r="A5260" s="676"/>
      <c r="B5260" s="303"/>
      <c r="C5260" s="25" t="s">
        <v>1760</v>
      </c>
      <c r="D5260" s="974" t="s">
        <v>39</v>
      </c>
      <c r="E5260" s="25">
        <v>0.1</v>
      </c>
      <c r="F5260" s="983">
        <v>21000</v>
      </c>
      <c r="G5260" s="701">
        <f t="shared" ref="G5260:G5278" si="348">F5260*E5260</f>
        <v>2100</v>
      </c>
      <c r="H5260" s="303"/>
    </row>
    <row r="5261" spans="1:8">
      <c r="A5261" s="676"/>
      <c r="B5261" s="303"/>
      <c r="C5261" s="25" t="s">
        <v>731</v>
      </c>
      <c r="D5261" s="974" t="s">
        <v>39</v>
      </c>
      <c r="E5261" s="25">
        <v>0.05</v>
      </c>
      <c r="F5261" s="983">
        <v>18000</v>
      </c>
      <c r="G5261" s="701">
        <f t="shared" si="348"/>
        <v>900</v>
      </c>
      <c r="H5261" s="303"/>
    </row>
    <row r="5262" spans="1:8" ht="15" customHeight="1">
      <c r="A5262" s="676"/>
      <c r="B5262" s="303"/>
      <c r="C5262" s="25" t="s">
        <v>4563</v>
      </c>
      <c r="D5262" s="974" t="s">
        <v>98</v>
      </c>
      <c r="E5262" s="25">
        <v>0.01</v>
      </c>
      <c r="F5262" s="983">
        <v>19000</v>
      </c>
      <c r="G5262" s="701">
        <f t="shared" si="348"/>
        <v>190</v>
      </c>
      <c r="H5262" s="303"/>
    </row>
    <row r="5263" spans="1:8">
      <c r="A5263" s="676"/>
      <c r="B5263" s="303"/>
      <c r="C5263" s="25" t="s">
        <v>1814</v>
      </c>
      <c r="D5263" s="974" t="s">
        <v>39</v>
      </c>
      <c r="E5263" s="25">
        <v>1E-3</v>
      </c>
      <c r="F5263" s="983">
        <v>106777</v>
      </c>
      <c r="G5263" s="701">
        <f t="shared" si="348"/>
        <v>106.777</v>
      </c>
      <c r="H5263" s="303"/>
    </row>
    <row r="5264" spans="1:8" ht="30">
      <c r="A5264" s="676"/>
      <c r="B5264" s="303"/>
      <c r="C5264" s="981" t="s">
        <v>4564</v>
      </c>
      <c r="D5264" s="974" t="s">
        <v>98</v>
      </c>
      <c r="E5264" s="25">
        <v>1E-4</v>
      </c>
      <c r="F5264" s="983">
        <v>71490</v>
      </c>
      <c r="G5264" s="701">
        <f t="shared" si="348"/>
        <v>7.149</v>
      </c>
      <c r="H5264" s="303"/>
    </row>
    <row r="5265" spans="1:8" ht="30">
      <c r="A5265" s="676"/>
      <c r="B5265" s="303"/>
      <c r="C5265" s="981" t="s">
        <v>4565</v>
      </c>
      <c r="D5265" s="974" t="s">
        <v>98</v>
      </c>
      <c r="E5265" s="25">
        <v>1E-4</v>
      </c>
      <c r="F5265" s="979">
        <v>74815</v>
      </c>
      <c r="G5265" s="701">
        <f t="shared" si="348"/>
        <v>7.4815000000000005</v>
      </c>
      <c r="H5265" s="303"/>
    </row>
    <row r="5266" spans="1:8" ht="45">
      <c r="A5266" s="676"/>
      <c r="B5266" s="303"/>
      <c r="C5266" s="981" t="s">
        <v>4566</v>
      </c>
      <c r="D5266" s="974" t="s">
        <v>98</v>
      </c>
      <c r="E5266" s="25">
        <v>1E-4</v>
      </c>
      <c r="F5266" s="979">
        <v>75465</v>
      </c>
      <c r="G5266" s="701">
        <f t="shared" si="348"/>
        <v>7.5465</v>
      </c>
      <c r="H5266" s="303"/>
    </row>
    <row r="5267" spans="1:8" ht="30">
      <c r="A5267" s="676"/>
      <c r="B5267" s="303"/>
      <c r="C5267" s="981" t="s">
        <v>4567</v>
      </c>
      <c r="D5267" s="974" t="s">
        <v>98</v>
      </c>
      <c r="E5267" s="25">
        <v>1E-4</v>
      </c>
      <c r="F5267" s="979">
        <v>87990</v>
      </c>
      <c r="G5267" s="701">
        <f t="shared" si="348"/>
        <v>8.7990000000000013</v>
      </c>
      <c r="H5267" s="303"/>
    </row>
    <row r="5268" spans="1:8" ht="30">
      <c r="A5268" s="676"/>
      <c r="B5268" s="303"/>
      <c r="C5268" s="25" t="s">
        <v>4568</v>
      </c>
      <c r="D5268" s="974" t="s">
        <v>98</v>
      </c>
      <c r="E5268" s="25">
        <v>1E-4</v>
      </c>
      <c r="F5268" s="979">
        <v>71395</v>
      </c>
      <c r="G5268" s="701">
        <f t="shared" si="348"/>
        <v>7.1395</v>
      </c>
      <c r="H5268" s="303"/>
    </row>
    <row r="5269" spans="1:8" ht="30">
      <c r="A5269" s="676"/>
      <c r="B5269" s="303"/>
      <c r="C5269" s="25" t="s">
        <v>4569</v>
      </c>
      <c r="D5269" s="974" t="s">
        <v>98</v>
      </c>
      <c r="E5269" s="25">
        <v>1E-4</v>
      </c>
      <c r="F5269" s="979">
        <v>53450</v>
      </c>
      <c r="G5269" s="701">
        <f t="shared" si="348"/>
        <v>5.3450000000000006</v>
      </c>
      <c r="H5269" s="303"/>
    </row>
    <row r="5270" spans="1:8">
      <c r="A5270" s="676"/>
      <c r="B5270" s="303"/>
      <c r="C5270" s="981" t="s">
        <v>1834</v>
      </c>
      <c r="D5270" s="974" t="s">
        <v>98</v>
      </c>
      <c r="E5270" s="25">
        <v>0.01</v>
      </c>
      <c r="F5270" s="979">
        <v>1500</v>
      </c>
      <c r="G5270" s="701">
        <f t="shared" si="348"/>
        <v>15</v>
      </c>
      <c r="H5270" s="303"/>
    </row>
    <row r="5271" spans="1:8">
      <c r="A5271" s="676"/>
      <c r="B5271" s="303"/>
      <c r="C5271" s="25" t="s">
        <v>4573</v>
      </c>
      <c r="D5271" s="974" t="s">
        <v>1718</v>
      </c>
      <c r="E5271" s="25">
        <v>2E-3</v>
      </c>
      <c r="F5271" s="979">
        <v>225000</v>
      </c>
      <c r="G5271" s="701">
        <f t="shared" si="348"/>
        <v>450</v>
      </c>
      <c r="H5271" s="303"/>
    </row>
    <row r="5272" spans="1:8">
      <c r="A5272" s="676"/>
      <c r="B5272" s="303"/>
      <c r="C5272" s="25" t="s">
        <v>4576</v>
      </c>
      <c r="D5272" s="974" t="s">
        <v>38</v>
      </c>
      <c r="E5272" s="981">
        <v>1E-3</v>
      </c>
      <c r="F5272" s="979">
        <v>1500</v>
      </c>
      <c r="G5272" s="701">
        <f t="shared" si="348"/>
        <v>1.5</v>
      </c>
      <c r="H5272" s="303"/>
    </row>
    <row r="5273" spans="1:8">
      <c r="A5273" s="676"/>
      <c r="B5273" s="303"/>
      <c r="C5273" s="25" t="s">
        <v>722</v>
      </c>
      <c r="D5273" s="974" t="s">
        <v>40</v>
      </c>
      <c r="E5273" s="25">
        <v>1</v>
      </c>
      <c r="F5273" s="979">
        <v>130</v>
      </c>
      <c r="G5273" s="701">
        <f t="shared" si="348"/>
        <v>130</v>
      </c>
      <c r="H5273" s="303"/>
    </row>
    <row r="5274" spans="1:8">
      <c r="A5274" s="676"/>
      <c r="B5274" s="303"/>
      <c r="C5274" s="980" t="s">
        <v>2464</v>
      </c>
      <c r="D5274" s="358" t="s">
        <v>40</v>
      </c>
      <c r="E5274" s="802">
        <v>3.0000000000000001E-3</v>
      </c>
      <c r="F5274" s="675">
        <v>550000</v>
      </c>
      <c r="G5274" s="701">
        <f t="shared" si="348"/>
        <v>1650</v>
      </c>
      <c r="H5274" s="303"/>
    </row>
    <row r="5275" spans="1:8">
      <c r="A5275" s="676"/>
      <c r="B5275" s="303"/>
      <c r="C5275" s="25" t="s">
        <v>576</v>
      </c>
      <c r="D5275" s="974" t="s">
        <v>39</v>
      </c>
      <c r="E5275" s="25">
        <v>0.01</v>
      </c>
      <c r="F5275" s="666">
        <v>720</v>
      </c>
      <c r="G5275" s="701">
        <f t="shared" si="348"/>
        <v>7.2</v>
      </c>
      <c r="H5275" s="303"/>
    </row>
    <row r="5276" spans="1:8">
      <c r="A5276" s="676"/>
      <c r="B5276" s="303"/>
      <c r="C5276" s="25" t="s">
        <v>31</v>
      </c>
      <c r="D5276" s="974" t="s">
        <v>98</v>
      </c>
      <c r="E5276" s="25">
        <v>0.01</v>
      </c>
      <c r="F5276" s="979">
        <v>2700</v>
      </c>
      <c r="G5276" s="701">
        <f t="shared" si="348"/>
        <v>27</v>
      </c>
      <c r="H5276" s="303"/>
    </row>
    <row r="5277" spans="1:8">
      <c r="A5277" s="676"/>
      <c r="B5277" s="303"/>
      <c r="C5277" s="291" t="s">
        <v>4575</v>
      </c>
      <c r="D5277" s="359" t="s">
        <v>38</v>
      </c>
      <c r="E5277" s="984">
        <v>3.0000000000000001E-3</v>
      </c>
      <c r="F5277" s="668">
        <v>23500</v>
      </c>
      <c r="G5277" s="701">
        <f t="shared" si="348"/>
        <v>70.5</v>
      </c>
      <c r="H5277" s="303"/>
    </row>
    <row r="5278" spans="1:8">
      <c r="A5278" s="676"/>
      <c r="B5278" s="303"/>
      <c r="C5278" s="982" t="s">
        <v>729</v>
      </c>
      <c r="D5278" s="974" t="s">
        <v>730</v>
      </c>
      <c r="E5278" s="25">
        <v>0.1</v>
      </c>
      <c r="F5278" s="983">
        <v>170</v>
      </c>
      <c r="G5278" s="701">
        <f t="shared" si="348"/>
        <v>17</v>
      </c>
      <c r="H5278" s="303"/>
    </row>
    <row r="5279" spans="1:8">
      <c r="A5279" s="676" t="s">
        <v>4469</v>
      </c>
      <c r="B5279" s="303" t="s">
        <v>4445</v>
      </c>
      <c r="C5279" s="99"/>
      <c r="D5279" s="104"/>
      <c r="E5279" s="99"/>
      <c r="F5279" s="986"/>
      <c r="G5279" s="1559">
        <f>SUM(G5280:G5302)</f>
        <v>6600.4790000000012</v>
      </c>
      <c r="H5279" s="303" t="s">
        <v>4609</v>
      </c>
    </row>
    <row r="5280" spans="1:8">
      <c r="A5280" s="676"/>
      <c r="B5280" s="303"/>
      <c r="C5280" s="25" t="s">
        <v>733</v>
      </c>
      <c r="D5280" s="974" t="s">
        <v>39</v>
      </c>
      <c r="E5280" s="25">
        <v>1E-3</v>
      </c>
      <c r="F5280" s="983">
        <v>18000</v>
      </c>
      <c r="G5280" s="701">
        <f>F5280*E5280</f>
        <v>18</v>
      </c>
      <c r="H5280" s="303"/>
    </row>
    <row r="5281" spans="1:8">
      <c r="A5281" s="676"/>
      <c r="B5281" s="303"/>
      <c r="C5281" s="25" t="s">
        <v>1760</v>
      </c>
      <c r="D5281" s="974" t="s">
        <v>39</v>
      </c>
      <c r="E5281" s="25">
        <v>0.14599999999999999</v>
      </c>
      <c r="F5281" s="983">
        <v>21000</v>
      </c>
      <c r="G5281" s="701">
        <f t="shared" ref="G5281:G5302" si="349">F5281*E5281</f>
        <v>3066</v>
      </c>
      <c r="H5281" s="303"/>
    </row>
    <row r="5282" spans="1:8">
      <c r="A5282" s="676"/>
      <c r="B5282" s="303"/>
      <c r="C5282" s="25" t="s">
        <v>731</v>
      </c>
      <c r="D5282" s="974" t="s">
        <v>39</v>
      </c>
      <c r="E5282" s="25">
        <v>5.0000000000000001E-3</v>
      </c>
      <c r="F5282" s="983">
        <v>18000</v>
      </c>
      <c r="G5282" s="701">
        <f t="shared" si="349"/>
        <v>90</v>
      </c>
      <c r="H5282" s="303"/>
    </row>
    <row r="5283" spans="1:8">
      <c r="A5283" s="676"/>
      <c r="B5283" s="303"/>
      <c r="C5283" s="25" t="s">
        <v>4578</v>
      </c>
      <c r="D5283" s="974" t="s">
        <v>98</v>
      </c>
      <c r="E5283" s="25">
        <v>5.0000000000000001E-3</v>
      </c>
      <c r="F5283" s="983">
        <v>2241</v>
      </c>
      <c r="G5283" s="701">
        <f t="shared" si="349"/>
        <v>11.205</v>
      </c>
      <c r="H5283" s="303"/>
    </row>
    <row r="5284" spans="1:8" ht="30">
      <c r="A5284" s="676"/>
      <c r="B5284" s="303"/>
      <c r="C5284" s="25" t="s">
        <v>2353</v>
      </c>
      <c r="D5284" s="974" t="s">
        <v>98</v>
      </c>
      <c r="E5284" s="25">
        <v>1E-3</v>
      </c>
      <c r="F5284" s="983">
        <v>19000</v>
      </c>
      <c r="G5284" s="701">
        <f t="shared" si="349"/>
        <v>19</v>
      </c>
      <c r="H5284" s="303"/>
    </row>
    <row r="5285" spans="1:8">
      <c r="A5285" s="676"/>
      <c r="B5285" s="303"/>
      <c r="C5285" s="25" t="s">
        <v>1896</v>
      </c>
      <c r="D5285" s="974" t="s">
        <v>98</v>
      </c>
      <c r="E5285" s="991">
        <v>7.4799999999999997E-3</v>
      </c>
      <c r="F5285" s="983">
        <v>24000</v>
      </c>
      <c r="G5285" s="701">
        <f t="shared" si="349"/>
        <v>179.51999999999998</v>
      </c>
      <c r="H5285" s="303"/>
    </row>
    <row r="5286" spans="1:8">
      <c r="A5286" s="676"/>
      <c r="B5286" s="303"/>
      <c r="C5286" s="25" t="s">
        <v>1814</v>
      </c>
      <c r="D5286" s="974" t="s">
        <v>98</v>
      </c>
      <c r="E5286" s="25">
        <v>2E-3</v>
      </c>
      <c r="F5286" s="983">
        <v>106777</v>
      </c>
      <c r="G5286" s="701">
        <f t="shared" si="349"/>
        <v>213.554</v>
      </c>
      <c r="H5286" s="303"/>
    </row>
    <row r="5287" spans="1:8" ht="30">
      <c r="A5287" s="676"/>
      <c r="B5287" s="303"/>
      <c r="C5287" s="291" t="s">
        <v>4574</v>
      </c>
      <c r="D5287" s="359" t="s">
        <v>38</v>
      </c>
      <c r="E5287" s="984">
        <v>1E-3</v>
      </c>
      <c r="F5287" s="649">
        <v>1400</v>
      </c>
      <c r="G5287" s="701">
        <f t="shared" si="349"/>
        <v>1.4000000000000001</v>
      </c>
      <c r="H5287" s="303"/>
    </row>
    <row r="5288" spans="1:8">
      <c r="A5288" s="676"/>
      <c r="B5288" s="303"/>
      <c r="C5288" s="25" t="s">
        <v>4576</v>
      </c>
      <c r="D5288" s="974" t="s">
        <v>38</v>
      </c>
      <c r="E5288" s="981">
        <v>1E-3</v>
      </c>
      <c r="F5288" s="983">
        <v>1500</v>
      </c>
      <c r="G5288" s="701">
        <f t="shared" si="349"/>
        <v>1.5</v>
      </c>
      <c r="H5288" s="303"/>
    </row>
    <row r="5289" spans="1:8">
      <c r="A5289" s="676"/>
      <c r="B5289" s="303"/>
      <c r="C5289" s="25" t="s">
        <v>4579</v>
      </c>
      <c r="D5289" s="974" t="s">
        <v>98</v>
      </c>
      <c r="E5289" s="25">
        <v>1E-4</v>
      </c>
      <c r="F5289" s="983">
        <v>58000</v>
      </c>
      <c r="G5289" s="701">
        <f t="shared" si="349"/>
        <v>5.8000000000000007</v>
      </c>
      <c r="H5289" s="303"/>
    </row>
    <row r="5290" spans="1:8">
      <c r="A5290" s="676"/>
      <c r="B5290" s="303"/>
      <c r="C5290" s="25" t="s">
        <v>4580</v>
      </c>
      <c r="D5290" s="974" t="s">
        <v>98</v>
      </c>
      <c r="E5290" s="25">
        <v>1E-4</v>
      </c>
      <c r="F5290" s="983">
        <v>58000</v>
      </c>
      <c r="G5290" s="701">
        <f t="shared" si="349"/>
        <v>5.8000000000000007</v>
      </c>
      <c r="H5290" s="303"/>
    </row>
    <row r="5291" spans="1:8">
      <c r="A5291" s="676"/>
      <c r="B5291" s="303"/>
      <c r="C5291" s="25" t="s">
        <v>4581</v>
      </c>
      <c r="D5291" s="974" t="s">
        <v>98</v>
      </c>
      <c r="E5291" s="25">
        <v>1E-4</v>
      </c>
      <c r="F5291" s="983">
        <v>58000</v>
      </c>
      <c r="G5291" s="701">
        <f t="shared" si="349"/>
        <v>5.8000000000000007</v>
      </c>
      <c r="H5291" s="303"/>
    </row>
    <row r="5292" spans="1:8">
      <c r="A5292" s="676"/>
      <c r="B5292" s="303"/>
      <c r="C5292" s="25" t="s">
        <v>4582</v>
      </c>
      <c r="D5292" s="974" t="s">
        <v>98</v>
      </c>
      <c r="E5292" s="25">
        <v>1E-4</v>
      </c>
      <c r="F5292" s="983">
        <v>58000</v>
      </c>
      <c r="G5292" s="701">
        <f t="shared" si="349"/>
        <v>5.8000000000000007</v>
      </c>
      <c r="H5292" s="303"/>
    </row>
    <row r="5293" spans="1:8">
      <c r="A5293" s="676"/>
      <c r="B5293" s="303"/>
      <c r="C5293" s="25" t="s">
        <v>4583</v>
      </c>
      <c r="D5293" s="974" t="s">
        <v>98</v>
      </c>
      <c r="E5293" s="25">
        <v>1E-4</v>
      </c>
      <c r="F5293" s="983">
        <v>58000</v>
      </c>
      <c r="G5293" s="701">
        <f t="shared" si="349"/>
        <v>5.8000000000000007</v>
      </c>
      <c r="H5293" s="303"/>
    </row>
    <row r="5294" spans="1:8">
      <c r="A5294" s="676"/>
      <c r="B5294" s="303"/>
      <c r="C5294" s="25" t="s">
        <v>4584</v>
      </c>
      <c r="D5294" s="974" t="s">
        <v>98</v>
      </c>
      <c r="E5294" s="25">
        <v>1E-4</v>
      </c>
      <c r="F5294" s="983">
        <v>58000</v>
      </c>
      <c r="G5294" s="701">
        <f t="shared" si="349"/>
        <v>5.8000000000000007</v>
      </c>
      <c r="H5294" s="303"/>
    </row>
    <row r="5295" spans="1:8">
      <c r="A5295" s="676"/>
      <c r="B5295" s="303"/>
      <c r="C5295" s="25" t="s">
        <v>4573</v>
      </c>
      <c r="D5295" s="974" t="s">
        <v>1718</v>
      </c>
      <c r="E5295" s="25">
        <v>2E-3</v>
      </c>
      <c r="F5295" s="979">
        <v>225000</v>
      </c>
      <c r="G5295" s="701">
        <f t="shared" si="349"/>
        <v>450</v>
      </c>
      <c r="H5295" s="303"/>
    </row>
    <row r="5296" spans="1:8">
      <c r="A5296" s="676"/>
      <c r="B5296" s="303"/>
      <c r="C5296" s="291" t="s">
        <v>2462</v>
      </c>
      <c r="D5296" s="359" t="s">
        <v>1718</v>
      </c>
      <c r="E5296" s="984">
        <v>2E-3</v>
      </c>
      <c r="F5296" s="668">
        <v>275000</v>
      </c>
      <c r="G5296" s="701">
        <f t="shared" si="349"/>
        <v>550</v>
      </c>
      <c r="H5296" s="303"/>
    </row>
    <row r="5297" spans="1:8">
      <c r="A5297" s="676"/>
      <c r="B5297" s="303"/>
      <c r="C5297" s="980" t="s">
        <v>2464</v>
      </c>
      <c r="D5297" s="358" t="s">
        <v>40</v>
      </c>
      <c r="E5297" s="802">
        <v>3.0000000000000001E-3</v>
      </c>
      <c r="F5297" s="675">
        <v>550000</v>
      </c>
      <c r="G5297" s="701">
        <f t="shared" si="349"/>
        <v>1650</v>
      </c>
      <c r="H5297" s="303"/>
    </row>
    <row r="5298" spans="1:8">
      <c r="A5298" s="676"/>
      <c r="B5298" s="303"/>
      <c r="C5298" s="989" t="s">
        <v>576</v>
      </c>
      <c r="D5298" s="359" t="s">
        <v>2426</v>
      </c>
      <c r="E5298" s="742">
        <v>0.1</v>
      </c>
      <c r="F5298" s="666">
        <v>720</v>
      </c>
      <c r="G5298" s="701">
        <f t="shared" si="349"/>
        <v>72</v>
      </c>
      <c r="H5298" s="303"/>
    </row>
    <row r="5299" spans="1:8">
      <c r="A5299" s="676"/>
      <c r="B5299" s="303"/>
      <c r="C5299" s="990" t="s">
        <v>729</v>
      </c>
      <c r="D5299" s="359" t="s">
        <v>730</v>
      </c>
      <c r="E5299" s="742">
        <v>0.1</v>
      </c>
      <c r="F5299" s="760">
        <v>170</v>
      </c>
      <c r="G5299" s="701">
        <f t="shared" si="349"/>
        <v>17</v>
      </c>
      <c r="H5299" s="303"/>
    </row>
    <row r="5300" spans="1:8">
      <c r="A5300" s="676"/>
      <c r="B5300" s="303"/>
      <c r="C5300" s="990" t="s">
        <v>722</v>
      </c>
      <c r="D5300" s="359" t="s">
        <v>40</v>
      </c>
      <c r="E5300" s="742">
        <v>1</v>
      </c>
      <c r="F5300" s="760">
        <v>130</v>
      </c>
      <c r="G5300" s="701">
        <f t="shared" si="349"/>
        <v>130</v>
      </c>
      <c r="H5300" s="303"/>
    </row>
    <row r="5301" spans="1:8">
      <c r="A5301" s="676"/>
      <c r="B5301" s="303"/>
      <c r="C5301" s="291" t="s">
        <v>4575</v>
      </c>
      <c r="D5301" s="359" t="s">
        <v>38</v>
      </c>
      <c r="E5301" s="984">
        <v>3.0000000000000001E-3</v>
      </c>
      <c r="F5301" s="668">
        <v>23500</v>
      </c>
      <c r="G5301" s="701">
        <f t="shared" si="349"/>
        <v>70.5</v>
      </c>
      <c r="H5301" s="303"/>
    </row>
    <row r="5302" spans="1:8">
      <c r="A5302" s="676"/>
      <c r="B5302" s="303"/>
      <c r="C5302" s="25" t="s">
        <v>736</v>
      </c>
      <c r="D5302" s="974" t="s">
        <v>40</v>
      </c>
      <c r="E5302" s="25">
        <v>1</v>
      </c>
      <c r="F5302" s="979">
        <v>26</v>
      </c>
      <c r="G5302" s="701">
        <f t="shared" si="349"/>
        <v>26</v>
      </c>
      <c r="H5302" s="303"/>
    </row>
    <row r="5303" spans="1:8" ht="42.75">
      <c r="A5303" s="66" t="s">
        <v>4610</v>
      </c>
      <c r="B5303" s="400" t="s">
        <v>1192</v>
      </c>
      <c r="C5303" s="697"/>
      <c r="D5303" s="695"/>
      <c r="E5303" s="695"/>
      <c r="F5303" s="278"/>
      <c r="G5303" s="1541"/>
      <c r="H5303" s="805"/>
    </row>
    <row r="5304" spans="1:8">
      <c r="A5304" s="676" t="s">
        <v>4471</v>
      </c>
      <c r="B5304" s="303" t="s">
        <v>4443</v>
      </c>
      <c r="C5304" s="754"/>
      <c r="D5304" s="609"/>
      <c r="E5304" s="609"/>
      <c r="F5304" s="643"/>
      <c r="G5304" s="1559">
        <f>SUM(G5305:G5321)</f>
        <v>5346.9375000000009</v>
      </c>
      <c r="H5304" s="303" t="s">
        <v>4562</v>
      </c>
    </row>
    <row r="5305" spans="1:8">
      <c r="A5305" s="676"/>
      <c r="B5305" s="303"/>
      <c r="C5305" s="25" t="s">
        <v>1760</v>
      </c>
      <c r="D5305" s="974" t="s">
        <v>39</v>
      </c>
      <c r="E5305" s="25">
        <v>0.2</v>
      </c>
      <c r="F5305" s="983">
        <v>21000</v>
      </c>
      <c r="G5305" s="701">
        <f t="shared" ref="G5305:G5321" si="350">F5305*E5305</f>
        <v>4200</v>
      </c>
      <c r="H5305" s="303"/>
    </row>
    <row r="5306" spans="1:8">
      <c r="A5306" s="676"/>
      <c r="B5306" s="303"/>
      <c r="C5306" s="25" t="s">
        <v>731</v>
      </c>
      <c r="D5306" s="974" t="s">
        <v>39</v>
      </c>
      <c r="E5306" s="25">
        <v>5.0000000000000001E-3</v>
      </c>
      <c r="F5306" s="983">
        <v>18000</v>
      </c>
      <c r="G5306" s="701">
        <f t="shared" si="350"/>
        <v>90</v>
      </c>
      <c r="H5306" s="303"/>
    </row>
    <row r="5307" spans="1:8">
      <c r="A5307" s="676"/>
      <c r="B5307" s="303"/>
      <c r="C5307" s="25" t="s">
        <v>4563</v>
      </c>
      <c r="D5307" s="974" t="s">
        <v>98</v>
      </c>
      <c r="E5307" s="25">
        <v>0.01</v>
      </c>
      <c r="F5307" s="983">
        <v>19000</v>
      </c>
      <c r="G5307" s="701">
        <f t="shared" si="350"/>
        <v>190</v>
      </c>
      <c r="H5307" s="303"/>
    </row>
    <row r="5308" spans="1:8">
      <c r="A5308" s="676"/>
      <c r="B5308" s="303"/>
      <c r="C5308" s="25" t="s">
        <v>1814</v>
      </c>
      <c r="D5308" s="974" t="s">
        <v>98</v>
      </c>
      <c r="E5308" s="25">
        <v>1E-3</v>
      </c>
      <c r="F5308" s="983">
        <v>106777</v>
      </c>
      <c r="G5308" s="701">
        <f t="shared" si="350"/>
        <v>106.777</v>
      </c>
      <c r="H5308" s="303"/>
    </row>
    <row r="5309" spans="1:8" ht="30">
      <c r="A5309" s="676"/>
      <c r="B5309" s="303"/>
      <c r="C5309" s="25" t="s">
        <v>4564</v>
      </c>
      <c r="D5309" s="974" t="s">
        <v>98</v>
      </c>
      <c r="E5309" s="25">
        <v>1E-4</v>
      </c>
      <c r="F5309" s="983">
        <v>71490</v>
      </c>
      <c r="G5309" s="701">
        <f t="shared" si="350"/>
        <v>7.149</v>
      </c>
      <c r="H5309" s="303"/>
    </row>
    <row r="5310" spans="1:8" ht="30">
      <c r="A5310" s="676"/>
      <c r="B5310" s="303"/>
      <c r="C5310" s="25" t="s">
        <v>4565</v>
      </c>
      <c r="D5310" s="974" t="s">
        <v>98</v>
      </c>
      <c r="E5310" s="25">
        <v>1E-4</v>
      </c>
      <c r="F5310" s="983">
        <v>74815</v>
      </c>
      <c r="G5310" s="701">
        <f t="shared" si="350"/>
        <v>7.4815000000000005</v>
      </c>
      <c r="H5310" s="303"/>
    </row>
    <row r="5311" spans="1:8" ht="45">
      <c r="A5311" s="676"/>
      <c r="B5311" s="303"/>
      <c r="C5311" s="25" t="s">
        <v>4566</v>
      </c>
      <c r="D5311" s="974" t="s">
        <v>98</v>
      </c>
      <c r="E5311" s="25">
        <v>1E-4</v>
      </c>
      <c r="F5311" s="979">
        <v>75465</v>
      </c>
      <c r="G5311" s="701">
        <f t="shared" si="350"/>
        <v>7.5465</v>
      </c>
      <c r="H5311" s="303"/>
    </row>
    <row r="5312" spans="1:8" ht="30">
      <c r="A5312" s="676"/>
      <c r="B5312" s="303"/>
      <c r="C5312" s="25" t="s">
        <v>4567</v>
      </c>
      <c r="D5312" s="974" t="s">
        <v>98</v>
      </c>
      <c r="E5312" s="25">
        <v>1E-4</v>
      </c>
      <c r="F5312" s="979">
        <v>87990</v>
      </c>
      <c r="G5312" s="701">
        <f t="shared" si="350"/>
        <v>8.7990000000000013</v>
      </c>
      <c r="H5312" s="303"/>
    </row>
    <row r="5313" spans="1:8" ht="30">
      <c r="A5313" s="676"/>
      <c r="B5313" s="303"/>
      <c r="C5313" s="25" t="s">
        <v>4568</v>
      </c>
      <c r="D5313" s="974" t="s">
        <v>98</v>
      </c>
      <c r="E5313" s="25">
        <v>1E-4</v>
      </c>
      <c r="F5313" s="979">
        <v>71395</v>
      </c>
      <c r="G5313" s="701">
        <f t="shared" si="350"/>
        <v>7.1395</v>
      </c>
      <c r="H5313" s="303"/>
    </row>
    <row r="5314" spans="1:8" ht="30">
      <c r="A5314" s="676"/>
      <c r="B5314" s="303"/>
      <c r="C5314" s="25" t="s">
        <v>4569</v>
      </c>
      <c r="D5314" s="974" t="s">
        <v>98</v>
      </c>
      <c r="E5314" s="25">
        <v>1E-4</v>
      </c>
      <c r="F5314" s="979">
        <v>53450</v>
      </c>
      <c r="G5314" s="701">
        <f t="shared" si="350"/>
        <v>5.3450000000000006</v>
      </c>
      <c r="H5314" s="303"/>
    </row>
    <row r="5315" spans="1:8">
      <c r="A5315" s="676"/>
      <c r="B5315" s="303"/>
      <c r="C5315" s="25" t="s">
        <v>4573</v>
      </c>
      <c r="D5315" s="974" t="s">
        <v>1718</v>
      </c>
      <c r="E5315" s="25">
        <v>2E-3</v>
      </c>
      <c r="F5315" s="979">
        <v>225000</v>
      </c>
      <c r="G5315" s="701">
        <f t="shared" si="350"/>
        <v>450</v>
      </c>
      <c r="H5315" s="303"/>
    </row>
    <row r="5316" spans="1:8" ht="18" customHeight="1">
      <c r="A5316" s="676"/>
      <c r="B5316" s="303"/>
      <c r="C5316" s="25" t="s">
        <v>4576</v>
      </c>
      <c r="D5316" s="974" t="s">
        <v>38</v>
      </c>
      <c r="E5316" s="981">
        <v>0.01</v>
      </c>
      <c r="F5316" s="979">
        <v>1500</v>
      </c>
      <c r="G5316" s="701">
        <f t="shared" si="350"/>
        <v>15</v>
      </c>
      <c r="H5316" s="303"/>
    </row>
    <row r="5317" spans="1:8">
      <c r="A5317" s="676"/>
      <c r="B5317" s="303"/>
      <c r="C5317" s="25" t="s">
        <v>722</v>
      </c>
      <c r="D5317" s="974" t="s">
        <v>40</v>
      </c>
      <c r="E5317" s="25">
        <v>1</v>
      </c>
      <c r="F5317" s="979">
        <v>130</v>
      </c>
      <c r="G5317" s="701">
        <f t="shared" si="350"/>
        <v>130</v>
      </c>
      <c r="H5317" s="303"/>
    </row>
    <row r="5318" spans="1:8">
      <c r="A5318" s="676"/>
      <c r="B5318" s="303"/>
      <c r="C5318" s="25" t="s">
        <v>576</v>
      </c>
      <c r="D5318" s="974" t="s">
        <v>39</v>
      </c>
      <c r="E5318" s="25">
        <v>0.01</v>
      </c>
      <c r="F5318" s="666">
        <v>720</v>
      </c>
      <c r="G5318" s="701">
        <f t="shared" si="350"/>
        <v>7.2</v>
      </c>
      <c r="H5318" s="303"/>
    </row>
    <row r="5319" spans="1:8">
      <c r="A5319" s="676"/>
      <c r="B5319" s="303"/>
      <c r="C5319" s="25" t="s">
        <v>31</v>
      </c>
      <c r="D5319" s="974" t="s">
        <v>98</v>
      </c>
      <c r="E5319" s="25">
        <v>0.01</v>
      </c>
      <c r="F5319" s="979">
        <v>2700</v>
      </c>
      <c r="G5319" s="701">
        <f t="shared" si="350"/>
        <v>27</v>
      </c>
      <c r="H5319" s="303"/>
    </row>
    <row r="5320" spans="1:8">
      <c r="A5320" s="676"/>
      <c r="B5320" s="303"/>
      <c r="C5320" s="291" t="s">
        <v>4575</v>
      </c>
      <c r="D5320" s="359" t="s">
        <v>38</v>
      </c>
      <c r="E5320" s="984">
        <v>3.0000000000000001E-3</v>
      </c>
      <c r="F5320" s="668">
        <v>23500</v>
      </c>
      <c r="G5320" s="701">
        <f t="shared" si="350"/>
        <v>70.5</v>
      </c>
      <c r="H5320" s="303"/>
    </row>
    <row r="5321" spans="1:8">
      <c r="A5321" s="676"/>
      <c r="B5321" s="303"/>
      <c r="C5321" s="982" t="s">
        <v>729</v>
      </c>
      <c r="D5321" s="974" t="s">
        <v>730</v>
      </c>
      <c r="E5321" s="25">
        <v>0.1</v>
      </c>
      <c r="F5321" s="979">
        <v>170</v>
      </c>
      <c r="G5321" s="701">
        <f t="shared" si="350"/>
        <v>17</v>
      </c>
      <c r="H5321" s="303"/>
    </row>
    <row r="5322" spans="1:8">
      <c r="A5322" s="676" t="s">
        <v>4472</v>
      </c>
      <c r="B5322" s="303" t="s">
        <v>4445</v>
      </c>
      <c r="C5322" s="99"/>
      <c r="D5322" s="104"/>
      <c r="E5322" s="99"/>
      <c r="F5322" s="986"/>
      <c r="G5322" s="1559">
        <f>SUM(G5323:G5345)</f>
        <v>6844.7790000000014</v>
      </c>
      <c r="H5322" s="303" t="s">
        <v>4611</v>
      </c>
    </row>
    <row r="5323" spans="1:8">
      <c r="A5323" s="676"/>
      <c r="B5323" s="303"/>
      <c r="C5323" s="25" t="s">
        <v>1760</v>
      </c>
      <c r="D5323" s="974" t="s">
        <v>39</v>
      </c>
      <c r="E5323" s="25">
        <v>0.14599999999999999</v>
      </c>
      <c r="F5323" s="983">
        <v>21000</v>
      </c>
      <c r="G5323" s="701">
        <f t="shared" ref="G5323:G5345" si="351">F5323*E5323</f>
        <v>3066</v>
      </c>
      <c r="H5323" s="303"/>
    </row>
    <row r="5324" spans="1:8">
      <c r="A5324" s="676"/>
      <c r="B5324" s="303"/>
      <c r="C5324" s="25" t="s">
        <v>731</v>
      </c>
      <c r="D5324" s="974" t="s">
        <v>39</v>
      </c>
      <c r="E5324" s="25">
        <v>5.0000000000000001E-3</v>
      </c>
      <c r="F5324" s="983">
        <v>18000</v>
      </c>
      <c r="G5324" s="701">
        <f t="shared" si="351"/>
        <v>90</v>
      </c>
      <c r="H5324" s="303"/>
    </row>
    <row r="5325" spans="1:8">
      <c r="A5325" s="676"/>
      <c r="B5325" s="303"/>
      <c r="C5325" s="25" t="s">
        <v>4578</v>
      </c>
      <c r="D5325" s="974" t="s">
        <v>98</v>
      </c>
      <c r="E5325" s="25">
        <v>5.0000000000000001E-3</v>
      </c>
      <c r="F5325" s="983">
        <v>2241</v>
      </c>
      <c r="G5325" s="701">
        <f t="shared" si="351"/>
        <v>11.205</v>
      </c>
      <c r="H5325" s="303"/>
    </row>
    <row r="5326" spans="1:8">
      <c r="A5326" s="676"/>
      <c r="B5326" s="303"/>
      <c r="C5326" s="25" t="s">
        <v>1724</v>
      </c>
      <c r="D5326" s="974" t="s">
        <v>98</v>
      </c>
      <c r="E5326" s="25">
        <v>5.0000000000000001E-3</v>
      </c>
      <c r="F5326" s="983">
        <v>21000</v>
      </c>
      <c r="G5326" s="701">
        <f t="shared" si="351"/>
        <v>105</v>
      </c>
      <c r="H5326" s="303"/>
    </row>
    <row r="5327" spans="1:8">
      <c r="A5327" s="676"/>
      <c r="B5327" s="303"/>
      <c r="C5327" s="981" t="s">
        <v>4586</v>
      </c>
      <c r="D5327" s="974" t="s">
        <v>39</v>
      </c>
      <c r="E5327" s="25">
        <v>0.01</v>
      </c>
      <c r="F5327" s="983">
        <v>21000</v>
      </c>
      <c r="G5327" s="701">
        <f t="shared" si="351"/>
        <v>210</v>
      </c>
      <c r="H5327" s="303"/>
    </row>
    <row r="5328" spans="1:8" ht="30">
      <c r="A5328" s="676"/>
      <c r="B5328" s="303"/>
      <c r="C5328" s="25" t="s">
        <v>2353</v>
      </c>
      <c r="D5328" s="974" t="s">
        <v>98</v>
      </c>
      <c r="E5328" s="25">
        <v>1E-3</v>
      </c>
      <c r="F5328" s="983">
        <v>19000</v>
      </c>
      <c r="G5328" s="701">
        <f t="shared" si="351"/>
        <v>19</v>
      </c>
      <c r="H5328" s="303"/>
    </row>
    <row r="5329" spans="1:8">
      <c r="A5329" s="676"/>
      <c r="B5329" s="303"/>
      <c r="C5329" s="25" t="s">
        <v>1896</v>
      </c>
      <c r="D5329" s="974" t="s">
        <v>98</v>
      </c>
      <c r="E5329" s="991">
        <v>7.4799999999999997E-3</v>
      </c>
      <c r="F5329" s="983">
        <v>24000</v>
      </c>
      <c r="G5329" s="701">
        <f t="shared" si="351"/>
        <v>179.51999999999998</v>
      </c>
      <c r="H5329" s="303"/>
    </row>
    <row r="5330" spans="1:8">
      <c r="A5330" s="676"/>
      <c r="B5330" s="303"/>
      <c r="C5330" s="25" t="s">
        <v>1814</v>
      </c>
      <c r="D5330" s="974" t="s">
        <v>98</v>
      </c>
      <c r="E5330" s="25">
        <v>2E-3</v>
      </c>
      <c r="F5330" s="983">
        <v>106777</v>
      </c>
      <c r="G5330" s="701">
        <f t="shared" si="351"/>
        <v>213.554</v>
      </c>
      <c r="H5330" s="303"/>
    </row>
    <row r="5331" spans="1:8">
      <c r="A5331" s="676"/>
      <c r="B5331" s="303"/>
      <c r="C5331" s="25" t="s">
        <v>4576</v>
      </c>
      <c r="D5331" s="974" t="s">
        <v>38</v>
      </c>
      <c r="E5331" s="981">
        <v>0.01</v>
      </c>
      <c r="F5331" s="983">
        <v>1500</v>
      </c>
      <c r="G5331" s="701">
        <f t="shared" si="351"/>
        <v>15</v>
      </c>
      <c r="H5331" s="303"/>
    </row>
    <row r="5332" spans="1:8">
      <c r="A5332" s="676"/>
      <c r="B5332" s="303"/>
      <c r="C5332" s="25" t="s">
        <v>4579</v>
      </c>
      <c r="D5332" s="974" t="s">
        <v>98</v>
      </c>
      <c r="E5332" s="25">
        <v>1E-4</v>
      </c>
      <c r="F5332" s="983">
        <v>58000</v>
      </c>
      <c r="G5332" s="701">
        <f t="shared" si="351"/>
        <v>5.8000000000000007</v>
      </c>
      <c r="H5332" s="303"/>
    </row>
    <row r="5333" spans="1:8">
      <c r="A5333" s="676"/>
      <c r="B5333" s="303"/>
      <c r="C5333" s="25" t="s">
        <v>4580</v>
      </c>
      <c r="D5333" s="974" t="s">
        <v>98</v>
      </c>
      <c r="E5333" s="25">
        <v>1E-4</v>
      </c>
      <c r="F5333" s="983">
        <v>58000</v>
      </c>
      <c r="G5333" s="701">
        <f t="shared" si="351"/>
        <v>5.8000000000000007</v>
      </c>
      <c r="H5333" s="303"/>
    </row>
    <row r="5334" spans="1:8">
      <c r="A5334" s="676"/>
      <c r="B5334" s="303"/>
      <c r="C5334" s="25" t="s">
        <v>4581</v>
      </c>
      <c r="D5334" s="974" t="s">
        <v>98</v>
      </c>
      <c r="E5334" s="25">
        <v>1E-4</v>
      </c>
      <c r="F5334" s="983">
        <v>58000</v>
      </c>
      <c r="G5334" s="701">
        <f t="shared" si="351"/>
        <v>5.8000000000000007</v>
      </c>
      <c r="H5334" s="303"/>
    </row>
    <row r="5335" spans="1:8">
      <c r="A5335" s="676"/>
      <c r="B5335" s="303"/>
      <c r="C5335" s="25" t="s">
        <v>4582</v>
      </c>
      <c r="D5335" s="974" t="s">
        <v>98</v>
      </c>
      <c r="E5335" s="25">
        <v>1E-4</v>
      </c>
      <c r="F5335" s="983">
        <v>58000</v>
      </c>
      <c r="G5335" s="701">
        <f t="shared" si="351"/>
        <v>5.8000000000000007</v>
      </c>
      <c r="H5335" s="303"/>
    </row>
    <row r="5336" spans="1:8">
      <c r="A5336" s="676"/>
      <c r="B5336" s="303"/>
      <c r="C5336" s="25" t="s">
        <v>4583</v>
      </c>
      <c r="D5336" s="974" t="s">
        <v>98</v>
      </c>
      <c r="E5336" s="25">
        <v>1E-4</v>
      </c>
      <c r="F5336" s="983">
        <v>58000</v>
      </c>
      <c r="G5336" s="701">
        <f t="shared" si="351"/>
        <v>5.8000000000000007</v>
      </c>
      <c r="H5336" s="303"/>
    </row>
    <row r="5337" spans="1:8">
      <c r="A5337" s="676"/>
      <c r="B5337" s="303"/>
      <c r="C5337" s="25" t="s">
        <v>4584</v>
      </c>
      <c r="D5337" s="974" t="s">
        <v>98</v>
      </c>
      <c r="E5337" s="25">
        <v>1E-4</v>
      </c>
      <c r="F5337" s="983">
        <v>58000</v>
      </c>
      <c r="G5337" s="701">
        <f t="shared" si="351"/>
        <v>5.8000000000000007</v>
      </c>
      <c r="H5337" s="303"/>
    </row>
    <row r="5338" spans="1:8">
      <c r="A5338" s="676"/>
      <c r="B5338" s="303"/>
      <c r="C5338" s="25" t="s">
        <v>4573</v>
      </c>
      <c r="D5338" s="974" t="s">
        <v>1718</v>
      </c>
      <c r="E5338" s="25">
        <v>2E-3</v>
      </c>
      <c r="F5338" s="979">
        <v>225000</v>
      </c>
      <c r="G5338" s="701">
        <f t="shared" si="351"/>
        <v>450</v>
      </c>
      <c r="H5338" s="303"/>
    </row>
    <row r="5339" spans="1:8">
      <c r="A5339" s="676"/>
      <c r="B5339" s="303"/>
      <c r="C5339" s="291" t="s">
        <v>2462</v>
      </c>
      <c r="D5339" s="359" t="s">
        <v>1718</v>
      </c>
      <c r="E5339" s="984">
        <v>2E-3</v>
      </c>
      <c r="F5339" s="668">
        <v>275000</v>
      </c>
      <c r="G5339" s="701">
        <f t="shared" si="351"/>
        <v>550</v>
      </c>
      <c r="H5339" s="303"/>
    </row>
    <row r="5340" spans="1:8">
      <c r="A5340" s="676"/>
      <c r="B5340" s="303"/>
      <c r="C5340" s="980" t="s">
        <v>2464</v>
      </c>
      <c r="D5340" s="358" t="s">
        <v>40</v>
      </c>
      <c r="E5340" s="802">
        <v>3.0000000000000001E-3</v>
      </c>
      <c r="F5340" s="675">
        <v>550000</v>
      </c>
      <c r="G5340" s="701">
        <f t="shared" si="351"/>
        <v>1650</v>
      </c>
      <c r="H5340" s="303"/>
    </row>
    <row r="5341" spans="1:8">
      <c r="A5341" s="676"/>
      <c r="B5341" s="303"/>
      <c r="C5341" s="989" t="s">
        <v>576</v>
      </c>
      <c r="D5341" s="359" t="s">
        <v>2426</v>
      </c>
      <c r="E5341" s="742">
        <v>0.01</v>
      </c>
      <c r="F5341" s="666">
        <v>720</v>
      </c>
      <c r="G5341" s="701">
        <f t="shared" si="351"/>
        <v>7.2</v>
      </c>
      <c r="H5341" s="303"/>
    </row>
    <row r="5342" spans="1:8">
      <c r="A5342" s="676"/>
      <c r="B5342" s="303"/>
      <c r="C5342" s="990" t="s">
        <v>729</v>
      </c>
      <c r="D5342" s="359" t="s">
        <v>730</v>
      </c>
      <c r="E5342" s="742">
        <v>0.1</v>
      </c>
      <c r="F5342" s="760">
        <v>170</v>
      </c>
      <c r="G5342" s="701">
        <f t="shared" si="351"/>
        <v>17</v>
      </c>
      <c r="H5342" s="303"/>
    </row>
    <row r="5343" spans="1:8">
      <c r="A5343" s="676"/>
      <c r="B5343" s="303"/>
      <c r="C5343" s="990" t="s">
        <v>722</v>
      </c>
      <c r="D5343" s="359" t="s">
        <v>40</v>
      </c>
      <c r="E5343" s="742">
        <v>1</v>
      </c>
      <c r="F5343" s="760">
        <v>130</v>
      </c>
      <c r="G5343" s="701">
        <f t="shared" si="351"/>
        <v>130</v>
      </c>
      <c r="H5343" s="303"/>
    </row>
    <row r="5344" spans="1:8">
      <c r="A5344" s="676"/>
      <c r="B5344" s="303"/>
      <c r="C5344" s="291" t="s">
        <v>4575</v>
      </c>
      <c r="D5344" s="359" t="s">
        <v>38</v>
      </c>
      <c r="E5344" s="984">
        <v>3.0000000000000001E-3</v>
      </c>
      <c r="F5344" s="668">
        <v>23500</v>
      </c>
      <c r="G5344" s="701">
        <f t="shared" si="351"/>
        <v>70.5</v>
      </c>
      <c r="H5344" s="303"/>
    </row>
    <row r="5345" spans="1:8">
      <c r="A5345" s="676"/>
      <c r="B5345" s="303"/>
      <c r="C5345" s="25" t="s">
        <v>736</v>
      </c>
      <c r="D5345" s="974" t="s">
        <v>40</v>
      </c>
      <c r="E5345" s="25">
        <v>1</v>
      </c>
      <c r="F5345" s="979">
        <v>26</v>
      </c>
      <c r="G5345" s="701">
        <f t="shared" si="351"/>
        <v>26</v>
      </c>
      <c r="H5345" s="303"/>
    </row>
    <row r="5346" spans="1:8">
      <c r="A5346" s="676" t="s">
        <v>4685</v>
      </c>
      <c r="B5346" s="303" t="s">
        <v>4449</v>
      </c>
      <c r="C5346" s="99"/>
      <c r="D5346" s="104"/>
      <c r="E5346" s="99"/>
      <c r="F5346" s="986"/>
      <c r="G5346" s="1559">
        <f>SUM(G5347:G5361)</f>
        <v>9150.9930000000004</v>
      </c>
      <c r="H5346" s="303" t="s">
        <v>4593</v>
      </c>
    </row>
    <row r="5347" spans="1:8">
      <c r="A5347" s="676"/>
      <c r="B5347" s="303"/>
      <c r="C5347" s="56" t="s">
        <v>1760</v>
      </c>
      <c r="D5347" s="562" t="s">
        <v>39</v>
      </c>
      <c r="E5347" s="981">
        <v>0.1</v>
      </c>
      <c r="F5347" s="983">
        <v>21000</v>
      </c>
      <c r="G5347" s="880">
        <f>F5347*E5347</f>
        <v>2100</v>
      </c>
      <c r="H5347" s="798"/>
    </row>
    <row r="5348" spans="1:8">
      <c r="A5348" s="676"/>
      <c r="B5348" s="303"/>
      <c r="C5348" s="981" t="s">
        <v>4563</v>
      </c>
      <c r="D5348" s="974" t="s">
        <v>98</v>
      </c>
      <c r="E5348" s="981">
        <v>0.01</v>
      </c>
      <c r="F5348" s="983">
        <v>19000</v>
      </c>
      <c r="G5348" s="880">
        <f t="shared" ref="G5348:G5361" si="352">F5348*E5348</f>
        <v>190</v>
      </c>
      <c r="H5348" s="798"/>
    </row>
    <row r="5349" spans="1:8">
      <c r="A5349" s="676"/>
      <c r="B5349" s="303"/>
      <c r="C5349" s="987" t="s">
        <v>4594</v>
      </c>
      <c r="D5349" s="562" t="s">
        <v>98</v>
      </c>
      <c r="E5349" s="981">
        <v>1.3600000000000001E-3</v>
      </c>
      <c r="F5349" s="983">
        <v>24000</v>
      </c>
      <c r="G5349" s="880">
        <f t="shared" si="352"/>
        <v>32.64</v>
      </c>
      <c r="H5349" s="798"/>
    </row>
    <row r="5350" spans="1:8">
      <c r="A5350" s="676"/>
      <c r="B5350" s="303"/>
      <c r="C5350" s="291" t="s">
        <v>2462</v>
      </c>
      <c r="D5350" s="359" t="s">
        <v>1718</v>
      </c>
      <c r="E5350" s="984">
        <v>2E-3</v>
      </c>
      <c r="F5350" s="649">
        <v>275000</v>
      </c>
      <c r="G5350" s="880">
        <f t="shared" si="352"/>
        <v>550</v>
      </c>
      <c r="H5350" s="798"/>
    </row>
    <row r="5351" spans="1:8">
      <c r="A5351" s="676"/>
      <c r="B5351" s="303"/>
      <c r="C5351" s="56" t="s">
        <v>1755</v>
      </c>
      <c r="D5351" s="974" t="s">
        <v>39</v>
      </c>
      <c r="E5351" s="169">
        <v>0.1</v>
      </c>
      <c r="F5351" s="649">
        <v>42000</v>
      </c>
      <c r="G5351" s="880">
        <f t="shared" si="352"/>
        <v>4200</v>
      </c>
      <c r="H5351" s="798"/>
    </row>
    <row r="5352" spans="1:8" ht="30">
      <c r="A5352" s="676"/>
      <c r="B5352" s="303"/>
      <c r="C5352" s="981" t="s">
        <v>4595</v>
      </c>
      <c r="D5352" s="562" t="s">
        <v>98</v>
      </c>
      <c r="E5352" s="981">
        <v>1E-4</v>
      </c>
      <c r="F5352" s="983">
        <v>53760</v>
      </c>
      <c r="G5352" s="880">
        <f t="shared" si="352"/>
        <v>5.3760000000000003</v>
      </c>
      <c r="H5352" s="798"/>
    </row>
    <row r="5353" spans="1:8">
      <c r="A5353" s="676"/>
      <c r="B5353" s="303"/>
      <c r="C5353" s="982" t="s">
        <v>1814</v>
      </c>
      <c r="D5353" s="562" t="s">
        <v>98</v>
      </c>
      <c r="E5353" s="981">
        <v>1E-3</v>
      </c>
      <c r="F5353" s="983">
        <v>106777</v>
      </c>
      <c r="G5353" s="880">
        <f t="shared" si="352"/>
        <v>106.777</v>
      </c>
      <c r="H5353" s="798"/>
    </row>
    <row r="5354" spans="1:8">
      <c r="A5354" s="676"/>
      <c r="B5354" s="303"/>
      <c r="C5354" s="987" t="s">
        <v>1834</v>
      </c>
      <c r="D5354" s="562" t="s">
        <v>98</v>
      </c>
      <c r="E5354" s="981">
        <v>0.01</v>
      </c>
      <c r="F5354" s="983">
        <v>6400</v>
      </c>
      <c r="G5354" s="880">
        <f t="shared" si="352"/>
        <v>64</v>
      </c>
      <c r="H5354" s="798"/>
    </row>
    <row r="5355" spans="1:8">
      <c r="A5355" s="676"/>
      <c r="B5355" s="303"/>
      <c r="C5355" s="980" t="s">
        <v>2464</v>
      </c>
      <c r="D5355" s="358" t="s">
        <v>40</v>
      </c>
      <c r="E5355" s="802">
        <v>3.0000000000000001E-3</v>
      </c>
      <c r="F5355" s="675">
        <v>550000</v>
      </c>
      <c r="G5355" s="880">
        <f t="shared" si="352"/>
        <v>1650</v>
      </c>
      <c r="H5355" s="798"/>
    </row>
    <row r="5356" spans="1:8">
      <c r="A5356" s="676"/>
      <c r="B5356" s="303"/>
      <c r="C5356" s="980" t="s">
        <v>576</v>
      </c>
      <c r="D5356" s="358" t="s">
        <v>2426</v>
      </c>
      <c r="E5356" s="802">
        <v>0.01</v>
      </c>
      <c r="F5356" s="666">
        <v>720</v>
      </c>
      <c r="G5356" s="880">
        <f t="shared" si="352"/>
        <v>7.2</v>
      </c>
      <c r="H5356" s="798"/>
    </row>
    <row r="5357" spans="1:8">
      <c r="A5357" s="676"/>
      <c r="B5357" s="303"/>
      <c r="C5357" s="25" t="s">
        <v>4576</v>
      </c>
      <c r="D5357" s="358" t="s">
        <v>2427</v>
      </c>
      <c r="E5357" s="802">
        <v>1E-3</v>
      </c>
      <c r="F5357" s="675">
        <v>1500</v>
      </c>
      <c r="G5357" s="880">
        <f t="shared" si="352"/>
        <v>1.5</v>
      </c>
      <c r="H5357" s="798"/>
    </row>
    <row r="5358" spans="1:8">
      <c r="A5358" s="676"/>
      <c r="B5358" s="303"/>
      <c r="C5358" s="985" t="s">
        <v>729</v>
      </c>
      <c r="D5358" s="358" t="s">
        <v>730</v>
      </c>
      <c r="E5358" s="802">
        <v>0.1</v>
      </c>
      <c r="F5358" s="666">
        <v>170</v>
      </c>
      <c r="G5358" s="880">
        <f t="shared" si="352"/>
        <v>17</v>
      </c>
      <c r="H5358" s="798"/>
    </row>
    <row r="5359" spans="1:8">
      <c r="A5359" s="676"/>
      <c r="B5359" s="303"/>
      <c r="C5359" s="985" t="s">
        <v>722</v>
      </c>
      <c r="D5359" s="358" t="s">
        <v>40</v>
      </c>
      <c r="E5359" s="802">
        <v>1</v>
      </c>
      <c r="F5359" s="666">
        <v>130</v>
      </c>
      <c r="G5359" s="880">
        <f t="shared" si="352"/>
        <v>130</v>
      </c>
      <c r="H5359" s="798"/>
    </row>
    <row r="5360" spans="1:8">
      <c r="A5360" s="676"/>
      <c r="B5360" s="303"/>
      <c r="C5360" s="981" t="s">
        <v>736</v>
      </c>
      <c r="D5360" s="562" t="s">
        <v>40</v>
      </c>
      <c r="E5360" s="981">
        <v>1</v>
      </c>
      <c r="F5360" s="979">
        <v>26</v>
      </c>
      <c r="G5360" s="880">
        <f t="shared" si="352"/>
        <v>26</v>
      </c>
      <c r="H5360" s="798"/>
    </row>
    <row r="5361" spans="1:8">
      <c r="A5361" s="676"/>
      <c r="B5361" s="303"/>
      <c r="C5361" s="291" t="s">
        <v>4575</v>
      </c>
      <c r="D5361" s="359" t="s">
        <v>38</v>
      </c>
      <c r="E5361" s="984">
        <v>3.0000000000000001E-3</v>
      </c>
      <c r="F5361" s="668">
        <v>23500</v>
      </c>
      <c r="G5361" s="880">
        <f t="shared" si="352"/>
        <v>70.5</v>
      </c>
      <c r="H5361" s="798"/>
    </row>
    <row r="5362" spans="1:8" ht="28.5">
      <c r="A5362" s="66" t="s">
        <v>4612</v>
      </c>
      <c r="B5362" s="400" t="s">
        <v>4475</v>
      </c>
      <c r="C5362" s="697"/>
      <c r="D5362" s="695"/>
      <c r="E5362" s="695"/>
      <c r="F5362" s="278"/>
      <c r="G5362" s="1541"/>
      <c r="H5362" s="805"/>
    </row>
    <row r="5363" spans="1:8">
      <c r="A5363" s="676" t="s">
        <v>4476</v>
      </c>
      <c r="B5363" s="303" t="s">
        <v>4443</v>
      </c>
      <c r="C5363" s="754"/>
      <c r="D5363" s="609"/>
      <c r="E5363" s="609"/>
      <c r="F5363" s="643"/>
      <c r="G5363" s="1559">
        <f>SUM(G5364:G5386)</f>
        <v>8403.0254999999997</v>
      </c>
      <c r="H5363" s="492" t="s">
        <v>4562</v>
      </c>
    </row>
    <row r="5364" spans="1:8">
      <c r="A5364" s="676"/>
      <c r="B5364" s="303"/>
      <c r="C5364" s="25" t="s">
        <v>1760</v>
      </c>
      <c r="D5364" s="974" t="s">
        <v>39</v>
      </c>
      <c r="E5364" s="25">
        <v>0.24</v>
      </c>
      <c r="F5364" s="983">
        <v>21000</v>
      </c>
      <c r="G5364" s="701">
        <f>F5364*E5364</f>
        <v>5040</v>
      </c>
      <c r="H5364" s="303"/>
    </row>
    <row r="5365" spans="1:8">
      <c r="A5365" s="676"/>
      <c r="B5365" s="303"/>
      <c r="C5365" s="25" t="s">
        <v>731</v>
      </c>
      <c r="D5365" s="974" t="s">
        <v>39</v>
      </c>
      <c r="E5365" s="25">
        <v>5.0000000000000001E-3</v>
      </c>
      <c r="F5365" s="983">
        <v>18000</v>
      </c>
      <c r="G5365" s="701">
        <f t="shared" ref="G5365:G5386" si="353">F5365*E5365</f>
        <v>90</v>
      </c>
      <c r="H5365" s="303"/>
    </row>
    <row r="5366" spans="1:8">
      <c r="A5366" s="676"/>
      <c r="B5366" s="303"/>
      <c r="C5366" s="25" t="s">
        <v>4563</v>
      </c>
      <c r="D5366" s="974" t="s">
        <v>98</v>
      </c>
      <c r="E5366" s="25">
        <v>1E-3</v>
      </c>
      <c r="F5366" s="983">
        <v>19000</v>
      </c>
      <c r="G5366" s="701">
        <f t="shared" si="353"/>
        <v>19</v>
      </c>
      <c r="H5366" s="303"/>
    </row>
    <row r="5367" spans="1:8">
      <c r="A5367" s="676"/>
      <c r="B5367" s="303"/>
      <c r="C5367" s="25" t="s">
        <v>1814</v>
      </c>
      <c r="D5367" s="974" t="s">
        <v>98</v>
      </c>
      <c r="E5367" s="25">
        <v>2E-3</v>
      </c>
      <c r="F5367" s="983">
        <v>106777</v>
      </c>
      <c r="G5367" s="701">
        <f t="shared" si="353"/>
        <v>213.554</v>
      </c>
      <c r="H5367" s="303"/>
    </row>
    <row r="5368" spans="1:8" ht="30">
      <c r="A5368" s="676"/>
      <c r="B5368" s="303"/>
      <c r="C5368" s="291" t="s">
        <v>4574</v>
      </c>
      <c r="D5368" s="359" t="s">
        <v>38</v>
      </c>
      <c r="E5368" s="169">
        <v>0.1</v>
      </c>
      <c r="F5368" s="649">
        <v>1400</v>
      </c>
      <c r="G5368" s="701">
        <f t="shared" si="353"/>
        <v>140</v>
      </c>
      <c r="H5368" s="303"/>
    </row>
    <row r="5369" spans="1:8" ht="30">
      <c r="A5369" s="676"/>
      <c r="B5369" s="303"/>
      <c r="C5369" s="25" t="s">
        <v>4564</v>
      </c>
      <c r="D5369" s="974" t="s">
        <v>98</v>
      </c>
      <c r="E5369" s="25">
        <v>1E-4</v>
      </c>
      <c r="F5369" s="983">
        <v>71490</v>
      </c>
      <c r="G5369" s="701">
        <f t="shared" si="353"/>
        <v>7.149</v>
      </c>
      <c r="H5369" s="303"/>
    </row>
    <row r="5370" spans="1:8" ht="30">
      <c r="A5370" s="676"/>
      <c r="B5370" s="303"/>
      <c r="C5370" s="25" t="s">
        <v>4565</v>
      </c>
      <c r="D5370" s="974" t="s">
        <v>98</v>
      </c>
      <c r="E5370" s="25">
        <v>1E-4</v>
      </c>
      <c r="F5370" s="979">
        <v>74815</v>
      </c>
      <c r="G5370" s="701">
        <f t="shared" si="353"/>
        <v>7.4815000000000005</v>
      </c>
      <c r="H5370" s="303"/>
    </row>
    <row r="5371" spans="1:8" ht="45">
      <c r="A5371" s="676"/>
      <c r="B5371" s="303"/>
      <c r="C5371" s="25" t="s">
        <v>4566</v>
      </c>
      <c r="D5371" s="974" t="s">
        <v>98</v>
      </c>
      <c r="E5371" s="25">
        <v>1E-4</v>
      </c>
      <c r="F5371" s="979">
        <v>75465</v>
      </c>
      <c r="G5371" s="701">
        <f t="shared" si="353"/>
        <v>7.5465</v>
      </c>
      <c r="H5371" s="303"/>
    </row>
    <row r="5372" spans="1:8" ht="30">
      <c r="A5372" s="676"/>
      <c r="B5372" s="303"/>
      <c r="C5372" s="25" t="s">
        <v>4567</v>
      </c>
      <c r="D5372" s="974" t="s">
        <v>98</v>
      </c>
      <c r="E5372" s="25">
        <v>1E-4</v>
      </c>
      <c r="F5372" s="979">
        <v>87990</v>
      </c>
      <c r="G5372" s="701">
        <f t="shared" si="353"/>
        <v>8.7990000000000013</v>
      </c>
      <c r="H5372" s="303"/>
    </row>
    <row r="5373" spans="1:8" ht="30">
      <c r="A5373" s="676"/>
      <c r="B5373" s="303"/>
      <c r="C5373" s="25" t="s">
        <v>4568</v>
      </c>
      <c r="D5373" s="974" t="s">
        <v>98</v>
      </c>
      <c r="E5373" s="25">
        <v>1E-4</v>
      </c>
      <c r="F5373" s="979">
        <v>71395</v>
      </c>
      <c r="G5373" s="701">
        <f t="shared" si="353"/>
        <v>7.1395</v>
      </c>
      <c r="H5373" s="303"/>
    </row>
    <row r="5374" spans="1:8" ht="30">
      <c r="A5374" s="676"/>
      <c r="B5374" s="303"/>
      <c r="C5374" s="25" t="s">
        <v>4569</v>
      </c>
      <c r="D5374" s="974" t="s">
        <v>98</v>
      </c>
      <c r="E5374" s="25">
        <v>1E-4</v>
      </c>
      <c r="F5374" s="979">
        <v>53450</v>
      </c>
      <c r="G5374" s="701">
        <f t="shared" si="353"/>
        <v>5.3450000000000006</v>
      </c>
      <c r="H5374" s="303"/>
    </row>
    <row r="5375" spans="1:8" ht="30">
      <c r="A5375" s="676"/>
      <c r="B5375" s="303"/>
      <c r="C5375" s="25" t="s">
        <v>4571</v>
      </c>
      <c r="D5375" s="974" t="s">
        <v>98</v>
      </c>
      <c r="E5375" s="25">
        <v>1E-4</v>
      </c>
      <c r="F5375" s="979">
        <v>141060</v>
      </c>
      <c r="G5375" s="701">
        <f t="shared" si="353"/>
        <v>14.106</v>
      </c>
      <c r="H5375" s="303"/>
    </row>
    <row r="5376" spans="1:8" ht="30">
      <c r="A5376" s="676"/>
      <c r="B5376" s="303"/>
      <c r="C5376" s="25" t="s">
        <v>4572</v>
      </c>
      <c r="D5376" s="974" t="s">
        <v>98</v>
      </c>
      <c r="E5376" s="25">
        <v>1E-4</v>
      </c>
      <c r="F5376" s="979">
        <v>49050</v>
      </c>
      <c r="G5376" s="701">
        <f t="shared" si="353"/>
        <v>4.9050000000000002</v>
      </c>
      <c r="H5376" s="303"/>
    </row>
    <row r="5377" spans="1:8">
      <c r="A5377" s="676"/>
      <c r="B5377" s="303"/>
      <c r="C5377" s="25" t="s">
        <v>1897</v>
      </c>
      <c r="D5377" s="974" t="s">
        <v>98</v>
      </c>
      <c r="E5377" s="25">
        <v>5.0000000000000001E-3</v>
      </c>
      <c r="F5377" s="979">
        <v>45000</v>
      </c>
      <c r="G5377" s="701">
        <f t="shared" si="353"/>
        <v>225</v>
      </c>
      <c r="H5377" s="303"/>
    </row>
    <row r="5378" spans="1:8">
      <c r="A5378" s="676"/>
      <c r="B5378" s="303"/>
      <c r="C5378" s="25" t="s">
        <v>4613</v>
      </c>
      <c r="D5378" s="974" t="s">
        <v>98</v>
      </c>
      <c r="E5378" s="25">
        <v>1.4999999999999999E-2</v>
      </c>
      <c r="F5378" s="979">
        <v>13000</v>
      </c>
      <c r="G5378" s="701">
        <f t="shared" si="353"/>
        <v>195</v>
      </c>
      <c r="H5378" s="303"/>
    </row>
    <row r="5379" spans="1:8">
      <c r="A5379" s="676"/>
      <c r="B5379" s="303"/>
      <c r="C5379" s="25" t="s">
        <v>4573</v>
      </c>
      <c r="D5379" s="974" t="s">
        <v>1718</v>
      </c>
      <c r="E5379" s="25">
        <v>2E-3</v>
      </c>
      <c r="F5379" s="979">
        <v>225000</v>
      </c>
      <c r="G5379" s="701">
        <f t="shared" si="353"/>
        <v>450</v>
      </c>
      <c r="H5379" s="303"/>
    </row>
    <row r="5380" spans="1:8">
      <c r="A5380" s="676"/>
      <c r="B5380" s="303"/>
      <c r="C5380" s="25" t="s">
        <v>4576</v>
      </c>
      <c r="D5380" s="974" t="s">
        <v>38</v>
      </c>
      <c r="E5380" s="981">
        <v>1E-3</v>
      </c>
      <c r="F5380" s="979">
        <v>1500</v>
      </c>
      <c r="G5380" s="701">
        <f t="shared" si="353"/>
        <v>1.5</v>
      </c>
      <c r="H5380" s="303"/>
    </row>
    <row r="5381" spans="1:8">
      <c r="A5381" s="676"/>
      <c r="B5381" s="303"/>
      <c r="C5381" s="25" t="s">
        <v>722</v>
      </c>
      <c r="D5381" s="974" t="s">
        <v>40</v>
      </c>
      <c r="E5381" s="25">
        <v>1</v>
      </c>
      <c r="F5381" s="979">
        <v>130</v>
      </c>
      <c r="G5381" s="701">
        <f t="shared" si="353"/>
        <v>130</v>
      </c>
      <c r="H5381" s="303"/>
    </row>
    <row r="5382" spans="1:8">
      <c r="A5382" s="676"/>
      <c r="B5382" s="303"/>
      <c r="C5382" s="980" t="s">
        <v>2464</v>
      </c>
      <c r="D5382" s="358" t="s">
        <v>40</v>
      </c>
      <c r="E5382" s="802">
        <v>3.0000000000000001E-3</v>
      </c>
      <c r="F5382" s="675">
        <v>550000</v>
      </c>
      <c r="G5382" s="701">
        <f t="shared" si="353"/>
        <v>1650</v>
      </c>
      <c r="H5382" s="303"/>
    </row>
    <row r="5383" spans="1:8">
      <c r="A5383" s="676"/>
      <c r="B5383" s="303"/>
      <c r="C5383" s="25" t="s">
        <v>576</v>
      </c>
      <c r="D5383" s="974" t="s">
        <v>39</v>
      </c>
      <c r="E5383" s="25">
        <v>0.1</v>
      </c>
      <c r="F5383" s="666">
        <v>720</v>
      </c>
      <c r="G5383" s="701">
        <f t="shared" si="353"/>
        <v>72</v>
      </c>
      <c r="H5383" s="303"/>
    </row>
    <row r="5384" spans="1:8">
      <c r="A5384" s="676"/>
      <c r="B5384" s="303"/>
      <c r="C5384" s="25" t="s">
        <v>31</v>
      </c>
      <c r="D5384" s="974" t="s">
        <v>98</v>
      </c>
      <c r="E5384" s="25">
        <v>0.01</v>
      </c>
      <c r="F5384" s="979">
        <v>2700</v>
      </c>
      <c r="G5384" s="701">
        <f t="shared" si="353"/>
        <v>27</v>
      </c>
      <c r="H5384" s="303"/>
    </row>
    <row r="5385" spans="1:8">
      <c r="A5385" s="676"/>
      <c r="B5385" s="303"/>
      <c r="C5385" s="291" t="s">
        <v>4575</v>
      </c>
      <c r="D5385" s="359" t="s">
        <v>38</v>
      </c>
      <c r="E5385" s="984">
        <v>3.0000000000000001E-3</v>
      </c>
      <c r="F5385" s="668">
        <v>23500</v>
      </c>
      <c r="G5385" s="701">
        <f t="shared" si="353"/>
        <v>70.5</v>
      </c>
      <c r="H5385" s="303"/>
    </row>
    <row r="5386" spans="1:8">
      <c r="A5386" s="676"/>
      <c r="B5386" s="303"/>
      <c r="C5386" s="982" t="s">
        <v>729</v>
      </c>
      <c r="D5386" s="974" t="s">
        <v>730</v>
      </c>
      <c r="E5386" s="25">
        <v>0.1</v>
      </c>
      <c r="F5386" s="979">
        <v>170</v>
      </c>
      <c r="G5386" s="701">
        <f t="shared" si="353"/>
        <v>17</v>
      </c>
      <c r="H5386" s="303"/>
    </row>
    <row r="5387" spans="1:8" ht="30">
      <c r="A5387" s="676" t="s">
        <v>4478</v>
      </c>
      <c r="B5387" s="303" t="s">
        <v>4479</v>
      </c>
      <c r="C5387" s="99"/>
      <c r="D5387" s="104"/>
      <c r="E5387" s="99"/>
      <c r="F5387" s="986"/>
      <c r="G5387" s="1559">
        <f>SUM(G5388:G5409)</f>
        <v>9700.125</v>
      </c>
      <c r="H5387" s="303" t="s">
        <v>4614</v>
      </c>
    </row>
    <row r="5388" spans="1:8">
      <c r="A5388" s="676"/>
      <c r="B5388" s="303"/>
      <c r="C5388" s="25" t="s">
        <v>733</v>
      </c>
      <c r="D5388" s="974" t="s">
        <v>39</v>
      </c>
      <c r="E5388" s="25">
        <v>2.5999999999999999E-2</v>
      </c>
      <c r="F5388" s="983">
        <v>18000</v>
      </c>
      <c r="G5388" s="701">
        <f t="shared" ref="G5388:G5409" si="354">F5388*E5388</f>
        <v>468</v>
      </c>
      <c r="H5388" s="303"/>
    </row>
    <row r="5389" spans="1:8">
      <c r="A5389" s="676"/>
      <c r="B5389" s="303"/>
      <c r="C5389" s="987" t="s">
        <v>1689</v>
      </c>
      <c r="D5389" s="562" t="s">
        <v>98</v>
      </c>
      <c r="E5389" s="981">
        <v>1.2500000000000001E-2</v>
      </c>
      <c r="F5389" s="983">
        <v>7500</v>
      </c>
      <c r="G5389" s="701">
        <f t="shared" si="354"/>
        <v>93.75</v>
      </c>
      <c r="H5389" s="303"/>
    </row>
    <row r="5390" spans="1:8">
      <c r="A5390" s="676"/>
      <c r="B5390" s="303"/>
      <c r="C5390" s="987" t="s">
        <v>727</v>
      </c>
      <c r="D5390" s="974" t="s">
        <v>39</v>
      </c>
      <c r="E5390" s="25">
        <v>7.0000000000000007E-2</v>
      </c>
      <c r="F5390" s="983">
        <v>18000</v>
      </c>
      <c r="G5390" s="701">
        <f t="shared" si="354"/>
        <v>1260.0000000000002</v>
      </c>
      <c r="H5390" s="303"/>
    </row>
    <row r="5391" spans="1:8">
      <c r="A5391" s="676"/>
      <c r="B5391" s="303"/>
      <c r="C5391" s="25" t="s">
        <v>1722</v>
      </c>
      <c r="D5391" s="974" t="s">
        <v>39</v>
      </c>
      <c r="E5391" s="25">
        <v>5.0000000000000001E-3</v>
      </c>
      <c r="F5391" s="983">
        <v>7275</v>
      </c>
      <c r="G5391" s="701">
        <f t="shared" si="354"/>
        <v>36.375</v>
      </c>
      <c r="H5391" s="303"/>
    </row>
    <row r="5392" spans="1:8">
      <c r="A5392" s="676"/>
      <c r="B5392" s="303"/>
      <c r="C5392" s="982" t="s">
        <v>1760</v>
      </c>
      <c r="D5392" s="974" t="s">
        <v>39</v>
      </c>
      <c r="E5392" s="25">
        <v>0.1</v>
      </c>
      <c r="F5392" s="983">
        <v>21000</v>
      </c>
      <c r="G5392" s="701">
        <f t="shared" si="354"/>
        <v>2100</v>
      </c>
      <c r="H5392" s="303"/>
    </row>
    <row r="5393" spans="1:8" ht="30">
      <c r="A5393" s="676"/>
      <c r="B5393" s="303"/>
      <c r="C5393" s="291" t="s">
        <v>4574</v>
      </c>
      <c r="D5393" s="359" t="s">
        <v>38</v>
      </c>
      <c r="E5393" s="169">
        <v>0.1</v>
      </c>
      <c r="F5393" s="649">
        <v>1400</v>
      </c>
      <c r="G5393" s="701">
        <f t="shared" si="354"/>
        <v>140</v>
      </c>
      <c r="H5393" s="303"/>
    </row>
    <row r="5394" spans="1:8">
      <c r="A5394" s="676"/>
      <c r="B5394" s="303"/>
      <c r="C5394" s="982" t="s">
        <v>2337</v>
      </c>
      <c r="D5394" s="974" t="s">
        <v>98</v>
      </c>
      <c r="E5394" s="25">
        <v>0.01</v>
      </c>
      <c r="F5394" s="983">
        <v>35000</v>
      </c>
      <c r="G5394" s="701">
        <f t="shared" si="354"/>
        <v>350</v>
      </c>
      <c r="H5394" s="303"/>
    </row>
    <row r="5395" spans="1:8">
      <c r="A5395" s="676"/>
      <c r="B5395" s="303"/>
      <c r="C5395" s="25" t="s">
        <v>1770</v>
      </c>
      <c r="D5395" s="974" t="s">
        <v>98</v>
      </c>
      <c r="E5395" s="25">
        <v>5.0000000000000001E-3</v>
      </c>
      <c r="F5395" s="983">
        <v>6400</v>
      </c>
      <c r="G5395" s="701">
        <f t="shared" si="354"/>
        <v>32</v>
      </c>
      <c r="H5395" s="303"/>
    </row>
    <row r="5396" spans="1:8">
      <c r="A5396" s="676"/>
      <c r="B5396" s="303"/>
      <c r="C5396" s="982" t="s">
        <v>4615</v>
      </c>
      <c r="D5396" s="974" t="s">
        <v>98</v>
      </c>
      <c r="E5396" s="25">
        <v>0.05</v>
      </c>
      <c r="F5396" s="983">
        <v>48500</v>
      </c>
      <c r="G5396" s="701">
        <f t="shared" si="354"/>
        <v>2425</v>
      </c>
      <c r="H5396" s="303"/>
    </row>
    <row r="5397" spans="1:8">
      <c r="A5397" s="676"/>
      <c r="B5397" s="303"/>
      <c r="C5397" s="982" t="s">
        <v>84</v>
      </c>
      <c r="D5397" s="974" t="s">
        <v>39</v>
      </c>
      <c r="E5397" s="25">
        <v>0.01</v>
      </c>
      <c r="F5397" s="983">
        <v>14000</v>
      </c>
      <c r="G5397" s="701">
        <f t="shared" si="354"/>
        <v>140</v>
      </c>
      <c r="H5397" s="303"/>
    </row>
    <row r="5398" spans="1:8">
      <c r="A5398" s="676"/>
      <c r="B5398" s="303"/>
      <c r="C5398" s="982" t="s">
        <v>3798</v>
      </c>
      <c r="D5398" s="974" t="s">
        <v>39</v>
      </c>
      <c r="E5398" s="25">
        <v>0.01</v>
      </c>
      <c r="F5398" s="979">
        <v>1000</v>
      </c>
      <c r="G5398" s="701">
        <f t="shared" si="354"/>
        <v>10</v>
      </c>
      <c r="H5398" s="303"/>
    </row>
    <row r="5399" spans="1:8" ht="30">
      <c r="A5399" s="676"/>
      <c r="B5399" s="303"/>
      <c r="C5399" s="25" t="s">
        <v>4616</v>
      </c>
      <c r="D5399" s="974" t="s">
        <v>98</v>
      </c>
      <c r="E5399" s="25">
        <v>1E-4</v>
      </c>
      <c r="F5399" s="979">
        <v>60000</v>
      </c>
      <c r="G5399" s="701">
        <f t="shared" si="354"/>
        <v>6</v>
      </c>
      <c r="H5399" s="303"/>
    </row>
    <row r="5400" spans="1:8">
      <c r="A5400" s="676"/>
      <c r="B5400" s="303"/>
      <c r="C5400" s="25" t="s">
        <v>4613</v>
      </c>
      <c r="D5400" s="974" t="s">
        <v>98</v>
      </c>
      <c r="E5400" s="25">
        <v>1.4999999999999999E-2</v>
      </c>
      <c r="F5400" s="979">
        <v>13000</v>
      </c>
      <c r="G5400" s="701">
        <f t="shared" si="354"/>
        <v>195</v>
      </c>
      <c r="H5400" s="303"/>
    </row>
    <row r="5401" spans="1:8">
      <c r="A5401" s="676"/>
      <c r="B5401" s="303"/>
      <c r="C5401" s="25" t="s">
        <v>4573</v>
      </c>
      <c r="D5401" s="974" t="s">
        <v>1718</v>
      </c>
      <c r="E5401" s="25">
        <v>2E-3</v>
      </c>
      <c r="F5401" s="979">
        <v>225000</v>
      </c>
      <c r="G5401" s="701">
        <f t="shared" si="354"/>
        <v>450</v>
      </c>
      <c r="H5401" s="303"/>
    </row>
    <row r="5402" spans="1:8">
      <c r="A5402" s="676"/>
      <c r="B5402" s="303"/>
      <c r="C5402" s="25" t="s">
        <v>4576</v>
      </c>
      <c r="D5402" s="974" t="s">
        <v>38</v>
      </c>
      <c r="E5402" s="981">
        <v>1E-3</v>
      </c>
      <c r="F5402" s="979">
        <v>1500</v>
      </c>
      <c r="G5402" s="701">
        <f t="shared" si="354"/>
        <v>1.5</v>
      </c>
      <c r="H5402" s="303"/>
    </row>
    <row r="5403" spans="1:8">
      <c r="A5403" s="676"/>
      <c r="B5403" s="303"/>
      <c r="C5403" s="25" t="s">
        <v>722</v>
      </c>
      <c r="D5403" s="974" t="s">
        <v>40</v>
      </c>
      <c r="E5403" s="25">
        <v>1</v>
      </c>
      <c r="F5403" s="979">
        <v>130</v>
      </c>
      <c r="G5403" s="701">
        <f t="shared" si="354"/>
        <v>130</v>
      </c>
      <c r="H5403" s="303"/>
    </row>
    <row r="5404" spans="1:8">
      <c r="A5404" s="676"/>
      <c r="B5404" s="303"/>
      <c r="C5404" s="25" t="s">
        <v>576</v>
      </c>
      <c r="D5404" s="974" t="s">
        <v>39</v>
      </c>
      <c r="E5404" s="25">
        <v>0.1</v>
      </c>
      <c r="F5404" s="666">
        <v>720</v>
      </c>
      <c r="G5404" s="701">
        <f t="shared" si="354"/>
        <v>72</v>
      </c>
      <c r="H5404" s="303"/>
    </row>
    <row r="5405" spans="1:8">
      <c r="A5405" s="676"/>
      <c r="B5405" s="303"/>
      <c r="C5405" s="980" t="s">
        <v>2464</v>
      </c>
      <c r="D5405" s="358" t="s">
        <v>40</v>
      </c>
      <c r="E5405" s="802">
        <v>3.0000000000000001E-3</v>
      </c>
      <c r="F5405" s="675">
        <v>550000</v>
      </c>
      <c r="G5405" s="701">
        <f t="shared" si="354"/>
        <v>1650</v>
      </c>
      <c r="H5405" s="303"/>
    </row>
    <row r="5406" spans="1:8">
      <c r="A5406" s="676"/>
      <c r="B5406" s="303"/>
      <c r="C5406" s="25" t="s">
        <v>31</v>
      </c>
      <c r="D5406" s="974" t="s">
        <v>98</v>
      </c>
      <c r="E5406" s="25">
        <v>0.01</v>
      </c>
      <c r="F5406" s="979">
        <v>2700</v>
      </c>
      <c r="G5406" s="701">
        <f t="shared" si="354"/>
        <v>27</v>
      </c>
      <c r="H5406" s="303"/>
    </row>
    <row r="5407" spans="1:8">
      <c r="A5407" s="676"/>
      <c r="B5407" s="303"/>
      <c r="C5407" s="982" t="s">
        <v>729</v>
      </c>
      <c r="D5407" s="974" t="s">
        <v>730</v>
      </c>
      <c r="E5407" s="25">
        <v>0.1</v>
      </c>
      <c r="F5407" s="979">
        <v>170</v>
      </c>
      <c r="G5407" s="701">
        <f t="shared" si="354"/>
        <v>17</v>
      </c>
      <c r="H5407" s="303"/>
    </row>
    <row r="5408" spans="1:8">
      <c r="A5408" s="676"/>
      <c r="B5408" s="303"/>
      <c r="C5408" s="291" t="s">
        <v>4575</v>
      </c>
      <c r="D5408" s="359" t="s">
        <v>38</v>
      </c>
      <c r="E5408" s="984">
        <v>3.0000000000000001E-3</v>
      </c>
      <c r="F5408" s="668">
        <v>23500</v>
      </c>
      <c r="G5408" s="701">
        <f t="shared" si="354"/>
        <v>70.5</v>
      </c>
      <c r="H5408" s="303"/>
    </row>
    <row r="5409" spans="1:8">
      <c r="A5409" s="676"/>
      <c r="B5409" s="303"/>
      <c r="C5409" s="981" t="s">
        <v>736</v>
      </c>
      <c r="D5409" s="562" t="s">
        <v>40</v>
      </c>
      <c r="E5409" s="981">
        <v>1</v>
      </c>
      <c r="F5409" s="979">
        <v>26</v>
      </c>
      <c r="G5409" s="701">
        <f t="shared" si="354"/>
        <v>26</v>
      </c>
      <c r="H5409" s="303"/>
    </row>
    <row r="5410" spans="1:8">
      <c r="A5410" s="676" t="s">
        <v>4686</v>
      </c>
      <c r="B5410" s="303" t="s">
        <v>4449</v>
      </c>
      <c r="C5410" s="99"/>
      <c r="D5410" s="104"/>
      <c r="E5410" s="99"/>
      <c r="F5410" s="986"/>
      <c r="G5410" s="1559">
        <f>SUM(G5411:G5431)</f>
        <v>12857.87</v>
      </c>
      <c r="H5410" s="303" t="s">
        <v>4593</v>
      </c>
    </row>
    <row r="5411" spans="1:8">
      <c r="A5411" s="676"/>
      <c r="B5411" s="303"/>
      <c r="C5411" s="56" t="s">
        <v>1760</v>
      </c>
      <c r="D5411" s="562" t="s">
        <v>39</v>
      </c>
      <c r="E5411" s="25">
        <v>0.15</v>
      </c>
      <c r="F5411" s="983">
        <v>21000</v>
      </c>
      <c r="G5411" s="880">
        <f>F5411*E5411</f>
        <v>3150</v>
      </c>
      <c r="H5411" s="303"/>
    </row>
    <row r="5412" spans="1:8">
      <c r="A5412" s="676"/>
      <c r="B5412" s="303"/>
      <c r="C5412" s="981" t="s">
        <v>4563</v>
      </c>
      <c r="D5412" s="974" t="s">
        <v>98</v>
      </c>
      <c r="E5412" s="25">
        <v>1.1000000000000001E-3</v>
      </c>
      <c r="F5412" s="983">
        <v>19000</v>
      </c>
      <c r="G5412" s="880">
        <f t="shared" ref="G5412:G5431" si="355">F5412*E5412</f>
        <v>20.900000000000002</v>
      </c>
      <c r="H5412" s="303"/>
    </row>
    <row r="5413" spans="1:8">
      <c r="A5413" s="676"/>
      <c r="B5413" s="303"/>
      <c r="C5413" s="987" t="s">
        <v>727</v>
      </c>
      <c r="D5413" s="562" t="s">
        <v>39</v>
      </c>
      <c r="E5413" s="25">
        <v>4.8000000000000001E-2</v>
      </c>
      <c r="F5413" s="983">
        <v>18000</v>
      </c>
      <c r="G5413" s="880">
        <f t="shared" si="355"/>
        <v>864</v>
      </c>
      <c r="H5413" s="303"/>
    </row>
    <row r="5414" spans="1:8">
      <c r="A5414" s="676"/>
      <c r="B5414" s="303"/>
      <c r="C5414" s="987" t="s">
        <v>4594</v>
      </c>
      <c r="D5414" s="562" t="s">
        <v>98</v>
      </c>
      <c r="E5414" s="25">
        <v>1.3600000000000001E-3</v>
      </c>
      <c r="F5414" s="983">
        <v>24000</v>
      </c>
      <c r="G5414" s="880">
        <f t="shared" si="355"/>
        <v>32.64</v>
      </c>
      <c r="H5414" s="303"/>
    </row>
    <row r="5415" spans="1:8">
      <c r="A5415" s="676"/>
      <c r="B5415" s="303"/>
      <c r="C5415" s="291" t="s">
        <v>4573</v>
      </c>
      <c r="D5415" s="359" t="s">
        <v>1718</v>
      </c>
      <c r="E5415" s="1005">
        <v>3.0000000000000001E-3</v>
      </c>
      <c r="F5415" s="649">
        <v>225000</v>
      </c>
      <c r="G5415" s="880">
        <f t="shared" si="355"/>
        <v>675</v>
      </c>
      <c r="H5415" s="303"/>
    </row>
    <row r="5416" spans="1:8">
      <c r="A5416" s="676"/>
      <c r="B5416" s="303"/>
      <c r="C5416" s="291" t="s">
        <v>2462</v>
      </c>
      <c r="D5416" s="359" t="s">
        <v>1718</v>
      </c>
      <c r="E5416" s="1005">
        <v>3.0000000000000001E-3</v>
      </c>
      <c r="F5416" s="649">
        <v>275000</v>
      </c>
      <c r="G5416" s="880">
        <f t="shared" si="355"/>
        <v>825</v>
      </c>
      <c r="H5416" s="303"/>
    </row>
    <row r="5417" spans="1:8">
      <c r="A5417" s="676"/>
      <c r="B5417" s="303"/>
      <c r="C5417" s="56" t="s">
        <v>1755</v>
      </c>
      <c r="D5417" s="974" t="s">
        <v>39</v>
      </c>
      <c r="E5417" s="30">
        <v>0.1</v>
      </c>
      <c r="F5417" s="649">
        <v>42000</v>
      </c>
      <c r="G5417" s="880">
        <f t="shared" si="355"/>
        <v>4200</v>
      </c>
      <c r="H5417" s="303"/>
    </row>
    <row r="5418" spans="1:8">
      <c r="A5418" s="676"/>
      <c r="B5418" s="303"/>
      <c r="C5418" s="368" t="s">
        <v>879</v>
      </c>
      <c r="D5418" s="988" t="s">
        <v>98</v>
      </c>
      <c r="E5418" s="425">
        <v>5.0000000000000001E-3</v>
      </c>
      <c r="F5418" s="671">
        <v>24000</v>
      </c>
      <c r="G5418" s="880">
        <f t="shared" si="355"/>
        <v>120</v>
      </c>
      <c r="H5418" s="303"/>
    </row>
    <row r="5419" spans="1:8" ht="30">
      <c r="A5419" s="676"/>
      <c r="B5419" s="303"/>
      <c r="C5419" s="981" t="s">
        <v>4595</v>
      </c>
      <c r="D5419" s="562" t="s">
        <v>98</v>
      </c>
      <c r="E5419" s="25">
        <v>1E-4</v>
      </c>
      <c r="F5419" s="983">
        <v>53760</v>
      </c>
      <c r="G5419" s="880">
        <f t="shared" si="355"/>
        <v>5.3760000000000003</v>
      </c>
      <c r="H5419" s="303"/>
    </row>
    <row r="5420" spans="1:8" ht="30">
      <c r="A5420" s="676"/>
      <c r="B5420" s="303"/>
      <c r="C5420" s="291" t="s">
        <v>4574</v>
      </c>
      <c r="D5420" s="359" t="s">
        <v>38</v>
      </c>
      <c r="E5420" s="1005">
        <v>1E-3</v>
      </c>
      <c r="F5420" s="649">
        <v>1400</v>
      </c>
      <c r="G5420" s="880">
        <f t="shared" si="355"/>
        <v>1.4000000000000001</v>
      </c>
      <c r="H5420" s="303"/>
    </row>
    <row r="5421" spans="1:8">
      <c r="A5421" s="676"/>
      <c r="B5421" s="303"/>
      <c r="C5421" s="982" t="s">
        <v>2337</v>
      </c>
      <c r="D5421" s="974" t="s">
        <v>98</v>
      </c>
      <c r="E5421" s="25">
        <v>0.01</v>
      </c>
      <c r="F5421" s="983">
        <v>35000</v>
      </c>
      <c r="G5421" s="701">
        <f t="shared" si="355"/>
        <v>350</v>
      </c>
      <c r="H5421" s="303"/>
    </row>
    <row r="5422" spans="1:8">
      <c r="A5422" s="676"/>
      <c r="B5422" s="303"/>
      <c r="C5422" s="987" t="s">
        <v>733</v>
      </c>
      <c r="D5422" s="562" t="s">
        <v>39</v>
      </c>
      <c r="E5422" s="25">
        <v>2.0500000000000001E-2</v>
      </c>
      <c r="F5422" s="983">
        <v>18000</v>
      </c>
      <c r="G5422" s="880">
        <f t="shared" si="355"/>
        <v>369</v>
      </c>
      <c r="H5422" s="303"/>
    </row>
    <row r="5423" spans="1:8">
      <c r="A5423" s="676"/>
      <c r="B5423" s="303"/>
      <c r="C5423" s="982" t="s">
        <v>1814</v>
      </c>
      <c r="D5423" s="562" t="s">
        <v>98</v>
      </c>
      <c r="E5423" s="25">
        <v>2E-3</v>
      </c>
      <c r="F5423" s="983">
        <v>106777</v>
      </c>
      <c r="G5423" s="880">
        <f t="shared" si="355"/>
        <v>213.554</v>
      </c>
      <c r="H5423" s="303"/>
    </row>
    <row r="5424" spans="1:8" ht="18.600000000000001" customHeight="1">
      <c r="A5424" s="676"/>
      <c r="B5424" s="303"/>
      <c r="C5424" s="987" t="s">
        <v>1834</v>
      </c>
      <c r="D5424" s="562" t="s">
        <v>98</v>
      </c>
      <c r="E5424" s="25">
        <v>0.01</v>
      </c>
      <c r="F5424" s="983">
        <v>6400</v>
      </c>
      <c r="G5424" s="880">
        <f t="shared" si="355"/>
        <v>64</v>
      </c>
      <c r="H5424" s="303"/>
    </row>
    <row r="5425" spans="1:8">
      <c r="A5425" s="676"/>
      <c r="B5425" s="303"/>
      <c r="C5425" s="980" t="s">
        <v>2464</v>
      </c>
      <c r="D5425" s="358" t="s">
        <v>40</v>
      </c>
      <c r="E5425" s="361">
        <v>3.0000000000000001E-3</v>
      </c>
      <c r="F5425" s="647">
        <v>550000</v>
      </c>
      <c r="G5425" s="880">
        <f t="shared" si="355"/>
        <v>1650</v>
      </c>
      <c r="H5425" s="303"/>
    </row>
    <row r="5426" spans="1:8">
      <c r="A5426" s="676"/>
      <c r="B5426" s="303"/>
      <c r="C5426" s="980" t="s">
        <v>576</v>
      </c>
      <c r="D5426" s="358" t="s">
        <v>2426</v>
      </c>
      <c r="E5426" s="802">
        <v>0.1</v>
      </c>
      <c r="F5426" s="666">
        <v>720</v>
      </c>
      <c r="G5426" s="880">
        <f t="shared" si="355"/>
        <v>72</v>
      </c>
      <c r="H5426" s="303"/>
    </row>
    <row r="5427" spans="1:8">
      <c r="A5427" s="676"/>
      <c r="B5427" s="303"/>
      <c r="C5427" s="25" t="s">
        <v>4576</v>
      </c>
      <c r="D5427" s="358" t="s">
        <v>2427</v>
      </c>
      <c r="E5427" s="802">
        <v>1E-3</v>
      </c>
      <c r="F5427" s="675">
        <v>1500</v>
      </c>
      <c r="G5427" s="880">
        <f t="shared" si="355"/>
        <v>1.5</v>
      </c>
      <c r="H5427" s="303"/>
    </row>
    <row r="5428" spans="1:8">
      <c r="A5428" s="676"/>
      <c r="B5428" s="303"/>
      <c r="C5428" s="985" t="s">
        <v>729</v>
      </c>
      <c r="D5428" s="358" t="s">
        <v>730</v>
      </c>
      <c r="E5428" s="802">
        <v>0.1</v>
      </c>
      <c r="F5428" s="666">
        <v>170</v>
      </c>
      <c r="G5428" s="880">
        <f t="shared" si="355"/>
        <v>17</v>
      </c>
      <c r="H5428" s="303"/>
    </row>
    <row r="5429" spans="1:8">
      <c r="A5429" s="676"/>
      <c r="B5429" s="303"/>
      <c r="C5429" s="985" t="s">
        <v>722</v>
      </c>
      <c r="D5429" s="358" t="s">
        <v>40</v>
      </c>
      <c r="E5429" s="802">
        <v>1</v>
      </c>
      <c r="F5429" s="666">
        <v>130</v>
      </c>
      <c r="G5429" s="880">
        <f t="shared" si="355"/>
        <v>130</v>
      </c>
      <c r="H5429" s="303"/>
    </row>
    <row r="5430" spans="1:8">
      <c r="A5430" s="676"/>
      <c r="B5430" s="303"/>
      <c r="C5430" s="291" t="s">
        <v>4575</v>
      </c>
      <c r="D5430" s="359" t="s">
        <v>38</v>
      </c>
      <c r="E5430" s="984">
        <v>3.0000000000000001E-3</v>
      </c>
      <c r="F5430" s="668">
        <v>23500</v>
      </c>
      <c r="G5430" s="880">
        <f t="shared" si="355"/>
        <v>70.5</v>
      </c>
      <c r="H5430" s="303"/>
    </row>
    <row r="5431" spans="1:8">
      <c r="A5431" s="676"/>
      <c r="B5431" s="303"/>
      <c r="C5431" s="981" t="s">
        <v>736</v>
      </c>
      <c r="D5431" s="562" t="s">
        <v>40</v>
      </c>
      <c r="E5431" s="981">
        <v>1</v>
      </c>
      <c r="F5431" s="979">
        <v>26</v>
      </c>
      <c r="G5431" s="880">
        <f t="shared" si="355"/>
        <v>26</v>
      </c>
      <c r="H5431" s="303"/>
    </row>
    <row r="5432" spans="1:8" ht="45">
      <c r="A5432" s="676" t="s">
        <v>4480</v>
      </c>
      <c r="B5432" s="775" t="s">
        <v>4482</v>
      </c>
      <c r="C5432" s="99"/>
      <c r="D5432" s="104"/>
      <c r="E5432" s="99"/>
      <c r="F5432" s="986"/>
      <c r="G5432" s="1559">
        <f>SUM(G5433:G5458)</f>
        <v>23189.576999999997</v>
      </c>
      <c r="H5432" s="303" t="s">
        <v>4617</v>
      </c>
    </row>
    <row r="5433" spans="1:8">
      <c r="A5433" s="676"/>
      <c r="B5433" s="303"/>
      <c r="C5433" s="56" t="s">
        <v>733</v>
      </c>
      <c r="D5433" s="358" t="s">
        <v>39</v>
      </c>
      <c r="E5433" s="981">
        <v>0.01</v>
      </c>
      <c r="F5433" s="993">
        <v>18000</v>
      </c>
      <c r="G5433" s="169">
        <f>F5433*E5433</f>
        <v>180</v>
      </c>
      <c r="H5433" s="303"/>
    </row>
    <row r="5434" spans="1:8">
      <c r="A5434" s="676"/>
      <c r="B5434" s="303"/>
      <c r="C5434" s="987" t="s">
        <v>4594</v>
      </c>
      <c r="D5434" s="562" t="s">
        <v>98</v>
      </c>
      <c r="E5434" s="25">
        <v>2.2800000000000001E-2</v>
      </c>
      <c r="F5434" s="26">
        <v>24000</v>
      </c>
      <c r="G5434" s="169">
        <f t="shared" ref="G5434:G5458" si="356">F5434*E5434</f>
        <v>547.20000000000005</v>
      </c>
      <c r="H5434" s="303"/>
    </row>
    <row r="5435" spans="1:8">
      <c r="A5435" s="676"/>
      <c r="B5435" s="303"/>
      <c r="C5435" s="368" t="s">
        <v>879</v>
      </c>
      <c r="D5435" s="988" t="s">
        <v>98</v>
      </c>
      <c r="E5435" s="425">
        <v>5.0000000000000001E-4</v>
      </c>
      <c r="F5435" s="789">
        <v>24000</v>
      </c>
      <c r="G5435" s="169">
        <f t="shared" si="356"/>
        <v>12</v>
      </c>
      <c r="H5435" s="303"/>
    </row>
    <row r="5436" spans="1:8" ht="30">
      <c r="A5436" s="676"/>
      <c r="B5436" s="303"/>
      <c r="C5436" s="291" t="s">
        <v>4574</v>
      </c>
      <c r="D5436" s="359" t="s">
        <v>38</v>
      </c>
      <c r="E5436" s="1005">
        <v>1E-3</v>
      </c>
      <c r="F5436" s="257">
        <v>1400</v>
      </c>
      <c r="G5436" s="169">
        <f t="shared" si="356"/>
        <v>1.4000000000000001</v>
      </c>
      <c r="H5436" s="303"/>
    </row>
    <row r="5437" spans="1:8">
      <c r="A5437" s="676"/>
      <c r="B5437" s="303"/>
      <c r="C5437" s="99" t="s">
        <v>1902</v>
      </c>
      <c r="D5437" s="562" t="s">
        <v>39</v>
      </c>
      <c r="E5437" s="25">
        <v>0.1</v>
      </c>
      <c r="F5437" s="26">
        <v>14000</v>
      </c>
      <c r="G5437" s="169">
        <f t="shared" si="356"/>
        <v>1400</v>
      </c>
      <c r="H5437" s="303"/>
    </row>
    <row r="5438" spans="1:8">
      <c r="A5438" s="676"/>
      <c r="B5438" s="303"/>
      <c r="C5438" s="56" t="s">
        <v>1760</v>
      </c>
      <c r="D5438" s="562" t="s">
        <v>39</v>
      </c>
      <c r="E5438" s="25">
        <v>0.5</v>
      </c>
      <c r="F5438" s="26">
        <v>21000</v>
      </c>
      <c r="G5438" s="169">
        <f t="shared" si="356"/>
        <v>10500</v>
      </c>
      <c r="H5438" s="303"/>
    </row>
    <row r="5439" spans="1:8">
      <c r="A5439" s="676"/>
      <c r="B5439" s="303"/>
      <c r="C5439" s="56" t="s">
        <v>2169</v>
      </c>
      <c r="D5439" s="562" t="s">
        <v>98</v>
      </c>
      <c r="E5439" s="25">
        <v>0.04</v>
      </c>
      <c r="F5439" s="26">
        <v>42000</v>
      </c>
      <c r="G5439" s="169">
        <f t="shared" si="356"/>
        <v>1680</v>
      </c>
      <c r="H5439" s="303"/>
    </row>
    <row r="5440" spans="1:8">
      <c r="A5440" s="676"/>
      <c r="B5440" s="303"/>
      <c r="C5440" s="25" t="s">
        <v>1827</v>
      </c>
      <c r="D5440" s="974" t="s">
        <v>98</v>
      </c>
      <c r="E5440" s="25">
        <v>1.2E-2</v>
      </c>
      <c r="F5440" s="26">
        <v>21000</v>
      </c>
      <c r="G5440" s="169">
        <f t="shared" si="356"/>
        <v>252</v>
      </c>
      <c r="H5440" s="303"/>
    </row>
    <row r="5441" spans="1:8">
      <c r="A5441" s="676"/>
      <c r="B5441" s="303"/>
      <c r="C5441" s="56" t="s">
        <v>1755</v>
      </c>
      <c r="D5441" s="974" t="s">
        <v>39</v>
      </c>
      <c r="E5441" s="25">
        <v>0.1</v>
      </c>
      <c r="F5441" s="26">
        <v>42000</v>
      </c>
      <c r="G5441" s="169">
        <f t="shared" si="356"/>
        <v>4200</v>
      </c>
      <c r="H5441" s="303"/>
    </row>
    <row r="5442" spans="1:8">
      <c r="A5442" s="676"/>
      <c r="B5442" s="303"/>
      <c r="C5442" s="981" t="s">
        <v>4586</v>
      </c>
      <c r="D5442" s="562" t="s">
        <v>39</v>
      </c>
      <c r="E5442" s="25">
        <v>0.03</v>
      </c>
      <c r="F5442" s="26">
        <v>21000</v>
      </c>
      <c r="G5442" s="169">
        <f t="shared" si="356"/>
        <v>630</v>
      </c>
      <c r="H5442" s="303"/>
    </row>
    <row r="5443" spans="1:8">
      <c r="A5443" s="676"/>
      <c r="B5443" s="303"/>
      <c r="C5443" s="25" t="s">
        <v>84</v>
      </c>
      <c r="D5443" s="562" t="s">
        <v>39</v>
      </c>
      <c r="E5443" s="25">
        <v>8.0000000000000002E-3</v>
      </c>
      <c r="F5443" s="26">
        <v>14000</v>
      </c>
      <c r="G5443" s="169">
        <f t="shared" si="356"/>
        <v>112</v>
      </c>
      <c r="H5443" s="303"/>
    </row>
    <row r="5444" spans="1:8">
      <c r="A5444" s="676"/>
      <c r="B5444" s="303"/>
      <c r="C5444" s="981" t="s">
        <v>731</v>
      </c>
      <c r="D5444" s="562" t="s">
        <v>39</v>
      </c>
      <c r="E5444" s="25">
        <v>1E-3</v>
      </c>
      <c r="F5444" s="26">
        <v>18000</v>
      </c>
      <c r="G5444" s="169">
        <f t="shared" si="356"/>
        <v>18</v>
      </c>
      <c r="H5444" s="303"/>
    </row>
    <row r="5445" spans="1:8" ht="18" customHeight="1">
      <c r="A5445" s="676"/>
      <c r="B5445" s="303"/>
      <c r="C5445" s="981" t="s">
        <v>4563</v>
      </c>
      <c r="D5445" s="562" t="s">
        <v>98</v>
      </c>
      <c r="E5445" s="25">
        <v>1E-3</v>
      </c>
      <c r="F5445" s="26">
        <v>19000</v>
      </c>
      <c r="G5445" s="169">
        <f t="shared" si="356"/>
        <v>19</v>
      </c>
      <c r="H5445" s="303"/>
    </row>
    <row r="5446" spans="1:8">
      <c r="A5446" s="676"/>
      <c r="B5446" s="303"/>
      <c r="C5446" s="981" t="s">
        <v>1834</v>
      </c>
      <c r="D5446" s="562" t="s">
        <v>98</v>
      </c>
      <c r="E5446" s="25">
        <v>3.0000000000000001E-3</v>
      </c>
      <c r="F5446" s="26">
        <v>6400</v>
      </c>
      <c r="G5446" s="169">
        <f t="shared" si="356"/>
        <v>19.2</v>
      </c>
      <c r="H5446" s="303"/>
    </row>
    <row r="5447" spans="1:8">
      <c r="A5447" s="676"/>
      <c r="B5447" s="303"/>
      <c r="C5447" s="981" t="s">
        <v>2617</v>
      </c>
      <c r="D5447" s="562" t="s">
        <v>39</v>
      </c>
      <c r="E5447" s="25">
        <v>1E-3</v>
      </c>
      <c r="F5447" s="26">
        <v>18000</v>
      </c>
      <c r="G5447" s="169">
        <f t="shared" si="356"/>
        <v>18</v>
      </c>
      <c r="H5447" s="303"/>
    </row>
    <row r="5448" spans="1:8">
      <c r="A5448" s="676"/>
      <c r="B5448" s="303"/>
      <c r="C5448" s="291" t="s">
        <v>4573</v>
      </c>
      <c r="D5448" s="359" t="s">
        <v>1718</v>
      </c>
      <c r="E5448" s="1005">
        <v>3.0000000000000001E-3</v>
      </c>
      <c r="F5448" s="649">
        <v>225000</v>
      </c>
      <c r="G5448" s="880">
        <f t="shared" si="356"/>
        <v>675</v>
      </c>
      <c r="H5448" s="303"/>
    </row>
    <row r="5449" spans="1:8">
      <c r="A5449" s="676"/>
      <c r="B5449" s="303"/>
      <c r="C5449" s="291" t="s">
        <v>2462</v>
      </c>
      <c r="D5449" s="359" t="s">
        <v>1718</v>
      </c>
      <c r="E5449" s="1005">
        <v>3.0000000000000001E-3</v>
      </c>
      <c r="F5449" s="649">
        <v>275000</v>
      </c>
      <c r="G5449" s="880">
        <f t="shared" si="356"/>
        <v>825</v>
      </c>
      <c r="H5449" s="303"/>
    </row>
    <row r="5450" spans="1:8">
      <c r="A5450" s="676"/>
      <c r="B5450" s="303"/>
      <c r="C5450" s="25" t="s">
        <v>1814</v>
      </c>
      <c r="D5450" s="974" t="s">
        <v>98</v>
      </c>
      <c r="E5450" s="25">
        <v>1E-3</v>
      </c>
      <c r="F5450" s="983">
        <v>106777</v>
      </c>
      <c r="G5450" s="701">
        <f t="shared" si="356"/>
        <v>106.777</v>
      </c>
      <c r="H5450" s="303"/>
    </row>
    <row r="5451" spans="1:8">
      <c r="A5451" s="676"/>
      <c r="B5451" s="303"/>
      <c r="C5451" s="980" t="s">
        <v>2464</v>
      </c>
      <c r="D5451" s="358" t="s">
        <v>40</v>
      </c>
      <c r="E5451" s="361">
        <v>3.0000000000000001E-3</v>
      </c>
      <c r="F5451" s="647">
        <v>550000</v>
      </c>
      <c r="G5451" s="880">
        <f t="shared" si="356"/>
        <v>1650</v>
      </c>
      <c r="H5451" s="303"/>
    </row>
    <row r="5452" spans="1:8">
      <c r="A5452" s="676"/>
      <c r="B5452" s="303"/>
      <c r="C5452" s="980" t="s">
        <v>576</v>
      </c>
      <c r="D5452" s="358" t="s">
        <v>2426</v>
      </c>
      <c r="E5452" s="361">
        <v>0.1</v>
      </c>
      <c r="F5452" s="648">
        <v>720</v>
      </c>
      <c r="G5452" s="880">
        <f t="shared" si="356"/>
        <v>72</v>
      </c>
      <c r="H5452" s="303"/>
    </row>
    <row r="5453" spans="1:8">
      <c r="A5453" s="676"/>
      <c r="B5453" s="303"/>
      <c r="C5453" s="981" t="s">
        <v>4576</v>
      </c>
      <c r="D5453" s="358" t="s">
        <v>2427</v>
      </c>
      <c r="E5453" s="361">
        <v>1E-3</v>
      </c>
      <c r="F5453" s="647">
        <v>1500</v>
      </c>
      <c r="G5453" s="880">
        <f t="shared" si="356"/>
        <v>1.5</v>
      </c>
      <c r="H5453" s="303"/>
    </row>
    <row r="5454" spans="1:8">
      <c r="A5454" s="676"/>
      <c r="B5454" s="303"/>
      <c r="C5454" s="985" t="s">
        <v>729</v>
      </c>
      <c r="D5454" s="358" t="s">
        <v>730</v>
      </c>
      <c r="E5454" s="361">
        <v>0.1</v>
      </c>
      <c r="F5454" s="648">
        <v>170</v>
      </c>
      <c r="G5454" s="880">
        <f t="shared" si="356"/>
        <v>17</v>
      </c>
      <c r="H5454" s="303"/>
    </row>
    <row r="5455" spans="1:8">
      <c r="A5455" s="676"/>
      <c r="B5455" s="303"/>
      <c r="C5455" s="985" t="s">
        <v>722</v>
      </c>
      <c r="D5455" s="358" t="s">
        <v>40</v>
      </c>
      <c r="E5455" s="361">
        <v>1</v>
      </c>
      <c r="F5455" s="648">
        <v>130</v>
      </c>
      <c r="G5455" s="880">
        <f t="shared" si="356"/>
        <v>130</v>
      </c>
      <c r="H5455" s="303"/>
    </row>
    <row r="5456" spans="1:8">
      <c r="A5456" s="676"/>
      <c r="B5456" s="303"/>
      <c r="C5456" s="291" t="s">
        <v>4575</v>
      </c>
      <c r="D5456" s="359" t="s">
        <v>38</v>
      </c>
      <c r="E5456" s="1005">
        <v>3.0000000000000001E-3</v>
      </c>
      <c r="F5456" s="649">
        <v>23500</v>
      </c>
      <c r="G5456" s="880">
        <f t="shared" si="356"/>
        <v>70.5</v>
      </c>
      <c r="H5456" s="303"/>
    </row>
    <row r="5457" spans="1:8">
      <c r="A5457" s="676"/>
      <c r="B5457" s="303"/>
      <c r="C5457" s="981" t="s">
        <v>736</v>
      </c>
      <c r="D5457" s="562" t="s">
        <v>40</v>
      </c>
      <c r="E5457" s="981">
        <v>1</v>
      </c>
      <c r="F5457" s="979">
        <v>26</v>
      </c>
      <c r="G5457" s="880">
        <f t="shared" si="356"/>
        <v>26</v>
      </c>
      <c r="H5457" s="303"/>
    </row>
    <row r="5458" spans="1:8">
      <c r="A5458" s="676"/>
      <c r="B5458" s="303"/>
      <c r="C5458" s="981" t="s">
        <v>31</v>
      </c>
      <c r="D5458" s="562" t="s">
        <v>98</v>
      </c>
      <c r="E5458" s="981">
        <v>0.01</v>
      </c>
      <c r="F5458" s="979">
        <v>2700</v>
      </c>
      <c r="G5458" s="880">
        <f t="shared" si="356"/>
        <v>27</v>
      </c>
      <c r="H5458" s="303"/>
    </row>
    <row r="5459" spans="1:8" ht="45">
      <c r="A5459" s="676" t="s">
        <v>4481</v>
      </c>
      <c r="B5459" s="775" t="s">
        <v>4454</v>
      </c>
      <c r="C5459" s="99"/>
      <c r="D5459" s="104"/>
      <c r="E5459" s="99"/>
      <c r="F5459" s="986"/>
      <c r="G5459" s="1559">
        <f>SUM(G5460:G5480)</f>
        <v>16177.83815</v>
      </c>
      <c r="H5459" s="303" t="s">
        <v>4618</v>
      </c>
    </row>
    <row r="5460" spans="1:8">
      <c r="A5460" s="676"/>
      <c r="B5460" s="303"/>
      <c r="C5460" s="981" t="s">
        <v>1755</v>
      </c>
      <c r="D5460" s="974" t="s">
        <v>39</v>
      </c>
      <c r="E5460" s="25">
        <v>0.16</v>
      </c>
      <c r="F5460" s="983">
        <v>42000</v>
      </c>
      <c r="G5460" s="701">
        <f>F5460*E5460</f>
        <v>6720</v>
      </c>
      <c r="H5460" s="798"/>
    </row>
    <row r="5461" spans="1:8">
      <c r="A5461" s="676"/>
      <c r="B5461" s="303"/>
      <c r="C5461" s="981" t="s">
        <v>4586</v>
      </c>
      <c r="D5461" s="974" t="s">
        <v>39</v>
      </c>
      <c r="E5461" s="25">
        <v>0.06</v>
      </c>
      <c r="F5461" s="983">
        <v>21000</v>
      </c>
      <c r="G5461" s="701">
        <f t="shared" ref="G5461:G5480" si="357">F5461*E5461</f>
        <v>1260</v>
      </c>
      <c r="H5461" s="798"/>
    </row>
    <row r="5462" spans="1:8">
      <c r="A5462" s="676"/>
      <c r="B5462" s="303"/>
      <c r="C5462" s="25" t="s">
        <v>1897</v>
      </c>
      <c r="D5462" s="974" t="s">
        <v>98</v>
      </c>
      <c r="E5462" s="25">
        <v>1.4999999999999999E-2</v>
      </c>
      <c r="F5462" s="983">
        <v>45000</v>
      </c>
      <c r="G5462" s="701">
        <f t="shared" si="357"/>
        <v>675</v>
      </c>
      <c r="H5462" s="798"/>
    </row>
    <row r="5463" spans="1:8">
      <c r="A5463" s="676"/>
      <c r="B5463" s="303"/>
      <c r="C5463" s="25" t="s">
        <v>1814</v>
      </c>
      <c r="D5463" s="974" t="s">
        <v>98</v>
      </c>
      <c r="E5463" s="25">
        <v>9.5E-4</v>
      </c>
      <c r="F5463" s="983">
        <v>106777</v>
      </c>
      <c r="G5463" s="701">
        <f t="shared" si="357"/>
        <v>101.43814999999999</v>
      </c>
      <c r="H5463" s="798"/>
    </row>
    <row r="5464" spans="1:8">
      <c r="A5464" s="676"/>
      <c r="B5464" s="303"/>
      <c r="C5464" s="981" t="s">
        <v>727</v>
      </c>
      <c r="D5464" s="974" t="s">
        <v>39</v>
      </c>
      <c r="E5464" s="25">
        <v>0.06</v>
      </c>
      <c r="F5464" s="983">
        <v>18000</v>
      </c>
      <c r="G5464" s="701">
        <f t="shared" si="357"/>
        <v>1080</v>
      </c>
      <c r="H5464" s="798"/>
    </row>
    <row r="5465" spans="1:8">
      <c r="A5465" s="676"/>
      <c r="B5465" s="303"/>
      <c r="C5465" s="25" t="s">
        <v>4587</v>
      </c>
      <c r="D5465" s="974" t="s">
        <v>98</v>
      </c>
      <c r="E5465" s="25">
        <v>0.01</v>
      </c>
      <c r="F5465" s="983">
        <v>19000</v>
      </c>
      <c r="G5465" s="701">
        <f t="shared" si="357"/>
        <v>190</v>
      </c>
      <c r="H5465" s="798"/>
    </row>
    <row r="5466" spans="1:8">
      <c r="A5466" s="676"/>
      <c r="B5466" s="303"/>
      <c r="C5466" s="25" t="s">
        <v>1827</v>
      </c>
      <c r="D5466" s="974" t="s">
        <v>98</v>
      </c>
      <c r="E5466" s="25">
        <v>0.01</v>
      </c>
      <c r="F5466" s="983">
        <v>21000</v>
      </c>
      <c r="G5466" s="701">
        <f t="shared" si="357"/>
        <v>210</v>
      </c>
      <c r="H5466" s="798"/>
    </row>
    <row r="5467" spans="1:8">
      <c r="A5467" s="676"/>
      <c r="B5467" s="303"/>
      <c r="C5467" s="981" t="s">
        <v>1760</v>
      </c>
      <c r="D5467" s="562" t="s">
        <v>39</v>
      </c>
      <c r="E5467" s="25">
        <v>0.1</v>
      </c>
      <c r="F5467" s="983">
        <v>21000</v>
      </c>
      <c r="G5467" s="701">
        <f t="shared" si="357"/>
        <v>2100</v>
      </c>
      <c r="H5467" s="798"/>
    </row>
    <row r="5468" spans="1:8" ht="30">
      <c r="A5468" s="676"/>
      <c r="B5468" s="303"/>
      <c r="C5468" s="981" t="s">
        <v>4602</v>
      </c>
      <c r="D5468" s="974" t="s">
        <v>98</v>
      </c>
      <c r="E5468" s="25">
        <v>1E-4</v>
      </c>
      <c r="F5468" s="983">
        <v>60000</v>
      </c>
      <c r="G5468" s="701">
        <f t="shared" si="357"/>
        <v>6</v>
      </c>
      <c r="H5468" s="303"/>
    </row>
    <row r="5469" spans="1:8">
      <c r="A5469" s="676"/>
      <c r="B5469" s="303"/>
      <c r="C5469" s="25" t="s">
        <v>84</v>
      </c>
      <c r="D5469" s="974" t="s">
        <v>39</v>
      </c>
      <c r="E5469" s="25">
        <v>0.06</v>
      </c>
      <c r="F5469" s="983">
        <v>14000</v>
      </c>
      <c r="G5469" s="701">
        <f t="shared" si="357"/>
        <v>840</v>
      </c>
      <c r="H5469" s="798"/>
    </row>
    <row r="5470" spans="1:8">
      <c r="A5470" s="676"/>
      <c r="B5470" s="303"/>
      <c r="C5470" s="989" t="s">
        <v>2464</v>
      </c>
      <c r="D5470" s="359" t="s">
        <v>40</v>
      </c>
      <c r="E5470" s="361">
        <v>3.0000000000000001E-3</v>
      </c>
      <c r="F5470" s="647">
        <v>550000</v>
      </c>
      <c r="G5470" s="701">
        <f t="shared" si="357"/>
        <v>1650</v>
      </c>
      <c r="H5470" s="798"/>
    </row>
    <row r="5471" spans="1:8">
      <c r="A5471" s="676"/>
      <c r="B5471" s="303"/>
      <c r="C5471" s="989" t="s">
        <v>576</v>
      </c>
      <c r="D5471" s="359" t="s">
        <v>2426</v>
      </c>
      <c r="E5471" s="425">
        <v>0.1</v>
      </c>
      <c r="F5471" s="648">
        <v>720</v>
      </c>
      <c r="G5471" s="701">
        <f t="shared" si="357"/>
        <v>72</v>
      </c>
      <c r="H5471" s="798"/>
    </row>
    <row r="5472" spans="1:8" ht="30">
      <c r="A5472" s="676"/>
      <c r="B5472" s="303"/>
      <c r="C5472" s="291" t="s">
        <v>4574</v>
      </c>
      <c r="D5472" s="359" t="s">
        <v>38</v>
      </c>
      <c r="E5472" s="1005">
        <v>1E-3</v>
      </c>
      <c r="F5472" s="649">
        <v>1400</v>
      </c>
      <c r="G5472" s="701">
        <f t="shared" si="357"/>
        <v>1.4000000000000001</v>
      </c>
      <c r="H5472" s="798"/>
    </row>
    <row r="5473" spans="1:8">
      <c r="A5473" s="676"/>
      <c r="B5473" s="303"/>
      <c r="C5473" s="25" t="s">
        <v>4576</v>
      </c>
      <c r="D5473" s="359" t="s">
        <v>2427</v>
      </c>
      <c r="E5473" s="425">
        <v>1E-3</v>
      </c>
      <c r="F5473" s="649">
        <v>1500</v>
      </c>
      <c r="G5473" s="701">
        <f t="shared" si="357"/>
        <v>1.5</v>
      </c>
      <c r="H5473" s="798"/>
    </row>
    <row r="5474" spans="1:8">
      <c r="A5474" s="676"/>
      <c r="B5474" s="303"/>
      <c r="C5474" s="25" t="s">
        <v>4573</v>
      </c>
      <c r="D5474" s="974" t="s">
        <v>1718</v>
      </c>
      <c r="E5474" s="25">
        <v>2E-3</v>
      </c>
      <c r="F5474" s="979">
        <v>225000</v>
      </c>
      <c r="G5474" s="701">
        <f t="shared" si="357"/>
        <v>450</v>
      </c>
      <c r="H5474" s="798"/>
    </row>
    <row r="5475" spans="1:8">
      <c r="A5475" s="676"/>
      <c r="B5475" s="303"/>
      <c r="C5475" s="291" t="s">
        <v>2462</v>
      </c>
      <c r="D5475" s="359" t="s">
        <v>1718</v>
      </c>
      <c r="E5475" s="984">
        <v>2E-3</v>
      </c>
      <c r="F5475" s="668">
        <v>275000</v>
      </c>
      <c r="G5475" s="880">
        <f t="shared" si="357"/>
        <v>550</v>
      </c>
      <c r="H5475" s="798"/>
    </row>
    <row r="5476" spans="1:8">
      <c r="A5476" s="676"/>
      <c r="B5476" s="303"/>
      <c r="C5476" s="25" t="s">
        <v>31</v>
      </c>
      <c r="D5476" s="974" t="s">
        <v>98</v>
      </c>
      <c r="E5476" s="25">
        <v>0.01</v>
      </c>
      <c r="F5476" s="979">
        <v>2700</v>
      </c>
      <c r="G5476" s="701">
        <f t="shared" si="357"/>
        <v>27</v>
      </c>
      <c r="H5476" s="798"/>
    </row>
    <row r="5477" spans="1:8">
      <c r="A5477" s="676"/>
      <c r="B5477" s="303"/>
      <c r="C5477" s="990" t="s">
        <v>729</v>
      </c>
      <c r="D5477" s="359" t="s">
        <v>730</v>
      </c>
      <c r="E5477" s="742">
        <v>0.1</v>
      </c>
      <c r="F5477" s="760">
        <v>170</v>
      </c>
      <c r="G5477" s="701">
        <f t="shared" si="357"/>
        <v>17</v>
      </c>
      <c r="H5477" s="798"/>
    </row>
    <row r="5478" spans="1:8">
      <c r="A5478" s="676"/>
      <c r="B5478" s="303"/>
      <c r="C5478" s="990" t="s">
        <v>722</v>
      </c>
      <c r="D5478" s="359" t="s">
        <v>40</v>
      </c>
      <c r="E5478" s="742">
        <v>1</v>
      </c>
      <c r="F5478" s="760">
        <v>130</v>
      </c>
      <c r="G5478" s="701">
        <f t="shared" si="357"/>
        <v>130</v>
      </c>
      <c r="H5478" s="798"/>
    </row>
    <row r="5479" spans="1:8">
      <c r="A5479" s="676"/>
      <c r="B5479" s="303"/>
      <c r="C5479" s="291" t="s">
        <v>4575</v>
      </c>
      <c r="D5479" s="359" t="s">
        <v>38</v>
      </c>
      <c r="E5479" s="984">
        <v>3.0000000000000001E-3</v>
      </c>
      <c r="F5479" s="668">
        <v>23500</v>
      </c>
      <c r="G5479" s="701">
        <f t="shared" si="357"/>
        <v>70.5</v>
      </c>
      <c r="H5479" s="798"/>
    </row>
    <row r="5480" spans="1:8">
      <c r="A5480" s="676"/>
      <c r="B5480" s="303"/>
      <c r="C5480" s="25" t="s">
        <v>736</v>
      </c>
      <c r="D5480" s="974" t="s">
        <v>40</v>
      </c>
      <c r="E5480" s="25">
        <v>1</v>
      </c>
      <c r="F5480" s="979">
        <v>26</v>
      </c>
      <c r="G5480" s="701">
        <f t="shared" si="357"/>
        <v>26</v>
      </c>
      <c r="H5480" s="798"/>
    </row>
    <row r="5481" spans="1:8">
      <c r="A5481" s="676" t="s">
        <v>4687</v>
      </c>
      <c r="B5481" s="303" t="s">
        <v>4619</v>
      </c>
      <c r="C5481" s="99"/>
      <c r="D5481" s="104"/>
      <c r="E5481" s="99"/>
      <c r="F5481" s="986"/>
      <c r="G5481" s="1559">
        <f>SUM(G5482:G5504)</f>
        <v>16588.1705</v>
      </c>
      <c r="H5481" s="303" t="s">
        <v>4598</v>
      </c>
    </row>
    <row r="5482" spans="1:8">
      <c r="A5482" s="676"/>
      <c r="B5482" s="303"/>
      <c r="C5482" s="99" t="s">
        <v>733</v>
      </c>
      <c r="D5482" s="974" t="s">
        <v>39</v>
      </c>
      <c r="E5482" s="25">
        <v>1.4400000000000001E-3</v>
      </c>
      <c r="F5482" s="983">
        <v>18000</v>
      </c>
      <c r="G5482" s="701">
        <f>F5482*E5482</f>
        <v>25.92</v>
      </c>
      <c r="H5482" s="303"/>
    </row>
    <row r="5483" spans="1:8">
      <c r="A5483" s="676"/>
      <c r="B5483" s="303"/>
      <c r="C5483" s="99" t="s">
        <v>1760</v>
      </c>
      <c r="D5483" s="974" t="s">
        <v>39</v>
      </c>
      <c r="E5483" s="25">
        <v>0.15</v>
      </c>
      <c r="F5483" s="983">
        <v>21000</v>
      </c>
      <c r="G5483" s="701">
        <f t="shared" ref="G5483:G5504" si="358">F5483*E5483</f>
        <v>3150</v>
      </c>
      <c r="H5483" s="303"/>
    </row>
    <row r="5484" spans="1:8">
      <c r="A5484" s="676"/>
      <c r="B5484" s="303"/>
      <c r="C5484" s="99" t="s">
        <v>84</v>
      </c>
      <c r="D5484" s="974" t="s">
        <v>39</v>
      </c>
      <c r="E5484" s="25">
        <v>1.4999999999999999E-2</v>
      </c>
      <c r="F5484" s="983">
        <v>14000</v>
      </c>
      <c r="G5484" s="701">
        <f t="shared" si="358"/>
        <v>210</v>
      </c>
      <c r="H5484" s="303"/>
    </row>
    <row r="5485" spans="1:8">
      <c r="A5485" s="676"/>
      <c r="B5485" s="303"/>
      <c r="C5485" s="25" t="s">
        <v>4563</v>
      </c>
      <c r="D5485" s="974" t="s">
        <v>98</v>
      </c>
      <c r="E5485" s="25">
        <v>0.01</v>
      </c>
      <c r="F5485" s="983">
        <v>19000</v>
      </c>
      <c r="G5485" s="701">
        <f t="shared" si="358"/>
        <v>190</v>
      </c>
      <c r="H5485" s="303"/>
    </row>
    <row r="5486" spans="1:8">
      <c r="A5486" s="676"/>
      <c r="B5486" s="303"/>
      <c r="C5486" s="981" t="s">
        <v>1755</v>
      </c>
      <c r="D5486" s="974" t="s">
        <v>39</v>
      </c>
      <c r="E5486" s="25">
        <v>0.2</v>
      </c>
      <c r="F5486" s="983">
        <v>42000</v>
      </c>
      <c r="G5486" s="701">
        <f t="shared" si="358"/>
        <v>8400</v>
      </c>
      <c r="H5486" s="303"/>
    </row>
    <row r="5487" spans="1:8">
      <c r="A5487" s="676"/>
      <c r="B5487" s="303"/>
      <c r="C5487" s="25" t="s">
        <v>1814</v>
      </c>
      <c r="D5487" s="974" t="s">
        <v>98</v>
      </c>
      <c r="E5487" s="25">
        <v>2E-3</v>
      </c>
      <c r="F5487" s="983">
        <v>106777</v>
      </c>
      <c r="G5487" s="701">
        <f t="shared" si="358"/>
        <v>213.554</v>
      </c>
      <c r="H5487" s="303"/>
    </row>
    <row r="5488" spans="1:8">
      <c r="A5488" s="676"/>
      <c r="B5488" s="303"/>
      <c r="C5488" s="981" t="s">
        <v>1834</v>
      </c>
      <c r="D5488" s="974" t="s">
        <v>98</v>
      </c>
      <c r="E5488" s="25">
        <v>1E-3</v>
      </c>
      <c r="F5488" s="983">
        <v>6400</v>
      </c>
      <c r="G5488" s="701">
        <f t="shared" si="358"/>
        <v>6.4</v>
      </c>
      <c r="H5488" s="303"/>
    </row>
    <row r="5489" spans="1:8">
      <c r="A5489" s="676"/>
      <c r="B5489" s="303"/>
      <c r="C5489" s="981" t="s">
        <v>727</v>
      </c>
      <c r="D5489" s="974" t="s">
        <v>39</v>
      </c>
      <c r="E5489" s="25">
        <v>0.02</v>
      </c>
      <c r="F5489" s="983">
        <v>18000</v>
      </c>
      <c r="G5489" s="701">
        <f t="shared" si="358"/>
        <v>360</v>
      </c>
      <c r="H5489" s="303"/>
    </row>
    <row r="5490" spans="1:8">
      <c r="A5490" s="676"/>
      <c r="B5490" s="303"/>
      <c r="C5490" s="987" t="s">
        <v>4594</v>
      </c>
      <c r="D5490" s="562" t="s">
        <v>98</v>
      </c>
      <c r="E5490" s="25">
        <v>2.2799999999999999E-3</v>
      </c>
      <c r="F5490" s="983">
        <v>24000</v>
      </c>
      <c r="G5490" s="701">
        <f t="shared" si="358"/>
        <v>54.72</v>
      </c>
      <c r="H5490" s="303"/>
    </row>
    <row r="5491" spans="1:8">
      <c r="A5491" s="676"/>
      <c r="B5491" s="303"/>
      <c r="C5491" s="368" t="s">
        <v>879</v>
      </c>
      <c r="D5491" s="988" t="s">
        <v>98</v>
      </c>
      <c r="E5491" s="425">
        <v>5.0000000000000001E-3</v>
      </c>
      <c r="F5491" s="671">
        <v>24000</v>
      </c>
      <c r="G5491" s="701">
        <f t="shared" si="358"/>
        <v>120</v>
      </c>
      <c r="H5491" s="303"/>
    </row>
    <row r="5492" spans="1:8" ht="30">
      <c r="A5492" s="676"/>
      <c r="B5492" s="303"/>
      <c r="C5492" s="291" t="s">
        <v>4574</v>
      </c>
      <c r="D5492" s="359" t="s">
        <v>38</v>
      </c>
      <c r="E5492" s="30">
        <v>0.01</v>
      </c>
      <c r="F5492" s="649">
        <v>1400</v>
      </c>
      <c r="G5492" s="701">
        <f t="shared" si="358"/>
        <v>14</v>
      </c>
      <c r="H5492" s="303"/>
    </row>
    <row r="5493" spans="1:8">
      <c r="A5493" s="676"/>
      <c r="B5493" s="303"/>
      <c r="C5493" s="99" t="s">
        <v>1902</v>
      </c>
      <c r="D5493" s="974" t="s">
        <v>39</v>
      </c>
      <c r="E5493" s="25">
        <v>7.0000000000000001E-3</v>
      </c>
      <c r="F5493" s="983">
        <v>14000</v>
      </c>
      <c r="G5493" s="701">
        <f t="shared" si="358"/>
        <v>98</v>
      </c>
      <c r="H5493" s="303"/>
    </row>
    <row r="5494" spans="1:8">
      <c r="A5494" s="676"/>
      <c r="B5494" s="303"/>
      <c r="C5494" s="25" t="s">
        <v>1827</v>
      </c>
      <c r="D5494" s="974" t="s">
        <v>98</v>
      </c>
      <c r="E5494" s="25">
        <v>1.2E-2</v>
      </c>
      <c r="F5494" s="983">
        <v>21000</v>
      </c>
      <c r="G5494" s="701">
        <f t="shared" si="358"/>
        <v>252</v>
      </c>
      <c r="H5494" s="303"/>
    </row>
    <row r="5495" spans="1:8" ht="30">
      <c r="A5495" s="676"/>
      <c r="B5495" s="303"/>
      <c r="C5495" s="981" t="s">
        <v>4599</v>
      </c>
      <c r="D5495" s="974" t="s">
        <v>98</v>
      </c>
      <c r="E5495" s="25">
        <v>1E-4</v>
      </c>
      <c r="F5495" s="983">
        <v>130765</v>
      </c>
      <c r="G5495" s="701">
        <f t="shared" si="358"/>
        <v>13.076500000000001</v>
      </c>
      <c r="H5495" s="303"/>
    </row>
    <row r="5496" spans="1:8">
      <c r="A5496" s="676"/>
      <c r="B5496" s="303"/>
      <c r="C5496" s="291" t="s">
        <v>4573</v>
      </c>
      <c r="D5496" s="359" t="s">
        <v>1718</v>
      </c>
      <c r="E5496" s="1005">
        <v>3.0000000000000001E-3</v>
      </c>
      <c r="F5496" s="649">
        <v>225000</v>
      </c>
      <c r="G5496" s="701">
        <f t="shared" si="358"/>
        <v>675</v>
      </c>
      <c r="H5496" s="303"/>
    </row>
    <row r="5497" spans="1:8">
      <c r="A5497" s="676"/>
      <c r="B5497" s="303"/>
      <c r="C5497" s="291" t="s">
        <v>2462</v>
      </c>
      <c r="D5497" s="359" t="s">
        <v>1718</v>
      </c>
      <c r="E5497" s="1005">
        <v>3.0000000000000001E-3</v>
      </c>
      <c r="F5497" s="649">
        <v>275000</v>
      </c>
      <c r="G5497" s="701">
        <f t="shared" si="358"/>
        <v>825</v>
      </c>
      <c r="H5497" s="303"/>
    </row>
    <row r="5498" spans="1:8">
      <c r="A5498" s="676"/>
      <c r="B5498" s="303"/>
      <c r="C5498" s="980" t="s">
        <v>2464</v>
      </c>
      <c r="D5498" s="358" t="s">
        <v>40</v>
      </c>
      <c r="E5498" s="361">
        <v>3.0000000000000001E-3</v>
      </c>
      <c r="F5498" s="647">
        <v>550000</v>
      </c>
      <c r="G5498" s="701">
        <f t="shared" si="358"/>
        <v>1650</v>
      </c>
      <c r="H5498" s="303"/>
    </row>
    <row r="5499" spans="1:8">
      <c r="A5499" s="676"/>
      <c r="B5499" s="303"/>
      <c r="C5499" s="980" t="s">
        <v>576</v>
      </c>
      <c r="D5499" s="358" t="s">
        <v>2426</v>
      </c>
      <c r="E5499" s="802">
        <v>0.1</v>
      </c>
      <c r="F5499" s="666">
        <v>720</v>
      </c>
      <c r="G5499" s="701">
        <f t="shared" si="358"/>
        <v>72</v>
      </c>
      <c r="H5499" s="303"/>
    </row>
    <row r="5500" spans="1:8">
      <c r="A5500" s="676"/>
      <c r="B5500" s="303"/>
      <c r="C5500" s="25" t="s">
        <v>4576</v>
      </c>
      <c r="D5500" s="358" t="s">
        <v>2427</v>
      </c>
      <c r="E5500" s="802">
        <v>0.01</v>
      </c>
      <c r="F5500" s="675">
        <v>1500</v>
      </c>
      <c r="G5500" s="701">
        <f t="shared" si="358"/>
        <v>15</v>
      </c>
      <c r="H5500" s="303"/>
    </row>
    <row r="5501" spans="1:8">
      <c r="A5501" s="676"/>
      <c r="B5501" s="303"/>
      <c r="C5501" s="291" t="s">
        <v>4575</v>
      </c>
      <c r="D5501" s="359" t="s">
        <v>38</v>
      </c>
      <c r="E5501" s="984">
        <v>3.0000000000000001E-3</v>
      </c>
      <c r="F5501" s="668">
        <v>23500</v>
      </c>
      <c r="G5501" s="701">
        <f t="shared" si="358"/>
        <v>70.5</v>
      </c>
      <c r="H5501" s="303"/>
    </row>
    <row r="5502" spans="1:8">
      <c r="A5502" s="676"/>
      <c r="B5502" s="303"/>
      <c r="C5502" s="985" t="s">
        <v>729</v>
      </c>
      <c r="D5502" s="358" t="s">
        <v>730</v>
      </c>
      <c r="E5502" s="802">
        <v>0.1</v>
      </c>
      <c r="F5502" s="666">
        <v>170</v>
      </c>
      <c r="G5502" s="701">
        <f t="shared" si="358"/>
        <v>17</v>
      </c>
      <c r="H5502" s="303"/>
    </row>
    <row r="5503" spans="1:8">
      <c r="A5503" s="676"/>
      <c r="B5503" s="303"/>
      <c r="C5503" s="985" t="s">
        <v>722</v>
      </c>
      <c r="D5503" s="358" t="s">
        <v>40</v>
      </c>
      <c r="E5503" s="802">
        <v>1</v>
      </c>
      <c r="F5503" s="666">
        <v>130</v>
      </c>
      <c r="G5503" s="701">
        <f t="shared" si="358"/>
        <v>130</v>
      </c>
      <c r="H5503" s="303"/>
    </row>
    <row r="5504" spans="1:8">
      <c r="A5504" s="676"/>
      <c r="B5504" s="303"/>
      <c r="C5504" s="25" t="s">
        <v>736</v>
      </c>
      <c r="D5504" s="974" t="s">
        <v>40</v>
      </c>
      <c r="E5504" s="25">
        <v>1</v>
      </c>
      <c r="F5504" s="983">
        <v>26</v>
      </c>
      <c r="G5504" s="701">
        <f t="shared" si="358"/>
        <v>26</v>
      </c>
      <c r="H5504" s="303"/>
    </row>
    <row r="5505" spans="1:8">
      <c r="A5505" s="676" t="s">
        <v>4688</v>
      </c>
      <c r="B5505" s="775" t="s">
        <v>4447</v>
      </c>
      <c r="C5505" s="99"/>
      <c r="D5505" s="104"/>
      <c r="E5505" s="99"/>
      <c r="F5505" s="986"/>
      <c r="G5505" s="1559">
        <f>SUM(G5506:G5523)</f>
        <v>14813.005500000001</v>
      </c>
      <c r="H5505" s="492" t="s">
        <v>4585</v>
      </c>
    </row>
    <row r="5506" spans="1:8">
      <c r="A5506" s="676"/>
      <c r="B5506" s="303"/>
      <c r="C5506" s="981" t="s">
        <v>1755</v>
      </c>
      <c r="D5506" s="974" t="s">
        <v>39</v>
      </c>
      <c r="E5506" s="25">
        <v>0.12</v>
      </c>
      <c r="F5506" s="983">
        <v>42000</v>
      </c>
      <c r="G5506" s="701">
        <f>F5506*E5506</f>
        <v>5040</v>
      </c>
      <c r="H5506" s="303"/>
    </row>
    <row r="5507" spans="1:8">
      <c r="A5507" s="676"/>
      <c r="B5507" s="303"/>
      <c r="C5507" s="25" t="s">
        <v>4587</v>
      </c>
      <c r="D5507" s="974" t="s">
        <v>98</v>
      </c>
      <c r="E5507" s="25">
        <v>5.0000000000000001E-3</v>
      </c>
      <c r="F5507" s="983">
        <v>19000</v>
      </c>
      <c r="G5507" s="701">
        <f t="shared" ref="G5507:G5523" si="359">F5507*E5507</f>
        <v>95</v>
      </c>
      <c r="H5507" s="303"/>
    </row>
    <row r="5508" spans="1:8">
      <c r="A5508" s="676"/>
      <c r="B5508" s="303"/>
      <c r="C5508" s="981" t="s">
        <v>727</v>
      </c>
      <c r="D5508" s="974" t="s">
        <v>39</v>
      </c>
      <c r="E5508" s="25">
        <v>0.14699999999999999</v>
      </c>
      <c r="F5508" s="983">
        <v>18000</v>
      </c>
      <c r="G5508" s="701">
        <f t="shared" si="359"/>
        <v>2646</v>
      </c>
      <c r="H5508" s="303"/>
    </row>
    <row r="5509" spans="1:8" ht="30">
      <c r="A5509" s="676"/>
      <c r="B5509" s="303"/>
      <c r="C5509" s="291" t="s">
        <v>4574</v>
      </c>
      <c r="D5509" s="359" t="s">
        <v>38</v>
      </c>
      <c r="E5509" s="30">
        <v>0.1</v>
      </c>
      <c r="F5509" s="649">
        <v>1400</v>
      </c>
      <c r="G5509" s="701">
        <f t="shared" si="359"/>
        <v>140</v>
      </c>
      <c r="H5509" s="303"/>
    </row>
    <row r="5510" spans="1:8" ht="45">
      <c r="A5510" s="676"/>
      <c r="B5510" s="303"/>
      <c r="C5510" s="981" t="s">
        <v>4588</v>
      </c>
      <c r="D5510" s="562" t="s">
        <v>98</v>
      </c>
      <c r="E5510" s="25">
        <v>1E-4</v>
      </c>
      <c r="F5510" s="983">
        <v>41555</v>
      </c>
      <c r="G5510" s="701">
        <f t="shared" si="359"/>
        <v>4.1555</v>
      </c>
      <c r="H5510" s="291"/>
    </row>
    <row r="5511" spans="1:8">
      <c r="A5511" s="676"/>
      <c r="B5511" s="303"/>
      <c r="C5511" s="981" t="s">
        <v>1771</v>
      </c>
      <c r="D5511" s="562" t="s">
        <v>98</v>
      </c>
      <c r="E5511" s="25">
        <v>0.03</v>
      </c>
      <c r="F5511" s="983">
        <v>18000</v>
      </c>
      <c r="G5511" s="701">
        <f t="shared" si="359"/>
        <v>540</v>
      </c>
      <c r="H5511" s="291"/>
    </row>
    <row r="5512" spans="1:8">
      <c r="A5512" s="676"/>
      <c r="B5512" s="303"/>
      <c r="C5512" s="987" t="s">
        <v>1660</v>
      </c>
      <c r="D5512" s="562" t="s">
        <v>98</v>
      </c>
      <c r="E5512" s="25">
        <v>0.95</v>
      </c>
      <c r="F5512" s="983">
        <v>2625</v>
      </c>
      <c r="G5512" s="701">
        <f t="shared" si="359"/>
        <v>2493.75</v>
      </c>
      <c r="H5512" s="291"/>
    </row>
    <row r="5513" spans="1:8" ht="15.6" customHeight="1">
      <c r="A5513" s="676"/>
      <c r="B5513" s="303"/>
      <c r="C5513" s="987" t="s">
        <v>4594</v>
      </c>
      <c r="D5513" s="562" t="s">
        <v>98</v>
      </c>
      <c r="E5513" s="25">
        <v>1.3599999999999999E-2</v>
      </c>
      <c r="F5513" s="983">
        <v>24000</v>
      </c>
      <c r="G5513" s="701">
        <f t="shared" si="359"/>
        <v>326.39999999999998</v>
      </c>
      <c r="H5513" s="303"/>
    </row>
    <row r="5514" spans="1:8" ht="30">
      <c r="A5514" s="676"/>
      <c r="B5514" s="303"/>
      <c r="C5514" s="25" t="s">
        <v>4591</v>
      </c>
      <c r="D5514" s="974" t="s">
        <v>98</v>
      </c>
      <c r="E5514" s="25">
        <v>0.01</v>
      </c>
      <c r="F5514" s="983">
        <v>56000</v>
      </c>
      <c r="G5514" s="701">
        <f t="shared" si="359"/>
        <v>560</v>
      </c>
      <c r="H5514" s="303"/>
    </row>
    <row r="5515" spans="1:8" ht="30">
      <c r="A5515" s="676"/>
      <c r="B5515" s="303"/>
      <c r="C5515" s="25" t="s">
        <v>4592</v>
      </c>
      <c r="D5515" s="974" t="s">
        <v>98</v>
      </c>
      <c r="E5515" s="25">
        <v>0.01</v>
      </c>
      <c r="F5515" s="983">
        <v>60200</v>
      </c>
      <c r="G5515" s="701">
        <f t="shared" si="359"/>
        <v>602</v>
      </c>
      <c r="H5515" s="303"/>
    </row>
    <row r="5516" spans="1:8">
      <c r="A5516" s="676"/>
      <c r="B5516" s="303"/>
      <c r="C5516" s="291" t="s">
        <v>4573</v>
      </c>
      <c r="D5516" s="359" t="s">
        <v>1718</v>
      </c>
      <c r="E5516" s="984">
        <v>2E-3</v>
      </c>
      <c r="F5516" s="668">
        <v>225000</v>
      </c>
      <c r="G5516" s="701">
        <f t="shared" si="359"/>
        <v>450</v>
      </c>
      <c r="H5516" s="303"/>
    </row>
    <row r="5517" spans="1:8">
      <c r="A5517" s="676"/>
      <c r="B5517" s="303"/>
      <c r="C5517" s="980" t="s">
        <v>2464</v>
      </c>
      <c r="D5517" s="358" t="s">
        <v>40</v>
      </c>
      <c r="E5517" s="802">
        <v>3.0000000000000001E-3</v>
      </c>
      <c r="F5517" s="675">
        <v>550000</v>
      </c>
      <c r="G5517" s="701">
        <f t="shared" si="359"/>
        <v>1650</v>
      </c>
      <c r="H5517" s="303"/>
    </row>
    <row r="5518" spans="1:8">
      <c r="A5518" s="676"/>
      <c r="B5518" s="303"/>
      <c r="C5518" s="980" t="s">
        <v>576</v>
      </c>
      <c r="D5518" s="358" t="s">
        <v>2426</v>
      </c>
      <c r="E5518" s="802">
        <v>0.01</v>
      </c>
      <c r="F5518" s="666">
        <v>720</v>
      </c>
      <c r="G5518" s="701">
        <f t="shared" si="359"/>
        <v>7.2</v>
      </c>
      <c r="H5518" s="303"/>
    </row>
    <row r="5519" spans="1:8">
      <c r="A5519" s="676"/>
      <c r="B5519" s="303"/>
      <c r="C5519" s="25" t="s">
        <v>4576</v>
      </c>
      <c r="D5519" s="358" t="s">
        <v>2427</v>
      </c>
      <c r="E5519" s="802">
        <v>0.01</v>
      </c>
      <c r="F5519" s="675">
        <v>1500</v>
      </c>
      <c r="G5519" s="701">
        <f t="shared" si="359"/>
        <v>15</v>
      </c>
      <c r="H5519" s="303"/>
    </row>
    <row r="5520" spans="1:8">
      <c r="A5520" s="676"/>
      <c r="B5520" s="303"/>
      <c r="C5520" s="985" t="s">
        <v>729</v>
      </c>
      <c r="D5520" s="358" t="s">
        <v>730</v>
      </c>
      <c r="E5520" s="802">
        <v>0.1</v>
      </c>
      <c r="F5520" s="666">
        <v>170</v>
      </c>
      <c r="G5520" s="701">
        <f t="shared" si="359"/>
        <v>17</v>
      </c>
      <c r="H5520" s="303"/>
    </row>
    <row r="5521" spans="1:8">
      <c r="A5521" s="676"/>
      <c r="B5521" s="303"/>
      <c r="C5521" s="985" t="s">
        <v>722</v>
      </c>
      <c r="D5521" s="358" t="s">
        <v>40</v>
      </c>
      <c r="E5521" s="802">
        <v>1</v>
      </c>
      <c r="F5521" s="666">
        <v>130</v>
      </c>
      <c r="G5521" s="701">
        <f t="shared" si="359"/>
        <v>130</v>
      </c>
      <c r="H5521" s="303"/>
    </row>
    <row r="5522" spans="1:8">
      <c r="A5522" s="676"/>
      <c r="B5522" s="303"/>
      <c r="C5522" s="291" t="s">
        <v>4575</v>
      </c>
      <c r="D5522" s="359" t="s">
        <v>38</v>
      </c>
      <c r="E5522" s="984">
        <v>3.0000000000000001E-3</v>
      </c>
      <c r="F5522" s="668">
        <v>23500</v>
      </c>
      <c r="G5522" s="701">
        <f t="shared" si="359"/>
        <v>70.5</v>
      </c>
      <c r="H5522" s="303"/>
    </row>
    <row r="5523" spans="1:8">
      <c r="A5523" s="676"/>
      <c r="B5523" s="303"/>
      <c r="C5523" s="25" t="s">
        <v>736</v>
      </c>
      <c r="D5523" s="974" t="s">
        <v>40</v>
      </c>
      <c r="E5523" s="25">
        <v>1</v>
      </c>
      <c r="F5523" s="979">
        <v>26</v>
      </c>
      <c r="G5523" s="701">
        <f t="shared" si="359"/>
        <v>26</v>
      </c>
      <c r="H5523" s="303"/>
    </row>
    <row r="5524" spans="1:8" ht="30">
      <c r="A5524" s="676" t="s">
        <v>4483</v>
      </c>
      <c r="B5524" s="775" t="s">
        <v>4455</v>
      </c>
      <c r="C5524" s="99"/>
      <c r="D5524" s="104"/>
      <c r="E5524" s="99"/>
      <c r="F5524" s="986"/>
      <c r="G5524" s="1559">
        <f>SUM(G5525:G5549)</f>
        <v>17326.924000000003</v>
      </c>
      <c r="H5524" s="303" t="s">
        <v>4620</v>
      </c>
    </row>
    <row r="5525" spans="1:8">
      <c r="A5525" s="676"/>
      <c r="B5525" s="303"/>
      <c r="C5525" s="981" t="s">
        <v>1755</v>
      </c>
      <c r="D5525" s="974" t="s">
        <v>39</v>
      </c>
      <c r="E5525" s="25">
        <v>0.12</v>
      </c>
      <c r="F5525" s="983">
        <v>42000</v>
      </c>
      <c r="G5525" s="701">
        <f>F5525*E5525</f>
        <v>5040</v>
      </c>
      <c r="H5525" s="303"/>
    </row>
    <row r="5526" spans="1:8">
      <c r="A5526" s="676"/>
      <c r="B5526" s="303"/>
      <c r="C5526" s="25" t="s">
        <v>733</v>
      </c>
      <c r="D5526" s="974" t="s">
        <v>39</v>
      </c>
      <c r="E5526" s="25">
        <v>0.09</v>
      </c>
      <c r="F5526" s="983">
        <v>18000</v>
      </c>
      <c r="G5526" s="701">
        <f t="shared" ref="G5526:G5549" si="360">F5526*E5526</f>
        <v>1620</v>
      </c>
      <c r="H5526" s="303"/>
    </row>
    <row r="5527" spans="1:8">
      <c r="A5527" s="676"/>
      <c r="B5527" s="303"/>
      <c r="C5527" s="25" t="s">
        <v>731</v>
      </c>
      <c r="D5527" s="974" t="s">
        <v>39</v>
      </c>
      <c r="E5527" s="25">
        <v>6.0000000000000001E-3</v>
      </c>
      <c r="F5527" s="983">
        <v>18000</v>
      </c>
      <c r="G5527" s="701">
        <f t="shared" si="360"/>
        <v>108</v>
      </c>
      <c r="H5527" s="303"/>
    </row>
    <row r="5528" spans="1:8">
      <c r="A5528" s="676"/>
      <c r="B5528" s="303"/>
      <c r="C5528" s="25" t="s">
        <v>4181</v>
      </c>
      <c r="D5528" s="974" t="s">
        <v>98</v>
      </c>
      <c r="E5528" s="25">
        <v>2E-3</v>
      </c>
      <c r="F5528" s="983">
        <v>18000</v>
      </c>
      <c r="G5528" s="701">
        <f t="shared" si="360"/>
        <v>36</v>
      </c>
      <c r="H5528" s="303"/>
    </row>
    <row r="5529" spans="1:8">
      <c r="A5529" s="676"/>
      <c r="B5529" s="303"/>
      <c r="C5529" s="25" t="s">
        <v>1814</v>
      </c>
      <c r="D5529" s="974" t="s">
        <v>98</v>
      </c>
      <c r="E5529" s="25">
        <v>2E-3</v>
      </c>
      <c r="F5529" s="983">
        <v>106777</v>
      </c>
      <c r="G5529" s="701">
        <f t="shared" si="360"/>
        <v>213.554</v>
      </c>
      <c r="H5529" s="303"/>
    </row>
    <row r="5530" spans="1:8">
      <c r="A5530" s="676"/>
      <c r="B5530" s="303"/>
      <c r="C5530" s="981" t="s">
        <v>4586</v>
      </c>
      <c r="D5530" s="974" t="s">
        <v>39</v>
      </c>
      <c r="E5530" s="25">
        <v>0.2</v>
      </c>
      <c r="F5530" s="983">
        <v>21000</v>
      </c>
      <c r="G5530" s="701">
        <f t="shared" si="360"/>
        <v>4200</v>
      </c>
      <c r="H5530" s="303"/>
    </row>
    <row r="5531" spans="1:8">
      <c r="A5531" s="676"/>
      <c r="B5531" s="303"/>
      <c r="C5531" s="981" t="s">
        <v>727</v>
      </c>
      <c r="D5531" s="974" t="s">
        <v>39</v>
      </c>
      <c r="E5531" s="25">
        <v>6.0000000000000001E-3</v>
      </c>
      <c r="F5531" s="983">
        <v>18000</v>
      </c>
      <c r="G5531" s="701">
        <f t="shared" si="360"/>
        <v>108</v>
      </c>
      <c r="H5531" s="303"/>
    </row>
    <row r="5532" spans="1:8">
      <c r="A5532" s="676"/>
      <c r="B5532" s="303"/>
      <c r="C5532" s="25" t="s">
        <v>4587</v>
      </c>
      <c r="D5532" s="974" t="s">
        <v>98</v>
      </c>
      <c r="E5532" s="25">
        <v>2E-3</v>
      </c>
      <c r="F5532" s="983">
        <v>19000</v>
      </c>
      <c r="G5532" s="701">
        <f t="shared" si="360"/>
        <v>38</v>
      </c>
      <c r="H5532" s="303"/>
    </row>
    <row r="5533" spans="1:8">
      <c r="A5533" s="676"/>
      <c r="B5533" s="303"/>
      <c r="C5533" s="981" t="s">
        <v>1760</v>
      </c>
      <c r="D5533" s="562" t="s">
        <v>39</v>
      </c>
      <c r="E5533" s="25">
        <v>0.1</v>
      </c>
      <c r="F5533" s="983">
        <v>21000</v>
      </c>
      <c r="G5533" s="701">
        <f t="shared" si="360"/>
        <v>2100</v>
      </c>
      <c r="H5533" s="303"/>
    </row>
    <row r="5534" spans="1:8">
      <c r="A5534" s="676"/>
      <c r="B5534" s="303"/>
      <c r="C5534" s="25" t="s">
        <v>892</v>
      </c>
      <c r="D5534" s="974" t="s">
        <v>98</v>
      </c>
      <c r="E5534" s="25">
        <v>5.0000000000000001E-3</v>
      </c>
      <c r="F5534" s="983">
        <v>4320</v>
      </c>
      <c r="G5534" s="701">
        <f t="shared" si="360"/>
        <v>21.6</v>
      </c>
      <c r="H5534" s="303"/>
    </row>
    <row r="5535" spans="1:8">
      <c r="A5535" s="676"/>
      <c r="B5535" s="303"/>
      <c r="C5535" s="25" t="s">
        <v>1902</v>
      </c>
      <c r="D5535" s="974" t="s">
        <v>39</v>
      </c>
      <c r="E5535" s="25">
        <v>0.08</v>
      </c>
      <c r="F5535" s="983">
        <v>14000</v>
      </c>
      <c r="G5535" s="701">
        <f t="shared" si="360"/>
        <v>1120</v>
      </c>
      <c r="H5535" s="303"/>
    </row>
    <row r="5536" spans="1:8">
      <c r="A5536" s="676"/>
      <c r="B5536" s="303"/>
      <c r="C5536" s="981" t="s">
        <v>1834</v>
      </c>
      <c r="D5536" s="974" t="s">
        <v>98</v>
      </c>
      <c r="E5536" s="25">
        <v>1.4999999999999999E-2</v>
      </c>
      <c r="F5536" s="983">
        <v>6400</v>
      </c>
      <c r="G5536" s="701">
        <f t="shared" si="360"/>
        <v>96</v>
      </c>
      <c r="H5536" s="303"/>
    </row>
    <row r="5537" spans="1:8" ht="30">
      <c r="A5537" s="676"/>
      <c r="B5537" s="303"/>
      <c r="C5537" s="368" t="s">
        <v>4103</v>
      </c>
      <c r="D5537" s="988" t="s">
        <v>98</v>
      </c>
      <c r="E5537" s="425">
        <v>0.01</v>
      </c>
      <c r="F5537" s="671">
        <v>2500</v>
      </c>
      <c r="G5537" s="701">
        <f t="shared" si="360"/>
        <v>25</v>
      </c>
      <c r="H5537" s="303"/>
    </row>
    <row r="5538" spans="1:8">
      <c r="A5538" s="676"/>
      <c r="B5538" s="303"/>
      <c r="C5538" s="368" t="s">
        <v>879</v>
      </c>
      <c r="D5538" s="988" t="s">
        <v>98</v>
      </c>
      <c r="E5538" s="425">
        <v>1E-3</v>
      </c>
      <c r="F5538" s="671">
        <v>24000</v>
      </c>
      <c r="G5538" s="701">
        <f t="shared" si="360"/>
        <v>24</v>
      </c>
      <c r="H5538" s="303"/>
    </row>
    <row r="5539" spans="1:8" ht="30">
      <c r="A5539" s="676"/>
      <c r="B5539" s="303"/>
      <c r="C5539" s="981" t="s">
        <v>4602</v>
      </c>
      <c r="D5539" s="974" t="s">
        <v>98</v>
      </c>
      <c r="E5539" s="25">
        <v>1E-4</v>
      </c>
      <c r="F5539" s="983">
        <v>60000</v>
      </c>
      <c r="G5539" s="701">
        <f t="shared" si="360"/>
        <v>6</v>
      </c>
      <c r="H5539" s="303"/>
    </row>
    <row r="5540" spans="1:8" ht="30">
      <c r="A5540" s="676"/>
      <c r="B5540" s="303"/>
      <c r="C5540" s="291" t="s">
        <v>4574</v>
      </c>
      <c r="D5540" s="359" t="s">
        <v>38</v>
      </c>
      <c r="E5540" s="169">
        <v>0.1</v>
      </c>
      <c r="F5540" s="668">
        <v>1400</v>
      </c>
      <c r="G5540" s="701">
        <f t="shared" si="360"/>
        <v>140</v>
      </c>
      <c r="H5540" s="303"/>
    </row>
    <row r="5541" spans="1:8">
      <c r="A5541" s="676"/>
      <c r="B5541" s="303"/>
      <c r="C5541" s="25" t="s">
        <v>4576</v>
      </c>
      <c r="D5541" s="359" t="s">
        <v>2427</v>
      </c>
      <c r="E5541" s="742">
        <v>0.01</v>
      </c>
      <c r="F5541" s="668">
        <v>1500</v>
      </c>
      <c r="G5541" s="701">
        <f t="shared" si="360"/>
        <v>15</v>
      </c>
      <c r="H5541" s="303"/>
    </row>
    <row r="5542" spans="1:8">
      <c r="A5542" s="676"/>
      <c r="B5542" s="303"/>
      <c r="C5542" s="25" t="s">
        <v>4573</v>
      </c>
      <c r="D5542" s="974" t="s">
        <v>1718</v>
      </c>
      <c r="E5542" s="25">
        <v>2E-3</v>
      </c>
      <c r="F5542" s="979">
        <v>225000</v>
      </c>
      <c r="G5542" s="701">
        <f t="shared" si="360"/>
        <v>450</v>
      </c>
      <c r="H5542" s="303"/>
    </row>
    <row r="5543" spans="1:8">
      <c r="A5543" s="676"/>
      <c r="B5543" s="303"/>
      <c r="C5543" s="980" t="s">
        <v>2464</v>
      </c>
      <c r="D5543" s="358" t="s">
        <v>40</v>
      </c>
      <c r="E5543" s="802">
        <v>3.0000000000000001E-3</v>
      </c>
      <c r="F5543" s="675">
        <v>550000</v>
      </c>
      <c r="G5543" s="701">
        <f t="shared" si="360"/>
        <v>1650</v>
      </c>
      <c r="H5543" s="303"/>
    </row>
    <row r="5544" spans="1:8">
      <c r="A5544" s="676"/>
      <c r="B5544" s="303"/>
      <c r="C5544" s="989" t="s">
        <v>576</v>
      </c>
      <c r="D5544" s="359" t="s">
        <v>2426</v>
      </c>
      <c r="E5544" s="742">
        <v>0.1</v>
      </c>
      <c r="F5544" s="666">
        <v>720</v>
      </c>
      <c r="G5544" s="701">
        <f t="shared" si="360"/>
        <v>72</v>
      </c>
      <c r="H5544" s="303"/>
    </row>
    <row r="5545" spans="1:8">
      <c r="A5545" s="676"/>
      <c r="B5545" s="303"/>
      <c r="C5545" s="990" t="s">
        <v>729</v>
      </c>
      <c r="D5545" s="359" t="s">
        <v>730</v>
      </c>
      <c r="E5545" s="742">
        <v>0.1</v>
      </c>
      <c r="F5545" s="760">
        <v>170</v>
      </c>
      <c r="G5545" s="701">
        <f t="shared" si="360"/>
        <v>17</v>
      </c>
      <c r="H5545" s="303"/>
    </row>
    <row r="5546" spans="1:8">
      <c r="A5546" s="676"/>
      <c r="B5546" s="303"/>
      <c r="C5546" s="990" t="s">
        <v>722</v>
      </c>
      <c r="D5546" s="359" t="s">
        <v>40</v>
      </c>
      <c r="E5546" s="742">
        <v>1</v>
      </c>
      <c r="F5546" s="760">
        <v>130</v>
      </c>
      <c r="G5546" s="701">
        <f t="shared" si="360"/>
        <v>130</v>
      </c>
      <c r="H5546" s="303"/>
    </row>
    <row r="5547" spans="1:8">
      <c r="A5547" s="676"/>
      <c r="B5547" s="303"/>
      <c r="C5547" s="291" t="s">
        <v>4575</v>
      </c>
      <c r="D5547" s="359" t="s">
        <v>38</v>
      </c>
      <c r="E5547" s="984">
        <v>3.0000000000000001E-3</v>
      </c>
      <c r="F5547" s="668">
        <v>23500</v>
      </c>
      <c r="G5547" s="701">
        <f t="shared" si="360"/>
        <v>70.5</v>
      </c>
      <c r="H5547" s="303"/>
    </row>
    <row r="5548" spans="1:8">
      <c r="A5548" s="676"/>
      <c r="B5548" s="303"/>
      <c r="C5548" s="990" t="s">
        <v>31</v>
      </c>
      <c r="D5548" s="359" t="s">
        <v>98</v>
      </c>
      <c r="E5548" s="742">
        <v>1E-4</v>
      </c>
      <c r="F5548" s="760">
        <v>2700</v>
      </c>
      <c r="G5548" s="701">
        <f t="shared" si="360"/>
        <v>0.27</v>
      </c>
      <c r="H5548" s="303"/>
    </row>
    <row r="5549" spans="1:8">
      <c r="A5549" s="676"/>
      <c r="B5549" s="303"/>
      <c r="C5549" s="25" t="s">
        <v>736</v>
      </c>
      <c r="D5549" s="974" t="s">
        <v>40</v>
      </c>
      <c r="E5549" s="25">
        <v>1</v>
      </c>
      <c r="F5549" s="979">
        <v>26</v>
      </c>
      <c r="G5549" s="701">
        <f t="shared" si="360"/>
        <v>26</v>
      </c>
      <c r="H5549" s="303"/>
    </row>
    <row r="5550" spans="1:8" ht="30">
      <c r="A5550" s="676" t="s">
        <v>4484</v>
      </c>
      <c r="B5550" s="775" t="s">
        <v>4451</v>
      </c>
      <c r="C5550" s="99"/>
      <c r="D5550" s="104"/>
      <c r="E5550" s="99"/>
      <c r="F5550" s="986"/>
      <c r="G5550" s="1559">
        <f>SUM(G5551:G5566)</f>
        <v>12990.170000000002</v>
      </c>
      <c r="H5550" s="795" t="s">
        <v>4596</v>
      </c>
    </row>
    <row r="5551" spans="1:8">
      <c r="A5551" s="676"/>
      <c r="B5551" s="303"/>
      <c r="C5551" s="56" t="s">
        <v>733</v>
      </c>
      <c r="D5551" s="562" t="s">
        <v>39</v>
      </c>
      <c r="E5551" s="981">
        <v>3.2000000000000001E-2</v>
      </c>
      <c r="F5551" s="983">
        <v>18000</v>
      </c>
      <c r="G5551" s="880">
        <f>F5551*E5551</f>
        <v>576</v>
      </c>
      <c r="H5551" s="303"/>
    </row>
    <row r="5552" spans="1:8">
      <c r="A5552" s="676"/>
      <c r="B5552" s="303"/>
      <c r="C5552" s="56" t="s">
        <v>1760</v>
      </c>
      <c r="D5552" s="562" t="s">
        <v>39</v>
      </c>
      <c r="E5552" s="981">
        <v>0.2</v>
      </c>
      <c r="F5552" s="983">
        <v>21000</v>
      </c>
      <c r="G5552" s="880">
        <f t="shared" ref="G5552:G5566" si="361">F5552*E5552</f>
        <v>4200</v>
      </c>
      <c r="H5552" s="303"/>
    </row>
    <row r="5553" spans="1:8">
      <c r="A5553" s="676"/>
      <c r="B5553" s="303"/>
      <c r="C5553" s="56" t="s">
        <v>1755</v>
      </c>
      <c r="D5553" s="974" t="s">
        <v>39</v>
      </c>
      <c r="E5553" s="981">
        <v>0.12</v>
      </c>
      <c r="F5553" s="983">
        <v>42000</v>
      </c>
      <c r="G5553" s="880">
        <f t="shared" si="361"/>
        <v>5040</v>
      </c>
      <c r="H5553" s="303"/>
    </row>
    <row r="5554" spans="1:8">
      <c r="A5554" s="676"/>
      <c r="B5554" s="303"/>
      <c r="C5554" s="981" t="s">
        <v>4563</v>
      </c>
      <c r="D5554" s="974" t="s">
        <v>98</v>
      </c>
      <c r="E5554" s="981">
        <v>0.02</v>
      </c>
      <c r="F5554" s="983">
        <v>19000</v>
      </c>
      <c r="G5554" s="880">
        <f t="shared" si="361"/>
        <v>380</v>
      </c>
      <c r="H5554" s="303"/>
    </row>
    <row r="5555" spans="1:8">
      <c r="A5555" s="676"/>
      <c r="B5555" s="303"/>
      <c r="C5555" s="981" t="s">
        <v>1834</v>
      </c>
      <c r="D5555" s="562" t="s">
        <v>98</v>
      </c>
      <c r="E5555" s="981">
        <v>3.0000000000000001E-3</v>
      </c>
      <c r="F5555" s="983">
        <v>6400</v>
      </c>
      <c r="G5555" s="880">
        <f t="shared" si="361"/>
        <v>19.2</v>
      </c>
      <c r="H5555" s="303"/>
    </row>
    <row r="5556" spans="1:8">
      <c r="A5556" s="676"/>
      <c r="B5556" s="303"/>
      <c r="C5556" s="981" t="s">
        <v>2617</v>
      </c>
      <c r="D5556" s="562" t="s">
        <v>39</v>
      </c>
      <c r="E5556" s="981">
        <v>0.01</v>
      </c>
      <c r="F5556" s="983">
        <v>18000</v>
      </c>
      <c r="G5556" s="880">
        <f t="shared" si="361"/>
        <v>180</v>
      </c>
      <c r="H5556" s="303"/>
    </row>
    <row r="5557" spans="1:8">
      <c r="A5557" s="676"/>
      <c r="B5557" s="303"/>
      <c r="C5557" s="981" t="s">
        <v>4597</v>
      </c>
      <c r="D5557" s="562" t="s">
        <v>98</v>
      </c>
      <c r="E5557" s="981">
        <v>1E-4</v>
      </c>
      <c r="F5557" s="983">
        <v>40000</v>
      </c>
      <c r="G5557" s="880">
        <f t="shared" si="361"/>
        <v>4</v>
      </c>
      <c r="H5557" s="303"/>
    </row>
    <row r="5558" spans="1:8">
      <c r="A5558" s="676"/>
      <c r="B5558" s="303"/>
      <c r="C5558" s="291" t="s">
        <v>4573</v>
      </c>
      <c r="D5558" s="359" t="s">
        <v>1718</v>
      </c>
      <c r="E5558" s="984">
        <v>3.0000000000000001E-3</v>
      </c>
      <c r="F5558" s="649">
        <v>225000</v>
      </c>
      <c r="G5558" s="880">
        <f t="shared" si="361"/>
        <v>675</v>
      </c>
      <c r="H5558" s="303"/>
    </row>
    <row r="5559" spans="1:8">
      <c r="A5559" s="676"/>
      <c r="B5559" s="303"/>
      <c r="C5559" s="980" t="s">
        <v>2464</v>
      </c>
      <c r="D5559" s="358" t="s">
        <v>40</v>
      </c>
      <c r="E5559" s="802">
        <v>3.0000000000000001E-3</v>
      </c>
      <c r="F5559" s="675">
        <v>550000</v>
      </c>
      <c r="G5559" s="880">
        <f t="shared" si="361"/>
        <v>1650</v>
      </c>
      <c r="H5559" s="303"/>
    </row>
    <row r="5560" spans="1:8">
      <c r="A5560" s="676"/>
      <c r="B5560" s="303"/>
      <c r="C5560" s="980" t="s">
        <v>576</v>
      </c>
      <c r="D5560" s="358" t="s">
        <v>2426</v>
      </c>
      <c r="E5560" s="802">
        <v>0.01</v>
      </c>
      <c r="F5560" s="666">
        <v>720</v>
      </c>
      <c r="G5560" s="880">
        <f t="shared" si="361"/>
        <v>7.2</v>
      </c>
      <c r="H5560" s="303"/>
    </row>
    <row r="5561" spans="1:8">
      <c r="A5561" s="676"/>
      <c r="B5561" s="303"/>
      <c r="C5561" s="981" t="s">
        <v>4576</v>
      </c>
      <c r="D5561" s="358" t="s">
        <v>2427</v>
      </c>
      <c r="E5561" s="802">
        <v>0.01</v>
      </c>
      <c r="F5561" s="675">
        <v>1500</v>
      </c>
      <c r="G5561" s="880">
        <f t="shared" si="361"/>
        <v>15</v>
      </c>
      <c r="H5561" s="303"/>
    </row>
    <row r="5562" spans="1:8">
      <c r="A5562" s="676"/>
      <c r="B5562" s="303"/>
      <c r="C5562" s="985" t="s">
        <v>729</v>
      </c>
      <c r="D5562" s="358" t="s">
        <v>730</v>
      </c>
      <c r="E5562" s="802">
        <v>0.1</v>
      </c>
      <c r="F5562" s="666">
        <v>170</v>
      </c>
      <c r="G5562" s="880">
        <f t="shared" si="361"/>
        <v>17</v>
      </c>
      <c r="H5562" s="303"/>
    </row>
    <row r="5563" spans="1:8">
      <c r="A5563" s="676"/>
      <c r="B5563" s="303"/>
      <c r="C5563" s="985" t="s">
        <v>722</v>
      </c>
      <c r="D5563" s="358" t="s">
        <v>40</v>
      </c>
      <c r="E5563" s="802">
        <v>1</v>
      </c>
      <c r="F5563" s="666">
        <v>130</v>
      </c>
      <c r="G5563" s="880">
        <f t="shared" si="361"/>
        <v>130</v>
      </c>
      <c r="H5563" s="303"/>
    </row>
    <row r="5564" spans="1:8">
      <c r="A5564" s="676"/>
      <c r="B5564" s="303"/>
      <c r="C5564" s="291" t="s">
        <v>4575</v>
      </c>
      <c r="D5564" s="359" t="s">
        <v>38</v>
      </c>
      <c r="E5564" s="984">
        <v>3.0000000000000001E-3</v>
      </c>
      <c r="F5564" s="668">
        <v>23500</v>
      </c>
      <c r="G5564" s="880">
        <f t="shared" si="361"/>
        <v>70.5</v>
      </c>
      <c r="H5564" s="303"/>
    </row>
    <row r="5565" spans="1:8">
      <c r="A5565" s="676"/>
      <c r="B5565" s="303"/>
      <c r="C5565" s="981" t="s">
        <v>736</v>
      </c>
      <c r="D5565" s="562" t="s">
        <v>40</v>
      </c>
      <c r="E5565" s="981">
        <v>1</v>
      </c>
      <c r="F5565" s="979">
        <v>26</v>
      </c>
      <c r="G5565" s="880">
        <f t="shared" si="361"/>
        <v>26</v>
      </c>
      <c r="H5565" s="303"/>
    </row>
    <row r="5566" spans="1:8">
      <c r="A5566" s="676"/>
      <c r="B5566" s="303"/>
      <c r="C5566" s="981" t="s">
        <v>31</v>
      </c>
      <c r="D5566" s="562" t="s">
        <v>98</v>
      </c>
      <c r="E5566" s="981">
        <v>1E-4</v>
      </c>
      <c r="F5566" s="979">
        <v>2700</v>
      </c>
      <c r="G5566" s="880">
        <f t="shared" si="361"/>
        <v>0.27</v>
      </c>
      <c r="H5566" s="303"/>
    </row>
    <row r="5567" spans="1:8" ht="30">
      <c r="A5567" s="676" t="s">
        <v>4485</v>
      </c>
      <c r="B5567" s="775" t="s">
        <v>4453</v>
      </c>
      <c r="C5567" s="99"/>
      <c r="D5567" s="104"/>
      <c r="E5567" s="99"/>
      <c r="F5567" s="986"/>
      <c r="G5567" s="1559">
        <f>SUM(G5568:G5586)</f>
        <v>10565.189999999999</v>
      </c>
      <c r="H5567" s="303" t="s">
        <v>4621</v>
      </c>
    </row>
    <row r="5568" spans="1:8" ht="16.5" customHeight="1">
      <c r="A5568" s="676"/>
      <c r="B5568" s="303"/>
      <c r="C5568" s="987" t="s">
        <v>4594</v>
      </c>
      <c r="D5568" s="562" t="s">
        <v>98</v>
      </c>
      <c r="E5568" s="25">
        <v>2.2799999999999999E-3</v>
      </c>
      <c r="F5568" s="983">
        <v>24000</v>
      </c>
      <c r="G5568" s="880">
        <f t="shared" ref="G5568:G5586" si="362">F5568*E5568</f>
        <v>54.72</v>
      </c>
      <c r="H5568" s="303"/>
    </row>
    <row r="5569" spans="1:8">
      <c r="A5569" s="676"/>
      <c r="B5569" s="303"/>
      <c r="C5569" s="368" t="s">
        <v>879</v>
      </c>
      <c r="D5569" s="988" t="s">
        <v>98</v>
      </c>
      <c r="E5569" s="425">
        <v>2E-3</v>
      </c>
      <c r="F5569" s="671">
        <v>24000</v>
      </c>
      <c r="G5569" s="880">
        <f t="shared" si="362"/>
        <v>48</v>
      </c>
      <c r="H5569" s="303"/>
    </row>
    <row r="5570" spans="1:8" ht="30">
      <c r="A5570" s="676"/>
      <c r="B5570" s="303"/>
      <c r="C5570" s="291" t="s">
        <v>4574</v>
      </c>
      <c r="D5570" s="359" t="s">
        <v>38</v>
      </c>
      <c r="E5570" s="30">
        <v>0.01</v>
      </c>
      <c r="F5570" s="649">
        <v>1400</v>
      </c>
      <c r="G5570" s="880">
        <f t="shared" si="362"/>
        <v>14</v>
      </c>
      <c r="H5570" s="303"/>
    </row>
    <row r="5571" spans="1:8">
      <c r="A5571" s="676"/>
      <c r="B5571" s="303"/>
      <c r="C5571" s="99" t="s">
        <v>1902</v>
      </c>
      <c r="D5571" s="974" t="s">
        <v>39</v>
      </c>
      <c r="E5571" s="25">
        <v>7.0000000000000001E-3</v>
      </c>
      <c r="F5571" s="983">
        <v>14000</v>
      </c>
      <c r="G5571" s="880">
        <f t="shared" si="362"/>
        <v>98</v>
      </c>
      <c r="H5571" s="303"/>
    </row>
    <row r="5572" spans="1:8">
      <c r="A5572" s="676"/>
      <c r="B5572" s="303"/>
      <c r="C5572" s="56" t="s">
        <v>1760</v>
      </c>
      <c r="D5572" s="562" t="s">
        <v>39</v>
      </c>
      <c r="E5572" s="25">
        <v>0.15</v>
      </c>
      <c r="F5572" s="983">
        <v>21000</v>
      </c>
      <c r="G5572" s="880">
        <f t="shared" si="362"/>
        <v>3150</v>
      </c>
      <c r="H5572" s="303"/>
    </row>
    <row r="5573" spans="1:8">
      <c r="A5573" s="676"/>
      <c r="B5573" s="303"/>
      <c r="C5573" s="56" t="s">
        <v>1755</v>
      </c>
      <c r="D5573" s="974" t="s">
        <v>39</v>
      </c>
      <c r="E5573" s="25">
        <v>0.1</v>
      </c>
      <c r="F5573" s="983">
        <v>42000</v>
      </c>
      <c r="G5573" s="880">
        <f t="shared" si="362"/>
        <v>4200</v>
      </c>
      <c r="H5573" s="303"/>
    </row>
    <row r="5574" spans="1:8">
      <c r="A5574" s="676"/>
      <c r="B5574" s="303"/>
      <c r="C5574" s="981" t="s">
        <v>4563</v>
      </c>
      <c r="D5574" s="974" t="s">
        <v>98</v>
      </c>
      <c r="E5574" s="25">
        <v>0.02</v>
      </c>
      <c r="F5574" s="983">
        <v>19000</v>
      </c>
      <c r="G5574" s="880">
        <f t="shared" si="362"/>
        <v>380</v>
      </c>
      <c r="H5574" s="303"/>
    </row>
    <row r="5575" spans="1:8">
      <c r="A5575" s="676"/>
      <c r="B5575" s="303"/>
      <c r="C5575" s="981" t="s">
        <v>1834</v>
      </c>
      <c r="D5575" s="562" t="s">
        <v>98</v>
      </c>
      <c r="E5575" s="25">
        <v>3.0000000000000001E-3</v>
      </c>
      <c r="F5575" s="983">
        <v>6400</v>
      </c>
      <c r="G5575" s="880">
        <f t="shared" si="362"/>
        <v>19.2</v>
      </c>
      <c r="H5575" s="303"/>
    </row>
    <row r="5576" spans="1:8">
      <c r="A5576" s="676"/>
      <c r="B5576" s="303"/>
      <c r="C5576" s="981" t="s">
        <v>2617</v>
      </c>
      <c r="D5576" s="562" t="s">
        <v>39</v>
      </c>
      <c r="E5576" s="25">
        <v>0.01</v>
      </c>
      <c r="F5576" s="983">
        <v>18000</v>
      </c>
      <c r="G5576" s="880">
        <f t="shared" si="362"/>
        <v>180</v>
      </c>
      <c r="H5576" s="303"/>
    </row>
    <row r="5577" spans="1:8">
      <c r="A5577" s="676"/>
      <c r="B5577" s="303"/>
      <c r="C5577" s="981" t="s">
        <v>4597</v>
      </c>
      <c r="D5577" s="562" t="s">
        <v>98</v>
      </c>
      <c r="E5577" s="25">
        <v>1E-4</v>
      </c>
      <c r="F5577" s="983">
        <v>40000</v>
      </c>
      <c r="G5577" s="880">
        <f t="shared" si="362"/>
        <v>4</v>
      </c>
      <c r="H5577" s="303"/>
    </row>
    <row r="5578" spans="1:8">
      <c r="A5578" s="676"/>
      <c r="B5578" s="303"/>
      <c r="C5578" s="291" t="s">
        <v>4573</v>
      </c>
      <c r="D5578" s="359" t="s">
        <v>1718</v>
      </c>
      <c r="E5578" s="1005">
        <v>2E-3</v>
      </c>
      <c r="F5578" s="649">
        <v>225000</v>
      </c>
      <c r="G5578" s="880">
        <f t="shared" si="362"/>
        <v>450</v>
      </c>
      <c r="H5578" s="303"/>
    </row>
    <row r="5579" spans="1:8">
      <c r="A5579" s="676"/>
      <c r="B5579" s="303"/>
      <c r="C5579" s="980" t="s">
        <v>2464</v>
      </c>
      <c r="D5579" s="358" t="s">
        <v>40</v>
      </c>
      <c r="E5579" s="802">
        <v>3.0000000000000001E-3</v>
      </c>
      <c r="F5579" s="675">
        <v>550000</v>
      </c>
      <c r="G5579" s="880">
        <f t="shared" si="362"/>
        <v>1650</v>
      </c>
      <c r="H5579" s="303"/>
    </row>
    <row r="5580" spans="1:8">
      <c r="A5580" s="676"/>
      <c r="B5580" s="303"/>
      <c r="C5580" s="980" t="s">
        <v>576</v>
      </c>
      <c r="D5580" s="358" t="s">
        <v>2426</v>
      </c>
      <c r="E5580" s="802">
        <v>0.1</v>
      </c>
      <c r="F5580" s="666">
        <v>720</v>
      </c>
      <c r="G5580" s="880">
        <f t="shared" si="362"/>
        <v>72</v>
      </c>
      <c r="H5580" s="303"/>
    </row>
    <row r="5581" spans="1:8">
      <c r="A5581" s="676"/>
      <c r="B5581" s="303"/>
      <c r="C5581" s="981" t="s">
        <v>4576</v>
      </c>
      <c r="D5581" s="358" t="s">
        <v>2427</v>
      </c>
      <c r="E5581" s="802">
        <v>1E-3</v>
      </c>
      <c r="F5581" s="675">
        <v>1500</v>
      </c>
      <c r="G5581" s="880">
        <f t="shared" si="362"/>
        <v>1.5</v>
      </c>
      <c r="H5581" s="303"/>
    </row>
    <row r="5582" spans="1:8">
      <c r="A5582" s="676"/>
      <c r="B5582" s="303"/>
      <c r="C5582" s="985" t="s">
        <v>729</v>
      </c>
      <c r="D5582" s="358" t="s">
        <v>730</v>
      </c>
      <c r="E5582" s="802">
        <v>0.1</v>
      </c>
      <c r="F5582" s="666">
        <v>170</v>
      </c>
      <c r="G5582" s="880">
        <f t="shared" si="362"/>
        <v>17</v>
      </c>
      <c r="H5582" s="303"/>
    </row>
    <row r="5583" spans="1:8">
      <c r="A5583" s="676"/>
      <c r="B5583" s="303"/>
      <c r="C5583" s="985" t="s">
        <v>722</v>
      </c>
      <c r="D5583" s="358" t="s">
        <v>40</v>
      </c>
      <c r="E5583" s="802">
        <v>1</v>
      </c>
      <c r="F5583" s="666">
        <v>130</v>
      </c>
      <c r="G5583" s="880">
        <f t="shared" si="362"/>
        <v>130</v>
      </c>
      <c r="H5583" s="303"/>
    </row>
    <row r="5584" spans="1:8">
      <c r="A5584" s="676"/>
      <c r="B5584" s="303"/>
      <c r="C5584" s="291" t="s">
        <v>4575</v>
      </c>
      <c r="D5584" s="359" t="s">
        <v>38</v>
      </c>
      <c r="E5584" s="984">
        <v>3.0000000000000001E-3</v>
      </c>
      <c r="F5584" s="668">
        <v>23500</v>
      </c>
      <c r="G5584" s="880">
        <f t="shared" si="362"/>
        <v>70.5</v>
      </c>
      <c r="H5584" s="303"/>
    </row>
    <row r="5585" spans="1:8">
      <c r="A5585" s="676"/>
      <c r="B5585" s="303"/>
      <c r="C5585" s="981" t="s">
        <v>736</v>
      </c>
      <c r="D5585" s="562" t="s">
        <v>40</v>
      </c>
      <c r="E5585" s="981">
        <v>1</v>
      </c>
      <c r="F5585" s="979">
        <v>26</v>
      </c>
      <c r="G5585" s="880">
        <f t="shared" si="362"/>
        <v>26</v>
      </c>
      <c r="H5585" s="303"/>
    </row>
    <row r="5586" spans="1:8">
      <c r="A5586" s="676"/>
      <c r="B5586" s="303"/>
      <c r="C5586" s="981" t="s">
        <v>31</v>
      </c>
      <c r="D5586" s="562" t="s">
        <v>98</v>
      </c>
      <c r="E5586" s="981">
        <v>1E-4</v>
      </c>
      <c r="F5586" s="979">
        <v>2700</v>
      </c>
      <c r="G5586" s="880">
        <f t="shared" si="362"/>
        <v>0.27</v>
      </c>
      <c r="H5586" s="303"/>
    </row>
    <row r="5587" spans="1:8">
      <c r="A5587" s="676" t="s">
        <v>4689</v>
      </c>
      <c r="B5587" s="303" t="s">
        <v>4445</v>
      </c>
      <c r="C5587" s="99"/>
      <c r="D5587" s="104"/>
      <c r="E5587" s="99"/>
      <c r="F5587" s="986"/>
      <c r="G5587" s="1559">
        <f>SUM(G5588:G5611)</f>
        <v>9285.6820000000007</v>
      </c>
      <c r="H5587" s="303" t="s">
        <v>4609</v>
      </c>
    </row>
    <row r="5588" spans="1:8">
      <c r="A5588" s="676"/>
      <c r="B5588" s="303"/>
      <c r="C5588" s="25" t="s">
        <v>1760</v>
      </c>
      <c r="D5588" s="974" t="s">
        <v>39</v>
      </c>
      <c r="E5588" s="25">
        <v>0.2</v>
      </c>
      <c r="F5588" s="983">
        <v>21000</v>
      </c>
      <c r="G5588" s="701">
        <f t="shared" ref="G5588:G5611" si="363">F5588*E5588</f>
        <v>4200</v>
      </c>
      <c r="H5588" s="303"/>
    </row>
    <row r="5589" spans="1:8">
      <c r="A5589" s="676"/>
      <c r="B5589" s="303"/>
      <c r="C5589" s="25" t="s">
        <v>731</v>
      </c>
      <c r="D5589" s="974" t="s">
        <v>39</v>
      </c>
      <c r="E5589" s="25">
        <v>0.05</v>
      </c>
      <c r="F5589" s="983">
        <v>18000</v>
      </c>
      <c r="G5589" s="701">
        <f t="shared" si="363"/>
        <v>900</v>
      </c>
      <c r="H5589" s="303"/>
    </row>
    <row r="5590" spans="1:8">
      <c r="A5590" s="676"/>
      <c r="B5590" s="303"/>
      <c r="C5590" s="25" t="s">
        <v>4578</v>
      </c>
      <c r="D5590" s="974" t="s">
        <v>98</v>
      </c>
      <c r="E5590" s="25">
        <v>5.0000000000000001E-3</v>
      </c>
      <c r="F5590" s="983">
        <v>2241</v>
      </c>
      <c r="G5590" s="701">
        <f t="shared" si="363"/>
        <v>11.205</v>
      </c>
      <c r="H5590" s="303"/>
    </row>
    <row r="5591" spans="1:8">
      <c r="A5591" s="676"/>
      <c r="B5591" s="303"/>
      <c r="C5591" s="25" t="s">
        <v>1724</v>
      </c>
      <c r="D5591" s="974" t="s">
        <v>98</v>
      </c>
      <c r="E5591" s="25">
        <v>5.0500000000000003E-2</v>
      </c>
      <c r="F5591" s="983">
        <v>21000</v>
      </c>
      <c r="G5591" s="701">
        <f t="shared" si="363"/>
        <v>1060.5</v>
      </c>
      <c r="H5591" s="303"/>
    </row>
    <row r="5592" spans="1:8">
      <c r="A5592" s="676"/>
      <c r="B5592" s="303"/>
      <c r="C5592" s="981" t="s">
        <v>728</v>
      </c>
      <c r="D5592" s="974" t="s">
        <v>39</v>
      </c>
      <c r="E5592" s="25">
        <v>2.5000000000000001E-3</v>
      </c>
      <c r="F5592" s="983">
        <v>1800</v>
      </c>
      <c r="G5592" s="701">
        <f t="shared" si="363"/>
        <v>4.5</v>
      </c>
      <c r="H5592" s="303"/>
    </row>
    <row r="5593" spans="1:8" ht="14.25" customHeight="1">
      <c r="A5593" s="676"/>
      <c r="B5593" s="303"/>
      <c r="C5593" s="981" t="s">
        <v>1834</v>
      </c>
      <c r="D5593" s="974" t="s">
        <v>98</v>
      </c>
      <c r="E5593" s="25">
        <v>3.0000000000000001E-3</v>
      </c>
      <c r="F5593" s="983">
        <v>6400</v>
      </c>
      <c r="G5593" s="701">
        <f t="shared" si="363"/>
        <v>19.2</v>
      </c>
      <c r="H5593" s="303"/>
    </row>
    <row r="5594" spans="1:8" ht="30">
      <c r="A5594" s="676"/>
      <c r="B5594" s="303"/>
      <c r="C5594" s="25" t="s">
        <v>2353</v>
      </c>
      <c r="D5594" s="974" t="s">
        <v>98</v>
      </c>
      <c r="E5594" s="25">
        <v>1E-3</v>
      </c>
      <c r="F5594" s="983">
        <v>19000</v>
      </c>
      <c r="G5594" s="701">
        <f t="shared" si="363"/>
        <v>19</v>
      </c>
      <c r="H5594" s="303"/>
    </row>
    <row r="5595" spans="1:8">
      <c r="A5595" s="676"/>
      <c r="B5595" s="303"/>
      <c r="C5595" s="25" t="s">
        <v>1814</v>
      </c>
      <c r="D5595" s="562" t="s">
        <v>98</v>
      </c>
      <c r="E5595" s="25">
        <v>1E-3</v>
      </c>
      <c r="F5595" s="983">
        <v>106777</v>
      </c>
      <c r="G5595" s="701">
        <f t="shared" si="363"/>
        <v>106.777</v>
      </c>
      <c r="H5595" s="303"/>
    </row>
    <row r="5596" spans="1:8">
      <c r="A5596" s="676"/>
      <c r="B5596" s="303"/>
      <c r="C5596" s="981" t="s">
        <v>4576</v>
      </c>
      <c r="D5596" s="562" t="s">
        <v>38</v>
      </c>
      <c r="E5596" s="25">
        <v>0.01</v>
      </c>
      <c r="F5596" s="983">
        <v>1500</v>
      </c>
      <c r="G5596" s="701">
        <f t="shared" si="363"/>
        <v>15</v>
      </c>
      <c r="H5596" s="303"/>
    </row>
    <row r="5597" spans="1:8">
      <c r="A5597" s="676"/>
      <c r="B5597" s="303"/>
      <c r="C5597" s="25" t="s">
        <v>4579</v>
      </c>
      <c r="D5597" s="974" t="s">
        <v>98</v>
      </c>
      <c r="E5597" s="25">
        <v>1E-4</v>
      </c>
      <c r="F5597" s="983">
        <v>58000</v>
      </c>
      <c r="G5597" s="701">
        <f t="shared" si="363"/>
        <v>5.8000000000000007</v>
      </c>
      <c r="H5597" s="303"/>
    </row>
    <row r="5598" spans="1:8">
      <c r="A5598" s="676"/>
      <c r="B5598" s="303"/>
      <c r="C5598" s="25" t="s">
        <v>4580</v>
      </c>
      <c r="D5598" s="974" t="s">
        <v>98</v>
      </c>
      <c r="E5598" s="25">
        <v>1E-4</v>
      </c>
      <c r="F5598" s="983">
        <v>58000</v>
      </c>
      <c r="G5598" s="701">
        <f t="shared" si="363"/>
        <v>5.8000000000000007</v>
      </c>
      <c r="H5598" s="303"/>
    </row>
    <row r="5599" spans="1:8">
      <c r="A5599" s="676"/>
      <c r="B5599" s="303"/>
      <c r="C5599" s="25" t="s">
        <v>4581</v>
      </c>
      <c r="D5599" s="974" t="s">
        <v>98</v>
      </c>
      <c r="E5599" s="25">
        <v>1E-4</v>
      </c>
      <c r="F5599" s="983">
        <v>58000</v>
      </c>
      <c r="G5599" s="701">
        <f t="shared" si="363"/>
        <v>5.8000000000000007</v>
      </c>
      <c r="H5599" s="303"/>
    </row>
    <row r="5600" spans="1:8" ht="18" customHeight="1">
      <c r="A5600" s="676"/>
      <c r="B5600" s="303"/>
      <c r="C5600" s="25" t="s">
        <v>4582</v>
      </c>
      <c r="D5600" s="974" t="s">
        <v>98</v>
      </c>
      <c r="E5600" s="25">
        <v>1E-4</v>
      </c>
      <c r="F5600" s="983">
        <v>58000</v>
      </c>
      <c r="G5600" s="701">
        <f t="shared" si="363"/>
        <v>5.8000000000000007</v>
      </c>
      <c r="H5600" s="303"/>
    </row>
    <row r="5601" spans="1:8" ht="31.15" customHeight="1">
      <c r="A5601" s="676"/>
      <c r="B5601" s="303"/>
      <c r="C5601" s="25" t="s">
        <v>4583</v>
      </c>
      <c r="D5601" s="974" t="s">
        <v>98</v>
      </c>
      <c r="E5601" s="25">
        <v>1E-4</v>
      </c>
      <c r="F5601" s="983">
        <v>58000</v>
      </c>
      <c r="G5601" s="701">
        <f t="shared" si="363"/>
        <v>5.8000000000000007</v>
      </c>
      <c r="H5601" s="303"/>
    </row>
    <row r="5602" spans="1:8" ht="29.45" customHeight="1">
      <c r="A5602" s="676"/>
      <c r="B5602" s="303"/>
      <c r="C5602" s="25" t="s">
        <v>4584</v>
      </c>
      <c r="D5602" s="974" t="s">
        <v>98</v>
      </c>
      <c r="E5602" s="25">
        <v>1E-4</v>
      </c>
      <c r="F5602" s="983">
        <v>58000</v>
      </c>
      <c r="G5602" s="701">
        <f t="shared" si="363"/>
        <v>5.8000000000000007</v>
      </c>
      <c r="H5602" s="303"/>
    </row>
    <row r="5603" spans="1:8">
      <c r="A5603" s="676"/>
      <c r="B5603" s="303"/>
      <c r="C5603" s="25" t="s">
        <v>4573</v>
      </c>
      <c r="D5603" s="974" t="s">
        <v>1718</v>
      </c>
      <c r="E5603" s="25">
        <v>2E-3</v>
      </c>
      <c r="F5603" s="979">
        <v>225000</v>
      </c>
      <c r="G5603" s="701">
        <f t="shared" si="363"/>
        <v>450</v>
      </c>
      <c r="H5603" s="303"/>
    </row>
    <row r="5604" spans="1:8">
      <c r="A5604" s="676"/>
      <c r="B5604" s="303"/>
      <c r="C5604" s="291" t="s">
        <v>2462</v>
      </c>
      <c r="D5604" s="359" t="s">
        <v>1718</v>
      </c>
      <c r="E5604" s="984">
        <v>2E-3</v>
      </c>
      <c r="F5604" s="668">
        <v>275000</v>
      </c>
      <c r="G5604" s="701">
        <f t="shared" si="363"/>
        <v>550</v>
      </c>
      <c r="H5604" s="303"/>
    </row>
    <row r="5605" spans="1:8" ht="30">
      <c r="A5605" s="676"/>
      <c r="B5605" s="303"/>
      <c r="C5605" s="291" t="s">
        <v>4574</v>
      </c>
      <c r="D5605" s="359" t="s">
        <v>38</v>
      </c>
      <c r="E5605" s="169">
        <v>0.01</v>
      </c>
      <c r="F5605" s="668">
        <v>1400</v>
      </c>
      <c r="G5605" s="701">
        <f t="shared" si="363"/>
        <v>14</v>
      </c>
      <c r="H5605" s="303"/>
    </row>
    <row r="5606" spans="1:8">
      <c r="A5606" s="676"/>
      <c r="B5606" s="303"/>
      <c r="C5606" s="980" t="s">
        <v>2464</v>
      </c>
      <c r="D5606" s="358" t="s">
        <v>40</v>
      </c>
      <c r="E5606" s="802">
        <v>3.0000000000000001E-3</v>
      </c>
      <c r="F5606" s="675">
        <v>550000</v>
      </c>
      <c r="G5606" s="701">
        <f t="shared" si="363"/>
        <v>1650</v>
      </c>
      <c r="H5606" s="303"/>
    </row>
    <row r="5607" spans="1:8">
      <c r="A5607" s="676"/>
      <c r="B5607" s="303"/>
      <c r="C5607" s="989" t="s">
        <v>576</v>
      </c>
      <c r="D5607" s="359" t="s">
        <v>2426</v>
      </c>
      <c r="E5607" s="742">
        <v>0.01</v>
      </c>
      <c r="F5607" s="666">
        <v>720</v>
      </c>
      <c r="G5607" s="701">
        <f t="shared" si="363"/>
        <v>7.2</v>
      </c>
      <c r="H5607" s="303"/>
    </row>
    <row r="5608" spans="1:8">
      <c r="A5608" s="676"/>
      <c r="B5608" s="303"/>
      <c r="C5608" s="990" t="s">
        <v>729</v>
      </c>
      <c r="D5608" s="359" t="s">
        <v>730</v>
      </c>
      <c r="E5608" s="742">
        <v>0.1</v>
      </c>
      <c r="F5608" s="760">
        <v>170</v>
      </c>
      <c r="G5608" s="701">
        <f t="shared" si="363"/>
        <v>17</v>
      </c>
      <c r="H5608" s="303"/>
    </row>
    <row r="5609" spans="1:8">
      <c r="A5609" s="676"/>
      <c r="B5609" s="303"/>
      <c r="C5609" s="990" t="s">
        <v>722</v>
      </c>
      <c r="D5609" s="359" t="s">
        <v>40</v>
      </c>
      <c r="E5609" s="742">
        <v>1</v>
      </c>
      <c r="F5609" s="760">
        <v>130</v>
      </c>
      <c r="G5609" s="701">
        <f t="shared" si="363"/>
        <v>130</v>
      </c>
      <c r="H5609" s="303"/>
    </row>
    <row r="5610" spans="1:8">
      <c r="A5610" s="676"/>
      <c r="B5610" s="303"/>
      <c r="C5610" s="291" t="s">
        <v>4575</v>
      </c>
      <c r="D5610" s="359" t="s">
        <v>38</v>
      </c>
      <c r="E5610" s="984">
        <v>3.0000000000000001E-3</v>
      </c>
      <c r="F5610" s="668">
        <v>23500</v>
      </c>
      <c r="G5610" s="701">
        <f t="shared" si="363"/>
        <v>70.5</v>
      </c>
      <c r="H5610" s="303"/>
    </row>
    <row r="5611" spans="1:8" ht="16.149999999999999" customHeight="1">
      <c r="A5611" s="676"/>
      <c r="B5611" s="303"/>
      <c r="C5611" s="25" t="s">
        <v>736</v>
      </c>
      <c r="D5611" s="974" t="s">
        <v>40</v>
      </c>
      <c r="E5611" s="25">
        <v>1</v>
      </c>
      <c r="F5611" s="979">
        <v>26</v>
      </c>
      <c r="G5611" s="701">
        <f t="shared" si="363"/>
        <v>26</v>
      </c>
      <c r="H5611" s="303"/>
    </row>
    <row r="5612" spans="1:8">
      <c r="A5612" s="66" t="s">
        <v>4622</v>
      </c>
      <c r="B5612" s="400" t="s">
        <v>4487</v>
      </c>
      <c r="C5612" s="482"/>
      <c r="D5612" s="285"/>
      <c r="E5612" s="285"/>
      <c r="F5612" s="440"/>
      <c r="G5612" s="891"/>
      <c r="H5612" s="400"/>
    </row>
    <row r="5613" spans="1:8">
      <c r="A5613" s="676" t="s">
        <v>4560</v>
      </c>
      <c r="B5613" s="303" t="s">
        <v>4443</v>
      </c>
      <c r="C5613" s="754"/>
      <c r="D5613" s="609"/>
      <c r="E5613" s="609"/>
      <c r="F5613" s="643"/>
      <c r="G5613" s="1559">
        <f>SUM(G5614:G5630)</f>
        <v>4584.160499999999</v>
      </c>
      <c r="H5613" s="492" t="s">
        <v>4562</v>
      </c>
    </row>
    <row r="5614" spans="1:8">
      <c r="A5614" s="676"/>
      <c r="B5614" s="303"/>
      <c r="C5614" s="25" t="s">
        <v>1760</v>
      </c>
      <c r="D5614" s="974" t="s">
        <v>39</v>
      </c>
      <c r="E5614" s="25">
        <v>0.1</v>
      </c>
      <c r="F5614" s="983">
        <v>21000</v>
      </c>
      <c r="G5614" s="701">
        <f>F5614*E5614</f>
        <v>2100</v>
      </c>
      <c r="H5614" s="303"/>
    </row>
    <row r="5615" spans="1:8">
      <c r="A5615" s="676"/>
      <c r="B5615" s="303"/>
      <c r="C5615" s="25" t="s">
        <v>731</v>
      </c>
      <c r="D5615" s="974" t="s">
        <v>39</v>
      </c>
      <c r="E5615" s="25">
        <v>2E-3</v>
      </c>
      <c r="F5615" s="983">
        <v>18000</v>
      </c>
      <c r="G5615" s="701">
        <f t="shared" ref="G5615:G5630" si="364">F5615*E5615</f>
        <v>36</v>
      </c>
      <c r="H5615" s="303"/>
    </row>
    <row r="5616" spans="1:8">
      <c r="A5616" s="676"/>
      <c r="B5616" s="303"/>
      <c r="C5616" s="25" t="s">
        <v>4563</v>
      </c>
      <c r="D5616" s="974" t="s">
        <v>98</v>
      </c>
      <c r="E5616" s="25">
        <v>2E-3</v>
      </c>
      <c r="F5616" s="983">
        <v>19000</v>
      </c>
      <c r="G5616" s="701">
        <f t="shared" si="364"/>
        <v>38</v>
      </c>
      <c r="H5616" s="303"/>
    </row>
    <row r="5617" spans="1:8" ht="30">
      <c r="A5617" s="676"/>
      <c r="B5617" s="303"/>
      <c r="C5617" s="25" t="s">
        <v>4564</v>
      </c>
      <c r="D5617" s="974" t="s">
        <v>98</v>
      </c>
      <c r="E5617" s="25">
        <v>1E-4</v>
      </c>
      <c r="F5617" s="983">
        <v>71490</v>
      </c>
      <c r="G5617" s="701">
        <f t="shared" si="364"/>
        <v>7.149</v>
      </c>
      <c r="H5617" s="303"/>
    </row>
    <row r="5618" spans="1:8" ht="30">
      <c r="A5618" s="676"/>
      <c r="B5618" s="303"/>
      <c r="C5618" s="25" t="s">
        <v>4565</v>
      </c>
      <c r="D5618" s="974" t="s">
        <v>98</v>
      </c>
      <c r="E5618" s="25">
        <v>1E-4</v>
      </c>
      <c r="F5618" s="983">
        <v>74815</v>
      </c>
      <c r="G5618" s="701">
        <f t="shared" si="364"/>
        <v>7.4815000000000005</v>
      </c>
      <c r="H5618" s="303"/>
    </row>
    <row r="5619" spans="1:8" ht="45">
      <c r="A5619" s="676"/>
      <c r="B5619" s="303"/>
      <c r="C5619" s="25" t="s">
        <v>4566</v>
      </c>
      <c r="D5619" s="974" t="s">
        <v>98</v>
      </c>
      <c r="E5619" s="25">
        <v>1E-4</v>
      </c>
      <c r="F5619" s="979">
        <v>75465</v>
      </c>
      <c r="G5619" s="701">
        <f t="shared" si="364"/>
        <v>7.5465</v>
      </c>
      <c r="H5619" s="303"/>
    </row>
    <row r="5620" spans="1:8" ht="30">
      <c r="A5620" s="676"/>
      <c r="B5620" s="303"/>
      <c r="C5620" s="25" t="s">
        <v>4567</v>
      </c>
      <c r="D5620" s="974" t="s">
        <v>98</v>
      </c>
      <c r="E5620" s="25">
        <v>1E-4</v>
      </c>
      <c r="F5620" s="979">
        <v>87990</v>
      </c>
      <c r="G5620" s="701">
        <f t="shared" si="364"/>
        <v>8.7990000000000013</v>
      </c>
      <c r="H5620" s="303"/>
    </row>
    <row r="5621" spans="1:8" ht="30">
      <c r="A5621" s="676"/>
      <c r="B5621" s="303"/>
      <c r="C5621" s="25" t="s">
        <v>4568</v>
      </c>
      <c r="D5621" s="974" t="s">
        <v>98</v>
      </c>
      <c r="E5621" s="25">
        <v>1E-4</v>
      </c>
      <c r="F5621" s="979">
        <v>71395</v>
      </c>
      <c r="G5621" s="701">
        <f t="shared" si="364"/>
        <v>7.1395</v>
      </c>
      <c r="H5621" s="303"/>
    </row>
    <row r="5622" spans="1:8" ht="30">
      <c r="A5622" s="676"/>
      <c r="B5622" s="303"/>
      <c r="C5622" s="25" t="s">
        <v>4569</v>
      </c>
      <c r="D5622" s="974" t="s">
        <v>98</v>
      </c>
      <c r="E5622" s="25">
        <v>1E-4</v>
      </c>
      <c r="F5622" s="979">
        <v>53450</v>
      </c>
      <c r="G5622" s="701">
        <f t="shared" si="364"/>
        <v>5.3450000000000006</v>
      </c>
      <c r="H5622" s="303"/>
    </row>
    <row r="5623" spans="1:8">
      <c r="A5623" s="676"/>
      <c r="B5623" s="303"/>
      <c r="C5623" s="25" t="s">
        <v>4573</v>
      </c>
      <c r="D5623" s="974" t="s">
        <v>1718</v>
      </c>
      <c r="E5623" s="25">
        <v>2E-3</v>
      </c>
      <c r="F5623" s="979">
        <v>225000</v>
      </c>
      <c r="G5623" s="701">
        <f t="shared" si="364"/>
        <v>450</v>
      </c>
      <c r="H5623" s="303"/>
    </row>
    <row r="5624" spans="1:8">
      <c r="A5624" s="676"/>
      <c r="B5624" s="303"/>
      <c r="C5624" s="25" t="s">
        <v>4576</v>
      </c>
      <c r="D5624" s="974" t="s">
        <v>38</v>
      </c>
      <c r="E5624" s="981">
        <v>0.01</v>
      </c>
      <c r="F5624" s="979">
        <v>1500</v>
      </c>
      <c r="G5624" s="701">
        <f t="shared" si="364"/>
        <v>15</v>
      </c>
      <c r="H5624" s="303"/>
    </row>
    <row r="5625" spans="1:8">
      <c r="A5625" s="676"/>
      <c r="B5625" s="303"/>
      <c r="C5625" s="25" t="s">
        <v>722</v>
      </c>
      <c r="D5625" s="974" t="s">
        <v>40</v>
      </c>
      <c r="E5625" s="25">
        <v>1</v>
      </c>
      <c r="F5625" s="979">
        <v>130</v>
      </c>
      <c r="G5625" s="701">
        <f t="shared" si="364"/>
        <v>130</v>
      </c>
      <c r="H5625" s="303"/>
    </row>
    <row r="5626" spans="1:8">
      <c r="A5626" s="676"/>
      <c r="B5626" s="303"/>
      <c r="C5626" s="980" t="s">
        <v>2464</v>
      </c>
      <c r="D5626" s="358" t="s">
        <v>40</v>
      </c>
      <c r="E5626" s="802">
        <v>3.0000000000000001E-3</v>
      </c>
      <c r="F5626" s="675">
        <v>550000</v>
      </c>
      <c r="G5626" s="701">
        <f t="shared" si="364"/>
        <v>1650</v>
      </c>
      <c r="H5626" s="303"/>
    </row>
    <row r="5627" spans="1:8">
      <c r="A5627" s="676"/>
      <c r="B5627" s="303"/>
      <c r="C5627" s="25" t="s">
        <v>576</v>
      </c>
      <c r="D5627" s="974" t="s">
        <v>39</v>
      </c>
      <c r="E5627" s="25">
        <v>0.01</v>
      </c>
      <c r="F5627" s="666">
        <v>720</v>
      </c>
      <c r="G5627" s="701">
        <f t="shared" si="364"/>
        <v>7.2</v>
      </c>
      <c r="H5627" s="303"/>
    </row>
    <row r="5628" spans="1:8">
      <c r="A5628" s="676"/>
      <c r="B5628" s="303"/>
      <c r="C5628" s="25" t="s">
        <v>31</v>
      </c>
      <c r="D5628" s="974" t="s">
        <v>98</v>
      </c>
      <c r="E5628" s="25">
        <v>0.01</v>
      </c>
      <c r="F5628" s="979">
        <v>2700</v>
      </c>
      <c r="G5628" s="701">
        <f t="shared" si="364"/>
        <v>27</v>
      </c>
      <c r="H5628" s="303"/>
    </row>
    <row r="5629" spans="1:8">
      <c r="A5629" s="676"/>
      <c r="B5629" s="303"/>
      <c r="C5629" s="291" t="s">
        <v>4575</v>
      </c>
      <c r="D5629" s="359" t="s">
        <v>38</v>
      </c>
      <c r="E5629" s="984">
        <v>3.0000000000000001E-3</v>
      </c>
      <c r="F5629" s="668">
        <v>23500</v>
      </c>
      <c r="G5629" s="701">
        <f t="shared" si="364"/>
        <v>70.5</v>
      </c>
      <c r="H5629" s="303"/>
    </row>
    <row r="5630" spans="1:8">
      <c r="A5630" s="676"/>
      <c r="B5630" s="303"/>
      <c r="C5630" s="982" t="s">
        <v>729</v>
      </c>
      <c r="D5630" s="974" t="s">
        <v>730</v>
      </c>
      <c r="E5630" s="25">
        <v>0.1</v>
      </c>
      <c r="F5630" s="979">
        <v>170</v>
      </c>
      <c r="G5630" s="701">
        <f t="shared" si="364"/>
        <v>17</v>
      </c>
      <c r="H5630" s="303"/>
    </row>
    <row r="5631" spans="1:8">
      <c r="A5631" s="66" t="s">
        <v>4623</v>
      </c>
      <c r="B5631" s="400" t="s">
        <v>4490</v>
      </c>
      <c r="C5631" s="994"/>
      <c r="D5631" s="44"/>
      <c r="E5631" s="994"/>
      <c r="F5631" s="995"/>
      <c r="G5631" s="1541"/>
      <c r="H5631" s="805"/>
    </row>
    <row r="5632" spans="1:8">
      <c r="A5632" s="676" t="s">
        <v>4802</v>
      </c>
      <c r="B5632" s="303" t="s">
        <v>4443</v>
      </c>
      <c r="C5632" s="99"/>
      <c r="D5632" s="104"/>
      <c r="E5632" s="99"/>
      <c r="F5632" s="986"/>
      <c r="G5632" s="1559">
        <f>SUM(G5633:G5649)</f>
        <v>4584.160499999999</v>
      </c>
      <c r="H5632" s="492" t="s">
        <v>4562</v>
      </c>
    </row>
    <row r="5633" spans="1:8">
      <c r="A5633" s="676"/>
      <c r="B5633" s="303"/>
      <c r="C5633" s="25" t="s">
        <v>1760</v>
      </c>
      <c r="D5633" s="974" t="s">
        <v>39</v>
      </c>
      <c r="E5633" s="25">
        <v>0.1</v>
      </c>
      <c r="F5633" s="983">
        <v>21000</v>
      </c>
      <c r="G5633" s="701">
        <f>F5633*E5633</f>
        <v>2100</v>
      </c>
      <c r="H5633" s="303"/>
    </row>
    <row r="5634" spans="1:8">
      <c r="A5634" s="676"/>
      <c r="B5634" s="303"/>
      <c r="C5634" s="25" t="s">
        <v>731</v>
      </c>
      <c r="D5634" s="974" t="s">
        <v>39</v>
      </c>
      <c r="E5634" s="25">
        <v>2E-3</v>
      </c>
      <c r="F5634" s="983">
        <v>18000</v>
      </c>
      <c r="G5634" s="701">
        <f t="shared" ref="G5634:G5649" si="365">F5634*E5634</f>
        <v>36</v>
      </c>
      <c r="H5634" s="303"/>
    </row>
    <row r="5635" spans="1:8">
      <c r="A5635" s="676"/>
      <c r="B5635" s="303"/>
      <c r="C5635" s="25" t="s">
        <v>4563</v>
      </c>
      <c r="D5635" s="974" t="s">
        <v>98</v>
      </c>
      <c r="E5635" s="25">
        <v>2E-3</v>
      </c>
      <c r="F5635" s="983">
        <v>19000</v>
      </c>
      <c r="G5635" s="701">
        <f t="shared" si="365"/>
        <v>38</v>
      </c>
      <c r="H5635" s="303"/>
    </row>
    <row r="5636" spans="1:8" ht="30">
      <c r="A5636" s="676"/>
      <c r="B5636" s="303"/>
      <c r="C5636" s="25" t="s">
        <v>4564</v>
      </c>
      <c r="D5636" s="974" t="s">
        <v>98</v>
      </c>
      <c r="E5636" s="25">
        <v>1E-4</v>
      </c>
      <c r="F5636" s="983">
        <v>71490</v>
      </c>
      <c r="G5636" s="701">
        <f t="shared" si="365"/>
        <v>7.149</v>
      </c>
      <c r="H5636" s="303"/>
    </row>
    <row r="5637" spans="1:8" ht="30">
      <c r="A5637" s="676"/>
      <c r="B5637" s="303"/>
      <c r="C5637" s="25" t="s">
        <v>4565</v>
      </c>
      <c r="D5637" s="974" t="s">
        <v>98</v>
      </c>
      <c r="E5637" s="25">
        <v>1E-4</v>
      </c>
      <c r="F5637" s="983">
        <v>74815</v>
      </c>
      <c r="G5637" s="701">
        <f t="shared" si="365"/>
        <v>7.4815000000000005</v>
      </c>
      <c r="H5637" s="303"/>
    </row>
    <row r="5638" spans="1:8" ht="45">
      <c r="A5638" s="676"/>
      <c r="B5638" s="303"/>
      <c r="C5638" s="25" t="s">
        <v>4566</v>
      </c>
      <c r="D5638" s="974" t="s">
        <v>98</v>
      </c>
      <c r="E5638" s="25">
        <v>1E-4</v>
      </c>
      <c r="F5638" s="979">
        <v>75465</v>
      </c>
      <c r="G5638" s="701">
        <f t="shared" si="365"/>
        <v>7.5465</v>
      </c>
      <c r="H5638" s="303"/>
    </row>
    <row r="5639" spans="1:8" ht="30">
      <c r="A5639" s="676"/>
      <c r="B5639" s="303"/>
      <c r="C5639" s="25" t="s">
        <v>4567</v>
      </c>
      <c r="D5639" s="974" t="s">
        <v>98</v>
      </c>
      <c r="E5639" s="25">
        <v>1E-4</v>
      </c>
      <c r="F5639" s="979">
        <v>87990</v>
      </c>
      <c r="G5639" s="701">
        <f t="shared" si="365"/>
        <v>8.7990000000000013</v>
      </c>
      <c r="H5639" s="303"/>
    </row>
    <row r="5640" spans="1:8" ht="30">
      <c r="A5640" s="676"/>
      <c r="B5640" s="303"/>
      <c r="C5640" s="25" t="s">
        <v>4568</v>
      </c>
      <c r="D5640" s="974" t="s">
        <v>98</v>
      </c>
      <c r="E5640" s="25">
        <v>1E-4</v>
      </c>
      <c r="F5640" s="979">
        <v>71395</v>
      </c>
      <c r="G5640" s="701">
        <f t="shared" si="365"/>
        <v>7.1395</v>
      </c>
      <c r="H5640" s="303"/>
    </row>
    <row r="5641" spans="1:8" ht="30">
      <c r="A5641" s="676"/>
      <c r="B5641" s="303"/>
      <c r="C5641" s="25" t="s">
        <v>4569</v>
      </c>
      <c r="D5641" s="974" t="s">
        <v>98</v>
      </c>
      <c r="E5641" s="25">
        <v>1E-4</v>
      </c>
      <c r="F5641" s="979">
        <v>53450</v>
      </c>
      <c r="G5641" s="701">
        <f t="shared" si="365"/>
        <v>5.3450000000000006</v>
      </c>
      <c r="H5641" s="303"/>
    </row>
    <row r="5642" spans="1:8">
      <c r="A5642" s="676"/>
      <c r="B5642" s="303"/>
      <c r="C5642" s="25" t="s">
        <v>4573</v>
      </c>
      <c r="D5642" s="974" t="s">
        <v>1718</v>
      </c>
      <c r="E5642" s="25">
        <v>2E-3</v>
      </c>
      <c r="F5642" s="979">
        <v>225000</v>
      </c>
      <c r="G5642" s="701">
        <f t="shared" si="365"/>
        <v>450</v>
      </c>
      <c r="H5642" s="303"/>
    </row>
    <row r="5643" spans="1:8">
      <c r="A5643" s="676"/>
      <c r="B5643" s="303"/>
      <c r="C5643" s="25" t="s">
        <v>4576</v>
      </c>
      <c r="D5643" s="974" t="s">
        <v>38</v>
      </c>
      <c r="E5643" s="981">
        <v>0.01</v>
      </c>
      <c r="F5643" s="979">
        <v>1500</v>
      </c>
      <c r="G5643" s="701">
        <f t="shared" si="365"/>
        <v>15</v>
      </c>
      <c r="H5643" s="303"/>
    </row>
    <row r="5644" spans="1:8">
      <c r="A5644" s="676"/>
      <c r="B5644" s="303"/>
      <c r="C5644" s="25" t="s">
        <v>722</v>
      </c>
      <c r="D5644" s="974" t="s">
        <v>40</v>
      </c>
      <c r="E5644" s="25">
        <v>1</v>
      </c>
      <c r="F5644" s="979">
        <v>130</v>
      </c>
      <c r="G5644" s="701">
        <f t="shared" si="365"/>
        <v>130</v>
      </c>
      <c r="H5644" s="303"/>
    </row>
    <row r="5645" spans="1:8" ht="15.75" customHeight="1">
      <c r="A5645" s="676"/>
      <c r="B5645" s="303"/>
      <c r="C5645" s="980" t="s">
        <v>2464</v>
      </c>
      <c r="D5645" s="358" t="s">
        <v>40</v>
      </c>
      <c r="E5645" s="802">
        <v>3.0000000000000001E-3</v>
      </c>
      <c r="F5645" s="675">
        <v>550000</v>
      </c>
      <c r="G5645" s="701">
        <f t="shared" si="365"/>
        <v>1650</v>
      </c>
      <c r="H5645" s="303"/>
    </row>
    <row r="5646" spans="1:8">
      <c r="A5646" s="676"/>
      <c r="B5646" s="303"/>
      <c r="C5646" s="25" t="s">
        <v>576</v>
      </c>
      <c r="D5646" s="974" t="s">
        <v>39</v>
      </c>
      <c r="E5646" s="25">
        <v>0.01</v>
      </c>
      <c r="F5646" s="666">
        <v>720</v>
      </c>
      <c r="G5646" s="701">
        <f t="shared" si="365"/>
        <v>7.2</v>
      </c>
      <c r="H5646" s="303"/>
    </row>
    <row r="5647" spans="1:8">
      <c r="A5647" s="676"/>
      <c r="B5647" s="303"/>
      <c r="C5647" s="25" t="s">
        <v>31</v>
      </c>
      <c r="D5647" s="974" t="s">
        <v>98</v>
      </c>
      <c r="E5647" s="25">
        <v>0.01</v>
      </c>
      <c r="F5647" s="979">
        <v>2700</v>
      </c>
      <c r="G5647" s="701">
        <f t="shared" si="365"/>
        <v>27</v>
      </c>
      <c r="H5647" s="303"/>
    </row>
    <row r="5648" spans="1:8">
      <c r="A5648" s="676"/>
      <c r="B5648" s="303"/>
      <c r="C5648" s="291" t="s">
        <v>4575</v>
      </c>
      <c r="D5648" s="359" t="s">
        <v>38</v>
      </c>
      <c r="E5648" s="984">
        <v>3.0000000000000001E-3</v>
      </c>
      <c r="F5648" s="668">
        <v>23500</v>
      </c>
      <c r="G5648" s="701">
        <f t="shared" si="365"/>
        <v>70.5</v>
      </c>
      <c r="H5648" s="303"/>
    </row>
    <row r="5649" spans="1:8">
      <c r="A5649" s="676"/>
      <c r="B5649" s="303"/>
      <c r="C5649" s="982" t="s">
        <v>729</v>
      </c>
      <c r="D5649" s="974" t="s">
        <v>730</v>
      </c>
      <c r="E5649" s="25">
        <v>0.1</v>
      </c>
      <c r="F5649" s="979">
        <v>170</v>
      </c>
      <c r="G5649" s="701">
        <f t="shared" si="365"/>
        <v>17</v>
      </c>
      <c r="H5649" s="303"/>
    </row>
    <row r="5650" spans="1:8" ht="28.5">
      <c r="A5650" s="66" t="s">
        <v>4624</v>
      </c>
      <c r="B5650" s="400" t="s">
        <v>4493</v>
      </c>
      <c r="C5650" s="697"/>
      <c r="D5650" s="695"/>
      <c r="E5650" s="695"/>
      <c r="F5650" s="278"/>
      <c r="G5650" s="1541"/>
      <c r="H5650" s="805"/>
    </row>
    <row r="5651" spans="1:8" ht="30">
      <c r="A5651" s="676" t="s">
        <v>4494</v>
      </c>
      <c r="B5651" s="775" t="s">
        <v>4495</v>
      </c>
      <c r="C5651" s="754"/>
      <c r="D5651" s="609"/>
      <c r="E5651" s="609"/>
      <c r="F5651" s="643"/>
      <c r="G5651" s="1559">
        <f>SUM(G5652:G5664)</f>
        <v>680.81500000000005</v>
      </c>
      <c r="H5651" s="303" t="s">
        <v>4625</v>
      </c>
    </row>
    <row r="5652" spans="1:8">
      <c r="A5652" s="676"/>
      <c r="B5652" s="303"/>
      <c r="C5652" s="25" t="s">
        <v>4626</v>
      </c>
      <c r="D5652" s="974" t="s">
        <v>98</v>
      </c>
      <c r="E5652" s="25">
        <v>2.0219999999999998E-2</v>
      </c>
      <c r="F5652" s="983">
        <v>4500</v>
      </c>
      <c r="G5652" s="996">
        <f>F5652*E5652</f>
        <v>90.99</v>
      </c>
      <c r="H5652" s="303"/>
    </row>
    <row r="5653" spans="1:8">
      <c r="A5653" s="676"/>
      <c r="B5653" s="303"/>
      <c r="C5653" s="25" t="s">
        <v>4627</v>
      </c>
      <c r="D5653" s="974" t="s">
        <v>98</v>
      </c>
      <c r="E5653" s="25">
        <v>1.2999999999999999E-2</v>
      </c>
      <c r="F5653" s="979">
        <v>5000</v>
      </c>
      <c r="G5653" s="996">
        <f t="shared" ref="G5653:G5664" si="366">F5653*E5653</f>
        <v>65</v>
      </c>
      <c r="H5653" s="303"/>
    </row>
    <row r="5654" spans="1:8">
      <c r="A5654" s="676"/>
      <c r="B5654" s="303"/>
      <c r="C5654" s="982" t="s">
        <v>2092</v>
      </c>
      <c r="D5654" s="974" t="s">
        <v>98</v>
      </c>
      <c r="E5654" s="25">
        <v>1E-3</v>
      </c>
      <c r="F5654" s="979">
        <v>11500</v>
      </c>
      <c r="G5654" s="996">
        <f t="shared" si="366"/>
        <v>11.5</v>
      </c>
      <c r="H5654" s="303"/>
    </row>
    <row r="5655" spans="1:8">
      <c r="A5655" s="676"/>
      <c r="B5655" s="303"/>
      <c r="C5655" s="982" t="s">
        <v>731</v>
      </c>
      <c r="D5655" s="974" t="s">
        <v>39</v>
      </c>
      <c r="E5655" s="25">
        <v>6.0000000000000001E-3</v>
      </c>
      <c r="F5655" s="979">
        <v>6500</v>
      </c>
      <c r="G5655" s="996">
        <f t="shared" si="366"/>
        <v>39</v>
      </c>
      <c r="H5655" s="303"/>
    </row>
    <row r="5656" spans="1:8">
      <c r="A5656" s="676"/>
      <c r="B5656" s="303"/>
      <c r="C5656" s="982" t="s">
        <v>723</v>
      </c>
      <c r="D5656" s="974" t="s">
        <v>39</v>
      </c>
      <c r="E5656" s="25">
        <v>2E-3</v>
      </c>
      <c r="F5656" s="979">
        <v>1200</v>
      </c>
      <c r="G5656" s="996">
        <f t="shared" si="366"/>
        <v>2.4</v>
      </c>
      <c r="H5656" s="303"/>
    </row>
    <row r="5657" spans="1:8">
      <c r="A5657" s="676"/>
      <c r="B5657" s="303"/>
      <c r="C5657" s="997" t="s">
        <v>4073</v>
      </c>
      <c r="D5657" s="353" t="s">
        <v>1698</v>
      </c>
      <c r="E5657" s="998">
        <v>0.1</v>
      </c>
      <c r="F5657" s="665">
        <v>1500</v>
      </c>
      <c r="G5657" s="996">
        <f t="shared" si="366"/>
        <v>150</v>
      </c>
      <c r="H5657" s="303"/>
    </row>
    <row r="5658" spans="1:8">
      <c r="A5658" s="676"/>
      <c r="B5658" s="303"/>
      <c r="C5658" s="999" t="s">
        <v>4084</v>
      </c>
      <c r="D5658" s="355" t="s">
        <v>98</v>
      </c>
      <c r="E5658" s="1000">
        <v>1E-3</v>
      </c>
      <c r="F5658" s="665">
        <v>8100</v>
      </c>
      <c r="G5658" s="996">
        <f t="shared" si="366"/>
        <v>8.1</v>
      </c>
      <c r="H5658" s="303"/>
    </row>
    <row r="5659" spans="1:8">
      <c r="A5659" s="676"/>
      <c r="B5659" s="303"/>
      <c r="C5659" s="25" t="s">
        <v>1713</v>
      </c>
      <c r="D5659" s="974" t="s">
        <v>98</v>
      </c>
      <c r="E5659" s="25">
        <v>1.5E-3</v>
      </c>
      <c r="F5659" s="983">
        <v>2550</v>
      </c>
      <c r="G5659" s="996">
        <f t="shared" si="366"/>
        <v>3.8250000000000002</v>
      </c>
      <c r="H5659" s="303"/>
    </row>
    <row r="5660" spans="1:8">
      <c r="A5660" s="676"/>
      <c r="B5660" s="303"/>
      <c r="C5660" s="25" t="s">
        <v>4576</v>
      </c>
      <c r="D5660" s="974" t="s">
        <v>38</v>
      </c>
      <c r="E5660" s="981">
        <v>0.02</v>
      </c>
      <c r="F5660" s="979">
        <v>1500</v>
      </c>
      <c r="G5660" s="996">
        <f t="shared" si="366"/>
        <v>30</v>
      </c>
      <c r="H5660" s="303"/>
    </row>
    <row r="5661" spans="1:8" ht="16.149999999999999" customHeight="1">
      <c r="A5661" s="676"/>
      <c r="B5661" s="303"/>
      <c r="C5661" s="25" t="s">
        <v>722</v>
      </c>
      <c r="D5661" s="974" t="s">
        <v>40</v>
      </c>
      <c r="E5661" s="25">
        <v>1</v>
      </c>
      <c r="F5661" s="979">
        <v>130</v>
      </c>
      <c r="G5661" s="996">
        <f t="shared" si="366"/>
        <v>130</v>
      </c>
      <c r="H5661" s="303"/>
    </row>
    <row r="5662" spans="1:8">
      <c r="A5662" s="676"/>
      <c r="B5662" s="303"/>
      <c r="C5662" s="25" t="s">
        <v>576</v>
      </c>
      <c r="D5662" s="974" t="s">
        <v>39</v>
      </c>
      <c r="E5662" s="25">
        <v>0.1</v>
      </c>
      <c r="F5662" s="666">
        <v>720</v>
      </c>
      <c r="G5662" s="996">
        <f t="shared" si="366"/>
        <v>72</v>
      </c>
      <c r="H5662" s="303"/>
    </row>
    <row r="5663" spans="1:8">
      <c r="A5663" s="676"/>
      <c r="B5663" s="303"/>
      <c r="C5663" s="982" t="s">
        <v>729</v>
      </c>
      <c r="D5663" s="974" t="s">
        <v>730</v>
      </c>
      <c r="E5663" s="25">
        <v>0.3</v>
      </c>
      <c r="F5663" s="983">
        <v>170</v>
      </c>
      <c r="G5663" s="996">
        <f t="shared" si="366"/>
        <v>51</v>
      </c>
      <c r="H5663" s="303"/>
    </row>
    <row r="5664" spans="1:8">
      <c r="A5664" s="676"/>
      <c r="B5664" s="303"/>
      <c r="C5664" s="25" t="s">
        <v>31</v>
      </c>
      <c r="D5664" s="974" t="s">
        <v>98</v>
      </c>
      <c r="E5664" s="25">
        <v>0.01</v>
      </c>
      <c r="F5664" s="983">
        <v>2700</v>
      </c>
      <c r="G5664" s="996">
        <f t="shared" si="366"/>
        <v>27</v>
      </c>
      <c r="H5664" s="303"/>
    </row>
    <row r="5665" spans="1:8">
      <c r="A5665" s="676" t="s">
        <v>4496</v>
      </c>
      <c r="B5665" s="775" t="s">
        <v>4443</v>
      </c>
      <c r="C5665" s="99"/>
      <c r="D5665" s="104"/>
      <c r="E5665" s="99"/>
      <c r="F5665" s="986"/>
      <c r="G5665" s="1001">
        <f>SUM(G5666:G5684)</f>
        <v>6154.9374999999991</v>
      </c>
      <c r="H5665" s="492" t="s">
        <v>4562</v>
      </c>
    </row>
    <row r="5666" spans="1:8">
      <c r="A5666" s="676"/>
      <c r="B5666" s="303"/>
      <c r="C5666" s="25" t="s">
        <v>733</v>
      </c>
      <c r="D5666" s="974" t="s">
        <v>39</v>
      </c>
      <c r="E5666" s="25">
        <v>0.02</v>
      </c>
      <c r="F5666" s="983">
        <v>18000</v>
      </c>
      <c r="G5666" s="996">
        <f>F5666*E5666</f>
        <v>360</v>
      </c>
      <c r="H5666" s="303"/>
    </row>
    <row r="5667" spans="1:8">
      <c r="A5667" s="676"/>
      <c r="B5667" s="303"/>
      <c r="C5667" s="25" t="s">
        <v>1760</v>
      </c>
      <c r="D5667" s="974" t="s">
        <v>39</v>
      </c>
      <c r="E5667" s="25">
        <v>0.15</v>
      </c>
      <c r="F5667" s="983">
        <v>21000</v>
      </c>
      <c r="G5667" s="996">
        <f t="shared" ref="G5667:G5684" si="367">F5667*E5667</f>
        <v>3150</v>
      </c>
      <c r="H5667" s="303"/>
    </row>
    <row r="5668" spans="1:8">
      <c r="A5668" s="676"/>
      <c r="B5668" s="303"/>
      <c r="C5668" s="25" t="s">
        <v>731</v>
      </c>
      <c r="D5668" s="974" t="s">
        <v>39</v>
      </c>
      <c r="E5668" s="25">
        <v>5.0000000000000001E-3</v>
      </c>
      <c r="F5668" s="983">
        <v>18000</v>
      </c>
      <c r="G5668" s="996">
        <f t="shared" si="367"/>
        <v>90</v>
      </c>
      <c r="H5668" s="303"/>
    </row>
    <row r="5669" spans="1:8">
      <c r="A5669" s="676"/>
      <c r="B5669" s="303"/>
      <c r="C5669" s="25" t="s">
        <v>4563</v>
      </c>
      <c r="D5669" s="974" t="s">
        <v>98</v>
      </c>
      <c r="E5669" s="25">
        <v>2E-3</v>
      </c>
      <c r="F5669" s="983">
        <v>19000</v>
      </c>
      <c r="G5669" s="996">
        <f t="shared" si="367"/>
        <v>38</v>
      </c>
      <c r="H5669" s="303"/>
    </row>
    <row r="5670" spans="1:8">
      <c r="A5670" s="676"/>
      <c r="B5670" s="303"/>
      <c r="C5670" s="25" t="s">
        <v>1814</v>
      </c>
      <c r="D5670" s="974" t="s">
        <v>98</v>
      </c>
      <c r="E5670" s="25">
        <v>1E-3</v>
      </c>
      <c r="F5670" s="983">
        <v>106777</v>
      </c>
      <c r="G5670" s="996">
        <f t="shared" si="367"/>
        <v>106.777</v>
      </c>
      <c r="H5670" s="303"/>
    </row>
    <row r="5671" spans="1:8" ht="30">
      <c r="A5671" s="676"/>
      <c r="B5671" s="303"/>
      <c r="C5671" s="25" t="s">
        <v>4564</v>
      </c>
      <c r="D5671" s="974" t="s">
        <v>98</v>
      </c>
      <c r="E5671" s="25">
        <v>1E-4</v>
      </c>
      <c r="F5671" s="983">
        <v>71490</v>
      </c>
      <c r="G5671" s="996">
        <f t="shared" si="367"/>
        <v>7.149</v>
      </c>
      <c r="H5671" s="303"/>
    </row>
    <row r="5672" spans="1:8" ht="30">
      <c r="A5672" s="676"/>
      <c r="B5672" s="303"/>
      <c r="C5672" s="25" t="s">
        <v>4565</v>
      </c>
      <c r="D5672" s="974" t="s">
        <v>98</v>
      </c>
      <c r="E5672" s="25">
        <v>1E-4</v>
      </c>
      <c r="F5672" s="979">
        <v>74815</v>
      </c>
      <c r="G5672" s="996">
        <f t="shared" si="367"/>
        <v>7.4815000000000005</v>
      </c>
      <c r="H5672" s="303"/>
    </row>
    <row r="5673" spans="1:8" ht="45">
      <c r="A5673" s="676"/>
      <c r="B5673" s="303"/>
      <c r="C5673" s="25" t="s">
        <v>4566</v>
      </c>
      <c r="D5673" s="974" t="s">
        <v>98</v>
      </c>
      <c r="E5673" s="25">
        <v>1E-4</v>
      </c>
      <c r="F5673" s="979">
        <v>75465</v>
      </c>
      <c r="G5673" s="996">
        <f t="shared" si="367"/>
        <v>7.5465</v>
      </c>
      <c r="H5673" s="303"/>
    </row>
    <row r="5674" spans="1:8" ht="30">
      <c r="A5674" s="676"/>
      <c r="B5674" s="303"/>
      <c r="C5674" s="25" t="s">
        <v>4567</v>
      </c>
      <c r="D5674" s="974" t="s">
        <v>98</v>
      </c>
      <c r="E5674" s="25">
        <v>1E-4</v>
      </c>
      <c r="F5674" s="979">
        <v>87990</v>
      </c>
      <c r="G5674" s="996">
        <f t="shared" si="367"/>
        <v>8.7990000000000013</v>
      </c>
      <c r="H5674" s="303"/>
    </row>
    <row r="5675" spans="1:8" ht="30">
      <c r="A5675" s="676"/>
      <c r="B5675" s="303"/>
      <c r="C5675" s="25" t="s">
        <v>4568</v>
      </c>
      <c r="D5675" s="974" t="s">
        <v>98</v>
      </c>
      <c r="E5675" s="25">
        <v>1E-4</v>
      </c>
      <c r="F5675" s="979">
        <v>71395</v>
      </c>
      <c r="G5675" s="996">
        <f t="shared" si="367"/>
        <v>7.1395</v>
      </c>
      <c r="H5675" s="303"/>
    </row>
    <row r="5676" spans="1:8" ht="30">
      <c r="A5676" s="676"/>
      <c r="B5676" s="303"/>
      <c r="C5676" s="25" t="s">
        <v>4569</v>
      </c>
      <c r="D5676" s="974" t="s">
        <v>98</v>
      </c>
      <c r="E5676" s="25">
        <v>1E-4</v>
      </c>
      <c r="F5676" s="979">
        <v>53450</v>
      </c>
      <c r="G5676" s="996">
        <f t="shared" si="367"/>
        <v>5.3450000000000006</v>
      </c>
      <c r="H5676" s="303"/>
    </row>
    <row r="5677" spans="1:8">
      <c r="A5677" s="676"/>
      <c r="B5677" s="303"/>
      <c r="C5677" s="25" t="s">
        <v>4573</v>
      </c>
      <c r="D5677" s="974" t="s">
        <v>1718</v>
      </c>
      <c r="E5677" s="25">
        <v>2E-3</v>
      </c>
      <c r="F5677" s="979">
        <v>225000</v>
      </c>
      <c r="G5677" s="996">
        <f t="shared" si="367"/>
        <v>450</v>
      </c>
      <c r="H5677" s="303"/>
    </row>
    <row r="5678" spans="1:8">
      <c r="A5678" s="676"/>
      <c r="B5678" s="303"/>
      <c r="C5678" s="25" t="s">
        <v>4576</v>
      </c>
      <c r="D5678" s="974" t="s">
        <v>38</v>
      </c>
      <c r="E5678" s="981">
        <v>0.01</v>
      </c>
      <c r="F5678" s="979">
        <v>1500</v>
      </c>
      <c r="G5678" s="996">
        <f t="shared" si="367"/>
        <v>15</v>
      </c>
      <c r="H5678" s="303"/>
    </row>
    <row r="5679" spans="1:8">
      <c r="A5679" s="676"/>
      <c r="B5679" s="303"/>
      <c r="C5679" s="25" t="s">
        <v>722</v>
      </c>
      <c r="D5679" s="974" t="s">
        <v>40</v>
      </c>
      <c r="E5679" s="25">
        <v>1</v>
      </c>
      <c r="F5679" s="979">
        <v>130</v>
      </c>
      <c r="G5679" s="996">
        <f t="shared" si="367"/>
        <v>130</v>
      </c>
      <c r="H5679" s="303"/>
    </row>
    <row r="5680" spans="1:8">
      <c r="A5680" s="676"/>
      <c r="B5680" s="303"/>
      <c r="C5680" s="980" t="s">
        <v>2464</v>
      </c>
      <c r="D5680" s="358" t="s">
        <v>40</v>
      </c>
      <c r="E5680" s="802">
        <v>3.0000000000000001E-3</v>
      </c>
      <c r="F5680" s="675">
        <v>550000</v>
      </c>
      <c r="G5680" s="996">
        <f t="shared" si="367"/>
        <v>1650</v>
      </c>
      <c r="H5680" s="303"/>
    </row>
    <row r="5681" spans="1:8">
      <c r="A5681" s="676"/>
      <c r="B5681" s="303"/>
      <c r="C5681" s="25" t="s">
        <v>576</v>
      </c>
      <c r="D5681" s="974" t="s">
        <v>39</v>
      </c>
      <c r="E5681" s="25">
        <v>0.01</v>
      </c>
      <c r="F5681" s="666">
        <v>720</v>
      </c>
      <c r="G5681" s="996">
        <f t="shared" si="367"/>
        <v>7.2</v>
      </c>
      <c r="H5681" s="303"/>
    </row>
    <row r="5682" spans="1:8">
      <c r="A5682" s="676"/>
      <c r="B5682" s="303"/>
      <c r="C5682" s="25" t="s">
        <v>31</v>
      </c>
      <c r="D5682" s="974" t="s">
        <v>98</v>
      </c>
      <c r="E5682" s="25">
        <v>0.01</v>
      </c>
      <c r="F5682" s="979">
        <v>2700</v>
      </c>
      <c r="G5682" s="996">
        <f t="shared" si="367"/>
        <v>27</v>
      </c>
      <c r="H5682" s="303"/>
    </row>
    <row r="5683" spans="1:8">
      <c r="A5683" s="676"/>
      <c r="B5683" s="303"/>
      <c r="C5683" s="291" t="s">
        <v>4575</v>
      </c>
      <c r="D5683" s="359" t="s">
        <v>38</v>
      </c>
      <c r="E5683" s="984">
        <v>3.0000000000000001E-3</v>
      </c>
      <c r="F5683" s="668">
        <v>23500</v>
      </c>
      <c r="G5683" s="996">
        <f t="shared" si="367"/>
        <v>70.5</v>
      </c>
      <c r="H5683" s="303"/>
    </row>
    <row r="5684" spans="1:8">
      <c r="A5684" s="676"/>
      <c r="B5684" s="303"/>
      <c r="C5684" s="982" t="s">
        <v>729</v>
      </c>
      <c r="D5684" s="974" t="s">
        <v>730</v>
      </c>
      <c r="E5684" s="25">
        <v>0.1</v>
      </c>
      <c r="F5684" s="979">
        <v>170</v>
      </c>
      <c r="G5684" s="996">
        <f t="shared" si="367"/>
        <v>17</v>
      </c>
      <c r="H5684" s="303"/>
    </row>
    <row r="5685" spans="1:8" ht="30">
      <c r="A5685" s="676" t="s">
        <v>4497</v>
      </c>
      <c r="B5685" s="775" t="s">
        <v>4479</v>
      </c>
      <c r="C5685" s="99"/>
      <c r="D5685" s="104"/>
      <c r="E5685" s="99"/>
      <c r="F5685" s="986"/>
      <c r="G5685" s="1001">
        <f>SUM(G5686:G5703)</f>
        <v>7910.2</v>
      </c>
      <c r="H5685" s="303" t="s">
        <v>4614</v>
      </c>
    </row>
    <row r="5686" spans="1:8">
      <c r="A5686" s="676"/>
      <c r="B5686" s="303"/>
      <c r="C5686" s="25" t="s">
        <v>733</v>
      </c>
      <c r="D5686" s="974" t="s">
        <v>39</v>
      </c>
      <c r="E5686" s="25">
        <v>2.5999999999999999E-2</v>
      </c>
      <c r="F5686" s="983">
        <v>18000</v>
      </c>
      <c r="G5686" s="996">
        <f t="shared" ref="G5686:G5703" si="368">F5686*E5686</f>
        <v>468</v>
      </c>
      <c r="H5686" s="303"/>
    </row>
    <row r="5687" spans="1:8">
      <c r="A5687" s="676"/>
      <c r="B5687" s="303"/>
      <c r="C5687" s="987" t="s">
        <v>727</v>
      </c>
      <c r="D5687" s="974" t="s">
        <v>39</v>
      </c>
      <c r="E5687" s="25">
        <v>7.0000000000000001E-3</v>
      </c>
      <c r="F5687" s="983">
        <v>18000</v>
      </c>
      <c r="G5687" s="996">
        <f t="shared" si="368"/>
        <v>126</v>
      </c>
      <c r="H5687" s="303"/>
    </row>
    <row r="5688" spans="1:8">
      <c r="A5688" s="676"/>
      <c r="B5688" s="303"/>
      <c r="C5688" s="982" t="s">
        <v>1760</v>
      </c>
      <c r="D5688" s="974" t="s">
        <v>39</v>
      </c>
      <c r="E5688" s="25">
        <v>0.1</v>
      </c>
      <c r="F5688" s="983">
        <v>21000</v>
      </c>
      <c r="G5688" s="996">
        <f t="shared" si="368"/>
        <v>2100</v>
      </c>
      <c r="H5688" s="303"/>
    </row>
    <row r="5689" spans="1:8" ht="30">
      <c r="A5689" s="676"/>
      <c r="B5689" s="303"/>
      <c r="C5689" s="291" t="s">
        <v>4574</v>
      </c>
      <c r="D5689" s="359" t="s">
        <v>38</v>
      </c>
      <c r="E5689" s="169">
        <v>0.01</v>
      </c>
      <c r="F5689" s="649">
        <v>1400</v>
      </c>
      <c r="G5689" s="996">
        <f t="shared" si="368"/>
        <v>14</v>
      </c>
      <c r="H5689" s="303"/>
    </row>
    <row r="5690" spans="1:8">
      <c r="A5690" s="676"/>
      <c r="B5690" s="303"/>
      <c r="C5690" s="982" t="s">
        <v>2337</v>
      </c>
      <c r="D5690" s="974" t="s">
        <v>98</v>
      </c>
      <c r="E5690" s="25">
        <v>0.01</v>
      </c>
      <c r="F5690" s="983">
        <v>35000</v>
      </c>
      <c r="G5690" s="996">
        <f t="shared" si="368"/>
        <v>350</v>
      </c>
      <c r="H5690" s="303"/>
    </row>
    <row r="5691" spans="1:8">
      <c r="A5691" s="676"/>
      <c r="B5691" s="303"/>
      <c r="C5691" s="25" t="s">
        <v>1770</v>
      </c>
      <c r="D5691" s="974" t="s">
        <v>98</v>
      </c>
      <c r="E5691" s="25">
        <v>5.0000000000000001E-3</v>
      </c>
      <c r="F5691" s="983">
        <v>6400</v>
      </c>
      <c r="G5691" s="996">
        <f t="shared" si="368"/>
        <v>32</v>
      </c>
      <c r="H5691" s="303"/>
    </row>
    <row r="5692" spans="1:8">
      <c r="A5692" s="676"/>
      <c r="B5692" s="303"/>
      <c r="C5692" s="982" t="s">
        <v>4615</v>
      </c>
      <c r="D5692" s="974" t="s">
        <v>98</v>
      </c>
      <c r="E5692" s="25">
        <v>0.05</v>
      </c>
      <c r="F5692" s="983">
        <v>48500</v>
      </c>
      <c r="G5692" s="996">
        <f t="shared" si="368"/>
        <v>2425</v>
      </c>
      <c r="H5692" s="303"/>
    </row>
    <row r="5693" spans="1:8">
      <c r="A5693" s="676"/>
      <c r="B5693" s="303"/>
      <c r="C5693" s="982" t="s">
        <v>3798</v>
      </c>
      <c r="D5693" s="974" t="s">
        <v>39</v>
      </c>
      <c r="E5693" s="25">
        <v>0.01</v>
      </c>
      <c r="F5693" s="983">
        <v>1000</v>
      </c>
      <c r="G5693" s="996">
        <f t="shared" si="368"/>
        <v>10</v>
      </c>
      <c r="H5693" s="303"/>
    </row>
    <row r="5694" spans="1:8" ht="30">
      <c r="A5694" s="676"/>
      <c r="B5694" s="303"/>
      <c r="C5694" s="25" t="s">
        <v>4616</v>
      </c>
      <c r="D5694" s="974" t="s">
        <v>98</v>
      </c>
      <c r="E5694" s="25">
        <v>1E-4</v>
      </c>
      <c r="F5694" s="983">
        <v>60000</v>
      </c>
      <c r="G5694" s="996">
        <f t="shared" si="368"/>
        <v>6</v>
      </c>
      <c r="H5694" s="303"/>
    </row>
    <row r="5695" spans="1:8">
      <c r="A5695" s="676"/>
      <c r="B5695" s="303"/>
      <c r="C5695" s="25" t="s">
        <v>4573</v>
      </c>
      <c r="D5695" s="974" t="s">
        <v>1718</v>
      </c>
      <c r="E5695" s="25">
        <v>2E-3</v>
      </c>
      <c r="F5695" s="979">
        <v>225000</v>
      </c>
      <c r="G5695" s="996">
        <f t="shared" si="368"/>
        <v>450</v>
      </c>
      <c r="H5695" s="303"/>
    </row>
    <row r="5696" spans="1:8">
      <c r="A5696" s="676"/>
      <c r="B5696" s="303"/>
      <c r="C5696" s="25" t="s">
        <v>4576</v>
      </c>
      <c r="D5696" s="974" t="s">
        <v>38</v>
      </c>
      <c r="E5696" s="981">
        <v>1E-3</v>
      </c>
      <c r="F5696" s="979">
        <v>1500</v>
      </c>
      <c r="G5696" s="996">
        <f t="shared" si="368"/>
        <v>1.5</v>
      </c>
      <c r="H5696" s="303"/>
    </row>
    <row r="5697" spans="1:8">
      <c r="A5697" s="676"/>
      <c r="B5697" s="303"/>
      <c r="C5697" s="25" t="s">
        <v>722</v>
      </c>
      <c r="D5697" s="974" t="s">
        <v>40</v>
      </c>
      <c r="E5697" s="25">
        <v>1</v>
      </c>
      <c r="F5697" s="979">
        <v>130</v>
      </c>
      <c r="G5697" s="996">
        <f t="shared" si="368"/>
        <v>130</v>
      </c>
      <c r="H5697" s="303"/>
    </row>
    <row r="5698" spans="1:8">
      <c r="A5698" s="676"/>
      <c r="B5698" s="303"/>
      <c r="C5698" s="25" t="s">
        <v>576</v>
      </c>
      <c r="D5698" s="974" t="s">
        <v>39</v>
      </c>
      <c r="E5698" s="25">
        <v>0.01</v>
      </c>
      <c r="F5698" s="666">
        <v>720</v>
      </c>
      <c r="G5698" s="996">
        <f t="shared" si="368"/>
        <v>7.2</v>
      </c>
      <c r="H5698" s="303"/>
    </row>
    <row r="5699" spans="1:8">
      <c r="A5699" s="676"/>
      <c r="B5699" s="303"/>
      <c r="C5699" s="980" t="s">
        <v>2464</v>
      </c>
      <c r="D5699" s="358" t="s">
        <v>40</v>
      </c>
      <c r="E5699" s="802">
        <v>3.0000000000000001E-3</v>
      </c>
      <c r="F5699" s="675">
        <v>550000</v>
      </c>
      <c r="G5699" s="996">
        <f t="shared" si="368"/>
        <v>1650</v>
      </c>
      <c r="H5699" s="303"/>
    </row>
    <row r="5700" spans="1:8">
      <c r="A5700" s="676"/>
      <c r="B5700" s="303"/>
      <c r="C5700" s="25" t="s">
        <v>31</v>
      </c>
      <c r="D5700" s="974" t="s">
        <v>98</v>
      </c>
      <c r="E5700" s="25">
        <v>0.01</v>
      </c>
      <c r="F5700" s="979">
        <v>2700</v>
      </c>
      <c r="G5700" s="996">
        <f t="shared" si="368"/>
        <v>27</v>
      </c>
      <c r="H5700" s="303"/>
    </row>
    <row r="5701" spans="1:8">
      <c r="A5701" s="676"/>
      <c r="B5701" s="303"/>
      <c r="C5701" s="982" t="s">
        <v>729</v>
      </c>
      <c r="D5701" s="974" t="s">
        <v>730</v>
      </c>
      <c r="E5701" s="25">
        <v>0.1</v>
      </c>
      <c r="F5701" s="979">
        <v>170</v>
      </c>
      <c r="G5701" s="996">
        <f t="shared" si="368"/>
        <v>17</v>
      </c>
      <c r="H5701" s="303"/>
    </row>
    <row r="5702" spans="1:8">
      <c r="A5702" s="676"/>
      <c r="B5702" s="303"/>
      <c r="C5702" s="291" t="s">
        <v>4575</v>
      </c>
      <c r="D5702" s="359" t="s">
        <v>38</v>
      </c>
      <c r="E5702" s="984">
        <v>3.0000000000000001E-3</v>
      </c>
      <c r="F5702" s="668">
        <v>23500</v>
      </c>
      <c r="G5702" s="996">
        <f t="shared" si="368"/>
        <v>70.5</v>
      </c>
      <c r="H5702" s="303"/>
    </row>
    <row r="5703" spans="1:8">
      <c r="A5703" s="676"/>
      <c r="B5703" s="303"/>
      <c r="C5703" s="981" t="s">
        <v>736</v>
      </c>
      <c r="D5703" s="562" t="s">
        <v>40</v>
      </c>
      <c r="E5703" s="981">
        <v>1</v>
      </c>
      <c r="F5703" s="979">
        <v>26</v>
      </c>
      <c r="G5703" s="996">
        <f t="shared" si="368"/>
        <v>26</v>
      </c>
      <c r="H5703" s="303"/>
    </row>
    <row r="5704" spans="1:8">
      <c r="A5704" s="676" t="s">
        <v>4690</v>
      </c>
      <c r="B5704" s="303" t="s">
        <v>4449</v>
      </c>
      <c r="C5704" s="99"/>
      <c r="D5704" s="104"/>
      <c r="E5704" s="99"/>
      <c r="F5704" s="986"/>
      <c r="G5704" s="1001">
        <f>SUM(G5705:G5721)</f>
        <v>11010.693000000001</v>
      </c>
      <c r="H5704" s="303" t="s">
        <v>4593</v>
      </c>
    </row>
    <row r="5705" spans="1:8">
      <c r="A5705" s="676"/>
      <c r="B5705" s="303"/>
      <c r="C5705" s="56" t="s">
        <v>1760</v>
      </c>
      <c r="D5705" s="562" t="s">
        <v>39</v>
      </c>
      <c r="E5705" s="25">
        <v>0.15</v>
      </c>
      <c r="F5705" s="983">
        <v>21000</v>
      </c>
      <c r="G5705" s="1002">
        <f>F5705*E5705</f>
        <v>3150</v>
      </c>
      <c r="H5705" s="303"/>
    </row>
    <row r="5706" spans="1:8">
      <c r="A5706" s="676"/>
      <c r="B5706" s="303"/>
      <c r="C5706" s="981" t="s">
        <v>4563</v>
      </c>
      <c r="D5706" s="974" t="s">
        <v>98</v>
      </c>
      <c r="E5706" s="25">
        <v>1.0999999999999999E-2</v>
      </c>
      <c r="F5706" s="983">
        <v>19000</v>
      </c>
      <c r="G5706" s="1002">
        <f t="shared" ref="G5706:G5721" si="369">F5706*E5706</f>
        <v>209</v>
      </c>
      <c r="H5706" s="303"/>
    </row>
    <row r="5707" spans="1:8">
      <c r="A5707" s="676"/>
      <c r="B5707" s="303"/>
      <c r="C5707" s="987" t="s">
        <v>727</v>
      </c>
      <c r="D5707" s="562" t="s">
        <v>39</v>
      </c>
      <c r="E5707" s="25">
        <v>3.8E-3</v>
      </c>
      <c r="F5707" s="983">
        <v>18000</v>
      </c>
      <c r="G5707" s="1002">
        <f t="shared" si="369"/>
        <v>68.400000000000006</v>
      </c>
      <c r="H5707" s="303"/>
    </row>
    <row r="5708" spans="1:8">
      <c r="A5708" s="676"/>
      <c r="B5708" s="303"/>
      <c r="C5708" s="987" t="s">
        <v>4594</v>
      </c>
      <c r="D5708" s="562" t="s">
        <v>98</v>
      </c>
      <c r="E5708" s="25">
        <v>1.3600000000000001E-3</v>
      </c>
      <c r="F5708" s="983">
        <v>24000</v>
      </c>
      <c r="G5708" s="1002">
        <f t="shared" si="369"/>
        <v>32.64</v>
      </c>
      <c r="H5708" s="303"/>
    </row>
    <row r="5709" spans="1:8">
      <c r="A5709" s="676"/>
      <c r="B5709" s="303"/>
      <c r="C5709" s="291" t="s">
        <v>2462</v>
      </c>
      <c r="D5709" s="359" t="s">
        <v>1718</v>
      </c>
      <c r="E5709" s="1005">
        <v>3.0000000000000001E-3</v>
      </c>
      <c r="F5709" s="649">
        <v>275000</v>
      </c>
      <c r="G5709" s="1002">
        <f t="shared" si="369"/>
        <v>825</v>
      </c>
      <c r="H5709" s="303"/>
    </row>
    <row r="5710" spans="1:8">
      <c r="A5710" s="676"/>
      <c r="B5710" s="303"/>
      <c r="C5710" s="56" t="s">
        <v>1755</v>
      </c>
      <c r="D5710" s="974" t="s">
        <v>39</v>
      </c>
      <c r="E5710" s="30">
        <v>0.1</v>
      </c>
      <c r="F5710" s="649">
        <v>42000</v>
      </c>
      <c r="G5710" s="1002">
        <f t="shared" si="369"/>
        <v>4200</v>
      </c>
      <c r="H5710" s="303"/>
    </row>
    <row r="5711" spans="1:8" ht="30">
      <c r="A5711" s="676"/>
      <c r="B5711" s="303"/>
      <c r="C5711" s="981" t="s">
        <v>4595</v>
      </c>
      <c r="D5711" s="562" t="s">
        <v>98</v>
      </c>
      <c r="E5711" s="25">
        <v>1E-4</v>
      </c>
      <c r="F5711" s="983">
        <v>53760</v>
      </c>
      <c r="G5711" s="1002">
        <f t="shared" si="369"/>
        <v>5.3760000000000003</v>
      </c>
      <c r="H5711" s="303"/>
    </row>
    <row r="5712" spans="1:8">
      <c r="A5712" s="676"/>
      <c r="B5712" s="303"/>
      <c r="C5712" s="987" t="s">
        <v>733</v>
      </c>
      <c r="D5712" s="562" t="s">
        <v>39</v>
      </c>
      <c r="E5712" s="25">
        <v>2.0500000000000001E-2</v>
      </c>
      <c r="F5712" s="983">
        <v>18000</v>
      </c>
      <c r="G5712" s="1002">
        <f t="shared" si="369"/>
        <v>369</v>
      </c>
      <c r="H5712" s="303"/>
    </row>
    <row r="5713" spans="1:8">
      <c r="A5713" s="676"/>
      <c r="B5713" s="303"/>
      <c r="C5713" s="982" t="s">
        <v>1814</v>
      </c>
      <c r="D5713" s="562" t="s">
        <v>98</v>
      </c>
      <c r="E5713" s="25">
        <v>1E-3</v>
      </c>
      <c r="F5713" s="983">
        <v>106777</v>
      </c>
      <c r="G5713" s="1002">
        <f t="shared" si="369"/>
        <v>106.777</v>
      </c>
      <c r="H5713" s="303"/>
    </row>
    <row r="5714" spans="1:8">
      <c r="A5714" s="676"/>
      <c r="B5714" s="303"/>
      <c r="C5714" s="987" t="s">
        <v>1834</v>
      </c>
      <c r="D5714" s="562" t="s">
        <v>98</v>
      </c>
      <c r="E5714" s="25">
        <v>0.01</v>
      </c>
      <c r="F5714" s="983">
        <v>6400</v>
      </c>
      <c r="G5714" s="1002">
        <f t="shared" si="369"/>
        <v>64</v>
      </c>
      <c r="H5714" s="303"/>
    </row>
    <row r="5715" spans="1:8">
      <c r="A5715" s="676"/>
      <c r="B5715" s="303"/>
      <c r="C5715" s="980" t="s">
        <v>2464</v>
      </c>
      <c r="D5715" s="358" t="s">
        <v>40</v>
      </c>
      <c r="E5715" s="361">
        <v>3.0000000000000001E-3</v>
      </c>
      <c r="F5715" s="647">
        <v>550000</v>
      </c>
      <c r="G5715" s="1002">
        <f t="shared" si="369"/>
        <v>1650</v>
      </c>
      <c r="H5715" s="303"/>
    </row>
    <row r="5716" spans="1:8">
      <c r="A5716" s="676"/>
      <c r="B5716" s="303"/>
      <c r="C5716" s="980" t="s">
        <v>576</v>
      </c>
      <c r="D5716" s="358" t="s">
        <v>2426</v>
      </c>
      <c r="E5716" s="361">
        <v>0.1</v>
      </c>
      <c r="F5716" s="648">
        <v>720</v>
      </c>
      <c r="G5716" s="1002">
        <f t="shared" si="369"/>
        <v>72</v>
      </c>
      <c r="H5716" s="303"/>
    </row>
    <row r="5717" spans="1:8">
      <c r="A5717" s="676"/>
      <c r="B5717" s="303"/>
      <c r="C5717" s="25" t="s">
        <v>4576</v>
      </c>
      <c r="D5717" s="358" t="s">
        <v>2427</v>
      </c>
      <c r="E5717" s="802">
        <v>0.01</v>
      </c>
      <c r="F5717" s="675">
        <v>1500</v>
      </c>
      <c r="G5717" s="1002">
        <f t="shared" si="369"/>
        <v>15</v>
      </c>
      <c r="H5717" s="303"/>
    </row>
    <row r="5718" spans="1:8">
      <c r="A5718" s="676"/>
      <c r="B5718" s="303"/>
      <c r="C5718" s="985" t="s">
        <v>729</v>
      </c>
      <c r="D5718" s="358" t="s">
        <v>730</v>
      </c>
      <c r="E5718" s="802">
        <v>0.1</v>
      </c>
      <c r="F5718" s="666">
        <v>170</v>
      </c>
      <c r="G5718" s="1002">
        <f t="shared" si="369"/>
        <v>17</v>
      </c>
      <c r="H5718" s="303"/>
    </row>
    <row r="5719" spans="1:8">
      <c r="A5719" s="676"/>
      <c r="B5719" s="303"/>
      <c r="C5719" s="985" t="s">
        <v>722</v>
      </c>
      <c r="D5719" s="358" t="s">
        <v>40</v>
      </c>
      <c r="E5719" s="802">
        <v>1</v>
      </c>
      <c r="F5719" s="666">
        <v>130</v>
      </c>
      <c r="G5719" s="1002">
        <f t="shared" si="369"/>
        <v>130</v>
      </c>
      <c r="H5719" s="303"/>
    </row>
    <row r="5720" spans="1:8">
      <c r="A5720" s="676"/>
      <c r="B5720" s="303"/>
      <c r="C5720" s="291" t="s">
        <v>4575</v>
      </c>
      <c r="D5720" s="359" t="s">
        <v>38</v>
      </c>
      <c r="E5720" s="984">
        <v>3.0000000000000001E-3</v>
      </c>
      <c r="F5720" s="668">
        <v>23500</v>
      </c>
      <c r="G5720" s="1002">
        <f t="shared" si="369"/>
        <v>70.5</v>
      </c>
      <c r="H5720" s="303"/>
    </row>
    <row r="5721" spans="1:8">
      <c r="A5721" s="676"/>
      <c r="B5721" s="303"/>
      <c r="C5721" s="981" t="s">
        <v>736</v>
      </c>
      <c r="D5721" s="562" t="s">
        <v>40</v>
      </c>
      <c r="E5721" s="981">
        <v>1</v>
      </c>
      <c r="F5721" s="979">
        <v>26</v>
      </c>
      <c r="G5721" s="1002">
        <f t="shared" si="369"/>
        <v>26</v>
      </c>
      <c r="H5721" s="303"/>
    </row>
    <row r="5722" spans="1:8" ht="45">
      <c r="A5722" s="676" t="s">
        <v>4498</v>
      </c>
      <c r="B5722" s="775" t="s">
        <v>4500</v>
      </c>
      <c r="C5722" s="99"/>
      <c r="D5722" s="104"/>
      <c r="E5722" s="99"/>
      <c r="F5722" s="986"/>
      <c r="G5722" s="1001">
        <f>SUM(G5723:G5746)</f>
        <v>21407.515600000002</v>
      </c>
      <c r="H5722" s="303" t="s">
        <v>4617</v>
      </c>
    </row>
    <row r="5723" spans="1:8">
      <c r="A5723" s="676"/>
      <c r="B5723" s="303"/>
      <c r="C5723" s="56" t="s">
        <v>733</v>
      </c>
      <c r="D5723" s="562" t="s">
        <v>39</v>
      </c>
      <c r="E5723" s="981">
        <v>0.1</v>
      </c>
      <c r="F5723" s="983">
        <v>18000</v>
      </c>
      <c r="G5723" s="1002">
        <f>F5723*E5723</f>
        <v>1800</v>
      </c>
      <c r="H5723" s="303"/>
    </row>
    <row r="5724" spans="1:8">
      <c r="A5724" s="676"/>
      <c r="B5724" s="303"/>
      <c r="C5724" s="987" t="s">
        <v>4594</v>
      </c>
      <c r="D5724" s="562" t="s">
        <v>98</v>
      </c>
      <c r="E5724" s="981">
        <v>2.8E-3</v>
      </c>
      <c r="F5724" s="983">
        <v>24000</v>
      </c>
      <c r="G5724" s="1002">
        <f t="shared" ref="G5724:G5746" si="370">F5724*E5724</f>
        <v>67.2</v>
      </c>
      <c r="H5724" s="303"/>
    </row>
    <row r="5725" spans="1:8">
      <c r="A5725" s="676"/>
      <c r="B5725" s="303"/>
      <c r="C5725" s="368" t="s">
        <v>879</v>
      </c>
      <c r="D5725" s="988" t="s">
        <v>98</v>
      </c>
      <c r="E5725" s="425">
        <v>5.0000000000000001E-3</v>
      </c>
      <c r="F5725" s="671">
        <v>24000</v>
      </c>
      <c r="G5725" s="1002">
        <f t="shared" si="370"/>
        <v>120</v>
      </c>
      <c r="H5725" s="303"/>
    </row>
    <row r="5726" spans="1:8" ht="30">
      <c r="A5726" s="676"/>
      <c r="B5726" s="303"/>
      <c r="C5726" s="291" t="s">
        <v>4574</v>
      </c>
      <c r="D5726" s="359" t="s">
        <v>38</v>
      </c>
      <c r="E5726" s="169">
        <v>0.1</v>
      </c>
      <c r="F5726" s="649">
        <v>1400</v>
      </c>
      <c r="G5726" s="1002">
        <f t="shared" si="370"/>
        <v>140</v>
      </c>
      <c r="H5726" s="303"/>
    </row>
    <row r="5727" spans="1:8">
      <c r="A5727" s="676"/>
      <c r="B5727" s="303"/>
      <c r="C5727" s="99" t="s">
        <v>1902</v>
      </c>
      <c r="D5727" s="974" t="s">
        <v>39</v>
      </c>
      <c r="E5727" s="25">
        <v>7.0000000000000001E-3</v>
      </c>
      <c r="F5727" s="983">
        <v>14000</v>
      </c>
      <c r="G5727" s="1002">
        <f t="shared" si="370"/>
        <v>98</v>
      </c>
      <c r="H5727" s="303"/>
    </row>
    <row r="5728" spans="1:8">
      <c r="A5728" s="676"/>
      <c r="B5728" s="303"/>
      <c r="C5728" s="56" t="s">
        <v>1760</v>
      </c>
      <c r="D5728" s="562" t="s">
        <v>39</v>
      </c>
      <c r="E5728" s="981">
        <v>0.25</v>
      </c>
      <c r="F5728" s="983">
        <v>21000</v>
      </c>
      <c r="G5728" s="1002">
        <f t="shared" si="370"/>
        <v>5250</v>
      </c>
      <c r="H5728" s="303"/>
    </row>
    <row r="5729" spans="1:8">
      <c r="A5729" s="676"/>
      <c r="B5729" s="303"/>
      <c r="C5729" s="25" t="s">
        <v>1827</v>
      </c>
      <c r="D5729" s="974" t="s">
        <v>98</v>
      </c>
      <c r="E5729" s="25">
        <v>1.2E-2</v>
      </c>
      <c r="F5729" s="983">
        <v>21000</v>
      </c>
      <c r="G5729" s="1002">
        <f t="shared" si="370"/>
        <v>252</v>
      </c>
      <c r="H5729" s="303"/>
    </row>
    <row r="5730" spans="1:8">
      <c r="A5730" s="676"/>
      <c r="B5730" s="303"/>
      <c r="C5730" s="56" t="s">
        <v>1755</v>
      </c>
      <c r="D5730" s="974" t="s">
        <v>39</v>
      </c>
      <c r="E5730" s="981">
        <v>0.2</v>
      </c>
      <c r="F5730" s="983">
        <v>42000</v>
      </c>
      <c r="G5730" s="1002">
        <f t="shared" si="370"/>
        <v>8400</v>
      </c>
      <c r="H5730" s="303"/>
    </row>
    <row r="5731" spans="1:8">
      <c r="A5731" s="676"/>
      <c r="B5731" s="303"/>
      <c r="C5731" s="25" t="s">
        <v>84</v>
      </c>
      <c r="D5731" s="974" t="s">
        <v>39</v>
      </c>
      <c r="E5731" s="25">
        <v>8.5000000000000006E-2</v>
      </c>
      <c r="F5731" s="983">
        <v>14000</v>
      </c>
      <c r="G5731" s="1002">
        <f t="shared" si="370"/>
        <v>1190</v>
      </c>
      <c r="H5731" s="303"/>
    </row>
    <row r="5732" spans="1:8">
      <c r="A5732" s="676"/>
      <c r="B5732" s="303"/>
      <c r="C5732" s="981" t="s">
        <v>731</v>
      </c>
      <c r="D5732" s="562" t="s">
        <v>39</v>
      </c>
      <c r="E5732" s="981">
        <v>1E-3</v>
      </c>
      <c r="F5732" s="983">
        <v>18000</v>
      </c>
      <c r="G5732" s="1002">
        <f t="shared" si="370"/>
        <v>18</v>
      </c>
      <c r="H5732" s="303"/>
    </row>
    <row r="5733" spans="1:8">
      <c r="A5733" s="676"/>
      <c r="B5733" s="303"/>
      <c r="C5733" s="981" t="s">
        <v>4563</v>
      </c>
      <c r="D5733" s="974" t="s">
        <v>98</v>
      </c>
      <c r="E5733" s="981">
        <v>0.02</v>
      </c>
      <c r="F5733" s="983">
        <v>19000</v>
      </c>
      <c r="G5733" s="1002">
        <f t="shared" si="370"/>
        <v>380</v>
      </c>
      <c r="H5733" s="303"/>
    </row>
    <row r="5734" spans="1:8">
      <c r="A5734" s="676"/>
      <c r="B5734" s="303"/>
      <c r="C5734" s="981" t="s">
        <v>1834</v>
      </c>
      <c r="D5734" s="562" t="s">
        <v>98</v>
      </c>
      <c r="E5734" s="25">
        <v>3.0000000000000001E-3</v>
      </c>
      <c r="F5734" s="983">
        <v>6400</v>
      </c>
      <c r="G5734" s="1002">
        <f t="shared" si="370"/>
        <v>19.2</v>
      </c>
      <c r="H5734" s="303"/>
    </row>
    <row r="5735" spans="1:8">
      <c r="A5735" s="676"/>
      <c r="B5735" s="303"/>
      <c r="C5735" s="981" t="s">
        <v>2617</v>
      </c>
      <c r="D5735" s="562" t="s">
        <v>39</v>
      </c>
      <c r="E5735" s="25">
        <v>0.01</v>
      </c>
      <c r="F5735" s="983">
        <v>18000</v>
      </c>
      <c r="G5735" s="1002">
        <f t="shared" si="370"/>
        <v>180</v>
      </c>
      <c r="H5735" s="303"/>
    </row>
    <row r="5736" spans="1:8">
      <c r="A5736" s="676"/>
      <c r="B5736" s="303"/>
      <c r="C5736" s="981" t="s">
        <v>4597</v>
      </c>
      <c r="D5736" s="562" t="s">
        <v>98</v>
      </c>
      <c r="E5736" s="25">
        <v>1E-4</v>
      </c>
      <c r="F5736" s="983">
        <v>123456</v>
      </c>
      <c r="G5736" s="1002">
        <f t="shared" si="370"/>
        <v>12.345600000000001</v>
      </c>
      <c r="H5736" s="303"/>
    </row>
    <row r="5737" spans="1:8">
      <c r="A5737" s="676"/>
      <c r="B5737" s="303"/>
      <c r="C5737" s="291" t="s">
        <v>4573</v>
      </c>
      <c r="D5737" s="359" t="s">
        <v>1718</v>
      </c>
      <c r="E5737" s="1005">
        <v>3.0000000000000001E-3</v>
      </c>
      <c r="F5737" s="649">
        <v>225000</v>
      </c>
      <c r="G5737" s="1002">
        <f t="shared" si="370"/>
        <v>675</v>
      </c>
      <c r="H5737" s="303"/>
    </row>
    <row r="5738" spans="1:8">
      <c r="A5738" s="676"/>
      <c r="B5738" s="303"/>
      <c r="C5738" s="291" t="s">
        <v>2462</v>
      </c>
      <c r="D5738" s="359" t="s">
        <v>1718</v>
      </c>
      <c r="E5738" s="1005">
        <v>3.0000000000000001E-3</v>
      </c>
      <c r="F5738" s="649">
        <v>275000</v>
      </c>
      <c r="G5738" s="1002">
        <f t="shared" si="370"/>
        <v>825</v>
      </c>
      <c r="H5738" s="303"/>
    </row>
    <row r="5739" spans="1:8">
      <c r="A5739" s="676"/>
      <c r="B5739" s="303"/>
      <c r="C5739" s="980" t="s">
        <v>2464</v>
      </c>
      <c r="D5739" s="358" t="s">
        <v>40</v>
      </c>
      <c r="E5739" s="361">
        <v>3.0000000000000001E-3</v>
      </c>
      <c r="F5739" s="647">
        <v>550000</v>
      </c>
      <c r="G5739" s="1002">
        <f t="shared" si="370"/>
        <v>1650</v>
      </c>
      <c r="H5739" s="303"/>
    </row>
    <row r="5740" spans="1:8">
      <c r="A5740" s="676"/>
      <c r="B5740" s="303"/>
      <c r="C5740" s="980" t="s">
        <v>576</v>
      </c>
      <c r="D5740" s="358" t="s">
        <v>2426</v>
      </c>
      <c r="E5740" s="802">
        <v>0.1</v>
      </c>
      <c r="F5740" s="666">
        <v>720</v>
      </c>
      <c r="G5740" s="1002">
        <f t="shared" si="370"/>
        <v>72</v>
      </c>
      <c r="H5740" s="303"/>
    </row>
    <row r="5741" spans="1:8">
      <c r="A5741" s="676"/>
      <c r="B5741" s="303"/>
      <c r="C5741" s="981" t="s">
        <v>4576</v>
      </c>
      <c r="D5741" s="358" t="s">
        <v>2427</v>
      </c>
      <c r="E5741" s="802">
        <v>0.01</v>
      </c>
      <c r="F5741" s="675">
        <v>1500</v>
      </c>
      <c r="G5741" s="1002">
        <f t="shared" si="370"/>
        <v>15</v>
      </c>
      <c r="H5741" s="303"/>
    </row>
    <row r="5742" spans="1:8">
      <c r="A5742" s="676"/>
      <c r="B5742" s="303"/>
      <c r="C5742" s="985" t="s">
        <v>729</v>
      </c>
      <c r="D5742" s="358" t="s">
        <v>730</v>
      </c>
      <c r="E5742" s="802">
        <v>0.1</v>
      </c>
      <c r="F5742" s="666">
        <v>170</v>
      </c>
      <c r="G5742" s="1002">
        <f t="shared" si="370"/>
        <v>17</v>
      </c>
      <c r="H5742" s="303"/>
    </row>
    <row r="5743" spans="1:8">
      <c r="A5743" s="676"/>
      <c r="B5743" s="303"/>
      <c r="C5743" s="985" t="s">
        <v>722</v>
      </c>
      <c r="D5743" s="358" t="s">
        <v>40</v>
      </c>
      <c r="E5743" s="802">
        <v>1</v>
      </c>
      <c r="F5743" s="666">
        <v>130</v>
      </c>
      <c r="G5743" s="1002">
        <f t="shared" si="370"/>
        <v>130</v>
      </c>
      <c r="H5743" s="303"/>
    </row>
    <row r="5744" spans="1:8">
      <c r="A5744" s="676"/>
      <c r="B5744" s="303"/>
      <c r="C5744" s="291" t="s">
        <v>4575</v>
      </c>
      <c r="D5744" s="359" t="s">
        <v>38</v>
      </c>
      <c r="E5744" s="984">
        <v>3.0000000000000001E-3</v>
      </c>
      <c r="F5744" s="668">
        <v>23500</v>
      </c>
      <c r="G5744" s="1002">
        <f t="shared" si="370"/>
        <v>70.5</v>
      </c>
      <c r="H5744" s="303"/>
    </row>
    <row r="5745" spans="1:8">
      <c r="A5745" s="676"/>
      <c r="B5745" s="303"/>
      <c r="C5745" s="981" t="s">
        <v>736</v>
      </c>
      <c r="D5745" s="562" t="s">
        <v>40</v>
      </c>
      <c r="E5745" s="981">
        <v>1</v>
      </c>
      <c r="F5745" s="979">
        <v>26</v>
      </c>
      <c r="G5745" s="1002">
        <f t="shared" si="370"/>
        <v>26</v>
      </c>
      <c r="H5745" s="303"/>
    </row>
    <row r="5746" spans="1:8">
      <c r="A5746" s="676"/>
      <c r="B5746" s="303"/>
      <c r="C5746" s="981" t="s">
        <v>31</v>
      </c>
      <c r="D5746" s="562" t="s">
        <v>98</v>
      </c>
      <c r="E5746" s="981">
        <v>1E-4</v>
      </c>
      <c r="F5746" s="979">
        <v>2700</v>
      </c>
      <c r="G5746" s="1003">
        <f t="shared" si="370"/>
        <v>0.27</v>
      </c>
      <c r="H5746" s="303"/>
    </row>
    <row r="5747" spans="1:8" ht="30">
      <c r="A5747" s="676" t="s">
        <v>4499</v>
      </c>
      <c r="B5747" s="775" t="s">
        <v>4451</v>
      </c>
      <c r="C5747" s="56"/>
      <c r="D5747" s="104"/>
      <c r="E5747" s="99"/>
      <c r="F5747" s="986"/>
      <c r="G5747" s="1001">
        <f>SUM(G5748:G5764)</f>
        <v>14949.170000000002</v>
      </c>
      <c r="H5747" s="303" t="s">
        <v>4601</v>
      </c>
    </row>
    <row r="5748" spans="1:8">
      <c r="A5748" s="676"/>
      <c r="B5748" s="303"/>
      <c r="C5748" s="56" t="s">
        <v>733</v>
      </c>
      <c r="D5748" s="562" t="s">
        <v>39</v>
      </c>
      <c r="E5748" s="25">
        <v>0.2</v>
      </c>
      <c r="F5748" s="983">
        <v>18000</v>
      </c>
      <c r="G5748" s="1002">
        <f>F5748*E5748</f>
        <v>3600</v>
      </c>
      <c r="H5748" s="303"/>
    </row>
    <row r="5749" spans="1:8">
      <c r="A5749" s="676"/>
      <c r="B5749" s="303"/>
      <c r="C5749" s="56" t="s">
        <v>1760</v>
      </c>
      <c r="D5749" s="562" t="s">
        <v>39</v>
      </c>
      <c r="E5749" s="25">
        <v>0.15</v>
      </c>
      <c r="F5749" s="983">
        <v>21000</v>
      </c>
      <c r="G5749" s="1002">
        <f t="shared" ref="G5749:G5764" si="371">F5749*E5749</f>
        <v>3150</v>
      </c>
      <c r="H5749" s="303"/>
    </row>
    <row r="5750" spans="1:8">
      <c r="A5750" s="676"/>
      <c r="B5750" s="303"/>
      <c r="C5750" s="56" t="s">
        <v>1755</v>
      </c>
      <c r="D5750" s="974" t="s">
        <v>39</v>
      </c>
      <c r="E5750" s="25">
        <v>0.1</v>
      </c>
      <c r="F5750" s="983">
        <v>42000</v>
      </c>
      <c r="G5750" s="1002">
        <f t="shared" si="371"/>
        <v>4200</v>
      </c>
      <c r="H5750" s="303"/>
    </row>
    <row r="5751" spans="1:8">
      <c r="A5751" s="676"/>
      <c r="B5751" s="303"/>
      <c r="C5751" s="981" t="s">
        <v>4563</v>
      </c>
      <c r="D5751" s="974" t="s">
        <v>98</v>
      </c>
      <c r="E5751" s="25">
        <v>0.02</v>
      </c>
      <c r="F5751" s="983">
        <v>19000</v>
      </c>
      <c r="G5751" s="1002">
        <f t="shared" si="371"/>
        <v>380</v>
      </c>
      <c r="H5751" s="303"/>
    </row>
    <row r="5752" spans="1:8">
      <c r="A5752" s="676"/>
      <c r="B5752" s="303"/>
      <c r="C5752" s="981" t="s">
        <v>1834</v>
      </c>
      <c r="D5752" s="562" t="s">
        <v>98</v>
      </c>
      <c r="E5752" s="25">
        <v>3.0000000000000001E-3</v>
      </c>
      <c r="F5752" s="983">
        <v>6400</v>
      </c>
      <c r="G5752" s="1002">
        <f t="shared" si="371"/>
        <v>19.2</v>
      </c>
      <c r="H5752" s="303"/>
    </row>
    <row r="5753" spans="1:8">
      <c r="A5753" s="676"/>
      <c r="B5753" s="303"/>
      <c r="C5753" s="981" t="s">
        <v>2617</v>
      </c>
      <c r="D5753" s="562" t="s">
        <v>39</v>
      </c>
      <c r="E5753" s="25">
        <v>0.01</v>
      </c>
      <c r="F5753" s="983">
        <v>18000</v>
      </c>
      <c r="G5753" s="1002">
        <f t="shared" si="371"/>
        <v>180</v>
      </c>
      <c r="H5753" s="303"/>
    </row>
    <row r="5754" spans="1:8">
      <c r="A5754" s="676"/>
      <c r="B5754" s="303"/>
      <c r="C5754" s="981" t="s">
        <v>4597</v>
      </c>
      <c r="D5754" s="562" t="s">
        <v>98</v>
      </c>
      <c r="E5754" s="25">
        <v>1E-4</v>
      </c>
      <c r="F5754" s="983">
        <v>40000</v>
      </c>
      <c r="G5754" s="1002">
        <f t="shared" si="371"/>
        <v>4</v>
      </c>
      <c r="H5754" s="303"/>
    </row>
    <row r="5755" spans="1:8">
      <c r="A5755" s="676"/>
      <c r="B5755" s="303"/>
      <c r="C5755" s="291" t="s">
        <v>4573</v>
      </c>
      <c r="D5755" s="359" t="s">
        <v>1718</v>
      </c>
      <c r="E5755" s="1005">
        <v>3.0000000000000001E-3</v>
      </c>
      <c r="F5755" s="649">
        <v>225000</v>
      </c>
      <c r="G5755" s="1002">
        <f t="shared" si="371"/>
        <v>675</v>
      </c>
      <c r="H5755" s="303"/>
    </row>
    <row r="5756" spans="1:8">
      <c r="A5756" s="676"/>
      <c r="B5756" s="303"/>
      <c r="C5756" s="291" t="s">
        <v>2462</v>
      </c>
      <c r="D5756" s="359" t="s">
        <v>1718</v>
      </c>
      <c r="E5756" s="1005">
        <v>3.0000000000000001E-3</v>
      </c>
      <c r="F5756" s="649">
        <v>275000</v>
      </c>
      <c r="G5756" s="1002">
        <f t="shared" si="371"/>
        <v>825</v>
      </c>
      <c r="H5756" s="303"/>
    </row>
    <row r="5757" spans="1:8">
      <c r="A5757" s="676"/>
      <c r="B5757" s="303"/>
      <c r="C5757" s="980" t="s">
        <v>2464</v>
      </c>
      <c r="D5757" s="358" t="s">
        <v>40</v>
      </c>
      <c r="E5757" s="361">
        <v>3.0000000000000001E-3</v>
      </c>
      <c r="F5757" s="647">
        <v>550000</v>
      </c>
      <c r="G5757" s="1002">
        <f t="shared" si="371"/>
        <v>1650</v>
      </c>
      <c r="H5757" s="303"/>
    </row>
    <row r="5758" spans="1:8">
      <c r="A5758" s="676"/>
      <c r="B5758" s="303"/>
      <c r="C5758" s="980" t="s">
        <v>576</v>
      </c>
      <c r="D5758" s="358" t="s">
        <v>2426</v>
      </c>
      <c r="E5758" s="361">
        <v>0.01</v>
      </c>
      <c r="F5758" s="648">
        <v>720</v>
      </c>
      <c r="G5758" s="1002">
        <f t="shared" si="371"/>
        <v>7.2</v>
      </c>
      <c r="H5758" s="303"/>
    </row>
    <row r="5759" spans="1:8">
      <c r="A5759" s="676"/>
      <c r="B5759" s="303"/>
      <c r="C5759" s="981" t="s">
        <v>4576</v>
      </c>
      <c r="D5759" s="358" t="s">
        <v>2427</v>
      </c>
      <c r="E5759" s="802">
        <v>0.01</v>
      </c>
      <c r="F5759" s="675">
        <v>1500</v>
      </c>
      <c r="G5759" s="1002">
        <f t="shared" si="371"/>
        <v>15</v>
      </c>
      <c r="H5759" s="303"/>
    </row>
    <row r="5760" spans="1:8">
      <c r="A5760" s="676"/>
      <c r="B5760" s="303"/>
      <c r="C5760" s="985" t="s">
        <v>729</v>
      </c>
      <c r="D5760" s="358" t="s">
        <v>730</v>
      </c>
      <c r="E5760" s="802">
        <v>0.1</v>
      </c>
      <c r="F5760" s="666">
        <v>170</v>
      </c>
      <c r="G5760" s="1002">
        <f t="shared" si="371"/>
        <v>17</v>
      </c>
      <c r="H5760" s="303"/>
    </row>
    <row r="5761" spans="1:8">
      <c r="A5761" s="676"/>
      <c r="B5761" s="303"/>
      <c r="C5761" s="985" t="s">
        <v>722</v>
      </c>
      <c r="D5761" s="358" t="s">
        <v>40</v>
      </c>
      <c r="E5761" s="802">
        <v>1</v>
      </c>
      <c r="F5761" s="666">
        <v>130</v>
      </c>
      <c r="G5761" s="1002">
        <f t="shared" si="371"/>
        <v>130</v>
      </c>
      <c r="H5761" s="303"/>
    </row>
    <row r="5762" spans="1:8">
      <c r="A5762" s="676"/>
      <c r="B5762" s="303"/>
      <c r="C5762" s="291" t="s">
        <v>4575</v>
      </c>
      <c r="D5762" s="359" t="s">
        <v>38</v>
      </c>
      <c r="E5762" s="984">
        <v>3.0000000000000001E-3</v>
      </c>
      <c r="F5762" s="668">
        <v>23500</v>
      </c>
      <c r="G5762" s="1002">
        <f t="shared" si="371"/>
        <v>70.5</v>
      </c>
      <c r="H5762" s="303"/>
    </row>
    <row r="5763" spans="1:8">
      <c r="A5763" s="676"/>
      <c r="B5763" s="303"/>
      <c r="C5763" s="981" t="s">
        <v>736</v>
      </c>
      <c r="D5763" s="562" t="s">
        <v>40</v>
      </c>
      <c r="E5763" s="981">
        <v>1</v>
      </c>
      <c r="F5763" s="979">
        <v>26</v>
      </c>
      <c r="G5763" s="1002">
        <f t="shared" si="371"/>
        <v>26</v>
      </c>
      <c r="H5763" s="303"/>
    </row>
    <row r="5764" spans="1:8">
      <c r="A5764" s="676"/>
      <c r="B5764" s="303"/>
      <c r="C5764" s="981" t="s">
        <v>31</v>
      </c>
      <c r="D5764" s="562" t="s">
        <v>98</v>
      </c>
      <c r="E5764" s="981">
        <v>1E-4</v>
      </c>
      <c r="F5764" s="983">
        <v>2700</v>
      </c>
      <c r="G5764" s="1002">
        <f t="shared" si="371"/>
        <v>0.27</v>
      </c>
      <c r="H5764" s="303"/>
    </row>
    <row r="5765" spans="1:8">
      <c r="A5765" s="676" t="s">
        <v>4501</v>
      </c>
      <c r="B5765" s="807" t="s">
        <v>4503</v>
      </c>
      <c r="C5765" s="99"/>
      <c r="D5765" s="104"/>
      <c r="E5765" s="99"/>
      <c r="F5765" s="986"/>
      <c r="G5765" s="1001">
        <f>SUM(G5766:G5785)</f>
        <v>19958.730500000001</v>
      </c>
      <c r="H5765" s="303" t="s">
        <v>4598</v>
      </c>
    </row>
    <row r="5766" spans="1:8">
      <c r="A5766" s="676"/>
      <c r="B5766" s="303"/>
      <c r="C5766" s="99" t="s">
        <v>733</v>
      </c>
      <c r="D5766" s="974" t="s">
        <v>39</v>
      </c>
      <c r="E5766" s="25">
        <v>0.14399999999999999</v>
      </c>
      <c r="F5766" s="983">
        <v>18000</v>
      </c>
      <c r="G5766" s="996">
        <f>F5766*E5766</f>
        <v>2592</v>
      </c>
      <c r="H5766" s="303"/>
    </row>
    <row r="5767" spans="1:8">
      <c r="A5767" s="676"/>
      <c r="B5767" s="303"/>
      <c r="C5767" s="99" t="s">
        <v>1760</v>
      </c>
      <c r="D5767" s="974" t="s">
        <v>39</v>
      </c>
      <c r="E5767" s="25">
        <v>0.15</v>
      </c>
      <c r="F5767" s="983">
        <v>21000</v>
      </c>
      <c r="G5767" s="996">
        <f t="shared" ref="G5767:G5785" si="372">F5767*E5767</f>
        <v>3150</v>
      </c>
      <c r="H5767" s="303"/>
    </row>
    <row r="5768" spans="1:8">
      <c r="A5768" s="676"/>
      <c r="B5768" s="303"/>
      <c r="C5768" s="99" t="s">
        <v>84</v>
      </c>
      <c r="D5768" s="974" t="s">
        <v>39</v>
      </c>
      <c r="E5768" s="25">
        <v>0.15</v>
      </c>
      <c r="F5768" s="983">
        <v>14000</v>
      </c>
      <c r="G5768" s="996">
        <f t="shared" si="372"/>
        <v>2100</v>
      </c>
      <c r="H5768" s="303"/>
    </row>
    <row r="5769" spans="1:8">
      <c r="A5769" s="676"/>
      <c r="B5769" s="303"/>
      <c r="C5769" s="25" t="s">
        <v>4563</v>
      </c>
      <c r="D5769" s="974" t="s">
        <v>98</v>
      </c>
      <c r="E5769" s="25">
        <v>0.01</v>
      </c>
      <c r="F5769" s="983">
        <v>19000</v>
      </c>
      <c r="G5769" s="996">
        <f t="shared" si="372"/>
        <v>190</v>
      </c>
      <c r="H5769" s="303"/>
    </row>
    <row r="5770" spans="1:8">
      <c r="A5770" s="676"/>
      <c r="B5770" s="303"/>
      <c r="C5770" s="981" t="s">
        <v>1755</v>
      </c>
      <c r="D5770" s="974" t="s">
        <v>39</v>
      </c>
      <c r="E5770" s="25">
        <v>0.1</v>
      </c>
      <c r="F5770" s="983">
        <v>42000</v>
      </c>
      <c r="G5770" s="996">
        <f t="shared" si="372"/>
        <v>4200</v>
      </c>
      <c r="H5770" s="303"/>
    </row>
    <row r="5771" spans="1:8">
      <c r="A5771" s="676"/>
      <c r="B5771" s="303"/>
      <c r="C5771" s="25" t="s">
        <v>1814</v>
      </c>
      <c r="D5771" s="974" t="s">
        <v>98</v>
      </c>
      <c r="E5771" s="25">
        <v>2E-3</v>
      </c>
      <c r="F5771" s="983">
        <v>106777</v>
      </c>
      <c r="G5771" s="996">
        <f t="shared" si="372"/>
        <v>213.554</v>
      </c>
      <c r="H5771" s="303"/>
    </row>
    <row r="5772" spans="1:8">
      <c r="A5772" s="676"/>
      <c r="B5772" s="303"/>
      <c r="C5772" s="25" t="s">
        <v>872</v>
      </c>
      <c r="D5772" s="974" t="s">
        <v>98</v>
      </c>
      <c r="E5772" s="25">
        <v>1E-3</v>
      </c>
      <c r="F5772" s="983">
        <v>18000</v>
      </c>
      <c r="G5772" s="996">
        <f t="shared" si="372"/>
        <v>18</v>
      </c>
      <c r="H5772" s="303"/>
    </row>
    <row r="5773" spans="1:8">
      <c r="A5773" s="676"/>
      <c r="B5773" s="303"/>
      <c r="C5773" s="981" t="s">
        <v>4586</v>
      </c>
      <c r="D5773" s="974" t="s">
        <v>39</v>
      </c>
      <c r="E5773" s="25">
        <v>0.2</v>
      </c>
      <c r="F5773" s="983">
        <v>21000</v>
      </c>
      <c r="G5773" s="996">
        <f t="shared" si="372"/>
        <v>4200</v>
      </c>
      <c r="H5773" s="303"/>
    </row>
    <row r="5774" spans="1:8">
      <c r="A5774" s="676"/>
      <c r="B5774" s="303"/>
      <c r="C5774" s="981" t="s">
        <v>1834</v>
      </c>
      <c r="D5774" s="974" t="s">
        <v>98</v>
      </c>
      <c r="E5774" s="25">
        <v>1E-3</v>
      </c>
      <c r="F5774" s="983">
        <v>6400</v>
      </c>
      <c r="G5774" s="996">
        <f t="shared" si="372"/>
        <v>6.4</v>
      </c>
      <c r="H5774" s="303"/>
    </row>
    <row r="5775" spans="1:8">
      <c r="A5775" s="676"/>
      <c r="B5775" s="303"/>
      <c r="C5775" s="981" t="s">
        <v>727</v>
      </c>
      <c r="D5775" s="974" t="s">
        <v>39</v>
      </c>
      <c r="E5775" s="25">
        <v>0.02</v>
      </c>
      <c r="F5775" s="983">
        <v>18000</v>
      </c>
      <c r="G5775" s="996">
        <f t="shared" si="372"/>
        <v>360</v>
      </c>
      <c r="H5775" s="303"/>
    </row>
    <row r="5776" spans="1:8" ht="30">
      <c r="A5776" s="676"/>
      <c r="B5776" s="303"/>
      <c r="C5776" s="25" t="s">
        <v>4599</v>
      </c>
      <c r="D5776" s="974" t="s">
        <v>98</v>
      </c>
      <c r="E5776" s="25">
        <v>1E-4</v>
      </c>
      <c r="F5776" s="983">
        <v>130765</v>
      </c>
      <c r="G5776" s="996">
        <f t="shared" si="372"/>
        <v>13.076500000000001</v>
      </c>
      <c r="H5776" s="303"/>
    </row>
    <row r="5777" spans="1:8">
      <c r="A5777" s="676"/>
      <c r="B5777" s="303"/>
      <c r="C5777" s="291" t="s">
        <v>4573</v>
      </c>
      <c r="D5777" s="359" t="s">
        <v>1718</v>
      </c>
      <c r="E5777" s="984">
        <v>2E-3</v>
      </c>
      <c r="F5777" s="649">
        <v>225000</v>
      </c>
      <c r="G5777" s="996">
        <f t="shared" si="372"/>
        <v>450</v>
      </c>
      <c r="H5777" s="303"/>
    </row>
    <row r="5778" spans="1:8">
      <c r="A5778" s="676"/>
      <c r="B5778" s="303"/>
      <c r="C5778" s="291" t="s">
        <v>2462</v>
      </c>
      <c r="D5778" s="359" t="s">
        <v>1718</v>
      </c>
      <c r="E5778" s="984">
        <v>2E-3</v>
      </c>
      <c r="F5778" s="668">
        <v>275000</v>
      </c>
      <c r="G5778" s="996">
        <f t="shared" si="372"/>
        <v>550</v>
      </c>
      <c r="H5778" s="303"/>
    </row>
    <row r="5779" spans="1:8">
      <c r="A5779" s="676"/>
      <c r="B5779" s="303"/>
      <c r="C5779" s="980" t="s">
        <v>2464</v>
      </c>
      <c r="D5779" s="358" t="s">
        <v>40</v>
      </c>
      <c r="E5779" s="802">
        <v>3.0000000000000001E-3</v>
      </c>
      <c r="F5779" s="675">
        <v>550000</v>
      </c>
      <c r="G5779" s="996">
        <f t="shared" si="372"/>
        <v>1650</v>
      </c>
      <c r="H5779" s="303"/>
    </row>
    <row r="5780" spans="1:8">
      <c r="A5780" s="676"/>
      <c r="B5780" s="303"/>
      <c r="C5780" s="980" t="s">
        <v>576</v>
      </c>
      <c r="D5780" s="358" t="s">
        <v>2426</v>
      </c>
      <c r="E5780" s="802">
        <v>0.01</v>
      </c>
      <c r="F5780" s="666">
        <v>720</v>
      </c>
      <c r="G5780" s="996">
        <f t="shared" si="372"/>
        <v>7.2</v>
      </c>
      <c r="H5780" s="303"/>
    </row>
    <row r="5781" spans="1:8">
      <c r="A5781" s="676"/>
      <c r="B5781" s="303"/>
      <c r="C5781" s="25" t="s">
        <v>4576</v>
      </c>
      <c r="D5781" s="358" t="s">
        <v>2427</v>
      </c>
      <c r="E5781" s="802">
        <v>0.01</v>
      </c>
      <c r="F5781" s="675">
        <v>1500</v>
      </c>
      <c r="G5781" s="996">
        <f t="shared" si="372"/>
        <v>15</v>
      </c>
      <c r="H5781" s="303"/>
    </row>
    <row r="5782" spans="1:8">
      <c r="A5782" s="676"/>
      <c r="B5782" s="303"/>
      <c r="C5782" s="291" t="s">
        <v>4575</v>
      </c>
      <c r="D5782" s="359" t="s">
        <v>38</v>
      </c>
      <c r="E5782" s="984">
        <v>3.0000000000000001E-3</v>
      </c>
      <c r="F5782" s="668">
        <v>23500</v>
      </c>
      <c r="G5782" s="996">
        <f t="shared" si="372"/>
        <v>70.5</v>
      </c>
      <c r="H5782" s="303"/>
    </row>
    <row r="5783" spans="1:8">
      <c r="A5783" s="676"/>
      <c r="B5783" s="303"/>
      <c r="C5783" s="985" t="s">
        <v>729</v>
      </c>
      <c r="D5783" s="358" t="s">
        <v>730</v>
      </c>
      <c r="E5783" s="802">
        <v>0.1</v>
      </c>
      <c r="F5783" s="666">
        <v>170</v>
      </c>
      <c r="G5783" s="996">
        <f t="shared" si="372"/>
        <v>17</v>
      </c>
      <c r="H5783" s="303"/>
    </row>
    <row r="5784" spans="1:8">
      <c r="A5784" s="676"/>
      <c r="B5784" s="303"/>
      <c r="C5784" s="985" t="s">
        <v>722</v>
      </c>
      <c r="D5784" s="358" t="s">
        <v>40</v>
      </c>
      <c r="E5784" s="802">
        <v>1</v>
      </c>
      <c r="F5784" s="666">
        <v>130</v>
      </c>
      <c r="G5784" s="996">
        <f t="shared" si="372"/>
        <v>130</v>
      </c>
      <c r="H5784" s="303"/>
    </row>
    <row r="5785" spans="1:8">
      <c r="A5785" s="676"/>
      <c r="B5785" s="303"/>
      <c r="C5785" s="25" t="s">
        <v>736</v>
      </c>
      <c r="D5785" s="974" t="s">
        <v>40</v>
      </c>
      <c r="E5785" s="25">
        <v>1</v>
      </c>
      <c r="F5785" s="979">
        <v>26</v>
      </c>
      <c r="G5785" s="996">
        <f t="shared" si="372"/>
        <v>26</v>
      </c>
      <c r="H5785" s="303"/>
    </row>
    <row r="5786" spans="1:8" ht="30">
      <c r="A5786" s="676" t="s">
        <v>4691</v>
      </c>
      <c r="B5786" s="303" t="s">
        <v>4447</v>
      </c>
      <c r="C5786" s="99"/>
      <c r="D5786" s="104"/>
      <c r="E5786" s="99"/>
      <c r="F5786" s="986"/>
      <c r="G5786" s="1001">
        <f>SUM(G5787:G5805)</f>
        <v>14954.655500000003</v>
      </c>
      <c r="H5786" s="492" t="s">
        <v>4628</v>
      </c>
    </row>
    <row r="5787" spans="1:8">
      <c r="A5787" s="676"/>
      <c r="B5787" s="303"/>
      <c r="C5787" s="981" t="s">
        <v>1755</v>
      </c>
      <c r="D5787" s="974" t="s">
        <v>39</v>
      </c>
      <c r="E5787" s="25">
        <v>0.1</v>
      </c>
      <c r="F5787" s="983">
        <v>42000</v>
      </c>
      <c r="G5787" s="996">
        <f>F5787*E5787</f>
        <v>4200</v>
      </c>
      <c r="H5787" s="303"/>
    </row>
    <row r="5788" spans="1:8">
      <c r="A5788" s="676"/>
      <c r="B5788" s="303"/>
      <c r="C5788" s="25" t="s">
        <v>84</v>
      </c>
      <c r="D5788" s="974" t="s">
        <v>39</v>
      </c>
      <c r="E5788" s="25">
        <v>0.1</v>
      </c>
      <c r="F5788" s="983">
        <v>14000</v>
      </c>
      <c r="G5788" s="996">
        <f t="shared" ref="G5788:G5805" si="373">F5788*E5788</f>
        <v>1400</v>
      </c>
      <c r="H5788" s="303"/>
    </row>
    <row r="5789" spans="1:8">
      <c r="A5789" s="676"/>
      <c r="B5789" s="303"/>
      <c r="C5789" s="25" t="s">
        <v>4587</v>
      </c>
      <c r="D5789" s="974" t="s">
        <v>98</v>
      </c>
      <c r="E5789" s="25">
        <v>5.0000000000000001E-3</v>
      </c>
      <c r="F5789" s="983">
        <v>19000</v>
      </c>
      <c r="G5789" s="996">
        <f t="shared" si="373"/>
        <v>95</v>
      </c>
      <c r="H5789" s="303"/>
    </row>
    <row r="5790" spans="1:8">
      <c r="A5790" s="676"/>
      <c r="B5790" s="303"/>
      <c r="C5790" s="981" t="s">
        <v>727</v>
      </c>
      <c r="D5790" s="974" t="s">
        <v>39</v>
      </c>
      <c r="E5790" s="25">
        <v>0.14699999999999999</v>
      </c>
      <c r="F5790" s="983">
        <v>18000</v>
      </c>
      <c r="G5790" s="996">
        <f t="shared" si="373"/>
        <v>2646</v>
      </c>
      <c r="H5790" s="303"/>
    </row>
    <row r="5791" spans="1:8">
      <c r="A5791" s="676"/>
      <c r="B5791" s="303"/>
      <c r="C5791" s="981" t="s">
        <v>1760</v>
      </c>
      <c r="D5791" s="562" t="s">
        <v>39</v>
      </c>
      <c r="E5791" s="981">
        <v>0.15</v>
      </c>
      <c r="F5791" s="983">
        <v>21000</v>
      </c>
      <c r="G5791" s="996">
        <f t="shared" si="373"/>
        <v>3150</v>
      </c>
      <c r="H5791" s="303"/>
    </row>
    <row r="5792" spans="1:8" ht="30">
      <c r="A5792" s="676"/>
      <c r="B5792" s="303"/>
      <c r="C5792" s="291" t="s">
        <v>4574</v>
      </c>
      <c r="D5792" s="359" t="s">
        <v>38</v>
      </c>
      <c r="E5792" s="169">
        <v>0.1</v>
      </c>
      <c r="F5792" s="649">
        <v>1400</v>
      </c>
      <c r="G5792" s="996">
        <f t="shared" si="373"/>
        <v>140</v>
      </c>
      <c r="H5792" s="303"/>
    </row>
    <row r="5793" spans="1:8" ht="30">
      <c r="A5793" s="676"/>
      <c r="B5793" s="303"/>
      <c r="C5793" s="25" t="s">
        <v>4591</v>
      </c>
      <c r="D5793" s="974" t="s">
        <v>98</v>
      </c>
      <c r="E5793" s="25">
        <v>1E-3</v>
      </c>
      <c r="F5793" s="983">
        <v>56000</v>
      </c>
      <c r="G5793" s="996">
        <f t="shared" si="373"/>
        <v>56</v>
      </c>
      <c r="H5793" s="303"/>
    </row>
    <row r="5794" spans="1:8" ht="30">
      <c r="A5794" s="676"/>
      <c r="B5794" s="303"/>
      <c r="C5794" s="25" t="s">
        <v>4592</v>
      </c>
      <c r="D5794" s="974" t="s">
        <v>98</v>
      </c>
      <c r="E5794" s="25">
        <v>1E-3</v>
      </c>
      <c r="F5794" s="983">
        <v>60200</v>
      </c>
      <c r="G5794" s="996">
        <f t="shared" si="373"/>
        <v>60.2</v>
      </c>
      <c r="H5794" s="303"/>
    </row>
    <row r="5795" spans="1:8" ht="45">
      <c r="A5795" s="676"/>
      <c r="B5795" s="303"/>
      <c r="C5795" s="981" t="s">
        <v>4588</v>
      </c>
      <c r="D5795" s="562" t="s">
        <v>98</v>
      </c>
      <c r="E5795" s="981">
        <v>1E-4</v>
      </c>
      <c r="F5795" s="983">
        <v>41555</v>
      </c>
      <c r="G5795" s="996">
        <f t="shared" si="373"/>
        <v>4.1555</v>
      </c>
      <c r="H5795" s="303"/>
    </row>
    <row r="5796" spans="1:8">
      <c r="A5796" s="676"/>
      <c r="B5796" s="303"/>
      <c r="C5796" s="981" t="s">
        <v>1771</v>
      </c>
      <c r="D5796" s="562" t="s">
        <v>98</v>
      </c>
      <c r="E5796" s="981">
        <v>0.03</v>
      </c>
      <c r="F5796" s="983">
        <v>18000</v>
      </c>
      <c r="G5796" s="996">
        <f t="shared" si="373"/>
        <v>540</v>
      </c>
      <c r="H5796" s="303"/>
    </row>
    <row r="5797" spans="1:8">
      <c r="A5797" s="676"/>
      <c r="B5797" s="303"/>
      <c r="C5797" s="987" t="s">
        <v>4594</v>
      </c>
      <c r="D5797" s="562" t="s">
        <v>98</v>
      </c>
      <c r="E5797" s="981">
        <v>1.3599999999999999E-2</v>
      </c>
      <c r="F5797" s="983">
        <v>24000</v>
      </c>
      <c r="G5797" s="996">
        <f t="shared" si="373"/>
        <v>326.39999999999998</v>
      </c>
      <c r="H5797" s="303"/>
    </row>
    <row r="5798" spans="1:8">
      <c r="A5798" s="676"/>
      <c r="B5798" s="303"/>
      <c r="C5798" s="291" t="s">
        <v>4573</v>
      </c>
      <c r="D5798" s="359" t="s">
        <v>1718</v>
      </c>
      <c r="E5798" s="984">
        <v>2E-3</v>
      </c>
      <c r="F5798" s="649">
        <v>225000</v>
      </c>
      <c r="G5798" s="996">
        <f t="shared" si="373"/>
        <v>450</v>
      </c>
      <c r="H5798" s="303"/>
    </row>
    <row r="5799" spans="1:8">
      <c r="A5799" s="676"/>
      <c r="B5799" s="303"/>
      <c r="C5799" s="980" t="s">
        <v>2464</v>
      </c>
      <c r="D5799" s="358" t="s">
        <v>40</v>
      </c>
      <c r="E5799" s="802">
        <v>3.0000000000000001E-3</v>
      </c>
      <c r="F5799" s="647">
        <v>550000</v>
      </c>
      <c r="G5799" s="996">
        <f t="shared" si="373"/>
        <v>1650</v>
      </c>
      <c r="H5799" s="303"/>
    </row>
    <row r="5800" spans="1:8">
      <c r="A5800" s="676"/>
      <c r="B5800" s="303"/>
      <c r="C5800" s="980" t="s">
        <v>576</v>
      </c>
      <c r="D5800" s="358" t="s">
        <v>2426</v>
      </c>
      <c r="E5800" s="802">
        <v>0.01</v>
      </c>
      <c r="F5800" s="666">
        <v>720</v>
      </c>
      <c r="G5800" s="996">
        <f t="shared" si="373"/>
        <v>7.2</v>
      </c>
      <c r="H5800" s="303"/>
    </row>
    <row r="5801" spans="1:8">
      <c r="A5801" s="676"/>
      <c r="B5801" s="303"/>
      <c r="C5801" s="25" t="s">
        <v>4576</v>
      </c>
      <c r="D5801" s="358" t="s">
        <v>2427</v>
      </c>
      <c r="E5801" s="802">
        <v>1E-3</v>
      </c>
      <c r="F5801" s="675">
        <v>1500</v>
      </c>
      <c r="G5801" s="996">
        <f t="shared" si="373"/>
        <v>1.5</v>
      </c>
      <c r="H5801" s="303"/>
    </row>
    <row r="5802" spans="1:8">
      <c r="A5802" s="676"/>
      <c r="B5802" s="303"/>
      <c r="C5802" s="985" t="s">
        <v>729</v>
      </c>
      <c r="D5802" s="358" t="s">
        <v>730</v>
      </c>
      <c r="E5802" s="802">
        <v>0.01</v>
      </c>
      <c r="F5802" s="666">
        <v>170</v>
      </c>
      <c r="G5802" s="996">
        <f t="shared" si="373"/>
        <v>1.7</v>
      </c>
      <c r="H5802" s="303"/>
    </row>
    <row r="5803" spans="1:8">
      <c r="A5803" s="676"/>
      <c r="B5803" s="303"/>
      <c r="C5803" s="985" t="s">
        <v>722</v>
      </c>
      <c r="D5803" s="358" t="s">
        <v>40</v>
      </c>
      <c r="E5803" s="802">
        <v>1</v>
      </c>
      <c r="F5803" s="666">
        <v>130</v>
      </c>
      <c r="G5803" s="996">
        <f t="shared" si="373"/>
        <v>130</v>
      </c>
      <c r="H5803" s="303"/>
    </row>
    <row r="5804" spans="1:8">
      <c r="A5804" s="676"/>
      <c r="B5804" s="303"/>
      <c r="C5804" s="291" t="s">
        <v>4575</v>
      </c>
      <c r="D5804" s="359" t="s">
        <v>38</v>
      </c>
      <c r="E5804" s="984">
        <v>3.0000000000000001E-3</v>
      </c>
      <c r="F5804" s="668">
        <v>23500</v>
      </c>
      <c r="G5804" s="996">
        <f t="shared" si="373"/>
        <v>70.5</v>
      </c>
      <c r="H5804" s="303"/>
    </row>
    <row r="5805" spans="1:8">
      <c r="A5805" s="676"/>
      <c r="B5805" s="303"/>
      <c r="C5805" s="25" t="s">
        <v>736</v>
      </c>
      <c r="D5805" s="974" t="s">
        <v>40</v>
      </c>
      <c r="E5805" s="25">
        <v>1</v>
      </c>
      <c r="F5805" s="979">
        <v>26</v>
      </c>
      <c r="G5805" s="996">
        <f t="shared" si="373"/>
        <v>26</v>
      </c>
      <c r="H5805" s="303"/>
    </row>
    <row r="5806" spans="1:8" ht="45">
      <c r="A5806" s="676" t="s">
        <v>4502</v>
      </c>
      <c r="B5806" s="775" t="s">
        <v>4454</v>
      </c>
      <c r="C5806" s="99"/>
      <c r="D5806" s="104"/>
      <c r="E5806" s="99"/>
      <c r="F5806" s="986"/>
      <c r="G5806" s="1001">
        <f>SUM(G5807:G5821)</f>
        <v>11806.177000000001</v>
      </c>
      <c r="H5806" s="303" t="s">
        <v>4601</v>
      </c>
    </row>
    <row r="5807" spans="1:8">
      <c r="A5807" s="676"/>
      <c r="B5807" s="303"/>
      <c r="C5807" s="981" t="s">
        <v>1755</v>
      </c>
      <c r="D5807" s="974" t="s">
        <v>39</v>
      </c>
      <c r="E5807" s="25">
        <v>0.13400000000000001</v>
      </c>
      <c r="F5807" s="983">
        <v>42000</v>
      </c>
      <c r="G5807" s="996">
        <f>F5807*E5807</f>
        <v>5628</v>
      </c>
      <c r="H5807" s="303"/>
    </row>
    <row r="5808" spans="1:8">
      <c r="A5808" s="676"/>
      <c r="B5808" s="303"/>
      <c r="C5808" s="25" t="s">
        <v>1814</v>
      </c>
      <c r="D5808" s="974" t="s">
        <v>98</v>
      </c>
      <c r="E5808" s="25">
        <v>1E-3</v>
      </c>
      <c r="F5808" s="983">
        <v>106777</v>
      </c>
      <c r="G5808" s="996">
        <f t="shared" ref="G5808:G5821" si="374">F5808*E5808</f>
        <v>106.777</v>
      </c>
      <c r="H5808" s="303"/>
    </row>
    <row r="5809" spans="1:8">
      <c r="A5809" s="676"/>
      <c r="B5809" s="303"/>
      <c r="C5809" s="25" t="s">
        <v>4587</v>
      </c>
      <c r="D5809" s="974" t="s">
        <v>98</v>
      </c>
      <c r="E5809" s="25">
        <v>0.01</v>
      </c>
      <c r="F5809" s="983">
        <v>19000</v>
      </c>
      <c r="G5809" s="996">
        <f t="shared" si="374"/>
        <v>190</v>
      </c>
      <c r="H5809" s="303"/>
    </row>
    <row r="5810" spans="1:8">
      <c r="A5810" s="676"/>
      <c r="B5810" s="303"/>
      <c r="C5810" s="981" t="s">
        <v>1760</v>
      </c>
      <c r="D5810" s="562" t="s">
        <v>39</v>
      </c>
      <c r="E5810" s="25">
        <v>0.15</v>
      </c>
      <c r="F5810" s="983">
        <v>21000</v>
      </c>
      <c r="G5810" s="996">
        <f t="shared" si="374"/>
        <v>3150</v>
      </c>
      <c r="H5810" s="303"/>
    </row>
    <row r="5811" spans="1:8" ht="30">
      <c r="A5811" s="676"/>
      <c r="B5811" s="303"/>
      <c r="C5811" s="25" t="s">
        <v>4602</v>
      </c>
      <c r="D5811" s="974" t="s">
        <v>98</v>
      </c>
      <c r="E5811" s="25">
        <v>1E-4</v>
      </c>
      <c r="F5811" s="983">
        <v>60000</v>
      </c>
      <c r="G5811" s="996">
        <f t="shared" si="374"/>
        <v>6</v>
      </c>
      <c r="H5811" s="303"/>
    </row>
    <row r="5812" spans="1:8">
      <c r="A5812" s="676"/>
      <c r="B5812" s="303"/>
      <c r="C5812" s="25" t="s">
        <v>84</v>
      </c>
      <c r="D5812" s="974" t="s">
        <v>39</v>
      </c>
      <c r="E5812" s="25">
        <v>0.01</v>
      </c>
      <c r="F5812" s="983">
        <v>14000</v>
      </c>
      <c r="G5812" s="996">
        <f t="shared" si="374"/>
        <v>140</v>
      </c>
      <c r="H5812" s="303"/>
    </row>
    <row r="5813" spans="1:8">
      <c r="A5813" s="676"/>
      <c r="B5813" s="303"/>
      <c r="C5813" s="25" t="s">
        <v>2324</v>
      </c>
      <c r="D5813" s="974" t="s">
        <v>98</v>
      </c>
      <c r="E5813" s="25">
        <v>5.0000000000000001E-3</v>
      </c>
      <c r="F5813" s="983">
        <v>2000</v>
      </c>
      <c r="G5813" s="996">
        <f t="shared" si="374"/>
        <v>10</v>
      </c>
      <c r="H5813" s="303"/>
    </row>
    <row r="5814" spans="1:8">
      <c r="A5814" s="676"/>
      <c r="B5814" s="303"/>
      <c r="C5814" s="25" t="s">
        <v>4576</v>
      </c>
      <c r="D5814" s="359" t="s">
        <v>2427</v>
      </c>
      <c r="E5814" s="425">
        <v>0.01</v>
      </c>
      <c r="F5814" s="649">
        <v>1500</v>
      </c>
      <c r="G5814" s="996">
        <f t="shared" si="374"/>
        <v>15</v>
      </c>
      <c r="H5814" s="303"/>
    </row>
    <row r="5815" spans="1:8">
      <c r="A5815" s="676"/>
      <c r="B5815" s="303"/>
      <c r="C5815" s="25" t="s">
        <v>4573</v>
      </c>
      <c r="D5815" s="974" t="s">
        <v>1718</v>
      </c>
      <c r="E5815" s="25">
        <v>3.0000000000000001E-3</v>
      </c>
      <c r="F5815" s="983">
        <v>225000</v>
      </c>
      <c r="G5815" s="996">
        <f t="shared" si="374"/>
        <v>675</v>
      </c>
      <c r="H5815" s="303"/>
    </row>
    <row r="5816" spans="1:8">
      <c r="A5816" s="676"/>
      <c r="B5816" s="303"/>
      <c r="C5816" s="980" t="s">
        <v>2464</v>
      </c>
      <c r="D5816" s="358" t="s">
        <v>40</v>
      </c>
      <c r="E5816" s="361">
        <v>3.0000000000000001E-3</v>
      </c>
      <c r="F5816" s="647">
        <v>550000</v>
      </c>
      <c r="G5816" s="996">
        <f t="shared" si="374"/>
        <v>1650</v>
      </c>
      <c r="H5816" s="303"/>
    </row>
    <row r="5817" spans="1:8">
      <c r="A5817" s="676"/>
      <c r="B5817" s="303"/>
      <c r="C5817" s="989" t="s">
        <v>576</v>
      </c>
      <c r="D5817" s="359" t="s">
        <v>2426</v>
      </c>
      <c r="E5817" s="425">
        <v>0.01</v>
      </c>
      <c r="F5817" s="648">
        <v>720</v>
      </c>
      <c r="G5817" s="996">
        <f t="shared" si="374"/>
        <v>7.2</v>
      </c>
      <c r="H5817" s="303"/>
    </row>
    <row r="5818" spans="1:8">
      <c r="A5818" s="676"/>
      <c r="B5818" s="303"/>
      <c r="C5818" s="990" t="s">
        <v>729</v>
      </c>
      <c r="D5818" s="359" t="s">
        <v>730</v>
      </c>
      <c r="E5818" s="425">
        <v>0.01</v>
      </c>
      <c r="F5818" s="671">
        <v>170</v>
      </c>
      <c r="G5818" s="996">
        <f t="shared" si="374"/>
        <v>1.7</v>
      </c>
      <c r="H5818" s="303"/>
    </row>
    <row r="5819" spans="1:8">
      <c r="A5819" s="676"/>
      <c r="B5819" s="303"/>
      <c r="C5819" s="291" t="s">
        <v>4575</v>
      </c>
      <c r="D5819" s="359" t="s">
        <v>38</v>
      </c>
      <c r="E5819" s="1005">
        <v>3.0000000000000001E-3</v>
      </c>
      <c r="F5819" s="649">
        <v>23500</v>
      </c>
      <c r="G5819" s="996">
        <f t="shared" si="374"/>
        <v>70.5</v>
      </c>
      <c r="H5819" s="303"/>
    </row>
    <row r="5820" spans="1:8">
      <c r="A5820" s="676"/>
      <c r="B5820" s="303"/>
      <c r="C5820" s="990" t="s">
        <v>722</v>
      </c>
      <c r="D5820" s="359" t="s">
        <v>40</v>
      </c>
      <c r="E5820" s="425">
        <v>1</v>
      </c>
      <c r="F5820" s="671">
        <v>130</v>
      </c>
      <c r="G5820" s="996">
        <f t="shared" si="374"/>
        <v>130</v>
      </c>
      <c r="H5820" s="303"/>
    </row>
    <row r="5821" spans="1:8">
      <c r="A5821" s="676"/>
      <c r="B5821" s="303"/>
      <c r="C5821" s="25" t="s">
        <v>736</v>
      </c>
      <c r="D5821" s="974" t="s">
        <v>40</v>
      </c>
      <c r="E5821" s="25">
        <v>1</v>
      </c>
      <c r="F5821" s="983">
        <v>26</v>
      </c>
      <c r="G5821" s="996">
        <f t="shared" si="374"/>
        <v>26</v>
      </c>
      <c r="H5821" s="303"/>
    </row>
    <row r="5822" spans="1:8" ht="30">
      <c r="A5822" s="676" t="s">
        <v>4692</v>
      </c>
      <c r="B5822" s="775" t="s">
        <v>4455</v>
      </c>
      <c r="C5822" s="99"/>
      <c r="D5822" s="104"/>
      <c r="E5822" s="99"/>
      <c r="F5822" s="986"/>
      <c r="G5822" s="1001">
        <f>SUM(G5823:G5847)</f>
        <v>14061.224</v>
      </c>
      <c r="H5822" s="303" t="s">
        <v>4620</v>
      </c>
    </row>
    <row r="5823" spans="1:8">
      <c r="A5823" s="676"/>
      <c r="B5823" s="303"/>
      <c r="C5823" s="981" t="s">
        <v>1755</v>
      </c>
      <c r="D5823" s="974" t="s">
        <v>39</v>
      </c>
      <c r="E5823" s="25">
        <v>0.1</v>
      </c>
      <c r="F5823" s="983">
        <v>42000</v>
      </c>
      <c r="G5823" s="996">
        <f>F5823*E5823</f>
        <v>4200</v>
      </c>
      <c r="H5823" s="303"/>
    </row>
    <row r="5824" spans="1:8">
      <c r="A5824" s="676"/>
      <c r="B5824" s="303"/>
      <c r="C5824" s="25" t="s">
        <v>733</v>
      </c>
      <c r="D5824" s="974" t="s">
        <v>39</v>
      </c>
      <c r="E5824" s="25">
        <v>0.09</v>
      </c>
      <c r="F5824" s="983">
        <v>18000</v>
      </c>
      <c r="G5824" s="996">
        <f t="shared" ref="G5824:G5847" si="375">F5824*E5824</f>
        <v>1620</v>
      </c>
      <c r="H5824" s="303"/>
    </row>
    <row r="5825" spans="1:8">
      <c r="A5825" s="676"/>
      <c r="B5825" s="303"/>
      <c r="C5825" s="25" t="s">
        <v>731</v>
      </c>
      <c r="D5825" s="974" t="s">
        <v>39</v>
      </c>
      <c r="E5825" s="25">
        <v>6.0000000000000001E-3</v>
      </c>
      <c r="F5825" s="983">
        <v>18000</v>
      </c>
      <c r="G5825" s="996">
        <f t="shared" si="375"/>
        <v>108</v>
      </c>
      <c r="H5825" s="303"/>
    </row>
    <row r="5826" spans="1:8">
      <c r="A5826" s="676"/>
      <c r="B5826" s="303"/>
      <c r="C5826" s="25" t="s">
        <v>4181</v>
      </c>
      <c r="D5826" s="974" t="s">
        <v>98</v>
      </c>
      <c r="E5826" s="25">
        <v>2E-3</v>
      </c>
      <c r="F5826" s="983">
        <v>18000</v>
      </c>
      <c r="G5826" s="996">
        <f t="shared" si="375"/>
        <v>36</v>
      </c>
      <c r="H5826" s="303"/>
    </row>
    <row r="5827" spans="1:8">
      <c r="A5827" s="676"/>
      <c r="B5827" s="303"/>
      <c r="C5827" s="25" t="s">
        <v>1814</v>
      </c>
      <c r="D5827" s="974" t="s">
        <v>98</v>
      </c>
      <c r="E5827" s="25">
        <v>2E-3</v>
      </c>
      <c r="F5827" s="979">
        <v>106777</v>
      </c>
      <c r="G5827" s="996">
        <f t="shared" si="375"/>
        <v>213.554</v>
      </c>
      <c r="H5827" s="303"/>
    </row>
    <row r="5828" spans="1:8">
      <c r="A5828" s="676"/>
      <c r="B5828" s="303"/>
      <c r="C5828" s="981" t="s">
        <v>727</v>
      </c>
      <c r="D5828" s="974" t="s">
        <v>39</v>
      </c>
      <c r="E5828" s="25">
        <v>6.0000000000000001E-3</v>
      </c>
      <c r="F5828" s="983">
        <v>18000</v>
      </c>
      <c r="G5828" s="996">
        <f t="shared" si="375"/>
        <v>108</v>
      </c>
      <c r="H5828" s="303"/>
    </row>
    <row r="5829" spans="1:8">
      <c r="A5829" s="676"/>
      <c r="B5829" s="303"/>
      <c r="C5829" s="25" t="s">
        <v>4587</v>
      </c>
      <c r="D5829" s="974" t="s">
        <v>98</v>
      </c>
      <c r="E5829" s="25">
        <v>2E-3</v>
      </c>
      <c r="F5829" s="983">
        <v>19000</v>
      </c>
      <c r="G5829" s="996">
        <f t="shared" si="375"/>
        <v>38</v>
      </c>
      <c r="H5829" s="303"/>
    </row>
    <row r="5830" spans="1:8">
      <c r="A5830" s="676"/>
      <c r="B5830" s="303"/>
      <c r="C5830" s="981" t="s">
        <v>1760</v>
      </c>
      <c r="D5830" s="562" t="s">
        <v>39</v>
      </c>
      <c r="E5830" s="981">
        <v>0.2</v>
      </c>
      <c r="F5830" s="983">
        <v>21000</v>
      </c>
      <c r="G5830" s="996">
        <f t="shared" si="375"/>
        <v>4200</v>
      </c>
      <c r="H5830" s="303"/>
    </row>
    <row r="5831" spans="1:8">
      <c r="A5831" s="676"/>
      <c r="B5831" s="303"/>
      <c r="C5831" s="25" t="s">
        <v>892</v>
      </c>
      <c r="D5831" s="974" t="s">
        <v>98</v>
      </c>
      <c r="E5831" s="25">
        <v>5.0000000000000001E-3</v>
      </c>
      <c r="F5831" s="983">
        <v>18000</v>
      </c>
      <c r="G5831" s="996">
        <f t="shared" si="375"/>
        <v>90</v>
      </c>
      <c r="H5831" s="303"/>
    </row>
    <row r="5832" spans="1:8">
      <c r="A5832" s="676"/>
      <c r="B5832" s="303"/>
      <c r="C5832" s="25" t="s">
        <v>1902</v>
      </c>
      <c r="D5832" s="974" t="s">
        <v>39</v>
      </c>
      <c r="E5832" s="25">
        <v>8.0000000000000002E-3</v>
      </c>
      <c r="F5832" s="983">
        <v>14000</v>
      </c>
      <c r="G5832" s="996">
        <f t="shared" si="375"/>
        <v>112</v>
      </c>
      <c r="H5832" s="303"/>
    </row>
    <row r="5833" spans="1:8">
      <c r="A5833" s="676"/>
      <c r="B5833" s="303"/>
      <c r="C5833" s="981" t="s">
        <v>1834</v>
      </c>
      <c r="D5833" s="974" t="s">
        <v>98</v>
      </c>
      <c r="E5833" s="25">
        <v>1.4999999999999999E-2</v>
      </c>
      <c r="F5833" s="983">
        <v>6400</v>
      </c>
      <c r="G5833" s="996">
        <f t="shared" si="375"/>
        <v>96</v>
      </c>
      <c r="H5833" s="303"/>
    </row>
    <row r="5834" spans="1:8" ht="30">
      <c r="A5834" s="676"/>
      <c r="B5834" s="303"/>
      <c r="C5834" s="368" t="s">
        <v>4103</v>
      </c>
      <c r="D5834" s="988" t="s">
        <v>98</v>
      </c>
      <c r="E5834" s="425">
        <v>0.01</v>
      </c>
      <c r="F5834" s="671">
        <v>2500</v>
      </c>
      <c r="G5834" s="996">
        <f t="shared" si="375"/>
        <v>25</v>
      </c>
      <c r="H5834" s="303"/>
    </row>
    <row r="5835" spans="1:8">
      <c r="A5835" s="676"/>
      <c r="B5835" s="303"/>
      <c r="C5835" s="368" t="s">
        <v>879</v>
      </c>
      <c r="D5835" s="988" t="s">
        <v>98</v>
      </c>
      <c r="E5835" s="425">
        <v>0.01</v>
      </c>
      <c r="F5835" s="671">
        <v>24000</v>
      </c>
      <c r="G5835" s="996">
        <f t="shared" si="375"/>
        <v>240</v>
      </c>
      <c r="H5835" s="303"/>
    </row>
    <row r="5836" spans="1:8" ht="30">
      <c r="A5836" s="676"/>
      <c r="B5836" s="303"/>
      <c r="C5836" s="25" t="s">
        <v>4602</v>
      </c>
      <c r="D5836" s="974" t="s">
        <v>98</v>
      </c>
      <c r="E5836" s="25">
        <v>1E-4</v>
      </c>
      <c r="F5836" s="983">
        <v>60000</v>
      </c>
      <c r="G5836" s="996">
        <f t="shared" si="375"/>
        <v>6</v>
      </c>
      <c r="H5836" s="303"/>
    </row>
    <row r="5837" spans="1:8">
      <c r="A5837" s="676"/>
      <c r="B5837" s="303"/>
      <c r="C5837" s="980" t="s">
        <v>2464</v>
      </c>
      <c r="D5837" s="358" t="s">
        <v>40</v>
      </c>
      <c r="E5837" s="802">
        <v>3.0000000000000001E-3</v>
      </c>
      <c r="F5837" s="675">
        <v>550000</v>
      </c>
      <c r="G5837" s="996">
        <f t="shared" si="375"/>
        <v>1650</v>
      </c>
      <c r="H5837" s="303"/>
    </row>
    <row r="5838" spans="1:8">
      <c r="A5838" s="676"/>
      <c r="B5838" s="303"/>
      <c r="C5838" s="989" t="s">
        <v>576</v>
      </c>
      <c r="D5838" s="359" t="s">
        <v>2426</v>
      </c>
      <c r="E5838" s="742">
        <v>0.1</v>
      </c>
      <c r="F5838" s="666">
        <v>720</v>
      </c>
      <c r="G5838" s="996">
        <f t="shared" si="375"/>
        <v>72</v>
      </c>
      <c r="H5838" s="303"/>
    </row>
    <row r="5839" spans="1:8" ht="30">
      <c r="A5839" s="676"/>
      <c r="B5839" s="303"/>
      <c r="C5839" s="291" t="s">
        <v>4574</v>
      </c>
      <c r="D5839" s="359" t="s">
        <v>38</v>
      </c>
      <c r="E5839" s="984">
        <v>1E-3</v>
      </c>
      <c r="F5839" s="668">
        <v>1400</v>
      </c>
      <c r="G5839" s="996">
        <f t="shared" si="375"/>
        <v>1.4000000000000001</v>
      </c>
      <c r="H5839" s="303"/>
    </row>
    <row r="5840" spans="1:8">
      <c r="A5840" s="676"/>
      <c r="B5840" s="303"/>
      <c r="C5840" s="25" t="s">
        <v>4576</v>
      </c>
      <c r="D5840" s="359" t="s">
        <v>2427</v>
      </c>
      <c r="E5840" s="742">
        <v>1E-3</v>
      </c>
      <c r="F5840" s="668">
        <v>1500</v>
      </c>
      <c r="G5840" s="996">
        <f t="shared" si="375"/>
        <v>1.5</v>
      </c>
      <c r="H5840" s="303"/>
    </row>
    <row r="5841" spans="1:8">
      <c r="A5841" s="676"/>
      <c r="B5841" s="303"/>
      <c r="C5841" s="25" t="s">
        <v>4573</v>
      </c>
      <c r="D5841" s="974" t="s">
        <v>1718</v>
      </c>
      <c r="E5841" s="25">
        <v>2E-3</v>
      </c>
      <c r="F5841" s="979">
        <v>225000</v>
      </c>
      <c r="G5841" s="996">
        <f t="shared" si="375"/>
        <v>450</v>
      </c>
      <c r="H5841" s="303"/>
    </row>
    <row r="5842" spans="1:8">
      <c r="A5842" s="676"/>
      <c r="B5842" s="303"/>
      <c r="C5842" s="291" t="s">
        <v>2462</v>
      </c>
      <c r="D5842" s="359" t="s">
        <v>1718</v>
      </c>
      <c r="E5842" s="984">
        <v>2E-3</v>
      </c>
      <c r="F5842" s="668">
        <v>275000</v>
      </c>
      <c r="G5842" s="996">
        <f t="shared" si="375"/>
        <v>550</v>
      </c>
      <c r="H5842" s="303"/>
    </row>
    <row r="5843" spans="1:8">
      <c r="A5843" s="676"/>
      <c r="B5843" s="303"/>
      <c r="C5843" s="990" t="s">
        <v>729</v>
      </c>
      <c r="D5843" s="359" t="s">
        <v>730</v>
      </c>
      <c r="E5843" s="742">
        <v>0.1</v>
      </c>
      <c r="F5843" s="760">
        <v>170</v>
      </c>
      <c r="G5843" s="996">
        <f t="shared" si="375"/>
        <v>17</v>
      </c>
      <c r="H5843" s="303"/>
    </row>
    <row r="5844" spans="1:8">
      <c r="A5844" s="676"/>
      <c r="B5844" s="303"/>
      <c r="C5844" s="990" t="s">
        <v>722</v>
      </c>
      <c r="D5844" s="359" t="s">
        <v>40</v>
      </c>
      <c r="E5844" s="742">
        <v>1</v>
      </c>
      <c r="F5844" s="760">
        <v>130</v>
      </c>
      <c r="G5844" s="996">
        <f t="shared" si="375"/>
        <v>130</v>
      </c>
      <c r="H5844" s="303"/>
    </row>
    <row r="5845" spans="1:8">
      <c r="A5845" s="676"/>
      <c r="B5845" s="303"/>
      <c r="C5845" s="291" t="s">
        <v>4575</v>
      </c>
      <c r="D5845" s="359" t="s">
        <v>38</v>
      </c>
      <c r="E5845" s="984">
        <v>3.0000000000000001E-3</v>
      </c>
      <c r="F5845" s="668">
        <v>23500</v>
      </c>
      <c r="G5845" s="996">
        <f t="shared" si="375"/>
        <v>70.5</v>
      </c>
      <c r="H5845" s="303"/>
    </row>
    <row r="5846" spans="1:8">
      <c r="A5846" s="676"/>
      <c r="B5846" s="303"/>
      <c r="C5846" s="990" t="s">
        <v>31</v>
      </c>
      <c r="D5846" s="359" t="s">
        <v>98</v>
      </c>
      <c r="E5846" s="742">
        <v>1E-4</v>
      </c>
      <c r="F5846" s="760">
        <v>2700</v>
      </c>
      <c r="G5846" s="996">
        <f t="shared" si="375"/>
        <v>0.27</v>
      </c>
      <c r="H5846" s="303"/>
    </row>
    <row r="5847" spans="1:8">
      <c r="A5847" s="676"/>
      <c r="B5847" s="303"/>
      <c r="C5847" s="25" t="s">
        <v>736</v>
      </c>
      <c r="D5847" s="974" t="s">
        <v>40</v>
      </c>
      <c r="E5847" s="25">
        <v>1</v>
      </c>
      <c r="F5847" s="979">
        <v>26</v>
      </c>
      <c r="G5847" s="996">
        <f t="shared" si="375"/>
        <v>26</v>
      </c>
      <c r="H5847" s="303"/>
    </row>
    <row r="5848" spans="1:8" ht="28.5">
      <c r="A5848" s="66" t="s">
        <v>4629</v>
      </c>
      <c r="B5848" s="400" t="s">
        <v>4506</v>
      </c>
      <c r="C5848" s="697"/>
      <c r="D5848" s="695"/>
      <c r="E5848" s="695"/>
      <c r="F5848" s="278"/>
      <c r="G5848" s="1541"/>
      <c r="H5848" s="805"/>
    </row>
    <row r="5849" spans="1:8">
      <c r="A5849" s="676" t="s">
        <v>4507</v>
      </c>
      <c r="B5849" s="303" t="s">
        <v>4443</v>
      </c>
      <c r="C5849" s="754"/>
      <c r="D5849" s="609"/>
      <c r="E5849" s="609"/>
      <c r="F5849" s="643"/>
      <c r="G5849" s="1559">
        <f>SUM(G5850:G5869)</f>
        <v>6463.5145000000002</v>
      </c>
      <c r="H5849" s="492" t="s">
        <v>4562</v>
      </c>
    </row>
    <row r="5850" spans="1:8">
      <c r="A5850" s="750"/>
      <c r="B5850" s="303"/>
      <c r="C5850" s="25" t="s">
        <v>1760</v>
      </c>
      <c r="D5850" s="974" t="s">
        <v>39</v>
      </c>
      <c r="E5850" s="25">
        <v>0.14000000000000001</v>
      </c>
      <c r="F5850" s="983">
        <v>21000</v>
      </c>
      <c r="G5850" s="701">
        <f>F5850*E5850</f>
        <v>2940.0000000000005</v>
      </c>
      <c r="H5850" s="303"/>
    </row>
    <row r="5851" spans="1:8">
      <c r="A5851" s="676"/>
      <c r="B5851" s="303"/>
      <c r="C5851" s="25" t="s">
        <v>731</v>
      </c>
      <c r="D5851" s="974" t="s">
        <v>39</v>
      </c>
      <c r="E5851" s="25">
        <v>5.0000000000000001E-3</v>
      </c>
      <c r="F5851" s="983">
        <v>18000</v>
      </c>
      <c r="G5851" s="701">
        <f t="shared" ref="G5851:G5869" si="376">F5851*E5851</f>
        <v>90</v>
      </c>
      <c r="H5851" s="303"/>
    </row>
    <row r="5852" spans="1:8">
      <c r="A5852" s="676"/>
      <c r="B5852" s="303"/>
      <c r="C5852" s="25" t="s">
        <v>4563</v>
      </c>
      <c r="D5852" s="974" t="s">
        <v>98</v>
      </c>
      <c r="E5852" s="25">
        <v>0.02</v>
      </c>
      <c r="F5852" s="983">
        <v>19000</v>
      </c>
      <c r="G5852" s="701">
        <f t="shared" si="376"/>
        <v>380</v>
      </c>
      <c r="H5852" s="303"/>
    </row>
    <row r="5853" spans="1:8">
      <c r="A5853" s="676"/>
      <c r="B5853" s="303"/>
      <c r="C5853" s="25" t="s">
        <v>1814</v>
      </c>
      <c r="D5853" s="974" t="s">
        <v>98</v>
      </c>
      <c r="E5853" s="25">
        <v>2E-3</v>
      </c>
      <c r="F5853" s="983">
        <v>106777</v>
      </c>
      <c r="G5853" s="701">
        <f t="shared" si="376"/>
        <v>213.554</v>
      </c>
      <c r="H5853" s="303"/>
    </row>
    <row r="5854" spans="1:8" ht="30">
      <c r="A5854" s="676"/>
      <c r="B5854" s="303"/>
      <c r="C5854" s="291" t="s">
        <v>4574</v>
      </c>
      <c r="D5854" s="359" t="s">
        <v>38</v>
      </c>
      <c r="E5854" s="169">
        <v>0.1</v>
      </c>
      <c r="F5854" s="649">
        <v>1400</v>
      </c>
      <c r="G5854" s="701">
        <f t="shared" si="376"/>
        <v>140</v>
      </c>
      <c r="H5854" s="303"/>
    </row>
    <row r="5855" spans="1:8" ht="30">
      <c r="A5855" s="676"/>
      <c r="B5855" s="303"/>
      <c r="C5855" s="25" t="s">
        <v>4564</v>
      </c>
      <c r="D5855" s="974" t="s">
        <v>98</v>
      </c>
      <c r="E5855" s="25">
        <v>1E-4</v>
      </c>
      <c r="F5855" s="983">
        <v>71490</v>
      </c>
      <c r="G5855" s="701">
        <f t="shared" si="376"/>
        <v>7.149</v>
      </c>
      <c r="H5855" s="303"/>
    </row>
    <row r="5856" spans="1:8" ht="30">
      <c r="A5856" s="676"/>
      <c r="B5856" s="303"/>
      <c r="C5856" s="25" t="s">
        <v>4565</v>
      </c>
      <c r="D5856" s="974" t="s">
        <v>98</v>
      </c>
      <c r="E5856" s="25">
        <v>1E-4</v>
      </c>
      <c r="F5856" s="979">
        <v>74815</v>
      </c>
      <c r="G5856" s="701">
        <f t="shared" si="376"/>
        <v>7.4815000000000005</v>
      </c>
      <c r="H5856" s="303"/>
    </row>
    <row r="5857" spans="1:8" ht="45">
      <c r="A5857" s="676"/>
      <c r="B5857" s="303"/>
      <c r="C5857" s="25" t="s">
        <v>4566</v>
      </c>
      <c r="D5857" s="974" t="s">
        <v>98</v>
      </c>
      <c r="E5857" s="25">
        <v>1E-4</v>
      </c>
      <c r="F5857" s="979">
        <v>75465</v>
      </c>
      <c r="G5857" s="701">
        <f t="shared" si="376"/>
        <v>7.5465</v>
      </c>
      <c r="H5857" s="303"/>
    </row>
    <row r="5858" spans="1:8" ht="30">
      <c r="A5858" s="676"/>
      <c r="B5858" s="303"/>
      <c r="C5858" s="25" t="s">
        <v>4567</v>
      </c>
      <c r="D5858" s="974" t="s">
        <v>98</v>
      </c>
      <c r="E5858" s="25">
        <v>1E-4</v>
      </c>
      <c r="F5858" s="979">
        <v>87990</v>
      </c>
      <c r="G5858" s="701">
        <f t="shared" si="376"/>
        <v>8.7990000000000013</v>
      </c>
      <c r="H5858" s="303"/>
    </row>
    <row r="5859" spans="1:8" ht="30">
      <c r="A5859" s="676"/>
      <c r="B5859" s="303"/>
      <c r="C5859" s="25" t="s">
        <v>4568</v>
      </c>
      <c r="D5859" s="974" t="s">
        <v>98</v>
      </c>
      <c r="E5859" s="25">
        <v>1E-4</v>
      </c>
      <c r="F5859" s="979">
        <v>71395</v>
      </c>
      <c r="G5859" s="701">
        <f t="shared" si="376"/>
        <v>7.1395</v>
      </c>
      <c r="H5859" s="303"/>
    </row>
    <row r="5860" spans="1:8" ht="30">
      <c r="A5860" s="676"/>
      <c r="B5860" s="303"/>
      <c r="C5860" s="25" t="s">
        <v>4569</v>
      </c>
      <c r="D5860" s="974" t="s">
        <v>98</v>
      </c>
      <c r="E5860" s="25">
        <v>1E-4</v>
      </c>
      <c r="F5860" s="979">
        <v>53450</v>
      </c>
      <c r="G5860" s="701">
        <f t="shared" si="376"/>
        <v>5.3450000000000006</v>
      </c>
      <c r="H5860" s="303"/>
    </row>
    <row r="5861" spans="1:8">
      <c r="A5861" s="676"/>
      <c r="B5861" s="303"/>
      <c r="C5861" s="25" t="s">
        <v>1897</v>
      </c>
      <c r="D5861" s="974" t="s">
        <v>98</v>
      </c>
      <c r="E5861" s="25">
        <v>5.0000000000000001E-3</v>
      </c>
      <c r="F5861" s="979">
        <v>45000</v>
      </c>
      <c r="G5861" s="701">
        <f t="shared" si="376"/>
        <v>225</v>
      </c>
      <c r="H5861" s="303"/>
    </row>
    <row r="5862" spans="1:8">
      <c r="A5862" s="676"/>
      <c r="B5862" s="303"/>
      <c r="C5862" s="25" t="s">
        <v>4573</v>
      </c>
      <c r="D5862" s="974" t="s">
        <v>1718</v>
      </c>
      <c r="E5862" s="25">
        <v>2E-3</v>
      </c>
      <c r="F5862" s="979">
        <v>225000</v>
      </c>
      <c r="G5862" s="701">
        <f t="shared" si="376"/>
        <v>450</v>
      </c>
      <c r="H5862" s="303"/>
    </row>
    <row r="5863" spans="1:8">
      <c r="A5863" s="676"/>
      <c r="B5863" s="303"/>
      <c r="C5863" s="25" t="s">
        <v>4576</v>
      </c>
      <c r="D5863" s="974" t="s">
        <v>38</v>
      </c>
      <c r="E5863" s="981">
        <v>0.01</v>
      </c>
      <c r="F5863" s="979">
        <v>1500</v>
      </c>
      <c r="G5863" s="701">
        <f t="shared" si="376"/>
        <v>15</v>
      </c>
      <c r="H5863" s="303"/>
    </row>
    <row r="5864" spans="1:8">
      <c r="A5864" s="676"/>
      <c r="B5864" s="303"/>
      <c r="C5864" s="25" t="s">
        <v>722</v>
      </c>
      <c r="D5864" s="974" t="s">
        <v>40</v>
      </c>
      <c r="E5864" s="25">
        <v>1</v>
      </c>
      <c r="F5864" s="979">
        <v>130</v>
      </c>
      <c r="G5864" s="701">
        <f t="shared" si="376"/>
        <v>130</v>
      </c>
      <c r="H5864" s="303"/>
    </row>
    <row r="5865" spans="1:8">
      <c r="A5865" s="676"/>
      <c r="B5865" s="303"/>
      <c r="C5865" s="980" t="s">
        <v>2464</v>
      </c>
      <c r="D5865" s="358" t="s">
        <v>40</v>
      </c>
      <c r="E5865" s="802">
        <v>3.0000000000000001E-3</v>
      </c>
      <c r="F5865" s="675">
        <v>550000</v>
      </c>
      <c r="G5865" s="701">
        <f t="shared" si="376"/>
        <v>1650</v>
      </c>
      <c r="H5865" s="303"/>
    </row>
    <row r="5866" spans="1:8">
      <c r="A5866" s="676"/>
      <c r="B5866" s="303"/>
      <c r="C5866" s="25" t="s">
        <v>576</v>
      </c>
      <c r="D5866" s="974" t="s">
        <v>39</v>
      </c>
      <c r="E5866" s="25">
        <v>0.1</v>
      </c>
      <c r="F5866" s="666">
        <v>720</v>
      </c>
      <c r="G5866" s="701">
        <f t="shared" si="376"/>
        <v>72</v>
      </c>
      <c r="H5866" s="303"/>
    </row>
    <row r="5867" spans="1:8">
      <c r="A5867" s="676"/>
      <c r="B5867" s="303"/>
      <c r="C5867" s="25" t="s">
        <v>31</v>
      </c>
      <c r="D5867" s="974" t="s">
        <v>98</v>
      </c>
      <c r="E5867" s="25">
        <v>0.01</v>
      </c>
      <c r="F5867" s="979">
        <v>2700</v>
      </c>
      <c r="G5867" s="701">
        <f t="shared" si="376"/>
        <v>27</v>
      </c>
      <c r="H5867" s="303"/>
    </row>
    <row r="5868" spans="1:8">
      <c r="A5868" s="676"/>
      <c r="B5868" s="303"/>
      <c r="C5868" s="291" t="s">
        <v>4575</v>
      </c>
      <c r="D5868" s="359" t="s">
        <v>38</v>
      </c>
      <c r="E5868" s="984">
        <v>3.0000000000000001E-3</v>
      </c>
      <c r="F5868" s="668">
        <v>23500</v>
      </c>
      <c r="G5868" s="701">
        <f t="shared" si="376"/>
        <v>70.5</v>
      </c>
      <c r="H5868" s="303"/>
    </row>
    <row r="5869" spans="1:8">
      <c r="A5869" s="676"/>
      <c r="B5869" s="303"/>
      <c r="C5869" s="982" t="s">
        <v>729</v>
      </c>
      <c r="D5869" s="974" t="s">
        <v>730</v>
      </c>
      <c r="E5869" s="25">
        <v>0.1</v>
      </c>
      <c r="F5869" s="979">
        <v>170</v>
      </c>
      <c r="G5869" s="701">
        <f t="shared" si="376"/>
        <v>17</v>
      </c>
      <c r="H5869" s="303"/>
    </row>
    <row r="5870" spans="1:8" ht="14.25" customHeight="1">
      <c r="A5870" s="676" t="s">
        <v>4508</v>
      </c>
      <c r="B5870" s="775" t="s">
        <v>4630</v>
      </c>
      <c r="C5870" s="99"/>
      <c r="D5870" s="104"/>
      <c r="E5870" s="99"/>
      <c r="F5870" s="986"/>
      <c r="G5870" s="1559">
        <f>SUM(G5871:G5887)</f>
        <v>9293.5</v>
      </c>
      <c r="H5870" s="303" t="s">
        <v>4614</v>
      </c>
    </row>
    <row r="5871" spans="1:8">
      <c r="A5871" s="676"/>
      <c r="B5871" s="303"/>
      <c r="C5871" s="25" t="s">
        <v>733</v>
      </c>
      <c r="D5871" s="974" t="s">
        <v>39</v>
      </c>
      <c r="E5871" s="25">
        <v>2.5999999999999999E-2</v>
      </c>
      <c r="F5871" s="983">
        <v>18000</v>
      </c>
      <c r="G5871" s="701">
        <f t="shared" ref="G5871:G5887" si="377">F5871*E5871</f>
        <v>468</v>
      </c>
      <c r="H5871" s="303"/>
    </row>
    <row r="5872" spans="1:8">
      <c r="A5872" s="676"/>
      <c r="B5872" s="303"/>
      <c r="C5872" s="987" t="s">
        <v>727</v>
      </c>
      <c r="D5872" s="974" t="s">
        <v>39</v>
      </c>
      <c r="E5872" s="25">
        <v>7.0000000000000007E-2</v>
      </c>
      <c r="F5872" s="983">
        <v>18000</v>
      </c>
      <c r="G5872" s="701">
        <f t="shared" si="377"/>
        <v>1260.0000000000002</v>
      </c>
      <c r="H5872" s="303"/>
    </row>
    <row r="5873" spans="1:8">
      <c r="A5873" s="676"/>
      <c r="B5873" s="303"/>
      <c r="C5873" s="982" t="s">
        <v>1760</v>
      </c>
      <c r="D5873" s="974" t="s">
        <v>39</v>
      </c>
      <c r="E5873" s="25">
        <v>0.1</v>
      </c>
      <c r="F5873" s="983">
        <v>21000</v>
      </c>
      <c r="G5873" s="701">
        <f t="shared" si="377"/>
        <v>2100</v>
      </c>
      <c r="H5873" s="303"/>
    </row>
    <row r="5874" spans="1:8">
      <c r="A5874" s="676"/>
      <c r="B5874" s="303"/>
      <c r="C5874" s="982" t="s">
        <v>2337</v>
      </c>
      <c r="D5874" s="974" t="s">
        <v>98</v>
      </c>
      <c r="E5874" s="25">
        <v>0.01</v>
      </c>
      <c r="F5874" s="983">
        <v>35000</v>
      </c>
      <c r="G5874" s="701">
        <f t="shared" si="377"/>
        <v>350</v>
      </c>
      <c r="H5874" s="303"/>
    </row>
    <row r="5875" spans="1:8">
      <c r="A5875" s="676"/>
      <c r="B5875" s="303"/>
      <c r="C5875" s="25" t="s">
        <v>1770</v>
      </c>
      <c r="D5875" s="974" t="s">
        <v>98</v>
      </c>
      <c r="E5875" s="25">
        <v>5.0000000000000001E-3</v>
      </c>
      <c r="F5875" s="983">
        <v>6400</v>
      </c>
      <c r="G5875" s="701">
        <f t="shared" si="377"/>
        <v>32</v>
      </c>
      <c r="H5875" s="303"/>
    </row>
    <row r="5876" spans="1:8">
      <c r="A5876" s="676"/>
      <c r="B5876" s="303"/>
      <c r="C5876" s="982" t="s">
        <v>4615</v>
      </c>
      <c r="D5876" s="974" t="s">
        <v>98</v>
      </c>
      <c r="E5876" s="25">
        <v>0.05</v>
      </c>
      <c r="F5876" s="983">
        <v>48500</v>
      </c>
      <c r="G5876" s="701">
        <f t="shared" si="377"/>
        <v>2425</v>
      </c>
      <c r="H5876" s="303"/>
    </row>
    <row r="5877" spans="1:8" ht="30">
      <c r="A5877" s="676"/>
      <c r="B5877" s="303"/>
      <c r="C5877" s="25" t="s">
        <v>4616</v>
      </c>
      <c r="D5877" s="974" t="s">
        <v>98</v>
      </c>
      <c r="E5877" s="25">
        <v>1E-4</v>
      </c>
      <c r="F5877" s="983">
        <v>60000</v>
      </c>
      <c r="G5877" s="701">
        <f t="shared" si="377"/>
        <v>6</v>
      </c>
      <c r="H5877" s="303"/>
    </row>
    <row r="5878" spans="1:8">
      <c r="A5878" s="676"/>
      <c r="B5878" s="303"/>
      <c r="C5878" s="25" t="s">
        <v>4613</v>
      </c>
      <c r="D5878" s="974" t="s">
        <v>98</v>
      </c>
      <c r="E5878" s="25">
        <v>1.4999999999999999E-2</v>
      </c>
      <c r="F5878" s="983">
        <v>13000</v>
      </c>
      <c r="G5878" s="701">
        <f t="shared" si="377"/>
        <v>195</v>
      </c>
      <c r="H5878" s="303"/>
    </row>
    <row r="5879" spans="1:8">
      <c r="A5879" s="676"/>
      <c r="B5879" s="303"/>
      <c r="C5879" s="25" t="s">
        <v>4573</v>
      </c>
      <c r="D5879" s="974" t="s">
        <v>1718</v>
      </c>
      <c r="E5879" s="25">
        <v>2E-3</v>
      </c>
      <c r="F5879" s="983">
        <v>225000</v>
      </c>
      <c r="G5879" s="701">
        <f t="shared" si="377"/>
        <v>450</v>
      </c>
      <c r="H5879" s="303"/>
    </row>
    <row r="5880" spans="1:8">
      <c r="A5880" s="676"/>
      <c r="B5880" s="303"/>
      <c r="C5880" s="25" t="s">
        <v>4576</v>
      </c>
      <c r="D5880" s="974" t="s">
        <v>38</v>
      </c>
      <c r="E5880" s="981">
        <v>0.01</v>
      </c>
      <c r="F5880" s="983">
        <v>1500</v>
      </c>
      <c r="G5880" s="701">
        <f t="shared" si="377"/>
        <v>15</v>
      </c>
      <c r="H5880" s="303"/>
    </row>
    <row r="5881" spans="1:8">
      <c r="A5881" s="676"/>
      <c r="B5881" s="303"/>
      <c r="C5881" s="25" t="s">
        <v>722</v>
      </c>
      <c r="D5881" s="974" t="s">
        <v>40</v>
      </c>
      <c r="E5881" s="25">
        <v>1</v>
      </c>
      <c r="F5881" s="983">
        <v>130</v>
      </c>
      <c r="G5881" s="701">
        <f t="shared" si="377"/>
        <v>130</v>
      </c>
      <c r="H5881" s="303"/>
    </row>
    <row r="5882" spans="1:8">
      <c r="A5882" s="676"/>
      <c r="B5882" s="303"/>
      <c r="C5882" s="980" t="s">
        <v>2464</v>
      </c>
      <c r="D5882" s="358" t="s">
        <v>40</v>
      </c>
      <c r="E5882" s="802">
        <v>3.0000000000000001E-3</v>
      </c>
      <c r="F5882" s="647">
        <v>550000</v>
      </c>
      <c r="G5882" s="701">
        <f t="shared" si="377"/>
        <v>1650</v>
      </c>
      <c r="H5882" s="303"/>
    </row>
    <row r="5883" spans="1:8">
      <c r="A5883" s="676"/>
      <c r="B5883" s="303"/>
      <c r="C5883" s="25" t="s">
        <v>576</v>
      </c>
      <c r="D5883" s="974" t="s">
        <v>39</v>
      </c>
      <c r="E5883" s="25">
        <v>0.1</v>
      </c>
      <c r="F5883" s="648">
        <v>720</v>
      </c>
      <c r="G5883" s="701">
        <f t="shared" si="377"/>
        <v>72</v>
      </c>
      <c r="H5883" s="303"/>
    </row>
    <row r="5884" spans="1:8">
      <c r="A5884" s="676"/>
      <c r="B5884" s="303"/>
      <c r="C5884" s="25" t="s">
        <v>31</v>
      </c>
      <c r="D5884" s="974" t="s">
        <v>98</v>
      </c>
      <c r="E5884" s="25">
        <v>0.01</v>
      </c>
      <c r="F5884" s="983">
        <v>2700</v>
      </c>
      <c r="G5884" s="701">
        <f t="shared" si="377"/>
        <v>27</v>
      </c>
      <c r="H5884" s="303"/>
    </row>
    <row r="5885" spans="1:8">
      <c r="A5885" s="676"/>
      <c r="B5885" s="303"/>
      <c r="C5885" s="982" t="s">
        <v>729</v>
      </c>
      <c r="D5885" s="974" t="s">
        <v>730</v>
      </c>
      <c r="E5885" s="25">
        <v>0.1</v>
      </c>
      <c r="F5885" s="983">
        <v>170</v>
      </c>
      <c r="G5885" s="701">
        <f t="shared" si="377"/>
        <v>17</v>
      </c>
      <c r="H5885" s="303"/>
    </row>
    <row r="5886" spans="1:8">
      <c r="A5886" s="676"/>
      <c r="B5886" s="303"/>
      <c r="C5886" s="291" t="s">
        <v>4575</v>
      </c>
      <c r="D5886" s="359" t="s">
        <v>38</v>
      </c>
      <c r="E5886" s="984">
        <v>3.0000000000000001E-3</v>
      </c>
      <c r="F5886" s="649">
        <v>23500</v>
      </c>
      <c r="G5886" s="701">
        <f t="shared" si="377"/>
        <v>70.5</v>
      </c>
      <c r="H5886" s="303"/>
    </row>
    <row r="5887" spans="1:8">
      <c r="A5887" s="676"/>
      <c r="B5887" s="303"/>
      <c r="C5887" s="981" t="s">
        <v>736</v>
      </c>
      <c r="D5887" s="562" t="s">
        <v>40</v>
      </c>
      <c r="E5887" s="981">
        <v>1</v>
      </c>
      <c r="F5887" s="983">
        <v>26</v>
      </c>
      <c r="G5887" s="701">
        <f t="shared" si="377"/>
        <v>26</v>
      </c>
      <c r="H5887" s="303"/>
    </row>
    <row r="5888" spans="1:8" ht="15.75" customHeight="1">
      <c r="A5888" s="676" t="s">
        <v>4693</v>
      </c>
      <c r="B5888" s="303" t="s">
        <v>4449</v>
      </c>
      <c r="C5888" s="99"/>
      <c r="D5888" s="104"/>
      <c r="E5888" s="99"/>
      <c r="F5888" s="986"/>
      <c r="G5888" s="1559">
        <f>SUM(G5889:G5907)</f>
        <v>12432.293</v>
      </c>
      <c r="H5888" s="303" t="s">
        <v>4593</v>
      </c>
    </row>
    <row r="5889" spans="1:8">
      <c r="A5889" s="676"/>
      <c r="B5889" s="303"/>
      <c r="C5889" s="56" t="s">
        <v>1760</v>
      </c>
      <c r="D5889" s="562" t="s">
        <v>39</v>
      </c>
      <c r="E5889" s="981">
        <v>0.1</v>
      </c>
      <c r="F5889" s="983">
        <v>21000</v>
      </c>
      <c r="G5889" s="880">
        <f>F5889*E5889</f>
        <v>2100</v>
      </c>
      <c r="H5889" s="303"/>
    </row>
    <row r="5890" spans="1:8">
      <c r="A5890" s="676"/>
      <c r="B5890" s="303"/>
      <c r="C5890" s="981" t="s">
        <v>4563</v>
      </c>
      <c r="D5890" s="974" t="s">
        <v>98</v>
      </c>
      <c r="E5890" s="981">
        <v>0.01</v>
      </c>
      <c r="F5890" s="983">
        <v>19000</v>
      </c>
      <c r="G5890" s="880">
        <f t="shared" ref="G5890:G5907" si="378">F5890*E5890</f>
        <v>190</v>
      </c>
      <c r="H5890" s="303"/>
    </row>
    <row r="5891" spans="1:8">
      <c r="A5891" s="676"/>
      <c r="B5891" s="303"/>
      <c r="C5891" s="987" t="s">
        <v>727</v>
      </c>
      <c r="D5891" s="562" t="s">
        <v>39</v>
      </c>
      <c r="E5891" s="981">
        <v>0.11</v>
      </c>
      <c r="F5891" s="983">
        <v>18000</v>
      </c>
      <c r="G5891" s="880">
        <f t="shared" si="378"/>
        <v>1980</v>
      </c>
      <c r="H5891" s="303"/>
    </row>
    <row r="5892" spans="1:8">
      <c r="A5892" s="676"/>
      <c r="B5892" s="303"/>
      <c r="C5892" s="987" t="s">
        <v>4594</v>
      </c>
      <c r="D5892" s="562" t="s">
        <v>98</v>
      </c>
      <c r="E5892" s="981">
        <v>1.3600000000000001E-3</v>
      </c>
      <c r="F5892" s="983">
        <v>24000</v>
      </c>
      <c r="G5892" s="880">
        <f t="shared" si="378"/>
        <v>32.64</v>
      </c>
      <c r="H5892" s="303"/>
    </row>
    <row r="5893" spans="1:8">
      <c r="A5893" s="676"/>
      <c r="B5893" s="303"/>
      <c r="C5893" s="291" t="s">
        <v>2462</v>
      </c>
      <c r="D5893" s="359" t="s">
        <v>1718</v>
      </c>
      <c r="E5893" s="984">
        <v>2E-3</v>
      </c>
      <c r="F5893" s="649">
        <v>275000</v>
      </c>
      <c r="G5893" s="880">
        <f t="shared" si="378"/>
        <v>550</v>
      </c>
      <c r="H5893" s="303"/>
    </row>
    <row r="5894" spans="1:8">
      <c r="A5894" s="676"/>
      <c r="B5894" s="303"/>
      <c r="C5894" s="56" t="s">
        <v>1755</v>
      </c>
      <c r="D5894" s="974" t="s">
        <v>39</v>
      </c>
      <c r="E5894" s="893">
        <v>0.1</v>
      </c>
      <c r="F5894" s="649">
        <v>42000</v>
      </c>
      <c r="G5894" s="880">
        <f t="shared" si="378"/>
        <v>4200</v>
      </c>
      <c r="H5894" s="303"/>
    </row>
    <row r="5895" spans="1:8" ht="30">
      <c r="A5895" s="676"/>
      <c r="B5895" s="303"/>
      <c r="C5895" s="981" t="s">
        <v>4595</v>
      </c>
      <c r="D5895" s="562" t="s">
        <v>98</v>
      </c>
      <c r="E5895" s="981">
        <v>1E-4</v>
      </c>
      <c r="F5895" s="983">
        <v>53760</v>
      </c>
      <c r="G5895" s="880">
        <f t="shared" si="378"/>
        <v>5.3760000000000003</v>
      </c>
      <c r="H5895" s="303"/>
    </row>
    <row r="5896" spans="1:8">
      <c r="A5896" s="676"/>
      <c r="B5896" s="303"/>
      <c r="C5896" s="56" t="s">
        <v>2169</v>
      </c>
      <c r="D5896" s="562" t="s">
        <v>98</v>
      </c>
      <c r="E5896" s="981">
        <v>0.02</v>
      </c>
      <c r="F5896" s="983">
        <v>42000</v>
      </c>
      <c r="G5896" s="880">
        <f t="shared" si="378"/>
        <v>840</v>
      </c>
      <c r="H5896" s="303"/>
    </row>
    <row r="5897" spans="1:8">
      <c r="A5897" s="676"/>
      <c r="B5897" s="303"/>
      <c r="C5897" s="987" t="s">
        <v>733</v>
      </c>
      <c r="D5897" s="562" t="s">
        <v>39</v>
      </c>
      <c r="E5897" s="981">
        <v>2.0500000000000001E-2</v>
      </c>
      <c r="F5897" s="983">
        <v>18000</v>
      </c>
      <c r="G5897" s="880">
        <f t="shared" si="378"/>
        <v>369</v>
      </c>
      <c r="H5897" s="303"/>
    </row>
    <row r="5898" spans="1:8">
      <c r="A5898" s="676"/>
      <c r="B5898" s="303"/>
      <c r="C5898" s="982" t="s">
        <v>1814</v>
      </c>
      <c r="D5898" s="562" t="s">
        <v>98</v>
      </c>
      <c r="E5898" s="981">
        <v>1E-3</v>
      </c>
      <c r="F5898" s="983">
        <v>106777</v>
      </c>
      <c r="G5898" s="880">
        <f t="shared" si="378"/>
        <v>106.777</v>
      </c>
      <c r="H5898" s="303"/>
    </row>
    <row r="5899" spans="1:8">
      <c r="A5899" s="676"/>
      <c r="B5899" s="303"/>
      <c r="C5899" s="987" t="s">
        <v>1834</v>
      </c>
      <c r="D5899" s="562" t="s">
        <v>98</v>
      </c>
      <c r="E5899" s="981">
        <v>0.01</v>
      </c>
      <c r="F5899" s="983">
        <v>6400</v>
      </c>
      <c r="G5899" s="880">
        <f t="shared" si="378"/>
        <v>64</v>
      </c>
      <c r="H5899" s="303"/>
    </row>
    <row r="5900" spans="1:8">
      <c r="A5900" s="676"/>
      <c r="B5900" s="303"/>
      <c r="C5900" s="980" t="s">
        <v>2464</v>
      </c>
      <c r="D5900" s="358" t="s">
        <v>40</v>
      </c>
      <c r="E5900" s="802">
        <v>3.0000000000000001E-3</v>
      </c>
      <c r="F5900" s="647">
        <v>550000</v>
      </c>
      <c r="G5900" s="880">
        <f t="shared" si="378"/>
        <v>1650</v>
      </c>
      <c r="H5900" s="303"/>
    </row>
    <row r="5901" spans="1:8">
      <c r="A5901" s="676"/>
      <c r="B5901" s="303"/>
      <c r="C5901" s="980" t="s">
        <v>576</v>
      </c>
      <c r="D5901" s="358" t="s">
        <v>2426</v>
      </c>
      <c r="E5901" s="802">
        <v>0.1</v>
      </c>
      <c r="F5901" s="648">
        <v>720</v>
      </c>
      <c r="G5901" s="880">
        <f t="shared" si="378"/>
        <v>72</v>
      </c>
      <c r="H5901" s="303"/>
    </row>
    <row r="5902" spans="1:8">
      <c r="A5902" s="676"/>
      <c r="B5902" s="303"/>
      <c r="C5902" s="25" t="s">
        <v>4576</v>
      </c>
      <c r="D5902" s="358" t="s">
        <v>2427</v>
      </c>
      <c r="E5902" s="802">
        <v>0.01</v>
      </c>
      <c r="F5902" s="647">
        <v>1500</v>
      </c>
      <c r="G5902" s="880">
        <f t="shared" si="378"/>
        <v>15</v>
      </c>
      <c r="H5902" s="303"/>
    </row>
    <row r="5903" spans="1:8">
      <c r="A5903" s="676"/>
      <c r="B5903" s="303"/>
      <c r="C5903" s="985" t="s">
        <v>729</v>
      </c>
      <c r="D5903" s="358" t="s">
        <v>730</v>
      </c>
      <c r="E5903" s="802">
        <v>0.1</v>
      </c>
      <c r="F5903" s="648">
        <v>170</v>
      </c>
      <c r="G5903" s="880">
        <f t="shared" si="378"/>
        <v>17</v>
      </c>
      <c r="H5903" s="303"/>
    </row>
    <row r="5904" spans="1:8">
      <c r="A5904" s="676"/>
      <c r="B5904" s="303"/>
      <c r="C5904" s="985" t="s">
        <v>722</v>
      </c>
      <c r="D5904" s="358" t="s">
        <v>40</v>
      </c>
      <c r="E5904" s="802">
        <v>1</v>
      </c>
      <c r="F5904" s="648">
        <v>130</v>
      </c>
      <c r="G5904" s="880">
        <f t="shared" si="378"/>
        <v>130</v>
      </c>
      <c r="H5904" s="303"/>
    </row>
    <row r="5905" spans="1:8">
      <c r="A5905" s="676"/>
      <c r="B5905" s="303"/>
      <c r="C5905" s="291" t="s">
        <v>4575</v>
      </c>
      <c r="D5905" s="359" t="s">
        <v>38</v>
      </c>
      <c r="E5905" s="984">
        <v>3.0000000000000001E-3</v>
      </c>
      <c r="F5905" s="649">
        <v>23500</v>
      </c>
      <c r="G5905" s="880">
        <f t="shared" si="378"/>
        <v>70.5</v>
      </c>
      <c r="H5905" s="303"/>
    </row>
    <row r="5906" spans="1:8" ht="30">
      <c r="A5906" s="676"/>
      <c r="B5906" s="303"/>
      <c r="C5906" s="291" t="s">
        <v>4574</v>
      </c>
      <c r="D5906" s="359" t="s">
        <v>38</v>
      </c>
      <c r="E5906" s="169">
        <v>0.01</v>
      </c>
      <c r="F5906" s="649">
        <v>1400</v>
      </c>
      <c r="G5906" s="880">
        <f t="shared" si="378"/>
        <v>14</v>
      </c>
      <c r="H5906" s="303"/>
    </row>
    <row r="5907" spans="1:8">
      <c r="A5907" s="676"/>
      <c r="B5907" s="303"/>
      <c r="C5907" s="981" t="s">
        <v>736</v>
      </c>
      <c r="D5907" s="562" t="s">
        <v>40</v>
      </c>
      <c r="E5907" s="981">
        <v>1</v>
      </c>
      <c r="F5907" s="983">
        <v>26</v>
      </c>
      <c r="G5907" s="880">
        <f t="shared" si="378"/>
        <v>26</v>
      </c>
      <c r="H5907" s="303"/>
    </row>
    <row r="5908" spans="1:8" ht="45">
      <c r="A5908" s="676" t="s">
        <v>4509</v>
      </c>
      <c r="B5908" s="775" t="s">
        <v>4454</v>
      </c>
      <c r="C5908" s="99"/>
      <c r="D5908" s="104"/>
      <c r="E5908" s="99"/>
      <c r="F5908" s="986"/>
      <c r="G5908" s="1559">
        <f>SUM(G5909:G5924)</f>
        <v>10583.054</v>
      </c>
      <c r="H5908" s="303" t="s">
        <v>4601</v>
      </c>
    </row>
    <row r="5909" spans="1:8">
      <c r="A5909" s="676"/>
      <c r="B5909" s="303"/>
      <c r="C5909" s="981" t="s">
        <v>1755</v>
      </c>
      <c r="D5909" s="974" t="s">
        <v>39</v>
      </c>
      <c r="E5909" s="25">
        <v>0.13400000000000001</v>
      </c>
      <c r="F5909" s="983">
        <v>42000</v>
      </c>
      <c r="G5909" s="701">
        <f>F5909*E5909</f>
        <v>5628</v>
      </c>
      <c r="H5909" s="303"/>
    </row>
    <row r="5910" spans="1:8">
      <c r="A5910" s="676"/>
      <c r="B5910" s="303"/>
      <c r="C5910" s="25" t="s">
        <v>733</v>
      </c>
      <c r="D5910" s="974" t="s">
        <v>39</v>
      </c>
      <c r="E5910" s="25">
        <v>2E-3</v>
      </c>
      <c r="F5910" s="983">
        <v>18000</v>
      </c>
      <c r="G5910" s="701">
        <f t="shared" ref="G5910:G5924" si="379">F5910*E5910</f>
        <v>36</v>
      </c>
      <c r="H5910" s="303"/>
    </row>
    <row r="5911" spans="1:8">
      <c r="A5911" s="676"/>
      <c r="B5911" s="303"/>
      <c r="C5911" s="25" t="s">
        <v>1814</v>
      </c>
      <c r="D5911" s="974" t="s">
        <v>98</v>
      </c>
      <c r="E5911" s="25">
        <v>2E-3</v>
      </c>
      <c r="F5911" s="983">
        <v>106777</v>
      </c>
      <c r="G5911" s="701">
        <f t="shared" si="379"/>
        <v>213.554</v>
      </c>
      <c r="H5911" s="303"/>
    </row>
    <row r="5912" spans="1:8">
      <c r="A5912" s="676"/>
      <c r="B5912" s="303"/>
      <c r="C5912" s="25" t="s">
        <v>4587</v>
      </c>
      <c r="D5912" s="974" t="s">
        <v>98</v>
      </c>
      <c r="E5912" s="25">
        <v>1E-3</v>
      </c>
      <c r="F5912" s="983">
        <v>19000</v>
      </c>
      <c r="G5912" s="701">
        <f t="shared" si="379"/>
        <v>19</v>
      </c>
      <c r="H5912" s="303"/>
    </row>
    <row r="5913" spans="1:8">
      <c r="A5913" s="676"/>
      <c r="B5913" s="303"/>
      <c r="C5913" s="981" t="s">
        <v>1760</v>
      </c>
      <c r="D5913" s="562" t="s">
        <v>39</v>
      </c>
      <c r="E5913" s="981">
        <v>0.1</v>
      </c>
      <c r="F5913" s="983">
        <v>21000</v>
      </c>
      <c r="G5913" s="701">
        <f t="shared" si="379"/>
        <v>2100</v>
      </c>
      <c r="H5913" s="303"/>
    </row>
    <row r="5914" spans="1:8" ht="30">
      <c r="A5914" s="676"/>
      <c r="B5914" s="303"/>
      <c r="C5914" s="25" t="s">
        <v>4602</v>
      </c>
      <c r="D5914" s="974" t="s">
        <v>98</v>
      </c>
      <c r="E5914" s="25">
        <v>1E-4</v>
      </c>
      <c r="F5914" s="983">
        <v>60000</v>
      </c>
      <c r="G5914" s="701">
        <f t="shared" si="379"/>
        <v>6</v>
      </c>
      <c r="H5914" s="303"/>
    </row>
    <row r="5915" spans="1:8">
      <c r="A5915" s="676"/>
      <c r="B5915" s="303"/>
      <c r="C5915" s="25" t="s">
        <v>84</v>
      </c>
      <c r="D5915" s="974" t="s">
        <v>39</v>
      </c>
      <c r="E5915" s="25">
        <v>0.01</v>
      </c>
      <c r="F5915" s="983">
        <v>14000</v>
      </c>
      <c r="G5915" s="701">
        <f t="shared" si="379"/>
        <v>140</v>
      </c>
      <c r="H5915" s="303"/>
    </row>
    <row r="5916" spans="1:8">
      <c r="A5916" s="676"/>
      <c r="B5916" s="303"/>
      <c r="C5916" s="25" t="s">
        <v>2324</v>
      </c>
      <c r="D5916" s="974" t="s">
        <v>98</v>
      </c>
      <c r="E5916" s="25">
        <v>5.0000000000000001E-3</v>
      </c>
      <c r="F5916" s="983">
        <v>2000</v>
      </c>
      <c r="G5916" s="701">
        <f t="shared" si="379"/>
        <v>10</v>
      </c>
      <c r="H5916" s="303"/>
    </row>
    <row r="5917" spans="1:8">
      <c r="A5917" s="676"/>
      <c r="B5917" s="303"/>
      <c r="C5917" s="25" t="s">
        <v>4576</v>
      </c>
      <c r="D5917" s="359" t="s">
        <v>2427</v>
      </c>
      <c r="E5917" s="742">
        <v>0.01</v>
      </c>
      <c r="F5917" s="649">
        <v>1500</v>
      </c>
      <c r="G5917" s="701">
        <f t="shared" si="379"/>
        <v>15</v>
      </c>
      <c r="H5917" s="303"/>
    </row>
    <row r="5918" spans="1:8">
      <c r="A5918" s="676"/>
      <c r="B5918" s="303"/>
      <c r="C5918" s="25" t="s">
        <v>4573</v>
      </c>
      <c r="D5918" s="974" t="s">
        <v>1718</v>
      </c>
      <c r="E5918" s="25">
        <v>2E-3</v>
      </c>
      <c r="F5918" s="983">
        <v>225000</v>
      </c>
      <c r="G5918" s="701">
        <f t="shared" si="379"/>
        <v>450</v>
      </c>
      <c r="H5918" s="303"/>
    </row>
    <row r="5919" spans="1:8" ht="17.45" customHeight="1">
      <c r="A5919" s="676"/>
      <c r="B5919" s="303"/>
      <c r="C5919" s="980" t="s">
        <v>2464</v>
      </c>
      <c r="D5919" s="358" t="s">
        <v>40</v>
      </c>
      <c r="E5919" s="802">
        <v>3.0000000000000001E-3</v>
      </c>
      <c r="F5919" s="647">
        <v>550000</v>
      </c>
      <c r="G5919" s="701">
        <f t="shared" si="379"/>
        <v>1650</v>
      </c>
      <c r="H5919" s="303"/>
    </row>
    <row r="5920" spans="1:8">
      <c r="A5920" s="676"/>
      <c r="B5920" s="303"/>
      <c r="C5920" s="989" t="s">
        <v>576</v>
      </c>
      <c r="D5920" s="359" t="s">
        <v>2426</v>
      </c>
      <c r="E5920" s="742">
        <v>0.1</v>
      </c>
      <c r="F5920" s="648">
        <v>720</v>
      </c>
      <c r="G5920" s="701">
        <f t="shared" si="379"/>
        <v>72</v>
      </c>
      <c r="H5920" s="303"/>
    </row>
    <row r="5921" spans="1:8">
      <c r="A5921" s="676"/>
      <c r="B5921" s="303"/>
      <c r="C5921" s="990" t="s">
        <v>729</v>
      </c>
      <c r="D5921" s="359" t="s">
        <v>730</v>
      </c>
      <c r="E5921" s="742">
        <v>0.1</v>
      </c>
      <c r="F5921" s="671">
        <v>170</v>
      </c>
      <c r="G5921" s="701">
        <f t="shared" si="379"/>
        <v>17</v>
      </c>
      <c r="H5921" s="303"/>
    </row>
    <row r="5922" spans="1:8">
      <c r="A5922" s="676"/>
      <c r="B5922" s="303"/>
      <c r="C5922" s="291" t="s">
        <v>4575</v>
      </c>
      <c r="D5922" s="359" t="s">
        <v>38</v>
      </c>
      <c r="E5922" s="984">
        <v>3.0000000000000001E-3</v>
      </c>
      <c r="F5922" s="649">
        <v>23500</v>
      </c>
      <c r="G5922" s="701">
        <f t="shared" si="379"/>
        <v>70.5</v>
      </c>
      <c r="H5922" s="303"/>
    </row>
    <row r="5923" spans="1:8">
      <c r="A5923" s="676"/>
      <c r="B5923" s="303"/>
      <c r="C5923" s="990" t="s">
        <v>722</v>
      </c>
      <c r="D5923" s="359" t="s">
        <v>40</v>
      </c>
      <c r="E5923" s="742">
        <v>1</v>
      </c>
      <c r="F5923" s="671">
        <v>130</v>
      </c>
      <c r="G5923" s="701">
        <f t="shared" si="379"/>
        <v>130</v>
      </c>
      <c r="H5923" s="303"/>
    </row>
    <row r="5924" spans="1:8">
      <c r="A5924" s="676"/>
      <c r="B5924" s="303"/>
      <c r="C5924" s="25" t="s">
        <v>736</v>
      </c>
      <c r="D5924" s="974" t="s">
        <v>40</v>
      </c>
      <c r="E5924" s="25">
        <v>1</v>
      </c>
      <c r="F5924" s="983">
        <v>26</v>
      </c>
      <c r="G5924" s="701">
        <f t="shared" si="379"/>
        <v>26</v>
      </c>
      <c r="H5924" s="303"/>
    </row>
    <row r="5925" spans="1:8" ht="30">
      <c r="A5925" s="676" t="s">
        <v>4694</v>
      </c>
      <c r="B5925" s="303" t="s">
        <v>4447</v>
      </c>
      <c r="C5925" s="99"/>
      <c r="D5925" s="104"/>
      <c r="E5925" s="99"/>
      <c r="F5925" s="986"/>
      <c r="G5925" s="1559">
        <f>SUM(G5926:G5940)</f>
        <v>9396.3555000000015</v>
      </c>
      <c r="H5925" s="492" t="s">
        <v>4628</v>
      </c>
    </row>
    <row r="5926" spans="1:8">
      <c r="A5926" s="676"/>
      <c r="B5926" s="303"/>
      <c r="C5926" s="981" t="s">
        <v>1755</v>
      </c>
      <c r="D5926" s="974" t="s">
        <v>39</v>
      </c>
      <c r="E5926" s="25">
        <v>0.1</v>
      </c>
      <c r="F5926" s="983">
        <v>42000</v>
      </c>
      <c r="G5926" s="701">
        <f>F5926*E5926</f>
        <v>4200</v>
      </c>
      <c r="H5926" s="303"/>
    </row>
    <row r="5927" spans="1:8">
      <c r="A5927" s="676"/>
      <c r="B5927" s="303"/>
      <c r="C5927" s="25" t="s">
        <v>4587</v>
      </c>
      <c r="D5927" s="974" t="s">
        <v>98</v>
      </c>
      <c r="E5927" s="25">
        <v>5.0000000000000001E-3</v>
      </c>
      <c r="F5927" s="983">
        <v>19000</v>
      </c>
      <c r="G5927" s="701">
        <f t="shared" ref="G5927:G5940" si="380">F5927*E5927</f>
        <v>95</v>
      </c>
      <c r="H5927" s="303"/>
    </row>
    <row r="5928" spans="1:8">
      <c r="A5928" s="676"/>
      <c r="B5928" s="303"/>
      <c r="C5928" s="981" t="s">
        <v>727</v>
      </c>
      <c r="D5928" s="974" t="s">
        <v>39</v>
      </c>
      <c r="E5928" s="25">
        <v>1.47E-2</v>
      </c>
      <c r="F5928" s="983">
        <v>18000</v>
      </c>
      <c r="G5928" s="701">
        <f t="shared" si="380"/>
        <v>264.59999999999997</v>
      </c>
      <c r="H5928" s="303"/>
    </row>
    <row r="5929" spans="1:8">
      <c r="A5929" s="676"/>
      <c r="B5929" s="303"/>
      <c r="C5929" s="981" t="s">
        <v>1760</v>
      </c>
      <c r="D5929" s="562" t="s">
        <v>39</v>
      </c>
      <c r="E5929" s="981">
        <v>0.1</v>
      </c>
      <c r="F5929" s="983">
        <v>21000</v>
      </c>
      <c r="G5929" s="701">
        <f t="shared" si="380"/>
        <v>2100</v>
      </c>
      <c r="H5929" s="303"/>
    </row>
    <row r="5930" spans="1:8" ht="45">
      <c r="A5930" s="676"/>
      <c r="B5930" s="303"/>
      <c r="C5930" s="981" t="s">
        <v>4588</v>
      </c>
      <c r="D5930" s="562" t="s">
        <v>98</v>
      </c>
      <c r="E5930" s="981">
        <v>1E-4</v>
      </c>
      <c r="F5930" s="983">
        <v>41555</v>
      </c>
      <c r="G5930" s="701">
        <f t="shared" si="380"/>
        <v>4.1555</v>
      </c>
      <c r="H5930" s="303"/>
    </row>
    <row r="5931" spans="1:8">
      <c r="A5931" s="676"/>
      <c r="B5931" s="303"/>
      <c r="C5931" s="981" t="s">
        <v>1771</v>
      </c>
      <c r="D5931" s="562" t="s">
        <v>98</v>
      </c>
      <c r="E5931" s="981">
        <v>3.0000000000000001E-3</v>
      </c>
      <c r="F5931" s="983">
        <v>18000</v>
      </c>
      <c r="G5931" s="701">
        <f t="shared" si="380"/>
        <v>54</v>
      </c>
      <c r="H5931" s="303"/>
    </row>
    <row r="5932" spans="1:8">
      <c r="A5932" s="676"/>
      <c r="B5932" s="303"/>
      <c r="C5932" s="987" t="s">
        <v>4594</v>
      </c>
      <c r="D5932" s="562" t="s">
        <v>98</v>
      </c>
      <c r="E5932" s="981">
        <v>1.3599999999999999E-2</v>
      </c>
      <c r="F5932" s="983">
        <v>24000</v>
      </c>
      <c r="G5932" s="701">
        <f t="shared" si="380"/>
        <v>326.39999999999998</v>
      </c>
      <c r="H5932" s="303"/>
    </row>
    <row r="5933" spans="1:8">
      <c r="A5933" s="676"/>
      <c r="B5933" s="303"/>
      <c r="C5933" s="291" t="s">
        <v>4573</v>
      </c>
      <c r="D5933" s="359" t="s">
        <v>1718</v>
      </c>
      <c r="E5933" s="984">
        <v>2E-3</v>
      </c>
      <c r="F5933" s="649">
        <v>225000</v>
      </c>
      <c r="G5933" s="701">
        <f t="shared" si="380"/>
        <v>450</v>
      </c>
      <c r="H5933" s="303"/>
    </row>
    <row r="5934" spans="1:8">
      <c r="A5934" s="676"/>
      <c r="B5934" s="303"/>
      <c r="C5934" s="980" t="s">
        <v>2464</v>
      </c>
      <c r="D5934" s="358" t="s">
        <v>40</v>
      </c>
      <c r="E5934" s="802">
        <v>3.0000000000000001E-3</v>
      </c>
      <c r="F5934" s="647">
        <v>550000</v>
      </c>
      <c r="G5934" s="701">
        <f t="shared" si="380"/>
        <v>1650</v>
      </c>
      <c r="H5934" s="303"/>
    </row>
    <row r="5935" spans="1:8">
      <c r="A5935" s="676"/>
      <c r="B5935" s="303"/>
      <c r="C5935" s="980" t="s">
        <v>576</v>
      </c>
      <c r="D5935" s="358" t="s">
        <v>2426</v>
      </c>
      <c r="E5935" s="802">
        <v>0.01</v>
      </c>
      <c r="F5935" s="648">
        <v>720</v>
      </c>
      <c r="G5935" s="701">
        <f t="shared" si="380"/>
        <v>7.2</v>
      </c>
      <c r="H5935" s="303"/>
    </row>
    <row r="5936" spans="1:8">
      <c r="A5936" s="676"/>
      <c r="B5936" s="303"/>
      <c r="C5936" s="25" t="s">
        <v>4576</v>
      </c>
      <c r="D5936" s="358" t="s">
        <v>2427</v>
      </c>
      <c r="E5936" s="802">
        <v>1E-3</v>
      </c>
      <c r="F5936" s="647">
        <v>1500</v>
      </c>
      <c r="G5936" s="701">
        <f t="shared" si="380"/>
        <v>1.5</v>
      </c>
      <c r="H5936" s="303"/>
    </row>
    <row r="5937" spans="1:8">
      <c r="A5937" s="676"/>
      <c r="B5937" s="303"/>
      <c r="C5937" s="985" t="s">
        <v>729</v>
      </c>
      <c r="D5937" s="358" t="s">
        <v>730</v>
      </c>
      <c r="E5937" s="802">
        <v>0.1</v>
      </c>
      <c r="F5937" s="648">
        <v>170</v>
      </c>
      <c r="G5937" s="701">
        <f t="shared" si="380"/>
        <v>17</v>
      </c>
      <c r="H5937" s="303"/>
    </row>
    <row r="5938" spans="1:8">
      <c r="A5938" s="676"/>
      <c r="B5938" s="303"/>
      <c r="C5938" s="985" t="s">
        <v>722</v>
      </c>
      <c r="D5938" s="358" t="s">
        <v>40</v>
      </c>
      <c r="E5938" s="802">
        <v>1</v>
      </c>
      <c r="F5938" s="648">
        <v>130</v>
      </c>
      <c r="G5938" s="701">
        <f t="shared" si="380"/>
        <v>130</v>
      </c>
      <c r="H5938" s="303"/>
    </row>
    <row r="5939" spans="1:8">
      <c r="A5939" s="676"/>
      <c r="B5939" s="303"/>
      <c r="C5939" s="291" t="s">
        <v>4575</v>
      </c>
      <c r="D5939" s="359" t="s">
        <v>38</v>
      </c>
      <c r="E5939" s="984">
        <v>3.0000000000000001E-3</v>
      </c>
      <c r="F5939" s="649">
        <v>23500</v>
      </c>
      <c r="G5939" s="701">
        <f t="shared" si="380"/>
        <v>70.5</v>
      </c>
      <c r="H5939" s="303"/>
    </row>
    <row r="5940" spans="1:8">
      <c r="A5940" s="676"/>
      <c r="B5940" s="303"/>
      <c r="C5940" s="25" t="s">
        <v>736</v>
      </c>
      <c r="D5940" s="974" t="s">
        <v>40</v>
      </c>
      <c r="E5940" s="25">
        <v>1</v>
      </c>
      <c r="F5940" s="983">
        <v>26</v>
      </c>
      <c r="G5940" s="701">
        <f t="shared" si="380"/>
        <v>26</v>
      </c>
      <c r="H5940" s="303"/>
    </row>
    <row r="5941" spans="1:8" ht="30">
      <c r="A5941" s="676" t="s">
        <v>4510</v>
      </c>
      <c r="B5941" s="775" t="s">
        <v>4512</v>
      </c>
      <c r="C5941" s="99"/>
      <c r="D5941" s="104"/>
      <c r="E5941" s="99"/>
      <c r="F5941" s="986"/>
      <c r="G5941" s="1559">
        <f>SUM(G5942:G5957)</f>
        <v>10875.170000000002</v>
      </c>
      <c r="H5941" s="795" t="s">
        <v>4596</v>
      </c>
    </row>
    <row r="5942" spans="1:8">
      <c r="A5942" s="676"/>
      <c r="B5942" s="303"/>
      <c r="C5942" s="56" t="s">
        <v>733</v>
      </c>
      <c r="D5942" s="562" t="s">
        <v>39</v>
      </c>
      <c r="E5942" s="981">
        <v>3.2000000000000001E-2</v>
      </c>
      <c r="F5942" s="983">
        <v>18000</v>
      </c>
      <c r="G5942" s="880">
        <f>F5942*E5942</f>
        <v>576</v>
      </c>
      <c r="H5942" s="303"/>
    </row>
    <row r="5943" spans="1:8">
      <c r="A5943" s="676"/>
      <c r="B5943" s="303"/>
      <c r="C5943" s="56" t="s">
        <v>1760</v>
      </c>
      <c r="D5943" s="562" t="s">
        <v>39</v>
      </c>
      <c r="E5943" s="981">
        <v>0.15</v>
      </c>
      <c r="F5943" s="983">
        <v>21000</v>
      </c>
      <c r="G5943" s="880">
        <f t="shared" ref="G5943:G5957" si="381">F5943*E5943</f>
        <v>3150</v>
      </c>
      <c r="H5943" s="303"/>
    </row>
    <row r="5944" spans="1:8">
      <c r="A5944" s="676"/>
      <c r="B5944" s="303"/>
      <c r="C5944" s="56" t="s">
        <v>1755</v>
      </c>
      <c r="D5944" s="974" t="s">
        <v>39</v>
      </c>
      <c r="E5944" s="981">
        <v>0.1</v>
      </c>
      <c r="F5944" s="983">
        <v>42000</v>
      </c>
      <c r="G5944" s="880">
        <f t="shared" si="381"/>
        <v>4200</v>
      </c>
      <c r="H5944" s="303"/>
    </row>
    <row r="5945" spans="1:8">
      <c r="A5945" s="676"/>
      <c r="B5945" s="303"/>
      <c r="C5945" s="981" t="s">
        <v>4563</v>
      </c>
      <c r="D5945" s="974" t="s">
        <v>98</v>
      </c>
      <c r="E5945" s="981">
        <v>0.02</v>
      </c>
      <c r="F5945" s="983">
        <v>19000</v>
      </c>
      <c r="G5945" s="880">
        <f t="shared" si="381"/>
        <v>380</v>
      </c>
      <c r="H5945" s="303"/>
    </row>
    <row r="5946" spans="1:8">
      <c r="A5946" s="676"/>
      <c r="B5946" s="303"/>
      <c r="C5946" s="981" t="s">
        <v>1834</v>
      </c>
      <c r="D5946" s="562" t="s">
        <v>98</v>
      </c>
      <c r="E5946" s="981">
        <v>3.0000000000000001E-3</v>
      </c>
      <c r="F5946" s="983">
        <v>6400</v>
      </c>
      <c r="G5946" s="880">
        <f t="shared" si="381"/>
        <v>19.2</v>
      </c>
      <c r="H5946" s="303"/>
    </row>
    <row r="5947" spans="1:8">
      <c r="A5947" s="676"/>
      <c r="B5947" s="303"/>
      <c r="C5947" s="981" t="s">
        <v>2617</v>
      </c>
      <c r="D5947" s="562" t="s">
        <v>39</v>
      </c>
      <c r="E5947" s="981">
        <v>0.01</v>
      </c>
      <c r="F5947" s="983">
        <v>18000</v>
      </c>
      <c r="G5947" s="880">
        <f t="shared" si="381"/>
        <v>180</v>
      </c>
      <c r="H5947" s="303"/>
    </row>
    <row r="5948" spans="1:8">
      <c r="A5948" s="676"/>
      <c r="B5948" s="303"/>
      <c r="C5948" s="981" t="s">
        <v>4597</v>
      </c>
      <c r="D5948" s="562" t="s">
        <v>98</v>
      </c>
      <c r="E5948" s="981">
        <v>1E-4</v>
      </c>
      <c r="F5948" s="983">
        <v>40000</v>
      </c>
      <c r="G5948" s="880">
        <f t="shared" si="381"/>
        <v>4</v>
      </c>
      <c r="H5948" s="303"/>
    </row>
    <row r="5949" spans="1:8">
      <c r="A5949" s="676"/>
      <c r="B5949" s="303"/>
      <c r="C5949" s="291" t="s">
        <v>4573</v>
      </c>
      <c r="D5949" s="359" t="s">
        <v>1718</v>
      </c>
      <c r="E5949" s="984">
        <v>2E-3</v>
      </c>
      <c r="F5949" s="649">
        <v>225000</v>
      </c>
      <c r="G5949" s="880">
        <f t="shared" si="381"/>
        <v>450</v>
      </c>
      <c r="H5949" s="303"/>
    </row>
    <row r="5950" spans="1:8">
      <c r="A5950" s="676"/>
      <c r="B5950" s="303"/>
      <c r="C5950" s="980" t="s">
        <v>2464</v>
      </c>
      <c r="D5950" s="358" t="s">
        <v>40</v>
      </c>
      <c r="E5950" s="802">
        <v>3.0000000000000001E-3</v>
      </c>
      <c r="F5950" s="647">
        <v>550000</v>
      </c>
      <c r="G5950" s="880">
        <f t="shared" si="381"/>
        <v>1650</v>
      </c>
      <c r="H5950" s="303"/>
    </row>
    <row r="5951" spans="1:8" ht="17.45" customHeight="1">
      <c r="A5951" s="676"/>
      <c r="B5951" s="303"/>
      <c r="C5951" s="980" t="s">
        <v>576</v>
      </c>
      <c r="D5951" s="358" t="s">
        <v>2426</v>
      </c>
      <c r="E5951" s="802">
        <v>0.01</v>
      </c>
      <c r="F5951" s="648">
        <v>720</v>
      </c>
      <c r="G5951" s="880">
        <f t="shared" si="381"/>
        <v>7.2</v>
      </c>
      <c r="H5951" s="303"/>
    </row>
    <row r="5952" spans="1:8">
      <c r="A5952" s="676"/>
      <c r="B5952" s="303"/>
      <c r="C5952" s="981" t="s">
        <v>4576</v>
      </c>
      <c r="D5952" s="358" t="s">
        <v>2427</v>
      </c>
      <c r="E5952" s="802">
        <v>0.01</v>
      </c>
      <c r="F5952" s="647">
        <v>1500</v>
      </c>
      <c r="G5952" s="880">
        <f t="shared" si="381"/>
        <v>15</v>
      </c>
      <c r="H5952" s="303"/>
    </row>
    <row r="5953" spans="1:8">
      <c r="A5953" s="676"/>
      <c r="B5953" s="303"/>
      <c r="C5953" s="985" t="s">
        <v>729</v>
      </c>
      <c r="D5953" s="358" t="s">
        <v>730</v>
      </c>
      <c r="E5953" s="802">
        <v>0.1</v>
      </c>
      <c r="F5953" s="648">
        <v>170</v>
      </c>
      <c r="G5953" s="880">
        <f t="shared" si="381"/>
        <v>17</v>
      </c>
      <c r="H5953" s="303"/>
    </row>
    <row r="5954" spans="1:8">
      <c r="A5954" s="676"/>
      <c r="B5954" s="303"/>
      <c r="C5954" s="985" t="s">
        <v>722</v>
      </c>
      <c r="D5954" s="358" t="s">
        <v>40</v>
      </c>
      <c r="E5954" s="802">
        <v>1</v>
      </c>
      <c r="F5954" s="648">
        <v>130</v>
      </c>
      <c r="G5954" s="880">
        <f t="shared" si="381"/>
        <v>130</v>
      </c>
      <c r="H5954" s="303"/>
    </row>
    <row r="5955" spans="1:8">
      <c r="A5955" s="676"/>
      <c r="B5955" s="303"/>
      <c r="C5955" s="291" t="s">
        <v>4575</v>
      </c>
      <c r="D5955" s="359" t="s">
        <v>38</v>
      </c>
      <c r="E5955" s="984">
        <v>3.0000000000000001E-3</v>
      </c>
      <c r="F5955" s="649">
        <v>23500</v>
      </c>
      <c r="G5955" s="880">
        <f t="shared" si="381"/>
        <v>70.5</v>
      </c>
      <c r="H5955" s="303"/>
    </row>
    <row r="5956" spans="1:8">
      <c r="A5956" s="676"/>
      <c r="B5956" s="303"/>
      <c r="C5956" s="981" t="s">
        <v>736</v>
      </c>
      <c r="D5956" s="562" t="s">
        <v>40</v>
      </c>
      <c r="E5956" s="981">
        <v>1</v>
      </c>
      <c r="F5956" s="983">
        <v>26</v>
      </c>
      <c r="G5956" s="880">
        <f t="shared" si="381"/>
        <v>26</v>
      </c>
      <c r="H5956" s="303"/>
    </row>
    <row r="5957" spans="1:8">
      <c r="A5957" s="676"/>
      <c r="B5957" s="303"/>
      <c r="C5957" s="981" t="s">
        <v>31</v>
      </c>
      <c r="D5957" s="562" t="s">
        <v>98</v>
      </c>
      <c r="E5957" s="981">
        <v>1E-4</v>
      </c>
      <c r="F5957" s="983">
        <v>2700</v>
      </c>
      <c r="G5957" s="880">
        <f t="shared" si="381"/>
        <v>0.27</v>
      </c>
      <c r="H5957" s="303"/>
    </row>
    <row r="5958" spans="1:8" ht="30">
      <c r="A5958" s="676" t="s">
        <v>4695</v>
      </c>
      <c r="B5958" s="775" t="s">
        <v>4453</v>
      </c>
      <c r="C5958" s="25"/>
      <c r="D5958" s="974"/>
      <c r="E5958" s="25"/>
      <c r="F5958" s="983"/>
      <c r="G5958" s="1559">
        <f>SUM(G5959:G5980)</f>
        <v>10223.796750000001</v>
      </c>
      <c r="H5958" s="303" t="s">
        <v>4631</v>
      </c>
    </row>
    <row r="5959" spans="1:8">
      <c r="A5959" s="676"/>
      <c r="B5959" s="303"/>
      <c r="C5959" s="56" t="s">
        <v>733</v>
      </c>
      <c r="D5959" s="562" t="s">
        <v>39</v>
      </c>
      <c r="E5959" s="981">
        <v>0.05</v>
      </c>
      <c r="F5959" s="983">
        <v>18000</v>
      </c>
      <c r="G5959" s="880">
        <f>F5959*E5959</f>
        <v>900</v>
      </c>
      <c r="H5959" s="303"/>
    </row>
    <row r="5960" spans="1:8">
      <c r="A5960" s="676"/>
      <c r="B5960" s="303"/>
      <c r="C5960" s="987" t="s">
        <v>4594</v>
      </c>
      <c r="D5960" s="562" t="s">
        <v>98</v>
      </c>
      <c r="E5960" s="981">
        <v>8.7500000000000008E-3</v>
      </c>
      <c r="F5960" s="983">
        <v>24000</v>
      </c>
      <c r="G5960" s="880">
        <f t="shared" ref="G5960:G5980" si="382">F5960*E5960</f>
        <v>210.00000000000003</v>
      </c>
      <c r="H5960" s="303"/>
    </row>
    <row r="5961" spans="1:8">
      <c r="A5961" s="676"/>
      <c r="B5961" s="303"/>
      <c r="C5961" s="368" t="s">
        <v>879</v>
      </c>
      <c r="D5961" s="988" t="s">
        <v>98</v>
      </c>
      <c r="E5961" s="425">
        <v>2E-3</v>
      </c>
      <c r="F5961" s="671">
        <v>24000</v>
      </c>
      <c r="G5961" s="880">
        <f t="shared" si="382"/>
        <v>48</v>
      </c>
      <c r="H5961" s="303"/>
    </row>
    <row r="5962" spans="1:8" ht="30">
      <c r="A5962" s="676"/>
      <c r="B5962" s="303"/>
      <c r="C5962" s="291" t="s">
        <v>4574</v>
      </c>
      <c r="D5962" s="359" t="s">
        <v>38</v>
      </c>
      <c r="E5962" s="169">
        <v>0.1</v>
      </c>
      <c r="F5962" s="649">
        <v>1400</v>
      </c>
      <c r="G5962" s="880">
        <f t="shared" si="382"/>
        <v>140</v>
      </c>
      <c r="H5962" s="303"/>
    </row>
    <row r="5963" spans="1:8">
      <c r="A5963" s="676"/>
      <c r="B5963" s="303"/>
      <c r="C5963" s="56" t="s">
        <v>2061</v>
      </c>
      <c r="D5963" s="562" t="s">
        <v>98</v>
      </c>
      <c r="E5963" s="981">
        <v>5.9500000000000004E-3</v>
      </c>
      <c r="F5963" s="983">
        <v>5265</v>
      </c>
      <c r="G5963" s="880">
        <f t="shared" si="382"/>
        <v>31.326750000000001</v>
      </c>
      <c r="H5963" s="303"/>
    </row>
    <row r="5964" spans="1:8">
      <c r="A5964" s="676"/>
      <c r="B5964" s="303"/>
      <c r="C5964" s="56" t="s">
        <v>1755</v>
      </c>
      <c r="D5964" s="562" t="s">
        <v>39</v>
      </c>
      <c r="E5964" s="981">
        <v>0.1</v>
      </c>
      <c r="F5964" s="983">
        <v>42000</v>
      </c>
      <c r="G5964" s="880">
        <f t="shared" si="382"/>
        <v>4200</v>
      </c>
      <c r="H5964" s="303"/>
    </row>
    <row r="5965" spans="1:8">
      <c r="A5965" s="676"/>
      <c r="B5965" s="303"/>
      <c r="C5965" s="99" t="s">
        <v>1902</v>
      </c>
      <c r="D5965" s="974" t="s">
        <v>39</v>
      </c>
      <c r="E5965" s="25">
        <v>3.5000000000000003E-2</v>
      </c>
      <c r="F5965" s="983">
        <v>14000</v>
      </c>
      <c r="G5965" s="880">
        <f t="shared" si="382"/>
        <v>490.00000000000006</v>
      </c>
      <c r="H5965" s="303"/>
    </row>
    <row r="5966" spans="1:8">
      <c r="A5966" s="676"/>
      <c r="B5966" s="303"/>
      <c r="C5966" s="981" t="s">
        <v>1771</v>
      </c>
      <c r="D5966" s="562" t="s">
        <v>98</v>
      </c>
      <c r="E5966" s="981">
        <v>0.04</v>
      </c>
      <c r="F5966" s="983">
        <v>18000</v>
      </c>
      <c r="G5966" s="880">
        <f t="shared" si="382"/>
        <v>720</v>
      </c>
      <c r="H5966" s="303"/>
    </row>
    <row r="5967" spans="1:8">
      <c r="A5967" s="676"/>
      <c r="B5967" s="303"/>
      <c r="C5967" s="981" t="s">
        <v>872</v>
      </c>
      <c r="D5967" s="562" t="s">
        <v>39</v>
      </c>
      <c r="E5967" s="981">
        <v>2E-3</v>
      </c>
      <c r="F5967" s="983">
        <v>18000</v>
      </c>
      <c r="G5967" s="880">
        <f t="shared" si="382"/>
        <v>36</v>
      </c>
      <c r="H5967" s="303"/>
    </row>
    <row r="5968" spans="1:8">
      <c r="A5968" s="676"/>
      <c r="B5968" s="303"/>
      <c r="C5968" s="981" t="s">
        <v>4563</v>
      </c>
      <c r="D5968" s="974" t="s">
        <v>98</v>
      </c>
      <c r="E5968" s="981">
        <v>0.02</v>
      </c>
      <c r="F5968" s="983">
        <v>19000</v>
      </c>
      <c r="G5968" s="880">
        <f t="shared" si="382"/>
        <v>380</v>
      </c>
      <c r="H5968" s="303"/>
    </row>
    <row r="5969" spans="1:8">
      <c r="A5969" s="676"/>
      <c r="B5969" s="303"/>
      <c r="C5969" s="981" t="s">
        <v>1834</v>
      </c>
      <c r="D5969" s="562" t="s">
        <v>98</v>
      </c>
      <c r="E5969" s="981">
        <v>0.1</v>
      </c>
      <c r="F5969" s="983">
        <v>6400</v>
      </c>
      <c r="G5969" s="880">
        <f t="shared" si="382"/>
        <v>640</v>
      </c>
      <c r="H5969" s="303"/>
    </row>
    <row r="5970" spans="1:8">
      <c r="A5970" s="676"/>
      <c r="B5970" s="303"/>
      <c r="C5970" s="981" t="s">
        <v>2617</v>
      </c>
      <c r="D5970" s="562" t="s">
        <v>39</v>
      </c>
      <c r="E5970" s="981">
        <v>4.0000000000000001E-3</v>
      </c>
      <c r="F5970" s="983">
        <v>18000</v>
      </c>
      <c r="G5970" s="880">
        <f t="shared" si="382"/>
        <v>72</v>
      </c>
      <c r="H5970" s="303"/>
    </row>
    <row r="5971" spans="1:8">
      <c r="A5971" s="676"/>
      <c r="B5971" s="303"/>
      <c r="C5971" s="981" t="s">
        <v>4597</v>
      </c>
      <c r="D5971" s="562" t="s">
        <v>98</v>
      </c>
      <c r="E5971" s="981">
        <v>1E-4</v>
      </c>
      <c r="F5971" s="983">
        <v>40000</v>
      </c>
      <c r="G5971" s="880">
        <f t="shared" si="382"/>
        <v>4</v>
      </c>
      <c r="H5971" s="303"/>
    </row>
    <row r="5972" spans="1:8">
      <c r="A5972" s="676"/>
      <c r="B5972" s="303"/>
      <c r="C5972" s="291" t="s">
        <v>4573</v>
      </c>
      <c r="D5972" s="359" t="s">
        <v>1718</v>
      </c>
      <c r="E5972" s="984">
        <v>2E-3</v>
      </c>
      <c r="F5972" s="668">
        <v>225000</v>
      </c>
      <c r="G5972" s="880">
        <f t="shared" si="382"/>
        <v>450</v>
      </c>
      <c r="H5972" s="303"/>
    </row>
    <row r="5973" spans="1:8">
      <c r="A5973" s="676"/>
      <c r="B5973" s="303"/>
      <c r="C5973" s="980" t="s">
        <v>2464</v>
      </c>
      <c r="D5973" s="358" t="s">
        <v>40</v>
      </c>
      <c r="E5973" s="802">
        <v>3.0000000000000001E-3</v>
      </c>
      <c r="F5973" s="675">
        <v>550000</v>
      </c>
      <c r="G5973" s="880">
        <f t="shared" si="382"/>
        <v>1650</v>
      </c>
      <c r="H5973" s="303"/>
    </row>
    <row r="5974" spans="1:8">
      <c r="A5974" s="676"/>
      <c r="B5974" s="303"/>
      <c r="C5974" s="980" t="s">
        <v>576</v>
      </c>
      <c r="D5974" s="358" t="s">
        <v>2426</v>
      </c>
      <c r="E5974" s="802">
        <v>0.01</v>
      </c>
      <c r="F5974" s="666">
        <v>720</v>
      </c>
      <c r="G5974" s="880">
        <f t="shared" si="382"/>
        <v>7.2</v>
      </c>
      <c r="H5974" s="303"/>
    </row>
    <row r="5975" spans="1:8">
      <c r="A5975" s="676"/>
      <c r="B5975" s="303"/>
      <c r="C5975" s="981" t="s">
        <v>4576</v>
      </c>
      <c r="D5975" s="358" t="s">
        <v>2427</v>
      </c>
      <c r="E5975" s="802">
        <v>1E-3</v>
      </c>
      <c r="F5975" s="675">
        <v>1500</v>
      </c>
      <c r="G5975" s="880">
        <f t="shared" si="382"/>
        <v>1.5</v>
      </c>
      <c r="H5975" s="303"/>
    </row>
    <row r="5976" spans="1:8">
      <c r="A5976" s="676"/>
      <c r="B5976" s="303"/>
      <c r="C5976" s="985" t="s">
        <v>729</v>
      </c>
      <c r="D5976" s="358" t="s">
        <v>730</v>
      </c>
      <c r="E5976" s="802">
        <v>0.1</v>
      </c>
      <c r="F5976" s="666">
        <v>170</v>
      </c>
      <c r="G5976" s="880">
        <f t="shared" si="382"/>
        <v>17</v>
      </c>
      <c r="H5976" s="303"/>
    </row>
    <row r="5977" spans="1:8">
      <c r="A5977" s="676"/>
      <c r="B5977" s="303"/>
      <c r="C5977" s="985" t="s">
        <v>722</v>
      </c>
      <c r="D5977" s="358" t="s">
        <v>40</v>
      </c>
      <c r="E5977" s="802">
        <v>1</v>
      </c>
      <c r="F5977" s="666">
        <v>130</v>
      </c>
      <c r="G5977" s="880">
        <f t="shared" si="382"/>
        <v>130</v>
      </c>
      <c r="H5977" s="303"/>
    </row>
    <row r="5978" spans="1:8">
      <c r="A5978" s="676"/>
      <c r="B5978" s="303"/>
      <c r="C5978" s="291" t="s">
        <v>4575</v>
      </c>
      <c r="D5978" s="359" t="s">
        <v>38</v>
      </c>
      <c r="E5978" s="984">
        <v>3.0000000000000001E-3</v>
      </c>
      <c r="F5978" s="668">
        <v>23500</v>
      </c>
      <c r="G5978" s="880">
        <f t="shared" si="382"/>
        <v>70.5</v>
      </c>
      <c r="H5978" s="303"/>
    </row>
    <row r="5979" spans="1:8">
      <c r="A5979" s="676"/>
      <c r="B5979" s="303"/>
      <c r="C5979" s="981" t="s">
        <v>736</v>
      </c>
      <c r="D5979" s="562" t="s">
        <v>40</v>
      </c>
      <c r="E5979" s="981">
        <v>1</v>
      </c>
      <c r="F5979" s="979">
        <v>26</v>
      </c>
      <c r="G5979" s="880">
        <f t="shared" si="382"/>
        <v>26</v>
      </c>
      <c r="H5979" s="303"/>
    </row>
    <row r="5980" spans="1:8">
      <c r="A5980" s="676"/>
      <c r="B5980" s="303"/>
      <c r="C5980" s="981" t="s">
        <v>31</v>
      </c>
      <c r="D5980" s="562" t="s">
        <v>98</v>
      </c>
      <c r="E5980" s="981">
        <v>1E-4</v>
      </c>
      <c r="F5980" s="979">
        <v>2700</v>
      </c>
      <c r="G5980" s="880">
        <f t="shared" si="382"/>
        <v>0.27</v>
      </c>
      <c r="H5980" s="303"/>
    </row>
    <row r="5981" spans="1:8">
      <c r="A5981" s="676" t="s">
        <v>4511</v>
      </c>
      <c r="B5981" s="303" t="s">
        <v>4445</v>
      </c>
      <c r="C5981" s="981"/>
      <c r="D5981" s="562"/>
      <c r="E5981" s="981"/>
      <c r="F5981" s="979"/>
      <c r="G5981" s="1559">
        <f>SUM(G5982:G6001)</f>
        <v>5208.505000000001</v>
      </c>
      <c r="H5981" s="303" t="s">
        <v>4609</v>
      </c>
    </row>
    <row r="5982" spans="1:8">
      <c r="A5982" s="676"/>
      <c r="B5982" s="303"/>
      <c r="C5982" s="25" t="s">
        <v>1760</v>
      </c>
      <c r="D5982" s="974" t="s">
        <v>39</v>
      </c>
      <c r="E5982" s="25">
        <v>0.1</v>
      </c>
      <c r="F5982" s="983">
        <v>21000</v>
      </c>
      <c r="G5982" s="701">
        <f t="shared" ref="G5982:G6001" si="383">F5982*E5982</f>
        <v>2100</v>
      </c>
      <c r="H5982" s="303"/>
    </row>
    <row r="5983" spans="1:8">
      <c r="A5983" s="676"/>
      <c r="B5983" s="303"/>
      <c r="C5983" s="25" t="s">
        <v>731</v>
      </c>
      <c r="D5983" s="974" t="s">
        <v>39</v>
      </c>
      <c r="E5983" s="25">
        <v>4.0000000000000001E-3</v>
      </c>
      <c r="F5983" s="983">
        <v>18000</v>
      </c>
      <c r="G5983" s="701">
        <f t="shared" si="383"/>
        <v>72</v>
      </c>
      <c r="H5983" s="303"/>
    </row>
    <row r="5984" spans="1:8">
      <c r="A5984" s="676"/>
      <c r="B5984" s="303"/>
      <c r="C5984" s="25" t="s">
        <v>4578</v>
      </c>
      <c r="D5984" s="974" t="s">
        <v>98</v>
      </c>
      <c r="E5984" s="25">
        <v>5.0000000000000001E-3</v>
      </c>
      <c r="F5984" s="983">
        <v>2241</v>
      </c>
      <c r="G5984" s="701">
        <f t="shared" si="383"/>
        <v>11.205</v>
      </c>
      <c r="H5984" s="303"/>
    </row>
    <row r="5985" spans="1:8">
      <c r="A5985" s="676"/>
      <c r="B5985" s="303"/>
      <c r="C5985" s="981" t="s">
        <v>728</v>
      </c>
      <c r="D5985" s="974" t="s">
        <v>39</v>
      </c>
      <c r="E5985" s="25">
        <v>2.5000000000000001E-3</v>
      </c>
      <c r="F5985" s="983">
        <v>1800</v>
      </c>
      <c r="G5985" s="701">
        <f t="shared" si="383"/>
        <v>4.5</v>
      </c>
      <c r="H5985" s="303"/>
    </row>
    <row r="5986" spans="1:8" ht="30">
      <c r="A5986" s="676"/>
      <c r="B5986" s="303"/>
      <c r="C5986" s="25" t="s">
        <v>2353</v>
      </c>
      <c r="D5986" s="974" t="s">
        <v>98</v>
      </c>
      <c r="E5986" s="25">
        <v>1E-3</v>
      </c>
      <c r="F5986" s="983">
        <v>19000</v>
      </c>
      <c r="G5986" s="701">
        <f t="shared" si="383"/>
        <v>19</v>
      </c>
      <c r="H5986" s="303"/>
    </row>
    <row r="5987" spans="1:8">
      <c r="A5987" s="676"/>
      <c r="B5987" s="303"/>
      <c r="C5987" s="25" t="s">
        <v>4576</v>
      </c>
      <c r="D5987" s="974" t="s">
        <v>38</v>
      </c>
      <c r="E5987" s="981">
        <v>1E-3</v>
      </c>
      <c r="F5987" s="983">
        <v>1500</v>
      </c>
      <c r="G5987" s="701">
        <f t="shared" si="383"/>
        <v>1.5</v>
      </c>
      <c r="H5987" s="303"/>
    </row>
    <row r="5988" spans="1:8">
      <c r="A5988" s="676"/>
      <c r="B5988" s="303"/>
      <c r="C5988" s="25" t="s">
        <v>4579</v>
      </c>
      <c r="D5988" s="974" t="s">
        <v>98</v>
      </c>
      <c r="E5988" s="25">
        <v>1E-4</v>
      </c>
      <c r="F5988" s="983">
        <v>58000</v>
      </c>
      <c r="G5988" s="701">
        <f t="shared" si="383"/>
        <v>5.8000000000000007</v>
      </c>
      <c r="H5988" s="303"/>
    </row>
    <row r="5989" spans="1:8">
      <c r="A5989" s="676"/>
      <c r="B5989" s="303"/>
      <c r="C5989" s="25" t="s">
        <v>4580</v>
      </c>
      <c r="D5989" s="974" t="s">
        <v>98</v>
      </c>
      <c r="E5989" s="25">
        <v>1E-4</v>
      </c>
      <c r="F5989" s="983">
        <v>58000</v>
      </c>
      <c r="G5989" s="701">
        <f t="shared" si="383"/>
        <v>5.8000000000000007</v>
      </c>
      <c r="H5989" s="303"/>
    </row>
    <row r="5990" spans="1:8">
      <c r="A5990" s="676"/>
      <c r="B5990" s="303"/>
      <c r="C5990" s="25" t="s">
        <v>4581</v>
      </c>
      <c r="D5990" s="974" t="s">
        <v>98</v>
      </c>
      <c r="E5990" s="25">
        <v>1E-4</v>
      </c>
      <c r="F5990" s="983">
        <v>58000</v>
      </c>
      <c r="G5990" s="701">
        <f t="shared" si="383"/>
        <v>5.8000000000000007</v>
      </c>
      <c r="H5990" s="303"/>
    </row>
    <row r="5991" spans="1:8">
      <c r="A5991" s="676"/>
      <c r="B5991" s="303"/>
      <c r="C5991" s="25" t="s">
        <v>4582</v>
      </c>
      <c r="D5991" s="974" t="s">
        <v>98</v>
      </c>
      <c r="E5991" s="25">
        <v>1E-4</v>
      </c>
      <c r="F5991" s="983">
        <v>58000</v>
      </c>
      <c r="G5991" s="701">
        <f t="shared" si="383"/>
        <v>5.8000000000000007</v>
      </c>
      <c r="H5991" s="303"/>
    </row>
    <row r="5992" spans="1:8">
      <c r="A5992" s="676"/>
      <c r="B5992" s="303"/>
      <c r="C5992" s="25" t="s">
        <v>4583</v>
      </c>
      <c r="D5992" s="974" t="s">
        <v>98</v>
      </c>
      <c r="E5992" s="25">
        <v>1E-4</v>
      </c>
      <c r="F5992" s="983">
        <v>58000</v>
      </c>
      <c r="G5992" s="701">
        <f t="shared" si="383"/>
        <v>5.8000000000000007</v>
      </c>
      <c r="H5992" s="303"/>
    </row>
    <row r="5993" spans="1:8">
      <c r="A5993" s="676"/>
      <c r="B5993" s="303"/>
      <c r="C5993" s="25" t="s">
        <v>4584</v>
      </c>
      <c r="D5993" s="974" t="s">
        <v>98</v>
      </c>
      <c r="E5993" s="25">
        <v>1E-4</v>
      </c>
      <c r="F5993" s="983">
        <v>58000</v>
      </c>
      <c r="G5993" s="701">
        <f t="shared" si="383"/>
        <v>5.8000000000000007</v>
      </c>
      <c r="H5993" s="303"/>
    </row>
    <row r="5994" spans="1:8">
      <c r="A5994" s="676"/>
      <c r="B5994" s="303"/>
      <c r="C5994" s="25" t="s">
        <v>4573</v>
      </c>
      <c r="D5994" s="974" t="s">
        <v>1718</v>
      </c>
      <c r="E5994" s="25">
        <v>2E-3</v>
      </c>
      <c r="F5994" s="979">
        <v>225000</v>
      </c>
      <c r="G5994" s="701">
        <f t="shared" si="383"/>
        <v>450</v>
      </c>
      <c r="H5994" s="303"/>
    </row>
    <row r="5995" spans="1:8">
      <c r="A5995" s="676"/>
      <c r="B5995" s="303"/>
      <c r="C5995" s="291" t="s">
        <v>2462</v>
      </c>
      <c r="D5995" s="359" t="s">
        <v>1718</v>
      </c>
      <c r="E5995" s="984">
        <v>2E-3</v>
      </c>
      <c r="F5995" s="668">
        <v>275000</v>
      </c>
      <c r="G5995" s="701">
        <f t="shared" si="383"/>
        <v>550</v>
      </c>
      <c r="H5995" s="303"/>
    </row>
    <row r="5996" spans="1:8">
      <c r="A5996" s="676"/>
      <c r="B5996" s="303"/>
      <c r="C5996" s="291" t="s">
        <v>4575</v>
      </c>
      <c r="D5996" s="359" t="s">
        <v>38</v>
      </c>
      <c r="E5996" s="984">
        <v>3.0000000000000001E-3</v>
      </c>
      <c r="F5996" s="668">
        <v>23500</v>
      </c>
      <c r="G5996" s="701">
        <f t="shared" si="383"/>
        <v>70.5</v>
      </c>
      <c r="H5996" s="303"/>
    </row>
    <row r="5997" spans="1:8">
      <c r="A5997" s="676"/>
      <c r="B5997" s="303"/>
      <c r="C5997" s="980" t="s">
        <v>2464</v>
      </c>
      <c r="D5997" s="358" t="s">
        <v>40</v>
      </c>
      <c r="E5997" s="802">
        <v>3.0000000000000001E-3</v>
      </c>
      <c r="F5997" s="675">
        <v>550000</v>
      </c>
      <c r="G5997" s="701">
        <f t="shared" si="383"/>
        <v>1650</v>
      </c>
      <c r="H5997" s="303"/>
    </row>
    <row r="5998" spans="1:8">
      <c r="A5998" s="676"/>
      <c r="B5998" s="303"/>
      <c r="C5998" s="989" t="s">
        <v>576</v>
      </c>
      <c r="D5998" s="359" t="s">
        <v>2426</v>
      </c>
      <c r="E5998" s="742">
        <v>0.1</v>
      </c>
      <c r="F5998" s="666">
        <v>720</v>
      </c>
      <c r="G5998" s="701">
        <f t="shared" si="383"/>
        <v>72</v>
      </c>
      <c r="H5998" s="303"/>
    </row>
    <row r="5999" spans="1:8">
      <c r="A5999" s="676"/>
      <c r="B5999" s="303"/>
      <c r="C5999" s="990" t="s">
        <v>729</v>
      </c>
      <c r="D5999" s="359" t="s">
        <v>730</v>
      </c>
      <c r="E5999" s="742">
        <v>0.1</v>
      </c>
      <c r="F5999" s="760">
        <v>170</v>
      </c>
      <c r="G5999" s="701">
        <f t="shared" si="383"/>
        <v>17</v>
      </c>
      <c r="H5999" s="303"/>
    </row>
    <row r="6000" spans="1:8">
      <c r="A6000" s="676"/>
      <c r="B6000" s="303"/>
      <c r="C6000" s="990" t="s">
        <v>722</v>
      </c>
      <c r="D6000" s="359" t="s">
        <v>40</v>
      </c>
      <c r="E6000" s="742">
        <v>1</v>
      </c>
      <c r="F6000" s="760">
        <v>130</v>
      </c>
      <c r="G6000" s="701">
        <f t="shared" si="383"/>
        <v>130</v>
      </c>
      <c r="H6000" s="303"/>
    </row>
    <row r="6001" spans="1:8">
      <c r="A6001" s="676"/>
      <c r="B6001" s="303"/>
      <c r="C6001" s="25" t="s">
        <v>736</v>
      </c>
      <c r="D6001" s="974" t="s">
        <v>40</v>
      </c>
      <c r="E6001" s="25">
        <v>1</v>
      </c>
      <c r="F6001" s="979">
        <v>26</v>
      </c>
      <c r="G6001" s="701">
        <f t="shared" si="383"/>
        <v>26</v>
      </c>
      <c r="H6001" s="303"/>
    </row>
    <row r="6002" spans="1:8" ht="28.5">
      <c r="A6002" s="66" t="s">
        <v>4632</v>
      </c>
      <c r="B6002" s="400" t="s">
        <v>1421</v>
      </c>
      <c r="C6002" s="697"/>
      <c r="D6002" s="695"/>
      <c r="E6002" s="695"/>
      <c r="F6002" s="278"/>
      <c r="G6002" s="1541"/>
      <c r="H6002" s="805"/>
    </row>
    <row r="6003" spans="1:8">
      <c r="A6003" s="676" t="s">
        <v>4514</v>
      </c>
      <c r="B6003" s="303" t="s">
        <v>4443</v>
      </c>
      <c r="C6003" s="754"/>
      <c r="D6003" s="609"/>
      <c r="E6003" s="609"/>
      <c r="F6003" s="643"/>
      <c r="G6003" s="1559">
        <f>SUM(G6004:G6021)</f>
        <v>4832.9604999999992</v>
      </c>
      <c r="H6003" s="303" t="s">
        <v>4562</v>
      </c>
    </row>
    <row r="6004" spans="1:8">
      <c r="A6004" s="750"/>
      <c r="B6004" s="303"/>
      <c r="C6004" s="25" t="s">
        <v>1760</v>
      </c>
      <c r="D6004" s="974" t="s">
        <v>39</v>
      </c>
      <c r="E6004" s="981">
        <v>0.1</v>
      </c>
      <c r="F6004" s="983">
        <v>21000</v>
      </c>
      <c r="G6004" s="701">
        <f>F6004*E6004</f>
        <v>2100</v>
      </c>
      <c r="H6004" s="303"/>
    </row>
    <row r="6005" spans="1:8">
      <c r="A6005" s="164"/>
      <c r="B6005" s="303"/>
      <c r="C6005" s="25" t="s">
        <v>731</v>
      </c>
      <c r="D6005" s="974" t="s">
        <v>39</v>
      </c>
      <c r="E6005" s="25">
        <v>3.0000000000000001E-3</v>
      </c>
      <c r="F6005" s="983">
        <v>18000</v>
      </c>
      <c r="G6005" s="701">
        <f t="shared" ref="G6005:G6021" si="384">F6005*E6005</f>
        <v>54</v>
      </c>
      <c r="H6005" s="303"/>
    </row>
    <row r="6006" spans="1:8">
      <c r="A6006" s="676"/>
      <c r="B6006" s="303"/>
      <c r="C6006" s="25" t="s">
        <v>4563</v>
      </c>
      <c r="D6006" s="974" t="s">
        <v>98</v>
      </c>
      <c r="E6006" s="25">
        <v>0.01</v>
      </c>
      <c r="F6006" s="983">
        <v>19000</v>
      </c>
      <c r="G6006" s="701">
        <f t="shared" si="384"/>
        <v>190</v>
      </c>
      <c r="H6006" s="303"/>
    </row>
    <row r="6007" spans="1:8" ht="30">
      <c r="A6007" s="676"/>
      <c r="B6007" s="303"/>
      <c r="C6007" s="291" t="s">
        <v>4574</v>
      </c>
      <c r="D6007" s="359" t="s">
        <v>38</v>
      </c>
      <c r="E6007" s="169">
        <v>0.01</v>
      </c>
      <c r="F6007" s="649">
        <v>1400</v>
      </c>
      <c r="G6007" s="701">
        <f t="shared" si="384"/>
        <v>14</v>
      </c>
      <c r="H6007" s="303"/>
    </row>
    <row r="6008" spans="1:8" ht="30">
      <c r="A6008" s="676"/>
      <c r="B6008" s="303"/>
      <c r="C6008" s="25" t="s">
        <v>4564</v>
      </c>
      <c r="D6008" s="974" t="s">
        <v>98</v>
      </c>
      <c r="E6008" s="25">
        <v>1E-4</v>
      </c>
      <c r="F6008" s="983">
        <v>71490</v>
      </c>
      <c r="G6008" s="701">
        <f t="shared" si="384"/>
        <v>7.149</v>
      </c>
      <c r="H6008" s="303"/>
    </row>
    <row r="6009" spans="1:8" ht="30">
      <c r="A6009" s="676"/>
      <c r="B6009" s="303"/>
      <c r="C6009" s="25" t="s">
        <v>4565</v>
      </c>
      <c r="D6009" s="974" t="s">
        <v>98</v>
      </c>
      <c r="E6009" s="25">
        <v>1E-4</v>
      </c>
      <c r="F6009" s="979">
        <v>74815</v>
      </c>
      <c r="G6009" s="701">
        <f t="shared" si="384"/>
        <v>7.4815000000000005</v>
      </c>
      <c r="H6009" s="303"/>
    </row>
    <row r="6010" spans="1:8" ht="45">
      <c r="A6010" s="676"/>
      <c r="B6010" s="303"/>
      <c r="C6010" s="25" t="s">
        <v>4566</v>
      </c>
      <c r="D6010" s="974" t="s">
        <v>98</v>
      </c>
      <c r="E6010" s="25">
        <v>1E-4</v>
      </c>
      <c r="F6010" s="979">
        <v>75465</v>
      </c>
      <c r="G6010" s="701">
        <f t="shared" si="384"/>
        <v>7.5465</v>
      </c>
      <c r="H6010" s="303"/>
    </row>
    <row r="6011" spans="1:8" ht="30">
      <c r="A6011" s="676"/>
      <c r="B6011" s="303"/>
      <c r="C6011" s="25" t="s">
        <v>4567</v>
      </c>
      <c r="D6011" s="974" t="s">
        <v>98</v>
      </c>
      <c r="E6011" s="25">
        <v>1E-4</v>
      </c>
      <c r="F6011" s="979">
        <v>87990</v>
      </c>
      <c r="G6011" s="701">
        <f t="shared" si="384"/>
        <v>8.7990000000000013</v>
      </c>
      <c r="H6011" s="303"/>
    </row>
    <row r="6012" spans="1:8" ht="30">
      <c r="A6012" s="676"/>
      <c r="B6012" s="303"/>
      <c r="C6012" s="25" t="s">
        <v>4568</v>
      </c>
      <c r="D6012" s="974" t="s">
        <v>98</v>
      </c>
      <c r="E6012" s="25">
        <v>1E-4</v>
      </c>
      <c r="F6012" s="979">
        <v>71395</v>
      </c>
      <c r="G6012" s="701">
        <f t="shared" si="384"/>
        <v>7.1395</v>
      </c>
      <c r="H6012" s="303"/>
    </row>
    <row r="6013" spans="1:8" ht="30">
      <c r="A6013" s="676"/>
      <c r="B6013" s="303"/>
      <c r="C6013" s="25" t="s">
        <v>4569</v>
      </c>
      <c r="D6013" s="974" t="s">
        <v>98</v>
      </c>
      <c r="E6013" s="25">
        <v>1E-4</v>
      </c>
      <c r="F6013" s="979">
        <v>53450</v>
      </c>
      <c r="G6013" s="701">
        <f t="shared" si="384"/>
        <v>5.3450000000000006</v>
      </c>
      <c r="H6013" s="303"/>
    </row>
    <row r="6014" spans="1:8">
      <c r="A6014" s="676"/>
      <c r="B6014" s="303"/>
      <c r="C6014" s="25" t="s">
        <v>4573</v>
      </c>
      <c r="D6014" s="974" t="s">
        <v>1718</v>
      </c>
      <c r="E6014" s="25">
        <v>2E-3</v>
      </c>
      <c r="F6014" s="979">
        <v>225000</v>
      </c>
      <c r="G6014" s="701">
        <f t="shared" si="384"/>
        <v>450</v>
      </c>
      <c r="H6014" s="303"/>
    </row>
    <row r="6015" spans="1:8">
      <c r="A6015" s="676"/>
      <c r="B6015" s="303"/>
      <c r="C6015" s="25" t="s">
        <v>4576</v>
      </c>
      <c r="D6015" s="974" t="s">
        <v>38</v>
      </c>
      <c r="E6015" s="981">
        <v>0.01</v>
      </c>
      <c r="F6015" s="979">
        <v>1500</v>
      </c>
      <c r="G6015" s="701">
        <f t="shared" si="384"/>
        <v>15</v>
      </c>
      <c r="H6015" s="303"/>
    </row>
    <row r="6016" spans="1:8">
      <c r="A6016" s="676"/>
      <c r="B6016" s="303"/>
      <c r="C6016" s="980" t="s">
        <v>2464</v>
      </c>
      <c r="D6016" s="358" t="s">
        <v>40</v>
      </c>
      <c r="E6016" s="802">
        <v>3.0000000000000001E-3</v>
      </c>
      <c r="F6016" s="675">
        <v>550000</v>
      </c>
      <c r="G6016" s="701">
        <f t="shared" si="384"/>
        <v>1650</v>
      </c>
      <c r="H6016" s="303"/>
    </row>
    <row r="6017" spans="1:8">
      <c r="A6017" s="676"/>
      <c r="B6017" s="303"/>
      <c r="C6017" s="25" t="s">
        <v>722</v>
      </c>
      <c r="D6017" s="974" t="s">
        <v>40</v>
      </c>
      <c r="E6017" s="25">
        <v>1</v>
      </c>
      <c r="F6017" s="979">
        <v>130</v>
      </c>
      <c r="G6017" s="701">
        <f t="shared" si="384"/>
        <v>130</v>
      </c>
      <c r="H6017" s="303"/>
    </row>
    <row r="6018" spans="1:8">
      <c r="A6018" s="676"/>
      <c r="B6018" s="303"/>
      <c r="C6018" s="25" t="s">
        <v>576</v>
      </c>
      <c r="D6018" s="974" t="s">
        <v>39</v>
      </c>
      <c r="E6018" s="25">
        <v>0.1</v>
      </c>
      <c r="F6018" s="979">
        <v>720</v>
      </c>
      <c r="G6018" s="701">
        <f t="shared" si="384"/>
        <v>72</v>
      </c>
      <c r="H6018" s="303"/>
    </row>
    <row r="6019" spans="1:8">
      <c r="A6019" s="676"/>
      <c r="B6019" s="303"/>
      <c r="C6019" s="291" t="s">
        <v>4575</v>
      </c>
      <c r="D6019" s="359" t="s">
        <v>38</v>
      </c>
      <c r="E6019" s="984">
        <v>3.0000000000000001E-3</v>
      </c>
      <c r="F6019" s="668">
        <v>23500</v>
      </c>
      <c r="G6019" s="701">
        <f t="shared" si="384"/>
        <v>70.5</v>
      </c>
      <c r="H6019" s="303"/>
    </row>
    <row r="6020" spans="1:8">
      <c r="A6020" s="676"/>
      <c r="B6020" s="303"/>
      <c r="C6020" s="25" t="s">
        <v>31</v>
      </c>
      <c r="D6020" s="974" t="s">
        <v>98</v>
      </c>
      <c r="E6020" s="25">
        <v>0.01</v>
      </c>
      <c r="F6020" s="979">
        <v>2700</v>
      </c>
      <c r="G6020" s="701">
        <f t="shared" si="384"/>
        <v>27</v>
      </c>
      <c r="H6020" s="303"/>
    </row>
    <row r="6021" spans="1:8">
      <c r="A6021" s="676"/>
      <c r="B6021" s="303"/>
      <c r="C6021" s="982" t="s">
        <v>729</v>
      </c>
      <c r="D6021" s="974" t="s">
        <v>730</v>
      </c>
      <c r="E6021" s="25">
        <v>0.1</v>
      </c>
      <c r="F6021" s="979">
        <v>170</v>
      </c>
      <c r="G6021" s="701">
        <f t="shared" si="384"/>
        <v>17</v>
      </c>
      <c r="H6021" s="303"/>
    </row>
    <row r="6022" spans="1:8">
      <c r="A6022" s="66" t="s">
        <v>4633</v>
      </c>
      <c r="B6022" s="400" t="s">
        <v>1523</v>
      </c>
      <c r="C6022" s="994"/>
      <c r="D6022" s="44"/>
      <c r="E6022" s="994"/>
      <c r="F6022" s="995"/>
      <c r="G6022" s="1541"/>
      <c r="H6022" s="805"/>
    </row>
    <row r="6023" spans="1:8">
      <c r="A6023" s="676" t="s">
        <v>4516</v>
      </c>
      <c r="B6023" s="303" t="s">
        <v>4443</v>
      </c>
      <c r="C6023" s="99"/>
      <c r="D6023" s="104"/>
      <c r="E6023" s="99"/>
      <c r="F6023" s="986"/>
      <c r="G6023" s="1559">
        <f>SUM(G6024:G6043)</f>
        <v>6195.9304999999995</v>
      </c>
      <c r="H6023" s="303" t="s">
        <v>4562</v>
      </c>
    </row>
    <row r="6024" spans="1:8">
      <c r="A6024" s="750"/>
      <c r="B6024" s="303"/>
      <c r="C6024" s="25" t="s">
        <v>733</v>
      </c>
      <c r="D6024" s="974" t="s">
        <v>39</v>
      </c>
      <c r="E6024" s="25">
        <v>1E-3</v>
      </c>
      <c r="F6024" s="983">
        <v>18000</v>
      </c>
      <c r="G6024" s="701">
        <f>F6024*E6024</f>
        <v>18</v>
      </c>
      <c r="H6024" s="303"/>
    </row>
    <row r="6025" spans="1:8">
      <c r="A6025" s="164"/>
      <c r="B6025" s="303"/>
      <c r="C6025" s="25" t="s">
        <v>1760</v>
      </c>
      <c r="D6025" s="974" t="s">
        <v>39</v>
      </c>
      <c r="E6025" s="981">
        <v>0.1</v>
      </c>
      <c r="F6025" s="983">
        <v>21000</v>
      </c>
      <c r="G6025" s="701">
        <f t="shared" ref="G6025:G6043" si="385">F6025*E6025</f>
        <v>2100</v>
      </c>
      <c r="H6025" s="303"/>
    </row>
    <row r="6026" spans="1:8">
      <c r="A6026" s="676"/>
      <c r="B6026" s="303"/>
      <c r="C6026" s="25" t="s">
        <v>731</v>
      </c>
      <c r="D6026" s="974" t="s">
        <v>39</v>
      </c>
      <c r="E6026" s="25">
        <v>1.4999999999999999E-2</v>
      </c>
      <c r="F6026" s="983">
        <v>18000</v>
      </c>
      <c r="G6026" s="701">
        <f t="shared" si="385"/>
        <v>270</v>
      </c>
      <c r="H6026" s="303"/>
    </row>
    <row r="6027" spans="1:8">
      <c r="A6027" s="676"/>
      <c r="B6027" s="808"/>
      <c r="C6027" s="25" t="s">
        <v>4563</v>
      </c>
      <c r="D6027" s="974" t="s">
        <v>98</v>
      </c>
      <c r="E6027" s="25">
        <v>0.01</v>
      </c>
      <c r="F6027" s="983">
        <v>19000</v>
      </c>
      <c r="G6027" s="701">
        <f t="shared" si="385"/>
        <v>190</v>
      </c>
      <c r="H6027" s="303"/>
    </row>
    <row r="6028" spans="1:8">
      <c r="A6028" s="676"/>
      <c r="B6028" s="303"/>
      <c r="C6028" s="25" t="s">
        <v>1814</v>
      </c>
      <c r="D6028" s="974" t="s">
        <v>98</v>
      </c>
      <c r="E6028" s="25">
        <v>0.01</v>
      </c>
      <c r="F6028" s="983">
        <v>106777</v>
      </c>
      <c r="G6028" s="701">
        <f t="shared" si="385"/>
        <v>1067.77</v>
      </c>
      <c r="H6028" s="303"/>
    </row>
    <row r="6029" spans="1:8" ht="30">
      <c r="A6029" s="676"/>
      <c r="B6029" s="303"/>
      <c r="C6029" s="291" t="s">
        <v>4574</v>
      </c>
      <c r="D6029" s="359" t="s">
        <v>38</v>
      </c>
      <c r="E6029" s="169">
        <v>0.1</v>
      </c>
      <c r="F6029" s="668">
        <v>1400</v>
      </c>
      <c r="G6029" s="701">
        <f t="shared" si="385"/>
        <v>140</v>
      </c>
      <c r="H6029" s="303"/>
    </row>
    <row r="6030" spans="1:8" ht="30">
      <c r="A6030" s="676"/>
      <c r="B6030" s="303"/>
      <c r="C6030" s="25" t="s">
        <v>4564</v>
      </c>
      <c r="D6030" s="974" t="s">
        <v>98</v>
      </c>
      <c r="E6030" s="25">
        <v>1E-4</v>
      </c>
      <c r="F6030" s="979">
        <v>71490</v>
      </c>
      <c r="G6030" s="701">
        <f t="shared" si="385"/>
        <v>7.149</v>
      </c>
      <c r="H6030" s="303"/>
    </row>
    <row r="6031" spans="1:8" ht="30">
      <c r="A6031" s="676"/>
      <c r="B6031" s="303"/>
      <c r="C6031" s="25" t="s">
        <v>4565</v>
      </c>
      <c r="D6031" s="974" t="s">
        <v>98</v>
      </c>
      <c r="E6031" s="25">
        <v>1E-4</v>
      </c>
      <c r="F6031" s="979">
        <v>74815</v>
      </c>
      <c r="G6031" s="701">
        <f t="shared" si="385"/>
        <v>7.4815000000000005</v>
      </c>
      <c r="H6031" s="303"/>
    </row>
    <row r="6032" spans="1:8" ht="45">
      <c r="A6032" s="676"/>
      <c r="B6032" s="303"/>
      <c r="C6032" s="25" t="s">
        <v>4566</v>
      </c>
      <c r="D6032" s="974" t="s">
        <v>98</v>
      </c>
      <c r="E6032" s="25">
        <v>1E-4</v>
      </c>
      <c r="F6032" s="979">
        <v>75465</v>
      </c>
      <c r="G6032" s="701">
        <f t="shared" si="385"/>
        <v>7.5465</v>
      </c>
      <c r="H6032" s="303"/>
    </row>
    <row r="6033" spans="1:8" ht="30">
      <c r="A6033" s="676"/>
      <c r="B6033" s="303"/>
      <c r="C6033" s="25" t="s">
        <v>4567</v>
      </c>
      <c r="D6033" s="974" t="s">
        <v>98</v>
      </c>
      <c r="E6033" s="25">
        <v>1E-4</v>
      </c>
      <c r="F6033" s="979">
        <v>87990</v>
      </c>
      <c r="G6033" s="701">
        <f t="shared" si="385"/>
        <v>8.7990000000000013</v>
      </c>
      <c r="H6033" s="303"/>
    </row>
    <row r="6034" spans="1:8" ht="30">
      <c r="A6034" s="676"/>
      <c r="B6034" s="303"/>
      <c r="C6034" s="25" t="s">
        <v>4568</v>
      </c>
      <c r="D6034" s="974" t="s">
        <v>98</v>
      </c>
      <c r="E6034" s="25">
        <v>1E-4</v>
      </c>
      <c r="F6034" s="979">
        <v>71395</v>
      </c>
      <c r="G6034" s="701">
        <f t="shared" si="385"/>
        <v>7.1395</v>
      </c>
      <c r="H6034" s="303"/>
    </row>
    <row r="6035" spans="1:8" ht="30">
      <c r="A6035" s="676"/>
      <c r="B6035" s="303"/>
      <c r="C6035" s="25" t="s">
        <v>4569</v>
      </c>
      <c r="D6035" s="974" t="s">
        <v>98</v>
      </c>
      <c r="E6035" s="25">
        <v>1E-4</v>
      </c>
      <c r="F6035" s="979">
        <v>53450</v>
      </c>
      <c r="G6035" s="701">
        <f t="shared" si="385"/>
        <v>5.3450000000000006</v>
      </c>
      <c r="H6035" s="303"/>
    </row>
    <row r="6036" spans="1:8">
      <c r="A6036" s="676"/>
      <c r="B6036" s="303"/>
      <c r="C6036" s="25" t="s">
        <v>4573</v>
      </c>
      <c r="D6036" s="974" t="s">
        <v>1718</v>
      </c>
      <c r="E6036" s="25">
        <v>2E-3</v>
      </c>
      <c r="F6036" s="979">
        <v>225000</v>
      </c>
      <c r="G6036" s="701">
        <f t="shared" si="385"/>
        <v>450</v>
      </c>
      <c r="H6036" s="303"/>
    </row>
    <row r="6037" spans="1:8">
      <c r="A6037" s="676"/>
      <c r="B6037" s="303"/>
      <c r="C6037" s="25" t="s">
        <v>4576</v>
      </c>
      <c r="D6037" s="974" t="s">
        <v>38</v>
      </c>
      <c r="E6037" s="981">
        <v>0.01</v>
      </c>
      <c r="F6037" s="979">
        <v>1500</v>
      </c>
      <c r="G6037" s="701">
        <f t="shared" si="385"/>
        <v>15</v>
      </c>
      <c r="H6037" s="303"/>
    </row>
    <row r="6038" spans="1:8">
      <c r="A6038" s="676"/>
      <c r="B6038" s="303"/>
      <c r="C6038" s="25" t="s">
        <v>722</v>
      </c>
      <c r="D6038" s="974" t="s">
        <v>40</v>
      </c>
      <c r="E6038" s="25">
        <v>1</v>
      </c>
      <c r="F6038" s="979">
        <v>130</v>
      </c>
      <c r="G6038" s="701">
        <f t="shared" si="385"/>
        <v>130</v>
      </c>
      <c r="H6038" s="303"/>
    </row>
    <row r="6039" spans="1:8">
      <c r="A6039" s="676"/>
      <c r="B6039" s="303"/>
      <c r="C6039" s="980" t="s">
        <v>2464</v>
      </c>
      <c r="D6039" s="358" t="s">
        <v>40</v>
      </c>
      <c r="E6039" s="802">
        <v>3.0000000000000001E-3</v>
      </c>
      <c r="F6039" s="675">
        <v>550000</v>
      </c>
      <c r="G6039" s="701">
        <f t="shared" si="385"/>
        <v>1650</v>
      </c>
      <c r="H6039" s="303"/>
    </row>
    <row r="6040" spans="1:8">
      <c r="A6040" s="676"/>
      <c r="B6040" s="303"/>
      <c r="C6040" s="25" t="s">
        <v>576</v>
      </c>
      <c r="D6040" s="974" t="s">
        <v>39</v>
      </c>
      <c r="E6040" s="25">
        <v>0.01</v>
      </c>
      <c r="F6040" s="979">
        <v>720</v>
      </c>
      <c r="G6040" s="701">
        <f t="shared" si="385"/>
        <v>7.2</v>
      </c>
      <c r="H6040" s="303"/>
    </row>
    <row r="6041" spans="1:8">
      <c r="A6041" s="676"/>
      <c r="B6041" s="303"/>
      <c r="C6041" s="25" t="s">
        <v>31</v>
      </c>
      <c r="D6041" s="974" t="s">
        <v>98</v>
      </c>
      <c r="E6041" s="25">
        <v>0.01</v>
      </c>
      <c r="F6041" s="983">
        <v>2700</v>
      </c>
      <c r="G6041" s="701">
        <f t="shared" si="385"/>
        <v>27</v>
      </c>
      <c r="H6041" s="303"/>
    </row>
    <row r="6042" spans="1:8">
      <c r="A6042" s="676"/>
      <c r="B6042" s="303"/>
      <c r="C6042" s="291" t="s">
        <v>4575</v>
      </c>
      <c r="D6042" s="359" t="s">
        <v>38</v>
      </c>
      <c r="E6042" s="984">
        <v>3.0000000000000001E-3</v>
      </c>
      <c r="F6042" s="668">
        <v>23500</v>
      </c>
      <c r="G6042" s="701">
        <f t="shared" si="385"/>
        <v>70.5</v>
      </c>
      <c r="H6042" s="303"/>
    </row>
    <row r="6043" spans="1:8">
      <c r="A6043" s="676"/>
      <c r="B6043" s="303"/>
      <c r="C6043" s="982" t="s">
        <v>729</v>
      </c>
      <c r="D6043" s="974" t="s">
        <v>730</v>
      </c>
      <c r="E6043" s="25">
        <v>0.1</v>
      </c>
      <c r="F6043" s="979">
        <v>170</v>
      </c>
      <c r="G6043" s="701">
        <f t="shared" si="385"/>
        <v>17</v>
      </c>
      <c r="H6043" s="303"/>
    </row>
    <row r="6044" spans="1:8">
      <c r="A6044" s="676" t="s">
        <v>4696</v>
      </c>
      <c r="B6044" s="303" t="s">
        <v>4447</v>
      </c>
      <c r="C6044" s="99"/>
      <c r="D6044" s="104"/>
      <c r="E6044" s="99"/>
      <c r="F6044" s="986"/>
      <c r="G6044" s="1559">
        <f>SUM(G6045:G6059)</f>
        <v>7584.3554999999997</v>
      </c>
      <c r="H6044" s="303" t="s">
        <v>4634</v>
      </c>
    </row>
    <row r="6045" spans="1:8">
      <c r="A6045" s="676"/>
      <c r="B6045" s="303"/>
      <c r="C6045" s="981" t="s">
        <v>1755</v>
      </c>
      <c r="D6045" s="974" t="s">
        <v>39</v>
      </c>
      <c r="E6045" s="25">
        <v>0.1</v>
      </c>
      <c r="F6045" s="983">
        <v>42000</v>
      </c>
      <c r="G6045" s="701">
        <f>F6045*E6045</f>
        <v>4200</v>
      </c>
      <c r="H6045" s="303"/>
    </row>
    <row r="6046" spans="1:8">
      <c r="A6046" s="676"/>
      <c r="B6046" s="303"/>
      <c r="C6046" s="25" t="s">
        <v>733</v>
      </c>
      <c r="D6046" s="974" t="s">
        <v>39</v>
      </c>
      <c r="E6046" s="25">
        <v>1.6E-2</v>
      </c>
      <c r="F6046" s="983">
        <v>18000</v>
      </c>
      <c r="G6046" s="701">
        <f t="shared" ref="G6046:G6059" si="386">F6046*E6046</f>
        <v>288</v>
      </c>
      <c r="H6046" s="303"/>
    </row>
    <row r="6047" spans="1:8">
      <c r="A6047" s="676"/>
      <c r="B6047" s="303"/>
      <c r="C6047" s="25" t="s">
        <v>4587</v>
      </c>
      <c r="D6047" s="974" t="s">
        <v>98</v>
      </c>
      <c r="E6047" s="25">
        <v>5.0000000000000001E-3</v>
      </c>
      <c r="F6047" s="983">
        <v>19000</v>
      </c>
      <c r="G6047" s="701">
        <f t="shared" si="386"/>
        <v>95</v>
      </c>
      <c r="H6047" s="303"/>
    </row>
    <row r="6048" spans="1:8">
      <c r="A6048" s="676"/>
      <c r="B6048" s="303"/>
      <c r="C6048" s="981" t="s">
        <v>727</v>
      </c>
      <c r="D6048" s="974" t="s">
        <v>39</v>
      </c>
      <c r="E6048" s="25">
        <v>1.47E-2</v>
      </c>
      <c r="F6048" s="983">
        <v>18000</v>
      </c>
      <c r="G6048" s="701">
        <f t="shared" si="386"/>
        <v>264.59999999999997</v>
      </c>
      <c r="H6048" s="303"/>
    </row>
    <row r="6049" spans="1:8" ht="45">
      <c r="A6049" s="676"/>
      <c r="B6049" s="303"/>
      <c r="C6049" s="981" t="s">
        <v>4588</v>
      </c>
      <c r="D6049" s="562" t="s">
        <v>98</v>
      </c>
      <c r="E6049" s="981">
        <v>1E-4</v>
      </c>
      <c r="F6049" s="983">
        <v>41555</v>
      </c>
      <c r="G6049" s="701">
        <f t="shared" si="386"/>
        <v>4.1555</v>
      </c>
      <c r="H6049" s="303"/>
    </row>
    <row r="6050" spans="1:8">
      <c r="A6050" s="676"/>
      <c r="B6050" s="303"/>
      <c r="C6050" s="981" t="s">
        <v>1771</v>
      </c>
      <c r="D6050" s="562" t="s">
        <v>98</v>
      </c>
      <c r="E6050" s="981">
        <v>3.0000000000000001E-3</v>
      </c>
      <c r="F6050" s="983">
        <v>18000</v>
      </c>
      <c r="G6050" s="701">
        <f t="shared" si="386"/>
        <v>54</v>
      </c>
      <c r="H6050" s="303"/>
    </row>
    <row r="6051" spans="1:8">
      <c r="A6051" s="676"/>
      <c r="B6051" s="303"/>
      <c r="C6051" s="987" t="s">
        <v>4594</v>
      </c>
      <c r="D6051" s="562" t="s">
        <v>98</v>
      </c>
      <c r="E6051" s="981">
        <v>1.3599999999999999E-2</v>
      </c>
      <c r="F6051" s="983">
        <v>24000</v>
      </c>
      <c r="G6051" s="701">
        <f t="shared" si="386"/>
        <v>326.39999999999998</v>
      </c>
      <c r="H6051" s="303"/>
    </row>
    <row r="6052" spans="1:8">
      <c r="A6052" s="676"/>
      <c r="B6052" s="303"/>
      <c r="C6052" s="291" t="s">
        <v>4573</v>
      </c>
      <c r="D6052" s="359" t="s">
        <v>1718</v>
      </c>
      <c r="E6052" s="984">
        <v>2E-3</v>
      </c>
      <c r="F6052" s="649">
        <v>225000</v>
      </c>
      <c r="G6052" s="701">
        <f t="shared" si="386"/>
        <v>450</v>
      </c>
      <c r="H6052" s="303"/>
    </row>
    <row r="6053" spans="1:8">
      <c r="A6053" s="676"/>
      <c r="B6053" s="303"/>
      <c r="C6053" s="980" t="s">
        <v>2464</v>
      </c>
      <c r="D6053" s="358" t="s">
        <v>40</v>
      </c>
      <c r="E6053" s="802">
        <v>3.0000000000000001E-3</v>
      </c>
      <c r="F6053" s="647">
        <v>550000</v>
      </c>
      <c r="G6053" s="701">
        <f t="shared" si="386"/>
        <v>1650</v>
      </c>
      <c r="H6053" s="303"/>
    </row>
    <row r="6054" spans="1:8">
      <c r="A6054" s="676"/>
      <c r="B6054" s="303"/>
      <c r="C6054" s="980" t="s">
        <v>576</v>
      </c>
      <c r="D6054" s="358" t="s">
        <v>2426</v>
      </c>
      <c r="E6054" s="802">
        <v>0.01</v>
      </c>
      <c r="F6054" s="648">
        <v>720</v>
      </c>
      <c r="G6054" s="701">
        <f t="shared" si="386"/>
        <v>7.2</v>
      </c>
      <c r="H6054" s="303"/>
    </row>
    <row r="6055" spans="1:8">
      <c r="A6055" s="676"/>
      <c r="B6055" s="303"/>
      <c r="C6055" s="25" t="s">
        <v>4576</v>
      </c>
      <c r="D6055" s="358" t="s">
        <v>2427</v>
      </c>
      <c r="E6055" s="802">
        <v>1E-3</v>
      </c>
      <c r="F6055" s="647">
        <v>1500</v>
      </c>
      <c r="G6055" s="701">
        <f t="shared" si="386"/>
        <v>1.5</v>
      </c>
      <c r="H6055" s="303"/>
    </row>
    <row r="6056" spans="1:8">
      <c r="A6056" s="676"/>
      <c r="B6056" s="303"/>
      <c r="C6056" s="291" t="s">
        <v>4575</v>
      </c>
      <c r="D6056" s="359" t="s">
        <v>38</v>
      </c>
      <c r="E6056" s="984">
        <v>3.0000000000000001E-3</v>
      </c>
      <c r="F6056" s="649">
        <v>23500</v>
      </c>
      <c r="G6056" s="701">
        <f t="shared" si="386"/>
        <v>70.5</v>
      </c>
      <c r="H6056" s="303"/>
    </row>
    <row r="6057" spans="1:8">
      <c r="A6057" s="676"/>
      <c r="B6057" s="303"/>
      <c r="C6057" s="985" t="s">
        <v>729</v>
      </c>
      <c r="D6057" s="358" t="s">
        <v>730</v>
      </c>
      <c r="E6057" s="802">
        <v>0.1</v>
      </c>
      <c r="F6057" s="648">
        <v>170</v>
      </c>
      <c r="G6057" s="701">
        <f t="shared" si="386"/>
        <v>17</v>
      </c>
      <c r="H6057" s="303"/>
    </row>
    <row r="6058" spans="1:8">
      <c r="A6058" s="676"/>
      <c r="B6058" s="303"/>
      <c r="C6058" s="985" t="s">
        <v>722</v>
      </c>
      <c r="D6058" s="358" t="s">
        <v>40</v>
      </c>
      <c r="E6058" s="802">
        <v>1</v>
      </c>
      <c r="F6058" s="648">
        <v>130</v>
      </c>
      <c r="G6058" s="701">
        <f t="shared" si="386"/>
        <v>130</v>
      </c>
      <c r="H6058" s="303"/>
    </row>
    <row r="6059" spans="1:8">
      <c r="A6059" s="676"/>
      <c r="B6059" s="303"/>
      <c r="C6059" s="25" t="s">
        <v>736</v>
      </c>
      <c r="D6059" s="974" t="s">
        <v>40</v>
      </c>
      <c r="E6059" s="25">
        <v>1</v>
      </c>
      <c r="F6059" s="983">
        <v>26</v>
      </c>
      <c r="G6059" s="701">
        <f t="shared" si="386"/>
        <v>26</v>
      </c>
      <c r="H6059" s="303"/>
    </row>
    <row r="6060" spans="1:8">
      <c r="A6060" s="676" t="s">
        <v>4517</v>
      </c>
      <c r="B6060" s="303" t="s">
        <v>4519</v>
      </c>
      <c r="C6060" s="99"/>
      <c r="D6060" s="104"/>
      <c r="E6060" s="99"/>
      <c r="F6060" s="986"/>
      <c r="G6060" s="1559">
        <f>SUM(G6061:G6075)</f>
        <v>6494.5</v>
      </c>
      <c r="H6060" s="303" t="s">
        <v>4601</v>
      </c>
    </row>
    <row r="6061" spans="1:8">
      <c r="A6061" s="676"/>
      <c r="B6061" s="303"/>
      <c r="C6061" s="25" t="s">
        <v>733</v>
      </c>
      <c r="D6061" s="974" t="s">
        <v>39</v>
      </c>
      <c r="E6061" s="25">
        <v>2E-3</v>
      </c>
      <c r="F6061" s="983">
        <v>18000</v>
      </c>
      <c r="G6061" s="701">
        <f t="shared" ref="G6061:G6075" si="387">F6061*E6061</f>
        <v>36</v>
      </c>
      <c r="H6061" s="303"/>
    </row>
    <row r="6062" spans="1:8">
      <c r="A6062" s="676"/>
      <c r="B6062" s="303"/>
      <c r="C6062" s="25" t="s">
        <v>4587</v>
      </c>
      <c r="D6062" s="974" t="s">
        <v>98</v>
      </c>
      <c r="E6062" s="25">
        <v>0.01</v>
      </c>
      <c r="F6062" s="983">
        <v>19000</v>
      </c>
      <c r="G6062" s="701">
        <f t="shared" si="387"/>
        <v>190</v>
      </c>
      <c r="H6062" s="303"/>
    </row>
    <row r="6063" spans="1:8">
      <c r="A6063" s="676"/>
      <c r="B6063" s="303"/>
      <c r="C6063" s="981" t="s">
        <v>1760</v>
      </c>
      <c r="D6063" s="562" t="s">
        <v>39</v>
      </c>
      <c r="E6063" s="981">
        <v>0.1</v>
      </c>
      <c r="F6063" s="983">
        <v>21000</v>
      </c>
      <c r="G6063" s="701">
        <f t="shared" si="387"/>
        <v>2100</v>
      </c>
      <c r="H6063" s="303"/>
    </row>
    <row r="6064" spans="1:8" ht="30">
      <c r="A6064" s="676"/>
      <c r="B6064" s="303"/>
      <c r="C6064" s="25" t="s">
        <v>4602</v>
      </c>
      <c r="D6064" s="974" t="s">
        <v>98</v>
      </c>
      <c r="E6064" s="25">
        <v>1E-4</v>
      </c>
      <c r="F6064" s="983">
        <v>60000</v>
      </c>
      <c r="G6064" s="701">
        <f t="shared" si="387"/>
        <v>6</v>
      </c>
      <c r="H6064" s="303"/>
    </row>
    <row r="6065" spans="1:8">
      <c r="A6065" s="676"/>
      <c r="B6065" s="303"/>
      <c r="C6065" s="25" t="s">
        <v>2324</v>
      </c>
      <c r="D6065" s="974" t="s">
        <v>98</v>
      </c>
      <c r="E6065" s="25">
        <v>5.0000000000000001E-3</v>
      </c>
      <c r="F6065" s="983">
        <v>2000</v>
      </c>
      <c r="G6065" s="701">
        <f t="shared" si="387"/>
        <v>10</v>
      </c>
      <c r="H6065" s="303"/>
    </row>
    <row r="6066" spans="1:8">
      <c r="A6066" s="676"/>
      <c r="B6066" s="303"/>
      <c r="C6066" s="989" t="s">
        <v>2464</v>
      </c>
      <c r="D6066" s="359" t="s">
        <v>40</v>
      </c>
      <c r="E6066" s="802">
        <v>3.0000000000000001E-3</v>
      </c>
      <c r="F6066" s="675">
        <v>550000</v>
      </c>
      <c r="G6066" s="701">
        <f t="shared" si="387"/>
        <v>1650</v>
      </c>
      <c r="H6066" s="303"/>
    </row>
    <row r="6067" spans="1:8">
      <c r="A6067" s="676"/>
      <c r="B6067" s="303"/>
      <c r="C6067" s="989" t="s">
        <v>576</v>
      </c>
      <c r="D6067" s="359" t="s">
        <v>2426</v>
      </c>
      <c r="E6067" s="742">
        <v>0.1</v>
      </c>
      <c r="F6067" s="760">
        <v>720</v>
      </c>
      <c r="G6067" s="701">
        <f t="shared" si="387"/>
        <v>72</v>
      </c>
      <c r="H6067" s="303"/>
    </row>
    <row r="6068" spans="1:8">
      <c r="A6068" s="676"/>
      <c r="B6068" s="303"/>
      <c r="C6068" s="25" t="s">
        <v>4576</v>
      </c>
      <c r="D6068" s="359" t="s">
        <v>2427</v>
      </c>
      <c r="E6068" s="742">
        <v>0.01</v>
      </c>
      <c r="F6068" s="668">
        <v>1500</v>
      </c>
      <c r="G6068" s="701">
        <f t="shared" si="387"/>
        <v>15</v>
      </c>
      <c r="H6068" s="303"/>
    </row>
    <row r="6069" spans="1:8">
      <c r="A6069" s="676"/>
      <c r="B6069" s="303"/>
      <c r="C6069" s="25" t="s">
        <v>4573</v>
      </c>
      <c r="D6069" s="974" t="s">
        <v>1718</v>
      </c>
      <c r="E6069" s="25">
        <v>2E-3</v>
      </c>
      <c r="F6069" s="979">
        <v>225000</v>
      </c>
      <c r="G6069" s="701">
        <f t="shared" si="387"/>
        <v>450</v>
      </c>
      <c r="H6069" s="303"/>
    </row>
    <row r="6070" spans="1:8">
      <c r="A6070" s="676"/>
      <c r="B6070" s="303"/>
      <c r="C6070" s="989" t="s">
        <v>2464</v>
      </c>
      <c r="D6070" s="359" t="s">
        <v>40</v>
      </c>
      <c r="E6070" s="802">
        <v>3.0000000000000001E-3</v>
      </c>
      <c r="F6070" s="675">
        <v>550000</v>
      </c>
      <c r="G6070" s="701">
        <f t="shared" si="387"/>
        <v>1650</v>
      </c>
      <c r="H6070" s="303"/>
    </row>
    <row r="6071" spans="1:8">
      <c r="A6071" s="676"/>
      <c r="B6071" s="303"/>
      <c r="C6071" s="989" t="s">
        <v>576</v>
      </c>
      <c r="D6071" s="359" t="s">
        <v>2426</v>
      </c>
      <c r="E6071" s="742">
        <v>0.1</v>
      </c>
      <c r="F6071" s="760">
        <v>720</v>
      </c>
      <c r="G6071" s="701">
        <f t="shared" si="387"/>
        <v>72</v>
      </c>
      <c r="H6071" s="303"/>
    </row>
    <row r="6072" spans="1:8">
      <c r="A6072" s="676"/>
      <c r="B6072" s="303"/>
      <c r="C6072" s="291" t="s">
        <v>4575</v>
      </c>
      <c r="D6072" s="359" t="s">
        <v>38</v>
      </c>
      <c r="E6072" s="984">
        <v>3.0000000000000001E-3</v>
      </c>
      <c r="F6072" s="668">
        <v>23500</v>
      </c>
      <c r="G6072" s="701">
        <f t="shared" si="387"/>
        <v>70.5</v>
      </c>
      <c r="H6072" s="303"/>
    </row>
    <row r="6073" spans="1:8">
      <c r="A6073" s="676"/>
      <c r="B6073" s="303"/>
      <c r="C6073" s="990" t="s">
        <v>729</v>
      </c>
      <c r="D6073" s="359" t="s">
        <v>730</v>
      </c>
      <c r="E6073" s="742">
        <v>0.1</v>
      </c>
      <c r="F6073" s="760">
        <v>170</v>
      </c>
      <c r="G6073" s="701">
        <f t="shared" si="387"/>
        <v>17</v>
      </c>
      <c r="H6073" s="303"/>
    </row>
    <row r="6074" spans="1:8">
      <c r="A6074" s="676"/>
      <c r="B6074" s="303"/>
      <c r="C6074" s="990" t="s">
        <v>722</v>
      </c>
      <c r="D6074" s="359" t="s">
        <v>40</v>
      </c>
      <c r="E6074" s="742">
        <v>1</v>
      </c>
      <c r="F6074" s="671">
        <v>130</v>
      </c>
      <c r="G6074" s="701">
        <f t="shared" si="387"/>
        <v>130</v>
      </c>
      <c r="H6074" s="303"/>
    </row>
    <row r="6075" spans="1:8">
      <c r="A6075" s="676"/>
      <c r="B6075" s="303"/>
      <c r="C6075" s="25" t="s">
        <v>736</v>
      </c>
      <c r="D6075" s="974" t="s">
        <v>40</v>
      </c>
      <c r="E6075" s="25">
        <v>1</v>
      </c>
      <c r="F6075" s="983">
        <v>26</v>
      </c>
      <c r="G6075" s="701">
        <f t="shared" si="387"/>
        <v>26</v>
      </c>
      <c r="H6075" s="303"/>
    </row>
    <row r="6076" spans="1:8">
      <c r="A6076" s="676" t="s">
        <v>4518</v>
      </c>
      <c r="B6076" s="303" t="s">
        <v>4503</v>
      </c>
      <c r="C6076" s="99"/>
      <c r="D6076" s="104"/>
      <c r="E6076" s="99"/>
      <c r="F6076" s="986"/>
      <c r="G6076" s="1559">
        <f>SUM(G6077:G6091)</f>
        <v>6840.4304999999995</v>
      </c>
      <c r="H6076" s="303" t="s">
        <v>4635</v>
      </c>
    </row>
    <row r="6077" spans="1:8">
      <c r="A6077" s="676"/>
      <c r="B6077" s="303"/>
      <c r="C6077" s="25" t="s">
        <v>4563</v>
      </c>
      <c r="D6077" s="974" t="s">
        <v>98</v>
      </c>
      <c r="E6077" s="25">
        <v>1E-3</v>
      </c>
      <c r="F6077" s="983">
        <v>19000</v>
      </c>
      <c r="G6077" s="701">
        <f t="shared" ref="G6077:G6091" si="388">F6077*E6077</f>
        <v>19</v>
      </c>
      <c r="H6077" s="303"/>
    </row>
    <row r="6078" spans="1:8">
      <c r="A6078" s="676"/>
      <c r="B6078" s="303"/>
      <c r="C6078" s="981" t="s">
        <v>1755</v>
      </c>
      <c r="D6078" s="974" t="s">
        <v>39</v>
      </c>
      <c r="E6078" s="25">
        <v>0.1</v>
      </c>
      <c r="F6078" s="983">
        <v>42000</v>
      </c>
      <c r="G6078" s="701">
        <f t="shared" si="388"/>
        <v>4200</v>
      </c>
      <c r="H6078" s="303"/>
    </row>
    <row r="6079" spans="1:8">
      <c r="A6079" s="676"/>
      <c r="B6079" s="303"/>
      <c r="C6079" s="25" t="s">
        <v>1814</v>
      </c>
      <c r="D6079" s="974" t="s">
        <v>98</v>
      </c>
      <c r="E6079" s="25">
        <v>2E-3</v>
      </c>
      <c r="F6079" s="983">
        <v>106777</v>
      </c>
      <c r="G6079" s="701">
        <f t="shared" si="388"/>
        <v>213.554</v>
      </c>
      <c r="H6079" s="303"/>
    </row>
    <row r="6080" spans="1:8">
      <c r="A6080" s="676"/>
      <c r="B6080" s="303"/>
      <c r="C6080" s="981" t="s">
        <v>1834</v>
      </c>
      <c r="D6080" s="974" t="s">
        <v>98</v>
      </c>
      <c r="E6080" s="25">
        <v>1E-3</v>
      </c>
      <c r="F6080" s="983">
        <v>6400</v>
      </c>
      <c r="G6080" s="701">
        <f t="shared" si="388"/>
        <v>6.4</v>
      </c>
      <c r="H6080" s="303"/>
    </row>
    <row r="6081" spans="1:8" ht="15.6" customHeight="1">
      <c r="A6081" s="676"/>
      <c r="B6081" s="303"/>
      <c r="C6081" s="25" t="s">
        <v>2107</v>
      </c>
      <c r="D6081" s="974" t="s">
        <v>98</v>
      </c>
      <c r="E6081" s="25">
        <v>1E-3</v>
      </c>
      <c r="F6081" s="983">
        <v>2000</v>
      </c>
      <c r="G6081" s="701">
        <f t="shared" si="388"/>
        <v>2</v>
      </c>
      <c r="H6081" s="303"/>
    </row>
    <row r="6082" spans="1:8">
      <c r="A6082" s="676"/>
      <c r="B6082" s="303"/>
      <c r="C6082" s="981" t="s">
        <v>727</v>
      </c>
      <c r="D6082" s="974" t="s">
        <v>39</v>
      </c>
      <c r="E6082" s="25">
        <v>2E-3</v>
      </c>
      <c r="F6082" s="983">
        <v>18000</v>
      </c>
      <c r="G6082" s="701">
        <f t="shared" si="388"/>
        <v>36</v>
      </c>
      <c r="H6082" s="303"/>
    </row>
    <row r="6083" spans="1:8" ht="30">
      <c r="A6083" s="676"/>
      <c r="B6083" s="303"/>
      <c r="C6083" s="25" t="s">
        <v>4599</v>
      </c>
      <c r="D6083" s="974" t="s">
        <v>98</v>
      </c>
      <c r="E6083" s="25">
        <v>1E-4</v>
      </c>
      <c r="F6083" s="983">
        <v>130765</v>
      </c>
      <c r="G6083" s="701">
        <f t="shared" si="388"/>
        <v>13.076500000000001</v>
      </c>
      <c r="H6083" s="303"/>
    </row>
    <row r="6084" spans="1:8">
      <c r="A6084" s="676"/>
      <c r="B6084" s="303"/>
      <c r="C6084" s="291" t="s">
        <v>4573</v>
      </c>
      <c r="D6084" s="359" t="s">
        <v>1718</v>
      </c>
      <c r="E6084" s="984">
        <v>2E-3</v>
      </c>
      <c r="F6084" s="649">
        <v>225000</v>
      </c>
      <c r="G6084" s="701">
        <f t="shared" si="388"/>
        <v>450</v>
      </c>
      <c r="H6084" s="303"/>
    </row>
    <row r="6085" spans="1:8">
      <c r="A6085" s="676"/>
      <c r="B6085" s="303"/>
      <c r="C6085" s="980" t="s">
        <v>2464</v>
      </c>
      <c r="D6085" s="358" t="s">
        <v>40</v>
      </c>
      <c r="E6085" s="802">
        <v>3.0000000000000001E-3</v>
      </c>
      <c r="F6085" s="675">
        <v>550000</v>
      </c>
      <c r="G6085" s="701">
        <f t="shared" si="388"/>
        <v>1650</v>
      </c>
      <c r="H6085" s="303"/>
    </row>
    <row r="6086" spans="1:8">
      <c r="A6086" s="676"/>
      <c r="B6086" s="303"/>
      <c r="C6086" s="980" t="s">
        <v>576</v>
      </c>
      <c r="D6086" s="358" t="s">
        <v>2426</v>
      </c>
      <c r="E6086" s="802">
        <v>0.01</v>
      </c>
      <c r="F6086" s="666">
        <v>720</v>
      </c>
      <c r="G6086" s="701">
        <f t="shared" si="388"/>
        <v>7.2</v>
      </c>
      <c r="H6086" s="303"/>
    </row>
    <row r="6087" spans="1:8">
      <c r="A6087" s="676"/>
      <c r="B6087" s="303"/>
      <c r="C6087" s="25" t="s">
        <v>4576</v>
      </c>
      <c r="D6087" s="358" t="s">
        <v>2427</v>
      </c>
      <c r="E6087" s="802">
        <v>0.01</v>
      </c>
      <c r="F6087" s="675">
        <v>1500</v>
      </c>
      <c r="G6087" s="701">
        <f t="shared" si="388"/>
        <v>15</v>
      </c>
      <c r="H6087" s="303"/>
    </row>
    <row r="6088" spans="1:8">
      <c r="A6088" s="676"/>
      <c r="B6088" s="303"/>
      <c r="C6088" s="291" t="s">
        <v>4575</v>
      </c>
      <c r="D6088" s="359" t="s">
        <v>38</v>
      </c>
      <c r="E6088" s="984">
        <v>3.0000000000000001E-3</v>
      </c>
      <c r="F6088" s="668">
        <v>23500</v>
      </c>
      <c r="G6088" s="701">
        <f t="shared" si="388"/>
        <v>70.5</v>
      </c>
      <c r="H6088" s="303"/>
    </row>
    <row r="6089" spans="1:8">
      <c r="A6089" s="676"/>
      <c r="B6089" s="303"/>
      <c r="C6089" s="985" t="s">
        <v>729</v>
      </c>
      <c r="D6089" s="358" t="s">
        <v>730</v>
      </c>
      <c r="E6089" s="802">
        <v>0.01</v>
      </c>
      <c r="F6089" s="666">
        <v>170</v>
      </c>
      <c r="G6089" s="701">
        <f t="shared" si="388"/>
        <v>1.7</v>
      </c>
      <c r="H6089" s="303"/>
    </row>
    <row r="6090" spans="1:8">
      <c r="A6090" s="676"/>
      <c r="B6090" s="303"/>
      <c r="C6090" s="985" t="s">
        <v>722</v>
      </c>
      <c r="D6090" s="358" t="s">
        <v>40</v>
      </c>
      <c r="E6090" s="802">
        <v>1</v>
      </c>
      <c r="F6090" s="666">
        <v>130</v>
      </c>
      <c r="G6090" s="701">
        <f t="shared" si="388"/>
        <v>130</v>
      </c>
      <c r="H6090" s="303"/>
    </row>
    <row r="6091" spans="1:8">
      <c r="A6091" s="676"/>
      <c r="B6091" s="303"/>
      <c r="C6091" s="25" t="s">
        <v>736</v>
      </c>
      <c r="D6091" s="974" t="s">
        <v>40</v>
      </c>
      <c r="E6091" s="25">
        <v>1</v>
      </c>
      <c r="F6091" s="979">
        <v>26</v>
      </c>
      <c r="G6091" s="701">
        <f t="shared" si="388"/>
        <v>26</v>
      </c>
      <c r="H6091" s="303"/>
    </row>
    <row r="6092" spans="1:8">
      <c r="A6092" s="66" t="s">
        <v>4636</v>
      </c>
      <c r="B6092" s="400" t="s">
        <v>4521</v>
      </c>
      <c r="C6092" s="994"/>
      <c r="D6092" s="44"/>
      <c r="E6092" s="994"/>
      <c r="F6092" s="995"/>
      <c r="G6092" s="1541"/>
      <c r="H6092" s="805"/>
    </row>
    <row r="6093" spans="1:8" ht="18.75" customHeight="1">
      <c r="A6093" s="676" t="s">
        <v>4522</v>
      </c>
      <c r="B6093" s="303" t="s">
        <v>4443</v>
      </c>
      <c r="C6093" s="99"/>
      <c r="D6093" s="104"/>
      <c r="E6093" s="99"/>
      <c r="F6093" s="986"/>
      <c r="G6093" s="1559">
        <f>SUM(G6094:G6111)</f>
        <v>7527.0605000000005</v>
      </c>
      <c r="H6093" s="303" t="s">
        <v>4562</v>
      </c>
    </row>
    <row r="6094" spans="1:8">
      <c r="A6094" s="750"/>
      <c r="B6094" s="303"/>
      <c r="C6094" s="25" t="s">
        <v>733</v>
      </c>
      <c r="D6094" s="974" t="s">
        <v>39</v>
      </c>
      <c r="E6094" s="25">
        <v>0.01</v>
      </c>
      <c r="F6094" s="983">
        <v>18000</v>
      </c>
      <c r="G6094" s="701">
        <f>F6094*E6094</f>
        <v>180</v>
      </c>
      <c r="H6094" s="303"/>
    </row>
    <row r="6095" spans="1:8">
      <c r="A6095" s="164"/>
      <c r="B6095" s="303"/>
      <c r="C6095" s="25" t="s">
        <v>1760</v>
      </c>
      <c r="D6095" s="974" t="s">
        <v>39</v>
      </c>
      <c r="E6095" s="981">
        <v>0.1</v>
      </c>
      <c r="F6095" s="983">
        <v>21000</v>
      </c>
      <c r="G6095" s="701">
        <f t="shared" ref="G6095:G6111" si="389">F6095*E6095</f>
        <v>2100</v>
      </c>
      <c r="H6095" s="303"/>
    </row>
    <row r="6096" spans="1:8" ht="15.75" customHeight="1">
      <c r="A6096" s="676"/>
      <c r="B6096" s="303"/>
      <c r="C6096" s="25" t="s">
        <v>731</v>
      </c>
      <c r="D6096" s="974" t="s">
        <v>39</v>
      </c>
      <c r="E6096" s="25">
        <v>0.15</v>
      </c>
      <c r="F6096" s="983">
        <v>18000</v>
      </c>
      <c r="G6096" s="701">
        <f t="shared" si="389"/>
        <v>2700</v>
      </c>
      <c r="H6096" s="303"/>
    </row>
    <row r="6097" spans="1:8">
      <c r="A6097" s="676"/>
      <c r="B6097" s="303"/>
      <c r="C6097" s="25" t="s">
        <v>4563</v>
      </c>
      <c r="D6097" s="974" t="s">
        <v>98</v>
      </c>
      <c r="E6097" s="25">
        <v>0.01</v>
      </c>
      <c r="F6097" s="983">
        <v>19000</v>
      </c>
      <c r="G6097" s="701">
        <f t="shared" si="389"/>
        <v>190</v>
      </c>
      <c r="H6097" s="303"/>
    </row>
    <row r="6098" spans="1:8" ht="30">
      <c r="A6098" s="676"/>
      <c r="B6098" s="303"/>
      <c r="C6098" s="25" t="s">
        <v>4564</v>
      </c>
      <c r="D6098" s="974" t="s">
        <v>98</v>
      </c>
      <c r="E6098" s="25">
        <v>1E-4</v>
      </c>
      <c r="F6098" s="983">
        <v>71490</v>
      </c>
      <c r="G6098" s="701">
        <f t="shared" si="389"/>
        <v>7.149</v>
      </c>
      <c r="H6098" s="303"/>
    </row>
    <row r="6099" spans="1:8" ht="30">
      <c r="A6099" s="676"/>
      <c r="B6099" s="303"/>
      <c r="C6099" s="25" t="s">
        <v>4565</v>
      </c>
      <c r="D6099" s="974" t="s">
        <v>98</v>
      </c>
      <c r="E6099" s="25">
        <v>1E-4</v>
      </c>
      <c r="F6099" s="983">
        <v>74815</v>
      </c>
      <c r="G6099" s="701">
        <f t="shared" si="389"/>
        <v>7.4815000000000005</v>
      </c>
      <c r="H6099" s="303"/>
    </row>
    <row r="6100" spans="1:8" ht="45">
      <c r="A6100" s="676"/>
      <c r="B6100" s="303"/>
      <c r="C6100" s="25" t="s">
        <v>4566</v>
      </c>
      <c r="D6100" s="974" t="s">
        <v>98</v>
      </c>
      <c r="E6100" s="25">
        <v>1E-4</v>
      </c>
      <c r="F6100" s="983">
        <v>75465</v>
      </c>
      <c r="G6100" s="701">
        <f t="shared" si="389"/>
        <v>7.5465</v>
      </c>
      <c r="H6100" s="303"/>
    </row>
    <row r="6101" spans="1:8" ht="30">
      <c r="A6101" s="676"/>
      <c r="B6101" s="303"/>
      <c r="C6101" s="25" t="s">
        <v>4567</v>
      </c>
      <c r="D6101" s="974" t="s">
        <v>98</v>
      </c>
      <c r="E6101" s="25">
        <v>1E-4</v>
      </c>
      <c r="F6101" s="983">
        <v>87990</v>
      </c>
      <c r="G6101" s="701">
        <f t="shared" si="389"/>
        <v>8.7990000000000013</v>
      </c>
      <c r="H6101" s="303"/>
    </row>
    <row r="6102" spans="1:8" ht="30">
      <c r="A6102" s="676"/>
      <c r="B6102" s="303"/>
      <c r="C6102" s="25" t="s">
        <v>4568</v>
      </c>
      <c r="D6102" s="974" t="s">
        <v>98</v>
      </c>
      <c r="E6102" s="25">
        <v>1E-4</v>
      </c>
      <c r="F6102" s="983">
        <v>71395</v>
      </c>
      <c r="G6102" s="701">
        <f t="shared" si="389"/>
        <v>7.1395</v>
      </c>
      <c r="H6102" s="303"/>
    </row>
    <row r="6103" spans="1:8" ht="30">
      <c r="A6103" s="676"/>
      <c r="B6103" s="303"/>
      <c r="C6103" s="25" t="s">
        <v>4569</v>
      </c>
      <c r="D6103" s="974" t="s">
        <v>98</v>
      </c>
      <c r="E6103" s="25">
        <v>1E-4</v>
      </c>
      <c r="F6103" s="983">
        <v>53450</v>
      </c>
      <c r="G6103" s="701">
        <f t="shared" si="389"/>
        <v>5.3450000000000006</v>
      </c>
      <c r="H6103" s="303"/>
    </row>
    <row r="6104" spans="1:8">
      <c r="A6104" s="676"/>
      <c r="B6104" s="303"/>
      <c r="C6104" s="25" t="s">
        <v>4573</v>
      </c>
      <c r="D6104" s="974" t="s">
        <v>1718</v>
      </c>
      <c r="E6104" s="25">
        <v>2E-3</v>
      </c>
      <c r="F6104" s="983">
        <v>225000</v>
      </c>
      <c r="G6104" s="701">
        <f t="shared" si="389"/>
        <v>450</v>
      </c>
      <c r="H6104" s="303"/>
    </row>
    <row r="6105" spans="1:8">
      <c r="A6105" s="676"/>
      <c r="B6105" s="303"/>
      <c r="C6105" s="25" t="s">
        <v>4576</v>
      </c>
      <c r="D6105" s="974" t="s">
        <v>38</v>
      </c>
      <c r="E6105" s="981">
        <v>1E-3</v>
      </c>
      <c r="F6105" s="983">
        <v>1500</v>
      </c>
      <c r="G6105" s="701">
        <f t="shared" si="389"/>
        <v>1.5</v>
      </c>
      <c r="H6105" s="303"/>
    </row>
    <row r="6106" spans="1:8">
      <c r="A6106" s="676"/>
      <c r="B6106" s="303"/>
      <c r="C6106" s="980" t="s">
        <v>2464</v>
      </c>
      <c r="D6106" s="358" t="s">
        <v>40</v>
      </c>
      <c r="E6106" s="802">
        <v>3.0000000000000001E-3</v>
      </c>
      <c r="F6106" s="675">
        <v>550000</v>
      </c>
      <c r="G6106" s="701">
        <f t="shared" si="389"/>
        <v>1650</v>
      </c>
      <c r="H6106" s="303"/>
    </row>
    <row r="6107" spans="1:8">
      <c r="A6107" s="676"/>
      <c r="B6107" s="303"/>
      <c r="C6107" s="25" t="s">
        <v>722</v>
      </c>
      <c r="D6107" s="974" t="s">
        <v>40</v>
      </c>
      <c r="E6107" s="25">
        <v>1</v>
      </c>
      <c r="F6107" s="979">
        <v>130</v>
      </c>
      <c r="G6107" s="701">
        <f t="shared" si="389"/>
        <v>130</v>
      </c>
      <c r="H6107" s="303"/>
    </row>
    <row r="6108" spans="1:8">
      <c r="A6108" s="676"/>
      <c r="B6108" s="303"/>
      <c r="C6108" s="25" t="s">
        <v>576</v>
      </c>
      <c r="D6108" s="974" t="s">
        <v>39</v>
      </c>
      <c r="E6108" s="25">
        <v>0.01</v>
      </c>
      <c r="F6108" s="979">
        <v>720</v>
      </c>
      <c r="G6108" s="701">
        <f t="shared" si="389"/>
        <v>7.2</v>
      </c>
      <c r="H6108" s="303"/>
    </row>
    <row r="6109" spans="1:8">
      <c r="A6109" s="676"/>
      <c r="B6109" s="303"/>
      <c r="C6109" s="291" t="s">
        <v>4575</v>
      </c>
      <c r="D6109" s="359" t="s">
        <v>38</v>
      </c>
      <c r="E6109" s="984">
        <v>3.0000000000000001E-3</v>
      </c>
      <c r="F6109" s="668">
        <v>23500</v>
      </c>
      <c r="G6109" s="701">
        <f t="shared" si="389"/>
        <v>70.5</v>
      </c>
      <c r="H6109" s="303"/>
    </row>
    <row r="6110" spans="1:8">
      <c r="A6110" s="676"/>
      <c r="B6110" s="303"/>
      <c r="C6110" s="25" t="s">
        <v>31</v>
      </c>
      <c r="D6110" s="974" t="s">
        <v>98</v>
      </c>
      <c r="E6110" s="25">
        <v>1E-3</v>
      </c>
      <c r="F6110" s="979">
        <v>2700</v>
      </c>
      <c r="G6110" s="701">
        <f t="shared" si="389"/>
        <v>2.7</v>
      </c>
      <c r="H6110" s="303"/>
    </row>
    <row r="6111" spans="1:8" ht="15.6" customHeight="1">
      <c r="A6111" s="676"/>
      <c r="B6111" s="303"/>
      <c r="C6111" s="982" t="s">
        <v>729</v>
      </c>
      <c r="D6111" s="974" t="s">
        <v>730</v>
      </c>
      <c r="E6111" s="25">
        <v>0.01</v>
      </c>
      <c r="F6111" s="983">
        <v>170</v>
      </c>
      <c r="G6111" s="701">
        <f t="shared" si="389"/>
        <v>1.7</v>
      </c>
      <c r="H6111" s="303"/>
    </row>
    <row r="6112" spans="1:8">
      <c r="A6112" s="676" t="s">
        <v>4523</v>
      </c>
      <c r="B6112" s="303" t="s">
        <v>4503</v>
      </c>
      <c r="C6112" s="99"/>
      <c r="D6112" s="104"/>
      <c r="E6112" s="99"/>
      <c r="F6112" s="986"/>
      <c r="G6112" s="1559">
        <f>SUM(G6113:G6126)</f>
        <v>6624.9764999999998</v>
      </c>
      <c r="H6112" s="303" t="s">
        <v>4635</v>
      </c>
    </row>
    <row r="6113" spans="1:8">
      <c r="A6113" s="676"/>
      <c r="B6113" s="303"/>
      <c r="C6113" s="25" t="s">
        <v>4563</v>
      </c>
      <c r="D6113" s="974" t="s">
        <v>98</v>
      </c>
      <c r="E6113" s="25">
        <v>1E-3</v>
      </c>
      <c r="F6113" s="983">
        <v>19000</v>
      </c>
      <c r="G6113" s="701">
        <f t="shared" ref="G6113:G6126" si="390">F6113*E6113</f>
        <v>19</v>
      </c>
      <c r="H6113" s="303"/>
    </row>
    <row r="6114" spans="1:8">
      <c r="A6114" s="676"/>
      <c r="B6114" s="303"/>
      <c r="C6114" s="981" t="s">
        <v>1755</v>
      </c>
      <c r="D6114" s="974" t="s">
        <v>39</v>
      </c>
      <c r="E6114" s="25">
        <v>0.1</v>
      </c>
      <c r="F6114" s="983">
        <v>42000</v>
      </c>
      <c r="G6114" s="701">
        <f t="shared" si="390"/>
        <v>4200</v>
      </c>
      <c r="H6114" s="303"/>
    </row>
    <row r="6115" spans="1:8">
      <c r="A6115" s="676"/>
      <c r="B6115" s="303"/>
      <c r="C6115" s="25" t="s">
        <v>872</v>
      </c>
      <c r="D6115" s="974" t="s">
        <v>98</v>
      </c>
      <c r="E6115" s="25">
        <v>1E-3</v>
      </c>
      <c r="F6115" s="983">
        <v>18000</v>
      </c>
      <c r="G6115" s="701">
        <f t="shared" si="390"/>
        <v>18</v>
      </c>
      <c r="H6115" s="303"/>
    </row>
    <row r="6116" spans="1:8">
      <c r="A6116" s="676"/>
      <c r="B6116" s="303"/>
      <c r="C6116" s="25" t="s">
        <v>2107</v>
      </c>
      <c r="D6116" s="974" t="s">
        <v>98</v>
      </c>
      <c r="E6116" s="25">
        <v>1E-3</v>
      </c>
      <c r="F6116" s="983">
        <v>2000</v>
      </c>
      <c r="G6116" s="701">
        <f t="shared" si="390"/>
        <v>2</v>
      </c>
      <c r="H6116" s="303"/>
    </row>
    <row r="6117" spans="1:8">
      <c r="A6117" s="676"/>
      <c r="B6117" s="303"/>
      <c r="C6117" s="981" t="s">
        <v>727</v>
      </c>
      <c r="D6117" s="974" t="s">
        <v>39</v>
      </c>
      <c r="E6117" s="25">
        <v>2E-3</v>
      </c>
      <c r="F6117" s="983">
        <v>18000</v>
      </c>
      <c r="G6117" s="701">
        <f t="shared" si="390"/>
        <v>36</v>
      </c>
      <c r="H6117" s="303"/>
    </row>
    <row r="6118" spans="1:8" ht="30">
      <c r="A6118" s="676"/>
      <c r="B6118" s="303"/>
      <c r="C6118" s="25" t="s">
        <v>4599</v>
      </c>
      <c r="D6118" s="974" t="s">
        <v>98</v>
      </c>
      <c r="E6118" s="25">
        <v>1E-4</v>
      </c>
      <c r="F6118" s="983">
        <v>130765</v>
      </c>
      <c r="G6118" s="701">
        <f t="shared" si="390"/>
        <v>13.076500000000001</v>
      </c>
      <c r="H6118" s="303"/>
    </row>
    <row r="6119" spans="1:8">
      <c r="A6119" s="676"/>
      <c r="B6119" s="303"/>
      <c r="C6119" s="291" t="s">
        <v>4573</v>
      </c>
      <c r="D6119" s="359" t="s">
        <v>1718</v>
      </c>
      <c r="E6119" s="984">
        <v>2E-3</v>
      </c>
      <c r="F6119" s="649">
        <v>225000</v>
      </c>
      <c r="G6119" s="701">
        <f t="shared" si="390"/>
        <v>450</v>
      </c>
      <c r="H6119" s="303"/>
    </row>
    <row r="6120" spans="1:8">
      <c r="A6120" s="676"/>
      <c r="B6120" s="303"/>
      <c r="C6120" s="980" t="s">
        <v>2464</v>
      </c>
      <c r="D6120" s="358" t="s">
        <v>40</v>
      </c>
      <c r="E6120" s="802">
        <v>3.0000000000000001E-3</v>
      </c>
      <c r="F6120" s="647">
        <v>550000</v>
      </c>
      <c r="G6120" s="701">
        <f t="shared" si="390"/>
        <v>1650</v>
      </c>
      <c r="H6120" s="303"/>
    </row>
    <row r="6121" spans="1:8">
      <c r="A6121" s="676"/>
      <c r="B6121" s="303"/>
      <c r="C6121" s="980" t="s">
        <v>576</v>
      </c>
      <c r="D6121" s="358" t="s">
        <v>2426</v>
      </c>
      <c r="E6121" s="802">
        <v>0.01</v>
      </c>
      <c r="F6121" s="648">
        <v>720</v>
      </c>
      <c r="G6121" s="701">
        <f t="shared" si="390"/>
        <v>7.2</v>
      </c>
      <c r="H6121" s="303"/>
    </row>
    <row r="6122" spans="1:8">
      <c r="A6122" s="676"/>
      <c r="B6122" s="303"/>
      <c r="C6122" s="25" t="s">
        <v>4576</v>
      </c>
      <c r="D6122" s="358" t="s">
        <v>2427</v>
      </c>
      <c r="E6122" s="802">
        <v>1E-3</v>
      </c>
      <c r="F6122" s="647">
        <v>1500</v>
      </c>
      <c r="G6122" s="701">
        <f t="shared" si="390"/>
        <v>1.5</v>
      </c>
      <c r="H6122" s="303"/>
    </row>
    <row r="6123" spans="1:8">
      <c r="A6123" s="676"/>
      <c r="B6123" s="303"/>
      <c r="C6123" s="291" t="s">
        <v>4575</v>
      </c>
      <c r="D6123" s="359" t="s">
        <v>38</v>
      </c>
      <c r="E6123" s="984">
        <v>3.0000000000000001E-3</v>
      </c>
      <c r="F6123" s="649">
        <v>23500</v>
      </c>
      <c r="G6123" s="701">
        <f t="shared" si="390"/>
        <v>70.5</v>
      </c>
      <c r="H6123" s="303"/>
    </row>
    <row r="6124" spans="1:8">
      <c r="A6124" s="676"/>
      <c r="B6124" s="303"/>
      <c r="C6124" s="985" t="s">
        <v>729</v>
      </c>
      <c r="D6124" s="358" t="s">
        <v>730</v>
      </c>
      <c r="E6124" s="802">
        <v>0.01</v>
      </c>
      <c r="F6124" s="648">
        <v>170</v>
      </c>
      <c r="G6124" s="701">
        <f t="shared" si="390"/>
        <v>1.7</v>
      </c>
      <c r="H6124" s="303"/>
    </row>
    <row r="6125" spans="1:8">
      <c r="A6125" s="676"/>
      <c r="B6125" s="303"/>
      <c r="C6125" s="985" t="s">
        <v>722</v>
      </c>
      <c r="D6125" s="358" t="s">
        <v>40</v>
      </c>
      <c r="E6125" s="802">
        <v>1</v>
      </c>
      <c r="F6125" s="648">
        <v>130</v>
      </c>
      <c r="G6125" s="701">
        <f t="shared" si="390"/>
        <v>130</v>
      </c>
      <c r="H6125" s="303"/>
    </row>
    <row r="6126" spans="1:8">
      <c r="A6126" s="676"/>
      <c r="B6126" s="303"/>
      <c r="C6126" s="25" t="s">
        <v>736</v>
      </c>
      <c r="D6126" s="974" t="s">
        <v>40</v>
      </c>
      <c r="E6126" s="25">
        <v>1</v>
      </c>
      <c r="F6126" s="983">
        <v>26</v>
      </c>
      <c r="G6126" s="701">
        <f t="shared" si="390"/>
        <v>26</v>
      </c>
      <c r="H6126" s="303"/>
    </row>
    <row r="6127" spans="1:8">
      <c r="A6127" s="676" t="s">
        <v>4697</v>
      </c>
      <c r="B6127" s="303" t="s">
        <v>4447</v>
      </c>
      <c r="C6127" s="99"/>
      <c r="D6127" s="104"/>
      <c r="E6127" s="99"/>
      <c r="F6127" s="986"/>
      <c r="G6127" s="1559">
        <f>SUM(G6128:G6142)</f>
        <v>7282.4554999999991</v>
      </c>
      <c r="H6127" s="303" t="s">
        <v>4634</v>
      </c>
    </row>
    <row r="6128" spans="1:8">
      <c r="A6128" s="676"/>
      <c r="B6128" s="303"/>
      <c r="C6128" s="25" t="s">
        <v>1755</v>
      </c>
      <c r="D6128" s="974" t="s">
        <v>39</v>
      </c>
      <c r="E6128" s="25">
        <v>0.1</v>
      </c>
      <c r="F6128" s="983">
        <v>42000</v>
      </c>
      <c r="G6128" s="701">
        <f>F6128*E6128</f>
        <v>4200</v>
      </c>
      <c r="H6128" s="303"/>
    </row>
    <row r="6129" spans="1:8">
      <c r="A6129" s="676"/>
      <c r="B6129" s="303"/>
      <c r="C6129" s="25" t="s">
        <v>4587</v>
      </c>
      <c r="D6129" s="974" t="s">
        <v>98</v>
      </c>
      <c r="E6129" s="25">
        <v>5.0000000000000001E-3</v>
      </c>
      <c r="F6129" s="983">
        <v>19000</v>
      </c>
      <c r="G6129" s="701">
        <f t="shared" ref="G6129:G6142" si="391">F6129*E6129</f>
        <v>95</v>
      </c>
      <c r="H6129" s="303"/>
    </row>
    <row r="6130" spans="1:8">
      <c r="A6130" s="676"/>
      <c r="B6130" s="303"/>
      <c r="C6130" s="981" t="s">
        <v>727</v>
      </c>
      <c r="D6130" s="974" t="s">
        <v>39</v>
      </c>
      <c r="E6130" s="25">
        <v>1.47E-2</v>
      </c>
      <c r="F6130" s="983">
        <v>18000</v>
      </c>
      <c r="G6130" s="701">
        <f t="shared" si="391"/>
        <v>264.59999999999997</v>
      </c>
      <c r="H6130" s="303"/>
    </row>
    <row r="6131" spans="1:8" ht="30">
      <c r="A6131" s="676"/>
      <c r="B6131" s="303"/>
      <c r="C6131" s="291" t="s">
        <v>4574</v>
      </c>
      <c r="D6131" s="359" t="s">
        <v>38</v>
      </c>
      <c r="E6131" s="984">
        <v>1E-3</v>
      </c>
      <c r="F6131" s="649">
        <v>1400</v>
      </c>
      <c r="G6131" s="701">
        <f t="shared" si="391"/>
        <v>1.4000000000000001</v>
      </c>
      <c r="H6131" s="303"/>
    </row>
    <row r="6132" spans="1:8" ht="45">
      <c r="A6132" s="676"/>
      <c r="B6132" s="303"/>
      <c r="C6132" s="981" t="s">
        <v>4588</v>
      </c>
      <c r="D6132" s="562" t="s">
        <v>98</v>
      </c>
      <c r="E6132" s="981">
        <v>1E-4</v>
      </c>
      <c r="F6132" s="983">
        <v>41555</v>
      </c>
      <c r="G6132" s="701">
        <f t="shared" si="391"/>
        <v>4.1555</v>
      </c>
      <c r="H6132" s="303"/>
    </row>
    <row r="6133" spans="1:8">
      <c r="A6133" s="676"/>
      <c r="B6133" s="303"/>
      <c r="C6133" s="981" t="s">
        <v>1771</v>
      </c>
      <c r="D6133" s="562" t="s">
        <v>98</v>
      </c>
      <c r="E6133" s="981">
        <v>3.0000000000000001E-3</v>
      </c>
      <c r="F6133" s="983">
        <v>18000</v>
      </c>
      <c r="G6133" s="701">
        <f t="shared" si="391"/>
        <v>54</v>
      </c>
      <c r="H6133" s="303"/>
    </row>
    <row r="6134" spans="1:8">
      <c r="A6134" s="676"/>
      <c r="B6134" s="303"/>
      <c r="C6134" s="987" t="s">
        <v>4594</v>
      </c>
      <c r="D6134" s="562" t="s">
        <v>98</v>
      </c>
      <c r="E6134" s="981">
        <v>1.3599999999999999E-2</v>
      </c>
      <c r="F6134" s="983">
        <v>24000</v>
      </c>
      <c r="G6134" s="701">
        <f t="shared" si="391"/>
        <v>326.39999999999998</v>
      </c>
      <c r="H6134" s="303"/>
    </row>
    <row r="6135" spans="1:8">
      <c r="A6135" s="676"/>
      <c r="B6135" s="303"/>
      <c r="C6135" s="291" t="s">
        <v>4573</v>
      </c>
      <c r="D6135" s="359" t="s">
        <v>1718</v>
      </c>
      <c r="E6135" s="984">
        <v>2E-3</v>
      </c>
      <c r="F6135" s="649">
        <v>225000</v>
      </c>
      <c r="G6135" s="701">
        <f t="shared" si="391"/>
        <v>450</v>
      </c>
      <c r="H6135" s="303"/>
    </row>
    <row r="6136" spans="1:8">
      <c r="A6136" s="676"/>
      <c r="B6136" s="303"/>
      <c r="C6136" s="980" t="s">
        <v>2464</v>
      </c>
      <c r="D6136" s="358" t="s">
        <v>40</v>
      </c>
      <c r="E6136" s="802">
        <v>3.0000000000000001E-3</v>
      </c>
      <c r="F6136" s="647">
        <v>550000</v>
      </c>
      <c r="G6136" s="701">
        <f t="shared" si="391"/>
        <v>1650</v>
      </c>
      <c r="H6136" s="303"/>
    </row>
    <row r="6137" spans="1:8">
      <c r="A6137" s="676"/>
      <c r="B6137" s="303"/>
      <c r="C6137" s="980" t="s">
        <v>576</v>
      </c>
      <c r="D6137" s="358" t="s">
        <v>2426</v>
      </c>
      <c r="E6137" s="802">
        <v>0.01</v>
      </c>
      <c r="F6137" s="666">
        <v>720</v>
      </c>
      <c r="G6137" s="701">
        <f t="shared" si="391"/>
        <v>7.2</v>
      </c>
      <c r="H6137" s="303"/>
    </row>
    <row r="6138" spans="1:8">
      <c r="A6138" s="676"/>
      <c r="B6138" s="303"/>
      <c r="C6138" s="25" t="s">
        <v>4576</v>
      </c>
      <c r="D6138" s="358" t="s">
        <v>2427</v>
      </c>
      <c r="E6138" s="802">
        <v>1E-3</v>
      </c>
      <c r="F6138" s="675">
        <v>1500</v>
      </c>
      <c r="G6138" s="701">
        <f t="shared" si="391"/>
        <v>1.5</v>
      </c>
      <c r="H6138" s="303"/>
    </row>
    <row r="6139" spans="1:8">
      <c r="A6139" s="676"/>
      <c r="B6139" s="303"/>
      <c r="C6139" s="985" t="s">
        <v>729</v>
      </c>
      <c r="D6139" s="358" t="s">
        <v>730</v>
      </c>
      <c r="E6139" s="802">
        <v>0.01</v>
      </c>
      <c r="F6139" s="666">
        <v>170</v>
      </c>
      <c r="G6139" s="701">
        <f t="shared" si="391"/>
        <v>1.7</v>
      </c>
      <c r="H6139" s="303"/>
    </row>
    <row r="6140" spans="1:8">
      <c r="A6140" s="676"/>
      <c r="B6140" s="303"/>
      <c r="C6140" s="291" t="s">
        <v>4575</v>
      </c>
      <c r="D6140" s="359" t="s">
        <v>38</v>
      </c>
      <c r="E6140" s="984">
        <v>3.0000000000000001E-3</v>
      </c>
      <c r="F6140" s="668">
        <v>23500</v>
      </c>
      <c r="G6140" s="701">
        <f t="shared" si="391"/>
        <v>70.5</v>
      </c>
      <c r="H6140" s="303"/>
    </row>
    <row r="6141" spans="1:8">
      <c r="A6141" s="676"/>
      <c r="B6141" s="303"/>
      <c r="C6141" s="985" t="s">
        <v>722</v>
      </c>
      <c r="D6141" s="358" t="s">
        <v>40</v>
      </c>
      <c r="E6141" s="802">
        <v>1</v>
      </c>
      <c r="F6141" s="666">
        <v>130</v>
      </c>
      <c r="G6141" s="701">
        <f t="shared" si="391"/>
        <v>130</v>
      </c>
      <c r="H6141" s="303"/>
    </row>
    <row r="6142" spans="1:8">
      <c r="A6142" s="676"/>
      <c r="B6142" s="303"/>
      <c r="C6142" s="25" t="s">
        <v>736</v>
      </c>
      <c r="D6142" s="974" t="s">
        <v>40</v>
      </c>
      <c r="E6142" s="25">
        <v>1</v>
      </c>
      <c r="F6142" s="979">
        <v>26</v>
      </c>
      <c r="G6142" s="701">
        <f t="shared" si="391"/>
        <v>26</v>
      </c>
      <c r="H6142" s="303"/>
    </row>
    <row r="6143" spans="1:8">
      <c r="A6143" s="66" t="s">
        <v>4769</v>
      </c>
      <c r="B6143" s="400" t="s">
        <v>4526</v>
      </c>
      <c r="C6143" s="994"/>
      <c r="D6143" s="44"/>
      <c r="E6143" s="994"/>
      <c r="F6143" s="995"/>
      <c r="G6143" s="1541"/>
      <c r="H6143" s="805"/>
    </row>
    <row r="6144" spans="1:8">
      <c r="A6144" s="676" t="s">
        <v>4770</v>
      </c>
      <c r="B6144" s="303" t="s">
        <v>4443</v>
      </c>
      <c r="C6144" s="99"/>
      <c r="D6144" s="104"/>
      <c r="E6144" s="99"/>
      <c r="F6144" s="986"/>
      <c r="G6144" s="1559">
        <f>SUM(G6145:G6161)</f>
        <v>4813.660499999999</v>
      </c>
      <c r="H6144" s="303" t="s">
        <v>4562</v>
      </c>
    </row>
    <row r="6145" spans="1:8">
      <c r="A6145" s="750"/>
      <c r="B6145" s="303"/>
      <c r="C6145" s="25" t="s">
        <v>1760</v>
      </c>
      <c r="D6145" s="974" t="s">
        <v>39</v>
      </c>
      <c r="E6145" s="981">
        <v>0.1</v>
      </c>
      <c r="F6145" s="983">
        <v>21000</v>
      </c>
      <c r="G6145" s="701">
        <f>F6145*E6145</f>
        <v>2100</v>
      </c>
      <c r="H6145" s="303"/>
    </row>
    <row r="6146" spans="1:8">
      <c r="A6146" s="164"/>
      <c r="B6146" s="303"/>
      <c r="C6146" s="25" t="s">
        <v>731</v>
      </c>
      <c r="D6146" s="974" t="s">
        <v>39</v>
      </c>
      <c r="E6146" s="25">
        <v>5.0000000000000001E-3</v>
      </c>
      <c r="F6146" s="983">
        <v>18000</v>
      </c>
      <c r="G6146" s="701">
        <f t="shared" ref="G6146:G6161" si="392">F6146*E6146</f>
        <v>90</v>
      </c>
      <c r="H6146" s="303"/>
    </row>
    <row r="6147" spans="1:8">
      <c r="A6147" s="676"/>
      <c r="B6147" s="303"/>
      <c r="C6147" s="25" t="s">
        <v>4563</v>
      </c>
      <c r="D6147" s="974" t="s">
        <v>98</v>
      </c>
      <c r="E6147" s="25">
        <v>1E-3</v>
      </c>
      <c r="F6147" s="983">
        <v>19000</v>
      </c>
      <c r="G6147" s="701">
        <f t="shared" si="392"/>
        <v>19</v>
      </c>
      <c r="H6147" s="303"/>
    </row>
    <row r="6148" spans="1:8" ht="30">
      <c r="A6148" s="676"/>
      <c r="B6148" s="303"/>
      <c r="C6148" s="25" t="s">
        <v>4564</v>
      </c>
      <c r="D6148" s="974" t="s">
        <v>98</v>
      </c>
      <c r="E6148" s="25">
        <v>1E-4</v>
      </c>
      <c r="F6148" s="983">
        <v>71490</v>
      </c>
      <c r="G6148" s="701">
        <f t="shared" si="392"/>
        <v>7.149</v>
      </c>
      <c r="H6148" s="303"/>
    </row>
    <row r="6149" spans="1:8" ht="30">
      <c r="A6149" s="676"/>
      <c r="B6149" s="303"/>
      <c r="C6149" s="25" t="s">
        <v>4565</v>
      </c>
      <c r="D6149" s="974" t="s">
        <v>98</v>
      </c>
      <c r="E6149" s="25">
        <v>1E-4</v>
      </c>
      <c r="F6149" s="983">
        <v>74815</v>
      </c>
      <c r="G6149" s="701">
        <f t="shared" si="392"/>
        <v>7.4815000000000005</v>
      </c>
      <c r="H6149" s="303"/>
    </row>
    <row r="6150" spans="1:8" ht="45">
      <c r="A6150" s="676"/>
      <c r="B6150" s="303"/>
      <c r="C6150" s="25" t="s">
        <v>4566</v>
      </c>
      <c r="D6150" s="974" t="s">
        <v>98</v>
      </c>
      <c r="E6150" s="25">
        <v>1E-4</v>
      </c>
      <c r="F6150" s="979">
        <v>75465</v>
      </c>
      <c r="G6150" s="701">
        <f t="shared" si="392"/>
        <v>7.5465</v>
      </c>
      <c r="H6150" s="303"/>
    </row>
    <row r="6151" spans="1:8" ht="30">
      <c r="A6151" s="676"/>
      <c r="B6151" s="303"/>
      <c r="C6151" s="25" t="s">
        <v>4567</v>
      </c>
      <c r="D6151" s="974" t="s">
        <v>98</v>
      </c>
      <c r="E6151" s="25">
        <v>1E-4</v>
      </c>
      <c r="F6151" s="979">
        <v>87990</v>
      </c>
      <c r="G6151" s="701">
        <f t="shared" si="392"/>
        <v>8.7990000000000013</v>
      </c>
      <c r="H6151" s="303"/>
    </row>
    <row r="6152" spans="1:8" ht="30">
      <c r="A6152" s="676"/>
      <c r="B6152" s="303"/>
      <c r="C6152" s="25" t="s">
        <v>4568</v>
      </c>
      <c r="D6152" s="974" t="s">
        <v>98</v>
      </c>
      <c r="E6152" s="25">
        <v>1E-4</v>
      </c>
      <c r="F6152" s="979">
        <v>71395</v>
      </c>
      <c r="G6152" s="701">
        <f t="shared" si="392"/>
        <v>7.1395</v>
      </c>
      <c r="H6152" s="303"/>
    </row>
    <row r="6153" spans="1:8" ht="30">
      <c r="A6153" s="676"/>
      <c r="B6153" s="303"/>
      <c r="C6153" s="25" t="s">
        <v>4569</v>
      </c>
      <c r="D6153" s="974" t="s">
        <v>98</v>
      </c>
      <c r="E6153" s="25">
        <v>1E-4</v>
      </c>
      <c r="F6153" s="979">
        <v>53450</v>
      </c>
      <c r="G6153" s="701">
        <f t="shared" si="392"/>
        <v>5.3450000000000006</v>
      </c>
      <c r="H6153" s="303"/>
    </row>
    <row r="6154" spans="1:8">
      <c r="A6154" s="676"/>
      <c r="B6154" s="303"/>
      <c r="C6154" s="25" t="s">
        <v>1897</v>
      </c>
      <c r="D6154" s="974" t="s">
        <v>98</v>
      </c>
      <c r="E6154" s="25">
        <v>5.0000000000000001E-3</v>
      </c>
      <c r="F6154" s="979">
        <v>45000</v>
      </c>
      <c r="G6154" s="701">
        <f t="shared" si="392"/>
        <v>225</v>
      </c>
      <c r="H6154" s="303"/>
    </row>
    <row r="6155" spans="1:8">
      <c r="A6155" s="676"/>
      <c r="B6155" s="303"/>
      <c r="C6155" s="25" t="s">
        <v>4573</v>
      </c>
      <c r="D6155" s="974" t="s">
        <v>1718</v>
      </c>
      <c r="E6155" s="25">
        <v>2E-3</v>
      </c>
      <c r="F6155" s="979">
        <v>225000</v>
      </c>
      <c r="G6155" s="701">
        <f t="shared" si="392"/>
        <v>450</v>
      </c>
      <c r="H6155" s="303"/>
    </row>
    <row r="6156" spans="1:8">
      <c r="A6156" s="676"/>
      <c r="B6156" s="303"/>
      <c r="C6156" s="25" t="s">
        <v>4576</v>
      </c>
      <c r="D6156" s="974" t="s">
        <v>38</v>
      </c>
      <c r="E6156" s="25">
        <v>1E-3</v>
      </c>
      <c r="F6156" s="979">
        <v>1500</v>
      </c>
      <c r="G6156" s="701">
        <f t="shared" si="392"/>
        <v>1.5</v>
      </c>
      <c r="H6156" s="303"/>
    </row>
    <row r="6157" spans="1:8">
      <c r="A6157" s="676"/>
      <c r="B6157" s="303"/>
      <c r="C6157" s="291" t="s">
        <v>4575</v>
      </c>
      <c r="D6157" s="359" t="s">
        <v>38</v>
      </c>
      <c r="E6157" s="984">
        <v>3.0000000000000001E-3</v>
      </c>
      <c r="F6157" s="668">
        <v>23500</v>
      </c>
      <c r="G6157" s="701">
        <f t="shared" si="392"/>
        <v>70.5</v>
      </c>
      <c r="H6157" s="303"/>
    </row>
    <row r="6158" spans="1:8">
      <c r="A6158" s="676"/>
      <c r="B6158" s="303"/>
      <c r="C6158" s="980" t="s">
        <v>2464</v>
      </c>
      <c r="D6158" s="358" t="s">
        <v>40</v>
      </c>
      <c r="E6158" s="802">
        <v>3.0000000000000001E-3</v>
      </c>
      <c r="F6158" s="675">
        <v>550000</v>
      </c>
      <c r="G6158" s="701">
        <f t="shared" si="392"/>
        <v>1650</v>
      </c>
      <c r="H6158" s="303"/>
    </row>
    <row r="6159" spans="1:8">
      <c r="A6159" s="676"/>
      <c r="B6159" s="303"/>
      <c r="C6159" s="25" t="s">
        <v>722</v>
      </c>
      <c r="D6159" s="974" t="s">
        <v>40</v>
      </c>
      <c r="E6159" s="25">
        <v>1</v>
      </c>
      <c r="F6159" s="979">
        <v>130</v>
      </c>
      <c r="G6159" s="701">
        <f t="shared" si="392"/>
        <v>130</v>
      </c>
      <c r="H6159" s="303"/>
    </row>
    <row r="6160" spans="1:8">
      <c r="A6160" s="676"/>
      <c r="B6160" s="303"/>
      <c r="C6160" s="25" t="s">
        <v>576</v>
      </c>
      <c r="D6160" s="974" t="s">
        <v>39</v>
      </c>
      <c r="E6160" s="25">
        <v>0.01</v>
      </c>
      <c r="F6160" s="983">
        <v>720</v>
      </c>
      <c r="G6160" s="701">
        <f t="shared" si="392"/>
        <v>7.2</v>
      </c>
      <c r="H6160" s="303"/>
    </row>
    <row r="6161" spans="1:8">
      <c r="A6161" s="676"/>
      <c r="B6161" s="303"/>
      <c r="C6161" s="25" t="s">
        <v>31</v>
      </c>
      <c r="D6161" s="974" t="s">
        <v>98</v>
      </c>
      <c r="E6161" s="25">
        <v>0.01</v>
      </c>
      <c r="F6161" s="983">
        <v>2700</v>
      </c>
      <c r="G6161" s="701">
        <f t="shared" si="392"/>
        <v>27</v>
      </c>
      <c r="H6161" s="303"/>
    </row>
    <row r="6162" spans="1:8">
      <c r="A6162" s="66" t="s">
        <v>4637</v>
      </c>
      <c r="B6162" s="400" t="s">
        <v>2269</v>
      </c>
      <c r="C6162" s="697"/>
      <c r="D6162" s="695"/>
      <c r="E6162" s="695"/>
      <c r="F6162" s="278"/>
      <c r="G6162" s="1541"/>
      <c r="H6162" s="805"/>
    </row>
    <row r="6163" spans="1:8">
      <c r="A6163" s="676" t="s">
        <v>4527</v>
      </c>
      <c r="B6163" s="303" t="s">
        <v>4443</v>
      </c>
      <c r="C6163" s="754"/>
      <c r="D6163" s="609"/>
      <c r="E6163" s="609"/>
      <c r="F6163" s="643"/>
      <c r="G6163" s="1559">
        <f>SUM(G6164:G6183)</f>
        <v>11670.930499999999</v>
      </c>
      <c r="H6163" s="303" t="s">
        <v>4562</v>
      </c>
    </row>
    <row r="6164" spans="1:8">
      <c r="A6164" s="750"/>
      <c r="B6164" s="303"/>
      <c r="C6164" s="25" t="s">
        <v>733</v>
      </c>
      <c r="D6164" s="974" t="s">
        <v>39</v>
      </c>
      <c r="E6164" s="25">
        <v>1E-3</v>
      </c>
      <c r="F6164" s="983">
        <v>18000</v>
      </c>
      <c r="G6164" s="701">
        <f>F6164*E6164</f>
        <v>18</v>
      </c>
      <c r="H6164" s="303"/>
    </row>
    <row r="6165" spans="1:8">
      <c r="A6165" s="164"/>
      <c r="B6165" s="303"/>
      <c r="C6165" s="25" t="s">
        <v>1760</v>
      </c>
      <c r="D6165" s="974" t="s">
        <v>39</v>
      </c>
      <c r="E6165" s="25">
        <v>0.35</v>
      </c>
      <c r="F6165" s="983">
        <v>21000</v>
      </c>
      <c r="G6165" s="701">
        <f t="shared" ref="G6165:G6183" si="393">F6165*E6165</f>
        <v>7349.9999999999991</v>
      </c>
      <c r="H6165" s="303"/>
    </row>
    <row r="6166" spans="1:8">
      <c r="A6166" s="676"/>
      <c r="B6166" s="303"/>
      <c r="C6166" s="25" t="s">
        <v>731</v>
      </c>
      <c r="D6166" s="974" t="s">
        <v>39</v>
      </c>
      <c r="E6166" s="25">
        <v>1.4999999999999999E-2</v>
      </c>
      <c r="F6166" s="983">
        <v>18000</v>
      </c>
      <c r="G6166" s="701">
        <f t="shared" si="393"/>
        <v>270</v>
      </c>
      <c r="H6166" s="303"/>
    </row>
    <row r="6167" spans="1:8">
      <c r="A6167" s="676"/>
      <c r="B6167" s="303"/>
      <c r="C6167" s="25" t="s">
        <v>4563</v>
      </c>
      <c r="D6167" s="974" t="s">
        <v>98</v>
      </c>
      <c r="E6167" s="25">
        <v>0.01</v>
      </c>
      <c r="F6167" s="983">
        <v>19000</v>
      </c>
      <c r="G6167" s="701">
        <f t="shared" si="393"/>
        <v>190</v>
      </c>
      <c r="H6167" s="303"/>
    </row>
    <row r="6168" spans="1:8">
      <c r="A6168" s="676"/>
      <c r="B6168" s="303"/>
      <c r="C6168" s="25" t="s">
        <v>1814</v>
      </c>
      <c r="D6168" s="974" t="s">
        <v>98</v>
      </c>
      <c r="E6168" s="25">
        <v>0.01</v>
      </c>
      <c r="F6168" s="983">
        <v>106777</v>
      </c>
      <c r="G6168" s="701">
        <f t="shared" si="393"/>
        <v>1067.77</v>
      </c>
      <c r="H6168" s="303"/>
    </row>
    <row r="6169" spans="1:8" ht="30">
      <c r="A6169" s="676"/>
      <c r="B6169" s="303"/>
      <c r="C6169" s="291" t="s">
        <v>4574</v>
      </c>
      <c r="D6169" s="359" t="s">
        <v>38</v>
      </c>
      <c r="E6169" s="30">
        <v>0.1</v>
      </c>
      <c r="F6169" s="649">
        <v>1400</v>
      </c>
      <c r="G6169" s="701">
        <f t="shared" si="393"/>
        <v>140</v>
      </c>
      <c r="H6169" s="303"/>
    </row>
    <row r="6170" spans="1:8" ht="30">
      <c r="A6170" s="676"/>
      <c r="B6170" s="303"/>
      <c r="C6170" s="25" t="s">
        <v>4564</v>
      </c>
      <c r="D6170" s="974" t="s">
        <v>98</v>
      </c>
      <c r="E6170" s="25">
        <v>1E-4</v>
      </c>
      <c r="F6170" s="983">
        <v>71490</v>
      </c>
      <c r="G6170" s="701">
        <f t="shared" si="393"/>
        <v>7.149</v>
      </c>
      <c r="H6170" s="303"/>
    </row>
    <row r="6171" spans="1:8" ht="30">
      <c r="A6171" s="676"/>
      <c r="B6171" s="303"/>
      <c r="C6171" s="25" t="s">
        <v>4565</v>
      </c>
      <c r="D6171" s="974" t="s">
        <v>98</v>
      </c>
      <c r="E6171" s="25">
        <v>1E-4</v>
      </c>
      <c r="F6171" s="979">
        <v>74815</v>
      </c>
      <c r="G6171" s="701">
        <f t="shared" si="393"/>
        <v>7.4815000000000005</v>
      </c>
      <c r="H6171" s="303"/>
    </row>
    <row r="6172" spans="1:8" ht="45">
      <c r="A6172" s="676"/>
      <c r="B6172" s="303"/>
      <c r="C6172" s="25" t="s">
        <v>4566</v>
      </c>
      <c r="D6172" s="974" t="s">
        <v>98</v>
      </c>
      <c r="E6172" s="25">
        <v>1E-4</v>
      </c>
      <c r="F6172" s="979">
        <v>75465</v>
      </c>
      <c r="G6172" s="701">
        <f t="shared" si="393"/>
        <v>7.5465</v>
      </c>
      <c r="H6172" s="303"/>
    </row>
    <row r="6173" spans="1:8" ht="30">
      <c r="A6173" s="676"/>
      <c r="B6173" s="303"/>
      <c r="C6173" s="25" t="s">
        <v>4567</v>
      </c>
      <c r="D6173" s="974" t="s">
        <v>98</v>
      </c>
      <c r="E6173" s="25">
        <v>1E-4</v>
      </c>
      <c r="F6173" s="979">
        <v>87990</v>
      </c>
      <c r="G6173" s="701">
        <f t="shared" si="393"/>
        <v>8.7990000000000013</v>
      </c>
      <c r="H6173" s="303"/>
    </row>
    <row r="6174" spans="1:8" ht="30">
      <c r="A6174" s="676"/>
      <c r="B6174" s="303"/>
      <c r="C6174" s="25" t="s">
        <v>4568</v>
      </c>
      <c r="D6174" s="974" t="s">
        <v>98</v>
      </c>
      <c r="E6174" s="25">
        <v>1E-4</v>
      </c>
      <c r="F6174" s="983">
        <v>71395</v>
      </c>
      <c r="G6174" s="701">
        <f t="shared" si="393"/>
        <v>7.1395</v>
      </c>
      <c r="H6174" s="303"/>
    </row>
    <row r="6175" spans="1:8" ht="30">
      <c r="A6175" s="676"/>
      <c r="B6175" s="303"/>
      <c r="C6175" s="25" t="s">
        <v>4569</v>
      </c>
      <c r="D6175" s="974" t="s">
        <v>98</v>
      </c>
      <c r="E6175" s="25">
        <v>1E-4</v>
      </c>
      <c r="F6175" s="983">
        <v>53450</v>
      </c>
      <c r="G6175" s="701">
        <f t="shared" si="393"/>
        <v>5.3450000000000006</v>
      </c>
      <c r="H6175" s="303"/>
    </row>
    <row r="6176" spans="1:8">
      <c r="A6176" s="676"/>
      <c r="B6176" s="303"/>
      <c r="C6176" s="25" t="s">
        <v>4573</v>
      </c>
      <c r="D6176" s="974" t="s">
        <v>1718</v>
      </c>
      <c r="E6176" s="25">
        <v>3.0000000000000001E-3</v>
      </c>
      <c r="F6176" s="983">
        <v>225000</v>
      </c>
      <c r="G6176" s="701">
        <f t="shared" si="393"/>
        <v>675</v>
      </c>
      <c r="H6176" s="303"/>
    </row>
    <row r="6177" spans="1:8">
      <c r="A6177" s="676"/>
      <c r="B6177" s="303"/>
      <c r="C6177" s="25" t="s">
        <v>4576</v>
      </c>
      <c r="D6177" s="974" t="s">
        <v>38</v>
      </c>
      <c r="E6177" s="25">
        <v>0.01</v>
      </c>
      <c r="F6177" s="983">
        <v>1500</v>
      </c>
      <c r="G6177" s="701">
        <f t="shared" si="393"/>
        <v>15</v>
      </c>
      <c r="H6177" s="303"/>
    </row>
    <row r="6178" spans="1:8">
      <c r="A6178" s="676"/>
      <c r="B6178" s="303"/>
      <c r="C6178" s="25" t="s">
        <v>722</v>
      </c>
      <c r="D6178" s="974" t="s">
        <v>40</v>
      </c>
      <c r="E6178" s="25">
        <v>1</v>
      </c>
      <c r="F6178" s="983">
        <v>130</v>
      </c>
      <c r="G6178" s="701">
        <f t="shared" si="393"/>
        <v>130</v>
      </c>
      <c r="H6178" s="303"/>
    </row>
    <row r="6179" spans="1:8">
      <c r="A6179" s="676"/>
      <c r="B6179" s="303"/>
      <c r="C6179" s="980" t="s">
        <v>2464</v>
      </c>
      <c r="D6179" s="358" t="s">
        <v>40</v>
      </c>
      <c r="E6179" s="361">
        <v>3.0000000000000001E-3</v>
      </c>
      <c r="F6179" s="647">
        <v>550000</v>
      </c>
      <c r="G6179" s="701">
        <f t="shared" si="393"/>
        <v>1650</v>
      </c>
      <c r="H6179" s="303"/>
    </row>
    <row r="6180" spans="1:8">
      <c r="A6180" s="676"/>
      <c r="B6180" s="303"/>
      <c r="C6180" s="25" t="s">
        <v>576</v>
      </c>
      <c r="D6180" s="974" t="s">
        <v>39</v>
      </c>
      <c r="E6180" s="25">
        <v>0.01</v>
      </c>
      <c r="F6180" s="983">
        <v>720</v>
      </c>
      <c r="G6180" s="701">
        <f t="shared" si="393"/>
        <v>7.2</v>
      </c>
      <c r="H6180" s="303"/>
    </row>
    <row r="6181" spans="1:8">
      <c r="A6181" s="676"/>
      <c r="B6181" s="303"/>
      <c r="C6181" s="25" t="s">
        <v>31</v>
      </c>
      <c r="D6181" s="974" t="s">
        <v>98</v>
      </c>
      <c r="E6181" s="25">
        <v>0.01</v>
      </c>
      <c r="F6181" s="983">
        <v>2700</v>
      </c>
      <c r="G6181" s="701">
        <f t="shared" si="393"/>
        <v>27</v>
      </c>
      <c r="H6181" s="303"/>
    </row>
    <row r="6182" spans="1:8">
      <c r="A6182" s="676"/>
      <c r="B6182" s="303"/>
      <c r="C6182" s="291" t="s">
        <v>4575</v>
      </c>
      <c r="D6182" s="359" t="s">
        <v>38</v>
      </c>
      <c r="E6182" s="1005">
        <v>3.0000000000000001E-3</v>
      </c>
      <c r="F6182" s="649">
        <v>23500</v>
      </c>
      <c r="G6182" s="701">
        <f t="shared" si="393"/>
        <v>70.5</v>
      </c>
      <c r="H6182" s="303"/>
    </row>
    <row r="6183" spans="1:8">
      <c r="A6183" s="676"/>
      <c r="B6183" s="303"/>
      <c r="C6183" s="982" t="s">
        <v>729</v>
      </c>
      <c r="D6183" s="974" t="s">
        <v>730</v>
      </c>
      <c r="E6183" s="25">
        <v>0.1</v>
      </c>
      <c r="F6183" s="983">
        <v>170</v>
      </c>
      <c r="G6183" s="701">
        <f t="shared" si="393"/>
        <v>17</v>
      </c>
      <c r="H6183" s="303"/>
    </row>
    <row r="6184" spans="1:8" ht="30">
      <c r="A6184" s="676" t="s">
        <v>4700</v>
      </c>
      <c r="B6184" s="775" t="s">
        <v>4453</v>
      </c>
      <c r="C6184" s="25"/>
      <c r="D6184" s="974"/>
      <c r="E6184" s="25"/>
      <c r="F6184" s="983"/>
      <c r="G6184" s="1533">
        <f>SUM(G6185:G6203)</f>
        <v>6945.1967500000001</v>
      </c>
      <c r="H6184" s="809" t="s">
        <v>4639</v>
      </c>
    </row>
    <row r="6185" spans="1:8">
      <c r="A6185" s="676"/>
      <c r="B6185" s="303"/>
      <c r="C6185" s="56" t="s">
        <v>733</v>
      </c>
      <c r="D6185" s="562" t="s">
        <v>39</v>
      </c>
      <c r="E6185" s="25">
        <v>5.0000000000000001E-3</v>
      </c>
      <c r="F6185" s="983">
        <v>18000</v>
      </c>
      <c r="G6185" s="880">
        <f>F6185*E6185</f>
        <v>90</v>
      </c>
      <c r="H6185" s="303"/>
    </row>
    <row r="6186" spans="1:8" ht="21" customHeight="1">
      <c r="A6186" s="676"/>
      <c r="B6186" s="303"/>
      <c r="C6186" s="368" t="s">
        <v>879</v>
      </c>
      <c r="D6186" s="988" t="s">
        <v>98</v>
      </c>
      <c r="E6186" s="425">
        <v>2E-3</v>
      </c>
      <c r="F6186" s="671">
        <v>24000</v>
      </c>
      <c r="G6186" s="880">
        <f t="shared" ref="G6186:G6203" si="394">F6186*E6186</f>
        <v>48</v>
      </c>
      <c r="H6186" s="303"/>
    </row>
    <row r="6187" spans="1:8" ht="30">
      <c r="A6187" s="676"/>
      <c r="B6187" s="303"/>
      <c r="C6187" s="291" t="s">
        <v>4574</v>
      </c>
      <c r="D6187" s="359" t="s">
        <v>38</v>
      </c>
      <c r="E6187" s="30">
        <v>1E-3</v>
      </c>
      <c r="F6187" s="649">
        <v>1400</v>
      </c>
      <c r="G6187" s="880">
        <f t="shared" si="394"/>
        <v>1.4000000000000001</v>
      </c>
      <c r="H6187" s="303"/>
    </row>
    <row r="6188" spans="1:8">
      <c r="A6188" s="676"/>
      <c r="B6188" s="303"/>
      <c r="C6188" s="56" t="s">
        <v>2061</v>
      </c>
      <c r="D6188" s="562" t="s">
        <v>98</v>
      </c>
      <c r="E6188" s="25">
        <v>5.9500000000000004E-3</v>
      </c>
      <c r="F6188" s="983">
        <v>5265</v>
      </c>
      <c r="G6188" s="880">
        <f t="shared" si="394"/>
        <v>31.326750000000001</v>
      </c>
      <c r="H6188" s="303"/>
    </row>
    <row r="6189" spans="1:8">
      <c r="A6189" s="676"/>
      <c r="B6189" s="303"/>
      <c r="C6189" s="56" t="s">
        <v>1755</v>
      </c>
      <c r="D6189" s="562" t="s">
        <v>39</v>
      </c>
      <c r="E6189" s="25">
        <v>0.1</v>
      </c>
      <c r="F6189" s="983">
        <v>42000</v>
      </c>
      <c r="G6189" s="880">
        <f t="shared" si="394"/>
        <v>4200</v>
      </c>
      <c r="H6189" s="303"/>
    </row>
    <row r="6190" spans="1:8">
      <c r="A6190" s="676"/>
      <c r="B6190" s="303"/>
      <c r="C6190" s="981" t="s">
        <v>1771</v>
      </c>
      <c r="D6190" s="562" t="s">
        <v>98</v>
      </c>
      <c r="E6190" s="25">
        <v>4.0000000000000001E-3</v>
      </c>
      <c r="F6190" s="983">
        <v>18000</v>
      </c>
      <c r="G6190" s="880">
        <f t="shared" si="394"/>
        <v>72</v>
      </c>
      <c r="H6190" s="303"/>
    </row>
    <row r="6191" spans="1:8">
      <c r="A6191" s="676"/>
      <c r="B6191" s="303"/>
      <c r="C6191" s="981" t="s">
        <v>872</v>
      </c>
      <c r="D6191" s="562" t="s">
        <v>39</v>
      </c>
      <c r="E6191" s="25">
        <v>2E-3</v>
      </c>
      <c r="F6191" s="983">
        <v>18000</v>
      </c>
      <c r="G6191" s="880">
        <f t="shared" si="394"/>
        <v>36</v>
      </c>
      <c r="H6191" s="303"/>
    </row>
    <row r="6192" spans="1:8">
      <c r="A6192" s="676"/>
      <c r="B6192" s="303"/>
      <c r="C6192" s="981" t="s">
        <v>4563</v>
      </c>
      <c r="D6192" s="974" t="s">
        <v>98</v>
      </c>
      <c r="E6192" s="25">
        <v>2E-3</v>
      </c>
      <c r="F6192" s="983">
        <v>19000</v>
      </c>
      <c r="G6192" s="880">
        <f t="shared" si="394"/>
        <v>38</v>
      </c>
      <c r="H6192" s="303"/>
    </row>
    <row r="6193" spans="1:8">
      <c r="A6193" s="676"/>
      <c r="B6193" s="303"/>
      <c r="C6193" s="981" t="s">
        <v>2617</v>
      </c>
      <c r="D6193" s="562" t="s">
        <v>39</v>
      </c>
      <c r="E6193" s="25">
        <v>4.0000000000000001E-3</v>
      </c>
      <c r="F6193" s="983">
        <v>18000</v>
      </c>
      <c r="G6193" s="880">
        <f t="shared" si="394"/>
        <v>72</v>
      </c>
      <c r="H6193" s="303"/>
    </row>
    <row r="6194" spans="1:8">
      <c r="A6194" s="676"/>
      <c r="B6194" s="303"/>
      <c r="C6194" s="981" t="s">
        <v>4597</v>
      </c>
      <c r="D6194" s="562" t="s">
        <v>98</v>
      </c>
      <c r="E6194" s="25">
        <v>1E-4</v>
      </c>
      <c r="F6194" s="983">
        <v>40000</v>
      </c>
      <c r="G6194" s="880">
        <f t="shared" si="394"/>
        <v>4</v>
      </c>
      <c r="H6194" s="303"/>
    </row>
    <row r="6195" spans="1:8">
      <c r="A6195" s="676"/>
      <c r="B6195" s="303"/>
      <c r="C6195" s="291" t="s">
        <v>4573</v>
      </c>
      <c r="D6195" s="359" t="s">
        <v>1718</v>
      </c>
      <c r="E6195" s="1005">
        <v>2E-3</v>
      </c>
      <c r="F6195" s="649">
        <v>225000</v>
      </c>
      <c r="G6195" s="880">
        <f t="shared" si="394"/>
        <v>450</v>
      </c>
      <c r="H6195" s="303"/>
    </row>
    <row r="6196" spans="1:8">
      <c r="A6196" s="676"/>
      <c r="B6196" s="303"/>
      <c r="C6196" s="980" t="s">
        <v>2464</v>
      </c>
      <c r="D6196" s="358" t="s">
        <v>40</v>
      </c>
      <c r="E6196" s="361">
        <v>3.0000000000000001E-3</v>
      </c>
      <c r="F6196" s="647">
        <v>550000</v>
      </c>
      <c r="G6196" s="880">
        <f t="shared" si="394"/>
        <v>1650</v>
      </c>
      <c r="H6196" s="303"/>
    </row>
    <row r="6197" spans="1:8">
      <c r="A6197" s="676"/>
      <c r="B6197" s="303"/>
      <c r="C6197" s="980" t="s">
        <v>576</v>
      </c>
      <c r="D6197" s="358" t="s">
        <v>2426</v>
      </c>
      <c r="E6197" s="361">
        <v>0.01</v>
      </c>
      <c r="F6197" s="648">
        <v>720</v>
      </c>
      <c r="G6197" s="880">
        <f t="shared" si="394"/>
        <v>7.2</v>
      </c>
      <c r="H6197" s="303"/>
    </row>
    <row r="6198" spans="1:8">
      <c r="A6198" s="676"/>
      <c r="B6198" s="303"/>
      <c r="C6198" s="981" t="s">
        <v>4576</v>
      </c>
      <c r="D6198" s="358" t="s">
        <v>2427</v>
      </c>
      <c r="E6198" s="361">
        <v>1E-3</v>
      </c>
      <c r="F6198" s="647">
        <v>1500</v>
      </c>
      <c r="G6198" s="880">
        <f t="shared" si="394"/>
        <v>1.5</v>
      </c>
      <c r="H6198" s="303"/>
    </row>
    <row r="6199" spans="1:8">
      <c r="A6199" s="676"/>
      <c r="B6199" s="303"/>
      <c r="C6199" s="985" t="s">
        <v>729</v>
      </c>
      <c r="D6199" s="358" t="s">
        <v>730</v>
      </c>
      <c r="E6199" s="361">
        <v>0.1</v>
      </c>
      <c r="F6199" s="648">
        <v>170</v>
      </c>
      <c r="G6199" s="880">
        <f t="shared" si="394"/>
        <v>17</v>
      </c>
      <c r="H6199" s="303"/>
    </row>
    <row r="6200" spans="1:8">
      <c r="A6200" s="676"/>
      <c r="B6200" s="303"/>
      <c r="C6200" s="985" t="s">
        <v>722</v>
      </c>
      <c r="D6200" s="358" t="s">
        <v>40</v>
      </c>
      <c r="E6200" s="802">
        <v>1</v>
      </c>
      <c r="F6200" s="666">
        <v>130</v>
      </c>
      <c r="G6200" s="880">
        <f t="shared" si="394"/>
        <v>130</v>
      </c>
      <c r="H6200" s="303"/>
    </row>
    <row r="6201" spans="1:8">
      <c r="A6201" s="676"/>
      <c r="B6201" s="303"/>
      <c r="C6201" s="291" t="s">
        <v>4575</v>
      </c>
      <c r="D6201" s="359" t="s">
        <v>38</v>
      </c>
      <c r="E6201" s="984">
        <v>3.0000000000000001E-3</v>
      </c>
      <c r="F6201" s="668">
        <v>23500</v>
      </c>
      <c r="G6201" s="880">
        <f t="shared" si="394"/>
        <v>70.5</v>
      </c>
      <c r="H6201" s="303"/>
    </row>
    <row r="6202" spans="1:8">
      <c r="A6202" s="676"/>
      <c r="B6202" s="303"/>
      <c r="C6202" s="981" t="s">
        <v>736</v>
      </c>
      <c r="D6202" s="562" t="s">
        <v>40</v>
      </c>
      <c r="E6202" s="981">
        <v>1</v>
      </c>
      <c r="F6202" s="979">
        <v>26</v>
      </c>
      <c r="G6202" s="880">
        <f t="shared" si="394"/>
        <v>26</v>
      </c>
      <c r="H6202" s="303"/>
    </row>
    <row r="6203" spans="1:8">
      <c r="A6203" s="676"/>
      <c r="B6203" s="303"/>
      <c r="C6203" s="981" t="s">
        <v>31</v>
      </c>
      <c r="D6203" s="562" t="s">
        <v>98</v>
      </c>
      <c r="E6203" s="981">
        <v>1E-4</v>
      </c>
      <c r="F6203" s="979">
        <v>2700</v>
      </c>
      <c r="G6203" s="880">
        <f t="shared" si="394"/>
        <v>0.27</v>
      </c>
      <c r="H6203" s="303"/>
    </row>
    <row r="6204" spans="1:8">
      <c r="A6204" s="676" t="s">
        <v>4701</v>
      </c>
      <c r="B6204" s="303" t="s">
        <v>4447</v>
      </c>
      <c r="C6204" s="99"/>
      <c r="D6204" s="104"/>
      <c r="E6204" s="99"/>
      <c r="F6204" s="986"/>
      <c r="G6204" s="1559">
        <f>SUM(G6205:G6217)</f>
        <v>11072.155500000001</v>
      </c>
      <c r="H6204" s="303" t="s">
        <v>4634</v>
      </c>
    </row>
    <row r="6205" spans="1:8">
      <c r="A6205" s="676"/>
      <c r="B6205" s="303"/>
      <c r="C6205" s="25" t="s">
        <v>1755</v>
      </c>
      <c r="D6205" s="974" t="s">
        <v>39</v>
      </c>
      <c r="E6205" s="25">
        <v>0.2</v>
      </c>
      <c r="F6205" s="983">
        <v>42000</v>
      </c>
      <c r="G6205" s="701">
        <f>F6205*E6205</f>
        <v>8400</v>
      </c>
      <c r="H6205" s="303"/>
    </row>
    <row r="6206" spans="1:8">
      <c r="A6206" s="676"/>
      <c r="B6206" s="303"/>
      <c r="C6206" s="25" t="s">
        <v>4587</v>
      </c>
      <c r="D6206" s="974" t="s">
        <v>98</v>
      </c>
      <c r="E6206" s="25">
        <v>1E-3</v>
      </c>
      <c r="F6206" s="983">
        <v>19000</v>
      </c>
      <c r="G6206" s="701">
        <f t="shared" ref="G6206:G6217" si="395">F6206*E6206</f>
        <v>19</v>
      </c>
      <c r="H6206" s="303"/>
    </row>
    <row r="6207" spans="1:8">
      <c r="A6207" s="676"/>
      <c r="B6207" s="303"/>
      <c r="C6207" s="981" t="s">
        <v>727</v>
      </c>
      <c r="D6207" s="974" t="s">
        <v>39</v>
      </c>
      <c r="E6207" s="25">
        <v>1.47E-3</v>
      </c>
      <c r="F6207" s="983">
        <v>18000</v>
      </c>
      <c r="G6207" s="701">
        <f t="shared" si="395"/>
        <v>26.46</v>
      </c>
      <c r="H6207" s="303"/>
    </row>
    <row r="6208" spans="1:8" ht="45">
      <c r="A6208" s="676"/>
      <c r="B6208" s="303"/>
      <c r="C6208" s="981" t="s">
        <v>4588</v>
      </c>
      <c r="D6208" s="562" t="s">
        <v>98</v>
      </c>
      <c r="E6208" s="25">
        <v>1E-4</v>
      </c>
      <c r="F6208" s="983">
        <v>41555</v>
      </c>
      <c r="G6208" s="701">
        <f t="shared" si="395"/>
        <v>4.1555</v>
      </c>
      <c r="H6208" s="303"/>
    </row>
    <row r="6209" spans="1:8">
      <c r="A6209" s="676"/>
      <c r="B6209" s="303"/>
      <c r="C6209" s="981" t="s">
        <v>1771</v>
      </c>
      <c r="D6209" s="562" t="s">
        <v>98</v>
      </c>
      <c r="E6209" s="25">
        <v>3.0000000000000001E-3</v>
      </c>
      <c r="F6209" s="983">
        <v>18000</v>
      </c>
      <c r="G6209" s="701">
        <f t="shared" si="395"/>
        <v>54</v>
      </c>
      <c r="H6209" s="303"/>
    </row>
    <row r="6210" spans="1:8">
      <c r="A6210" s="676"/>
      <c r="B6210" s="303"/>
      <c r="C6210" s="987" t="s">
        <v>4594</v>
      </c>
      <c r="D6210" s="562" t="s">
        <v>98</v>
      </c>
      <c r="E6210" s="25">
        <v>1.3600000000000001E-3</v>
      </c>
      <c r="F6210" s="983">
        <v>24000</v>
      </c>
      <c r="G6210" s="701">
        <f t="shared" si="395"/>
        <v>32.64</v>
      </c>
      <c r="H6210" s="303"/>
    </row>
    <row r="6211" spans="1:8">
      <c r="A6211" s="676"/>
      <c r="B6211" s="303"/>
      <c r="C6211" s="291" t="s">
        <v>4573</v>
      </c>
      <c r="D6211" s="359" t="s">
        <v>1718</v>
      </c>
      <c r="E6211" s="1005">
        <v>3.0000000000000001E-3</v>
      </c>
      <c r="F6211" s="649">
        <v>225000</v>
      </c>
      <c r="G6211" s="701">
        <f t="shared" si="395"/>
        <v>675</v>
      </c>
      <c r="H6211" s="303"/>
    </row>
    <row r="6212" spans="1:8">
      <c r="A6212" s="676"/>
      <c r="B6212" s="303"/>
      <c r="C6212" s="980" t="s">
        <v>2464</v>
      </c>
      <c r="D6212" s="358" t="s">
        <v>40</v>
      </c>
      <c r="E6212" s="802">
        <v>3.0000000000000001E-3</v>
      </c>
      <c r="F6212" s="675">
        <v>550000</v>
      </c>
      <c r="G6212" s="701">
        <f t="shared" si="395"/>
        <v>1650</v>
      </c>
      <c r="H6212" s="303"/>
    </row>
    <row r="6213" spans="1:8">
      <c r="A6213" s="676"/>
      <c r="B6213" s="303"/>
      <c r="C6213" s="980" t="s">
        <v>576</v>
      </c>
      <c r="D6213" s="358" t="s">
        <v>2426</v>
      </c>
      <c r="E6213" s="802">
        <v>0.01</v>
      </c>
      <c r="F6213" s="666">
        <v>720</v>
      </c>
      <c r="G6213" s="701">
        <f t="shared" si="395"/>
        <v>7.2</v>
      </c>
      <c r="H6213" s="303"/>
    </row>
    <row r="6214" spans="1:8">
      <c r="A6214" s="676"/>
      <c r="B6214" s="303"/>
      <c r="C6214" s="25" t="s">
        <v>4576</v>
      </c>
      <c r="D6214" s="358" t="s">
        <v>2427</v>
      </c>
      <c r="E6214" s="802">
        <v>1E-3</v>
      </c>
      <c r="F6214" s="675">
        <v>1500</v>
      </c>
      <c r="G6214" s="701">
        <f t="shared" si="395"/>
        <v>1.5</v>
      </c>
      <c r="H6214" s="303"/>
    </row>
    <row r="6215" spans="1:8">
      <c r="A6215" s="676"/>
      <c r="B6215" s="303"/>
      <c r="C6215" s="291" t="s">
        <v>4575</v>
      </c>
      <c r="D6215" s="359" t="s">
        <v>38</v>
      </c>
      <c r="E6215" s="984">
        <v>3.0000000000000001E-3</v>
      </c>
      <c r="F6215" s="668">
        <v>23500</v>
      </c>
      <c r="G6215" s="701">
        <f t="shared" si="395"/>
        <v>70.5</v>
      </c>
      <c r="H6215" s="303"/>
    </row>
    <row r="6216" spans="1:8">
      <c r="A6216" s="676"/>
      <c r="B6216" s="303"/>
      <c r="C6216" s="985" t="s">
        <v>729</v>
      </c>
      <c r="D6216" s="358" t="s">
        <v>730</v>
      </c>
      <c r="E6216" s="802">
        <v>0.01</v>
      </c>
      <c r="F6216" s="666">
        <v>170</v>
      </c>
      <c r="G6216" s="701">
        <f t="shared" si="395"/>
        <v>1.7</v>
      </c>
      <c r="H6216" s="303"/>
    </row>
    <row r="6217" spans="1:8">
      <c r="A6217" s="676"/>
      <c r="B6217" s="303"/>
      <c r="C6217" s="985" t="s">
        <v>722</v>
      </c>
      <c r="D6217" s="358" t="s">
        <v>40</v>
      </c>
      <c r="E6217" s="802">
        <v>1</v>
      </c>
      <c r="F6217" s="666">
        <v>130</v>
      </c>
      <c r="G6217" s="701">
        <f t="shared" si="395"/>
        <v>130</v>
      </c>
      <c r="H6217" s="303"/>
    </row>
    <row r="6218" spans="1:8">
      <c r="A6218" s="66" t="s">
        <v>4638</v>
      </c>
      <c r="B6218" s="400" t="s">
        <v>4533</v>
      </c>
      <c r="C6218" s="697"/>
      <c r="D6218" s="695"/>
      <c r="E6218" s="695"/>
      <c r="F6218" s="278"/>
      <c r="G6218" s="1541"/>
      <c r="H6218" s="805"/>
    </row>
    <row r="6219" spans="1:8">
      <c r="A6219" s="676" t="s">
        <v>4529</v>
      </c>
      <c r="B6219" s="303" t="s">
        <v>4524</v>
      </c>
      <c r="C6219" s="754"/>
      <c r="D6219" s="609"/>
      <c r="E6219" s="609"/>
      <c r="F6219" s="643"/>
      <c r="G6219" s="1559">
        <f>SUM(G6220:G6239)</f>
        <v>16559.9555</v>
      </c>
      <c r="H6219" s="303" t="s">
        <v>4634</v>
      </c>
    </row>
    <row r="6220" spans="1:8">
      <c r="A6220" s="750"/>
      <c r="B6220" s="303"/>
      <c r="C6220" s="981" t="s">
        <v>1755</v>
      </c>
      <c r="D6220" s="974" t="s">
        <v>39</v>
      </c>
      <c r="E6220" s="25">
        <v>0.1</v>
      </c>
      <c r="F6220" s="983">
        <v>42000</v>
      </c>
      <c r="G6220" s="701">
        <f>F6220*E6220</f>
        <v>4200</v>
      </c>
      <c r="H6220" s="303"/>
    </row>
    <row r="6221" spans="1:8">
      <c r="A6221" s="164"/>
      <c r="B6221" s="303"/>
      <c r="C6221" s="25" t="s">
        <v>733</v>
      </c>
      <c r="D6221" s="974" t="s">
        <v>39</v>
      </c>
      <c r="E6221" s="25">
        <v>7.4999999999999997E-2</v>
      </c>
      <c r="F6221" s="983">
        <v>18000</v>
      </c>
      <c r="G6221" s="701">
        <f t="shared" ref="G6221:G6239" si="396">F6221*E6221</f>
        <v>1350</v>
      </c>
      <c r="H6221" s="303"/>
    </row>
    <row r="6222" spans="1:8" ht="17.25" customHeight="1">
      <c r="A6222" s="676"/>
      <c r="B6222" s="303"/>
      <c r="C6222" s="25" t="s">
        <v>84</v>
      </c>
      <c r="D6222" s="974" t="s">
        <v>39</v>
      </c>
      <c r="E6222" s="25">
        <v>3.7499999999999999E-2</v>
      </c>
      <c r="F6222" s="983">
        <v>14000</v>
      </c>
      <c r="G6222" s="701">
        <f t="shared" si="396"/>
        <v>525</v>
      </c>
      <c r="H6222" s="303"/>
    </row>
    <row r="6223" spans="1:8">
      <c r="A6223" s="676"/>
      <c r="B6223" s="303"/>
      <c r="C6223" s="25" t="s">
        <v>4587</v>
      </c>
      <c r="D6223" s="974" t="s">
        <v>98</v>
      </c>
      <c r="E6223" s="25">
        <v>0.01</v>
      </c>
      <c r="F6223" s="983">
        <v>19000</v>
      </c>
      <c r="G6223" s="701">
        <f t="shared" si="396"/>
        <v>190</v>
      </c>
      <c r="H6223" s="303"/>
    </row>
    <row r="6224" spans="1:8">
      <c r="A6224" s="676"/>
      <c r="B6224" s="303"/>
      <c r="C6224" s="981" t="s">
        <v>727</v>
      </c>
      <c r="D6224" s="974" t="s">
        <v>39</v>
      </c>
      <c r="E6224" s="25">
        <v>0.14699999999999999</v>
      </c>
      <c r="F6224" s="983">
        <v>18000</v>
      </c>
      <c r="G6224" s="701">
        <f t="shared" si="396"/>
        <v>2646</v>
      </c>
      <c r="H6224" s="303"/>
    </row>
    <row r="6225" spans="1:8">
      <c r="A6225" s="676"/>
      <c r="B6225" s="303"/>
      <c r="C6225" s="981" t="s">
        <v>1760</v>
      </c>
      <c r="D6225" s="562" t="s">
        <v>39</v>
      </c>
      <c r="E6225" s="25">
        <v>0.15</v>
      </c>
      <c r="F6225" s="983">
        <v>21000</v>
      </c>
      <c r="G6225" s="701">
        <f t="shared" si="396"/>
        <v>3150</v>
      </c>
      <c r="H6225" s="303"/>
    </row>
    <row r="6226" spans="1:8">
      <c r="A6226" s="676"/>
      <c r="B6226" s="303"/>
      <c r="C6226" s="981" t="s">
        <v>2107</v>
      </c>
      <c r="D6226" s="562" t="s">
        <v>98</v>
      </c>
      <c r="E6226" s="25">
        <v>3.6999999999999998E-2</v>
      </c>
      <c r="F6226" s="983">
        <v>2000</v>
      </c>
      <c r="G6226" s="701">
        <f t="shared" si="396"/>
        <v>74</v>
      </c>
      <c r="H6226" s="303"/>
    </row>
    <row r="6227" spans="1:8" ht="30">
      <c r="A6227" s="676"/>
      <c r="B6227" s="303"/>
      <c r="C6227" s="291" t="s">
        <v>4574</v>
      </c>
      <c r="D6227" s="359" t="s">
        <v>38</v>
      </c>
      <c r="E6227" s="30">
        <v>1E-3</v>
      </c>
      <c r="F6227" s="649">
        <v>1400</v>
      </c>
      <c r="G6227" s="701">
        <f t="shared" si="396"/>
        <v>1.4000000000000001</v>
      </c>
      <c r="H6227" s="303"/>
    </row>
    <row r="6228" spans="1:8" ht="30">
      <c r="A6228" s="676"/>
      <c r="B6228" s="303"/>
      <c r="C6228" s="25" t="s">
        <v>4591</v>
      </c>
      <c r="D6228" s="974" t="s">
        <v>98</v>
      </c>
      <c r="E6228" s="25">
        <v>0.01</v>
      </c>
      <c r="F6228" s="983">
        <v>56000</v>
      </c>
      <c r="G6228" s="701">
        <f t="shared" si="396"/>
        <v>560</v>
      </c>
      <c r="H6228" s="303"/>
    </row>
    <row r="6229" spans="1:8" ht="30">
      <c r="A6229" s="676"/>
      <c r="B6229" s="303"/>
      <c r="C6229" s="25" t="s">
        <v>4592</v>
      </c>
      <c r="D6229" s="974" t="s">
        <v>98</v>
      </c>
      <c r="E6229" s="25">
        <v>0.01</v>
      </c>
      <c r="F6229" s="983">
        <v>60200</v>
      </c>
      <c r="G6229" s="701">
        <f t="shared" si="396"/>
        <v>602</v>
      </c>
      <c r="H6229" s="303"/>
    </row>
    <row r="6230" spans="1:8" ht="45">
      <c r="A6230" s="676"/>
      <c r="B6230" s="303"/>
      <c r="C6230" s="981" t="s">
        <v>4588</v>
      </c>
      <c r="D6230" s="562" t="s">
        <v>98</v>
      </c>
      <c r="E6230" s="25">
        <v>1E-4</v>
      </c>
      <c r="F6230" s="983">
        <v>41555</v>
      </c>
      <c r="G6230" s="701">
        <f t="shared" si="396"/>
        <v>4.1555</v>
      </c>
      <c r="H6230" s="303"/>
    </row>
    <row r="6231" spans="1:8">
      <c r="A6231" s="676"/>
      <c r="B6231" s="303"/>
      <c r="C6231" s="981" t="s">
        <v>1771</v>
      </c>
      <c r="D6231" s="562" t="s">
        <v>98</v>
      </c>
      <c r="E6231" s="25">
        <v>0.03</v>
      </c>
      <c r="F6231" s="983">
        <v>18000</v>
      </c>
      <c r="G6231" s="701">
        <f t="shared" si="396"/>
        <v>540</v>
      </c>
      <c r="H6231" s="303"/>
    </row>
    <row r="6232" spans="1:8">
      <c r="A6232" s="676"/>
      <c r="B6232" s="303"/>
      <c r="C6232" s="987" t="s">
        <v>4594</v>
      </c>
      <c r="D6232" s="562" t="s">
        <v>98</v>
      </c>
      <c r="E6232" s="25">
        <v>1.3599999999999999E-2</v>
      </c>
      <c r="F6232" s="983">
        <v>24000</v>
      </c>
      <c r="G6232" s="701">
        <f t="shared" si="396"/>
        <v>326.39999999999998</v>
      </c>
      <c r="H6232" s="303"/>
    </row>
    <row r="6233" spans="1:8">
      <c r="A6233" s="676"/>
      <c r="B6233" s="303"/>
      <c r="C6233" s="291" t="s">
        <v>4573</v>
      </c>
      <c r="D6233" s="359" t="s">
        <v>1718</v>
      </c>
      <c r="E6233" s="1005">
        <v>2E-3</v>
      </c>
      <c r="F6233" s="649">
        <v>225000</v>
      </c>
      <c r="G6233" s="701">
        <f t="shared" si="396"/>
        <v>450</v>
      </c>
      <c r="H6233" s="303"/>
    </row>
    <row r="6234" spans="1:8">
      <c r="A6234" s="676"/>
      <c r="B6234" s="303"/>
      <c r="C6234" s="980" t="s">
        <v>2464</v>
      </c>
      <c r="D6234" s="358" t="s">
        <v>40</v>
      </c>
      <c r="E6234" s="361">
        <v>3.0000000000000001E-3</v>
      </c>
      <c r="F6234" s="647">
        <v>550000</v>
      </c>
      <c r="G6234" s="701">
        <f t="shared" si="396"/>
        <v>1650</v>
      </c>
      <c r="H6234" s="303"/>
    </row>
    <row r="6235" spans="1:8">
      <c r="A6235" s="676"/>
      <c r="B6235" s="303"/>
      <c r="C6235" s="980" t="s">
        <v>576</v>
      </c>
      <c r="D6235" s="358" t="s">
        <v>2426</v>
      </c>
      <c r="E6235" s="742">
        <v>0.1</v>
      </c>
      <c r="F6235" s="760">
        <v>720</v>
      </c>
      <c r="G6235" s="701">
        <f t="shared" si="396"/>
        <v>72</v>
      </c>
      <c r="H6235" s="303"/>
    </row>
    <row r="6236" spans="1:8">
      <c r="A6236" s="676"/>
      <c r="B6236" s="303"/>
      <c r="C6236" s="25" t="s">
        <v>4576</v>
      </c>
      <c r="D6236" s="358" t="s">
        <v>2427</v>
      </c>
      <c r="E6236" s="802">
        <v>1E-3</v>
      </c>
      <c r="F6236" s="675">
        <v>1500</v>
      </c>
      <c r="G6236" s="701">
        <f t="shared" si="396"/>
        <v>1.5</v>
      </c>
      <c r="H6236" s="303"/>
    </row>
    <row r="6237" spans="1:8">
      <c r="A6237" s="676"/>
      <c r="B6237" s="303"/>
      <c r="C6237" s="291" t="s">
        <v>4575</v>
      </c>
      <c r="D6237" s="359" t="s">
        <v>38</v>
      </c>
      <c r="E6237" s="984">
        <v>3.0000000000000001E-3</v>
      </c>
      <c r="F6237" s="668">
        <v>23500</v>
      </c>
      <c r="G6237" s="701">
        <f t="shared" si="396"/>
        <v>70.5</v>
      </c>
      <c r="H6237" s="303"/>
    </row>
    <row r="6238" spans="1:8">
      <c r="A6238" s="676"/>
      <c r="B6238" s="303"/>
      <c r="C6238" s="985" t="s">
        <v>729</v>
      </c>
      <c r="D6238" s="358" t="s">
        <v>730</v>
      </c>
      <c r="E6238" s="802">
        <v>0.1</v>
      </c>
      <c r="F6238" s="666">
        <v>170</v>
      </c>
      <c r="G6238" s="701">
        <f t="shared" si="396"/>
        <v>17</v>
      </c>
      <c r="H6238" s="303"/>
    </row>
    <row r="6239" spans="1:8">
      <c r="A6239" s="676"/>
      <c r="B6239" s="303"/>
      <c r="C6239" s="985" t="s">
        <v>722</v>
      </c>
      <c r="D6239" s="358" t="s">
        <v>40</v>
      </c>
      <c r="E6239" s="361">
        <v>1</v>
      </c>
      <c r="F6239" s="648">
        <v>130</v>
      </c>
      <c r="G6239" s="701">
        <f t="shared" si="396"/>
        <v>130</v>
      </c>
      <c r="H6239" s="303"/>
    </row>
    <row r="6240" spans="1:8">
      <c r="A6240" s="676" t="s">
        <v>4702</v>
      </c>
      <c r="B6240" s="303" t="s">
        <v>4449</v>
      </c>
      <c r="C6240" s="99"/>
      <c r="D6240" s="104"/>
      <c r="E6240" s="99"/>
      <c r="F6240" s="986"/>
      <c r="G6240" s="1559">
        <f>SUM(G6241:G6261)</f>
        <v>20263.992999999999</v>
      </c>
      <c r="H6240" s="303" t="s">
        <v>4593</v>
      </c>
    </row>
    <row r="6241" spans="1:8">
      <c r="A6241" s="676"/>
      <c r="B6241" s="303"/>
      <c r="C6241" s="56" t="s">
        <v>1760</v>
      </c>
      <c r="D6241" s="562" t="s">
        <v>39</v>
      </c>
      <c r="E6241" s="25">
        <v>0.15</v>
      </c>
      <c r="F6241" s="983">
        <v>21000</v>
      </c>
      <c r="G6241" s="880">
        <f>F6241*E6241</f>
        <v>3150</v>
      </c>
      <c r="H6241" s="303"/>
    </row>
    <row r="6242" spans="1:8">
      <c r="A6242" s="676"/>
      <c r="B6242" s="303"/>
      <c r="C6242" s="981" t="s">
        <v>4563</v>
      </c>
      <c r="D6242" s="974" t="s">
        <v>98</v>
      </c>
      <c r="E6242" s="25">
        <v>0.01</v>
      </c>
      <c r="F6242" s="983">
        <v>19000</v>
      </c>
      <c r="G6242" s="880">
        <f t="shared" ref="G6242:G6261" si="397">F6242*E6242</f>
        <v>190</v>
      </c>
      <c r="H6242" s="303"/>
    </row>
    <row r="6243" spans="1:8">
      <c r="A6243" s="676"/>
      <c r="B6243" s="303"/>
      <c r="C6243" s="987" t="s">
        <v>727</v>
      </c>
      <c r="D6243" s="562" t="s">
        <v>39</v>
      </c>
      <c r="E6243" s="25">
        <v>5.1000000000000004E-3</v>
      </c>
      <c r="F6243" s="983">
        <v>18000</v>
      </c>
      <c r="G6243" s="880">
        <f t="shared" si="397"/>
        <v>91.800000000000011</v>
      </c>
      <c r="H6243" s="303"/>
    </row>
    <row r="6244" spans="1:8">
      <c r="A6244" s="676"/>
      <c r="B6244" s="303"/>
      <c r="C6244" s="987" t="s">
        <v>4594</v>
      </c>
      <c r="D6244" s="562" t="s">
        <v>98</v>
      </c>
      <c r="E6244" s="25">
        <v>1.3600000000000001E-3</v>
      </c>
      <c r="F6244" s="983">
        <v>24000</v>
      </c>
      <c r="G6244" s="880">
        <f t="shared" si="397"/>
        <v>32.64</v>
      </c>
      <c r="H6244" s="303"/>
    </row>
    <row r="6245" spans="1:8">
      <c r="A6245" s="676"/>
      <c r="B6245" s="303"/>
      <c r="C6245" s="291" t="s">
        <v>2462</v>
      </c>
      <c r="D6245" s="359" t="s">
        <v>1718</v>
      </c>
      <c r="E6245" s="1005">
        <v>2E-3</v>
      </c>
      <c r="F6245" s="649">
        <v>275000</v>
      </c>
      <c r="G6245" s="880">
        <f t="shared" si="397"/>
        <v>550</v>
      </c>
      <c r="H6245" s="303"/>
    </row>
    <row r="6246" spans="1:8">
      <c r="A6246" s="676"/>
      <c r="B6246" s="303"/>
      <c r="C6246" s="291" t="s">
        <v>4586</v>
      </c>
      <c r="D6246" s="359" t="s">
        <v>39</v>
      </c>
      <c r="E6246" s="706">
        <v>0.2</v>
      </c>
      <c r="F6246" s="649">
        <v>21000</v>
      </c>
      <c r="G6246" s="880">
        <f t="shared" si="397"/>
        <v>4200</v>
      </c>
      <c r="H6246" s="303"/>
    </row>
    <row r="6247" spans="1:8">
      <c r="A6247" s="676"/>
      <c r="B6247" s="303"/>
      <c r="C6247" s="291" t="s">
        <v>84</v>
      </c>
      <c r="D6247" s="359" t="s">
        <v>39</v>
      </c>
      <c r="E6247" s="706">
        <v>8.5000000000000006E-2</v>
      </c>
      <c r="F6247" s="649">
        <v>14000</v>
      </c>
      <c r="G6247" s="880">
        <f t="shared" si="397"/>
        <v>1190</v>
      </c>
      <c r="H6247" s="303"/>
    </row>
    <row r="6248" spans="1:8">
      <c r="A6248" s="676"/>
      <c r="B6248" s="303"/>
      <c r="C6248" s="56" t="s">
        <v>1755</v>
      </c>
      <c r="D6248" s="974" t="s">
        <v>39</v>
      </c>
      <c r="E6248" s="706">
        <v>0.1</v>
      </c>
      <c r="F6248" s="649">
        <v>42000</v>
      </c>
      <c r="G6248" s="880">
        <f t="shared" si="397"/>
        <v>4200</v>
      </c>
      <c r="H6248" s="303"/>
    </row>
    <row r="6249" spans="1:8" ht="30">
      <c r="A6249" s="676"/>
      <c r="B6249" s="303"/>
      <c r="C6249" s="291" t="s">
        <v>4574</v>
      </c>
      <c r="D6249" s="359" t="s">
        <v>38</v>
      </c>
      <c r="E6249" s="1005">
        <v>1E-3</v>
      </c>
      <c r="F6249" s="649">
        <v>1400</v>
      </c>
      <c r="G6249" s="880">
        <f t="shared" si="397"/>
        <v>1.4000000000000001</v>
      </c>
      <c r="H6249" s="303"/>
    </row>
    <row r="6250" spans="1:8" ht="30">
      <c r="A6250" s="676"/>
      <c r="B6250" s="303"/>
      <c r="C6250" s="981" t="s">
        <v>4595</v>
      </c>
      <c r="D6250" s="562" t="s">
        <v>98</v>
      </c>
      <c r="E6250" s="25">
        <v>1E-4</v>
      </c>
      <c r="F6250" s="983">
        <v>53760</v>
      </c>
      <c r="G6250" s="880">
        <f t="shared" si="397"/>
        <v>5.3760000000000003</v>
      </c>
      <c r="H6250" s="303"/>
    </row>
    <row r="6251" spans="1:8">
      <c r="A6251" s="676"/>
      <c r="B6251" s="303"/>
      <c r="C6251" s="56" t="s">
        <v>2169</v>
      </c>
      <c r="D6251" s="562" t="s">
        <v>98</v>
      </c>
      <c r="E6251" s="25">
        <v>1.7500000000000002E-2</v>
      </c>
      <c r="F6251" s="983">
        <v>42000</v>
      </c>
      <c r="G6251" s="880">
        <f t="shared" si="397"/>
        <v>735.00000000000011</v>
      </c>
      <c r="H6251" s="303"/>
    </row>
    <row r="6252" spans="1:8">
      <c r="A6252" s="676"/>
      <c r="B6252" s="303"/>
      <c r="C6252" s="987" t="s">
        <v>733</v>
      </c>
      <c r="D6252" s="562" t="s">
        <v>39</v>
      </c>
      <c r="E6252" s="25">
        <v>0.21</v>
      </c>
      <c r="F6252" s="983">
        <v>18000</v>
      </c>
      <c r="G6252" s="880">
        <f t="shared" si="397"/>
        <v>3780</v>
      </c>
      <c r="H6252" s="303"/>
    </row>
    <row r="6253" spans="1:8">
      <c r="A6253" s="676"/>
      <c r="B6253" s="303"/>
      <c r="C6253" s="982" t="s">
        <v>1814</v>
      </c>
      <c r="D6253" s="562" t="s">
        <v>98</v>
      </c>
      <c r="E6253" s="25">
        <v>1E-3</v>
      </c>
      <c r="F6253" s="983">
        <v>106777</v>
      </c>
      <c r="G6253" s="880">
        <f t="shared" si="397"/>
        <v>106.777</v>
      </c>
      <c r="H6253" s="303"/>
    </row>
    <row r="6254" spans="1:8">
      <c r="A6254" s="676"/>
      <c r="B6254" s="303"/>
      <c r="C6254" s="987" t="s">
        <v>1834</v>
      </c>
      <c r="D6254" s="562" t="s">
        <v>98</v>
      </c>
      <c r="E6254" s="25">
        <v>0.01</v>
      </c>
      <c r="F6254" s="983">
        <v>6400</v>
      </c>
      <c r="G6254" s="880">
        <f t="shared" si="397"/>
        <v>64</v>
      </c>
      <c r="H6254" s="303"/>
    </row>
    <row r="6255" spans="1:8">
      <c r="A6255" s="676"/>
      <c r="B6255" s="303"/>
      <c r="C6255" s="980" t="s">
        <v>2464</v>
      </c>
      <c r="D6255" s="358" t="s">
        <v>40</v>
      </c>
      <c r="E6255" s="361">
        <v>3.0000000000000001E-3</v>
      </c>
      <c r="F6255" s="647">
        <v>550000</v>
      </c>
      <c r="G6255" s="880">
        <f t="shared" si="397"/>
        <v>1650</v>
      </c>
      <c r="H6255" s="303"/>
    </row>
    <row r="6256" spans="1:8">
      <c r="A6256" s="676"/>
      <c r="B6256" s="303"/>
      <c r="C6256" s="980" t="s">
        <v>576</v>
      </c>
      <c r="D6256" s="358" t="s">
        <v>2426</v>
      </c>
      <c r="E6256" s="361">
        <v>0.1</v>
      </c>
      <c r="F6256" s="648">
        <v>720</v>
      </c>
      <c r="G6256" s="880">
        <f t="shared" si="397"/>
        <v>72</v>
      </c>
      <c r="H6256" s="303"/>
    </row>
    <row r="6257" spans="1:8" ht="15.75" customHeight="1">
      <c r="A6257" s="676"/>
      <c r="B6257" s="303"/>
      <c r="C6257" s="25" t="s">
        <v>4576</v>
      </c>
      <c r="D6257" s="358" t="s">
        <v>2427</v>
      </c>
      <c r="E6257" s="802">
        <v>1E-3</v>
      </c>
      <c r="F6257" s="675">
        <v>1500</v>
      </c>
      <c r="G6257" s="880">
        <f t="shared" si="397"/>
        <v>1.5</v>
      </c>
      <c r="H6257" s="303"/>
    </row>
    <row r="6258" spans="1:8">
      <c r="A6258" s="676"/>
      <c r="B6258" s="303"/>
      <c r="C6258" s="985" t="s">
        <v>729</v>
      </c>
      <c r="D6258" s="358" t="s">
        <v>730</v>
      </c>
      <c r="E6258" s="802">
        <v>0.1</v>
      </c>
      <c r="F6258" s="666">
        <v>170</v>
      </c>
      <c r="G6258" s="880">
        <f t="shared" si="397"/>
        <v>17</v>
      </c>
      <c r="H6258" s="303"/>
    </row>
    <row r="6259" spans="1:8">
      <c r="A6259" s="676"/>
      <c r="B6259" s="303"/>
      <c r="C6259" s="291" t="s">
        <v>4575</v>
      </c>
      <c r="D6259" s="359" t="s">
        <v>38</v>
      </c>
      <c r="E6259" s="984">
        <v>3.0000000000000001E-3</v>
      </c>
      <c r="F6259" s="668">
        <v>23500</v>
      </c>
      <c r="G6259" s="880">
        <f t="shared" si="397"/>
        <v>70.5</v>
      </c>
      <c r="H6259" s="303"/>
    </row>
    <row r="6260" spans="1:8">
      <c r="A6260" s="676"/>
      <c r="B6260" s="303"/>
      <c r="C6260" s="985" t="s">
        <v>722</v>
      </c>
      <c r="D6260" s="358" t="s">
        <v>40</v>
      </c>
      <c r="E6260" s="802">
        <v>1</v>
      </c>
      <c r="F6260" s="666">
        <v>130</v>
      </c>
      <c r="G6260" s="880">
        <f t="shared" si="397"/>
        <v>130</v>
      </c>
      <c r="H6260" s="303"/>
    </row>
    <row r="6261" spans="1:8">
      <c r="A6261" s="676"/>
      <c r="B6261" s="303"/>
      <c r="C6261" s="981" t="s">
        <v>736</v>
      </c>
      <c r="D6261" s="562" t="s">
        <v>40</v>
      </c>
      <c r="E6261" s="981">
        <v>1</v>
      </c>
      <c r="F6261" s="979">
        <v>26</v>
      </c>
      <c r="G6261" s="880">
        <f t="shared" si="397"/>
        <v>26</v>
      </c>
      <c r="H6261" s="303"/>
    </row>
    <row r="6262" spans="1:8" ht="45">
      <c r="A6262" s="676" t="s">
        <v>4530</v>
      </c>
      <c r="B6262" s="775" t="s">
        <v>4500</v>
      </c>
      <c r="C6262" s="99"/>
      <c r="D6262" s="104"/>
      <c r="E6262" s="99"/>
      <c r="F6262" s="986"/>
      <c r="G6262" s="1559">
        <f>SUM(G6263:G6287)</f>
        <v>22888.590000000004</v>
      </c>
      <c r="H6262" s="303" t="s">
        <v>4617</v>
      </c>
    </row>
    <row r="6263" spans="1:8">
      <c r="A6263" s="676"/>
      <c r="B6263" s="303"/>
      <c r="C6263" s="56" t="s">
        <v>733</v>
      </c>
      <c r="D6263" s="562" t="s">
        <v>39</v>
      </c>
      <c r="E6263" s="981">
        <v>0.105</v>
      </c>
      <c r="F6263" s="983">
        <v>18000</v>
      </c>
      <c r="G6263" s="880">
        <f>F6263*E6263</f>
        <v>1890</v>
      </c>
      <c r="H6263" s="303"/>
    </row>
    <row r="6264" spans="1:8">
      <c r="A6264" s="676"/>
      <c r="B6264" s="303"/>
      <c r="C6264" s="987" t="s">
        <v>4594</v>
      </c>
      <c r="D6264" s="562" t="s">
        <v>98</v>
      </c>
      <c r="E6264" s="981">
        <v>2.2799999999999999E-3</v>
      </c>
      <c r="F6264" s="983">
        <v>24000</v>
      </c>
      <c r="G6264" s="880">
        <f t="shared" ref="G6264:G6287" si="398">F6264*E6264</f>
        <v>54.72</v>
      </c>
      <c r="H6264" s="303"/>
    </row>
    <row r="6265" spans="1:8">
      <c r="A6265" s="676"/>
      <c r="B6265" s="303"/>
      <c r="C6265" s="368" t="s">
        <v>879</v>
      </c>
      <c r="D6265" s="988" t="s">
        <v>98</v>
      </c>
      <c r="E6265" s="425">
        <v>5.0000000000000001E-3</v>
      </c>
      <c r="F6265" s="671">
        <v>24000</v>
      </c>
      <c r="G6265" s="880">
        <f t="shared" si="398"/>
        <v>120</v>
      </c>
      <c r="H6265" s="303"/>
    </row>
    <row r="6266" spans="1:8" ht="30">
      <c r="A6266" s="676"/>
      <c r="B6266" s="808"/>
      <c r="C6266" s="291" t="s">
        <v>4574</v>
      </c>
      <c r="D6266" s="359" t="s">
        <v>38</v>
      </c>
      <c r="E6266" s="984">
        <v>1E-3</v>
      </c>
      <c r="F6266" s="649">
        <v>1400</v>
      </c>
      <c r="G6266" s="880">
        <f t="shared" si="398"/>
        <v>1.4000000000000001</v>
      </c>
      <c r="H6266" s="303"/>
    </row>
    <row r="6267" spans="1:8">
      <c r="A6267" s="676"/>
      <c r="B6267" s="303"/>
      <c r="C6267" s="99" t="s">
        <v>1902</v>
      </c>
      <c r="D6267" s="974" t="s">
        <v>39</v>
      </c>
      <c r="E6267" s="25">
        <v>7.0000000000000001E-3</v>
      </c>
      <c r="F6267" s="983">
        <v>14000</v>
      </c>
      <c r="G6267" s="880">
        <f t="shared" si="398"/>
        <v>98</v>
      </c>
      <c r="H6267" s="303"/>
    </row>
    <row r="6268" spans="1:8">
      <c r="A6268" s="676"/>
      <c r="B6268" s="303"/>
      <c r="C6268" s="56" t="s">
        <v>1760</v>
      </c>
      <c r="D6268" s="562" t="s">
        <v>39</v>
      </c>
      <c r="E6268" s="981">
        <v>0.15</v>
      </c>
      <c r="F6268" s="983">
        <v>21000</v>
      </c>
      <c r="G6268" s="880">
        <f t="shared" si="398"/>
        <v>3150</v>
      </c>
      <c r="H6268" s="303"/>
    </row>
    <row r="6269" spans="1:8">
      <c r="A6269" s="676"/>
      <c r="B6269" s="303"/>
      <c r="C6269" s="25" t="s">
        <v>1827</v>
      </c>
      <c r="D6269" s="974" t="s">
        <v>98</v>
      </c>
      <c r="E6269" s="25">
        <v>1.2E-2</v>
      </c>
      <c r="F6269" s="983">
        <v>18000</v>
      </c>
      <c r="G6269" s="880">
        <f t="shared" si="398"/>
        <v>216</v>
      </c>
      <c r="H6269" s="303"/>
    </row>
    <row r="6270" spans="1:8">
      <c r="A6270" s="676"/>
      <c r="B6270" s="303"/>
      <c r="C6270" s="56" t="s">
        <v>1755</v>
      </c>
      <c r="D6270" s="562" t="s">
        <v>39</v>
      </c>
      <c r="E6270" s="981">
        <v>0.2</v>
      </c>
      <c r="F6270" s="983">
        <v>42000</v>
      </c>
      <c r="G6270" s="880">
        <f t="shared" si="398"/>
        <v>8400</v>
      </c>
      <c r="H6270" s="303"/>
    </row>
    <row r="6271" spans="1:8">
      <c r="A6271" s="676"/>
      <c r="B6271" s="303"/>
      <c r="C6271" s="981" t="s">
        <v>4586</v>
      </c>
      <c r="D6271" s="562" t="s">
        <v>39</v>
      </c>
      <c r="E6271" s="981">
        <v>0.2</v>
      </c>
      <c r="F6271" s="983">
        <v>21000</v>
      </c>
      <c r="G6271" s="880">
        <f t="shared" si="398"/>
        <v>4200</v>
      </c>
      <c r="H6271" s="303"/>
    </row>
    <row r="6272" spans="1:8">
      <c r="A6272" s="676"/>
      <c r="B6272" s="303"/>
      <c r="C6272" s="25" t="s">
        <v>84</v>
      </c>
      <c r="D6272" s="974" t="s">
        <v>39</v>
      </c>
      <c r="E6272" s="25">
        <v>8.5000000000000006E-2</v>
      </c>
      <c r="F6272" s="983">
        <v>14000</v>
      </c>
      <c r="G6272" s="880">
        <f t="shared" si="398"/>
        <v>1190</v>
      </c>
      <c r="H6272" s="303"/>
    </row>
    <row r="6273" spans="1:8">
      <c r="A6273" s="676"/>
      <c r="B6273" s="303"/>
      <c r="C6273" s="981" t="s">
        <v>731</v>
      </c>
      <c r="D6273" s="562" t="s">
        <v>39</v>
      </c>
      <c r="E6273" s="981">
        <v>1E-3</v>
      </c>
      <c r="F6273" s="983">
        <v>18000</v>
      </c>
      <c r="G6273" s="880">
        <f t="shared" si="398"/>
        <v>18</v>
      </c>
      <c r="H6273" s="303"/>
    </row>
    <row r="6274" spans="1:8">
      <c r="A6274" s="676"/>
      <c r="B6274" s="303"/>
      <c r="C6274" s="981" t="s">
        <v>4563</v>
      </c>
      <c r="D6274" s="974" t="s">
        <v>98</v>
      </c>
      <c r="E6274" s="981">
        <v>0.02</v>
      </c>
      <c r="F6274" s="983">
        <v>19000</v>
      </c>
      <c r="G6274" s="880">
        <f t="shared" si="398"/>
        <v>380</v>
      </c>
      <c r="H6274" s="303"/>
    </row>
    <row r="6275" spans="1:8">
      <c r="A6275" s="676"/>
      <c r="B6275" s="303"/>
      <c r="C6275" s="981" t="s">
        <v>1834</v>
      </c>
      <c r="D6275" s="562" t="s">
        <v>98</v>
      </c>
      <c r="E6275" s="981">
        <v>3.0000000000000001E-3</v>
      </c>
      <c r="F6275" s="983">
        <v>6400</v>
      </c>
      <c r="G6275" s="880">
        <f t="shared" si="398"/>
        <v>19.2</v>
      </c>
      <c r="H6275" s="303"/>
    </row>
    <row r="6276" spans="1:8">
      <c r="A6276" s="676"/>
      <c r="B6276" s="303"/>
      <c r="C6276" s="981" t="s">
        <v>2617</v>
      </c>
      <c r="D6276" s="562" t="s">
        <v>39</v>
      </c>
      <c r="E6276" s="981">
        <v>0.01</v>
      </c>
      <c r="F6276" s="983">
        <v>18000</v>
      </c>
      <c r="G6276" s="880">
        <f t="shared" si="398"/>
        <v>180</v>
      </c>
      <c r="H6276" s="303"/>
    </row>
    <row r="6277" spans="1:8">
      <c r="A6277" s="676"/>
      <c r="B6277" s="303"/>
      <c r="C6277" s="981" t="s">
        <v>4597</v>
      </c>
      <c r="D6277" s="562" t="s">
        <v>98</v>
      </c>
      <c r="E6277" s="981">
        <v>1E-4</v>
      </c>
      <c r="F6277" s="983">
        <v>40000</v>
      </c>
      <c r="G6277" s="880">
        <f t="shared" si="398"/>
        <v>4</v>
      </c>
      <c r="H6277" s="303"/>
    </row>
    <row r="6278" spans="1:8">
      <c r="A6278" s="676"/>
      <c r="B6278" s="303"/>
      <c r="C6278" s="291" t="s">
        <v>4573</v>
      </c>
      <c r="D6278" s="359" t="s">
        <v>1718</v>
      </c>
      <c r="E6278" s="984">
        <v>2E-3</v>
      </c>
      <c r="F6278" s="649">
        <v>225000</v>
      </c>
      <c r="G6278" s="880">
        <f t="shared" si="398"/>
        <v>450</v>
      </c>
      <c r="H6278" s="303"/>
    </row>
    <row r="6279" spans="1:8">
      <c r="A6279" s="676"/>
      <c r="B6279" s="303"/>
      <c r="C6279" s="291" t="s">
        <v>2462</v>
      </c>
      <c r="D6279" s="359" t="s">
        <v>1718</v>
      </c>
      <c r="E6279" s="984">
        <v>2E-3</v>
      </c>
      <c r="F6279" s="649">
        <v>275000</v>
      </c>
      <c r="G6279" s="880">
        <f t="shared" si="398"/>
        <v>550</v>
      </c>
      <c r="H6279" s="303"/>
    </row>
    <row r="6280" spans="1:8">
      <c r="A6280" s="676"/>
      <c r="B6280" s="303"/>
      <c r="C6280" s="980" t="s">
        <v>2464</v>
      </c>
      <c r="D6280" s="358" t="s">
        <v>40</v>
      </c>
      <c r="E6280" s="802">
        <v>3.0000000000000001E-3</v>
      </c>
      <c r="F6280" s="647">
        <v>550000</v>
      </c>
      <c r="G6280" s="880">
        <f t="shared" si="398"/>
        <v>1650</v>
      </c>
      <c r="H6280" s="303"/>
    </row>
    <row r="6281" spans="1:8">
      <c r="A6281" s="676"/>
      <c r="B6281" s="303"/>
      <c r="C6281" s="980" t="s">
        <v>576</v>
      </c>
      <c r="D6281" s="358" t="s">
        <v>2426</v>
      </c>
      <c r="E6281" s="802">
        <v>0.1</v>
      </c>
      <c r="F6281" s="648">
        <v>720</v>
      </c>
      <c r="G6281" s="880">
        <f t="shared" si="398"/>
        <v>72</v>
      </c>
      <c r="H6281" s="303"/>
    </row>
    <row r="6282" spans="1:8">
      <c r="A6282" s="676"/>
      <c r="B6282" s="303"/>
      <c r="C6282" s="981" t="s">
        <v>4576</v>
      </c>
      <c r="D6282" s="358" t="s">
        <v>2427</v>
      </c>
      <c r="E6282" s="802">
        <v>1E-3</v>
      </c>
      <c r="F6282" s="647">
        <v>1500</v>
      </c>
      <c r="G6282" s="880">
        <f t="shared" si="398"/>
        <v>1.5</v>
      </c>
      <c r="H6282" s="303"/>
    </row>
    <row r="6283" spans="1:8">
      <c r="A6283" s="676"/>
      <c r="B6283" s="303"/>
      <c r="C6283" s="985" t="s">
        <v>729</v>
      </c>
      <c r="D6283" s="358" t="s">
        <v>730</v>
      </c>
      <c r="E6283" s="802">
        <v>0.1</v>
      </c>
      <c r="F6283" s="648">
        <v>170</v>
      </c>
      <c r="G6283" s="880">
        <f t="shared" si="398"/>
        <v>17</v>
      </c>
      <c r="H6283" s="303"/>
    </row>
    <row r="6284" spans="1:8">
      <c r="A6284" s="676"/>
      <c r="B6284" s="303"/>
      <c r="C6284" s="985" t="s">
        <v>722</v>
      </c>
      <c r="D6284" s="358" t="s">
        <v>40</v>
      </c>
      <c r="E6284" s="802">
        <v>1</v>
      </c>
      <c r="F6284" s="648">
        <v>130</v>
      </c>
      <c r="G6284" s="880">
        <f t="shared" si="398"/>
        <v>130</v>
      </c>
      <c r="H6284" s="303"/>
    </row>
    <row r="6285" spans="1:8">
      <c r="A6285" s="676"/>
      <c r="B6285" s="303"/>
      <c r="C6285" s="291" t="s">
        <v>4575</v>
      </c>
      <c r="D6285" s="359" t="s">
        <v>38</v>
      </c>
      <c r="E6285" s="984">
        <v>3.0000000000000001E-3</v>
      </c>
      <c r="F6285" s="649">
        <v>23500</v>
      </c>
      <c r="G6285" s="880">
        <f t="shared" si="398"/>
        <v>70.5</v>
      </c>
      <c r="H6285" s="303"/>
    </row>
    <row r="6286" spans="1:8">
      <c r="A6286" s="676"/>
      <c r="B6286" s="303"/>
      <c r="C6286" s="981" t="s">
        <v>736</v>
      </c>
      <c r="D6286" s="562" t="s">
        <v>40</v>
      </c>
      <c r="E6286" s="981">
        <v>1</v>
      </c>
      <c r="F6286" s="983">
        <v>26</v>
      </c>
      <c r="G6286" s="880">
        <f t="shared" si="398"/>
        <v>26</v>
      </c>
      <c r="H6286" s="303"/>
    </row>
    <row r="6287" spans="1:8">
      <c r="A6287" s="676"/>
      <c r="B6287" s="303"/>
      <c r="C6287" s="981" t="s">
        <v>31</v>
      </c>
      <c r="D6287" s="562" t="s">
        <v>98</v>
      </c>
      <c r="E6287" s="981">
        <v>1E-4</v>
      </c>
      <c r="F6287" s="983">
        <v>2700</v>
      </c>
      <c r="G6287" s="880">
        <f t="shared" si="398"/>
        <v>0.27</v>
      </c>
      <c r="H6287" s="303"/>
    </row>
    <row r="6288" spans="1:8" ht="30">
      <c r="A6288" s="676" t="s">
        <v>4703</v>
      </c>
      <c r="B6288" s="775" t="s">
        <v>4641</v>
      </c>
      <c r="C6288" s="99"/>
      <c r="D6288" s="104"/>
      <c r="E6288" s="99"/>
      <c r="F6288" s="986"/>
      <c r="G6288" s="1559">
        <f>SUM(G6289:G6305)</f>
        <v>24163.97</v>
      </c>
      <c r="H6288" s="795" t="s">
        <v>4596</v>
      </c>
    </row>
    <row r="6289" spans="1:8">
      <c r="A6289" s="676"/>
      <c r="B6289" s="303"/>
      <c r="C6289" s="56" t="s">
        <v>733</v>
      </c>
      <c r="D6289" s="562" t="s">
        <v>39</v>
      </c>
      <c r="E6289" s="981">
        <v>0.3</v>
      </c>
      <c r="F6289" s="983">
        <v>18000</v>
      </c>
      <c r="G6289" s="880">
        <f>F6289*E6289</f>
        <v>5400</v>
      </c>
      <c r="H6289" s="303"/>
    </row>
    <row r="6290" spans="1:8">
      <c r="A6290" s="676"/>
      <c r="B6290" s="303"/>
      <c r="C6290" s="56" t="s">
        <v>1760</v>
      </c>
      <c r="D6290" s="562" t="s">
        <v>39</v>
      </c>
      <c r="E6290" s="981">
        <v>0.15</v>
      </c>
      <c r="F6290" s="983">
        <v>21000</v>
      </c>
      <c r="G6290" s="880">
        <f t="shared" ref="G6290:G6305" si="399">F6290*E6290</f>
        <v>3150</v>
      </c>
      <c r="H6290" s="303"/>
    </row>
    <row r="6291" spans="1:8">
      <c r="A6291" s="676"/>
      <c r="B6291" s="303"/>
      <c r="C6291" s="56" t="s">
        <v>1755</v>
      </c>
      <c r="D6291" s="562" t="s">
        <v>39</v>
      </c>
      <c r="E6291" s="981">
        <v>0.1</v>
      </c>
      <c r="F6291" s="983">
        <v>42000</v>
      </c>
      <c r="G6291" s="880">
        <f t="shared" si="399"/>
        <v>4200</v>
      </c>
      <c r="H6291" s="303"/>
    </row>
    <row r="6292" spans="1:8">
      <c r="A6292" s="676"/>
      <c r="B6292" s="303"/>
      <c r="C6292" s="981" t="s">
        <v>4586</v>
      </c>
      <c r="D6292" s="562" t="s">
        <v>39</v>
      </c>
      <c r="E6292" s="981">
        <v>0.4</v>
      </c>
      <c r="F6292" s="983">
        <v>21000</v>
      </c>
      <c r="G6292" s="880">
        <f t="shared" si="399"/>
        <v>8400</v>
      </c>
      <c r="H6292" s="303"/>
    </row>
    <row r="6293" spans="1:8">
      <c r="A6293" s="676"/>
      <c r="B6293" s="303"/>
      <c r="C6293" s="981" t="s">
        <v>4563</v>
      </c>
      <c r="D6293" s="974" t="s">
        <v>98</v>
      </c>
      <c r="E6293" s="981">
        <v>0.02</v>
      </c>
      <c r="F6293" s="983">
        <v>19000</v>
      </c>
      <c r="G6293" s="880">
        <f t="shared" si="399"/>
        <v>380</v>
      </c>
      <c r="H6293" s="303"/>
    </row>
    <row r="6294" spans="1:8">
      <c r="A6294" s="676"/>
      <c r="B6294" s="303"/>
      <c r="C6294" s="981" t="s">
        <v>1834</v>
      </c>
      <c r="D6294" s="562" t="s">
        <v>98</v>
      </c>
      <c r="E6294" s="981">
        <v>3.0000000000000001E-3</v>
      </c>
      <c r="F6294" s="983">
        <v>6400</v>
      </c>
      <c r="G6294" s="880">
        <f t="shared" si="399"/>
        <v>19.2</v>
      </c>
      <c r="H6294" s="303"/>
    </row>
    <row r="6295" spans="1:8">
      <c r="A6295" s="676"/>
      <c r="B6295" s="303"/>
      <c r="C6295" s="981" t="s">
        <v>2617</v>
      </c>
      <c r="D6295" s="562" t="s">
        <v>39</v>
      </c>
      <c r="E6295" s="981">
        <v>0.01</v>
      </c>
      <c r="F6295" s="983">
        <v>18000</v>
      </c>
      <c r="G6295" s="880">
        <f t="shared" si="399"/>
        <v>180</v>
      </c>
      <c r="H6295" s="303"/>
    </row>
    <row r="6296" spans="1:8">
      <c r="A6296" s="676"/>
      <c r="B6296" s="303"/>
      <c r="C6296" s="981" t="s">
        <v>4597</v>
      </c>
      <c r="D6296" s="562" t="s">
        <v>98</v>
      </c>
      <c r="E6296" s="981">
        <v>1E-4</v>
      </c>
      <c r="F6296" s="983">
        <v>40000</v>
      </c>
      <c r="G6296" s="880">
        <f t="shared" si="399"/>
        <v>4</v>
      </c>
      <c r="H6296" s="303"/>
    </row>
    <row r="6297" spans="1:8">
      <c r="A6297" s="676"/>
      <c r="B6297" s="303"/>
      <c r="C6297" s="291" t="s">
        <v>4573</v>
      </c>
      <c r="D6297" s="359" t="s">
        <v>1718</v>
      </c>
      <c r="E6297" s="984">
        <v>2E-3</v>
      </c>
      <c r="F6297" s="649">
        <v>225000</v>
      </c>
      <c r="G6297" s="880">
        <f t="shared" si="399"/>
        <v>450</v>
      </c>
      <c r="H6297" s="303"/>
    </row>
    <row r="6298" spans="1:8">
      <c r="A6298" s="676"/>
      <c r="B6298" s="303"/>
      <c r="C6298" s="980" t="s">
        <v>2464</v>
      </c>
      <c r="D6298" s="358" t="s">
        <v>40</v>
      </c>
      <c r="E6298" s="802">
        <v>3.0000000000000001E-3</v>
      </c>
      <c r="F6298" s="675">
        <v>550000</v>
      </c>
      <c r="G6298" s="880">
        <f t="shared" si="399"/>
        <v>1650</v>
      </c>
      <c r="H6298" s="303"/>
    </row>
    <row r="6299" spans="1:8">
      <c r="A6299" s="676"/>
      <c r="B6299" s="303"/>
      <c r="C6299" s="980" t="s">
        <v>576</v>
      </c>
      <c r="D6299" s="358" t="s">
        <v>2426</v>
      </c>
      <c r="E6299" s="802">
        <v>0.1</v>
      </c>
      <c r="F6299" s="666">
        <v>720</v>
      </c>
      <c r="G6299" s="880">
        <f t="shared" si="399"/>
        <v>72</v>
      </c>
      <c r="H6299" s="303"/>
    </row>
    <row r="6300" spans="1:8">
      <c r="A6300" s="676"/>
      <c r="B6300" s="303"/>
      <c r="C6300" s="981" t="s">
        <v>4576</v>
      </c>
      <c r="D6300" s="358" t="s">
        <v>2427</v>
      </c>
      <c r="E6300" s="802">
        <v>0.01</v>
      </c>
      <c r="F6300" s="675">
        <v>1500</v>
      </c>
      <c r="G6300" s="880">
        <f t="shared" si="399"/>
        <v>15</v>
      </c>
      <c r="H6300" s="303"/>
    </row>
    <row r="6301" spans="1:8">
      <c r="A6301" s="676"/>
      <c r="B6301" s="303"/>
      <c r="C6301" s="985" t="s">
        <v>729</v>
      </c>
      <c r="D6301" s="358" t="s">
        <v>730</v>
      </c>
      <c r="E6301" s="802">
        <v>0.1</v>
      </c>
      <c r="F6301" s="666">
        <v>170</v>
      </c>
      <c r="G6301" s="880">
        <f t="shared" si="399"/>
        <v>17</v>
      </c>
      <c r="H6301" s="303"/>
    </row>
    <row r="6302" spans="1:8">
      <c r="A6302" s="676"/>
      <c r="B6302" s="303"/>
      <c r="C6302" s="291" t="s">
        <v>4575</v>
      </c>
      <c r="D6302" s="359" t="s">
        <v>38</v>
      </c>
      <c r="E6302" s="984">
        <v>3.0000000000000001E-3</v>
      </c>
      <c r="F6302" s="668">
        <v>23500</v>
      </c>
      <c r="G6302" s="880">
        <f t="shared" si="399"/>
        <v>70.5</v>
      </c>
      <c r="H6302" s="303"/>
    </row>
    <row r="6303" spans="1:8">
      <c r="A6303" s="676"/>
      <c r="B6303" s="303"/>
      <c r="C6303" s="985" t="s">
        <v>722</v>
      </c>
      <c r="D6303" s="358" t="s">
        <v>40</v>
      </c>
      <c r="E6303" s="802">
        <v>1</v>
      </c>
      <c r="F6303" s="666">
        <v>130</v>
      </c>
      <c r="G6303" s="880">
        <f t="shared" si="399"/>
        <v>130</v>
      </c>
      <c r="H6303" s="303"/>
    </row>
    <row r="6304" spans="1:8">
      <c r="A6304" s="676"/>
      <c r="B6304" s="303"/>
      <c r="C6304" s="981" t="s">
        <v>736</v>
      </c>
      <c r="D6304" s="562" t="s">
        <v>40</v>
      </c>
      <c r="E6304" s="981">
        <v>1</v>
      </c>
      <c r="F6304" s="979">
        <v>26</v>
      </c>
      <c r="G6304" s="880">
        <f t="shared" si="399"/>
        <v>26</v>
      </c>
      <c r="H6304" s="303"/>
    </row>
    <row r="6305" spans="1:8">
      <c r="A6305" s="676"/>
      <c r="B6305" s="303"/>
      <c r="C6305" s="981" t="s">
        <v>31</v>
      </c>
      <c r="D6305" s="562" t="s">
        <v>98</v>
      </c>
      <c r="E6305" s="981">
        <v>1E-4</v>
      </c>
      <c r="F6305" s="979">
        <v>2700</v>
      </c>
      <c r="G6305" s="880">
        <f t="shared" si="399"/>
        <v>0.27</v>
      </c>
      <c r="H6305" s="303"/>
    </row>
    <row r="6306" spans="1:8">
      <c r="A6306" s="676" t="s">
        <v>4531</v>
      </c>
      <c r="B6306" s="775" t="s">
        <v>4535</v>
      </c>
      <c r="C6306" s="99"/>
      <c r="D6306" s="104"/>
      <c r="E6306" s="99"/>
      <c r="F6306" s="986"/>
      <c r="G6306" s="1559">
        <f>SUM(G6307:G6324)</f>
        <v>13020.076499999999</v>
      </c>
      <c r="H6306" s="303" t="s">
        <v>4635</v>
      </c>
    </row>
    <row r="6307" spans="1:8">
      <c r="A6307" s="676"/>
      <c r="B6307" s="303"/>
      <c r="C6307" s="99" t="s">
        <v>733</v>
      </c>
      <c r="D6307" s="974" t="s">
        <v>39</v>
      </c>
      <c r="E6307" s="25">
        <v>0.1</v>
      </c>
      <c r="F6307" s="983">
        <v>18000</v>
      </c>
      <c r="G6307" s="701">
        <f>F6307*E6307</f>
        <v>1800</v>
      </c>
      <c r="H6307" s="303"/>
    </row>
    <row r="6308" spans="1:8">
      <c r="A6308" s="676"/>
      <c r="B6308" s="303"/>
      <c r="C6308" s="99" t="s">
        <v>1760</v>
      </c>
      <c r="D6308" s="974" t="s">
        <v>39</v>
      </c>
      <c r="E6308" s="25">
        <v>0.15</v>
      </c>
      <c r="F6308" s="983">
        <v>21000</v>
      </c>
      <c r="G6308" s="701">
        <f t="shared" ref="G6308:G6324" si="400">F6308*E6308</f>
        <v>3150</v>
      </c>
      <c r="H6308" s="303"/>
    </row>
    <row r="6309" spans="1:8">
      <c r="A6309" s="676"/>
      <c r="B6309" s="303"/>
      <c r="C6309" s="99" t="s">
        <v>84</v>
      </c>
      <c r="D6309" s="974" t="s">
        <v>39</v>
      </c>
      <c r="E6309" s="25">
        <v>0.01</v>
      </c>
      <c r="F6309" s="983">
        <v>14000</v>
      </c>
      <c r="G6309" s="701">
        <f t="shared" si="400"/>
        <v>140</v>
      </c>
      <c r="H6309" s="303"/>
    </row>
    <row r="6310" spans="1:8">
      <c r="A6310" s="676"/>
      <c r="B6310" s="303"/>
      <c r="C6310" s="25" t="s">
        <v>4563</v>
      </c>
      <c r="D6310" s="974" t="s">
        <v>98</v>
      </c>
      <c r="E6310" s="25">
        <v>0.01</v>
      </c>
      <c r="F6310" s="983">
        <v>19000</v>
      </c>
      <c r="G6310" s="701">
        <f t="shared" si="400"/>
        <v>190</v>
      </c>
      <c r="H6310" s="303"/>
    </row>
    <row r="6311" spans="1:8">
      <c r="A6311" s="676"/>
      <c r="B6311" s="303"/>
      <c r="C6311" s="981" t="s">
        <v>1755</v>
      </c>
      <c r="D6311" s="974" t="s">
        <v>39</v>
      </c>
      <c r="E6311" s="25">
        <v>0.1</v>
      </c>
      <c r="F6311" s="983">
        <v>42000</v>
      </c>
      <c r="G6311" s="701">
        <f t="shared" si="400"/>
        <v>4200</v>
      </c>
      <c r="H6311" s="303"/>
    </row>
    <row r="6312" spans="1:8">
      <c r="A6312" s="676"/>
      <c r="B6312" s="303"/>
      <c r="C6312" s="25" t="s">
        <v>872</v>
      </c>
      <c r="D6312" s="974" t="s">
        <v>98</v>
      </c>
      <c r="E6312" s="25">
        <v>0.01</v>
      </c>
      <c r="F6312" s="983">
        <v>18000</v>
      </c>
      <c r="G6312" s="701">
        <f t="shared" si="400"/>
        <v>180</v>
      </c>
      <c r="H6312" s="303"/>
    </row>
    <row r="6313" spans="1:8">
      <c r="A6313" s="676"/>
      <c r="B6313" s="303"/>
      <c r="C6313" s="25" t="s">
        <v>2107</v>
      </c>
      <c r="D6313" s="974" t="s">
        <v>98</v>
      </c>
      <c r="E6313" s="25">
        <v>0.01</v>
      </c>
      <c r="F6313" s="983">
        <v>2000</v>
      </c>
      <c r="G6313" s="701">
        <f t="shared" si="400"/>
        <v>20</v>
      </c>
      <c r="H6313" s="303"/>
    </row>
    <row r="6314" spans="1:8">
      <c r="A6314" s="676"/>
      <c r="B6314" s="303"/>
      <c r="C6314" s="981" t="s">
        <v>727</v>
      </c>
      <c r="D6314" s="974" t="s">
        <v>39</v>
      </c>
      <c r="E6314" s="25">
        <v>0.02</v>
      </c>
      <c r="F6314" s="983">
        <v>18000</v>
      </c>
      <c r="G6314" s="701">
        <f t="shared" si="400"/>
        <v>360</v>
      </c>
      <c r="H6314" s="303"/>
    </row>
    <row r="6315" spans="1:8" ht="30">
      <c r="A6315" s="676"/>
      <c r="B6315" s="303"/>
      <c r="C6315" s="25" t="s">
        <v>4599</v>
      </c>
      <c r="D6315" s="974" t="s">
        <v>98</v>
      </c>
      <c r="E6315" s="25">
        <v>1E-4</v>
      </c>
      <c r="F6315" s="983">
        <v>130765</v>
      </c>
      <c r="G6315" s="701">
        <f t="shared" si="400"/>
        <v>13.076500000000001</v>
      </c>
      <c r="H6315" s="303"/>
    </row>
    <row r="6316" spans="1:8">
      <c r="A6316" s="676"/>
      <c r="B6316" s="303"/>
      <c r="C6316" s="291" t="s">
        <v>4573</v>
      </c>
      <c r="D6316" s="359" t="s">
        <v>1718</v>
      </c>
      <c r="E6316" s="984">
        <v>2E-3</v>
      </c>
      <c r="F6316" s="649">
        <v>225000</v>
      </c>
      <c r="G6316" s="701">
        <f t="shared" si="400"/>
        <v>450</v>
      </c>
      <c r="H6316" s="303"/>
    </row>
    <row r="6317" spans="1:8">
      <c r="A6317" s="676"/>
      <c r="B6317" s="303"/>
      <c r="C6317" s="291" t="s">
        <v>2462</v>
      </c>
      <c r="D6317" s="359" t="s">
        <v>1718</v>
      </c>
      <c r="E6317" s="984">
        <v>2E-3</v>
      </c>
      <c r="F6317" s="649">
        <v>275000</v>
      </c>
      <c r="G6317" s="701">
        <f t="shared" si="400"/>
        <v>550</v>
      </c>
      <c r="H6317" s="303"/>
    </row>
    <row r="6318" spans="1:8">
      <c r="A6318" s="676"/>
      <c r="B6318" s="303"/>
      <c r="C6318" s="980" t="s">
        <v>2464</v>
      </c>
      <c r="D6318" s="358" t="s">
        <v>40</v>
      </c>
      <c r="E6318" s="802">
        <v>3.0000000000000001E-3</v>
      </c>
      <c r="F6318" s="675">
        <v>550000</v>
      </c>
      <c r="G6318" s="701">
        <f t="shared" si="400"/>
        <v>1650</v>
      </c>
      <c r="H6318" s="303"/>
    </row>
    <row r="6319" spans="1:8">
      <c r="A6319" s="676"/>
      <c r="B6319" s="303"/>
      <c r="C6319" s="980" t="s">
        <v>576</v>
      </c>
      <c r="D6319" s="358" t="s">
        <v>2426</v>
      </c>
      <c r="E6319" s="802">
        <v>0.1</v>
      </c>
      <c r="F6319" s="666">
        <v>720</v>
      </c>
      <c r="G6319" s="701">
        <f t="shared" si="400"/>
        <v>72</v>
      </c>
      <c r="H6319" s="303"/>
    </row>
    <row r="6320" spans="1:8">
      <c r="A6320" s="676"/>
      <c r="B6320" s="303"/>
      <c r="C6320" s="25" t="s">
        <v>4576</v>
      </c>
      <c r="D6320" s="358" t="s">
        <v>2427</v>
      </c>
      <c r="E6320" s="802">
        <v>1E-3</v>
      </c>
      <c r="F6320" s="675">
        <v>1500</v>
      </c>
      <c r="G6320" s="701">
        <f t="shared" si="400"/>
        <v>1.5</v>
      </c>
      <c r="H6320" s="303"/>
    </row>
    <row r="6321" spans="1:8">
      <c r="A6321" s="676"/>
      <c r="B6321" s="303"/>
      <c r="C6321" s="291" t="s">
        <v>4575</v>
      </c>
      <c r="D6321" s="359" t="s">
        <v>38</v>
      </c>
      <c r="E6321" s="984">
        <v>3.0000000000000001E-3</v>
      </c>
      <c r="F6321" s="668">
        <v>23500</v>
      </c>
      <c r="G6321" s="701">
        <f t="shared" si="400"/>
        <v>70.5</v>
      </c>
      <c r="H6321" s="303"/>
    </row>
    <row r="6322" spans="1:8">
      <c r="A6322" s="676"/>
      <c r="B6322" s="303"/>
      <c r="C6322" s="985" t="s">
        <v>729</v>
      </c>
      <c r="D6322" s="358" t="s">
        <v>730</v>
      </c>
      <c r="E6322" s="802">
        <v>0.1</v>
      </c>
      <c r="F6322" s="666">
        <v>170</v>
      </c>
      <c r="G6322" s="701">
        <f t="shared" si="400"/>
        <v>17</v>
      </c>
      <c r="H6322" s="303"/>
    </row>
    <row r="6323" spans="1:8">
      <c r="A6323" s="676"/>
      <c r="B6323" s="303"/>
      <c r="C6323" s="985" t="s">
        <v>722</v>
      </c>
      <c r="D6323" s="358" t="s">
        <v>40</v>
      </c>
      <c r="E6323" s="802">
        <v>1</v>
      </c>
      <c r="F6323" s="666">
        <v>130</v>
      </c>
      <c r="G6323" s="701">
        <f t="shared" si="400"/>
        <v>130</v>
      </c>
      <c r="H6323" s="303"/>
    </row>
    <row r="6324" spans="1:8">
      <c r="A6324" s="676"/>
      <c r="B6324" s="303"/>
      <c r="C6324" s="25" t="s">
        <v>736</v>
      </c>
      <c r="D6324" s="974" t="s">
        <v>40</v>
      </c>
      <c r="E6324" s="25">
        <v>1</v>
      </c>
      <c r="F6324" s="979">
        <v>26</v>
      </c>
      <c r="G6324" s="701">
        <f t="shared" si="400"/>
        <v>26</v>
      </c>
      <c r="H6324" s="303"/>
    </row>
    <row r="6325" spans="1:8" ht="30">
      <c r="A6325" s="676" t="s">
        <v>4704</v>
      </c>
      <c r="B6325" s="775" t="s">
        <v>4453</v>
      </c>
      <c r="C6325" s="25"/>
      <c r="D6325" s="974"/>
      <c r="E6325" s="25"/>
      <c r="F6325" s="983"/>
      <c r="G6325" s="1533">
        <f>SUM(G6326:G6347)</f>
        <v>16205.02</v>
      </c>
      <c r="H6325" s="303" t="s">
        <v>4642</v>
      </c>
    </row>
    <row r="6326" spans="1:8">
      <c r="A6326" s="676"/>
      <c r="B6326" s="303"/>
      <c r="C6326" s="56" t="s">
        <v>733</v>
      </c>
      <c r="D6326" s="562" t="s">
        <v>39</v>
      </c>
      <c r="E6326" s="981">
        <v>0.05</v>
      </c>
      <c r="F6326" s="983">
        <v>18000</v>
      </c>
      <c r="G6326" s="880">
        <f>F6326*E6326</f>
        <v>900</v>
      </c>
      <c r="H6326" s="303"/>
    </row>
    <row r="6327" spans="1:8">
      <c r="A6327" s="676"/>
      <c r="B6327" s="303"/>
      <c r="C6327" s="987" t="s">
        <v>4594</v>
      </c>
      <c r="D6327" s="562" t="s">
        <v>98</v>
      </c>
      <c r="E6327" s="981">
        <v>2.2799999999999999E-3</v>
      </c>
      <c r="F6327" s="983">
        <v>24000</v>
      </c>
      <c r="G6327" s="880">
        <f t="shared" ref="G6327:G6347" si="401">F6327*E6327</f>
        <v>54.72</v>
      </c>
      <c r="H6327" s="303"/>
    </row>
    <row r="6328" spans="1:8">
      <c r="A6328" s="676"/>
      <c r="B6328" s="303"/>
      <c r="C6328" s="368" t="s">
        <v>879</v>
      </c>
      <c r="D6328" s="988" t="s">
        <v>98</v>
      </c>
      <c r="E6328" s="425">
        <v>2E-3</v>
      </c>
      <c r="F6328" s="671">
        <v>24000</v>
      </c>
      <c r="G6328" s="880">
        <f t="shared" si="401"/>
        <v>48</v>
      </c>
      <c r="H6328" s="303"/>
    </row>
    <row r="6329" spans="1:8" ht="30">
      <c r="A6329" s="676"/>
      <c r="B6329" s="303"/>
      <c r="C6329" s="291" t="s">
        <v>4574</v>
      </c>
      <c r="D6329" s="359" t="s">
        <v>38</v>
      </c>
      <c r="E6329" s="169">
        <v>1E-3</v>
      </c>
      <c r="F6329" s="649">
        <v>1400</v>
      </c>
      <c r="G6329" s="880">
        <f t="shared" si="401"/>
        <v>1.4000000000000001</v>
      </c>
      <c r="H6329" s="303"/>
    </row>
    <row r="6330" spans="1:8">
      <c r="A6330" s="676"/>
      <c r="B6330" s="303"/>
      <c r="C6330" s="99" t="s">
        <v>1902</v>
      </c>
      <c r="D6330" s="974" t="s">
        <v>39</v>
      </c>
      <c r="E6330" s="25">
        <v>7.0000000000000001E-3</v>
      </c>
      <c r="F6330" s="983">
        <v>14000</v>
      </c>
      <c r="G6330" s="880">
        <f t="shared" si="401"/>
        <v>98</v>
      </c>
      <c r="H6330" s="303"/>
    </row>
    <row r="6331" spans="1:8">
      <c r="A6331" s="676"/>
      <c r="B6331" s="303"/>
      <c r="C6331" s="56" t="s">
        <v>1760</v>
      </c>
      <c r="D6331" s="562" t="s">
        <v>39</v>
      </c>
      <c r="E6331" s="981">
        <v>0.15</v>
      </c>
      <c r="F6331" s="983">
        <v>21000</v>
      </c>
      <c r="G6331" s="880">
        <f t="shared" si="401"/>
        <v>3150</v>
      </c>
      <c r="H6331" s="303"/>
    </row>
    <row r="6332" spans="1:8">
      <c r="A6332" s="676"/>
      <c r="B6332" s="303"/>
      <c r="C6332" s="56" t="s">
        <v>1755</v>
      </c>
      <c r="D6332" s="562" t="s">
        <v>39</v>
      </c>
      <c r="E6332" s="981">
        <v>0.1</v>
      </c>
      <c r="F6332" s="983">
        <v>42000</v>
      </c>
      <c r="G6332" s="880">
        <f t="shared" si="401"/>
        <v>4200</v>
      </c>
      <c r="H6332" s="303"/>
    </row>
    <row r="6333" spans="1:8">
      <c r="A6333" s="676"/>
      <c r="B6333" s="303"/>
      <c r="C6333" s="981" t="s">
        <v>4586</v>
      </c>
      <c r="D6333" s="562" t="s">
        <v>39</v>
      </c>
      <c r="E6333" s="981">
        <v>0.2</v>
      </c>
      <c r="F6333" s="983">
        <v>21000</v>
      </c>
      <c r="G6333" s="880">
        <f t="shared" si="401"/>
        <v>4200</v>
      </c>
      <c r="H6333" s="303"/>
    </row>
    <row r="6334" spans="1:8">
      <c r="A6334" s="676"/>
      <c r="B6334" s="303"/>
      <c r="C6334" s="981" t="s">
        <v>4563</v>
      </c>
      <c r="D6334" s="974" t="s">
        <v>98</v>
      </c>
      <c r="E6334" s="981">
        <v>0.02</v>
      </c>
      <c r="F6334" s="983">
        <v>19000</v>
      </c>
      <c r="G6334" s="880">
        <f t="shared" si="401"/>
        <v>380</v>
      </c>
      <c r="H6334" s="303"/>
    </row>
    <row r="6335" spans="1:8">
      <c r="A6335" s="676"/>
      <c r="B6335" s="303"/>
      <c r="C6335" s="981" t="s">
        <v>1834</v>
      </c>
      <c r="D6335" s="562" t="s">
        <v>98</v>
      </c>
      <c r="E6335" s="981">
        <v>3.0000000000000001E-3</v>
      </c>
      <c r="F6335" s="983">
        <v>6400</v>
      </c>
      <c r="G6335" s="880">
        <f t="shared" si="401"/>
        <v>19.2</v>
      </c>
      <c r="H6335" s="303"/>
    </row>
    <row r="6336" spans="1:8">
      <c r="A6336" s="676"/>
      <c r="B6336" s="303"/>
      <c r="C6336" s="981" t="s">
        <v>2617</v>
      </c>
      <c r="D6336" s="562" t="s">
        <v>39</v>
      </c>
      <c r="E6336" s="981">
        <v>0.01</v>
      </c>
      <c r="F6336" s="983">
        <v>18000</v>
      </c>
      <c r="G6336" s="880">
        <f t="shared" si="401"/>
        <v>180</v>
      </c>
      <c r="H6336" s="303"/>
    </row>
    <row r="6337" spans="1:8">
      <c r="A6337" s="676"/>
      <c r="B6337" s="303"/>
      <c r="C6337" s="981" t="s">
        <v>4597</v>
      </c>
      <c r="D6337" s="562" t="s">
        <v>98</v>
      </c>
      <c r="E6337" s="981">
        <v>1E-4</v>
      </c>
      <c r="F6337" s="979">
        <v>40000</v>
      </c>
      <c r="G6337" s="880">
        <f t="shared" si="401"/>
        <v>4</v>
      </c>
      <c r="H6337" s="303"/>
    </row>
    <row r="6338" spans="1:8">
      <c r="A6338" s="676"/>
      <c r="B6338" s="303"/>
      <c r="C6338" s="291" t="s">
        <v>4573</v>
      </c>
      <c r="D6338" s="359" t="s">
        <v>1718</v>
      </c>
      <c r="E6338" s="984">
        <v>2E-3</v>
      </c>
      <c r="F6338" s="668">
        <v>225000</v>
      </c>
      <c r="G6338" s="880">
        <f t="shared" si="401"/>
        <v>450</v>
      </c>
      <c r="H6338" s="303"/>
    </row>
    <row r="6339" spans="1:8">
      <c r="A6339" s="676"/>
      <c r="B6339" s="303"/>
      <c r="C6339" s="291" t="s">
        <v>2462</v>
      </c>
      <c r="D6339" s="359" t="s">
        <v>1718</v>
      </c>
      <c r="E6339" s="984">
        <v>2E-3</v>
      </c>
      <c r="F6339" s="668">
        <v>275000</v>
      </c>
      <c r="G6339" s="880">
        <f t="shared" si="401"/>
        <v>550</v>
      </c>
      <c r="H6339" s="303"/>
    </row>
    <row r="6340" spans="1:8">
      <c r="A6340" s="676"/>
      <c r="B6340" s="303"/>
      <c r="C6340" s="980" t="s">
        <v>2464</v>
      </c>
      <c r="D6340" s="358" t="s">
        <v>40</v>
      </c>
      <c r="E6340" s="802">
        <v>3.0000000000000001E-3</v>
      </c>
      <c r="F6340" s="675">
        <v>550000</v>
      </c>
      <c r="G6340" s="880">
        <f t="shared" si="401"/>
        <v>1650</v>
      </c>
      <c r="H6340" s="303"/>
    </row>
    <row r="6341" spans="1:8">
      <c r="A6341" s="676"/>
      <c r="B6341" s="303"/>
      <c r="C6341" s="980" t="s">
        <v>576</v>
      </c>
      <c r="D6341" s="358" t="s">
        <v>2426</v>
      </c>
      <c r="E6341" s="802">
        <v>0.1</v>
      </c>
      <c r="F6341" s="666">
        <v>720</v>
      </c>
      <c r="G6341" s="880">
        <f t="shared" si="401"/>
        <v>72</v>
      </c>
      <c r="H6341" s="303"/>
    </row>
    <row r="6342" spans="1:8">
      <c r="A6342" s="676"/>
      <c r="B6342" s="303"/>
      <c r="C6342" s="981" t="s">
        <v>4576</v>
      </c>
      <c r="D6342" s="358" t="s">
        <v>2427</v>
      </c>
      <c r="E6342" s="802">
        <v>1E-3</v>
      </c>
      <c r="F6342" s="675">
        <v>1500</v>
      </c>
      <c r="G6342" s="880">
        <f t="shared" si="401"/>
        <v>1.5</v>
      </c>
      <c r="H6342" s="303"/>
    </row>
    <row r="6343" spans="1:8">
      <c r="A6343" s="676"/>
      <c r="B6343" s="303"/>
      <c r="C6343" s="985" t="s">
        <v>729</v>
      </c>
      <c r="D6343" s="358" t="s">
        <v>730</v>
      </c>
      <c r="E6343" s="802">
        <v>0.1</v>
      </c>
      <c r="F6343" s="666">
        <v>170</v>
      </c>
      <c r="G6343" s="880">
        <f t="shared" si="401"/>
        <v>17</v>
      </c>
      <c r="H6343" s="303"/>
    </row>
    <row r="6344" spans="1:8">
      <c r="A6344" s="676"/>
      <c r="B6344" s="303"/>
      <c r="C6344" s="985" t="s">
        <v>722</v>
      </c>
      <c r="D6344" s="358" t="s">
        <v>40</v>
      </c>
      <c r="E6344" s="802">
        <v>1</v>
      </c>
      <c r="F6344" s="666">
        <v>130</v>
      </c>
      <c r="G6344" s="880">
        <f t="shared" si="401"/>
        <v>130</v>
      </c>
      <c r="H6344" s="303"/>
    </row>
    <row r="6345" spans="1:8">
      <c r="A6345" s="676"/>
      <c r="B6345" s="303"/>
      <c r="C6345" s="291" t="s">
        <v>4575</v>
      </c>
      <c r="D6345" s="359" t="s">
        <v>38</v>
      </c>
      <c r="E6345" s="984">
        <v>3.0000000000000001E-3</v>
      </c>
      <c r="F6345" s="668">
        <v>23500</v>
      </c>
      <c r="G6345" s="880">
        <f t="shared" si="401"/>
        <v>70.5</v>
      </c>
      <c r="H6345" s="303"/>
    </row>
    <row r="6346" spans="1:8">
      <c r="A6346" s="676"/>
      <c r="B6346" s="303"/>
      <c r="C6346" s="981" t="s">
        <v>736</v>
      </c>
      <c r="D6346" s="562" t="s">
        <v>40</v>
      </c>
      <c r="E6346" s="981">
        <v>1</v>
      </c>
      <c r="F6346" s="983">
        <v>26</v>
      </c>
      <c r="G6346" s="880">
        <f t="shared" si="401"/>
        <v>26</v>
      </c>
      <c r="H6346" s="303"/>
    </row>
    <row r="6347" spans="1:8">
      <c r="A6347" s="676"/>
      <c r="B6347" s="303"/>
      <c r="C6347" s="981" t="s">
        <v>31</v>
      </c>
      <c r="D6347" s="562" t="s">
        <v>98</v>
      </c>
      <c r="E6347" s="981">
        <v>1E-3</v>
      </c>
      <c r="F6347" s="983">
        <v>2700</v>
      </c>
      <c r="G6347" s="880">
        <f t="shared" si="401"/>
        <v>2.7</v>
      </c>
      <c r="H6347" s="303"/>
    </row>
    <row r="6348" spans="1:8">
      <c r="A6348" s="676" t="s">
        <v>4705</v>
      </c>
      <c r="B6348" s="303" t="s">
        <v>4443</v>
      </c>
      <c r="C6348" s="99"/>
      <c r="D6348" s="104"/>
      <c r="E6348" s="99"/>
      <c r="F6348" s="986"/>
      <c r="G6348" s="1559">
        <f>SUM(G6349:G6369)</f>
        <v>9818.1409999999996</v>
      </c>
      <c r="H6348" s="303" t="s">
        <v>4643</v>
      </c>
    </row>
    <row r="6349" spans="1:8">
      <c r="A6349" s="676"/>
      <c r="B6349" s="303"/>
      <c r="C6349" s="25" t="s">
        <v>733</v>
      </c>
      <c r="D6349" s="974" t="s">
        <v>39</v>
      </c>
      <c r="E6349" s="25">
        <v>0.05</v>
      </c>
      <c r="F6349" s="983">
        <v>18000</v>
      </c>
      <c r="G6349" s="701">
        <f>F6349*E6349</f>
        <v>900</v>
      </c>
      <c r="H6349" s="303"/>
    </row>
    <row r="6350" spans="1:8">
      <c r="A6350" s="676"/>
      <c r="B6350" s="303"/>
      <c r="C6350" s="25" t="s">
        <v>1760</v>
      </c>
      <c r="D6350" s="974" t="s">
        <v>39</v>
      </c>
      <c r="E6350" s="25">
        <v>0.25</v>
      </c>
      <c r="F6350" s="983">
        <v>21000</v>
      </c>
      <c r="G6350" s="701">
        <f t="shared" ref="G6350:G6369" si="402">F6350*E6350</f>
        <v>5250</v>
      </c>
      <c r="H6350" s="303"/>
    </row>
    <row r="6351" spans="1:8">
      <c r="A6351" s="676"/>
      <c r="B6351" s="303"/>
      <c r="C6351" s="25" t="s">
        <v>4563</v>
      </c>
      <c r="D6351" s="974" t="s">
        <v>98</v>
      </c>
      <c r="E6351" s="25">
        <v>3.7999999999999999E-2</v>
      </c>
      <c r="F6351" s="983">
        <v>19000</v>
      </c>
      <c r="G6351" s="701">
        <f t="shared" si="402"/>
        <v>722</v>
      </c>
      <c r="H6351" s="303"/>
    </row>
    <row r="6352" spans="1:8">
      <c r="A6352" s="676"/>
      <c r="B6352" s="303"/>
      <c r="C6352" s="981" t="s">
        <v>1897</v>
      </c>
      <c r="D6352" s="974" t="s">
        <v>98</v>
      </c>
      <c r="E6352" s="25">
        <v>0.01</v>
      </c>
      <c r="F6352" s="983">
        <v>45000</v>
      </c>
      <c r="G6352" s="701">
        <f t="shared" si="402"/>
        <v>450</v>
      </c>
      <c r="H6352" s="303"/>
    </row>
    <row r="6353" spans="1:8" ht="30">
      <c r="A6353" s="676"/>
      <c r="B6353" s="303"/>
      <c r="C6353" s="291" t="s">
        <v>4574</v>
      </c>
      <c r="D6353" s="359" t="s">
        <v>38</v>
      </c>
      <c r="E6353" s="984">
        <v>1E-3</v>
      </c>
      <c r="F6353" s="649">
        <v>1400</v>
      </c>
      <c r="G6353" s="701">
        <f t="shared" si="402"/>
        <v>1.4000000000000001</v>
      </c>
      <c r="H6353" s="303"/>
    </row>
    <row r="6354" spans="1:8" ht="30">
      <c r="A6354" s="676"/>
      <c r="B6354" s="303"/>
      <c r="C6354" s="25" t="s">
        <v>4564</v>
      </c>
      <c r="D6354" s="974" t="s">
        <v>98</v>
      </c>
      <c r="E6354" s="25">
        <v>1E-4</v>
      </c>
      <c r="F6354" s="983">
        <v>71490</v>
      </c>
      <c r="G6354" s="701">
        <f t="shared" si="402"/>
        <v>7.149</v>
      </c>
      <c r="H6354" s="303"/>
    </row>
    <row r="6355" spans="1:8" ht="30">
      <c r="A6355" s="676"/>
      <c r="B6355" s="303"/>
      <c r="C6355" s="25" t="s">
        <v>4565</v>
      </c>
      <c r="D6355" s="974" t="s">
        <v>98</v>
      </c>
      <c r="E6355" s="25">
        <v>1E-4</v>
      </c>
      <c r="F6355" s="979">
        <v>74815</v>
      </c>
      <c r="G6355" s="701">
        <f t="shared" si="402"/>
        <v>7.4815000000000005</v>
      </c>
      <c r="H6355" s="303"/>
    </row>
    <row r="6356" spans="1:8" ht="45">
      <c r="A6356" s="676"/>
      <c r="B6356" s="303"/>
      <c r="C6356" s="25" t="s">
        <v>4566</v>
      </c>
      <c r="D6356" s="974" t="s">
        <v>98</v>
      </c>
      <c r="E6356" s="25">
        <v>1E-4</v>
      </c>
      <c r="F6356" s="979">
        <v>75465</v>
      </c>
      <c r="G6356" s="701">
        <f t="shared" si="402"/>
        <v>7.5465</v>
      </c>
      <c r="H6356" s="303"/>
    </row>
    <row r="6357" spans="1:8" ht="30">
      <c r="A6357" s="676"/>
      <c r="B6357" s="303"/>
      <c r="C6357" s="25" t="s">
        <v>4567</v>
      </c>
      <c r="D6357" s="974" t="s">
        <v>98</v>
      </c>
      <c r="E6357" s="25">
        <v>1E-4</v>
      </c>
      <c r="F6357" s="979">
        <v>87990</v>
      </c>
      <c r="G6357" s="701">
        <f t="shared" si="402"/>
        <v>8.7990000000000013</v>
      </c>
      <c r="H6357" s="303"/>
    </row>
    <row r="6358" spans="1:8" ht="30">
      <c r="A6358" s="676"/>
      <c r="B6358" s="303"/>
      <c r="C6358" s="25" t="s">
        <v>4568</v>
      </c>
      <c r="D6358" s="974" t="s">
        <v>98</v>
      </c>
      <c r="E6358" s="25">
        <v>1E-4</v>
      </c>
      <c r="F6358" s="979">
        <v>71395</v>
      </c>
      <c r="G6358" s="701">
        <f t="shared" si="402"/>
        <v>7.1395</v>
      </c>
      <c r="H6358" s="303"/>
    </row>
    <row r="6359" spans="1:8" ht="30">
      <c r="A6359" s="676"/>
      <c r="B6359" s="303"/>
      <c r="C6359" s="25" t="s">
        <v>4569</v>
      </c>
      <c r="D6359" s="974" t="s">
        <v>98</v>
      </c>
      <c r="E6359" s="25">
        <v>1E-4</v>
      </c>
      <c r="F6359" s="979">
        <v>53450</v>
      </c>
      <c r="G6359" s="701">
        <f t="shared" si="402"/>
        <v>5.3450000000000006</v>
      </c>
      <c r="H6359" s="303"/>
    </row>
    <row r="6360" spans="1:8" ht="30">
      <c r="A6360" s="676"/>
      <c r="B6360" s="303"/>
      <c r="C6360" s="25" t="s">
        <v>4570</v>
      </c>
      <c r="D6360" s="974" t="s">
        <v>98</v>
      </c>
      <c r="E6360" s="25">
        <v>1E-4</v>
      </c>
      <c r="F6360" s="213">
        <v>56745</v>
      </c>
      <c r="G6360" s="30">
        <f t="shared" si="402"/>
        <v>5.6745000000000001</v>
      </c>
      <c r="H6360" s="303"/>
    </row>
    <row r="6361" spans="1:8" ht="30">
      <c r="A6361" s="676"/>
      <c r="B6361" s="303"/>
      <c r="C6361" s="25" t="s">
        <v>4571</v>
      </c>
      <c r="D6361" s="974" t="s">
        <v>98</v>
      </c>
      <c r="E6361" s="25">
        <v>1E-4</v>
      </c>
      <c r="F6361" s="213">
        <v>141060</v>
      </c>
      <c r="G6361" s="30">
        <f t="shared" si="402"/>
        <v>14.106</v>
      </c>
      <c r="H6361" s="303"/>
    </row>
    <row r="6362" spans="1:8">
      <c r="A6362" s="676"/>
      <c r="B6362" s="303"/>
      <c r="C6362" s="25" t="s">
        <v>4573</v>
      </c>
      <c r="D6362" s="974" t="s">
        <v>4608</v>
      </c>
      <c r="E6362" s="25">
        <v>2E-3</v>
      </c>
      <c r="F6362" s="979">
        <v>225000</v>
      </c>
      <c r="G6362" s="701">
        <f t="shared" si="402"/>
        <v>450</v>
      </c>
      <c r="H6362" s="303"/>
    </row>
    <row r="6363" spans="1:8">
      <c r="A6363" s="676"/>
      <c r="B6363" s="303"/>
      <c r="C6363" s="980" t="s">
        <v>2464</v>
      </c>
      <c r="D6363" s="358" t="s">
        <v>40</v>
      </c>
      <c r="E6363" s="802">
        <v>3.0000000000000001E-3</v>
      </c>
      <c r="F6363" s="675">
        <v>550000</v>
      </c>
      <c r="G6363" s="701">
        <f t="shared" si="402"/>
        <v>1650</v>
      </c>
      <c r="H6363" s="303"/>
    </row>
    <row r="6364" spans="1:8">
      <c r="A6364" s="676"/>
      <c r="B6364" s="303"/>
      <c r="C6364" s="25" t="s">
        <v>4576</v>
      </c>
      <c r="D6364" s="974" t="s">
        <v>38</v>
      </c>
      <c r="E6364" s="981">
        <v>0.01</v>
      </c>
      <c r="F6364" s="979">
        <v>1500</v>
      </c>
      <c r="G6364" s="701">
        <f t="shared" si="402"/>
        <v>15</v>
      </c>
      <c r="H6364" s="303"/>
    </row>
    <row r="6365" spans="1:8">
      <c r="A6365" s="676"/>
      <c r="B6365" s="303"/>
      <c r="C6365" s="25" t="s">
        <v>722</v>
      </c>
      <c r="D6365" s="974" t="s">
        <v>40</v>
      </c>
      <c r="E6365" s="25">
        <v>1</v>
      </c>
      <c r="F6365" s="979">
        <v>130</v>
      </c>
      <c r="G6365" s="701">
        <f t="shared" si="402"/>
        <v>130</v>
      </c>
      <c r="H6365" s="303"/>
    </row>
    <row r="6366" spans="1:8">
      <c r="A6366" s="676"/>
      <c r="B6366" s="303"/>
      <c r="C6366" s="291" t="s">
        <v>4575</v>
      </c>
      <c r="D6366" s="359" t="s">
        <v>38</v>
      </c>
      <c r="E6366" s="984">
        <v>3.0000000000000001E-3</v>
      </c>
      <c r="F6366" s="668">
        <v>23500</v>
      </c>
      <c r="G6366" s="701">
        <f t="shared" si="402"/>
        <v>70.5</v>
      </c>
      <c r="H6366" s="303"/>
    </row>
    <row r="6367" spans="1:8">
      <c r="A6367" s="676"/>
      <c r="B6367" s="303"/>
      <c r="C6367" s="25" t="s">
        <v>576</v>
      </c>
      <c r="D6367" s="974" t="s">
        <v>39</v>
      </c>
      <c r="E6367" s="25">
        <v>0.1</v>
      </c>
      <c r="F6367" s="979">
        <v>720</v>
      </c>
      <c r="G6367" s="701">
        <f t="shared" si="402"/>
        <v>72</v>
      </c>
      <c r="H6367" s="303"/>
    </row>
    <row r="6368" spans="1:8">
      <c r="A6368" s="676"/>
      <c r="B6368" s="303"/>
      <c r="C6368" s="25" t="s">
        <v>31</v>
      </c>
      <c r="D6368" s="974" t="s">
        <v>98</v>
      </c>
      <c r="E6368" s="25">
        <v>0.01</v>
      </c>
      <c r="F6368" s="979">
        <v>2700</v>
      </c>
      <c r="G6368" s="701">
        <f t="shared" si="402"/>
        <v>27</v>
      </c>
      <c r="H6368" s="303"/>
    </row>
    <row r="6369" spans="1:8">
      <c r="A6369" s="676"/>
      <c r="B6369" s="303"/>
      <c r="C6369" s="982" t="s">
        <v>729</v>
      </c>
      <c r="D6369" s="974" t="s">
        <v>730</v>
      </c>
      <c r="E6369" s="25">
        <v>0.1</v>
      </c>
      <c r="F6369" s="979">
        <v>170</v>
      </c>
      <c r="G6369" s="701">
        <f t="shared" si="402"/>
        <v>17</v>
      </c>
      <c r="H6369" s="303"/>
    </row>
    <row r="6370" spans="1:8" ht="30">
      <c r="A6370" s="676" t="s">
        <v>4706</v>
      </c>
      <c r="B6370" s="303" t="s">
        <v>4455</v>
      </c>
      <c r="C6370" s="99"/>
      <c r="D6370" s="104"/>
      <c r="E6370" s="99"/>
      <c r="F6370" s="986"/>
      <c r="G6370" s="1559">
        <f>SUM(G6371:G6396)</f>
        <v>15516.324000000001</v>
      </c>
      <c r="H6370" s="303" t="s">
        <v>4620</v>
      </c>
    </row>
    <row r="6371" spans="1:8">
      <c r="A6371" s="676"/>
      <c r="B6371" s="303"/>
      <c r="C6371" s="981" t="s">
        <v>1755</v>
      </c>
      <c r="D6371" s="974" t="s">
        <v>39</v>
      </c>
      <c r="E6371" s="25">
        <v>0.1</v>
      </c>
      <c r="F6371" s="983">
        <v>42000</v>
      </c>
      <c r="G6371" s="701">
        <f>F6371*E6371</f>
        <v>4200</v>
      </c>
      <c r="H6371" s="303"/>
    </row>
    <row r="6372" spans="1:8">
      <c r="A6372" s="676"/>
      <c r="B6372" s="303"/>
      <c r="C6372" s="25" t="s">
        <v>733</v>
      </c>
      <c r="D6372" s="974" t="s">
        <v>39</v>
      </c>
      <c r="E6372" s="25">
        <v>0.09</v>
      </c>
      <c r="F6372" s="983">
        <v>18000</v>
      </c>
      <c r="G6372" s="701">
        <f t="shared" ref="G6372:G6396" si="403">F6372*E6372</f>
        <v>1620</v>
      </c>
      <c r="H6372" s="303"/>
    </row>
    <row r="6373" spans="1:8">
      <c r="A6373" s="676"/>
      <c r="B6373" s="303"/>
      <c r="C6373" s="25" t="s">
        <v>731</v>
      </c>
      <c r="D6373" s="974" t="s">
        <v>39</v>
      </c>
      <c r="E6373" s="25">
        <v>0.01</v>
      </c>
      <c r="F6373" s="983">
        <v>18000</v>
      </c>
      <c r="G6373" s="701">
        <f t="shared" si="403"/>
        <v>180</v>
      </c>
      <c r="H6373" s="303"/>
    </row>
    <row r="6374" spans="1:8">
      <c r="A6374" s="676"/>
      <c r="B6374" s="303"/>
      <c r="C6374" s="25" t="s">
        <v>4181</v>
      </c>
      <c r="D6374" s="974" t="s">
        <v>98</v>
      </c>
      <c r="E6374" s="25">
        <v>2E-3</v>
      </c>
      <c r="F6374" s="983">
        <v>18000</v>
      </c>
      <c r="G6374" s="701">
        <f t="shared" si="403"/>
        <v>36</v>
      </c>
      <c r="H6374" s="303"/>
    </row>
    <row r="6375" spans="1:8">
      <c r="A6375" s="676"/>
      <c r="B6375" s="303"/>
      <c r="C6375" s="981" t="s">
        <v>4586</v>
      </c>
      <c r="D6375" s="974" t="s">
        <v>39</v>
      </c>
      <c r="E6375" s="25">
        <v>0.05</v>
      </c>
      <c r="F6375" s="983">
        <v>21000</v>
      </c>
      <c r="G6375" s="701">
        <f t="shared" si="403"/>
        <v>1050</v>
      </c>
      <c r="H6375" s="303"/>
    </row>
    <row r="6376" spans="1:8">
      <c r="A6376" s="676"/>
      <c r="B6376" s="303"/>
      <c r="C6376" s="25" t="s">
        <v>1814</v>
      </c>
      <c r="D6376" s="974" t="s">
        <v>98</v>
      </c>
      <c r="E6376" s="25">
        <v>2E-3</v>
      </c>
      <c r="F6376" s="983">
        <v>106777</v>
      </c>
      <c r="G6376" s="701">
        <f t="shared" si="403"/>
        <v>213.554</v>
      </c>
      <c r="H6376" s="303"/>
    </row>
    <row r="6377" spans="1:8">
      <c r="A6377" s="676"/>
      <c r="B6377" s="303"/>
      <c r="C6377" s="981" t="s">
        <v>727</v>
      </c>
      <c r="D6377" s="974" t="s">
        <v>39</v>
      </c>
      <c r="E6377" s="25">
        <v>6.0000000000000001E-3</v>
      </c>
      <c r="F6377" s="983">
        <v>18000</v>
      </c>
      <c r="G6377" s="701">
        <f t="shared" si="403"/>
        <v>108</v>
      </c>
      <c r="H6377" s="303"/>
    </row>
    <row r="6378" spans="1:8">
      <c r="A6378" s="676"/>
      <c r="B6378" s="303"/>
      <c r="C6378" s="25" t="s">
        <v>4587</v>
      </c>
      <c r="D6378" s="974" t="s">
        <v>98</v>
      </c>
      <c r="E6378" s="25">
        <v>2E-3</v>
      </c>
      <c r="F6378" s="983">
        <v>19000</v>
      </c>
      <c r="G6378" s="701">
        <f t="shared" si="403"/>
        <v>38</v>
      </c>
      <c r="H6378" s="303"/>
    </row>
    <row r="6379" spans="1:8">
      <c r="A6379" s="676"/>
      <c r="B6379" s="303"/>
      <c r="C6379" s="981" t="s">
        <v>1760</v>
      </c>
      <c r="D6379" s="562" t="s">
        <v>39</v>
      </c>
      <c r="E6379" s="981">
        <v>0.15</v>
      </c>
      <c r="F6379" s="983">
        <v>21000</v>
      </c>
      <c r="G6379" s="701">
        <f t="shared" si="403"/>
        <v>3150</v>
      </c>
      <c r="H6379" s="303"/>
    </row>
    <row r="6380" spans="1:8">
      <c r="A6380" s="676"/>
      <c r="B6380" s="303"/>
      <c r="C6380" s="25" t="s">
        <v>892</v>
      </c>
      <c r="D6380" s="974" t="s">
        <v>98</v>
      </c>
      <c r="E6380" s="25">
        <v>5.0000000000000001E-3</v>
      </c>
      <c r="F6380" s="983">
        <v>18000</v>
      </c>
      <c r="G6380" s="701">
        <f t="shared" si="403"/>
        <v>90</v>
      </c>
      <c r="H6380" s="303"/>
    </row>
    <row r="6381" spans="1:8">
      <c r="A6381" s="676"/>
      <c r="B6381" s="303"/>
      <c r="C6381" s="981" t="s">
        <v>1834</v>
      </c>
      <c r="D6381" s="974" t="s">
        <v>98</v>
      </c>
      <c r="E6381" s="25">
        <v>0.02</v>
      </c>
      <c r="F6381" s="983">
        <v>6400</v>
      </c>
      <c r="G6381" s="701">
        <f t="shared" si="403"/>
        <v>128</v>
      </c>
      <c r="H6381" s="303"/>
    </row>
    <row r="6382" spans="1:8" ht="30">
      <c r="A6382" s="676"/>
      <c r="B6382" s="303"/>
      <c r="C6382" s="368" t="s">
        <v>4103</v>
      </c>
      <c r="D6382" s="988" t="s">
        <v>98</v>
      </c>
      <c r="E6382" s="425">
        <v>0.01</v>
      </c>
      <c r="F6382" s="671">
        <v>24000</v>
      </c>
      <c r="G6382" s="701">
        <f t="shared" si="403"/>
        <v>240</v>
      </c>
      <c r="H6382" s="303"/>
    </row>
    <row r="6383" spans="1:8">
      <c r="A6383" s="676"/>
      <c r="B6383" s="303"/>
      <c r="C6383" s="368" t="s">
        <v>879</v>
      </c>
      <c r="D6383" s="988" t="s">
        <v>98</v>
      </c>
      <c r="E6383" s="425">
        <v>1E-3</v>
      </c>
      <c r="F6383" s="671">
        <v>24000</v>
      </c>
      <c r="G6383" s="701">
        <f t="shared" si="403"/>
        <v>24</v>
      </c>
      <c r="H6383" s="303"/>
    </row>
    <row r="6384" spans="1:8" ht="30">
      <c r="A6384" s="676"/>
      <c r="B6384" s="303"/>
      <c r="C6384" s="25" t="s">
        <v>4602</v>
      </c>
      <c r="D6384" s="974" t="s">
        <v>98</v>
      </c>
      <c r="E6384" s="25">
        <v>1E-4</v>
      </c>
      <c r="F6384" s="983">
        <v>60000</v>
      </c>
      <c r="G6384" s="701">
        <f t="shared" si="403"/>
        <v>6</v>
      </c>
      <c r="H6384" s="303"/>
    </row>
    <row r="6385" spans="1:8">
      <c r="A6385" s="676"/>
      <c r="B6385" s="303"/>
      <c r="C6385" s="980" t="s">
        <v>2464</v>
      </c>
      <c r="D6385" s="358" t="s">
        <v>40</v>
      </c>
      <c r="E6385" s="802">
        <v>3.0000000000000001E-3</v>
      </c>
      <c r="F6385" s="675">
        <v>550000</v>
      </c>
      <c r="G6385" s="701">
        <f t="shared" si="403"/>
        <v>1650</v>
      </c>
      <c r="H6385" s="303"/>
    </row>
    <row r="6386" spans="1:8">
      <c r="A6386" s="676"/>
      <c r="B6386" s="303"/>
      <c r="C6386" s="989" t="s">
        <v>576</v>
      </c>
      <c r="D6386" s="359" t="s">
        <v>2426</v>
      </c>
      <c r="E6386" s="742">
        <v>0.1</v>
      </c>
      <c r="F6386" s="760">
        <v>720</v>
      </c>
      <c r="G6386" s="701">
        <f t="shared" si="403"/>
        <v>72</v>
      </c>
      <c r="H6386" s="303"/>
    </row>
    <row r="6387" spans="1:8" ht="30">
      <c r="A6387" s="676"/>
      <c r="B6387" s="303"/>
      <c r="C6387" s="291" t="s">
        <v>4574</v>
      </c>
      <c r="D6387" s="359" t="s">
        <v>38</v>
      </c>
      <c r="E6387" s="893">
        <v>0.2</v>
      </c>
      <c r="F6387" s="668">
        <v>1400</v>
      </c>
      <c r="G6387" s="701">
        <f t="shared" si="403"/>
        <v>280</v>
      </c>
      <c r="H6387" s="303"/>
    </row>
    <row r="6388" spans="1:8">
      <c r="A6388" s="676"/>
      <c r="B6388" s="303"/>
      <c r="C6388" s="25" t="s">
        <v>4576</v>
      </c>
      <c r="D6388" s="359" t="s">
        <v>2427</v>
      </c>
      <c r="E6388" s="742">
        <v>0.01</v>
      </c>
      <c r="F6388" s="668">
        <v>1500</v>
      </c>
      <c r="G6388" s="701">
        <f t="shared" si="403"/>
        <v>15</v>
      </c>
      <c r="H6388" s="303"/>
    </row>
    <row r="6389" spans="1:8">
      <c r="A6389" s="676"/>
      <c r="B6389" s="303"/>
      <c r="C6389" s="25" t="s">
        <v>4573</v>
      </c>
      <c r="D6389" s="974" t="s">
        <v>1718</v>
      </c>
      <c r="E6389" s="25">
        <v>2E-3</v>
      </c>
      <c r="F6389" s="979">
        <v>225000</v>
      </c>
      <c r="G6389" s="701">
        <f t="shared" si="403"/>
        <v>450</v>
      </c>
      <c r="H6389" s="303"/>
    </row>
    <row r="6390" spans="1:8">
      <c r="A6390" s="676"/>
      <c r="B6390" s="303"/>
      <c r="C6390" s="989" t="s">
        <v>2464</v>
      </c>
      <c r="D6390" s="359" t="s">
        <v>40</v>
      </c>
      <c r="E6390" s="802">
        <v>3.0000000000000001E-3</v>
      </c>
      <c r="F6390" s="675">
        <v>550000</v>
      </c>
      <c r="G6390" s="701">
        <f t="shared" si="403"/>
        <v>1650</v>
      </c>
      <c r="H6390" s="303"/>
    </row>
    <row r="6391" spans="1:8">
      <c r="A6391" s="676"/>
      <c r="B6391" s="303"/>
      <c r="C6391" s="989" t="s">
        <v>576</v>
      </c>
      <c r="D6391" s="359" t="s">
        <v>2426</v>
      </c>
      <c r="E6391" s="742">
        <v>0.1</v>
      </c>
      <c r="F6391" s="760">
        <v>720</v>
      </c>
      <c r="G6391" s="701">
        <f t="shared" si="403"/>
        <v>72</v>
      </c>
      <c r="H6391" s="303"/>
    </row>
    <row r="6392" spans="1:8">
      <c r="A6392" s="676"/>
      <c r="B6392" s="303"/>
      <c r="C6392" s="990" t="s">
        <v>729</v>
      </c>
      <c r="D6392" s="359" t="s">
        <v>730</v>
      </c>
      <c r="E6392" s="742">
        <v>0.1</v>
      </c>
      <c r="F6392" s="760">
        <v>170</v>
      </c>
      <c r="G6392" s="701">
        <f t="shared" si="403"/>
        <v>17</v>
      </c>
      <c r="H6392" s="303"/>
    </row>
    <row r="6393" spans="1:8">
      <c r="A6393" s="676"/>
      <c r="B6393" s="303"/>
      <c r="C6393" s="990" t="s">
        <v>722</v>
      </c>
      <c r="D6393" s="359" t="s">
        <v>40</v>
      </c>
      <c r="E6393" s="742">
        <v>1</v>
      </c>
      <c r="F6393" s="760">
        <v>130</v>
      </c>
      <c r="G6393" s="701">
        <f t="shared" si="403"/>
        <v>130</v>
      </c>
      <c r="H6393" s="303"/>
    </row>
    <row r="6394" spans="1:8">
      <c r="A6394" s="676"/>
      <c r="B6394" s="303"/>
      <c r="C6394" s="291" t="s">
        <v>4575</v>
      </c>
      <c r="D6394" s="359" t="s">
        <v>38</v>
      </c>
      <c r="E6394" s="984">
        <v>3.0000000000000001E-3</v>
      </c>
      <c r="F6394" s="668">
        <v>23500</v>
      </c>
      <c r="G6394" s="701">
        <f t="shared" si="403"/>
        <v>70.5</v>
      </c>
      <c r="H6394" s="303"/>
    </row>
    <row r="6395" spans="1:8">
      <c r="A6395" s="676"/>
      <c r="B6395" s="303"/>
      <c r="C6395" s="990" t="s">
        <v>31</v>
      </c>
      <c r="D6395" s="359" t="s">
        <v>98</v>
      </c>
      <c r="E6395" s="742">
        <v>1E-4</v>
      </c>
      <c r="F6395" s="760">
        <v>2700</v>
      </c>
      <c r="G6395" s="701">
        <f t="shared" si="403"/>
        <v>0.27</v>
      </c>
      <c r="H6395" s="303"/>
    </row>
    <row r="6396" spans="1:8">
      <c r="A6396" s="676"/>
      <c r="B6396" s="303"/>
      <c r="C6396" s="25" t="s">
        <v>736</v>
      </c>
      <c r="D6396" s="974" t="s">
        <v>40</v>
      </c>
      <c r="E6396" s="25">
        <v>1</v>
      </c>
      <c r="F6396" s="979">
        <v>26</v>
      </c>
      <c r="G6396" s="701">
        <f t="shared" si="403"/>
        <v>26</v>
      </c>
      <c r="H6396" s="303"/>
    </row>
    <row r="6397" spans="1:8" ht="45">
      <c r="A6397" s="676" t="s">
        <v>4707</v>
      </c>
      <c r="B6397" s="775" t="s">
        <v>4454</v>
      </c>
      <c r="C6397" s="99"/>
      <c r="D6397" s="104"/>
      <c r="E6397" s="99"/>
      <c r="F6397" s="986"/>
      <c r="G6397" s="1559">
        <f>SUM(G6398:G6417)</f>
        <v>14376.785</v>
      </c>
      <c r="H6397" s="303" t="s">
        <v>4645</v>
      </c>
    </row>
    <row r="6398" spans="1:8">
      <c r="A6398" s="676"/>
      <c r="B6398" s="303"/>
      <c r="C6398" s="981" t="s">
        <v>1755</v>
      </c>
      <c r="D6398" s="974" t="s">
        <v>39</v>
      </c>
      <c r="E6398" s="25">
        <v>0.1</v>
      </c>
      <c r="F6398" s="983">
        <v>42000</v>
      </c>
      <c r="G6398" s="701">
        <f>F6398*E6398</f>
        <v>4200</v>
      </c>
      <c r="H6398" s="303"/>
    </row>
    <row r="6399" spans="1:8">
      <c r="A6399" s="676"/>
      <c r="B6399" s="303"/>
      <c r="C6399" s="981" t="s">
        <v>4586</v>
      </c>
      <c r="D6399" s="974" t="s">
        <v>39</v>
      </c>
      <c r="E6399" s="25">
        <v>0.06</v>
      </c>
      <c r="F6399" s="983">
        <v>21000</v>
      </c>
      <c r="G6399" s="701">
        <f t="shared" ref="G6399:G6417" si="404">F6399*E6399</f>
        <v>1260</v>
      </c>
      <c r="H6399" s="303"/>
    </row>
    <row r="6400" spans="1:8">
      <c r="A6400" s="676"/>
      <c r="B6400" s="303"/>
      <c r="C6400" s="25" t="s">
        <v>733</v>
      </c>
      <c r="D6400" s="974" t="s">
        <v>39</v>
      </c>
      <c r="E6400" s="25">
        <v>5.1999999999999998E-2</v>
      </c>
      <c r="F6400" s="983">
        <v>18000</v>
      </c>
      <c r="G6400" s="701">
        <f t="shared" si="404"/>
        <v>936</v>
      </c>
      <c r="H6400" s="303"/>
    </row>
    <row r="6401" spans="1:8">
      <c r="A6401" s="676"/>
      <c r="B6401" s="303"/>
      <c r="C6401" s="25" t="s">
        <v>1814</v>
      </c>
      <c r="D6401" s="974" t="s">
        <v>98</v>
      </c>
      <c r="E6401" s="25">
        <v>5.0000000000000001E-3</v>
      </c>
      <c r="F6401" s="983">
        <v>106777</v>
      </c>
      <c r="G6401" s="701">
        <f t="shared" si="404"/>
        <v>533.88499999999999</v>
      </c>
      <c r="H6401" s="303"/>
    </row>
    <row r="6402" spans="1:8">
      <c r="A6402" s="676"/>
      <c r="B6402" s="303"/>
      <c r="C6402" s="25" t="s">
        <v>4587</v>
      </c>
      <c r="D6402" s="974" t="s">
        <v>98</v>
      </c>
      <c r="E6402" s="25">
        <v>0.01</v>
      </c>
      <c r="F6402" s="983">
        <v>19000</v>
      </c>
      <c r="G6402" s="701">
        <f t="shared" si="404"/>
        <v>190</v>
      </c>
      <c r="H6402" s="303"/>
    </row>
    <row r="6403" spans="1:8">
      <c r="A6403" s="676"/>
      <c r="B6403" s="303"/>
      <c r="C6403" s="981" t="s">
        <v>1760</v>
      </c>
      <c r="D6403" s="562" t="s">
        <v>39</v>
      </c>
      <c r="E6403" s="981">
        <v>0.15</v>
      </c>
      <c r="F6403" s="983">
        <v>21000</v>
      </c>
      <c r="G6403" s="701">
        <f t="shared" si="404"/>
        <v>3150</v>
      </c>
      <c r="H6403" s="303"/>
    </row>
    <row r="6404" spans="1:8">
      <c r="A6404" s="676"/>
      <c r="B6404" s="303"/>
      <c r="C6404" s="981" t="s">
        <v>727</v>
      </c>
      <c r="D6404" s="562" t="s">
        <v>39</v>
      </c>
      <c r="E6404" s="981">
        <v>6.0000000000000001E-3</v>
      </c>
      <c r="F6404" s="983">
        <v>18000</v>
      </c>
      <c r="G6404" s="701">
        <f t="shared" si="404"/>
        <v>108</v>
      </c>
      <c r="H6404" s="303"/>
    </row>
    <row r="6405" spans="1:8" ht="30">
      <c r="A6405" s="676"/>
      <c r="B6405" s="303"/>
      <c r="C6405" s="25" t="s">
        <v>4602</v>
      </c>
      <c r="D6405" s="974" t="s">
        <v>98</v>
      </c>
      <c r="E6405" s="25">
        <v>1E-4</v>
      </c>
      <c r="F6405" s="983">
        <v>60000</v>
      </c>
      <c r="G6405" s="701">
        <f t="shared" si="404"/>
        <v>6</v>
      </c>
      <c r="H6405" s="303"/>
    </row>
    <row r="6406" spans="1:8">
      <c r="A6406" s="676"/>
      <c r="B6406" s="303"/>
      <c r="C6406" s="25" t="s">
        <v>84</v>
      </c>
      <c r="D6406" s="974" t="s">
        <v>39</v>
      </c>
      <c r="E6406" s="25">
        <v>0.06</v>
      </c>
      <c r="F6406" s="983">
        <v>14000</v>
      </c>
      <c r="G6406" s="701">
        <f t="shared" si="404"/>
        <v>840</v>
      </c>
      <c r="H6406" s="303"/>
    </row>
    <row r="6407" spans="1:8">
      <c r="A6407" s="676"/>
      <c r="B6407" s="303"/>
      <c r="C6407" s="25" t="s">
        <v>1827</v>
      </c>
      <c r="D6407" s="974" t="s">
        <v>98</v>
      </c>
      <c r="E6407" s="25">
        <v>1E-3</v>
      </c>
      <c r="F6407" s="983">
        <v>21000</v>
      </c>
      <c r="G6407" s="701">
        <f t="shared" si="404"/>
        <v>21</v>
      </c>
      <c r="H6407" s="303"/>
    </row>
    <row r="6408" spans="1:8">
      <c r="A6408" s="676"/>
      <c r="B6408" s="303"/>
      <c r="C6408" s="99" t="s">
        <v>1902</v>
      </c>
      <c r="D6408" s="974" t="s">
        <v>39</v>
      </c>
      <c r="E6408" s="25">
        <v>0.05</v>
      </c>
      <c r="F6408" s="983">
        <v>14000</v>
      </c>
      <c r="G6408" s="701">
        <f t="shared" si="404"/>
        <v>700</v>
      </c>
      <c r="H6408" s="303"/>
    </row>
    <row r="6409" spans="1:8">
      <c r="A6409" s="676"/>
      <c r="B6409" s="303"/>
      <c r="C6409" s="980" t="s">
        <v>2464</v>
      </c>
      <c r="D6409" s="358" t="s">
        <v>40</v>
      </c>
      <c r="E6409" s="802">
        <v>3.0000000000000001E-3</v>
      </c>
      <c r="F6409" s="647">
        <v>550000</v>
      </c>
      <c r="G6409" s="701">
        <f t="shared" si="404"/>
        <v>1650</v>
      </c>
      <c r="H6409" s="303"/>
    </row>
    <row r="6410" spans="1:8">
      <c r="A6410" s="676"/>
      <c r="B6410" s="303"/>
      <c r="C6410" s="989" t="s">
        <v>576</v>
      </c>
      <c r="D6410" s="359" t="s">
        <v>2426</v>
      </c>
      <c r="E6410" s="742">
        <v>0.1</v>
      </c>
      <c r="F6410" s="671">
        <v>720</v>
      </c>
      <c r="G6410" s="701">
        <f t="shared" si="404"/>
        <v>72</v>
      </c>
      <c r="H6410" s="303"/>
    </row>
    <row r="6411" spans="1:8" ht="30">
      <c r="A6411" s="676"/>
      <c r="B6411" s="303"/>
      <c r="C6411" s="291" t="s">
        <v>4574</v>
      </c>
      <c r="D6411" s="359" t="s">
        <v>38</v>
      </c>
      <c r="E6411" s="169">
        <v>1E-3</v>
      </c>
      <c r="F6411" s="668">
        <v>1400</v>
      </c>
      <c r="G6411" s="701">
        <f t="shared" si="404"/>
        <v>1.4000000000000001</v>
      </c>
      <c r="H6411" s="303"/>
    </row>
    <row r="6412" spans="1:8">
      <c r="A6412" s="676"/>
      <c r="B6412" s="303"/>
      <c r="C6412" s="25" t="s">
        <v>4576</v>
      </c>
      <c r="D6412" s="359" t="s">
        <v>2427</v>
      </c>
      <c r="E6412" s="742">
        <v>0.01</v>
      </c>
      <c r="F6412" s="668">
        <v>1500</v>
      </c>
      <c r="G6412" s="701">
        <f t="shared" si="404"/>
        <v>15</v>
      </c>
      <c r="H6412" s="303"/>
    </row>
    <row r="6413" spans="1:8">
      <c r="A6413" s="676"/>
      <c r="B6413" s="303"/>
      <c r="C6413" s="25" t="s">
        <v>4573</v>
      </c>
      <c r="D6413" s="974" t="s">
        <v>1718</v>
      </c>
      <c r="E6413" s="25">
        <v>2E-3</v>
      </c>
      <c r="F6413" s="979">
        <v>225000</v>
      </c>
      <c r="G6413" s="701">
        <f t="shared" si="404"/>
        <v>450</v>
      </c>
      <c r="H6413" s="303"/>
    </row>
    <row r="6414" spans="1:8">
      <c r="A6414" s="676"/>
      <c r="B6414" s="303"/>
      <c r="C6414" s="990" t="s">
        <v>729</v>
      </c>
      <c r="D6414" s="359" t="s">
        <v>730</v>
      </c>
      <c r="E6414" s="742">
        <v>0.1</v>
      </c>
      <c r="F6414" s="760">
        <v>170</v>
      </c>
      <c r="G6414" s="701">
        <f t="shared" si="404"/>
        <v>17</v>
      </c>
      <c r="H6414" s="303"/>
    </row>
    <row r="6415" spans="1:8">
      <c r="A6415" s="676"/>
      <c r="B6415" s="303"/>
      <c r="C6415" s="291" t="s">
        <v>4575</v>
      </c>
      <c r="D6415" s="359" t="s">
        <v>38</v>
      </c>
      <c r="E6415" s="984">
        <v>3.0000000000000001E-3</v>
      </c>
      <c r="F6415" s="668">
        <v>23500</v>
      </c>
      <c r="G6415" s="701">
        <f t="shared" si="404"/>
        <v>70.5</v>
      </c>
      <c r="H6415" s="303"/>
    </row>
    <row r="6416" spans="1:8">
      <c r="A6416" s="676"/>
      <c r="B6416" s="303"/>
      <c r="C6416" s="990" t="s">
        <v>722</v>
      </c>
      <c r="D6416" s="359" t="s">
        <v>40</v>
      </c>
      <c r="E6416" s="742">
        <v>1</v>
      </c>
      <c r="F6416" s="760">
        <v>130</v>
      </c>
      <c r="G6416" s="701">
        <f t="shared" si="404"/>
        <v>130</v>
      </c>
      <c r="H6416" s="303"/>
    </row>
    <row r="6417" spans="1:8" ht="27.75" customHeight="1">
      <c r="A6417" s="676"/>
      <c r="B6417" s="303"/>
      <c r="C6417" s="25" t="s">
        <v>736</v>
      </c>
      <c r="D6417" s="974" t="s">
        <v>40</v>
      </c>
      <c r="E6417" s="25">
        <v>1</v>
      </c>
      <c r="F6417" s="983">
        <v>26</v>
      </c>
      <c r="G6417" s="701">
        <f t="shared" si="404"/>
        <v>26</v>
      </c>
      <c r="H6417" s="303"/>
    </row>
    <row r="6418" spans="1:8">
      <c r="A6418" s="676" t="s">
        <v>4708</v>
      </c>
      <c r="B6418" s="775" t="s">
        <v>4479</v>
      </c>
      <c r="C6418" s="99"/>
      <c r="D6418" s="104"/>
      <c r="E6418" s="99"/>
      <c r="F6418" s="986"/>
      <c r="G6418" s="1559">
        <f>SUM(G6419:G6440)</f>
        <v>8441.0249999999996</v>
      </c>
      <c r="H6418" s="303"/>
    </row>
    <row r="6419" spans="1:8" ht="30">
      <c r="A6419" s="676"/>
      <c r="B6419" s="303"/>
      <c r="C6419" s="25" t="s">
        <v>733</v>
      </c>
      <c r="D6419" s="974" t="s">
        <v>39</v>
      </c>
      <c r="E6419" s="25">
        <v>2.5999999999999999E-2</v>
      </c>
      <c r="F6419" s="983">
        <v>18000</v>
      </c>
      <c r="G6419" s="701">
        <f t="shared" ref="G6419:G6440" si="405">F6419*E6419</f>
        <v>468</v>
      </c>
      <c r="H6419" s="303" t="s">
        <v>4614</v>
      </c>
    </row>
    <row r="6420" spans="1:8">
      <c r="A6420" s="676"/>
      <c r="B6420" s="303"/>
      <c r="C6420" s="987" t="s">
        <v>1689</v>
      </c>
      <c r="D6420" s="562" t="s">
        <v>98</v>
      </c>
      <c r="E6420" s="981">
        <v>1.2500000000000001E-2</v>
      </c>
      <c r="F6420" s="983">
        <v>7500</v>
      </c>
      <c r="G6420" s="701">
        <f t="shared" si="405"/>
        <v>93.75</v>
      </c>
      <c r="H6420" s="303"/>
    </row>
    <row r="6421" spans="1:8">
      <c r="A6421" s="676"/>
      <c r="B6421" s="303"/>
      <c r="C6421" s="987" t="s">
        <v>727</v>
      </c>
      <c r="D6421" s="974" t="s">
        <v>39</v>
      </c>
      <c r="E6421" s="25">
        <v>7.0000000000000001E-3</v>
      </c>
      <c r="F6421" s="983">
        <v>18000</v>
      </c>
      <c r="G6421" s="701">
        <f t="shared" si="405"/>
        <v>126</v>
      </c>
      <c r="H6421" s="303"/>
    </row>
    <row r="6422" spans="1:8">
      <c r="A6422" s="676"/>
      <c r="B6422" s="303"/>
      <c r="C6422" s="25" t="s">
        <v>1722</v>
      </c>
      <c r="D6422" s="974" t="s">
        <v>39</v>
      </c>
      <c r="E6422" s="25">
        <v>5.0000000000000001E-3</v>
      </c>
      <c r="F6422" s="983">
        <v>7275</v>
      </c>
      <c r="G6422" s="701">
        <f t="shared" si="405"/>
        <v>36.375</v>
      </c>
      <c r="H6422" s="303"/>
    </row>
    <row r="6423" spans="1:8">
      <c r="A6423" s="676"/>
      <c r="B6423" s="303"/>
      <c r="C6423" s="982" t="s">
        <v>1760</v>
      </c>
      <c r="D6423" s="974" t="s">
        <v>39</v>
      </c>
      <c r="E6423" s="25">
        <v>0.1</v>
      </c>
      <c r="F6423" s="983">
        <v>21000</v>
      </c>
      <c r="G6423" s="701">
        <f t="shared" si="405"/>
        <v>2100</v>
      </c>
      <c r="H6423" s="303"/>
    </row>
    <row r="6424" spans="1:8">
      <c r="A6424" s="676"/>
      <c r="B6424" s="303"/>
      <c r="C6424" s="982" t="s">
        <v>2337</v>
      </c>
      <c r="D6424" s="974" t="s">
        <v>98</v>
      </c>
      <c r="E6424" s="25">
        <v>0.01</v>
      </c>
      <c r="F6424" s="983">
        <v>35000</v>
      </c>
      <c r="G6424" s="701">
        <f t="shared" si="405"/>
        <v>350</v>
      </c>
      <c r="H6424" s="303"/>
    </row>
    <row r="6425" spans="1:8">
      <c r="A6425" s="676"/>
      <c r="B6425" s="303"/>
      <c r="C6425" s="25" t="s">
        <v>1770</v>
      </c>
      <c r="D6425" s="974" t="s">
        <v>98</v>
      </c>
      <c r="E6425" s="25">
        <v>5.0000000000000001E-3</v>
      </c>
      <c r="F6425" s="983">
        <v>6400</v>
      </c>
      <c r="G6425" s="701">
        <f t="shared" si="405"/>
        <v>32</v>
      </c>
      <c r="H6425" s="303"/>
    </row>
    <row r="6426" spans="1:8">
      <c r="A6426" s="676"/>
      <c r="B6426" s="303"/>
      <c r="C6426" s="982" t="s">
        <v>4615</v>
      </c>
      <c r="D6426" s="974" t="s">
        <v>98</v>
      </c>
      <c r="E6426" s="25">
        <v>0.05</v>
      </c>
      <c r="F6426" s="983">
        <v>48500</v>
      </c>
      <c r="G6426" s="701">
        <f t="shared" si="405"/>
        <v>2425</v>
      </c>
      <c r="H6426" s="303"/>
    </row>
    <row r="6427" spans="1:8">
      <c r="A6427" s="676"/>
      <c r="B6427" s="303"/>
      <c r="C6427" s="982" t="s">
        <v>84</v>
      </c>
      <c r="D6427" s="974" t="s">
        <v>39</v>
      </c>
      <c r="E6427" s="25">
        <v>0.01</v>
      </c>
      <c r="F6427" s="983">
        <v>14000</v>
      </c>
      <c r="G6427" s="701">
        <f t="shared" si="405"/>
        <v>140</v>
      </c>
      <c r="H6427" s="303"/>
    </row>
    <row r="6428" spans="1:8">
      <c r="A6428" s="676"/>
      <c r="B6428" s="303"/>
      <c r="C6428" s="982" t="s">
        <v>3798</v>
      </c>
      <c r="D6428" s="974" t="s">
        <v>39</v>
      </c>
      <c r="E6428" s="25">
        <v>0.01</v>
      </c>
      <c r="F6428" s="983">
        <v>1000</v>
      </c>
      <c r="G6428" s="701">
        <f t="shared" si="405"/>
        <v>10</v>
      </c>
      <c r="H6428" s="303"/>
    </row>
    <row r="6429" spans="1:8" ht="30">
      <c r="A6429" s="676"/>
      <c r="B6429" s="303"/>
      <c r="C6429" s="291" t="s">
        <v>4574</v>
      </c>
      <c r="D6429" s="359" t="s">
        <v>38</v>
      </c>
      <c r="E6429" s="984">
        <v>1E-3</v>
      </c>
      <c r="F6429" s="668">
        <v>1400</v>
      </c>
      <c r="G6429" s="701">
        <f t="shared" si="405"/>
        <v>1.4000000000000001</v>
      </c>
      <c r="H6429" s="303"/>
    </row>
    <row r="6430" spans="1:8" ht="30">
      <c r="A6430" s="676"/>
      <c r="B6430" s="303"/>
      <c r="C6430" s="25" t="s">
        <v>4616</v>
      </c>
      <c r="D6430" s="974" t="s">
        <v>98</v>
      </c>
      <c r="E6430" s="25">
        <v>1E-4</v>
      </c>
      <c r="F6430" s="979">
        <v>60000</v>
      </c>
      <c r="G6430" s="701">
        <f t="shared" si="405"/>
        <v>6</v>
      </c>
      <c r="H6430" s="303"/>
    </row>
    <row r="6431" spans="1:8">
      <c r="A6431" s="676"/>
      <c r="B6431" s="303"/>
      <c r="C6431" s="25" t="s">
        <v>4613</v>
      </c>
      <c r="D6431" s="974" t="s">
        <v>98</v>
      </c>
      <c r="E6431" s="25">
        <v>1.4999999999999999E-2</v>
      </c>
      <c r="F6431" s="979">
        <v>13000</v>
      </c>
      <c r="G6431" s="701">
        <f t="shared" si="405"/>
        <v>195</v>
      </c>
      <c r="H6431" s="303"/>
    </row>
    <row r="6432" spans="1:8">
      <c r="A6432" s="676"/>
      <c r="B6432" s="303"/>
      <c r="C6432" s="25" t="s">
        <v>4573</v>
      </c>
      <c r="D6432" s="974" t="s">
        <v>1718</v>
      </c>
      <c r="E6432" s="25">
        <v>2E-3</v>
      </c>
      <c r="F6432" s="979">
        <v>225000</v>
      </c>
      <c r="G6432" s="701">
        <f t="shared" si="405"/>
        <v>450</v>
      </c>
      <c r="H6432" s="303"/>
    </row>
    <row r="6433" spans="1:8">
      <c r="A6433" s="676"/>
      <c r="B6433" s="303"/>
      <c r="C6433" s="25" t="s">
        <v>4576</v>
      </c>
      <c r="D6433" s="974" t="s">
        <v>38</v>
      </c>
      <c r="E6433" s="981">
        <v>0.01</v>
      </c>
      <c r="F6433" s="979">
        <v>1500</v>
      </c>
      <c r="G6433" s="701">
        <f t="shared" si="405"/>
        <v>15</v>
      </c>
      <c r="H6433" s="303"/>
    </row>
    <row r="6434" spans="1:8">
      <c r="A6434" s="676"/>
      <c r="B6434" s="303"/>
      <c r="C6434" s="25" t="s">
        <v>722</v>
      </c>
      <c r="D6434" s="974" t="s">
        <v>40</v>
      </c>
      <c r="E6434" s="25">
        <v>1</v>
      </c>
      <c r="F6434" s="979">
        <v>130</v>
      </c>
      <c r="G6434" s="701">
        <f t="shared" si="405"/>
        <v>130</v>
      </c>
      <c r="H6434" s="303"/>
    </row>
    <row r="6435" spans="1:8">
      <c r="A6435" s="676"/>
      <c r="B6435" s="303"/>
      <c r="C6435" s="25" t="s">
        <v>576</v>
      </c>
      <c r="D6435" s="974" t="s">
        <v>39</v>
      </c>
      <c r="E6435" s="25">
        <v>0.1</v>
      </c>
      <c r="F6435" s="979">
        <v>720</v>
      </c>
      <c r="G6435" s="701">
        <f t="shared" si="405"/>
        <v>72</v>
      </c>
      <c r="H6435" s="303"/>
    </row>
    <row r="6436" spans="1:8">
      <c r="A6436" s="676"/>
      <c r="B6436" s="303"/>
      <c r="C6436" s="980" t="s">
        <v>2464</v>
      </c>
      <c r="D6436" s="358" t="s">
        <v>40</v>
      </c>
      <c r="E6436" s="802">
        <v>3.0000000000000001E-3</v>
      </c>
      <c r="F6436" s="675">
        <v>550000</v>
      </c>
      <c r="G6436" s="701">
        <f t="shared" si="405"/>
        <v>1650</v>
      </c>
      <c r="H6436" s="303"/>
    </row>
    <row r="6437" spans="1:8">
      <c r="A6437" s="676"/>
      <c r="B6437" s="303"/>
      <c r="C6437" s="25" t="s">
        <v>31</v>
      </c>
      <c r="D6437" s="974" t="s">
        <v>98</v>
      </c>
      <c r="E6437" s="25">
        <v>0.01</v>
      </c>
      <c r="F6437" s="979">
        <v>2700</v>
      </c>
      <c r="G6437" s="701">
        <f t="shared" si="405"/>
        <v>27</v>
      </c>
      <c r="H6437" s="303"/>
    </row>
    <row r="6438" spans="1:8" ht="15.75" customHeight="1">
      <c r="A6438" s="676"/>
      <c r="B6438" s="303"/>
      <c r="C6438" s="291" t="s">
        <v>4575</v>
      </c>
      <c r="D6438" s="359" t="s">
        <v>38</v>
      </c>
      <c r="E6438" s="984">
        <v>3.0000000000000001E-3</v>
      </c>
      <c r="F6438" s="668">
        <v>23500</v>
      </c>
      <c r="G6438" s="701">
        <f t="shared" si="405"/>
        <v>70.5</v>
      </c>
      <c r="H6438" s="303"/>
    </row>
    <row r="6439" spans="1:8">
      <c r="A6439" s="676"/>
      <c r="B6439" s="303"/>
      <c r="C6439" s="982" t="s">
        <v>729</v>
      </c>
      <c r="D6439" s="974" t="s">
        <v>730</v>
      </c>
      <c r="E6439" s="25">
        <v>0.1</v>
      </c>
      <c r="F6439" s="979">
        <v>170</v>
      </c>
      <c r="G6439" s="701">
        <f t="shared" si="405"/>
        <v>17</v>
      </c>
      <c r="H6439" s="303"/>
    </row>
    <row r="6440" spans="1:8">
      <c r="A6440" s="676"/>
      <c r="B6440" s="303"/>
      <c r="C6440" s="981" t="s">
        <v>736</v>
      </c>
      <c r="D6440" s="562" t="s">
        <v>40</v>
      </c>
      <c r="E6440" s="981">
        <v>1</v>
      </c>
      <c r="F6440" s="979">
        <v>26</v>
      </c>
      <c r="G6440" s="701">
        <f t="shared" si="405"/>
        <v>26</v>
      </c>
      <c r="H6440" s="303"/>
    </row>
    <row r="6441" spans="1:8">
      <c r="A6441" s="676" t="s">
        <v>4709</v>
      </c>
      <c r="B6441" s="303" t="s">
        <v>4445</v>
      </c>
      <c r="C6441" s="99"/>
      <c r="D6441" s="104"/>
      <c r="E6441" s="99"/>
      <c r="F6441" s="986"/>
      <c r="G6441" s="1559">
        <f>SUM(G6442:G6463)</f>
        <v>8792.3289000000004</v>
      </c>
      <c r="H6441" s="303" t="s">
        <v>4643</v>
      </c>
    </row>
    <row r="6442" spans="1:8">
      <c r="A6442" s="676"/>
      <c r="B6442" s="303"/>
      <c r="C6442" s="25" t="s">
        <v>733</v>
      </c>
      <c r="D6442" s="1313" t="s">
        <v>39</v>
      </c>
      <c r="E6442" s="25">
        <v>0.05</v>
      </c>
      <c r="F6442" s="983">
        <v>18000</v>
      </c>
      <c r="G6442" s="701">
        <f>F6442*E6442</f>
        <v>900</v>
      </c>
      <c r="H6442" s="798"/>
    </row>
    <row r="6443" spans="1:8">
      <c r="A6443" s="676"/>
      <c r="B6443" s="303"/>
      <c r="C6443" s="25" t="s">
        <v>1760</v>
      </c>
      <c r="D6443" s="1313" t="s">
        <v>39</v>
      </c>
      <c r="E6443" s="25">
        <v>0.1</v>
      </c>
      <c r="F6443" s="983">
        <v>21000</v>
      </c>
      <c r="G6443" s="701">
        <f t="shared" ref="G6443:G6463" si="406">F6443*E6443</f>
        <v>2100</v>
      </c>
      <c r="H6443" s="798"/>
    </row>
    <row r="6444" spans="1:8">
      <c r="A6444" s="676"/>
      <c r="B6444" s="303"/>
      <c r="C6444" s="25" t="s">
        <v>4563</v>
      </c>
      <c r="D6444" s="1313" t="s">
        <v>98</v>
      </c>
      <c r="E6444" s="25">
        <v>3.5999999999999997E-2</v>
      </c>
      <c r="F6444" s="983">
        <v>19000</v>
      </c>
      <c r="G6444" s="701">
        <f t="shared" si="406"/>
        <v>684</v>
      </c>
      <c r="H6444" s="798"/>
    </row>
    <row r="6445" spans="1:8">
      <c r="A6445" s="676"/>
      <c r="B6445" s="303"/>
      <c r="C6445" s="25" t="s">
        <v>1814</v>
      </c>
      <c r="D6445" s="1313" t="s">
        <v>98</v>
      </c>
      <c r="E6445" s="25">
        <v>5.7000000000000002E-3</v>
      </c>
      <c r="F6445" s="983">
        <v>106777</v>
      </c>
      <c r="G6445" s="701">
        <f t="shared" si="406"/>
        <v>608.62890000000004</v>
      </c>
      <c r="H6445" s="798"/>
    </row>
    <row r="6446" spans="1:8">
      <c r="A6446" s="676"/>
      <c r="B6446" s="303"/>
      <c r="C6446" s="25" t="s">
        <v>1897</v>
      </c>
      <c r="D6446" s="1313" t="s">
        <v>98</v>
      </c>
      <c r="E6446" s="25">
        <v>9.1999999999999998E-3</v>
      </c>
      <c r="F6446" s="983">
        <v>45000</v>
      </c>
      <c r="G6446" s="701">
        <f t="shared" si="406"/>
        <v>414</v>
      </c>
      <c r="H6446" s="798"/>
    </row>
    <row r="6447" spans="1:8">
      <c r="A6447" s="676"/>
      <c r="B6447" s="303"/>
      <c r="C6447" s="25" t="s">
        <v>2169</v>
      </c>
      <c r="D6447" s="1313" t="s">
        <v>39</v>
      </c>
      <c r="E6447" s="25">
        <v>2.5000000000000001E-2</v>
      </c>
      <c r="F6447" s="983">
        <v>42000</v>
      </c>
      <c r="G6447" s="701">
        <f t="shared" si="406"/>
        <v>1050</v>
      </c>
      <c r="H6447" s="798"/>
    </row>
    <row r="6448" spans="1:8" ht="16.149999999999999" customHeight="1">
      <c r="A6448" s="676"/>
      <c r="B6448" s="303"/>
      <c r="C6448" s="25" t="s">
        <v>4644</v>
      </c>
      <c r="D6448" s="1313" t="s">
        <v>98</v>
      </c>
      <c r="E6448" s="25">
        <v>1E-3</v>
      </c>
      <c r="F6448" s="983">
        <v>35000</v>
      </c>
      <c r="G6448" s="701">
        <f t="shared" si="406"/>
        <v>35</v>
      </c>
      <c r="H6448" s="798"/>
    </row>
    <row r="6449" spans="1:8" ht="30">
      <c r="A6449" s="676"/>
      <c r="B6449" s="303"/>
      <c r="C6449" s="303" t="s">
        <v>4574</v>
      </c>
      <c r="D6449" s="1321" t="s">
        <v>38</v>
      </c>
      <c r="E6449" s="1005">
        <v>1E-3</v>
      </c>
      <c r="F6449" s="649">
        <v>1400</v>
      </c>
      <c r="G6449" s="701">
        <f t="shared" si="406"/>
        <v>1.4000000000000001</v>
      </c>
      <c r="H6449" s="798"/>
    </row>
    <row r="6450" spans="1:8" ht="30">
      <c r="A6450" s="676"/>
      <c r="B6450" s="303"/>
      <c r="C6450" s="25" t="s">
        <v>4646</v>
      </c>
      <c r="D6450" s="974" t="s">
        <v>98</v>
      </c>
      <c r="E6450" s="25">
        <v>1E-4</v>
      </c>
      <c r="F6450" s="983">
        <v>58000</v>
      </c>
      <c r="G6450" s="701">
        <f t="shared" si="406"/>
        <v>5.8000000000000007</v>
      </c>
      <c r="H6450" s="798"/>
    </row>
    <row r="6451" spans="1:8" ht="30">
      <c r="A6451" s="676"/>
      <c r="B6451" s="303"/>
      <c r="C6451" s="25" t="s">
        <v>4647</v>
      </c>
      <c r="D6451" s="974" t="s">
        <v>98</v>
      </c>
      <c r="E6451" s="25">
        <v>1E-4</v>
      </c>
      <c r="F6451" s="983">
        <v>58000</v>
      </c>
      <c r="G6451" s="701">
        <f t="shared" si="406"/>
        <v>5.8000000000000007</v>
      </c>
      <c r="H6451" s="798"/>
    </row>
    <row r="6452" spans="1:8" ht="30">
      <c r="A6452" s="676"/>
      <c r="B6452" s="303"/>
      <c r="C6452" s="25" t="s">
        <v>4648</v>
      </c>
      <c r="D6452" s="974" t="s">
        <v>98</v>
      </c>
      <c r="E6452" s="25">
        <v>1E-4</v>
      </c>
      <c r="F6452" s="983">
        <v>58000</v>
      </c>
      <c r="G6452" s="701">
        <f t="shared" si="406"/>
        <v>5.8000000000000007</v>
      </c>
      <c r="H6452" s="798"/>
    </row>
    <row r="6453" spans="1:8" ht="30">
      <c r="A6453" s="676"/>
      <c r="B6453" s="303"/>
      <c r="C6453" s="25" t="s">
        <v>4649</v>
      </c>
      <c r="D6453" s="974" t="s">
        <v>98</v>
      </c>
      <c r="E6453" s="25">
        <v>1E-4</v>
      </c>
      <c r="F6453" s="983">
        <v>58000</v>
      </c>
      <c r="G6453" s="701">
        <f t="shared" si="406"/>
        <v>5.8000000000000007</v>
      </c>
      <c r="H6453" s="798"/>
    </row>
    <row r="6454" spans="1:8" ht="30">
      <c r="A6454" s="676"/>
      <c r="B6454" s="303"/>
      <c r="C6454" s="25" t="s">
        <v>4650</v>
      </c>
      <c r="D6454" s="974" t="s">
        <v>98</v>
      </c>
      <c r="E6454" s="25">
        <v>1E-4</v>
      </c>
      <c r="F6454" s="983">
        <v>58000</v>
      </c>
      <c r="G6454" s="701">
        <f t="shared" si="406"/>
        <v>5.8000000000000007</v>
      </c>
      <c r="H6454" s="798"/>
    </row>
    <row r="6455" spans="1:8" ht="30">
      <c r="A6455" s="676"/>
      <c r="B6455" s="303"/>
      <c r="C6455" s="25" t="s">
        <v>4651</v>
      </c>
      <c r="D6455" s="974" t="s">
        <v>98</v>
      </c>
      <c r="E6455" s="25">
        <v>1E-4</v>
      </c>
      <c r="F6455" s="979">
        <v>58000</v>
      </c>
      <c r="G6455" s="701">
        <f t="shared" si="406"/>
        <v>5.8000000000000007</v>
      </c>
      <c r="H6455" s="798"/>
    </row>
    <row r="6456" spans="1:8">
      <c r="A6456" s="676"/>
      <c r="B6456" s="303"/>
      <c r="C6456" s="25" t="s">
        <v>4573</v>
      </c>
      <c r="D6456" s="974" t="s">
        <v>1718</v>
      </c>
      <c r="E6456" s="25">
        <v>2E-3</v>
      </c>
      <c r="F6456" s="979">
        <v>225000</v>
      </c>
      <c r="G6456" s="701">
        <f t="shared" si="406"/>
        <v>450</v>
      </c>
      <c r="H6456" s="798"/>
    </row>
    <row r="6457" spans="1:8">
      <c r="A6457" s="676"/>
      <c r="B6457" s="303"/>
      <c r="C6457" s="291" t="s">
        <v>2462</v>
      </c>
      <c r="D6457" s="359" t="s">
        <v>1718</v>
      </c>
      <c r="E6457" s="984">
        <v>2E-3</v>
      </c>
      <c r="F6457" s="668">
        <v>275000</v>
      </c>
      <c r="G6457" s="701">
        <f t="shared" si="406"/>
        <v>550</v>
      </c>
      <c r="H6457" s="798"/>
    </row>
    <row r="6458" spans="1:8">
      <c r="A6458" s="676"/>
      <c r="B6458" s="303"/>
      <c r="C6458" s="25" t="s">
        <v>4576</v>
      </c>
      <c r="D6458" s="974" t="s">
        <v>38</v>
      </c>
      <c r="E6458" s="981">
        <v>0.01</v>
      </c>
      <c r="F6458" s="979">
        <v>1500</v>
      </c>
      <c r="G6458" s="701">
        <f t="shared" si="406"/>
        <v>15</v>
      </c>
      <c r="H6458" s="798"/>
    </row>
    <row r="6459" spans="1:8">
      <c r="A6459" s="676"/>
      <c r="B6459" s="303"/>
      <c r="C6459" s="980" t="s">
        <v>2464</v>
      </c>
      <c r="D6459" s="358" t="s">
        <v>40</v>
      </c>
      <c r="E6459" s="802">
        <v>3.0000000000000001E-3</v>
      </c>
      <c r="F6459" s="675">
        <v>550000</v>
      </c>
      <c r="G6459" s="701">
        <f t="shared" si="406"/>
        <v>1650</v>
      </c>
      <c r="H6459" s="798"/>
    </row>
    <row r="6460" spans="1:8">
      <c r="A6460" s="676"/>
      <c r="B6460" s="303"/>
      <c r="C6460" s="25" t="s">
        <v>722</v>
      </c>
      <c r="D6460" s="974" t="s">
        <v>40</v>
      </c>
      <c r="E6460" s="25">
        <v>1</v>
      </c>
      <c r="F6460" s="979">
        <v>130</v>
      </c>
      <c r="G6460" s="701">
        <f t="shared" si="406"/>
        <v>130</v>
      </c>
      <c r="H6460" s="798"/>
    </row>
    <row r="6461" spans="1:8">
      <c r="A6461" s="676"/>
      <c r="B6461" s="303"/>
      <c r="C6461" s="291" t="s">
        <v>4575</v>
      </c>
      <c r="D6461" s="359" t="s">
        <v>38</v>
      </c>
      <c r="E6461" s="984">
        <v>3.0000000000000001E-3</v>
      </c>
      <c r="F6461" s="668">
        <v>23500</v>
      </c>
      <c r="G6461" s="701">
        <f t="shared" si="406"/>
        <v>70.5</v>
      </c>
      <c r="H6461" s="798"/>
    </row>
    <row r="6462" spans="1:8">
      <c r="A6462" s="676"/>
      <c r="B6462" s="303"/>
      <c r="C6462" s="25" t="s">
        <v>576</v>
      </c>
      <c r="D6462" s="974" t="s">
        <v>39</v>
      </c>
      <c r="E6462" s="25">
        <v>0.1</v>
      </c>
      <c r="F6462" s="979">
        <v>720</v>
      </c>
      <c r="G6462" s="701">
        <f t="shared" si="406"/>
        <v>72</v>
      </c>
      <c r="H6462" s="798"/>
    </row>
    <row r="6463" spans="1:8">
      <c r="A6463" s="676"/>
      <c r="B6463" s="303"/>
      <c r="C6463" s="25" t="s">
        <v>31</v>
      </c>
      <c r="D6463" s="974" t="s">
        <v>98</v>
      </c>
      <c r="E6463" s="25">
        <v>0.01</v>
      </c>
      <c r="F6463" s="983">
        <v>2700</v>
      </c>
      <c r="G6463" s="701">
        <f t="shared" si="406"/>
        <v>27</v>
      </c>
      <c r="H6463" s="798"/>
    </row>
    <row r="6464" spans="1:8" ht="42.75">
      <c r="A6464" s="66" t="s">
        <v>4710</v>
      </c>
      <c r="B6464" s="400" t="s">
        <v>4537</v>
      </c>
      <c r="C6464" s="697"/>
      <c r="D6464" s="695"/>
      <c r="E6464" s="695"/>
      <c r="F6464" s="278"/>
      <c r="G6464" s="1541"/>
      <c r="H6464" s="805"/>
    </row>
    <row r="6465" spans="1:8" ht="30">
      <c r="A6465" s="676" t="s">
        <v>4711</v>
      </c>
      <c r="B6465" s="303" t="s">
        <v>4538</v>
      </c>
      <c r="C6465" s="754"/>
      <c r="D6465" s="609"/>
      <c r="E6465" s="609"/>
      <c r="F6465" s="643"/>
      <c r="G6465" s="1559">
        <f>SUM(G6466:G6471)</f>
        <v>302</v>
      </c>
      <c r="H6465" s="303" t="s">
        <v>4653</v>
      </c>
    </row>
    <row r="6466" spans="1:8">
      <c r="A6466" s="164"/>
      <c r="B6466" s="303"/>
      <c r="C6466" s="25" t="s">
        <v>4576</v>
      </c>
      <c r="D6466" s="974" t="s">
        <v>38</v>
      </c>
      <c r="E6466" s="981">
        <v>2E-3</v>
      </c>
      <c r="F6466" s="979">
        <v>1500</v>
      </c>
      <c r="G6466" s="701">
        <f t="shared" ref="G6466:G6471" si="407">F6466*E6466</f>
        <v>3</v>
      </c>
      <c r="H6466" s="303"/>
    </row>
    <row r="6467" spans="1:8">
      <c r="A6467" s="676"/>
      <c r="B6467" s="303"/>
      <c r="C6467" s="25" t="s">
        <v>736</v>
      </c>
      <c r="D6467" s="974" t="s">
        <v>40</v>
      </c>
      <c r="E6467" s="25">
        <v>1</v>
      </c>
      <c r="F6467" s="979">
        <v>26</v>
      </c>
      <c r="G6467" s="701">
        <f t="shared" si="407"/>
        <v>26</v>
      </c>
      <c r="H6467" s="303"/>
    </row>
    <row r="6468" spans="1:8">
      <c r="A6468" s="676"/>
      <c r="B6468" s="303"/>
      <c r="C6468" s="25" t="s">
        <v>722</v>
      </c>
      <c r="D6468" s="974" t="s">
        <v>40</v>
      </c>
      <c r="E6468" s="25">
        <v>1</v>
      </c>
      <c r="F6468" s="979">
        <v>130</v>
      </c>
      <c r="G6468" s="701">
        <f t="shared" si="407"/>
        <v>130</v>
      </c>
      <c r="H6468" s="303"/>
    </row>
    <row r="6469" spans="1:8">
      <c r="A6469" s="676"/>
      <c r="B6469" s="303"/>
      <c r="C6469" s="25" t="s">
        <v>576</v>
      </c>
      <c r="D6469" s="974" t="s">
        <v>39</v>
      </c>
      <c r="E6469" s="25">
        <v>0.1</v>
      </c>
      <c r="F6469" s="983">
        <v>720</v>
      </c>
      <c r="G6469" s="701">
        <f t="shared" si="407"/>
        <v>72</v>
      </c>
      <c r="H6469" s="303"/>
    </row>
    <row r="6470" spans="1:8">
      <c r="A6470" s="676"/>
      <c r="B6470" s="303"/>
      <c r="C6470" s="25" t="s">
        <v>31</v>
      </c>
      <c r="D6470" s="974" t="s">
        <v>98</v>
      </c>
      <c r="E6470" s="25">
        <v>0.02</v>
      </c>
      <c r="F6470" s="983">
        <v>2700</v>
      </c>
      <c r="G6470" s="701">
        <f t="shared" si="407"/>
        <v>54</v>
      </c>
      <c r="H6470" s="303"/>
    </row>
    <row r="6471" spans="1:8">
      <c r="A6471" s="676"/>
      <c r="B6471" s="303"/>
      <c r="C6471" s="982" t="s">
        <v>729</v>
      </c>
      <c r="D6471" s="974" t="s">
        <v>730</v>
      </c>
      <c r="E6471" s="25">
        <v>0.1</v>
      </c>
      <c r="F6471" s="983">
        <v>170</v>
      </c>
      <c r="G6471" s="701">
        <f t="shared" si="407"/>
        <v>17</v>
      </c>
      <c r="H6471" s="303"/>
    </row>
    <row r="6472" spans="1:8" ht="30">
      <c r="A6472" s="676" t="s">
        <v>4712</v>
      </c>
      <c r="B6472" s="303" t="s">
        <v>4539</v>
      </c>
      <c r="C6472" s="99"/>
      <c r="D6472" s="104"/>
      <c r="E6472" s="99"/>
      <c r="F6472" s="986"/>
      <c r="G6472" s="1559">
        <f>SUM(G6473:G6480)</f>
        <v>1784.8</v>
      </c>
      <c r="H6472" s="492" t="s">
        <v>4654</v>
      </c>
    </row>
    <row r="6473" spans="1:8">
      <c r="A6473" s="676"/>
      <c r="B6473" s="303"/>
      <c r="C6473" s="25" t="s">
        <v>4655</v>
      </c>
      <c r="D6473" s="974" t="s">
        <v>38</v>
      </c>
      <c r="E6473" s="1004">
        <v>0.01</v>
      </c>
      <c r="F6473" s="983">
        <v>148000</v>
      </c>
      <c r="G6473" s="701">
        <f>E6473*F6473</f>
        <v>1480</v>
      </c>
      <c r="H6473" s="303"/>
    </row>
    <row r="6474" spans="1:8" ht="30">
      <c r="A6474" s="676"/>
      <c r="B6474" s="303"/>
      <c r="C6474" s="291" t="s">
        <v>4574</v>
      </c>
      <c r="D6474" s="359" t="s">
        <v>38</v>
      </c>
      <c r="E6474" s="984">
        <v>2E-3</v>
      </c>
      <c r="F6474" s="649">
        <v>1400</v>
      </c>
      <c r="G6474" s="701">
        <f t="shared" ref="G6474:G6480" si="408">E6474*F6474</f>
        <v>2.8000000000000003</v>
      </c>
      <c r="H6474" s="303"/>
    </row>
    <row r="6475" spans="1:8">
      <c r="A6475" s="676"/>
      <c r="B6475" s="303"/>
      <c r="C6475" s="25" t="s">
        <v>4576</v>
      </c>
      <c r="D6475" s="974" t="s">
        <v>38</v>
      </c>
      <c r="E6475" s="981">
        <v>2E-3</v>
      </c>
      <c r="F6475" s="983">
        <v>1500</v>
      </c>
      <c r="G6475" s="701">
        <f t="shared" si="408"/>
        <v>3</v>
      </c>
      <c r="H6475" s="303"/>
    </row>
    <row r="6476" spans="1:8">
      <c r="A6476" s="676"/>
      <c r="B6476" s="303"/>
      <c r="C6476" s="25" t="s">
        <v>736</v>
      </c>
      <c r="D6476" s="974" t="s">
        <v>40</v>
      </c>
      <c r="E6476" s="25">
        <v>1</v>
      </c>
      <c r="F6476" s="983">
        <v>26</v>
      </c>
      <c r="G6476" s="701">
        <f t="shared" si="408"/>
        <v>26</v>
      </c>
      <c r="H6476" s="303"/>
    </row>
    <row r="6477" spans="1:8">
      <c r="A6477" s="676"/>
      <c r="B6477" s="303"/>
      <c r="C6477" s="25" t="s">
        <v>722</v>
      </c>
      <c r="D6477" s="974" t="s">
        <v>40</v>
      </c>
      <c r="E6477" s="25">
        <v>1</v>
      </c>
      <c r="F6477" s="983">
        <v>130</v>
      </c>
      <c r="G6477" s="701">
        <f t="shared" si="408"/>
        <v>130</v>
      </c>
      <c r="H6477" s="303"/>
    </row>
    <row r="6478" spans="1:8">
      <c r="A6478" s="676"/>
      <c r="B6478" s="303"/>
      <c r="C6478" s="25" t="s">
        <v>576</v>
      </c>
      <c r="D6478" s="974" t="s">
        <v>39</v>
      </c>
      <c r="E6478" s="25">
        <v>0.1</v>
      </c>
      <c r="F6478" s="979">
        <v>720</v>
      </c>
      <c r="G6478" s="701">
        <f t="shared" si="408"/>
        <v>72</v>
      </c>
      <c r="H6478" s="303"/>
    </row>
    <row r="6479" spans="1:8">
      <c r="A6479" s="676"/>
      <c r="B6479" s="303"/>
      <c r="C6479" s="25" t="s">
        <v>31</v>
      </c>
      <c r="D6479" s="974" t="s">
        <v>98</v>
      </c>
      <c r="E6479" s="25">
        <v>0.02</v>
      </c>
      <c r="F6479" s="979">
        <v>2700</v>
      </c>
      <c r="G6479" s="701">
        <f t="shared" si="408"/>
        <v>54</v>
      </c>
      <c r="H6479" s="303"/>
    </row>
    <row r="6480" spans="1:8" ht="13.15" customHeight="1">
      <c r="A6480" s="676"/>
      <c r="B6480" s="303"/>
      <c r="C6480" s="982" t="s">
        <v>729</v>
      </c>
      <c r="D6480" s="974" t="s">
        <v>730</v>
      </c>
      <c r="E6480" s="25">
        <v>0.1</v>
      </c>
      <c r="F6480" s="979">
        <v>170</v>
      </c>
      <c r="G6480" s="701">
        <f t="shared" si="408"/>
        <v>17</v>
      </c>
      <c r="H6480" s="303"/>
    </row>
    <row r="6481" spans="1:8" ht="45">
      <c r="A6481" s="676" t="s">
        <v>4713</v>
      </c>
      <c r="B6481" s="303" t="s">
        <v>4540</v>
      </c>
      <c r="C6481" s="99"/>
      <c r="D6481" s="104"/>
      <c r="E6481" s="99"/>
      <c r="F6481" s="992"/>
      <c r="G6481" s="1559">
        <f>SUM(G6482:G6496)</f>
        <v>24573.75</v>
      </c>
      <c r="H6481" s="303" t="s">
        <v>4653</v>
      </c>
    </row>
    <row r="6482" spans="1:8" ht="25.15" customHeight="1">
      <c r="A6482" s="676"/>
      <c r="B6482" s="303"/>
      <c r="C6482" s="25" t="s">
        <v>4656</v>
      </c>
      <c r="D6482" s="1313" t="s">
        <v>98</v>
      </c>
      <c r="E6482" s="25">
        <v>0.01</v>
      </c>
      <c r="F6482" s="983">
        <v>188425</v>
      </c>
      <c r="G6482" s="701">
        <f>F6482*E6482</f>
        <v>1884.25</v>
      </c>
      <c r="H6482" s="303"/>
    </row>
    <row r="6483" spans="1:8">
      <c r="A6483" s="676"/>
      <c r="B6483" s="303"/>
      <c r="C6483" s="25" t="s">
        <v>4657</v>
      </c>
      <c r="D6483" s="1313" t="s">
        <v>39</v>
      </c>
      <c r="E6483" s="25">
        <v>0.4</v>
      </c>
      <c r="F6483" s="983">
        <v>42000</v>
      </c>
      <c r="G6483" s="701">
        <f t="shared" ref="G6483:G6496" si="409">F6483*E6483</f>
        <v>16800</v>
      </c>
      <c r="H6483" s="303"/>
    </row>
    <row r="6484" spans="1:8">
      <c r="A6484" s="676"/>
      <c r="B6484" s="303"/>
      <c r="C6484" s="25" t="s">
        <v>1760</v>
      </c>
      <c r="D6484" s="1313" t="s">
        <v>39</v>
      </c>
      <c r="E6484" s="25">
        <v>0.1</v>
      </c>
      <c r="F6484" s="983">
        <v>21000</v>
      </c>
      <c r="G6484" s="701">
        <f t="shared" si="409"/>
        <v>2100</v>
      </c>
      <c r="H6484" s="303"/>
    </row>
    <row r="6485" spans="1:8" ht="30">
      <c r="A6485" s="676"/>
      <c r="B6485" s="303"/>
      <c r="C6485" s="368" t="s">
        <v>4103</v>
      </c>
      <c r="D6485" s="988" t="s">
        <v>98</v>
      </c>
      <c r="E6485" s="361">
        <v>1E-3</v>
      </c>
      <c r="F6485" s="648">
        <v>24000</v>
      </c>
      <c r="G6485" s="701">
        <f t="shared" si="409"/>
        <v>24</v>
      </c>
      <c r="H6485" s="303"/>
    </row>
    <row r="6486" spans="1:8">
      <c r="A6486" s="676"/>
      <c r="B6486" s="303"/>
      <c r="C6486" s="368" t="s">
        <v>879</v>
      </c>
      <c r="D6486" s="988" t="s">
        <v>98</v>
      </c>
      <c r="E6486" s="361">
        <v>1E-3</v>
      </c>
      <c r="F6486" s="648">
        <v>24000</v>
      </c>
      <c r="G6486" s="701">
        <f t="shared" si="409"/>
        <v>24</v>
      </c>
      <c r="H6486" s="303"/>
    </row>
    <row r="6487" spans="1:8">
      <c r="A6487" s="676"/>
      <c r="B6487" s="303"/>
      <c r="C6487" s="303" t="s">
        <v>2463</v>
      </c>
      <c r="D6487" s="1321" t="s">
        <v>1718</v>
      </c>
      <c r="E6487" s="361">
        <v>1E-3</v>
      </c>
      <c r="F6487" s="649">
        <v>225000</v>
      </c>
      <c r="G6487" s="701">
        <f t="shared" si="409"/>
        <v>225</v>
      </c>
      <c r="H6487" s="303"/>
    </row>
    <row r="6488" spans="1:8">
      <c r="A6488" s="676"/>
      <c r="B6488" s="303"/>
      <c r="C6488" s="303" t="s">
        <v>2462</v>
      </c>
      <c r="D6488" s="1321" t="s">
        <v>1718</v>
      </c>
      <c r="E6488" s="361">
        <v>1E-3</v>
      </c>
      <c r="F6488" s="649">
        <v>275000</v>
      </c>
      <c r="G6488" s="701">
        <f t="shared" si="409"/>
        <v>275</v>
      </c>
      <c r="H6488" s="303"/>
    </row>
    <row r="6489" spans="1:8">
      <c r="A6489" s="676"/>
      <c r="B6489" s="303"/>
      <c r="C6489" s="1528" t="s">
        <v>2464</v>
      </c>
      <c r="D6489" s="360" t="s">
        <v>40</v>
      </c>
      <c r="E6489" s="361">
        <v>5.0000000000000001E-3</v>
      </c>
      <c r="F6489" s="647">
        <v>550000</v>
      </c>
      <c r="G6489" s="701">
        <f t="shared" si="409"/>
        <v>2750</v>
      </c>
      <c r="H6489" s="303"/>
    </row>
    <row r="6490" spans="1:8">
      <c r="A6490" s="676"/>
      <c r="B6490" s="303"/>
      <c r="C6490" s="25" t="s">
        <v>4576</v>
      </c>
      <c r="D6490" s="974" t="s">
        <v>38</v>
      </c>
      <c r="E6490" s="981">
        <v>2E-3</v>
      </c>
      <c r="F6490" s="979">
        <v>1500</v>
      </c>
      <c r="G6490" s="701">
        <f t="shared" si="409"/>
        <v>3</v>
      </c>
      <c r="H6490" s="303"/>
    </row>
    <row r="6491" spans="1:8">
      <c r="A6491" s="676"/>
      <c r="B6491" s="303"/>
      <c r="C6491" s="25" t="s">
        <v>736</v>
      </c>
      <c r="D6491" s="974" t="s">
        <v>40</v>
      </c>
      <c r="E6491" s="25">
        <v>1</v>
      </c>
      <c r="F6491" s="979">
        <v>26</v>
      </c>
      <c r="G6491" s="701">
        <f t="shared" si="409"/>
        <v>26</v>
      </c>
      <c r="H6491" s="303"/>
    </row>
    <row r="6492" spans="1:8">
      <c r="A6492" s="676"/>
      <c r="B6492" s="303"/>
      <c r="C6492" s="25" t="s">
        <v>722</v>
      </c>
      <c r="D6492" s="974" t="s">
        <v>40</v>
      </c>
      <c r="E6492" s="25">
        <v>1</v>
      </c>
      <c r="F6492" s="979">
        <v>130</v>
      </c>
      <c r="G6492" s="701">
        <f t="shared" si="409"/>
        <v>130</v>
      </c>
      <c r="H6492" s="303"/>
    </row>
    <row r="6493" spans="1:8">
      <c r="A6493" s="676"/>
      <c r="B6493" s="303"/>
      <c r="C6493" s="25" t="s">
        <v>576</v>
      </c>
      <c r="D6493" s="974" t="s">
        <v>39</v>
      </c>
      <c r="E6493" s="25">
        <v>0.2</v>
      </c>
      <c r="F6493" s="979">
        <v>720</v>
      </c>
      <c r="G6493" s="701">
        <f t="shared" si="409"/>
        <v>144</v>
      </c>
      <c r="H6493" s="303"/>
    </row>
    <row r="6494" spans="1:8">
      <c r="A6494" s="676"/>
      <c r="B6494" s="303"/>
      <c r="C6494" s="25" t="s">
        <v>31</v>
      </c>
      <c r="D6494" s="974" t="s">
        <v>98</v>
      </c>
      <c r="E6494" s="25">
        <v>0.02</v>
      </c>
      <c r="F6494" s="979">
        <v>2700</v>
      </c>
      <c r="G6494" s="701">
        <f t="shared" si="409"/>
        <v>54</v>
      </c>
      <c r="H6494" s="303"/>
    </row>
    <row r="6495" spans="1:8">
      <c r="A6495" s="676"/>
      <c r="B6495" s="303"/>
      <c r="C6495" s="303" t="s">
        <v>4575</v>
      </c>
      <c r="D6495" s="977" t="s">
        <v>38</v>
      </c>
      <c r="E6495" s="1005">
        <v>5.0000000000000001E-3</v>
      </c>
      <c r="F6495" s="668">
        <v>23500</v>
      </c>
      <c r="G6495" s="701">
        <f t="shared" si="409"/>
        <v>117.5</v>
      </c>
      <c r="H6495" s="303"/>
    </row>
    <row r="6496" spans="1:8">
      <c r="A6496" s="676"/>
      <c r="B6496" s="303"/>
      <c r="C6496" s="982" t="s">
        <v>729</v>
      </c>
      <c r="D6496" s="974" t="s">
        <v>730</v>
      </c>
      <c r="E6496" s="25">
        <v>0.1</v>
      </c>
      <c r="F6496" s="979">
        <v>170</v>
      </c>
      <c r="G6496" s="701">
        <f t="shared" si="409"/>
        <v>17</v>
      </c>
      <c r="H6496" s="303"/>
    </row>
    <row r="6497" spans="1:8" ht="30">
      <c r="A6497" s="676" t="s">
        <v>4714</v>
      </c>
      <c r="B6497" s="303" t="s">
        <v>4541</v>
      </c>
      <c r="C6497" s="99"/>
      <c r="D6497" s="104"/>
      <c r="E6497" s="99"/>
      <c r="F6497" s="992"/>
      <c r="G6497" s="1559">
        <f>SUM(G6498:G6509)</f>
        <v>2975.27</v>
      </c>
      <c r="H6497" s="492" t="s">
        <v>4658</v>
      </c>
    </row>
    <row r="6498" spans="1:8">
      <c r="A6498" s="676"/>
      <c r="B6498" s="303"/>
      <c r="C6498" s="25" t="s">
        <v>733</v>
      </c>
      <c r="D6498" s="974" t="s">
        <v>39</v>
      </c>
      <c r="E6498" s="25">
        <v>0.05</v>
      </c>
      <c r="F6498" s="983">
        <v>18000</v>
      </c>
      <c r="G6498" s="701">
        <f>F6498*E6498</f>
        <v>900</v>
      </c>
      <c r="H6498" s="811"/>
    </row>
    <row r="6499" spans="1:8">
      <c r="A6499" s="676"/>
      <c r="B6499" s="303"/>
      <c r="C6499" s="981" t="s">
        <v>1796</v>
      </c>
      <c r="D6499" s="974" t="s">
        <v>39</v>
      </c>
      <c r="E6499" s="25">
        <v>0.01</v>
      </c>
      <c r="F6499" s="983"/>
      <c r="G6499" s="701">
        <f t="shared" ref="G6499:G6509" si="410">F6499*E6499</f>
        <v>0</v>
      </c>
      <c r="H6499" s="303"/>
    </row>
    <row r="6500" spans="1:8">
      <c r="A6500" s="676"/>
      <c r="B6500" s="303"/>
      <c r="C6500" s="981" t="s">
        <v>731</v>
      </c>
      <c r="D6500" s="562" t="s">
        <v>39</v>
      </c>
      <c r="E6500" s="981">
        <v>5.0000000000000001E-3</v>
      </c>
      <c r="F6500" s="983">
        <v>18000</v>
      </c>
      <c r="G6500" s="701">
        <f t="shared" si="410"/>
        <v>90</v>
      </c>
      <c r="H6500" s="303"/>
    </row>
    <row r="6501" spans="1:8">
      <c r="A6501" s="676"/>
      <c r="B6501" s="303"/>
      <c r="C6501" s="982" t="s">
        <v>1955</v>
      </c>
      <c r="D6501" s="974" t="s">
        <v>98</v>
      </c>
      <c r="E6501" s="25">
        <v>2E-3</v>
      </c>
      <c r="F6501" s="983">
        <v>16650</v>
      </c>
      <c r="G6501" s="701">
        <f t="shared" si="410"/>
        <v>33.299999999999997</v>
      </c>
      <c r="H6501" s="303"/>
    </row>
    <row r="6502" spans="1:8">
      <c r="A6502" s="676"/>
      <c r="B6502" s="303"/>
      <c r="C6502" s="25" t="s">
        <v>4576</v>
      </c>
      <c r="D6502" s="974" t="s">
        <v>38</v>
      </c>
      <c r="E6502" s="981">
        <v>1E-3</v>
      </c>
      <c r="F6502" s="979">
        <v>1500</v>
      </c>
      <c r="G6502" s="701">
        <f t="shared" si="410"/>
        <v>1.5</v>
      </c>
      <c r="H6502" s="303"/>
    </row>
    <row r="6503" spans="1:8">
      <c r="A6503" s="676"/>
      <c r="B6503" s="303"/>
      <c r="C6503" s="303" t="s">
        <v>4575</v>
      </c>
      <c r="D6503" s="977" t="s">
        <v>38</v>
      </c>
      <c r="E6503" s="1005">
        <v>3.0000000000000001E-3</v>
      </c>
      <c r="F6503" s="668">
        <v>23500</v>
      </c>
      <c r="G6503" s="701">
        <f t="shared" si="410"/>
        <v>70.5</v>
      </c>
      <c r="H6503" s="303"/>
    </row>
    <row r="6504" spans="1:8">
      <c r="A6504" s="676"/>
      <c r="B6504" s="303"/>
      <c r="C6504" s="25" t="s">
        <v>736</v>
      </c>
      <c r="D6504" s="974" t="s">
        <v>40</v>
      </c>
      <c r="E6504" s="25">
        <v>1</v>
      </c>
      <c r="F6504" s="979">
        <v>26</v>
      </c>
      <c r="G6504" s="701">
        <f t="shared" si="410"/>
        <v>26</v>
      </c>
      <c r="H6504" s="303"/>
    </row>
    <row r="6505" spans="1:8">
      <c r="A6505" s="676"/>
      <c r="B6505" s="303"/>
      <c r="C6505" s="25" t="s">
        <v>722</v>
      </c>
      <c r="D6505" s="974" t="s">
        <v>40</v>
      </c>
      <c r="E6505" s="25">
        <v>1</v>
      </c>
      <c r="F6505" s="979">
        <v>130</v>
      </c>
      <c r="G6505" s="701">
        <f t="shared" si="410"/>
        <v>130</v>
      </c>
      <c r="H6505" s="303"/>
    </row>
    <row r="6506" spans="1:8">
      <c r="A6506" s="676"/>
      <c r="B6506" s="303"/>
      <c r="C6506" s="980" t="s">
        <v>2464</v>
      </c>
      <c r="D6506" s="358" t="s">
        <v>40</v>
      </c>
      <c r="E6506" s="802">
        <v>3.0000000000000001E-3</v>
      </c>
      <c r="F6506" s="675">
        <v>550000</v>
      </c>
      <c r="G6506" s="701">
        <f t="shared" si="410"/>
        <v>1650</v>
      </c>
      <c r="H6506" s="303"/>
    </row>
    <row r="6507" spans="1:8">
      <c r="A6507" s="676"/>
      <c r="B6507" s="303"/>
      <c r="C6507" s="25" t="s">
        <v>576</v>
      </c>
      <c r="D6507" s="974" t="s">
        <v>39</v>
      </c>
      <c r="E6507" s="25">
        <v>0.1</v>
      </c>
      <c r="F6507" s="979">
        <v>720</v>
      </c>
      <c r="G6507" s="701">
        <f t="shared" si="410"/>
        <v>72</v>
      </c>
      <c r="H6507" s="303"/>
    </row>
    <row r="6508" spans="1:8">
      <c r="A6508" s="676"/>
      <c r="B6508" s="303"/>
      <c r="C6508" s="25" t="s">
        <v>31</v>
      </c>
      <c r="D6508" s="974" t="s">
        <v>98</v>
      </c>
      <c r="E6508" s="25">
        <v>1E-4</v>
      </c>
      <c r="F6508" s="979">
        <v>2700</v>
      </c>
      <c r="G6508" s="701">
        <f t="shared" si="410"/>
        <v>0.27</v>
      </c>
      <c r="H6508" s="303"/>
    </row>
    <row r="6509" spans="1:8">
      <c r="A6509" s="676"/>
      <c r="B6509" s="303"/>
      <c r="C6509" s="982" t="s">
        <v>729</v>
      </c>
      <c r="D6509" s="974" t="s">
        <v>730</v>
      </c>
      <c r="E6509" s="25">
        <v>0.01</v>
      </c>
      <c r="F6509" s="979">
        <v>170</v>
      </c>
      <c r="G6509" s="701">
        <f t="shared" si="410"/>
        <v>1.7</v>
      </c>
      <c r="H6509" s="303"/>
    </row>
    <row r="6510" spans="1:8">
      <c r="A6510" s="66" t="s">
        <v>4771</v>
      </c>
      <c r="B6510" s="400" t="s">
        <v>4543</v>
      </c>
      <c r="C6510" s="994"/>
      <c r="D6510" s="44"/>
      <c r="E6510" s="994"/>
      <c r="F6510" s="995"/>
      <c r="G6510" s="1541"/>
      <c r="H6510" s="805"/>
    </row>
    <row r="6511" spans="1:8">
      <c r="A6511" s="676" t="s">
        <v>4716</v>
      </c>
      <c r="B6511" s="303" t="s">
        <v>4460</v>
      </c>
      <c r="C6511" s="99"/>
      <c r="D6511" s="104"/>
      <c r="E6511" s="99"/>
      <c r="F6511" s="986"/>
      <c r="G6511" s="1559">
        <f>SUM(G6512:G6529)</f>
        <v>7768.7381499999992</v>
      </c>
      <c r="H6511" s="303" t="s">
        <v>4606</v>
      </c>
    </row>
    <row r="6512" spans="1:8" ht="16.5" customHeight="1">
      <c r="A6512" s="750"/>
      <c r="B6512" s="303"/>
      <c r="C6512" s="981" t="s">
        <v>1755</v>
      </c>
      <c r="D6512" s="974" t="s">
        <v>39</v>
      </c>
      <c r="E6512" s="25">
        <v>0.1</v>
      </c>
      <c r="F6512" s="983">
        <v>42000</v>
      </c>
      <c r="G6512" s="701">
        <f>F6512*E6512</f>
        <v>4200</v>
      </c>
      <c r="H6512" s="303"/>
    </row>
    <row r="6513" spans="1:8">
      <c r="A6513" s="676"/>
      <c r="B6513" s="303"/>
      <c r="C6513" s="25" t="s">
        <v>1897</v>
      </c>
      <c r="D6513" s="974" t="s">
        <v>98</v>
      </c>
      <c r="E6513" s="25">
        <v>1.5E-3</v>
      </c>
      <c r="F6513" s="983">
        <v>45000</v>
      </c>
      <c r="G6513" s="701">
        <f t="shared" ref="G6513:G6529" si="411">F6513*E6513</f>
        <v>67.5</v>
      </c>
      <c r="H6513" s="303"/>
    </row>
    <row r="6514" spans="1:8">
      <c r="A6514" s="676"/>
      <c r="B6514" s="303"/>
      <c r="C6514" s="25" t="s">
        <v>1814</v>
      </c>
      <c r="D6514" s="974" t="s">
        <v>98</v>
      </c>
      <c r="E6514" s="25">
        <v>9.5E-4</v>
      </c>
      <c r="F6514" s="983">
        <v>106777</v>
      </c>
      <c r="G6514" s="701">
        <f t="shared" si="411"/>
        <v>101.43814999999999</v>
      </c>
      <c r="H6514" s="303"/>
    </row>
    <row r="6515" spans="1:8">
      <c r="A6515" s="676"/>
      <c r="B6515" s="303"/>
      <c r="C6515" s="981" t="s">
        <v>727</v>
      </c>
      <c r="D6515" s="974" t="s">
        <v>39</v>
      </c>
      <c r="E6515" s="25">
        <v>6.0000000000000001E-3</v>
      </c>
      <c r="F6515" s="983">
        <v>18000</v>
      </c>
      <c r="G6515" s="701">
        <f t="shared" si="411"/>
        <v>108</v>
      </c>
      <c r="H6515" s="303"/>
    </row>
    <row r="6516" spans="1:8">
      <c r="A6516" s="676"/>
      <c r="B6516" s="303"/>
      <c r="C6516" s="25" t="s">
        <v>4587</v>
      </c>
      <c r="D6516" s="974" t="s">
        <v>98</v>
      </c>
      <c r="E6516" s="25">
        <v>1E-3</v>
      </c>
      <c r="F6516" s="983">
        <v>19000</v>
      </c>
      <c r="G6516" s="701">
        <f t="shared" si="411"/>
        <v>19</v>
      </c>
      <c r="H6516" s="303"/>
    </row>
    <row r="6517" spans="1:8">
      <c r="A6517" s="676"/>
      <c r="B6517" s="303"/>
      <c r="C6517" s="25" t="s">
        <v>1827</v>
      </c>
      <c r="D6517" s="974" t="s">
        <v>98</v>
      </c>
      <c r="E6517" s="25">
        <v>1E-3</v>
      </c>
      <c r="F6517" s="983">
        <v>21000</v>
      </c>
      <c r="G6517" s="701">
        <f t="shared" si="411"/>
        <v>21</v>
      </c>
      <c r="H6517" s="303"/>
    </row>
    <row r="6518" spans="1:8" ht="30">
      <c r="A6518" s="676"/>
      <c r="B6518" s="303"/>
      <c r="C6518" s="25" t="s">
        <v>4602</v>
      </c>
      <c r="D6518" s="974" t="s">
        <v>98</v>
      </c>
      <c r="E6518" s="25">
        <v>1E-4</v>
      </c>
      <c r="F6518" s="983">
        <v>60000</v>
      </c>
      <c r="G6518" s="701">
        <f t="shared" si="411"/>
        <v>6</v>
      </c>
      <c r="H6518" s="303"/>
    </row>
    <row r="6519" spans="1:8">
      <c r="A6519" s="676"/>
      <c r="B6519" s="303"/>
      <c r="C6519" s="25" t="s">
        <v>84</v>
      </c>
      <c r="D6519" s="974" t="s">
        <v>39</v>
      </c>
      <c r="E6519" s="25">
        <v>0.06</v>
      </c>
      <c r="F6519" s="983">
        <v>14000</v>
      </c>
      <c r="G6519" s="701">
        <f t="shared" si="411"/>
        <v>840</v>
      </c>
      <c r="H6519" s="303"/>
    </row>
    <row r="6520" spans="1:8">
      <c r="A6520" s="676"/>
      <c r="B6520" s="303"/>
      <c r="C6520" s="980" t="s">
        <v>2464</v>
      </c>
      <c r="D6520" s="358" t="s">
        <v>40</v>
      </c>
      <c r="E6520" s="802">
        <v>3.0000000000000001E-3</v>
      </c>
      <c r="F6520" s="647">
        <v>550000</v>
      </c>
      <c r="G6520" s="701">
        <f t="shared" si="411"/>
        <v>1650</v>
      </c>
      <c r="H6520" s="303"/>
    </row>
    <row r="6521" spans="1:8">
      <c r="A6521" s="676"/>
      <c r="B6521" s="303"/>
      <c r="C6521" s="989" t="s">
        <v>576</v>
      </c>
      <c r="D6521" s="359" t="s">
        <v>2426</v>
      </c>
      <c r="E6521" s="742">
        <v>0.1</v>
      </c>
      <c r="F6521" s="671">
        <v>720</v>
      </c>
      <c r="G6521" s="701">
        <f t="shared" si="411"/>
        <v>72</v>
      </c>
      <c r="H6521" s="303"/>
    </row>
    <row r="6522" spans="1:8" ht="30">
      <c r="A6522" s="676"/>
      <c r="B6522" s="303"/>
      <c r="C6522" s="291" t="s">
        <v>4574</v>
      </c>
      <c r="D6522" s="359" t="s">
        <v>38</v>
      </c>
      <c r="E6522" s="984">
        <v>1E-3</v>
      </c>
      <c r="F6522" s="649">
        <v>1400</v>
      </c>
      <c r="G6522" s="701">
        <f t="shared" si="411"/>
        <v>1.4000000000000001</v>
      </c>
      <c r="H6522" s="303"/>
    </row>
    <row r="6523" spans="1:8">
      <c r="A6523" s="676"/>
      <c r="B6523" s="303"/>
      <c r="C6523" s="25" t="s">
        <v>4576</v>
      </c>
      <c r="D6523" s="359" t="s">
        <v>2427</v>
      </c>
      <c r="E6523" s="742">
        <v>1E-3</v>
      </c>
      <c r="F6523" s="649">
        <v>1500</v>
      </c>
      <c r="G6523" s="701">
        <f t="shared" si="411"/>
        <v>1.5</v>
      </c>
      <c r="H6523" s="303"/>
    </row>
    <row r="6524" spans="1:8">
      <c r="A6524" s="676"/>
      <c r="B6524" s="303"/>
      <c r="C6524" s="25" t="s">
        <v>4573</v>
      </c>
      <c r="D6524" s="974" t="s">
        <v>1718</v>
      </c>
      <c r="E6524" s="25">
        <v>2E-3</v>
      </c>
      <c r="F6524" s="979">
        <v>225000</v>
      </c>
      <c r="G6524" s="701">
        <f t="shared" si="411"/>
        <v>450</v>
      </c>
      <c r="H6524" s="303"/>
    </row>
    <row r="6525" spans="1:8">
      <c r="A6525" s="676"/>
      <c r="B6525" s="303"/>
      <c r="C6525" s="981" t="s">
        <v>31</v>
      </c>
      <c r="D6525" s="974" t="s">
        <v>98</v>
      </c>
      <c r="E6525" s="25">
        <v>1E-3</v>
      </c>
      <c r="F6525" s="979">
        <v>2700</v>
      </c>
      <c r="G6525" s="701">
        <f t="shared" si="411"/>
        <v>2.7</v>
      </c>
      <c r="H6525" s="303">
        <v>2700</v>
      </c>
    </row>
    <row r="6526" spans="1:8">
      <c r="A6526" s="676"/>
      <c r="B6526" s="303"/>
      <c r="C6526" s="990" t="s">
        <v>729</v>
      </c>
      <c r="D6526" s="359" t="s">
        <v>730</v>
      </c>
      <c r="E6526" s="742">
        <v>0.01</v>
      </c>
      <c r="F6526" s="760">
        <v>170</v>
      </c>
      <c r="G6526" s="701">
        <f t="shared" si="411"/>
        <v>1.7</v>
      </c>
      <c r="H6526" s="303"/>
    </row>
    <row r="6527" spans="1:8">
      <c r="A6527" s="676"/>
      <c r="B6527" s="303"/>
      <c r="C6527" s="990" t="s">
        <v>722</v>
      </c>
      <c r="D6527" s="359" t="s">
        <v>40</v>
      </c>
      <c r="E6527" s="742">
        <v>1</v>
      </c>
      <c r="F6527" s="760">
        <v>130</v>
      </c>
      <c r="G6527" s="701">
        <f t="shared" si="411"/>
        <v>130</v>
      </c>
      <c r="H6527" s="303"/>
    </row>
    <row r="6528" spans="1:8">
      <c r="A6528" s="676"/>
      <c r="B6528" s="303"/>
      <c r="C6528" s="368" t="s">
        <v>4575</v>
      </c>
      <c r="D6528" s="977" t="s">
        <v>38</v>
      </c>
      <c r="E6528" s="425">
        <v>3.0000000000000001E-3</v>
      </c>
      <c r="F6528" s="760">
        <v>23500</v>
      </c>
      <c r="G6528" s="701">
        <f t="shared" si="411"/>
        <v>70.5</v>
      </c>
      <c r="H6528" s="303"/>
    </row>
    <row r="6529" spans="1:8">
      <c r="A6529" s="676"/>
      <c r="B6529" s="303"/>
      <c r="C6529" s="25" t="s">
        <v>736</v>
      </c>
      <c r="D6529" s="974" t="s">
        <v>40</v>
      </c>
      <c r="E6529" s="25">
        <v>1</v>
      </c>
      <c r="F6529" s="983">
        <v>26</v>
      </c>
      <c r="G6529" s="701">
        <f t="shared" si="411"/>
        <v>26</v>
      </c>
      <c r="H6529" s="303"/>
    </row>
    <row r="6530" spans="1:8" ht="16.5" customHeight="1">
      <c r="A6530" s="676" t="s">
        <v>4717</v>
      </c>
      <c r="B6530" s="303" t="s">
        <v>4443</v>
      </c>
      <c r="C6530" s="99"/>
      <c r="D6530" s="104"/>
      <c r="E6530" s="99"/>
      <c r="F6530" s="986"/>
      <c r="G6530" s="1559">
        <f>SUM(G6531:G6550)</f>
        <v>6727.1455000000005</v>
      </c>
      <c r="H6530" s="303" t="s">
        <v>4562</v>
      </c>
    </row>
    <row r="6531" spans="1:8">
      <c r="A6531" s="676"/>
      <c r="B6531" s="303"/>
      <c r="C6531" s="25" t="s">
        <v>733</v>
      </c>
      <c r="D6531" s="974" t="s">
        <v>39</v>
      </c>
      <c r="E6531" s="25">
        <v>0.02</v>
      </c>
      <c r="F6531" s="983">
        <v>18000</v>
      </c>
      <c r="G6531" s="701">
        <f>F6531*E6531</f>
        <v>360</v>
      </c>
      <c r="H6531" s="303"/>
    </row>
    <row r="6532" spans="1:8">
      <c r="A6532" s="676"/>
      <c r="B6532" s="303"/>
      <c r="C6532" s="25" t="s">
        <v>1760</v>
      </c>
      <c r="D6532" s="974" t="s">
        <v>39</v>
      </c>
      <c r="E6532" s="25">
        <v>0.14000000000000001</v>
      </c>
      <c r="F6532" s="983">
        <v>21000</v>
      </c>
      <c r="G6532" s="701">
        <f t="shared" ref="G6532:G6550" si="412">F6532*E6532</f>
        <v>2940.0000000000005</v>
      </c>
      <c r="H6532" s="303"/>
    </row>
    <row r="6533" spans="1:8">
      <c r="A6533" s="676"/>
      <c r="B6533" s="303"/>
      <c r="C6533" s="25" t="s">
        <v>731</v>
      </c>
      <c r="D6533" s="974" t="s">
        <v>39</v>
      </c>
      <c r="E6533" s="25">
        <v>5.0000000000000001E-3</v>
      </c>
      <c r="F6533" s="983">
        <v>18000</v>
      </c>
      <c r="G6533" s="701">
        <f t="shared" si="412"/>
        <v>90</v>
      </c>
      <c r="H6533" s="303"/>
    </row>
    <row r="6534" spans="1:8">
      <c r="A6534" s="676"/>
      <c r="B6534" s="303"/>
      <c r="C6534" s="25" t="s">
        <v>4563</v>
      </c>
      <c r="D6534" s="974" t="s">
        <v>98</v>
      </c>
      <c r="E6534" s="25">
        <v>0.02</v>
      </c>
      <c r="F6534" s="983">
        <v>19000</v>
      </c>
      <c r="G6534" s="701">
        <f t="shared" si="412"/>
        <v>380</v>
      </c>
      <c r="H6534" s="303"/>
    </row>
    <row r="6535" spans="1:8">
      <c r="A6535" s="676"/>
      <c r="B6535" s="303"/>
      <c r="C6535" s="25" t="s">
        <v>1814</v>
      </c>
      <c r="D6535" s="974" t="s">
        <v>98</v>
      </c>
      <c r="E6535" s="25">
        <v>5.0000000000000001E-3</v>
      </c>
      <c r="F6535" s="983">
        <v>106777</v>
      </c>
      <c r="G6535" s="701">
        <f t="shared" si="412"/>
        <v>533.88499999999999</v>
      </c>
      <c r="H6535" s="303"/>
    </row>
    <row r="6536" spans="1:8" ht="30">
      <c r="A6536" s="676"/>
      <c r="B6536" s="303"/>
      <c r="C6536" s="291" t="s">
        <v>4574</v>
      </c>
      <c r="D6536" s="359" t="s">
        <v>38</v>
      </c>
      <c r="E6536" s="169">
        <v>1E-3</v>
      </c>
      <c r="F6536" s="649">
        <v>1400</v>
      </c>
      <c r="G6536" s="701">
        <f t="shared" si="412"/>
        <v>1.4000000000000001</v>
      </c>
      <c r="H6536" s="303"/>
    </row>
    <row r="6537" spans="1:8" ht="30">
      <c r="A6537" s="676"/>
      <c r="B6537" s="303"/>
      <c r="C6537" s="25" t="s">
        <v>4564</v>
      </c>
      <c r="D6537" s="974" t="s">
        <v>98</v>
      </c>
      <c r="E6537" s="25">
        <v>1E-4</v>
      </c>
      <c r="F6537" s="979">
        <v>71490</v>
      </c>
      <c r="G6537" s="701">
        <f t="shared" si="412"/>
        <v>7.149</v>
      </c>
      <c r="H6537" s="303"/>
    </row>
    <row r="6538" spans="1:8" ht="30">
      <c r="A6538" s="676"/>
      <c r="B6538" s="303"/>
      <c r="C6538" s="25" t="s">
        <v>4565</v>
      </c>
      <c r="D6538" s="974" t="s">
        <v>98</v>
      </c>
      <c r="E6538" s="25">
        <v>1E-4</v>
      </c>
      <c r="F6538" s="979">
        <v>74815</v>
      </c>
      <c r="G6538" s="701">
        <f t="shared" si="412"/>
        <v>7.4815000000000005</v>
      </c>
      <c r="H6538" s="303"/>
    </row>
    <row r="6539" spans="1:8" ht="45">
      <c r="A6539" s="676"/>
      <c r="B6539" s="303"/>
      <c r="C6539" s="25" t="s">
        <v>4566</v>
      </c>
      <c r="D6539" s="974" t="s">
        <v>98</v>
      </c>
      <c r="E6539" s="25">
        <v>1E-4</v>
      </c>
      <c r="F6539" s="979">
        <v>75465</v>
      </c>
      <c r="G6539" s="701">
        <f t="shared" si="412"/>
        <v>7.5465</v>
      </c>
      <c r="H6539" s="303"/>
    </row>
    <row r="6540" spans="1:8" ht="30">
      <c r="A6540" s="676"/>
      <c r="B6540" s="303"/>
      <c r="C6540" s="25" t="s">
        <v>4567</v>
      </c>
      <c r="D6540" s="974" t="s">
        <v>98</v>
      </c>
      <c r="E6540" s="25">
        <v>1E-4</v>
      </c>
      <c r="F6540" s="979">
        <v>87990</v>
      </c>
      <c r="G6540" s="701">
        <f t="shared" si="412"/>
        <v>8.7990000000000013</v>
      </c>
      <c r="H6540" s="303"/>
    </row>
    <row r="6541" spans="1:8" ht="30">
      <c r="A6541" s="676"/>
      <c r="B6541" s="303"/>
      <c r="C6541" s="25" t="s">
        <v>4568</v>
      </c>
      <c r="D6541" s="974" t="s">
        <v>98</v>
      </c>
      <c r="E6541" s="25">
        <v>1E-4</v>
      </c>
      <c r="F6541" s="979">
        <v>71395</v>
      </c>
      <c r="G6541" s="701">
        <f t="shared" si="412"/>
        <v>7.1395</v>
      </c>
      <c r="H6541" s="303"/>
    </row>
    <row r="6542" spans="1:8" ht="30">
      <c r="A6542" s="676"/>
      <c r="B6542" s="303"/>
      <c r="C6542" s="25" t="s">
        <v>4569</v>
      </c>
      <c r="D6542" s="974" t="s">
        <v>98</v>
      </c>
      <c r="E6542" s="25">
        <v>1E-4</v>
      </c>
      <c r="F6542" s="979">
        <v>53450</v>
      </c>
      <c r="G6542" s="701">
        <f t="shared" si="412"/>
        <v>5.3450000000000006</v>
      </c>
      <c r="H6542" s="303"/>
    </row>
    <row r="6543" spans="1:8">
      <c r="A6543" s="676"/>
      <c r="B6543" s="303"/>
      <c r="C6543" s="25" t="s">
        <v>4573</v>
      </c>
      <c r="D6543" s="974" t="s">
        <v>1718</v>
      </c>
      <c r="E6543" s="25">
        <v>2E-3</v>
      </c>
      <c r="F6543" s="979">
        <v>225000</v>
      </c>
      <c r="G6543" s="701">
        <f t="shared" si="412"/>
        <v>450</v>
      </c>
      <c r="H6543" s="303"/>
    </row>
    <row r="6544" spans="1:8">
      <c r="A6544" s="676"/>
      <c r="B6544" s="303"/>
      <c r="C6544" s="980" t="s">
        <v>2464</v>
      </c>
      <c r="D6544" s="358" t="s">
        <v>40</v>
      </c>
      <c r="E6544" s="802">
        <v>3.0000000000000001E-3</v>
      </c>
      <c r="F6544" s="675">
        <v>550000</v>
      </c>
      <c r="G6544" s="701">
        <f t="shared" si="412"/>
        <v>1650</v>
      </c>
      <c r="H6544" s="303"/>
    </row>
    <row r="6545" spans="1:8">
      <c r="A6545" s="676"/>
      <c r="B6545" s="303"/>
      <c r="C6545" s="368" t="s">
        <v>4575</v>
      </c>
      <c r="D6545" s="977" t="s">
        <v>38</v>
      </c>
      <c r="E6545" s="425">
        <v>3.0000000000000001E-3</v>
      </c>
      <c r="F6545" s="760">
        <v>23500</v>
      </c>
      <c r="G6545" s="701">
        <f t="shared" si="412"/>
        <v>70.5</v>
      </c>
      <c r="H6545" s="303"/>
    </row>
    <row r="6546" spans="1:8">
      <c r="A6546" s="676"/>
      <c r="B6546" s="303"/>
      <c r="C6546" s="25" t="s">
        <v>4576</v>
      </c>
      <c r="D6546" s="974" t="s">
        <v>38</v>
      </c>
      <c r="E6546" s="981">
        <v>1E-3</v>
      </c>
      <c r="F6546" s="979">
        <v>1500</v>
      </c>
      <c r="G6546" s="701">
        <f t="shared" si="412"/>
        <v>1.5</v>
      </c>
      <c r="H6546" s="303"/>
    </row>
    <row r="6547" spans="1:8">
      <c r="A6547" s="676"/>
      <c r="B6547" s="303"/>
      <c r="C6547" s="25" t="s">
        <v>722</v>
      </c>
      <c r="D6547" s="974" t="s">
        <v>40</v>
      </c>
      <c r="E6547" s="25">
        <v>1</v>
      </c>
      <c r="F6547" s="979">
        <v>130</v>
      </c>
      <c r="G6547" s="701">
        <f t="shared" si="412"/>
        <v>130</v>
      </c>
      <c r="H6547" s="303"/>
    </row>
    <row r="6548" spans="1:8">
      <c r="A6548" s="676"/>
      <c r="B6548" s="303"/>
      <c r="C6548" s="25" t="s">
        <v>576</v>
      </c>
      <c r="D6548" s="974" t="s">
        <v>39</v>
      </c>
      <c r="E6548" s="25">
        <v>0.1</v>
      </c>
      <c r="F6548" s="979">
        <v>720</v>
      </c>
      <c r="G6548" s="701">
        <f t="shared" si="412"/>
        <v>72</v>
      </c>
      <c r="H6548" s="303"/>
    </row>
    <row r="6549" spans="1:8">
      <c r="A6549" s="676"/>
      <c r="B6549" s="303"/>
      <c r="C6549" s="25" t="s">
        <v>31</v>
      </c>
      <c r="D6549" s="974" t="s">
        <v>98</v>
      </c>
      <c r="E6549" s="25">
        <v>1E-3</v>
      </c>
      <c r="F6549" s="979">
        <v>2700</v>
      </c>
      <c r="G6549" s="701">
        <f t="shared" si="412"/>
        <v>2.7</v>
      </c>
      <c r="H6549" s="303"/>
    </row>
    <row r="6550" spans="1:8">
      <c r="A6550" s="676"/>
      <c r="B6550" s="303"/>
      <c r="C6550" s="982" t="s">
        <v>729</v>
      </c>
      <c r="D6550" s="974" t="s">
        <v>730</v>
      </c>
      <c r="E6550" s="25">
        <v>0.01</v>
      </c>
      <c r="F6550" s="979">
        <v>170</v>
      </c>
      <c r="G6550" s="701">
        <f t="shared" si="412"/>
        <v>1.7</v>
      </c>
      <c r="H6550" s="303"/>
    </row>
    <row r="6551" spans="1:8">
      <c r="A6551" s="676" t="s">
        <v>4718</v>
      </c>
      <c r="B6551" s="303" t="s">
        <v>4547</v>
      </c>
      <c r="C6551" s="99"/>
      <c r="D6551" s="104"/>
      <c r="E6551" s="99"/>
      <c r="F6551" s="986"/>
      <c r="G6551" s="1559">
        <f>SUM(G6552:G6566)</f>
        <v>6999.0005000000001</v>
      </c>
      <c r="H6551" s="303" t="s">
        <v>4635</v>
      </c>
    </row>
    <row r="6552" spans="1:8">
      <c r="A6552" s="676"/>
      <c r="B6552" s="303"/>
      <c r="C6552" s="99" t="s">
        <v>733</v>
      </c>
      <c r="D6552" s="974" t="s">
        <v>39</v>
      </c>
      <c r="E6552" s="25">
        <v>0.01</v>
      </c>
      <c r="F6552" s="983">
        <v>18000</v>
      </c>
      <c r="G6552" s="701">
        <f>F6552*E6552</f>
        <v>180</v>
      </c>
      <c r="H6552" s="303"/>
    </row>
    <row r="6553" spans="1:8">
      <c r="A6553" s="676"/>
      <c r="B6553" s="303"/>
      <c r="C6553" s="25" t="s">
        <v>4563</v>
      </c>
      <c r="D6553" s="974" t="s">
        <v>98</v>
      </c>
      <c r="E6553" s="25">
        <v>1E-3</v>
      </c>
      <c r="F6553" s="983">
        <v>19000</v>
      </c>
      <c r="G6553" s="701">
        <f t="shared" ref="G6553:G6566" si="413">F6553*E6553</f>
        <v>19</v>
      </c>
      <c r="H6553" s="303"/>
    </row>
    <row r="6554" spans="1:8">
      <c r="A6554" s="676"/>
      <c r="B6554" s="303"/>
      <c r="C6554" s="981" t="s">
        <v>1755</v>
      </c>
      <c r="D6554" s="974" t="s">
        <v>39</v>
      </c>
      <c r="E6554" s="25">
        <v>0.1</v>
      </c>
      <c r="F6554" s="983">
        <v>42000</v>
      </c>
      <c r="G6554" s="701">
        <f t="shared" si="413"/>
        <v>4200</v>
      </c>
      <c r="H6554" s="303"/>
    </row>
    <row r="6555" spans="1:8">
      <c r="A6555" s="676"/>
      <c r="B6555" s="303"/>
      <c r="C6555" s="25" t="s">
        <v>1814</v>
      </c>
      <c r="D6555" s="974" t="s">
        <v>98</v>
      </c>
      <c r="E6555" s="25">
        <v>2E-3</v>
      </c>
      <c r="F6555" s="983">
        <v>106777</v>
      </c>
      <c r="G6555" s="701">
        <f t="shared" si="413"/>
        <v>213.554</v>
      </c>
      <c r="H6555" s="303"/>
    </row>
    <row r="6556" spans="1:8">
      <c r="A6556" s="676"/>
      <c r="B6556" s="303"/>
      <c r="C6556" s="25" t="s">
        <v>2107</v>
      </c>
      <c r="D6556" s="974" t="s">
        <v>98</v>
      </c>
      <c r="E6556" s="25">
        <v>1E-3</v>
      </c>
      <c r="F6556" s="983">
        <v>2000</v>
      </c>
      <c r="G6556" s="701">
        <f t="shared" si="413"/>
        <v>2</v>
      </c>
      <c r="H6556" s="303"/>
    </row>
    <row r="6557" spans="1:8">
      <c r="A6557" s="676"/>
      <c r="B6557" s="303"/>
      <c r="C6557" s="981" t="s">
        <v>727</v>
      </c>
      <c r="D6557" s="974" t="s">
        <v>39</v>
      </c>
      <c r="E6557" s="25">
        <v>2E-3</v>
      </c>
      <c r="F6557" s="983">
        <v>18000</v>
      </c>
      <c r="G6557" s="701">
        <f t="shared" si="413"/>
        <v>36</v>
      </c>
      <c r="H6557" s="303"/>
    </row>
    <row r="6558" spans="1:8" ht="30">
      <c r="A6558" s="676"/>
      <c r="B6558" s="303"/>
      <c r="C6558" s="25" t="s">
        <v>4599</v>
      </c>
      <c r="D6558" s="974" t="s">
        <v>98</v>
      </c>
      <c r="E6558" s="25">
        <v>1E-4</v>
      </c>
      <c r="F6558" s="983">
        <v>130765</v>
      </c>
      <c r="G6558" s="701">
        <f t="shared" si="413"/>
        <v>13.076500000000001</v>
      </c>
      <c r="H6558" s="303"/>
    </row>
    <row r="6559" spans="1:8">
      <c r="A6559" s="676"/>
      <c r="B6559" s="303"/>
      <c r="C6559" s="291" t="s">
        <v>4573</v>
      </c>
      <c r="D6559" s="359" t="s">
        <v>1718</v>
      </c>
      <c r="E6559" s="984">
        <v>2E-3</v>
      </c>
      <c r="F6559" s="649">
        <v>225000</v>
      </c>
      <c r="G6559" s="701">
        <f t="shared" si="413"/>
        <v>450</v>
      </c>
      <c r="H6559" s="303"/>
    </row>
    <row r="6560" spans="1:8">
      <c r="A6560" s="676"/>
      <c r="B6560" s="303"/>
      <c r="C6560" s="980" t="s">
        <v>576</v>
      </c>
      <c r="D6560" s="358" t="s">
        <v>2426</v>
      </c>
      <c r="E6560" s="802">
        <v>0.01</v>
      </c>
      <c r="F6560" s="648">
        <v>720</v>
      </c>
      <c r="G6560" s="701">
        <f t="shared" si="413"/>
        <v>7.2</v>
      </c>
      <c r="H6560" s="303"/>
    </row>
    <row r="6561" spans="1:8">
      <c r="A6561" s="676"/>
      <c r="B6561" s="303"/>
      <c r="C6561" s="25" t="s">
        <v>4576</v>
      </c>
      <c r="D6561" s="358" t="s">
        <v>2427</v>
      </c>
      <c r="E6561" s="802">
        <v>1E-3</v>
      </c>
      <c r="F6561" s="647">
        <v>1500</v>
      </c>
      <c r="G6561" s="701">
        <f t="shared" si="413"/>
        <v>1.5</v>
      </c>
      <c r="H6561" s="303"/>
    </row>
    <row r="6562" spans="1:8">
      <c r="A6562" s="676"/>
      <c r="B6562" s="303"/>
      <c r="C6562" s="980" t="s">
        <v>2464</v>
      </c>
      <c r="D6562" s="358" t="s">
        <v>40</v>
      </c>
      <c r="E6562" s="802">
        <v>3.0000000000000001E-3</v>
      </c>
      <c r="F6562" s="647">
        <v>550000</v>
      </c>
      <c r="G6562" s="701">
        <f t="shared" si="413"/>
        <v>1650</v>
      </c>
      <c r="H6562" s="303"/>
    </row>
    <row r="6563" spans="1:8">
      <c r="A6563" s="676"/>
      <c r="B6563" s="303"/>
      <c r="C6563" s="368" t="s">
        <v>4575</v>
      </c>
      <c r="D6563" s="977" t="s">
        <v>38</v>
      </c>
      <c r="E6563" s="425">
        <v>3.0000000000000001E-3</v>
      </c>
      <c r="F6563" s="671">
        <v>23500</v>
      </c>
      <c r="G6563" s="701">
        <f t="shared" si="413"/>
        <v>70.5</v>
      </c>
      <c r="H6563" s="303"/>
    </row>
    <row r="6564" spans="1:8">
      <c r="A6564" s="676"/>
      <c r="B6564" s="303"/>
      <c r="C6564" s="985" t="s">
        <v>729</v>
      </c>
      <c r="D6564" s="358" t="s">
        <v>730</v>
      </c>
      <c r="E6564" s="802">
        <v>1E-3</v>
      </c>
      <c r="F6564" s="648">
        <v>170</v>
      </c>
      <c r="G6564" s="701">
        <f t="shared" si="413"/>
        <v>0.17</v>
      </c>
      <c r="H6564" s="303"/>
    </row>
    <row r="6565" spans="1:8">
      <c r="A6565" s="676"/>
      <c r="B6565" s="303"/>
      <c r="C6565" s="985" t="s">
        <v>722</v>
      </c>
      <c r="D6565" s="358" t="s">
        <v>40</v>
      </c>
      <c r="E6565" s="802">
        <v>1</v>
      </c>
      <c r="F6565" s="648">
        <v>130</v>
      </c>
      <c r="G6565" s="701">
        <f t="shared" si="413"/>
        <v>130</v>
      </c>
      <c r="H6565" s="303"/>
    </row>
    <row r="6566" spans="1:8">
      <c r="A6566" s="676"/>
      <c r="B6566" s="303"/>
      <c r="C6566" s="25" t="s">
        <v>736</v>
      </c>
      <c r="D6566" s="974" t="s">
        <v>40</v>
      </c>
      <c r="E6566" s="25">
        <v>1</v>
      </c>
      <c r="F6566" s="983">
        <v>26</v>
      </c>
      <c r="G6566" s="701">
        <f t="shared" si="413"/>
        <v>26</v>
      </c>
      <c r="H6566" s="303"/>
    </row>
    <row r="6567" spans="1:8">
      <c r="A6567" s="676" t="s">
        <v>4719</v>
      </c>
      <c r="B6567" s="303" t="s">
        <v>4447</v>
      </c>
      <c r="C6567" s="99"/>
      <c r="D6567" s="104"/>
      <c r="E6567" s="99"/>
      <c r="F6567" s="986"/>
      <c r="G6567" s="1559">
        <f>SUM(G6568:G6582)</f>
        <v>6665.0329999999994</v>
      </c>
      <c r="H6567" s="303"/>
    </row>
    <row r="6568" spans="1:8">
      <c r="A6568" s="676"/>
      <c r="B6568" s="303"/>
      <c r="C6568" s="981" t="s">
        <v>1755</v>
      </c>
      <c r="D6568" s="974" t="s">
        <v>39</v>
      </c>
      <c r="E6568" s="25">
        <v>0.1</v>
      </c>
      <c r="F6568" s="983">
        <v>42000</v>
      </c>
      <c r="G6568" s="701">
        <f>F6568*E6568</f>
        <v>4200</v>
      </c>
      <c r="H6568" s="303"/>
    </row>
    <row r="6569" spans="1:8">
      <c r="A6569" s="676"/>
      <c r="B6569" s="303"/>
      <c r="C6569" s="25" t="s">
        <v>4587</v>
      </c>
      <c r="D6569" s="974" t="s">
        <v>98</v>
      </c>
      <c r="E6569" s="25">
        <v>1E-3</v>
      </c>
      <c r="F6569" s="983">
        <v>19000</v>
      </c>
      <c r="G6569" s="701">
        <f t="shared" ref="G6569:G6582" si="414">F6569*E6569</f>
        <v>19</v>
      </c>
      <c r="H6569" s="303"/>
    </row>
    <row r="6570" spans="1:8">
      <c r="A6570" s="676"/>
      <c r="B6570" s="303"/>
      <c r="C6570" s="25" t="s">
        <v>727</v>
      </c>
      <c r="D6570" s="974" t="s">
        <v>39</v>
      </c>
      <c r="E6570" s="25">
        <v>1E-3</v>
      </c>
      <c r="F6570" s="983">
        <v>18000</v>
      </c>
      <c r="G6570" s="701">
        <f t="shared" si="414"/>
        <v>18</v>
      </c>
      <c r="H6570" s="303"/>
    </row>
    <row r="6571" spans="1:8" ht="30">
      <c r="A6571" s="676"/>
      <c r="B6571" s="303"/>
      <c r="C6571" s="291" t="s">
        <v>4574</v>
      </c>
      <c r="D6571" s="359" t="s">
        <v>38</v>
      </c>
      <c r="E6571" s="984">
        <v>1E-3</v>
      </c>
      <c r="F6571" s="649">
        <v>1400</v>
      </c>
      <c r="G6571" s="701">
        <f t="shared" si="414"/>
        <v>1.4000000000000001</v>
      </c>
      <c r="H6571" s="303"/>
    </row>
    <row r="6572" spans="1:8" ht="45">
      <c r="A6572" s="676"/>
      <c r="B6572" s="303"/>
      <c r="C6572" s="981" t="s">
        <v>4588</v>
      </c>
      <c r="D6572" s="562" t="s">
        <v>98</v>
      </c>
      <c r="E6572" s="981">
        <v>1E-4</v>
      </c>
      <c r="F6572" s="983">
        <v>41555</v>
      </c>
      <c r="G6572" s="701">
        <f t="shared" si="414"/>
        <v>4.1555</v>
      </c>
      <c r="H6572" s="303"/>
    </row>
    <row r="6573" spans="1:8">
      <c r="A6573" s="676"/>
      <c r="B6573" s="303"/>
      <c r="C6573" s="981" t="s">
        <v>1771</v>
      </c>
      <c r="D6573" s="562" t="s">
        <v>98</v>
      </c>
      <c r="E6573" s="981">
        <v>3.0000000000000001E-3</v>
      </c>
      <c r="F6573" s="983">
        <v>18000</v>
      </c>
      <c r="G6573" s="701">
        <f t="shared" si="414"/>
        <v>54</v>
      </c>
      <c r="H6573" s="303"/>
    </row>
    <row r="6574" spans="1:8" ht="16.5" customHeight="1">
      <c r="A6574" s="676"/>
      <c r="B6574" s="303"/>
      <c r="C6574" s="987" t="s">
        <v>1660</v>
      </c>
      <c r="D6574" s="562" t="s">
        <v>98</v>
      </c>
      <c r="E6574" s="981">
        <v>9.4999999999999998E-3</v>
      </c>
      <c r="F6574" s="983">
        <v>2625</v>
      </c>
      <c r="G6574" s="701">
        <f t="shared" si="414"/>
        <v>24.9375</v>
      </c>
      <c r="H6574" s="303"/>
    </row>
    <row r="6575" spans="1:8">
      <c r="A6575" s="676"/>
      <c r="B6575" s="303"/>
      <c r="C6575" s="987" t="s">
        <v>4594</v>
      </c>
      <c r="D6575" s="562" t="s">
        <v>98</v>
      </c>
      <c r="E6575" s="981">
        <v>1.3600000000000001E-3</v>
      </c>
      <c r="F6575" s="983">
        <v>24000</v>
      </c>
      <c r="G6575" s="701">
        <f t="shared" si="414"/>
        <v>32.64</v>
      </c>
      <c r="H6575" s="303"/>
    </row>
    <row r="6576" spans="1:8">
      <c r="A6576" s="676"/>
      <c r="B6576" s="303"/>
      <c r="C6576" s="291" t="s">
        <v>4573</v>
      </c>
      <c r="D6576" s="359" t="s">
        <v>1718</v>
      </c>
      <c r="E6576" s="984">
        <v>2E-3</v>
      </c>
      <c r="F6576" s="649">
        <v>225000</v>
      </c>
      <c r="G6576" s="701">
        <f t="shared" si="414"/>
        <v>450</v>
      </c>
      <c r="H6576" s="303"/>
    </row>
    <row r="6577" spans="1:8">
      <c r="A6577" s="676"/>
      <c r="B6577" s="303"/>
      <c r="C6577" s="980" t="s">
        <v>576</v>
      </c>
      <c r="D6577" s="358" t="s">
        <v>2426</v>
      </c>
      <c r="E6577" s="802">
        <v>0.01</v>
      </c>
      <c r="F6577" s="648">
        <v>720</v>
      </c>
      <c r="G6577" s="701">
        <f t="shared" si="414"/>
        <v>7.2</v>
      </c>
      <c r="H6577" s="303"/>
    </row>
    <row r="6578" spans="1:8">
      <c r="A6578" s="676"/>
      <c r="B6578" s="303"/>
      <c r="C6578" s="368" t="s">
        <v>4575</v>
      </c>
      <c r="D6578" s="977" t="s">
        <v>38</v>
      </c>
      <c r="E6578" s="425">
        <v>3.0000000000000001E-3</v>
      </c>
      <c r="F6578" s="760">
        <v>23500</v>
      </c>
      <c r="G6578" s="701">
        <f t="shared" si="414"/>
        <v>70.5</v>
      </c>
      <c r="H6578" s="303"/>
    </row>
    <row r="6579" spans="1:8">
      <c r="A6579" s="676"/>
      <c r="B6579" s="303"/>
      <c r="C6579" s="980" t="s">
        <v>2464</v>
      </c>
      <c r="D6579" s="358" t="s">
        <v>40</v>
      </c>
      <c r="E6579" s="802">
        <v>3.0000000000000001E-3</v>
      </c>
      <c r="F6579" s="675">
        <v>550000</v>
      </c>
      <c r="G6579" s="701">
        <f t="shared" si="414"/>
        <v>1650</v>
      </c>
      <c r="H6579" s="303"/>
    </row>
    <row r="6580" spans="1:8">
      <c r="A6580" s="676"/>
      <c r="B6580" s="303"/>
      <c r="C6580" s="25" t="s">
        <v>4576</v>
      </c>
      <c r="D6580" s="358" t="s">
        <v>2427</v>
      </c>
      <c r="E6580" s="802">
        <v>1E-3</v>
      </c>
      <c r="F6580" s="675">
        <v>1500</v>
      </c>
      <c r="G6580" s="701">
        <f t="shared" si="414"/>
        <v>1.5</v>
      </c>
      <c r="H6580" s="303"/>
    </row>
    <row r="6581" spans="1:8">
      <c r="A6581" s="676"/>
      <c r="B6581" s="303"/>
      <c r="C6581" s="985" t="s">
        <v>729</v>
      </c>
      <c r="D6581" s="358" t="s">
        <v>730</v>
      </c>
      <c r="E6581" s="802">
        <v>0.01</v>
      </c>
      <c r="F6581" s="666">
        <v>170</v>
      </c>
      <c r="G6581" s="701">
        <f t="shared" si="414"/>
        <v>1.7</v>
      </c>
      <c r="H6581" s="303"/>
    </row>
    <row r="6582" spans="1:8">
      <c r="A6582" s="676"/>
      <c r="B6582" s="303"/>
      <c r="C6582" s="985" t="s">
        <v>722</v>
      </c>
      <c r="D6582" s="358" t="s">
        <v>40</v>
      </c>
      <c r="E6582" s="802">
        <v>1</v>
      </c>
      <c r="F6582" s="666">
        <v>130</v>
      </c>
      <c r="G6582" s="701">
        <f t="shared" si="414"/>
        <v>130</v>
      </c>
      <c r="H6582" s="303"/>
    </row>
    <row r="6583" spans="1:8" ht="28.5">
      <c r="A6583" s="66" t="s">
        <v>4640</v>
      </c>
      <c r="B6583" s="400" t="s">
        <v>4549</v>
      </c>
      <c r="C6583" s="994"/>
      <c r="D6583" s="44"/>
      <c r="E6583" s="994"/>
      <c r="F6583" s="995"/>
      <c r="G6583" s="1541"/>
      <c r="H6583" s="805"/>
    </row>
    <row r="6584" spans="1:8">
      <c r="A6584" s="676" t="s">
        <v>4720</v>
      </c>
      <c r="B6584" s="303" t="s">
        <v>4443</v>
      </c>
      <c r="C6584" s="99"/>
      <c r="D6584" s="104"/>
      <c r="E6584" s="99"/>
      <c r="F6584" s="986"/>
      <c r="G6584" s="1559">
        <f>SUM(G6585:G6605)</f>
        <v>8408.2455000000009</v>
      </c>
      <c r="H6584" s="492" t="s">
        <v>4660</v>
      </c>
    </row>
    <row r="6585" spans="1:8">
      <c r="A6585" s="750"/>
      <c r="B6585" s="303"/>
      <c r="C6585" s="25" t="s">
        <v>733</v>
      </c>
      <c r="D6585" s="974" t="s">
        <v>39</v>
      </c>
      <c r="E6585" s="25">
        <v>1.2E-2</v>
      </c>
      <c r="F6585" s="983">
        <v>18000</v>
      </c>
      <c r="G6585" s="701">
        <f>F6585*E6585</f>
        <v>216</v>
      </c>
      <c r="H6585" s="303"/>
    </row>
    <row r="6586" spans="1:8">
      <c r="A6586" s="164"/>
      <c r="B6586" s="303"/>
      <c r="C6586" s="25" t="s">
        <v>1760</v>
      </c>
      <c r="D6586" s="974" t="s">
        <v>39</v>
      </c>
      <c r="E6586" s="25">
        <v>0.24</v>
      </c>
      <c r="F6586" s="983">
        <v>21000</v>
      </c>
      <c r="G6586" s="701">
        <f t="shared" ref="G6586:G6605" si="415">F6586*E6586</f>
        <v>5040</v>
      </c>
      <c r="H6586" s="303"/>
    </row>
    <row r="6587" spans="1:8">
      <c r="A6587" s="676"/>
      <c r="B6587" s="303"/>
      <c r="C6587" s="25" t="s">
        <v>731</v>
      </c>
      <c r="D6587" s="974" t="s">
        <v>39</v>
      </c>
      <c r="E6587" s="25">
        <v>5.0000000000000001E-3</v>
      </c>
      <c r="F6587" s="983">
        <v>18000</v>
      </c>
      <c r="G6587" s="701">
        <f t="shared" si="415"/>
        <v>90</v>
      </c>
      <c r="H6587" s="303"/>
    </row>
    <row r="6588" spans="1:8">
      <c r="A6588" s="676"/>
      <c r="B6588" s="303"/>
      <c r="C6588" s="25" t="s">
        <v>4563</v>
      </c>
      <c r="D6588" s="974" t="s">
        <v>98</v>
      </c>
      <c r="E6588" s="25">
        <v>2E-3</v>
      </c>
      <c r="F6588" s="983">
        <v>19000</v>
      </c>
      <c r="G6588" s="701">
        <f t="shared" si="415"/>
        <v>38</v>
      </c>
      <c r="H6588" s="303"/>
    </row>
    <row r="6589" spans="1:8">
      <c r="A6589" s="676"/>
      <c r="B6589" s="303"/>
      <c r="C6589" s="25" t="s">
        <v>1814</v>
      </c>
      <c r="D6589" s="974" t="s">
        <v>98</v>
      </c>
      <c r="E6589" s="25">
        <v>5.0000000000000001E-3</v>
      </c>
      <c r="F6589" s="983">
        <v>106777</v>
      </c>
      <c r="G6589" s="701">
        <f t="shared" si="415"/>
        <v>533.88499999999999</v>
      </c>
      <c r="H6589" s="303"/>
    </row>
    <row r="6590" spans="1:8" ht="30">
      <c r="A6590" s="676"/>
      <c r="B6590" s="303"/>
      <c r="C6590" s="291" t="s">
        <v>4574</v>
      </c>
      <c r="D6590" s="359" t="s">
        <v>38</v>
      </c>
      <c r="E6590" s="984">
        <v>1E-3</v>
      </c>
      <c r="F6590" s="649">
        <v>1400</v>
      </c>
      <c r="G6590" s="701">
        <f t="shared" si="415"/>
        <v>1.4000000000000001</v>
      </c>
      <c r="H6590" s="303"/>
    </row>
    <row r="6591" spans="1:8" ht="30">
      <c r="A6591" s="676"/>
      <c r="B6591" s="303"/>
      <c r="C6591" s="25" t="s">
        <v>4564</v>
      </c>
      <c r="D6591" s="974" t="s">
        <v>98</v>
      </c>
      <c r="E6591" s="25">
        <v>1E-4</v>
      </c>
      <c r="F6591" s="979">
        <v>71490</v>
      </c>
      <c r="G6591" s="701">
        <f t="shared" si="415"/>
        <v>7.149</v>
      </c>
      <c r="H6591" s="303"/>
    </row>
    <row r="6592" spans="1:8" ht="30">
      <c r="A6592" s="676"/>
      <c r="B6592" s="303"/>
      <c r="C6592" s="25" t="s">
        <v>4565</v>
      </c>
      <c r="D6592" s="974" t="s">
        <v>98</v>
      </c>
      <c r="E6592" s="25">
        <v>1E-4</v>
      </c>
      <c r="F6592" s="979">
        <v>74815</v>
      </c>
      <c r="G6592" s="701">
        <f t="shared" si="415"/>
        <v>7.4815000000000005</v>
      </c>
      <c r="H6592" s="303"/>
    </row>
    <row r="6593" spans="1:8" ht="45">
      <c r="A6593" s="676"/>
      <c r="B6593" s="303"/>
      <c r="C6593" s="25" t="s">
        <v>4566</v>
      </c>
      <c r="D6593" s="974" t="s">
        <v>98</v>
      </c>
      <c r="E6593" s="25">
        <v>1E-4</v>
      </c>
      <c r="F6593" s="979">
        <v>75465</v>
      </c>
      <c r="G6593" s="701">
        <f t="shared" si="415"/>
        <v>7.5465</v>
      </c>
      <c r="H6593" s="303"/>
    </row>
    <row r="6594" spans="1:8" ht="30">
      <c r="A6594" s="676"/>
      <c r="B6594" s="303"/>
      <c r="C6594" s="25" t="s">
        <v>4567</v>
      </c>
      <c r="D6594" s="974" t="s">
        <v>98</v>
      </c>
      <c r="E6594" s="25">
        <v>1E-4</v>
      </c>
      <c r="F6594" s="979">
        <v>87990</v>
      </c>
      <c r="G6594" s="701">
        <f t="shared" si="415"/>
        <v>8.7990000000000013</v>
      </c>
      <c r="H6594" s="303"/>
    </row>
    <row r="6595" spans="1:8" ht="30">
      <c r="A6595" s="676"/>
      <c r="B6595" s="303"/>
      <c r="C6595" s="25" t="s">
        <v>4568</v>
      </c>
      <c r="D6595" s="974" t="s">
        <v>98</v>
      </c>
      <c r="E6595" s="25">
        <v>1E-4</v>
      </c>
      <c r="F6595" s="979">
        <v>71395</v>
      </c>
      <c r="G6595" s="701">
        <f t="shared" si="415"/>
        <v>7.1395</v>
      </c>
      <c r="H6595" s="303"/>
    </row>
    <row r="6596" spans="1:8" ht="30">
      <c r="A6596" s="676"/>
      <c r="B6596" s="303"/>
      <c r="C6596" s="25" t="s">
        <v>4569</v>
      </c>
      <c r="D6596" s="974" t="s">
        <v>98</v>
      </c>
      <c r="E6596" s="25">
        <v>1E-4</v>
      </c>
      <c r="F6596" s="979">
        <v>53450</v>
      </c>
      <c r="G6596" s="701">
        <f t="shared" si="415"/>
        <v>5.3450000000000006</v>
      </c>
      <c r="H6596" s="303"/>
    </row>
    <row r="6597" spans="1:8">
      <c r="A6597" s="676"/>
      <c r="B6597" s="303"/>
      <c r="C6597" s="25" t="s">
        <v>4573</v>
      </c>
      <c r="D6597" s="974" t="s">
        <v>1718</v>
      </c>
      <c r="E6597" s="25">
        <v>2E-3</v>
      </c>
      <c r="F6597" s="979">
        <v>225000</v>
      </c>
      <c r="G6597" s="701">
        <f t="shared" si="415"/>
        <v>450</v>
      </c>
      <c r="H6597" s="303"/>
    </row>
    <row r="6598" spans="1:8">
      <c r="A6598" s="676"/>
      <c r="B6598" s="303"/>
      <c r="C6598" s="25" t="s">
        <v>4576</v>
      </c>
      <c r="D6598" s="974" t="s">
        <v>38</v>
      </c>
      <c r="E6598" s="25">
        <v>2E-3</v>
      </c>
      <c r="F6598" s="979">
        <v>1500</v>
      </c>
      <c r="G6598" s="701">
        <f t="shared" si="415"/>
        <v>3</v>
      </c>
      <c r="H6598" s="303"/>
    </row>
    <row r="6599" spans="1:8">
      <c r="A6599" s="676"/>
      <c r="B6599" s="303"/>
      <c r="C6599" s="25" t="s">
        <v>4575</v>
      </c>
      <c r="D6599" s="977" t="s">
        <v>38</v>
      </c>
      <c r="E6599" s="25">
        <v>3.0000000000000001E-3</v>
      </c>
      <c r="F6599" s="979">
        <v>23500</v>
      </c>
      <c r="G6599" s="701">
        <f t="shared" si="415"/>
        <v>70.5</v>
      </c>
      <c r="H6599" s="303"/>
    </row>
    <row r="6600" spans="1:8">
      <c r="A6600" s="676"/>
      <c r="B6600" s="303"/>
      <c r="C6600" s="25" t="s">
        <v>736</v>
      </c>
      <c r="D6600" s="974" t="s">
        <v>40</v>
      </c>
      <c r="E6600" s="25">
        <v>1</v>
      </c>
      <c r="F6600" s="979">
        <v>26</v>
      </c>
      <c r="G6600" s="701">
        <f t="shared" si="415"/>
        <v>26</v>
      </c>
      <c r="H6600" s="303"/>
    </row>
    <row r="6601" spans="1:8">
      <c r="A6601" s="676"/>
      <c r="B6601" s="303"/>
      <c r="C6601" s="25" t="s">
        <v>722</v>
      </c>
      <c r="D6601" s="974" t="s">
        <v>40</v>
      </c>
      <c r="E6601" s="25">
        <v>1</v>
      </c>
      <c r="F6601" s="979">
        <v>130</v>
      </c>
      <c r="G6601" s="701">
        <f t="shared" si="415"/>
        <v>130</v>
      </c>
      <c r="H6601" s="303"/>
    </row>
    <row r="6602" spans="1:8">
      <c r="A6602" s="676"/>
      <c r="B6602" s="303"/>
      <c r="C6602" s="25" t="s">
        <v>576</v>
      </c>
      <c r="D6602" s="974" t="s">
        <v>39</v>
      </c>
      <c r="E6602" s="25">
        <v>0.1</v>
      </c>
      <c r="F6602" s="979">
        <v>720</v>
      </c>
      <c r="G6602" s="701">
        <f t="shared" si="415"/>
        <v>72</v>
      </c>
      <c r="H6602" s="303"/>
    </row>
    <row r="6603" spans="1:8">
      <c r="A6603" s="676"/>
      <c r="B6603" s="303"/>
      <c r="C6603" s="25" t="s">
        <v>31</v>
      </c>
      <c r="D6603" s="974" t="s">
        <v>98</v>
      </c>
      <c r="E6603" s="25">
        <v>0.01</v>
      </c>
      <c r="F6603" s="979">
        <v>2700</v>
      </c>
      <c r="G6603" s="701">
        <f t="shared" si="415"/>
        <v>27</v>
      </c>
      <c r="H6603" s="303"/>
    </row>
    <row r="6604" spans="1:8">
      <c r="A6604" s="676"/>
      <c r="B6604" s="303"/>
      <c r="C6604" s="980" t="s">
        <v>2464</v>
      </c>
      <c r="D6604" s="358" t="s">
        <v>40</v>
      </c>
      <c r="E6604" s="802">
        <v>3.0000000000000001E-3</v>
      </c>
      <c r="F6604" s="647">
        <v>550000</v>
      </c>
      <c r="G6604" s="701">
        <f t="shared" si="415"/>
        <v>1650</v>
      </c>
      <c r="H6604" s="303"/>
    </row>
    <row r="6605" spans="1:8">
      <c r="A6605" s="676"/>
      <c r="B6605" s="303"/>
      <c r="C6605" s="982" t="s">
        <v>729</v>
      </c>
      <c r="D6605" s="974" t="s">
        <v>730</v>
      </c>
      <c r="E6605" s="25">
        <v>0.1</v>
      </c>
      <c r="F6605" s="983">
        <v>170</v>
      </c>
      <c r="G6605" s="701">
        <f t="shared" si="415"/>
        <v>17</v>
      </c>
      <c r="H6605" s="303"/>
    </row>
    <row r="6606" spans="1:8">
      <c r="A6606" s="676" t="s">
        <v>4534</v>
      </c>
      <c r="B6606" s="303" t="s">
        <v>4445</v>
      </c>
      <c r="C6606" s="99"/>
      <c r="D6606" s="104"/>
      <c r="E6606" s="99"/>
      <c r="F6606" s="986"/>
      <c r="G6606" s="1559">
        <f>SUM(G6607:G6631)</f>
        <v>5631.4790000000012</v>
      </c>
      <c r="H6606" s="303" t="s">
        <v>4609</v>
      </c>
    </row>
    <row r="6607" spans="1:8">
      <c r="A6607" s="676"/>
      <c r="B6607" s="303"/>
      <c r="C6607" s="25" t="s">
        <v>733</v>
      </c>
      <c r="D6607" s="974" t="s">
        <v>39</v>
      </c>
      <c r="E6607" s="25">
        <v>1E-3</v>
      </c>
      <c r="F6607" s="983">
        <v>18000</v>
      </c>
      <c r="G6607" s="701">
        <f>F6607*E6607</f>
        <v>18</v>
      </c>
      <c r="H6607" s="303"/>
    </row>
    <row r="6608" spans="1:8">
      <c r="A6608" s="676"/>
      <c r="B6608" s="303"/>
      <c r="C6608" s="25" t="s">
        <v>1760</v>
      </c>
      <c r="D6608" s="974" t="s">
        <v>39</v>
      </c>
      <c r="E6608" s="25">
        <v>0.05</v>
      </c>
      <c r="F6608" s="983">
        <v>21000</v>
      </c>
      <c r="G6608" s="701">
        <f t="shared" ref="G6608:G6631" si="416">F6608*E6608</f>
        <v>1050</v>
      </c>
      <c r="H6608" s="303"/>
    </row>
    <row r="6609" spans="1:8">
      <c r="A6609" s="676"/>
      <c r="B6609" s="303"/>
      <c r="C6609" s="25" t="s">
        <v>731</v>
      </c>
      <c r="D6609" s="974" t="s">
        <v>39</v>
      </c>
      <c r="E6609" s="25">
        <v>4.0000000000000001E-3</v>
      </c>
      <c r="F6609" s="983">
        <v>18000</v>
      </c>
      <c r="G6609" s="701">
        <f t="shared" si="416"/>
        <v>72</v>
      </c>
      <c r="H6609" s="303"/>
    </row>
    <row r="6610" spans="1:8">
      <c r="A6610" s="676"/>
      <c r="B6610" s="303"/>
      <c r="C6610" s="25" t="s">
        <v>4578</v>
      </c>
      <c r="D6610" s="974" t="s">
        <v>98</v>
      </c>
      <c r="E6610" s="25">
        <v>5.0000000000000001E-3</v>
      </c>
      <c r="F6610" s="983">
        <v>2241</v>
      </c>
      <c r="G6610" s="701">
        <f t="shared" si="416"/>
        <v>11.205</v>
      </c>
      <c r="H6610" s="303"/>
    </row>
    <row r="6611" spans="1:8">
      <c r="A6611" s="676"/>
      <c r="B6611" s="303"/>
      <c r="C6611" s="25" t="s">
        <v>1724</v>
      </c>
      <c r="D6611" s="974" t="s">
        <v>98</v>
      </c>
      <c r="E6611" s="25">
        <v>5.0500000000000003E-2</v>
      </c>
      <c r="F6611" s="983">
        <v>21000</v>
      </c>
      <c r="G6611" s="701">
        <f t="shared" si="416"/>
        <v>1060.5</v>
      </c>
      <c r="H6611" s="303"/>
    </row>
    <row r="6612" spans="1:8">
      <c r="A6612" s="676"/>
      <c r="B6612" s="303"/>
      <c r="C6612" s="981" t="s">
        <v>728</v>
      </c>
      <c r="D6612" s="974" t="s">
        <v>39</v>
      </c>
      <c r="E6612" s="25">
        <v>2.5000000000000001E-3</v>
      </c>
      <c r="F6612" s="983">
        <v>1800</v>
      </c>
      <c r="G6612" s="701">
        <f t="shared" si="416"/>
        <v>4.5</v>
      </c>
      <c r="H6612" s="303"/>
    </row>
    <row r="6613" spans="1:8" ht="30">
      <c r="A6613" s="676"/>
      <c r="B6613" s="303"/>
      <c r="C6613" s="25" t="s">
        <v>2353</v>
      </c>
      <c r="D6613" s="974" t="s">
        <v>98</v>
      </c>
      <c r="E6613" s="25">
        <v>1E-3</v>
      </c>
      <c r="F6613" s="983">
        <v>19000</v>
      </c>
      <c r="G6613" s="701">
        <f t="shared" si="416"/>
        <v>19</v>
      </c>
      <c r="H6613" s="303"/>
    </row>
    <row r="6614" spans="1:8">
      <c r="A6614" s="676"/>
      <c r="B6614" s="303"/>
      <c r="C6614" s="25" t="s">
        <v>1896</v>
      </c>
      <c r="D6614" s="974" t="s">
        <v>98</v>
      </c>
      <c r="E6614" s="991">
        <v>7.4799999999999997E-3</v>
      </c>
      <c r="F6614" s="983">
        <v>24000</v>
      </c>
      <c r="G6614" s="701">
        <f t="shared" si="416"/>
        <v>179.51999999999998</v>
      </c>
      <c r="H6614" s="303"/>
    </row>
    <row r="6615" spans="1:8">
      <c r="A6615" s="676"/>
      <c r="B6615" s="303"/>
      <c r="C6615" s="25" t="s">
        <v>1814</v>
      </c>
      <c r="D6615" s="974" t="s">
        <v>98</v>
      </c>
      <c r="E6615" s="25">
        <v>2E-3</v>
      </c>
      <c r="F6615" s="983">
        <v>106777</v>
      </c>
      <c r="G6615" s="701">
        <f t="shared" si="416"/>
        <v>213.554</v>
      </c>
      <c r="H6615" s="303"/>
    </row>
    <row r="6616" spans="1:8" ht="30">
      <c r="A6616" s="676"/>
      <c r="B6616" s="303"/>
      <c r="C6616" s="291" t="s">
        <v>4574</v>
      </c>
      <c r="D6616" s="359" t="s">
        <v>38</v>
      </c>
      <c r="E6616" s="984">
        <v>1E-3</v>
      </c>
      <c r="F6616" s="649">
        <v>1400</v>
      </c>
      <c r="G6616" s="701">
        <f t="shared" si="416"/>
        <v>1.4000000000000001</v>
      </c>
      <c r="H6616" s="303"/>
    </row>
    <row r="6617" spans="1:8">
      <c r="A6617" s="676"/>
      <c r="B6617" s="303"/>
      <c r="C6617" s="25" t="s">
        <v>4576</v>
      </c>
      <c r="D6617" s="974" t="s">
        <v>38</v>
      </c>
      <c r="E6617" s="981">
        <v>1E-3</v>
      </c>
      <c r="F6617" s="979">
        <v>1500</v>
      </c>
      <c r="G6617" s="701">
        <f t="shared" si="416"/>
        <v>1.5</v>
      </c>
      <c r="H6617" s="303"/>
    </row>
    <row r="6618" spans="1:8">
      <c r="A6618" s="676"/>
      <c r="B6618" s="303"/>
      <c r="C6618" s="25" t="s">
        <v>4579</v>
      </c>
      <c r="D6618" s="974" t="s">
        <v>98</v>
      </c>
      <c r="E6618" s="25">
        <v>1E-4</v>
      </c>
      <c r="F6618" s="983">
        <v>58000</v>
      </c>
      <c r="G6618" s="701">
        <f t="shared" si="416"/>
        <v>5.8000000000000007</v>
      </c>
      <c r="H6618" s="303"/>
    </row>
    <row r="6619" spans="1:8">
      <c r="A6619" s="676"/>
      <c r="B6619" s="303"/>
      <c r="C6619" s="25" t="s">
        <v>4580</v>
      </c>
      <c r="D6619" s="974" t="s">
        <v>98</v>
      </c>
      <c r="E6619" s="25">
        <v>1E-4</v>
      </c>
      <c r="F6619" s="983">
        <v>58000</v>
      </c>
      <c r="G6619" s="701">
        <f t="shared" si="416"/>
        <v>5.8000000000000007</v>
      </c>
      <c r="H6619" s="303"/>
    </row>
    <row r="6620" spans="1:8">
      <c r="A6620" s="676"/>
      <c r="B6620" s="303"/>
      <c r="C6620" s="25" t="s">
        <v>4581</v>
      </c>
      <c r="D6620" s="974" t="s">
        <v>98</v>
      </c>
      <c r="E6620" s="25">
        <v>1E-4</v>
      </c>
      <c r="F6620" s="983">
        <v>58000</v>
      </c>
      <c r="G6620" s="701">
        <f t="shared" si="416"/>
        <v>5.8000000000000007</v>
      </c>
      <c r="H6620" s="303"/>
    </row>
    <row r="6621" spans="1:8">
      <c r="A6621" s="676"/>
      <c r="B6621" s="303"/>
      <c r="C6621" s="25" t="s">
        <v>4582</v>
      </c>
      <c r="D6621" s="974" t="s">
        <v>98</v>
      </c>
      <c r="E6621" s="25">
        <v>1E-4</v>
      </c>
      <c r="F6621" s="983">
        <v>58000</v>
      </c>
      <c r="G6621" s="701">
        <f t="shared" si="416"/>
        <v>5.8000000000000007</v>
      </c>
      <c r="H6621" s="303"/>
    </row>
    <row r="6622" spans="1:8">
      <c r="A6622" s="676"/>
      <c r="B6622" s="303"/>
      <c r="C6622" s="25" t="s">
        <v>4583</v>
      </c>
      <c r="D6622" s="974" t="s">
        <v>98</v>
      </c>
      <c r="E6622" s="25">
        <v>1E-4</v>
      </c>
      <c r="F6622" s="983">
        <v>58000</v>
      </c>
      <c r="G6622" s="701">
        <f t="shared" si="416"/>
        <v>5.8000000000000007</v>
      </c>
      <c r="H6622" s="303"/>
    </row>
    <row r="6623" spans="1:8">
      <c r="A6623" s="676"/>
      <c r="B6623" s="303"/>
      <c r="C6623" s="25" t="s">
        <v>4584</v>
      </c>
      <c r="D6623" s="974" t="s">
        <v>98</v>
      </c>
      <c r="E6623" s="25">
        <v>1E-4</v>
      </c>
      <c r="F6623" s="983">
        <v>58000</v>
      </c>
      <c r="G6623" s="701">
        <f t="shared" si="416"/>
        <v>5.8000000000000007</v>
      </c>
      <c r="H6623" s="303"/>
    </row>
    <row r="6624" spans="1:8">
      <c r="A6624" s="676"/>
      <c r="B6624" s="303"/>
      <c r="C6624" s="25" t="s">
        <v>4573</v>
      </c>
      <c r="D6624" s="974" t="s">
        <v>1718</v>
      </c>
      <c r="E6624" s="25">
        <v>2E-3</v>
      </c>
      <c r="F6624" s="979">
        <v>225000</v>
      </c>
      <c r="G6624" s="701">
        <f t="shared" si="416"/>
        <v>450</v>
      </c>
      <c r="H6624" s="303"/>
    </row>
    <row r="6625" spans="1:8">
      <c r="A6625" s="676"/>
      <c r="B6625" s="303"/>
      <c r="C6625" s="291" t="s">
        <v>2462</v>
      </c>
      <c r="D6625" s="359" t="s">
        <v>1718</v>
      </c>
      <c r="E6625" s="984">
        <v>2E-3</v>
      </c>
      <c r="F6625" s="668">
        <v>275000</v>
      </c>
      <c r="G6625" s="701">
        <f t="shared" si="416"/>
        <v>550</v>
      </c>
      <c r="H6625" s="303"/>
    </row>
    <row r="6626" spans="1:8">
      <c r="A6626" s="676"/>
      <c r="B6626" s="303"/>
      <c r="C6626" s="980" t="s">
        <v>2464</v>
      </c>
      <c r="D6626" s="358" t="s">
        <v>40</v>
      </c>
      <c r="E6626" s="802">
        <v>3.0000000000000001E-3</v>
      </c>
      <c r="F6626" s="675">
        <v>550000</v>
      </c>
      <c r="G6626" s="701">
        <f t="shared" si="416"/>
        <v>1650</v>
      </c>
      <c r="H6626" s="303"/>
    </row>
    <row r="6627" spans="1:8">
      <c r="A6627" s="676"/>
      <c r="B6627" s="303"/>
      <c r="C6627" s="989" t="s">
        <v>576</v>
      </c>
      <c r="D6627" s="359" t="s">
        <v>2426</v>
      </c>
      <c r="E6627" s="742">
        <v>0.1</v>
      </c>
      <c r="F6627" s="760">
        <v>720</v>
      </c>
      <c r="G6627" s="701">
        <f t="shared" si="416"/>
        <v>72</v>
      </c>
      <c r="H6627" s="303"/>
    </row>
    <row r="6628" spans="1:8">
      <c r="A6628" s="676"/>
      <c r="B6628" s="303"/>
      <c r="C6628" s="990" t="s">
        <v>729</v>
      </c>
      <c r="D6628" s="359" t="s">
        <v>730</v>
      </c>
      <c r="E6628" s="742">
        <v>0.1</v>
      </c>
      <c r="F6628" s="760">
        <v>170</v>
      </c>
      <c r="G6628" s="701">
        <f t="shared" si="416"/>
        <v>17</v>
      </c>
      <c r="H6628" s="303"/>
    </row>
    <row r="6629" spans="1:8">
      <c r="A6629" s="676"/>
      <c r="B6629" s="303"/>
      <c r="C6629" s="25" t="s">
        <v>4575</v>
      </c>
      <c r="D6629" s="977" t="s">
        <v>38</v>
      </c>
      <c r="E6629" s="25">
        <v>3.0000000000000001E-3</v>
      </c>
      <c r="F6629" s="979">
        <v>23500</v>
      </c>
      <c r="G6629" s="701">
        <f t="shared" si="416"/>
        <v>70.5</v>
      </c>
      <c r="H6629" s="303"/>
    </row>
    <row r="6630" spans="1:8">
      <c r="A6630" s="676"/>
      <c r="B6630" s="303"/>
      <c r="C6630" s="990" t="s">
        <v>722</v>
      </c>
      <c r="D6630" s="359" t="s">
        <v>40</v>
      </c>
      <c r="E6630" s="742">
        <v>1</v>
      </c>
      <c r="F6630" s="760">
        <v>130</v>
      </c>
      <c r="G6630" s="701">
        <f t="shared" si="416"/>
        <v>130</v>
      </c>
      <c r="H6630" s="303"/>
    </row>
    <row r="6631" spans="1:8">
      <c r="A6631" s="676"/>
      <c r="B6631" s="303"/>
      <c r="C6631" s="25" t="s">
        <v>736</v>
      </c>
      <c r="D6631" s="974" t="s">
        <v>40</v>
      </c>
      <c r="E6631" s="25">
        <v>1</v>
      </c>
      <c r="F6631" s="979">
        <v>26</v>
      </c>
      <c r="G6631" s="701">
        <f t="shared" si="416"/>
        <v>26</v>
      </c>
      <c r="H6631" s="303"/>
    </row>
    <row r="6632" spans="1:8" ht="42.75">
      <c r="A6632" s="66" t="s">
        <v>4652</v>
      </c>
      <c r="B6632" s="400" t="s">
        <v>4552</v>
      </c>
      <c r="C6632" s="994"/>
      <c r="D6632" s="44"/>
      <c r="E6632" s="994"/>
      <c r="F6632" s="995"/>
      <c r="G6632" s="1541"/>
      <c r="H6632" s="805"/>
    </row>
    <row r="6633" spans="1:8" ht="18" customHeight="1">
      <c r="A6633" s="676" t="s">
        <v>4721</v>
      </c>
      <c r="B6633" s="303" t="s">
        <v>4554</v>
      </c>
      <c r="C6633" s="25"/>
      <c r="D6633" s="974"/>
      <c r="E6633" s="25"/>
      <c r="F6633" s="983"/>
      <c r="G6633" s="1559">
        <f>SUM(G6634:G6649)</f>
        <v>4403.7950000000001</v>
      </c>
      <c r="H6633" s="492" t="s">
        <v>4661</v>
      </c>
    </row>
    <row r="6634" spans="1:8" ht="30">
      <c r="A6634" s="750"/>
      <c r="B6634" s="303"/>
      <c r="C6634" s="25" t="s">
        <v>4662</v>
      </c>
      <c r="D6634" s="974" t="s">
        <v>98</v>
      </c>
      <c r="E6634" s="25">
        <v>1E-4</v>
      </c>
      <c r="F6634" s="983">
        <v>513950</v>
      </c>
      <c r="G6634" s="701">
        <f>F6634*E6634</f>
        <v>51.395000000000003</v>
      </c>
      <c r="H6634" s="303"/>
    </row>
    <row r="6635" spans="1:8">
      <c r="A6635" s="164"/>
      <c r="B6635" s="303"/>
      <c r="C6635" s="981" t="s">
        <v>4657</v>
      </c>
      <c r="D6635" s="974" t="s">
        <v>39</v>
      </c>
      <c r="E6635" s="25">
        <v>3.7999999999999999E-2</v>
      </c>
      <c r="F6635" s="983">
        <v>42000</v>
      </c>
      <c r="G6635" s="701">
        <f t="shared" ref="G6635:G6649" si="417">F6635*E6635</f>
        <v>1596</v>
      </c>
      <c r="H6635" s="303"/>
    </row>
    <row r="6636" spans="1:8" ht="30">
      <c r="A6636" s="676"/>
      <c r="B6636" s="303"/>
      <c r="C6636" s="25" t="s">
        <v>4663</v>
      </c>
      <c r="D6636" s="974" t="s">
        <v>98</v>
      </c>
      <c r="E6636" s="25">
        <v>0.01</v>
      </c>
      <c r="F6636" s="983">
        <v>18000</v>
      </c>
      <c r="G6636" s="701">
        <f t="shared" si="417"/>
        <v>180</v>
      </c>
      <c r="H6636" s="303"/>
    </row>
    <row r="6637" spans="1:8">
      <c r="A6637" s="676"/>
      <c r="B6637" s="303"/>
      <c r="C6637" s="25" t="s">
        <v>4664</v>
      </c>
      <c r="D6637" s="974" t="s">
        <v>98</v>
      </c>
      <c r="E6637" s="25">
        <v>1E-4</v>
      </c>
      <c r="F6637" s="983">
        <v>830000</v>
      </c>
      <c r="G6637" s="701">
        <f t="shared" si="417"/>
        <v>83</v>
      </c>
      <c r="H6637" s="303"/>
    </row>
    <row r="6638" spans="1:8" ht="30">
      <c r="A6638" s="676"/>
      <c r="B6638" s="303"/>
      <c r="C6638" s="368" t="s">
        <v>4103</v>
      </c>
      <c r="D6638" s="988" t="s">
        <v>98</v>
      </c>
      <c r="E6638" s="361">
        <v>1E-3</v>
      </c>
      <c r="F6638" s="648">
        <v>24000</v>
      </c>
      <c r="G6638" s="701">
        <f t="shared" si="417"/>
        <v>24</v>
      </c>
      <c r="H6638" s="303"/>
    </row>
    <row r="6639" spans="1:8">
      <c r="A6639" s="676"/>
      <c r="B6639" s="303"/>
      <c r="C6639" s="368" t="s">
        <v>879</v>
      </c>
      <c r="D6639" s="988" t="s">
        <v>98</v>
      </c>
      <c r="E6639" s="361">
        <v>1E-3</v>
      </c>
      <c r="F6639" s="648">
        <v>24000</v>
      </c>
      <c r="G6639" s="701">
        <f t="shared" si="417"/>
        <v>24</v>
      </c>
      <c r="H6639" s="303"/>
    </row>
    <row r="6640" spans="1:8" ht="30">
      <c r="A6640" s="676"/>
      <c r="B6640" s="303"/>
      <c r="C6640" s="291" t="s">
        <v>4574</v>
      </c>
      <c r="D6640" s="359" t="s">
        <v>38</v>
      </c>
      <c r="E6640" s="984">
        <v>1E-3</v>
      </c>
      <c r="F6640" s="649">
        <v>1400</v>
      </c>
      <c r="G6640" s="701">
        <f t="shared" si="417"/>
        <v>1.4000000000000001</v>
      </c>
      <c r="H6640" s="303"/>
    </row>
    <row r="6641" spans="1:8">
      <c r="A6641" s="676"/>
      <c r="B6641" s="303"/>
      <c r="C6641" s="291" t="s">
        <v>2463</v>
      </c>
      <c r="D6641" s="359" t="s">
        <v>1718</v>
      </c>
      <c r="E6641" s="802">
        <v>2E-3</v>
      </c>
      <c r="F6641" s="649">
        <v>225000</v>
      </c>
      <c r="G6641" s="701">
        <f t="shared" si="417"/>
        <v>450</v>
      </c>
      <c r="H6641" s="303"/>
    </row>
    <row r="6642" spans="1:8">
      <c r="A6642" s="676"/>
      <c r="B6642" s="303"/>
      <c r="C6642" s="980" t="s">
        <v>2464</v>
      </c>
      <c r="D6642" s="358" t="s">
        <v>40</v>
      </c>
      <c r="E6642" s="802">
        <v>3.0000000000000001E-3</v>
      </c>
      <c r="F6642" s="647">
        <v>550000</v>
      </c>
      <c r="G6642" s="701">
        <f t="shared" si="417"/>
        <v>1650</v>
      </c>
      <c r="H6642" s="303"/>
    </row>
    <row r="6643" spans="1:8">
      <c r="A6643" s="676"/>
      <c r="B6643" s="303"/>
      <c r="C6643" s="25" t="s">
        <v>4576</v>
      </c>
      <c r="D6643" s="974" t="s">
        <v>38</v>
      </c>
      <c r="E6643" s="981">
        <v>1E-3</v>
      </c>
      <c r="F6643" s="983">
        <v>1500</v>
      </c>
      <c r="G6643" s="701">
        <f t="shared" si="417"/>
        <v>1.5</v>
      </c>
      <c r="H6643" s="303"/>
    </row>
    <row r="6644" spans="1:8">
      <c r="A6644" s="676"/>
      <c r="B6644" s="303"/>
      <c r="C6644" s="25" t="s">
        <v>736</v>
      </c>
      <c r="D6644" s="974" t="s">
        <v>40</v>
      </c>
      <c r="E6644" s="25">
        <v>1</v>
      </c>
      <c r="F6644" s="983">
        <v>26</v>
      </c>
      <c r="G6644" s="701">
        <f t="shared" si="417"/>
        <v>26</v>
      </c>
      <c r="H6644" s="303"/>
    </row>
    <row r="6645" spans="1:8">
      <c r="A6645" s="676"/>
      <c r="B6645" s="303"/>
      <c r="C6645" s="25" t="s">
        <v>722</v>
      </c>
      <c r="D6645" s="974" t="s">
        <v>40</v>
      </c>
      <c r="E6645" s="25">
        <v>1</v>
      </c>
      <c r="F6645" s="983">
        <v>130</v>
      </c>
      <c r="G6645" s="701">
        <f t="shared" si="417"/>
        <v>130</v>
      </c>
      <c r="H6645" s="303"/>
    </row>
    <row r="6646" spans="1:8">
      <c r="A6646" s="676"/>
      <c r="B6646" s="303"/>
      <c r="C6646" s="25" t="s">
        <v>576</v>
      </c>
      <c r="D6646" s="974" t="s">
        <v>39</v>
      </c>
      <c r="E6646" s="25">
        <v>0.1</v>
      </c>
      <c r="F6646" s="979">
        <v>720</v>
      </c>
      <c r="G6646" s="701">
        <f t="shared" si="417"/>
        <v>72</v>
      </c>
      <c r="H6646" s="303"/>
    </row>
    <row r="6647" spans="1:8">
      <c r="A6647" s="676"/>
      <c r="B6647" s="303"/>
      <c r="C6647" s="25" t="s">
        <v>4575</v>
      </c>
      <c r="D6647" s="977" t="s">
        <v>38</v>
      </c>
      <c r="E6647" s="25">
        <v>3.0000000000000001E-3</v>
      </c>
      <c r="F6647" s="979">
        <v>23500</v>
      </c>
      <c r="G6647" s="701">
        <f t="shared" si="417"/>
        <v>70.5</v>
      </c>
      <c r="H6647" s="303"/>
    </row>
    <row r="6648" spans="1:8">
      <c r="A6648" s="676"/>
      <c r="B6648" s="303"/>
      <c r="C6648" s="25" t="s">
        <v>31</v>
      </c>
      <c r="D6648" s="974" t="s">
        <v>98</v>
      </c>
      <c r="E6648" s="25">
        <v>0.01</v>
      </c>
      <c r="F6648" s="979">
        <v>2700</v>
      </c>
      <c r="G6648" s="701">
        <f t="shared" si="417"/>
        <v>27</v>
      </c>
      <c r="H6648" s="303"/>
    </row>
    <row r="6649" spans="1:8">
      <c r="A6649" s="676"/>
      <c r="B6649" s="303"/>
      <c r="C6649" s="982" t="s">
        <v>729</v>
      </c>
      <c r="D6649" s="974" t="s">
        <v>730</v>
      </c>
      <c r="E6649" s="25">
        <v>0.1</v>
      </c>
      <c r="F6649" s="979">
        <v>170</v>
      </c>
      <c r="G6649" s="701">
        <f t="shared" si="417"/>
        <v>17</v>
      </c>
      <c r="H6649" s="303"/>
    </row>
    <row r="6650" spans="1:8">
      <c r="A6650" s="66" t="s">
        <v>4772</v>
      </c>
      <c r="B6650" s="400" t="s">
        <v>4555</v>
      </c>
      <c r="C6650" s="994"/>
      <c r="D6650" s="44"/>
      <c r="E6650" s="994"/>
      <c r="F6650" s="995"/>
      <c r="G6650" s="1541"/>
      <c r="H6650" s="805"/>
    </row>
    <row r="6651" spans="1:8">
      <c r="A6651" s="676" t="s">
        <v>4723</v>
      </c>
      <c r="B6651" s="303" t="s">
        <v>4443</v>
      </c>
      <c r="C6651" s="99"/>
      <c r="D6651" s="104"/>
      <c r="E6651" s="99"/>
      <c r="F6651" s="986"/>
      <c r="G6651" s="1559">
        <f>SUM(G6652:G6670)</f>
        <v>4622.4604999999992</v>
      </c>
      <c r="H6651" s="303" t="s">
        <v>4562</v>
      </c>
    </row>
    <row r="6652" spans="1:8">
      <c r="A6652" s="750"/>
      <c r="B6652" s="303"/>
      <c r="C6652" s="25" t="s">
        <v>733</v>
      </c>
      <c r="D6652" s="974" t="s">
        <v>39</v>
      </c>
      <c r="E6652" s="25">
        <v>2E-3</v>
      </c>
      <c r="F6652" s="983">
        <v>18000</v>
      </c>
      <c r="G6652" s="701">
        <f>F6652*E6652</f>
        <v>36</v>
      </c>
      <c r="H6652" s="303"/>
    </row>
    <row r="6653" spans="1:8">
      <c r="A6653" s="164"/>
      <c r="B6653" s="303"/>
      <c r="C6653" s="25" t="s">
        <v>1760</v>
      </c>
      <c r="D6653" s="974" t="s">
        <v>39</v>
      </c>
      <c r="E6653" s="25">
        <v>0.1</v>
      </c>
      <c r="F6653" s="983">
        <v>21000</v>
      </c>
      <c r="G6653" s="701">
        <f t="shared" ref="G6653:G6670" si="418">F6653*E6653</f>
        <v>2100</v>
      </c>
      <c r="H6653" s="303"/>
    </row>
    <row r="6654" spans="1:8">
      <c r="A6654" s="676"/>
      <c r="B6654" s="303"/>
      <c r="C6654" s="25" t="s">
        <v>731</v>
      </c>
      <c r="D6654" s="974" t="s">
        <v>39</v>
      </c>
      <c r="E6654" s="25">
        <v>5.0000000000000001E-3</v>
      </c>
      <c r="F6654" s="983">
        <v>18000</v>
      </c>
      <c r="G6654" s="701">
        <f t="shared" si="418"/>
        <v>90</v>
      </c>
      <c r="H6654" s="303"/>
    </row>
    <row r="6655" spans="1:8">
      <c r="A6655" s="676"/>
      <c r="B6655" s="303"/>
      <c r="C6655" s="25" t="s">
        <v>4563</v>
      </c>
      <c r="D6655" s="974" t="s">
        <v>98</v>
      </c>
      <c r="E6655" s="25">
        <v>2E-3</v>
      </c>
      <c r="F6655" s="983">
        <v>19000</v>
      </c>
      <c r="G6655" s="701">
        <f t="shared" si="418"/>
        <v>38</v>
      </c>
      <c r="H6655" s="303"/>
    </row>
    <row r="6656" spans="1:8" ht="30">
      <c r="A6656" s="676"/>
      <c r="B6656" s="303"/>
      <c r="C6656" s="291" t="s">
        <v>4574</v>
      </c>
      <c r="D6656" s="359" t="s">
        <v>38</v>
      </c>
      <c r="E6656" s="984">
        <v>1E-3</v>
      </c>
      <c r="F6656" s="649">
        <v>1400</v>
      </c>
      <c r="G6656" s="701">
        <f t="shared" si="418"/>
        <v>1.4000000000000001</v>
      </c>
      <c r="H6656" s="303"/>
    </row>
    <row r="6657" spans="1:8" ht="30">
      <c r="A6657" s="676"/>
      <c r="B6657" s="303"/>
      <c r="C6657" s="25" t="s">
        <v>4564</v>
      </c>
      <c r="D6657" s="974" t="s">
        <v>98</v>
      </c>
      <c r="E6657" s="25">
        <v>1E-4</v>
      </c>
      <c r="F6657" s="983">
        <v>71490</v>
      </c>
      <c r="G6657" s="701">
        <f t="shared" si="418"/>
        <v>7.149</v>
      </c>
      <c r="H6657" s="303"/>
    </row>
    <row r="6658" spans="1:8" ht="30">
      <c r="A6658" s="676"/>
      <c r="B6658" s="303"/>
      <c r="C6658" s="25" t="s">
        <v>4565</v>
      </c>
      <c r="D6658" s="974" t="s">
        <v>98</v>
      </c>
      <c r="E6658" s="25">
        <v>1E-4</v>
      </c>
      <c r="F6658" s="979">
        <v>74815</v>
      </c>
      <c r="G6658" s="701">
        <f t="shared" si="418"/>
        <v>7.4815000000000005</v>
      </c>
      <c r="H6658" s="303"/>
    </row>
    <row r="6659" spans="1:8" ht="45">
      <c r="A6659" s="676"/>
      <c r="B6659" s="303"/>
      <c r="C6659" s="25" t="s">
        <v>4566</v>
      </c>
      <c r="D6659" s="974" t="s">
        <v>98</v>
      </c>
      <c r="E6659" s="25">
        <v>1E-4</v>
      </c>
      <c r="F6659" s="979">
        <v>75465</v>
      </c>
      <c r="G6659" s="701">
        <f t="shared" si="418"/>
        <v>7.5465</v>
      </c>
      <c r="H6659" s="303"/>
    </row>
    <row r="6660" spans="1:8" ht="30">
      <c r="A6660" s="676"/>
      <c r="B6660" s="303"/>
      <c r="C6660" s="25" t="s">
        <v>4567</v>
      </c>
      <c r="D6660" s="974" t="s">
        <v>98</v>
      </c>
      <c r="E6660" s="25">
        <v>1E-4</v>
      </c>
      <c r="F6660" s="979">
        <v>87990</v>
      </c>
      <c r="G6660" s="701">
        <f t="shared" si="418"/>
        <v>8.7990000000000013</v>
      </c>
      <c r="H6660" s="303"/>
    </row>
    <row r="6661" spans="1:8" ht="30">
      <c r="A6661" s="676"/>
      <c r="B6661" s="303"/>
      <c r="C6661" s="25" t="s">
        <v>4568</v>
      </c>
      <c r="D6661" s="974" t="s">
        <v>98</v>
      </c>
      <c r="E6661" s="25">
        <v>1E-4</v>
      </c>
      <c r="F6661" s="979">
        <v>71395</v>
      </c>
      <c r="G6661" s="701">
        <f t="shared" si="418"/>
        <v>7.1395</v>
      </c>
      <c r="H6661" s="303"/>
    </row>
    <row r="6662" spans="1:8" ht="30">
      <c r="A6662" s="676"/>
      <c r="B6662" s="303"/>
      <c r="C6662" s="25" t="s">
        <v>4569</v>
      </c>
      <c r="D6662" s="974" t="s">
        <v>98</v>
      </c>
      <c r="E6662" s="25">
        <v>1E-4</v>
      </c>
      <c r="F6662" s="979">
        <v>53450</v>
      </c>
      <c r="G6662" s="701">
        <f t="shared" si="418"/>
        <v>5.3450000000000006</v>
      </c>
      <c r="H6662" s="303"/>
    </row>
    <row r="6663" spans="1:8">
      <c r="A6663" s="676"/>
      <c r="B6663" s="303"/>
      <c r="C6663" s="25" t="s">
        <v>4573</v>
      </c>
      <c r="D6663" s="974" t="s">
        <v>1718</v>
      </c>
      <c r="E6663" s="25">
        <v>2E-3</v>
      </c>
      <c r="F6663" s="979">
        <v>225000</v>
      </c>
      <c r="G6663" s="701">
        <f t="shared" si="418"/>
        <v>450</v>
      </c>
      <c r="H6663" s="303"/>
    </row>
    <row r="6664" spans="1:8">
      <c r="A6664" s="676"/>
      <c r="B6664" s="303"/>
      <c r="C6664" s="25" t="s">
        <v>4576</v>
      </c>
      <c r="D6664" s="974" t="s">
        <v>38</v>
      </c>
      <c r="E6664" s="981">
        <v>1E-3</v>
      </c>
      <c r="F6664" s="979">
        <v>1500</v>
      </c>
      <c r="G6664" s="701">
        <f t="shared" si="418"/>
        <v>1.5</v>
      </c>
      <c r="H6664" s="303"/>
    </row>
    <row r="6665" spans="1:8">
      <c r="A6665" s="676"/>
      <c r="B6665" s="303"/>
      <c r="C6665" s="25" t="s">
        <v>722</v>
      </c>
      <c r="D6665" s="974" t="s">
        <v>40</v>
      </c>
      <c r="E6665" s="25">
        <v>1</v>
      </c>
      <c r="F6665" s="979">
        <v>130</v>
      </c>
      <c r="G6665" s="701">
        <f t="shared" si="418"/>
        <v>130</v>
      </c>
      <c r="H6665" s="303"/>
    </row>
    <row r="6666" spans="1:8">
      <c r="A6666" s="676"/>
      <c r="B6666" s="303"/>
      <c r="C6666" s="25" t="s">
        <v>576</v>
      </c>
      <c r="D6666" s="974" t="s">
        <v>39</v>
      </c>
      <c r="E6666" s="25">
        <v>0.01</v>
      </c>
      <c r="F6666" s="979">
        <v>720</v>
      </c>
      <c r="G6666" s="701">
        <f t="shared" si="418"/>
        <v>7.2</v>
      </c>
      <c r="H6666" s="303"/>
    </row>
    <row r="6667" spans="1:8">
      <c r="A6667" s="676"/>
      <c r="B6667" s="303"/>
      <c r="C6667" s="25" t="s">
        <v>31</v>
      </c>
      <c r="D6667" s="974" t="s">
        <v>98</v>
      </c>
      <c r="E6667" s="25">
        <v>1E-3</v>
      </c>
      <c r="F6667" s="979">
        <v>2700</v>
      </c>
      <c r="G6667" s="701">
        <f t="shared" si="418"/>
        <v>2.7</v>
      </c>
      <c r="H6667" s="303"/>
    </row>
    <row r="6668" spans="1:8">
      <c r="A6668" s="676"/>
      <c r="B6668" s="303"/>
      <c r="C6668" s="303" t="s">
        <v>4575</v>
      </c>
      <c r="D6668" s="977" t="s">
        <v>38</v>
      </c>
      <c r="E6668" s="1005">
        <v>3.0000000000000001E-3</v>
      </c>
      <c r="F6668" s="668">
        <v>23500</v>
      </c>
      <c r="G6668" s="701">
        <f t="shared" si="418"/>
        <v>70.5</v>
      </c>
      <c r="H6668" s="303"/>
    </row>
    <row r="6669" spans="1:8">
      <c r="A6669" s="676"/>
      <c r="B6669" s="303"/>
      <c r="C6669" s="980" t="s">
        <v>2464</v>
      </c>
      <c r="D6669" s="358" t="s">
        <v>40</v>
      </c>
      <c r="E6669" s="802">
        <v>3.0000000000000001E-3</v>
      </c>
      <c r="F6669" s="675">
        <v>550000</v>
      </c>
      <c r="G6669" s="701">
        <f t="shared" si="418"/>
        <v>1650</v>
      </c>
      <c r="H6669" s="303"/>
    </row>
    <row r="6670" spans="1:8">
      <c r="A6670" s="676"/>
      <c r="B6670" s="303"/>
      <c r="C6670" s="982" t="s">
        <v>729</v>
      </c>
      <c r="D6670" s="974" t="s">
        <v>730</v>
      </c>
      <c r="E6670" s="25">
        <v>0.01</v>
      </c>
      <c r="F6670" s="979">
        <v>170</v>
      </c>
      <c r="G6670" s="701">
        <f t="shared" si="418"/>
        <v>1.7</v>
      </c>
      <c r="H6670" s="303"/>
    </row>
    <row r="6671" spans="1:8" ht="28.5">
      <c r="A6671" s="66" t="s">
        <v>4659</v>
      </c>
      <c r="B6671" s="400" t="s">
        <v>4556</v>
      </c>
      <c r="C6671" s="697"/>
      <c r="D6671" s="695"/>
      <c r="E6671" s="695"/>
      <c r="F6671" s="278"/>
      <c r="G6671" s="1541"/>
      <c r="H6671" s="805"/>
    </row>
    <row r="6672" spans="1:8">
      <c r="A6672" s="676" t="s">
        <v>4544</v>
      </c>
      <c r="B6672" s="303" t="s">
        <v>4443</v>
      </c>
      <c r="C6672" s="754"/>
      <c r="D6672" s="609"/>
      <c r="E6672" s="609"/>
      <c r="F6672" s="643"/>
      <c r="G6672" s="1559">
        <f>SUM(G6673:G6693)</f>
        <v>6923.2455</v>
      </c>
      <c r="H6672" s="303" t="s">
        <v>4562</v>
      </c>
    </row>
    <row r="6673" spans="1:8">
      <c r="A6673" s="750"/>
      <c r="B6673" s="303"/>
      <c r="C6673" s="25" t="s">
        <v>733</v>
      </c>
      <c r="D6673" s="974" t="s">
        <v>39</v>
      </c>
      <c r="E6673" s="25">
        <v>0.05</v>
      </c>
      <c r="F6673" s="983">
        <v>18000</v>
      </c>
      <c r="G6673" s="701">
        <f>F6673*E6673</f>
        <v>900</v>
      </c>
      <c r="H6673" s="798"/>
    </row>
    <row r="6674" spans="1:8">
      <c r="A6674" s="164"/>
      <c r="B6674" s="303"/>
      <c r="C6674" s="25" t="s">
        <v>1760</v>
      </c>
      <c r="D6674" s="974" t="s">
        <v>39</v>
      </c>
      <c r="E6674" s="25">
        <v>0.1</v>
      </c>
      <c r="F6674" s="983">
        <v>21000</v>
      </c>
      <c r="G6674" s="701">
        <f t="shared" ref="G6674:G6693" si="419">F6674*E6674</f>
        <v>2100</v>
      </c>
      <c r="H6674" s="798"/>
    </row>
    <row r="6675" spans="1:8">
      <c r="A6675" s="676"/>
      <c r="B6675" s="303"/>
      <c r="C6675" s="25" t="s">
        <v>731</v>
      </c>
      <c r="D6675" s="974" t="s">
        <v>39</v>
      </c>
      <c r="E6675" s="25">
        <v>0.05</v>
      </c>
      <c r="F6675" s="983">
        <v>18000</v>
      </c>
      <c r="G6675" s="701">
        <f t="shared" si="419"/>
        <v>900</v>
      </c>
      <c r="H6675" s="798"/>
    </row>
    <row r="6676" spans="1:8">
      <c r="A6676" s="676"/>
      <c r="B6676" s="303"/>
      <c r="C6676" s="25" t="s">
        <v>4563</v>
      </c>
      <c r="D6676" s="974" t="s">
        <v>98</v>
      </c>
      <c r="E6676" s="25">
        <v>1E-3</v>
      </c>
      <c r="F6676" s="983">
        <v>19000</v>
      </c>
      <c r="G6676" s="701">
        <f t="shared" si="419"/>
        <v>19</v>
      </c>
      <c r="H6676" s="798"/>
    </row>
    <row r="6677" spans="1:8" ht="17.25" customHeight="1">
      <c r="A6677" s="676"/>
      <c r="B6677" s="303"/>
      <c r="C6677" s="25" t="s">
        <v>1814</v>
      </c>
      <c r="D6677" s="974" t="s">
        <v>98</v>
      </c>
      <c r="E6677" s="25">
        <v>5.0000000000000001E-3</v>
      </c>
      <c r="F6677" s="983">
        <v>106777</v>
      </c>
      <c r="G6677" s="701">
        <f t="shared" si="419"/>
        <v>533.88499999999999</v>
      </c>
      <c r="H6677" s="798"/>
    </row>
    <row r="6678" spans="1:8">
      <c r="A6678" s="676"/>
      <c r="B6678" s="303"/>
      <c r="C6678" s="982" t="s">
        <v>1812</v>
      </c>
      <c r="D6678" s="974" t="s">
        <v>39</v>
      </c>
      <c r="E6678" s="25">
        <v>0.03</v>
      </c>
      <c r="F6678" s="983">
        <v>3730</v>
      </c>
      <c r="G6678" s="701">
        <f t="shared" si="419"/>
        <v>111.89999999999999</v>
      </c>
      <c r="H6678" s="798"/>
    </row>
    <row r="6679" spans="1:8" ht="30">
      <c r="A6679" s="676"/>
      <c r="B6679" s="303"/>
      <c r="C6679" s="291" t="s">
        <v>4574</v>
      </c>
      <c r="D6679" s="359" t="s">
        <v>38</v>
      </c>
      <c r="E6679" s="984">
        <v>1E-3</v>
      </c>
      <c r="F6679" s="668">
        <v>1400</v>
      </c>
      <c r="G6679" s="701">
        <f t="shared" si="419"/>
        <v>1.4000000000000001</v>
      </c>
      <c r="H6679" s="798"/>
    </row>
    <row r="6680" spans="1:8" ht="30">
      <c r="A6680" s="676"/>
      <c r="B6680" s="303"/>
      <c r="C6680" s="25" t="s">
        <v>4564</v>
      </c>
      <c r="D6680" s="974" t="s">
        <v>98</v>
      </c>
      <c r="E6680" s="25">
        <v>1E-4</v>
      </c>
      <c r="F6680" s="979">
        <v>71490</v>
      </c>
      <c r="G6680" s="701">
        <f t="shared" si="419"/>
        <v>7.149</v>
      </c>
      <c r="H6680" s="798"/>
    </row>
    <row r="6681" spans="1:8" ht="30">
      <c r="A6681" s="676"/>
      <c r="B6681" s="303"/>
      <c r="C6681" s="25" t="s">
        <v>4565</v>
      </c>
      <c r="D6681" s="974" t="s">
        <v>98</v>
      </c>
      <c r="E6681" s="25">
        <v>1E-4</v>
      </c>
      <c r="F6681" s="979">
        <v>74815</v>
      </c>
      <c r="G6681" s="701">
        <f t="shared" si="419"/>
        <v>7.4815000000000005</v>
      </c>
      <c r="H6681" s="798"/>
    </row>
    <row r="6682" spans="1:8" ht="45">
      <c r="A6682" s="676"/>
      <c r="B6682" s="303"/>
      <c r="C6682" s="25" t="s">
        <v>4566</v>
      </c>
      <c r="D6682" s="974" t="s">
        <v>98</v>
      </c>
      <c r="E6682" s="25">
        <v>1E-4</v>
      </c>
      <c r="F6682" s="979">
        <v>75465</v>
      </c>
      <c r="G6682" s="701">
        <f t="shared" si="419"/>
        <v>7.5465</v>
      </c>
      <c r="H6682" s="798"/>
    </row>
    <row r="6683" spans="1:8" ht="30">
      <c r="A6683" s="676"/>
      <c r="B6683" s="303"/>
      <c r="C6683" s="25" t="s">
        <v>4567</v>
      </c>
      <c r="D6683" s="974" t="s">
        <v>98</v>
      </c>
      <c r="E6683" s="25">
        <v>1E-4</v>
      </c>
      <c r="F6683" s="979">
        <v>87990</v>
      </c>
      <c r="G6683" s="701">
        <f t="shared" si="419"/>
        <v>8.7990000000000013</v>
      </c>
      <c r="H6683" s="798"/>
    </row>
    <row r="6684" spans="1:8" ht="30">
      <c r="A6684" s="676"/>
      <c r="B6684" s="303"/>
      <c r="C6684" s="25" t="s">
        <v>4568</v>
      </c>
      <c r="D6684" s="974" t="s">
        <v>98</v>
      </c>
      <c r="E6684" s="25">
        <v>1E-4</v>
      </c>
      <c r="F6684" s="979">
        <v>71395</v>
      </c>
      <c r="G6684" s="701">
        <f t="shared" si="419"/>
        <v>7.1395</v>
      </c>
      <c r="H6684" s="798"/>
    </row>
    <row r="6685" spans="1:8" ht="30">
      <c r="A6685" s="676"/>
      <c r="B6685" s="303"/>
      <c r="C6685" s="25" t="s">
        <v>4569</v>
      </c>
      <c r="D6685" s="974" t="s">
        <v>98</v>
      </c>
      <c r="E6685" s="25">
        <v>1E-4</v>
      </c>
      <c r="F6685" s="979">
        <v>53450</v>
      </c>
      <c r="G6685" s="701">
        <f t="shared" si="419"/>
        <v>5.3450000000000006</v>
      </c>
      <c r="H6685" s="798"/>
    </row>
    <row r="6686" spans="1:8">
      <c r="A6686" s="676"/>
      <c r="B6686" s="303"/>
      <c r="C6686" s="25" t="s">
        <v>4573</v>
      </c>
      <c r="D6686" s="974" t="s">
        <v>4608</v>
      </c>
      <c r="E6686" s="25">
        <v>2E-3</v>
      </c>
      <c r="F6686" s="979">
        <v>225000</v>
      </c>
      <c r="G6686" s="701">
        <f t="shared" si="419"/>
        <v>450</v>
      </c>
      <c r="H6686" s="798"/>
    </row>
    <row r="6687" spans="1:8">
      <c r="A6687" s="676"/>
      <c r="B6687" s="303"/>
      <c r="C6687" s="25" t="s">
        <v>4576</v>
      </c>
      <c r="D6687" s="974" t="s">
        <v>38</v>
      </c>
      <c r="E6687" s="981">
        <v>1E-3</v>
      </c>
      <c r="F6687" s="979">
        <v>1500</v>
      </c>
      <c r="G6687" s="701">
        <f t="shared" si="419"/>
        <v>1.5</v>
      </c>
      <c r="H6687" s="798"/>
    </row>
    <row r="6688" spans="1:8">
      <c r="A6688" s="676"/>
      <c r="B6688" s="303"/>
      <c r="C6688" s="980" t="s">
        <v>2464</v>
      </c>
      <c r="D6688" s="358" t="s">
        <v>40</v>
      </c>
      <c r="E6688" s="802">
        <v>3.0000000000000001E-3</v>
      </c>
      <c r="F6688" s="675">
        <v>550000</v>
      </c>
      <c r="G6688" s="701">
        <f t="shared" si="419"/>
        <v>1650</v>
      </c>
      <c r="H6688" s="798"/>
    </row>
    <row r="6689" spans="1:8">
      <c r="A6689" s="676"/>
      <c r="B6689" s="303"/>
      <c r="C6689" s="25" t="s">
        <v>722</v>
      </c>
      <c r="D6689" s="974" t="s">
        <v>40</v>
      </c>
      <c r="E6689" s="25">
        <v>1</v>
      </c>
      <c r="F6689" s="979">
        <v>130</v>
      </c>
      <c r="G6689" s="701">
        <f t="shared" si="419"/>
        <v>130</v>
      </c>
      <c r="H6689" s="798"/>
    </row>
    <row r="6690" spans="1:8">
      <c r="A6690" s="676"/>
      <c r="B6690" s="303"/>
      <c r="C6690" s="25" t="s">
        <v>576</v>
      </c>
      <c r="D6690" s="974" t="s">
        <v>39</v>
      </c>
      <c r="E6690" s="25">
        <v>0.01</v>
      </c>
      <c r="F6690" s="979">
        <v>720</v>
      </c>
      <c r="G6690" s="701">
        <f t="shared" si="419"/>
        <v>7.2</v>
      </c>
      <c r="H6690" s="798"/>
    </row>
    <row r="6691" spans="1:8">
      <c r="A6691" s="676"/>
      <c r="B6691" s="303"/>
      <c r="C6691" s="25" t="s">
        <v>31</v>
      </c>
      <c r="D6691" s="974" t="s">
        <v>98</v>
      </c>
      <c r="E6691" s="25">
        <v>1E-3</v>
      </c>
      <c r="F6691" s="979">
        <v>2700</v>
      </c>
      <c r="G6691" s="701">
        <f t="shared" si="419"/>
        <v>2.7</v>
      </c>
      <c r="H6691" s="798"/>
    </row>
    <row r="6692" spans="1:8">
      <c r="A6692" s="676"/>
      <c r="B6692" s="303"/>
      <c r="C6692" s="303" t="s">
        <v>4575</v>
      </c>
      <c r="D6692" s="977" t="s">
        <v>38</v>
      </c>
      <c r="E6692" s="1005">
        <v>3.0000000000000001E-3</v>
      </c>
      <c r="F6692" s="649">
        <v>23500</v>
      </c>
      <c r="G6692" s="701">
        <f t="shared" si="419"/>
        <v>70.5</v>
      </c>
      <c r="H6692" s="303"/>
    </row>
    <row r="6693" spans="1:8">
      <c r="A6693" s="676"/>
      <c r="B6693" s="303"/>
      <c r="C6693" s="982" t="s">
        <v>729</v>
      </c>
      <c r="D6693" s="974" t="s">
        <v>730</v>
      </c>
      <c r="E6693" s="25">
        <v>0.01</v>
      </c>
      <c r="F6693" s="983">
        <v>170</v>
      </c>
      <c r="G6693" s="701">
        <f t="shared" si="419"/>
        <v>1.7</v>
      </c>
      <c r="H6693" s="798"/>
    </row>
    <row r="6694" spans="1:8">
      <c r="A6694" s="676" t="s">
        <v>4545</v>
      </c>
      <c r="B6694" s="303" t="s">
        <v>4447</v>
      </c>
      <c r="C6694" s="99"/>
      <c r="D6694" s="104"/>
      <c r="E6694" s="99"/>
      <c r="F6694" s="986"/>
      <c r="G6694" s="1559">
        <f>SUM(G6695:G6711)</f>
        <v>9601.893</v>
      </c>
      <c r="H6694" s="303" t="s">
        <v>4634</v>
      </c>
    </row>
    <row r="6695" spans="1:8">
      <c r="A6695" s="676"/>
      <c r="B6695" s="303"/>
      <c r="C6695" s="981" t="s">
        <v>1755</v>
      </c>
      <c r="D6695" s="974" t="s">
        <v>39</v>
      </c>
      <c r="E6695" s="25">
        <v>0.1</v>
      </c>
      <c r="F6695" s="983">
        <v>42000</v>
      </c>
      <c r="G6695" s="701">
        <f>F6695*E6695</f>
        <v>4200</v>
      </c>
      <c r="H6695" s="303"/>
    </row>
    <row r="6696" spans="1:8">
      <c r="A6696" s="676"/>
      <c r="B6696" s="303"/>
      <c r="C6696" s="25" t="s">
        <v>733</v>
      </c>
      <c r="D6696" s="974" t="s">
        <v>39</v>
      </c>
      <c r="E6696" s="25">
        <v>5.0000000000000001E-3</v>
      </c>
      <c r="F6696" s="983">
        <v>18000</v>
      </c>
      <c r="G6696" s="701">
        <f t="shared" ref="G6696:G6711" si="420">F6696*E6696</f>
        <v>90</v>
      </c>
      <c r="H6696" s="303"/>
    </row>
    <row r="6697" spans="1:8" ht="44.25" customHeight="1">
      <c r="A6697" s="676"/>
      <c r="B6697" s="303"/>
      <c r="C6697" s="25" t="s">
        <v>84</v>
      </c>
      <c r="D6697" s="974" t="s">
        <v>39</v>
      </c>
      <c r="E6697" s="25">
        <v>0.05</v>
      </c>
      <c r="F6697" s="983">
        <v>14000</v>
      </c>
      <c r="G6697" s="701">
        <f t="shared" si="420"/>
        <v>700</v>
      </c>
      <c r="H6697" s="303"/>
    </row>
    <row r="6698" spans="1:8">
      <c r="A6698" s="676"/>
      <c r="B6698" s="303"/>
      <c r="C6698" s="25" t="s">
        <v>4587</v>
      </c>
      <c r="D6698" s="974" t="s">
        <v>98</v>
      </c>
      <c r="E6698" s="25">
        <v>2E-3</v>
      </c>
      <c r="F6698" s="983">
        <v>19000</v>
      </c>
      <c r="G6698" s="701">
        <f t="shared" si="420"/>
        <v>38</v>
      </c>
      <c r="H6698" s="303"/>
    </row>
    <row r="6699" spans="1:8" ht="21" customHeight="1">
      <c r="A6699" s="676"/>
      <c r="B6699" s="303"/>
      <c r="C6699" s="25" t="s">
        <v>727</v>
      </c>
      <c r="D6699" s="974" t="s">
        <v>39</v>
      </c>
      <c r="E6699" s="25">
        <v>0.1</v>
      </c>
      <c r="F6699" s="983">
        <v>18000</v>
      </c>
      <c r="G6699" s="701">
        <f t="shared" si="420"/>
        <v>1800</v>
      </c>
      <c r="H6699" s="303"/>
    </row>
    <row r="6700" spans="1:8" ht="15" customHeight="1">
      <c r="A6700" s="676"/>
      <c r="B6700" s="303"/>
      <c r="C6700" s="291" t="s">
        <v>4574</v>
      </c>
      <c r="D6700" s="359" t="s">
        <v>38</v>
      </c>
      <c r="E6700" s="984">
        <v>1E-3</v>
      </c>
      <c r="F6700" s="649">
        <v>1400</v>
      </c>
      <c r="G6700" s="701">
        <f t="shared" si="420"/>
        <v>1.4000000000000001</v>
      </c>
      <c r="H6700" s="303"/>
    </row>
    <row r="6701" spans="1:8" ht="15" customHeight="1">
      <c r="A6701" s="676"/>
      <c r="B6701" s="303"/>
      <c r="C6701" s="981" t="s">
        <v>4588</v>
      </c>
      <c r="D6701" s="562" t="s">
        <v>98</v>
      </c>
      <c r="E6701" s="981">
        <v>1E-4</v>
      </c>
      <c r="F6701" s="983">
        <v>41555</v>
      </c>
      <c r="G6701" s="701">
        <f t="shared" si="420"/>
        <v>4.1555</v>
      </c>
      <c r="H6701" s="303"/>
    </row>
    <row r="6702" spans="1:8" ht="15" customHeight="1">
      <c r="A6702" s="676"/>
      <c r="B6702" s="303"/>
      <c r="C6702" s="987" t="s">
        <v>1660</v>
      </c>
      <c r="D6702" s="562" t="s">
        <v>98</v>
      </c>
      <c r="E6702" s="981">
        <v>9.4999999999999998E-3</v>
      </c>
      <c r="F6702" s="983">
        <v>2625</v>
      </c>
      <c r="G6702" s="701">
        <f t="shared" si="420"/>
        <v>24.9375</v>
      </c>
      <c r="H6702" s="303"/>
    </row>
    <row r="6703" spans="1:8" ht="15" customHeight="1">
      <c r="A6703" s="676"/>
      <c r="B6703" s="303"/>
      <c r="C6703" s="987" t="s">
        <v>4594</v>
      </c>
      <c r="D6703" s="562" t="s">
        <v>98</v>
      </c>
      <c r="E6703" s="981">
        <v>1.3599999999999999E-2</v>
      </c>
      <c r="F6703" s="983">
        <v>24000</v>
      </c>
      <c r="G6703" s="701">
        <f t="shared" si="420"/>
        <v>326.39999999999998</v>
      </c>
      <c r="H6703" s="303"/>
    </row>
    <row r="6704" spans="1:8" ht="15" customHeight="1">
      <c r="A6704" s="676"/>
      <c r="B6704" s="303"/>
      <c r="C6704" s="291" t="s">
        <v>4573</v>
      </c>
      <c r="D6704" s="359" t="s">
        <v>1718</v>
      </c>
      <c r="E6704" s="984">
        <v>2E-3</v>
      </c>
      <c r="F6704" s="649">
        <v>225000</v>
      </c>
      <c r="G6704" s="701">
        <f t="shared" si="420"/>
        <v>450</v>
      </c>
      <c r="H6704" s="303"/>
    </row>
    <row r="6705" spans="1:8" ht="15" customHeight="1">
      <c r="A6705" s="676"/>
      <c r="B6705" s="303"/>
      <c r="C6705" s="980" t="s">
        <v>2464</v>
      </c>
      <c r="D6705" s="358" t="s">
        <v>40</v>
      </c>
      <c r="E6705" s="802">
        <v>3.0000000000000001E-3</v>
      </c>
      <c r="F6705" s="647">
        <v>550000</v>
      </c>
      <c r="G6705" s="701">
        <f t="shared" si="420"/>
        <v>1650</v>
      </c>
      <c r="H6705" s="303"/>
    </row>
    <row r="6706" spans="1:8">
      <c r="A6706" s="676"/>
      <c r="B6706" s="303"/>
      <c r="C6706" s="980" t="s">
        <v>576</v>
      </c>
      <c r="D6706" s="358" t="s">
        <v>2426</v>
      </c>
      <c r="E6706" s="802">
        <v>0.1</v>
      </c>
      <c r="F6706" s="648">
        <v>720</v>
      </c>
      <c r="G6706" s="701">
        <f t="shared" si="420"/>
        <v>72</v>
      </c>
      <c r="H6706" s="303"/>
    </row>
    <row r="6707" spans="1:8" ht="14.25" customHeight="1">
      <c r="A6707" s="676"/>
      <c r="B6707" s="303"/>
      <c r="C6707" s="25" t="s">
        <v>4576</v>
      </c>
      <c r="D6707" s="358" t="s">
        <v>2427</v>
      </c>
      <c r="E6707" s="802">
        <v>1E-3</v>
      </c>
      <c r="F6707" s="647">
        <v>1500</v>
      </c>
      <c r="G6707" s="701">
        <f t="shared" si="420"/>
        <v>1.5</v>
      </c>
      <c r="H6707" s="303"/>
    </row>
    <row r="6708" spans="1:8" ht="14.25" customHeight="1">
      <c r="A6708" s="676"/>
      <c r="B6708" s="303"/>
      <c r="C6708" s="303" t="s">
        <v>4575</v>
      </c>
      <c r="D6708" s="977" t="s">
        <v>38</v>
      </c>
      <c r="E6708" s="1005">
        <v>3.0000000000000001E-3</v>
      </c>
      <c r="F6708" s="649">
        <v>23500</v>
      </c>
      <c r="G6708" s="701">
        <f t="shared" si="420"/>
        <v>70.5</v>
      </c>
      <c r="H6708" s="303"/>
    </row>
    <row r="6709" spans="1:8" ht="14.25" customHeight="1">
      <c r="A6709" s="676"/>
      <c r="B6709" s="303"/>
      <c r="C6709" s="985" t="s">
        <v>729</v>
      </c>
      <c r="D6709" s="358" t="s">
        <v>730</v>
      </c>
      <c r="E6709" s="802">
        <v>0.1</v>
      </c>
      <c r="F6709" s="648">
        <v>170</v>
      </c>
      <c r="G6709" s="701">
        <f t="shared" si="420"/>
        <v>17</v>
      </c>
      <c r="H6709" s="303"/>
    </row>
    <row r="6710" spans="1:8" ht="23.25" customHeight="1">
      <c r="A6710" s="676"/>
      <c r="B6710" s="303"/>
      <c r="C6710" s="985" t="s">
        <v>722</v>
      </c>
      <c r="D6710" s="358" t="s">
        <v>40</v>
      </c>
      <c r="E6710" s="802">
        <v>1</v>
      </c>
      <c r="F6710" s="648">
        <v>130</v>
      </c>
      <c r="G6710" s="701">
        <f t="shared" si="420"/>
        <v>130</v>
      </c>
      <c r="H6710" s="303"/>
    </row>
    <row r="6711" spans="1:8" ht="14.25" customHeight="1">
      <c r="A6711" s="676"/>
      <c r="B6711" s="303"/>
      <c r="C6711" s="25" t="s">
        <v>736</v>
      </c>
      <c r="D6711" s="974" t="s">
        <v>40</v>
      </c>
      <c r="E6711" s="25">
        <v>1</v>
      </c>
      <c r="F6711" s="983">
        <v>26</v>
      </c>
      <c r="G6711" s="701">
        <f t="shared" si="420"/>
        <v>26</v>
      </c>
      <c r="H6711" s="303"/>
    </row>
    <row r="6712" spans="1:8" ht="14.25" customHeight="1">
      <c r="A6712" s="676" t="s">
        <v>4546</v>
      </c>
      <c r="B6712" s="303" t="s">
        <v>4449</v>
      </c>
      <c r="C6712" s="99"/>
      <c r="D6712" s="104"/>
      <c r="E6712" s="99"/>
      <c r="F6712" s="986"/>
      <c r="G6712" s="1559">
        <f>SUM(G6713:G6731)</f>
        <v>10315.493</v>
      </c>
      <c r="H6712" s="303" t="s">
        <v>4562</v>
      </c>
    </row>
    <row r="6713" spans="1:8" ht="14.25" customHeight="1">
      <c r="A6713" s="676"/>
      <c r="B6713" s="303"/>
      <c r="C6713" s="56" t="s">
        <v>1760</v>
      </c>
      <c r="D6713" s="562" t="s">
        <v>39</v>
      </c>
      <c r="E6713" s="981">
        <v>0.1</v>
      </c>
      <c r="F6713" s="983">
        <v>21000</v>
      </c>
      <c r="G6713" s="880">
        <f>F6713*E6713</f>
        <v>2100</v>
      </c>
      <c r="H6713" s="303"/>
    </row>
    <row r="6714" spans="1:8" ht="14.25" customHeight="1">
      <c r="A6714" s="676"/>
      <c r="B6714" s="303"/>
      <c r="C6714" s="981" t="s">
        <v>4563</v>
      </c>
      <c r="D6714" s="974" t="s">
        <v>98</v>
      </c>
      <c r="E6714" s="981">
        <v>1E-3</v>
      </c>
      <c r="F6714" s="983">
        <v>19000</v>
      </c>
      <c r="G6714" s="880">
        <f t="shared" ref="G6714:G6731" si="421">F6714*E6714</f>
        <v>19</v>
      </c>
      <c r="H6714" s="303"/>
    </row>
    <row r="6715" spans="1:8" ht="14.25" customHeight="1">
      <c r="A6715" s="676"/>
      <c r="B6715" s="303"/>
      <c r="C6715" s="987" t="s">
        <v>727</v>
      </c>
      <c r="D6715" s="562" t="s">
        <v>39</v>
      </c>
      <c r="E6715" s="981">
        <v>1.0999999999999999E-2</v>
      </c>
      <c r="F6715" s="983">
        <v>18000</v>
      </c>
      <c r="G6715" s="880">
        <f t="shared" si="421"/>
        <v>198</v>
      </c>
      <c r="H6715" s="303"/>
    </row>
    <row r="6716" spans="1:8" ht="14.25" customHeight="1">
      <c r="A6716" s="676"/>
      <c r="B6716" s="303"/>
      <c r="C6716" s="987" t="s">
        <v>4594</v>
      </c>
      <c r="D6716" s="562" t="s">
        <v>98</v>
      </c>
      <c r="E6716" s="981">
        <v>1.3600000000000001E-3</v>
      </c>
      <c r="F6716" s="983">
        <v>24000</v>
      </c>
      <c r="G6716" s="880">
        <f t="shared" si="421"/>
        <v>32.64</v>
      </c>
      <c r="H6716" s="303"/>
    </row>
    <row r="6717" spans="1:8">
      <c r="A6717" s="676"/>
      <c r="B6717" s="303"/>
      <c r="C6717" s="291" t="s">
        <v>2462</v>
      </c>
      <c r="D6717" s="359" t="s">
        <v>1718</v>
      </c>
      <c r="E6717" s="984">
        <v>2E-3</v>
      </c>
      <c r="F6717" s="649">
        <v>275000</v>
      </c>
      <c r="G6717" s="880">
        <f t="shared" si="421"/>
        <v>550</v>
      </c>
      <c r="H6717" s="303"/>
    </row>
    <row r="6718" spans="1:8">
      <c r="A6718" s="676"/>
      <c r="B6718" s="303"/>
      <c r="C6718" s="56" t="s">
        <v>1755</v>
      </c>
      <c r="D6718" s="974" t="s">
        <v>39</v>
      </c>
      <c r="E6718" s="893">
        <v>0.1</v>
      </c>
      <c r="F6718" s="649">
        <v>42000</v>
      </c>
      <c r="G6718" s="880">
        <f t="shared" si="421"/>
        <v>4200</v>
      </c>
      <c r="H6718" s="303"/>
    </row>
    <row r="6719" spans="1:8" ht="30">
      <c r="A6719" s="676"/>
      <c r="B6719" s="303"/>
      <c r="C6719" s="291" t="s">
        <v>4574</v>
      </c>
      <c r="D6719" s="359" t="s">
        <v>38</v>
      </c>
      <c r="E6719" s="984">
        <v>1E-3</v>
      </c>
      <c r="F6719" s="649">
        <v>1400</v>
      </c>
      <c r="G6719" s="880">
        <f t="shared" si="421"/>
        <v>1.4000000000000001</v>
      </c>
      <c r="H6719" s="303"/>
    </row>
    <row r="6720" spans="1:8" ht="30">
      <c r="A6720" s="676"/>
      <c r="B6720" s="303"/>
      <c r="C6720" s="981" t="s">
        <v>4595</v>
      </c>
      <c r="D6720" s="562" t="s">
        <v>98</v>
      </c>
      <c r="E6720" s="981">
        <v>1E-4</v>
      </c>
      <c r="F6720" s="983">
        <v>53760</v>
      </c>
      <c r="G6720" s="880">
        <f t="shared" si="421"/>
        <v>5.3760000000000003</v>
      </c>
      <c r="H6720" s="303"/>
    </row>
    <row r="6721" spans="1:8">
      <c r="A6721" s="676"/>
      <c r="B6721" s="303"/>
      <c r="C6721" s="56" t="s">
        <v>2169</v>
      </c>
      <c r="D6721" s="562" t="s">
        <v>98</v>
      </c>
      <c r="E6721" s="981">
        <v>0.02</v>
      </c>
      <c r="F6721" s="983">
        <v>42000</v>
      </c>
      <c r="G6721" s="880">
        <f t="shared" si="421"/>
        <v>840</v>
      </c>
      <c r="H6721" s="303"/>
    </row>
    <row r="6722" spans="1:8">
      <c r="A6722" s="676"/>
      <c r="B6722" s="303"/>
      <c r="C6722" s="987" t="s">
        <v>733</v>
      </c>
      <c r="D6722" s="562" t="s">
        <v>39</v>
      </c>
      <c r="E6722" s="981">
        <v>2.0500000000000001E-2</v>
      </c>
      <c r="F6722" s="983">
        <v>18000</v>
      </c>
      <c r="G6722" s="880">
        <f t="shared" si="421"/>
        <v>369</v>
      </c>
      <c r="H6722" s="303"/>
    </row>
    <row r="6723" spans="1:8">
      <c r="A6723" s="676"/>
      <c r="B6723" s="303"/>
      <c r="C6723" s="982" t="s">
        <v>1814</v>
      </c>
      <c r="D6723" s="562" t="s">
        <v>98</v>
      </c>
      <c r="E6723" s="981">
        <v>1E-3</v>
      </c>
      <c r="F6723" s="983">
        <v>106777</v>
      </c>
      <c r="G6723" s="880">
        <f t="shared" si="421"/>
        <v>106.777</v>
      </c>
      <c r="H6723" s="303"/>
    </row>
    <row r="6724" spans="1:8">
      <c r="A6724" s="676"/>
      <c r="B6724" s="303"/>
      <c r="C6724" s="987" t="s">
        <v>1834</v>
      </c>
      <c r="D6724" s="562" t="s">
        <v>98</v>
      </c>
      <c r="E6724" s="981">
        <v>1E-3</v>
      </c>
      <c r="F6724" s="983">
        <v>6400</v>
      </c>
      <c r="G6724" s="880">
        <f t="shared" si="421"/>
        <v>6.4</v>
      </c>
      <c r="H6724" s="303"/>
    </row>
    <row r="6725" spans="1:8">
      <c r="A6725" s="676"/>
      <c r="B6725" s="303"/>
      <c r="C6725" s="980" t="s">
        <v>2464</v>
      </c>
      <c r="D6725" s="358" t="s">
        <v>40</v>
      </c>
      <c r="E6725" s="802">
        <v>3.0000000000000001E-3</v>
      </c>
      <c r="F6725" s="675">
        <v>550000</v>
      </c>
      <c r="G6725" s="880">
        <f t="shared" si="421"/>
        <v>1650</v>
      </c>
      <c r="H6725" s="303"/>
    </row>
    <row r="6726" spans="1:8">
      <c r="A6726" s="676"/>
      <c r="B6726" s="303"/>
      <c r="C6726" s="980" t="s">
        <v>576</v>
      </c>
      <c r="D6726" s="358" t="s">
        <v>2426</v>
      </c>
      <c r="E6726" s="802">
        <v>0.01</v>
      </c>
      <c r="F6726" s="666">
        <v>720</v>
      </c>
      <c r="G6726" s="880">
        <f t="shared" si="421"/>
        <v>7.2</v>
      </c>
      <c r="H6726" s="303"/>
    </row>
    <row r="6727" spans="1:8">
      <c r="A6727" s="676"/>
      <c r="B6727" s="303"/>
      <c r="C6727" s="980" t="s">
        <v>4576</v>
      </c>
      <c r="D6727" s="358" t="s">
        <v>2427</v>
      </c>
      <c r="E6727" s="802">
        <v>1E-3</v>
      </c>
      <c r="F6727" s="675">
        <v>1500</v>
      </c>
      <c r="G6727" s="880">
        <f t="shared" si="421"/>
        <v>1.5</v>
      </c>
      <c r="H6727" s="303"/>
    </row>
    <row r="6728" spans="1:8">
      <c r="A6728" s="676"/>
      <c r="B6728" s="303"/>
      <c r="C6728" s="985" t="s">
        <v>729</v>
      </c>
      <c r="D6728" s="358" t="s">
        <v>730</v>
      </c>
      <c r="E6728" s="802">
        <v>0.01</v>
      </c>
      <c r="F6728" s="666">
        <v>170</v>
      </c>
      <c r="G6728" s="880">
        <f t="shared" si="421"/>
        <v>1.7</v>
      </c>
      <c r="H6728" s="303"/>
    </row>
    <row r="6729" spans="1:8">
      <c r="A6729" s="676"/>
      <c r="B6729" s="303"/>
      <c r="C6729" s="985" t="s">
        <v>722</v>
      </c>
      <c r="D6729" s="358" t="s">
        <v>40</v>
      </c>
      <c r="E6729" s="802">
        <v>1</v>
      </c>
      <c r="F6729" s="666">
        <v>130</v>
      </c>
      <c r="G6729" s="880">
        <f t="shared" si="421"/>
        <v>130</v>
      </c>
      <c r="H6729" s="303"/>
    </row>
    <row r="6730" spans="1:8">
      <c r="A6730" s="676"/>
      <c r="B6730" s="303"/>
      <c r="C6730" s="303" t="s">
        <v>4575</v>
      </c>
      <c r="D6730" s="977" t="s">
        <v>38</v>
      </c>
      <c r="E6730" s="30">
        <v>3.0000000000000001E-3</v>
      </c>
      <c r="F6730" s="649">
        <v>23500</v>
      </c>
      <c r="G6730" s="880">
        <f t="shared" si="421"/>
        <v>70.5</v>
      </c>
      <c r="H6730" s="303"/>
    </row>
    <row r="6731" spans="1:8">
      <c r="A6731" s="676"/>
      <c r="B6731" s="303"/>
      <c r="C6731" s="981" t="s">
        <v>736</v>
      </c>
      <c r="D6731" s="562" t="s">
        <v>40</v>
      </c>
      <c r="E6731" s="981">
        <v>1</v>
      </c>
      <c r="F6731" s="983">
        <v>26</v>
      </c>
      <c r="G6731" s="880">
        <f t="shared" si="421"/>
        <v>26</v>
      </c>
      <c r="H6731" s="303"/>
    </row>
    <row r="6732" spans="1:8">
      <c r="A6732" s="676" t="s">
        <v>4724</v>
      </c>
      <c r="B6732" s="303" t="s">
        <v>4445</v>
      </c>
      <c r="C6732" s="99"/>
      <c r="D6732" s="104"/>
      <c r="E6732" s="99"/>
      <c r="F6732" s="986"/>
      <c r="G6732" s="1559">
        <f>SUM(G6733:G6755)</f>
        <v>5938.6320000000014</v>
      </c>
      <c r="H6732" s="303" t="s">
        <v>4609</v>
      </c>
    </row>
    <row r="6733" spans="1:8">
      <c r="A6733" s="676"/>
      <c r="B6733" s="303"/>
      <c r="C6733" s="25" t="s">
        <v>1760</v>
      </c>
      <c r="D6733" s="974" t="s">
        <v>39</v>
      </c>
      <c r="E6733" s="25">
        <v>0.14599999999999999</v>
      </c>
      <c r="F6733" s="983">
        <v>21000</v>
      </c>
      <c r="G6733" s="701">
        <f t="shared" ref="G6733:G6755" si="422">F6733*E6733</f>
        <v>3066</v>
      </c>
      <c r="H6733" s="303"/>
    </row>
    <row r="6734" spans="1:8">
      <c r="A6734" s="676"/>
      <c r="B6734" s="303"/>
      <c r="C6734" s="25" t="s">
        <v>731</v>
      </c>
      <c r="D6734" s="974" t="s">
        <v>39</v>
      </c>
      <c r="E6734" s="25">
        <v>4.0000000000000001E-3</v>
      </c>
      <c r="F6734" s="983">
        <v>18000</v>
      </c>
      <c r="G6734" s="701">
        <f t="shared" si="422"/>
        <v>72</v>
      </c>
      <c r="H6734" s="303"/>
    </row>
    <row r="6735" spans="1:8">
      <c r="A6735" s="676"/>
      <c r="B6735" s="303"/>
      <c r="C6735" s="25" t="s">
        <v>4578</v>
      </c>
      <c r="D6735" s="974" t="s">
        <v>98</v>
      </c>
      <c r="E6735" s="25">
        <v>5.0000000000000001E-3</v>
      </c>
      <c r="F6735" s="983">
        <v>2241</v>
      </c>
      <c r="G6735" s="701">
        <f t="shared" si="422"/>
        <v>11.205</v>
      </c>
      <c r="H6735" s="303"/>
    </row>
    <row r="6736" spans="1:8">
      <c r="A6736" s="676"/>
      <c r="B6736" s="303"/>
      <c r="C6736" s="25" t="s">
        <v>1724</v>
      </c>
      <c r="D6736" s="974" t="s">
        <v>98</v>
      </c>
      <c r="E6736" s="25">
        <v>5.0499999999999998E-3</v>
      </c>
      <c r="F6736" s="983">
        <v>21000</v>
      </c>
      <c r="G6736" s="701">
        <f t="shared" si="422"/>
        <v>106.05</v>
      </c>
      <c r="H6736" s="303"/>
    </row>
    <row r="6737" spans="1:8">
      <c r="A6737" s="676"/>
      <c r="B6737" s="303"/>
      <c r="C6737" s="981" t="s">
        <v>728</v>
      </c>
      <c r="D6737" s="974" t="s">
        <v>39</v>
      </c>
      <c r="E6737" s="25">
        <v>2.5000000000000001E-3</v>
      </c>
      <c r="F6737" s="983">
        <v>1800</v>
      </c>
      <c r="G6737" s="701">
        <f t="shared" si="422"/>
        <v>4.5</v>
      </c>
      <c r="H6737" s="303"/>
    </row>
    <row r="6738" spans="1:8" ht="19.149999999999999" customHeight="1">
      <c r="A6738" s="676"/>
      <c r="B6738" s="303"/>
      <c r="C6738" s="291" t="s">
        <v>4574</v>
      </c>
      <c r="D6738" s="359" t="s">
        <v>38</v>
      </c>
      <c r="E6738" s="984">
        <v>1E-3</v>
      </c>
      <c r="F6738" s="649">
        <v>1400</v>
      </c>
      <c r="G6738" s="701">
        <f t="shared" si="422"/>
        <v>1.4000000000000001</v>
      </c>
      <c r="H6738" s="303"/>
    </row>
    <row r="6739" spans="1:8" ht="30">
      <c r="A6739" s="676"/>
      <c r="B6739" s="303"/>
      <c r="C6739" s="25" t="s">
        <v>2353</v>
      </c>
      <c r="D6739" s="974" t="s">
        <v>98</v>
      </c>
      <c r="E6739" s="25">
        <v>1E-3</v>
      </c>
      <c r="F6739" s="983">
        <v>19000</v>
      </c>
      <c r="G6739" s="701">
        <f t="shared" si="422"/>
        <v>19</v>
      </c>
      <c r="H6739" s="303"/>
    </row>
    <row r="6740" spans="1:8">
      <c r="A6740" s="676"/>
      <c r="B6740" s="303"/>
      <c r="C6740" s="25" t="s">
        <v>1896</v>
      </c>
      <c r="D6740" s="974" t="s">
        <v>98</v>
      </c>
      <c r="E6740" s="991">
        <v>7.4999999999999997E-3</v>
      </c>
      <c r="F6740" s="983">
        <v>24000</v>
      </c>
      <c r="G6740" s="701">
        <f t="shared" si="422"/>
        <v>180</v>
      </c>
      <c r="H6740" s="303"/>
    </row>
    <row r="6741" spans="1:8">
      <c r="A6741" s="676"/>
      <c r="B6741" s="303"/>
      <c r="C6741" s="25" t="s">
        <v>1814</v>
      </c>
      <c r="D6741" s="974" t="s">
        <v>98</v>
      </c>
      <c r="E6741" s="25">
        <v>1E-3</v>
      </c>
      <c r="F6741" s="983">
        <v>106777</v>
      </c>
      <c r="G6741" s="701">
        <f t="shared" si="422"/>
        <v>106.777</v>
      </c>
      <c r="H6741" s="303"/>
    </row>
    <row r="6742" spans="1:8">
      <c r="A6742" s="676"/>
      <c r="B6742" s="303"/>
      <c r="C6742" s="25" t="s">
        <v>4576</v>
      </c>
      <c r="D6742" s="974" t="s">
        <v>38</v>
      </c>
      <c r="E6742" s="981">
        <v>1E-3</v>
      </c>
      <c r="F6742" s="979">
        <v>1500</v>
      </c>
      <c r="G6742" s="701">
        <f t="shared" si="422"/>
        <v>1.5</v>
      </c>
      <c r="H6742" s="303"/>
    </row>
    <row r="6743" spans="1:8">
      <c r="A6743" s="676"/>
      <c r="B6743" s="303"/>
      <c r="C6743" s="25" t="s">
        <v>4579</v>
      </c>
      <c r="D6743" s="974" t="s">
        <v>98</v>
      </c>
      <c r="E6743" s="25">
        <v>1E-4</v>
      </c>
      <c r="F6743" s="983">
        <v>58000</v>
      </c>
      <c r="G6743" s="701">
        <f t="shared" si="422"/>
        <v>5.8000000000000007</v>
      </c>
      <c r="H6743" s="303"/>
    </row>
    <row r="6744" spans="1:8">
      <c r="A6744" s="676"/>
      <c r="B6744" s="303"/>
      <c r="C6744" s="25" t="s">
        <v>4580</v>
      </c>
      <c r="D6744" s="974" t="s">
        <v>98</v>
      </c>
      <c r="E6744" s="25">
        <v>1E-4</v>
      </c>
      <c r="F6744" s="983">
        <v>58000</v>
      </c>
      <c r="G6744" s="701">
        <f t="shared" si="422"/>
        <v>5.8000000000000007</v>
      </c>
      <c r="H6744" s="303"/>
    </row>
    <row r="6745" spans="1:8">
      <c r="A6745" s="676"/>
      <c r="B6745" s="303"/>
      <c r="C6745" s="25" t="s">
        <v>4581</v>
      </c>
      <c r="D6745" s="974" t="s">
        <v>98</v>
      </c>
      <c r="E6745" s="25">
        <v>1E-4</v>
      </c>
      <c r="F6745" s="983">
        <v>58000</v>
      </c>
      <c r="G6745" s="701">
        <f t="shared" si="422"/>
        <v>5.8000000000000007</v>
      </c>
      <c r="H6745" s="303"/>
    </row>
    <row r="6746" spans="1:8">
      <c r="A6746" s="676"/>
      <c r="B6746" s="303"/>
      <c r="C6746" s="25" t="s">
        <v>4582</v>
      </c>
      <c r="D6746" s="974" t="s">
        <v>98</v>
      </c>
      <c r="E6746" s="25">
        <v>1E-4</v>
      </c>
      <c r="F6746" s="983">
        <v>58000</v>
      </c>
      <c r="G6746" s="701">
        <f t="shared" si="422"/>
        <v>5.8000000000000007</v>
      </c>
      <c r="H6746" s="303"/>
    </row>
    <row r="6747" spans="1:8">
      <c r="A6747" s="676"/>
      <c r="B6747" s="303"/>
      <c r="C6747" s="25" t="s">
        <v>4583</v>
      </c>
      <c r="D6747" s="974" t="s">
        <v>98</v>
      </c>
      <c r="E6747" s="25">
        <v>1E-4</v>
      </c>
      <c r="F6747" s="983">
        <v>58000</v>
      </c>
      <c r="G6747" s="701">
        <f t="shared" si="422"/>
        <v>5.8000000000000007</v>
      </c>
      <c r="H6747" s="303"/>
    </row>
    <row r="6748" spans="1:8">
      <c r="A6748" s="676"/>
      <c r="B6748" s="303"/>
      <c r="C6748" s="25" t="s">
        <v>4584</v>
      </c>
      <c r="D6748" s="974" t="s">
        <v>98</v>
      </c>
      <c r="E6748" s="25">
        <v>1E-4</v>
      </c>
      <c r="F6748" s="983">
        <v>58000</v>
      </c>
      <c r="G6748" s="701">
        <f t="shared" si="422"/>
        <v>5.8000000000000007</v>
      </c>
      <c r="H6748" s="303"/>
    </row>
    <row r="6749" spans="1:8">
      <c r="A6749" s="676"/>
      <c r="B6749" s="303"/>
      <c r="C6749" s="25" t="s">
        <v>4573</v>
      </c>
      <c r="D6749" s="974" t="s">
        <v>1718</v>
      </c>
      <c r="E6749" s="25">
        <v>2E-3</v>
      </c>
      <c r="F6749" s="979">
        <v>225000</v>
      </c>
      <c r="G6749" s="701">
        <f t="shared" si="422"/>
        <v>450</v>
      </c>
      <c r="H6749" s="303"/>
    </row>
    <row r="6750" spans="1:8">
      <c r="A6750" s="676"/>
      <c r="B6750" s="303"/>
      <c r="C6750" s="980" t="s">
        <v>2464</v>
      </c>
      <c r="D6750" s="358" t="s">
        <v>40</v>
      </c>
      <c r="E6750" s="802">
        <v>3.0000000000000001E-3</v>
      </c>
      <c r="F6750" s="675">
        <v>550000</v>
      </c>
      <c r="G6750" s="701">
        <f t="shared" si="422"/>
        <v>1650</v>
      </c>
      <c r="H6750" s="303"/>
    </row>
    <row r="6751" spans="1:8">
      <c r="A6751" s="676"/>
      <c r="B6751" s="303"/>
      <c r="C6751" s="989" t="s">
        <v>576</v>
      </c>
      <c r="D6751" s="359" t="s">
        <v>2426</v>
      </c>
      <c r="E6751" s="742">
        <v>0.01</v>
      </c>
      <c r="F6751" s="760">
        <v>720</v>
      </c>
      <c r="G6751" s="701">
        <f t="shared" si="422"/>
        <v>7.2</v>
      </c>
      <c r="H6751" s="303"/>
    </row>
    <row r="6752" spans="1:8">
      <c r="A6752" s="676"/>
      <c r="B6752" s="303"/>
      <c r="C6752" s="990" t="s">
        <v>729</v>
      </c>
      <c r="D6752" s="359" t="s">
        <v>730</v>
      </c>
      <c r="E6752" s="742">
        <v>0.01</v>
      </c>
      <c r="F6752" s="760">
        <v>170</v>
      </c>
      <c r="G6752" s="701">
        <f t="shared" si="422"/>
        <v>1.7</v>
      </c>
      <c r="H6752" s="303"/>
    </row>
    <row r="6753" spans="1:8">
      <c r="A6753" s="676"/>
      <c r="B6753" s="303"/>
      <c r="C6753" s="990" t="s">
        <v>722</v>
      </c>
      <c r="D6753" s="359" t="s">
        <v>40</v>
      </c>
      <c r="E6753" s="742">
        <v>1</v>
      </c>
      <c r="F6753" s="671">
        <v>130</v>
      </c>
      <c r="G6753" s="701">
        <f t="shared" si="422"/>
        <v>130</v>
      </c>
      <c r="H6753" s="303"/>
    </row>
    <row r="6754" spans="1:8">
      <c r="A6754" s="676"/>
      <c r="B6754" s="303"/>
      <c r="C6754" s="303" t="s">
        <v>4575</v>
      </c>
      <c r="D6754" s="977" t="s">
        <v>38</v>
      </c>
      <c r="E6754" s="30">
        <v>3.0000000000000001E-3</v>
      </c>
      <c r="F6754" s="649">
        <v>23500</v>
      </c>
      <c r="G6754" s="701">
        <f t="shared" si="422"/>
        <v>70.5</v>
      </c>
      <c r="H6754" s="303"/>
    </row>
    <row r="6755" spans="1:8" ht="16.5" customHeight="1">
      <c r="A6755" s="676"/>
      <c r="B6755" s="303"/>
      <c r="C6755" s="25" t="s">
        <v>736</v>
      </c>
      <c r="D6755" s="974" t="s">
        <v>40</v>
      </c>
      <c r="E6755" s="25">
        <v>1</v>
      </c>
      <c r="F6755" s="983">
        <v>26</v>
      </c>
      <c r="G6755" s="701">
        <f t="shared" si="422"/>
        <v>26</v>
      </c>
      <c r="H6755" s="303"/>
    </row>
    <row r="6756" spans="1:8" ht="30">
      <c r="A6756" s="676" t="s">
        <v>4725</v>
      </c>
      <c r="B6756" s="303" t="s">
        <v>4479</v>
      </c>
      <c r="C6756" s="99"/>
      <c r="D6756" s="104"/>
      <c r="E6756" s="99"/>
      <c r="F6756" s="986"/>
      <c r="G6756" s="1559">
        <f>SUM(G6757:G6774)</f>
        <v>6913.9</v>
      </c>
      <c r="H6756" s="303" t="s">
        <v>4614</v>
      </c>
    </row>
    <row r="6757" spans="1:8">
      <c r="A6757" s="676"/>
      <c r="B6757" s="303"/>
      <c r="C6757" s="25" t="s">
        <v>733</v>
      </c>
      <c r="D6757" s="974" t="s">
        <v>39</v>
      </c>
      <c r="E6757" s="25">
        <v>2.5999999999999999E-2</v>
      </c>
      <c r="F6757" s="983">
        <v>18000</v>
      </c>
      <c r="G6757" s="701">
        <f t="shared" ref="G6757:G6774" si="423">F6757*E6757</f>
        <v>468</v>
      </c>
      <c r="H6757" s="303"/>
    </row>
    <row r="6758" spans="1:8">
      <c r="A6758" s="676"/>
      <c r="B6758" s="303"/>
      <c r="C6758" s="982" t="s">
        <v>727</v>
      </c>
      <c r="D6758" s="974" t="s">
        <v>39</v>
      </c>
      <c r="E6758" s="25">
        <v>7.0000000000000007E-2</v>
      </c>
      <c r="F6758" s="983">
        <v>18000</v>
      </c>
      <c r="G6758" s="701">
        <f t="shared" si="423"/>
        <v>1260.0000000000002</v>
      </c>
      <c r="H6758" s="303"/>
    </row>
    <row r="6759" spans="1:8">
      <c r="A6759" s="676"/>
      <c r="B6759" s="303"/>
      <c r="C6759" s="982" t="s">
        <v>1760</v>
      </c>
      <c r="D6759" s="974" t="s">
        <v>39</v>
      </c>
      <c r="E6759" s="25">
        <v>0.1</v>
      </c>
      <c r="F6759" s="983">
        <v>21000</v>
      </c>
      <c r="G6759" s="701">
        <f t="shared" si="423"/>
        <v>2100</v>
      </c>
      <c r="H6759" s="303"/>
    </row>
    <row r="6760" spans="1:8">
      <c r="A6760" s="676"/>
      <c r="B6760" s="303"/>
      <c r="C6760" s="982" t="s">
        <v>2337</v>
      </c>
      <c r="D6760" s="974" t="s">
        <v>98</v>
      </c>
      <c r="E6760" s="25">
        <v>0.01</v>
      </c>
      <c r="F6760" s="983">
        <v>35000</v>
      </c>
      <c r="G6760" s="701">
        <f t="shared" si="423"/>
        <v>350</v>
      </c>
      <c r="H6760" s="303"/>
    </row>
    <row r="6761" spans="1:8">
      <c r="A6761" s="676"/>
      <c r="B6761" s="303"/>
      <c r="C6761" s="25" t="s">
        <v>1770</v>
      </c>
      <c r="D6761" s="974" t="s">
        <v>98</v>
      </c>
      <c r="E6761" s="25">
        <v>5.0000000000000001E-3</v>
      </c>
      <c r="F6761" s="983">
        <v>6400</v>
      </c>
      <c r="G6761" s="701">
        <f t="shared" si="423"/>
        <v>32</v>
      </c>
      <c r="H6761" s="303"/>
    </row>
    <row r="6762" spans="1:8">
      <c r="A6762" s="676"/>
      <c r="B6762" s="303"/>
      <c r="C6762" s="982" t="s">
        <v>4615</v>
      </c>
      <c r="D6762" s="974" t="s">
        <v>98</v>
      </c>
      <c r="E6762" s="25">
        <v>5.0000000000000001E-3</v>
      </c>
      <c r="F6762" s="983">
        <v>48500</v>
      </c>
      <c r="G6762" s="701">
        <f t="shared" si="423"/>
        <v>242.5</v>
      </c>
      <c r="H6762" s="303"/>
    </row>
    <row r="6763" spans="1:8">
      <c r="A6763" s="676"/>
      <c r="B6763" s="303"/>
      <c r="C6763" s="982" t="s">
        <v>3798</v>
      </c>
      <c r="D6763" s="974" t="s">
        <v>39</v>
      </c>
      <c r="E6763" s="25">
        <v>0.01</v>
      </c>
      <c r="F6763" s="983">
        <v>1000</v>
      </c>
      <c r="G6763" s="701">
        <f t="shared" si="423"/>
        <v>10</v>
      </c>
      <c r="H6763" s="303"/>
    </row>
    <row r="6764" spans="1:8" ht="30">
      <c r="A6764" s="676"/>
      <c r="B6764" s="303"/>
      <c r="C6764" s="291" t="s">
        <v>4574</v>
      </c>
      <c r="D6764" s="359" t="s">
        <v>38</v>
      </c>
      <c r="E6764" s="984">
        <v>1E-3</v>
      </c>
      <c r="F6764" s="668">
        <v>1400</v>
      </c>
      <c r="G6764" s="701">
        <f t="shared" si="423"/>
        <v>1.4000000000000001</v>
      </c>
      <c r="H6764" s="303"/>
    </row>
    <row r="6765" spans="1:8" ht="30">
      <c r="A6765" s="676"/>
      <c r="B6765" s="303"/>
      <c r="C6765" s="25" t="s">
        <v>4616</v>
      </c>
      <c r="D6765" s="974" t="s">
        <v>98</v>
      </c>
      <c r="E6765" s="25">
        <v>1E-4</v>
      </c>
      <c r="F6765" s="979">
        <v>60000</v>
      </c>
      <c r="G6765" s="701">
        <f t="shared" si="423"/>
        <v>6</v>
      </c>
      <c r="H6765" s="303"/>
    </row>
    <row r="6766" spans="1:8">
      <c r="A6766" s="676"/>
      <c r="B6766" s="303"/>
      <c r="C6766" s="25" t="s">
        <v>4573</v>
      </c>
      <c r="D6766" s="974" t="s">
        <v>1718</v>
      </c>
      <c r="E6766" s="25">
        <v>2E-3</v>
      </c>
      <c r="F6766" s="979">
        <v>225000</v>
      </c>
      <c r="G6766" s="701">
        <f t="shared" si="423"/>
        <v>450</v>
      </c>
      <c r="H6766" s="303"/>
    </row>
    <row r="6767" spans="1:8">
      <c r="A6767" s="676"/>
      <c r="B6767" s="303"/>
      <c r="C6767" s="980" t="s">
        <v>2464</v>
      </c>
      <c r="D6767" s="358" t="s">
        <v>40</v>
      </c>
      <c r="E6767" s="802">
        <v>3.0000000000000001E-3</v>
      </c>
      <c r="F6767" s="675">
        <v>550000</v>
      </c>
      <c r="G6767" s="701">
        <f t="shared" si="423"/>
        <v>1650</v>
      </c>
      <c r="H6767" s="303"/>
    </row>
    <row r="6768" spans="1:8">
      <c r="A6768" s="676"/>
      <c r="B6768" s="303"/>
      <c r="C6768" s="25" t="s">
        <v>4576</v>
      </c>
      <c r="D6768" s="974" t="s">
        <v>38</v>
      </c>
      <c r="E6768" s="981">
        <v>1E-3</v>
      </c>
      <c r="F6768" s="979">
        <v>1500</v>
      </c>
      <c r="G6768" s="701">
        <f t="shared" si="423"/>
        <v>1.5</v>
      </c>
      <c r="H6768" s="303"/>
    </row>
    <row r="6769" spans="1:8">
      <c r="A6769" s="676"/>
      <c r="B6769" s="303"/>
      <c r="C6769" s="25" t="s">
        <v>722</v>
      </c>
      <c r="D6769" s="974" t="s">
        <v>40</v>
      </c>
      <c r="E6769" s="25">
        <v>1</v>
      </c>
      <c r="F6769" s="979">
        <v>130</v>
      </c>
      <c r="G6769" s="701">
        <f t="shared" si="423"/>
        <v>130</v>
      </c>
      <c r="H6769" s="303"/>
    </row>
    <row r="6770" spans="1:8">
      <c r="A6770" s="676"/>
      <c r="B6770" s="303"/>
      <c r="C6770" s="25" t="s">
        <v>576</v>
      </c>
      <c r="D6770" s="974" t="s">
        <v>39</v>
      </c>
      <c r="E6770" s="25">
        <v>0.1</v>
      </c>
      <c r="F6770" s="979">
        <v>720</v>
      </c>
      <c r="G6770" s="701">
        <f t="shared" si="423"/>
        <v>72</v>
      </c>
      <c r="H6770" s="303"/>
    </row>
    <row r="6771" spans="1:8">
      <c r="A6771" s="676"/>
      <c r="B6771" s="303"/>
      <c r="C6771" s="303" t="s">
        <v>4575</v>
      </c>
      <c r="D6771" s="977" t="s">
        <v>38</v>
      </c>
      <c r="E6771" s="1005">
        <v>3.0000000000000001E-3</v>
      </c>
      <c r="F6771" s="668">
        <v>23500</v>
      </c>
      <c r="G6771" s="701">
        <f t="shared" si="423"/>
        <v>70.5</v>
      </c>
      <c r="H6771" s="303"/>
    </row>
    <row r="6772" spans="1:8">
      <c r="A6772" s="676"/>
      <c r="B6772" s="303"/>
      <c r="C6772" s="25" t="s">
        <v>31</v>
      </c>
      <c r="D6772" s="974" t="s">
        <v>98</v>
      </c>
      <c r="E6772" s="25">
        <v>0.01</v>
      </c>
      <c r="F6772" s="979">
        <v>2700</v>
      </c>
      <c r="G6772" s="701">
        <f t="shared" si="423"/>
        <v>27</v>
      </c>
      <c r="H6772" s="303"/>
    </row>
    <row r="6773" spans="1:8">
      <c r="A6773" s="676"/>
      <c r="B6773" s="303"/>
      <c r="C6773" s="982" t="s">
        <v>729</v>
      </c>
      <c r="D6773" s="974" t="s">
        <v>730</v>
      </c>
      <c r="E6773" s="25">
        <v>0.1</v>
      </c>
      <c r="F6773" s="979">
        <v>170</v>
      </c>
      <c r="G6773" s="701">
        <f t="shared" si="423"/>
        <v>17</v>
      </c>
      <c r="H6773" s="303"/>
    </row>
    <row r="6774" spans="1:8">
      <c r="A6774" s="676"/>
      <c r="B6774" s="303"/>
      <c r="C6774" s="981" t="s">
        <v>736</v>
      </c>
      <c r="D6774" s="562" t="s">
        <v>40</v>
      </c>
      <c r="E6774" s="981">
        <v>1</v>
      </c>
      <c r="F6774" s="979">
        <v>26</v>
      </c>
      <c r="G6774" s="701">
        <f t="shared" si="423"/>
        <v>26</v>
      </c>
      <c r="H6774" s="303"/>
    </row>
    <row r="6775" spans="1:8" ht="28.5">
      <c r="A6775" s="66" t="s">
        <v>4726</v>
      </c>
      <c r="B6775" s="400" t="s">
        <v>4557</v>
      </c>
      <c r="C6775" s="90"/>
      <c r="D6775" s="45"/>
      <c r="E6775" s="90"/>
      <c r="F6775" s="1006"/>
      <c r="G6775" s="891"/>
      <c r="H6775" s="400"/>
    </row>
    <row r="6776" spans="1:8">
      <c r="A6776" s="676" t="s">
        <v>4727</v>
      </c>
      <c r="B6776" s="303" t="s">
        <v>4443</v>
      </c>
      <c r="C6776" s="99"/>
      <c r="D6776" s="104"/>
      <c r="E6776" s="99"/>
      <c r="F6776" s="986"/>
      <c r="G6776" s="1559">
        <f>SUM(G6777:G6798)</f>
        <v>7703.7565000000004</v>
      </c>
      <c r="H6776" s="492" t="s">
        <v>4562</v>
      </c>
    </row>
    <row r="6777" spans="1:8">
      <c r="A6777" s="750"/>
      <c r="B6777" s="303"/>
      <c r="C6777" s="25" t="s">
        <v>733</v>
      </c>
      <c r="D6777" s="974" t="s">
        <v>39</v>
      </c>
      <c r="E6777" s="25">
        <v>0.02</v>
      </c>
      <c r="F6777" s="983">
        <v>18000</v>
      </c>
      <c r="G6777" s="701">
        <f>F6777*E6777</f>
        <v>360</v>
      </c>
      <c r="H6777" s="303"/>
    </row>
    <row r="6778" spans="1:8">
      <c r="A6778" s="164"/>
      <c r="B6778" s="303"/>
      <c r="C6778" s="25" t="s">
        <v>1760</v>
      </c>
      <c r="D6778" s="974" t="s">
        <v>39</v>
      </c>
      <c r="E6778" s="25">
        <v>0.2</v>
      </c>
      <c r="F6778" s="983">
        <v>21000</v>
      </c>
      <c r="G6778" s="701">
        <f t="shared" ref="G6778:G6798" si="424">F6778*E6778</f>
        <v>4200</v>
      </c>
      <c r="H6778" s="303"/>
    </row>
    <row r="6779" spans="1:8">
      <c r="A6779" s="676"/>
      <c r="B6779" s="303"/>
      <c r="C6779" s="25" t="s">
        <v>731</v>
      </c>
      <c r="D6779" s="974" t="s">
        <v>39</v>
      </c>
      <c r="E6779" s="25">
        <v>5.0000000000000001E-3</v>
      </c>
      <c r="F6779" s="983">
        <v>18000</v>
      </c>
      <c r="G6779" s="701">
        <f t="shared" si="424"/>
        <v>90</v>
      </c>
      <c r="H6779" s="303"/>
    </row>
    <row r="6780" spans="1:8">
      <c r="A6780" s="676"/>
      <c r="B6780" s="303"/>
      <c r="C6780" s="25" t="s">
        <v>4563</v>
      </c>
      <c r="D6780" s="974" t="s">
        <v>98</v>
      </c>
      <c r="E6780" s="25">
        <v>2E-3</v>
      </c>
      <c r="F6780" s="983">
        <v>19000</v>
      </c>
      <c r="G6780" s="701">
        <f t="shared" si="424"/>
        <v>38</v>
      </c>
      <c r="H6780" s="303"/>
    </row>
    <row r="6781" spans="1:8">
      <c r="A6781" s="676"/>
      <c r="B6781" s="303"/>
      <c r="C6781" s="25" t="s">
        <v>1814</v>
      </c>
      <c r="D6781" s="974" t="s">
        <v>98</v>
      </c>
      <c r="E6781" s="25">
        <v>5.0000000000000001E-3</v>
      </c>
      <c r="F6781" s="983">
        <v>106777</v>
      </c>
      <c r="G6781" s="701">
        <f t="shared" si="424"/>
        <v>533.88499999999999</v>
      </c>
      <c r="H6781" s="303"/>
    </row>
    <row r="6782" spans="1:8" ht="30">
      <c r="A6782" s="676"/>
      <c r="B6782" s="303"/>
      <c r="C6782" s="291" t="s">
        <v>4574</v>
      </c>
      <c r="D6782" s="359" t="s">
        <v>38</v>
      </c>
      <c r="E6782" s="984">
        <v>1E-3</v>
      </c>
      <c r="F6782" s="649">
        <v>1400</v>
      </c>
      <c r="G6782" s="701">
        <f t="shared" si="424"/>
        <v>1.4000000000000001</v>
      </c>
      <c r="H6782" s="303"/>
    </row>
    <row r="6783" spans="1:8" ht="30">
      <c r="A6783" s="676"/>
      <c r="B6783" s="303"/>
      <c r="C6783" s="25" t="s">
        <v>4564</v>
      </c>
      <c r="D6783" s="974" t="s">
        <v>98</v>
      </c>
      <c r="E6783" s="25">
        <v>1E-4</v>
      </c>
      <c r="F6783" s="983">
        <v>71490</v>
      </c>
      <c r="G6783" s="701">
        <f t="shared" si="424"/>
        <v>7.149</v>
      </c>
      <c r="H6783" s="303"/>
    </row>
    <row r="6784" spans="1:8" ht="30">
      <c r="A6784" s="676"/>
      <c r="B6784" s="303"/>
      <c r="C6784" s="25" t="s">
        <v>4565</v>
      </c>
      <c r="D6784" s="974" t="s">
        <v>98</v>
      </c>
      <c r="E6784" s="25">
        <v>1E-4</v>
      </c>
      <c r="F6784" s="979">
        <v>74815</v>
      </c>
      <c r="G6784" s="701">
        <f t="shared" si="424"/>
        <v>7.4815000000000005</v>
      </c>
      <c r="H6784" s="303"/>
    </row>
    <row r="6785" spans="1:8" ht="45">
      <c r="A6785" s="676"/>
      <c r="B6785" s="303"/>
      <c r="C6785" s="25" t="s">
        <v>4566</v>
      </c>
      <c r="D6785" s="974" t="s">
        <v>98</v>
      </c>
      <c r="E6785" s="25">
        <v>1E-4</v>
      </c>
      <c r="F6785" s="979">
        <v>75465</v>
      </c>
      <c r="G6785" s="701">
        <f t="shared" si="424"/>
        <v>7.5465</v>
      </c>
      <c r="H6785" s="303"/>
    </row>
    <row r="6786" spans="1:8" ht="30">
      <c r="A6786" s="676"/>
      <c r="B6786" s="303"/>
      <c r="C6786" s="25" t="s">
        <v>4567</v>
      </c>
      <c r="D6786" s="974" t="s">
        <v>98</v>
      </c>
      <c r="E6786" s="25">
        <v>1E-4</v>
      </c>
      <c r="F6786" s="979">
        <v>87990</v>
      </c>
      <c r="G6786" s="701">
        <f t="shared" si="424"/>
        <v>8.7990000000000013</v>
      </c>
      <c r="H6786" s="303"/>
    </row>
    <row r="6787" spans="1:8" ht="30">
      <c r="A6787" s="676"/>
      <c r="B6787" s="303"/>
      <c r="C6787" s="25" t="s">
        <v>4568</v>
      </c>
      <c r="D6787" s="974" t="s">
        <v>98</v>
      </c>
      <c r="E6787" s="25">
        <v>1E-4</v>
      </c>
      <c r="F6787" s="979">
        <v>71395</v>
      </c>
      <c r="G6787" s="701">
        <f t="shared" si="424"/>
        <v>7.1395</v>
      </c>
      <c r="H6787" s="303"/>
    </row>
    <row r="6788" spans="1:8" ht="30">
      <c r="A6788" s="676"/>
      <c r="B6788" s="303"/>
      <c r="C6788" s="25" t="s">
        <v>4569</v>
      </c>
      <c r="D6788" s="974" t="s">
        <v>98</v>
      </c>
      <c r="E6788" s="25">
        <v>1E-4</v>
      </c>
      <c r="F6788" s="979">
        <v>53450</v>
      </c>
      <c r="G6788" s="701">
        <f t="shared" si="424"/>
        <v>5.3450000000000006</v>
      </c>
      <c r="H6788" s="303"/>
    </row>
    <row r="6789" spans="1:8" ht="30">
      <c r="A6789" s="676"/>
      <c r="B6789" s="303"/>
      <c r="C6789" s="25" t="s">
        <v>4571</v>
      </c>
      <c r="D6789" s="974" t="s">
        <v>98</v>
      </c>
      <c r="E6789" s="25">
        <v>1E-4</v>
      </c>
      <c r="F6789" s="979">
        <v>141060</v>
      </c>
      <c r="G6789" s="701">
        <f t="shared" si="424"/>
        <v>14.106</v>
      </c>
      <c r="H6789" s="303"/>
    </row>
    <row r="6790" spans="1:8" ht="30">
      <c r="A6790" s="676"/>
      <c r="B6790" s="303"/>
      <c r="C6790" s="25" t="s">
        <v>4572</v>
      </c>
      <c r="D6790" s="974" t="s">
        <v>98</v>
      </c>
      <c r="E6790" s="25">
        <v>1E-4</v>
      </c>
      <c r="F6790" s="979">
        <v>49050</v>
      </c>
      <c r="G6790" s="701">
        <f t="shared" si="424"/>
        <v>4.9050000000000002</v>
      </c>
      <c r="H6790" s="303"/>
    </row>
    <row r="6791" spans="1:8">
      <c r="A6791" s="676"/>
      <c r="B6791" s="303"/>
      <c r="C6791" s="25" t="s">
        <v>4573</v>
      </c>
      <c r="D6791" s="974" t="s">
        <v>1718</v>
      </c>
      <c r="E6791" s="25">
        <v>2E-3</v>
      </c>
      <c r="F6791" s="979">
        <v>225000</v>
      </c>
      <c r="G6791" s="701">
        <f t="shared" si="424"/>
        <v>450</v>
      </c>
      <c r="H6791" s="303"/>
    </row>
    <row r="6792" spans="1:8">
      <c r="A6792" s="676"/>
      <c r="B6792" s="303"/>
      <c r="C6792" s="25" t="s">
        <v>4576</v>
      </c>
      <c r="D6792" s="974" t="s">
        <v>38</v>
      </c>
      <c r="E6792" s="981">
        <v>1E-3</v>
      </c>
      <c r="F6792" s="979">
        <v>1500</v>
      </c>
      <c r="G6792" s="701">
        <f t="shared" si="424"/>
        <v>1.5</v>
      </c>
      <c r="H6792" s="303"/>
    </row>
    <row r="6793" spans="1:8">
      <c r="A6793" s="676"/>
      <c r="B6793" s="303"/>
      <c r="C6793" s="980" t="s">
        <v>2464</v>
      </c>
      <c r="D6793" s="358" t="s">
        <v>40</v>
      </c>
      <c r="E6793" s="802">
        <v>3.0000000000000001E-3</v>
      </c>
      <c r="F6793" s="675">
        <v>550000</v>
      </c>
      <c r="G6793" s="701">
        <f t="shared" si="424"/>
        <v>1650</v>
      </c>
      <c r="H6793" s="303"/>
    </row>
    <row r="6794" spans="1:8">
      <c r="A6794" s="676"/>
      <c r="B6794" s="303"/>
      <c r="C6794" s="25" t="s">
        <v>722</v>
      </c>
      <c r="D6794" s="974" t="s">
        <v>40</v>
      </c>
      <c r="E6794" s="25">
        <v>1</v>
      </c>
      <c r="F6794" s="979">
        <v>130</v>
      </c>
      <c r="G6794" s="701">
        <f t="shared" si="424"/>
        <v>130</v>
      </c>
      <c r="H6794" s="303"/>
    </row>
    <row r="6795" spans="1:8">
      <c r="A6795" s="676"/>
      <c r="B6795" s="303"/>
      <c r="C6795" s="25" t="s">
        <v>576</v>
      </c>
      <c r="D6795" s="974" t="s">
        <v>39</v>
      </c>
      <c r="E6795" s="25">
        <v>0.1</v>
      </c>
      <c r="F6795" s="979">
        <v>720</v>
      </c>
      <c r="G6795" s="701">
        <f t="shared" si="424"/>
        <v>72</v>
      </c>
      <c r="H6795" s="303"/>
    </row>
    <row r="6796" spans="1:8">
      <c r="A6796" s="676"/>
      <c r="B6796" s="303"/>
      <c r="C6796" s="25" t="s">
        <v>31</v>
      </c>
      <c r="D6796" s="974" t="s">
        <v>98</v>
      </c>
      <c r="E6796" s="25">
        <v>0.01</v>
      </c>
      <c r="F6796" s="979">
        <v>2700</v>
      </c>
      <c r="G6796" s="701">
        <f t="shared" si="424"/>
        <v>27</v>
      </c>
      <c r="H6796" s="303"/>
    </row>
    <row r="6797" spans="1:8">
      <c r="A6797" s="676"/>
      <c r="B6797" s="303"/>
      <c r="C6797" s="303" t="s">
        <v>4575</v>
      </c>
      <c r="D6797" s="977" t="s">
        <v>38</v>
      </c>
      <c r="E6797" s="1005">
        <v>3.0000000000000001E-3</v>
      </c>
      <c r="F6797" s="668">
        <v>23500</v>
      </c>
      <c r="G6797" s="701">
        <f t="shared" si="424"/>
        <v>70.5</v>
      </c>
      <c r="H6797" s="303"/>
    </row>
    <row r="6798" spans="1:8">
      <c r="A6798" s="676"/>
      <c r="B6798" s="303"/>
      <c r="C6798" s="982" t="s">
        <v>729</v>
      </c>
      <c r="D6798" s="974" t="s">
        <v>730</v>
      </c>
      <c r="E6798" s="25">
        <v>0.1</v>
      </c>
      <c r="F6798" s="979">
        <v>170</v>
      </c>
      <c r="G6798" s="701">
        <f t="shared" si="424"/>
        <v>17</v>
      </c>
      <c r="H6798" s="303"/>
    </row>
    <row r="6799" spans="1:8" ht="42.75">
      <c r="A6799" s="66" t="s">
        <v>4548</v>
      </c>
      <c r="B6799" s="400" t="s">
        <v>4665</v>
      </c>
      <c r="C6799" s="994"/>
      <c r="D6799" s="44"/>
      <c r="E6799" s="994"/>
      <c r="F6799" s="995"/>
      <c r="G6799" s="1541"/>
      <c r="H6799" s="805"/>
    </row>
    <row r="6800" spans="1:8">
      <c r="A6800" s="676" t="s">
        <v>4550</v>
      </c>
      <c r="B6800" s="303" t="s">
        <v>4443</v>
      </c>
      <c r="C6800" s="99"/>
      <c r="D6800" s="104"/>
      <c r="E6800" s="99"/>
      <c r="F6800" s="986"/>
      <c r="G6800" s="1559">
        <f>SUM(G6801:G6821)</f>
        <v>6923.2455</v>
      </c>
      <c r="H6800" s="303" t="s">
        <v>4562</v>
      </c>
    </row>
    <row r="6801" spans="1:8">
      <c r="A6801" s="750"/>
      <c r="B6801" s="303"/>
      <c r="C6801" s="25" t="s">
        <v>733</v>
      </c>
      <c r="D6801" s="974" t="s">
        <v>39</v>
      </c>
      <c r="E6801" s="25">
        <v>0.05</v>
      </c>
      <c r="F6801" s="983">
        <v>18000</v>
      </c>
      <c r="G6801" s="701">
        <f>F6801*E6801</f>
        <v>900</v>
      </c>
      <c r="H6801" s="303"/>
    </row>
    <row r="6802" spans="1:8">
      <c r="A6802" s="164"/>
      <c r="B6802" s="303"/>
      <c r="C6802" s="25" t="s">
        <v>1760</v>
      </c>
      <c r="D6802" s="974" t="s">
        <v>39</v>
      </c>
      <c r="E6802" s="25">
        <v>0.1</v>
      </c>
      <c r="F6802" s="983">
        <v>21000</v>
      </c>
      <c r="G6802" s="701">
        <f t="shared" ref="G6802:G6821" si="425">F6802*E6802</f>
        <v>2100</v>
      </c>
      <c r="H6802" s="303"/>
    </row>
    <row r="6803" spans="1:8">
      <c r="A6803" s="676"/>
      <c r="B6803" s="303"/>
      <c r="C6803" s="25" t="s">
        <v>731</v>
      </c>
      <c r="D6803" s="974" t="s">
        <v>39</v>
      </c>
      <c r="E6803" s="25">
        <v>0.05</v>
      </c>
      <c r="F6803" s="983">
        <v>18000</v>
      </c>
      <c r="G6803" s="701">
        <f t="shared" si="425"/>
        <v>900</v>
      </c>
      <c r="H6803" s="303"/>
    </row>
    <row r="6804" spans="1:8">
      <c r="A6804" s="676"/>
      <c r="B6804" s="303"/>
      <c r="C6804" s="25" t="s">
        <v>4563</v>
      </c>
      <c r="D6804" s="974" t="s">
        <v>98</v>
      </c>
      <c r="E6804" s="25">
        <v>1E-3</v>
      </c>
      <c r="F6804" s="983">
        <v>19000</v>
      </c>
      <c r="G6804" s="701">
        <f t="shared" si="425"/>
        <v>19</v>
      </c>
      <c r="H6804" s="303"/>
    </row>
    <row r="6805" spans="1:8">
      <c r="A6805" s="676"/>
      <c r="B6805" s="303"/>
      <c r="C6805" s="25" t="s">
        <v>1814</v>
      </c>
      <c r="D6805" s="974" t="s">
        <v>98</v>
      </c>
      <c r="E6805" s="25">
        <v>5.0000000000000001E-3</v>
      </c>
      <c r="F6805" s="983">
        <v>106777</v>
      </c>
      <c r="G6805" s="701">
        <f t="shared" si="425"/>
        <v>533.88499999999999</v>
      </c>
      <c r="H6805" s="303"/>
    </row>
    <row r="6806" spans="1:8">
      <c r="A6806" s="676"/>
      <c r="B6806" s="303"/>
      <c r="C6806" s="982" t="s">
        <v>1812</v>
      </c>
      <c r="D6806" s="974" t="s">
        <v>39</v>
      </c>
      <c r="E6806" s="25">
        <v>0.03</v>
      </c>
      <c r="F6806" s="983">
        <v>3730</v>
      </c>
      <c r="G6806" s="701">
        <f t="shared" si="425"/>
        <v>111.89999999999999</v>
      </c>
      <c r="H6806" s="303"/>
    </row>
    <row r="6807" spans="1:8" ht="30">
      <c r="A6807" s="676"/>
      <c r="B6807" s="303"/>
      <c r="C6807" s="291" t="s">
        <v>4574</v>
      </c>
      <c r="D6807" s="359" t="s">
        <v>38</v>
      </c>
      <c r="E6807" s="984">
        <v>1E-3</v>
      </c>
      <c r="F6807" s="649">
        <v>1400</v>
      </c>
      <c r="G6807" s="701">
        <f t="shared" si="425"/>
        <v>1.4000000000000001</v>
      </c>
      <c r="H6807" s="303"/>
    </row>
    <row r="6808" spans="1:8" ht="30">
      <c r="A6808" s="676"/>
      <c r="B6808" s="303"/>
      <c r="C6808" s="25" t="s">
        <v>4564</v>
      </c>
      <c r="D6808" s="974" t="s">
        <v>98</v>
      </c>
      <c r="E6808" s="25">
        <v>1E-4</v>
      </c>
      <c r="F6808" s="983">
        <v>71490</v>
      </c>
      <c r="G6808" s="701">
        <f t="shared" si="425"/>
        <v>7.149</v>
      </c>
      <c r="H6808" s="303"/>
    </row>
    <row r="6809" spans="1:8" ht="30">
      <c r="A6809" s="676"/>
      <c r="B6809" s="303"/>
      <c r="C6809" s="25" t="s">
        <v>4565</v>
      </c>
      <c r="D6809" s="974" t="s">
        <v>98</v>
      </c>
      <c r="E6809" s="25">
        <v>1E-4</v>
      </c>
      <c r="F6809" s="979">
        <v>74815</v>
      </c>
      <c r="G6809" s="701">
        <f t="shared" si="425"/>
        <v>7.4815000000000005</v>
      </c>
      <c r="H6809" s="303"/>
    </row>
    <row r="6810" spans="1:8" ht="45">
      <c r="A6810" s="676"/>
      <c r="B6810" s="303"/>
      <c r="C6810" s="25" t="s">
        <v>4566</v>
      </c>
      <c r="D6810" s="974" t="s">
        <v>98</v>
      </c>
      <c r="E6810" s="25">
        <v>1E-4</v>
      </c>
      <c r="F6810" s="979">
        <v>75465</v>
      </c>
      <c r="G6810" s="701">
        <f t="shared" si="425"/>
        <v>7.5465</v>
      </c>
      <c r="H6810" s="303"/>
    </row>
    <row r="6811" spans="1:8" ht="30">
      <c r="A6811" s="676"/>
      <c r="B6811" s="303"/>
      <c r="C6811" s="25" t="s">
        <v>4567</v>
      </c>
      <c r="D6811" s="974" t="s">
        <v>98</v>
      </c>
      <c r="E6811" s="25">
        <v>1E-4</v>
      </c>
      <c r="F6811" s="979">
        <v>87990</v>
      </c>
      <c r="G6811" s="701">
        <f t="shared" si="425"/>
        <v>8.7990000000000013</v>
      </c>
      <c r="H6811" s="303"/>
    </row>
    <row r="6812" spans="1:8" ht="30">
      <c r="A6812" s="676"/>
      <c r="B6812" s="303"/>
      <c r="C6812" s="25" t="s">
        <v>4568</v>
      </c>
      <c r="D6812" s="974" t="s">
        <v>98</v>
      </c>
      <c r="E6812" s="25">
        <v>1E-4</v>
      </c>
      <c r="F6812" s="979">
        <v>71395</v>
      </c>
      <c r="G6812" s="701">
        <f t="shared" si="425"/>
        <v>7.1395</v>
      </c>
      <c r="H6812" s="303"/>
    </row>
    <row r="6813" spans="1:8" ht="30">
      <c r="A6813" s="676"/>
      <c r="B6813" s="303"/>
      <c r="C6813" s="25" t="s">
        <v>4569</v>
      </c>
      <c r="D6813" s="974" t="s">
        <v>98</v>
      </c>
      <c r="E6813" s="25">
        <v>1E-4</v>
      </c>
      <c r="F6813" s="979">
        <v>53450</v>
      </c>
      <c r="G6813" s="701">
        <f t="shared" si="425"/>
        <v>5.3450000000000006</v>
      </c>
      <c r="H6813" s="303"/>
    </row>
    <row r="6814" spans="1:8">
      <c r="A6814" s="676"/>
      <c r="B6814" s="303"/>
      <c r="C6814" s="25" t="s">
        <v>4573</v>
      </c>
      <c r="D6814" s="974" t="s">
        <v>4608</v>
      </c>
      <c r="E6814" s="25">
        <v>2E-3</v>
      </c>
      <c r="F6814" s="979">
        <v>225000</v>
      </c>
      <c r="G6814" s="701">
        <f t="shared" si="425"/>
        <v>450</v>
      </c>
      <c r="H6814" s="303"/>
    </row>
    <row r="6815" spans="1:8">
      <c r="A6815" s="676"/>
      <c r="B6815" s="303"/>
      <c r="C6815" s="25" t="s">
        <v>4576</v>
      </c>
      <c r="D6815" s="974" t="s">
        <v>38</v>
      </c>
      <c r="E6815" s="981">
        <v>1E-3</v>
      </c>
      <c r="F6815" s="979">
        <v>1500</v>
      </c>
      <c r="G6815" s="701">
        <f t="shared" si="425"/>
        <v>1.5</v>
      </c>
      <c r="H6815" s="303"/>
    </row>
    <row r="6816" spans="1:8">
      <c r="A6816" s="676"/>
      <c r="B6816" s="303"/>
      <c r="C6816" s="980" t="s">
        <v>2464</v>
      </c>
      <c r="D6816" s="358" t="s">
        <v>40</v>
      </c>
      <c r="E6816" s="802">
        <v>3.0000000000000001E-3</v>
      </c>
      <c r="F6816" s="675">
        <v>550000</v>
      </c>
      <c r="G6816" s="701">
        <f t="shared" si="425"/>
        <v>1650</v>
      </c>
      <c r="H6816" s="303"/>
    </row>
    <row r="6817" spans="1:8">
      <c r="A6817" s="676"/>
      <c r="B6817" s="303"/>
      <c r="C6817" s="25" t="s">
        <v>722</v>
      </c>
      <c r="D6817" s="974" t="s">
        <v>40</v>
      </c>
      <c r="E6817" s="25">
        <v>1</v>
      </c>
      <c r="F6817" s="979">
        <v>130</v>
      </c>
      <c r="G6817" s="701">
        <f t="shared" si="425"/>
        <v>130</v>
      </c>
      <c r="H6817" s="303"/>
    </row>
    <row r="6818" spans="1:8">
      <c r="A6818" s="676"/>
      <c r="B6818" s="303"/>
      <c r="C6818" s="25" t="s">
        <v>576</v>
      </c>
      <c r="D6818" s="974" t="s">
        <v>39</v>
      </c>
      <c r="E6818" s="25">
        <v>0.01</v>
      </c>
      <c r="F6818" s="979">
        <v>720</v>
      </c>
      <c r="G6818" s="701">
        <f t="shared" si="425"/>
        <v>7.2</v>
      </c>
      <c r="H6818" s="303"/>
    </row>
    <row r="6819" spans="1:8">
      <c r="A6819" s="676"/>
      <c r="B6819" s="303"/>
      <c r="C6819" s="25" t="s">
        <v>31</v>
      </c>
      <c r="D6819" s="974" t="s">
        <v>98</v>
      </c>
      <c r="E6819" s="25">
        <v>1E-3</v>
      </c>
      <c r="F6819" s="979">
        <v>2700</v>
      </c>
      <c r="G6819" s="701">
        <f t="shared" si="425"/>
        <v>2.7</v>
      </c>
      <c r="H6819" s="303"/>
    </row>
    <row r="6820" spans="1:8">
      <c r="A6820" s="676"/>
      <c r="B6820" s="303"/>
      <c r="C6820" s="303" t="s">
        <v>4575</v>
      </c>
      <c r="D6820" s="977" t="s">
        <v>38</v>
      </c>
      <c r="E6820" s="1005">
        <v>3.0000000000000001E-3</v>
      </c>
      <c r="F6820" s="668">
        <v>23500</v>
      </c>
      <c r="G6820" s="701">
        <f t="shared" si="425"/>
        <v>70.5</v>
      </c>
      <c r="H6820" s="303"/>
    </row>
    <row r="6821" spans="1:8">
      <c r="A6821" s="676"/>
      <c r="B6821" s="303"/>
      <c r="C6821" s="982" t="s">
        <v>729</v>
      </c>
      <c r="D6821" s="974" t="s">
        <v>730</v>
      </c>
      <c r="E6821" s="25">
        <v>0.01</v>
      </c>
      <c r="F6821" s="979">
        <v>170</v>
      </c>
      <c r="G6821" s="701">
        <f t="shared" si="425"/>
        <v>1.7</v>
      </c>
      <c r="H6821" s="303"/>
    </row>
    <row r="6822" spans="1:8">
      <c r="A6822" s="66" t="s">
        <v>4551</v>
      </c>
      <c r="B6822" s="400" t="s">
        <v>2271</v>
      </c>
      <c r="C6822" s="697"/>
      <c r="D6822" s="695"/>
      <c r="E6822" s="695"/>
      <c r="F6822" s="278"/>
      <c r="G6822" s="1541"/>
      <c r="H6822" s="695"/>
    </row>
    <row r="6823" spans="1:8">
      <c r="A6823" s="676" t="s">
        <v>4553</v>
      </c>
      <c r="B6823" s="303" t="s">
        <v>1037</v>
      </c>
      <c r="C6823" s="754"/>
      <c r="D6823" s="609"/>
      <c r="E6823" s="609"/>
      <c r="F6823" s="643"/>
      <c r="G6823" s="1559">
        <f>SUM(G6824:G6827)</f>
        <v>121.25</v>
      </c>
      <c r="H6823" s="678"/>
    </row>
    <row r="6824" spans="1:8">
      <c r="A6824" s="676"/>
      <c r="B6824" s="303"/>
      <c r="C6824" s="425" t="s">
        <v>576</v>
      </c>
      <c r="D6824" s="678" t="s">
        <v>39</v>
      </c>
      <c r="E6824" s="678">
        <v>0.1</v>
      </c>
      <c r="F6824" s="204">
        <v>720</v>
      </c>
      <c r="G6824" s="701">
        <f>E6824*F6824</f>
        <v>72</v>
      </c>
      <c r="H6824" s="678"/>
    </row>
    <row r="6825" spans="1:8">
      <c r="A6825" s="676"/>
      <c r="B6825" s="303"/>
      <c r="C6825" s="425" t="s">
        <v>31</v>
      </c>
      <c r="D6825" s="678" t="s">
        <v>98</v>
      </c>
      <c r="E6825" s="678">
        <v>5.0000000000000001E-4</v>
      </c>
      <c r="F6825" s="204">
        <v>3500</v>
      </c>
      <c r="G6825" s="701">
        <f>E6825*F6825</f>
        <v>1.75</v>
      </c>
      <c r="H6825" s="678"/>
    </row>
    <row r="6826" spans="1:8">
      <c r="A6826" s="676"/>
      <c r="B6826" s="303"/>
      <c r="C6826" s="797" t="s">
        <v>729</v>
      </c>
      <c r="D6826" s="678" t="s">
        <v>1649</v>
      </c>
      <c r="E6826" s="678">
        <v>0.5</v>
      </c>
      <c r="F6826" s="204">
        <v>80</v>
      </c>
      <c r="G6826" s="701">
        <f>E6826*F6826</f>
        <v>40</v>
      </c>
      <c r="H6826" s="678"/>
    </row>
    <row r="6827" spans="1:8">
      <c r="A6827" s="676"/>
      <c r="B6827" s="303"/>
      <c r="C6827" s="425" t="s">
        <v>2318</v>
      </c>
      <c r="D6827" s="678" t="s">
        <v>725</v>
      </c>
      <c r="E6827" s="678">
        <v>5.0000000000000001E-3</v>
      </c>
      <c r="F6827" s="204">
        <v>1500</v>
      </c>
      <c r="G6827" s="701">
        <f>E6827*F6827</f>
        <v>7.5</v>
      </c>
      <c r="H6827" s="678"/>
    </row>
    <row r="6828" spans="1:8">
      <c r="A6828" s="676" t="s">
        <v>4728</v>
      </c>
      <c r="B6828" s="303" t="s">
        <v>2272</v>
      </c>
      <c r="C6828" s="567"/>
      <c r="D6828" s="678"/>
      <c r="E6828" s="612"/>
      <c r="F6828" s="204"/>
      <c r="G6828" s="1559">
        <f>SUM(G6829:G6832)</f>
        <v>55.05</v>
      </c>
      <c r="H6828" s="678"/>
    </row>
    <row r="6829" spans="1:8">
      <c r="A6829" s="676"/>
      <c r="B6829" s="303"/>
      <c r="C6829" s="425" t="s">
        <v>576</v>
      </c>
      <c r="D6829" s="678" t="s">
        <v>39</v>
      </c>
      <c r="E6829" s="678">
        <v>0.01</v>
      </c>
      <c r="F6829" s="204">
        <v>720</v>
      </c>
      <c r="G6829" s="701">
        <f>E6829*F6829</f>
        <v>7.2</v>
      </c>
      <c r="H6829" s="678"/>
    </row>
    <row r="6830" spans="1:8">
      <c r="A6830" s="676"/>
      <c r="B6830" s="303"/>
      <c r="C6830" s="425" t="s">
        <v>31</v>
      </c>
      <c r="D6830" s="678" t="s">
        <v>98</v>
      </c>
      <c r="E6830" s="678">
        <v>1E-4</v>
      </c>
      <c r="F6830" s="204">
        <v>3500</v>
      </c>
      <c r="G6830" s="701">
        <f>E6830*F6830</f>
        <v>0.35000000000000003</v>
      </c>
      <c r="H6830" s="678"/>
    </row>
    <row r="6831" spans="1:8">
      <c r="A6831" s="676"/>
      <c r="B6831" s="303"/>
      <c r="C6831" s="797" t="s">
        <v>729</v>
      </c>
      <c r="D6831" s="678" t="s">
        <v>1649</v>
      </c>
      <c r="E6831" s="678">
        <v>0.5</v>
      </c>
      <c r="F6831" s="204">
        <v>80</v>
      </c>
      <c r="G6831" s="701">
        <f>E6831*F6831</f>
        <v>40</v>
      </c>
      <c r="H6831" s="678"/>
    </row>
    <row r="6832" spans="1:8">
      <c r="A6832" s="676"/>
      <c r="B6832" s="303"/>
      <c r="C6832" s="425" t="s">
        <v>2318</v>
      </c>
      <c r="D6832" s="678" t="s">
        <v>725</v>
      </c>
      <c r="E6832" s="678">
        <v>5.0000000000000001E-3</v>
      </c>
      <c r="F6832" s="204">
        <v>1500</v>
      </c>
      <c r="G6832" s="701">
        <f>E6832*F6832</f>
        <v>7.5</v>
      </c>
      <c r="H6832" s="678"/>
    </row>
    <row r="6833" spans="1:8">
      <c r="A6833" s="676" t="s">
        <v>4729</v>
      </c>
      <c r="B6833" s="303" t="s">
        <v>2273</v>
      </c>
      <c r="C6833" s="754"/>
      <c r="D6833" s="609"/>
      <c r="E6833" s="609"/>
      <c r="F6833" s="643"/>
      <c r="G6833" s="1559">
        <f>SUM(G6834:G6842)</f>
        <v>488.68100000000004</v>
      </c>
      <c r="H6833" s="678"/>
    </row>
    <row r="6834" spans="1:8">
      <c r="A6834" s="676"/>
      <c r="B6834" s="303"/>
      <c r="C6834" s="425" t="s">
        <v>2319</v>
      </c>
      <c r="D6834" s="678" t="s">
        <v>98</v>
      </c>
      <c r="E6834" s="289">
        <v>0.02</v>
      </c>
      <c r="F6834" s="204">
        <v>3750</v>
      </c>
      <c r="G6834" s="701">
        <f t="shared" ref="G6834:G6842" si="426">E6834*F6834</f>
        <v>75</v>
      </c>
      <c r="H6834" s="678"/>
    </row>
    <row r="6835" spans="1:8">
      <c r="A6835" s="676"/>
      <c r="B6835" s="303"/>
      <c r="C6835" s="425" t="s">
        <v>2320</v>
      </c>
      <c r="D6835" s="678" t="s">
        <v>98</v>
      </c>
      <c r="E6835" s="289">
        <v>0.04</v>
      </c>
      <c r="F6835" s="204">
        <v>3500</v>
      </c>
      <c r="G6835" s="701">
        <f t="shared" si="426"/>
        <v>140</v>
      </c>
      <c r="H6835" s="678"/>
    </row>
    <row r="6836" spans="1:8">
      <c r="A6836" s="676"/>
      <c r="B6836" s="303"/>
      <c r="C6836" s="425" t="s">
        <v>2321</v>
      </c>
      <c r="D6836" s="678" t="s">
        <v>98</v>
      </c>
      <c r="E6836" s="812">
        <v>1.0000000000000001E-5</v>
      </c>
      <c r="F6836" s="204">
        <v>355000</v>
      </c>
      <c r="G6836" s="701">
        <f t="shared" si="426"/>
        <v>3.5500000000000003</v>
      </c>
      <c r="H6836" s="678"/>
    </row>
    <row r="6837" spans="1:8">
      <c r="A6837" s="676"/>
      <c r="B6837" s="303"/>
      <c r="C6837" s="425" t="s">
        <v>576</v>
      </c>
      <c r="D6837" s="678" t="s">
        <v>39</v>
      </c>
      <c r="E6837" s="289">
        <v>0.04</v>
      </c>
      <c r="F6837" s="204">
        <v>720</v>
      </c>
      <c r="G6837" s="701">
        <f t="shared" si="426"/>
        <v>28.8</v>
      </c>
      <c r="H6837" s="678"/>
    </row>
    <row r="6838" spans="1:8">
      <c r="A6838" s="676"/>
      <c r="B6838" s="303"/>
      <c r="C6838" s="425" t="s">
        <v>1666</v>
      </c>
      <c r="D6838" s="678" t="s">
        <v>98</v>
      </c>
      <c r="E6838" s="812">
        <v>1.0000000000000001E-5</v>
      </c>
      <c r="F6838" s="204">
        <v>78100</v>
      </c>
      <c r="G6838" s="701">
        <f t="shared" si="426"/>
        <v>0.78100000000000003</v>
      </c>
      <c r="H6838" s="678"/>
    </row>
    <row r="6839" spans="1:8">
      <c r="A6839" s="676"/>
      <c r="B6839" s="303"/>
      <c r="C6839" s="425" t="s">
        <v>2318</v>
      </c>
      <c r="D6839" s="678" t="s">
        <v>725</v>
      </c>
      <c r="E6839" s="607">
        <v>1E-3</v>
      </c>
      <c r="F6839" s="204">
        <v>1550</v>
      </c>
      <c r="G6839" s="701">
        <f t="shared" si="426"/>
        <v>1.55</v>
      </c>
      <c r="H6839" s="678"/>
    </row>
    <row r="6840" spans="1:8">
      <c r="A6840" s="676"/>
      <c r="B6840" s="303"/>
      <c r="C6840" s="425" t="s">
        <v>1713</v>
      </c>
      <c r="D6840" s="678" t="s">
        <v>98</v>
      </c>
      <c r="E6840" s="289">
        <v>0.01</v>
      </c>
      <c r="F6840" s="204">
        <v>12900</v>
      </c>
      <c r="G6840" s="701">
        <f t="shared" si="426"/>
        <v>129</v>
      </c>
      <c r="H6840" s="678"/>
    </row>
    <row r="6841" spans="1:8">
      <c r="A6841" s="676"/>
      <c r="B6841" s="303"/>
      <c r="C6841" s="425" t="s">
        <v>1684</v>
      </c>
      <c r="D6841" s="678" t="s">
        <v>39</v>
      </c>
      <c r="E6841" s="289">
        <v>5.0000000000000001E-3</v>
      </c>
      <c r="F6841" s="204">
        <v>5800</v>
      </c>
      <c r="G6841" s="701">
        <f t="shared" si="426"/>
        <v>29</v>
      </c>
      <c r="H6841" s="678"/>
    </row>
    <row r="6842" spans="1:8">
      <c r="A6842" s="676"/>
      <c r="B6842" s="303"/>
      <c r="C6842" s="425" t="s">
        <v>2322</v>
      </c>
      <c r="D6842" s="678" t="s">
        <v>98</v>
      </c>
      <c r="E6842" s="289">
        <v>0.01</v>
      </c>
      <c r="F6842" s="204">
        <v>8100</v>
      </c>
      <c r="G6842" s="701">
        <f t="shared" si="426"/>
        <v>81</v>
      </c>
      <c r="H6842" s="678"/>
    </row>
    <row r="6843" spans="1:8" ht="30">
      <c r="A6843" s="676" t="s">
        <v>4730</v>
      </c>
      <c r="B6843" s="303" t="s">
        <v>2274</v>
      </c>
      <c r="C6843" s="567"/>
      <c r="D6843" s="678"/>
      <c r="E6843" s="612"/>
      <c r="F6843" s="204"/>
      <c r="G6843" s="1559">
        <f>SUM(G6844:G6848)</f>
        <v>84.550000000000011</v>
      </c>
      <c r="H6843" s="678"/>
    </row>
    <row r="6844" spans="1:8">
      <c r="A6844" s="676"/>
      <c r="B6844" s="303"/>
      <c r="C6844" s="425" t="s">
        <v>2323</v>
      </c>
      <c r="D6844" s="678" t="s">
        <v>38</v>
      </c>
      <c r="E6844" s="607">
        <v>1E-3</v>
      </c>
      <c r="F6844" s="204">
        <v>29500</v>
      </c>
      <c r="G6844" s="701">
        <f>E6844*F6844</f>
        <v>29.5</v>
      </c>
      <c r="H6844" s="678"/>
    </row>
    <row r="6845" spans="1:8">
      <c r="A6845" s="676"/>
      <c r="B6845" s="303"/>
      <c r="C6845" s="425" t="s">
        <v>576</v>
      </c>
      <c r="D6845" s="678" t="s">
        <v>39</v>
      </c>
      <c r="E6845" s="289">
        <v>0.01</v>
      </c>
      <c r="F6845" s="204">
        <v>720</v>
      </c>
      <c r="G6845" s="701">
        <f>E6845*F6845</f>
        <v>7.2</v>
      </c>
      <c r="H6845" s="678"/>
    </row>
    <row r="6846" spans="1:8">
      <c r="A6846" s="676"/>
      <c r="B6846" s="303"/>
      <c r="C6846" s="425" t="s">
        <v>31</v>
      </c>
      <c r="D6846" s="678" t="s">
        <v>98</v>
      </c>
      <c r="E6846" s="289">
        <v>1E-4</v>
      </c>
      <c r="F6846" s="204">
        <v>3500</v>
      </c>
      <c r="G6846" s="701">
        <f>E6846*F6846</f>
        <v>0.35000000000000003</v>
      </c>
      <c r="H6846" s="678"/>
    </row>
    <row r="6847" spans="1:8">
      <c r="A6847" s="676"/>
      <c r="B6847" s="303"/>
      <c r="C6847" s="797" t="s">
        <v>729</v>
      </c>
      <c r="D6847" s="678" t="s">
        <v>1649</v>
      </c>
      <c r="E6847" s="289">
        <v>0.5</v>
      </c>
      <c r="F6847" s="204">
        <v>80</v>
      </c>
      <c r="G6847" s="701">
        <f>E6847*F6847</f>
        <v>40</v>
      </c>
      <c r="H6847" s="678"/>
    </row>
    <row r="6848" spans="1:8">
      <c r="A6848" s="676"/>
      <c r="B6848" s="303"/>
      <c r="C6848" s="425" t="s">
        <v>2318</v>
      </c>
      <c r="D6848" s="678" t="s">
        <v>725</v>
      </c>
      <c r="E6848" s="289">
        <v>5.0000000000000001E-3</v>
      </c>
      <c r="F6848" s="204">
        <v>1500</v>
      </c>
      <c r="G6848" s="701">
        <f>E6848*F6848</f>
        <v>7.5</v>
      </c>
      <c r="H6848" s="678"/>
    </row>
    <row r="6849" spans="1:8">
      <c r="A6849" s="676" t="s">
        <v>4731</v>
      </c>
      <c r="B6849" s="303" t="s">
        <v>2275</v>
      </c>
      <c r="C6849" s="754"/>
      <c r="D6849" s="609"/>
      <c r="E6849" s="609"/>
      <c r="F6849" s="643"/>
      <c r="G6849" s="1559">
        <f>SUM(G6850:G6859)</f>
        <v>770.45</v>
      </c>
      <c r="H6849" s="678"/>
    </row>
    <row r="6850" spans="1:8">
      <c r="A6850" s="676"/>
      <c r="B6850" s="303"/>
      <c r="C6850" s="754" t="s">
        <v>2324</v>
      </c>
      <c r="D6850" s="609" t="s">
        <v>98</v>
      </c>
      <c r="E6850" s="609">
        <v>0.01</v>
      </c>
      <c r="F6850" s="643">
        <v>1800</v>
      </c>
      <c r="G6850" s="701">
        <f t="shared" ref="G6850:G6855" si="427">E6850*F6850</f>
        <v>18</v>
      </c>
      <c r="H6850" s="678"/>
    </row>
    <row r="6851" spans="1:8">
      <c r="A6851" s="676"/>
      <c r="B6851" s="303"/>
      <c r="C6851" s="754" t="s">
        <v>1808</v>
      </c>
      <c r="D6851" s="609" t="s">
        <v>98</v>
      </c>
      <c r="E6851" s="609">
        <v>0.01</v>
      </c>
      <c r="F6851" s="204">
        <v>800</v>
      </c>
      <c r="G6851" s="701">
        <f t="shared" si="427"/>
        <v>8</v>
      </c>
      <c r="H6851" s="678"/>
    </row>
    <row r="6852" spans="1:8">
      <c r="A6852" s="676"/>
      <c r="B6852" s="303"/>
      <c r="C6852" s="754" t="s">
        <v>2325</v>
      </c>
      <c r="D6852" s="609" t="s">
        <v>98</v>
      </c>
      <c r="E6852" s="609">
        <v>4.4999999999999998E-2</v>
      </c>
      <c r="F6852" s="204">
        <v>9500</v>
      </c>
      <c r="G6852" s="701">
        <f t="shared" si="427"/>
        <v>427.5</v>
      </c>
      <c r="H6852" s="678"/>
    </row>
    <row r="6853" spans="1:8">
      <c r="A6853" s="676"/>
      <c r="B6853" s="303"/>
      <c r="C6853" s="754" t="s">
        <v>2326</v>
      </c>
      <c r="D6853" s="609" t="s">
        <v>39</v>
      </c>
      <c r="E6853" s="609">
        <v>6.5000000000000002E-2</v>
      </c>
      <c r="F6853" s="204">
        <v>3500</v>
      </c>
      <c r="G6853" s="701">
        <f t="shared" si="427"/>
        <v>227.5</v>
      </c>
      <c r="H6853" s="678"/>
    </row>
    <row r="6854" spans="1:8">
      <c r="A6854" s="676"/>
      <c r="B6854" s="303"/>
      <c r="C6854" s="754" t="s">
        <v>2327</v>
      </c>
      <c r="D6854" s="609" t="s">
        <v>2328</v>
      </c>
      <c r="E6854" s="609">
        <v>5.0000000000000001E-3</v>
      </c>
      <c r="F6854" s="204">
        <v>1550</v>
      </c>
      <c r="G6854" s="701">
        <f t="shared" si="427"/>
        <v>7.75</v>
      </c>
      <c r="H6854" s="678"/>
    </row>
    <row r="6855" spans="1:8">
      <c r="A6855" s="676"/>
      <c r="B6855" s="303"/>
      <c r="C6855" s="425" t="s">
        <v>245</v>
      </c>
      <c r="D6855" s="678" t="s">
        <v>2329</v>
      </c>
      <c r="E6855" s="607">
        <v>3.0000000000000001E-3</v>
      </c>
      <c r="F6855" s="204">
        <v>1550</v>
      </c>
      <c r="G6855" s="701">
        <f t="shared" si="427"/>
        <v>4.6500000000000004</v>
      </c>
      <c r="H6855" s="678"/>
    </row>
    <row r="6856" spans="1:8">
      <c r="A6856" s="676"/>
      <c r="B6856" s="303"/>
      <c r="C6856" s="425" t="s">
        <v>2323</v>
      </c>
      <c r="D6856" s="678" t="s">
        <v>38</v>
      </c>
      <c r="E6856" s="612">
        <v>1E-3</v>
      </c>
      <c r="F6856" s="204">
        <v>29500</v>
      </c>
      <c r="G6856" s="701">
        <f>E6856*F6856</f>
        <v>29.5</v>
      </c>
      <c r="H6856" s="678"/>
    </row>
    <row r="6857" spans="1:8">
      <c r="A6857" s="676"/>
      <c r="B6857" s="303"/>
      <c r="C6857" s="425" t="s">
        <v>576</v>
      </c>
      <c r="D6857" s="678" t="s">
        <v>39</v>
      </c>
      <c r="E6857" s="678">
        <v>0.01</v>
      </c>
      <c r="F6857" s="204">
        <v>720</v>
      </c>
      <c r="G6857" s="701">
        <f>F6857*E6857</f>
        <v>7.2</v>
      </c>
      <c r="H6857" s="678"/>
    </row>
    <row r="6858" spans="1:8">
      <c r="A6858" s="676"/>
      <c r="B6858" s="303"/>
      <c r="C6858" s="425" t="s">
        <v>31</v>
      </c>
      <c r="D6858" s="678" t="s">
        <v>98</v>
      </c>
      <c r="E6858" s="678">
        <v>1E-4</v>
      </c>
      <c r="F6858" s="204">
        <v>3500</v>
      </c>
      <c r="G6858" s="701">
        <f>F6858*E6858</f>
        <v>0.35000000000000003</v>
      </c>
      <c r="H6858" s="678"/>
    </row>
    <row r="6859" spans="1:8">
      <c r="A6859" s="676"/>
      <c r="B6859" s="303"/>
      <c r="C6859" s="797" t="s">
        <v>729</v>
      </c>
      <c r="D6859" s="678" t="s">
        <v>1649</v>
      </c>
      <c r="E6859" s="678">
        <v>0.5</v>
      </c>
      <c r="F6859" s="204">
        <v>80</v>
      </c>
      <c r="G6859" s="701">
        <f>F6859*E6859</f>
        <v>40</v>
      </c>
      <c r="H6859" s="678"/>
    </row>
    <row r="6860" spans="1:8" ht="30">
      <c r="A6860" s="676" t="s">
        <v>4732</v>
      </c>
      <c r="B6860" s="303" t="s">
        <v>2276</v>
      </c>
      <c r="C6860" s="567"/>
      <c r="D6860" s="678"/>
      <c r="E6860" s="612"/>
      <c r="F6860" s="204"/>
      <c r="G6860" s="1559">
        <f>SUM(G6861:G6865)</f>
        <v>55.05</v>
      </c>
      <c r="H6860" s="678"/>
    </row>
    <row r="6861" spans="1:8">
      <c r="A6861" s="676"/>
      <c r="B6861" s="303"/>
      <c r="C6861" s="425" t="s">
        <v>2323</v>
      </c>
      <c r="D6861" s="678" t="s">
        <v>38</v>
      </c>
      <c r="E6861" s="607">
        <v>1E-3</v>
      </c>
      <c r="F6861" s="204">
        <v>29500</v>
      </c>
      <c r="G6861" s="701">
        <f>E75412*F75412</f>
        <v>0</v>
      </c>
      <c r="H6861" s="678"/>
    </row>
    <row r="6862" spans="1:8">
      <c r="A6862" s="676"/>
      <c r="B6862" s="303"/>
      <c r="C6862" s="425" t="s">
        <v>576</v>
      </c>
      <c r="D6862" s="678" t="s">
        <v>39</v>
      </c>
      <c r="E6862" s="289">
        <v>0.01</v>
      </c>
      <c r="F6862" s="204">
        <v>720</v>
      </c>
      <c r="G6862" s="701">
        <f>E6862*F6862</f>
        <v>7.2</v>
      </c>
      <c r="H6862" s="678"/>
    </row>
    <row r="6863" spans="1:8">
      <c r="A6863" s="676"/>
      <c r="B6863" s="303"/>
      <c r="C6863" s="425" t="s">
        <v>31</v>
      </c>
      <c r="D6863" s="678" t="s">
        <v>98</v>
      </c>
      <c r="E6863" s="607">
        <v>1E-4</v>
      </c>
      <c r="F6863" s="204">
        <v>3500</v>
      </c>
      <c r="G6863" s="701">
        <f>E6863*F6863</f>
        <v>0.35000000000000003</v>
      </c>
      <c r="H6863" s="678"/>
    </row>
    <row r="6864" spans="1:8">
      <c r="A6864" s="676"/>
      <c r="B6864" s="303"/>
      <c r="C6864" s="797" t="s">
        <v>729</v>
      </c>
      <c r="D6864" s="678" t="s">
        <v>1649</v>
      </c>
      <c r="E6864" s="289">
        <v>0.5</v>
      </c>
      <c r="F6864" s="204">
        <v>80</v>
      </c>
      <c r="G6864" s="701">
        <f>E6864*F6864</f>
        <v>40</v>
      </c>
      <c r="H6864" s="678"/>
    </row>
    <row r="6865" spans="1:8">
      <c r="A6865" s="676"/>
      <c r="B6865" s="303"/>
      <c r="C6865" s="425" t="s">
        <v>2318</v>
      </c>
      <c r="D6865" s="678" t="s">
        <v>725</v>
      </c>
      <c r="E6865" s="607">
        <v>5.0000000000000001E-3</v>
      </c>
      <c r="F6865" s="204">
        <v>1500</v>
      </c>
      <c r="G6865" s="701">
        <f>E6865*F6865</f>
        <v>7.5</v>
      </c>
      <c r="H6865" s="678"/>
    </row>
    <row r="6866" spans="1:8" ht="30">
      <c r="A6866" s="676" t="s">
        <v>4733</v>
      </c>
      <c r="B6866" s="303" t="s">
        <v>2277</v>
      </c>
      <c r="C6866" s="754"/>
      <c r="D6866" s="609"/>
      <c r="E6866" s="609"/>
      <c r="F6866" s="204"/>
      <c r="G6866" s="1559">
        <f>SUM(G6867:G6886)</f>
        <v>6687.51</v>
      </c>
      <c r="H6866" s="678"/>
    </row>
    <row r="6867" spans="1:8">
      <c r="A6867" s="676"/>
      <c r="B6867" s="303"/>
      <c r="C6867" s="425" t="s">
        <v>1906</v>
      </c>
      <c r="D6867" s="678" t="s">
        <v>98</v>
      </c>
      <c r="E6867" s="678">
        <v>0.08</v>
      </c>
      <c r="F6867" s="204">
        <v>800</v>
      </c>
      <c r="G6867" s="701">
        <f>F6867*E6867</f>
        <v>64</v>
      </c>
      <c r="H6867" s="678"/>
    </row>
    <row r="6868" spans="1:8">
      <c r="A6868" s="676"/>
      <c r="B6868" s="303"/>
      <c r="C6868" s="425" t="s">
        <v>728</v>
      </c>
      <c r="D6868" s="678" t="s">
        <v>39</v>
      </c>
      <c r="E6868" s="678">
        <v>5.9999999999999995E-4</v>
      </c>
      <c r="F6868" s="204">
        <v>130000</v>
      </c>
      <c r="G6868" s="701">
        <f t="shared" ref="G6868:G6886" si="428">F6868*E6868</f>
        <v>78</v>
      </c>
      <c r="H6868" s="678"/>
    </row>
    <row r="6869" spans="1:8">
      <c r="A6869" s="676"/>
      <c r="B6869" s="303"/>
      <c r="C6869" s="425" t="s">
        <v>727</v>
      </c>
      <c r="D6869" s="678" t="s">
        <v>39</v>
      </c>
      <c r="E6869" s="678">
        <v>7.0000000000000001E-3</v>
      </c>
      <c r="F6869" s="204">
        <v>5800</v>
      </c>
      <c r="G6869" s="701">
        <f t="shared" si="428"/>
        <v>40.6</v>
      </c>
      <c r="H6869" s="678"/>
    </row>
    <row r="6870" spans="1:8">
      <c r="A6870" s="676"/>
      <c r="B6870" s="303"/>
      <c r="C6870" s="425" t="s">
        <v>882</v>
      </c>
      <c r="D6870" s="678" t="s">
        <v>39</v>
      </c>
      <c r="E6870" s="678">
        <v>0.01</v>
      </c>
      <c r="F6870" s="204">
        <v>1200</v>
      </c>
      <c r="G6870" s="701">
        <f t="shared" si="428"/>
        <v>12</v>
      </c>
      <c r="H6870" s="678"/>
    </row>
    <row r="6871" spans="1:8">
      <c r="A6871" s="676"/>
      <c r="B6871" s="303"/>
      <c r="C6871" s="425" t="s">
        <v>2330</v>
      </c>
      <c r="D6871" s="678" t="s">
        <v>98</v>
      </c>
      <c r="E6871" s="678">
        <v>4.2000000000000003E-2</v>
      </c>
      <c r="F6871" s="204">
        <v>3500</v>
      </c>
      <c r="G6871" s="701">
        <f t="shared" si="428"/>
        <v>147</v>
      </c>
      <c r="H6871" s="678"/>
    </row>
    <row r="6872" spans="1:8">
      <c r="A6872" s="676"/>
      <c r="B6872" s="303"/>
      <c r="C6872" s="425" t="s">
        <v>731</v>
      </c>
      <c r="D6872" s="678" t="s">
        <v>39</v>
      </c>
      <c r="E6872" s="678">
        <v>0.05</v>
      </c>
      <c r="F6872" s="204">
        <v>3500</v>
      </c>
      <c r="G6872" s="701">
        <f t="shared" si="428"/>
        <v>175</v>
      </c>
      <c r="H6872" s="678"/>
    </row>
    <row r="6873" spans="1:8" ht="30">
      <c r="A6873" s="676"/>
      <c r="B6873" s="303"/>
      <c r="C6873" s="425" t="s">
        <v>2331</v>
      </c>
      <c r="D6873" s="678" t="s">
        <v>98</v>
      </c>
      <c r="E6873" s="678">
        <v>2.5000000000000001E-3</v>
      </c>
      <c r="F6873" s="204">
        <v>78100</v>
      </c>
      <c r="G6873" s="701">
        <f t="shared" si="428"/>
        <v>195.25</v>
      </c>
      <c r="H6873" s="678"/>
    </row>
    <row r="6874" spans="1:8" ht="30">
      <c r="A6874" s="676"/>
      <c r="B6874" s="303"/>
      <c r="C6874" s="425" t="s">
        <v>2332</v>
      </c>
      <c r="D6874" s="678" t="s">
        <v>98</v>
      </c>
      <c r="E6874" s="678">
        <v>0.06</v>
      </c>
      <c r="F6874" s="204">
        <v>25500</v>
      </c>
      <c r="G6874" s="701">
        <f t="shared" si="428"/>
        <v>1530</v>
      </c>
      <c r="H6874" s="678"/>
    </row>
    <row r="6875" spans="1:8">
      <c r="A6875" s="676"/>
      <c r="B6875" s="303"/>
      <c r="C6875" s="425" t="s">
        <v>2085</v>
      </c>
      <c r="D6875" s="678" t="s">
        <v>39</v>
      </c>
      <c r="E6875" s="678">
        <v>0.25</v>
      </c>
      <c r="F6875" s="204">
        <v>3000</v>
      </c>
      <c r="G6875" s="701">
        <f t="shared" si="428"/>
        <v>750</v>
      </c>
      <c r="H6875" s="678"/>
    </row>
    <row r="6876" spans="1:8">
      <c r="A6876" s="676"/>
      <c r="B6876" s="303"/>
      <c r="C6876" s="425" t="s">
        <v>1680</v>
      </c>
      <c r="D6876" s="678" t="s">
        <v>98</v>
      </c>
      <c r="E6876" s="678">
        <v>0.02</v>
      </c>
      <c r="F6876" s="204">
        <v>2500</v>
      </c>
      <c r="G6876" s="701">
        <f t="shared" si="428"/>
        <v>50</v>
      </c>
      <c r="H6876" s="678"/>
    </row>
    <row r="6877" spans="1:8" ht="30">
      <c r="A6877" s="676"/>
      <c r="B6877" s="303"/>
      <c r="C6877" s="425" t="s">
        <v>2333</v>
      </c>
      <c r="D6877" s="678" t="s">
        <v>39</v>
      </c>
      <c r="E6877" s="678">
        <v>1E-4</v>
      </c>
      <c r="F6877" s="204">
        <v>78100</v>
      </c>
      <c r="G6877" s="701">
        <f t="shared" si="428"/>
        <v>7.8100000000000005</v>
      </c>
      <c r="H6877" s="678"/>
    </row>
    <row r="6878" spans="1:8" ht="30">
      <c r="A6878" s="676"/>
      <c r="B6878" s="303"/>
      <c r="C6878" s="425" t="s">
        <v>2334</v>
      </c>
      <c r="D6878" s="678" t="s">
        <v>98</v>
      </c>
      <c r="E6878" s="678">
        <v>0.06</v>
      </c>
      <c r="F6878" s="204">
        <v>3000</v>
      </c>
      <c r="G6878" s="701">
        <f t="shared" si="428"/>
        <v>180</v>
      </c>
      <c r="H6878" s="678"/>
    </row>
    <row r="6879" spans="1:8" ht="30">
      <c r="A6879" s="676"/>
      <c r="B6879" s="303"/>
      <c r="C6879" s="425" t="s">
        <v>2335</v>
      </c>
      <c r="D6879" s="678" t="s">
        <v>98</v>
      </c>
      <c r="E6879" s="678">
        <v>0.06</v>
      </c>
      <c r="F6879" s="204">
        <v>3000</v>
      </c>
      <c r="G6879" s="701">
        <f t="shared" si="428"/>
        <v>180</v>
      </c>
      <c r="H6879" s="678"/>
    </row>
    <row r="6880" spans="1:8">
      <c r="A6880" s="676"/>
      <c r="B6880" s="303"/>
      <c r="C6880" s="425" t="s">
        <v>2336</v>
      </c>
      <c r="D6880" s="678" t="s">
        <v>98</v>
      </c>
      <c r="E6880" s="678">
        <v>0.1</v>
      </c>
      <c r="F6880" s="204">
        <v>6500</v>
      </c>
      <c r="G6880" s="701">
        <f t="shared" si="428"/>
        <v>650</v>
      </c>
      <c r="H6880" s="678"/>
    </row>
    <row r="6881" spans="1:8">
      <c r="A6881" s="676"/>
      <c r="B6881" s="303"/>
      <c r="C6881" s="425" t="s">
        <v>2337</v>
      </c>
      <c r="D6881" s="678" t="s">
        <v>98</v>
      </c>
      <c r="E6881" s="678">
        <v>7.0000000000000007E-2</v>
      </c>
      <c r="F6881" s="204">
        <v>35000</v>
      </c>
      <c r="G6881" s="701">
        <f t="shared" si="428"/>
        <v>2450.0000000000005</v>
      </c>
      <c r="H6881" s="678"/>
    </row>
    <row r="6882" spans="1:8">
      <c r="A6882" s="676"/>
      <c r="B6882" s="303"/>
      <c r="C6882" s="425" t="s">
        <v>2338</v>
      </c>
      <c r="D6882" s="678" t="s">
        <v>98</v>
      </c>
      <c r="E6882" s="678">
        <v>2.0000000000000001E-4</v>
      </c>
      <c r="F6882" s="204">
        <v>590000</v>
      </c>
      <c r="G6882" s="701">
        <f t="shared" si="428"/>
        <v>118</v>
      </c>
      <c r="H6882" s="678"/>
    </row>
    <row r="6883" spans="1:8">
      <c r="A6883" s="676"/>
      <c r="B6883" s="303"/>
      <c r="C6883" s="425" t="s">
        <v>2339</v>
      </c>
      <c r="D6883" s="678" t="s">
        <v>2329</v>
      </c>
      <c r="E6883" s="678">
        <v>3.0000000000000001E-3</v>
      </c>
      <c r="F6883" s="204">
        <v>1500</v>
      </c>
      <c r="G6883" s="701">
        <f t="shared" si="428"/>
        <v>4.5</v>
      </c>
      <c r="H6883" s="678"/>
    </row>
    <row r="6884" spans="1:8" ht="30">
      <c r="A6884" s="676"/>
      <c r="B6884" s="303"/>
      <c r="C6884" s="425" t="s">
        <v>2340</v>
      </c>
      <c r="D6884" s="678" t="s">
        <v>39</v>
      </c>
      <c r="E6884" s="678">
        <v>2.0000000000000001E-4</v>
      </c>
      <c r="F6884" s="204">
        <v>75000</v>
      </c>
      <c r="G6884" s="701">
        <f t="shared" si="428"/>
        <v>15</v>
      </c>
      <c r="H6884" s="678"/>
    </row>
    <row r="6885" spans="1:8">
      <c r="A6885" s="676"/>
      <c r="B6885" s="303"/>
      <c r="C6885" s="425" t="s">
        <v>31</v>
      </c>
      <c r="D6885" s="678" t="s">
        <v>98</v>
      </c>
      <c r="E6885" s="678">
        <v>1E-4</v>
      </c>
      <c r="F6885" s="204">
        <v>3500</v>
      </c>
      <c r="G6885" s="701">
        <f t="shared" si="428"/>
        <v>0.35000000000000003</v>
      </c>
      <c r="H6885" s="678"/>
    </row>
    <row r="6886" spans="1:8">
      <c r="A6886" s="676"/>
      <c r="B6886" s="303"/>
      <c r="C6886" s="797" t="s">
        <v>729</v>
      </c>
      <c r="D6886" s="678" t="s">
        <v>1649</v>
      </c>
      <c r="E6886" s="678">
        <v>0.5</v>
      </c>
      <c r="F6886" s="204">
        <v>80</v>
      </c>
      <c r="G6886" s="701">
        <f t="shared" si="428"/>
        <v>40</v>
      </c>
      <c r="H6886" s="678"/>
    </row>
    <row r="6887" spans="1:8" ht="45">
      <c r="A6887" s="676" t="s">
        <v>4734</v>
      </c>
      <c r="B6887" s="303" t="s">
        <v>2278</v>
      </c>
      <c r="C6887" s="754"/>
      <c r="D6887" s="609"/>
      <c r="E6887" s="609"/>
      <c r="F6887" s="204"/>
      <c r="G6887" s="1559">
        <f>SUM(G6888:G6907)</f>
        <v>6931.59</v>
      </c>
      <c r="H6887" s="678"/>
    </row>
    <row r="6888" spans="1:8">
      <c r="A6888" s="676"/>
      <c r="B6888" s="303"/>
      <c r="C6888" s="425" t="s">
        <v>1906</v>
      </c>
      <c r="D6888" s="678" t="s">
        <v>98</v>
      </c>
      <c r="E6888" s="678">
        <v>0.08</v>
      </c>
      <c r="F6888" s="204">
        <v>800</v>
      </c>
      <c r="G6888" s="701">
        <f>F6888*E6888</f>
        <v>64</v>
      </c>
      <c r="H6888" s="678"/>
    </row>
    <row r="6889" spans="1:8">
      <c r="A6889" s="676"/>
      <c r="B6889" s="303"/>
      <c r="C6889" s="425" t="s">
        <v>728</v>
      </c>
      <c r="D6889" s="678" t="s">
        <v>39</v>
      </c>
      <c r="E6889" s="678">
        <v>5.9999999999999995E-4</v>
      </c>
      <c r="F6889" s="204">
        <v>130000</v>
      </c>
      <c r="G6889" s="701">
        <f t="shared" ref="G6889:G6907" si="429">F6889*E6889</f>
        <v>78</v>
      </c>
      <c r="H6889" s="678"/>
    </row>
    <row r="6890" spans="1:8">
      <c r="A6890" s="676"/>
      <c r="B6890" s="303"/>
      <c r="C6890" s="425" t="s">
        <v>727</v>
      </c>
      <c r="D6890" s="678" t="s">
        <v>39</v>
      </c>
      <c r="E6890" s="678">
        <v>7.0000000000000001E-3</v>
      </c>
      <c r="F6890" s="204">
        <v>5800</v>
      </c>
      <c r="G6890" s="701">
        <f t="shared" si="429"/>
        <v>40.6</v>
      </c>
      <c r="H6890" s="678"/>
    </row>
    <row r="6891" spans="1:8">
      <c r="A6891" s="676"/>
      <c r="B6891" s="303"/>
      <c r="C6891" s="425" t="s">
        <v>882</v>
      </c>
      <c r="D6891" s="678" t="s">
        <v>39</v>
      </c>
      <c r="E6891" s="678">
        <v>0.01</v>
      </c>
      <c r="F6891" s="204">
        <v>1200</v>
      </c>
      <c r="G6891" s="701">
        <f t="shared" si="429"/>
        <v>12</v>
      </c>
      <c r="H6891" s="678"/>
    </row>
    <row r="6892" spans="1:8">
      <c r="A6892" s="676"/>
      <c r="B6892" s="303"/>
      <c r="C6892" s="425" t="s">
        <v>2330</v>
      </c>
      <c r="D6892" s="678" t="s">
        <v>98</v>
      </c>
      <c r="E6892" s="678">
        <v>4.2000000000000003E-2</v>
      </c>
      <c r="F6892" s="204">
        <v>3500</v>
      </c>
      <c r="G6892" s="701">
        <f t="shared" si="429"/>
        <v>147</v>
      </c>
      <c r="H6892" s="678"/>
    </row>
    <row r="6893" spans="1:8">
      <c r="A6893" s="676"/>
      <c r="B6893" s="303"/>
      <c r="C6893" s="425" t="s">
        <v>731</v>
      </c>
      <c r="D6893" s="678" t="s">
        <v>39</v>
      </c>
      <c r="E6893" s="678">
        <v>0.05</v>
      </c>
      <c r="F6893" s="204">
        <v>3500</v>
      </c>
      <c r="G6893" s="701">
        <f t="shared" si="429"/>
        <v>175</v>
      </c>
      <c r="H6893" s="678"/>
    </row>
    <row r="6894" spans="1:8" ht="30">
      <c r="A6894" s="676"/>
      <c r="B6894" s="303"/>
      <c r="C6894" s="425" t="s">
        <v>2331</v>
      </c>
      <c r="D6894" s="678" t="s">
        <v>98</v>
      </c>
      <c r="E6894" s="678">
        <v>2.5000000000000001E-3</v>
      </c>
      <c r="F6894" s="204">
        <v>78100</v>
      </c>
      <c r="G6894" s="701">
        <f t="shared" si="429"/>
        <v>195.25</v>
      </c>
      <c r="H6894" s="678"/>
    </row>
    <row r="6895" spans="1:8" ht="30">
      <c r="A6895" s="676"/>
      <c r="B6895" s="303"/>
      <c r="C6895" s="425" t="s">
        <v>2332</v>
      </c>
      <c r="D6895" s="678" t="s">
        <v>98</v>
      </c>
      <c r="E6895" s="678">
        <v>0.06</v>
      </c>
      <c r="F6895" s="204">
        <v>29568</v>
      </c>
      <c r="G6895" s="701">
        <f t="shared" si="429"/>
        <v>1774.08</v>
      </c>
      <c r="H6895" s="678"/>
    </row>
    <row r="6896" spans="1:8">
      <c r="A6896" s="676"/>
      <c r="B6896" s="303"/>
      <c r="C6896" s="425" t="s">
        <v>2085</v>
      </c>
      <c r="D6896" s="678" t="s">
        <v>39</v>
      </c>
      <c r="E6896" s="678">
        <v>0.25</v>
      </c>
      <c r="F6896" s="204">
        <v>3000</v>
      </c>
      <c r="G6896" s="701">
        <f t="shared" si="429"/>
        <v>750</v>
      </c>
      <c r="H6896" s="678"/>
    </row>
    <row r="6897" spans="1:8">
      <c r="A6897" s="676"/>
      <c r="B6897" s="303"/>
      <c r="C6897" s="425" t="s">
        <v>1680</v>
      </c>
      <c r="D6897" s="678" t="s">
        <v>98</v>
      </c>
      <c r="E6897" s="678">
        <v>0.02</v>
      </c>
      <c r="F6897" s="204">
        <v>2500</v>
      </c>
      <c r="G6897" s="701">
        <f t="shared" si="429"/>
        <v>50</v>
      </c>
      <c r="H6897" s="678"/>
    </row>
    <row r="6898" spans="1:8" ht="30">
      <c r="A6898" s="676"/>
      <c r="B6898" s="303"/>
      <c r="C6898" s="425" t="s">
        <v>2333</v>
      </c>
      <c r="D6898" s="678" t="s">
        <v>39</v>
      </c>
      <c r="E6898" s="678">
        <v>1E-4</v>
      </c>
      <c r="F6898" s="204">
        <v>78100</v>
      </c>
      <c r="G6898" s="701">
        <f t="shared" si="429"/>
        <v>7.8100000000000005</v>
      </c>
      <c r="H6898" s="678"/>
    </row>
    <row r="6899" spans="1:8" ht="30">
      <c r="A6899" s="676"/>
      <c r="B6899" s="303"/>
      <c r="C6899" s="425" t="s">
        <v>2334</v>
      </c>
      <c r="D6899" s="678" t="s">
        <v>98</v>
      </c>
      <c r="E6899" s="678">
        <v>0.06</v>
      </c>
      <c r="F6899" s="204">
        <v>3000</v>
      </c>
      <c r="G6899" s="701">
        <f t="shared" si="429"/>
        <v>180</v>
      </c>
      <c r="H6899" s="678"/>
    </row>
    <row r="6900" spans="1:8" ht="30">
      <c r="A6900" s="676"/>
      <c r="B6900" s="303"/>
      <c r="C6900" s="425" t="s">
        <v>2335</v>
      </c>
      <c r="D6900" s="678" t="s">
        <v>98</v>
      </c>
      <c r="E6900" s="678">
        <v>0.06</v>
      </c>
      <c r="F6900" s="204">
        <v>3000</v>
      </c>
      <c r="G6900" s="701">
        <f t="shared" si="429"/>
        <v>180</v>
      </c>
      <c r="H6900" s="678"/>
    </row>
    <row r="6901" spans="1:8">
      <c r="A6901" s="676"/>
      <c r="B6901" s="303"/>
      <c r="C6901" s="425" t="s">
        <v>2336</v>
      </c>
      <c r="D6901" s="678" t="s">
        <v>98</v>
      </c>
      <c r="E6901" s="678">
        <v>0.1</v>
      </c>
      <c r="F6901" s="204">
        <v>6500</v>
      </c>
      <c r="G6901" s="701">
        <f t="shared" si="429"/>
        <v>650</v>
      </c>
      <c r="H6901" s="678"/>
    </row>
    <row r="6902" spans="1:8">
      <c r="A6902" s="676"/>
      <c r="B6902" s="303"/>
      <c r="C6902" s="425" t="s">
        <v>2337</v>
      </c>
      <c r="D6902" s="678" t="s">
        <v>98</v>
      </c>
      <c r="E6902" s="678">
        <v>7.0000000000000007E-2</v>
      </c>
      <c r="F6902" s="204">
        <v>35000</v>
      </c>
      <c r="G6902" s="701">
        <f t="shared" si="429"/>
        <v>2450.0000000000005</v>
      </c>
      <c r="H6902" s="678"/>
    </row>
    <row r="6903" spans="1:8">
      <c r="A6903" s="676"/>
      <c r="B6903" s="303"/>
      <c r="C6903" s="425" t="s">
        <v>2338</v>
      </c>
      <c r="D6903" s="678" t="s">
        <v>98</v>
      </c>
      <c r="E6903" s="678">
        <v>2.0000000000000001E-4</v>
      </c>
      <c r="F6903" s="204">
        <v>590000</v>
      </c>
      <c r="G6903" s="701">
        <f t="shared" si="429"/>
        <v>118</v>
      </c>
      <c r="H6903" s="678"/>
    </row>
    <row r="6904" spans="1:8">
      <c r="A6904" s="676"/>
      <c r="B6904" s="303"/>
      <c r="C6904" s="425" t="s">
        <v>2339</v>
      </c>
      <c r="D6904" s="678" t="s">
        <v>2329</v>
      </c>
      <c r="E6904" s="678">
        <v>3.0000000000000001E-3</v>
      </c>
      <c r="F6904" s="204">
        <v>1500</v>
      </c>
      <c r="G6904" s="701">
        <f t="shared" si="429"/>
        <v>4.5</v>
      </c>
      <c r="H6904" s="678"/>
    </row>
    <row r="6905" spans="1:8" ht="30">
      <c r="A6905" s="676"/>
      <c r="B6905" s="303"/>
      <c r="C6905" s="425" t="s">
        <v>2340</v>
      </c>
      <c r="D6905" s="678" t="s">
        <v>39</v>
      </c>
      <c r="E6905" s="678">
        <v>2.0000000000000001E-4</v>
      </c>
      <c r="F6905" s="204">
        <v>75000</v>
      </c>
      <c r="G6905" s="701">
        <f t="shared" si="429"/>
        <v>15</v>
      </c>
      <c r="H6905" s="678"/>
    </row>
    <row r="6906" spans="1:8">
      <c r="A6906" s="676"/>
      <c r="B6906" s="303"/>
      <c r="C6906" s="425" t="s">
        <v>31</v>
      </c>
      <c r="D6906" s="678" t="s">
        <v>98</v>
      </c>
      <c r="E6906" s="678">
        <v>1E-4</v>
      </c>
      <c r="F6906" s="204">
        <v>3500</v>
      </c>
      <c r="G6906" s="701">
        <f t="shared" si="429"/>
        <v>0.35000000000000003</v>
      </c>
      <c r="H6906" s="678"/>
    </row>
    <row r="6907" spans="1:8">
      <c r="A6907" s="676"/>
      <c r="B6907" s="303"/>
      <c r="C6907" s="797" t="s">
        <v>729</v>
      </c>
      <c r="D6907" s="678" t="s">
        <v>1649</v>
      </c>
      <c r="E6907" s="678">
        <v>0.5</v>
      </c>
      <c r="F6907" s="204">
        <v>80</v>
      </c>
      <c r="G6907" s="701">
        <f t="shared" si="429"/>
        <v>40</v>
      </c>
      <c r="H6907" s="678"/>
    </row>
    <row r="6908" spans="1:8">
      <c r="A6908" s="676" t="s">
        <v>4735</v>
      </c>
      <c r="B6908" s="303" t="s">
        <v>2279</v>
      </c>
      <c r="C6908" s="754"/>
      <c r="D6908" s="609"/>
      <c r="E6908" s="609"/>
      <c r="F6908" s="643"/>
      <c r="G6908" s="1559">
        <f>SUM(G6909:G6928)</f>
        <v>5871.4000000000005</v>
      </c>
      <c r="H6908" s="678"/>
    </row>
    <row r="6909" spans="1:8">
      <c r="A6909" s="676"/>
      <c r="B6909" s="303"/>
      <c r="C6909" s="425" t="s">
        <v>1906</v>
      </c>
      <c r="D6909" s="678" t="s">
        <v>98</v>
      </c>
      <c r="E6909" s="678">
        <v>0.08</v>
      </c>
      <c r="F6909" s="204">
        <v>800</v>
      </c>
      <c r="G6909" s="701">
        <f>F6909*E6909</f>
        <v>64</v>
      </c>
      <c r="H6909" s="678"/>
    </row>
    <row r="6910" spans="1:8">
      <c r="A6910" s="676"/>
      <c r="B6910" s="303"/>
      <c r="C6910" s="425" t="s">
        <v>728</v>
      </c>
      <c r="D6910" s="678" t="s">
        <v>39</v>
      </c>
      <c r="E6910" s="678">
        <v>5.9999999999999995E-4</v>
      </c>
      <c r="F6910" s="204">
        <v>130000</v>
      </c>
      <c r="G6910" s="701">
        <f t="shared" ref="G6910:G6928" si="430">F6910*E6910</f>
        <v>78</v>
      </c>
      <c r="H6910" s="678"/>
    </row>
    <row r="6911" spans="1:8">
      <c r="A6911" s="676"/>
      <c r="B6911" s="303"/>
      <c r="C6911" s="425" t="s">
        <v>731</v>
      </c>
      <c r="D6911" s="678" t="s">
        <v>39</v>
      </c>
      <c r="E6911" s="678">
        <v>0.06</v>
      </c>
      <c r="F6911" s="204">
        <v>1300</v>
      </c>
      <c r="G6911" s="701">
        <f t="shared" si="430"/>
        <v>78</v>
      </c>
      <c r="H6911" s="678"/>
    </row>
    <row r="6912" spans="1:8" ht="30">
      <c r="A6912" s="676"/>
      <c r="B6912" s="303"/>
      <c r="C6912" s="425" t="s">
        <v>2331</v>
      </c>
      <c r="D6912" s="678" t="s">
        <v>98</v>
      </c>
      <c r="E6912" s="678">
        <v>2.5000000000000001E-3</v>
      </c>
      <c r="F6912" s="204">
        <v>78100</v>
      </c>
      <c r="G6912" s="701">
        <f t="shared" si="430"/>
        <v>195.25</v>
      </c>
      <c r="H6912" s="678"/>
    </row>
    <row r="6913" spans="1:8" ht="30">
      <c r="A6913" s="676"/>
      <c r="B6913" s="303"/>
      <c r="C6913" s="425" t="s">
        <v>2332</v>
      </c>
      <c r="D6913" s="678" t="s">
        <v>98</v>
      </c>
      <c r="E6913" s="678">
        <v>0.03</v>
      </c>
      <c r="F6913" s="204">
        <v>25500</v>
      </c>
      <c r="G6913" s="701">
        <f t="shared" si="430"/>
        <v>765</v>
      </c>
      <c r="H6913" s="678"/>
    </row>
    <row r="6914" spans="1:8">
      <c r="A6914" s="676"/>
      <c r="B6914" s="303"/>
      <c r="C6914" s="425" t="s">
        <v>1680</v>
      </c>
      <c r="D6914" s="678" t="s">
        <v>98</v>
      </c>
      <c r="E6914" s="678">
        <v>0.02</v>
      </c>
      <c r="F6914" s="204">
        <v>2500</v>
      </c>
      <c r="G6914" s="701">
        <f t="shared" si="430"/>
        <v>50</v>
      </c>
      <c r="H6914" s="678"/>
    </row>
    <row r="6915" spans="1:8" ht="30">
      <c r="A6915" s="676"/>
      <c r="B6915" s="303"/>
      <c r="C6915" s="425" t="s">
        <v>2333</v>
      </c>
      <c r="D6915" s="678" t="s">
        <v>98</v>
      </c>
      <c r="E6915" s="678">
        <v>1E-3</v>
      </c>
      <c r="F6915" s="204">
        <v>78100</v>
      </c>
      <c r="G6915" s="701">
        <f t="shared" si="430"/>
        <v>78.100000000000009</v>
      </c>
      <c r="H6915" s="678"/>
    </row>
    <row r="6916" spans="1:8" ht="30">
      <c r="A6916" s="676"/>
      <c r="B6916" s="303"/>
      <c r="C6916" s="425" t="s">
        <v>2334</v>
      </c>
      <c r="D6916" s="678" t="s">
        <v>98</v>
      </c>
      <c r="E6916" s="678">
        <v>0.06</v>
      </c>
      <c r="F6916" s="204">
        <v>3000</v>
      </c>
      <c r="G6916" s="701">
        <f t="shared" si="430"/>
        <v>180</v>
      </c>
      <c r="H6916" s="678"/>
    </row>
    <row r="6917" spans="1:8" ht="30">
      <c r="A6917" s="676"/>
      <c r="B6917" s="303"/>
      <c r="C6917" s="425" t="s">
        <v>2335</v>
      </c>
      <c r="D6917" s="678" t="s">
        <v>98</v>
      </c>
      <c r="E6917" s="678">
        <v>0.06</v>
      </c>
      <c r="F6917" s="204">
        <v>3000</v>
      </c>
      <c r="G6917" s="701">
        <f t="shared" si="430"/>
        <v>180</v>
      </c>
      <c r="H6917" s="678"/>
    </row>
    <row r="6918" spans="1:8">
      <c r="A6918" s="676"/>
      <c r="B6918" s="303"/>
      <c r="C6918" s="425" t="s">
        <v>2336</v>
      </c>
      <c r="D6918" s="678" t="s">
        <v>98</v>
      </c>
      <c r="E6918" s="678">
        <v>0.05</v>
      </c>
      <c r="F6918" s="204">
        <v>6500</v>
      </c>
      <c r="G6918" s="701">
        <f t="shared" si="430"/>
        <v>325</v>
      </c>
      <c r="H6918" s="678"/>
    </row>
    <row r="6919" spans="1:8">
      <c r="A6919" s="676"/>
      <c r="B6919" s="303"/>
      <c r="C6919" s="425" t="s">
        <v>2337</v>
      </c>
      <c r="D6919" s="678" t="s">
        <v>98</v>
      </c>
      <c r="E6919" s="678">
        <v>7.0000000000000007E-2</v>
      </c>
      <c r="F6919" s="204">
        <v>35000</v>
      </c>
      <c r="G6919" s="701">
        <f t="shared" si="430"/>
        <v>2450.0000000000005</v>
      </c>
      <c r="H6919" s="678"/>
    </row>
    <row r="6920" spans="1:8">
      <c r="A6920" s="676"/>
      <c r="B6920" s="303"/>
      <c r="C6920" s="425" t="s">
        <v>2338</v>
      </c>
      <c r="D6920" s="678" t="s">
        <v>98</v>
      </c>
      <c r="E6920" s="678">
        <v>2.0000000000000001E-4</v>
      </c>
      <c r="F6920" s="204">
        <v>590000</v>
      </c>
      <c r="G6920" s="701">
        <f t="shared" si="430"/>
        <v>118</v>
      </c>
      <c r="H6920" s="678"/>
    </row>
    <row r="6921" spans="1:8">
      <c r="A6921" s="676"/>
      <c r="B6921" s="303"/>
      <c r="C6921" s="425" t="s">
        <v>31</v>
      </c>
      <c r="D6921" s="678" t="s">
        <v>98</v>
      </c>
      <c r="E6921" s="678">
        <v>1E-4</v>
      </c>
      <c r="F6921" s="204">
        <v>3500</v>
      </c>
      <c r="G6921" s="701">
        <f t="shared" si="430"/>
        <v>0.35000000000000003</v>
      </c>
      <c r="H6921" s="678"/>
    </row>
    <row r="6922" spans="1:8">
      <c r="A6922" s="676"/>
      <c r="B6922" s="303"/>
      <c r="C6922" s="797" t="s">
        <v>729</v>
      </c>
      <c r="D6922" s="678" t="s">
        <v>1649</v>
      </c>
      <c r="E6922" s="678">
        <v>5.0000000000000001E-4</v>
      </c>
      <c r="F6922" s="204">
        <v>80000</v>
      </c>
      <c r="G6922" s="701">
        <f t="shared" si="430"/>
        <v>40</v>
      </c>
      <c r="H6922" s="678"/>
    </row>
    <row r="6923" spans="1:8">
      <c r="A6923" s="676"/>
      <c r="B6923" s="303"/>
      <c r="C6923" s="425" t="s">
        <v>2341</v>
      </c>
      <c r="D6923" s="678" t="s">
        <v>98</v>
      </c>
      <c r="E6923" s="678">
        <v>0.06</v>
      </c>
      <c r="F6923" s="204">
        <v>3500</v>
      </c>
      <c r="G6923" s="701">
        <f t="shared" si="430"/>
        <v>210</v>
      </c>
      <c r="H6923" s="678"/>
    </row>
    <row r="6924" spans="1:8">
      <c r="A6924" s="676"/>
      <c r="B6924" s="303"/>
      <c r="C6924" s="425" t="s">
        <v>2342</v>
      </c>
      <c r="D6924" s="678" t="s">
        <v>98</v>
      </c>
      <c r="E6924" s="678">
        <v>1E-3</v>
      </c>
      <c r="F6924" s="204">
        <v>765000</v>
      </c>
      <c r="G6924" s="701">
        <f t="shared" si="430"/>
        <v>765</v>
      </c>
      <c r="H6924" s="678"/>
    </row>
    <row r="6925" spans="1:8">
      <c r="A6925" s="676"/>
      <c r="B6925" s="303"/>
      <c r="C6925" s="425" t="s">
        <v>2343</v>
      </c>
      <c r="D6925" s="678" t="s">
        <v>98</v>
      </c>
      <c r="E6925" s="678">
        <v>0.04</v>
      </c>
      <c r="F6925" s="204">
        <v>2500</v>
      </c>
      <c r="G6925" s="701">
        <f t="shared" si="430"/>
        <v>100</v>
      </c>
      <c r="H6925" s="678"/>
    </row>
    <row r="6926" spans="1:8">
      <c r="A6926" s="676"/>
      <c r="B6926" s="303"/>
      <c r="C6926" s="425" t="s">
        <v>1885</v>
      </c>
      <c r="D6926" s="678" t="s">
        <v>98</v>
      </c>
      <c r="E6926" s="678">
        <v>0.05</v>
      </c>
      <c r="F6926" s="204">
        <v>3000</v>
      </c>
      <c r="G6926" s="701">
        <f t="shared" si="430"/>
        <v>150</v>
      </c>
      <c r="H6926" s="678"/>
    </row>
    <row r="6927" spans="1:8">
      <c r="A6927" s="676"/>
      <c r="B6927" s="303"/>
      <c r="C6927" s="425" t="s">
        <v>723</v>
      </c>
      <c r="D6927" s="678" t="s">
        <v>39</v>
      </c>
      <c r="E6927" s="678">
        <v>8.0000000000000002E-3</v>
      </c>
      <c r="F6927" s="204">
        <v>900</v>
      </c>
      <c r="G6927" s="701">
        <f t="shared" si="430"/>
        <v>7.2</v>
      </c>
      <c r="H6927" s="678"/>
    </row>
    <row r="6928" spans="1:8">
      <c r="A6928" s="676"/>
      <c r="B6928" s="303"/>
      <c r="C6928" s="425" t="s">
        <v>2344</v>
      </c>
      <c r="D6928" s="678" t="s">
        <v>98</v>
      </c>
      <c r="E6928" s="678">
        <v>3.0000000000000001E-3</v>
      </c>
      <c r="F6928" s="204">
        <v>12500</v>
      </c>
      <c r="G6928" s="701">
        <f t="shared" si="430"/>
        <v>37.5</v>
      </c>
      <c r="H6928" s="678"/>
    </row>
    <row r="6929" spans="1:8">
      <c r="A6929" s="676" t="s">
        <v>4736</v>
      </c>
      <c r="B6929" s="303" t="s">
        <v>2280</v>
      </c>
      <c r="C6929" s="754"/>
      <c r="D6929" s="609"/>
      <c r="E6929" s="609"/>
      <c r="F6929" s="643"/>
      <c r="G6929" s="1559">
        <f>SUM(G6930:G6949)</f>
        <v>5437.51</v>
      </c>
      <c r="H6929" s="678"/>
    </row>
    <row r="6930" spans="1:8">
      <c r="A6930" s="676"/>
      <c r="B6930" s="303"/>
      <c r="C6930" s="425" t="s">
        <v>1906</v>
      </c>
      <c r="D6930" s="678" t="s">
        <v>98</v>
      </c>
      <c r="E6930" s="678">
        <v>0.08</v>
      </c>
      <c r="F6930" s="204">
        <v>800</v>
      </c>
      <c r="G6930" s="701">
        <f>F6930*E6930</f>
        <v>64</v>
      </c>
      <c r="H6930" s="678"/>
    </row>
    <row r="6931" spans="1:8">
      <c r="A6931" s="676"/>
      <c r="B6931" s="303"/>
      <c r="C6931" s="425" t="s">
        <v>728</v>
      </c>
      <c r="D6931" s="678" t="s">
        <v>39</v>
      </c>
      <c r="E6931" s="678">
        <v>5.9999999999999995E-4</v>
      </c>
      <c r="F6931" s="204">
        <v>130000</v>
      </c>
      <c r="G6931" s="701">
        <f t="shared" ref="G6931:G6949" si="431">F6931*E6931</f>
        <v>78</v>
      </c>
      <c r="H6931" s="678"/>
    </row>
    <row r="6932" spans="1:8">
      <c r="A6932" s="676"/>
      <c r="B6932" s="303"/>
      <c r="C6932" s="425" t="s">
        <v>727</v>
      </c>
      <c r="D6932" s="678" t="s">
        <v>39</v>
      </c>
      <c r="E6932" s="678">
        <v>7.0000000000000001E-3</v>
      </c>
      <c r="F6932" s="204">
        <v>5800</v>
      </c>
      <c r="G6932" s="701">
        <f t="shared" si="431"/>
        <v>40.6</v>
      </c>
      <c r="H6932" s="678"/>
    </row>
    <row r="6933" spans="1:8">
      <c r="A6933" s="676"/>
      <c r="B6933" s="303"/>
      <c r="C6933" s="425" t="s">
        <v>882</v>
      </c>
      <c r="D6933" s="678" t="s">
        <v>39</v>
      </c>
      <c r="E6933" s="678">
        <v>0.01</v>
      </c>
      <c r="F6933" s="204">
        <v>1200</v>
      </c>
      <c r="G6933" s="701">
        <f t="shared" si="431"/>
        <v>12</v>
      </c>
      <c r="H6933" s="678"/>
    </row>
    <row r="6934" spans="1:8">
      <c r="A6934" s="676"/>
      <c r="B6934" s="303"/>
      <c r="C6934" s="425" t="s">
        <v>2330</v>
      </c>
      <c r="D6934" s="678" t="s">
        <v>98</v>
      </c>
      <c r="E6934" s="678">
        <v>4.2000000000000003E-2</v>
      </c>
      <c r="F6934" s="204">
        <v>3500</v>
      </c>
      <c r="G6934" s="701">
        <f t="shared" si="431"/>
        <v>147</v>
      </c>
      <c r="H6934" s="678"/>
    </row>
    <row r="6935" spans="1:8">
      <c r="A6935" s="676"/>
      <c r="B6935" s="303"/>
      <c r="C6935" s="425" t="s">
        <v>731</v>
      </c>
      <c r="D6935" s="678" t="s">
        <v>39</v>
      </c>
      <c r="E6935" s="678">
        <v>0.05</v>
      </c>
      <c r="F6935" s="204">
        <v>1300</v>
      </c>
      <c r="G6935" s="701">
        <f t="shared" si="431"/>
        <v>65</v>
      </c>
      <c r="H6935" s="678"/>
    </row>
    <row r="6936" spans="1:8" ht="30">
      <c r="A6936" s="676"/>
      <c r="B6936" s="303"/>
      <c r="C6936" s="425" t="s">
        <v>2331</v>
      </c>
      <c r="D6936" s="678" t="s">
        <v>98</v>
      </c>
      <c r="E6936" s="678">
        <v>2.5000000000000001E-3</v>
      </c>
      <c r="F6936" s="204">
        <v>78100</v>
      </c>
      <c r="G6936" s="701">
        <f t="shared" si="431"/>
        <v>195.25</v>
      </c>
      <c r="H6936" s="678"/>
    </row>
    <row r="6937" spans="1:8" ht="30">
      <c r="A6937" s="676"/>
      <c r="B6937" s="303"/>
      <c r="C6937" s="425" t="s">
        <v>2332</v>
      </c>
      <c r="D6937" s="678" t="s">
        <v>98</v>
      </c>
      <c r="E6937" s="678">
        <v>0.03</v>
      </c>
      <c r="F6937" s="204">
        <v>25500</v>
      </c>
      <c r="G6937" s="701">
        <f t="shared" si="431"/>
        <v>765</v>
      </c>
      <c r="H6937" s="678"/>
    </row>
    <row r="6938" spans="1:8">
      <c r="A6938" s="676"/>
      <c r="B6938" s="303"/>
      <c r="C6938" s="425" t="s">
        <v>2085</v>
      </c>
      <c r="D6938" s="678" t="s">
        <v>39</v>
      </c>
      <c r="E6938" s="678">
        <v>0.125</v>
      </c>
      <c r="F6938" s="204">
        <v>3000</v>
      </c>
      <c r="G6938" s="701">
        <f t="shared" si="431"/>
        <v>375</v>
      </c>
      <c r="H6938" s="678"/>
    </row>
    <row r="6939" spans="1:8">
      <c r="A6939" s="676"/>
      <c r="B6939" s="303"/>
      <c r="C6939" s="425" t="s">
        <v>1680</v>
      </c>
      <c r="D6939" s="678" t="s">
        <v>98</v>
      </c>
      <c r="E6939" s="678">
        <v>0.02</v>
      </c>
      <c r="F6939" s="204">
        <v>2500</v>
      </c>
      <c r="G6939" s="701">
        <f t="shared" si="431"/>
        <v>50</v>
      </c>
      <c r="H6939" s="678"/>
    </row>
    <row r="6940" spans="1:8" ht="30">
      <c r="A6940" s="676"/>
      <c r="B6940" s="303"/>
      <c r="C6940" s="425" t="s">
        <v>2333</v>
      </c>
      <c r="D6940" s="678" t="s">
        <v>39</v>
      </c>
      <c r="E6940" s="678">
        <v>1E-4</v>
      </c>
      <c r="F6940" s="204">
        <v>78100</v>
      </c>
      <c r="G6940" s="701">
        <f t="shared" si="431"/>
        <v>7.8100000000000005</v>
      </c>
      <c r="H6940" s="678"/>
    </row>
    <row r="6941" spans="1:8" ht="30">
      <c r="A6941" s="676"/>
      <c r="B6941" s="303"/>
      <c r="C6941" s="425" t="s">
        <v>2334</v>
      </c>
      <c r="D6941" s="678" t="s">
        <v>98</v>
      </c>
      <c r="E6941" s="678">
        <v>0.06</v>
      </c>
      <c r="F6941" s="204">
        <v>3000</v>
      </c>
      <c r="G6941" s="701">
        <f t="shared" si="431"/>
        <v>180</v>
      </c>
      <c r="H6941" s="678"/>
    </row>
    <row r="6942" spans="1:8" ht="30">
      <c r="A6942" s="676"/>
      <c r="B6942" s="303"/>
      <c r="C6942" s="425" t="s">
        <v>2335</v>
      </c>
      <c r="D6942" s="678" t="s">
        <v>98</v>
      </c>
      <c r="E6942" s="678">
        <v>0.06</v>
      </c>
      <c r="F6942" s="204">
        <v>3000</v>
      </c>
      <c r="G6942" s="701">
        <f>F6942*E6942</f>
        <v>180</v>
      </c>
      <c r="H6942" s="678"/>
    </row>
    <row r="6943" spans="1:8">
      <c r="A6943" s="676"/>
      <c r="B6943" s="303"/>
      <c r="C6943" s="425" t="s">
        <v>2336</v>
      </c>
      <c r="D6943" s="678" t="s">
        <v>98</v>
      </c>
      <c r="E6943" s="678">
        <v>0.1</v>
      </c>
      <c r="F6943" s="204">
        <v>6500</v>
      </c>
      <c r="G6943" s="701">
        <f t="shared" si="431"/>
        <v>650</v>
      </c>
      <c r="H6943" s="678"/>
    </row>
    <row r="6944" spans="1:8">
      <c r="A6944" s="676"/>
      <c r="B6944" s="303"/>
      <c r="C6944" s="425" t="s">
        <v>2337</v>
      </c>
      <c r="D6944" s="678" t="s">
        <v>98</v>
      </c>
      <c r="E6944" s="678">
        <v>7.0000000000000007E-2</v>
      </c>
      <c r="F6944" s="204">
        <v>35000</v>
      </c>
      <c r="G6944" s="701">
        <f t="shared" si="431"/>
        <v>2450.0000000000005</v>
      </c>
      <c r="H6944" s="678"/>
    </row>
    <row r="6945" spans="1:8">
      <c r="A6945" s="676"/>
      <c r="B6945" s="303"/>
      <c r="C6945" s="425" t="s">
        <v>2338</v>
      </c>
      <c r="D6945" s="678" t="s">
        <v>98</v>
      </c>
      <c r="E6945" s="678">
        <v>2.0000000000000001E-4</v>
      </c>
      <c r="F6945" s="204">
        <v>590000</v>
      </c>
      <c r="G6945" s="701">
        <f t="shared" si="431"/>
        <v>118</v>
      </c>
      <c r="H6945" s="678"/>
    </row>
    <row r="6946" spans="1:8">
      <c r="A6946" s="676"/>
      <c r="B6946" s="303"/>
      <c r="C6946" s="425" t="s">
        <v>2339</v>
      </c>
      <c r="D6946" s="678" t="s">
        <v>2329</v>
      </c>
      <c r="E6946" s="678">
        <v>3.0000000000000001E-3</v>
      </c>
      <c r="F6946" s="204">
        <v>1500</v>
      </c>
      <c r="G6946" s="701">
        <f t="shared" si="431"/>
        <v>4.5</v>
      </c>
      <c r="H6946" s="678"/>
    </row>
    <row r="6947" spans="1:8" ht="30">
      <c r="A6947" s="676"/>
      <c r="B6947" s="303"/>
      <c r="C6947" s="425" t="s">
        <v>2340</v>
      </c>
      <c r="D6947" s="678" t="s">
        <v>39</v>
      </c>
      <c r="E6947" s="678">
        <v>2.0000000000000001E-4</v>
      </c>
      <c r="F6947" s="204">
        <v>75000</v>
      </c>
      <c r="G6947" s="701">
        <f t="shared" si="431"/>
        <v>15</v>
      </c>
      <c r="H6947" s="678"/>
    </row>
    <row r="6948" spans="1:8">
      <c r="A6948" s="676"/>
      <c r="B6948" s="303"/>
      <c r="C6948" s="425" t="s">
        <v>31</v>
      </c>
      <c r="D6948" s="678" t="s">
        <v>98</v>
      </c>
      <c r="E6948" s="678">
        <v>1E-4</v>
      </c>
      <c r="F6948" s="204">
        <v>3500</v>
      </c>
      <c r="G6948" s="701">
        <f t="shared" si="431"/>
        <v>0.35000000000000003</v>
      </c>
      <c r="H6948" s="678"/>
    </row>
    <row r="6949" spans="1:8">
      <c r="A6949" s="676"/>
      <c r="B6949" s="303"/>
      <c r="C6949" s="797" t="s">
        <v>729</v>
      </c>
      <c r="D6949" s="678" t="s">
        <v>1649</v>
      </c>
      <c r="E6949" s="678">
        <v>0.5</v>
      </c>
      <c r="F6949" s="204">
        <v>80</v>
      </c>
      <c r="G6949" s="701">
        <f t="shared" si="431"/>
        <v>40</v>
      </c>
      <c r="H6949" s="678"/>
    </row>
    <row r="6950" spans="1:8">
      <c r="A6950" s="676" t="s">
        <v>4737</v>
      </c>
      <c r="B6950" s="303" t="s">
        <v>2281</v>
      </c>
      <c r="C6950" s="754"/>
      <c r="D6950" s="609"/>
      <c r="E6950" s="609"/>
      <c r="F6950" s="643"/>
      <c r="G6950" s="1559">
        <f>SUM(G6951:G6961)</f>
        <v>5499.87</v>
      </c>
      <c r="H6950" s="678"/>
    </row>
    <row r="6951" spans="1:8">
      <c r="A6951" s="676"/>
      <c r="B6951" s="303"/>
      <c r="C6951" s="425" t="s">
        <v>2034</v>
      </c>
      <c r="D6951" s="678" t="s">
        <v>39</v>
      </c>
      <c r="E6951" s="678">
        <v>0.5</v>
      </c>
      <c r="F6951" s="204">
        <v>650</v>
      </c>
      <c r="G6951" s="701">
        <f>F6951*E6951</f>
        <v>325</v>
      </c>
      <c r="H6951" s="678"/>
    </row>
    <row r="6952" spans="1:8">
      <c r="A6952" s="676"/>
      <c r="B6952" s="303"/>
      <c r="C6952" s="425" t="s">
        <v>895</v>
      </c>
      <c r="D6952" s="678" t="s">
        <v>98</v>
      </c>
      <c r="E6952" s="678">
        <v>3.7199999999999997E-2</v>
      </c>
      <c r="F6952" s="204">
        <v>3500</v>
      </c>
      <c r="G6952" s="701">
        <f>F6952*E6952</f>
        <v>130.19999999999999</v>
      </c>
      <c r="H6952" s="678"/>
    </row>
    <row r="6953" spans="1:8">
      <c r="A6953" s="676"/>
      <c r="B6953" s="303"/>
      <c r="C6953" s="425" t="s">
        <v>2345</v>
      </c>
      <c r="D6953" s="678" t="s">
        <v>98</v>
      </c>
      <c r="E6953" s="678">
        <v>3.5000000000000003E-2</v>
      </c>
      <c r="F6953" s="204">
        <v>125000</v>
      </c>
      <c r="G6953" s="701">
        <f t="shared" ref="G6953:G6960" si="432">F6953*E6953</f>
        <v>4375</v>
      </c>
      <c r="H6953" s="678"/>
    </row>
    <row r="6954" spans="1:8">
      <c r="A6954" s="676"/>
      <c r="B6954" s="303"/>
      <c r="C6954" s="425" t="s">
        <v>1684</v>
      </c>
      <c r="D6954" s="678" t="s">
        <v>98</v>
      </c>
      <c r="E6954" s="678">
        <v>2.5000000000000001E-3</v>
      </c>
      <c r="F6954" s="204">
        <v>5800</v>
      </c>
      <c r="G6954" s="701">
        <f t="shared" si="432"/>
        <v>14.5</v>
      </c>
      <c r="H6954" s="678"/>
    </row>
    <row r="6955" spans="1:8">
      <c r="A6955" s="676"/>
      <c r="B6955" s="303"/>
      <c r="C6955" s="425" t="s">
        <v>576</v>
      </c>
      <c r="D6955" s="678" t="s">
        <v>39</v>
      </c>
      <c r="E6955" s="678">
        <v>0.01</v>
      </c>
      <c r="F6955" s="204">
        <v>720</v>
      </c>
      <c r="G6955" s="701">
        <f t="shared" si="432"/>
        <v>7.2</v>
      </c>
      <c r="H6955" s="678"/>
    </row>
    <row r="6956" spans="1:8">
      <c r="A6956" s="676"/>
      <c r="B6956" s="303"/>
      <c r="C6956" s="425" t="s">
        <v>2346</v>
      </c>
      <c r="D6956" s="678" t="s">
        <v>98</v>
      </c>
      <c r="E6956" s="678">
        <v>0.02</v>
      </c>
      <c r="F6956" s="204">
        <v>28000</v>
      </c>
      <c r="G6956" s="701">
        <f t="shared" si="432"/>
        <v>560</v>
      </c>
      <c r="H6956" s="678"/>
    </row>
    <row r="6957" spans="1:8">
      <c r="A6957" s="676"/>
      <c r="B6957" s="303"/>
      <c r="C6957" s="425" t="s">
        <v>1771</v>
      </c>
      <c r="D6957" s="678" t="s">
        <v>98</v>
      </c>
      <c r="E6957" s="678">
        <v>0.04</v>
      </c>
      <c r="F6957" s="204">
        <v>800</v>
      </c>
      <c r="G6957" s="701">
        <f t="shared" si="432"/>
        <v>32</v>
      </c>
      <c r="H6957" s="678"/>
    </row>
    <row r="6958" spans="1:8">
      <c r="A6958" s="676"/>
      <c r="B6958" s="303"/>
      <c r="C6958" s="425" t="s">
        <v>31</v>
      </c>
      <c r="D6958" s="678" t="s">
        <v>98</v>
      </c>
      <c r="E6958" s="678">
        <v>1E-4</v>
      </c>
      <c r="F6958" s="204">
        <v>3500</v>
      </c>
      <c r="G6958" s="701">
        <f t="shared" si="432"/>
        <v>0.35000000000000003</v>
      </c>
      <c r="H6958" s="678"/>
    </row>
    <row r="6959" spans="1:8">
      <c r="A6959" s="676"/>
      <c r="B6959" s="303"/>
      <c r="C6959" s="797" t="s">
        <v>729</v>
      </c>
      <c r="D6959" s="678" t="s">
        <v>1649</v>
      </c>
      <c r="E6959" s="678">
        <v>0.5</v>
      </c>
      <c r="F6959" s="204">
        <v>80</v>
      </c>
      <c r="G6959" s="701">
        <f t="shared" si="432"/>
        <v>40</v>
      </c>
      <c r="H6959" s="678"/>
    </row>
    <row r="6960" spans="1:8" ht="30">
      <c r="A6960" s="676"/>
      <c r="B6960" s="303"/>
      <c r="C6960" s="425" t="s">
        <v>2347</v>
      </c>
      <c r="D6960" s="678" t="s">
        <v>98</v>
      </c>
      <c r="E6960" s="678">
        <v>2.0000000000000001E-4</v>
      </c>
      <c r="F6960" s="204">
        <v>78100</v>
      </c>
      <c r="G6960" s="701">
        <f t="shared" si="432"/>
        <v>15.620000000000001</v>
      </c>
      <c r="H6960" s="678"/>
    </row>
    <row r="6961" spans="1:8">
      <c r="A6961" s="676"/>
      <c r="B6961" s="303"/>
      <c r="C6961" s="425" t="s">
        <v>245</v>
      </c>
      <c r="D6961" s="678" t="s">
        <v>2329</v>
      </c>
      <c r="E6961" s="678">
        <v>3.0000000000000001E-3</v>
      </c>
      <c r="F6961" s="204">
        <v>1500</v>
      </c>
      <c r="G6961" s="701">
        <f>F76412*E76412</f>
        <v>0</v>
      </c>
      <c r="H6961" s="678"/>
    </row>
    <row r="6962" spans="1:8">
      <c r="A6962" s="676" t="s">
        <v>4738</v>
      </c>
      <c r="B6962" s="303" t="s">
        <v>2282</v>
      </c>
      <c r="C6962" s="754"/>
      <c r="D6962" s="609"/>
      <c r="E6962" s="609"/>
      <c r="F6962" s="643"/>
      <c r="G6962" s="1559">
        <f>SUM(G6963:G6976)</f>
        <v>4323.7000000000007</v>
      </c>
      <c r="H6962" s="678"/>
    </row>
    <row r="6963" spans="1:8">
      <c r="A6963" s="676"/>
      <c r="B6963" s="303"/>
      <c r="C6963" s="425" t="s">
        <v>1906</v>
      </c>
      <c r="D6963" s="678" t="s">
        <v>98</v>
      </c>
      <c r="E6963" s="678">
        <v>0.05</v>
      </c>
      <c r="F6963" s="204">
        <v>800</v>
      </c>
      <c r="G6963" s="701">
        <f>F6963*E6963</f>
        <v>40</v>
      </c>
      <c r="H6963" s="678"/>
    </row>
    <row r="6964" spans="1:8">
      <c r="A6964" s="676"/>
      <c r="B6964" s="303"/>
      <c r="C6964" s="425" t="s">
        <v>728</v>
      </c>
      <c r="D6964" s="678" t="s">
        <v>39</v>
      </c>
      <c r="E6964" s="678">
        <v>4.0000000000000002E-4</v>
      </c>
      <c r="F6964" s="204">
        <v>130000</v>
      </c>
      <c r="G6964" s="701">
        <f>F6964*E6964</f>
        <v>52</v>
      </c>
      <c r="H6964" s="678"/>
    </row>
    <row r="6965" spans="1:8">
      <c r="A6965" s="676"/>
      <c r="B6965" s="303"/>
      <c r="C6965" s="425" t="s">
        <v>731</v>
      </c>
      <c r="D6965" s="678" t="s">
        <v>39</v>
      </c>
      <c r="E6965" s="678">
        <v>0.05</v>
      </c>
      <c r="F6965" s="204">
        <v>1300</v>
      </c>
      <c r="G6965" s="701">
        <f t="shared" ref="G6965:G6976" si="433">F6965*E6965</f>
        <v>65</v>
      </c>
      <c r="H6965" s="678"/>
    </row>
    <row r="6966" spans="1:8" ht="30">
      <c r="A6966" s="676"/>
      <c r="B6966" s="303"/>
      <c r="C6966" s="425" t="s">
        <v>2331</v>
      </c>
      <c r="D6966" s="678" t="s">
        <v>98</v>
      </c>
      <c r="E6966" s="678">
        <v>2.5000000000000001E-3</v>
      </c>
      <c r="F6966" s="204">
        <v>78100</v>
      </c>
      <c r="G6966" s="701">
        <f t="shared" si="433"/>
        <v>195.25</v>
      </c>
      <c r="H6966" s="678"/>
    </row>
    <row r="6967" spans="1:8" ht="30">
      <c r="A6967" s="676"/>
      <c r="B6967" s="303"/>
      <c r="C6967" s="425" t="s">
        <v>2332</v>
      </c>
      <c r="D6967" s="678" t="s">
        <v>98</v>
      </c>
      <c r="E6967" s="678">
        <v>0.05</v>
      </c>
      <c r="F6967" s="204">
        <v>25500</v>
      </c>
      <c r="G6967" s="701">
        <f t="shared" si="433"/>
        <v>1275</v>
      </c>
      <c r="H6967" s="678"/>
    </row>
    <row r="6968" spans="1:8">
      <c r="A6968" s="676"/>
      <c r="B6968" s="303"/>
      <c r="C6968" s="425" t="s">
        <v>1680</v>
      </c>
      <c r="D6968" s="678" t="s">
        <v>98</v>
      </c>
      <c r="E6968" s="678">
        <v>0.02</v>
      </c>
      <c r="F6968" s="204">
        <v>2500</v>
      </c>
      <c r="G6968" s="701">
        <f t="shared" si="433"/>
        <v>50</v>
      </c>
      <c r="H6968" s="678"/>
    </row>
    <row r="6969" spans="1:8" ht="30">
      <c r="A6969" s="676"/>
      <c r="B6969" s="303"/>
      <c r="C6969" s="425" t="s">
        <v>2333</v>
      </c>
      <c r="D6969" s="678" t="s">
        <v>98</v>
      </c>
      <c r="E6969" s="678">
        <v>1E-3</v>
      </c>
      <c r="F6969" s="204">
        <v>78100</v>
      </c>
      <c r="G6969" s="701">
        <f t="shared" si="433"/>
        <v>78.100000000000009</v>
      </c>
      <c r="H6969" s="678"/>
    </row>
    <row r="6970" spans="1:8" ht="30">
      <c r="A6970" s="676"/>
      <c r="B6970" s="303"/>
      <c r="C6970" s="425" t="s">
        <v>2334</v>
      </c>
      <c r="D6970" s="678" t="s">
        <v>98</v>
      </c>
      <c r="E6970" s="678">
        <v>0.06</v>
      </c>
      <c r="F6970" s="204">
        <v>3000</v>
      </c>
      <c r="G6970" s="701">
        <f t="shared" si="433"/>
        <v>180</v>
      </c>
      <c r="H6970" s="678"/>
    </row>
    <row r="6971" spans="1:8" ht="30">
      <c r="A6971" s="676"/>
      <c r="B6971" s="303"/>
      <c r="C6971" s="425" t="s">
        <v>2335</v>
      </c>
      <c r="D6971" s="678" t="s">
        <v>98</v>
      </c>
      <c r="E6971" s="678">
        <v>0.06</v>
      </c>
      <c r="F6971" s="204">
        <v>3000</v>
      </c>
      <c r="G6971" s="701">
        <f t="shared" si="433"/>
        <v>180</v>
      </c>
      <c r="H6971" s="678"/>
    </row>
    <row r="6972" spans="1:8">
      <c r="A6972" s="676"/>
      <c r="B6972" s="303"/>
      <c r="C6972" s="425" t="s">
        <v>2336</v>
      </c>
      <c r="D6972" s="678" t="s">
        <v>98</v>
      </c>
      <c r="E6972" s="678">
        <v>0.1</v>
      </c>
      <c r="F6972" s="204">
        <v>6500</v>
      </c>
      <c r="G6972" s="701">
        <f t="shared" si="433"/>
        <v>650</v>
      </c>
      <c r="H6972" s="678"/>
    </row>
    <row r="6973" spans="1:8">
      <c r="A6973" s="676"/>
      <c r="B6973" s="303"/>
      <c r="C6973" s="425" t="s">
        <v>2337</v>
      </c>
      <c r="D6973" s="678" t="s">
        <v>98</v>
      </c>
      <c r="E6973" s="678">
        <v>0.04</v>
      </c>
      <c r="F6973" s="204">
        <v>35000</v>
      </c>
      <c r="G6973" s="701">
        <f t="shared" si="433"/>
        <v>1400</v>
      </c>
      <c r="H6973" s="678"/>
    </row>
    <row r="6974" spans="1:8">
      <c r="A6974" s="676"/>
      <c r="B6974" s="303"/>
      <c r="C6974" s="425" t="s">
        <v>2338</v>
      </c>
      <c r="D6974" s="678" t="s">
        <v>98</v>
      </c>
      <c r="E6974" s="678">
        <v>2.0000000000000001E-4</v>
      </c>
      <c r="F6974" s="204">
        <v>590000</v>
      </c>
      <c r="G6974" s="701">
        <f t="shared" si="433"/>
        <v>118</v>
      </c>
      <c r="H6974" s="678"/>
    </row>
    <row r="6975" spans="1:8">
      <c r="A6975" s="676"/>
      <c r="B6975" s="303"/>
      <c r="C6975" s="425" t="s">
        <v>31</v>
      </c>
      <c r="D6975" s="678" t="s">
        <v>98</v>
      </c>
      <c r="E6975" s="678">
        <v>1E-4</v>
      </c>
      <c r="F6975" s="204">
        <v>3500</v>
      </c>
      <c r="G6975" s="701">
        <f t="shared" si="433"/>
        <v>0.35000000000000003</v>
      </c>
      <c r="H6975" s="678"/>
    </row>
    <row r="6976" spans="1:8">
      <c r="A6976" s="676"/>
      <c r="B6976" s="303"/>
      <c r="C6976" s="797" t="s">
        <v>729</v>
      </c>
      <c r="D6976" s="678" t="s">
        <v>1649</v>
      </c>
      <c r="E6976" s="678">
        <v>0.5</v>
      </c>
      <c r="F6976" s="204">
        <v>80</v>
      </c>
      <c r="G6976" s="701">
        <f t="shared" si="433"/>
        <v>40</v>
      </c>
      <c r="H6976" s="678"/>
    </row>
    <row r="6977" spans="1:8">
      <c r="A6977" s="676" t="s">
        <v>4739</v>
      </c>
      <c r="B6977" s="303" t="s">
        <v>2283</v>
      </c>
      <c r="C6977" s="754"/>
      <c r="D6977" s="609"/>
      <c r="E6977" s="609"/>
      <c r="F6977" s="643"/>
      <c r="G6977" s="1559">
        <f>SUM(G6978:G6995)</f>
        <v>5329.4500000000007</v>
      </c>
      <c r="H6977" s="678"/>
    </row>
    <row r="6978" spans="1:8">
      <c r="A6978" s="676"/>
      <c r="B6978" s="303"/>
      <c r="C6978" s="425" t="s">
        <v>1906</v>
      </c>
      <c r="D6978" s="678" t="s">
        <v>98</v>
      </c>
      <c r="E6978" s="678">
        <v>0.05</v>
      </c>
      <c r="F6978" s="204">
        <v>800</v>
      </c>
      <c r="G6978" s="701">
        <f>F6978*E6978</f>
        <v>40</v>
      </c>
      <c r="H6978" s="678"/>
    </row>
    <row r="6979" spans="1:8">
      <c r="A6979" s="676"/>
      <c r="B6979" s="303"/>
      <c r="C6979" s="425" t="s">
        <v>728</v>
      </c>
      <c r="D6979" s="678" t="s">
        <v>39</v>
      </c>
      <c r="E6979" s="678">
        <v>4.0000000000000002E-4</v>
      </c>
      <c r="F6979" s="204">
        <v>130000</v>
      </c>
      <c r="G6979" s="701">
        <f t="shared" ref="G6979:G6995" si="434">F6979*E6979</f>
        <v>52</v>
      </c>
      <c r="H6979" s="678"/>
    </row>
    <row r="6980" spans="1:8">
      <c r="A6980" s="676"/>
      <c r="B6980" s="303"/>
      <c r="C6980" s="425" t="s">
        <v>731</v>
      </c>
      <c r="D6980" s="678" t="s">
        <v>39</v>
      </c>
      <c r="E6980" s="678">
        <v>0.05</v>
      </c>
      <c r="F6980" s="204">
        <v>1300</v>
      </c>
      <c r="G6980" s="701">
        <f t="shared" si="434"/>
        <v>65</v>
      </c>
      <c r="H6980" s="678"/>
    </row>
    <row r="6981" spans="1:8" ht="30">
      <c r="A6981" s="676"/>
      <c r="B6981" s="303"/>
      <c r="C6981" s="425" t="s">
        <v>2331</v>
      </c>
      <c r="D6981" s="678" t="s">
        <v>98</v>
      </c>
      <c r="E6981" s="678">
        <v>2.5000000000000001E-3</v>
      </c>
      <c r="F6981" s="204">
        <v>78100</v>
      </c>
      <c r="G6981" s="701">
        <f t="shared" si="434"/>
        <v>195.25</v>
      </c>
      <c r="H6981" s="678"/>
    </row>
    <row r="6982" spans="1:8" ht="30">
      <c r="A6982" s="676"/>
      <c r="B6982" s="303"/>
      <c r="C6982" s="425" t="s">
        <v>2332</v>
      </c>
      <c r="D6982" s="678" t="s">
        <v>98</v>
      </c>
      <c r="E6982" s="678">
        <v>0.05</v>
      </c>
      <c r="F6982" s="204">
        <v>25500</v>
      </c>
      <c r="G6982" s="701">
        <f t="shared" si="434"/>
        <v>1275</v>
      </c>
      <c r="H6982" s="678"/>
    </row>
    <row r="6983" spans="1:8">
      <c r="A6983" s="676"/>
      <c r="B6983" s="303"/>
      <c r="C6983" s="425" t="s">
        <v>1680</v>
      </c>
      <c r="D6983" s="678" t="s">
        <v>98</v>
      </c>
      <c r="E6983" s="678">
        <v>0.02</v>
      </c>
      <c r="F6983" s="204">
        <v>2500</v>
      </c>
      <c r="G6983" s="701">
        <f t="shared" si="434"/>
        <v>50</v>
      </c>
      <c r="H6983" s="678"/>
    </row>
    <row r="6984" spans="1:8" ht="30">
      <c r="A6984" s="676"/>
      <c r="B6984" s="303"/>
      <c r="C6984" s="425" t="s">
        <v>2333</v>
      </c>
      <c r="D6984" s="678" t="s">
        <v>98</v>
      </c>
      <c r="E6984" s="678">
        <v>1E-3</v>
      </c>
      <c r="F6984" s="204">
        <v>78100</v>
      </c>
      <c r="G6984" s="701">
        <f t="shared" si="434"/>
        <v>78.100000000000009</v>
      </c>
      <c r="H6984" s="678"/>
    </row>
    <row r="6985" spans="1:8" ht="30">
      <c r="A6985" s="676"/>
      <c r="B6985" s="303"/>
      <c r="C6985" s="425" t="s">
        <v>2334</v>
      </c>
      <c r="D6985" s="678" t="s">
        <v>98</v>
      </c>
      <c r="E6985" s="678">
        <v>0.06</v>
      </c>
      <c r="F6985" s="204">
        <v>3000</v>
      </c>
      <c r="G6985" s="701">
        <f t="shared" si="434"/>
        <v>180</v>
      </c>
      <c r="H6985" s="678"/>
    </row>
    <row r="6986" spans="1:8" ht="30">
      <c r="A6986" s="676"/>
      <c r="B6986" s="303"/>
      <c r="C6986" s="425" t="s">
        <v>2335</v>
      </c>
      <c r="D6986" s="678" t="s">
        <v>98</v>
      </c>
      <c r="E6986" s="678">
        <v>0.06</v>
      </c>
      <c r="F6986" s="204">
        <v>3000</v>
      </c>
      <c r="G6986" s="701">
        <f t="shared" si="434"/>
        <v>180</v>
      </c>
      <c r="H6986" s="678"/>
    </row>
    <row r="6987" spans="1:8">
      <c r="A6987" s="676"/>
      <c r="B6987" s="303"/>
      <c r="C6987" s="425" t="s">
        <v>2336</v>
      </c>
      <c r="D6987" s="678" t="s">
        <v>98</v>
      </c>
      <c r="E6987" s="678">
        <v>0.1</v>
      </c>
      <c r="F6987" s="204">
        <v>6500</v>
      </c>
      <c r="G6987" s="701">
        <f t="shared" si="434"/>
        <v>650</v>
      </c>
      <c r="H6987" s="678"/>
    </row>
    <row r="6988" spans="1:8">
      <c r="A6988" s="676"/>
      <c r="B6988" s="303"/>
      <c r="C6988" s="425" t="s">
        <v>2337</v>
      </c>
      <c r="D6988" s="678" t="s">
        <v>98</v>
      </c>
      <c r="E6988" s="678">
        <v>0.04</v>
      </c>
      <c r="F6988" s="204">
        <v>35000</v>
      </c>
      <c r="G6988" s="701">
        <f t="shared" si="434"/>
        <v>1400</v>
      </c>
      <c r="H6988" s="678"/>
    </row>
    <row r="6989" spans="1:8">
      <c r="A6989" s="676"/>
      <c r="B6989" s="303"/>
      <c r="C6989" s="425" t="s">
        <v>2338</v>
      </c>
      <c r="D6989" s="678" t="s">
        <v>98</v>
      </c>
      <c r="E6989" s="678">
        <v>2.0000000000000001E-4</v>
      </c>
      <c r="F6989" s="204">
        <v>590000</v>
      </c>
      <c r="G6989" s="701">
        <f t="shared" si="434"/>
        <v>118</v>
      </c>
      <c r="H6989" s="678"/>
    </row>
    <row r="6990" spans="1:8">
      <c r="A6990" s="676"/>
      <c r="B6990" s="303"/>
      <c r="C6990" s="425" t="s">
        <v>31</v>
      </c>
      <c r="D6990" s="678" t="s">
        <v>98</v>
      </c>
      <c r="E6990" s="678">
        <v>1E-4</v>
      </c>
      <c r="F6990" s="204">
        <v>3500</v>
      </c>
      <c r="G6990" s="701">
        <f t="shared" si="434"/>
        <v>0.35000000000000003</v>
      </c>
      <c r="H6990" s="678"/>
    </row>
    <row r="6991" spans="1:8">
      <c r="A6991" s="676"/>
      <c r="B6991" s="303"/>
      <c r="C6991" s="797" t="s">
        <v>729</v>
      </c>
      <c r="D6991" s="678" t="s">
        <v>1649</v>
      </c>
      <c r="E6991" s="678">
        <v>0.5</v>
      </c>
      <c r="F6991" s="204">
        <v>80</v>
      </c>
      <c r="G6991" s="701">
        <f t="shared" si="434"/>
        <v>40</v>
      </c>
      <c r="H6991" s="678"/>
    </row>
    <row r="6992" spans="1:8">
      <c r="A6992" s="676"/>
      <c r="B6992" s="303"/>
      <c r="C6992" s="425" t="s">
        <v>245</v>
      </c>
      <c r="D6992" s="678" t="s">
        <v>2329</v>
      </c>
      <c r="E6992" s="607">
        <v>3.0000000000000001E-3</v>
      </c>
      <c r="F6992" s="204">
        <v>1500</v>
      </c>
      <c r="G6992" s="701">
        <f t="shared" si="434"/>
        <v>4.5</v>
      </c>
      <c r="H6992" s="678"/>
    </row>
    <row r="6993" spans="1:8">
      <c r="A6993" s="676"/>
      <c r="B6993" s="303"/>
      <c r="C6993" s="425" t="s">
        <v>727</v>
      </c>
      <c r="D6993" s="678" t="s">
        <v>39</v>
      </c>
      <c r="E6993" s="678">
        <v>2.5000000000000001E-2</v>
      </c>
      <c r="F6993" s="204">
        <v>5800</v>
      </c>
      <c r="G6993" s="701">
        <f t="shared" si="434"/>
        <v>145</v>
      </c>
      <c r="H6993" s="678"/>
    </row>
    <row r="6994" spans="1:8">
      <c r="A6994" s="676"/>
      <c r="B6994" s="303"/>
      <c r="C6994" s="425" t="s">
        <v>2348</v>
      </c>
      <c r="D6994" s="678" t="s">
        <v>98</v>
      </c>
      <c r="E6994" s="678">
        <v>8.9999999999999993E-3</v>
      </c>
      <c r="F6994" s="204">
        <v>6250</v>
      </c>
      <c r="G6994" s="701">
        <f t="shared" si="434"/>
        <v>56.249999999999993</v>
      </c>
      <c r="H6994" s="678"/>
    </row>
    <row r="6995" spans="1:8">
      <c r="A6995" s="676"/>
      <c r="B6995" s="303"/>
      <c r="C6995" s="425" t="s">
        <v>2349</v>
      </c>
      <c r="D6995" s="678" t="s">
        <v>39</v>
      </c>
      <c r="E6995" s="678">
        <v>0.01</v>
      </c>
      <c r="F6995" s="204">
        <v>80000</v>
      </c>
      <c r="G6995" s="701">
        <f t="shared" si="434"/>
        <v>800</v>
      </c>
      <c r="H6995" s="678"/>
    </row>
    <row r="6996" spans="1:8">
      <c r="A6996" s="676" t="s">
        <v>4740</v>
      </c>
      <c r="B6996" s="303" t="s">
        <v>2284</v>
      </c>
      <c r="C6996" s="754"/>
      <c r="D6996" s="609"/>
      <c r="E6996" s="609"/>
      <c r="F6996" s="643"/>
      <c r="G6996" s="1559">
        <f>SUM(G6997:G7014)</f>
        <v>5329.4500000000007</v>
      </c>
      <c r="H6996" s="678"/>
    </row>
    <row r="6997" spans="1:8">
      <c r="A6997" s="676"/>
      <c r="B6997" s="303"/>
      <c r="C6997" s="425" t="s">
        <v>1906</v>
      </c>
      <c r="D6997" s="678" t="s">
        <v>98</v>
      </c>
      <c r="E6997" s="678">
        <v>0.05</v>
      </c>
      <c r="F6997" s="204">
        <v>800</v>
      </c>
      <c r="G6997" s="701">
        <f>F6997*E6997</f>
        <v>40</v>
      </c>
      <c r="H6997" s="678"/>
    </row>
    <row r="6998" spans="1:8">
      <c r="A6998" s="676"/>
      <c r="B6998" s="303"/>
      <c r="C6998" s="425" t="s">
        <v>728</v>
      </c>
      <c r="D6998" s="678" t="s">
        <v>39</v>
      </c>
      <c r="E6998" s="678">
        <v>4.0000000000000002E-4</v>
      </c>
      <c r="F6998" s="204">
        <v>130000</v>
      </c>
      <c r="G6998" s="701">
        <f t="shared" ref="G6998:G7014" si="435">F6998*E6998</f>
        <v>52</v>
      </c>
      <c r="H6998" s="678"/>
    </row>
    <row r="6999" spans="1:8">
      <c r="A6999" s="676"/>
      <c r="B6999" s="303"/>
      <c r="C6999" s="425" t="s">
        <v>731</v>
      </c>
      <c r="D6999" s="678" t="s">
        <v>39</v>
      </c>
      <c r="E6999" s="678">
        <v>0.05</v>
      </c>
      <c r="F6999" s="204">
        <v>1300</v>
      </c>
      <c r="G6999" s="701">
        <f t="shared" si="435"/>
        <v>65</v>
      </c>
      <c r="H6999" s="678"/>
    </row>
    <row r="7000" spans="1:8" ht="30">
      <c r="A7000" s="676"/>
      <c r="B7000" s="303"/>
      <c r="C7000" s="425" t="s">
        <v>2331</v>
      </c>
      <c r="D7000" s="678" t="s">
        <v>98</v>
      </c>
      <c r="E7000" s="678">
        <v>2.5000000000000001E-3</v>
      </c>
      <c r="F7000" s="204">
        <v>78100</v>
      </c>
      <c r="G7000" s="701">
        <f t="shared" si="435"/>
        <v>195.25</v>
      </c>
      <c r="H7000" s="678"/>
    </row>
    <row r="7001" spans="1:8" ht="30">
      <c r="A7001" s="676"/>
      <c r="B7001" s="303"/>
      <c r="C7001" s="425" t="s">
        <v>2332</v>
      </c>
      <c r="D7001" s="678" t="s">
        <v>98</v>
      </c>
      <c r="E7001" s="678">
        <v>0.05</v>
      </c>
      <c r="F7001" s="204">
        <v>25500</v>
      </c>
      <c r="G7001" s="701">
        <f t="shared" si="435"/>
        <v>1275</v>
      </c>
      <c r="H7001" s="678"/>
    </row>
    <row r="7002" spans="1:8">
      <c r="A7002" s="676"/>
      <c r="B7002" s="303"/>
      <c r="C7002" s="425" t="s">
        <v>1680</v>
      </c>
      <c r="D7002" s="678" t="s">
        <v>98</v>
      </c>
      <c r="E7002" s="678">
        <v>0.02</v>
      </c>
      <c r="F7002" s="204">
        <v>2500</v>
      </c>
      <c r="G7002" s="701">
        <f t="shared" si="435"/>
        <v>50</v>
      </c>
      <c r="H7002" s="678"/>
    </row>
    <row r="7003" spans="1:8" ht="30">
      <c r="A7003" s="676"/>
      <c r="B7003" s="303"/>
      <c r="C7003" s="425" t="s">
        <v>2333</v>
      </c>
      <c r="D7003" s="678" t="s">
        <v>98</v>
      </c>
      <c r="E7003" s="678">
        <v>1E-3</v>
      </c>
      <c r="F7003" s="204">
        <v>78100</v>
      </c>
      <c r="G7003" s="701">
        <f t="shared" si="435"/>
        <v>78.100000000000009</v>
      </c>
      <c r="H7003" s="678"/>
    </row>
    <row r="7004" spans="1:8" ht="30">
      <c r="A7004" s="676"/>
      <c r="B7004" s="303"/>
      <c r="C7004" s="425" t="s">
        <v>2334</v>
      </c>
      <c r="D7004" s="678" t="s">
        <v>98</v>
      </c>
      <c r="E7004" s="678">
        <v>0.06</v>
      </c>
      <c r="F7004" s="204">
        <v>3000</v>
      </c>
      <c r="G7004" s="701">
        <f t="shared" si="435"/>
        <v>180</v>
      </c>
      <c r="H7004" s="678"/>
    </row>
    <row r="7005" spans="1:8" ht="30">
      <c r="A7005" s="676"/>
      <c r="B7005" s="303"/>
      <c r="C7005" s="425" t="s">
        <v>2335</v>
      </c>
      <c r="D7005" s="678" t="s">
        <v>98</v>
      </c>
      <c r="E7005" s="678">
        <v>0.06</v>
      </c>
      <c r="F7005" s="204">
        <v>3000</v>
      </c>
      <c r="G7005" s="701">
        <f t="shared" si="435"/>
        <v>180</v>
      </c>
      <c r="H7005" s="678"/>
    </row>
    <row r="7006" spans="1:8">
      <c r="A7006" s="676"/>
      <c r="B7006" s="303"/>
      <c r="C7006" s="425" t="s">
        <v>2336</v>
      </c>
      <c r="D7006" s="678" t="s">
        <v>98</v>
      </c>
      <c r="E7006" s="678">
        <v>0.1</v>
      </c>
      <c r="F7006" s="204">
        <v>6500</v>
      </c>
      <c r="G7006" s="701">
        <f t="shared" si="435"/>
        <v>650</v>
      </c>
      <c r="H7006" s="678"/>
    </row>
    <row r="7007" spans="1:8">
      <c r="A7007" s="676"/>
      <c r="B7007" s="303"/>
      <c r="C7007" s="425" t="s">
        <v>2337</v>
      </c>
      <c r="D7007" s="678" t="s">
        <v>98</v>
      </c>
      <c r="E7007" s="678">
        <v>0.04</v>
      </c>
      <c r="F7007" s="204">
        <v>35000</v>
      </c>
      <c r="G7007" s="701">
        <f t="shared" si="435"/>
        <v>1400</v>
      </c>
      <c r="H7007" s="678"/>
    </row>
    <row r="7008" spans="1:8">
      <c r="A7008" s="676"/>
      <c r="B7008" s="303"/>
      <c r="C7008" s="425" t="s">
        <v>2338</v>
      </c>
      <c r="D7008" s="678" t="s">
        <v>98</v>
      </c>
      <c r="E7008" s="678">
        <v>2.0000000000000001E-4</v>
      </c>
      <c r="F7008" s="204">
        <v>590000</v>
      </c>
      <c r="G7008" s="701">
        <f t="shared" si="435"/>
        <v>118</v>
      </c>
      <c r="H7008" s="678"/>
    </row>
    <row r="7009" spans="1:8">
      <c r="A7009" s="676"/>
      <c r="B7009" s="303"/>
      <c r="C7009" s="425" t="s">
        <v>31</v>
      </c>
      <c r="D7009" s="678" t="s">
        <v>98</v>
      </c>
      <c r="E7009" s="678">
        <v>1E-4</v>
      </c>
      <c r="F7009" s="204">
        <v>3500</v>
      </c>
      <c r="G7009" s="701">
        <f t="shared" si="435"/>
        <v>0.35000000000000003</v>
      </c>
      <c r="H7009" s="678"/>
    </row>
    <row r="7010" spans="1:8">
      <c r="A7010" s="676"/>
      <c r="B7010" s="303"/>
      <c r="C7010" s="797" t="s">
        <v>729</v>
      </c>
      <c r="D7010" s="678" t="s">
        <v>1649</v>
      </c>
      <c r="E7010" s="678">
        <v>0.5</v>
      </c>
      <c r="F7010" s="204">
        <v>80</v>
      </c>
      <c r="G7010" s="701">
        <f t="shared" si="435"/>
        <v>40</v>
      </c>
      <c r="H7010" s="678"/>
    </row>
    <row r="7011" spans="1:8">
      <c r="A7011" s="676"/>
      <c r="B7011" s="303"/>
      <c r="C7011" s="425" t="s">
        <v>245</v>
      </c>
      <c r="D7011" s="678" t="s">
        <v>2329</v>
      </c>
      <c r="E7011" s="607">
        <v>3.0000000000000001E-3</v>
      </c>
      <c r="F7011" s="204">
        <v>1500</v>
      </c>
      <c r="G7011" s="701">
        <f t="shared" si="435"/>
        <v>4.5</v>
      </c>
      <c r="H7011" s="678"/>
    </row>
    <row r="7012" spans="1:8">
      <c r="A7012" s="676"/>
      <c r="B7012" s="303"/>
      <c r="C7012" s="425" t="s">
        <v>727</v>
      </c>
      <c r="D7012" s="678" t="s">
        <v>39</v>
      </c>
      <c r="E7012" s="678">
        <v>2.5000000000000001E-2</v>
      </c>
      <c r="F7012" s="204">
        <v>5800</v>
      </c>
      <c r="G7012" s="701">
        <f t="shared" si="435"/>
        <v>145</v>
      </c>
      <c r="H7012" s="678"/>
    </row>
    <row r="7013" spans="1:8">
      <c r="A7013" s="676"/>
      <c r="B7013" s="303"/>
      <c r="C7013" s="425" t="s">
        <v>2348</v>
      </c>
      <c r="D7013" s="678" t="s">
        <v>98</v>
      </c>
      <c r="E7013" s="678">
        <v>8.9999999999999993E-3</v>
      </c>
      <c r="F7013" s="204">
        <v>6250</v>
      </c>
      <c r="G7013" s="701">
        <f t="shared" si="435"/>
        <v>56.249999999999993</v>
      </c>
      <c r="H7013" s="678"/>
    </row>
    <row r="7014" spans="1:8">
      <c r="A7014" s="676"/>
      <c r="B7014" s="303"/>
      <c r="C7014" s="425" t="s">
        <v>2349</v>
      </c>
      <c r="D7014" s="678" t="s">
        <v>39</v>
      </c>
      <c r="E7014" s="678">
        <v>0.01</v>
      </c>
      <c r="F7014" s="204">
        <v>80000</v>
      </c>
      <c r="G7014" s="701">
        <f t="shared" si="435"/>
        <v>800</v>
      </c>
      <c r="H7014" s="678"/>
    </row>
    <row r="7015" spans="1:8">
      <c r="A7015" s="676" t="s">
        <v>4741</v>
      </c>
      <c r="B7015" s="303" t="s">
        <v>2285</v>
      </c>
      <c r="C7015" s="754"/>
      <c r="D7015" s="609"/>
      <c r="E7015" s="609"/>
      <c r="F7015" s="643"/>
      <c r="G7015" s="1559">
        <f>SUM(G7016:G7033)</f>
        <v>5329.4500000000007</v>
      </c>
      <c r="H7015" s="678"/>
    </row>
    <row r="7016" spans="1:8">
      <c r="A7016" s="676"/>
      <c r="B7016" s="303"/>
      <c r="C7016" s="425" t="s">
        <v>1906</v>
      </c>
      <c r="D7016" s="678" t="s">
        <v>98</v>
      </c>
      <c r="E7016" s="678">
        <v>0.05</v>
      </c>
      <c r="F7016" s="204">
        <v>800</v>
      </c>
      <c r="G7016" s="701">
        <f>F7016*E7016</f>
        <v>40</v>
      </c>
      <c r="H7016" s="678"/>
    </row>
    <row r="7017" spans="1:8">
      <c r="A7017" s="676"/>
      <c r="B7017" s="303"/>
      <c r="C7017" s="425" t="s">
        <v>728</v>
      </c>
      <c r="D7017" s="678" t="s">
        <v>39</v>
      </c>
      <c r="E7017" s="678">
        <v>4.0000000000000002E-4</v>
      </c>
      <c r="F7017" s="204">
        <v>130000</v>
      </c>
      <c r="G7017" s="701">
        <f t="shared" ref="G7017:G7033" si="436">F7017*E7017</f>
        <v>52</v>
      </c>
      <c r="H7017" s="678"/>
    </row>
    <row r="7018" spans="1:8">
      <c r="A7018" s="676"/>
      <c r="B7018" s="303"/>
      <c r="C7018" s="425" t="s">
        <v>731</v>
      </c>
      <c r="D7018" s="678" t="s">
        <v>39</v>
      </c>
      <c r="E7018" s="678">
        <v>0.05</v>
      </c>
      <c r="F7018" s="204">
        <v>1300</v>
      </c>
      <c r="G7018" s="701">
        <f t="shared" si="436"/>
        <v>65</v>
      </c>
      <c r="H7018" s="678"/>
    </row>
    <row r="7019" spans="1:8" ht="30">
      <c r="A7019" s="676"/>
      <c r="B7019" s="303"/>
      <c r="C7019" s="425" t="s">
        <v>2331</v>
      </c>
      <c r="D7019" s="678" t="s">
        <v>98</v>
      </c>
      <c r="E7019" s="678">
        <v>2.5000000000000001E-3</v>
      </c>
      <c r="F7019" s="204">
        <v>78100</v>
      </c>
      <c r="G7019" s="701">
        <f t="shared" si="436"/>
        <v>195.25</v>
      </c>
      <c r="H7019" s="678"/>
    </row>
    <row r="7020" spans="1:8" ht="30">
      <c r="A7020" s="676"/>
      <c r="B7020" s="303"/>
      <c r="C7020" s="425" t="s">
        <v>2332</v>
      </c>
      <c r="D7020" s="678" t="s">
        <v>98</v>
      </c>
      <c r="E7020" s="678">
        <v>0.05</v>
      </c>
      <c r="F7020" s="204">
        <v>25500</v>
      </c>
      <c r="G7020" s="701">
        <f t="shared" si="436"/>
        <v>1275</v>
      </c>
      <c r="H7020" s="678"/>
    </row>
    <row r="7021" spans="1:8">
      <c r="A7021" s="676"/>
      <c r="B7021" s="303"/>
      <c r="C7021" s="425" t="s">
        <v>1680</v>
      </c>
      <c r="D7021" s="678" t="s">
        <v>98</v>
      </c>
      <c r="E7021" s="678">
        <v>0.02</v>
      </c>
      <c r="F7021" s="204">
        <v>2500</v>
      </c>
      <c r="G7021" s="701">
        <f t="shared" si="436"/>
        <v>50</v>
      </c>
      <c r="H7021" s="678"/>
    </row>
    <row r="7022" spans="1:8" ht="30">
      <c r="A7022" s="676"/>
      <c r="B7022" s="303"/>
      <c r="C7022" s="425" t="s">
        <v>2333</v>
      </c>
      <c r="D7022" s="678" t="s">
        <v>98</v>
      </c>
      <c r="E7022" s="678">
        <v>1E-3</v>
      </c>
      <c r="F7022" s="204">
        <v>78100</v>
      </c>
      <c r="G7022" s="701">
        <f t="shared" si="436"/>
        <v>78.100000000000009</v>
      </c>
      <c r="H7022" s="678"/>
    </row>
    <row r="7023" spans="1:8" ht="30">
      <c r="A7023" s="676"/>
      <c r="B7023" s="303"/>
      <c r="C7023" s="425" t="s">
        <v>2334</v>
      </c>
      <c r="D7023" s="678" t="s">
        <v>98</v>
      </c>
      <c r="E7023" s="678">
        <v>0.06</v>
      </c>
      <c r="F7023" s="204">
        <v>3000</v>
      </c>
      <c r="G7023" s="701">
        <f t="shared" si="436"/>
        <v>180</v>
      </c>
      <c r="H7023" s="678"/>
    </row>
    <row r="7024" spans="1:8" ht="30">
      <c r="A7024" s="676"/>
      <c r="B7024" s="303"/>
      <c r="C7024" s="425" t="s">
        <v>2335</v>
      </c>
      <c r="D7024" s="678" t="s">
        <v>98</v>
      </c>
      <c r="E7024" s="678">
        <v>0.06</v>
      </c>
      <c r="F7024" s="204">
        <v>3000</v>
      </c>
      <c r="G7024" s="701">
        <f t="shared" si="436"/>
        <v>180</v>
      </c>
      <c r="H7024" s="678"/>
    </row>
    <row r="7025" spans="1:8">
      <c r="A7025" s="676"/>
      <c r="B7025" s="303"/>
      <c r="C7025" s="425" t="s">
        <v>2336</v>
      </c>
      <c r="D7025" s="678" t="s">
        <v>98</v>
      </c>
      <c r="E7025" s="678">
        <v>0.1</v>
      </c>
      <c r="F7025" s="204">
        <v>6500</v>
      </c>
      <c r="G7025" s="701">
        <f t="shared" si="436"/>
        <v>650</v>
      </c>
      <c r="H7025" s="678"/>
    </row>
    <row r="7026" spans="1:8">
      <c r="A7026" s="676"/>
      <c r="B7026" s="303"/>
      <c r="C7026" s="425" t="s">
        <v>2337</v>
      </c>
      <c r="D7026" s="678" t="s">
        <v>98</v>
      </c>
      <c r="E7026" s="678">
        <v>0.04</v>
      </c>
      <c r="F7026" s="204">
        <v>35000</v>
      </c>
      <c r="G7026" s="701">
        <f t="shared" si="436"/>
        <v>1400</v>
      </c>
      <c r="H7026" s="678"/>
    </row>
    <row r="7027" spans="1:8">
      <c r="A7027" s="676"/>
      <c r="B7027" s="303"/>
      <c r="C7027" s="425" t="s">
        <v>2338</v>
      </c>
      <c r="D7027" s="678" t="s">
        <v>98</v>
      </c>
      <c r="E7027" s="678">
        <v>2.0000000000000001E-4</v>
      </c>
      <c r="F7027" s="204">
        <v>590000</v>
      </c>
      <c r="G7027" s="701">
        <f t="shared" si="436"/>
        <v>118</v>
      </c>
      <c r="H7027" s="678"/>
    </row>
    <row r="7028" spans="1:8">
      <c r="A7028" s="676"/>
      <c r="B7028" s="303"/>
      <c r="C7028" s="425" t="s">
        <v>31</v>
      </c>
      <c r="D7028" s="678" t="s">
        <v>98</v>
      </c>
      <c r="E7028" s="678">
        <v>1E-4</v>
      </c>
      <c r="F7028" s="204">
        <v>3500</v>
      </c>
      <c r="G7028" s="701">
        <f t="shared" si="436"/>
        <v>0.35000000000000003</v>
      </c>
      <c r="H7028" s="678"/>
    </row>
    <row r="7029" spans="1:8">
      <c r="A7029" s="676"/>
      <c r="B7029" s="303"/>
      <c r="C7029" s="797" t="s">
        <v>729</v>
      </c>
      <c r="D7029" s="678" t="s">
        <v>1649</v>
      </c>
      <c r="E7029" s="678">
        <v>0.5</v>
      </c>
      <c r="F7029" s="204">
        <v>80</v>
      </c>
      <c r="G7029" s="701">
        <f t="shared" si="436"/>
        <v>40</v>
      </c>
      <c r="H7029" s="678"/>
    </row>
    <row r="7030" spans="1:8">
      <c r="A7030" s="676"/>
      <c r="B7030" s="303"/>
      <c r="C7030" s="425" t="s">
        <v>245</v>
      </c>
      <c r="D7030" s="678" t="s">
        <v>2329</v>
      </c>
      <c r="E7030" s="607">
        <v>3.0000000000000001E-3</v>
      </c>
      <c r="F7030" s="204">
        <v>1500</v>
      </c>
      <c r="G7030" s="701">
        <f t="shared" si="436"/>
        <v>4.5</v>
      </c>
      <c r="H7030" s="678"/>
    </row>
    <row r="7031" spans="1:8">
      <c r="A7031" s="676"/>
      <c r="B7031" s="303"/>
      <c r="C7031" s="425" t="s">
        <v>727</v>
      </c>
      <c r="D7031" s="678" t="s">
        <v>39</v>
      </c>
      <c r="E7031" s="678">
        <v>2.5000000000000001E-2</v>
      </c>
      <c r="F7031" s="204">
        <v>5800</v>
      </c>
      <c r="G7031" s="701">
        <f t="shared" si="436"/>
        <v>145</v>
      </c>
      <c r="H7031" s="678"/>
    </row>
    <row r="7032" spans="1:8">
      <c r="A7032" s="676"/>
      <c r="B7032" s="303"/>
      <c r="C7032" s="425" t="s">
        <v>2348</v>
      </c>
      <c r="D7032" s="678" t="s">
        <v>98</v>
      </c>
      <c r="E7032" s="678">
        <v>8.9999999999999993E-3</v>
      </c>
      <c r="F7032" s="204">
        <v>6250</v>
      </c>
      <c r="G7032" s="701">
        <f t="shared" si="436"/>
        <v>56.249999999999993</v>
      </c>
      <c r="H7032" s="678"/>
    </row>
    <row r="7033" spans="1:8">
      <c r="A7033" s="676"/>
      <c r="B7033" s="303"/>
      <c r="C7033" s="425" t="s">
        <v>2349</v>
      </c>
      <c r="D7033" s="678" t="s">
        <v>39</v>
      </c>
      <c r="E7033" s="678">
        <v>0.01</v>
      </c>
      <c r="F7033" s="204">
        <v>80000</v>
      </c>
      <c r="G7033" s="701">
        <f t="shared" si="436"/>
        <v>800</v>
      </c>
      <c r="H7033" s="678"/>
    </row>
    <row r="7034" spans="1:8">
      <c r="A7034" s="676" t="s">
        <v>4742</v>
      </c>
      <c r="B7034" s="303" t="s">
        <v>2286</v>
      </c>
      <c r="C7034" s="754"/>
      <c r="D7034" s="609"/>
      <c r="E7034" s="609"/>
      <c r="F7034" s="643"/>
      <c r="G7034" s="1559">
        <f>SUM(G7035:G7052)</f>
        <v>5329.4500000000007</v>
      </c>
      <c r="H7034" s="678"/>
    </row>
    <row r="7035" spans="1:8">
      <c r="A7035" s="676"/>
      <c r="B7035" s="303"/>
      <c r="C7035" s="425" t="s">
        <v>1906</v>
      </c>
      <c r="D7035" s="678" t="s">
        <v>98</v>
      </c>
      <c r="E7035" s="678">
        <v>0.05</v>
      </c>
      <c r="F7035" s="204">
        <v>800</v>
      </c>
      <c r="G7035" s="701">
        <f>F7035*E7035</f>
        <v>40</v>
      </c>
      <c r="H7035" s="678"/>
    </row>
    <row r="7036" spans="1:8">
      <c r="A7036" s="676"/>
      <c r="B7036" s="303"/>
      <c r="C7036" s="425" t="s">
        <v>728</v>
      </c>
      <c r="D7036" s="678" t="s">
        <v>39</v>
      </c>
      <c r="E7036" s="678">
        <v>4.0000000000000002E-4</v>
      </c>
      <c r="F7036" s="204">
        <v>130000</v>
      </c>
      <c r="G7036" s="701">
        <f t="shared" ref="G7036:G7052" si="437">F7036*E7036</f>
        <v>52</v>
      </c>
      <c r="H7036" s="678"/>
    </row>
    <row r="7037" spans="1:8">
      <c r="A7037" s="676"/>
      <c r="B7037" s="303"/>
      <c r="C7037" s="425" t="s">
        <v>731</v>
      </c>
      <c r="D7037" s="678" t="s">
        <v>39</v>
      </c>
      <c r="E7037" s="678">
        <v>0.05</v>
      </c>
      <c r="F7037" s="204">
        <v>1300</v>
      </c>
      <c r="G7037" s="701">
        <f t="shared" si="437"/>
        <v>65</v>
      </c>
      <c r="H7037" s="678"/>
    </row>
    <row r="7038" spans="1:8" ht="30">
      <c r="A7038" s="676"/>
      <c r="B7038" s="303"/>
      <c r="C7038" s="425" t="s">
        <v>2331</v>
      </c>
      <c r="D7038" s="678" t="s">
        <v>98</v>
      </c>
      <c r="E7038" s="678">
        <v>2.5000000000000001E-3</v>
      </c>
      <c r="F7038" s="204">
        <v>78100</v>
      </c>
      <c r="G7038" s="701">
        <f t="shared" si="437"/>
        <v>195.25</v>
      </c>
      <c r="H7038" s="678"/>
    </row>
    <row r="7039" spans="1:8" ht="30">
      <c r="A7039" s="676"/>
      <c r="B7039" s="303"/>
      <c r="C7039" s="425" t="s">
        <v>2332</v>
      </c>
      <c r="D7039" s="678" t="s">
        <v>98</v>
      </c>
      <c r="E7039" s="678">
        <v>0.05</v>
      </c>
      <c r="F7039" s="204">
        <v>25500</v>
      </c>
      <c r="G7039" s="701">
        <f t="shared" si="437"/>
        <v>1275</v>
      </c>
      <c r="H7039" s="678"/>
    </row>
    <row r="7040" spans="1:8">
      <c r="A7040" s="676"/>
      <c r="B7040" s="303"/>
      <c r="C7040" s="425" t="s">
        <v>1680</v>
      </c>
      <c r="D7040" s="678" t="s">
        <v>98</v>
      </c>
      <c r="E7040" s="678">
        <v>0.02</v>
      </c>
      <c r="F7040" s="204">
        <v>2500</v>
      </c>
      <c r="G7040" s="701">
        <f t="shared" si="437"/>
        <v>50</v>
      </c>
      <c r="H7040" s="678"/>
    </row>
    <row r="7041" spans="1:8" ht="30">
      <c r="A7041" s="676"/>
      <c r="B7041" s="303"/>
      <c r="C7041" s="425" t="s">
        <v>2333</v>
      </c>
      <c r="D7041" s="678" t="s">
        <v>98</v>
      </c>
      <c r="E7041" s="678">
        <v>1E-3</v>
      </c>
      <c r="F7041" s="204">
        <v>78100</v>
      </c>
      <c r="G7041" s="701">
        <f t="shared" si="437"/>
        <v>78.100000000000009</v>
      </c>
      <c r="H7041" s="678"/>
    </row>
    <row r="7042" spans="1:8" ht="30">
      <c r="A7042" s="676"/>
      <c r="B7042" s="303"/>
      <c r="C7042" s="425" t="s">
        <v>2334</v>
      </c>
      <c r="D7042" s="678" t="s">
        <v>98</v>
      </c>
      <c r="E7042" s="678">
        <v>0.06</v>
      </c>
      <c r="F7042" s="204">
        <v>3000</v>
      </c>
      <c r="G7042" s="701">
        <f t="shared" si="437"/>
        <v>180</v>
      </c>
      <c r="H7042" s="678"/>
    </row>
    <row r="7043" spans="1:8" ht="30">
      <c r="A7043" s="676"/>
      <c r="B7043" s="303"/>
      <c r="C7043" s="425" t="s">
        <v>2335</v>
      </c>
      <c r="D7043" s="678" t="s">
        <v>98</v>
      </c>
      <c r="E7043" s="678">
        <v>0.06</v>
      </c>
      <c r="F7043" s="204">
        <v>3000</v>
      </c>
      <c r="G7043" s="701">
        <f t="shared" si="437"/>
        <v>180</v>
      </c>
      <c r="H7043" s="678"/>
    </row>
    <row r="7044" spans="1:8">
      <c r="A7044" s="676"/>
      <c r="B7044" s="303"/>
      <c r="C7044" s="425" t="s">
        <v>2336</v>
      </c>
      <c r="D7044" s="678" t="s">
        <v>98</v>
      </c>
      <c r="E7044" s="678">
        <v>0.1</v>
      </c>
      <c r="F7044" s="204">
        <v>6500</v>
      </c>
      <c r="G7044" s="701">
        <f t="shared" si="437"/>
        <v>650</v>
      </c>
      <c r="H7044" s="678"/>
    </row>
    <row r="7045" spans="1:8">
      <c r="A7045" s="676"/>
      <c r="B7045" s="303"/>
      <c r="C7045" s="425" t="s">
        <v>2337</v>
      </c>
      <c r="D7045" s="678" t="s">
        <v>98</v>
      </c>
      <c r="E7045" s="678">
        <v>0.04</v>
      </c>
      <c r="F7045" s="204">
        <v>35000</v>
      </c>
      <c r="G7045" s="701">
        <f t="shared" si="437"/>
        <v>1400</v>
      </c>
      <c r="H7045" s="678"/>
    </row>
    <row r="7046" spans="1:8">
      <c r="A7046" s="676"/>
      <c r="B7046" s="303"/>
      <c r="C7046" s="425" t="s">
        <v>2338</v>
      </c>
      <c r="D7046" s="678" t="s">
        <v>98</v>
      </c>
      <c r="E7046" s="678">
        <v>2.0000000000000001E-4</v>
      </c>
      <c r="F7046" s="204">
        <v>590000</v>
      </c>
      <c r="G7046" s="701">
        <f t="shared" si="437"/>
        <v>118</v>
      </c>
      <c r="H7046" s="678"/>
    </row>
    <row r="7047" spans="1:8">
      <c r="A7047" s="676"/>
      <c r="B7047" s="303"/>
      <c r="C7047" s="425" t="s">
        <v>31</v>
      </c>
      <c r="D7047" s="678" t="s">
        <v>98</v>
      </c>
      <c r="E7047" s="678">
        <v>1E-4</v>
      </c>
      <c r="F7047" s="204">
        <v>3500</v>
      </c>
      <c r="G7047" s="701">
        <f t="shared" si="437"/>
        <v>0.35000000000000003</v>
      </c>
      <c r="H7047" s="678"/>
    </row>
    <row r="7048" spans="1:8">
      <c r="A7048" s="676"/>
      <c r="B7048" s="303"/>
      <c r="C7048" s="797" t="s">
        <v>729</v>
      </c>
      <c r="D7048" s="678" t="s">
        <v>1649</v>
      </c>
      <c r="E7048" s="678">
        <v>0.5</v>
      </c>
      <c r="F7048" s="204">
        <v>80</v>
      </c>
      <c r="G7048" s="701">
        <f t="shared" si="437"/>
        <v>40</v>
      </c>
      <c r="H7048" s="678"/>
    </row>
    <row r="7049" spans="1:8">
      <c r="A7049" s="676"/>
      <c r="B7049" s="303"/>
      <c r="C7049" s="425" t="s">
        <v>245</v>
      </c>
      <c r="D7049" s="678" t="s">
        <v>2329</v>
      </c>
      <c r="E7049" s="607">
        <v>3.0000000000000001E-3</v>
      </c>
      <c r="F7049" s="204">
        <v>1500</v>
      </c>
      <c r="G7049" s="701">
        <f t="shared" si="437"/>
        <v>4.5</v>
      </c>
      <c r="H7049" s="678"/>
    </row>
    <row r="7050" spans="1:8">
      <c r="A7050" s="676"/>
      <c r="B7050" s="303"/>
      <c r="C7050" s="425" t="s">
        <v>727</v>
      </c>
      <c r="D7050" s="678" t="s">
        <v>39</v>
      </c>
      <c r="E7050" s="678">
        <v>2.5000000000000001E-2</v>
      </c>
      <c r="F7050" s="204">
        <v>5800</v>
      </c>
      <c r="G7050" s="701">
        <f t="shared" si="437"/>
        <v>145</v>
      </c>
      <c r="H7050" s="678"/>
    </row>
    <row r="7051" spans="1:8">
      <c r="A7051" s="676"/>
      <c r="B7051" s="303"/>
      <c r="C7051" s="425" t="s">
        <v>2348</v>
      </c>
      <c r="D7051" s="678" t="s">
        <v>98</v>
      </c>
      <c r="E7051" s="678">
        <v>8.9999999999999993E-3</v>
      </c>
      <c r="F7051" s="204">
        <v>6250</v>
      </c>
      <c r="G7051" s="701">
        <f t="shared" si="437"/>
        <v>56.249999999999993</v>
      </c>
      <c r="H7051" s="678"/>
    </row>
    <row r="7052" spans="1:8">
      <c r="A7052" s="676"/>
      <c r="B7052" s="303"/>
      <c r="C7052" s="425" t="s">
        <v>2349</v>
      </c>
      <c r="D7052" s="678" t="s">
        <v>39</v>
      </c>
      <c r="E7052" s="678">
        <v>0.01</v>
      </c>
      <c r="F7052" s="204">
        <v>80000</v>
      </c>
      <c r="G7052" s="701">
        <f t="shared" si="437"/>
        <v>800</v>
      </c>
      <c r="H7052" s="678"/>
    </row>
    <row r="7053" spans="1:8">
      <c r="A7053" s="676" t="s">
        <v>4743</v>
      </c>
      <c r="B7053" s="303" t="s">
        <v>2287</v>
      </c>
      <c r="C7053" s="754"/>
      <c r="D7053" s="609"/>
      <c r="E7053" s="609"/>
      <c r="F7053" s="643"/>
      <c r="G7053" s="1559">
        <f>SUM(G7054:G7071)</f>
        <v>5329.4500000000007</v>
      </c>
      <c r="H7053" s="678"/>
    </row>
    <row r="7054" spans="1:8">
      <c r="A7054" s="676"/>
      <c r="B7054" s="303"/>
      <c r="C7054" s="425" t="s">
        <v>1906</v>
      </c>
      <c r="D7054" s="678" t="s">
        <v>98</v>
      </c>
      <c r="E7054" s="678">
        <v>0.05</v>
      </c>
      <c r="F7054" s="204">
        <v>800</v>
      </c>
      <c r="G7054" s="701">
        <f>F7054*E7054</f>
        <v>40</v>
      </c>
      <c r="H7054" s="678"/>
    </row>
    <row r="7055" spans="1:8">
      <c r="A7055" s="676"/>
      <c r="B7055" s="303"/>
      <c r="C7055" s="425" t="s">
        <v>728</v>
      </c>
      <c r="D7055" s="678" t="s">
        <v>39</v>
      </c>
      <c r="E7055" s="678">
        <v>4.0000000000000002E-4</v>
      </c>
      <c r="F7055" s="204">
        <v>130000</v>
      </c>
      <c r="G7055" s="701">
        <f t="shared" ref="G7055:G7071" si="438">F7055*E7055</f>
        <v>52</v>
      </c>
      <c r="H7055" s="678"/>
    </row>
    <row r="7056" spans="1:8">
      <c r="A7056" s="676"/>
      <c r="B7056" s="303"/>
      <c r="C7056" s="425" t="s">
        <v>731</v>
      </c>
      <c r="D7056" s="678" t="s">
        <v>39</v>
      </c>
      <c r="E7056" s="678">
        <v>0.05</v>
      </c>
      <c r="F7056" s="204">
        <v>1300</v>
      </c>
      <c r="G7056" s="701">
        <f t="shared" si="438"/>
        <v>65</v>
      </c>
      <c r="H7056" s="678"/>
    </row>
    <row r="7057" spans="1:8" ht="30">
      <c r="A7057" s="676"/>
      <c r="B7057" s="303"/>
      <c r="C7057" s="425" t="s">
        <v>2331</v>
      </c>
      <c r="D7057" s="678" t="s">
        <v>98</v>
      </c>
      <c r="E7057" s="678">
        <v>2.5000000000000001E-3</v>
      </c>
      <c r="F7057" s="204">
        <v>78100</v>
      </c>
      <c r="G7057" s="701">
        <f t="shared" si="438"/>
        <v>195.25</v>
      </c>
      <c r="H7057" s="678"/>
    </row>
    <row r="7058" spans="1:8" ht="30">
      <c r="A7058" s="676"/>
      <c r="B7058" s="303"/>
      <c r="C7058" s="425" t="s">
        <v>2332</v>
      </c>
      <c r="D7058" s="678" t="s">
        <v>98</v>
      </c>
      <c r="E7058" s="678">
        <v>0.05</v>
      </c>
      <c r="F7058" s="204">
        <v>25500</v>
      </c>
      <c r="G7058" s="701">
        <f t="shared" si="438"/>
        <v>1275</v>
      </c>
      <c r="H7058" s="678"/>
    </row>
    <row r="7059" spans="1:8">
      <c r="A7059" s="676"/>
      <c r="B7059" s="303"/>
      <c r="C7059" s="425" t="s">
        <v>1680</v>
      </c>
      <c r="D7059" s="678" t="s">
        <v>98</v>
      </c>
      <c r="E7059" s="678">
        <v>0.02</v>
      </c>
      <c r="F7059" s="204">
        <v>2500</v>
      </c>
      <c r="G7059" s="701">
        <f t="shared" si="438"/>
        <v>50</v>
      </c>
      <c r="H7059" s="678"/>
    </row>
    <row r="7060" spans="1:8" ht="30">
      <c r="A7060" s="676"/>
      <c r="B7060" s="303"/>
      <c r="C7060" s="425" t="s">
        <v>2333</v>
      </c>
      <c r="D7060" s="678" t="s">
        <v>98</v>
      </c>
      <c r="E7060" s="678">
        <v>1E-3</v>
      </c>
      <c r="F7060" s="204">
        <v>78100</v>
      </c>
      <c r="G7060" s="701">
        <f t="shared" si="438"/>
        <v>78.100000000000009</v>
      </c>
      <c r="H7060" s="678"/>
    </row>
    <row r="7061" spans="1:8" ht="30">
      <c r="A7061" s="676"/>
      <c r="B7061" s="303"/>
      <c r="C7061" s="425" t="s">
        <v>2334</v>
      </c>
      <c r="D7061" s="678" t="s">
        <v>98</v>
      </c>
      <c r="E7061" s="678">
        <v>0.06</v>
      </c>
      <c r="F7061" s="204">
        <v>3000</v>
      </c>
      <c r="G7061" s="701">
        <f t="shared" si="438"/>
        <v>180</v>
      </c>
      <c r="H7061" s="678"/>
    </row>
    <row r="7062" spans="1:8" ht="30">
      <c r="A7062" s="676"/>
      <c r="B7062" s="303"/>
      <c r="C7062" s="425" t="s">
        <v>2335</v>
      </c>
      <c r="D7062" s="678" t="s">
        <v>98</v>
      </c>
      <c r="E7062" s="678">
        <v>0.06</v>
      </c>
      <c r="F7062" s="204">
        <v>3000</v>
      </c>
      <c r="G7062" s="701">
        <f t="shared" si="438"/>
        <v>180</v>
      </c>
      <c r="H7062" s="678"/>
    </row>
    <row r="7063" spans="1:8">
      <c r="A7063" s="676"/>
      <c r="B7063" s="303"/>
      <c r="C7063" s="425" t="s">
        <v>2336</v>
      </c>
      <c r="D7063" s="678" t="s">
        <v>98</v>
      </c>
      <c r="E7063" s="678">
        <v>0.1</v>
      </c>
      <c r="F7063" s="204">
        <v>6500</v>
      </c>
      <c r="G7063" s="701">
        <f t="shared" si="438"/>
        <v>650</v>
      </c>
      <c r="H7063" s="678"/>
    </row>
    <row r="7064" spans="1:8">
      <c r="A7064" s="676"/>
      <c r="B7064" s="303"/>
      <c r="C7064" s="425" t="s">
        <v>2337</v>
      </c>
      <c r="D7064" s="678" t="s">
        <v>98</v>
      </c>
      <c r="E7064" s="678">
        <v>0.04</v>
      </c>
      <c r="F7064" s="204">
        <v>35000</v>
      </c>
      <c r="G7064" s="701">
        <f t="shared" si="438"/>
        <v>1400</v>
      </c>
      <c r="H7064" s="678"/>
    </row>
    <row r="7065" spans="1:8">
      <c r="A7065" s="676"/>
      <c r="B7065" s="303"/>
      <c r="C7065" s="425" t="s">
        <v>2338</v>
      </c>
      <c r="D7065" s="678" t="s">
        <v>98</v>
      </c>
      <c r="E7065" s="678">
        <v>2.0000000000000001E-4</v>
      </c>
      <c r="F7065" s="204">
        <v>590000</v>
      </c>
      <c r="G7065" s="701">
        <f t="shared" si="438"/>
        <v>118</v>
      </c>
      <c r="H7065" s="678"/>
    </row>
    <row r="7066" spans="1:8">
      <c r="A7066" s="676"/>
      <c r="B7066" s="303"/>
      <c r="C7066" s="425" t="s">
        <v>31</v>
      </c>
      <c r="D7066" s="678" t="s">
        <v>98</v>
      </c>
      <c r="E7066" s="678">
        <v>1E-4</v>
      </c>
      <c r="F7066" s="204">
        <v>3500</v>
      </c>
      <c r="G7066" s="701">
        <f t="shared" si="438"/>
        <v>0.35000000000000003</v>
      </c>
      <c r="H7066" s="678"/>
    </row>
    <row r="7067" spans="1:8">
      <c r="A7067" s="676"/>
      <c r="B7067" s="303"/>
      <c r="C7067" s="797" t="s">
        <v>729</v>
      </c>
      <c r="D7067" s="678" t="s">
        <v>1649</v>
      </c>
      <c r="E7067" s="678">
        <v>0.5</v>
      </c>
      <c r="F7067" s="204">
        <v>80</v>
      </c>
      <c r="G7067" s="701">
        <f t="shared" si="438"/>
        <v>40</v>
      </c>
      <c r="H7067" s="678"/>
    </row>
    <row r="7068" spans="1:8">
      <c r="A7068" s="676"/>
      <c r="B7068" s="303"/>
      <c r="C7068" s="425" t="s">
        <v>245</v>
      </c>
      <c r="D7068" s="678" t="s">
        <v>2329</v>
      </c>
      <c r="E7068" s="607">
        <v>3.0000000000000001E-3</v>
      </c>
      <c r="F7068" s="204">
        <v>1500</v>
      </c>
      <c r="G7068" s="701">
        <f t="shared" si="438"/>
        <v>4.5</v>
      </c>
      <c r="H7068" s="678"/>
    </row>
    <row r="7069" spans="1:8">
      <c r="A7069" s="676"/>
      <c r="B7069" s="303"/>
      <c r="C7069" s="425" t="s">
        <v>727</v>
      </c>
      <c r="D7069" s="678" t="s">
        <v>39</v>
      </c>
      <c r="E7069" s="678">
        <v>2.5000000000000001E-2</v>
      </c>
      <c r="F7069" s="204">
        <v>5800</v>
      </c>
      <c r="G7069" s="701">
        <f t="shared" si="438"/>
        <v>145</v>
      </c>
      <c r="H7069" s="678"/>
    </row>
    <row r="7070" spans="1:8">
      <c r="A7070" s="676"/>
      <c r="B7070" s="303"/>
      <c r="C7070" s="425" t="s">
        <v>2348</v>
      </c>
      <c r="D7070" s="678" t="s">
        <v>98</v>
      </c>
      <c r="E7070" s="678">
        <v>8.9999999999999993E-3</v>
      </c>
      <c r="F7070" s="204">
        <v>6250</v>
      </c>
      <c r="G7070" s="701">
        <f t="shared" si="438"/>
        <v>56.249999999999993</v>
      </c>
      <c r="H7070" s="678"/>
    </row>
    <row r="7071" spans="1:8">
      <c r="A7071" s="676"/>
      <c r="B7071" s="303"/>
      <c r="C7071" s="425" t="s">
        <v>2349</v>
      </c>
      <c r="D7071" s="678" t="s">
        <v>39</v>
      </c>
      <c r="E7071" s="678">
        <v>0.01</v>
      </c>
      <c r="F7071" s="204">
        <v>80000</v>
      </c>
      <c r="G7071" s="701">
        <f t="shared" si="438"/>
        <v>800</v>
      </c>
      <c r="H7071" s="678"/>
    </row>
    <row r="7072" spans="1:8">
      <c r="A7072" s="676" t="s">
        <v>4744</v>
      </c>
      <c r="B7072" s="303" t="s">
        <v>2288</v>
      </c>
      <c r="C7072" s="754"/>
      <c r="D7072" s="609"/>
      <c r="E7072" s="609"/>
      <c r="F7072" s="643"/>
      <c r="G7072" s="1559">
        <f>SUM(G7073:G7090)</f>
        <v>5329.4500000000007</v>
      </c>
      <c r="H7072" s="678"/>
    </row>
    <row r="7073" spans="1:8">
      <c r="A7073" s="676"/>
      <c r="B7073" s="303"/>
      <c r="C7073" s="425" t="s">
        <v>1906</v>
      </c>
      <c r="D7073" s="678" t="s">
        <v>98</v>
      </c>
      <c r="E7073" s="678">
        <v>0.05</v>
      </c>
      <c r="F7073" s="204">
        <v>800</v>
      </c>
      <c r="G7073" s="701">
        <f>F7073*E7073</f>
        <v>40</v>
      </c>
      <c r="H7073" s="678"/>
    </row>
    <row r="7074" spans="1:8">
      <c r="A7074" s="676"/>
      <c r="B7074" s="303"/>
      <c r="C7074" s="425" t="s">
        <v>728</v>
      </c>
      <c r="D7074" s="678" t="s">
        <v>39</v>
      </c>
      <c r="E7074" s="678">
        <v>4.0000000000000002E-4</v>
      </c>
      <c r="F7074" s="204">
        <v>130000</v>
      </c>
      <c r="G7074" s="701">
        <f t="shared" ref="G7074:G7090" si="439">F7074*E7074</f>
        <v>52</v>
      </c>
      <c r="H7074" s="678"/>
    </row>
    <row r="7075" spans="1:8">
      <c r="A7075" s="676"/>
      <c r="B7075" s="303"/>
      <c r="C7075" s="425" t="s">
        <v>731</v>
      </c>
      <c r="D7075" s="678" t="s">
        <v>39</v>
      </c>
      <c r="E7075" s="678">
        <v>0.05</v>
      </c>
      <c r="F7075" s="204">
        <v>1300</v>
      </c>
      <c r="G7075" s="701">
        <f t="shared" si="439"/>
        <v>65</v>
      </c>
      <c r="H7075" s="678"/>
    </row>
    <row r="7076" spans="1:8" ht="30">
      <c r="A7076" s="676"/>
      <c r="B7076" s="303"/>
      <c r="C7076" s="425" t="s">
        <v>2331</v>
      </c>
      <c r="D7076" s="678" t="s">
        <v>98</v>
      </c>
      <c r="E7076" s="678">
        <v>2.5000000000000001E-3</v>
      </c>
      <c r="F7076" s="204">
        <v>78100</v>
      </c>
      <c r="G7076" s="701">
        <f t="shared" si="439"/>
        <v>195.25</v>
      </c>
      <c r="H7076" s="678"/>
    </row>
    <row r="7077" spans="1:8" ht="30">
      <c r="A7077" s="676"/>
      <c r="B7077" s="303"/>
      <c r="C7077" s="425" t="s">
        <v>2332</v>
      </c>
      <c r="D7077" s="678" t="s">
        <v>98</v>
      </c>
      <c r="E7077" s="678">
        <v>0.05</v>
      </c>
      <c r="F7077" s="204">
        <v>25500</v>
      </c>
      <c r="G7077" s="701">
        <f t="shared" si="439"/>
        <v>1275</v>
      </c>
      <c r="H7077" s="678"/>
    </row>
    <row r="7078" spans="1:8">
      <c r="A7078" s="676"/>
      <c r="B7078" s="303"/>
      <c r="C7078" s="425" t="s">
        <v>1680</v>
      </c>
      <c r="D7078" s="678" t="s">
        <v>98</v>
      </c>
      <c r="E7078" s="678">
        <v>0.02</v>
      </c>
      <c r="F7078" s="204">
        <v>2500</v>
      </c>
      <c r="G7078" s="701">
        <f t="shared" si="439"/>
        <v>50</v>
      </c>
      <c r="H7078" s="678"/>
    </row>
    <row r="7079" spans="1:8" ht="30">
      <c r="A7079" s="676"/>
      <c r="B7079" s="303"/>
      <c r="C7079" s="425" t="s">
        <v>2333</v>
      </c>
      <c r="D7079" s="678" t="s">
        <v>98</v>
      </c>
      <c r="E7079" s="678">
        <v>1E-3</v>
      </c>
      <c r="F7079" s="204">
        <v>78100</v>
      </c>
      <c r="G7079" s="701">
        <f t="shared" si="439"/>
        <v>78.100000000000009</v>
      </c>
      <c r="H7079" s="678"/>
    </row>
    <row r="7080" spans="1:8" ht="30">
      <c r="A7080" s="676"/>
      <c r="B7080" s="303"/>
      <c r="C7080" s="425" t="s">
        <v>2334</v>
      </c>
      <c r="D7080" s="678" t="s">
        <v>98</v>
      </c>
      <c r="E7080" s="678">
        <v>0.06</v>
      </c>
      <c r="F7080" s="204">
        <v>3000</v>
      </c>
      <c r="G7080" s="701">
        <f t="shared" si="439"/>
        <v>180</v>
      </c>
      <c r="H7080" s="678"/>
    </row>
    <row r="7081" spans="1:8" ht="30">
      <c r="A7081" s="676"/>
      <c r="B7081" s="303"/>
      <c r="C7081" s="425" t="s">
        <v>2335</v>
      </c>
      <c r="D7081" s="678" t="s">
        <v>98</v>
      </c>
      <c r="E7081" s="678">
        <v>0.06</v>
      </c>
      <c r="F7081" s="204">
        <v>3000</v>
      </c>
      <c r="G7081" s="701">
        <f t="shared" si="439"/>
        <v>180</v>
      </c>
      <c r="H7081" s="678"/>
    </row>
    <row r="7082" spans="1:8">
      <c r="A7082" s="676"/>
      <c r="B7082" s="303"/>
      <c r="C7082" s="425" t="s">
        <v>2336</v>
      </c>
      <c r="D7082" s="678" t="s">
        <v>98</v>
      </c>
      <c r="E7082" s="678">
        <v>0.1</v>
      </c>
      <c r="F7082" s="204">
        <v>6500</v>
      </c>
      <c r="G7082" s="701">
        <f t="shared" si="439"/>
        <v>650</v>
      </c>
      <c r="H7082" s="678"/>
    </row>
    <row r="7083" spans="1:8">
      <c r="A7083" s="676"/>
      <c r="B7083" s="303"/>
      <c r="C7083" s="425" t="s">
        <v>2337</v>
      </c>
      <c r="D7083" s="678" t="s">
        <v>98</v>
      </c>
      <c r="E7083" s="678">
        <v>0.04</v>
      </c>
      <c r="F7083" s="204">
        <v>35000</v>
      </c>
      <c r="G7083" s="701">
        <f t="shared" si="439"/>
        <v>1400</v>
      </c>
      <c r="H7083" s="678"/>
    </row>
    <row r="7084" spans="1:8">
      <c r="A7084" s="676"/>
      <c r="B7084" s="303"/>
      <c r="C7084" s="425" t="s">
        <v>2338</v>
      </c>
      <c r="D7084" s="678" t="s">
        <v>98</v>
      </c>
      <c r="E7084" s="678">
        <v>2.0000000000000001E-4</v>
      </c>
      <c r="F7084" s="204">
        <v>590000</v>
      </c>
      <c r="G7084" s="701">
        <f t="shared" si="439"/>
        <v>118</v>
      </c>
      <c r="H7084" s="678"/>
    </row>
    <row r="7085" spans="1:8">
      <c r="A7085" s="676"/>
      <c r="B7085" s="303"/>
      <c r="C7085" s="425" t="s">
        <v>31</v>
      </c>
      <c r="D7085" s="678" t="s">
        <v>98</v>
      </c>
      <c r="E7085" s="678">
        <v>1E-4</v>
      </c>
      <c r="F7085" s="204">
        <v>3500</v>
      </c>
      <c r="G7085" s="701">
        <f t="shared" si="439"/>
        <v>0.35000000000000003</v>
      </c>
      <c r="H7085" s="678"/>
    </row>
    <row r="7086" spans="1:8">
      <c r="A7086" s="676"/>
      <c r="B7086" s="303"/>
      <c r="C7086" s="797" t="s">
        <v>729</v>
      </c>
      <c r="D7086" s="678" t="s">
        <v>1649</v>
      </c>
      <c r="E7086" s="678">
        <v>0.5</v>
      </c>
      <c r="F7086" s="204">
        <v>80</v>
      </c>
      <c r="G7086" s="701">
        <f t="shared" si="439"/>
        <v>40</v>
      </c>
      <c r="H7086" s="678"/>
    </row>
    <row r="7087" spans="1:8">
      <c r="A7087" s="676"/>
      <c r="B7087" s="303"/>
      <c r="C7087" s="425" t="s">
        <v>245</v>
      </c>
      <c r="D7087" s="678" t="s">
        <v>2329</v>
      </c>
      <c r="E7087" s="607">
        <v>3.0000000000000001E-3</v>
      </c>
      <c r="F7087" s="204">
        <v>1500</v>
      </c>
      <c r="G7087" s="701">
        <f t="shared" si="439"/>
        <v>4.5</v>
      </c>
      <c r="H7087" s="678"/>
    </row>
    <row r="7088" spans="1:8">
      <c r="A7088" s="676"/>
      <c r="B7088" s="303"/>
      <c r="C7088" s="425" t="s">
        <v>727</v>
      </c>
      <c r="D7088" s="678" t="s">
        <v>39</v>
      </c>
      <c r="E7088" s="678">
        <v>2.5000000000000001E-2</v>
      </c>
      <c r="F7088" s="204">
        <v>5800</v>
      </c>
      <c r="G7088" s="701">
        <f t="shared" si="439"/>
        <v>145</v>
      </c>
      <c r="H7088" s="678"/>
    </row>
    <row r="7089" spans="1:8">
      <c r="A7089" s="676"/>
      <c r="B7089" s="303"/>
      <c r="C7089" s="425" t="s">
        <v>2348</v>
      </c>
      <c r="D7089" s="678" t="s">
        <v>98</v>
      </c>
      <c r="E7089" s="678">
        <v>8.9999999999999993E-3</v>
      </c>
      <c r="F7089" s="204">
        <v>6250</v>
      </c>
      <c r="G7089" s="701">
        <f t="shared" si="439"/>
        <v>56.249999999999993</v>
      </c>
      <c r="H7089" s="678"/>
    </row>
    <row r="7090" spans="1:8">
      <c r="A7090" s="676"/>
      <c r="B7090" s="303"/>
      <c r="C7090" s="425" t="s">
        <v>2349</v>
      </c>
      <c r="D7090" s="678" t="s">
        <v>39</v>
      </c>
      <c r="E7090" s="678">
        <v>0.01</v>
      </c>
      <c r="F7090" s="204">
        <v>80000</v>
      </c>
      <c r="G7090" s="701">
        <f t="shared" si="439"/>
        <v>800</v>
      </c>
      <c r="H7090" s="678"/>
    </row>
    <row r="7091" spans="1:8">
      <c r="A7091" s="676" t="s">
        <v>4745</v>
      </c>
      <c r="B7091" s="303" t="s">
        <v>2289</v>
      </c>
      <c r="C7091" s="567"/>
      <c r="D7091" s="678"/>
      <c r="E7091" s="612"/>
      <c r="F7091" s="204"/>
      <c r="G7091" s="1559">
        <f>SUM(G7092:G7095)</f>
        <v>77.849999999999994</v>
      </c>
      <c r="H7091" s="678"/>
    </row>
    <row r="7092" spans="1:8">
      <c r="A7092" s="676"/>
      <c r="B7092" s="303"/>
      <c r="C7092" s="425" t="s">
        <v>576</v>
      </c>
      <c r="D7092" s="678" t="s">
        <v>39</v>
      </c>
      <c r="E7092" s="678">
        <v>0.05</v>
      </c>
      <c r="F7092" s="204">
        <v>720</v>
      </c>
      <c r="G7092" s="701">
        <f>E7092*F7092</f>
        <v>36</v>
      </c>
      <c r="H7092" s="678"/>
    </row>
    <row r="7093" spans="1:8">
      <c r="A7093" s="676"/>
      <c r="B7093" s="303"/>
      <c r="C7093" s="425" t="s">
        <v>31</v>
      </c>
      <c r="D7093" s="678" t="s">
        <v>98</v>
      </c>
      <c r="E7093" s="678">
        <v>1E-4</v>
      </c>
      <c r="F7093" s="204">
        <v>3500</v>
      </c>
      <c r="G7093" s="701">
        <f>E7093*F7093</f>
        <v>0.35000000000000003</v>
      </c>
      <c r="H7093" s="678"/>
    </row>
    <row r="7094" spans="1:8">
      <c r="A7094" s="676"/>
      <c r="B7094" s="303"/>
      <c r="C7094" s="797" t="s">
        <v>729</v>
      </c>
      <c r="D7094" s="678" t="s">
        <v>1649</v>
      </c>
      <c r="E7094" s="678">
        <v>0.5</v>
      </c>
      <c r="F7094" s="204">
        <v>80</v>
      </c>
      <c r="G7094" s="701">
        <f>E7094*F7094</f>
        <v>40</v>
      </c>
      <c r="H7094" s="678"/>
    </row>
    <row r="7095" spans="1:8">
      <c r="A7095" s="676"/>
      <c r="B7095" s="303"/>
      <c r="C7095" s="425" t="s">
        <v>2318</v>
      </c>
      <c r="D7095" s="678" t="s">
        <v>725</v>
      </c>
      <c r="E7095" s="678">
        <v>1E-3</v>
      </c>
      <c r="F7095" s="204">
        <v>1500</v>
      </c>
      <c r="G7095" s="701">
        <f>E7095*F7095</f>
        <v>1.5</v>
      </c>
      <c r="H7095" s="678"/>
    </row>
    <row r="7096" spans="1:8">
      <c r="A7096" s="676" t="s">
        <v>4746</v>
      </c>
      <c r="B7096" s="303" t="s">
        <v>2290</v>
      </c>
      <c r="C7096" s="567"/>
      <c r="D7096" s="678"/>
      <c r="E7096" s="612"/>
      <c r="F7096" s="204"/>
      <c r="G7096" s="1559">
        <f>SUM(G7097:G7100)</f>
        <v>77.849999999999994</v>
      </c>
      <c r="H7096" s="678"/>
    </row>
    <row r="7097" spans="1:8">
      <c r="A7097" s="676"/>
      <c r="B7097" s="303"/>
      <c r="C7097" s="425" t="s">
        <v>576</v>
      </c>
      <c r="D7097" s="678" t="s">
        <v>39</v>
      </c>
      <c r="E7097" s="678">
        <v>0.05</v>
      </c>
      <c r="F7097" s="204">
        <v>720</v>
      </c>
      <c r="G7097" s="701">
        <f>E7097*F7097</f>
        <v>36</v>
      </c>
      <c r="H7097" s="678"/>
    </row>
    <row r="7098" spans="1:8">
      <c r="A7098" s="676"/>
      <c r="B7098" s="303"/>
      <c r="C7098" s="425" t="s">
        <v>31</v>
      </c>
      <c r="D7098" s="678" t="s">
        <v>98</v>
      </c>
      <c r="E7098" s="678">
        <v>1E-4</v>
      </c>
      <c r="F7098" s="204">
        <v>3500</v>
      </c>
      <c r="G7098" s="701">
        <f>E7098*F7098</f>
        <v>0.35000000000000003</v>
      </c>
      <c r="H7098" s="678"/>
    </row>
    <row r="7099" spans="1:8">
      <c r="A7099" s="676"/>
      <c r="B7099" s="303"/>
      <c r="C7099" s="797" t="s">
        <v>729</v>
      </c>
      <c r="D7099" s="678" t="s">
        <v>1649</v>
      </c>
      <c r="E7099" s="678">
        <v>0.5</v>
      </c>
      <c r="F7099" s="204">
        <v>80</v>
      </c>
      <c r="G7099" s="701">
        <f>E7099*F7099</f>
        <v>40</v>
      </c>
      <c r="H7099" s="678"/>
    </row>
    <row r="7100" spans="1:8">
      <c r="A7100" s="676"/>
      <c r="B7100" s="303"/>
      <c r="C7100" s="425" t="s">
        <v>2318</v>
      </c>
      <c r="D7100" s="678" t="s">
        <v>725</v>
      </c>
      <c r="E7100" s="678">
        <v>1E-3</v>
      </c>
      <c r="F7100" s="204">
        <v>1500</v>
      </c>
      <c r="G7100" s="701">
        <f>E7100*F7100</f>
        <v>1.5</v>
      </c>
      <c r="H7100" s="678"/>
    </row>
    <row r="7101" spans="1:8" ht="30">
      <c r="A7101" s="676" t="s">
        <v>4747</v>
      </c>
      <c r="B7101" s="303" t="s">
        <v>2291</v>
      </c>
      <c r="C7101" s="567"/>
      <c r="D7101" s="678"/>
      <c r="E7101" s="612"/>
      <c r="F7101" s="204"/>
      <c r="G7101" s="1559">
        <f>SUM(G7102:G7106)</f>
        <v>84.550000000000011</v>
      </c>
      <c r="H7101" s="678"/>
    </row>
    <row r="7102" spans="1:8">
      <c r="A7102" s="676"/>
      <c r="B7102" s="303"/>
      <c r="C7102" s="425" t="s">
        <v>2323</v>
      </c>
      <c r="D7102" s="678" t="s">
        <v>38</v>
      </c>
      <c r="E7102" s="607">
        <v>1E-3</v>
      </c>
      <c r="F7102" s="204">
        <v>29500</v>
      </c>
      <c r="G7102" s="701">
        <f>E7102*F7102</f>
        <v>29.5</v>
      </c>
      <c r="H7102" s="678"/>
    </row>
    <row r="7103" spans="1:8">
      <c r="A7103" s="676"/>
      <c r="B7103" s="303"/>
      <c r="C7103" s="425" t="s">
        <v>576</v>
      </c>
      <c r="D7103" s="678" t="s">
        <v>39</v>
      </c>
      <c r="E7103" s="678">
        <v>0.01</v>
      </c>
      <c r="F7103" s="204">
        <v>720</v>
      </c>
      <c r="G7103" s="701">
        <f>E7103*F7103</f>
        <v>7.2</v>
      </c>
      <c r="H7103" s="678"/>
    </row>
    <row r="7104" spans="1:8">
      <c r="A7104" s="676"/>
      <c r="B7104" s="303"/>
      <c r="C7104" s="425" t="s">
        <v>31</v>
      </c>
      <c r="D7104" s="678" t="s">
        <v>98</v>
      </c>
      <c r="E7104" s="678">
        <v>1E-4</v>
      </c>
      <c r="F7104" s="204">
        <v>3500</v>
      </c>
      <c r="G7104" s="701">
        <f>E7104*F7104</f>
        <v>0.35000000000000003</v>
      </c>
      <c r="H7104" s="678"/>
    </row>
    <row r="7105" spans="1:8">
      <c r="A7105" s="676"/>
      <c r="B7105" s="303"/>
      <c r="C7105" s="797" t="s">
        <v>729</v>
      </c>
      <c r="D7105" s="678" t="s">
        <v>1649</v>
      </c>
      <c r="E7105" s="678">
        <v>0.5</v>
      </c>
      <c r="F7105" s="204">
        <v>80</v>
      </c>
      <c r="G7105" s="701">
        <f>E7105*F7105</f>
        <v>40</v>
      </c>
      <c r="H7105" s="678"/>
    </row>
    <row r="7106" spans="1:8">
      <c r="A7106" s="676"/>
      <c r="B7106" s="303"/>
      <c r="C7106" s="425" t="s">
        <v>2318</v>
      </c>
      <c r="D7106" s="678" t="s">
        <v>725</v>
      </c>
      <c r="E7106" s="678">
        <v>5.0000000000000001E-3</v>
      </c>
      <c r="F7106" s="204">
        <v>1500</v>
      </c>
      <c r="G7106" s="701">
        <f>E7106*F7106</f>
        <v>7.5</v>
      </c>
      <c r="H7106" s="678"/>
    </row>
    <row r="7107" spans="1:8" ht="30">
      <c r="A7107" s="676" t="s">
        <v>4748</v>
      </c>
      <c r="B7107" s="303" t="s">
        <v>2292</v>
      </c>
      <c r="C7107" s="754"/>
      <c r="D7107" s="609"/>
      <c r="E7107" s="609"/>
      <c r="F7107" s="204"/>
      <c r="G7107" s="1559">
        <f>SUM(G7108:G7127)</f>
        <v>5410.9500000000007</v>
      </c>
      <c r="H7107" s="678"/>
    </row>
    <row r="7108" spans="1:8">
      <c r="A7108" s="676"/>
      <c r="B7108" s="303"/>
      <c r="C7108" s="425" t="s">
        <v>1906</v>
      </c>
      <c r="D7108" s="678" t="s">
        <v>98</v>
      </c>
      <c r="E7108" s="678">
        <v>0.08</v>
      </c>
      <c r="F7108" s="204">
        <v>800</v>
      </c>
      <c r="G7108" s="701">
        <f>F7108*E7108</f>
        <v>64</v>
      </c>
      <c r="H7108" s="678"/>
    </row>
    <row r="7109" spans="1:8">
      <c r="A7109" s="676"/>
      <c r="B7109" s="303"/>
      <c r="C7109" s="425" t="s">
        <v>728</v>
      </c>
      <c r="D7109" s="678" t="s">
        <v>39</v>
      </c>
      <c r="E7109" s="678">
        <v>5.9999999999999995E-4</v>
      </c>
      <c r="F7109" s="204">
        <v>130000</v>
      </c>
      <c r="G7109" s="701">
        <f t="shared" ref="G7109:G7127" si="440">F7109*E7109</f>
        <v>78</v>
      </c>
      <c r="H7109" s="678"/>
    </row>
    <row r="7110" spans="1:8">
      <c r="A7110" s="676"/>
      <c r="B7110" s="303"/>
      <c r="C7110" s="425" t="s">
        <v>731</v>
      </c>
      <c r="D7110" s="678" t="s">
        <v>39</v>
      </c>
      <c r="E7110" s="678">
        <v>0.05</v>
      </c>
      <c r="F7110" s="204">
        <v>1300</v>
      </c>
      <c r="G7110" s="701">
        <f t="shared" si="440"/>
        <v>65</v>
      </c>
      <c r="H7110" s="678"/>
    </row>
    <row r="7111" spans="1:8" ht="30">
      <c r="A7111" s="676"/>
      <c r="B7111" s="303"/>
      <c r="C7111" s="425" t="s">
        <v>2331</v>
      </c>
      <c r="D7111" s="678" t="s">
        <v>98</v>
      </c>
      <c r="E7111" s="678">
        <v>2.5000000000000001E-3</v>
      </c>
      <c r="F7111" s="204">
        <v>78100</v>
      </c>
      <c r="G7111" s="701">
        <f t="shared" si="440"/>
        <v>195.25</v>
      </c>
      <c r="H7111" s="678"/>
    </row>
    <row r="7112" spans="1:8" ht="30">
      <c r="A7112" s="676"/>
      <c r="B7112" s="303"/>
      <c r="C7112" s="425" t="s">
        <v>2332</v>
      </c>
      <c r="D7112" s="678" t="s">
        <v>98</v>
      </c>
      <c r="E7112" s="678">
        <v>0.06</v>
      </c>
      <c r="F7112" s="204">
        <v>25500</v>
      </c>
      <c r="G7112" s="701">
        <f t="shared" si="440"/>
        <v>1530</v>
      </c>
      <c r="H7112" s="678"/>
    </row>
    <row r="7113" spans="1:8">
      <c r="A7113" s="676"/>
      <c r="B7113" s="303"/>
      <c r="C7113" s="425" t="s">
        <v>1680</v>
      </c>
      <c r="D7113" s="678" t="s">
        <v>98</v>
      </c>
      <c r="E7113" s="678">
        <v>0.02</v>
      </c>
      <c r="F7113" s="204">
        <v>2500</v>
      </c>
      <c r="G7113" s="701">
        <f t="shared" si="440"/>
        <v>50</v>
      </c>
      <c r="H7113" s="678"/>
    </row>
    <row r="7114" spans="1:8" ht="30">
      <c r="A7114" s="676"/>
      <c r="B7114" s="303"/>
      <c r="C7114" s="425" t="s">
        <v>2333</v>
      </c>
      <c r="D7114" s="678" t="s">
        <v>98</v>
      </c>
      <c r="E7114" s="678">
        <v>1E-3</v>
      </c>
      <c r="F7114" s="204">
        <v>78100</v>
      </c>
      <c r="G7114" s="701">
        <f t="shared" si="440"/>
        <v>78.100000000000009</v>
      </c>
      <c r="H7114" s="678"/>
    </row>
    <row r="7115" spans="1:8" ht="30">
      <c r="A7115" s="676"/>
      <c r="B7115" s="303"/>
      <c r="C7115" s="425" t="s">
        <v>2334</v>
      </c>
      <c r="D7115" s="678" t="s">
        <v>98</v>
      </c>
      <c r="E7115" s="678">
        <v>0.06</v>
      </c>
      <c r="F7115" s="204">
        <v>3000</v>
      </c>
      <c r="G7115" s="701">
        <f t="shared" si="440"/>
        <v>180</v>
      </c>
      <c r="H7115" s="678"/>
    </row>
    <row r="7116" spans="1:8" ht="30">
      <c r="A7116" s="676"/>
      <c r="B7116" s="303"/>
      <c r="C7116" s="425" t="s">
        <v>2335</v>
      </c>
      <c r="D7116" s="678" t="s">
        <v>98</v>
      </c>
      <c r="E7116" s="678">
        <v>0.06</v>
      </c>
      <c r="F7116" s="204">
        <v>3000</v>
      </c>
      <c r="G7116" s="701">
        <f t="shared" si="440"/>
        <v>180</v>
      </c>
      <c r="H7116" s="678"/>
    </row>
    <row r="7117" spans="1:8">
      <c r="A7117" s="676"/>
      <c r="B7117" s="303"/>
      <c r="C7117" s="425" t="s">
        <v>2336</v>
      </c>
      <c r="D7117" s="678" t="s">
        <v>98</v>
      </c>
      <c r="E7117" s="678">
        <v>0.1</v>
      </c>
      <c r="F7117" s="204">
        <v>6500</v>
      </c>
      <c r="G7117" s="701">
        <f t="shared" si="440"/>
        <v>650</v>
      </c>
      <c r="H7117" s="678"/>
    </row>
    <row r="7118" spans="1:8">
      <c r="A7118" s="676"/>
      <c r="B7118" s="303"/>
      <c r="C7118" s="425" t="s">
        <v>2337</v>
      </c>
      <c r="D7118" s="678" t="s">
        <v>98</v>
      </c>
      <c r="E7118" s="678">
        <v>0.03</v>
      </c>
      <c r="F7118" s="204">
        <v>35000</v>
      </c>
      <c r="G7118" s="701">
        <f t="shared" si="440"/>
        <v>1050</v>
      </c>
      <c r="H7118" s="678"/>
    </row>
    <row r="7119" spans="1:8">
      <c r="A7119" s="676"/>
      <c r="B7119" s="303"/>
      <c r="C7119" s="425" t="s">
        <v>2338</v>
      </c>
      <c r="D7119" s="678" t="s">
        <v>98</v>
      </c>
      <c r="E7119" s="678">
        <v>1E-4</v>
      </c>
      <c r="F7119" s="204">
        <v>590000</v>
      </c>
      <c r="G7119" s="701">
        <f t="shared" si="440"/>
        <v>59</v>
      </c>
      <c r="H7119" s="678"/>
    </row>
    <row r="7120" spans="1:8">
      <c r="A7120" s="676"/>
      <c r="B7120" s="303"/>
      <c r="C7120" s="425" t="s">
        <v>31</v>
      </c>
      <c r="D7120" s="678" t="s">
        <v>98</v>
      </c>
      <c r="E7120" s="678">
        <v>1E-4</v>
      </c>
      <c r="F7120" s="204">
        <v>3500</v>
      </c>
      <c r="G7120" s="701">
        <f t="shared" si="440"/>
        <v>0.35000000000000003</v>
      </c>
      <c r="H7120" s="678"/>
    </row>
    <row r="7121" spans="1:8">
      <c r="A7121" s="676"/>
      <c r="B7121" s="303"/>
      <c r="C7121" s="797" t="s">
        <v>729</v>
      </c>
      <c r="D7121" s="678" t="s">
        <v>1649</v>
      </c>
      <c r="E7121" s="678">
        <v>0.5</v>
      </c>
      <c r="F7121" s="204">
        <v>80</v>
      </c>
      <c r="G7121" s="701">
        <f t="shared" si="440"/>
        <v>40</v>
      </c>
      <c r="H7121" s="678"/>
    </row>
    <row r="7122" spans="1:8">
      <c r="A7122" s="676"/>
      <c r="B7122" s="303"/>
      <c r="C7122" s="425" t="s">
        <v>2341</v>
      </c>
      <c r="D7122" s="678" t="s">
        <v>98</v>
      </c>
      <c r="E7122" s="678">
        <v>0.09</v>
      </c>
      <c r="F7122" s="204">
        <v>3500</v>
      </c>
      <c r="G7122" s="701">
        <f t="shared" si="440"/>
        <v>315</v>
      </c>
      <c r="H7122" s="678"/>
    </row>
    <row r="7123" spans="1:8">
      <c r="A7123" s="676"/>
      <c r="B7123" s="303"/>
      <c r="C7123" s="425" t="s">
        <v>2342</v>
      </c>
      <c r="D7123" s="678" t="s">
        <v>98</v>
      </c>
      <c r="E7123" s="678">
        <v>1E-3</v>
      </c>
      <c r="F7123" s="204">
        <v>765000</v>
      </c>
      <c r="G7123" s="701">
        <f t="shared" si="440"/>
        <v>765</v>
      </c>
      <c r="H7123" s="678"/>
    </row>
    <row r="7124" spans="1:8">
      <c r="A7124" s="676"/>
      <c r="B7124" s="303"/>
      <c r="C7124" s="425" t="s">
        <v>2343</v>
      </c>
      <c r="D7124" s="678" t="s">
        <v>98</v>
      </c>
      <c r="E7124" s="678">
        <v>0.04</v>
      </c>
      <c r="F7124" s="204">
        <v>2500</v>
      </c>
      <c r="G7124" s="701">
        <f t="shared" si="440"/>
        <v>100</v>
      </c>
      <c r="H7124" s="678"/>
    </row>
    <row r="7125" spans="1:8">
      <c r="A7125" s="676"/>
      <c r="B7125" s="303"/>
      <c r="C7125" s="425" t="s">
        <v>1885</v>
      </c>
      <c r="D7125" s="678" t="s">
        <v>98</v>
      </c>
      <c r="E7125" s="678">
        <v>1E-4</v>
      </c>
      <c r="F7125" s="204">
        <v>3000</v>
      </c>
      <c r="G7125" s="701">
        <f t="shared" si="440"/>
        <v>0.3</v>
      </c>
      <c r="H7125" s="678"/>
    </row>
    <row r="7126" spans="1:8">
      <c r="A7126" s="676"/>
      <c r="B7126" s="303"/>
      <c r="C7126" s="425" t="s">
        <v>723</v>
      </c>
      <c r="D7126" s="678" t="s">
        <v>39</v>
      </c>
      <c r="E7126" s="678">
        <v>8.0000000000000002E-3</v>
      </c>
      <c r="F7126" s="204">
        <v>900</v>
      </c>
      <c r="G7126" s="701">
        <f t="shared" si="440"/>
        <v>7.2</v>
      </c>
      <c r="H7126" s="678"/>
    </row>
    <row r="7127" spans="1:8">
      <c r="A7127" s="676"/>
      <c r="B7127" s="303"/>
      <c r="C7127" s="425" t="s">
        <v>2344</v>
      </c>
      <c r="D7127" s="678" t="s">
        <v>98</v>
      </c>
      <c r="E7127" s="678">
        <v>2.9999999999999997E-4</v>
      </c>
      <c r="F7127" s="204">
        <v>12500</v>
      </c>
      <c r="G7127" s="701">
        <f t="shared" si="440"/>
        <v>3.7499999999999996</v>
      </c>
      <c r="H7127" s="678"/>
    </row>
    <row r="7128" spans="1:8">
      <c r="A7128" s="676" t="s">
        <v>4749</v>
      </c>
      <c r="B7128" s="303" t="s">
        <v>2293</v>
      </c>
      <c r="C7128" s="425"/>
      <c r="D7128" s="678"/>
      <c r="E7128" s="612"/>
      <c r="F7128" s="204"/>
      <c r="G7128" s="1559">
        <f>SUM(G7129:G7142)</f>
        <v>2176.8000000000002</v>
      </c>
      <c r="H7128" s="678"/>
    </row>
    <row r="7129" spans="1:8">
      <c r="A7129" s="676"/>
      <c r="B7129" s="303"/>
      <c r="C7129" s="425" t="s">
        <v>84</v>
      </c>
      <c r="D7129" s="678" t="s">
        <v>39</v>
      </c>
      <c r="E7129" s="678">
        <v>0.04</v>
      </c>
      <c r="F7129" s="204">
        <v>8000</v>
      </c>
      <c r="G7129" s="701">
        <f>F7129*E7129</f>
        <v>320</v>
      </c>
      <c r="H7129" s="678"/>
    </row>
    <row r="7130" spans="1:8">
      <c r="A7130" s="676"/>
      <c r="B7130" s="303"/>
      <c r="C7130" s="425" t="s">
        <v>731</v>
      </c>
      <c r="D7130" s="678" t="s">
        <v>39</v>
      </c>
      <c r="E7130" s="678">
        <v>0.05</v>
      </c>
      <c r="F7130" s="204">
        <v>1300</v>
      </c>
      <c r="G7130" s="701">
        <f t="shared" ref="G7130:G7142" si="441">F7130*E7130</f>
        <v>65</v>
      </c>
      <c r="H7130" s="678"/>
    </row>
    <row r="7131" spans="1:8">
      <c r="A7131" s="676"/>
      <c r="B7131" s="303"/>
      <c r="C7131" s="425" t="s">
        <v>723</v>
      </c>
      <c r="D7131" s="678" t="s">
        <v>98</v>
      </c>
      <c r="E7131" s="678">
        <v>2.5000000000000001E-3</v>
      </c>
      <c r="F7131" s="204">
        <v>900</v>
      </c>
      <c r="G7131" s="701">
        <f t="shared" si="441"/>
        <v>2.25</v>
      </c>
      <c r="H7131" s="678"/>
    </row>
    <row r="7132" spans="1:8">
      <c r="A7132" s="676"/>
      <c r="B7132" s="303"/>
      <c r="C7132" s="425" t="s">
        <v>2350</v>
      </c>
      <c r="D7132" s="678" t="s">
        <v>98</v>
      </c>
      <c r="E7132" s="678">
        <v>5.0000000000000002E-5</v>
      </c>
      <c r="F7132" s="204">
        <v>781000</v>
      </c>
      <c r="G7132" s="701">
        <f t="shared" si="441"/>
        <v>39.050000000000004</v>
      </c>
      <c r="H7132" s="678"/>
    </row>
    <row r="7133" spans="1:8">
      <c r="A7133" s="676"/>
      <c r="B7133" s="303"/>
      <c r="C7133" s="425" t="s">
        <v>2351</v>
      </c>
      <c r="D7133" s="678" t="s">
        <v>98</v>
      </c>
      <c r="E7133" s="678">
        <v>0.02</v>
      </c>
      <c r="F7133" s="204">
        <v>1500</v>
      </c>
      <c r="G7133" s="701">
        <f t="shared" si="441"/>
        <v>30</v>
      </c>
      <c r="H7133" s="678"/>
    </row>
    <row r="7134" spans="1:8">
      <c r="A7134" s="676"/>
      <c r="B7134" s="303"/>
      <c r="C7134" s="425" t="s">
        <v>1906</v>
      </c>
      <c r="D7134" s="678" t="s">
        <v>39</v>
      </c>
      <c r="E7134" s="678">
        <v>0.02</v>
      </c>
      <c r="F7134" s="204">
        <v>800</v>
      </c>
      <c r="G7134" s="701">
        <f t="shared" si="441"/>
        <v>16</v>
      </c>
      <c r="H7134" s="678"/>
    </row>
    <row r="7135" spans="1:8">
      <c r="A7135" s="676"/>
      <c r="B7135" s="303"/>
      <c r="C7135" s="425" t="s">
        <v>2352</v>
      </c>
      <c r="D7135" s="678" t="s">
        <v>98</v>
      </c>
      <c r="E7135" s="678">
        <v>2E-3</v>
      </c>
      <c r="F7135" s="204">
        <v>6250</v>
      </c>
      <c r="G7135" s="701">
        <f t="shared" si="441"/>
        <v>12.5</v>
      </c>
      <c r="H7135" s="678"/>
    </row>
    <row r="7136" spans="1:8">
      <c r="A7136" s="676"/>
      <c r="B7136" s="303"/>
      <c r="C7136" s="425" t="s">
        <v>2338</v>
      </c>
      <c r="D7136" s="678" t="s">
        <v>98</v>
      </c>
      <c r="E7136" s="678">
        <v>2E-3</v>
      </c>
      <c r="F7136" s="204">
        <v>590000</v>
      </c>
      <c r="G7136" s="701">
        <f t="shared" si="441"/>
        <v>1180</v>
      </c>
      <c r="H7136" s="678"/>
    </row>
    <row r="7137" spans="1:8">
      <c r="A7137" s="676"/>
      <c r="B7137" s="303"/>
      <c r="C7137" s="425" t="s">
        <v>727</v>
      </c>
      <c r="D7137" s="678" t="s">
        <v>39</v>
      </c>
      <c r="E7137" s="678">
        <v>0.05</v>
      </c>
      <c r="F7137" s="204">
        <v>5800</v>
      </c>
      <c r="G7137" s="701">
        <f t="shared" si="441"/>
        <v>290</v>
      </c>
      <c r="H7137" s="678"/>
    </row>
    <row r="7138" spans="1:8">
      <c r="A7138" s="676"/>
      <c r="B7138" s="303"/>
      <c r="C7138" s="425" t="s">
        <v>1680</v>
      </c>
      <c r="D7138" s="678" t="s">
        <v>39</v>
      </c>
      <c r="E7138" s="678">
        <v>0.05</v>
      </c>
      <c r="F7138" s="204">
        <v>2500</v>
      </c>
      <c r="G7138" s="701">
        <f t="shared" si="441"/>
        <v>125</v>
      </c>
      <c r="H7138" s="678"/>
    </row>
    <row r="7139" spans="1:8">
      <c r="A7139" s="676"/>
      <c r="B7139" s="303"/>
      <c r="C7139" s="425" t="s">
        <v>723</v>
      </c>
      <c r="D7139" s="678" t="s">
        <v>39</v>
      </c>
      <c r="E7139" s="678">
        <v>0.01</v>
      </c>
      <c r="F7139" s="204">
        <v>900</v>
      </c>
      <c r="G7139" s="701">
        <f t="shared" si="441"/>
        <v>9</v>
      </c>
      <c r="H7139" s="678"/>
    </row>
    <row r="7140" spans="1:8">
      <c r="A7140" s="676"/>
      <c r="B7140" s="303"/>
      <c r="C7140" s="425" t="s">
        <v>31</v>
      </c>
      <c r="D7140" s="678" t="s">
        <v>98</v>
      </c>
      <c r="E7140" s="678">
        <v>0.01</v>
      </c>
      <c r="F7140" s="204">
        <v>3500</v>
      </c>
      <c r="G7140" s="701">
        <f t="shared" si="441"/>
        <v>35</v>
      </c>
      <c r="H7140" s="678"/>
    </row>
    <row r="7141" spans="1:8" ht="30">
      <c r="A7141" s="676"/>
      <c r="B7141" s="303"/>
      <c r="C7141" s="425" t="s">
        <v>2353</v>
      </c>
      <c r="D7141" s="678" t="s">
        <v>98</v>
      </c>
      <c r="E7141" s="678">
        <v>0.01</v>
      </c>
      <c r="F7141" s="204">
        <v>1300</v>
      </c>
      <c r="G7141" s="701">
        <f t="shared" si="441"/>
        <v>13</v>
      </c>
      <c r="H7141" s="678"/>
    </row>
    <row r="7142" spans="1:8">
      <c r="A7142" s="676"/>
      <c r="B7142" s="303"/>
      <c r="C7142" s="797" t="s">
        <v>729</v>
      </c>
      <c r="D7142" s="678" t="s">
        <v>1649</v>
      </c>
      <c r="E7142" s="678">
        <v>0.5</v>
      </c>
      <c r="F7142" s="204">
        <v>80</v>
      </c>
      <c r="G7142" s="701">
        <f t="shared" si="441"/>
        <v>40</v>
      </c>
      <c r="H7142" s="678"/>
    </row>
    <row r="7143" spans="1:8">
      <c r="A7143" s="676" t="s">
        <v>4750</v>
      </c>
      <c r="B7143" s="303" t="s">
        <v>2294</v>
      </c>
      <c r="C7143" s="425"/>
      <c r="D7143" s="678"/>
      <c r="E7143" s="612"/>
      <c r="F7143" s="204"/>
      <c r="G7143" s="1559">
        <f>SUM(G7144:G7157)</f>
        <v>2194.3000000000002</v>
      </c>
      <c r="H7143" s="678"/>
    </row>
    <row r="7144" spans="1:8">
      <c r="A7144" s="676"/>
      <c r="B7144" s="303"/>
      <c r="C7144" s="425" t="s">
        <v>84</v>
      </c>
      <c r="D7144" s="678" t="s">
        <v>39</v>
      </c>
      <c r="E7144" s="678">
        <v>4.0000000000000001E-3</v>
      </c>
      <c r="F7144" s="204">
        <v>80000</v>
      </c>
      <c r="G7144" s="701">
        <f>F7144*E7144</f>
        <v>320</v>
      </c>
      <c r="H7144" s="678"/>
    </row>
    <row r="7145" spans="1:8">
      <c r="A7145" s="676"/>
      <c r="B7145" s="303"/>
      <c r="C7145" s="425" t="s">
        <v>731</v>
      </c>
      <c r="D7145" s="678" t="s">
        <v>39</v>
      </c>
      <c r="E7145" s="678">
        <v>0.05</v>
      </c>
      <c r="F7145" s="204">
        <v>1300</v>
      </c>
      <c r="G7145" s="701">
        <f t="shared" ref="G7145:G7157" si="442">F7145*E7145</f>
        <v>65</v>
      </c>
      <c r="H7145" s="678"/>
    </row>
    <row r="7146" spans="1:8">
      <c r="A7146" s="676"/>
      <c r="B7146" s="303"/>
      <c r="C7146" s="425" t="s">
        <v>723</v>
      </c>
      <c r="D7146" s="678" t="s">
        <v>98</v>
      </c>
      <c r="E7146" s="678">
        <v>2.5000000000000001E-3</v>
      </c>
      <c r="F7146" s="204">
        <v>900</v>
      </c>
      <c r="G7146" s="701">
        <f t="shared" si="442"/>
        <v>2.25</v>
      </c>
      <c r="H7146" s="678"/>
    </row>
    <row r="7147" spans="1:8">
      <c r="A7147" s="676"/>
      <c r="B7147" s="303"/>
      <c r="C7147" s="425" t="s">
        <v>2350</v>
      </c>
      <c r="D7147" s="678" t="s">
        <v>98</v>
      </c>
      <c r="E7147" s="678">
        <v>5.0000000000000002E-5</v>
      </c>
      <c r="F7147" s="204">
        <v>781000</v>
      </c>
      <c r="G7147" s="701">
        <f t="shared" si="442"/>
        <v>39.050000000000004</v>
      </c>
      <c r="H7147" s="678"/>
    </row>
    <row r="7148" spans="1:8">
      <c r="A7148" s="676"/>
      <c r="B7148" s="303"/>
      <c r="C7148" s="425" t="s">
        <v>2351</v>
      </c>
      <c r="D7148" s="678" t="s">
        <v>98</v>
      </c>
      <c r="E7148" s="678">
        <v>0.02</v>
      </c>
      <c r="F7148" s="204">
        <v>1500</v>
      </c>
      <c r="G7148" s="701">
        <f t="shared" si="442"/>
        <v>30</v>
      </c>
      <c r="H7148" s="678"/>
    </row>
    <row r="7149" spans="1:8">
      <c r="A7149" s="676"/>
      <c r="B7149" s="303"/>
      <c r="C7149" s="425" t="s">
        <v>1906</v>
      </c>
      <c r="D7149" s="678" t="s">
        <v>39</v>
      </c>
      <c r="E7149" s="678">
        <v>0.02</v>
      </c>
      <c r="F7149" s="204">
        <v>800</v>
      </c>
      <c r="G7149" s="701">
        <f t="shared" si="442"/>
        <v>16</v>
      </c>
      <c r="H7149" s="678"/>
    </row>
    <row r="7150" spans="1:8">
      <c r="A7150" s="676"/>
      <c r="B7150" s="303"/>
      <c r="C7150" s="425" t="s">
        <v>2354</v>
      </c>
      <c r="D7150" s="678" t="s">
        <v>98</v>
      </c>
      <c r="E7150" s="678">
        <v>2E-3</v>
      </c>
      <c r="F7150" s="204">
        <v>15000</v>
      </c>
      <c r="G7150" s="701">
        <f t="shared" si="442"/>
        <v>30</v>
      </c>
      <c r="H7150" s="678"/>
    </row>
    <row r="7151" spans="1:8">
      <c r="A7151" s="676"/>
      <c r="B7151" s="303"/>
      <c r="C7151" s="425" t="s">
        <v>2338</v>
      </c>
      <c r="D7151" s="678" t="s">
        <v>98</v>
      </c>
      <c r="E7151" s="678">
        <v>2E-3</v>
      </c>
      <c r="F7151" s="204">
        <v>590000</v>
      </c>
      <c r="G7151" s="701">
        <f t="shared" si="442"/>
        <v>1180</v>
      </c>
      <c r="H7151" s="678"/>
    </row>
    <row r="7152" spans="1:8">
      <c r="A7152" s="676"/>
      <c r="B7152" s="303"/>
      <c r="C7152" s="425" t="s">
        <v>727</v>
      </c>
      <c r="D7152" s="678" t="s">
        <v>39</v>
      </c>
      <c r="E7152" s="678">
        <v>0.05</v>
      </c>
      <c r="F7152" s="204">
        <v>5800</v>
      </c>
      <c r="G7152" s="701">
        <f t="shared" si="442"/>
        <v>290</v>
      </c>
      <c r="H7152" s="678"/>
    </row>
    <row r="7153" spans="1:8">
      <c r="A7153" s="676"/>
      <c r="B7153" s="303"/>
      <c r="C7153" s="425" t="s">
        <v>1680</v>
      </c>
      <c r="D7153" s="678" t="s">
        <v>39</v>
      </c>
      <c r="E7153" s="678">
        <v>0.05</v>
      </c>
      <c r="F7153" s="204">
        <v>2500</v>
      </c>
      <c r="G7153" s="701">
        <f t="shared" si="442"/>
        <v>125</v>
      </c>
      <c r="H7153" s="678"/>
    </row>
    <row r="7154" spans="1:8">
      <c r="A7154" s="676"/>
      <c r="B7154" s="303"/>
      <c r="C7154" s="425" t="s">
        <v>723</v>
      </c>
      <c r="D7154" s="678" t="s">
        <v>39</v>
      </c>
      <c r="E7154" s="678">
        <v>0.01</v>
      </c>
      <c r="F7154" s="204">
        <v>900</v>
      </c>
      <c r="G7154" s="701">
        <f t="shared" si="442"/>
        <v>9</v>
      </c>
      <c r="H7154" s="678"/>
    </row>
    <row r="7155" spans="1:8">
      <c r="A7155" s="676"/>
      <c r="B7155" s="303"/>
      <c r="C7155" s="425" t="s">
        <v>31</v>
      </c>
      <c r="D7155" s="678" t="s">
        <v>98</v>
      </c>
      <c r="E7155" s="678">
        <v>0.01</v>
      </c>
      <c r="F7155" s="204">
        <v>3500</v>
      </c>
      <c r="G7155" s="701">
        <f t="shared" si="442"/>
        <v>35</v>
      </c>
      <c r="H7155" s="678"/>
    </row>
    <row r="7156" spans="1:8" ht="30">
      <c r="A7156" s="676"/>
      <c r="B7156" s="303"/>
      <c r="C7156" s="425" t="s">
        <v>2353</v>
      </c>
      <c r="D7156" s="678" t="s">
        <v>98</v>
      </c>
      <c r="E7156" s="678">
        <v>0.01</v>
      </c>
      <c r="F7156" s="204">
        <v>1300</v>
      </c>
      <c r="G7156" s="701">
        <f t="shared" si="442"/>
        <v>13</v>
      </c>
      <c r="H7156" s="678"/>
    </row>
    <row r="7157" spans="1:8">
      <c r="A7157" s="676"/>
      <c r="B7157" s="303"/>
      <c r="C7157" s="797" t="s">
        <v>729</v>
      </c>
      <c r="D7157" s="678" t="s">
        <v>1649</v>
      </c>
      <c r="E7157" s="678">
        <v>0.5</v>
      </c>
      <c r="F7157" s="204">
        <v>80</v>
      </c>
      <c r="G7157" s="701">
        <f t="shared" si="442"/>
        <v>40</v>
      </c>
      <c r="H7157" s="678"/>
    </row>
    <row r="7158" spans="1:8">
      <c r="A7158" s="676" t="s">
        <v>4751</v>
      </c>
      <c r="B7158" s="303" t="s">
        <v>2295</v>
      </c>
      <c r="C7158" s="425"/>
      <c r="D7158" s="678"/>
      <c r="E7158" s="612"/>
      <c r="F7158" s="204"/>
      <c r="G7158" s="1559">
        <f>SUM(G7159:G7172)</f>
        <v>2192.0500000000002</v>
      </c>
      <c r="H7158" s="678"/>
    </row>
    <row r="7159" spans="1:8">
      <c r="A7159" s="676"/>
      <c r="B7159" s="303"/>
      <c r="C7159" s="425" t="s">
        <v>84</v>
      </c>
      <c r="D7159" s="678" t="s">
        <v>39</v>
      </c>
      <c r="E7159" s="678">
        <v>0.04</v>
      </c>
      <c r="F7159" s="204">
        <v>8000</v>
      </c>
      <c r="G7159" s="701">
        <f>F7159*E7159</f>
        <v>320</v>
      </c>
      <c r="H7159" s="678"/>
    </row>
    <row r="7160" spans="1:8">
      <c r="A7160" s="676"/>
      <c r="B7160" s="303"/>
      <c r="C7160" s="425" t="s">
        <v>731</v>
      </c>
      <c r="D7160" s="678" t="s">
        <v>39</v>
      </c>
      <c r="E7160" s="678">
        <v>0.05</v>
      </c>
      <c r="F7160" s="204">
        <v>1300</v>
      </c>
      <c r="G7160" s="701">
        <f t="shared" ref="G7160:G7172" si="443">F7160*E7160</f>
        <v>65</v>
      </c>
      <c r="H7160" s="678"/>
    </row>
    <row r="7161" spans="1:8">
      <c r="A7161" s="676"/>
      <c r="B7161" s="303"/>
      <c r="C7161" s="425" t="s">
        <v>723</v>
      </c>
      <c r="D7161" s="678" t="s">
        <v>98</v>
      </c>
      <c r="E7161" s="678">
        <v>2.5000000000000001E-3</v>
      </c>
      <c r="F7161" s="204">
        <v>900</v>
      </c>
      <c r="G7161" s="701">
        <f>F78412*E78412</f>
        <v>0</v>
      </c>
      <c r="H7161" s="678"/>
    </row>
    <row r="7162" spans="1:8">
      <c r="A7162" s="676"/>
      <c r="B7162" s="303"/>
      <c r="C7162" s="425" t="s">
        <v>2350</v>
      </c>
      <c r="D7162" s="678" t="s">
        <v>98</v>
      </c>
      <c r="E7162" s="678">
        <v>5.0000000000000002E-5</v>
      </c>
      <c r="F7162" s="204">
        <v>781000</v>
      </c>
      <c r="G7162" s="701">
        <f t="shared" si="443"/>
        <v>39.050000000000004</v>
      </c>
      <c r="H7162" s="678"/>
    </row>
    <row r="7163" spans="1:8">
      <c r="A7163" s="676"/>
      <c r="B7163" s="303"/>
      <c r="C7163" s="425" t="s">
        <v>2351</v>
      </c>
      <c r="D7163" s="678" t="s">
        <v>98</v>
      </c>
      <c r="E7163" s="678">
        <v>0.02</v>
      </c>
      <c r="F7163" s="204">
        <v>1500</v>
      </c>
      <c r="G7163" s="701">
        <f t="shared" si="443"/>
        <v>30</v>
      </c>
      <c r="H7163" s="678"/>
    </row>
    <row r="7164" spans="1:8">
      <c r="A7164" s="676"/>
      <c r="B7164" s="303"/>
      <c r="C7164" s="425" t="s">
        <v>1906</v>
      </c>
      <c r="D7164" s="678" t="s">
        <v>39</v>
      </c>
      <c r="E7164" s="678">
        <v>0.02</v>
      </c>
      <c r="F7164" s="204">
        <v>800</v>
      </c>
      <c r="G7164" s="701">
        <f t="shared" si="443"/>
        <v>16</v>
      </c>
      <c r="H7164" s="678"/>
    </row>
    <row r="7165" spans="1:8">
      <c r="A7165" s="676"/>
      <c r="B7165" s="303"/>
      <c r="C7165" s="425" t="s">
        <v>2355</v>
      </c>
      <c r="D7165" s="678" t="s">
        <v>98</v>
      </c>
      <c r="E7165" s="678">
        <v>2E-3</v>
      </c>
      <c r="F7165" s="204">
        <v>15000</v>
      </c>
      <c r="G7165" s="701">
        <f t="shared" si="443"/>
        <v>30</v>
      </c>
      <c r="H7165" s="678"/>
    </row>
    <row r="7166" spans="1:8">
      <c r="A7166" s="676"/>
      <c r="B7166" s="303"/>
      <c r="C7166" s="425" t="s">
        <v>2338</v>
      </c>
      <c r="D7166" s="678" t="s">
        <v>98</v>
      </c>
      <c r="E7166" s="678">
        <v>2E-3</v>
      </c>
      <c r="F7166" s="204">
        <v>590000</v>
      </c>
      <c r="G7166" s="701">
        <f t="shared" si="443"/>
        <v>1180</v>
      </c>
      <c r="H7166" s="678"/>
    </row>
    <row r="7167" spans="1:8">
      <c r="A7167" s="676"/>
      <c r="B7167" s="303"/>
      <c r="C7167" s="425" t="s">
        <v>727</v>
      </c>
      <c r="D7167" s="678" t="s">
        <v>39</v>
      </c>
      <c r="E7167" s="678">
        <v>0.05</v>
      </c>
      <c r="F7167" s="204">
        <v>5800</v>
      </c>
      <c r="G7167" s="701">
        <f t="shared" si="443"/>
        <v>290</v>
      </c>
      <c r="H7167" s="678"/>
    </row>
    <row r="7168" spans="1:8">
      <c r="A7168" s="676"/>
      <c r="B7168" s="303"/>
      <c r="C7168" s="425" t="s">
        <v>1680</v>
      </c>
      <c r="D7168" s="678" t="s">
        <v>39</v>
      </c>
      <c r="E7168" s="678">
        <v>0.05</v>
      </c>
      <c r="F7168" s="204">
        <v>2500</v>
      </c>
      <c r="G7168" s="701">
        <f t="shared" si="443"/>
        <v>125</v>
      </c>
      <c r="H7168" s="678"/>
    </row>
    <row r="7169" spans="1:8">
      <c r="A7169" s="676"/>
      <c r="B7169" s="303"/>
      <c r="C7169" s="425" t="s">
        <v>723</v>
      </c>
      <c r="D7169" s="678" t="s">
        <v>39</v>
      </c>
      <c r="E7169" s="678">
        <v>0.01</v>
      </c>
      <c r="F7169" s="204">
        <v>900</v>
      </c>
      <c r="G7169" s="701">
        <f t="shared" si="443"/>
        <v>9</v>
      </c>
      <c r="H7169" s="678"/>
    </row>
    <row r="7170" spans="1:8">
      <c r="A7170" s="676"/>
      <c r="B7170" s="303"/>
      <c r="C7170" s="425" t="s">
        <v>31</v>
      </c>
      <c r="D7170" s="678" t="s">
        <v>98</v>
      </c>
      <c r="E7170" s="678">
        <v>0.01</v>
      </c>
      <c r="F7170" s="204">
        <v>3500</v>
      </c>
      <c r="G7170" s="701">
        <f t="shared" si="443"/>
        <v>35</v>
      </c>
      <c r="H7170" s="678"/>
    </row>
    <row r="7171" spans="1:8" ht="30">
      <c r="A7171" s="676"/>
      <c r="B7171" s="303"/>
      <c r="C7171" s="425" t="s">
        <v>2353</v>
      </c>
      <c r="D7171" s="678" t="s">
        <v>98</v>
      </c>
      <c r="E7171" s="678">
        <v>0.01</v>
      </c>
      <c r="F7171" s="204">
        <v>1300</v>
      </c>
      <c r="G7171" s="701">
        <f t="shared" si="443"/>
        <v>13</v>
      </c>
      <c r="H7171" s="678"/>
    </row>
    <row r="7172" spans="1:8">
      <c r="A7172" s="676"/>
      <c r="B7172" s="303"/>
      <c r="C7172" s="797" t="s">
        <v>729</v>
      </c>
      <c r="D7172" s="678" t="s">
        <v>1649</v>
      </c>
      <c r="E7172" s="678">
        <v>0.5</v>
      </c>
      <c r="F7172" s="204">
        <v>80</v>
      </c>
      <c r="G7172" s="701">
        <f t="shared" si="443"/>
        <v>40</v>
      </c>
      <c r="H7172" s="678"/>
    </row>
    <row r="7173" spans="1:8">
      <c r="A7173" s="676" t="s">
        <v>4752</v>
      </c>
      <c r="B7173" s="303" t="s">
        <v>2296</v>
      </c>
      <c r="C7173" s="425"/>
      <c r="D7173" s="678"/>
      <c r="E7173" s="612"/>
      <c r="F7173" s="204"/>
      <c r="G7173" s="1559">
        <f>SUM(G7174:G7187)</f>
        <v>2194.3000000000002</v>
      </c>
      <c r="H7173" s="678"/>
    </row>
    <row r="7174" spans="1:8">
      <c r="A7174" s="676"/>
      <c r="B7174" s="303"/>
      <c r="C7174" s="425" t="s">
        <v>84</v>
      </c>
      <c r="D7174" s="678" t="s">
        <v>39</v>
      </c>
      <c r="E7174" s="678">
        <v>0.04</v>
      </c>
      <c r="F7174" s="204">
        <v>8000</v>
      </c>
      <c r="G7174" s="701">
        <f>F7174*E7174</f>
        <v>320</v>
      </c>
      <c r="H7174" s="678"/>
    </row>
    <row r="7175" spans="1:8">
      <c r="A7175" s="676"/>
      <c r="B7175" s="303"/>
      <c r="C7175" s="425" t="s">
        <v>731</v>
      </c>
      <c r="D7175" s="678" t="s">
        <v>39</v>
      </c>
      <c r="E7175" s="678">
        <v>0.05</v>
      </c>
      <c r="F7175" s="204">
        <v>1300</v>
      </c>
      <c r="G7175" s="701">
        <f t="shared" ref="G7175:G7187" si="444">F7175*E7175</f>
        <v>65</v>
      </c>
      <c r="H7175" s="678"/>
    </row>
    <row r="7176" spans="1:8">
      <c r="A7176" s="676"/>
      <c r="B7176" s="303"/>
      <c r="C7176" s="425" t="s">
        <v>723</v>
      </c>
      <c r="D7176" s="678" t="s">
        <v>98</v>
      </c>
      <c r="E7176" s="678">
        <v>2.5000000000000001E-3</v>
      </c>
      <c r="F7176" s="204">
        <v>900</v>
      </c>
      <c r="G7176" s="701">
        <f t="shared" si="444"/>
        <v>2.25</v>
      </c>
      <c r="H7176" s="678"/>
    </row>
    <row r="7177" spans="1:8">
      <c r="A7177" s="676"/>
      <c r="B7177" s="303"/>
      <c r="C7177" s="425" t="s">
        <v>2350</v>
      </c>
      <c r="D7177" s="678" t="s">
        <v>98</v>
      </c>
      <c r="E7177" s="678">
        <v>5.0000000000000002E-5</v>
      </c>
      <c r="F7177" s="204">
        <v>781000</v>
      </c>
      <c r="G7177" s="701">
        <f t="shared" si="444"/>
        <v>39.050000000000004</v>
      </c>
      <c r="H7177" s="678"/>
    </row>
    <row r="7178" spans="1:8">
      <c r="A7178" s="676"/>
      <c r="B7178" s="303"/>
      <c r="C7178" s="425" t="s">
        <v>2351</v>
      </c>
      <c r="D7178" s="678" t="s">
        <v>98</v>
      </c>
      <c r="E7178" s="678">
        <v>0.02</v>
      </c>
      <c r="F7178" s="204">
        <v>1500</v>
      </c>
      <c r="G7178" s="701">
        <f t="shared" si="444"/>
        <v>30</v>
      </c>
      <c r="H7178" s="678"/>
    </row>
    <row r="7179" spans="1:8">
      <c r="A7179" s="676"/>
      <c r="B7179" s="303"/>
      <c r="C7179" s="425" t="s">
        <v>1906</v>
      </c>
      <c r="D7179" s="678" t="s">
        <v>39</v>
      </c>
      <c r="E7179" s="678">
        <v>0.02</v>
      </c>
      <c r="F7179" s="204">
        <v>800</v>
      </c>
      <c r="G7179" s="701">
        <f t="shared" si="444"/>
        <v>16</v>
      </c>
      <c r="H7179" s="678"/>
    </row>
    <row r="7180" spans="1:8">
      <c r="A7180" s="676"/>
      <c r="B7180" s="303"/>
      <c r="C7180" s="425" t="s">
        <v>2356</v>
      </c>
      <c r="D7180" s="678" t="s">
        <v>98</v>
      </c>
      <c r="E7180" s="678">
        <v>2E-3</v>
      </c>
      <c r="F7180" s="204">
        <v>15000</v>
      </c>
      <c r="G7180" s="701">
        <f t="shared" si="444"/>
        <v>30</v>
      </c>
      <c r="H7180" s="678"/>
    </row>
    <row r="7181" spans="1:8">
      <c r="A7181" s="676"/>
      <c r="B7181" s="303"/>
      <c r="C7181" s="425" t="s">
        <v>2338</v>
      </c>
      <c r="D7181" s="678" t="s">
        <v>98</v>
      </c>
      <c r="E7181" s="678">
        <v>2E-3</v>
      </c>
      <c r="F7181" s="204">
        <v>590000</v>
      </c>
      <c r="G7181" s="701">
        <f t="shared" si="444"/>
        <v>1180</v>
      </c>
      <c r="H7181" s="678"/>
    </row>
    <row r="7182" spans="1:8">
      <c r="A7182" s="676"/>
      <c r="B7182" s="303"/>
      <c r="C7182" s="425" t="s">
        <v>727</v>
      </c>
      <c r="D7182" s="678" t="s">
        <v>39</v>
      </c>
      <c r="E7182" s="678">
        <v>0.05</v>
      </c>
      <c r="F7182" s="204">
        <v>5800</v>
      </c>
      <c r="G7182" s="701">
        <f t="shared" si="444"/>
        <v>290</v>
      </c>
      <c r="H7182" s="678"/>
    </row>
    <row r="7183" spans="1:8">
      <c r="A7183" s="676"/>
      <c r="B7183" s="303"/>
      <c r="C7183" s="425" t="s">
        <v>1680</v>
      </c>
      <c r="D7183" s="678" t="s">
        <v>39</v>
      </c>
      <c r="E7183" s="678">
        <v>0.05</v>
      </c>
      <c r="F7183" s="204">
        <v>2500</v>
      </c>
      <c r="G7183" s="701">
        <f t="shared" si="444"/>
        <v>125</v>
      </c>
      <c r="H7183" s="678"/>
    </row>
    <row r="7184" spans="1:8">
      <c r="A7184" s="676"/>
      <c r="B7184" s="303"/>
      <c r="C7184" s="425" t="s">
        <v>723</v>
      </c>
      <c r="D7184" s="678" t="s">
        <v>39</v>
      </c>
      <c r="E7184" s="678">
        <v>0.01</v>
      </c>
      <c r="F7184" s="204">
        <v>900</v>
      </c>
      <c r="G7184" s="701">
        <f t="shared" si="444"/>
        <v>9</v>
      </c>
      <c r="H7184" s="678"/>
    </row>
    <row r="7185" spans="1:8">
      <c r="A7185" s="676"/>
      <c r="B7185" s="303"/>
      <c r="C7185" s="425" t="s">
        <v>31</v>
      </c>
      <c r="D7185" s="678" t="s">
        <v>98</v>
      </c>
      <c r="E7185" s="678">
        <v>0.01</v>
      </c>
      <c r="F7185" s="204">
        <v>3500</v>
      </c>
      <c r="G7185" s="701">
        <f t="shared" si="444"/>
        <v>35</v>
      </c>
      <c r="H7185" s="678"/>
    </row>
    <row r="7186" spans="1:8" ht="30">
      <c r="A7186" s="676"/>
      <c r="B7186" s="303"/>
      <c r="C7186" s="425" t="s">
        <v>2353</v>
      </c>
      <c r="D7186" s="678" t="s">
        <v>98</v>
      </c>
      <c r="E7186" s="678">
        <v>0.01</v>
      </c>
      <c r="F7186" s="204">
        <v>1300</v>
      </c>
      <c r="G7186" s="701">
        <f t="shared" si="444"/>
        <v>13</v>
      </c>
      <c r="H7186" s="678"/>
    </row>
    <row r="7187" spans="1:8">
      <c r="A7187" s="676"/>
      <c r="B7187" s="303"/>
      <c r="C7187" s="797" t="s">
        <v>729</v>
      </c>
      <c r="D7187" s="678" t="s">
        <v>1649</v>
      </c>
      <c r="E7187" s="678">
        <v>0.5</v>
      </c>
      <c r="F7187" s="204">
        <v>80</v>
      </c>
      <c r="G7187" s="701">
        <f t="shared" si="444"/>
        <v>40</v>
      </c>
      <c r="H7187" s="678"/>
    </row>
    <row r="7188" spans="1:8">
      <c r="A7188" s="676" t="s">
        <v>4753</v>
      </c>
      <c r="B7188" s="303" t="s">
        <v>2297</v>
      </c>
      <c r="C7188" s="425"/>
      <c r="D7188" s="678"/>
      <c r="E7188" s="612"/>
      <c r="F7188" s="204"/>
      <c r="G7188" s="1559">
        <f>SUM(G7189:G7202)</f>
        <v>2176.8000000000002</v>
      </c>
      <c r="H7188" s="678"/>
    </row>
    <row r="7189" spans="1:8">
      <c r="A7189" s="676"/>
      <c r="B7189" s="303"/>
      <c r="C7189" s="425" t="s">
        <v>84</v>
      </c>
      <c r="D7189" s="678" t="s">
        <v>39</v>
      </c>
      <c r="E7189" s="678">
        <v>0.04</v>
      </c>
      <c r="F7189" s="204">
        <v>8000</v>
      </c>
      <c r="G7189" s="701">
        <f>F7189*E7189</f>
        <v>320</v>
      </c>
      <c r="H7189" s="678"/>
    </row>
    <row r="7190" spans="1:8">
      <c r="A7190" s="676"/>
      <c r="B7190" s="303"/>
      <c r="C7190" s="425" t="s">
        <v>731</v>
      </c>
      <c r="D7190" s="678" t="s">
        <v>39</v>
      </c>
      <c r="E7190" s="678">
        <v>0.05</v>
      </c>
      <c r="F7190" s="204">
        <v>1300</v>
      </c>
      <c r="G7190" s="701">
        <f t="shared" ref="G7190:G7202" si="445">F7190*E7190</f>
        <v>65</v>
      </c>
      <c r="H7190" s="678"/>
    </row>
    <row r="7191" spans="1:8">
      <c r="A7191" s="676"/>
      <c r="B7191" s="303"/>
      <c r="C7191" s="425" t="s">
        <v>723</v>
      </c>
      <c r="D7191" s="678" t="s">
        <v>98</v>
      </c>
      <c r="E7191" s="678">
        <v>2.5000000000000001E-3</v>
      </c>
      <c r="F7191" s="204">
        <v>900</v>
      </c>
      <c r="G7191" s="701">
        <f t="shared" si="445"/>
        <v>2.25</v>
      </c>
      <c r="H7191" s="678"/>
    </row>
    <row r="7192" spans="1:8">
      <c r="A7192" s="676"/>
      <c r="B7192" s="303"/>
      <c r="C7192" s="425" t="s">
        <v>2350</v>
      </c>
      <c r="D7192" s="678" t="s">
        <v>98</v>
      </c>
      <c r="E7192" s="678">
        <v>5.0000000000000002E-5</v>
      </c>
      <c r="F7192" s="204">
        <v>781000</v>
      </c>
      <c r="G7192" s="701">
        <f t="shared" si="445"/>
        <v>39.050000000000004</v>
      </c>
      <c r="H7192" s="678"/>
    </row>
    <row r="7193" spans="1:8">
      <c r="A7193" s="676"/>
      <c r="B7193" s="303"/>
      <c r="C7193" s="425" t="s">
        <v>2351</v>
      </c>
      <c r="D7193" s="678" t="s">
        <v>98</v>
      </c>
      <c r="E7193" s="678">
        <v>0.02</v>
      </c>
      <c r="F7193" s="204">
        <v>1500</v>
      </c>
      <c r="G7193" s="701">
        <f t="shared" si="445"/>
        <v>30</v>
      </c>
      <c r="H7193" s="678"/>
    </row>
    <row r="7194" spans="1:8">
      <c r="A7194" s="676"/>
      <c r="B7194" s="303"/>
      <c r="C7194" s="425" t="s">
        <v>1906</v>
      </c>
      <c r="D7194" s="678" t="s">
        <v>39</v>
      </c>
      <c r="E7194" s="678">
        <v>0.02</v>
      </c>
      <c r="F7194" s="204">
        <v>800</v>
      </c>
      <c r="G7194" s="701">
        <f t="shared" si="445"/>
        <v>16</v>
      </c>
      <c r="H7194" s="678"/>
    </row>
    <row r="7195" spans="1:8">
      <c r="A7195" s="676"/>
      <c r="B7195" s="303"/>
      <c r="C7195" s="425" t="s">
        <v>2357</v>
      </c>
      <c r="D7195" s="678" t="s">
        <v>98</v>
      </c>
      <c r="E7195" s="678">
        <v>2E-3</v>
      </c>
      <c r="F7195" s="204">
        <v>6250</v>
      </c>
      <c r="G7195" s="701">
        <f t="shared" si="445"/>
        <v>12.5</v>
      </c>
      <c r="H7195" s="678"/>
    </row>
    <row r="7196" spans="1:8">
      <c r="A7196" s="676"/>
      <c r="B7196" s="303"/>
      <c r="C7196" s="425" t="s">
        <v>2338</v>
      </c>
      <c r="D7196" s="678" t="s">
        <v>98</v>
      </c>
      <c r="E7196" s="678">
        <v>2E-3</v>
      </c>
      <c r="F7196" s="204">
        <v>590000</v>
      </c>
      <c r="G7196" s="701">
        <f t="shared" si="445"/>
        <v>1180</v>
      </c>
      <c r="H7196" s="678"/>
    </row>
    <row r="7197" spans="1:8">
      <c r="A7197" s="676"/>
      <c r="B7197" s="303"/>
      <c r="C7197" s="425" t="s">
        <v>727</v>
      </c>
      <c r="D7197" s="678" t="s">
        <v>39</v>
      </c>
      <c r="E7197" s="678">
        <v>0.05</v>
      </c>
      <c r="F7197" s="204">
        <v>5800</v>
      </c>
      <c r="G7197" s="701">
        <f t="shared" si="445"/>
        <v>290</v>
      </c>
      <c r="H7197" s="678"/>
    </row>
    <row r="7198" spans="1:8">
      <c r="A7198" s="676"/>
      <c r="B7198" s="303"/>
      <c r="C7198" s="425" t="s">
        <v>1680</v>
      </c>
      <c r="D7198" s="678" t="s">
        <v>39</v>
      </c>
      <c r="E7198" s="678">
        <v>0.05</v>
      </c>
      <c r="F7198" s="204">
        <v>2500</v>
      </c>
      <c r="G7198" s="701">
        <f t="shared" si="445"/>
        <v>125</v>
      </c>
      <c r="H7198" s="678"/>
    </row>
    <row r="7199" spans="1:8">
      <c r="A7199" s="676"/>
      <c r="B7199" s="303"/>
      <c r="C7199" s="425" t="s">
        <v>723</v>
      </c>
      <c r="D7199" s="678" t="s">
        <v>39</v>
      </c>
      <c r="E7199" s="678">
        <v>0.01</v>
      </c>
      <c r="F7199" s="204">
        <v>900</v>
      </c>
      <c r="G7199" s="701">
        <f t="shared" si="445"/>
        <v>9</v>
      </c>
      <c r="H7199" s="678"/>
    </row>
    <row r="7200" spans="1:8">
      <c r="A7200" s="676"/>
      <c r="B7200" s="303"/>
      <c r="C7200" s="425" t="s">
        <v>31</v>
      </c>
      <c r="D7200" s="678" t="s">
        <v>98</v>
      </c>
      <c r="E7200" s="678">
        <v>0.01</v>
      </c>
      <c r="F7200" s="204">
        <v>3500</v>
      </c>
      <c r="G7200" s="701">
        <f t="shared" si="445"/>
        <v>35</v>
      </c>
      <c r="H7200" s="678"/>
    </row>
    <row r="7201" spans="1:8" ht="30">
      <c r="A7201" s="676"/>
      <c r="B7201" s="303"/>
      <c r="C7201" s="425" t="s">
        <v>2353</v>
      </c>
      <c r="D7201" s="678" t="s">
        <v>98</v>
      </c>
      <c r="E7201" s="678">
        <v>0.01</v>
      </c>
      <c r="F7201" s="204">
        <v>1300</v>
      </c>
      <c r="G7201" s="701">
        <f t="shared" si="445"/>
        <v>13</v>
      </c>
      <c r="H7201" s="678"/>
    </row>
    <row r="7202" spans="1:8">
      <c r="A7202" s="676"/>
      <c r="B7202" s="303"/>
      <c r="C7202" s="797" t="s">
        <v>729</v>
      </c>
      <c r="D7202" s="678" t="s">
        <v>1649</v>
      </c>
      <c r="E7202" s="678">
        <v>0.5</v>
      </c>
      <c r="F7202" s="204">
        <v>80</v>
      </c>
      <c r="G7202" s="701">
        <f t="shared" si="445"/>
        <v>40</v>
      </c>
      <c r="H7202" s="678"/>
    </row>
    <row r="7203" spans="1:8">
      <c r="A7203" s="676" t="s">
        <v>4754</v>
      </c>
      <c r="B7203" s="303" t="s">
        <v>2298</v>
      </c>
      <c r="C7203" s="425"/>
      <c r="D7203" s="678"/>
      <c r="E7203" s="612"/>
      <c r="F7203" s="204"/>
      <c r="G7203" s="1559">
        <f>SUM(G7204:G7217)</f>
        <v>2194.3000000000002</v>
      </c>
      <c r="H7203" s="678"/>
    </row>
    <row r="7204" spans="1:8">
      <c r="A7204" s="676"/>
      <c r="B7204" s="303"/>
      <c r="C7204" s="425" t="s">
        <v>84</v>
      </c>
      <c r="D7204" s="678" t="s">
        <v>39</v>
      </c>
      <c r="E7204" s="678">
        <v>0.04</v>
      </c>
      <c r="F7204" s="204">
        <v>8000</v>
      </c>
      <c r="G7204" s="701">
        <f>F7204*E7204</f>
        <v>320</v>
      </c>
      <c r="H7204" s="678"/>
    </row>
    <row r="7205" spans="1:8">
      <c r="A7205" s="676"/>
      <c r="B7205" s="303"/>
      <c r="C7205" s="425" t="s">
        <v>731</v>
      </c>
      <c r="D7205" s="678" t="s">
        <v>39</v>
      </c>
      <c r="E7205" s="678">
        <v>0.05</v>
      </c>
      <c r="F7205" s="204">
        <v>1300</v>
      </c>
      <c r="G7205" s="701">
        <f t="shared" ref="G7205:G7217" si="446">F7205*E7205</f>
        <v>65</v>
      </c>
      <c r="H7205" s="678"/>
    </row>
    <row r="7206" spans="1:8">
      <c r="A7206" s="676"/>
      <c r="B7206" s="303"/>
      <c r="C7206" s="425" t="s">
        <v>723</v>
      </c>
      <c r="D7206" s="678" t="s">
        <v>98</v>
      </c>
      <c r="E7206" s="678">
        <v>2.5000000000000001E-3</v>
      </c>
      <c r="F7206" s="204">
        <v>900</v>
      </c>
      <c r="G7206" s="701">
        <f t="shared" si="446"/>
        <v>2.25</v>
      </c>
      <c r="H7206" s="678"/>
    </row>
    <row r="7207" spans="1:8">
      <c r="A7207" s="676"/>
      <c r="B7207" s="303"/>
      <c r="C7207" s="425" t="s">
        <v>2350</v>
      </c>
      <c r="D7207" s="678" t="s">
        <v>98</v>
      </c>
      <c r="E7207" s="678">
        <v>5.0000000000000002E-5</v>
      </c>
      <c r="F7207" s="204">
        <v>781000</v>
      </c>
      <c r="G7207" s="701">
        <f t="shared" si="446"/>
        <v>39.050000000000004</v>
      </c>
      <c r="H7207" s="678"/>
    </row>
    <row r="7208" spans="1:8">
      <c r="A7208" s="676"/>
      <c r="B7208" s="303"/>
      <c r="C7208" s="425" t="s">
        <v>2351</v>
      </c>
      <c r="D7208" s="678" t="s">
        <v>98</v>
      </c>
      <c r="E7208" s="678">
        <v>0.02</v>
      </c>
      <c r="F7208" s="204">
        <v>1500</v>
      </c>
      <c r="G7208" s="701">
        <f t="shared" si="446"/>
        <v>30</v>
      </c>
      <c r="H7208" s="678"/>
    </row>
    <row r="7209" spans="1:8">
      <c r="A7209" s="676"/>
      <c r="B7209" s="303"/>
      <c r="C7209" s="425" t="s">
        <v>1906</v>
      </c>
      <c r="D7209" s="678" t="s">
        <v>39</v>
      </c>
      <c r="E7209" s="678">
        <v>0.02</v>
      </c>
      <c r="F7209" s="204">
        <v>800</v>
      </c>
      <c r="G7209" s="701">
        <f t="shared" si="446"/>
        <v>16</v>
      </c>
      <c r="H7209" s="678"/>
    </row>
    <row r="7210" spans="1:8">
      <c r="A7210" s="676"/>
      <c r="B7210" s="303"/>
      <c r="C7210" s="425" t="s">
        <v>2358</v>
      </c>
      <c r="D7210" s="678" t="s">
        <v>98</v>
      </c>
      <c r="E7210" s="678">
        <v>2E-3</v>
      </c>
      <c r="F7210" s="204">
        <v>15000</v>
      </c>
      <c r="G7210" s="701">
        <f t="shared" si="446"/>
        <v>30</v>
      </c>
      <c r="H7210" s="678"/>
    </row>
    <row r="7211" spans="1:8">
      <c r="A7211" s="676"/>
      <c r="B7211" s="303"/>
      <c r="C7211" s="425" t="s">
        <v>2338</v>
      </c>
      <c r="D7211" s="678" t="s">
        <v>98</v>
      </c>
      <c r="E7211" s="678">
        <v>2E-3</v>
      </c>
      <c r="F7211" s="204">
        <v>590000</v>
      </c>
      <c r="G7211" s="701">
        <f t="shared" si="446"/>
        <v>1180</v>
      </c>
      <c r="H7211" s="678"/>
    </row>
    <row r="7212" spans="1:8">
      <c r="A7212" s="676"/>
      <c r="B7212" s="303"/>
      <c r="C7212" s="425" t="s">
        <v>727</v>
      </c>
      <c r="D7212" s="678" t="s">
        <v>39</v>
      </c>
      <c r="E7212" s="678">
        <v>0.05</v>
      </c>
      <c r="F7212" s="204">
        <v>5800</v>
      </c>
      <c r="G7212" s="701">
        <f t="shared" si="446"/>
        <v>290</v>
      </c>
      <c r="H7212" s="678"/>
    </row>
    <row r="7213" spans="1:8">
      <c r="A7213" s="676"/>
      <c r="B7213" s="303"/>
      <c r="C7213" s="425" t="s">
        <v>1680</v>
      </c>
      <c r="D7213" s="678" t="s">
        <v>39</v>
      </c>
      <c r="E7213" s="678">
        <v>0.05</v>
      </c>
      <c r="F7213" s="204">
        <v>2500</v>
      </c>
      <c r="G7213" s="701">
        <f t="shared" si="446"/>
        <v>125</v>
      </c>
      <c r="H7213" s="678"/>
    </row>
    <row r="7214" spans="1:8">
      <c r="A7214" s="676"/>
      <c r="B7214" s="303"/>
      <c r="C7214" s="425" t="s">
        <v>723</v>
      </c>
      <c r="D7214" s="678" t="s">
        <v>39</v>
      </c>
      <c r="E7214" s="678">
        <v>0.01</v>
      </c>
      <c r="F7214" s="204">
        <v>900</v>
      </c>
      <c r="G7214" s="701">
        <f t="shared" si="446"/>
        <v>9</v>
      </c>
      <c r="H7214" s="678"/>
    </row>
    <row r="7215" spans="1:8">
      <c r="A7215" s="676"/>
      <c r="B7215" s="303"/>
      <c r="C7215" s="425" t="s">
        <v>31</v>
      </c>
      <c r="D7215" s="678" t="s">
        <v>98</v>
      </c>
      <c r="E7215" s="678">
        <v>0.01</v>
      </c>
      <c r="F7215" s="204">
        <v>3500</v>
      </c>
      <c r="G7215" s="701">
        <f t="shared" si="446"/>
        <v>35</v>
      </c>
      <c r="H7215" s="678"/>
    </row>
    <row r="7216" spans="1:8" ht="30">
      <c r="A7216" s="676"/>
      <c r="B7216" s="303"/>
      <c r="C7216" s="425" t="s">
        <v>2353</v>
      </c>
      <c r="D7216" s="678" t="s">
        <v>98</v>
      </c>
      <c r="E7216" s="678">
        <v>0.01</v>
      </c>
      <c r="F7216" s="204">
        <v>1300</v>
      </c>
      <c r="G7216" s="701">
        <f t="shared" si="446"/>
        <v>13</v>
      </c>
      <c r="H7216" s="678"/>
    </row>
    <row r="7217" spans="1:8">
      <c r="A7217" s="676"/>
      <c r="B7217" s="303"/>
      <c r="C7217" s="797" t="s">
        <v>729</v>
      </c>
      <c r="D7217" s="678" t="s">
        <v>1649</v>
      </c>
      <c r="E7217" s="678">
        <v>0.5</v>
      </c>
      <c r="F7217" s="204">
        <v>80</v>
      </c>
      <c r="G7217" s="701">
        <f t="shared" si="446"/>
        <v>40</v>
      </c>
      <c r="H7217" s="678"/>
    </row>
    <row r="7218" spans="1:8">
      <c r="A7218" s="676" t="s">
        <v>4755</v>
      </c>
      <c r="B7218" s="303" t="s">
        <v>2300</v>
      </c>
      <c r="C7218" s="425"/>
      <c r="D7218" s="678"/>
      <c r="E7218" s="612"/>
      <c r="F7218" s="204"/>
      <c r="G7218" s="1559">
        <f>SUM(G7219:G7232)</f>
        <v>2544.3000000000002</v>
      </c>
      <c r="H7218" s="678"/>
    </row>
    <row r="7219" spans="1:8">
      <c r="A7219" s="676"/>
      <c r="B7219" s="303"/>
      <c r="C7219" s="425" t="s">
        <v>84</v>
      </c>
      <c r="D7219" s="678" t="s">
        <v>39</v>
      </c>
      <c r="E7219" s="678">
        <v>7.0000000000000007E-2</v>
      </c>
      <c r="F7219" s="204">
        <v>8000</v>
      </c>
      <c r="G7219" s="701">
        <f>F7219*E7219</f>
        <v>560</v>
      </c>
      <c r="H7219" s="678"/>
    </row>
    <row r="7220" spans="1:8">
      <c r="A7220" s="676"/>
      <c r="B7220" s="303"/>
      <c r="C7220" s="425" t="s">
        <v>731</v>
      </c>
      <c r="D7220" s="678" t="s">
        <v>39</v>
      </c>
      <c r="E7220" s="678">
        <v>0.05</v>
      </c>
      <c r="F7220" s="204">
        <v>1300</v>
      </c>
      <c r="G7220" s="701">
        <f t="shared" ref="G7220:G7232" si="447">F7220*E7220</f>
        <v>65</v>
      </c>
      <c r="H7220" s="678"/>
    </row>
    <row r="7221" spans="1:8">
      <c r="A7221" s="676"/>
      <c r="B7221" s="303"/>
      <c r="C7221" s="425" t="s">
        <v>723</v>
      </c>
      <c r="D7221" s="678" t="s">
        <v>98</v>
      </c>
      <c r="E7221" s="678">
        <v>2.5000000000000001E-3</v>
      </c>
      <c r="F7221" s="204">
        <v>900</v>
      </c>
      <c r="G7221" s="701">
        <f t="shared" si="447"/>
        <v>2.25</v>
      </c>
      <c r="H7221" s="678"/>
    </row>
    <row r="7222" spans="1:8">
      <c r="A7222" s="676"/>
      <c r="B7222" s="303"/>
      <c r="C7222" s="425" t="s">
        <v>2350</v>
      </c>
      <c r="D7222" s="678" t="s">
        <v>98</v>
      </c>
      <c r="E7222" s="678">
        <v>5.0000000000000002E-5</v>
      </c>
      <c r="F7222" s="204">
        <v>781000</v>
      </c>
      <c r="G7222" s="701">
        <f t="shared" si="447"/>
        <v>39.050000000000004</v>
      </c>
      <c r="H7222" s="678"/>
    </row>
    <row r="7223" spans="1:8">
      <c r="A7223" s="676"/>
      <c r="B7223" s="303"/>
      <c r="C7223" s="425" t="s">
        <v>2351</v>
      </c>
      <c r="D7223" s="678" t="s">
        <v>98</v>
      </c>
      <c r="E7223" s="678">
        <v>0.02</v>
      </c>
      <c r="F7223" s="204">
        <v>1500</v>
      </c>
      <c r="G7223" s="701">
        <f t="shared" si="447"/>
        <v>30</v>
      </c>
      <c r="H7223" s="678"/>
    </row>
    <row r="7224" spans="1:8">
      <c r="A7224" s="676"/>
      <c r="B7224" s="303"/>
      <c r="C7224" s="425" t="s">
        <v>1906</v>
      </c>
      <c r="D7224" s="678" t="s">
        <v>39</v>
      </c>
      <c r="E7224" s="678">
        <v>0.02</v>
      </c>
      <c r="F7224" s="204">
        <v>800</v>
      </c>
      <c r="G7224" s="701">
        <f t="shared" si="447"/>
        <v>16</v>
      </c>
      <c r="H7224" s="678"/>
    </row>
    <row r="7225" spans="1:8">
      <c r="A7225" s="676"/>
      <c r="B7225" s="303"/>
      <c r="C7225" s="425" t="s">
        <v>2359</v>
      </c>
      <c r="D7225" s="678" t="s">
        <v>98</v>
      </c>
      <c r="E7225" s="678">
        <v>2E-3</v>
      </c>
      <c r="F7225" s="204">
        <v>70000</v>
      </c>
      <c r="G7225" s="701">
        <f t="shared" si="447"/>
        <v>140</v>
      </c>
      <c r="H7225" s="678"/>
    </row>
    <row r="7226" spans="1:8">
      <c r="A7226" s="676"/>
      <c r="B7226" s="303"/>
      <c r="C7226" s="425" t="s">
        <v>2338</v>
      </c>
      <c r="D7226" s="678" t="s">
        <v>98</v>
      </c>
      <c r="E7226" s="678">
        <v>2E-3</v>
      </c>
      <c r="F7226" s="204">
        <v>590000</v>
      </c>
      <c r="G7226" s="701">
        <f t="shared" si="447"/>
        <v>1180</v>
      </c>
      <c r="H7226" s="678"/>
    </row>
    <row r="7227" spans="1:8">
      <c r="A7227" s="676"/>
      <c r="B7227" s="303"/>
      <c r="C7227" s="425" t="s">
        <v>727</v>
      </c>
      <c r="D7227" s="678" t="s">
        <v>39</v>
      </c>
      <c r="E7227" s="678">
        <v>0.05</v>
      </c>
      <c r="F7227" s="204">
        <v>5800</v>
      </c>
      <c r="G7227" s="701">
        <f t="shared" si="447"/>
        <v>290</v>
      </c>
      <c r="H7227" s="678"/>
    </row>
    <row r="7228" spans="1:8">
      <c r="A7228" s="676"/>
      <c r="B7228" s="303"/>
      <c r="C7228" s="425" t="s">
        <v>1680</v>
      </c>
      <c r="D7228" s="678" t="s">
        <v>39</v>
      </c>
      <c r="E7228" s="678">
        <v>0.05</v>
      </c>
      <c r="F7228" s="204">
        <v>2500</v>
      </c>
      <c r="G7228" s="701">
        <f t="shared" si="447"/>
        <v>125</v>
      </c>
      <c r="H7228" s="678"/>
    </row>
    <row r="7229" spans="1:8">
      <c r="A7229" s="676"/>
      <c r="B7229" s="303"/>
      <c r="C7229" s="425" t="s">
        <v>723</v>
      </c>
      <c r="D7229" s="678" t="s">
        <v>39</v>
      </c>
      <c r="E7229" s="678">
        <v>0.01</v>
      </c>
      <c r="F7229" s="204">
        <v>900</v>
      </c>
      <c r="G7229" s="701">
        <f t="shared" si="447"/>
        <v>9</v>
      </c>
      <c r="H7229" s="678"/>
    </row>
    <row r="7230" spans="1:8">
      <c r="A7230" s="676"/>
      <c r="B7230" s="303"/>
      <c r="C7230" s="425" t="s">
        <v>31</v>
      </c>
      <c r="D7230" s="678" t="s">
        <v>98</v>
      </c>
      <c r="E7230" s="678">
        <v>0.01</v>
      </c>
      <c r="F7230" s="204">
        <v>3500</v>
      </c>
      <c r="G7230" s="701">
        <f t="shared" si="447"/>
        <v>35</v>
      </c>
      <c r="H7230" s="678"/>
    </row>
    <row r="7231" spans="1:8" ht="30">
      <c r="A7231" s="676"/>
      <c r="B7231" s="303"/>
      <c r="C7231" s="425" t="s">
        <v>2353</v>
      </c>
      <c r="D7231" s="678" t="s">
        <v>98</v>
      </c>
      <c r="E7231" s="678">
        <v>0.01</v>
      </c>
      <c r="F7231" s="204">
        <v>1300</v>
      </c>
      <c r="G7231" s="701">
        <f t="shared" si="447"/>
        <v>13</v>
      </c>
      <c r="H7231" s="678"/>
    </row>
    <row r="7232" spans="1:8">
      <c r="A7232" s="676"/>
      <c r="B7232" s="303"/>
      <c r="C7232" s="797" t="s">
        <v>729</v>
      </c>
      <c r="D7232" s="678" t="s">
        <v>1649</v>
      </c>
      <c r="E7232" s="678">
        <v>0.5</v>
      </c>
      <c r="F7232" s="204">
        <v>80</v>
      </c>
      <c r="G7232" s="701">
        <f t="shared" si="447"/>
        <v>40</v>
      </c>
      <c r="H7232" s="678"/>
    </row>
    <row r="7233" spans="1:8">
      <c r="A7233" s="676" t="s">
        <v>4756</v>
      </c>
      <c r="B7233" s="303" t="s">
        <v>2301</v>
      </c>
      <c r="C7233" s="425"/>
      <c r="D7233" s="678"/>
      <c r="E7233" s="612"/>
      <c r="F7233" s="204"/>
      <c r="G7233" s="1559">
        <f>SUM(G7234:G7247)</f>
        <v>2464.3000000000002</v>
      </c>
      <c r="H7233" s="678"/>
    </row>
    <row r="7234" spans="1:8">
      <c r="A7234" s="676"/>
      <c r="B7234" s="303"/>
      <c r="C7234" s="425" t="s">
        <v>84</v>
      </c>
      <c r="D7234" s="678" t="s">
        <v>39</v>
      </c>
      <c r="E7234" s="678">
        <v>0.06</v>
      </c>
      <c r="F7234" s="204">
        <v>8000</v>
      </c>
      <c r="G7234" s="701">
        <f>F7234*E7234</f>
        <v>480</v>
      </c>
      <c r="H7234" s="678"/>
    </row>
    <row r="7235" spans="1:8">
      <c r="A7235" s="676"/>
      <c r="B7235" s="303"/>
      <c r="C7235" s="425" t="s">
        <v>731</v>
      </c>
      <c r="D7235" s="678" t="s">
        <v>39</v>
      </c>
      <c r="E7235" s="678">
        <v>0.05</v>
      </c>
      <c r="F7235" s="204">
        <v>1300</v>
      </c>
      <c r="G7235" s="701">
        <f t="shared" ref="G7235:G7247" si="448">F7235*E7235</f>
        <v>65</v>
      </c>
      <c r="H7235" s="678"/>
    </row>
    <row r="7236" spans="1:8">
      <c r="A7236" s="676"/>
      <c r="B7236" s="303"/>
      <c r="C7236" s="425" t="s">
        <v>723</v>
      </c>
      <c r="D7236" s="678" t="s">
        <v>98</v>
      </c>
      <c r="E7236" s="678">
        <v>2.5000000000000001E-3</v>
      </c>
      <c r="F7236" s="204">
        <v>900</v>
      </c>
      <c r="G7236" s="701">
        <f t="shared" si="448"/>
        <v>2.25</v>
      </c>
      <c r="H7236" s="678"/>
    </row>
    <row r="7237" spans="1:8">
      <c r="A7237" s="676"/>
      <c r="B7237" s="303"/>
      <c r="C7237" s="425" t="s">
        <v>2350</v>
      </c>
      <c r="D7237" s="678" t="s">
        <v>98</v>
      </c>
      <c r="E7237" s="678">
        <v>5.0000000000000002E-5</v>
      </c>
      <c r="F7237" s="204">
        <v>781000</v>
      </c>
      <c r="G7237" s="701">
        <f t="shared" si="448"/>
        <v>39.050000000000004</v>
      </c>
      <c r="H7237" s="678"/>
    </row>
    <row r="7238" spans="1:8">
      <c r="A7238" s="676"/>
      <c r="B7238" s="303"/>
      <c r="C7238" s="425" t="s">
        <v>2351</v>
      </c>
      <c r="D7238" s="678" t="s">
        <v>98</v>
      </c>
      <c r="E7238" s="678">
        <v>0.02</v>
      </c>
      <c r="F7238" s="204">
        <v>1500</v>
      </c>
      <c r="G7238" s="701">
        <f t="shared" si="448"/>
        <v>30</v>
      </c>
      <c r="H7238" s="678"/>
    </row>
    <row r="7239" spans="1:8">
      <c r="A7239" s="676"/>
      <c r="B7239" s="303"/>
      <c r="C7239" s="425" t="s">
        <v>1906</v>
      </c>
      <c r="D7239" s="678" t="s">
        <v>39</v>
      </c>
      <c r="E7239" s="678">
        <v>0.02</v>
      </c>
      <c r="F7239" s="204">
        <v>800</v>
      </c>
      <c r="G7239" s="701">
        <f t="shared" si="448"/>
        <v>16</v>
      </c>
      <c r="H7239" s="678"/>
    </row>
    <row r="7240" spans="1:8">
      <c r="A7240" s="676"/>
      <c r="B7240" s="303"/>
      <c r="C7240" s="425" t="s">
        <v>2360</v>
      </c>
      <c r="D7240" s="678" t="s">
        <v>98</v>
      </c>
      <c r="E7240" s="678">
        <v>2E-3</v>
      </c>
      <c r="F7240" s="204">
        <v>70000</v>
      </c>
      <c r="G7240" s="701">
        <f t="shared" si="448"/>
        <v>140</v>
      </c>
      <c r="H7240" s="678"/>
    </row>
    <row r="7241" spans="1:8">
      <c r="A7241" s="676"/>
      <c r="B7241" s="303"/>
      <c r="C7241" s="425" t="s">
        <v>2338</v>
      </c>
      <c r="D7241" s="678" t="s">
        <v>98</v>
      </c>
      <c r="E7241" s="678">
        <v>2E-3</v>
      </c>
      <c r="F7241" s="204">
        <v>590000</v>
      </c>
      <c r="G7241" s="701">
        <f t="shared" si="448"/>
        <v>1180</v>
      </c>
      <c r="H7241" s="678"/>
    </row>
    <row r="7242" spans="1:8">
      <c r="A7242" s="676"/>
      <c r="B7242" s="303"/>
      <c r="C7242" s="425" t="s">
        <v>727</v>
      </c>
      <c r="D7242" s="678" t="s">
        <v>39</v>
      </c>
      <c r="E7242" s="678">
        <v>0.05</v>
      </c>
      <c r="F7242" s="204">
        <v>5800</v>
      </c>
      <c r="G7242" s="701">
        <f t="shared" si="448"/>
        <v>290</v>
      </c>
      <c r="H7242" s="678"/>
    </row>
    <row r="7243" spans="1:8">
      <c r="A7243" s="676"/>
      <c r="B7243" s="303"/>
      <c r="C7243" s="425" t="s">
        <v>1680</v>
      </c>
      <c r="D7243" s="678" t="s">
        <v>39</v>
      </c>
      <c r="E7243" s="678">
        <v>0.05</v>
      </c>
      <c r="F7243" s="204">
        <v>2500</v>
      </c>
      <c r="G7243" s="701">
        <f t="shared" si="448"/>
        <v>125</v>
      </c>
      <c r="H7243" s="678"/>
    </row>
    <row r="7244" spans="1:8">
      <c r="A7244" s="676"/>
      <c r="B7244" s="303"/>
      <c r="C7244" s="425" t="s">
        <v>723</v>
      </c>
      <c r="D7244" s="678" t="s">
        <v>39</v>
      </c>
      <c r="E7244" s="678">
        <v>0.01</v>
      </c>
      <c r="F7244" s="204">
        <v>900</v>
      </c>
      <c r="G7244" s="701">
        <f t="shared" si="448"/>
        <v>9</v>
      </c>
      <c r="H7244" s="678"/>
    </row>
    <row r="7245" spans="1:8">
      <c r="A7245" s="676"/>
      <c r="B7245" s="303"/>
      <c r="C7245" s="425" t="s">
        <v>31</v>
      </c>
      <c r="D7245" s="678" t="s">
        <v>98</v>
      </c>
      <c r="E7245" s="678">
        <v>0.01</v>
      </c>
      <c r="F7245" s="204">
        <v>3500</v>
      </c>
      <c r="G7245" s="701">
        <f t="shared" si="448"/>
        <v>35</v>
      </c>
      <c r="H7245" s="678"/>
    </row>
    <row r="7246" spans="1:8" ht="30">
      <c r="A7246" s="676"/>
      <c r="B7246" s="303"/>
      <c r="C7246" s="425" t="s">
        <v>2353</v>
      </c>
      <c r="D7246" s="678" t="s">
        <v>98</v>
      </c>
      <c r="E7246" s="678">
        <v>0.01</v>
      </c>
      <c r="F7246" s="204">
        <v>1300</v>
      </c>
      <c r="G7246" s="701">
        <f t="shared" si="448"/>
        <v>13</v>
      </c>
      <c r="H7246" s="678"/>
    </row>
    <row r="7247" spans="1:8">
      <c r="A7247" s="676"/>
      <c r="B7247" s="303"/>
      <c r="C7247" s="797" t="s">
        <v>729</v>
      </c>
      <c r="D7247" s="678" t="s">
        <v>1649</v>
      </c>
      <c r="E7247" s="678">
        <v>0.5</v>
      </c>
      <c r="F7247" s="204">
        <v>80</v>
      </c>
      <c r="G7247" s="701">
        <f t="shared" si="448"/>
        <v>40</v>
      </c>
      <c r="H7247" s="678"/>
    </row>
    <row r="7248" spans="1:8">
      <c r="A7248" s="676" t="s">
        <v>4757</v>
      </c>
      <c r="B7248" s="303" t="s">
        <v>2302</v>
      </c>
      <c r="C7248" s="425"/>
      <c r="D7248" s="678"/>
      <c r="E7248" s="612"/>
      <c r="F7248" s="204"/>
      <c r="G7248" s="1559">
        <f>SUM(G7249:G7262)</f>
        <v>2571.3000000000002</v>
      </c>
      <c r="H7248" s="678"/>
    </row>
    <row r="7249" spans="1:8">
      <c r="A7249" s="676"/>
      <c r="B7249" s="303"/>
      <c r="C7249" s="425" t="s">
        <v>84</v>
      </c>
      <c r="D7249" s="678" t="s">
        <v>39</v>
      </c>
      <c r="E7249" s="678">
        <v>7.4999999999999997E-2</v>
      </c>
      <c r="F7249" s="204">
        <v>8000</v>
      </c>
      <c r="G7249" s="701">
        <f>F7249*E7249</f>
        <v>600</v>
      </c>
      <c r="H7249" s="678"/>
    </row>
    <row r="7250" spans="1:8">
      <c r="A7250" s="676"/>
      <c r="B7250" s="303"/>
      <c r="C7250" s="425" t="s">
        <v>731</v>
      </c>
      <c r="D7250" s="678" t="s">
        <v>39</v>
      </c>
      <c r="E7250" s="678">
        <v>0.05</v>
      </c>
      <c r="F7250" s="204">
        <v>1300</v>
      </c>
      <c r="G7250" s="701">
        <f t="shared" ref="G7250:G7262" si="449">F7250*E7250</f>
        <v>65</v>
      </c>
      <c r="H7250" s="678"/>
    </row>
    <row r="7251" spans="1:8">
      <c r="A7251" s="676"/>
      <c r="B7251" s="303"/>
      <c r="C7251" s="425" t="s">
        <v>723</v>
      </c>
      <c r="D7251" s="678" t="s">
        <v>98</v>
      </c>
      <c r="E7251" s="678">
        <v>2.5000000000000001E-3</v>
      </c>
      <c r="F7251" s="204">
        <v>900</v>
      </c>
      <c r="G7251" s="701">
        <f t="shared" si="449"/>
        <v>2.25</v>
      </c>
      <c r="H7251" s="678"/>
    </row>
    <row r="7252" spans="1:8">
      <c r="A7252" s="676"/>
      <c r="B7252" s="303"/>
      <c r="C7252" s="425" t="s">
        <v>2350</v>
      </c>
      <c r="D7252" s="678" t="s">
        <v>98</v>
      </c>
      <c r="E7252" s="678">
        <v>5.0000000000000002E-5</v>
      </c>
      <c r="F7252" s="204">
        <v>781000</v>
      </c>
      <c r="G7252" s="701">
        <f t="shared" si="449"/>
        <v>39.050000000000004</v>
      </c>
      <c r="H7252" s="678"/>
    </row>
    <row r="7253" spans="1:8">
      <c r="A7253" s="676"/>
      <c r="B7253" s="303"/>
      <c r="C7253" s="425" t="s">
        <v>2351</v>
      </c>
      <c r="D7253" s="678" t="s">
        <v>98</v>
      </c>
      <c r="E7253" s="678">
        <v>0.02</v>
      </c>
      <c r="F7253" s="204">
        <v>1500</v>
      </c>
      <c r="G7253" s="701">
        <f t="shared" si="449"/>
        <v>30</v>
      </c>
      <c r="H7253" s="678"/>
    </row>
    <row r="7254" spans="1:8">
      <c r="A7254" s="676"/>
      <c r="B7254" s="303"/>
      <c r="C7254" s="425" t="s">
        <v>1906</v>
      </c>
      <c r="D7254" s="678" t="s">
        <v>39</v>
      </c>
      <c r="E7254" s="678">
        <v>0.02</v>
      </c>
      <c r="F7254" s="204">
        <v>800</v>
      </c>
      <c r="G7254" s="701">
        <f t="shared" si="449"/>
        <v>16</v>
      </c>
      <c r="H7254" s="678"/>
    </row>
    <row r="7255" spans="1:8">
      <c r="A7255" s="676"/>
      <c r="B7255" s="303"/>
      <c r="C7255" s="425" t="s">
        <v>2361</v>
      </c>
      <c r="D7255" s="678" t="s">
        <v>98</v>
      </c>
      <c r="E7255" s="678">
        <v>2E-3</v>
      </c>
      <c r="F7255" s="204">
        <v>70000</v>
      </c>
      <c r="G7255" s="701">
        <f t="shared" si="449"/>
        <v>140</v>
      </c>
      <c r="H7255" s="678"/>
    </row>
    <row r="7256" spans="1:8">
      <c r="A7256" s="676"/>
      <c r="B7256" s="303"/>
      <c r="C7256" s="425" t="s">
        <v>2338</v>
      </c>
      <c r="D7256" s="678" t="s">
        <v>98</v>
      </c>
      <c r="E7256" s="678">
        <v>2E-3</v>
      </c>
      <c r="F7256" s="204">
        <v>590000</v>
      </c>
      <c r="G7256" s="701">
        <f t="shared" si="449"/>
        <v>1180</v>
      </c>
      <c r="H7256" s="678"/>
    </row>
    <row r="7257" spans="1:8">
      <c r="A7257" s="676"/>
      <c r="B7257" s="303"/>
      <c r="C7257" s="425" t="s">
        <v>727</v>
      </c>
      <c r="D7257" s="678" t="s">
        <v>39</v>
      </c>
      <c r="E7257" s="678">
        <v>0.05</v>
      </c>
      <c r="F7257" s="204">
        <v>5800</v>
      </c>
      <c r="G7257" s="701">
        <f t="shared" si="449"/>
        <v>290</v>
      </c>
      <c r="H7257" s="678"/>
    </row>
    <row r="7258" spans="1:8">
      <c r="A7258" s="676"/>
      <c r="B7258" s="303"/>
      <c r="C7258" s="425" t="s">
        <v>1680</v>
      </c>
      <c r="D7258" s="678" t="s">
        <v>39</v>
      </c>
      <c r="E7258" s="678">
        <v>0.05</v>
      </c>
      <c r="F7258" s="204">
        <v>2500</v>
      </c>
      <c r="G7258" s="701">
        <f t="shared" si="449"/>
        <v>125</v>
      </c>
      <c r="H7258" s="678"/>
    </row>
    <row r="7259" spans="1:8">
      <c r="A7259" s="676"/>
      <c r="B7259" s="303"/>
      <c r="C7259" s="425" t="s">
        <v>723</v>
      </c>
      <c r="D7259" s="678" t="s">
        <v>39</v>
      </c>
      <c r="E7259" s="678">
        <v>0.01</v>
      </c>
      <c r="F7259" s="204">
        <v>900</v>
      </c>
      <c r="G7259" s="701">
        <f t="shared" si="449"/>
        <v>9</v>
      </c>
      <c r="H7259" s="678"/>
    </row>
    <row r="7260" spans="1:8">
      <c r="A7260" s="676"/>
      <c r="B7260" s="303"/>
      <c r="C7260" s="425" t="s">
        <v>31</v>
      </c>
      <c r="D7260" s="678" t="s">
        <v>98</v>
      </c>
      <c r="E7260" s="678">
        <v>0.01</v>
      </c>
      <c r="F7260" s="204">
        <v>3500</v>
      </c>
      <c r="G7260" s="701">
        <f t="shared" si="449"/>
        <v>35</v>
      </c>
      <c r="H7260" s="678"/>
    </row>
    <row r="7261" spans="1:8" ht="30">
      <c r="A7261" s="676"/>
      <c r="B7261" s="303"/>
      <c r="C7261" s="425" t="s">
        <v>2353</v>
      </c>
      <c r="D7261" s="678" t="s">
        <v>98</v>
      </c>
      <c r="E7261" s="678">
        <v>0.01</v>
      </c>
      <c r="F7261" s="204">
        <v>1300</v>
      </c>
      <c r="G7261" s="701">
        <f>F79412*E79412</f>
        <v>0</v>
      </c>
      <c r="H7261" s="678"/>
    </row>
    <row r="7262" spans="1:8">
      <c r="A7262" s="676"/>
      <c r="B7262" s="303"/>
      <c r="C7262" s="797" t="s">
        <v>729</v>
      </c>
      <c r="D7262" s="678" t="s">
        <v>1649</v>
      </c>
      <c r="E7262" s="678">
        <v>0.5</v>
      </c>
      <c r="F7262" s="204">
        <v>80</v>
      </c>
      <c r="G7262" s="701">
        <f t="shared" si="449"/>
        <v>40</v>
      </c>
      <c r="H7262" s="678"/>
    </row>
    <row r="7263" spans="1:8">
      <c r="A7263" s="676" t="s">
        <v>4758</v>
      </c>
      <c r="B7263" s="303" t="s">
        <v>2303</v>
      </c>
      <c r="C7263" s="567"/>
      <c r="D7263" s="678"/>
      <c r="E7263" s="612"/>
      <c r="F7263" s="204"/>
      <c r="G7263" s="1559">
        <f>SUM(G7264:G7268)</f>
        <v>84.550000000000011</v>
      </c>
      <c r="H7263" s="678"/>
    </row>
    <row r="7264" spans="1:8">
      <c r="A7264" s="676"/>
      <c r="B7264" s="303"/>
      <c r="C7264" s="425" t="s">
        <v>2323</v>
      </c>
      <c r="D7264" s="678" t="s">
        <v>38</v>
      </c>
      <c r="E7264" s="607">
        <v>1E-3</v>
      </c>
      <c r="F7264" s="204">
        <v>29500</v>
      </c>
      <c r="G7264" s="701">
        <f>E7264*F7264</f>
        <v>29.5</v>
      </c>
      <c r="H7264" s="678"/>
    </row>
    <row r="7265" spans="1:8">
      <c r="A7265" s="676"/>
      <c r="B7265" s="303"/>
      <c r="C7265" s="425" t="s">
        <v>576</v>
      </c>
      <c r="D7265" s="678" t="s">
        <v>39</v>
      </c>
      <c r="E7265" s="678">
        <v>0.01</v>
      </c>
      <c r="F7265" s="204">
        <v>720</v>
      </c>
      <c r="G7265" s="701">
        <f>E7265*F7265</f>
        <v>7.2</v>
      </c>
      <c r="H7265" s="678"/>
    </row>
    <row r="7266" spans="1:8">
      <c r="A7266" s="676"/>
      <c r="B7266" s="303"/>
      <c r="C7266" s="425" t="s">
        <v>31</v>
      </c>
      <c r="D7266" s="678" t="s">
        <v>98</v>
      </c>
      <c r="E7266" s="678">
        <v>1E-4</v>
      </c>
      <c r="F7266" s="204">
        <v>3500</v>
      </c>
      <c r="G7266" s="701">
        <f>E7266*F7266</f>
        <v>0.35000000000000003</v>
      </c>
      <c r="H7266" s="678"/>
    </row>
    <row r="7267" spans="1:8">
      <c r="A7267" s="676"/>
      <c r="B7267" s="303"/>
      <c r="C7267" s="797" t="s">
        <v>729</v>
      </c>
      <c r="D7267" s="678" t="s">
        <v>1649</v>
      </c>
      <c r="E7267" s="678">
        <v>0.5</v>
      </c>
      <c r="F7267" s="204">
        <v>80</v>
      </c>
      <c r="G7267" s="701">
        <f>E7267*F7267</f>
        <v>40</v>
      </c>
      <c r="H7267" s="678"/>
    </row>
    <row r="7268" spans="1:8">
      <c r="A7268" s="676"/>
      <c r="B7268" s="303"/>
      <c r="C7268" s="425" t="s">
        <v>2318</v>
      </c>
      <c r="D7268" s="678" t="s">
        <v>725</v>
      </c>
      <c r="E7268" s="678">
        <v>5.0000000000000001E-3</v>
      </c>
      <c r="F7268" s="204">
        <v>1500</v>
      </c>
      <c r="G7268" s="701">
        <f>E7268*F7268</f>
        <v>7.5</v>
      </c>
      <c r="H7268" s="678"/>
    </row>
    <row r="7269" spans="1:8">
      <c r="A7269" s="676" t="s">
        <v>4759</v>
      </c>
      <c r="B7269" s="303" t="s">
        <v>2304</v>
      </c>
      <c r="C7269" s="567"/>
      <c r="D7269" s="678"/>
      <c r="E7269" s="612"/>
      <c r="F7269" s="204"/>
      <c r="G7269" s="1559">
        <f>SUM(G7270:G7274)</f>
        <v>84.550000000000011</v>
      </c>
      <c r="H7269" s="678"/>
    </row>
    <row r="7270" spans="1:8">
      <c r="A7270" s="676"/>
      <c r="B7270" s="303"/>
      <c r="C7270" s="425" t="s">
        <v>2323</v>
      </c>
      <c r="D7270" s="678" t="s">
        <v>38</v>
      </c>
      <c r="E7270" s="607">
        <v>1E-3</v>
      </c>
      <c r="F7270" s="204">
        <v>29500</v>
      </c>
      <c r="G7270" s="701">
        <f>E7270*F7270</f>
        <v>29.5</v>
      </c>
      <c r="H7270" s="678"/>
    </row>
    <row r="7271" spans="1:8">
      <c r="A7271" s="676"/>
      <c r="B7271" s="303"/>
      <c r="C7271" s="425" t="s">
        <v>576</v>
      </c>
      <c r="D7271" s="678" t="s">
        <v>39</v>
      </c>
      <c r="E7271" s="678">
        <v>0.01</v>
      </c>
      <c r="F7271" s="204">
        <v>720</v>
      </c>
      <c r="G7271" s="701">
        <f>E7271*F7271</f>
        <v>7.2</v>
      </c>
      <c r="H7271" s="678"/>
    </row>
    <row r="7272" spans="1:8">
      <c r="A7272" s="676"/>
      <c r="B7272" s="303"/>
      <c r="C7272" s="425" t="s">
        <v>31</v>
      </c>
      <c r="D7272" s="678" t="s">
        <v>98</v>
      </c>
      <c r="E7272" s="678">
        <v>1E-4</v>
      </c>
      <c r="F7272" s="204">
        <v>3500</v>
      </c>
      <c r="G7272" s="701">
        <f>E7272*F7272</f>
        <v>0.35000000000000003</v>
      </c>
      <c r="H7272" s="678"/>
    </row>
    <row r="7273" spans="1:8">
      <c r="A7273" s="676"/>
      <c r="B7273" s="303"/>
      <c r="C7273" s="797" t="s">
        <v>729</v>
      </c>
      <c r="D7273" s="678" t="s">
        <v>1649</v>
      </c>
      <c r="E7273" s="678">
        <v>0.5</v>
      </c>
      <c r="F7273" s="204">
        <v>80</v>
      </c>
      <c r="G7273" s="701">
        <f>E7273*F7273</f>
        <v>40</v>
      </c>
      <c r="H7273" s="678"/>
    </row>
    <row r="7274" spans="1:8">
      <c r="A7274" s="676"/>
      <c r="B7274" s="303"/>
      <c r="C7274" s="425" t="s">
        <v>2318</v>
      </c>
      <c r="D7274" s="678" t="s">
        <v>725</v>
      </c>
      <c r="E7274" s="678">
        <v>5.0000000000000001E-3</v>
      </c>
      <c r="F7274" s="204">
        <v>1500</v>
      </c>
      <c r="G7274" s="701">
        <f>E7274*F7274</f>
        <v>7.5</v>
      </c>
      <c r="H7274" s="678"/>
    </row>
    <row r="7275" spans="1:8">
      <c r="A7275" s="676" t="s">
        <v>4760</v>
      </c>
      <c r="B7275" s="303" t="s">
        <v>2305</v>
      </c>
      <c r="C7275" s="425"/>
      <c r="D7275" s="678"/>
      <c r="E7275" s="612"/>
      <c r="F7275" s="204"/>
      <c r="G7275" s="1559">
        <f>SUM(G7276:G7287)</f>
        <v>2524.0749999999998</v>
      </c>
      <c r="H7275" s="678"/>
    </row>
    <row r="7276" spans="1:8">
      <c r="A7276" s="676"/>
      <c r="B7276" s="303"/>
      <c r="C7276" s="425" t="s">
        <v>731</v>
      </c>
      <c r="D7276" s="678" t="s">
        <v>39</v>
      </c>
      <c r="E7276" s="131">
        <v>0.02</v>
      </c>
      <c r="F7276" s="204">
        <v>1300</v>
      </c>
      <c r="G7276" s="701">
        <f>F7276*E7276</f>
        <v>26</v>
      </c>
      <c r="H7276" s="678"/>
    </row>
    <row r="7277" spans="1:8">
      <c r="A7277" s="676"/>
      <c r="B7277" s="303"/>
      <c r="C7277" s="425" t="s">
        <v>1808</v>
      </c>
      <c r="D7277" s="678" t="s">
        <v>98</v>
      </c>
      <c r="E7277" s="131">
        <v>0.04</v>
      </c>
      <c r="F7277" s="204">
        <v>800</v>
      </c>
      <c r="G7277" s="701">
        <f t="shared" ref="G7277:G7287" si="450">F7277*E7277</f>
        <v>32</v>
      </c>
      <c r="H7277" s="678"/>
    </row>
    <row r="7278" spans="1:8">
      <c r="A7278" s="676"/>
      <c r="B7278" s="303"/>
      <c r="C7278" s="425" t="s">
        <v>2362</v>
      </c>
      <c r="D7278" s="678" t="s">
        <v>98</v>
      </c>
      <c r="E7278" s="131">
        <v>0.05</v>
      </c>
      <c r="F7278" s="204">
        <v>16500</v>
      </c>
      <c r="G7278" s="701">
        <f t="shared" si="450"/>
        <v>825</v>
      </c>
      <c r="H7278" s="678"/>
    </row>
    <row r="7279" spans="1:8">
      <c r="A7279" s="676"/>
      <c r="B7279" s="303"/>
      <c r="C7279" s="425" t="s">
        <v>2363</v>
      </c>
      <c r="D7279" s="678" t="s">
        <v>98</v>
      </c>
      <c r="E7279" s="131">
        <v>0.02</v>
      </c>
      <c r="F7279" s="204">
        <v>2200</v>
      </c>
      <c r="G7279" s="701">
        <f t="shared" si="450"/>
        <v>44</v>
      </c>
      <c r="H7279" s="678"/>
    </row>
    <row r="7280" spans="1:8">
      <c r="A7280" s="676"/>
      <c r="B7280" s="303"/>
      <c r="C7280" s="425" t="s">
        <v>2364</v>
      </c>
      <c r="D7280" s="678" t="s">
        <v>98</v>
      </c>
      <c r="E7280" s="812">
        <v>2.5000000000000001E-4</v>
      </c>
      <c r="F7280" s="204">
        <v>226100</v>
      </c>
      <c r="G7280" s="701">
        <f t="shared" si="450"/>
        <v>56.524999999999999</v>
      </c>
      <c r="H7280" s="678"/>
    </row>
    <row r="7281" spans="1:8">
      <c r="A7281" s="676"/>
      <c r="B7281" s="303"/>
      <c r="C7281" s="425" t="s">
        <v>1666</v>
      </c>
      <c r="D7281" s="678" t="s">
        <v>98</v>
      </c>
      <c r="E7281" s="612">
        <v>1E-4</v>
      </c>
      <c r="F7281" s="204">
        <v>55000</v>
      </c>
      <c r="G7281" s="701">
        <f t="shared" si="450"/>
        <v>5.5</v>
      </c>
      <c r="H7281" s="678"/>
    </row>
    <row r="7282" spans="1:8">
      <c r="A7282" s="676"/>
      <c r="B7282" s="303"/>
      <c r="C7282" s="425" t="s">
        <v>727</v>
      </c>
      <c r="D7282" s="678" t="s">
        <v>39</v>
      </c>
      <c r="E7282" s="610">
        <v>0.1</v>
      </c>
      <c r="F7282" s="204">
        <v>5800</v>
      </c>
      <c r="G7282" s="701">
        <f t="shared" si="450"/>
        <v>580</v>
      </c>
      <c r="H7282" s="678"/>
    </row>
    <row r="7283" spans="1:8">
      <c r="A7283" s="676"/>
      <c r="B7283" s="303"/>
      <c r="C7283" s="425" t="s">
        <v>2365</v>
      </c>
      <c r="D7283" s="678" t="s">
        <v>98</v>
      </c>
      <c r="E7283" s="610">
        <v>0.06</v>
      </c>
      <c r="F7283" s="204">
        <v>15000</v>
      </c>
      <c r="G7283" s="701">
        <f t="shared" si="450"/>
        <v>900</v>
      </c>
      <c r="H7283" s="678"/>
    </row>
    <row r="7284" spans="1:8">
      <c r="A7284" s="676"/>
      <c r="B7284" s="303"/>
      <c r="C7284" s="425" t="s">
        <v>2318</v>
      </c>
      <c r="D7284" s="678" t="s">
        <v>2329</v>
      </c>
      <c r="E7284" s="607">
        <v>5.0000000000000001E-3</v>
      </c>
      <c r="F7284" s="204">
        <v>1500</v>
      </c>
      <c r="G7284" s="701">
        <f t="shared" si="450"/>
        <v>7.5</v>
      </c>
      <c r="H7284" s="678"/>
    </row>
    <row r="7285" spans="1:8">
      <c r="A7285" s="676"/>
      <c r="B7285" s="303"/>
      <c r="C7285" s="425" t="s">
        <v>576</v>
      </c>
      <c r="D7285" s="678" t="s">
        <v>39</v>
      </c>
      <c r="E7285" s="678">
        <v>0.01</v>
      </c>
      <c r="F7285" s="204">
        <v>720</v>
      </c>
      <c r="G7285" s="701">
        <f t="shared" si="450"/>
        <v>7.2</v>
      </c>
      <c r="H7285" s="678"/>
    </row>
    <row r="7286" spans="1:8">
      <c r="A7286" s="676"/>
      <c r="B7286" s="303"/>
      <c r="C7286" s="425" t="s">
        <v>31</v>
      </c>
      <c r="D7286" s="678" t="s">
        <v>98</v>
      </c>
      <c r="E7286" s="678">
        <v>1E-4</v>
      </c>
      <c r="F7286" s="204">
        <v>3500</v>
      </c>
      <c r="G7286" s="701">
        <f t="shared" si="450"/>
        <v>0.35000000000000003</v>
      </c>
      <c r="H7286" s="678"/>
    </row>
    <row r="7287" spans="1:8">
      <c r="A7287" s="676"/>
      <c r="B7287" s="303"/>
      <c r="C7287" s="797" t="s">
        <v>729</v>
      </c>
      <c r="D7287" s="678" t="s">
        <v>1649</v>
      </c>
      <c r="E7287" s="678">
        <v>0.5</v>
      </c>
      <c r="F7287" s="204">
        <v>80</v>
      </c>
      <c r="G7287" s="701">
        <f t="shared" si="450"/>
        <v>40</v>
      </c>
      <c r="H7287" s="678"/>
    </row>
    <row r="7288" spans="1:8" ht="30">
      <c r="A7288" s="676" t="s">
        <v>4761</v>
      </c>
      <c r="B7288" s="303" t="s">
        <v>2306</v>
      </c>
      <c r="C7288" s="754"/>
      <c r="D7288" s="609"/>
      <c r="E7288" s="609"/>
      <c r="F7288" s="204"/>
      <c r="G7288" s="1559">
        <f>SUM(G7289:G7306)</f>
        <v>6476.7000000000007</v>
      </c>
      <c r="H7288" s="678"/>
    </row>
    <row r="7289" spans="1:8">
      <c r="A7289" s="676"/>
      <c r="B7289" s="303"/>
      <c r="C7289" s="425" t="s">
        <v>1906</v>
      </c>
      <c r="D7289" s="678" t="s">
        <v>98</v>
      </c>
      <c r="E7289" s="678">
        <v>0.08</v>
      </c>
      <c r="F7289" s="204">
        <v>800</v>
      </c>
      <c r="G7289" s="701">
        <f>F7289*E7289</f>
        <v>64</v>
      </c>
      <c r="H7289" s="678"/>
    </row>
    <row r="7290" spans="1:8">
      <c r="A7290" s="676"/>
      <c r="B7290" s="303"/>
      <c r="C7290" s="425" t="s">
        <v>728</v>
      </c>
      <c r="D7290" s="678" t="s">
        <v>39</v>
      </c>
      <c r="E7290" s="678">
        <v>5.9999999999999995E-4</v>
      </c>
      <c r="F7290" s="204">
        <v>130000</v>
      </c>
      <c r="G7290" s="701">
        <f t="shared" ref="G7290:G7306" si="451">F7290*E7290</f>
        <v>78</v>
      </c>
      <c r="H7290" s="678"/>
    </row>
    <row r="7291" spans="1:8">
      <c r="A7291" s="676"/>
      <c r="B7291" s="303"/>
      <c r="C7291" s="425" t="s">
        <v>731</v>
      </c>
      <c r="D7291" s="678" t="s">
        <v>39</v>
      </c>
      <c r="E7291" s="678">
        <v>0.11</v>
      </c>
      <c r="F7291" s="204">
        <v>1300</v>
      </c>
      <c r="G7291" s="701">
        <f t="shared" si="451"/>
        <v>143</v>
      </c>
      <c r="H7291" s="678"/>
    </row>
    <row r="7292" spans="1:8" ht="30">
      <c r="A7292" s="676"/>
      <c r="B7292" s="303"/>
      <c r="C7292" s="425" t="s">
        <v>2331</v>
      </c>
      <c r="D7292" s="678" t="s">
        <v>98</v>
      </c>
      <c r="E7292" s="678">
        <v>2.5000000000000001E-3</v>
      </c>
      <c r="F7292" s="204">
        <v>78100</v>
      </c>
      <c r="G7292" s="701">
        <f t="shared" si="451"/>
        <v>195.25</v>
      </c>
      <c r="H7292" s="678"/>
    </row>
    <row r="7293" spans="1:8" ht="30">
      <c r="A7293" s="676"/>
      <c r="B7293" s="303"/>
      <c r="C7293" s="425" t="s">
        <v>2332</v>
      </c>
      <c r="D7293" s="678" t="s">
        <v>98</v>
      </c>
      <c r="E7293" s="678">
        <v>0.06</v>
      </c>
      <c r="F7293" s="204">
        <v>25500</v>
      </c>
      <c r="G7293" s="701">
        <f t="shared" si="451"/>
        <v>1530</v>
      </c>
      <c r="H7293" s="678"/>
    </row>
    <row r="7294" spans="1:8">
      <c r="A7294" s="676"/>
      <c r="B7294" s="303"/>
      <c r="C7294" s="425" t="s">
        <v>1680</v>
      </c>
      <c r="D7294" s="678" t="s">
        <v>98</v>
      </c>
      <c r="E7294" s="678">
        <v>0.02</v>
      </c>
      <c r="F7294" s="204">
        <v>2500</v>
      </c>
      <c r="G7294" s="701">
        <f t="shared" si="451"/>
        <v>50</v>
      </c>
      <c r="H7294" s="678"/>
    </row>
    <row r="7295" spans="1:8" ht="30">
      <c r="A7295" s="676"/>
      <c r="B7295" s="303"/>
      <c r="C7295" s="425" t="s">
        <v>2366</v>
      </c>
      <c r="D7295" s="678" t="s">
        <v>98</v>
      </c>
      <c r="E7295" s="678">
        <v>2E-3</v>
      </c>
      <c r="F7295" s="204">
        <v>78100</v>
      </c>
      <c r="G7295" s="701">
        <f t="shared" si="451"/>
        <v>156.20000000000002</v>
      </c>
      <c r="H7295" s="678"/>
    </row>
    <row r="7296" spans="1:8">
      <c r="A7296" s="676"/>
      <c r="B7296" s="303"/>
      <c r="C7296" s="425" t="s">
        <v>2336</v>
      </c>
      <c r="D7296" s="678" t="s">
        <v>98</v>
      </c>
      <c r="E7296" s="678">
        <v>0.1</v>
      </c>
      <c r="F7296" s="204">
        <v>6500</v>
      </c>
      <c r="G7296" s="701">
        <f t="shared" si="451"/>
        <v>650</v>
      </c>
      <c r="H7296" s="678"/>
    </row>
    <row r="7297" spans="1:8">
      <c r="A7297" s="676"/>
      <c r="B7297" s="303"/>
      <c r="C7297" s="425" t="s">
        <v>2337</v>
      </c>
      <c r="D7297" s="678" t="s">
        <v>98</v>
      </c>
      <c r="E7297" s="678">
        <v>7.0000000000000007E-2</v>
      </c>
      <c r="F7297" s="204">
        <v>35000</v>
      </c>
      <c r="G7297" s="701">
        <f t="shared" si="451"/>
        <v>2450.0000000000005</v>
      </c>
      <c r="H7297" s="678"/>
    </row>
    <row r="7298" spans="1:8">
      <c r="A7298" s="676"/>
      <c r="B7298" s="303"/>
      <c r="C7298" s="425" t="s">
        <v>2338</v>
      </c>
      <c r="D7298" s="678" t="s">
        <v>98</v>
      </c>
      <c r="E7298" s="678">
        <v>2.0000000000000001E-4</v>
      </c>
      <c r="F7298" s="204">
        <v>590000</v>
      </c>
      <c r="G7298" s="701">
        <f t="shared" si="451"/>
        <v>118</v>
      </c>
      <c r="H7298" s="678"/>
    </row>
    <row r="7299" spans="1:8">
      <c r="A7299" s="676"/>
      <c r="B7299" s="303"/>
      <c r="C7299" s="425" t="s">
        <v>727</v>
      </c>
      <c r="D7299" s="678" t="s">
        <v>39</v>
      </c>
      <c r="E7299" s="678">
        <v>0.1</v>
      </c>
      <c r="F7299" s="204">
        <v>5800</v>
      </c>
      <c r="G7299" s="701">
        <f t="shared" si="451"/>
        <v>580</v>
      </c>
      <c r="H7299" s="678"/>
    </row>
    <row r="7300" spans="1:8">
      <c r="A7300" s="676"/>
      <c r="B7300" s="303"/>
      <c r="C7300" s="425" t="s">
        <v>31</v>
      </c>
      <c r="D7300" s="678" t="s">
        <v>98</v>
      </c>
      <c r="E7300" s="678">
        <v>1E-4</v>
      </c>
      <c r="F7300" s="204">
        <v>3500</v>
      </c>
      <c r="G7300" s="701">
        <f t="shared" si="451"/>
        <v>0.35000000000000003</v>
      </c>
      <c r="H7300" s="678"/>
    </row>
    <row r="7301" spans="1:8">
      <c r="A7301" s="676"/>
      <c r="B7301" s="303"/>
      <c r="C7301" s="797" t="s">
        <v>729</v>
      </c>
      <c r="D7301" s="678" t="s">
        <v>1649</v>
      </c>
      <c r="E7301" s="678">
        <v>0.5</v>
      </c>
      <c r="F7301" s="204">
        <v>80</v>
      </c>
      <c r="G7301" s="701">
        <f t="shared" si="451"/>
        <v>40</v>
      </c>
      <c r="H7301" s="678"/>
    </row>
    <row r="7302" spans="1:8">
      <c r="A7302" s="676"/>
      <c r="B7302" s="303"/>
      <c r="C7302" s="425" t="s">
        <v>2343</v>
      </c>
      <c r="D7302" s="678" t="s">
        <v>98</v>
      </c>
      <c r="E7302" s="678">
        <v>0.04</v>
      </c>
      <c r="F7302" s="204">
        <v>2500</v>
      </c>
      <c r="G7302" s="701">
        <f t="shared" si="451"/>
        <v>100</v>
      </c>
      <c r="H7302" s="678"/>
    </row>
    <row r="7303" spans="1:8">
      <c r="A7303" s="676"/>
      <c r="B7303" s="303"/>
      <c r="C7303" s="425" t="s">
        <v>1885</v>
      </c>
      <c r="D7303" s="678" t="s">
        <v>98</v>
      </c>
      <c r="E7303" s="678">
        <v>0.1</v>
      </c>
      <c r="F7303" s="204">
        <v>3000</v>
      </c>
      <c r="G7303" s="701">
        <f t="shared" si="451"/>
        <v>300</v>
      </c>
      <c r="H7303" s="678"/>
    </row>
    <row r="7304" spans="1:8">
      <c r="A7304" s="676"/>
      <c r="B7304" s="303"/>
      <c r="C7304" s="425" t="s">
        <v>723</v>
      </c>
      <c r="D7304" s="678" t="s">
        <v>39</v>
      </c>
      <c r="E7304" s="678">
        <v>8.0000000000000002E-3</v>
      </c>
      <c r="F7304" s="204">
        <v>900</v>
      </c>
      <c r="G7304" s="701">
        <f t="shared" si="451"/>
        <v>7.2</v>
      </c>
      <c r="H7304" s="678"/>
    </row>
    <row r="7305" spans="1:8">
      <c r="A7305" s="676"/>
      <c r="B7305" s="303"/>
      <c r="C7305" s="425" t="s">
        <v>576</v>
      </c>
      <c r="D7305" s="678" t="s">
        <v>39</v>
      </c>
      <c r="E7305" s="678">
        <v>0.01</v>
      </c>
      <c r="F7305" s="204">
        <v>720</v>
      </c>
      <c r="G7305" s="701">
        <f t="shared" si="451"/>
        <v>7.2</v>
      </c>
      <c r="H7305" s="678"/>
    </row>
    <row r="7306" spans="1:8">
      <c r="A7306" s="676"/>
      <c r="B7306" s="303"/>
      <c r="C7306" s="425" t="s">
        <v>2318</v>
      </c>
      <c r="D7306" s="678" t="s">
        <v>2329</v>
      </c>
      <c r="E7306" s="131">
        <v>5.0000000000000001E-3</v>
      </c>
      <c r="F7306" s="204">
        <v>1500</v>
      </c>
      <c r="G7306" s="701">
        <f t="shared" si="451"/>
        <v>7.5</v>
      </c>
      <c r="H7306" s="678"/>
    </row>
    <row r="7307" spans="1:8" ht="30">
      <c r="A7307" s="676" t="s">
        <v>4762</v>
      </c>
      <c r="B7307" s="303" t="s">
        <v>2307</v>
      </c>
      <c r="C7307" s="754"/>
      <c r="D7307" s="609"/>
      <c r="E7307" s="609"/>
      <c r="F7307" s="204"/>
      <c r="G7307" s="1559">
        <f>SUM(G7308:G7326)</f>
        <v>5739.4000000000005</v>
      </c>
      <c r="H7307" s="678"/>
    </row>
    <row r="7308" spans="1:8">
      <c r="A7308" s="676"/>
      <c r="B7308" s="303"/>
      <c r="C7308" s="425" t="s">
        <v>1906</v>
      </c>
      <c r="D7308" s="678" t="s">
        <v>98</v>
      </c>
      <c r="E7308" s="678">
        <v>0.08</v>
      </c>
      <c r="F7308" s="204">
        <v>800</v>
      </c>
      <c r="G7308" s="701">
        <f>F7308*E7308</f>
        <v>64</v>
      </c>
      <c r="H7308" s="678"/>
    </row>
    <row r="7309" spans="1:8">
      <c r="A7309" s="676"/>
      <c r="B7309" s="303"/>
      <c r="C7309" s="425" t="s">
        <v>728</v>
      </c>
      <c r="D7309" s="678" t="s">
        <v>39</v>
      </c>
      <c r="E7309" s="678">
        <v>5.9999999999999995E-4</v>
      </c>
      <c r="F7309" s="204">
        <v>130000</v>
      </c>
      <c r="G7309" s="701">
        <f t="shared" ref="G7309:G7326" si="452">F7309*E7309</f>
        <v>78</v>
      </c>
      <c r="H7309" s="678"/>
    </row>
    <row r="7310" spans="1:8">
      <c r="A7310" s="676"/>
      <c r="B7310" s="303"/>
      <c r="C7310" s="425" t="s">
        <v>731</v>
      </c>
      <c r="D7310" s="678" t="s">
        <v>39</v>
      </c>
      <c r="E7310" s="678">
        <v>0.05</v>
      </c>
      <c r="F7310" s="204">
        <v>1300</v>
      </c>
      <c r="G7310" s="701">
        <f t="shared" si="452"/>
        <v>65</v>
      </c>
      <c r="H7310" s="678"/>
    </row>
    <row r="7311" spans="1:8" ht="30">
      <c r="A7311" s="676"/>
      <c r="B7311" s="303"/>
      <c r="C7311" s="425" t="s">
        <v>2331</v>
      </c>
      <c r="D7311" s="678" t="s">
        <v>98</v>
      </c>
      <c r="E7311" s="678">
        <v>2.5000000000000001E-3</v>
      </c>
      <c r="F7311" s="204">
        <v>78100</v>
      </c>
      <c r="G7311" s="701">
        <f t="shared" si="452"/>
        <v>195.25</v>
      </c>
      <c r="H7311" s="678"/>
    </row>
    <row r="7312" spans="1:8" ht="30">
      <c r="A7312" s="676"/>
      <c r="B7312" s="303"/>
      <c r="C7312" s="425" t="s">
        <v>2332</v>
      </c>
      <c r="D7312" s="678" t="s">
        <v>98</v>
      </c>
      <c r="E7312" s="678">
        <v>0.03</v>
      </c>
      <c r="F7312" s="204">
        <v>25500</v>
      </c>
      <c r="G7312" s="701">
        <f t="shared" si="452"/>
        <v>765</v>
      </c>
      <c r="H7312" s="678"/>
    </row>
    <row r="7313" spans="1:8">
      <c r="A7313" s="676"/>
      <c r="B7313" s="303"/>
      <c r="C7313" s="425" t="s">
        <v>1680</v>
      </c>
      <c r="D7313" s="678" t="s">
        <v>98</v>
      </c>
      <c r="E7313" s="678">
        <v>0.02</v>
      </c>
      <c r="F7313" s="204">
        <v>2500</v>
      </c>
      <c r="G7313" s="701">
        <f t="shared" si="452"/>
        <v>50</v>
      </c>
      <c r="H7313" s="678"/>
    </row>
    <row r="7314" spans="1:8" ht="30">
      <c r="A7314" s="676"/>
      <c r="B7314" s="303"/>
      <c r="C7314" s="425" t="s">
        <v>2333</v>
      </c>
      <c r="D7314" s="678" t="s">
        <v>98</v>
      </c>
      <c r="E7314" s="678">
        <v>1E-3</v>
      </c>
      <c r="F7314" s="204">
        <v>78100</v>
      </c>
      <c r="G7314" s="701">
        <f t="shared" si="452"/>
        <v>78.100000000000009</v>
      </c>
      <c r="H7314" s="678"/>
    </row>
    <row r="7315" spans="1:8" ht="30">
      <c r="A7315" s="676"/>
      <c r="B7315" s="303"/>
      <c r="C7315" s="425" t="s">
        <v>2334</v>
      </c>
      <c r="D7315" s="678" t="s">
        <v>98</v>
      </c>
      <c r="E7315" s="678">
        <v>0.06</v>
      </c>
      <c r="F7315" s="204">
        <v>3000</v>
      </c>
      <c r="G7315" s="701">
        <f t="shared" si="452"/>
        <v>180</v>
      </c>
      <c r="H7315" s="678"/>
    </row>
    <row r="7316" spans="1:8" ht="30">
      <c r="A7316" s="676"/>
      <c r="B7316" s="303"/>
      <c r="C7316" s="425" t="s">
        <v>2335</v>
      </c>
      <c r="D7316" s="678" t="s">
        <v>98</v>
      </c>
      <c r="E7316" s="678">
        <v>0.06</v>
      </c>
      <c r="F7316" s="204">
        <v>3000</v>
      </c>
      <c r="G7316" s="701">
        <f t="shared" si="452"/>
        <v>180</v>
      </c>
      <c r="H7316" s="678"/>
    </row>
    <row r="7317" spans="1:8">
      <c r="A7317" s="676"/>
      <c r="B7317" s="303"/>
      <c r="C7317" s="425" t="s">
        <v>2337</v>
      </c>
      <c r="D7317" s="678" t="s">
        <v>98</v>
      </c>
      <c r="E7317" s="678">
        <v>7.0000000000000007E-2</v>
      </c>
      <c r="F7317" s="204">
        <v>35000</v>
      </c>
      <c r="G7317" s="701">
        <f t="shared" si="452"/>
        <v>2450.0000000000005</v>
      </c>
      <c r="H7317" s="678"/>
    </row>
    <row r="7318" spans="1:8">
      <c r="A7318" s="676"/>
      <c r="B7318" s="303"/>
      <c r="C7318" s="425" t="s">
        <v>2338</v>
      </c>
      <c r="D7318" s="678" t="s">
        <v>98</v>
      </c>
      <c r="E7318" s="678">
        <v>1E-4</v>
      </c>
      <c r="F7318" s="204">
        <v>590000</v>
      </c>
      <c r="G7318" s="701">
        <f t="shared" si="452"/>
        <v>59</v>
      </c>
      <c r="H7318" s="678"/>
    </row>
    <row r="7319" spans="1:8">
      <c r="A7319" s="676"/>
      <c r="B7319" s="303"/>
      <c r="C7319" s="425" t="s">
        <v>31</v>
      </c>
      <c r="D7319" s="678" t="s">
        <v>98</v>
      </c>
      <c r="E7319" s="678">
        <v>1E-4</v>
      </c>
      <c r="F7319" s="204">
        <v>3500</v>
      </c>
      <c r="G7319" s="701">
        <f t="shared" si="452"/>
        <v>0.35000000000000003</v>
      </c>
      <c r="H7319" s="678"/>
    </row>
    <row r="7320" spans="1:8">
      <c r="A7320" s="676"/>
      <c r="B7320" s="303"/>
      <c r="C7320" s="797" t="s">
        <v>729</v>
      </c>
      <c r="D7320" s="678" t="s">
        <v>1649</v>
      </c>
      <c r="E7320" s="678">
        <v>0.5</v>
      </c>
      <c r="F7320" s="204">
        <v>80</v>
      </c>
      <c r="G7320" s="701">
        <f t="shared" si="452"/>
        <v>40</v>
      </c>
      <c r="H7320" s="678"/>
    </row>
    <row r="7321" spans="1:8">
      <c r="A7321" s="676"/>
      <c r="B7321" s="303"/>
      <c r="C7321" s="425" t="s">
        <v>2341</v>
      </c>
      <c r="D7321" s="678" t="s">
        <v>98</v>
      </c>
      <c r="E7321" s="678">
        <v>0.11</v>
      </c>
      <c r="F7321" s="204">
        <v>3500</v>
      </c>
      <c r="G7321" s="701">
        <f t="shared" si="452"/>
        <v>385</v>
      </c>
      <c r="H7321" s="678"/>
    </row>
    <row r="7322" spans="1:8">
      <c r="A7322" s="676"/>
      <c r="B7322" s="303"/>
      <c r="C7322" s="425" t="s">
        <v>2342</v>
      </c>
      <c r="D7322" s="678" t="s">
        <v>98</v>
      </c>
      <c r="E7322" s="678">
        <v>1E-3</v>
      </c>
      <c r="F7322" s="204">
        <v>765000</v>
      </c>
      <c r="G7322" s="701">
        <f t="shared" si="452"/>
        <v>765</v>
      </c>
      <c r="H7322" s="678"/>
    </row>
    <row r="7323" spans="1:8">
      <c r="A7323" s="676"/>
      <c r="B7323" s="303"/>
      <c r="C7323" s="425" t="s">
        <v>2343</v>
      </c>
      <c r="D7323" s="678" t="s">
        <v>98</v>
      </c>
      <c r="E7323" s="678">
        <v>0.04</v>
      </c>
      <c r="F7323" s="204">
        <v>2500</v>
      </c>
      <c r="G7323" s="701">
        <f t="shared" si="452"/>
        <v>100</v>
      </c>
      <c r="H7323" s="678"/>
    </row>
    <row r="7324" spans="1:8">
      <c r="A7324" s="676"/>
      <c r="B7324" s="303"/>
      <c r="C7324" s="425" t="s">
        <v>1885</v>
      </c>
      <c r="D7324" s="678" t="s">
        <v>98</v>
      </c>
      <c r="E7324" s="678">
        <v>0.08</v>
      </c>
      <c r="F7324" s="204">
        <v>3000</v>
      </c>
      <c r="G7324" s="701">
        <f t="shared" si="452"/>
        <v>240</v>
      </c>
      <c r="H7324" s="678"/>
    </row>
    <row r="7325" spans="1:8">
      <c r="A7325" s="676"/>
      <c r="B7325" s="303"/>
      <c r="C7325" s="425" t="s">
        <v>723</v>
      </c>
      <c r="D7325" s="678" t="s">
        <v>39</v>
      </c>
      <c r="E7325" s="678">
        <v>8.0000000000000002E-3</v>
      </c>
      <c r="F7325" s="204">
        <v>900</v>
      </c>
      <c r="G7325" s="701">
        <f t="shared" si="452"/>
        <v>7.2</v>
      </c>
      <c r="H7325" s="678"/>
    </row>
    <row r="7326" spans="1:8">
      <c r="A7326" s="676"/>
      <c r="B7326" s="303"/>
      <c r="C7326" s="425" t="s">
        <v>2344</v>
      </c>
      <c r="D7326" s="678" t="s">
        <v>98</v>
      </c>
      <c r="E7326" s="678">
        <v>3.0000000000000001E-3</v>
      </c>
      <c r="F7326" s="204">
        <v>12500</v>
      </c>
      <c r="G7326" s="701">
        <f t="shared" si="452"/>
        <v>37.5</v>
      </c>
      <c r="H7326" s="678"/>
    </row>
    <row r="7327" spans="1:8" ht="30">
      <c r="A7327" s="676" t="s">
        <v>4763</v>
      </c>
      <c r="B7327" s="303" t="s">
        <v>2308</v>
      </c>
      <c r="C7327" s="754"/>
      <c r="D7327" s="609"/>
      <c r="E7327" s="609"/>
      <c r="F7327" s="204"/>
      <c r="G7327" s="1559">
        <f>SUM(G7328:G7342)</f>
        <v>5459.2000000000007</v>
      </c>
      <c r="H7327" s="678"/>
    </row>
    <row r="7328" spans="1:8">
      <c r="A7328" s="676"/>
      <c r="B7328" s="303"/>
      <c r="C7328" s="425" t="s">
        <v>1906</v>
      </c>
      <c r="D7328" s="678" t="s">
        <v>98</v>
      </c>
      <c r="E7328" s="678">
        <v>0.08</v>
      </c>
      <c r="F7328" s="204">
        <v>800</v>
      </c>
      <c r="G7328" s="701">
        <f>F7328*E7328</f>
        <v>64</v>
      </c>
      <c r="H7328" s="678"/>
    </row>
    <row r="7329" spans="1:8">
      <c r="A7329" s="676"/>
      <c r="B7329" s="303"/>
      <c r="C7329" s="425" t="s">
        <v>728</v>
      </c>
      <c r="D7329" s="678" t="s">
        <v>39</v>
      </c>
      <c r="E7329" s="678">
        <v>5.9999999999999995E-4</v>
      </c>
      <c r="F7329" s="204">
        <v>130000</v>
      </c>
      <c r="G7329" s="701">
        <f t="shared" ref="G7329:G7342" si="453">F7329*E7329</f>
        <v>78</v>
      </c>
      <c r="H7329" s="678"/>
    </row>
    <row r="7330" spans="1:8" ht="30">
      <c r="A7330" s="676"/>
      <c r="B7330" s="303"/>
      <c r="C7330" s="425" t="s">
        <v>2331</v>
      </c>
      <c r="D7330" s="678" t="s">
        <v>98</v>
      </c>
      <c r="E7330" s="678">
        <v>1.5E-3</v>
      </c>
      <c r="F7330" s="204">
        <v>78100</v>
      </c>
      <c r="G7330" s="701">
        <f t="shared" si="453"/>
        <v>117.15</v>
      </c>
      <c r="H7330" s="678"/>
    </row>
    <row r="7331" spans="1:8" ht="30">
      <c r="A7331" s="676"/>
      <c r="B7331" s="303"/>
      <c r="C7331" s="425" t="s">
        <v>2332</v>
      </c>
      <c r="D7331" s="678" t="s">
        <v>98</v>
      </c>
      <c r="E7331" s="678">
        <v>0.06</v>
      </c>
      <c r="F7331" s="204">
        <v>25500</v>
      </c>
      <c r="G7331" s="701">
        <f t="shared" si="453"/>
        <v>1530</v>
      </c>
      <c r="H7331" s="678"/>
    </row>
    <row r="7332" spans="1:8">
      <c r="A7332" s="676"/>
      <c r="B7332" s="303"/>
      <c r="C7332" s="425" t="s">
        <v>1680</v>
      </c>
      <c r="D7332" s="678" t="s">
        <v>98</v>
      </c>
      <c r="E7332" s="678">
        <v>0.02</v>
      </c>
      <c r="F7332" s="204">
        <v>2500</v>
      </c>
      <c r="G7332" s="701">
        <f t="shared" si="453"/>
        <v>50</v>
      </c>
      <c r="H7332" s="678"/>
    </row>
    <row r="7333" spans="1:8" ht="30">
      <c r="A7333" s="676"/>
      <c r="B7333" s="303"/>
      <c r="C7333" s="425" t="s">
        <v>2334</v>
      </c>
      <c r="D7333" s="678" t="s">
        <v>98</v>
      </c>
      <c r="E7333" s="678">
        <v>0.06</v>
      </c>
      <c r="F7333" s="204">
        <v>3000</v>
      </c>
      <c r="G7333" s="701">
        <f t="shared" si="453"/>
        <v>180</v>
      </c>
      <c r="H7333" s="678"/>
    </row>
    <row r="7334" spans="1:8" ht="30">
      <c r="A7334" s="676"/>
      <c r="B7334" s="303"/>
      <c r="C7334" s="425" t="s">
        <v>2335</v>
      </c>
      <c r="D7334" s="678" t="s">
        <v>98</v>
      </c>
      <c r="E7334" s="678">
        <v>0.06</v>
      </c>
      <c r="F7334" s="204">
        <v>3000</v>
      </c>
      <c r="G7334" s="701">
        <f t="shared" si="453"/>
        <v>180</v>
      </c>
      <c r="H7334" s="678"/>
    </row>
    <row r="7335" spans="1:8">
      <c r="A7335" s="676"/>
      <c r="B7335" s="303"/>
      <c r="C7335" s="425" t="s">
        <v>2337</v>
      </c>
      <c r="D7335" s="678" t="s">
        <v>98</v>
      </c>
      <c r="E7335" s="678">
        <v>7.0000000000000007E-2</v>
      </c>
      <c r="F7335" s="204">
        <v>35000</v>
      </c>
      <c r="G7335" s="701">
        <f t="shared" si="453"/>
        <v>2450.0000000000005</v>
      </c>
      <c r="H7335" s="678"/>
    </row>
    <row r="7336" spans="1:8">
      <c r="A7336" s="676"/>
      <c r="B7336" s="303"/>
      <c r="C7336" s="425" t="s">
        <v>31</v>
      </c>
      <c r="D7336" s="678" t="s">
        <v>98</v>
      </c>
      <c r="E7336" s="678">
        <v>1E-4</v>
      </c>
      <c r="F7336" s="204">
        <v>3500</v>
      </c>
      <c r="G7336" s="701">
        <f t="shared" si="453"/>
        <v>0.35000000000000003</v>
      </c>
      <c r="H7336" s="678"/>
    </row>
    <row r="7337" spans="1:8">
      <c r="A7337" s="676"/>
      <c r="B7337" s="303"/>
      <c r="C7337" s="797" t="s">
        <v>729</v>
      </c>
      <c r="D7337" s="678" t="s">
        <v>1649</v>
      </c>
      <c r="E7337" s="678">
        <v>0.5</v>
      </c>
      <c r="F7337" s="204">
        <v>80</v>
      </c>
      <c r="G7337" s="701">
        <f t="shared" si="453"/>
        <v>40</v>
      </c>
      <c r="H7337" s="678"/>
    </row>
    <row r="7338" spans="1:8">
      <c r="A7338" s="676"/>
      <c r="B7338" s="303"/>
      <c r="C7338" s="425" t="s">
        <v>2341</v>
      </c>
      <c r="D7338" s="678" t="s">
        <v>98</v>
      </c>
      <c r="E7338" s="678">
        <v>0.11</v>
      </c>
      <c r="F7338" s="204">
        <v>3500</v>
      </c>
      <c r="G7338" s="701">
        <f t="shared" si="453"/>
        <v>385</v>
      </c>
      <c r="H7338" s="678"/>
    </row>
    <row r="7339" spans="1:8">
      <c r="A7339" s="676"/>
      <c r="B7339" s="303"/>
      <c r="C7339" s="425" t="s">
        <v>2343</v>
      </c>
      <c r="D7339" s="678" t="s">
        <v>98</v>
      </c>
      <c r="E7339" s="678">
        <v>0.04</v>
      </c>
      <c r="F7339" s="204">
        <v>2500</v>
      </c>
      <c r="G7339" s="701">
        <f t="shared" si="453"/>
        <v>100</v>
      </c>
      <c r="H7339" s="678"/>
    </row>
    <row r="7340" spans="1:8">
      <c r="A7340" s="676"/>
      <c r="B7340" s="303"/>
      <c r="C7340" s="425" t="s">
        <v>1885</v>
      </c>
      <c r="D7340" s="678" t="s">
        <v>98</v>
      </c>
      <c r="E7340" s="678">
        <v>0.08</v>
      </c>
      <c r="F7340" s="204">
        <v>3000</v>
      </c>
      <c r="G7340" s="701">
        <f t="shared" si="453"/>
        <v>240</v>
      </c>
      <c r="H7340" s="678"/>
    </row>
    <row r="7341" spans="1:8">
      <c r="A7341" s="676"/>
      <c r="B7341" s="303"/>
      <c r="C7341" s="425" t="s">
        <v>723</v>
      </c>
      <c r="D7341" s="678" t="s">
        <v>39</v>
      </c>
      <c r="E7341" s="678">
        <v>8.0000000000000002E-3</v>
      </c>
      <c r="F7341" s="204">
        <v>900</v>
      </c>
      <c r="G7341" s="701">
        <f t="shared" si="453"/>
        <v>7.2</v>
      </c>
      <c r="H7341" s="678"/>
    </row>
    <row r="7342" spans="1:8">
      <c r="A7342" s="676"/>
      <c r="B7342" s="303"/>
      <c r="C7342" s="425" t="s">
        <v>2344</v>
      </c>
      <c r="D7342" s="678" t="s">
        <v>98</v>
      </c>
      <c r="E7342" s="678">
        <v>3.0000000000000001E-3</v>
      </c>
      <c r="F7342" s="204">
        <v>12500</v>
      </c>
      <c r="G7342" s="701">
        <f t="shared" si="453"/>
        <v>37.5</v>
      </c>
      <c r="H7342" s="678"/>
    </row>
    <row r="7343" spans="1:8" ht="30">
      <c r="A7343" s="676" t="s">
        <v>4764</v>
      </c>
      <c r="B7343" s="303" t="s">
        <v>2309</v>
      </c>
      <c r="C7343" s="425"/>
      <c r="D7343" s="678"/>
      <c r="E7343" s="612"/>
      <c r="F7343" s="204"/>
      <c r="G7343" s="1559">
        <f>SUM(G7344:G7354)</f>
        <v>497.15000000000003</v>
      </c>
      <c r="H7343" s="678"/>
    </row>
    <row r="7344" spans="1:8" ht="30">
      <c r="A7344" s="676"/>
      <c r="B7344" s="303"/>
      <c r="C7344" s="425" t="s">
        <v>2366</v>
      </c>
      <c r="D7344" s="678" t="s">
        <v>39</v>
      </c>
      <c r="E7344" s="612">
        <v>1E-3</v>
      </c>
      <c r="F7344" s="204">
        <v>78100</v>
      </c>
      <c r="G7344" s="701">
        <f>F7344*E7344</f>
        <v>78.100000000000009</v>
      </c>
      <c r="H7344" s="678"/>
    </row>
    <row r="7345" spans="1:8" ht="30">
      <c r="A7345" s="676"/>
      <c r="B7345" s="303"/>
      <c r="C7345" s="425" t="s">
        <v>2367</v>
      </c>
      <c r="D7345" s="678" t="s">
        <v>39</v>
      </c>
      <c r="E7345" s="612">
        <v>1E-3</v>
      </c>
      <c r="F7345" s="204">
        <v>55000</v>
      </c>
      <c r="G7345" s="701">
        <f t="shared" ref="G7345:G7354" si="454">F7345*E7345</f>
        <v>55</v>
      </c>
      <c r="H7345" s="678"/>
    </row>
    <row r="7346" spans="1:8">
      <c r="A7346" s="676"/>
      <c r="B7346" s="303"/>
      <c r="C7346" s="425" t="s">
        <v>2368</v>
      </c>
      <c r="D7346" s="678" t="s">
        <v>98</v>
      </c>
      <c r="E7346" s="612">
        <v>5.0000000000000001E-4</v>
      </c>
      <c r="F7346" s="204">
        <v>65000</v>
      </c>
      <c r="G7346" s="701">
        <f t="shared" si="454"/>
        <v>32.5</v>
      </c>
      <c r="H7346" s="678"/>
    </row>
    <row r="7347" spans="1:8">
      <c r="A7347" s="676"/>
      <c r="B7347" s="303"/>
      <c r="C7347" s="425" t="s">
        <v>1686</v>
      </c>
      <c r="D7347" s="678" t="s">
        <v>39</v>
      </c>
      <c r="E7347" s="612">
        <v>1E-3</v>
      </c>
      <c r="F7347" s="204">
        <v>28000</v>
      </c>
      <c r="G7347" s="701">
        <f t="shared" si="454"/>
        <v>28</v>
      </c>
      <c r="H7347" s="678"/>
    </row>
    <row r="7348" spans="1:8">
      <c r="A7348" s="676"/>
      <c r="B7348" s="303"/>
      <c r="C7348" s="425" t="s">
        <v>2369</v>
      </c>
      <c r="D7348" s="678" t="s">
        <v>98</v>
      </c>
      <c r="E7348" s="612">
        <v>2.5000000000000001E-4</v>
      </c>
      <c r="F7348" s="204">
        <v>750000</v>
      </c>
      <c r="G7348" s="701">
        <f t="shared" si="454"/>
        <v>187.5</v>
      </c>
      <c r="H7348" s="678"/>
    </row>
    <row r="7349" spans="1:8">
      <c r="A7349" s="676"/>
      <c r="B7349" s="303"/>
      <c r="C7349" s="425" t="s">
        <v>727</v>
      </c>
      <c r="D7349" s="678" t="s">
        <v>39</v>
      </c>
      <c r="E7349" s="612">
        <v>0.01</v>
      </c>
      <c r="F7349" s="204">
        <v>5800</v>
      </c>
      <c r="G7349" s="701">
        <f t="shared" si="454"/>
        <v>58</v>
      </c>
      <c r="H7349" s="678"/>
    </row>
    <row r="7350" spans="1:8">
      <c r="A7350" s="676"/>
      <c r="B7350" s="303"/>
      <c r="C7350" s="425" t="s">
        <v>576</v>
      </c>
      <c r="D7350" s="678" t="s">
        <v>39</v>
      </c>
      <c r="E7350" s="612">
        <v>0.01</v>
      </c>
      <c r="F7350" s="204">
        <v>720</v>
      </c>
      <c r="G7350" s="701">
        <f t="shared" si="454"/>
        <v>7.2</v>
      </c>
      <c r="H7350" s="678"/>
    </row>
    <row r="7351" spans="1:8">
      <c r="A7351" s="676"/>
      <c r="B7351" s="303"/>
      <c r="C7351" s="425" t="s">
        <v>1771</v>
      </c>
      <c r="D7351" s="678" t="s">
        <v>39</v>
      </c>
      <c r="E7351" s="612">
        <v>0.01</v>
      </c>
      <c r="F7351" s="204">
        <v>900</v>
      </c>
      <c r="G7351" s="701">
        <f t="shared" si="454"/>
        <v>9</v>
      </c>
      <c r="H7351" s="678"/>
    </row>
    <row r="7352" spans="1:8">
      <c r="A7352" s="676"/>
      <c r="B7352" s="303"/>
      <c r="C7352" s="425" t="s">
        <v>31</v>
      </c>
      <c r="D7352" s="678" t="s">
        <v>98</v>
      </c>
      <c r="E7352" s="612">
        <v>1E-4</v>
      </c>
      <c r="F7352" s="204">
        <v>3500</v>
      </c>
      <c r="G7352" s="701">
        <f t="shared" si="454"/>
        <v>0.35000000000000003</v>
      </c>
      <c r="H7352" s="678"/>
    </row>
    <row r="7353" spans="1:8">
      <c r="A7353" s="676"/>
      <c r="B7353" s="303"/>
      <c r="C7353" s="797" t="s">
        <v>729</v>
      </c>
      <c r="D7353" s="678" t="s">
        <v>1649</v>
      </c>
      <c r="E7353" s="612">
        <v>0.5</v>
      </c>
      <c r="F7353" s="204">
        <v>80</v>
      </c>
      <c r="G7353" s="701">
        <f t="shared" si="454"/>
        <v>40</v>
      </c>
      <c r="H7353" s="678"/>
    </row>
    <row r="7354" spans="1:8">
      <c r="A7354" s="676"/>
      <c r="B7354" s="303"/>
      <c r="C7354" s="425" t="s">
        <v>2318</v>
      </c>
      <c r="D7354" s="678" t="s">
        <v>2329</v>
      </c>
      <c r="E7354" s="612">
        <v>1E-3</v>
      </c>
      <c r="F7354" s="204">
        <v>1500</v>
      </c>
      <c r="G7354" s="701">
        <f t="shared" si="454"/>
        <v>1.5</v>
      </c>
      <c r="H7354" s="678"/>
    </row>
    <row r="7355" spans="1:8" ht="30">
      <c r="A7355" s="676" t="s">
        <v>4765</v>
      </c>
      <c r="B7355" s="303" t="s">
        <v>2310</v>
      </c>
      <c r="C7355" s="567"/>
      <c r="D7355" s="678"/>
      <c r="E7355" s="612"/>
      <c r="F7355" s="204"/>
      <c r="G7355" s="1559">
        <f>SUM(G7356:G7360)</f>
        <v>84.550000000000011</v>
      </c>
      <c r="H7355" s="678"/>
    </row>
    <row r="7356" spans="1:8">
      <c r="A7356" s="676"/>
      <c r="B7356" s="303"/>
      <c r="C7356" s="425" t="s">
        <v>2323</v>
      </c>
      <c r="D7356" s="678" t="s">
        <v>38</v>
      </c>
      <c r="E7356" s="607">
        <v>1E-3</v>
      </c>
      <c r="F7356" s="204">
        <v>29500</v>
      </c>
      <c r="G7356" s="701">
        <f>E7356*F7356</f>
        <v>29.5</v>
      </c>
      <c r="H7356" s="678"/>
    </row>
    <row r="7357" spans="1:8">
      <c r="A7357" s="676"/>
      <c r="B7357" s="303"/>
      <c r="C7357" s="425" t="s">
        <v>576</v>
      </c>
      <c r="D7357" s="678" t="s">
        <v>39</v>
      </c>
      <c r="E7357" s="678">
        <v>0.01</v>
      </c>
      <c r="F7357" s="204">
        <v>720</v>
      </c>
      <c r="G7357" s="701">
        <f>E7357*F7357</f>
        <v>7.2</v>
      </c>
      <c r="H7357" s="678"/>
    </row>
    <row r="7358" spans="1:8">
      <c r="A7358" s="676"/>
      <c r="B7358" s="303"/>
      <c r="C7358" s="425" t="s">
        <v>31</v>
      </c>
      <c r="D7358" s="678" t="s">
        <v>98</v>
      </c>
      <c r="E7358" s="678">
        <v>1E-4</v>
      </c>
      <c r="F7358" s="204">
        <v>3500</v>
      </c>
      <c r="G7358" s="701">
        <f>E7358*F7358</f>
        <v>0.35000000000000003</v>
      </c>
      <c r="H7358" s="678"/>
    </row>
    <row r="7359" spans="1:8">
      <c r="A7359" s="676"/>
      <c r="B7359" s="303"/>
      <c r="C7359" s="797" t="s">
        <v>729</v>
      </c>
      <c r="D7359" s="678" t="s">
        <v>1649</v>
      </c>
      <c r="E7359" s="678">
        <v>0.5</v>
      </c>
      <c r="F7359" s="204">
        <v>80</v>
      </c>
      <c r="G7359" s="701">
        <f>E7359*F7359</f>
        <v>40</v>
      </c>
      <c r="H7359" s="678"/>
    </row>
    <row r="7360" spans="1:8">
      <c r="A7360" s="676"/>
      <c r="B7360" s="303"/>
      <c r="C7360" s="425" t="s">
        <v>2318</v>
      </c>
      <c r="D7360" s="678" t="s">
        <v>725</v>
      </c>
      <c r="E7360" s="678">
        <v>5.0000000000000001E-3</v>
      </c>
      <c r="F7360" s="204">
        <v>1500</v>
      </c>
      <c r="G7360" s="701">
        <f>E7360*F7360</f>
        <v>7.5</v>
      </c>
      <c r="H7360" s="678"/>
    </row>
    <row r="7361" spans="1:8">
      <c r="A7361" s="676" t="s">
        <v>4766</v>
      </c>
      <c r="B7361" s="303" t="s">
        <v>2311</v>
      </c>
      <c r="C7361" s="567"/>
      <c r="D7361" s="678"/>
      <c r="E7361" s="612"/>
      <c r="F7361" s="204"/>
      <c r="G7361" s="1559">
        <f>SUM(G7362:G7365)</f>
        <v>83.85</v>
      </c>
      <c r="H7361" s="678"/>
    </row>
    <row r="7362" spans="1:8">
      <c r="A7362" s="676"/>
      <c r="B7362" s="303"/>
      <c r="C7362" s="425" t="s">
        <v>576</v>
      </c>
      <c r="D7362" s="678" t="s">
        <v>39</v>
      </c>
      <c r="E7362" s="678">
        <v>0.05</v>
      </c>
      <c r="F7362" s="204">
        <v>720</v>
      </c>
      <c r="G7362" s="701">
        <f>E7362*F7362</f>
        <v>36</v>
      </c>
      <c r="H7362" s="678"/>
    </row>
    <row r="7363" spans="1:8">
      <c r="A7363" s="676"/>
      <c r="B7363" s="303"/>
      <c r="C7363" s="425" t="s">
        <v>31</v>
      </c>
      <c r="D7363" s="678" t="s">
        <v>98</v>
      </c>
      <c r="E7363" s="678">
        <v>1E-4</v>
      </c>
      <c r="F7363" s="204">
        <v>3500</v>
      </c>
      <c r="G7363" s="701">
        <f>E7363*F7363</f>
        <v>0.35000000000000003</v>
      </c>
      <c r="H7363" s="678"/>
    </row>
    <row r="7364" spans="1:8">
      <c r="A7364" s="676"/>
      <c r="B7364" s="303"/>
      <c r="C7364" s="797" t="s">
        <v>729</v>
      </c>
      <c r="D7364" s="678" t="s">
        <v>1649</v>
      </c>
      <c r="E7364" s="678">
        <v>0.5</v>
      </c>
      <c r="F7364" s="204">
        <v>80</v>
      </c>
      <c r="G7364" s="701">
        <f>E7364*F7364</f>
        <v>40</v>
      </c>
      <c r="H7364" s="678"/>
    </row>
    <row r="7365" spans="1:8">
      <c r="A7365" s="676"/>
      <c r="B7365" s="303"/>
      <c r="C7365" s="425" t="s">
        <v>2318</v>
      </c>
      <c r="D7365" s="678" t="s">
        <v>725</v>
      </c>
      <c r="E7365" s="678">
        <v>5.0000000000000001E-3</v>
      </c>
      <c r="F7365" s="204">
        <v>1500</v>
      </c>
      <c r="G7365" s="701">
        <f>E7365*F7365</f>
        <v>7.5</v>
      </c>
      <c r="H7365" s="678"/>
    </row>
    <row r="7366" spans="1:8" ht="30">
      <c r="A7366" s="676" t="s">
        <v>4767</v>
      </c>
      <c r="B7366" s="303" t="s">
        <v>2312</v>
      </c>
      <c r="C7366" s="754"/>
      <c r="D7366" s="609"/>
      <c r="E7366" s="609"/>
      <c r="F7366" s="204"/>
      <c r="G7366" s="1559">
        <f>SUM(G7367:G7385)</f>
        <v>4680.7000000000007</v>
      </c>
      <c r="H7366" s="678"/>
    </row>
    <row r="7367" spans="1:8">
      <c r="A7367" s="676"/>
      <c r="B7367" s="303"/>
      <c r="C7367" s="425" t="s">
        <v>1906</v>
      </c>
      <c r="D7367" s="678" t="s">
        <v>98</v>
      </c>
      <c r="E7367" s="678">
        <v>5.0000000000000001E-3</v>
      </c>
      <c r="F7367" s="204">
        <v>8000</v>
      </c>
      <c r="G7367" s="701">
        <f>F7367*E7367</f>
        <v>40</v>
      </c>
      <c r="H7367" s="678"/>
    </row>
    <row r="7368" spans="1:8">
      <c r="A7368" s="676"/>
      <c r="B7368" s="303"/>
      <c r="C7368" s="425" t="s">
        <v>728</v>
      </c>
      <c r="D7368" s="678" t="s">
        <v>39</v>
      </c>
      <c r="E7368" s="678">
        <v>4.0000000000000002E-4</v>
      </c>
      <c r="F7368" s="204">
        <v>130000</v>
      </c>
      <c r="G7368" s="701">
        <f t="shared" ref="G7368:G7385" si="455">F7368*E7368</f>
        <v>52</v>
      </c>
      <c r="H7368" s="678"/>
    </row>
    <row r="7369" spans="1:8">
      <c r="A7369" s="676"/>
      <c r="B7369" s="303"/>
      <c r="C7369" s="425" t="s">
        <v>731</v>
      </c>
      <c r="D7369" s="678" t="s">
        <v>39</v>
      </c>
      <c r="E7369" s="678">
        <v>0.05</v>
      </c>
      <c r="F7369" s="204">
        <v>1300</v>
      </c>
      <c r="G7369" s="701">
        <f t="shared" si="455"/>
        <v>65</v>
      </c>
      <c r="H7369" s="678"/>
    </row>
    <row r="7370" spans="1:8" ht="30">
      <c r="A7370" s="676"/>
      <c r="B7370" s="303"/>
      <c r="C7370" s="425" t="s">
        <v>2331</v>
      </c>
      <c r="D7370" s="678" t="s">
        <v>98</v>
      </c>
      <c r="E7370" s="678">
        <v>2.5000000000000001E-3</v>
      </c>
      <c r="F7370" s="204">
        <v>78100</v>
      </c>
      <c r="G7370" s="701">
        <f t="shared" si="455"/>
        <v>195.25</v>
      </c>
      <c r="H7370" s="678"/>
    </row>
    <row r="7371" spans="1:8" ht="30">
      <c r="A7371" s="676"/>
      <c r="B7371" s="303"/>
      <c r="C7371" s="425" t="s">
        <v>2332</v>
      </c>
      <c r="D7371" s="678" t="s">
        <v>98</v>
      </c>
      <c r="E7371" s="678">
        <v>0.05</v>
      </c>
      <c r="F7371" s="204">
        <v>25500</v>
      </c>
      <c r="G7371" s="701">
        <f t="shared" si="455"/>
        <v>1275</v>
      </c>
      <c r="H7371" s="678"/>
    </row>
    <row r="7372" spans="1:8">
      <c r="A7372" s="676"/>
      <c r="B7372" s="303"/>
      <c r="C7372" s="425" t="s">
        <v>1680</v>
      </c>
      <c r="D7372" s="678" t="s">
        <v>98</v>
      </c>
      <c r="E7372" s="678">
        <v>0.02</v>
      </c>
      <c r="F7372" s="204">
        <v>2500</v>
      </c>
      <c r="G7372" s="701">
        <f t="shared" si="455"/>
        <v>50</v>
      </c>
      <c r="H7372" s="678"/>
    </row>
    <row r="7373" spans="1:8" ht="30">
      <c r="A7373" s="676"/>
      <c r="B7373" s="303"/>
      <c r="C7373" s="425" t="s">
        <v>2333</v>
      </c>
      <c r="D7373" s="678" t="s">
        <v>98</v>
      </c>
      <c r="E7373" s="678">
        <v>1E-3</v>
      </c>
      <c r="F7373" s="204">
        <v>78100</v>
      </c>
      <c r="G7373" s="701">
        <f t="shared" si="455"/>
        <v>78.100000000000009</v>
      </c>
      <c r="H7373" s="678"/>
    </row>
    <row r="7374" spans="1:8" ht="30">
      <c r="A7374" s="676"/>
      <c r="B7374" s="303"/>
      <c r="C7374" s="425" t="s">
        <v>2334</v>
      </c>
      <c r="D7374" s="678" t="s">
        <v>98</v>
      </c>
      <c r="E7374" s="678">
        <v>0.06</v>
      </c>
      <c r="F7374" s="204">
        <v>3000</v>
      </c>
      <c r="G7374" s="701">
        <f t="shared" si="455"/>
        <v>180</v>
      </c>
      <c r="H7374" s="678"/>
    </row>
    <row r="7375" spans="1:8" ht="30">
      <c r="A7375" s="676"/>
      <c r="B7375" s="303"/>
      <c r="C7375" s="425" t="s">
        <v>2335</v>
      </c>
      <c r="D7375" s="678" t="s">
        <v>98</v>
      </c>
      <c r="E7375" s="678">
        <v>0.06</v>
      </c>
      <c r="F7375" s="204">
        <v>3000</v>
      </c>
      <c r="G7375" s="701">
        <f t="shared" si="455"/>
        <v>180</v>
      </c>
      <c r="H7375" s="678"/>
    </row>
    <row r="7376" spans="1:8">
      <c r="A7376" s="676"/>
      <c r="B7376" s="303"/>
      <c r="C7376" s="425" t="s">
        <v>2336</v>
      </c>
      <c r="D7376" s="678" t="s">
        <v>98</v>
      </c>
      <c r="E7376" s="678">
        <v>0.1</v>
      </c>
      <c r="F7376" s="204">
        <v>6500</v>
      </c>
      <c r="G7376" s="701">
        <f t="shared" si="455"/>
        <v>650</v>
      </c>
      <c r="H7376" s="678"/>
    </row>
    <row r="7377" spans="1:8">
      <c r="A7377" s="676"/>
      <c r="B7377" s="303"/>
      <c r="C7377" s="425" t="s">
        <v>2337</v>
      </c>
      <c r="D7377" s="678" t="s">
        <v>98</v>
      </c>
      <c r="E7377" s="678">
        <v>0.04</v>
      </c>
      <c r="F7377" s="204">
        <v>35000</v>
      </c>
      <c r="G7377" s="701">
        <f t="shared" si="455"/>
        <v>1400</v>
      </c>
      <c r="H7377" s="678"/>
    </row>
    <row r="7378" spans="1:8">
      <c r="A7378" s="676"/>
      <c r="B7378" s="303"/>
      <c r="C7378" s="425" t="s">
        <v>2338</v>
      </c>
      <c r="D7378" s="678" t="s">
        <v>98</v>
      </c>
      <c r="E7378" s="678">
        <v>2.0000000000000001E-4</v>
      </c>
      <c r="F7378" s="204">
        <v>590000</v>
      </c>
      <c r="G7378" s="701">
        <f t="shared" si="455"/>
        <v>118</v>
      </c>
      <c r="H7378" s="678"/>
    </row>
    <row r="7379" spans="1:8">
      <c r="A7379" s="676"/>
      <c r="B7379" s="303"/>
      <c r="C7379" s="425" t="s">
        <v>31</v>
      </c>
      <c r="D7379" s="678" t="s">
        <v>98</v>
      </c>
      <c r="E7379" s="678">
        <v>1E-4</v>
      </c>
      <c r="F7379" s="204">
        <v>3500</v>
      </c>
      <c r="G7379" s="701">
        <f t="shared" si="455"/>
        <v>0.35000000000000003</v>
      </c>
      <c r="H7379" s="678"/>
    </row>
    <row r="7380" spans="1:8">
      <c r="A7380" s="676"/>
      <c r="B7380" s="303"/>
      <c r="C7380" s="797" t="s">
        <v>729</v>
      </c>
      <c r="D7380" s="678" t="s">
        <v>1649</v>
      </c>
      <c r="E7380" s="678">
        <v>0.5</v>
      </c>
      <c r="F7380" s="204">
        <v>80</v>
      </c>
      <c r="G7380" s="701">
        <f t="shared" si="455"/>
        <v>40</v>
      </c>
      <c r="H7380" s="678"/>
    </row>
    <row r="7381" spans="1:8">
      <c r="A7381" s="676"/>
      <c r="B7381" s="303"/>
      <c r="C7381" s="742" t="s">
        <v>245</v>
      </c>
      <c r="D7381" s="359" t="s">
        <v>2329</v>
      </c>
      <c r="E7381" s="606">
        <v>3.0000000000000001E-3</v>
      </c>
      <c r="F7381" s="208">
        <v>1500</v>
      </c>
      <c r="G7381" s="701">
        <f t="shared" si="455"/>
        <v>4.5</v>
      </c>
      <c r="H7381" s="678"/>
    </row>
    <row r="7382" spans="1:8">
      <c r="A7382" s="676"/>
      <c r="B7382" s="303"/>
      <c r="C7382" s="425" t="s">
        <v>727</v>
      </c>
      <c r="D7382" s="678" t="s">
        <v>39</v>
      </c>
      <c r="E7382" s="678">
        <v>2.5000000000000001E-2</v>
      </c>
      <c r="F7382" s="204">
        <v>5800</v>
      </c>
      <c r="G7382" s="701">
        <f t="shared" si="455"/>
        <v>145</v>
      </c>
      <c r="H7382" s="678"/>
    </row>
    <row r="7383" spans="1:8">
      <c r="A7383" s="676"/>
      <c r="B7383" s="303"/>
      <c r="C7383" s="425" t="s">
        <v>2370</v>
      </c>
      <c r="D7383" s="678" t="s">
        <v>98</v>
      </c>
      <c r="E7383" s="678">
        <v>8.9999999999999993E-3</v>
      </c>
      <c r="F7383" s="204">
        <v>6250</v>
      </c>
      <c r="G7383" s="701">
        <f t="shared" si="455"/>
        <v>56.249999999999993</v>
      </c>
      <c r="H7383" s="678"/>
    </row>
    <row r="7384" spans="1:8">
      <c r="A7384" s="676"/>
      <c r="B7384" s="303"/>
      <c r="C7384" s="425" t="s">
        <v>2371</v>
      </c>
      <c r="D7384" s="678" t="s">
        <v>98</v>
      </c>
      <c r="E7384" s="678">
        <v>8.9999999999999993E-3</v>
      </c>
      <c r="F7384" s="204">
        <v>6250</v>
      </c>
      <c r="G7384" s="701">
        <f t="shared" si="455"/>
        <v>56.249999999999993</v>
      </c>
      <c r="H7384" s="678"/>
    </row>
    <row r="7385" spans="1:8">
      <c r="A7385" s="676"/>
      <c r="B7385" s="303"/>
      <c r="C7385" s="425" t="s">
        <v>2349</v>
      </c>
      <c r="D7385" s="678" t="s">
        <v>39</v>
      </c>
      <c r="E7385" s="678">
        <v>0.01</v>
      </c>
      <c r="F7385" s="204">
        <v>9500</v>
      </c>
      <c r="G7385" s="701">
        <f t="shared" si="455"/>
        <v>95</v>
      </c>
      <c r="H7385" s="678"/>
    </row>
    <row r="7386" spans="1:8">
      <c r="A7386" s="676" t="s">
        <v>4768</v>
      </c>
      <c r="B7386" s="303" t="s">
        <v>2313</v>
      </c>
      <c r="C7386" s="425"/>
      <c r="D7386" s="678"/>
      <c r="E7386" s="612"/>
      <c r="F7386" s="204"/>
      <c r="G7386" s="1559">
        <f>SUM(G7387:G7396)</f>
        <v>2308.5500000000002</v>
      </c>
      <c r="H7386" s="678"/>
    </row>
    <row r="7387" spans="1:8">
      <c r="A7387" s="676"/>
      <c r="B7387" s="303"/>
      <c r="C7387" s="425" t="s">
        <v>1686</v>
      </c>
      <c r="D7387" s="678" t="s">
        <v>39</v>
      </c>
      <c r="E7387" s="607">
        <v>4.0000000000000001E-3</v>
      </c>
      <c r="F7387" s="204">
        <v>28000</v>
      </c>
      <c r="G7387" s="701">
        <f>F7387*E7387</f>
        <v>112</v>
      </c>
      <c r="H7387" s="678"/>
    </row>
    <row r="7388" spans="1:8">
      <c r="A7388" s="676"/>
      <c r="B7388" s="303"/>
      <c r="C7388" s="425" t="s">
        <v>1834</v>
      </c>
      <c r="D7388" s="678" t="s">
        <v>98</v>
      </c>
      <c r="E7388" s="607">
        <v>2E-3</v>
      </c>
      <c r="F7388" s="204">
        <v>1500</v>
      </c>
      <c r="G7388" s="701">
        <f t="shared" ref="G7388:G7396" si="456">F7388*E7388</f>
        <v>3</v>
      </c>
      <c r="H7388" s="678"/>
    </row>
    <row r="7389" spans="1:8">
      <c r="A7389" s="676"/>
      <c r="B7389" s="303"/>
      <c r="C7389" s="425" t="s">
        <v>2372</v>
      </c>
      <c r="D7389" s="678" t="s">
        <v>39</v>
      </c>
      <c r="E7389" s="607">
        <v>0.02</v>
      </c>
      <c r="F7389" s="204">
        <v>1500</v>
      </c>
      <c r="G7389" s="701">
        <f t="shared" si="456"/>
        <v>30</v>
      </c>
      <c r="H7389" s="678"/>
    </row>
    <row r="7390" spans="1:8">
      <c r="A7390" s="676"/>
      <c r="B7390" s="303"/>
      <c r="C7390" s="425" t="s">
        <v>1654</v>
      </c>
      <c r="D7390" s="678" t="s">
        <v>39</v>
      </c>
      <c r="E7390" s="607">
        <v>2E-3</v>
      </c>
      <c r="F7390" s="204">
        <v>550000</v>
      </c>
      <c r="G7390" s="701">
        <f t="shared" si="456"/>
        <v>1100</v>
      </c>
      <c r="H7390" s="678"/>
    </row>
    <row r="7391" spans="1:8">
      <c r="A7391" s="676"/>
      <c r="B7391" s="303"/>
      <c r="C7391" s="425" t="s">
        <v>2373</v>
      </c>
      <c r="D7391" s="678" t="s">
        <v>98</v>
      </c>
      <c r="E7391" s="289">
        <v>0.01</v>
      </c>
      <c r="F7391" s="204">
        <v>75000</v>
      </c>
      <c r="G7391" s="701">
        <f t="shared" si="456"/>
        <v>750</v>
      </c>
      <c r="H7391" s="678"/>
    </row>
    <row r="7392" spans="1:8" ht="30">
      <c r="A7392" s="676"/>
      <c r="B7392" s="303"/>
      <c r="C7392" s="425" t="s">
        <v>2374</v>
      </c>
      <c r="D7392" s="678" t="s">
        <v>2329</v>
      </c>
      <c r="E7392" s="607">
        <v>4.0000000000000001E-3</v>
      </c>
      <c r="F7392" s="204">
        <v>1500</v>
      </c>
      <c r="G7392" s="701">
        <f t="shared" si="456"/>
        <v>6</v>
      </c>
      <c r="H7392" s="678"/>
    </row>
    <row r="7393" spans="1:8">
      <c r="A7393" s="676"/>
      <c r="B7393" s="303"/>
      <c r="C7393" s="425" t="s">
        <v>576</v>
      </c>
      <c r="D7393" s="678" t="s">
        <v>39</v>
      </c>
      <c r="E7393" s="678">
        <v>0.01</v>
      </c>
      <c r="F7393" s="204">
        <v>720</v>
      </c>
      <c r="G7393" s="701">
        <f t="shared" si="456"/>
        <v>7.2</v>
      </c>
      <c r="H7393" s="678"/>
    </row>
    <row r="7394" spans="1:8">
      <c r="A7394" s="676"/>
      <c r="B7394" s="303"/>
      <c r="C7394" s="425" t="s">
        <v>31</v>
      </c>
      <c r="D7394" s="678" t="s">
        <v>98</v>
      </c>
      <c r="E7394" s="678">
        <v>1E-4</v>
      </c>
      <c r="F7394" s="204">
        <v>3500</v>
      </c>
      <c r="G7394" s="701">
        <f t="shared" si="456"/>
        <v>0.35000000000000003</v>
      </c>
      <c r="H7394" s="678"/>
    </row>
    <row r="7395" spans="1:8">
      <c r="A7395" s="676"/>
      <c r="B7395" s="303"/>
      <c r="C7395" s="797" t="s">
        <v>729</v>
      </c>
      <c r="D7395" s="678" t="s">
        <v>1649</v>
      </c>
      <c r="E7395" s="678">
        <v>0.5</v>
      </c>
      <c r="F7395" s="204">
        <v>80</v>
      </c>
      <c r="G7395" s="701">
        <f t="shared" si="456"/>
        <v>40</v>
      </c>
      <c r="H7395" s="678"/>
    </row>
    <row r="7396" spans="1:8">
      <c r="A7396" s="676"/>
      <c r="B7396" s="303"/>
      <c r="C7396" s="425" t="s">
        <v>728</v>
      </c>
      <c r="D7396" s="678" t="s">
        <v>39</v>
      </c>
      <c r="E7396" s="607">
        <v>2E-3</v>
      </c>
      <c r="F7396" s="204">
        <v>130000</v>
      </c>
      <c r="G7396" s="701">
        <f t="shared" si="456"/>
        <v>260</v>
      </c>
      <c r="H7396" s="678"/>
    </row>
    <row r="7397" spans="1:8" s="6" customFormat="1" ht="36.75" customHeight="1">
      <c r="A7397" s="817" t="s">
        <v>5252</v>
      </c>
      <c r="B7397" s="976" t="s">
        <v>5253</v>
      </c>
      <c r="C7397" s="25"/>
      <c r="D7397" s="974"/>
      <c r="E7397" s="25"/>
      <c r="F7397" s="26"/>
      <c r="G7397" s="1009">
        <f>SUM(G7398:G7423)</f>
        <v>317990.97000000003</v>
      </c>
      <c r="H7397" s="974" t="s">
        <v>5254</v>
      </c>
    </row>
    <row r="7398" spans="1:8" s="6" customFormat="1" ht="15" customHeight="1">
      <c r="A7398" s="816"/>
      <c r="B7398" s="975"/>
      <c r="C7398" s="25" t="s">
        <v>733</v>
      </c>
      <c r="D7398" s="974" t="s">
        <v>39</v>
      </c>
      <c r="E7398" s="1010">
        <v>1</v>
      </c>
      <c r="F7398" s="983">
        <v>18000</v>
      </c>
      <c r="G7398" s="996">
        <f>F7398*E7398</f>
        <v>18000</v>
      </c>
      <c r="H7398" s="974"/>
    </row>
    <row r="7399" spans="1:8" s="6" customFormat="1" ht="15" customHeight="1">
      <c r="A7399" s="816"/>
      <c r="B7399" s="975"/>
      <c r="C7399" s="25" t="s">
        <v>4594</v>
      </c>
      <c r="D7399" s="974" t="s">
        <v>98</v>
      </c>
      <c r="E7399" s="1004">
        <v>2.5000000000000001E-2</v>
      </c>
      <c r="F7399" s="983">
        <v>24000</v>
      </c>
      <c r="G7399" s="996">
        <f>F7399*E7399</f>
        <v>600</v>
      </c>
      <c r="H7399" s="974"/>
    </row>
    <row r="7400" spans="1:8" s="6" customFormat="1" ht="15" customHeight="1">
      <c r="A7400" s="816"/>
      <c r="B7400" s="975"/>
      <c r="C7400" s="25" t="s">
        <v>879</v>
      </c>
      <c r="D7400" s="974" t="s">
        <v>98</v>
      </c>
      <c r="E7400" s="1010">
        <v>0.14000000000000001</v>
      </c>
      <c r="F7400" s="983">
        <v>24000</v>
      </c>
      <c r="G7400" s="996">
        <f t="shared" ref="G7400:G7423" si="457">F7400*E7400</f>
        <v>3360.0000000000005</v>
      </c>
      <c r="H7400" s="974"/>
    </row>
    <row r="7401" spans="1:8" s="6" customFormat="1" ht="15" customHeight="1">
      <c r="A7401" s="816"/>
      <c r="B7401" s="975"/>
      <c r="C7401" s="25" t="s">
        <v>5255</v>
      </c>
      <c r="D7401" s="974" t="s">
        <v>38</v>
      </c>
      <c r="E7401" s="25">
        <v>0.1</v>
      </c>
      <c r="F7401" s="983">
        <v>148000</v>
      </c>
      <c r="G7401" s="996">
        <f t="shared" si="457"/>
        <v>14800</v>
      </c>
      <c r="H7401" s="974"/>
    </row>
    <row r="7402" spans="1:8" s="6" customFormat="1" ht="15" customHeight="1">
      <c r="A7402" s="816"/>
      <c r="B7402" s="975"/>
      <c r="C7402" s="25" t="s">
        <v>1902</v>
      </c>
      <c r="D7402" s="974" t="s">
        <v>39</v>
      </c>
      <c r="E7402" s="25">
        <v>0.5</v>
      </c>
      <c r="F7402" s="983">
        <v>14000</v>
      </c>
      <c r="G7402" s="996">
        <f t="shared" si="457"/>
        <v>7000</v>
      </c>
      <c r="H7402" s="974"/>
    </row>
    <row r="7403" spans="1:8" s="6" customFormat="1" ht="15" customHeight="1">
      <c r="A7403" s="816"/>
      <c r="B7403" s="975"/>
      <c r="C7403" s="982" t="s">
        <v>1760</v>
      </c>
      <c r="D7403" s="974" t="s">
        <v>39</v>
      </c>
      <c r="E7403" s="25">
        <v>2</v>
      </c>
      <c r="F7403" s="983">
        <v>21000</v>
      </c>
      <c r="G7403" s="996">
        <f t="shared" si="457"/>
        <v>42000</v>
      </c>
      <c r="H7403" s="974"/>
    </row>
    <row r="7404" spans="1:8" s="6" customFormat="1" ht="15" customHeight="1">
      <c r="A7404" s="816"/>
      <c r="B7404" s="975"/>
      <c r="C7404" s="25" t="s">
        <v>2169</v>
      </c>
      <c r="D7404" s="974" t="s">
        <v>98</v>
      </c>
      <c r="E7404" s="1010">
        <v>1.5</v>
      </c>
      <c r="F7404" s="983">
        <v>42000</v>
      </c>
      <c r="G7404" s="996">
        <f t="shared" si="457"/>
        <v>63000</v>
      </c>
      <c r="H7404" s="974"/>
    </row>
    <row r="7405" spans="1:8" s="6" customFormat="1" ht="15" customHeight="1">
      <c r="A7405" s="816"/>
      <c r="B7405" s="975"/>
      <c r="C7405" s="25" t="s">
        <v>1827</v>
      </c>
      <c r="D7405" s="974" t="s">
        <v>98</v>
      </c>
      <c r="E7405" s="1010">
        <v>1.2E-2</v>
      </c>
      <c r="F7405" s="983">
        <v>21000</v>
      </c>
      <c r="G7405" s="996">
        <f t="shared" si="457"/>
        <v>252</v>
      </c>
      <c r="H7405" s="974"/>
    </row>
    <row r="7406" spans="1:8" s="6" customFormat="1" ht="15" customHeight="1">
      <c r="A7406" s="816"/>
      <c r="B7406" s="975"/>
      <c r="C7406" s="25" t="s">
        <v>1755</v>
      </c>
      <c r="D7406" s="974" t="s">
        <v>98</v>
      </c>
      <c r="E7406" s="1004">
        <v>3</v>
      </c>
      <c r="F7406" s="983">
        <v>42000</v>
      </c>
      <c r="G7406" s="996">
        <f t="shared" si="457"/>
        <v>126000</v>
      </c>
      <c r="H7406" s="974"/>
    </row>
    <row r="7407" spans="1:8" s="6" customFormat="1" ht="15" customHeight="1">
      <c r="A7407" s="816"/>
      <c r="B7407" s="975"/>
      <c r="C7407" s="25" t="s">
        <v>4586</v>
      </c>
      <c r="D7407" s="974" t="s">
        <v>39</v>
      </c>
      <c r="E7407" s="1010">
        <v>1.5</v>
      </c>
      <c r="F7407" s="983">
        <v>21000</v>
      </c>
      <c r="G7407" s="996">
        <f t="shared" si="457"/>
        <v>31500</v>
      </c>
      <c r="H7407" s="974"/>
    </row>
    <row r="7408" spans="1:8" s="6" customFormat="1" ht="15" customHeight="1">
      <c r="A7408" s="816"/>
      <c r="B7408" s="975"/>
      <c r="C7408" s="25" t="s">
        <v>84</v>
      </c>
      <c r="D7408" s="974" t="s">
        <v>39</v>
      </c>
      <c r="E7408" s="25">
        <v>8.5000000000000006E-2</v>
      </c>
      <c r="F7408" s="983">
        <v>14000</v>
      </c>
      <c r="G7408" s="996">
        <f t="shared" si="457"/>
        <v>1190</v>
      </c>
      <c r="H7408" s="974"/>
    </row>
    <row r="7409" spans="1:8" s="6" customFormat="1" ht="15" customHeight="1">
      <c r="A7409" s="816"/>
      <c r="B7409" s="975"/>
      <c r="C7409" s="25" t="s">
        <v>731</v>
      </c>
      <c r="D7409" s="974" t="s">
        <v>39</v>
      </c>
      <c r="E7409" s="25">
        <v>0.01</v>
      </c>
      <c r="F7409" s="983">
        <v>18000</v>
      </c>
      <c r="G7409" s="996">
        <f t="shared" si="457"/>
        <v>180</v>
      </c>
      <c r="H7409" s="974"/>
    </row>
    <row r="7410" spans="1:8" s="6" customFormat="1" ht="15" customHeight="1">
      <c r="A7410" s="816"/>
      <c r="B7410" s="975"/>
      <c r="C7410" s="982" t="s">
        <v>4563</v>
      </c>
      <c r="D7410" s="974" t="s">
        <v>98</v>
      </c>
      <c r="E7410" s="25">
        <v>0.01</v>
      </c>
      <c r="F7410" s="983">
        <v>19000</v>
      </c>
      <c r="G7410" s="996">
        <f t="shared" si="457"/>
        <v>190</v>
      </c>
      <c r="H7410" s="974"/>
    </row>
    <row r="7411" spans="1:8" s="6" customFormat="1" ht="15" customHeight="1">
      <c r="A7411" s="816"/>
      <c r="B7411" s="975"/>
      <c r="C7411" s="25" t="s">
        <v>1834</v>
      </c>
      <c r="D7411" s="974" t="s">
        <v>98</v>
      </c>
      <c r="E7411" s="1010">
        <v>3.0000000000000001E-3</v>
      </c>
      <c r="F7411" s="983">
        <v>6400</v>
      </c>
      <c r="G7411" s="996">
        <f t="shared" si="457"/>
        <v>19.2</v>
      </c>
      <c r="H7411" s="974"/>
    </row>
    <row r="7412" spans="1:8" s="6" customFormat="1" ht="15" customHeight="1">
      <c r="A7412" s="816"/>
      <c r="B7412" s="975"/>
      <c r="C7412" s="25" t="s">
        <v>2617</v>
      </c>
      <c r="D7412" s="974" t="s">
        <v>39</v>
      </c>
      <c r="E7412" s="1010">
        <v>0.01</v>
      </c>
      <c r="F7412" s="983">
        <v>18000</v>
      </c>
      <c r="G7412" s="996">
        <f t="shared" si="457"/>
        <v>180</v>
      </c>
      <c r="H7412" s="974"/>
    </row>
    <row r="7413" spans="1:8" s="6" customFormat="1" ht="15" customHeight="1">
      <c r="A7413" s="816"/>
      <c r="B7413" s="975"/>
      <c r="C7413" s="25" t="s">
        <v>4573</v>
      </c>
      <c r="D7413" s="974" t="s">
        <v>1718</v>
      </c>
      <c r="E7413" s="1010">
        <v>5.0000000000000001E-3</v>
      </c>
      <c r="F7413" s="983">
        <v>225000</v>
      </c>
      <c r="G7413" s="996">
        <f t="shared" si="457"/>
        <v>1125</v>
      </c>
      <c r="H7413" s="974"/>
    </row>
    <row r="7414" spans="1:8" s="6" customFormat="1" ht="15" customHeight="1">
      <c r="A7414" s="816"/>
      <c r="B7414" s="975"/>
      <c r="C7414" s="25" t="s">
        <v>2462</v>
      </c>
      <c r="D7414" s="974" t="s">
        <v>1718</v>
      </c>
      <c r="E7414" s="1010">
        <v>5.0000000000000001E-3</v>
      </c>
      <c r="F7414" s="983">
        <v>275000</v>
      </c>
      <c r="G7414" s="996">
        <f t="shared" si="457"/>
        <v>1375</v>
      </c>
      <c r="H7414" s="974"/>
    </row>
    <row r="7415" spans="1:8" s="6" customFormat="1" ht="15" customHeight="1">
      <c r="A7415" s="816"/>
      <c r="B7415" s="975"/>
      <c r="C7415" s="25" t="s">
        <v>1814</v>
      </c>
      <c r="D7415" s="974" t="s">
        <v>98</v>
      </c>
      <c r="E7415" s="25">
        <v>0.01</v>
      </c>
      <c r="F7415" s="983">
        <v>106777</v>
      </c>
      <c r="G7415" s="996">
        <f t="shared" si="457"/>
        <v>1067.77</v>
      </c>
      <c r="H7415" s="974"/>
    </row>
    <row r="7416" spans="1:8" s="6" customFormat="1" ht="15" customHeight="1">
      <c r="A7416" s="816"/>
      <c r="B7416" s="975"/>
      <c r="C7416" s="25" t="s">
        <v>2464</v>
      </c>
      <c r="D7416" s="974" t="s">
        <v>40</v>
      </c>
      <c r="E7416" s="25">
        <v>0.01</v>
      </c>
      <c r="F7416" s="983">
        <v>550000</v>
      </c>
      <c r="G7416" s="996">
        <f t="shared" si="457"/>
        <v>5500</v>
      </c>
      <c r="H7416" s="974"/>
    </row>
    <row r="7417" spans="1:8" s="6" customFormat="1" ht="15" customHeight="1">
      <c r="A7417" s="816"/>
      <c r="B7417" s="975"/>
      <c r="C7417" s="982" t="s">
        <v>576</v>
      </c>
      <c r="D7417" s="974" t="s">
        <v>2426</v>
      </c>
      <c r="E7417" s="25">
        <v>0.1</v>
      </c>
      <c r="F7417" s="983">
        <v>720</v>
      </c>
      <c r="G7417" s="996">
        <f t="shared" si="457"/>
        <v>72</v>
      </c>
      <c r="H7417" s="974"/>
    </row>
    <row r="7418" spans="1:8" s="6" customFormat="1" ht="15" customHeight="1">
      <c r="A7418" s="816"/>
      <c r="B7418" s="975"/>
      <c r="C7418" s="25" t="s">
        <v>4576</v>
      </c>
      <c r="D7418" s="974" t="s">
        <v>2427</v>
      </c>
      <c r="E7418" s="1010">
        <v>0.01</v>
      </c>
      <c r="F7418" s="983">
        <v>1500</v>
      </c>
      <c r="G7418" s="996">
        <f t="shared" si="457"/>
        <v>15</v>
      </c>
      <c r="H7418" s="974"/>
    </row>
    <row r="7419" spans="1:8" s="6" customFormat="1" ht="15" customHeight="1">
      <c r="A7419" s="816"/>
      <c r="B7419" s="975"/>
      <c r="C7419" s="25" t="s">
        <v>729</v>
      </c>
      <c r="D7419" s="974" t="s">
        <v>730</v>
      </c>
      <c r="E7419" s="1010">
        <v>0.1</v>
      </c>
      <c r="F7419" s="983">
        <v>170</v>
      </c>
      <c r="G7419" s="996">
        <f t="shared" si="457"/>
        <v>17</v>
      </c>
      <c r="H7419" s="974"/>
    </row>
    <row r="7420" spans="1:8" s="6" customFormat="1" ht="15" customHeight="1">
      <c r="A7420" s="816"/>
      <c r="B7420" s="975"/>
      <c r="C7420" s="25" t="s">
        <v>722</v>
      </c>
      <c r="D7420" s="974" t="s">
        <v>40</v>
      </c>
      <c r="E7420" s="1004">
        <v>2</v>
      </c>
      <c r="F7420" s="983">
        <v>130</v>
      </c>
      <c r="G7420" s="996">
        <f t="shared" si="457"/>
        <v>260</v>
      </c>
      <c r="H7420" s="974"/>
    </row>
    <row r="7421" spans="1:8" s="6" customFormat="1" ht="15" customHeight="1">
      <c r="A7421" s="816"/>
      <c r="B7421" s="975"/>
      <c r="C7421" s="25" t="s">
        <v>4575</v>
      </c>
      <c r="D7421" s="974" t="s">
        <v>38</v>
      </c>
      <c r="E7421" s="1010">
        <v>0.01</v>
      </c>
      <c r="F7421" s="983">
        <v>23500</v>
      </c>
      <c r="G7421" s="996">
        <f t="shared" si="457"/>
        <v>235</v>
      </c>
      <c r="H7421" s="974"/>
    </row>
    <row r="7422" spans="1:8" s="6" customFormat="1" ht="15" customHeight="1">
      <c r="A7422" s="816"/>
      <c r="B7422" s="975"/>
      <c r="C7422" s="25" t="s">
        <v>736</v>
      </c>
      <c r="D7422" s="974" t="s">
        <v>40</v>
      </c>
      <c r="E7422" s="25">
        <v>1</v>
      </c>
      <c r="F7422" s="983">
        <v>26</v>
      </c>
      <c r="G7422" s="996">
        <f t="shared" si="457"/>
        <v>26</v>
      </c>
      <c r="H7422" s="974"/>
    </row>
    <row r="7423" spans="1:8" s="6" customFormat="1" ht="15" customHeight="1">
      <c r="A7423" s="816"/>
      <c r="B7423" s="975"/>
      <c r="C7423" s="25" t="s">
        <v>31</v>
      </c>
      <c r="D7423" s="974" t="s">
        <v>98</v>
      </c>
      <c r="E7423" s="25">
        <v>0.01</v>
      </c>
      <c r="F7423" s="983">
        <v>2700</v>
      </c>
      <c r="G7423" s="996">
        <f t="shared" si="457"/>
        <v>27</v>
      </c>
      <c r="H7423" s="974"/>
    </row>
    <row r="7424" spans="1:8" ht="17.25" customHeight="1">
      <c r="A7424" s="160" t="s">
        <v>5303</v>
      </c>
      <c r="B7424" s="46" t="s">
        <v>5257</v>
      </c>
      <c r="C7424" s="813"/>
      <c r="D7424" s="814"/>
      <c r="E7424" s="814"/>
      <c r="F7424" s="815"/>
      <c r="G7424" s="1563"/>
      <c r="H7424" s="814"/>
    </row>
    <row r="7425" spans="1:8" s="196" customFormat="1" ht="45">
      <c r="A7425" s="164" t="s">
        <v>5285</v>
      </c>
      <c r="B7425" s="776" t="s">
        <v>3474</v>
      </c>
      <c r="C7425" s="776" t="s">
        <v>1752</v>
      </c>
      <c r="D7425" s="635" t="s">
        <v>39</v>
      </c>
      <c r="E7425" s="635">
        <v>0.05</v>
      </c>
      <c r="F7425" s="629">
        <v>720</v>
      </c>
      <c r="G7425" s="1548">
        <f>E7425*F7425</f>
        <v>36</v>
      </c>
      <c r="H7425" s="359"/>
    </row>
    <row r="7426" spans="1:8">
      <c r="A7426" s="676"/>
      <c r="B7426" s="677"/>
      <c r="C7426" s="778" t="s">
        <v>3492</v>
      </c>
      <c r="D7426" s="609" t="s">
        <v>730</v>
      </c>
      <c r="E7426" s="828">
        <v>2</v>
      </c>
      <c r="F7426" s="643">
        <v>60</v>
      </c>
      <c r="G7426" s="1562">
        <f>E7426*F7426</f>
        <v>120</v>
      </c>
      <c r="H7426" s="678"/>
    </row>
    <row r="7427" spans="1:8">
      <c r="A7427" s="676"/>
      <c r="B7427" s="677"/>
      <c r="C7427" s="778" t="s">
        <v>31</v>
      </c>
      <c r="D7427" s="978" t="s">
        <v>98</v>
      </c>
      <c r="E7427" s="609">
        <v>0.05</v>
      </c>
      <c r="F7427" s="204">
        <v>350</v>
      </c>
      <c r="G7427" s="1562">
        <f>E7427*F7427</f>
        <v>17.5</v>
      </c>
      <c r="H7427" s="678"/>
    </row>
    <row r="7428" spans="1:8">
      <c r="A7428" s="676"/>
      <c r="B7428" s="699" t="s">
        <v>579</v>
      </c>
      <c r="C7428" s="778"/>
      <c r="D7428" s="609"/>
      <c r="E7428" s="609"/>
      <c r="F7428" s="643"/>
      <c r="G7428" s="1559">
        <f>SUM(G7425:G7427)</f>
        <v>173.5</v>
      </c>
      <c r="H7428" s="678"/>
    </row>
    <row r="7429" spans="1:8" ht="30">
      <c r="A7429" s="676" t="s">
        <v>5286</v>
      </c>
      <c r="B7429" s="778" t="s">
        <v>3475</v>
      </c>
      <c r="C7429" s="778" t="s">
        <v>1752</v>
      </c>
      <c r="D7429" s="609" t="s">
        <v>39</v>
      </c>
      <c r="E7429" s="828">
        <v>0.05</v>
      </c>
      <c r="F7429" s="643">
        <v>720</v>
      </c>
      <c r="G7429" s="1562">
        <f>E7429*F7429</f>
        <v>36</v>
      </c>
      <c r="H7429" s="678"/>
    </row>
    <row r="7430" spans="1:8">
      <c r="A7430" s="676"/>
      <c r="B7430" s="699" t="s">
        <v>579</v>
      </c>
      <c r="C7430" s="778"/>
      <c r="D7430" s="609"/>
      <c r="E7430" s="609"/>
      <c r="F7430" s="643"/>
      <c r="G7430" s="1559">
        <f>SUM(G7429:G7429)</f>
        <v>36</v>
      </c>
      <c r="H7430" s="678"/>
    </row>
    <row r="7431" spans="1:8" ht="30">
      <c r="A7431" s="676" t="s">
        <v>5287</v>
      </c>
      <c r="B7431" s="778" t="s">
        <v>3476</v>
      </c>
      <c r="C7431" s="778" t="s">
        <v>1752</v>
      </c>
      <c r="D7431" s="609" t="s">
        <v>39</v>
      </c>
      <c r="E7431" s="828">
        <v>0.05</v>
      </c>
      <c r="F7431" s="643">
        <v>720</v>
      </c>
      <c r="G7431" s="1562">
        <f>E7431*F7431</f>
        <v>36</v>
      </c>
      <c r="H7431" s="678"/>
    </row>
    <row r="7432" spans="1:8">
      <c r="A7432" s="676"/>
      <c r="B7432" s="677"/>
      <c r="C7432" s="778" t="s">
        <v>31</v>
      </c>
      <c r="D7432" s="978" t="s">
        <v>98</v>
      </c>
      <c r="E7432" s="609">
        <v>0.01</v>
      </c>
      <c r="F7432" s="204">
        <v>350</v>
      </c>
      <c r="G7432" s="1562">
        <f>E7432*F7432</f>
        <v>3.5</v>
      </c>
      <c r="H7432" s="678"/>
    </row>
    <row r="7433" spans="1:8">
      <c r="A7433" s="676"/>
      <c r="B7433" s="699" t="s">
        <v>579</v>
      </c>
      <c r="C7433" s="778"/>
      <c r="D7433" s="609"/>
      <c r="E7433" s="609"/>
      <c r="F7433" s="643"/>
      <c r="G7433" s="1559">
        <f>SUM(G7431:G7432)</f>
        <v>39.5</v>
      </c>
      <c r="H7433" s="678"/>
    </row>
    <row r="7434" spans="1:8" ht="30">
      <c r="A7434" s="676" t="s">
        <v>5288</v>
      </c>
      <c r="B7434" s="778" t="s">
        <v>3477</v>
      </c>
      <c r="C7434" s="778" t="s">
        <v>1752</v>
      </c>
      <c r="D7434" s="609" t="s">
        <v>39</v>
      </c>
      <c r="E7434" s="828">
        <v>0.1</v>
      </c>
      <c r="F7434" s="643">
        <v>720</v>
      </c>
      <c r="G7434" s="1562">
        <f>E7434*F7434</f>
        <v>72</v>
      </c>
      <c r="H7434" s="678"/>
    </row>
    <row r="7435" spans="1:8">
      <c r="A7435" s="676"/>
      <c r="B7435" s="677"/>
      <c r="C7435" s="778" t="s">
        <v>3492</v>
      </c>
      <c r="D7435" s="609" t="s">
        <v>730</v>
      </c>
      <c r="E7435" s="828">
        <v>1</v>
      </c>
      <c r="F7435" s="643">
        <v>60</v>
      </c>
      <c r="G7435" s="1562">
        <v>180</v>
      </c>
      <c r="H7435" s="678"/>
    </row>
    <row r="7436" spans="1:8">
      <c r="A7436" s="676"/>
      <c r="B7436" s="699" t="s">
        <v>579</v>
      </c>
      <c r="C7436" s="778"/>
      <c r="D7436" s="609"/>
      <c r="E7436" s="609"/>
      <c r="F7436" s="643"/>
      <c r="G7436" s="1559">
        <f>SUM(G7434:G7435)</f>
        <v>252</v>
      </c>
      <c r="H7436" s="678"/>
    </row>
    <row r="7437" spans="1:8">
      <c r="A7437" s="676" t="s">
        <v>5289</v>
      </c>
      <c r="B7437" s="778" t="s">
        <v>3478</v>
      </c>
      <c r="C7437" s="778" t="s">
        <v>1752</v>
      </c>
      <c r="D7437" s="609" t="s">
        <v>39</v>
      </c>
      <c r="E7437" s="609">
        <v>0.05</v>
      </c>
      <c r="F7437" s="643">
        <v>720</v>
      </c>
      <c r="G7437" s="1562">
        <f>E7437*F7437</f>
        <v>36</v>
      </c>
      <c r="H7437" s="678"/>
    </row>
    <row r="7438" spans="1:8">
      <c r="A7438" s="676"/>
      <c r="B7438" s="677"/>
      <c r="C7438" s="778" t="s">
        <v>31</v>
      </c>
      <c r="D7438" s="978" t="s">
        <v>98</v>
      </c>
      <c r="E7438" s="609">
        <v>0.01</v>
      </c>
      <c r="F7438" s="204">
        <v>350</v>
      </c>
      <c r="G7438" s="1562">
        <v>105</v>
      </c>
      <c r="H7438" s="678"/>
    </row>
    <row r="7439" spans="1:8">
      <c r="A7439" s="676"/>
      <c r="B7439" s="699" t="s">
        <v>579</v>
      </c>
      <c r="C7439" s="778"/>
      <c r="D7439" s="609"/>
      <c r="E7439" s="609"/>
      <c r="F7439" s="643"/>
      <c r="G7439" s="1559">
        <f>SUM(G7437:G7438)</f>
        <v>141</v>
      </c>
      <c r="H7439" s="678"/>
    </row>
    <row r="7440" spans="1:8">
      <c r="A7440" s="676" t="s">
        <v>5290</v>
      </c>
      <c r="B7440" s="778" t="s">
        <v>3479</v>
      </c>
      <c r="C7440" s="778" t="s">
        <v>1752</v>
      </c>
      <c r="D7440" s="609" t="s">
        <v>39</v>
      </c>
      <c r="E7440" s="828">
        <v>0.1</v>
      </c>
      <c r="F7440" s="643">
        <v>720</v>
      </c>
      <c r="G7440" s="1562">
        <f>E7440*F7440</f>
        <v>72</v>
      </c>
      <c r="H7440" s="678"/>
    </row>
    <row r="7441" spans="1:8">
      <c r="A7441" s="676"/>
      <c r="B7441" s="677"/>
      <c r="C7441" s="778" t="s">
        <v>3492</v>
      </c>
      <c r="D7441" s="609" t="s">
        <v>730</v>
      </c>
      <c r="E7441" s="828">
        <v>3</v>
      </c>
      <c r="F7441" s="643">
        <v>60</v>
      </c>
      <c r="G7441" s="1562">
        <v>180</v>
      </c>
      <c r="H7441" s="678"/>
    </row>
    <row r="7442" spans="1:8">
      <c r="A7442" s="676"/>
      <c r="B7442" s="677"/>
      <c r="C7442" s="778" t="s">
        <v>31</v>
      </c>
      <c r="D7442" s="978" t="s">
        <v>98</v>
      </c>
      <c r="E7442" s="609">
        <v>0.03</v>
      </c>
      <c r="F7442" s="204">
        <v>3500</v>
      </c>
      <c r="G7442" s="1562">
        <v>105</v>
      </c>
      <c r="H7442" s="678"/>
    </row>
    <row r="7443" spans="1:8">
      <c r="A7443" s="676"/>
      <c r="B7443" s="699" t="s">
        <v>579</v>
      </c>
      <c r="C7443" s="778"/>
      <c r="D7443" s="609"/>
      <c r="E7443" s="609"/>
      <c r="F7443" s="643"/>
      <c r="G7443" s="1559">
        <f>SUM(G7440:G7442)</f>
        <v>357</v>
      </c>
      <c r="H7443" s="678"/>
    </row>
    <row r="7444" spans="1:8" ht="30">
      <c r="A7444" s="676" t="s">
        <v>5291</v>
      </c>
      <c r="B7444" s="778" t="s">
        <v>3480</v>
      </c>
      <c r="C7444" s="778" t="s">
        <v>1752</v>
      </c>
      <c r="D7444" s="609" t="s">
        <v>39</v>
      </c>
      <c r="E7444" s="609">
        <v>0.1</v>
      </c>
      <c r="F7444" s="643">
        <v>720</v>
      </c>
      <c r="G7444" s="1562">
        <f>E7444*F7444</f>
        <v>72</v>
      </c>
      <c r="H7444" s="678"/>
    </row>
    <row r="7445" spans="1:8">
      <c r="A7445" s="676"/>
      <c r="B7445" s="677"/>
      <c r="C7445" s="778" t="s">
        <v>3492</v>
      </c>
      <c r="D7445" s="609" t="s">
        <v>730</v>
      </c>
      <c r="E7445" s="828">
        <v>3</v>
      </c>
      <c r="F7445" s="643">
        <v>60</v>
      </c>
      <c r="G7445" s="1562">
        <v>180</v>
      </c>
      <c r="H7445" s="678"/>
    </row>
    <row r="7446" spans="1:8">
      <c r="A7446" s="676"/>
      <c r="B7446" s="677"/>
      <c r="C7446" s="778" t="s">
        <v>31</v>
      </c>
      <c r="D7446" s="609" t="s">
        <v>98</v>
      </c>
      <c r="E7446" s="609">
        <v>0.03</v>
      </c>
      <c r="F7446" s="204">
        <v>350</v>
      </c>
      <c r="G7446" s="1562">
        <v>105</v>
      </c>
      <c r="H7446" s="678"/>
    </row>
    <row r="7447" spans="1:8">
      <c r="A7447" s="676"/>
      <c r="B7447" s="699" t="s">
        <v>579</v>
      </c>
      <c r="C7447" s="778"/>
      <c r="D7447" s="609"/>
      <c r="E7447" s="609"/>
      <c r="F7447" s="643"/>
      <c r="G7447" s="1559">
        <f>SUM(G7444:G7446)</f>
        <v>357</v>
      </c>
      <c r="H7447" s="678"/>
    </row>
    <row r="7448" spans="1:8">
      <c r="A7448" s="676" t="s">
        <v>5292</v>
      </c>
      <c r="B7448" s="778" t="s">
        <v>3481</v>
      </c>
      <c r="C7448" s="778" t="s">
        <v>1752</v>
      </c>
      <c r="D7448" s="609" t="s">
        <v>39</v>
      </c>
      <c r="E7448" s="609">
        <v>0.25</v>
      </c>
      <c r="F7448" s="643">
        <v>720</v>
      </c>
      <c r="G7448" s="1562">
        <f>E7448*F7448</f>
        <v>180</v>
      </c>
      <c r="H7448" s="678"/>
    </row>
    <row r="7449" spans="1:8">
      <c r="A7449" s="676"/>
      <c r="B7449" s="699"/>
      <c r="C7449" s="778" t="s">
        <v>3492</v>
      </c>
      <c r="D7449" s="609" t="s">
        <v>730</v>
      </c>
      <c r="E7449" s="828">
        <v>3</v>
      </c>
      <c r="F7449" s="643">
        <v>60</v>
      </c>
      <c r="G7449" s="1562">
        <f>E7449*F7449</f>
        <v>180</v>
      </c>
      <c r="H7449" s="678"/>
    </row>
    <row r="7450" spans="1:8">
      <c r="A7450" s="676"/>
      <c r="B7450" s="303"/>
      <c r="C7450" s="778" t="s">
        <v>31</v>
      </c>
      <c r="D7450" s="609" t="s">
        <v>98</v>
      </c>
      <c r="E7450" s="609">
        <v>0.03</v>
      </c>
      <c r="F7450" s="204">
        <v>350</v>
      </c>
      <c r="G7450" s="1562">
        <f>E7450*F7450</f>
        <v>10.5</v>
      </c>
      <c r="H7450" s="678"/>
    </row>
    <row r="7451" spans="1:8">
      <c r="A7451" s="676"/>
      <c r="B7451" s="699" t="s">
        <v>579</v>
      </c>
      <c r="C7451" s="778"/>
      <c r="D7451" s="609"/>
      <c r="E7451" s="609"/>
      <c r="F7451" s="643"/>
      <c r="G7451" s="1559">
        <f>SUM(G7448:G7450)</f>
        <v>370.5</v>
      </c>
      <c r="H7451" s="678"/>
    </row>
    <row r="7452" spans="1:8" s="196" customFormat="1" ht="48.75" customHeight="1">
      <c r="A7452" s="164" t="s">
        <v>5293</v>
      </c>
      <c r="B7452" s="776" t="s">
        <v>3482</v>
      </c>
      <c r="C7452" s="776" t="s">
        <v>3493</v>
      </c>
      <c r="D7452" s="635" t="s">
        <v>40</v>
      </c>
      <c r="E7452" s="635">
        <v>1</v>
      </c>
      <c r="F7452" s="629">
        <v>300</v>
      </c>
      <c r="G7452" s="1544">
        <f t="shared" ref="G7452:G7461" si="458">E7452*F7452</f>
        <v>300</v>
      </c>
      <c r="H7452" s="359"/>
    </row>
    <row r="7453" spans="1:8" ht="30">
      <c r="A7453" s="676" t="s">
        <v>5294</v>
      </c>
      <c r="B7453" s="778" t="s">
        <v>3483</v>
      </c>
      <c r="C7453" s="778" t="s">
        <v>3493</v>
      </c>
      <c r="D7453" s="609" t="s">
        <v>40</v>
      </c>
      <c r="E7453" s="609">
        <v>1</v>
      </c>
      <c r="F7453" s="629">
        <v>300</v>
      </c>
      <c r="G7453" s="1559">
        <f t="shared" si="458"/>
        <v>300</v>
      </c>
      <c r="H7453" s="678"/>
    </row>
    <row r="7454" spans="1:8" ht="30">
      <c r="A7454" s="676" t="s">
        <v>5295</v>
      </c>
      <c r="B7454" s="778" t="s">
        <v>3484</v>
      </c>
      <c r="C7454" s="778" t="s">
        <v>3493</v>
      </c>
      <c r="D7454" s="609" t="s">
        <v>40</v>
      </c>
      <c r="E7454" s="609">
        <v>1</v>
      </c>
      <c r="F7454" s="629">
        <v>300</v>
      </c>
      <c r="G7454" s="1559">
        <f t="shared" si="458"/>
        <v>300</v>
      </c>
      <c r="H7454" s="678"/>
    </row>
    <row r="7455" spans="1:8" ht="30">
      <c r="A7455" s="676" t="s">
        <v>5296</v>
      </c>
      <c r="B7455" s="778" t="s">
        <v>3485</v>
      </c>
      <c r="C7455" s="778" t="s">
        <v>3493</v>
      </c>
      <c r="D7455" s="609" t="s">
        <v>40</v>
      </c>
      <c r="E7455" s="609">
        <v>1</v>
      </c>
      <c r="F7455" s="629">
        <v>300</v>
      </c>
      <c r="G7455" s="1559">
        <f t="shared" si="458"/>
        <v>300</v>
      </c>
      <c r="H7455" s="678"/>
    </row>
    <row r="7456" spans="1:8" ht="30">
      <c r="A7456" s="676" t="s">
        <v>5297</v>
      </c>
      <c r="B7456" s="778" t="s">
        <v>3486</v>
      </c>
      <c r="C7456" s="778" t="s">
        <v>3493</v>
      </c>
      <c r="D7456" s="609" t="s">
        <v>40</v>
      </c>
      <c r="E7456" s="609">
        <v>1</v>
      </c>
      <c r="F7456" s="629">
        <v>300</v>
      </c>
      <c r="G7456" s="1559">
        <f t="shared" si="458"/>
        <v>300</v>
      </c>
      <c r="H7456" s="525"/>
    </row>
    <row r="7457" spans="1:8" ht="45">
      <c r="A7457" s="676" t="s">
        <v>5298</v>
      </c>
      <c r="B7457" s="829" t="s">
        <v>3487</v>
      </c>
      <c r="C7457" s="778" t="s">
        <v>3494</v>
      </c>
      <c r="D7457" s="609" t="s">
        <v>40</v>
      </c>
      <c r="E7457" s="609">
        <v>1</v>
      </c>
      <c r="F7457" s="629">
        <v>300</v>
      </c>
      <c r="G7457" s="1559">
        <f t="shared" si="458"/>
        <v>300</v>
      </c>
      <c r="H7457" s="653"/>
    </row>
    <row r="7458" spans="1:8" ht="45">
      <c r="A7458" s="676" t="s">
        <v>5299</v>
      </c>
      <c r="B7458" s="778" t="s">
        <v>3488</v>
      </c>
      <c r="C7458" s="778" t="s">
        <v>3494</v>
      </c>
      <c r="D7458" s="609" t="s">
        <v>40</v>
      </c>
      <c r="E7458" s="609">
        <v>1</v>
      </c>
      <c r="F7458" s="629">
        <v>300</v>
      </c>
      <c r="G7458" s="1559">
        <f t="shared" si="458"/>
        <v>300</v>
      </c>
      <c r="H7458" s="525"/>
    </row>
    <row r="7459" spans="1:8" ht="45">
      <c r="A7459" s="676" t="s">
        <v>5300</v>
      </c>
      <c r="B7459" s="778" t="s">
        <v>3489</v>
      </c>
      <c r="C7459" s="778" t="s">
        <v>3494</v>
      </c>
      <c r="D7459" s="609" t="s">
        <v>40</v>
      </c>
      <c r="E7459" s="609">
        <v>1</v>
      </c>
      <c r="F7459" s="629">
        <v>300</v>
      </c>
      <c r="G7459" s="1559">
        <f t="shared" si="458"/>
        <v>300</v>
      </c>
      <c r="H7459" s="467"/>
    </row>
    <row r="7460" spans="1:8" ht="30">
      <c r="A7460" s="676" t="s">
        <v>5301</v>
      </c>
      <c r="B7460" s="830" t="s">
        <v>3490</v>
      </c>
      <c r="C7460" s="778" t="s">
        <v>3493</v>
      </c>
      <c r="D7460" s="609" t="s">
        <v>40</v>
      </c>
      <c r="E7460" s="609">
        <v>1</v>
      </c>
      <c r="F7460" s="629">
        <v>300</v>
      </c>
      <c r="G7460" s="1559">
        <f t="shared" si="458"/>
        <v>300</v>
      </c>
      <c r="H7460" s="653"/>
    </row>
    <row r="7461" spans="1:8" ht="30">
      <c r="A7461" s="676" t="s">
        <v>5302</v>
      </c>
      <c r="B7461" s="831" t="s">
        <v>3491</v>
      </c>
      <c r="C7461" s="778" t="s">
        <v>3495</v>
      </c>
      <c r="D7461" s="609" t="s">
        <v>40</v>
      </c>
      <c r="E7461" s="609">
        <v>1</v>
      </c>
      <c r="F7461" s="643">
        <v>15</v>
      </c>
      <c r="G7461" s="1559">
        <f t="shared" si="458"/>
        <v>15</v>
      </c>
      <c r="H7461" s="1015"/>
    </row>
    <row r="7462" spans="1:8" ht="28.5">
      <c r="A7462" s="160" t="s">
        <v>16</v>
      </c>
      <c r="B7462" s="813" t="s">
        <v>5312</v>
      </c>
      <c r="C7462" s="813"/>
      <c r="D7462" s="814"/>
      <c r="E7462" s="814"/>
      <c r="F7462" s="815"/>
      <c r="G7462" s="1563"/>
      <c r="H7462" s="813"/>
    </row>
    <row r="7463" spans="1:8" ht="57">
      <c r="A7463" s="66" t="s">
        <v>2631</v>
      </c>
      <c r="B7463" s="474" t="s">
        <v>2632</v>
      </c>
      <c r="C7463" s="474"/>
      <c r="D7463" s="66"/>
      <c r="E7463" s="66"/>
      <c r="F7463" s="440"/>
      <c r="G7463" s="891"/>
      <c r="H7463" s="474"/>
    </row>
    <row r="7464" spans="1:8">
      <c r="A7464" s="676" t="s">
        <v>3049</v>
      </c>
      <c r="B7464" s="816" t="s">
        <v>1647</v>
      </c>
      <c r="C7464" s="742" t="s">
        <v>3050</v>
      </c>
      <c r="D7464" s="635" t="s">
        <v>1698</v>
      </c>
      <c r="E7464" s="635">
        <v>0.02</v>
      </c>
      <c r="F7464" s="629">
        <v>4500</v>
      </c>
      <c r="G7464" s="1564">
        <f>E7464*F7464</f>
        <v>90</v>
      </c>
      <c r="H7464" s="475"/>
    </row>
    <row r="7465" spans="1:8">
      <c r="A7465" s="676"/>
      <c r="B7465" s="816"/>
      <c r="C7465" s="742" t="s">
        <v>3051</v>
      </c>
      <c r="D7465" s="635" t="s">
        <v>1698</v>
      </c>
      <c r="E7465" s="635">
        <v>0.02</v>
      </c>
      <c r="F7465" s="636">
        <v>6500</v>
      </c>
      <c r="G7465" s="1564">
        <f>E7465*F7465</f>
        <v>130</v>
      </c>
      <c r="H7465" s="475"/>
    </row>
    <row r="7466" spans="1:8">
      <c r="A7466" s="676"/>
      <c r="B7466" s="817" t="s">
        <v>35</v>
      </c>
      <c r="C7466" s="817"/>
      <c r="D7466" s="750"/>
      <c r="E7466" s="750"/>
      <c r="F7466" s="276"/>
      <c r="G7466" s="889">
        <f>SUM(G7464:G7465)</f>
        <v>220</v>
      </c>
      <c r="H7466" s="475"/>
    </row>
    <row r="7467" spans="1:8">
      <c r="A7467" s="676" t="s">
        <v>3052</v>
      </c>
      <c r="B7467" s="291" t="s">
        <v>2635</v>
      </c>
      <c r="C7467" s="742" t="s">
        <v>872</v>
      </c>
      <c r="D7467" s="359" t="s">
        <v>39</v>
      </c>
      <c r="E7467" s="359">
        <v>1.6E-2</v>
      </c>
      <c r="F7467" s="208">
        <v>2500</v>
      </c>
      <c r="G7467" s="1565">
        <f t="shared" ref="G7467:G7470" si="459">E7467*F7467</f>
        <v>40</v>
      </c>
      <c r="H7467" s="690"/>
    </row>
    <row r="7468" spans="1:8">
      <c r="A7468" s="676" t="s">
        <v>3053</v>
      </c>
      <c r="B7468" s="291" t="s">
        <v>2637</v>
      </c>
      <c r="C7468" s="742" t="s">
        <v>3054</v>
      </c>
      <c r="D7468" s="359" t="s">
        <v>98</v>
      </c>
      <c r="E7468" s="359">
        <v>5.0000000000000001E-3</v>
      </c>
      <c r="F7468" s="208">
        <v>20110</v>
      </c>
      <c r="G7468" s="1564">
        <f t="shared" si="459"/>
        <v>100.55</v>
      </c>
      <c r="H7468" s="690"/>
    </row>
    <row r="7469" spans="1:8">
      <c r="A7469" s="676"/>
      <c r="B7469" s="740"/>
      <c r="C7469" s="742" t="s">
        <v>3055</v>
      </c>
      <c r="D7469" s="359" t="s">
        <v>98</v>
      </c>
      <c r="E7469" s="359">
        <v>0.01</v>
      </c>
      <c r="F7469" s="208">
        <v>1600</v>
      </c>
      <c r="G7469" s="1564">
        <f t="shared" si="459"/>
        <v>16</v>
      </c>
      <c r="H7469" s="690"/>
    </row>
    <row r="7470" spans="1:8">
      <c r="A7470" s="676"/>
      <c r="B7470" s="740"/>
      <c r="C7470" s="742" t="s">
        <v>3056</v>
      </c>
      <c r="D7470" s="359" t="s">
        <v>98</v>
      </c>
      <c r="E7470" s="359">
        <v>0.01</v>
      </c>
      <c r="F7470" s="208">
        <v>4500</v>
      </c>
      <c r="G7470" s="1564">
        <f t="shared" si="459"/>
        <v>45</v>
      </c>
      <c r="H7470" s="690"/>
    </row>
    <row r="7471" spans="1:8">
      <c r="A7471" s="676"/>
      <c r="B7471" s="741" t="s">
        <v>35</v>
      </c>
      <c r="C7471" s="744"/>
      <c r="D7471" s="186"/>
      <c r="E7471" s="186"/>
      <c r="F7471" s="276"/>
      <c r="G7471" s="889">
        <f>SUM(G7468:G7470)</f>
        <v>161.55000000000001</v>
      </c>
      <c r="H7471" s="703"/>
    </row>
    <row r="7472" spans="1:8">
      <c r="A7472" s="676" t="s">
        <v>2638</v>
      </c>
      <c r="B7472" s="740" t="s">
        <v>2639</v>
      </c>
      <c r="C7472" s="744"/>
      <c r="D7472" s="186"/>
      <c r="E7472" s="186"/>
      <c r="F7472" s="276"/>
      <c r="G7472" s="889"/>
      <c r="H7472" s="703"/>
    </row>
    <row r="7473" spans="1:8">
      <c r="A7473" s="676" t="s">
        <v>3057</v>
      </c>
      <c r="B7473" s="740" t="s">
        <v>2641</v>
      </c>
      <c r="C7473" s="744"/>
      <c r="D7473" s="186"/>
      <c r="E7473" s="186"/>
      <c r="F7473" s="276"/>
      <c r="G7473" s="889"/>
      <c r="H7473" s="703"/>
    </row>
    <row r="7474" spans="1:8">
      <c r="A7474" s="676" t="s">
        <v>3058</v>
      </c>
      <c r="B7474" s="303" t="s">
        <v>2643</v>
      </c>
      <c r="C7474" s="425" t="s">
        <v>872</v>
      </c>
      <c r="D7474" s="678" t="s">
        <v>39</v>
      </c>
      <c r="E7474" s="678">
        <v>1.2E-2</v>
      </c>
      <c r="F7474" s="204">
        <v>2500</v>
      </c>
      <c r="G7474" s="1566">
        <f t="shared" ref="G7474:G7477" si="460">E7474*F7474</f>
        <v>30</v>
      </c>
      <c r="H7474" s="690"/>
    </row>
    <row r="7475" spans="1:8">
      <c r="A7475" s="676" t="s">
        <v>3059</v>
      </c>
      <c r="B7475" s="303" t="s">
        <v>2645</v>
      </c>
      <c r="C7475" s="425" t="s">
        <v>3060</v>
      </c>
      <c r="D7475" s="678" t="s">
        <v>1698</v>
      </c>
      <c r="E7475" s="678">
        <v>0.1</v>
      </c>
      <c r="F7475" s="204">
        <v>4900</v>
      </c>
      <c r="G7475" s="1567">
        <f t="shared" si="460"/>
        <v>490</v>
      </c>
      <c r="H7475" s="690"/>
    </row>
    <row r="7476" spans="1:8">
      <c r="A7476" s="676"/>
      <c r="B7476" s="677"/>
      <c r="C7476" s="425" t="s">
        <v>880</v>
      </c>
      <c r="D7476" s="678" t="s">
        <v>1698</v>
      </c>
      <c r="E7476" s="678">
        <v>0.1</v>
      </c>
      <c r="F7476" s="204">
        <v>4200</v>
      </c>
      <c r="G7476" s="1567">
        <f t="shared" si="460"/>
        <v>420</v>
      </c>
      <c r="H7476" s="690"/>
    </row>
    <row r="7477" spans="1:8">
      <c r="A7477" s="676"/>
      <c r="B7477" s="677"/>
      <c r="C7477" s="425" t="s">
        <v>731</v>
      </c>
      <c r="D7477" s="678" t="s">
        <v>1698</v>
      </c>
      <c r="E7477" s="678">
        <v>0.01</v>
      </c>
      <c r="F7477" s="204">
        <v>3500</v>
      </c>
      <c r="G7477" s="1567">
        <f t="shared" si="460"/>
        <v>35</v>
      </c>
      <c r="H7477" s="690"/>
    </row>
    <row r="7478" spans="1:8">
      <c r="A7478" s="676"/>
      <c r="B7478" s="699" t="s">
        <v>35</v>
      </c>
      <c r="C7478" s="700"/>
      <c r="D7478" s="103"/>
      <c r="E7478" s="103"/>
      <c r="F7478" s="429"/>
      <c r="G7478" s="1533">
        <f>SUM(G7475:G7477)</f>
        <v>945</v>
      </c>
      <c r="H7478" s="103"/>
    </row>
    <row r="7479" spans="1:8">
      <c r="A7479" s="676" t="s">
        <v>3061</v>
      </c>
      <c r="B7479" s="303" t="s">
        <v>3062</v>
      </c>
      <c r="C7479" s="425" t="s">
        <v>3063</v>
      </c>
      <c r="D7479" s="678" t="s">
        <v>1698</v>
      </c>
      <c r="E7479" s="678">
        <v>0.01</v>
      </c>
      <c r="F7479" s="204">
        <v>1500</v>
      </c>
      <c r="G7479" s="1567">
        <f t="shared" ref="G7479:G7485" si="461">E7479*F7479</f>
        <v>15</v>
      </c>
      <c r="H7479" s="690"/>
    </row>
    <row r="7480" spans="1:8">
      <c r="A7480" s="676"/>
      <c r="B7480" s="303"/>
      <c r="C7480" s="425" t="s">
        <v>2085</v>
      </c>
      <c r="D7480" s="678" t="s">
        <v>39</v>
      </c>
      <c r="E7480" s="678">
        <v>1E-3</v>
      </c>
      <c r="F7480" s="204">
        <v>2660</v>
      </c>
      <c r="G7480" s="1567">
        <f t="shared" si="461"/>
        <v>2.66</v>
      </c>
      <c r="H7480" s="690"/>
    </row>
    <row r="7481" spans="1:8">
      <c r="A7481" s="676"/>
      <c r="B7481" s="677"/>
      <c r="C7481" s="425" t="s">
        <v>872</v>
      </c>
      <c r="D7481" s="678" t="s">
        <v>39</v>
      </c>
      <c r="E7481" s="678">
        <v>0.08</v>
      </c>
      <c r="F7481" s="204">
        <v>2500</v>
      </c>
      <c r="G7481" s="1567">
        <f t="shared" si="461"/>
        <v>200</v>
      </c>
      <c r="H7481" s="690"/>
    </row>
    <row r="7482" spans="1:8">
      <c r="A7482" s="676"/>
      <c r="B7482" s="677"/>
      <c r="C7482" s="425" t="s">
        <v>724</v>
      </c>
      <c r="D7482" s="678" t="s">
        <v>39</v>
      </c>
      <c r="E7482" s="678">
        <v>5.0000000000000001E-3</v>
      </c>
      <c r="F7482" s="204">
        <v>999</v>
      </c>
      <c r="G7482" s="1567">
        <f t="shared" si="461"/>
        <v>4.9950000000000001</v>
      </c>
      <c r="H7482" s="690"/>
    </row>
    <row r="7483" spans="1:8">
      <c r="A7483" s="676"/>
      <c r="B7483" s="677"/>
      <c r="C7483" s="425" t="s">
        <v>3064</v>
      </c>
      <c r="D7483" s="678" t="s">
        <v>1698</v>
      </c>
      <c r="E7483" s="678">
        <v>1</v>
      </c>
      <c r="F7483" s="204">
        <v>784</v>
      </c>
      <c r="G7483" s="1567">
        <f t="shared" si="461"/>
        <v>784</v>
      </c>
      <c r="H7483" s="690"/>
    </row>
    <row r="7484" spans="1:8">
      <c r="A7484" s="676"/>
      <c r="B7484" s="677"/>
      <c r="C7484" s="425" t="s">
        <v>727</v>
      </c>
      <c r="D7484" s="678" t="s">
        <v>39</v>
      </c>
      <c r="E7484" s="678">
        <v>0.01</v>
      </c>
      <c r="F7484" s="204">
        <v>5500</v>
      </c>
      <c r="G7484" s="1567">
        <f t="shared" si="461"/>
        <v>55</v>
      </c>
      <c r="H7484" s="690"/>
    </row>
    <row r="7485" spans="1:8">
      <c r="A7485" s="676"/>
      <c r="B7485" s="677"/>
      <c r="C7485" s="425" t="s">
        <v>1713</v>
      </c>
      <c r="D7485" s="678" t="s">
        <v>98</v>
      </c>
      <c r="E7485" s="678">
        <v>7.0000000000000001E-3</v>
      </c>
      <c r="F7485" s="204">
        <v>2882</v>
      </c>
      <c r="G7485" s="1567">
        <f t="shared" si="461"/>
        <v>20.173999999999999</v>
      </c>
      <c r="H7485" s="690"/>
    </row>
    <row r="7486" spans="1:8">
      <c r="A7486" s="676"/>
      <c r="B7486" s="699" t="s">
        <v>35</v>
      </c>
      <c r="C7486" s="700"/>
      <c r="D7486" s="103"/>
      <c r="E7486" s="103"/>
      <c r="F7486" s="429"/>
      <c r="G7486" s="1533">
        <f>SUM(G7479:G7485)</f>
        <v>1081.829</v>
      </c>
      <c r="H7486" s="703"/>
    </row>
    <row r="7487" spans="1:8">
      <c r="A7487" s="676" t="s">
        <v>3065</v>
      </c>
      <c r="B7487" s="303" t="s">
        <v>3066</v>
      </c>
      <c r="C7487" s="425" t="s">
        <v>1793</v>
      </c>
      <c r="D7487" s="678" t="s">
        <v>98</v>
      </c>
      <c r="E7487" s="678">
        <v>1E-3</v>
      </c>
      <c r="F7487" s="204">
        <v>5358</v>
      </c>
      <c r="G7487" s="1567">
        <f t="shared" ref="G7487:G7492" si="462">E7487*F7487</f>
        <v>5.3580000000000005</v>
      </c>
      <c r="H7487" s="690"/>
    </row>
    <row r="7488" spans="1:8">
      <c r="A7488" s="676"/>
      <c r="B7488" s="677"/>
      <c r="C7488" s="425" t="s">
        <v>882</v>
      </c>
      <c r="D7488" s="678" t="s">
        <v>39</v>
      </c>
      <c r="E7488" s="678">
        <v>5.0000000000000001E-3</v>
      </c>
      <c r="F7488" s="204">
        <v>999</v>
      </c>
      <c r="G7488" s="1567">
        <f t="shared" si="462"/>
        <v>4.9950000000000001</v>
      </c>
      <c r="H7488" s="690"/>
    </row>
    <row r="7489" spans="1:8" ht="30">
      <c r="A7489" s="676"/>
      <c r="B7489" s="677"/>
      <c r="C7489" s="425" t="s">
        <v>3067</v>
      </c>
      <c r="D7489" s="678" t="s">
        <v>98</v>
      </c>
      <c r="E7489" s="678">
        <v>5.0000000000000001E-3</v>
      </c>
      <c r="F7489" s="204">
        <v>33320</v>
      </c>
      <c r="G7489" s="1567">
        <f t="shared" si="462"/>
        <v>166.6</v>
      </c>
      <c r="H7489" s="690"/>
    </row>
    <row r="7490" spans="1:8">
      <c r="A7490" s="676"/>
      <c r="B7490" s="677"/>
      <c r="C7490" s="425" t="s">
        <v>3068</v>
      </c>
      <c r="D7490" s="678" t="s">
        <v>98</v>
      </c>
      <c r="E7490" s="678">
        <v>0.125</v>
      </c>
      <c r="F7490" s="204">
        <v>1617</v>
      </c>
      <c r="G7490" s="1567">
        <f t="shared" si="462"/>
        <v>202.125</v>
      </c>
      <c r="H7490" s="690"/>
    </row>
    <row r="7491" spans="1:8">
      <c r="A7491" s="676"/>
      <c r="B7491" s="677"/>
      <c r="C7491" s="425" t="s">
        <v>3069</v>
      </c>
      <c r="D7491" s="678" t="s">
        <v>1698</v>
      </c>
      <c r="E7491" s="678">
        <v>1</v>
      </c>
      <c r="F7491" s="204">
        <v>1500</v>
      </c>
      <c r="G7491" s="1567">
        <f t="shared" si="462"/>
        <v>1500</v>
      </c>
      <c r="H7491" s="690"/>
    </row>
    <row r="7492" spans="1:8">
      <c r="A7492" s="676"/>
      <c r="B7492" s="677"/>
      <c r="C7492" s="425" t="s">
        <v>727</v>
      </c>
      <c r="D7492" s="678" t="s">
        <v>1652</v>
      </c>
      <c r="E7492" s="678">
        <v>1E-3</v>
      </c>
      <c r="F7492" s="204">
        <v>5500</v>
      </c>
      <c r="G7492" s="1567">
        <f t="shared" si="462"/>
        <v>5.5</v>
      </c>
      <c r="H7492" s="690"/>
    </row>
    <row r="7493" spans="1:8">
      <c r="A7493" s="676"/>
      <c r="B7493" s="699" t="s">
        <v>35</v>
      </c>
      <c r="C7493" s="700"/>
      <c r="D7493" s="103"/>
      <c r="E7493" s="103"/>
      <c r="F7493" s="429"/>
      <c r="G7493" s="1533">
        <f>SUM(G7487:G7492)</f>
        <v>1884.578</v>
      </c>
      <c r="H7493" s="103"/>
    </row>
    <row r="7494" spans="1:8">
      <c r="A7494" s="676" t="s">
        <v>3070</v>
      </c>
      <c r="B7494" s="303" t="s">
        <v>2651</v>
      </c>
      <c r="C7494" s="425" t="s">
        <v>3071</v>
      </c>
      <c r="D7494" s="678" t="s">
        <v>1698</v>
      </c>
      <c r="E7494" s="678">
        <v>1</v>
      </c>
      <c r="F7494" s="204">
        <v>1500</v>
      </c>
      <c r="G7494" s="1567">
        <f t="shared" ref="G7494:G7498" si="463">E7494*F7494</f>
        <v>1500</v>
      </c>
      <c r="H7494" s="690"/>
    </row>
    <row r="7495" spans="1:8">
      <c r="A7495" s="676"/>
      <c r="B7495" s="677"/>
      <c r="C7495" s="425" t="s">
        <v>727</v>
      </c>
      <c r="D7495" s="678" t="s">
        <v>39</v>
      </c>
      <c r="E7495" s="678">
        <v>2E-3</v>
      </c>
      <c r="F7495" s="204">
        <v>5500</v>
      </c>
      <c r="G7495" s="1567">
        <f t="shared" si="463"/>
        <v>11</v>
      </c>
      <c r="H7495" s="690"/>
    </row>
    <row r="7496" spans="1:8">
      <c r="A7496" s="676"/>
      <c r="B7496" s="677"/>
      <c r="C7496" s="425" t="s">
        <v>723</v>
      </c>
      <c r="D7496" s="678" t="s">
        <v>39</v>
      </c>
      <c r="E7496" s="678">
        <v>5.0000000000000001E-3</v>
      </c>
      <c r="F7496" s="204">
        <v>1540</v>
      </c>
      <c r="G7496" s="1567">
        <f t="shared" si="463"/>
        <v>7.7</v>
      </c>
      <c r="H7496" s="690"/>
    </row>
    <row r="7497" spans="1:8">
      <c r="A7497" s="676"/>
      <c r="B7497" s="677"/>
      <c r="C7497" s="425" t="s">
        <v>872</v>
      </c>
      <c r="D7497" s="678" t="s">
        <v>39</v>
      </c>
      <c r="E7497" s="678">
        <v>0.01</v>
      </c>
      <c r="F7497" s="204">
        <v>2500</v>
      </c>
      <c r="G7497" s="1567">
        <f t="shared" si="463"/>
        <v>25</v>
      </c>
      <c r="H7497" s="690"/>
    </row>
    <row r="7498" spans="1:8">
      <c r="A7498" s="676"/>
      <c r="B7498" s="677"/>
      <c r="C7498" s="425" t="s">
        <v>3072</v>
      </c>
      <c r="D7498" s="678" t="s">
        <v>98</v>
      </c>
      <c r="E7498" s="678">
        <v>3.0000000000000001E-3</v>
      </c>
      <c r="F7498" s="204">
        <v>5000</v>
      </c>
      <c r="G7498" s="1567">
        <f t="shared" si="463"/>
        <v>15</v>
      </c>
      <c r="H7498" s="690"/>
    </row>
    <row r="7499" spans="1:8">
      <c r="A7499" s="676"/>
      <c r="B7499" s="699" t="s">
        <v>35</v>
      </c>
      <c r="C7499" s="700"/>
      <c r="D7499" s="103"/>
      <c r="E7499" s="103"/>
      <c r="F7499" s="429"/>
      <c r="G7499" s="1533">
        <f>SUM(G7494:G7498)</f>
        <v>1558.7</v>
      </c>
      <c r="H7499" s="103"/>
    </row>
    <row r="7500" spans="1:8">
      <c r="A7500" s="676" t="s">
        <v>3073</v>
      </c>
      <c r="B7500" s="303" t="s">
        <v>2653</v>
      </c>
      <c r="C7500" s="425" t="s">
        <v>3074</v>
      </c>
      <c r="D7500" s="678" t="s">
        <v>1698</v>
      </c>
      <c r="E7500" s="678">
        <v>0.5</v>
      </c>
      <c r="F7500" s="204">
        <v>1500</v>
      </c>
      <c r="G7500" s="1567">
        <f t="shared" ref="G7500:G7502" si="464">E7500*F7500</f>
        <v>750</v>
      </c>
      <c r="H7500" s="690"/>
    </row>
    <row r="7501" spans="1:8">
      <c r="A7501" s="676"/>
      <c r="B7501" s="677"/>
      <c r="C7501" s="425" t="s">
        <v>872</v>
      </c>
      <c r="D7501" s="678" t="s">
        <v>39</v>
      </c>
      <c r="E7501" s="678">
        <v>0.15</v>
      </c>
      <c r="F7501" s="204">
        <v>2500</v>
      </c>
      <c r="G7501" s="1567">
        <f t="shared" si="464"/>
        <v>375</v>
      </c>
      <c r="H7501" s="690"/>
    </row>
    <row r="7502" spans="1:8">
      <c r="A7502" s="676"/>
      <c r="B7502" s="677"/>
      <c r="C7502" s="425" t="s">
        <v>724</v>
      </c>
      <c r="D7502" s="678" t="s">
        <v>39</v>
      </c>
      <c r="E7502" s="678">
        <v>0.2</v>
      </c>
      <c r="F7502" s="204">
        <v>999</v>
      </c>
      <c r="G7502" s="1567">
        <f t="shared" si="464"/>
        <v>199.8</v>
      </c>
      <c r="H7502" s="690"/>
    </row>
    <row r="7503" spans="1:8">
      <c r="A7503" s="676"/>
      <c r="B7503" s="699" t="s">
        <v>35</v>
      </c>
      <c r="C7503" s="700"/>
      <c r="D7503" s="103"/>
      <c r="E7503" s="103"/>
      <c r="F7503" s="429"/>
      <c r="G7503" s="1533">
        <f>SUM(G7500:G7502)</f>
        <v>1324.8</v>
      </c>
      <c r="H7503" s="703"/>
    </row>
    <row r="7504" spans="1:8">
      <c r="A7504" s="676" t="s">
        <v>3075</v>
      </c>
      <c r="B7504" s="303" t="s">
        <v>2655</v>
      </c>
      <c r="C7504" s="425" t="s">
        <v>1771</v>
      </c>
      <c r="D7504" s="678" t="s">
        <v>98</v>
      </c>
      <c r="E7504" s="678">
        <v>0.03</v>
      </c>
      <c r="F7504" s="204">
        <v>2553</v>
      </c>
      <c r="G7504" s="1567">
        <f t="shared" ref="G7504:G7508" si="465">E7504*F7504</f>
        <v>76.59</v>
      </c>
      <c r="H7504" s="690"/>
    </row>
    <row r="7505" spans="1:8">
      <c r="A7505" s="676"/>
      <c r="B7505" s="677"/>
      <c r="C7505" s="425" t="s">
        <v>3076</v>
      </c>
      <c r="D7505" s="678" t="s">
        <v>98</v>
      </c>
      <c r="E7505" s="678">
        <v>0.03</v>
      </c>
      <c r="F7505" s="204">
        <v>1617</v>
      </c>
      <c r="G7505" s="1567">
        <f t="shared" si="465"/>
        <v>48.51</v>
      </c>
      <c r="H7505" s="690"/>
    </row>
    <row r="7506" spans="1:8">
      <c r="A7506" s="676"/>
      <c r="B7506" s="677"/>
      <c r="C7506" s="425" t="s">
        <v>724</v>
      </c>
      <c r="D7506" s="678" t="s">
        <v>39</v>
      </c>
      <c r="E7506" s="678">
        <v>0.01</v>
      </c>
      <c r="F7506" s="204">
        <v>999</v>
      </c>
      <c r="G7506" s="1567">
        <f t="shared" si="465"/>
        <v>9.99</v>
      </c>
      <c r="H7506" s="690"/>
    </row>
    <row r="7507" spans="1:8">
      <c r="A7507" s="676"/>
      <c r="B7507" s="677"/>
      <c r="C7507" s="425" t="s">
        <v>3077</v>
      </c>
      <c r="D7507" s="678" t="s">
        <v>98</v>
      </c>
      <c r="E7507" s="678">
        <v>0.1</v>
      </c>
      <c r="F7507" s="204">
        <v>3640</v>
      </c>
      <c r="G7507" s="1567">
        <f t="shared" si="465"/>
        <v>364</v>
      </c>
      <c r="H7507" s="690"/>
    </row>
    <row r="7508" spans="1:8">
      <c r="A7508" s="676"/>
      <c r="B7508" s="677"/>
      <c r="C7508" s="425" t="s">
        <v>2348</v>
      </c>
      <c r="D7508" s="678" t="s">
        <v>1698</v>
      </c>
      <c r="E7508" s="678">
        <v>1</v>
      </c>
      <c r="F7508" s="204">
        <v>868</v>
      </c>
      <c r="G7508" s="1567">
        <f t="shared" si="465"/>
        <v>868</v>
      </c>
      <c r="H7508" s="690"/>
    </row>
    <row r="7509" spans="1:8">
      <c r="A7509" s="676"/>
      <c r="B7509" s="699" t="s">
        <v>35</v>
      </c>
      <c r="C7509" s="700"/>
      <c r="D7509" s="103"/>
      <c r="E7509" s="103"/>
      <c r="F7509" s="429"/>
      <c r="G7509" s="1533">
        <f>SUM(G7504:G7508)</f>
        <v>1367.0900000000001</v>
      </c>
      <c r="H7509" s="703"/>
    </row>
    <row r="7510" spans="1:8">
      <c r="A7510" s="676" t="s">
        <v>2656</v>
      </c>
      <c r="B7510" s="303" t="s">
        <v>1485</v>
      </c>
      <c r="C7510" s="425" t="s">
        <v>3078</v>
      </c>
      <c r="D7510" s="678" t="s">
        <v>98</v>
      </c>
      <c r="E7510" s="678">
        <v>5.0000000000000001E-3</v>
      </c>
      <c r="F7510" s="204">
        <v>55000</v>
      </c>
      <c r="G7510" s="1567">
        <f t="shared" ref="G7510:G7513" si="466">E7510*F7510</f>
        <v>275</v>
      </c>
      <c r="H7510" s="690"/>
    </row>
    <row r="7511" spans="1:8">
      <c r="A7511" s="676"/>
      <c r="B7511" s="677"/>
      <c r="C7511" s="425" t="s">
        <v>887</v>
      </c>
      <c r="D7511" s="678" t="s">
        <v>98</v>
      </c>
      <c r="E7511" s="678">
        <v>0.1</v>
      </c>
      <c r="F7511" s="204">
        <v>2548</v>
      </c>
      <c r="G7511" s="1567">
        <f t="shared" si="466"/>
        <v>254.8</v>
      </c>
      <c r="H7511" s="690"/>
    </row>
    <row r="7512" spans="1:8">
      <c r="A7512" s="676"/>
      <c r="B7512" s="677"/>
      <c r="C7512" s="425" t="s">
        <v>727</v>
      </c>
      <c r="D7512" s="678" t="s">
        <v>39</v>
      </c>
      <c r="E7512" s="678">
        <v>0.1</v>
      </c>
      <c r="F7512" s="204">
        <v>5500</v>
      </c>
      <c r="G7512" s="1567">
        <f t="shared" si="466"/>
        <v>550</v>
      </c>
      <c r="H7512" s="690"/>
    </row>
    <row r="7513" spans="1:8">
      <c r="A7513" s="676"/>
      <c r="B7513" s="677"/>
      <c r="C7513" s="425" t="s">
        <v>3079</v>
      </c>
      <c r="D7513" s="678" t="s">
        <v>1698</v>
      </c>
      <c r="E7513" s="678">
        <v>0.1</v>
      </c>
      <c r="F7513" s="204">
        <v>798</v>
      </c>
      <c r="G7513" s="1567">
        <f t="shared" si="466"/>
        <v>79.800000000000011</v>
      </c>
      <c r="H7513" s="690"/>
    </row>
    <row r="7514" spans="1:8">
      <c r="A7514" s="676"/>
      <c r="B7514" s="699" t="s">
        <v>35</v>
      </c>
      <c r="C7514" s="700"/>
      <c r="D7514" s="103"/>
      <c r="E7514" s="103"/>
      <c r="F7514" s="429"/>
      <c r="G7514" s="1533">
        <f>SUM(G7510:G7513)</f>
        <v>1159.5999999999999</v>
      </c>
      <c r="H7514" s="703"/>
    </row>
    <row r="7515" spans="1:8">
      <c r="A7515" s="676" t="s">
        <v>3080</v>
      </c>
      <c r="B7515" s="303" t="s">
        <v>3081</v>
      </c>
      <c r="C7515" s="425" t="s">
        <v>3082</v>
      </c>
      <c r="D7515" s="678" t="s">
        <v>98</v>
      </c>
      <c r="E7515" s="678">
        <v>0.01</v>
      </c>
      <c r="F7515" s="204">
        <v>9609</v>
      </c>
      <c r="G7515" s="1567">
        <f t="shared" ref="G7515:G7521" si="467">E7515*F7515</f>
        <v>96.09</v>
      </c>
      <c r="H7515" s="690"/>
    </row>
    <row r="7516" spans="1:8">
      <c r="A7516" s="676"/>
      <c r="B7516" s="677"/>
      <c r="C7516" s="425" t="s">
        <v>731</v>
      </c>
      <c r="D7516" s="678" t="s">
        <v>98</v>
      </c>
      <c r="E7516" s="678">
        <v>1E-3</v>
      </c>
      <c r="F7516" s="204">
        <v>3500</v>
      </c>
      <c r="G7516" s="1567">
        <f t="shared" si="467"/>
        <v>3.5</v>
      </c>
      <c r="H7516" s="690"/>
    </row>
    <row r="7517" spans="1:8">
      <c r="A7517" s="676"/>
      <c r="B7517" s="677"/>
      <c r="C7517" s="425" t="s">
        <v>3068</v>
      </c>
      <c r="D7517" s="678" t="s">
        <v>98</v>
      </c>
      <c r="E7517" s="678">
        <v>0.01</v>
      </c>
      <c r="F7517" s="204">
        <v>1617</v>
      </c>
      <c r="G7517" s="1567">
        <f t="shared" si="467"/>
        <v>16.170000000000002</v>
      </c>
      <c r="H7517" s="690"/>
    </row>
    <row r="7518" spans="1:8">
      <c r="A7518" s="676"/>
      <c r="B7518" s="677"/>
      <c r="C7518" s="425" t="s">
        <v>3083</v>
      </c>
      <c r="D7518" s="678" t="s">
        <v>98</v>
      </c>
      <c r="E7518" s="678">
        <v>1E-3</v>
      </c>
      <c r="F7518" s="204">
        <v>490000</v>
      </c>
      <c r="G7518" s="1567">
        <f t="shared" si="467"/>
        <v>490</v>
      </c>
      <c r="H7518" s="690"/>
    </row>
    <row r="7519" spans="1:8">
      <c r="A7519" s="676"/>
      <c r="B7519" s="677"/>
      <c r="C7519" s="425" t="s">
        <v>872</v>
      </c>
      <c r="D7519" s="678" t="s">
        <v>39</v>
      </c>
      <c r="E7519" s="678">
        <v>1E-3</v>
      </c>
      <c r="F7519" s="204">
        <v>2500</v>
      </c>
      <c r="G7519" s="1567">
        <f t="shared" si="467"/>
        <v>2.5</v>
      </c>
      <c r="H7519" s="690"/>
    </row>
    <row r="7520" spans="1:8" ht="30">
      <c r="A7520" s="676"/>
      <c r="B7520" s="677"/>
      <c r="C7520" s="425" t="s">
        <v>3084</v>
      </c>
      <c r="D7520" s="678" t="s">
        <v>98</v>
      </c>
      <c r="E7520" s="678">
        <v>1E-3</v>
      </c>
      <c r="F7520" s="204">
        <v>2940</v>
      </c>
      <c r="G7520" s="1567">
        <f t="shared" si="467"/>
        <v>2.94</v>
      </c>
      <c r="H7520" s="678"/>
    </row>
    <row r="7521" spans="1:8">
      <c r="A7521" s="676"/>
      <c r="B7521" s="677"/>
      <c r="C7521" s="425" t="s">
        <v>3085</v>
      </c>
      <c r="D7521" s="678" t="s">
        <v>1698</v>
      </c>
      <c r="E7521" s="678">
        <v>1</v>
      </c>
      <c r="F7521" s="204">
        <v>1500</v>
      </c>
      <c r="G7521" s="1567">
        <f t="shared" si="467"/>
        <v>1500</v>
      </c>
      <c r="H7521" s="678"/>
    </row>
    <row r="7522" spans="1:8">
      <c r="A7522" s="676"/>
      <c r="B7522" s="699" t="s">
        <v>35</v>
      </c>
      <c r="C7522" s="700"/>
      <c r="D7522" s="103"/>
      <c r="E7522" s="103"/>
      <c r="F7522" s="429"/>
      <c r="G7522" s="1533">
        <f>SUM(G7515:G7521)</f>
        <v>2111.1999999999998</v>
      </c>
      <c r="H7522" s="103"/>
    </row>
    <row r="7523" spans="1:8">
      <c r="A7523" s="676" t="s">
        <v>3086</v>
      </c>
      <c r="B7523" s="303" t="s">
        <v>2660</v>
      </c>
      <c r="C7523" s="425" t="s">
        <v>3087</v>
      </c>
      <c r="D7523" s="678" t="s">
        <v>98</v>
      </c>
      <c r="E7523" s="678">
        <v>0.1</v>
      </c>
      <c r="F7523" s="204">
        <v>1288</v>
      </c>
      <c r="G7523" s="1567">
        <f t="shared" ref="G7523:G7527" si="468">E7523*F7523</f>
        <v>128.80000000000001</v>
      </c>
      <c r="H7523" s="690"/>
    </row>
    <row r="7524" spans="1:8">
      <c r="A7524" s="676"/>
      <c r="B7524" s="677"/>
      <c r="C7524" s="425" t="s">
        <v>3088</v>
      </c>
      <c r="D7524" s="678" t="s">
        <v>39</v>
      </c>
      <c r="E7524" s="678">
        <v>0.1</v>
      </c>
      <c r="F7524" s="204">
        <v>2500</v>
      </c>
      <c r="G7524" s="1567">
        <f t="shared" si="468"/>
        <v>250</v>
      </c>
      <c r="H7524" s="690"/>
    </row>
    <row r="7525" spans="1:8">
      <c r="A7525" s="676"/>
      <c r="B7525" s="677"/>
      <c r="C7525" s="425" t="s">
        <v>1818</v>
      </c>
      <c r="D7525" s="678" t="s">
        <v>98</v>
      </c>
      <c r="E7525" s="678">
        <v>0.1</v>
      </c>
      <c r="F7525" s="204">
        <v>3500</v>
      </c>
      <c r="G7525" s="1567">
        <f t="shared" si="468"/>
        <v>350</v>
      </c>
      <c r="H7525" s="690"/>
    </row>
    <row r="7526" spans="1:8">
      <c r="A7526" s="676"/>
      <c r="B7526" s="677"/>
      <c r="C7526" s="425" t="s">
        <v>1808</v>
      </c>
      <c r="D7526" s="678" t="s">
        <v>98</v>
      </c>
      <c r="E7526" s="678">
        <v>5.0000000000000001E-3</v>
      </c>
      <c r="F7526" s="204">
        <v>2553</v>
      </c>
      <c r="G7526" s="1567">
        <f t="shared" si="468"/>
        <v>12.765000000000001</v>
      </c>
      <c r="H7526" s="690"/>
    </row>
    <row r="7527" spans="1:8" ht="30">
      <c r="A7527" s="676"/>
      <c r="B7527" s="677"/>
      <c r="C7527" s="425" t="s">
        <v>3089</v>
      </c>
      <c r="D7527" s="678" t="s">
        <v>1698</v>
      </c>
      <c r="E7527" s="678">
        <v>1</v>
      </c>
      <c r="F7527" s="204">
        <v>742</v>
      </c>
      <c r="G7527" s="1567">
        <f t="shared" si="468"/>
        <v>742</v>
      </c>
      <c r="H7527" s="690"/>
    </row>
    <row r="7528" spans="1:8">
      <c r="A7528" s="676"/>
      <c r="B7528" s="699" t="s">
        <v>35</v>
      </c>
      <c r="C7528" s="700"/>
      <c r="D7528" s="103"/>
      <c r="E7528" s="103"/>
      <c r="F7528" s="429"/>
      <c r="G7528" s="1533">
        <f>SUM(G7523:G7527)</f>
        <v>1483.5650000000001</v>
      </c>
      <c r="H7528" s="703"/>
    </row>
    <row r="7529" spans="1:8">
      <c r="A7529" s="676" t="s">
        <v>3090</v>
      </c>
      <c r="B7529" s="303" t="s">
        <v>2662</v>
      </c>
      <c r="C7529" s="425" t="s">
        <v>3091</v>
      </c>
      <c r="D7529" s="678" t="s">
        <v>98</v>
      </c>
      <c r="E7529" s="678">
        <v>0.12</v>
      </c>
      <c r="F7529" s="204">
        <v>6580</v>
      </c>
      <c r="G7529" s="1567">
        <f t="shared" ref="G7529:G7533" si="469">E7529*F7529</f>
        <v>789.6</v>
      </c>
      <c r="H7529" s="690"/>
    </row>
    <row r="7530" spans="1:8">
      <c r="A7530" s="676"/>
      <c r="B7530" s="677"/>
      <c r="C7530" s="425" t="s">
        <v>893</v>
      </c>
      <c r="D7530" s="678" t="s">
        <v>98</v>
      </c>
      <c r="E7530" s="678">
        <v>0.05</v>
      </c>
      <c r="F7530" s="204">
        <v>3500</v>
      </c>
      <c r="G7530" s="1567">
        <f t="shared" si="469"/>
        <v>175</v>
      </c>
      <c r="H7530" s="690"/>
    </row>
    <row r="7531" spans="1:8">
      <c r="A7531" s="676"/>
      <c r="B7531" s="677"/>
      <c r="C7531" s="425" t="s">
        <v>3092</v>
      </c>
      <c r="D7531" s="678" t="s">
        <v>98</v>
      </c>
      <c r="E7531" s="678">
        <v>0.05</v>
      </c>
      <c r="F7531" s="204">
        <v>5500</v>
      </c>
      <c r="G7531" s="1567">
        <f t="shared" si="469"/>
        <v>275</v>
      </c>
      <c r="H7531" s="690"/>
    </row>
    <row r="7532" spans="1:8">
      <c r="A7532" s="676"/>
      <c r="B7532" s="677"/>
      <c r="C7532" s="425" t="s">
        <v>3093</v>
      </c>
      <c r="D7532" s="678" t="s">
        <v>39</v>
      </c>
      <c r="E7532" s="678">
        <v>1.0999999999999999E-2</v>
      </c>
      <c r="F7532" s="204">
        <v>1540</v>
      </c>
      <c r="G7532" s="1567">
        <f t="shared" si="469"/>
        <v>16.939999999999998</v>
      </c>
      <c r="H7532" s="690"/>
    </row>
    <row r="7533" spans="1:8">
      <c r="A7533" s="676"/>
      <c r="B7533" s="677"/>
      <c r="C7533" s="425" t="s">
        <v>3094</v>
      </c>
      <c r="D7533" s="678" t="s">
        <v>3095</v>
      </c>
      <c r="E7533" s="678">
        <v>1</v>
      </c>
      <c r="F7533" s="204">
        <v>875</v>
      </c>
      <c r="G7533" s="1567">
        <f t="shared" si="469"/>
        <v>875</v>
      </c>
      <c r="H7533" s="690"/>
    </row>
    <row r="7534" spans="1:8">
      <c r="A7534" s="676"/>
      <c r="B7534" s="699" t="s">
        <v>35</v>
      </c>
      <c r="C7534" s="700"/>
      <c r="D7534" s="103"/>
      <c r="E7534" s="103"/>
      <c r="F7534" s="429"/>
      <c r="G7534" s="1533">
        <f>SUM(G7529:G7533)</f>
        <v>2131.54</v>
      </c>
      <c r="H7534" s="703"/>
    </row>
    <row r="7535" spans="1:8">
      <c r="A7535" s="676" t="s">
        <v>3096</v>
      </c>
      <c r="B7535" s="303" t="s">
        <v>2664</v>
      </c>
      <c r="C7535" s="425" t="s">
        <v>3060</v>
      </c>
      <c r="D7535" s="678" t="s">
        <v>98</v>
      </c>
      <c r="E7535" s="678">
        <v>0.09</v>
      </c>
      <c r="F7535" s="204">
        <v>4900</v>
      </c>
      <c r="G7535" s="1567">
        <f t="shared" ref="G7535:G7539" si="470">E7535*F7535</f>
        <v>441</v>
      </c>
      <c r="H7535" s="690"/>
    </row>
    <row r="7536" spans="1:8" ht="17.25" customHeight="1">
      <c r="A7536" s="676"/>
      <c r="B7536" s="677"/>
      <c r="C7536" s="425" t="s">
        <v>3076</v>
      </c>
      <c r="D7536" s="678" t="s">
        <v>98</v>
      </c>
      <c r="E7536" s="678">
        <v>0.02</v>
      </c>
      <c r="F7536" s="204">
        <v>1617</v>
      </c>
      <c r="G7536" s="1567">
        <f t="shared" si="470"/>
        <v>32.340000000000003</v>
      </c>
      <c r="H7536" s="690"/>
    </row>
    <row r="7537" spans="1:8">
      <c r="A7537" s="676"/>
      <c r="B7537" s="677"/>
      <c r="C7537" s="425" t="s">
        <v>1818</v>
      </c>
      <c r="D7537" s="678" t="s">
        <v>98</v>
      </c>
      <c r="E7537" s="678">
        <v>5.0000000000000001E-3</v>
      </c>
      <c r="F7537" s="204">
        <v>3500</v>
      </c>
      <c r="G7537" s="1567">
        <f t="shared" si="470"/>
        <v>17.5</v>
      </c>
      <c r="H7537" s="690"/>
    </row>
    <row r="7538" spans="1:8">
      <c r="A7538" s="676"/>
      <c r="B7538" s="677"/>
      <c r="C7538" s="425" t="s">
        <v>3097</v>
      </c>
      <c r="D7538" s="678" t="s">
        <v>39</v>
      </c>
      <c r="E7538" s="678">
        <v>5.0000000000000001E-3</v>
      </c>
      <c r="F7538" s="204">
        <v>5180</v>
      </c>
      <c r="G7538" s="1567">
        <f t="shared" si="470"/>
        <v>25.900000000000002</v>
      </c>
      <c r="H7538" s="690"/>
    </row>
    <row r="7539" spans="1:8">
      <c r="A7539" s="676"/>
      <c r="B7539" s="677"/>
      <c r="C7539" s="425" t="s">
        <v>3098</v>
      </c>
      <c r="D7539" s="678" t="s">
        <v>39</v>
      </c>
      <c r="E7539" s="678">
        <v>3.0000000000000001E-3</v>
      </c>
      <c r="F7539" s="204">
        <v>490000</v>
      </c>
      <c r="G7539" s="1567">
        <f t="shared" si="470"/>
        <v>1470</v>
      </c>
      <c r="H7539" s="690"/>
    </row>
    <row r="7540" spans="1:8">
      <c r="A7540" s="676"/>
      <c r="B7540" s="699" t="s">
        <v>35</v>
      </c>
      <c r="C7540" s="700"/>
      <c r="D7540" s="103"/>
      <c r="E7540" s="103"/>
      <c r="F7540" s="429"/>
      <c r="G7540" s="1533">
        <f>SUM(G7535:G7539)</f>
        <v>1986.74</v>
      </c>
      <c r="H7540" s="103"/>
    </row>
    <row r="7541" spans="1:8">
      <c r="A7541" s="676" t="s">
        <v>3099</v>
      </c>
      <c r="B7541" s="303" t="s">
        <v>3100</v>
      </c>
      <c r="C7541" s="425" t="s">
        <v>3101</v>
      </c>
      <c r="D7541" s="678" t="s">
        <v>98</v>
      </c>
      <c r="E7541" s="678">
        <v>2E-3</v>
      </c>
      <c r="F7541" s="204">
        <v>801000</v>
      </c>
      <c r="G7541" s="1567">
        <f t="shared" ref="G7541:G7543" si="471">E7541*F7541</f>
        <v>1602</v>
      </c>
      <c r="H7541" s="690"/>
    </row>
    <row r="7542" spans="1:8">
      <c r="A7542" s="676"/>
      <c r="B7542" s="677"/>
      <c r="C7542" s="425" t="s">
        <v>731</v>
      </c>
      <c r="D7542" s="678" t="s">
        <v>98</v>
      </c>
      <c r="E7542" s="678">
        <v>6.2E-2</v>
      </c>
      <c r="F7542" s="204">
        <v>3500</v>
      </c>
      <c r="G7542" s="1567">
        <f t="shared" si="471"/>
        <v>217</v>
      </c>
      <c r="H7542" s="690"/>
    </row>
    <row r="7543" spans="1:8">
      <c r="A7543" s="676"/>
      <c r="B7543" s="677"/>
      <c r="C7543" s="425" t="s">
        <v>2343</v>
      </c>
      <c r="D7543" s="678" t="s">
        <v>98</v>
      </c>
      <c r="E7543" s="678">
        <v>0.06</v>
      </c>
      <c r="F7543" s="204">
        <v>1330</v>
      </c>
      <c r="G7543" s="1567">
        <f t="shared" si="471"/>
        <v>79.8</v>
      </c>
      <c r="H7543" s="690"/>
    </row>
    <row r="7544" spans="1:8">
      <c r="A7544" s="676"/>
      <c r="B7544" s="699" t="s">
        <v>35</v>
      </c>
      <c r="C7544" s="700"/>
      <c r="D7544" s="103"/>
      <c r="E7544" s="103"/>
      <c r="F7544" s="429"/>
      <c r="G7544" s="1533">
        <f>SUM(G7541:G7543)</f>
        <v>1898.8</v>
      </c>
      <c r="H7544" s="703"/>
    </row>
    <row r="7545" spans="1:8">
      <c r="A7545" s="676" t="s">
        <v>3102</v>
      </c>
      <c r="B7545" s="677" t="s">
        <v>1255</v>
      </c>
      <c r="C7545" s="425" t="s">
        <v>3103</v>
      </c>
      <c r="D7545" s="678" t="s">
        <v>1698</v>
      </c>
      <c r="E7545" s="678">
        <v>1</v>
      </c>
      <c r="F7545" s="637">
        <v>950</v>
      </c>
      <c r="G7545" s="1567">
        <f t="shared" ref="G7545:G7550" si="472">E7545*F7545</f>
        <v>950</v>
      </c>
      <c r="H7545" s="703"/>
    </row>
    <row r="7546" spans="1:8">
      <c r="A7546" s="676"/>
      <c r="B7546" s="699"/>
      <c r="C7546" s="425" t="s">
        <v>895</v>
      </c>
      <c r="D7546" s="678" t="s">
        <v>1698</v>
      </c>
      <c r="E7546" s="678">
        <v>0.01</v>
      </c>
      <c r="F7546" s="637">
        <v>4999</v>
      </c>
      <c r="G7546" s="1567">
        <f t="shared" si="472"/>
        <v>49.99</v>
      </c>
      <c r="H7546" s="703"/>
    </row>
    <row r="7547" spans="1:8">
      <c r="A7547" s="676"/>
      <c r="B7547" s="699"/>
      <c r="C7547" s="425" t="s">
        <v>727</v>
      </c>
      <c r="D7547" s="678" t="s">
        <v>39</v>
      </c>
      <c r="E7547" s="678">
        <v>0.01</v>
      </c>
      <c r="F7547" s="637">
        <v>5500</v>
      </c>
      <c r="G7547" s="1567">
        <f t="shared" si="472"/>
        <v>55</v>
      </c>
      <c r="H7547" s="703"/>
    </row>
    <row r="7548" spans="1:8">
      <c r="A7548" s="676"/>
      <c r="B7548" s="699"/>
      <c r="C7548" s="425" t="s">
        <v>2085</v>
      </c>
      <c r="D7548" s="678" t="s">
        <v>39</v>
      </c>
      <c r="E7548" s="678">
        <v>1E-3</v>
      </c>
      <c r="F7548" s="637">
        <v>2660</v>
      </c>
      <c r="G7548" s="1567">
        <f t="shared" si="472"/>
        <v>2.66</v>
      </c>
      <c r="H7548" s="703"/>
    </row>
    <row r="7549" spans="1:8">
      <c r="A7549" s="676"/>
      <c r="B7549" s="699"/>
      <c r="C7549" s="425" t="s">
        <v>731</v>
      </c>
      <c r="D7549" s="678" t="s">
        <v>1698</v>
      </c>
      <c r="E7549" s="678">
        <v>0.01</v>
      </c>
      <c r="F7549" s="204">
        <v>3500</v>
      </c>
      <c r="G7549" s="1567">
        <f t="shared" si="472"/>
        <v>35</v>
      </c>
      <c r="H7549" s="703"/>
    </row>
    <row r="7550" spans="1:8">
      <c r="A7550" s="676"/>
      <c r="B7550" s="699"/>
      <c r="C7550" s="425" t="s">
        <v>1713</v>
      </c>
      <c r="D7550" s="678" t="s">
        <v>98</v>
      </c>
      <c r="E7550" s="678">
        <v>7.46E-2</v>
      </c>
      <c r="F7550" s="204">
        <v>2882</v>
      </c>
      <c r="G7550" s="1567">
        <f t="shared" si="472"/>
        <v>214.99719999999999</v>
      </c>
      <c r="H7550" s="703"/>
    </row>
    <row r="7551" spans="1:8">
      <c r="A7551" s="676"/>
      <c r="B7551" s="699" t="s">
        <v>35</v>
      </c>
      <c r="C7551" s="700"/>
      <c r="D7551" s="103"/>
      <c r="E7551" s="103"/>
      <c r="F7551" s="429"/>
      <c r="G7551" s="1533">
        <f>SUM(G7545:G7550)</f>
        <v>1307.6472000000001</v>
      </c>
      <c r="H7551" s="703"/>
    </row>
    <row r="7552" spans="1:8" ht="30">
      <c r="A7552" s="676" t="s">
        <v>3104</v>
      </c>
      <c r="B7552" s="303" t="s">
        <v>2669</v>
      </c>
      <c r="C7552" s="425" t="s">
        <v>3105</v>
      </c>
      <c r="D7552" s="678" t="s">
        <v>1698</v>
      </c>
      <c r="E7552" s="678">
        <v>0.2</v>
      </c>
      <c r="F7552" s="204">
        <v>7700</v>
      </c>
      <c r="G7552" s="1567">
        <f t="shared" ref="G7552:G7556" si="473">E7552*F7552</f>
        <v>1540</v>
      </c>
      <c r="H7552" s="690"/>
    </row>
    <row r="7553" spans="1:8">
      <c r="A7553" s="676"/>
      <c r="B7553" s="677"/>
      <c r="C7553" s="425" t="s">
        <v>84</v>
      </c>
      <c r="D7553" s="678" t="s">
        <v>39</v>
      </c>
      <c r="E7553" s="678">
        <v>0.01</v>
      </c>
      <c r="F7553" s="204">
        <v>6300</v>
      </c>
      <c r="G7553" s="1567">
        <f t="shared" si="473"/>
        <v>63</v>
      </c>
      <c r="H7553" s="690"/>
    </row>
    <row r="7554" spans="1:8">
      <c r="A7554" s="676"/>
      <c r="B7554" s="677"/>
      <c r="C7554" s="425" t="s">
        <v>576</v>
      </c>
      <c r="D7554" s="678" t="s">
        <v>39</v>
      </c>
      <c r="E7554" s="678">
        <v>0.01</v>
      </c>
      <c r="F7554" s="204">
        <v>720</v>
      </c>
      <c r="G7554" s="1567">
        <f t="shared" si="473"/>
        <v>7.2</v>
      </c>
      <c r="H7554" s="690"/>
    </row>
    <row r="7555" spans="1:8">
      <c r="A7555" s="676"/>
      <c r="B7555" s="677"/>
      <c r="C7555" s="425" t="s">
        <v>1760</v>
      </c>
      <c r="D7555" s="678" t="s">
        <v>39</v>
      </c>
      <c r="E7555" s="678">
        <v>0.01</v>
      </c>
      <c r="F7555" s="204">
        <v>12000</v>
      </c>
      <c r="G7555" s="1567">
        <f t="shared" si="473"/>
        <v>120</v>
      </c>
      <c r="H7555" s="690"/>
    </row>
    <row r="7556" spans="1:8">
      <c r="A7556" s="676"/>
      <c r="B7556" s="677"/>
      <c r="C7556" s="425" t="s">
        <v>1813</v>
      </c>
      <c r="D7556" s="678" t="s">
        <v>98</v>
      </c>
      <c r="E7556" s="678">
        <v>0.01</v>
      </c>
      <c r="F7556" s="204">
        <v>5241.6000000000004</v>
      </c>
      <c r="G7556" s="1567">
        <f t="shared" si="473"/>
        <v>52.416000000000004</v>
      </c>
      <c r="H7556" s="690"/>
    </row>
    <row r="7557" spans="1:8">
      <c r="A7557" s="676"/>
      <c r="B7557" s="699" t="s">
        <v>35</v>
      </c>
      <c r="C7557" s="425"/>
      <c r="D7557" s="678"/>
      <c r="E7557" s="678"/>
      <c r="F7557" s="204"/>
      <c r="G7557" s="1533">
        <f>SUM(G7552:G7556)</f>
        <v>1782.616</v>
      </c>
      <c r="H7557" s="690"/>
    </row>
    <row r="7558" spans="1:8">
      <c r="A7558" s="676" t="s">
        <v>3106</v>
      </c>
      <c r="B7558" s="303" t="s">
        <v>2671</v>
      </c>
      <c r="C7558" s="425" t="s">
        <v>3107</v>
      </c>
      <c r="D7558" s="678" t="s">
        <v>3108</v>
      </c>
      <c r="E7558" s="678">
        <v>0.2</v>
      </c>
      <c r="F7558" s="204">
        <v>7700</v>
      </c>
      <c r="G7558" s="1567">
        <f t="shared" ref="G7558:G7562" si="474">E7558*F7558</f>
        <v>1540</v>
      </c>
      <c r="H7558" s="690"/>
    </row>
    <row r="7559" spans="1:8">
      <c r="A7559" s="676"/>
      <c r="B7559" s="677"/>
      <c r="C7559" s="425" t="s">
        <v>84</v>
      </c>
      <c r="D7559" s="678" t="s">
        <v>39</v>
      </c>
      <c r="E7559" s="678">
        <v>0.01</v>
      </c>
      <c r="F7559" s="204">
        <v>6300</v>
      </c>
      <c r="G7559" s="1567">
        <f t="shared" si="474"/>
        <v>63</v>
      </c>
      <c r="H7559" s="690"/>
    </row>
    <row r="7560" spans="1:8">
      <c r="A7560" s="676"/>
      <c r="B7560" s="677"/>
      <c r="C7560" s="425" t="s">
        <v>576</v>
      </c>
      <c r="D7560" s="678" t="s">
        <v>39</v>
      </c>
      <c r="E7560" s="678">
        <v>0.01</v>
      </c>
      <c r="F7560" s="204">
        <v>720</v>
      </c>
      <c r="G7560" s="1567">
        <f t="shared" si="474"/>
        <v>7.2</v>
      </c>
      <c r="H7560" s="690"/>
    </row>
    <row r="7561" spans="1:8">
      <c r="A7561" s="676"/>
      <c r="B7561" s="677"/>
      <c r="C7561" s="425" t="s">
        <v>1760</v>
      </c>
      <c r="D7561" s="678" t="s">
        <v>39</v>
      </c>
      <c r="E7561" s="678">
        <v>0.01</v>
      </c>
      <c r="F7561" s="204">
        <v>12000</v>
      </c>
      <c r="G7561" s="1567">
        <f t="shared" si="474"/>
        <v>120</v>
      </c>
      <c r="H7561" s="690"/>
    </row>
    <row r="7562" spans="1:8">
      <c r="A7562" s="676"/>
      <c r="B7562" s="677"/>
      <c r="C7562" s="425" t="s">
        <v>1813</v>
      </c>
      <c r="D7562" s="678" t="s">
        <v>98</v>
      </c>
      <c r="E7562" s="678">
        <v>0.01</v>
      </c>
      <c r="F7562" s="204">
        <v>5241.6000000000004</v>
      </c>
      <c r="G7562" s="1567">
        <f t="shared" si="474"/>
        <v>52.416000000000004</v>
      </c>
      <c r="H7562" s="690"/>
    </row>
    <row r="7563" spans="1:8">
      <c r="A7563" s="676"/>
      <c r="B7563" s="699" t="s">
        <v>35</v>
      </c>
      <c r="C7563" s="700"/>
      <c r="D7563" s="678"/>
      <c r="E7563" s="678"/>
      <c r="F7563" s="204"/>
      <c r="G7563" s="1533">
        <f>SUM(G7558:G7562)</f>
        <v>1782.616</v>
      </c>
      <c r="H7563" s="703"/>
    </row>
    <row r="7564" spans="1:8">
      <c r="A7564" s="676" t="s">
        <v>3109</v>
      </c>
      <c r="B7564" s="303" t="s">
        <v>2673</v>
      </c>
      <c r="C7564" s="425" t="s">
        <v>3110</v>
      </c>
      <c r="D7564" s="678" t="s">
        <v>98</v>
      </c>
      <c r="E7564" s="678">
        <v>6.0999999999999999E-2</v>
      </c>
      <c r="F7564" s="204">
        <v>1288</v>
      </c>
      <c r="G7564" s="1567">
        <f t="shared" ref="G7564:G7568" si="475">E7564*F7564</f>
        <v>78.567999999999998</v>
      </c>
      <c r="H7564" s="690"/>
    </row>
    <row r="7565" spans="1:8">
      <c r="A7565" s="676"/>
      <c r="B7565" s="677"/>
      <c r="C7565" s="425" t="s">
        <v>731</v>
      </c>
      <c r="D7565" s="678" t="s">
        <v>1652</v>
      </c>
      <c r="E7565" s="678">
        <v>2.5000000000000001E-2</v>
      </c>
      <c r="F7565" s="204">
        <v>3500</v>
      </c>
      <c r="G7565" s="1567">
        <f t="shared" si="475"/>
        <v>87.5</v>
      </c>
      <c r="H7565" s="690"/>
    </row>
    <row r="7566" spans="1:8">
      <c r="A7566" s="676"/>
      <c r="B7566" s="677"/>
      <c r="C7566" s="425" t="s">
        <v>3111</v>
      </c>
      <c r="D7566" s="678" t="s">
        <v>116</v>
      </c>
      <c r="E7566" s="678">
        <v>0.1</v>
      </c>
      <c r="F7566" s="204">
        <v>4900</v>
      </c>
      <c r="G7566" s="1567">
        <f t="shared" si="475"/>
        <v>490</v>
      </c>
      <c r="H7566" s="690"/>
    </row>
    <row r="7567" spans="1:8">
      <c r="A7567" s="676"/>
      <c r="B7567" s="677"/>
      <c r="C7567" s="425" t="s">
        <v>3112</v>
      </c>
      <c r="D7567" s="678" t="s">
        <v>1652</v>
      </c>
      <c r="E7567" s="678">
        <v>0.01</v>
      </c>
      <c r="F7567" s="204">
        <v>6200</v>
      </c>
      <c r="G7567" s="1567">
        <f t="shared" si="475"/>
        <v>62</v>
      </c>
      <c r="H7567" s="690"/>
    </row>
    <row r="7568" spans="1:8">
      <c r="A7568" s="676"/>
      <c r="B7568" s="677"/>
      <c r="C7568" s="425" t="s">
        <v>3113</v>
      </c>
      <c r="D7568" s="678" t="s">
        <v>1698</v>
      </c>
      <c r="E7568" s="678">
        <v>0.3</v>
      </c>
      <c r="F7568" s="204">
        <v>4500</v>
      </c>
      <c r="G7568" s="1567">
        <f t="shared" si="475"/>
        <v>1350</v>
      </c>
      <c r="H7568" s="690"/>
    </row>
    <row r="7569" spans="1:8">
      <c r="A7569" s="676"/>
      <c r="B7569" s="699" t="s">
        <v>35</v>
      </c>
      <c r="C7569" s="700"/>
      <c r="D7569" s="103"/>
      <c r="E7569" s="103"/>
      <c r="F7569" s="429"/>
      <c r="G7569" s="1533">
        <f>SUM(G7564:G7568)</f>
        <v>2068.0680000000002</v>
      </c>
      <c r="H7569" s="103"/>
    </row>
    <row r="7570" spans="1:8">
      <c r="A7570" s="676" t="s">
        <v>3114</v>
      </c>
      <c r="B7570" s="303" t="s">
        <v>2675</v>
      </c>
      <c r="C7570" s="425" t="s">
        <v>3115</v>
      </c>
      <c r="D7570" s="678" t="s">
        <v>1698</v>
      </c>
      <c r="E7570" s="678">
        <v>1</v>
      </c>
      <c r="F7570" s="204">
        <v>1738</v>
      </c>
      <c r="G7570" s="1567">
        <f t="shared" ref="G7570:G7574" si="476">E7570*F7570</f>
        <v>1738</v>
      </c>
      <c r="H7570" s="690"/>
    </row>
    <row r="7571" spans="1:8">
      <c r="A7571" s="676"/>
      <c r="B7571" s="677"/>
      <c r="C7571" s="425" t="s">
        <v>84</v>
      </c>
      <c r="D7571" s="678" t="s">
        <v>39</v>
      </c>
      <c r="E7571" s="678">
        <v>0.01</v>
      </c>
      <c r="F7571" s="204">
        <v>6300</v>
      </c>
      <c r="G7571" s="1567">
        <f t="shared" si="476"/>
        <v>63</v>
      </c>
      <c r="H7571" s="690"/>
    </row>
    <row r="7572" spans="1:8">
      <c r="A7572" s="676"/>
      <c r="B7572" s="677"/>
      <c r="C7572" s="425" t="s">
        <v>576</v>
      </c>
      <c r="D7572" s="678" t="s">
        <v>39</v>
      </c>
      <c r="E7572" s="678">
        <v>0.01</v>
      </c>
      <c r="F7572" s="204">
        <v>720</v>
      </c>
      <c r="G7572" s="1567">
        <f t="shared" si="476"/>
        <v>7.2</v>
      </c>
      <c r="H7572" s="690"/>
    </row>
    <row r="7573" spans="1:8">
      <c r="A7573" s="676"/>
      <c r="B7573" s="677"/>
      <c r="C7573" s="425" t="s">
        <v>1760</v>
      </c>
      <c r="D7573" s="678" t="s">
        <v>39</v>
      </c>
      <c r="E7573" s="678">
        <v>0.01</v>
      </c>
      <c r="F7573" s="204">
        <v>12000</v>
      </c>
      <c r="G7573" s="1567">
        <f t="shared" si="476"/>
        <v>120</v>
      </c>
      <c r="H7573" s="690"/>
    </row>
    <row r="7574" spans="1:8">
      <c r="A7574" s="676"/>
      <c r="B7574" s="677"/>
      <c r="C7574" s="425" t="s">
        <v>1813</v>
      </c>
      <c r="D7574" s="678" t="s">
        <v>98</v>
      </c>
      <c r="E7574" s="678">
        <v>0.01</v>
      </c>
      <c r="F7574" s="204">
        <v>5241</v>
      </c>
      <c r="G7574" s="1567">
        <f t="shared" si="476"/>
        <v>52.410000000000004</v>
      </c>
      <c r="H7574" s="690"/>
    </row>
    <row r="7575" spans="1:8">
      <c r="A7575" s="676"/>
      <c r="B7575" s="699" t="s">
        <v>35</v>
      </c>
      <c r="C7575" s="700"/>
      <c r="D7575" s="103"/>
      <c r="E7575" s="103"/>
      <c r="F7575" s="429"/>
      <c r="G7575" s="1533">
        <f>SUM(G7570:G7574)</f>
        <v>1980.6100000000001</v>
      </c>
      <c r="H7575" s="703"/>
    </row>
    <row r="7576" spans="1:8" ht="30">
      <c r="A7576" s="676" t="s">
        <v>3116</v>
      </c>
      <c r="B7576" s="303" t="s">
        <v>2677</v>
      </c>
      <c r="C7576" s="425" t="s">
        <v>3117</v>
      </c>
      <c r="D7576" s="678" t="s">
        <v>1698</v>
      </c>
      <c r="E7576" s="678">
        <v>0.5</v>
      </c>
      <c r="F7576" s="204">
        <v>2800</v>
      </c>
      <c r="G7576" s="1567">
        <f t="shared" ref="G7576:G7580" si="477">E7576*F7576</f>
        <v>1400</v>
      </c>
      <c r="H7576" s="690"/>
    </row>
    <row r="7577" spans="1:8">
      <c r="A7577" s="676"/>
      <c r="B7577" s="677"/>
      <c r="C7577" s="425" t="s">
        <v>84</v>
      </c>
      <c r="D7577" s="678" t="s">
        <v>39</v>
      </c>
      <c r="E7577" s="678">
        <v>0.01</v>
      </c>
      <c r="F7577" s="204">
        <v>6300</v>
      </c>
      <c r="G7577" s="1567">
        <f t="shared" si="477"/>
        <v>63</v>
      </c>
      <c r="H7577" s="690"/>
    </row>
    <row r="7578" spans="1:8">
      <c r="A7578" s="676"/>
      <c r="B7578" s="677"/>
      <c r="C7578" s="425" t="s">
        <v>576</v>
      </c>
      <c r="D7578" s="678" t="s">
        <v>39</v>
      </c>
      <c r="E7578" s="678">
        <v>0.01</v>
      </c>
      <c r="F7578" s="204">
        <v>720</v>
      </c>
      <c r="G7578" s="1567">
        <f t="shared" si="477"/>
        <v>7.2</v>
      </c>
      <c r="H7578" s="690"/>
    </row>
    <row r="7579" spans="1:8">
      <c r="A7579" s="676"/>
      <c r="B7579" s="677"/>
      <c r="C7579" s="425" t="s">
        <v>1760</v>
      </c>
      <c r="D7579" s="678" t="s">
        <v>39</v>
      </c>
      <c r="E7579" s="678">
        <v>0.01</v>
      </c>
      <c r="F7579" s="204">
        <v>12000</v>
      </c>
      <c r="G7579" s="1567">
        <f t="shared" si="477"/>
        <v>120</v>
      </c>
      <c r="H7579" s="690"/>
    </row>
    <row r="7580" spans="1:8">
      <c r="A7580" s="676"/>
      <c r="B7580" s="677"/>
      <c r="C7580" s="425" t="s">
        <v>1813</v>
      </c>
      <c r="D7580" s="678" t="s">
        <v>98</v>
      </c>
      <c r="E7580" s="678">
        <v>0.01</v>
      </c>
      <c r="F7580" s="204">
        <v>5241.6000000000004</v>
      </c>
      <c r="G7580" s="1567">
        <f t="shared" si="477"/>
        <v>52.416000000000004</v>
      </c>
      <c r="H7580" s="690"/>
    </row>
    <row r="7581" spans="1:8">
      <c r="A7581" s="676"/>
      <c r="B7581" s="699" t="s">
        <v>35</v>
      </c>
      <c r="C7581" s="700"/>
      <c r="D7581" s="103"/>
      <c r="E7581" s="103"/>
      <c r="F7581" s="429"/>
      <c r="G7581" s="1533">
        <f>SUM(G7576:G7580)</f>
        <v>1642.616</v>
      </c>
      <c r="H7581" s="703"/>
    </row>
    <row r="7582" spans="1:8" ht="30">
      <c r="A7582" s="676" t="s">
        <v>3118</v>
      </c>
      <c r="B7582" s="303" t="s">
        <v>2679</v>
      </c>
      <c r="C7582" s="425" t="s">
        <v>3119</v>
      </c>
      <c r="D7582" s="678" t="s">
        <v>1698</v>
      </c>
      <c r="E7582" s="678">
        <v>0.5</v>
      </c>
      <c r="F7582" s="204">
        <v>2128</v>
      </c>
      <c r="G7582" s="1567">
        <f t="shared" ref="G7582:G7586" si="478">E7582*F7582</f>
        <v>1064</v>
      </c>
      <c r="H7582" s="690"/>
    </row>
    <row r="7583" spans="1:8">
      <c r="A7583" s="676"/>
      <c r="B7583" s="677"/>
      <c r="C7583" s="425" t="s">
        <v>84</v>
      </c>
      <c r="D7583" s="678" t="s">
        <v>39</v>
      </c>
      <c r="E7583" s="678">
        <v>0.1</v>
      </c>
      <c r="F7583" s="204">
        <v>6300</v>
      </c>
      <c r="G7583" s="1567">
        <f t="shared" si="478"/>
        <v>630</v>
      </c>
      <c r="H7583" s="690"/>
    </row>
    <row r="7584" spans="1:8">
      <c r="A7584" s="676"/>
      <c r="B7584" s="677"/>
      <c r="C7584" s="425" t="s">
        <v>576</v>
      </c>
      <c r="D7584" s="678" t="s">
        <v>39</v>
      </c>
      <c r="E7584" s="678">
        <v>0.1</v>
      </c>
      <c r="F7584" s="204">
        <v>720</v>
      </c>
      <c r="G7584" s="1567">
        <f t="shared" si="478"/>
        <v>72</v>
      </c>
      <c r="H7584" s="690"/>
    </row>
    <row r="7585" spans="1:8">
      <c r="A7585" s="676"/>
      <c r="B7585" s="677"/>
      <c r="C7585" s="425" t="s">
        <v>1760</v>
      </c>
      <c r="D7585" s="678" t="s">
        <v>39</v>
      </c>
      <c r="E7585" s="678">
        <v>0.01</v>
      </c>
      <c r="F7585" s="204">
        <v>12000</v>
      </c>
      <c r="G7585" s="1567">
        <f t="shared" si="478"/>
        <v>120</v>
      </c>
      <c r="H7585" s="690"/>
    </row>
    <row r="7586" spans="1:8">
      <c r="A7586" s="676"/>
      <c r="B7586" s="677"/>
      <c r="C7586" s="425" t="s">
        <v>1813</v>
      </c>
      <c r="D7586" s="678" t="s">
        <v>98</v>
      </c>
      <c r="E7586" s="678">
        <v>0.01</v>
      </c>
      <c r="F7586" s="204">
        <v>5241.6000000000004</v>
      </c>
      <c r="G7586" s="1567">
        <f t="shared" si="478"/>
        <v>52.416000000000004</v>
      </c>
      <c r="H7586" s="690"/>
    </row>
    <row r="7587" spans="1:8">
      <c r="A7587" s="676"/>
      <c r="B7587" s="699" t="s">
        <v>35</v>
      </c>
      <c r="C7587" s="700"/>
      <c r="D7587" s="103"/>
      <c r="E7587" s="103"/>
      <c r="F7587" s="429"/>
      <c r="G7587" s="1533">
        <f>SUM(G7582:G7586)</f>
        <v>1938.4159999999999</v>
      </c>
      <c r="H7587" s="703"/>
    </row>
    <row r="7588" spans="1:8" ht="30">
      <c r="A7588" s="676" t="s">
        <v>3120</v>
      </c>
      <c r="B7588" s="303" t="s">
        <v>2681</v>
      </c>
      <c r="C7588" s="425" t="s">
        <v>3121</v>
      </c>
      <c r="D7588" s="678" t="s">
        <v>98</v>
      </c>
      <c r="E7588" s="678">
        <v>3.5000000000000003E-2</v>
      </c>
      <c r="F7588" s="204">
        <v>54012</v>
      </c>
      <c r="G7588" s="1567">
        <f t="shared" ref="G7588:G7591" si="479">E7588*F7588</f>
        <v>1890.42</v>
      </c>
      <c r="H7588" s="690"/>
    </row>
    <row r="7589" spans="1:8">
      <c r="A7589" s="676"/>
      <c r="B7589" s="677"/>
      <c r="C7589" s="425" t="s">
        <v>84</v>
      </c>
      <c r="D7589" s="678" t="s">
        <v>39</v>
      </c>
      <c r="E7589" s="678">
        <v>0.01</v>
      </c>
      <c r="F7589" s="204">
        <v>6300</v>
      </c>
      <c r="G7589" s="1567">
        <f t="shared" si="479"/>
        <v>63</v>
      </c>
      <c r="H7589" s="690"/>
    </row>
    <row r="7590" spans="1:8">
      <c r="A7590" s="676"/>
      <c r="B7590" s="677"/>
      <c r="C7590" s="425" t="s">
        <v>576</v>
      </c>
      <c r="D7590" s="678" t="s">
        <v>39</v>
      </c>
      <c r="E7590" s="678">
        <v>0.01</v>
      </c>
      <c r="F7590" s="204">
        <v>720</v>
      </c>
      <c r="G7590" s="1567">
        <f t="shared" si="479"/>
        <v>7.2</v>
      </c>
      <c r="H7590" s="690"/>
    </row>
    <row r="7591" spans="1:8">
      <c r="A7591" s="676"/>
      <c r="B7591" s="677"/>
      <c r="C7591" s="425" t="s">
        <v>1760</v>
      </c>
      <c r="D7591" s="678" t="s">
        <v>39</v>
      </c>
      <c r="E7591" s="678">
        <v>0.01</v>
      </c>
      <c r="F7591" s="204">
        <v>12000</v>
      </c>
      <c r="G7591" s="1567">
        <f t="shared" si="479"/>
        <v>120</v>
      </c>
      <c r="H7591" s="690"/>
    </row>
    <row r="7592" spans="1:8">
      <c r="A7592" s="676"/>
      <c r="B7592" s="699" t="s">
        <v>35</v>
      </c>
      <c r="C7592" s="700"/>
      <c r="D7592" s="103"/>
      <c r="E7592" s="103"/>
      <c r="F7592" s="429"/>
      <c r="G7592" s="1533">
        <f>SUM(G7588:G7591)</f>
        <v>2080.62</v>
      </c>
      <c r="H7592" s="703"/>
    </row>
    <row r="7593" spans="1:8">
      <c r="A7593" s="676" t="s">
        <v>3122</v>
      </c>
      <c r="B7593" s="303" t="s">
        <v>2683</v>
      </c>
      <c r="C7593" s="425" t="s">
        <v>3123</v>
      </c>
      <c r="D7593" s="678" t="s">
        <v>1698</v>
      </c>
      <c r="E7593" s="678">
        <v>0.5</v>
      </c>
      <c r="F7593" s="204">
        <v>2324</v>
      </c>
      <c r="G7593" s="1567">
        <f t="shared" ref="G7593:G7596" si="480">E7593*F7593</f>
        <v>1162</v>
      </c>
      <c r="H7593" s="690"/>
    </row>
    <row r="7594" spans="1:8">
      <c r="A7594" s="676"/>
      <c r="B7594" s="677"/>
      <c r="C7594" s="425" t="s">
        <v>84</v>
      </c>
      <c r="D7594" s="678" t="s">
        <v>39</v>
      </c>
      <c r="E7594" s="678">
        <v>0.1</v>
      </c>
      <c r="F7594" s="204">
        <v>6300</v>
      </c>
      <c r="G7594" s="1567">
        <f t="shared" si="480"/>
        <v>630</v>
      </c>
      <c r="H7594" s="690"/>
    </row>
    <row r="7595" spans="1:8">
      <c r="A7595" s="676"/>
      <c r="B7595" s="677"/>
      <c r="C7595" s="425" t="s">
        <v>576</v>
      </c>
      <c r="D7595" s="678" t="s">
        <v>39</v>
      </c>
      <c r="E7595" s="678">
        <v>0.1</v>
      </c>
      <c r="F7595" s="204">
        <v>720</v>
      </c>
      <c r="G7595" s="1567">
        <f t="shared" si="480"/>
        <v>72</v>
      </c>
      <c r="H7595" s="690"/>
    </row>
    <row r="7596" spans="1:8">
      <c r="A7596" s="676"/>
      <c r="B7596" s="677"/>
      <c r="C7596" s="425" t="s">
        <v>1760</v>
      </c>
      <c r="D7596" s="678" t="s">
        <v>39</v>
      </c>
      <c r="E7596" s="678">
        <v>0.01</v>
      </c>
      <c r="F7596" s="204">
        <v>12000</v>
      </c>
      <c r="G7596" s="1567">
        <f t="shared" si="480"/>
        <v>120</v>
      </c>
      <c r="H7596" s="690"/>
    </row>
    <row r="7597" spans="1:8">
      <c r="A7597" s="676"/>
      <c r="B7597" s="699" t="s">
        <v>35</v>
      </c>
      <c r="C7597" s="700"/>
      <c r="D7597" s="103"/>
      <c r="E7597" s="103"/>
      <c r="F7597" s="429"/>
      <c r="G7597" s="1533">
        <f>SUM(G7593:G7596)</f>
        <v>1984</v>
      </c>
      <c r="H7597" s="703"/>
    </row>
    <row r="7598" spans="1:8" ht="30">
      <c r="A7598" s="676" t="s">
        <v>2684</v>
      </c>
      <c r="B7598" s="303" t="s">
        <v>2685</v>
      </c>
      <c r="C7598" s="425" t="s">
        <v>3124</v>
      </c>
      <c r="D7598" s="678" t="s">
        <v>3108</v>
      </c>
      <c r="E7598" s="678">
        <v>0.5</v>
      </c>
      <c r="F7598" s="204">
        <v>2324</v>
      </c>
      <c r="G7598" s="1567">
        <f t="shared" ref="G7598:G7606" si="481">E7598*F7598</f>
        <v>1162</v>
      </c>
      <c r="H7598" s="690"/>
    </row>
    <row r="7599" spans="1:8">
      <c r="A7599" s="676"/>
      <c r="B7599" s="677"/>
      <c r="C7599" s="425" t="s">
        <v>84</v>
      </c>
      <c r="D7599" s="678" t="s">
        <v>39</v>
      </c>
      <c r="E7599" s="678">
        <v>0.01</v>
      </c>
      <c r="F7599" s="204">
        <v>6300</v>
      </c>
      <c r="G7599" s="1567">
        <f t="shared" si="481"/>
        <v>63</v>
      </c>
      <c r="H7599" s="690"/>
    </row>
    <row r="7600" spans="1:8">
      <c r="A7600" s="676"/>
      <c r="B7600" s="677"/>
      <c r="C7600" s="425" t="s">
        <v>576</v>
      </c>
      <c r="D7600" s="678" t="s">
        <v>39</v>
      </c>
      <c r="E7600" s="678">
        <v>0.01</v>
      </c>
      <c r="F7600" s="204">
        <v>720</v>
      </c>
      <c r="G7600" s="1567">
        <f t="shared" si="481"/>
        <v>7.2</v>
      </c>
      <c r="H7600" s="690"/>
    </row>
    <row r="7601" spans="1:8">
      <c r="A7601" s="676"/>
      <c r="B7601" s="677"/>
      <c r="C7601" s="425" t="s">
        <v>1760</v>
      </c>
      <c r="D7601" s="678" t="s">
        <v>39</v>
      </c>
      <c r="E7601" s="678">
        <v>0.01</v>
      </c>
      <c r="F7601" s="204">
        <v>12000</v>
      </c>
      <c r="G7601" s="1567">
        <f t="shared" si="481"/>
        <v>120</v>
      </c>
      <c r="H7601" s="690"/>
    </row>
    <row r="7602" spans="1:8">
      <c r="A7602" s="676"/>
      <c r="B7602" s="677"/>
      <c r="C7602" s="425" t="s">
        <v>1813</v>
      </c>
      <c r="D7602" s="678" t="s">
        <v>98</v>
      </c>
      <c r="E7602" s="678">
        <v>0.01</v>
      </c>
      <c r="F7602" s="204">
        <v>5241.6000000000004</v>
      </c>
      <c r="G7602" s="1567">
        <f t="shared" si="481"/>
        <v>52.416000000000004</v>
      </c>
      <c r="H7602" s="690"/>
    </row>
    <row r="7603" spans="1:8">
      <c r="A7603" s="676"/>
      <c r="B7603" s="677"/>
      <c r="C7603" s="425" t="s">
        <v>3125</v>
      </c>
      <c r="D7603" s="678" t="s">
        <v>98</v>
      </c>
      <c r="E7603" s="678">
        <v>0.08</v>
      </c>
      <c r="F7603" s="204">
        <v>1288</v>
      </c>
      <c r="G7603" s="1567">
        <f t="shared" si="481"/>
        <v>103.04</v>
      </c>
      <c r="H7603" s="690"/>
    </row>
    <row r="7604" spans="1:8">
      <c r="A7604" s="676"/>
      <c r="B7604" s="677"/>
      <c r="C7604" s="425" t="s">
        <v>731</v>
      </c>
      <c r="D7604" s="678" t="s">
        <v>98</v>
      </c>
      <c r="E7604" s="678">
        <v>2E-3</v>
      </c>
      <c r="F7604" s="204">
        <v>3500</v>
      </c>
      <c r="G7604" s="1567">
        <f t="shared" si="481"/>
        <v>7</v>
      </c>
      <c r="H7604" s="690"/>
    </row>
    <row r="7605" spans="1:8">
      <c r="A7605" s="676"/>
      <c r="B7605" s="677"/>
      <c r="C7605" s="425" t="s">
        <v>3126</v>
      </c>
      <c r="D7605" s="678" t="s">
        <v>98</v>
      </c>
      <c r="E7605" s="678">
        <v>0.05</v>
      </c>
      <c r="F7605" s="204">
        <v>4900</v>
      </c>
      <c r="G7605" s="1567">
        <f t="shared" si="481"/>
        <v>245</v>
      </c>
      <c r="H7605" s="690"/>
    </row>
    <row r="7606" spans="1:8">
      <c r="A7606" s="676"/>
      <c r="B7606" s="677"/>
      <c r="C7606" s="425" t="s">
        <v>3112</v>
      </c>
      <c r="D7606" s="678" t="s">
        <v>98</v>
      </c>
      <c r="E7606" s="678">
        <v>0.05</v>
      </c>
      <c r="F7606" s="204">
        <v>6200</v>
      </c>
      <c r="G7606" s="1567">
        <f t="shared" si="481"/>
        <v>310</v>
      </c>
      <c r="H7606" s="690"/>
    </row>
    <row r="7607" spans="1:8">
      <c r="A7607" s="676"/>
      <c r="B7607" s="699" t="s">
        <v>35</v>
      </c>
      <c r="C7607" s="700"/>
      <c r="D7607" s="103"/>
      <c r="E7607" s="103"/>
      <c r="F7607" s="429"/>
      <c r="G7607" s="1533">
        <f>SUM(G7598:G7606)</f>
        <v>2069.6559999999999</v>
      </c>
      <c r="H7607" s="703"/>
    </row>
    <row r="7608" spans="1:8">
      <c r="A7608" s="676" t="s">
        <v>3127</v>
      </c>
      <c r="B7608" s="303" t="s">
        <v>2687</v>
      </c>
      <c r="C7608" s="425" t="s">
        <v>3128</v>
      </c>
      <c r="D7608" s="678" t="s">
        <v>1698</v>
      </c>
      <c r="E7608" s="678">
        <v>0.8</v>
      </c>
      <c r="F7608" s="204">
        <v>2380</v>
      </c>
      <c r="G7608" s="1567">
        <f t="shared" ref="G7608:G7612" si="482">E7608*F7608</f>
        <v>1904</v>
      </c>
      <c r="H7608" s="690"/>
    </row>
    <row r="7609" spans="1:8">
      <c r="A7609" s="676"/>
      <c r="B7609" s="677"/>
      <c r="C7609" s="425" t="s">
        <v>84</v>
      </c>
      <c r="D7609" s="678" t="s">
        <v>39</v>
      </c>
      <c r="E7609" s="678">
        <v>0.01</v>
      </c>
      <c r="F7609" s="204">
        <v>6300</v>
      </c>
      <c r="G7609" s="1567">
        <f t="shared" si="482"/>
        <v>63</v>
      </c>
      <c r="H7609" s="690"/>
    </row>
    <row r="7610" spans="1:8">
      <c r="A7610" s="676"/>
      <c r="B7610" s="677"/>
      <c r="C7610" s="425" t="s">
        <v>576</v>
      </c>
      <c r="D7610" s="678" t="s">
        <v>39</v>
      </c>
      <c r="E7610" s="678">
        <v>0.01</v>
      </c>
      <c r="F7610" s="204">
        <v>720</v>
      </c>
      <c r="G7610" s="1567">
        <f t="shared" si="482"/>
        <v>7.2</v>
      </c>
      <c r="H7610" s="690"/>
    </row>
    <row r="7611" spans="1:8">
      <c r="A7611" s="676"/>
      <c r="B7611" s="677"/>
      <c r="C7611" s="425" t="s">
        <v>1760</v>
      </c>
      <c r="D7611" s="678" t="s">
        <v>39</v>
      </c>
      <c r="E7611" s="678">
        <v>0.01</v>
      </c>
      <c r="F7611" s="204">
        <v>12000</v>
      </c>
      <c r="G7611" s="1567">
        <f t="shared" si="482"/>
        <v>120</v>
      </c>
      <c r="H7611" s="690"/>
    </row>
    <row r="7612" spans="1:8">
      <c r="A7612" s="676"/>
      <c r="B7612" s="677"/>
      <c r="C7612" s="425" t="s">
        <v>1813</v>
      </c>
      <c r="D7612" s="678" t="s">
        <v>98</v>
      </c>
      <c r="E7612" s="678">
        <v>0.01</v>
      </c>
      <c r="F7612" s="204">
        <v>5241.6000000000004</v>
      </c>
      <c r="G7612" s="1567">
        <f t="shared" si="482"/>
        <v>52.416000000000004</v>
      </c>
      <c r="H7612" s="690"/>
    </row>
    <row r="7613" spans="1:8">
      <c r="A7613" s="676"/>
      <c r="B7613" s="699" t="s">
        <v>35</v>
      </c>
      <c r="C7613" s="700"/>
      <c r="D7613" s="103"/>
      <c r="E7613" s="103"/>
      <c r="F7613" s="429"/>
      <c r="G7613" s="1533">
        <f>SUM(G7608:G7612)</f>
        <v>2146.616</v>
      </c>
      <c r="H7613" s="703"/>
    </row>
    <row r="7614" spans="1:8">
      <c r="A7614" s="676" t="s">
        <v>3129</v>
      </c>
      <c r="B7614" s="303" t="s">
        <v>3130</v>
      </c>
      <c r="C7614" s="425" t="s">
        <v>3131</v>
      </c>
      <c r="D7614" s="678" t="s">
        <v>1698</v>
      </c>
      <c r="E7614" s="678">
        <v>0.8</v>
      </c>
      <c r="F7614" s="204">
        <v>2324</v>
      </c>
      <c r="G7614" s="1567">
        <f t="shared" ref="G7614:G7618" si="483">E7614*F7614</f>
        <v>1859.2</v>
      </c>
      <c r="H7614" s="690"/>
    </row>
    <row r="7615" spans="1:8">
      <c r="A7615" s="676"/>
      <c r="B7615" s="677"/>
      <c r="C7615" s="425" t="s">
        <v>84</v>
      </c>
      <c r="D7615" s="678" t="s">
        <v>39</v>
      </c>
      <c r="E7615" s="678">
        <v>0.01</v>
      </c>
      <c r="F7615" s="204">
        <v>6300</v>
      </c>
      <c r="G7615" s="1567">
        <f t="shared" si="483"/>
        <v>63</v>
      </c>
      <c r="H7615" s="690"/>
    </row>
    <row r="7616" spans="1:8">
      <c r="A7616" s="676"/>
      <c r="B7616" s="677"/>
      <c r="C7616" s="425" t="s">
        <v>576</v>
      </c>
      <c r="D7616" s="678" t="s">
        <v>39</v>
      </c>
      <c r="E7616" s="678">
        <v>0.01</v>
      </c>
      <c r="F7616" s="204">
        <v>720</v>
      </c>
      <c r="G7616" s="1567">
        <f t="shared" si="483"/>
        <v>7.2</v>
      </c>
      <c r="H7616" s="690"/>
    </row>
    <row r="7617" spans="1:8">
      <c r="A7617" s="676"/>
      <c r="B7617" s="677"/>
      <c r="C7617" s="425" t="s">
        <v>1760</v>
      </c>
      <c r="D7617" s="678" t="s">
        <v>39</v>
      </c>
      <c r="E7617" s="678">
        <v>0.01</v>
      </c>
      <c r="F7617" s="204">
        <v>12000</v>
      </c>
      <c r="G7617" s="1567">
        <f t="shared" si="483"/>
        <v>120</v>
      </c>
      <c r="H7617" s="690"/>
    </row>
    <row r="7618" spans="1:8">
      <c r="A7618" s="676"/>
      <c r="B7618" s="677"/>
      <c r="C7618" s="425" t="s">
        <v>1813</v>
      </c>
      <c r="D7618" s="678" t="s">
        <v>98</v>
      </c>
      <c r="E7618" s="678">
        <v>0.01</v>
      </c>
      <c r="F7618" s="204">
        <v>5241.6000000000004</v>
      </c>
      <c r="G7618" s="1567">
        <f t="shared" si="483"/>
        <v>52.416000000000004</v>
      </c>
      <c r="H7618" s="690"/>
    </row>
    <row r="7619" spans="1:8">
      <c r="A7619" s="676"/>
      <c r="B7619" s="699" t="s">
        <v>35</v>
      </c>
      <c r="C7619" s="700"/>
      <c r="D7619" s="103"/>
      <c r="E7619" s="103"/>
      <c r="F7619" s="429"/>
      <c r="G7619" s="1533">
        <f>SUM(G7614:G7618)</f>
        <v>2101.8160000000003</v>
      </c>
      <c r="H7619" s="690"/>
    </row>
    <row r="7620" spans="1:8" ht="30">
      <c r="A7620" s="676" t="s">
        <v>3132</v>
      </c>
      <c r="B7620" s="303" t="s">
        <v>2691</v>
      </c>
      <c r="C7620" s="425" t="s">
        <v>3133</v>
      </c>
      <c r="D7620" s="678" t="s">
        <v>1698</v>
      </c>
      <c r="E7620" s="678">
        <v>0.8</v>
      </c>
      <c r="F7620" s="204">
        <v>2324</v>
      </c>
      <c r="G7620" s="1567">
        <f t="shared" ref="G7620:G7624" si="484">E7620*F7620</f>
        <v>1859.2</v>
      </c>
      <c r="H7620" s="690"/>
    </row>
    <row r="7621" spans="1:8">
      <c r="A7621" s="676"/>
      <c r="B7621" s="677"/>
      <c r="C7621" s="425" t="s">
        <v>84</v>
      </c>
      <c r="D7621" s="678" t="s">
        <v>39</v>
      </c>
      <c r="E7621" s="678">
        <v>0.01</v>
      </c>
      <c r="F7621" s="204">
        <v>6300</v>
      </c>
      <c r="G7621" s="1567">
        <f t="shared" si="484"/>
        <v>63</v>
      </c>
      <c r="H7621" s="690"/>
    </row>
    <row r="7622" spans="1:8">
      <c r="A7622" s="676"/>
      <c r="B7622" s="677"/>
      <c r="C7622" s="425" t="s">
        <v>576</v>
      </c>
      <c r="D7622" s="678" t="s">
        <v>39</v>
      </c>
      <c r="E7622" s="678">
        <v>0.01</v>
      </c>
      <c r="F7622" s="204">
        <v>720</v>
      </c>
      <c r="G7622" s="1567">
        <f t="shared" si="484"/>
        <v>7.2</v>
      </c>
      <c r="H7622" s="690"/>
    </row>
    <row r="7623" spans="1:8">
      <c r="A7623" s="676"/>
      <c r="B7623" s="677"/>
      <c r="C7623" s="425" t="s">
        <v>1760</v>
      </c>
      <c r="D7623" s="678" t="s">
        <v>39</v>
      </c>
      <c r="E7623" s="678">
        <v>0.01</v>
      </c>
      <c r="F7623" s="204">
        <v>12000</v>
      </c>
      <c r="G7623" s="1567">
        <f t="shared" si="484"/>
        <v>120</v>
      </c>
      <c r="H7623" s="690"/>
    </row>
    <row r="7624" spans="1:8">
      <c r="A7624" s="676"/>
      <c r="B7624" s="677"/>
      <c r="C7624" s="425" t="s">
        <v>1813</v>
      </c>
      <c r="D7624" s="678" t="s">
        <v>98</v>
      </c>
      <c r="E7624" s="678">
        <v>0.01</v>
      </c>
      <c r="F7624" s="204">
        <v>5241.6000000000004</v>
      </c>
      <c r="G7624" s="1567">
        <f t="shared" si="484"/>
        <v>52.416000000000004</v>
      </c>
      <c r="H7624" s="690"/>
    </row>
    <row r="7625" spans="1:8">
      <c r="A7625" s="676"/>
      <c r="B7625" s="699" t="s">
        <v>35</v>
      </c>
      <c r="C7625" s="700"/>
      <c r="D7625" s="103"/>
      <c r="E7625" s="103"/>
      <c r="F7625" s="429"/>
      <c r="G7625" s="1533">
        <f>SUM(G7620:G7624)</f>
        <v>2101.8160000000003</v>
      </c>
      <c r="H7625" s="703"/>
    </row>
    <row r="7626" spans="1:8" ht="30">
      <c r="A7626" s="676" t="s">
        <v>3134</v>
      </c>
      <c r="B7626" s="677" t="s">
        <v>2693</v>
      </c>
      <c r="C7626" s="425" t="s">
        <v>3133</v>
      </c>
      <c r="D7626" s="1053" t="s">
        <v>1698</v>
      </c>
      <c r="E7626" s="1053">
        <v>0.8</v>
      </c>
      <c r="F7626" s="204">
        <v>2324</v>
      </c>
      <c r="G7626" s="1567">
        <f t="shared" ref="G7626" si="485">E7626*F7626</f>
        <v>1859.2</v>
      </c>
      <c r="H7626" s="703"/>
    </row>
    <row r="7627" spans="1:8">
      <c r="A7627" s="1054"/>
      <c r="B7627" s="1055"/>
      <c r="C7627" s="425" t="s">
        <v>84</v>
      </c>
      <c r="D7627" s="1053" t="s">
        <v>39</v>
      </c>
      <c r="E7627" s="1053">
        <v>0.01</v>
      </c>
      <c r="F7627" s="204">
        <v>6300</v>
      </c>
      <c r="G7627" s="1567">
        <f t="shared" ref="G7627:G7630" si="486">E7627*F7627</f>
        <v>63</v>
      </c>
      <c r="H7627" s="1056"/>
    </row>
    <row r="7628" spans="1:8">
      <c r="A7628" s="1054"/>
      <c r="B7628" s="1055"/>
      <c r="C7628" s="425" t="s">
        <v>576</v>
      </c>
      <c r="D7628" s="1053" t="s">
        <v>39</v>
      </c>
      <c r="E7628" s="1053">
        <v>0.01</v>
      </c>
      <c r="F7628" s="204">
        <v>720</v>
      </c>
      <c r="G7628" s="1567">
        <f t="shared" si="486"/>
        <v>7.2</v>
      </c>
      <c r="H7628" s="1056"/>
    </row>
    <row r="7629" spans="1:8">
      <c r="A7629" s="1054"/>
      <c r="B7629" s="1055"/>
      <c r="C7629" s="425" t="s">
        <v>1760</v>
      </c>
      <c r="D7629" s="1053" t="s">
        <v>39</v>
      </c>
      <c r="E7629" s="1053">
        <v>0.01</v>
      </c>
      <c r="F7629" s="204">
        <v>12000</v>
      </c>
      <c r="G7629" s="1567">
        <f t="shared" si="486"/>
        <v>120</v>
      </c>
      <c r="H7629" s="1056"/>
    </row>
    <row r="7630" spans="1:8">
      <c r="A7630" s="1054"/>
      <c r="B7630" s="1055"/>
      <c r="C7630" s="425" t="s">
        <v>1813</v>
      </c>
      <c r="D7630" s="1053" t="s">
        <v>98</v>
      </c>
      <c r="E7630" s="1053">
        <v>0.01</v>
      </c>
      <c r="F7630" s="204">
        <v>5241.6000000000004</v>
      </c>
      <c r="G7630" s="1567">
        <f t="shared" si="486"/>
        <v>52.416000000000004</v>
      </c>
      <c r="H7630" s="1056"/>
    </row>
    <row r="7631" spans="1:8">
      <c r="A7631" s="1054"/>
      <c r="B7631" s="699" t="s">
        <v>35</v>
      </c>
      <c r="C7631" s="700"/>
      <c r="D7631" s="103"/>
      <c r="E7631" s="103"/>
      <c r="F7631" s="429"/>
      <c r="G7631" s="1533">
        <f>SUM(G7626:G7630)</f>
        <v>2101.8160000000003</v>
      </c>
      <c r="H7631" s="703"/>
    </row>
    <row r="7632" spans="1:8" ht="30">
      <c r="A7632" s="676" t="s">
        <v>3135</v>
      </c>
      <c r="B7632" s="677" t="s">
        <v>2695</v>
      </c>
      <c r="C7632" s="425" t="s">
        <v>3136</v>
      </c>
      <c r="D7632" s="678" t="s">
        <v>1698</v>
      </c>
      <c r="E7632" s="678">
        <v>0.13</v>
      </c>
      <c r="F7632" s="637">
        <v>15680</v>
      </c>
      <c r="G7632" s="1567">
        <f t="shared" ref="G7632:G7634" si="487">E7632*F7632</f>
        <v>2038.4</v>
      </c>
      <c r="H7632" s="703"/>
    </row>
    <row r="7633" spans="1:8">
      <c r="A7633" s="676"/>
      <c r="B7633" s="699"/>
      <c r="C7633" s="425" t="s">
        <v>576</v>
      </c>
      <c r="D7633" s="678" t="s">
        <v>39</v>
      </c>
      <c r="E7633" s="678">
        <v>0.01</v>
      </c>
      <c r="F7633" s="204">
        <v>720</v>
      </c>
      <c r="G7633" s="1567">
        <f t="shared" si="487"/>
        <v>7.2</v>
      </c>
      <c r="H7633" s="703"/>
    </row>
    <row r="7634" spans="1:8">
      <c r="A7634" s="676"/>
      <c r="B7634" s="699"/>
      <c r="C7634" s="425" t="s">
        <v>1813</v>
      </c>
      <c r="D7634" s="678" t="s">
        <v>98</v>
      </c>
      <c r="E7634" s="678">
        <v>0.01</v>
      </c>
      <c r="F7634" s="204">
        <v>5241.6000000000004</v>
      </c>
      <c r="G7634" s="1567">
        <f t="shared" si="487"/>
        <v>52.416000000000004</v>
      </c>
      <c r="H7634" s="703"/>
    </row>
    <row r="7635" spans="1:8">
      <c r="A7635" s="676"/>
      <c r="B7635" s="699" t="s">
        <v>35</v>
      </c>
      <c r="C7635" s="700"/>
      <c r="D7635" s="103"/>
      <c r="E7635" s="103"/>
      <c r="F7635" s="429"/>
      <c r="G7635" s="1533">
        <f>SUM(G7632:G7634)</f>
        <v>2098.0160000000001</v>
      </c>
      <c r="H7635" s="703"/>
    </row>
    <row r="7636" spans="1:8" ht="30">
      <c r="A7636" s="676" t="s">
        <v>3137</v>
      </c>
      <c r="B7636" s="677" t="s">
        <v>2697</v>
      </c>
      <c r="C7636" s="425" t="s">
        <v>3138</v>
      </c>
      <c r="D7636" s="678" t="s">
        <v>1698</v>
      </c>
      <c r="E7636" s="678">
        <v>0.5</v>
      </c>
      <c r="F7636" s="637">
        <v>2128</v>
      </c>
      <c r="G7636" s="1567">
        <f t="shared" ref="G7636:G7638" si="488">E7636*F7636</f>
        <v>1064</v>
      </c>
      <c r="H7636" s="703"/>
    </row>
    <row r="7637" spans="1:8">
      <c r="A7637" s="676"/>
      <c r="B7637" s="677"/>
      <c r="C7637" s="425" t="s">
        <v>576</v>
      </c>
      <c r="D7637" s="678" t="s">
        <v>39</v>
      </c>
      <c r="E7637" s="678">
        <v>0.1</v>
      </c>
      <c r="F7637" s="204">
        <v>720</v>
      </c>
      <c r="G7637" s="1567">
        <f t="shared" si="488"/>
        <v>72</v>
      </c>
      <c r="H7637" s="703"/>
    </row>
    <row r="7638" spans="1:8">
      <c r="A7638" s="676"/>
      <c r="B7638" s="677"/>
      <c r="C7638" s="425" t="s">
        <v>1813</v>
      </c>
      <c r="D7638" s="678" t="s">
        <v>98</v>
      </c>
      <c r="E7638" s="678">
        <v>0.01</v>
      </c>
      <c r="F7638" s="204">
        <v>5241.6000000000004</v>
      </c>
      <c r="G7638" s="1567">
        <f t="shared" si="488"/>
        <v>52.416000000000004</v>
      </c>
      <c r="H7638" s="703"/>
    </row>
    <row r="7639" spans="1:8">
      <c r="A7639" s="676"/>
      <c r="B7639" s="699" t="s">
        <v>35</v>
      </c>
      <c r="C7639" s="700"/>
      <c r="D7639" s="103"/>
      <c r="E7639" s="103"/>
      <c r="F7639" s="429"/>
      <c r="G7639" s="1533">
        <f>SUM(G7636:G7638)</f>
        <v>1188.4159999999999</v>
      </c>
      <c r="H7639" s="703"/>
    </row>
    <row r="7640" spans="1:8" ht="30">
      <c r="A7640" s="676" t="s">
        <v>3139</v>
      </c>
      <c r="B7640" s="677" t="s">
        <v>2699</v>
      </c>
      <c r="C7640" s="425" t="s">
        <v>3140</v>
      </c>
      <c r="D7640" s="678" t="s">
        <v>1698</v>
      </c>
      <c r="E7640" s="678">
        <v>0.5</v>
      </c>
      <c r="F7640" s="637">
        <v>2324</v>
      </c>
      <c r="G7640" s="1567">
        <f t="shared" ref="G7640:G7642" si="489">E7640*F7640</f>
        <v>1162</v>
      </c>
      <c r="H7640" s="703"/>
    </row>
    <row r="7641" spans="1:8">
      <c r="A7641" s="676"/>
      <c r="B7641" s="677"/>
      <c r="C7641" s="425" t="s">
        <v>576</v>
      </c>
      <c r="D7641" s="678" t="s">
        <v>39</v>
      </c>
      <c r="E7641" s="678">
        <v>0.1</v>
      </c>
      <c r="F7641" s="204">
        <v>720</v>
      </c>
      <c r="G7641" s="1567">
        <f t="shared" si="489"/>
        <v>72</v>
      </c>
      <c r="H7641" s="703"/>
    </row>
    <row r="7642" spans="1:8">
      <c r="A7642" s="676"/>
      <c r="B7642" s="677"/>
      <c r="C7642" s="425" t="s">
        <v>1813</v>
      </c>
      <c r="D7642" s="678" t="s">
        <v>98</v>
      </c>
      <c r="E7642" s="678">
        <v>0.01</v>
      </c>
      <c r="F7642" s="204">
        <v>5241.6000000000004</v>
      </c>
      <c r="G7642" s="1567">
        <f t="shared" si="489"/>
        <v>52.416000000000004</v>
      </c>
      <c r="H7642" s="703"/>
    </row>
    <row r="7643" spans="1:8">
      <c r="A7643" s="676"/>
      <c r="B7643" s="699" t="s">
        <v>35</v>
      </c>
      <c r="C7643" s="700"/>
      <c r="D7643" s="103"/>
      <c r="E7643" s="103"/>
      <c r="F7643" s="429"/>
      <c r="G7643" s="1533">
        <f>SUM(G7640:G7642)</f>
        <v>1286.4159999999999</v>
      </c>
      <c r="H7643" s="703"/>
    </row>
    <row r="7644" spans="1:8">
      <c r="A7644" s="676" t="s">
        <v>3141</v>
      </c>
      <c r="B7644" s="303" t="s">
        <v>2701</v>
      </c>
      <c r="C7644" s="425" t="s">
        <v>3142</v>
      </c>
      <c r="D7644" s="678" t="s">
        <v>1698</v>
      </c>
      <c r="E7644" s="678">
        <v>1</v>
      </c>
      <c r="F7644" s="204">
        <v>1120</v>
      </c>
      <c r="G7644" s="1567">
        <f t="shared" ref="G7644:G7648" si="490">E7644*F7644</f>
        <v>1120</v>
      </c>
      <c r="H7644" s="690"/>
    </row>
    <row r="7645" spans="1:8">
      <c r="A7645" s="676"/>
      <c r="B7645" s="677"/>
      <c r="C7645" s="425" t="s">
        <v>84</v>
      </c>
      <c r="D7645" s="678" t="s">
        <v>39</v>
      </c>
      <c r="E7645" s="678">
        <v>0.1</v>
      </c>
      <c r="F7645" s="204">
        <v>6300</v>
      </c>
      <c r="G7645" s="1567">
        <f t="shared" si="490"/>
        <v>630</v>
      </c>
      <c r="H7645" s="690"/>
    </row>
    <row r="7646" spans="1:8">
      <c r="A7646" s="676"/>
      <c r="B7646" s="677"/>
      <c r="C7646" s="425" t="s">
        <v>576</v>
      </c>
      <c r="D7646" s="678" t="s">
        <v>39</v>
      </c>
      <c r="E7646" s="678">
        <v>0.1</v>
      </c>
      <c r="F7646" s="204">
        <v>720</v>
      </c>
      <c r="G7646" s="1567">
        <f t="shared" si="490"/>
        <v>72</v>
      </c>
      <c r="H7646" s="690"/>
    </row>
    <row r="7647" spans="1:8">
      <c r="A7647" s="676"/>
      <c r="B7647" s="677"/>
      <c r="C7647" s="425" t="s">
        <v>1760</v>
      </c>
      <c r="D7647" s="678" t="s">
        <v>39</v>
      </c>
      <c r="E7647" s="678">
        <v>0.1</v>
      </c>
      <c r="F7647" s="204">
        <v>12000</v>
      </c>
      <c r="G7647" s="1567">
        <f t="shared" si="490"/>
        <v>1200</v>
      </c>
      <c r="H7647" s="690"/>
    </row>
    <row r="7648" spans="1:8">
      <c r="A7648" s="676"/>
      <c r="B7648" s="677"/>
      <c r="C7648" s="425" t="s">
        <v>1813</v>
      </c>
      <c r="D7648" s="678" t="s">
        <v>98</v>
      </c>
      <c r="E7648" s="678">
        <v>0.01</v>
      </c>
      <c r="F7648" s="204">
        <v>5241.6000000000004</v>
      </c>
      <c r="G7648" s="1567">
        <f t="shared" si="490"/>
        <v>52.416000000000004</v>
      </c>
      <c r="H7648" s="690"/>
    </row>
    <row r="7649" spans="1:8">
      <c r="A7649" s="676"/>
      <c r="B7649" s="699" t="s">
        <v>35</v>
      </c>
      <c r="C7649" s="700"/>
      <c r="D7649" s="103"/>
      <c r="E7649" s="103"/>
      <c r="F7649" s="429"/>
      <c r="G7649" s="1533">
        <f>SUM(G7644:G7648)</f>
        <v>3074.4160000000002</v>
      </c>
      <c r="H7649" s="703"/>
    </row>
    <row r="7650" spans="1:8" ht="30">
      <c r="A7650" s="676" t="s">
        <v>3143</v>
      </c>
      <c r="B7650" s="303" t="s">
        <v>2932</v>
      </c>
      <c r="C7650" s="425" t="s">
        <v>3144</v>
      </c>
      <c r="D7650" s="678" t="s">
        <v>3095</v>
      </c>
      <c r="E7650" s="678">
        <v>0.25</v>
      </c>
      <c r="F7650" s="204">
        <v>7700</v>
      </c>
      <c r="G7650" s="1567">
        <f t="shared" ref="G7650:G7653" si="491">E7650*F7650</f>
        <v>1925</v>
      </c>
      <c r="H7650" s="690"/>
    </row>
    <row r="7651" spans="1:8">
      <c r="A7651" s="676"/>
      <c r="B7651" s="677"/>
      <c r="C7651" s="425" t="s">
        <v>84</v>
      </c>
      <c r="D7651" s="678" t="s">
        <v>39</v>
      </c>
      <c r="E7651" s="678">
        <v>0.01</v>
      </c>
      <c r="F7651" s="204">
        <v>6300</v>
      </c>
      <c r="G7651" s="1567">
        <f t="shared" si="491"/>
        <v>63</v>
      </c>
      <c r="H7651" s="690"/>
    </row>
    <row r="7652" spans="1:8">
      <c r="A7652" s="676"/>
      <c r="B7652" s="677"/>
      <c r="C7652" s="425" t="s">
        <v>576</v>
      </c>
      <c r="D7652" s="678" t="s">
        <v>39</v>
      </c>
      <c r="E7652" s="678">
        <v>0.01</v>
      </c>
      <c r="F7652" s="204">
        <v>720</v>
      </c>
      <c r="G7652" s="1567">
        <f t="shared" si="491"/>
        <v>7.2</v>
      </c>
      <c r="H7652" s="690"/>
    </row>
    <row r="7653" spans="1:8">
      <c r="A7653" s="676"/>
      <c r="B7653" s="677"/>
      <c r="C7653" s="425" t="s">
        <v>1760</v>
      </c>
      <c r="D7653" s="678" t="s">
        <v>39</v>
      </c>
      <c r="E7653" s="678">
        <v>0.01</v>
      </c>
      <c r="F7653" s="204">
        <v>12000</v>
      </c>
      <c r="G7653" s="1567">
        <f t="shared" si="491"/>
        <v>120</v>
      </c>
      <c r="H7653" s="690"/>
    </row>
    <row r="7654" spans="1:8">
      <c r="A7654" s="676"/>
      <c r="B7654" s="699" t="s">
        <v>35</v>
      </c>
      <c r="C7654" s="700"/>
      <c r="D7654" s="103"/>
      <c r="E7654" s="103"/>
      <c r="F7654" s="429"/>
      <c r="G7654" s="1533">
        <f>SUM(G7650:G7653)</f>
        <v>2115.1999999999998</v>
      </c>
      <c r="H7654" s="703"/>
    </row>
    <row r="7655" spans="1:8" ht="30">
      <c r="A7655" s="676" t="s">
        <v>3145</v>
      </c>
      <c r="B7655" s="303" t="s">
        <v>2705</v>
      </c>
      <c r="C7655" s="425" t="s">
        <v>3146</v>
      </c>
      <c r="D7655" s="678" t="s">
        <v>3095</v>
      </c>
      <c r="E7655" s="678">
        <v>0.8</v>
      </c>
      <c r="F7655" s="204">
        <v>2324</v>
      </c>
      <c r="G7655" s="1567">
        <f t="shared" ref="G7655:G7659" si="492">E7655*F7655</f>
        <v>1859.2</v>
      </c>
      <c r="H7655" s="690"/>
    </row>
    <row r="7656" spans="1:8">
      <c r="A7656" s="676"/>
      <c r="B7656" s="677"/>
      <c r="C7656" s="425" t="s">
        <v>84</v>
      </c>
      <c r="D7656" s="678" t="s">
        <v>39</v>
      </c>
      <c r="E7656" s="678">
        <v>0.01</v>
      </c>
      <c r="F7656" s="204">
        <v>6300</v>
      </c>
      <c r="G7656" s="1567">
        <f t="shared" si="492"/>
        <v>63</v>
      </c>
      <c r="H7656" s="690"/>
    </row>
    <row r="7657" spans="1:8">
      <c r="A7657" s="676"/>
      <c r="B7657" s="677"/>
      <c r="C7657" s="425" t="s">
        <v>576</v>
      </c>
      <c r="D7657" s="678" t="s">
        <v>39</v>
      </c>
      <c r="E7657" s="678">
        <v>0.01</v>
      </c>
      <c r="F7657" s="204">
        <v>720</v>
      </c>
      <c r="G7657" s="1567">
        <f t="shared" si="492"/>
        <v>7.2</v>
      </c>
      <c r="H7657" s="690"/>
    </row>
    <row r="7658" spans="1:8">
      <c r="A7658" s="676"/>
      <c r="B7658" s="677"/>
      <c r="C7658" s="425" t="s">
        <v>1760</v>
      </c>
      <c r="D7658" s="678" t="s">
        <v>39</v>
      </c>
      <c r="E7658" s="678">
        <v>0.01</v>
      </c>
      <c r="F7658" s="204">
        <v>12000</v>
      </c>
      <c r="G7658" s="1567">
        <f t="shared" si="492"/>
        <v>120</v>
      </c>
      <c r="H7658" s="690"/>
    </row>
    <row r="7659" spans="1:8">
      <c r="A7659" s="676"/>
      <c r="B7659" s="677"/>
      <c r="C7659" s="425" t="s">
        <v>1813</v>
      </c>
      <c r="D7659" s="678" t="s">
        <v>98</v>
      </c>
      <c r="E7659" s="678">
        <v>0.01</v>
      </c>
      <c r="F7659" s="204">
        <v>5241.6000000000004</v>
      </c>
      <c r="G7659" s="1567">
        <f t="shared" si="492"/>
        <v>52.416000000000004</v>
      </c>
      <c r="H7659" s="690"/>
    </row>
    <row r="7660" spans="1:8">
      <c r="A7660" s="676"/>
      <c r="B7660" s="699" t="s">
        <v>35</v>
      </c>
      <c r="C7660" s="700"/>
      <c r="D7660" s="103"/>
      <c r="E7660" s="103"/>
      <c r="F7660" s="429"/>
      <c r="G7660" s="1533">
        <f>SUM(G7655:G7659)</f>
        <v>2101.8160000000003</v>
      </c>
      <c r="H7660" s="703"/>
    </row>
    <row r="7661" spans="1:8">
      <c r="A7661" s="676" t="s">
        <v>3147</v>
      </c>
      <c r="B7661" s="303" t="s">
        <v>2707</v>
      </c>
      <c r="C7661" s="425" t="s">
        <v>3148</v>
      </c>
      <c r="D7661" s="678" t="s">
        <v>1698</v>
      </c>
      <c r="E7661" s="678">
        <v>0.75</v>
      </c>
      <c r="F7661" s="204">
        <v>2128</v>
      </c>
      <c r="G7661" s="1567">
        <f t="shared" ref="G7661:G7665" si="493">E7661*F7661</f>
        <v>1596</v>
      </c>
      <c r="H7661" s="690"/>
    </row>
    <row r="7662" spans="1:8">
      <c r="A7662" s="676"/>
      <c r="B7662" s="677"/>
      <c r="C7662" s="425" t="s">
        <v>3149</v>
      </c>
      <c r="D7662" s="678" t="s">
        <v>98</v>
      </c>
      <c r="E7662" s="678">
        <v>1E-3</v>
      </c>
      <c r="F7662" s="204">
        <v>133000</v>
      </c>
      <c r="G7662" s="1567">
        <f t="shared" si="493"/>
        <v>133</v>
      </c>
      <c r="H7662" s="690"/>
    </row>
    <row r="7663" spans="1:8">
      <c r="A7663" s="676"/>
      <c r="B7663" s="677"/>
      <c r="C7663" s="425" t="s">
        <v>3150</v>
      </c>
      <c r="D7663" s="678" t="s">
        <v>98</v>
      </c>
      <c r="E7663" s="678">
        <v>0.05</v>
      </c>
      <c r="F7663" s="204">
        <v>3500</v>
      </c>
      <c r="G7663" s="1567">
        <f t="shared" si="493"/>
        <v>175</v>
      </c>
      <c r="H7663" s="690"/>
    </row>
    <row r="7664" spans="1:8">
      <c r="A7664" s="676"/>
      <c r="B7664" s="677"/>
      <c r="C7664" s="425" t="s">
        <v>3112</v>
      </c>
      <c r="D7664" s="678" t="s">
        <v>98</v>
      </c>
      <c r="E7664" s="678">
        <v>5.0000000000000001E-3</v>
      </c>
      <c r="F7664" s="204">
        <v>6200</v>
      </c>
      <c r="G7664" s="1567">
        <f t="shared" si="493"/>
        <v>31</v>
      </c>
      <c r="H7664" s="690"/>
    </row>
    <row r="7665" spans="1:8">
      <c r="A7665" s="676"/>
      <c r="B7665" s="677"/>
      <c r="C7665" s="425" t="s">
        <v>731</v>
      </c>
      <c r="D7665" s="678" t="s">
        <v>98</v>
      </c>
      <c r="E7665" s="678">
        <v>3.3000000000000002E-2</v>
      </c>
      <c r="F7665" s="204">
        <v>3500</v>
      </c>
      <c r="G7665" s="1567">
        <f t="shared" si="493"/>
        <v>115.5</v>
      </c>
      <c r="H7665" s="690"/>
    </row>
    <row r="7666" spans="1:8">
      <c r="A7666" s="676"/>
      <c r="B7666" s="699" t="s">
        <v>35</v>
      </c>
      <c r="C7666" s="700"/>
      <c r="D7666" s="103"/>
      <c r="E7666" s="103"/>
      <c r="F7666" s="429"/>
      <c r="G7666" s="1533">
        <f>SUM(G7661:G7665)</f>
        <v>2050.5</v>
      </c>
      <c r="H7666" s="103"/>
    </row>
    <row r="7667" spans="1:8">
      <c r="A7667" s="676" t="s">
        <v>3151</v>
      </c>
      <c r="B7667" s="303" t="s">
        <v>2709</v>
      </c>
      <c r="C7667" s="425" t="s">
        <v>3152</v>
      </c>
      <c r="D7667" s="678" t="s">
        <v>98</v>
      </c>
      <c r="E7667" s="678">
        <v>0.09</v>
      </c>
      <c r="F7667" s="204">
        <v>20000</v>
      </c>
      <c r="G7667" s="1567">
        <f t="shared" ref="G7667:G7672" si="494">E7667*F7667</f>
        <v>1800</v>
      </c>
      <c r="H7667" s="690"/>
    </row>
    <row r="7668" spans="1:8">
      <c r="A7668" s="676"/>
      <c r="B7668" s="677"/>
      <c r="C7668" s="425" t="s">
        <v>3153</v>
      </c>
      <c r="D7668" s="678" t="s">
        <v>98</v>
      </c>
      <c r="E7668" s="678">
        <v>0.02</v>
      </c>
      <c r="F7668" s="204">
        <v>6500</v>
      </c>
      <c r="G7668" s="1567">
        <f t="shared" si="494"/>
        <v>130</v>
      </c>
      <c r="H7668" s="690"/>
    </row>
    <row r="7669" spans="1:8">
      <c r="A7669" s="676"/>
      <c r="B7669" s="677"/>
      <c r="C7669" s="425" t="s">
        <v>3154</v>
      </c>
      <c r="D7669" s="678" t="s">
        <v>116</v>
      </c>
      <c r="E7669" s="678">
        <v>3.0000000000000001E-3</v>
      </c>
      <c r="F7669" s="204">
        <v>2553.6</v>
      </c>
      <c r="G7669" s="1567">
        <f t="shared" si="494"/>
        <v>7.6608000000000001</v>
      </c>
      <c r="H7669" s="690"/>
    </row>
    <row r="7670" spans="1:8">
      <c r="A7670" s="676"/>
      <c r="B7670" s="677"/>
      <c r="C7670" s="425" t="s">
        <v>731</v>
      </c>
      <c r="D7670" s="678" t="s">
        <v>98</v>
      </c>
      <c r="E7670" s="678">
        <v>1E-3</v>
      </c>
      <c r="F7670" s="204">
        <v>3500</v>
      </c>
      <c r="G7670" s="1567">
        <f t="shared" si="494"/>
        <v>3.5</v>
      </c>
      <c r="H7670" s="690"/>
    </row>
    <row r="7671" spans="1:8">
      <c r="A7671" s="676"/>
      <c r="B7671" s="677"/>
      <c r="C7671" s="425" t="s">
        <v>3155</v>
      </c>
      <c r="D7671" s="678" t="s">
        <v>98</v>
      </c>
      <c r="E7671" s="678">
        <v>3.0000000000000001E-3</v>
      </c>
      <c r="F7671" s="204">
        <v>36600</v>
      </c>
      <c r="G7671" s="1567">
        <f t="shared" si="494"/>
        <v>109.8</v>
      </c>
      <c r="H7671" s="690"/>
    </row>
    <row r="7672" spans="1:8">
      <c r="A7672" s="676"/>
      <c r="B7672" s="677"/>
      <c r="C7672" s="425" t="s">
        <v>724</v>
      </c>
      <c r="D7672" s="678" t="s">
        <v>39</v>
      </c>
      <c r="E7672" s="678">
        <v>0.03</v>
      </c>
      <c r="F7672" s="204">
        <v>999</v>
      </c>
      <c r="G7672" s="1567">
        <f t="shared" si="494"/>
        <v>29.97</v>
      </c>
      <c r="H7672" s="678"/>
    </row>
    <row r="7673" spans="1:8">
      <c r="A7673" s="676"/>
      <c r="B7673" s="699" t="s">
        <v>35</v>
      </c>
      <c r="C7673" s="700"/>
      <c r="D7673" s="103"/>
      <c r="E7673" s="103"/>
      <c r="F7673" s="429"/>
      <c r="G7673" s="1533">
        <f>SUM(G7667:G7672)</f>
        <v>2080.9308000000001</v>
      </c>
      <c r="H7673" s="103"/>
    </row>
    <row r="7674" spans="1:8" ht="30">
      <c r="A7674" s="676" t="s">
        <v>3156</v>
      </c>
      <c r="B7674" s="303" t="s">
        <v>2711</v>
      </c>
      <c r="C7674" s="425" t="s">
        <v>3157</v>
      </c>
      <c r="D7674" s="678" t="s">
        <v>98</v>
      </c>
      <c r="E7674" s="678">
        <v>0.5</v>
      </c>
      <c r="F7674" s="204">
        <v>2324</v>
      </c>
      <c r="G7674" s="1567">
        <f t="shared" ref="G7674:G7675" si="495">E7674*F7674</f>
        <v>1162</v>
      </c>
      <c r="H7674" s="690"/>
    </row>
    <row r="7675" spans="1:8">
      <c r="A7675" s="676"/>
      <c r="B7675" s="303"/>
      <c r="C7675" s="425" t="s">
        <v>1760</v>
      </c>
      <c r="D7675" s="678" t="s">
        <v>39</v>
      </c>
      <c r="E7675" s="678">
        <v>0.05</v>
      </c>
      <c r="F7675" s="204">
        <v>12000</v>
      </c>
      <c r="G7675" s="1567">
        <f t="shared" si="495"/>
        <v>600</v>
      </c>
      <c r="H7675" s="690"/>
    </row>
    <row r="7676" spans="1:8">
      <c r="A7676" s="676"/>
      <c r="B7676" s="699" t="s">
        <v>35</v>
      </c>
      <c r="C7676" s="700"/>
      <c r="D7676" s="103"/>
      <c r="E7676" s="103"/>
      <c r="F7676" s="429"/>
      <c r="G7676" s="1533">
        <f>SUM(G7674:G7675)</f>
        <v>1762</v>
      </c>
      <c r="H7676" s="703"/>
    </row>
    <row r="7677" spans="1:8">
      <c r="A7677" s="676" t="s">
        <v>3158</v>
      </c>
      <c r="B7677" s="303" t="s">
        <v>2713</v>
      </c>
      <c r="C7677" s="425" t="s">
        <v>3159</v>
      </c>
      <c r="D7677" s="678" t="s">
        <v>98</v>
      </c>
      <c r="E7677" s="678">
        <v>0.01</v>
      </c>
      <c r="F7677" s="204">
        <v>63000</v>
      </c>
      <c r="G7677" s="1567">
        <f t="shared" ref="G7677:G7685" si="496">E7677*F7677</f>
        <v>630</v>
      </c>
      <c r="H7677" s="690"/>
    </row>
    <row r="7678" spans="1:8">
      <c r="A7678" s="676"/>
      <c r="B7678" s="677"/>
      <c r="C7678" s="425" t="s">
        <v>1897</v>
      </c>
      <c r="D7678" s="678" t="s">
        <v>98</v>
      </c>
      <c r="E7678" s="678">
        <v>0.02</v>
      </c>
      <c r="F7678" s="204">
        <v>12740</v>
      </c>
      <c r="G7678" s="1567">
        <f t="shared" si="496"/>
        <v>254.8</v>
      </c>
      <c r="H7678" s="690"/>
    </row>
    <row r="7679" spans="1:8">
      <c r="A7679" s="676"/>
      <c r="B7679" s="677"/>
      <c r="C7679" s="425" t="s">
        <v>879</v>
      </c>
      <c r="D7679" s="678" t="s">
        <v>39</v>
      </c>
      <c r="E7679" s="678">
        <v>0.05</v>
      </c>
      <c r="F7679" s="204">
        <v>1330</v>
      </c>
      <c r="G7679" s="1567">
        <f t="shared" si="496"/>
        <v>66.5</v>
      </c>
      <c r="H7679" s="690"/>
    </row>
    <row r="7680" spans="1:8">
      <c r="A7680" s="676"/>
      <c r="B7680" s="677"/>
      <c r="C7680" s="425" t="s">
        <v>733</v>
      </c>
      <c r="D7680" s="678" t="s">
        <v>39</v>
      </c>
      <c r="E7680" s="678">
        <v>5.0000000000000001E-3</v>
      </c>
      <c r="F7680" s="204">
        <v>10573</v>
      </c>
      <c r="G7680" s="1567">
        <f t="shared" si="496"/>
        <v>52.865000000000002</v>
      </c>
      <c r="H7680" s="690"/>
    </row>
    <row r="7681" spans="1:8">
      <c r="A7681" s="676"/>
      <c r="B7681" s="677"/>
      <c r="C7681" s="425" t="s">
        <v>3160</v>
      </c>
      <c r="D7681" s="678" t="s">
        <v>98</v>
      </c>
      <c r="E7681" s="678">
        <v>0.05</v>
      </c>
      <c r="F7681" s="204">
        <v>12600</v>
      </c>
      <c r="G7681" s="1567">
        <f t="shared" si="496"/>
        <v>630</v>
      </c>
      <c r="H7681" s="690"/>
    </row>
    <row r="7682" spans="1:8">
      <c r="A7682" s="676"/>
      <c r="B7682" s="677"/>
      <c r="C7682" s="425" t="s">
        <v>576</v>
      </c>
      <c r="D7682" s="678" t="s">
        <v>39</v>
      </c>
      <c r="E7682" s="678">
        <v>0.03</v>
      </c>
      <c r="F7682" s="204">
        <v>720</v>
      </c>
      <c r="G7682" s="1567">
        <f t="shared" si="496"/>
        <v>21.599999999999998</v>
      </c>
      <c r="H7682" s="678"/>
    </row>
    <row r="7683" spans="1:8">
      <c r="A7683" s="676"/>
      <c r="B7683" s="677"/>
      <c r="C7683" s="425" t="s">
        <v>2337</v>
      </c>
      <c r="D7683" s="678" t="s">
        <v>98</v>
      </c>
      <c r="E7683" s="678">
        <v>0.01</v>
      </c>
      <c r="F7683" s="204">
        <v>19700</v>
      </c>
      <c r="G7683" s="1567">
        <f t="shared" si="496"/>
        <v>197</v>
      </c>
      <c r="H7683" s="678"/>
    </row>
    <row r="7684" spans="1:8">
      <c r="A7684" s="676"/>
      <c r="B7684" s="677"/>
      <c r="C7684" s="425" t="s">
        <v>3060</v>
      </c>
      <c r="D7684" s="678" t="s">
        <v>98</v>
      </c>
      <c r="E7684" s="678">
        <v>0.05</v>
      </c>
      <c r="F7684" s="204">
        <v>4900</v>
      </c>
      <c r="G7684" s="1567">
        <f t="shared" si="496"/>
        <v>245</v>
      </c>
      <c r="H7684" s="678"/>
    </row>
    <row r="7685" spans="1:8">
      <c r="A7685" s="676"/>
      <c r="B7685" s="677"/>
      <c r="C7685" s="425" t="s">
        <v>727</v>
      </c>
      <c r="D7685" s="678" t="s">
        <v>98</v>
      </c>
      <c r="E7685" s="678">
        <v>0.01</v>
      </c>
      <c r="F7685" s="204">
        <v>5500</v>
      </c>
      <c r="G7685" s="1567">
        <f t="shared" si="496"/>
        <v>55</v>
      </c>
      <c r="H7685" s="678"/>
    </row>
    <row r="7686" spans="1:8">
      <c r="A7686" s="676"/>
      <c r="B7686" s="699" t="s">
        <v>35</v>
      </c>
      <c r="C7686" s="700"/>
      <c r="D7686" s="103"/>
      <c r="E7686" s="103"/>
      <c r="F7686" s="429"/>
      <c r="G7686" s="1533">
        <f>SUM(G7677:G7685)</f>
        <v>2152.7649999999999</v>
      </c>
      <c r="H7686" s="103"/>
    </row>
    <row r="7687" spans="1:8">
      <c r="A7687" s="676" t="s">
        <v>3161</v>
      </c>
      <c r="B7687" s="303" t="s">
        <v>2715</v>
      </c>
      <c r="C7687" s="425" t="s">
        <v>84</v>
      </c>
      <c r="D7687" s="678" t="s">
        <v>39</v>
      </c>
      <c r="E7687" s="678">
        <v>0.1</v>
      </c>
      <c r="F7687" s="204">
        <v>6300</v>
      </c>
      <c r="G7687" s="1567">
        <f t="shared" ref="G7687:G7690" si="497">E7687*F7687</f>
        <v>630</v>
      </c>
      <c r="H7687" s="690"/>
    </row>
    <row r="7688" spans="1:8">
      <c r="A7688" s="676"/>
      <c r="B7688" s="677"/>
      <c r="C7688" s="425" t="s">
        <v>3162</v>
      </c>
      <c r="D7688" s="678" t="s">
        <v>98</v>
      </c>
      <c r="E7688" s="678">
        <v>0.03</v>
      </c>
      <c r="F7688" s="204">
        <v>36600</v>
      </c>
      <c r="G7688" s="1567">
        <f t="shared" si="497"/>
        <v>1098</v>
      </c>
      <c r="H7688" s="690"/>
    </row>
    <row r="7689" spans="1:8">
      <c r="A7689" s="676"/>
      <c r="B7689" s="677"/>
      <c r="C7689" s="425" t="s">
        <v>872</v>
      </c>
      <c r="D7689" s="678" t="s">
        <v>39</v>
      </c>
      <c r="E7689" s="678">
        <v>1.4999999999999999E-2</v>
      </c>
      <c r="F7689" s="204">
        <v>2500</v>
      </c>
      <c r="G7689" s="1567">
        <f t="shared" si="497"/>
        <v>37.5</v>
      </c>
      <c r="H7689" s="690"/>
    </row>
    <row r="7690" spans="1:8">
      <c r="A7690" s="676"/>
      <c r="B7690" s="677"/>
      <c r="C7690" s="425" t="s">
        <v>2337</v>
      </c>
      <c r="D7690" s="678" t="s">
        <v>98</v>
      </c>
      <c r="E7690" s="678">
        <v>0.02</v>
      </c>
      <c r="F7690" s="204">
        <v>19700</v>
      </c>
      <c r="G7690" s="1567">
        <f t="shared" si="497"/>
        <v>394</v>
      </c>
      <c r="H7690" s="690"/>
    </row>
    <row r="7691" spans="1:8">
      <c r="A7691" s="676"/>
      <c r="B7691" s="699" t="s">
        <v>35</v>
      </c>
      <c r="C7691" s="700"/>
      <c r="D7691" s="103"/>
      <c r="E7691" s="103"/>
      <c r="F7691" s="429"/>
      <c r="G7691" s="1533">
        <f>SUM(G7687:G7690)</f>
        <v>2159.5</v>
      </c>
      <c r="H7691" s="703"/>
    </row>
    <row r="7692" spans="1:8">
      <c r="A7692" s="676" t="s">
        <v>3163</v>
      </c>
      <c r="B7692" s="303" t="s">
        <v>2717</v>
      </c>
      <c r="C7692" s="425" t="s">
        <v>3164</v>
      </c>
      <c r="D7692" s="678" t="s">
        <v>1698</v>
      </c>
      <c r="E7692" s="678">
        <v>0.65</v>
      </c>
      <c r="F7692" s="204">
        <v>2128</v>
      </c>
      <c r="G7692" s="1567">
        <f t="shared" ref="G7692:G7696" si="498">E7692*F7692</f>
        <v>1383.2</v>
      </c>
      <c r="H7692" s="690"/>
    </row>
    <row r="7693" spans="1:8">
      <c r="A7693" s="676"/>
      <c r="B7693" s="677"/>
      <c r="C7693" s="425" t="s">
        <v>3110</v>
      </c>
      <c r="D7693" s="678" t="s">
        <v>98</v>
      </c>
      <c r="E7693" s="678">
        <v>0.05</v>
      </c>
      <c r="F7693" s="204">
        <v>1288</v>
      </c>
      <c r="G7693" s="1567">
        <f t="shared" si="498"/>
        <v>64.400000000000006</v>
      </c>
      <c r="H7693" s="690"/>
    </row>
    <row r="7694" spans="1:8">
      <c r="A7694" s="676"/>
      <c r="B7694" s="677"/>
      <c r="C7694" s="425" t="s">
        <v>731</v>
      </c>
      <c r="D7694" s="678" t="s">
        <v>98</v>
      </c>
      <c r="E7694" s="678">
        <v>0.1</v>
      </c>
      <c r="F7694" s="204">
        <v>3500</v>
      </c>
      <c r="G7694" s="1567">
        <f t="shared" si="498"/>
        <v>350</v>
      </c>
      <c r="H7694" s="690"/>
    </row>
    <row r="7695" spans="1:8">
      <c r="A7695" s="676"/>
      <c r="B7695" s="677"/>
      <c r="C7695" s="425" t="s">
        <v>3126</v>
      </c>
      <c r="D7695" s="678" t="s">
        <v>98</v>
      </c>
      <c r="E7695" s="678">
        <v>0.05</v>
      </c>
      <c r="F7695" s="204">
        <v>4900</v>
      </c>
      <c r="G7695" s="1567">
        <f t="shared" si="498"/>
        <v>245</v>
      </c>
      <c r="H7695" s="690"/>
    </row>
    <row r="7696" spans="1:8">
      <c r="A7696" s="676"/>
      <c r="B7696" s="677"/>
      <c r="C7696" s="425" t="s">
        <v>3112</v>
      </c>
      <c r="D7696" s="678" t="s">
        <v>98</v>
      </c>
      <c r="E7696" s="678">
        <v>0.01</v>
      </c>
      <c r="F7696" s="204">
        <v>6200</v>
      </c>
      <c r="G7696" s="1567">
        <f t="shared" si="498"/>
        <v>62</v>
      </c>
      <c r="H7696" s="690"/>
    </row>
    <row r="7697" spans="1:8">
      <c r="A7697" s="676"/>
      <c r="B7697" s="699" t="s">
        <v>35</v>
      </c>
      <c r="C7697" s="425"/>
      <c r="D7697" s="678"/>
      <c r="E7697" s="678"/>
      <c r="F7697" s="204"/>
      <c r="G7697" s="1533">
        <f>SUM(G7692:G7696)</f>
        <v>2104.6000000000004</v>
      </c>
      <c r="H7697" s="678"/>
    </row>
    <row r="7698" spans="1:8">
      <c r="A7698" s="676" t="s">
        <v>3165</v>
      </c>
      <c r="B7698" s="303" t="s">
        <v>2719</v>
      </c>
      <c r="C7698" s="425" t="s">
        <v>1760</v>
      </c>
      <c r="D7698" s="678" t="s">
        <v>39</v>
      </c>
      <c r="E7698" s="678">
        <v>0.02</v>
      </c>
      <c r="F7698" s="204">
        <v>12000</v>
      </c>
      <c r="G7698" s="1567">
        <f t="shared" ref="G7698:G7699" si="499">E7698*F7698</f>
        <v>240</v>
      </c>
      <c r="H7698" s="690"/>
    </row>
    <row r="7699" spans="1:8">
      <c r="A7699" s="676"/>
      <c r="B7699" s="303"/>
      <c r="C7699" s="425" t="s">
        <v>3166</v>
      </c>
      <c r="D7699" s="678" t="s">
        <v>1698</v>
      </c>
      <c r="E7699" s="678">
        <v>0.8</v>
      </c>
      <c r="F7699" s="204">
        <v>2324</v>
      </c>
      <c r="G7699" s="1567">
        <f t="shared" si="499"/>
        <v>1859.2</v>
      </c>
      <c r="H7699" s="690"/>
    </row>
    <row r="7700" spans="1:8">
      <c r="A7700" s="676"/>
      <c r="B7700" s="699" t="s">
        <v>35</v>
      </c>
      <c r="C7700" s="700"/>
      <c r="D7700" s="103"/>
      <c r="E7700" s="103"/>
      <c r="F7700" s="429"/>
      <c r="G7700" s="1533">
        <f>SUM(G7698:G7699)</f>
        <v>2099.1999999999998</v>
      </c>
      <c r="H7700" s="703"/>
    </row>
    <row r="7701" spans="1:8">
      <c r="A7701" s="676" t="s">
        <v>3167</v>
      </c>
      <c r="B7701" s="303" t="s">
        <v>2721</v>
      </c>
      <c r="C7701" s="425" t="s">
        <v>3168</v>
      </c>
      <c r="D7701" s="678" t="s">
        <v>98</v>
      </c>
      <c r="E7701" s="678">
        <v>5.0000000000000001E-3</v>
      </c>
      <c r="F7701" s="204">
        <v>77767</v>
      </c>
      <c r="G7701" s="1567">
        <f t="shared" ref="G7701:G7706" si="500">E7701*F7701</f>
        <v>388.83500000000004</v>
      </c>
      <c r="H7701" s="690"/>
    </row>
    <row r="7702" spans="1:8">
      <c r="A7702" s="676"/>
      <c r="B7702" s="677"/>
      <c r="C7702" s="425" t="s">
        <v>3169</v>
      </c>
      <c r="D7702" s="678" t="s">
        <v>98</v>
      </c>
      <c r="E7702" s="678">
        <v>1.2999999999999999E-2</v>
      </c>
      <c r="F7702" s="204">
        <v>3500</v>
      </c>
      <c r="G7702" s="1567">
        <f t="shared" si="500"/>
        <v>45.5</v>
      </c>
      <c r="H7702" s="690"/>
    </row>
    <row r="7703" spans="1:8">
      <c r="A7703" s="676"/>
      <c r="B7703" s="677"/>
      <c r="C7703" s="425" t="s">
        <v>731</v>
      </c>
      <c r="D7703" s="678" t="s">
        <v>98</v>
      </c>
      <c r="E7703" s="678">
        <v>2.5999999999999999E-2</v>
      </c>
      <c r="F7703" s="204">
        <v>3500</v>
      </c>
      <c r="G7703" s="1567">
        <f t="shared" si="500"/>
        <v>91</v>
      </c>
      <c r="H7703" s="690"/>
    </row>
    <row r="7704" spans="1:8">
      <c r="A7704" s="676"/>
      <c r="B7704" s="677"/>
      <c r="C7704" s="425" t="s">
        <v>882</v>
      </c>
      <c r="D7704" s="678" t="s">
        <v>39</v>
      </c>
      <c r="E7704" s="678">
        <v>5.1999999999999998E-2</v>
      </c>
      <c r="F7704" s="204">
        <v>999</v>
      </c>
      <c r="G7704" s="1567">
        <f t="shared" si="500"/>
        <v>51.948</v>
      </c>
      <c r="H7704" s="690"/>
    </row>
    <row r="7705" spans="1:8">
      <c r="A7705" s="676"/>
      <c r="B7705" s="677"/>
      <c r="C7705" s="425" t="s">
        <v>1789</v>
      </c>
      <c r="D7705" s="678" t="s">
        <v>98</v>
      </c>
      <c r="E7705" s="678">
        <v>4.0000000000000001E-3</v>
      </c>
      <c r="F7705" s="204">
        <v>350000</v>
      </c>
      <c r="G7705" s="1567">
        <f t="shared" si="500"/>
        <v>1400</v>
      </c>
      <c r="H7705" s="690"/>
    </row>
    <row r="7706" spans="1:8">
      <c r="A7706" s="676"/>
      <c r="B7706" s="677"/>
      <c r="C7706" s="425" t="s">
        <v>3170</v>
      </c>
      <c r="D7706" s="678" t="s">
        <v>1698</v>
      </c>
      <c r="E7706" s="678">
        <v>0.05</v>
      </c>
      <c r="F7706" s="204">
        <v>15400</v>
      </c>
      <c r="G7706" s="1567">
        <f t="shared" si="500"/>
        <v>770</v>
      </c>
      <c r="H7706" s="690"/>
    </row>
    <row r="7707" spans="1:8">
      <c r="A7707" s="676"/>
      <c r="B7707" s="699" t="s">
        <v>35</v>
      </c>
      <c r="C7707" s="700"/>
      <c r="D7707" s="103"/>
      <c r="E7707" s="103"/>
      <c r="F7707" s="429"/>
      <c r="G7707" s="1533">
        <f>SUM(G7701:G7706)</f>
        <v>2747.2829999999999</v>
      </c>
      <c r="H7707" s="103"/>
    </row>
    <row r="7708" spans="1:8">
      <c r="A7708" s="676" t="s">
        <v>3171</v>
      </c>
      <c r="B7708" s="303" t="s">
        <v>2723</v>
      </c>
      <c r="C7708" s="425" t="s">
        <v>3172</v>
      </c>
      <c r="D7708" s="678" t="s">
        <v>1698</v>
      </c>
      <c r="E7708" s="678">
        <v>1</v>
      </c>
      <c r="F7708" s="204">
        <v>1750</v>
      </c>
      <c r="G7708" s="1567">
        <f t="shared" ref="G7708:G7712" si="501">E7708*F7708</f>
        <v>1750</v>
      </c>
      <c r="H7708" s="690"/>
    </row>
    <row r="7709" spans="1:8">
      <c r="A7709" s="676"/>
      <c r="B7709" s="677"/>
      <c r="C7709" s="425" t="s">
        <v>1664</v>
      </c>
      <c r="D7709" s="678" t="s">
        <v>98</v>
      </c>
      <c r="E7709" s="678">
        <v>0.1</v>
      </c>
      <c r="F7709" s="204">
        <v>2553.6</v>
      </c>
      <c r="G7709" s="1567">
        <f t="shared" si="501"/>
        <v>255.36</v>
      </c>
      <c r="H7709" s="690"/>
    </row>
    <row r="7710" spans="1:8">
      <c r="A7710" s="676"/>
      <c r="B7710" s="677"/>
      <c r="C7710" s="425" t="s">
        <v>291</v>
      </c>
      <c r="D7710" s="678" t="s">
        <v>98</v>
      </c>
      <c r="E7710" s="678">
        <v>0.1</v>
      </c>
      <c r="F7710" s="204">
        <v>6600</v>
      </c>
      <c r="G7710" s="1567">
        <f t="shared" si="501"/>
        <v>660</v>
      </c>
      <c r="H7710" s="690"/>
    </row>
    <row r="7711" spans="1:8">
      <c r="A7711" s="676"/>
      <c r="B7711" s="677"/>
      <c r="C7711" s="425" t="s">
        <v>727</v>
      </c>
      <c r="D7711" s="678" t="s">
        <v>98</v>
      </c>
      <c r="E7711" s="678">
        <v>0.01</v>
      </c>
      <c r="F7711" s="204">
        <v>5500</v>
      </c>
      <c r="G7711" s="1567">
        <f t="shared" si="501"/>
        <v>55</v>
      </c>
      <c r="H7711" s="690"/>
    </row>
    <row r="7712" spans="1:8">
      <c r="A7712" s="676"/>
      <c r="B7712" s="677"/>
      <c r="C7712" s="425" t="s">
        <v>3112</v>
      </c>
      <c r="D7712" s="678" t="s">
        <v>1652</v>
      </c>
      <c r="E7712" s="678">
        <v>1.2E-2</v>
      </c>
      <c r="F7712" s="204">
        <v>6200</v>
      </c>
      <c r="G7712" s="1567">
        <f t="shared" si="501"/>
        <v>74.400000000000006</v>
      </c>
      <c r="H7712" s="690"/>
    </row>
    <row r="7713" spans="1:8">
      <c r="A7713" s="676"/>
      <c r="B7713" s="699" t="s">
        <v>35</v>
      </c>
      <c r="C7713" s="700"/>
      <c r="D7713" s="103"/>
      <c r="E7713" s="103"/>
      <c r="F7713" s="429"/>
      <c r="G7713" s="1533">
        <f>SUM(G7708:G7712)</f>
        <v>2794.76</v>
      </c>
      <c r="H7713" s="103"/>
    </row>
    <row r="7714" spans="1:8">
      <c r="A7714" s="676" t="s">
        <v>3173</v>
      </c>
      <c r="B7714" s="303" t="s">
        <v>2725</v>
      </c>
      <c r="C7714" s="425" t="s">
        <v>887</v>
      </c>
      <c r="D7714" s="678" t="s">
        <v>98</v>
      </c>
      <c r="E7714" s="678">
        <v>0.16</v>
      </c>
      <c r="F7714" s="204">
        <v>2318</v>
      </c>
      <c r="G7714" s="1567">
        <f t="shared" ref="G7714:G7718" si="502">E7714*F7714</f>
        <v>370.88</v>
      </c>
      <c r="H7714" s="690"/>
    </row>
    <row r="7715" spans="1:8">
      <c r="A7715" s="676"/>
      <c r="B7715" s="677"/>
      <c r="C7715" s="425" t="s">
        <v>1664</v>
      </c>
      <c r="D7715" s="678" t="s">
        <v>98</v>
      </c>
      <c r="E7715" s="678">
        <v>1.0999999999999999E-2</v>
      </c>
      <c r="F7715" s="204">
        <v>2553.6</v>
      </c>
      <c r="G7715" s="1567">
        <f t="shared" si="502"/>
        <v>28.089599999999997</v>
      </c>
      <c r="H7715" s="690"/>
    </row>
    <row r="7716" spans="1:8">
      <c r="A7716" s="676"/>
      <c r="B7716" s="677"/>
      <c r="C7716" s="425" t="s">
        <v>876</v>
      </c>
      <c r="D7716" s="678" t="s">
        <v>98</v>
      </c>
      <c r="E7716" s="678">
        <v>0.01</v>
      </c>
      <c r="F7716" s="204">
        <v>85000</v>
      </c>
      <c r="G7716" s="1567">
        <f t="shared" si="502"/>
        <v>850</v>
      </c>
      <c r="H7716" s="690"/>
    </row>
    <row r="7717" spans="1:8">
      <c r="A7717" s="676"/>
      <c r="B7717" s="677"/>
      <c r="C7717" s="425" t="s">
        <v>3174</v>
      </c>
      <c r="D7717" s="678" t="s">
        <v>98</v>
      </c>
      <c r="E7717" s="678">
        <v>1E-3</v>
      </c>
      <c r="F7717" s="204">
        <v>550000</v>
      </c>
      <c r="G7717" s="1567">
        <f t="shared" si="502"/>
        <v>550</v>
      </c>
      <c r="H7717" s="690"/>
    </row>
    <row r="7718" spans="1:8">
      <c r="A7718" s="676"/>
      <c r="B7718" s="677"/>
      <c r="C7718" s="425" t="s">
        <v>872</v>
      </c>
      <c r="D7718" s="678" t="s">
        <v>39</v>
      </c>
      <c r="E7718" s="678">
        <v>1.4E-2</v>
      </c>
      <c r="F7718" s="204">
        <v>2500</v>
      </c>
      <c r="G7718" s="1567">
        <f t="shared" si="502"/>
        <v>35</v>
      </c>
      <c r="H7718" s="690"/>
    </row>
    <row r="7719" spans="1:8">
      <c r="A7719" s="676"/>
      <c r="B7719" s="699" t="s">
        <v>35</v>
      </c>
      <c r="C7719" s="700"/>
      <c r="D7719" s="103"/>
      <c r="E7719" s="103"/>
      <c r="F7719" s="429"/>
      <c r="G7719" s="1533">
        <f>SUM(G7714:G7718)</f>
        <v>1833.9695999999999</v>
      </c>
      <c r="H7719" s="103"/>
    </row>
    <row r="7720" spans="1:8">
      <c r="A7720" s="676" t="s">
        <v>3175</v>
      </c>
      <c r="B7720" s="303" t="s">
        <v>2727</v>
      </c>
      <c r="C7720" s="425" t="s">
        <v>3176</v>
      </c>
      <c r="D7720" s="678" t="s">
        <v>1698</v>
      </c>
      <c r="E7720" s="678">
        <v>0.1</v>
      </c>
      <c r="F7720" s="204">
        <v>2324</v>
      </c>
      <c r="G7720" s="1567">
        <f t="shared" ref="G7720:G7723" si="503">E7720*F7720</f>
        <v>232.4</v>
      </c>
      <c r="H7720" s="690"/>
    </row>
    <row r="7721" spans="1:8">
      <c r="A7721" s="676"/>
      <c r="B7721" s="677"/>
      <c r="C7721" s="425" t="s">
        <v>731</v>
      </c>
      <c r="D7721" s="678" t="s">
        <v>98</v>
      </c>
      <c r="E7721" s="678">
        <v>0.1</v>
      </c>
      <c r="F7721" s="204">
        <v>3500</v>
      </c>
      <c r="G7721" s="1567">
        <f t="shared" si="503"/>
        <v>350</v>
      </c>
      <c r="H7721" s="690"/>
    </row>
    <row r="7722" spans="1:8">
      <c r="A7722" s="676"/>
      <c r="B7722" s="677"/>
      <c r="C7722" s="425" t="s">
        <v>3149</v>
      </c>
      <c r="D7722" s="678" t="s">
        <v>98</v>
      </c>
      <c r="E7722" s="678">
        <v>0.01</v>
      </c>
      <c r="F7722" s="204">
        <v>133000</v>
      </c>
      <c r="G7722" s="1567">
        <f t="shared" si="503"/>
        <v>1330</v>
      </c>
      <c r="H7722" s="690"/>
    </row>
    <row r="7723" spans="1:8">
      <c r="A7723" s="676"/>
      <c r="B7723" s="677"/>
      <c r="C7723" s="425" t="s">
        <v>3150</v>
      </c>
      <c r="D7723" s="678" t="s">
        <v>98</v>
      </c>
      <c r="E7723" s="678">
        <v>0.1</v>
      </c>
      <c r="F7723" s="204">
        <v>3150</v>
      </c>
      <c r="G7723" s="1567">
        <f t="shared" si="503"/>
        <v>315</v>
      </c>
      <c r="H7723" s="690"/>
    </row>
    <row r="7724" spans="1:8">
      <c r="A7724" s="676"/>
      <c r="B7724" s="699" t="s">
        <v>35</v>
      </c>
      <c r="C7724" s="700"/>
      <c r="D7724" s="103"/>
      <c r="E7724" s="103"/>
      <c r="F7724" s="429"/>
      <c r="G7724" s="1533">
        <f>SUM(G7720:G7723)</f>
        <v>2227.4</v>
      </c>
      <c r="H7724" s="703"/>
    </row>
    <row r="7725" spans="1:8" ht="30">
      <c r="A7725" s="676" t="s">
        <v>3177</v>
      </c>
      <c r="B7725" s="303" t="s">
        <v>2729</v>
      </c>
      <c r="C7725" s="425" t="s">
        <v>576</v>
      </c>
      <c r="D7725" s="678" t="s">
        <v>39</v>
      </c>
      <c r="E7725" s="678">
        <v>4.7E-2</v>
      </c>
      <c r="F7725" s="204">
        <v>720</v>
      </c>
      <c r="G7725" s="1567">
        <f t="shared" ref="G7725:G7731" si="504">E7725*F7725</f>
        <v>33.840000000000003</v>
      </c>
      <c r="H7725" s="690"/>
    </row>
    <row r="7726" spans="1:8">
      <c r="A7726" s="676"/>
      <c r="B7726" s="677"/>
      <c r="C7726" s="425" t="s">
        <v>2453</v>
      </c>
      <c r="D7726" s="678" t="s">
        <v>98</v>
      </c>
      <c r="E7726" s="678">
        <v>0.05</v>
      </c>
      <c r="F7726" s="204">
        <v>3150</v>
      </c>
      <c r="G7726" s="1567">
        <f t="shared" si="504"/>
        <v>157.5</v>
      </c>
      <c r="H7726" s="690"/>
    </row>
    <row r="7727" spans="1:8">
      <c r="A7727" s="676"/>
      <c r="B7727" s="677"/>
      <c r="C7727" s="425" t="s">
        <v>731</v>
      </c>
      <c r="D7727" s="678" t="s">
        <v>98</v>
      </c>
      <c r="E7727" s="678">
        <v>0.09</v>
      </c>
      <c r="F7727" s="204">
        <v>3500</v>
      </c>
      <c r="G7727" s="1567">
        <f t="shared" si="504"/>
        <v>315</v>
      </c>
      <c r="H7727" s="690"/>
    </row>
    <row r="7728" spans="1:8">
      <c r="A7728" s="676"/>
      <c r="B7728" s="677"/>
      <c r="C7728" s="425" t="s">
        <v>1812</v>
      </c>
      <c r="D7728" s="678" t="s">
        <v>39</v>
      </c>
      <c r="E7728" s="678">
        <v>1.4999999999999999E-2</v>
      </c>
      <c r="F7728" s="204">
        <v>3730</v>
      </c>
      <c r="G7728" s="1567">
        <f t="shared" si="504"/>
        <v>55.949999999999996</v>
      </c>
      <c r="H7728" s="690"/>
    </row>
    <row r="7729" spans="1:8">
      <c r="A7729" s="676"/>
      <c r="B7729" s="677"/>
      <c r="C7729" s="425" t="s">
        <v>84</v>
      </c>
      <c r="D7729" s="678" t="s">
        <v>39</v>
      </c>
      <c r="E7729" s="678">
        <v>0.05</v>
      </c>
      <c r="F7729" s="204">
        <v>6300</v>
      </c>
      <c r="G7729" s="1567">
        <f t="shared" si="504"/>
        <v>315</v>
      </c>
      <c r="H7729" s="690"/>
    </row>
    <row r="7730" spans="1:8">
      <c r="A7730" s="676"/>
      <c r="B7730" s="677"/>
      <c r="C7730" s="425" t="s">
        <v>1906</v>
      </c>
      <c r="D7730" s="678" t="s">
        <v>98</v>
      </c>
      <c r="E7730" s="678">
        <v>0.04</v>
      </c>
      <c r="F7730" s="204">
        <v>2553.6</v>
      </c>
      <c r="G7730" s="1567">
        <f t="shared" si="504"/>
        <v>102.14400000000001</v>
      </c>
      <c r="H7730" s="678"/>
    </row>
    <row r="7731" spans="1:8">
      <c r="A7731" s="676"/>
      <c r="B7731" s="677"/>
      <c r="C7731" s="425" t="s">
        <v>3178</v>
      </c>
      <c r="D7731" s="678" t="s">
        <v>1698</v>
      </c>
      <c r="E7731" s="678">
        <v>0.5</v>
      </c>
      <c r="F7731" s="204">
        <v>2324</v>
      </c>
      <c r="G7731" s="1567">
        <f t="shared" si="504"/>
        <v>1162</v>
      </c>
      <c r="H7731" s="678"/>
    </row>
    <row r="7732" spans="1:8">
      <c r="A7732" s="676"/>
      <c r="B7732" s="699" t="s">
        <v>35</v>
      </c>
      <c r="C7732" s="700"/>
      <c r="D7732" s="103"/>
      <c r="E7732" s="103"/>
      <c r="F7732" s="429"/>
      <c r="G7732" s="1533">
        <f>SUM(G7725:G7731)</f>
        <v>2141.4340000000002</v>
      </c>
      <c r="H7732" s="103"/>
    </row>
    <row r="7733" spans="1:8">
      <c r="A7733" s="676" t="s">
        <v>3179</v>
      </c>
      <c r="B7733" s="677" t="s">
        <v>2731</v>
      </c>
      <c r="C7733" s="425"/>
      <c r="D7733" s="678"/>
      <c r="E7733" s="678"/>
      <c r="F7733" s="204"/>
      <c r="G7733" s="701"/>
      <c r="H7733" s="678"/>
    </row>
    <row r="7734" spans="1:8">
      <c r="A7734" s="676" t="s">
        <v>3180</v>
      </c>
      <c r="B7734" s="677" t="s">
        <v>2733</v>
      </c>
      <c r="C7734" s="425"/>
      <c r="D7734" s="678"/>
      <c r="E7734" s="678"/>
      <c r="F7734" s="204"/>
      <c r="G7734" s="701"/>
      <c r="H7734" s="678"/>
    </row>
    <row r="7735" spans="1:8">
      <c r="A7735" s="676" t="s">
        <v>3181</v>
      </c>
      <c r="B7735" s="1315" t="s">
        <v>2735</v>
      </c>
      <c r="C7735" s="425" t="s">
        <v>3240</v>
      </c>
      <c r="D7735" s="678" t="s">
        <v>3182</v>
      </c>
      <c r="E7735" s="678">
        <v>1</v>
      </c>
      <c r="F7735" s="204">
        <v>2700</v>
      </c>
      <c r="G7735" s="1567">
        <f t="shared" ref="G7735:G7738" si="505">E7735*F7735</f>
        <v>2700</v>
      </c>
      <c r="H7735" s="678"/>
    </row>
    <row r="7736" spans="1:8">
      <c r="A7736" s="676"/>
      <c r="B7736" s="677"/>
      <c r="C7736" s="425" t="s">
        <v>112</v>
      </c>
      <c r="D7736" s="678" t="s">
        <v>98</v>
      </c>
      <c r="E7736" s="678">
        <v>4.0000000000000001E-3</v>
      </c>
      <c r="F7736" s="204">
        <v>33320</v>
      </c>
      <c r="G7736" s="1567">
        <f t="shared" si="505"/>
        <v>133.28</v>
      </c>
      <c r="H7736" s="678"/>
    </row>
    <row r="7737" spans="1:8">
      <c r="A7737" s="676"/>
      <c r="B7737" s="677"/>
      <c r="C7737" s="425" t="s">
        <v>3183</v>
      </c>
      <c r="D7737" s="678" t="s">
        <v>98</v>
      </c>
      <c r="E7737" s="678">
        <v>1E-3</v>
      </c>
      <c r="F7737" s="204">
        <v>3279.36</v>
      </c>
      <c r="G7737" s="1567">
        <f t="shared" si="505"/>
        <v>3.2793600000000001</v>
      </c>
      <c r="H7737" s="678"/>
    </row>
    <row r="7738" spans="1:8">
      <c r="A7738" s="676"/>
      <c r="B7738" s="677"/>
      <c r="C7738" s="425" t="s">
        <v>3184</v>
      </c>
      <c r="D7738" s="678" t="s">
        <v>39</v>
      </c>
      <c r="E7738" s="678">
        <v>0.5</v>
      </c>
      <c r="F7738" s="204">
        <v>925</v>
      </c>
      <c r="G7738" s="1567">
        <f t="shared" si="505"/>
        <v>462.5</v>
      </c>
      <c r="H7738" s="678"/>
    </row>
    <row r="7739" spans="1:8">
      <c r="A7739" s="676"/>
      <c r="B7739" s="740" t="s">
        <v>35</v>
      </c>
      <c r="C7739" s="742"/>
      <c r="D7739" s="359"/>
      <c r="E7739" s="359"/>
      <c r="F7739" s="208"/>
      <c r="G7739" s="889">
        <f>SUM(G7735:G7738)</f>
        <v>3299.0593600000002</v>
      </c>
      <c r="H7739" s="678"/>
    </row>
    <row r="7740" spans="1:8" ht="28.5">
      <c r="A7740" s="66" t="s">
        <v>3185</v>
      </c>
      <c r="B7740" s="284" t="s">
        <v>2737</v>
      </c>
      <c r="C7740" s="474"/>
      <c r="D7740" s="66"/>
      <c r="E7740" s="66"/>
      <c r="F7740" s="440"/>
      <c r="G7740" s="891"/>
      <c r="H7740" s="474"/>
    </row>
    <row r="7741" spans="1:8" ht="30">
      <c r="A7741" s="819" t="s">
        <v>3186</v>
      </c>
      <c r="B7741" s="525" t="s">
        <v>3187</v>
      </c>
      <c r="C7741" s="475"/>
      <c r="D7741" s="711"/>
      <c r="E7741" s="711"/>
      <c r="F7741" s="429"/>
      <c r="G7741" s="1533"/>
      <c r="H7741" s="475"/>
    </row>
    <row r="7742" spans="1:8" ht="27" customHeight="1">
      <c r="A7742" s="676" t="s">
        <v>3188</v>
      </c>
      <c r="B7742" s="303" t="s">
        <v>2741</v>
      </c>
      <c r="C7742" s="742" t="s">
        <v>3189</v>
      </c>
      <c r="D7742" s="359" t="s">
        <v>98</v>
      </c>
      <c r="E7742" s="359">
        <v>4.0000000000000001E-3</v>
      </c>
      <c r="F7742" s="208">
        <v>3000</v>
      </c>
      <c r="G7742" s="1564">
        <f t="shared" ref="G7742:G7745" si="506">E7742*F7742</f>
        <v>12</v>
      </c>
      <c r="H7742" s="678"/>
    </row>
    <row r="7743" spans="1:8">
      <c r="A7743" s="676"/>
      <c r="B7743" s="677"/>
      <c r="C7743" s="742" t="s">
        <v>1770</v>
      </c>
      <c r="D7743" s="359" t="s">
        <v>98</v>
      </c>
      <c r="E7743" s="359">
        <v>5.2999999999999999E-2</v>
      </c>
      <c r="F7743" s="208">
        <v>1600</v>
      </c>
      <c r="G7743" s="1564">
        <f t="shared" si="506"/>
        <v>84.8</v>
      </c>
      <c r="H7743" s="678"/>
    </row>
    <row r="7744" spans="1:8">
      <c r="A7744" s="676"/>
      <c r="B7744" s="677"/>
      <c r="C7744" s="425" t="s">
        <v>3190</v>
      </c>
      <c r="D7744" s="678" t="s">
        <v>98</v>
      </c>
      <c r="E7744" s="678">
        <v>2.1000000000000001E-2</v>
      </c>
      <c r="F7744" s="204">
        <v>2500</v>
      </c>
      <c r="G7744" s="1567">
        <f t="shared" si="506"/>
        <v>52.5</v>
      </c>
      <c r="H7744" s="678"/>
    </row>
    <row r="7745" spans="1:8">
      <c r="A7745" s="676"/>
      <c r="B7745" s="677"/>
      <c r="C7745" s="425" t="s">
        <v>3191</v>
      </c>
      <c r="D7745" s="678" t="s">
        <v>98</v>
      </c>
      <c r="E7745" s="678">
        <v>3.0000000000000001E-3</v>
      </c>
      <c r="F7745" s="204">
        <v>5241</v>
      </c>
      <c r="G7745" s="1567">
        <f t="shared" si="506"/>
        <v>15.723000000000001</v>
      </c>
      <c r="H7745" s="678"/>
    </row>
    <row r="7746" spans="1:8">
      <c r="A7746" s="676"/>
      <c r="B7746" s="699" t="s">
        <v>35</v>
      </c>
      <c r="C7746" s="700"/>
      <c r="D7746" s="103"/>
      <c r="E7746" s="103"/>
      <c r="F7746" s="429"/>
      <c r="G7746" s="1533">
        <f>SUM(G7742:G7745)</f>
        <v>165.02300000000002</v>
      </c>
      <c r="H7746" s="103"/>
    </row>
    <row r="7747" spans="1:8" ht="30">
      <c r="A7747" s="676" t="s">
        <v>3192</v>
      </c>
      <c r="B7747" s="303" t="s">
        <v>2743</v>
      </c>
      <c r="C7747" s="425" t="s">
        <v>3193</v>
      </c>
      <c r="D7747" s="678" t="s">
        <v>1698</v>
      </c>
      <c r="E7747" s="678">
        <v>0.8</v>
      </c>
      <c r="F7747" s="204">
        <v>2324</v>
      </c>
      <c r="G7747" s="1567">
        <f t="shared" ref="G7747:G7750" si="507">E7747*F7747</f>
        <v>1859.2</v>
      </c>
      <c r="H7747" s="678"/>
    </row>
    <row r="7748" spans="1:8">
      <c r="A7748" s="676"/>
      <c r="B7748" s="677"/>
      <c r="C7748" s="425" t="s">
        <v>84</v>
      </c>
      <c r="D7748" s="678" t="s">
        <v>39</v>
      </c>
      <c r="E7748" s="678">
        <v>0.01</v>
      </c>
      <c r="F7748" s="204">
        <v>6300</v>
      </c>
      <c r="G7748" s="1567">
        <f t="shared" si="507"/>
        <v>63</v>
      </c>
      <c r="H7748" s="678"/>
    </row>
    <row r="7749" spans="1:8">
      <c r="A7749" s="676"/>
      <c r="B7749" s="677"/>
      <c r="C7749" s="425" t="s">
        <v>576</v>
      </c>
      <c r="D7749" s="678" t="s">
        <v>39</v>
      </c>
      <c r="E7749" s="678">
        <v>2.5000000000000001E-2</v>
      </c>
      <c r="F7749" s="204">
        <v>720</v>
      </c>
      <c r="G7749" s="1567">
        <f t="shared" si="507"/>
        <v>18</v>
      </c>
      <c r="H7749" s="678"/>
    </row>
    <row r="7750" spans="1:8">
      <c r="A7750" s="676"/>
      <c r="B7750" s="677"/>
      <c r="C7750" s="425" t="s">
        <v>1760</v>
      </c>
      <c r="D7750" s="678" t="s">
        <v>39</v>
      </c>
      <c r="E7750" s="678">
        <v>0.01</v>
      </c>
      <c r="F7750" s="204">
        <v>12000</v>
      </c>
      <c r="G7750" s="1567">
        <f t="shared" si="507"/>
        <v>120</v>
      </c>
      <c r="H7750" s="678"/>
    </row>
    <row r="7751" spans="1:8">
      <c r="A7751" s="676"/>
      <c r="B7751" s="699" t="s">
        <v>35</v>
      </c>
      <c r="C7751" s="700"/>
      <c r="D7751" s="103"/>
      <c r="E7751" s="103"/>
      <c r="F7751" s="429"/>
      <c r="G7751" s="1533">
        <f>SUM(G7747:G7750)</f>
        <v>2060.1999999999998</v>
      </c>
      <c r="H7751" s="103"/>
    </row>
    <row r="7752" spans="1:8" ht="30">
      <c r="A7752" s="676" t="s">
        <v>3194</v>
      </c>
      <c r="B7752" s="303" t="s">
        <v>2669</v>
      </c>
      <c r="C7752" s="425" t="s">
        <v>3195</v>
      </c>
      <c r="D7752" s="678" t="s">
        <v>1698</v>
      </c>
      <c r="E7752" s="678">
        <v>0.2</v>
      </c>
      <c r="F7752" s="204">
        <v>7700</v>
      </c>
      <c r="G7752" s="1567">
        <f t="shared" ref="G7752:G7755" si="508">E7752*F7752</f>
        <v>1540</v>
      </c>
      <c r="H7752" s="678"/>
    </row>
    <row r="7753" spans="1:8">
      <c r="B7753" s="677"/>
      <c r="C7753" s="425" t="s">
        <v>84</v>
      </c>
      <c r="D7753" s="678" t="s">
        <v>39</v>
      </c>
      <c r="E7753" s="678">
        <v>0.01</v>
      </c>
      <c r="F7753" s="204">
        <v>6300</v>
      </c>
      <c r="G7753" s="1567">
        <f t="shared" si="508"/>
        <v>63</v>
      </c>
      <c r="H7753" s="678"/>
    </row>
    <row r="7754" spans="1:8">
      <c r="A7754" s="676"/>
      <c r="B7754" s="677"/>
      <c r="C7754" s="425" t="s">
        <v>576</v>
      </c>
      <c r="D7754" s="678" t="s">
        <v>39</v>
      </c>
      <c r="E7754" s="678">
        <v>2.5000000000000001E-2</v>
      </c>
      <c r="F7754" s="204">
        <v>720</v>
      </c>
      <c r="G7754" s="1567">
        <f t="shared" si="508"/>
        <v>18</v>
      </c>
      <c r="H7754" s="678"/>
    </row>
    <row r="7755" spans="1:8">
      <c r="A7755" s="676"/>
      <c r="B7755" s="677"/>
      <c r="C7755" s="425" t="s">
        <v>1760</v>
      </c>
      <c r="D7755" s="678" t="s">
        <v>39</v>
      </c>
      <c r="E7755" s="678">
        <v>0.01</v>
      </c>
      <c r="F7755" s="204">
        <v>12000</v>
      </c>
      <c r="G7755" s="1567">
        <f t="shared" si="508"/>
        <v>120</v>
      </c>
      <c r="H7755" s="678"/>
    </row>
    <row r="7756" spans="1:8">
      <c r="A7756" s="676"/>
      <c r="B7756" s="699" t="s">
        <v>35</v>
      </c>
      <c r="C7756" s="700"/>
      <c r="D7756" s="103"/>
      <c r="E7756" s="103"/>
      <c r="F7756" s="429"/>
      <c r="G7756" s="1533">
        <f>SUM(G7752:G7755)</f>
        <v>1741</v>
      </c>
      <c r="H7756" s="103"/>
    </row>
    <row r="7757" spans="1:8">
      <c r="A7757" s="676" t="s">
        <v>3196</v>
      </c>
      <c r="B7757" s="303" t="s">
        <v>2671</v>
      </c>
      <c r="C7757" s="425" t="s">
        <v>3107</v>
      </c>
      <c r="D7757" s="678" t="s">
        <v>1698</v>
      </c>
      <c r="E7757" s="678">
        <v>0.2</v>
      </c>
      <c r="F7757" s="204">
        <v>7700</v>
      </c>
      <c r="G7757" s="1567">
        <f t="shared" ref="G7757:G7760" si="509">E7757*F7757</f>
        <v>1540</v>
      </c>
      <c r="H7757" s="678"/>
    </row>
    <row r="7758" spans="1:8">
      <c r="B7758" s="677"/>
      <c r="C7758" s="425" t="s">
        <v>84</v>
      </c>
      <c r="D7758" s="678" t="s">
        <v>39</v>
      </c>
      <c r="E7758" s="678">
        <v>0.01</v>
      </c>
      <c r="F7758" s="204">
        <v>6300</v>
      </c>
      <c r="G7758" s="1567">
        <f t="shared" si="509"/>
        <v>63</v>
      </c>
      <c r="H7758" s="678"/>
    </row>
    <row r="7759" spans="1:8">
      <c r="A7759" s="676"/>
      <c r="B7759" s="677"/>
      <c r="C7759" s="425" t="s">
        <v>576</v>
      </c>
      <c r="D7759" s="678" t="s">
        <v>39</v>
      </c>
      <c r="E7759" s="678">
        <v>2.5000000000000001E-2</v>
      </c>
      <c r="F7759" s="204">
        <v>720</v>
      </c>
      <c r="G7759" s="1567">
        <f t="shared" si="509"/>
        <v>18</v>
      </c>
      <c r="H7759" s="678"/>
    </row>
    <row r="7760" spans="1:8">
      <c r="A7760" s="676"/>
      <c r="B7760" s="677"/>
      <c r="C7760" s="425" t="s">
        <v>1760</v>
      </c>
      <c r="D7760" s="678" t="s">
        <v>39</v>
      </c>
      <c r="E7760" s="678">
        <v>0.01</v>
      </c>
      <c r="F7760" s="204">
        <v>12000</v>
      </c>
      <c r="G7760" s="1567">
        <f t="shared" si="509"/>
        <v>120</v>
      </c>
      <c r="H7760" s="678"/>
    </row>
    <row r="7761" spans="1:8">
      <c r="A7761" s="676"/>
      <c r="B7761" s="699" t="s">
        <v>35</v>
      </c>
      <c r="C7761" s="700"/>
      <c r="D7761" s="103"/>
      <c r="E7761" s="103"/>
      <c r="F7761" s="429"/>
      <c r="G7761" s="1533">
        <f>SUM(G7757:G7760)</f>
        <v>1741</v>
      </c>
      <c r="H7761" s="103"/>
    </row>
    <row r="7762" spans="1:8">
      <c r="A7762" s="676" t="s">
        <v>3197</v>
      </c>
      <c r="B7762" s="303" t="s">
        <v>2747</v>
      </c>
      <c r="C7762" s="425" t="s">
        <v>3198</v>
      </c>
      <c r="D7762" s="678" t="s">
        <v>1698</v>
      </c>
      <c r="E7762" s="678">
        <v>0.5</v>
      </c>
      <c r="F7762" s="204">
        <v>1738</v>
      </c>
      <c r="G7762" s="1567">
        <f t="shared" ref="G7762:G7765" si="510">E7762*F7762</f>
        <v>869</v>
      </c>
      <c r="H7762" s="678"/>
    </row>
    <row r="7763" spans="1:8">
      <c r="B7763" s="677"/>
      <c r="C7763" s="425" t="s">
        <v>84</v>
      </c>
      <c r="D7763" s="678" t="s">
        <v>39</v>
      </c>
      <c r="E7763" s="678">
        <v>0.01</v>
      </c>
      <c r="F7763" s="204">
        <v>6300</v>
      </c>
      <c r="G7763" s="1567">
        <f t="shared" si="510"/>
        <v>63</v>
      </c>
      <c r="H7763" s="678"/>
    </row>
    <row r="7764" spans="1:8">
      <c r="A7764" s="676"/>
      <c r="B7764" s="677"/>
      <c r="C7764" s="425" t="s">
        <v>576</v>
      </c>
      <c r="D7764" s="678" t="s">
        <v>39</v>
      </c>
      <c r="E7764" s="678">
        <v>2.5000000000000001E-2</v>
      </c>
      <c r="F7764" s="204">
        <v>720</v>
      </c>
      <c r="G7764" s="1567">
        <f t="shared" si="510"/>
        <v>18</v>
      </c>
      <c r="H7764" s="678"/>
    </row>
    <row r="7765" spans="1:8">
      <c r="A7765" s="676"/>
      <c r="B7765" s="677"/>
      <c r="C7765" s="425" t="s">
        <v>1760</v>
      </c>
      <c r="D7765" s="678" t="s">
        <v>39</v>
      </c>
      <c r="E7765" s="678">
        <v>0.01</v>
      </c>
      <c r="F7765" s="204">
        <v>12000</v>
      </c>
      <c r="G7765" s="1567">
        <f t="shared" si="510"/>
        <v>120</v>
      </c>
      <c r="H7765" s="678"/>
    </row>
    <row r="7766" spans="1:8">
      <c r="A7766" s="676"/>
      <c r="B7766" s="699" t="s">
        <v>35</v>
      </c>
      <c r="C7766" s="700"/>
      <c r="D7766" s="103"/>
      <c r="E7766" s="103"/>
      <c r="F7766" s="429"/>
      <c r="G7766" s="1533">
        <f>SUM(G7762:G7765)</f>
        <v>1070</v>
      </c>
      <c r="H7766" s="103"/>
    </row>
    <row r="7767" spans="1:8" ht="30">
      <c r="A7767" s="676"/>
      <c r="B7767" s="303" t="s">
        <v>2749</v>
      </c>
      <c r="C7767" s="425" t="s">
        <v>3199</v>
      </c>
      <c r="D7767" s="678" t="s">
        <v>1698</v>
      </c>
      <c r="E7767" s="678">
        <v>0.5</v>
      </c>
      <c r="F7767" s="204">
        <v>2324</v>
      </c>
      <c r="G7767" s="1567">
        <f t="shared" ref="G7767:G7770" si="511">E7767*F7767</f>
        <v>1162</v>
      </c>
      <c r="H7767" s="678"/>
    </row>
    <row r="7768" spans="1:8">
      <c r="A7768" s="676" t="s">
        <v>3200</v>
      </c>
      <c r="B7768" s="677"/>
      <c r="C7768" s="425" t="s">
        <v>84</v>
      </c>
      <c r="D7768" s="678" t="s">
        <v>39</v>
      </c>
      <c r="E7768" s="678">
        <v>0.01</v>
      </c>
      <c r="F7768" s="204">
        <v>6300</v>
      </c>
      <c r="G7768" s="1567">
        <f t="shared" si="511"/>
        <v>63</v>
      </c>
      <c r="H7768" s="678"/>
    </row>
    <row r="7769" spans="1:8">
      <c r="A7769" s="676"/>
      <c r="B7769" s="677"/>
      <c r="C7769" s="425" t="s">
        <v>576</v>
      </c>
      <c r="D7769" s="678" t="s">
        <v>39</v>
      </c>
      <c r="E7769" s="678">
        <v>2.5000000000000001E-2</v>
      </c>
      <c r="F7769" s="204">
        <v>720</v>
      </c>
      <c r="G7769" s="1567">
        <f t="shared" si="511"/>
        <v>18</v>
      </c>
      <c r="H7769" s="678"/>
    </row>
    <row r="7770" spans="1:8">
      <c r="A7770" s="676"/>
      <c r="B7770" s="677"/>
      <c r="C7770" s="425" t="s">
        <v>1760</v>
      </c>
      <c r="D7770" s="678" t="s">
        <v>39</v>
      </c>
      <c r="E7770" s="678">
        <v>0.01</v>
      </c>
      <c r="F7770" s="204">
        <v>12000</v>
      </c>
      <c r="G7770" s="1567">
        <f t="shared" si="511"/>
        <v>120</v>
      </c>
      <c r="H7770" s="678"/>
    </row>
    <row r="7771" spans="1:8">
      <c r="A7771" s="676"/>
      <c r="B7771" s="699" t="s">
        <v>35</v>
      </c>
      <c r="C7771" s="700"/>
      <c r="D7771" s="103"/>
      <c r="E7771" s="103"/>
      <c r="F7771" s="429"/>
      <c r="G7771" s="1533">
        <f>SUM(G7767:G7770)</f>
        <v>1363</v>
      </c>
      <c r="H7771" s="103"/>
    </row>
    <row r="7772" spans="1:8">
      <c r="A7772" s="676" t="s">
        <v>3201</v>
      </c>
      <c r="B7772" s="303" t="s">
        <v>2751</v>
      </c>
      <c r="C7772" s="425" t="s">
        <v>3123</v>
      </c>
      <c r="D7772" s="678" t="s">
        <v>3108</v>
      </c>
      <c r="E7772" s="678">
        <v>0.1</v>
      </c>
      <c r="F7772" s="204">
        <v>2324</v>
      </c>
      <c r="G7772" s="1567">
        <f t="shared" ref="G7772:G7775" si="512">E7772*F7772</f>
        <v>232.4</v>
      </c>
      <c r="H7772" s="678"/>
    </row>
    <row r="7773" spans="1:8">
      <c r="B7773" s="677"/>
      <c r="C7773" s="425" t="s">
        <v>84</v>
      </c>
      <c r="D7773" s="678" t="s">
        <v>39</v>
      </c>
      <c r="E7773" s="678">
        <v>0.1</v>
      </c>
      <c r="F7773" s="204">
        <v>6300</v>
      </c>
      <c r="G7773" s="1567">
        <f t="shared" si="512"/>
        <v>630</v>
      </c>
      <c r="H7773" s="678"/>
    </row>
    <row r="7774" spans="1:8">
      <c r="A7774" s="676"/>
      <c r="B7774" s="677"/>
      <c r="C7774" s="425" t="s">
        <v>576</v>
      </c>
      <c r="D7774" s="678" t="s">
        <v>39</v>
      </c>
      <c r="E7774" s="678">
        <v>0.1</v>
      </c>
      <c r="F7774" s="204">
        <v>720</v>
      </c>
      <c r="G7774" s="1567">
        <f t="shared" si="512"/>
        <v>72</v>
      </c>
      <c r="H7774" s="678"/>
    </row>
    <row r="7775" spans="1:8">
      <c r="A7775" s="676"/>
      <c r="B7775" s="677"/>
      <c r="C7775" s="425" t="s">
        <v>1760</v>
      </c>
      <c r="D7775" s="678" t="s">
        <v>39</v>
      </c>
      <c r="E7775" s="678">
        <v>0.01</v>
      </c>
      <c r="F7775" s="204">
        <v>12000</v>
      </c>
      <c r="G7775" s="1567">
        <f t="shared" si="512"/>
        <v>120</v>
      </c>
      <c r="H7775" s="678"/>
    </row>
    <row r="7776" spans="1:8">
      <c r="A7776" s="676"/>
      <c r="B7776" s="699" t="s">
        <v>35</v>
      </c>
      <c r="C7776" s="700"/>
      <c r="D7776" s="103"/>
      <c r="E7776" s="103"/>
      <c r="F7776" s="429"/>
      <c r="G7776" s="1533">
        <f>SUM(G7772:G7775)</f>
        <v>1054.4000000000001</v>
      </c>
      <c r="H7776" s="103"/>
    </row>
    <row r="7777" spans="1:8">
      <c r="A7777" s="676" t="s">
        <v>2752</v>
      </c>
      <c r="B7777" s="303" t="s">
        <v>2687</v>
      </c>
      <c r="C7777" s="425" t="s">
        <v>3202</v>
      </c>
      <c r="D7777" s="678" t="s">
        <v>1698</v>
      </c>
      <c r="E7777" s="678">
        <v>0.65</v>
      </c>
      <c r="F7777" s="637">
        <v>2380</v>
      </c>
      <c r="G7777" s="1567">
        <f t="shared" ref="G7777:G7780" si="513">E7777*F7777</f>
        <v>1547</v>
      </c>
      <c r="H7777" s="678"/>
    </row>
    <row r="7778" spans="1:8">
      <c r="B7778" s="677"/>
      <c r="C7778" s="425" t="s">
        <v>84</v>
      </c>
      <c r="D7778" s="678" t="s">
        <v>39</v>
      </c>
      <c r="E7778" s="678">
        <v>0.01</v>
      </c>
      <c r="F7778" s="637">
        <v>6300</v>
      </c>
      <c r="G7778" s="1567">
        <f t="shared" si="513"/>
        <v>63</v>
      </c>
      <c r="H7778" s="678"/>
    </row>
    <row r="7779" spans="1:8">
      <c r="A7779" s="676"/>
      <c r="B7779" s="677"/>
      <c r="C7779" s="425" t="s">
        <v>576</v>
      </c>
      <c r="D7779" s="678" t="s">
        <v>39</v>
      </c>
      <c r="E7779" s="678">
        <v>0.01</v>
      </c>
      <c r="F7779" s="204">
        <v>720</v>
      </c>
      <c r="G7779" s="1567">
        <f t="shared" si="513"/>
        <v>7.2</v>
      </c>
      <c r="H7779" s="678"/>
    </row>
    <row r="7780" spans="1:8">
      <c r="A7780" s="676"/>
      <c r="B7780" s="677"/>
      <c r="C7780" s="425" t="s">
        <v>1760</v>
      </c>
      <c r="D7780" s="678" t="s">
        <v>39</v>
      </c>
      <c r="E7780" s="678">
        <v>0.01</v>
      </c>
      <c r="F7780" s="204">
        <v>12000</v>
      </c>
      <c r="G7780" s="1567">
        <f t="shared" si="513"/>
        <v>120</v>
      </c>
      <c r="H7780" s="678"/>
    </row>
    <row r="7781" spans="1:8">
      <c r="A7781" s="676"/>
      <c r="B7781" s="699" t="s">
        <v>35</v>
      </c>
      <c r="C7781" s="700"/>
      <c r="D7781" s="103"/>
      <c r="E7781" s="103"/>
      <c r="F7781" s="429"/>
      <c r="G7781" s="1533">
        <f>SUM(G7777:G7780)</f>
        <v>1737.2</v>
      </c>
      <c r="H7781" s="103"/>
    </row>
    <row r="7782" spans="1:8" ht="30">
      <c r="A7782" s="676" t="s">
        <v>3203</v>
      </c>
      <c r="B7782" s="303" t="s">
        <v>2677</v>
      </c>
      <c r="C7782" s="425" t="s">
        <v>3117</v>
      </c>
      <c r="D7782" s="678" t="s">
        <v>1698</v>
      </c>
      <c r="E7782" s="678">
        <v>0.6</v>
      </c>
      <c r="F7782" s="204">
        <v>2800</v>
      </c>
      <c r="G7782" s="1567">
        <f t="shared" ref="G7782:G7785" si="514">E7782*F7782</f>
        <v>1680</v>
      </c>
      <c r="H7782" s="678"/>
    </row>
    <row r="7783" spans="1:8">
      <c r="A7783" s="676"/>
      <c r="B7783" s="677"/>
      <c r="C7783" s="425" t="s">
        <v>84</v>
      </c>
      <c r="D7783" s="678" t="s">
        <v>39</v>
      </c>
      <c r="E7783" s="678">
        <v>0.01</v>
      </c>
      <c r="F7783" s="637">
        <v>6300</v>
      </c>
      <c r="G7783" s="1567">
        <f t="shared" si="514"/>
        <v>63</v>
      </c>
      <c r="H7783" s="678"/>
    </row>
    <row r="7784" spans="1:8">
      <c r="A7784" s="676"/>
      <c r="B7784" s="677"/>
      <c r="C7784" s="425" t="s">
        <v>576</v>
      </c>
      <c r="D7784" s="678" t="s">
        <v>39</v>
      </c>
      <c r="E7784" s="678">
        <v>0.01</v>
      </c>
      <c r="F7784" s="204">
        <v>720</v>
      </c>
      <c r="G7784" s="1567">
        <f t="shared" si="514"/>
        <v>7.2</v>
      </c>
      <c r="H7784" s="678"/>
    </row>
    <row r="7785" spans="1:8">
      <c r="A7785" s="676"/>
      <c r="B7785" s="677"/>
      <c r="C7785" s="425" t="s">
        <v>1760</v>
      </c>
      <c r="D7785" s="678" t="s">
        <v>39</v>
      </c>
      <c r="E7785" s="678">
        <v>0.01</v>
      </c>
      <c r="F7785" s="204">
        <v>12000</v>
      </c>
      <c r="G7785" s="1567">
        <f t="shared" si="514"/>
        <v>120</v>
      </c>
      <c r="H7785" s="678"/>
    </row>
    <row r="7786" spans="1:8">
      <c r="A7786" s="676"/>
      <c r="B7786" s="699" t="s">
        <v>35</v>
      </c>
      <c r="C7786" s="700"/>
      <c r="D7786" s="103"/>
      <c r="E7786" s="103"/>
      <c r="F7786" s="429"/>
      <c r="G7786" s="1533">
        <f>SUM(G7782:G7785)</f>
        <v>1870.2</v>
      </c>
      <c r="H7786" s="103"/>
    </row>
    <row r="7787" spans="1:8" ht="30">
      <c r="A7787" s="676" t="s">
        <v>3204</v>
      </c>
      <c r="B7787" s="303" t="s">
        <v>2685</v>
      </c>
      <c r="C7787" s="425" t="s">
        <v>3124</v>
      </c>
      <c r="D7787" s="678" t="s">
        <v>1698</v>
      </c>
      <c r="E7787" s="678">
        <v>0.8</v>
      </c>
      <c r="F7787" s="204">
        <v>2324</v>
      </c>
      <c r="G7787" s="1567">
        <f t="shared" ref="G7787:G7790" si="515">E7787*F7787</f>
        <v>1859.2</v>
      </c>
      <c r="H7787" s="678"/>
    </row>
    <row r="7788" spans="1:8">
      <c r="B7788" s="677"/>
      <c r="C7788" s="425" t="s">
        <v>84</v>
      </c>
      <c r="D7788" s="678" t="s">
        <v>39</v>
      </c>
      <c r="E7788" s="678">
        <v>0.01</v>
      </c>
      <c r="F7788" s="637">
        <v>6300</v>
      </c>
      <c r="G7788" s="1567">
        <f t="shared" si="515"/>
        <v>63</v>
      </c>
      <c r="H7788" s="678"/>
    </row>
    <row r="7789" spans="1:8">
      <c r="A7789" s="676"/>
      <c r="B7789" s="677"/>
      <c r="C7789" s="425" t="s">
        <v>576</v>
      </c>
      <c r="D7789" s="678" t="s">
        <v>39</v>
      </c>
      <c r="E7789" s="678">
        <v>0.01</v>
      </c>
      <c r="F7789" s="204">
        <v>720</v>
      </c>
      <c r="G7789" s="1567">
        <f t="shared" si="515"/>
        <v>7.2</v>
      </c>
      <c r="H7789" s="678"/>
    </row>
    <row r="7790" spans="1:8">
      <c r="A7790" s="676"/>
      <c r="B7790" s="677"/>
      <c r="C7790" s="425" t="s">
        <v>1760</v>
      </c>
      <c r="D7790" s="678" t="s">
        <v>39</v>
      </c>
      <c r="E7790" s="678">
        <v>0.01</v>
      </c>
      <c r="F7790" s="204">
        <v>12000</v>
      </c>
      <c r="G7790" s="1567">
        <f t="shared" si="515"/>
        <v>120</v>
      </c>
      <c r="H7790" s="678"/>
    </row>
    <row r="7791" spans="1:8">
      <c r="A7791" s="676"/>
      <c r="B7791" s="699" t="s">
        <v>35</v>
      </c>
      <c r="C7791" s="700"/>
      <c r="D7791" s="103"/>
      <c r="E7791" s="103"/>
      <c r="F7791" s="429"/>
      <c r="G7791" s="1533">
        <f>SUM(G7787:G7790)</f>
        <v>2049.4</v>
      </c>
      <c r="H7791" s="103"/>
    </row>
    <row r="7792" spans="1:8" ht="30">
      <c r="A7792" s="676" t="s">
        <v>3205</v>
      </c>
      <c r="B7792" s="303" t="s">
        <v>2679</v>
      </c>
      <c r="C7792" s="425" t="s">
        <v>3119</v>
      </c>
      <c r="D7792" s="678" t="s">
        <v>1698</v>
      </c>
      <c r="E7792" s="678">
        <v>0.6</v>
      </c>
      <c r="F7792" s="204">
        <v>2128</v>
      </c>
      <c r="G7792" s="1567">
        <f t="shared" ref="G7792:G7798" si="516">E7792*F7792</f>
        <v>1276.8</v>
      </c>
      <c r="H7792" s="678"/>
    </row>
    <row r="7793" spans="1:8">
      <c r="B7793" s="677"/>
      <c r="C7793" s="425" t="s">
        <v>84</v>
      </c>
      <c r="D7793" s="678" t="s">
        <v>39</v>
      </c>
      <c r="E7793" s="678">
        <v>0.01</v>
      </c>
      <c r="F7793" s="637">
        <v>6300</v>
      </c>
      <c r="G7793" s="1567">
        <f t="shared" si="516"/>
        <v>63</v>
      </c>
      <c r="H7793" s="678"/>
    </row>
    <row r="7794" spans="1:8">
      <c r="A7794" s="676"/>
      <c r="B7794" s="677"/>
      <c r="C7794" s="425" t="s">
        <v>576</v>
      </c>
      <c r="D7794" s="678" t="s">
        <v>39</v>
      </c>
      <c r="E7794" s="678">
        <v>0.01</v>
      </c>
      <c r="F7794" s="204">
        <v>720</v>
      </c>
      <c r="G7794" s="1567">
        <f t="shared" si="516"/>
        <v>7.2</v>
      </c>
      <c r="H7794" s="678"/>
    </row>
    <row r="7795" spans="1:8">
      <c r="A7795" s="676"/>
      <c r="B7795" s="677"/>
      <c r="C7795" s="425" t="s">
        <v>1760</v>
      </c>
      <c r="D7795" s="678" t="s">
        <v>39</v>
      </c>
      <c r="E7795" s="678">
        <v>0.01</v>
      </c>
      <c r="F7795" s="204">
        <v>12000</v>
      </c>
      <c r="G7795" s="1567">
        <f t="shared" si="516"/>
        <v>120</v>
      </c>
      <c r="H7795" s="678"/>
    </row>
    <row r="7796" spans="1:8">
      <c r="A7796" s="676"/>
      <c r="B7796" s="677"/>
      <c r="C7796" s="425" t="s">
        <v>1988</v>
      </c>
      <c r="D7796" s="678" t="s">
        <v>3206</v>
      </c>
      <c r="E7796" s="678">
        <v>1E-3</v>
      </c>
      <c r="F7796" s="637">
        <v>175080</v>
      </c>
      <c r="G7796" s="1567">
        <f t="shared" si="516"/>
        <v>175.08</v>
      </c>
      <c r="H7796" s="678"/>
    </row>
    <row r="7797" spans="1:8">
      <c r="A7797" s="676"/>
      <c r="B7797" s="677"/>
      <c r="C7797" s="425" t="s">
        <v>3207</v>
      </c>
      <c r="D7797" s="678" t="s">
        <v>1661</v>
      </c>
      <c r="E7797" s="678">
        <v>1E-3</v>
      </c>
      <c r="F7797" s="637">
        <v>50534</v>
      </c>
      <c r="G7797" s="1567">
        <f t="shared" si="516"/>
        <v>50.533999999999999</v>
      </c>
      <c r="H7797" s="678"/>
    </row>
    <row r="7798" spans="1:8">
      <c r="A7798" s="676"/>
      <c r="B7798" s="677"/>
      <c r="C7798" s="425" t="s">
        <v>3088</v>
      </c>
      <c r="D7798" s="678" t="s">
        <v>39</v>
      </c>
      <c r="E7798" s="678">
        <v>0.01</v>
      </c>
      <c r="F7798" s="204">
        <v>2500</v>
      </c>
      <c r="G7798" s="1567">
        <f t="shared" si="516"/>
        <v>25</v>
      </c>
      <c r="H7798" s="678"/>
    </row>
    <row r="7799" spans="1:8">
      <c r="A7799" s="676"/>
      <c r="B7799" s="699" t="s">
        <v>35</v>
      </c>
      <c r="C7799" s="700"/>
      <c r="D7799" s="103"/>
      <c r="E7799" s="103"/>
      <c r="F7799" s="429"/>
      <c r="G7799" s="1533">
        <f>SUM(G7792:G7798)</f>
        <v>1717.614</v>
      </c>
      <c r="H7799" s="103"/>
    </row>
    <row r="7800" spans="1:8">
      <c r="A7800" s="676" t="s">
        <v>3208</v>
      </c>
      <c r="B7800" s="303" t="s">
        <v>2689</v>
      </c>
      <c r="C7800" s="425" t="s">
        <v>3131</v>
      </c>
      <c r="D7800" s="678" t="s">
        <v>1698</v>
      </c>
      <c r="E7800" s="678">
        <v>0.7</v>
      </c>
      <c r="F7800" s="204">
        <v>2324</v>
      </c>
      <c r="G7800" s="1567">
        <f t="shared" ref="G7800:G7804" si="517">E7800*F7800</f>
        <v>1626.8</v>
      </c>
      <c r="H7800" s="678"/>
    </row>
    <row r="7801" spans="1:8">
      <c r="B7801" s="677"/>
      <c r="C7801" s="425" t="s">
        <v>84</v>
      </c>
      <c r="D7801" s="678" t="s">
        <v>39</v>
      </c>
      <c r="E7801" s="678">
        <v>0.01</v>
      </c>
      <c r="F7801" s="637">
        <v>6300</v>
      </c>
      <c r="G7801" s="1567">
        <f t="shared" si="517"/>
        <v>63</v>
      </c>
      <c r="H7801" s="678"/>
    </row>
    <row r="7802" spans="1:8">
      <c r="A7802" s="676"/>
      <c r="B7802" s="677"/>
      <c r="C7802" s="425" t="s">
        <v>576</v>
      </c>
      <c r="D7802" s="678" t="s">
        <v>39</v>
      </c>
      <c r="E7802" s="678">
        <v>0.01</v>
      </c>
      <c r="F7802" s="204">
        <v>720</v>
      </c>
      <c r="G7802" s="1567">
        <f t="shared" si="517"/>
        <v>7.2</v>
      </c>
      <c r="H7802" s="678"/>
    </row>
    <row r="7803" spans="1:8">
      <c r="A7803" s="676"/>
      <c r="B7803" s="677"/>
      <c r="C7803" s="425" t="s">
        <v>1760</v>
      </c>
      <c r="D7803" s="678" t="s">
        <v>39</v>
      </c>
      <c r="E7803" s="678">
        <v>0.01</v>
      </c>
      <c r="F7803" s="204">
        <v>12000</v>
      </c>
      <c r="G7803" s="1567">
        <f t="shared" si="517"/>
        <v>120</v>
      </c>
      <c r="H7803" s="678"/>
    </row>
    <row r="7804" spans="1:8" s="196" customFormat="1">
      <c r="A7804" s="164"/>
      <c r="B7804" s="677"/>
      <c r="C7804" s="425" t="s">
        <v>1813</v>
      </c>
      <c r="D7804" s="678" t="s">
        <v>98</v>
      </c>
      <c r="E7804" s="678">
        <v>0.01</v>
      </c>
      <c r="F7804" s="204">
        <v>5241</v>
      </c>
      <c r="G7804" s="1567">
        <f t="shared" si="517"/>
        <v>52.410000000000004</v>
      </c>
      <c r="H7804" s="678"/>
    </row>
    <row r="7805" spans="1:8" s="196" customFormat="1">
      <c r="A7805" s="164"/>
      <c r="B7805" s="699" t="s">
        <v>35</v>
      </c>
      <c r="C7805" s="700"/>
      <c r="D7805" s="103"/>
      <c r="E7805" s="103"/>
      <c r="F7805" s="429"/>
      <c r="G7805" s="1533">
        <f>SUM(G7800:G7804)</f>
        <v>1869.41</v>
      </c>
      <c r="H7805" s="103"/>
    </row>
    <row r="7806" spans="1:8" s="196" customFormat="1" ht="30">
      <c r="A7806" s="164" t="s">
        <v>3209</v>
      </c>
      <c r="B7806" s="303" t="s">
        <v>2691</v>
      </c>
      <c r="C7806" s="425" t="s">
        <v>3133</v>
      </c>
      <c r="D7806" s="678" t="s">
        <v>1698</v>
      </c>
      <c r="E7806" s="678">
        <v>0.7</v>
      </c>
      <c r="F7806" s="204">
        <v>2324</v>
      </c>
      <c r="G7806" s="1567">
        <f t="shared" ref="G7806:G7810" si="518">E7806*F7806</f>
        <v>1626.8</v>
      </c>
      <c r="H7806" s="678"/>
    </row>
    <row r="7807" spans="1:8" s="196" customFormat="1">
      <c r="A7807" s="743"/>
      <c r="B7807" s="677"/>
      <c r="C7807" s="425" t="s">
        <v>84</v>
      </c>
      <c r="D7807" s="678" t="s">
        <v>39</v>
      </c>
      <c r="E7807" s="678">
        <v>0.01</v>
      </c>
      <c r="F7807" s="637">
        <v>6300</v>
      </c>
      <c r="G7807" s="1567">
        <f t="shared" si="518"/>
        <v>63</v>
      </c>
      <c r="H7807" s="678"/>
    </row>
    <row r="7808" spans="1:8" s="196" customFormat="1">
      <c r="A7808" s="164"/>
      <c r="B7808" s="677"/>
      <c r="C7808" s="425" t="s">
        <v>576</v>
      </c>
      <c r="D7808" s="678" t="s">
        <v>39</v>
      </c>
      <c r="E7808" s="678">
        <v>0.01</v>
      </c>
      <c r="F7808" s="204">
        <v>720</v>
      </c>
      <c r="G7808" s="1567">
        <f t="shared" si="518"/>
        <v>7.2</v>
      </c>
      <c r="H7808" s="678"/>
    </row>
    <row r="7809" spans="1:8" s="196" customFormat="1">
      <c r="A7809" s="164"/>
      <c r="B7809" s="677"/>
      <c r="C7809" s="425" t="s">
        <v>1760</v>
      </c>
      <c r="D7809" s="678" t="s">
        <v>39</v>
      </c>
      <c r="E7809" s="678">
        <v>0.01</v>
      </c>
      <c r="F7809" s="204">
        <v>12000</v>
      </c>
      <c r="G7809" s="1567">
        <f t="shared" si="518"/>
        <v>120</v>
      </c>
      <c r="H7809" s="678"/>
    </row>
    <row r="7810" spans="1:8" s="196" customFormat="1">
      <c r="A7810" s="164"/>
      <c r="B7810" s="677"/>
      <c r="C7810" s="425" t="s">
        <v>1813</v>
      </c>
      <c r="D7810" s="678" t="s">
        <v>98</v>
      </c>
      <c r="E7810" s="678">
        <v>0.01</v>
      </c>
      <c r="F7810" s="204">
        <v>5241</v>
      </c>
      <c r="G7810" s="1567">
        <f t="shared" si="518"/>
        <v>52.410000000000004</v>
      </c>
      <c r="H7810" s="678"/>
    </row>
    <row r="7811" spans="1:8" s="196" customFormat="1">
      <c r="A7811" s="164"/>
      <c r="B7811" s="699" t="s">
        <v>35</v>
      </c>
      <c r="C7811" s="700"/>
      <c r="D7811" s="103"/>
      <c r="E7811" s="103"/>
      <c r="F7811" s="429"/>
      <c r="G7811" s="1533">
        <f>SUM(G7806:G7810)</f>
        <v>1869.41</v>
      </c>
      <c r="H7811" s="103"/>
    </row>
    <row r="7812" spans="1:8" s="196" customFormat="1">
      <c r="A7812" s="164" t="s">
        <v>3210</v>
      </c>
      <c r="B7812" s="303" t="s">
        <v>2701</v>
      </c>
      <c r="C7812" s="425" t="s">
        <v>3142</v>
      </c>
      <c r="D7812" s="678" t="s">
        <v>1698</v>
      </c>
      <c r="E7812" s="678">
        <v>1</v>
      </c>
      <c r="F7812" s="204">
        <v>1120</v>
      </c>
      <c r="G7812" s="1567">
        <f t="shared" ref="G7812:G7815" si="519">E7812*F7812</f>
        <v>1120</v>
      </c>
      <c r="H7812" s="678"/>
    </row>
    <row r="7813" spans="1:8" s="196" customFormat="1">
      <c r="A7813" s="743"/>
      <c r="B7813" s="677"/>
      <c r="C7813" s="425" t="s">
        <v>84</v>
      </c>
      <c r="D7813" s="678" t="s">
        <v>39</v>
      </c>
      <c r="E7813" s="678">
        <v>0.1</v>
      </c>
      <c r="F7813" s="637">
        <v>6300</v>
      </c>
      <c r="G7813" s="1567">
        <f t="shared" si="519"/>
        <v>630</v>
      </c>
      <c r="H7813" s="678"/>
    </row>
    <row r="7814" spans="1:8" s="196" customFormat="1">
      <c r="A7814" s="164"/>
      <c r="B7814" s="677"/>
      <c r="C7814" s="425" t="s">
        <v>576</v>
      </c>
      <c r="D7814" s="678" t="s">
        <v>39</v>
      </c>
      <c r="E7814" s="678">
        <v>0.01</v>
      </c>
      <c r="F7814" s="204">
        <v>720</v>
      </c>
      <c r="G7814" s="1567">
        <f t="shared" si="519"/>
        <v>7.2</v>
      </c>
      <c r="H7814" s="678"/>
    </row>
    <row r="7815" spans="1:8" s="196" customFormat="1">
      <c r="A7815" s="164"/>
      <c r="B7815" s="677"/>
      <c r="C7815" s="425" t="s">
        <v>1760</v>
      </c>
      <c r="D7815" s="678" t="s">
        <v>39</v>
      </c>
      <c r="E7815" s="678">
        <v>0.01</v>
      </c>
      <c r="F7815" s="204">
        <v>12000</v>
      </c>
      <c r="G7815" s="1567">
        <f t="shared" si="519"/>
        <v>120</v>
      </c>
      <c r="H7815" s="678"/>
    </row>
    <row r="7816" spans="1:8" s="196" customFormat="1">
      <c r="A7816" s="164"/>
      <c r="B7816" s="699" t="s">
        <v>35</v>
      </c>
      <c r="C7816" s="700"/>
      <c r="D7816" s="103"/>
      <c r="E7816" s="103"/>
      <c r="F7816" s="429"/>
      <c r="G7816" s="1533">
        <f>SUM(G7812:G7815)</f>
        <v>1877.2</v>
      </c>
      <c r="H7816" s="103"/>
    </row>
    <row r="7817" spans="1:8" s="196" customFormat="1" ht="30">
      <c r="A7817" s="164" t="s">
        <v>3211</v>
      </c>
      <c r="B7817" s="303" t="s">
        <v>2703</v>
      </c>
      <c r="C7817" s="425" t="s">
        <v>3212</v>
      </c>
      <c r="D7817" s="678" t="s">
        <v>1698</v>
      </c>
      <c r="E7817" s="678">
        <v>0.25</v>
      </c>
      <c r="F7817" s="204">
        <v>7700</v>
      </c>
      <c r="G7817" s="1567">
        <f t="shared" ref="G7817:G7820" si="520">E7817*F7817</f>
        <v>1925</v>
      </c>
      <c r="H7817" s="678"/>
    </row>
    <row r="7818" spans="1:8" s="196" customFormat="1">
      <c r="A7818" s="743"/>
      <c r="B7818" s="677"/>
      <c r="C7818" s="425" t="s">
        <v>84</v>
      </c>
      <c r="D7818" s="678" t="s">
        <v>39</v>
      </c>
      <c r="E7818" s="678">
        <v>0.01</v>
      </c>
      <c r="F7818" s="637">
        <v>6300</v>
      </c>
      <c r="G7818" s="1567">
        <f t="shared" si="520"/>
        <v>63</v>
      </c>
      <c r="H7818" s="678"/>
    </row>
    <row r="7819" spans="1:8" s="196" customFormat="1">
      <c r="A7819" s="164"/>
      <c r="B7819" s="677"/>
      <c r="C7819" s="425" t="s">
        <v>576</v>
      </c>
      <c r="D7819" s="678" t="s">
        <v>39</v>
      </c>
      <c r="E7819" s="678">
        <v>0.01</v>
      </c>
      <c r="F7819" s="204">
        <v>720</v>
      </c>
      <c r="G7819" s="1567">
        <f t="shared" si="520"/>
        <v>7.2</v>
      </c>
      <c r="H7819" s="678"/>
    </row>
    <row r="7820" spans="1:8" s="196" customFormat="1">
      <c r="A7820" s="164"/>
      <c r="B7820" s="677"/>
      <c r="C7820" s="425" t="s">
        <v>1760</v>
      </c>
      <c r="D7820" s="678" t="s">
        <v>39</v>
      </c>
      <c r="E7820" s="678">
        <v>0.01</v>
      </c>
      <c r="F7820" s="204">
        <v>12000</v>
      </c>
      <c r="G7820" s="1567">
        <f t="shared" si="520"/>
        <v>120</v>
      </c>
      <c r="H7820" s="678"/>
    </row>
    <row r="7821" spans="1:8" s="196" customFormat="1">
      <c r="A7821" s="164"/>
      <c r="B7821" s="699" t="s">
        <v>35</v>
      </c>
      <c r="C7821" s="700"/>
      <c r="D7821" s="103"/>
      <c r="E7821" s="103"/>
      <c r="F7821" s="429"/>
      <c r="G7821" s="1533">
        <f>SUM(G7817:G7820)</f>
        <v>2115.1999999999998</v>
      </c>
      <c r="H7821" s="103"/>
    </row>
    <row r="7822" spans="1:8" s="196" customFormat="1">
      <c r="A7822" s="164" t="s">
        <v>3213</v>
      </c>
      <c r="B7822" s="303" t="s">
        <v>2761</v>
      </c>
      <c r="C7822" s="425" t="s">
        <v>84</v>
      </c>
      <c r="D7822" s="678" t="s">
        <v>39</v>
      </c>
      <c r="E7822" s="678">
        <v>0.1</v>
      </c>
      <c r="F7822" s="204">
        <v>10800</v>
      </c>
      <c r="G7822" s="1567">
        <f t="shared" ref="G7822:G7826" si="521">E7822*F7822</f>
        <v>1080</v>
      </c>
      <c r="H7822" s="678"/>
    </row>
    <row r="7823" spans="1:8" s="196" customFormat="1">
      <c r="A7823" s="743"/>
      <c r="B7823" s="677"/>
      <c r="C7823" s="425" t="s">
        <v>727</v>
      </c>
      <c r="D7823" s="678" t="s">
        <v>34</v>
      </c>
      <c r="E7823" s="678">
        <v>0.1</v>
      </c>
      <c r="F7823" s="204" t="s">
        <v>3214</v>
      </c>
      <c r="G7823" s="1567">
        <f t="shared" si="521"/>
        <v>69.643000000000001</v>
      </c>
      <c r="H7823" s="678"/>
    </row>
    <row r="7824" spans="1:8" s="196" customFormat="1">
      <c r="A7824" s="164"/>
      <c r="B7824" s="677"/>
      <c r="C7824" s="425" t="s">
        <v>3154</v>
      </c>
      <c r="D7824" s="678" t="s">
        <v>98</v>
      </c>
      <c r="E7824" s="678">
        <v>0.1</v>
      </c>
      <c r="F7824" s="204">
        <v>2553.6</v>
      </c>
      <c r="G7824" s="1567">
        <f t="shared" si="521"/>
        <v>255.36</v>
      </c>
      <c r="H7824" s="678"/>
    </row>
    <row r="7825" spans="1:8" s="196" customFormat="1">
      <c r="A7825" s="164"/>
      <c r="B7825" s="677"/>
      <c r="C7825" s="425" t="s">
        <v>3215</v>
      </c>
      <c r="D7825" s="678" t="s">
        <v>98</v>
      </c>
      <c r="E7825" s="678">
        <v>0.04</v>
      </c>
      <c r="F7825" s="204">
        <v>20000</v>
      </c>
      <c r="G7825" s="1567">
        <f t="shared" si="521"/>
        <v>800</v>
      </c>
      <c r="H7825" s="678"/>
    </row>
    <row r="7826" spans="1:8" s="196" customFormat="1">
      <c r="A7826" s="164"/>
      <c r="B7826" s="677"/>
      <c r="C7826" s="425" t="s">
        <v>892</v>
      </c>
      <c r="D7826" s="678" t="s">
        <v>98</v>
      </c>
      <c r="E7826" s="678">
        <v>0.1</v>
      </c>
      <c r="F7826" s="204">
        <v>3000</v>
      </c>
      <c r="G7826" s="1567">
        <f t="shared" si="521"/>
        <v>300</v>
      </c>
      <c r="H7826" s="678"/>
    </row>
    <row r="7827" spans="1:8" s="196" customFormat="1">
      <c r="A7827" s="164"/>
      <c r="B7827" s="699" t="s">
        <v>35</v>
      </c>
      <c r="C7827" s="700"/>
      <c r="D7827" s="103"/>
      <c r="E7827" s="103"/>
      <c r="F7827" s="429"/>
      <c r="G7827" s="1533">
        <f>SUM(G7822:G7826)</f>
        <v>2505.0030000000002</v>
      </c>
      <c r="H7827" s="103"/>
    </row>
    <row r="7828" spans="1:8" s="196" customFormat="1">
      <c r="A7828" s="164" t="s">
        <v>3216</v>
      </c>
      <c r="B7828" s="303" t="s">
        <v>2763</v>
      </c>
      <c r="C7828" s="425" t="s">
        <v>3063</v>
      </c>
      <c r="D7828" s="678" t="s">
        <v>1698</v>
      </c>
      <c r="E7828" s="678">
        <v>1</v>
      </c>
      <c r="F7828" s="204">
        <v>1500</v>
      </c>
      <c r="G7828" s="1567">
        <f t="shared" ref="G7828:G7830" si="522">E7828*F7828</f>
        <v>1500</v>
      </c>
      <c r="H7828" s="678"/>
    </row>
    <row r="7829" spans="1:8" s="196" customFormat="1">
      <c r="A7829" s="743"/>
      <c r="B7829" s="677"/>
      <c r="C7829" s="425" t="s">
        <v>872</v>
      </c>
      <c r="D7829" s="678" t="s">
        <v>39</v>
      </c>
      <c r="E7829" s="678">
        <v>0.5</v>
      </c>
      <c r="F7829" s="204">
        <v>2500</v>
      </c>
      <c r="G7829" s="1567">
        <f t="shared" si="522"/>
        <v>1250</v>
      </c>
      <c r="H7829" s="678"/>
    </row>
    <row r="7830" spans="1:8" s="196" customFormat="1">
      <c r="A7830" s="164"/>
      <c r="B7830" s="677"/>
      <c r="C7830" s="425" t="s">
        <v>724</v>
      </c>
      <c r="D7830" s="678" t="s">
        <v>39</v>
      </c>
      <c r="E7830" s="678">
        <v>0.1</v>
      </c>
      <c r="F7830" s="204">
        <v>999</v>
      </c>
      <c r="G7830" s="1567">
        <f t="shared" si="522"/>
        <v>99.9</v>
      </c>
      <c r="H7830" s="678"/>
    </row>
    <row r="7831" spans="1:8" s="196" customFormat="1">
      <c r="A7831" s="164"/>
      <c r="B7831" s="699" t="s">
        <v>35</v>
      </c>
      <c r="C7831" s="700"/>
      <c r="D7831" s="103"/>
      <c r="E7831" s="103"/>
      <c r="F7831" s="429"/>
      <c r="G7831" s="1533">
        <f>SUM(G7828:G7830)</f>
        <v>2849.9</v>
      </c>
      <c r="H7831" s="103"/>
    </row>
    <row r="7832" spans="1:8" s="196" customFormat="1" ht="30">
      <c r="A7832" s="164" t="s">
        <v>3217</v>
      </c>
      <c r="B7832" s="303" t="s">
        <v>2815</v>
      </c>
      <c r="C7832" s="425" t="s">
        <v>3074</v>
      </c>
      <c r="D7832" s="678" t="s">
        <v>1698</v>
      </c>
      <c r="E7832" s="678">
        <v>1</v>
      </c>
      <c r="F7832" s="204">
        <v>1500</v>
      </c>
      <c r="G7832" s="1567">
        <f t="shared" ref="G7832:G7834" si="523">E7832*F7832</f>
        <v>1500</v>
      </c>
      <c r="H7832" s="678"/>
    </row>
    <row r="7833" spans="1:8" s="196" customFormat="1">
      <c r="A7833" s="743"/>
      <c r="B7833" s="677"/>
      <c r="C7833" s="425" t="s">
        <v>872</v>
      </c>
      <c r="D7833" s="678" t="s">
        <v>39</v>
      </c>
      <c r="E7833" s="678">
        <v>0.3</v>
      </c>
      <c r="F7833" s="204">
        <v>2500</v>
      </c>
      <c r="G7833" s="1567">
        <f t="shared" si="523"/>
        <v>750</v>
      </c>
      <c r="H7833" s="678"/>
    </row>
    <row r="7834" spans="1:8" s="196" customFormat="1">
      <c r="A7834" s="164"/>
      <c r="B7834" s="677"/>
      <c r="C7834" s="425" t="s">
        <v>724</v>
      </c>
      <c r="D7834" s="678" t="s">
        <v>39</v>
      </c>
      <c r="E7834" s="678">
        <v>0.1</v>
      </c>
      <c r="F7834" s="204">
        <v>999</v>
      </c>
      <c r="G7834" s="1567">
        <f t="shared" si="523"/>
        <v>99.9</v>
      </c>
      <c r="H7834" s="678"/>
    </row>
    <row r="7835" spans="1:8" s="196" customFormat="1">
      <c r="A7835" s="164"/>
      <c r="B7835" s="699" t="s">
        <v>35</v>
      </c>
      <c r="C7835" s="700"/>
      <c r="D7835" s="103"/>
      <c r="E7835" s="103"/>
      <c r="F7835" s="429"/>
      <c r="G7835" s="1533">
        <f>SUM(G7832:G7834)</f>
        <v>2349.9</v>
      </c>
      <c r="H7835" s="103"/>
    </row>
    <row r="7836" spans="1:8" s="196" customFormat="1">
      <c r="A7836" s="164" t="s">
        <v>3218</v>
      </c>
      <c r="B7836" s="303" t="s">
        <v>2767</v>
      </c>
      <c r="C7836" s="425" t="s">
        <v>727</v>
      </c>
      <c r="D7836" s="678" t="s">
        <v>98</v>
      </c>
      <c r="E7836" s="678">
        <v>0.01</v>
      </c>
      <c r="F7836" s="204">
        <v>5500</v>
      </c>
      <c r="G7836" s="1567">
        <f t="shared" ref="G7836:G7842" si="524">E7836*F7836</f>
        <v>55</v>
      </c>
      <c r="H7836" s="678"/>
    </row>
    <row r="7837" spans="1:8" s="196" customFormat="1">
      <c r="A7837" s="743"/>
      <c r="B7837" s="677"/>
      <c r="C7837" s="425" t="s">
        <v>2358</v>
      </c>
      <c r="D7837" s="678" t="s">
        <v>1698</v>
      </c>
      <c r="E7837" s="678">
        <v>0.1</v>
      </c>
      <c r="F7837" s="204">
        <v>950</v>
      </c>
      <c r="G7837" s="1567">
        <f t="shared" si="524"/>
        <v>95</v>
      </c>
      <c r="H7837" s="678"/>
    </row>
    <row r="7838" spans="1:8" s="196" customFormat="1">
      <c r="A7838" s="164"/>
      <c r="B7838" s="677"/>
      <c r="C7838" s="425" t="s">
        <v>723</v>
      </c>
      <c r="D7838" s="678" t="s">
        <v>39</v>
      </c>
      <c r="E7838" s="678">
        <v>0.1</v>
      </c>
      <c r="F7838" s="204">
        <v>1540</v>
      </c>
      <c r="G7838" s="1567">
        <f t="shared" si="524"/>
        <v>154</v>
      </c>
      <c r="H7838" s="678"/>
    </row>
    <row r="7839" spans="1:8" s="196" customFormat="1">
      <c r="A7839" s="164"/>
      <c r="B7839" s="677"/>
      <c r="C7839" s="425" t="s">
        <v>728</v>
      </c>
      <c r="D7839" s="678" t="s">
        <v>39</v>
      </c>
      <c r="E7839" s="678">
        <v>0.05</v>
      </c>
      <c r="F7839" s="204">
        <v>5180</v>
      </c>
      <c r="G7839" s="1567">
        <f t="shared" si="524"/>
        <v>259</v>
      </c>
      <c r="H7839" s="678"/>
    </row>
    <row r="7840" spans="1:8" s="196" customFormat="1">
      <c r="A7840" s="164"/>
      <c r="B7840" s="677"/>
      <c r="C7840" s="425" t="s">
        <v>895</v>
      </c>
      <c r="D7840" s="678" t="s">
        <v>1698</v>
      </c>
      <c r="E7840" s="678">
        <v>0.1</v>
      </c>
      <c r="F7840" s="637">
        <v>4999</v>
      </c>
      <c r="G7840" s="1567">
        <f t="shared" si="524"/>
        <v>499.90000000000003</v>
      </c>
      <c r="H7840" s="678"/>
    </row>
    <row r="7841" spans="1:8" s="196" customFormat="1">
      <c r="A7841" s="164"/>
      <c r="B7841" s="677"/>
      <c r="C7841" s="425" t="s">
        <v>731</v>
      </c>
      <c r="D7841" s="678" t="s">
        <v>98</v>
      </c>
      <c r="E7841" s="678">
        <v>0.1</v>
      </c>
      <c r="F7841" s="204">
        <v>3500</v>
      </c>
      <c r="G7841" s="1567">
        <f t="shared" si="524"/>
        <v>350</v>
      </c>
      <c r="H7841" s="678"/>
    </row>
    <row r="7842" spans="1:8" s="196" customFormat="1">
      <c r="A7842" s="164"/>
      <c r="B7842" s="677"/>
      <c r="C7842" s="425" t="s">
        <v>1713</v>
      </c>
      <c r="D7842" s="678" t="s">
        <v>98</v>
      </c>
      <c r="E7842" s="678">
        <v>7.4999999999999997E-2</v>
      </c>
      <c r="F7842" s="204">
        <v>2882</v>
      </c>
      <c r="G7842" s="1567">
        <f t="shared" si="524"/>
        <v>216.15</v>
      </c>
      <c r="H7842" s="678"/>
    </row>
    <row r="7843" spans="1:8" s="196" customFormat="1">
      <c r="A7843" s="164"/>
      <c r="B7843" s="699" t="s">
        <v>35</v>
      </c>
      <c r="C7843" s="700"/>
      <c r="D7843" s="103"/>
      <c r="E7843" s="103"/>
      <c r="F7843" s="429"/>
      <c r="G7843" s="1533">
        <f>SUM(G7836:G7842)</f>
        <v>1629.0500000000002</v>
      </c>
      <c r="H7843" s="103"/>
    </row>
    <row r="7844" spans="1:8" s="196" customFormat="1">
      <c r="A7844" s="164" t="s">
        <v>3219</v>
      </c>
      <c r="B7844" s="303" t="s">
        <v>2658</v>
      </c>
      <c r="C7844" s="425" t="s">
        <v>3082</v>
      </c>
      <c r="D7844" s="678" t="s">
        <v>98</v>
      </c>
      <c r="E7844" s="678">
        <v>0.01</v>
      </c>
      <c r="F7844" s="204">
        <v>9609</v>
      </c>
      <c r="G7844" s="1567">
        <f t="shared" ref="G7844:G7850" si="525">E7844*F7844</f>
        <v>96.09</v>
      </c>
      <c r="H7844" s="678"/>
    </row>
    <row r="7845" spans="1:8" s="196" customFormat="1">
      <c r="A7845" s="753"/>
      <c r="B7845" s="677"/>
      <c r="C7845" s="425" t="s">
        <v>731</v>
      </c>
      <c r="D7845" s="678" t="s">
        <v>98</v>
      </c>
      <c r="E7845" s="678">
        <v>0.1</v>
      </c>
      <c r="F7845" s="204">
        <v>3500</v>
      </c>
      <c r="G7845" s="1567">
        <f t="shared" si="525"/>
        <v>350</v>
      </c>
      <c r="H7845" s="678"/>
    </row>
    <row r="7846" spans="1:8" s="196" customFormat="1">
      <c r="A7846" s="164"/>
      <c r="B7846" s="677"/>
      <c r="C7846" s="425" t="s">
        <v>3068</v>
      </c>
      <c r="D7846" s="678" t="s">
        <v>98</v>
      </c>
      <c r="E7846" s="678">
        <v>0.01</v>
      </c>
      <c r="F7846" s="204">
        <v>1617</v>
      </c>
      <c r="G7846" s="1567">
        <f t="shared" si="525"/>
        <v>16.170000000000002</v>
      </c>
      <c r="H7846" s="678"/>
    </row>
    <row r="7847" spans="1:8" s="196" customFormat="1">
      <c r="A7847" s="164"/>
      <c r="B7847" s="677"/>
      <c r="C7847" s="425" t="s">
        <v>3083</v>
      </c>
      <c r="D7847" s="678" t="s">
        <v>98</v>
      </c>
      <c r="E7847" s="678">
        <v>1.5E-3</v>
      </c>
      <c r="F7847" s="204">
        <v>210000</v>
      </c>
      <c r="G7847" s="1567">
        <f t="shared" si="525"/>
        <v>315</v>
      </c>
      <c r="H7847" s="678"/>
    </row>
    <row r="7848" spans="1:8" s="196" customFormat="1">
      <c r="A7848" s="164"/>
      <c r="B7848" s="677"/>
      <c r="C7848" s="425" t="s">
        <v>872</v>
      </c>
      <c r="D7848" s="678" t="s">
        <v>39</v>
      </c>
      <c r="E7848" s="678">
        <v>4.0000000000000001E-3</v>
      </c>
      <c r="F7848" s="204">
        <v>2500</v>
      </c>
      <c r="G7848" s="1567">
        <f t="shared" si="525"/>
        <v>10</v>
      </c>
      <c r="H7848" s="678"/>
    </row>
    <row r="7849" spans="1:8" s="196" customFormat="1" ht="30">
      <c r="A7849" s="164"/>
      <c r="B7849" s="677"/>
      <c r="C7849" s="425" t="s">
        <v>3084</v>
      </c>
      <c r="D7849" s="678" t="s">
        <v>98</v>
      </c>
      <c r="E7849" s="678">
        <v>1E-3</v>
      </c>
      <c r="F7849" s="204">
        <v>2940</v>
      </c>
      <c r="G7849" s="1567">
        <f t="shared" si="525"/>
        <v>2.94</v>
      </c>
      <c r="H7849" s="678"/>
    </row>
    <row r="7850" spans="1:8" s="196" customFormat="1">
      <c r="A7850" s="164"/>
      <c r="B7850" s="677"/>
      <c r="C7850" s="425" t="s">
        <v>3085</v>
      </c>
      <c r="D7850" s="678" t="s">
        <v>1698</v>
      </c>
      <c r="E7850" s="678">
        <v>1</v>
      </c>
      <c r="F7850" s="204">
        <v>1500</v>
      </c>
      <c r="G7850" s="1567">
        <f t="shared" si="525"/>
        <v>1500</v>
      </c>
      <c r="H7850" s="678"/>
    </row>
    <row r="7851" spans="1:8" s="196" customFormat="1">
      <c r="A7851" s="164"/>
      <c r="B7851" s="699" t="s">
        <v>35</v>
      </c>
      <c r="C7851" s="700"/>
      <c r="D7851" s="103"/>
      <c r="E7851" s="103"/>
      <c r="F7851" s="429"/>
      <c r="G7851" s="1533">
        <f>SUM(G7844:G7850)</f>
        <v>2290.1999999999998</v>
      </c>
      <c r="H7851" s="103"/>
    </row>
    <row r="7852" spans="1:8" s="196" customFormat="1">
      <c r="A7852" s="164" t="s">
        <v>3220</v>
      </c>
      <c r="B7852" s="303" t="s">
        <v>1371</v>
      </c>
      <c r="C7852" s="425" t="s">
        <v>727</v>
      </c>
      <c r="D7852" s="678" t="s">
        <v>98</v>
      </c>
      <c r="E7852" s="678">
        <v>0.01</v>
      </c>
      <c r="F7852" s="204">
        <v>5500</v>
      </c>
      <c r="G7852" s="1567">
        <f t="shared" ref="G7852:G7857" si="526">E7852*F7852</f>
        <v>55</v>
      </c>
      <c r="H7852" s="678"/>
    </row>
    <row r="7853" spans="1:8" s="196" customFormat="1">
      <c r="A7853" s="743"/>
      <c r="B7853" s="677"/>
      <c r="C7853" s="425" t="s">
        <v>3221</v>
      </c>
      <c r="D7853" s="678" t="s">
        <v>1698</v>
      </c>
      <c r="E7853" s="678">
        <v>1</v>
      </c>
      <c r="F7853" s="204">
        <v>1000</v>
      </c>
      <c r="G7853" s="1567">
        <f t="shared" si="526"/>
        <v>1000</v>
      </c>
      <c r="H7853" s="678"/>
    </row>
    <row r="7854" spans="1:8" s="196" customFormat="1">
      <c r="A7854" s="164"/>
      <c r="B7854" s="677"/>
      <c r="C7854" s="425" t="s">
        <v>723</v>
      </c>
      <c r="D7854" s="678" t="s">
        <v>39</v>
      </c>
      <c r="E7854" s="678">
        <v>0.05</v>
      </c>
      <c r="F7854" s="204">
        <v>1540</v>
      </c>
      <c r="G7854" s="1567">
        <f t="shared" si="526"/>
        <v>77</v>
      </c>
      <c r="H7854" s="678"/>
    </row>
    <row r="7855" spans="1:8" s="196" customFormat="1">
      <c r="A7855" s="164"/>
      <c r="B7855" s="677"/>
      <c r="C7855" s="425" t="s">
        <v>728</v>
      </c>
      <c r="D7855" s="678" t="s">
        <v>39</v>
      </c>
      <c r="E7855" s="678">
        <v>0.05</v>
      </c>
      <c r="F7855" s="204">
        <v>5180</v>
      </c>
      <c r="G7855" s="1567">
        <f t="shared" si="526"/>
        <v>259</v>
      </c>
      <c r="H7855" s="678"/>
    </row>
    <row r="7856" spans="1:8" s="196" customFormat="1">
      <c r="A7856" s="164"/>
      <c r="B7856" s="677"/>
      <c r="C7856" s="425" t="s">
        <v>2085</v>
      </c>
      <c r="D7856" s="678" t="s">
        <v>39</v>
      </c>
      <c r="E7856" s="678">
        <v>0.05</v>
      </c>
      <c r="F7856" s="637">
        <v>2660</v>
      </c>
      <c r="G7856" s="1567">
        <f t="shared" si="526"/>
        <v>133</v>
      </c>
      <c r="H7856" s="678"/>
    </row>
    <row r="7857" spans="1:8" s="196" customFormat="1">
      <c r="A7857" s="164"/>
      <c r="B7857" s="677"/>
      <c r="C7857" s="425" t="s">
        <v>1713</v>
      </c>
      <c r="D7857" s="678" t="s">
        <v>98</v>
      </c>
      <c r="E7857" s="678">
        <v>7.0000000000000001E-3</v>
      </c>
      <c r="F7857" s="204">
        <v>2882</v>
      </c>
      <c r="G7857" s="1567">
        <f t="shared" si="526"/>
        <v>20.173999999999999</v>
      </c>
      <c r="H7857" s="678"/>
    </row>
    <row r="7858" spans="1:8" s="196" customFormat="1">
      <c r="A7858" s="164"/>
      <c r="B7858" s="699" t="s">
        <v>35</v>
      </c>
      <c r="C7858" s="700"/>
      <c r="D7858" s="103"/>
      <c r="E7858" s="103"/>
      <c r="F7858" s="429"/>
      <c r="G7858" s="1533">
        <f>SUM(G7852:G7857)</f>
        <v>1544.174</v>
      </c>
      <c r="H7858" s="103"/>
    </row>
    <row r="7859" spans="1:8" s="196" customFormat="1">
      <c r="A7859" s="164" t="s">
        <v>3222</v>
      </c>
      <c r="B7859" s="303" t="s">
        <v>2719</v>
      </c>
      <c r="C7859" s="425" t="s">
        <v>1760</v>
      </c>
      <c r="D7859" s="678" t="s">
        <v>39</v>
      </c>
      <c r="E7859" s="678">
        <v>0.01</v>
      </c>
      <c r="F7859" s="204">
        <v>12000</v>
      </c>
      <c r="G7859" s="1567">
        <f t="shared" ref="G7859:G7860" si="527">E7859*F7859</f>
        <v>120</v>
      </c>
      <c r="H7859" s="678"/>
    </row>
    <row r="7860" spans="1:8" s="196" customFormat="1">
      <c r="A7860" s="743"/>
      <c r="B7860" s="303"/>
      <c r="C7860" s="425" t="s">
        <v>3223</v>
      </c>
      <c r="D7860" s="678" t="s">
        <v>1698</v>
      </c>
      <c r="E7860" s="678">
        <v>0.8</v>
      </c>
      <c r="F7860" s="204">
        <v>2324</v>
      </c>
      <c r="G7860" s="1567">
        <f t="shared" si="527"/>
        <v>1859.2</v>
      </c>
      <c r="H7860" s="678"/>
    </row>
    <row r="7861" spans="1:8" s="196" customFormat="1">
      <c r="A7861" s="164"/>
      <c r="B7861" s="699" t="s">
        <v>35</v>
      </c>
      <c r="C7861" s="700"/>
      <c r="D7861" s="103"/>
      <c r="E7861" s="103"/>
      <c r="F7861" s="429"/>
      <c r="G7861" s="1533">
        <f>SUM(G7859:G7860)</f>
        <v>1979.2</v>
      </c>
      <c r="H7861" s="103"/>
    </row>
    <row r="7862" spans="1:8" s="196" customFormat="1">
      <c r="A7862" s="164" t="s">
        <v>2771</v>
      </c>
      <c r="B7862" s="303" t="s">
        <v>2721</v>
      </c>
      <c r="C7862" s="425" t="s">
        <v>3168</v>
      </c>
      <c r="D7862" s="678" t="s">
        <v>32</v>
      </c>
      <c r="E7862" s="678">
        <v>0.01</v>
      </c>
      <c r="F7862" s="204">
        <v>77767</v>
      </c>
      <c r="G7862" s="1567">
        <f t="shared" ref="G7862:G7867" si="528">E7862*F7862</f>
        <v>777.67000000000007</v>
      </c>
      <c r="H7862" s="678"/>
    </row>
    <row r="7863" spans="1:8" s="196" customFormat="1">
      <c r="A7863" s="743"/>
      <c r="B7863" s="677"/>
      <c r="C7863" s="425" t="s">
        <v>3169</v>
      </c>
      <c r="D7863" s="678" t="s">
        <v>98</v>
      </c>
      <c r="E7863" s="678">
        <v>1E-3</v>
      </c>
      <c r="F7863" s="204">
        <v>3500</v>
      </c>
      <c r="G7863" s="1567">
        <f t="shared" si="528"/>
        <v>3.5</v>
      </c>
      <c r="H7863" s="678"/>
    </row>
    <row r="7864" spans="1:8" s="196" customFormat="1">
      <c r="A7864" s="164"/>
      <c r="B7864" s="677"/>
      <c r="C7864" s="425" t="s">
        <v>731</v>
      </c>
      <c r="D7864" s="678" t="s">
        <v>98</v>
      </c>
      <c r="E7864" s="678">
        <v>3.0000000000000001E-3</v>
      </c>
      <c r="F7864" s="204">
        <v>3500</v>
      </c>
      <c r="G7864" s="1567">
        <f t="shared" si="528"/>
        <v>10.5</v>
      </c>
      <c r="H7864" s="678"/>
    </row>
    <row r="7865" spans="1:8" s="196" customFormat="1">
      <c r="A7865" s="164"/>
      <c r="B7865" s="677"/>
      <c r="C7865" s="425" t="s">
        <v>882</v>
      </c>
      <c r="D7865" s="678" t="s">
        <v>39</v>
      </c>
      <c r="E7865" s="678">
        <v>5.0000000000000001E-3</v>
      </c>
      <c r="F7865" s="204">
        <v>999</v>
      </c>
      <c r="G7865" s="1567">
        <f t="shared" si="528"/>
        <v>4.9950000000000001</v>
      </c>
      <c r="H7865" s="678"/>
    </row>
    <row r="7866" spans="1:8" s="196" customFormat="1">
      <c r="A7866" s="164"/>
      <c r="B7866" s="677"/>
      <c r="C7866" s="425" t="s">
        <v>1789</v>
      </c>
      <c r="D7866" s="678" t="s">
        <v>98</v>
      </c>
      <c r="E7866" s="678">
        <v>1E-3</v>
      </c>
      <c r="F7866" s="204">
        <v>350000</v>
      </c>
      <c r="G7866" s="1567">
        <f t="shared" si="528"/>
        <v>350</v>
      </c>
      <c r="H7866" s="678"/>
    </row>
    <row r="7867" spans="1:8" s="196" customFormat="1">
      <c r="A7867" s="164"/>
      <c r="B7867" s="677"/>
      <c r="C7867" s="425" t="s">
        <v>3224</v>
      </c>
      <c r="D7867" s="678" t="s">
        <v>38</v>
      </c>
      <c r="E7867" s="678">
        <v>0.05</v>
      </c>
      <c r="F7867" s="204">
        <v>15400</v>
      </c>
      <c r="G7867" s="1567">
        <f t="shared" si="528"/>
        <v>770</v>
      </c>
      <c r="H7867" s="678"/>
    </row>
    <row r="7868" spans="1:8" s="196" customFormat="1">
      <c r="A7868" s="164"/>
      <c r="B7868" s="699" t="s">
        <v>35</v>
      </c>
      <c r="C7868" s="700"/>
      <c r="D7868" s="103"/>
      <c r="E7868" s="103"/>
      <c r="F7868" s="429"/>
      <c r="G7868" s="1533">
        <f>SUM(G7862:G7867)</f>
        <v>1916.665</v>
      </c>
      <c r="H7868" s="103"/>
    </row>
    <row r="7869" spans="1:8" s="196" customFormat="1">
      <c r="A7869" s="164" t="s">
        <v>3225</v>
      </c>
      <c r="B7869" s="303" t="s">
        <v>2723</v>
      </c>
      <c r="C7869" s="425" t="s">
        <v>1664</v>
      </c>
      <c r="D7869" s="678" t="s">
        <v>98</v>
      </c>
      <c r="E7869" s="678">
        <v>0.5</v>
      </c>
      <c r="F7869" s="204">
        <v>2553.6</v>
      </c>
      <c r="G7869" s="1567">
        <f t="shared" ref="G7869:G7873" si="529">E7869*F7869</f>
        <v>1276.8</v>
      </c>
      <c r="H7869" s="678"/>
    </row>
    <row r="7870" spans="1:8" s="196" customFormat="1" ht="30">
      <c r="A7870" s="743"/>
      <c r="B7870" s="303"/>
      <c r="C7870" s="425" t="s">
        <v>3226</v>
      </c>
      <c r="D7870" s="678" t="s">
        <v>1698</v>
      </c>
      <c r="E7870" s="678">
        <v>0.1</v>
      </c>
      <c r="F7870" s="204">
        <v>1750</v>
      </c>
      <c r="G7870" s="1567">
        <f t="shared" si="529"/>
        <v>175</v>
      </c>
      <c r="H7870" s="678"/>
    </row>
    <row r="7871" spans="1:8" s="196" customFormat="1">
      <c r="A7871" s="743"/>
      <c r="B7871" s="677"/>
      <c r="C7871" s="425" t="s">
        <v>291</v>
      </c>
      <c r="D7871" s="678" t="s">
        <v>98</v>
      </c>
      <c r="E7871" s="678">
        <v>5.0000000000000001E-3</v>
      </c>
      <c r="F7871" s="204">
        <v>6600</v>
      </c>
      <c r="G7871" s="1567">
        <f t="shared" si="529"/>
        <v>33</v>
      </c>
      <c r="H7871" s="678"/>
    </row>
    <row r="7872" spans="1:8" s="196" customFormat="1">
      <c r="A7872" s="164"/>
      <c r="B7872" s="677"/>
      <c r="C7872" s="425" t="s">
        <v>727</v>
      </c>
      <c r="D7872" s="678" t="s">
        <v>98</v>
      </c>
      <c r="E7872" s="678">
        <v>0.1</v>
      </c>
      <c r="F7872" s="204">
        <v>5500</v>
      </c>
      <c r="G7872" s="1567">
        <f t="shared" si="529"/>
        <v>550</v>
      </c>
      <c r="H7872" s="678"/>
    </row>
    <row r="7873" spans="1:8" s="196" customFormat="1">
      <c r="A7873" s="164"/>
      <c r="B7873" s="677"/>
      <c r="C7873" s="425" t="s">
        <v>3112</v>
      </c>
      <c r="D7873" s="678" t="s">
        <v>98</v>
      </c>
      <c r="E7873" s="678">
        <v>1.2E-2</v>
      </c>
      <c r="F7873" s="204">
        <v>6200</v>
      </c>
      <c r="G7873" s="1567">
        <f t="shared" si="529"/>
        <v>74.400000000000006</v>
      </c>
      <c r="H7873" s="678"/>
    </row>
    <row r="7874" spans="1:8" s="196" customFormat="1">
      <c r="A7874" s="164"/>
      <c r="B7874" s="699" t="s">
        <v>35</v>
      </c>
      <c r="C7874" s="700"/>
      <c r="D7874" s="103"/>
      <c r="E7874" s="103"/>
      <c r="F7874" s="429"/>
      <c r="G7874" s="1533">
        <f>SUM(G7869:G7873)</f>
        <v>2109.1999999999998</v>
      </c>
      <c r="H7874" s="103"/>
    </row>
    <row r="7875" spans="1:8" s="196" customFormat="1" ht="30">
      <c r="A7875" s="164" t="s">
        <v>3227</v>
      </c>
      <c r="B7875" s="303" t="s">
        <v>2729</v>
      </c>
      <c r="C7875" s="425" t="s">
        <v>576</v>
      </c>
      <c r="D7875" s="678" t="s">
        <v>39</v>
      </c>
      <c r="E7875" s="678">
        <v>0.1</v>
      </c>
      <c r="F7875" s="204">
        <v>720</v>
      </c>
      <c r="G7875" s="1567">
        <f t="shared" ref="G7875:G7880" si="530">E7875*F7875</f>
        <v>72</v>
      </c>
      <c r="H7875" s="678"/>
    </row>
    <row r="7876" spans="1:8" s="196" customFormat="1">
      <c r="A7876" s="743"/>
      <c r="B7876" s="677"/>
      <c r="C7876" s="425" t="s">
        <v>2453</v>
      </c>
      <c r="D7876" s="678" t="s">
        <v>98</v>
      </c>
      <c r="E7876" s="678">
        <v>0.1</v>
      </c>
      <c r="F7876" s="204">
        <v>3150</v>
      </c>
      <c r="G7876" s="1567">
        <f t="shared" si="530"/>
        <v>315</v>
      </c>
      <c r="H7876" s="678"/>
    </row>
    <row r="7877" spans="1:8" s="196" customFormat="1">
      <c r="A7877" s="164"/>
      <c r="B7877" s="677"/>
      <c r="C7877" s="425" t="s">
        <v>731</v>
      </c>
      <c r="D7877" s="678" t="s">
        <v>98</v>
      </c>
      <c r="E7877" s="678">
        <v>0.1</v>
      </c>
      <c r="F7877" s="204">
        <v>3500</v>
      </c>
      <c r="G7877" s="1567">
        <f t="shared" si="530"/>
        <v>350</v>
      </c>
      <c r="H7877" s="678"/>
    </row>
    <row r="7878" spans="1:8" s="196" customFormat="1">
      <c r="A7878" s="164"/>
      <c r="B7878" s="677"/>
      <c r="C7878" s="425" t="s">
        <v>1812</v>
      </c>
      <c r="D7878" s="678" t="s">
        <v>39</v>
      </c>
      <c r="E7878" s="678">
        <v>0.1</v>
      </c>
      <c r="F7878" s="204">
        <v>3730</v>
      </c>
      <c r="G7878" s="1567">
        <f t="shared" si="530"/>
        <v>373</v>
      </c>
      <c r="H7878" s="678"/>
    </row>
    <row r="7879" spans="1:8" s="196" customFormat="1">
      <c r="A7879" s="164"/>
      <c r="B7879" s="677"/>
      <c r="C7879" s="425" t="s">
        <v>84</v>
      </c>
      <c r="D7879" s="678" t="s">
        <v>39</v>
      </c>
      <c r="E7879" s="678">
        <v>0.1</v>
      </c>
      <c r="F7879" s="204">
        <v>6300</v>
      </c>
      <c r="G7879" s="1567">
        <f t="shared" si="530"/>
        <v>630</v>
      </c>
      <c r="H7879" s="678"/>
    </row>
    <row r="7880" spans="1:8" s="196" customFormat="1">
      <c r="A7880" s="164"/>
      <c r="B7880" s="677"/>
      <c r="C7880" s="425" t="s">
        <v>1906</v>
      </c>
      <c r="D7880" s="678" t="s">
        <v>98</v>
      </c>
      <c r="E7880" s="678">
        <v>0.1</v>
      </c>
      <c r="F7880" s="204">
        <v>2553.6</v>
      </c>
      <c r="G7880" s="1567">
        <f t="shared" si="530"/>
        <v>255.36</v>
      </c>
      <c r="H7880" s="678"/>
    </row>
    <row r="7881" spans="1:8" s="196" customFormat="1">
      <c r="A7881" s="164"/>
      <c r="B7881" s="699" t="s">
        <v>35</v>
      </c>
      <c r="C7881" s="700"/>
      <c r="D7881" s="103"/>
      <c r="E7881" s="103"/>
      <c r="F7881" s="429"/>
      <c r="G7881" s="1533">
        <f>SUM(G7875:G7880)</f>
        <v>1995.3600000000001</v>
      </c>
      <c r="H7881" s="103"/>
    </row>
    <row r="7882" spans="1:8" s="196" customFormat="1" ht="30">
      <c r="A7882" s="164" t="s">
        <v>3228</v>
      </c>
      <c r="B7882" s="677" t="s">
        <v>2775</v>
      </c>
      <c r="C7882" s="425" t="s">
        <v>3229</v>
      </c>
      <c r="D7882" s="678" t="s">
        <v>1698</v>
      </c>
      <c r="E7882" s="678">
        <v>7.0000000000000007E-2</v>
      </c>
      <c r="F7882" s="820">
        <v>21300</v>
      </c>
      <c r="G7882" s="1567">
        <f t="shared" ref="G7882:G7885" si="531">E7882*F7882</f>
        <v>1491.0000000000002</v>
      </c>
      <c r="H7882" s="103"/>
    </row>
    <row r="7883" spans="1:8" s="196" customFormat="1">
      <c r="A7883" s="743"/>
      <c r="B7883" s="699"/>
      <c r="C7883" s="425" t="s">
        <v>84</v>
      </c>
      <c r="D7883" s="678" t="s">
        <v>39</v>
      </c>
      <c r="E7883" s="678">
        <v>0.02</v>
      </c>
      <c r="F7883" s="637">
        <v>6300</v>
      </c>
      <c r="G7883" s="1567">
        <f t="shared" si="531"/>
        <v>126</v>
      </c>
      <c r="H7883" s="103"/>
    </row>
    <row r="7884" spans="1:8" s="196" customFormat="1">
      <c r="A7884" s="164"/>
      <c r="B7884" s="699"/>
      <c r="C7884" s="425" t="s">
        <v>576</v>
      </c>
      <c r="D7884" s="678" t="s">
        <v>39</v>
      </c>
      <c r="E7884" s="678">
        <v>0.01</v>
      </c>
      <c r="F7884" s="204">
        <v>720</v>
      </c>
      <c r="G7884" s="1567">
        <f t="shared" si="531"/>
        <v>7.2</v>
      </c>
      <c r="H7884" s="103"/>
    </row>
    <row r="7885" spans="1:8" s="196" customFormat="1">
      <c r="A7885" s="164"/>
      <c r="B7885" s="699"/>
      <c r="C7885" s="425" t="s">
        <v>1760</v>
      </c>
      <c r="D7885" s="678" t="s">
        <v>39</v>
      </c>
      <c r="E7885" s="678">
        <v>0.01</v>
      </c>
      <c r="F7885" s="204">
        <v>12000</v>
      </c>
      <c r="G7885" s="1567">
        <f t="shared" si="531"/>
        <v>120</v>
      </c>
      <c r="H7885" s="103"/>
    </row>
    <row r="7886" spans="1:8" s="196" customFormat="1">
      <c r="A7886" s="164"/>
      <c r="B7886" s="699" t="s">
        <v>35</v>
      </c>
      <c r="C7886" s="700"/>
      <c r="D7886" s="103"/>
      <c r="E7886" s="103"/>
      <c r="F7886" s="429"/>
      <c r="G7886" s="1533">
        <f>SUM(G7882:G7885)</f>
        <v>1744.2000000000003</v>
      </c>
      <c r="H7886" s="103"/>
    </row>
    <row r="7887" spans="1:8" s="196" customFormat="1" ht="30">
      <c r="A7887" s="164" t="s">
        <v>3230</v>
      </c>
      <c r="B7887" s="677" t="s">
        <v>2777</v>
      </c>
      <c r="C7887" s="425" t="s">
        <v>3231</v>
      </c>
      <c r="D7887" s="678" t="s">
        <v>1698</v>
      </c>
      <c r="E7887" s="678">
        <v>0.4</v>
      </c>
      <c r="F7887" s="204">
        <v>4500</v>
      </c>
      <c r="G7887" s="1567">
        <f t="shared" ref="G7887:G7890" si="532">E7887*F7887</f>
        <v>1800</v>
      </c>
      <c r="H7887" s="103"/>
    </row>
    <row r="7888" spans="1:8" s="196" customFormat="1">
      <c r="A7888" s="743"/>
      <c r="B7888" s="699"/>
      <c r="C7888" s="425" t="s">
        <v>84</v>
      </c>
      <c r="D7888" s="678" t="s">
        <v>39</v>
      </c>
      <c r="E7888" s="678">
        <v>0.01</v>
      </c>
      <c r="F7888" s="637">
        <v>6300</v>
      </c>
      <c r="G7888" s="1567">
        <f t="shared" si="532"/>
        <v>63</v>
      </c>
      <c r="H7888" s="103"/>
    </row>
    <row r="7889" spans="1:8" s="196" customFormat="1">
      <c r="A7889" s="164"/>
      <c r="B7889" s="699"/>
      <c r="C7889" s="425" t="s">
        <v>576</v>
      </c>
      <c r="D7889" s="678" t="s">
        <v>39</v>
      </c>
      <c r="E7889" s="678">
        <v>0.01</v>
      </c>
      <c r="F7889" s="204">
        <v>720</v>
      </c>
      <c r="G7889" s="1567">
        <f t="shared" si="532"/>
        <v>7.2</v>
      </c>
      <c r="H7889" s="103"/>
    </row>
    <row r="7890" spans="1:8" s="196" customFormat="1">
      <c r="A7890" s="164"/>
      <c r="B7890" s="699"/>
      <c r="C7890" s="425" t="s">
        <v>1760</v>
      </c>
      <c r="D7890" s="678" t="s">
        <v>39</v>
      </c>
      <c r="E7890" s="678">
        <v>0.01</v>
      </c>
      <c r="F7890" s="204">
        <v>12000</v>
      </c>
      <c r="G7890" s="1567">
        <f t="shared" si="532"/>
        <v>120</v>
      </c>
      <c r="H7890" s="103"/>
    </row>
    <row r="7891" spans="1:8" s="196" customFormat="1">
      <c r="A7891" s="164"/>
      <c r="B7891" s="699" t="s">
        <v>35</v>
      </c>
      <c r="C7891" s="700"/>
      <c r="D7891" s="103"/>
      <c r="E7891" s="103"/>
      <c r="F7891" s="429"/>
      <c r="G7891" s="1533">
        <f>SUM(G7887:G7890)</f>
        <v>1990.2</v>
      </c>
      <c r="H7891" s="103"/>
    </row>
    <row r="7892" spans="1:8" s="196" customFormat="1" ht="30">
      <c r="A7892" s="164" t="s">
        <v>3232</v>
      </c>
      <c r="B7892" s="677" t="s">
        <v>2779</v>
      </c>
      <c r="C7892" s="425" t="s">
        <v>3233</v>
      </c>
      <c r="D7892" s="678" t="s">
        <v>1698</v>
      </c>
      <c r="E7892" s="678">
        <v>1</v>
      </c>
      <c r="F7892" s="637">
        <v>2128</v>
      </c>
      <c r="G7892" s="1567">
        <f t="shared" ref="G7892:G7893" si="533">E7892*F7892</f>
        <v>2128</v>
      </c>
      <c r="H7892" s="103"/>
    </row>
    <row r="7893" spans="1:8" s="196" customFormat="1">
      <c r="A7893" s="743"/>
      <c r="B7893" s="699"/>
      <c r="C7893" s="425" t="s">
        <v>576</v>
      </c>
      <c r="D7893" s="678" t="s">
        <v>39</v>
      </c>
      <c r="E7893" s="678">
        <v>0.01</v>
      </c>
      <c r="F7893" s="204">
        <v>720</v>
      </c>
      <c r="G7893" s="1567">
        <f t="shared" si="533"/>
        <v>7.2</v>
      </c>
      <c r="H7893" s="103"/>
    </row>
    <row r="7894" spans="1:8" s="196" customFormat="1">
      <c r="A7894" s="164"/>
      <c r="B7894" s="699" t="s">
        <v>35</v>
      </c>
      <c r="C7894" s="700"/>
      <c r="D7894" s="103"/>
      <c r="E7894" s="103"/>
      <c r="F7894" s="429"/>
      <c r="G7894" s="1533">
        <f>SUM(G7892:G7893)</f>
        <v>2135.1999999999998</v>
      </c>
      <c r="H7894" s="103"/>
    </row>
    <row r="7895" spans="1:8" s="196" customFormat="1">
      <c r="A7895" s="164" t="s">
        <v>3234</v>
      </c>
      <c r="B7895" s="677" t="s">
        <v>2781</v>
      </c>
      <c r="C7895" s="425" t="s">
        <v>872</v>
      </c>
      <c r="D7895" s="678" t="s">
        <v>39</v>
      </c>
      <c r="E7895" s="678">
        <v>0.1</v>
      </c>
      <c r="F7895" s="204">
        <v>2500</v>
      </c>
      <c r="G7895" s="1567">
        <f t="shared" ref="G7895:G7896" si="534">E7895*F7895</f>
        <v>250</v>
      </c>
      <c r="H7895" s="103"/>
    </row>
    <row r="7896" spans="1:8" s="196" customFormat="1">
      <c r="A7896" s="743"/>
      <c r="B7896" s="699"/>
      <c r="C7896" s="425" t="s">
        <v>1760</v>
      </c>
      <c r="D7896" s="678" t="s">
        <v>39</v>
      </c>
      <c r="E7896" s="678">
        <v>0.1</v>
      </c>
      <c r="F7896" s="204">
        <v>12000</v>
      </c>
      <c r="G7896" s="1567">
        <f t="shared" si="534"/>
        <v>1200</v>
      </c>
      <c r="H7896" s="103"/>
    </row>
    <row r="7897" spans="1:8" s="196" customFormat="1">
      <c r="A7897" s="164"/>
      <c r="B7897" s="699" t="s">
        <v>35</v>
      </c>
      <c r="C7897" s="700"/>
      <c r="D7897" s="103"/>
      <c r="E7897" s="103"/>
      <c r="F7897" s="429"/>
      <c r="G7897" s="1533">
        <f>SUM(G7895:G7896)</f>
        <v>1450</v>
      </c>
      <c r="H7897" s="103"/>
    </row>
    <row r="7898" spans="1:8" s="196" customFormat="1" ht="30">
      <c r="A7898" s="164" t="s">
        <v>3235</v>
      </c>
      <c r="B7898" s="677" t="s">
        <v>2783</v>
      </c>
      <c r="C7898" s="425" t="s">
        <v>3236</v>
      </c>
      <c r="D7898" s="678" t="s">
        <v>1698</v>
      </c>
      <c r="E7898" s="678">
        <v>0.1</v>
      </c>
      <c r="F7898" s="637">
        <v>15680</v>
      </c>
      <c r="G7898" s="1567">
        <f t="shared" ref="G7898:G7901" si="535">E7898*F7898</f>
        <v>1568</v>
      </c>
      <c r="H7898" s="103"/>
    </row>
    <row r="7899" spans="1:8" s="196" customFormat="1">
      <c r="A7899" s="743"/>
      <c r="B7899" s="699"/>
      <c r="C7899" s="425" t="s">
        <v>84</v>
      </c>
      <c r="D7899" s="678" t="s">
        <v>39</v>
      </c>
      <c r="E7899" s="678">
        <v>0.01</v>
      </c>
      <c r="F7899" s="637">
        <v>6300</v>
      </c>
      <c r="G7899" s="1567">
        <f t="shared" si="535"/>
        <v>63</v>
      </c>
      <c r="H7899" s="103"/>
    </row>
    <row r="7900" spans="1:8" s="196" customFormat="1">
      <c r="A7900" s="164"/>
      <c r="B7900" s="699"/>
      <c r="C7900" s="425" t="s">
        <v>576</v>
      </c>
      <c r="D7900" s="678" t="s">
        <v>39</v>
      </c>
      <c r="E7900" s="678">
        <v>0.01</v>
      </c>
      <c r="F7900" s="204">
        <v>720</v>
      </c>
      <c r="G7900" s="1567">
        <f t="shared" si="535"/>
        <v>7.2</v>
      </c>
      <c r="H7900" s="103"/>
    </row>
    <row r="7901" spans="1:8" s="196" customFormat="1">
      <c r="A7901" s="164"/>
      <c r="B7901" s="699"/>
      <c r="C7901" s="425" t="s">
        <v>1760</v>
      </c>
      <c r="D7901" s="678" t="s">
        <v>39</v>
      </c>
      <c r="E7901" s="678">
        <v>0.01</v>
      </c>
      <c r="F7901" s="204">
        <v>12000</v>
      </c>
      <c r="G7901" s="1567">
        <f t="shared" si="535"/>
        <v>120</v>
      </c>
      <c r="H7901" s="103"/>
    </row>
    <row r="7902" spans="1:8" s="196" customFormat="1">
      <c r="A7902" s="164"/>
      <c r="B7902" s="699" t="s">
        <v>35</v>
      </c>
      <c r="C7902" s="700"/>
      <c r="D7902" s="103"/>
      <c r="E7902" s="103"/>
      <c r="F7902" s="429"/>
      <c r="G7902" s="1533">
        <f>SUM(G7898:G7901)</f>
        <v>1758.2</v>
      </c>
      <c r="H7902" s="103"/>
    </row>
    <row r="7903" spans="1:8" s="196" customFormat="1">
      <c r="A7903" s="164" t="s">
        <v>3237</v>
      </c>
      <c r="B7903" s="677" t="s">
        <v>2785</v>
      </c>
      <c r="C7903" s="700"/>
      <c r="D7903" s="103"/>
      <c r="E7903" s="103"/>
      <c r="F7903" s="429"/>
      <c r="G7903" s="1533"/>
      <c r="H7903" s="103"/>
    </row>
    <row r="7904" spans="1:8" s="196" customFormat="1">
      <c r="A7904" s="743" t="s">
        <v>3238</v>
      </c>
      <c r="B7904" s="1315" t="s">
        <v>2787</v>
      </c>
      <c r="C7904" s="700"/>
      <c r="D7904" s="103"/>
      <c r="E7904" s="103"/>
      <c r="F7904" s="429"/>
      <c r="G7904" s="1533"/>
      <c r="H7904" s="103"/>
    </row>
    <row r="7905" spans="1:8" s="196" customFormat="1">
      <c r="A7905" s="164" t="s">
        <v>3239</v>
      </c>
      <c r="B7905" s="1315" t="s">
        <v>2789</v>
      </c>
      <c r="C7905" s="425" t="s">
        <v>3240</v>
      </c>
      <c r="D7905" s="1321" t="s">
        <v>3182</v>
      </c>
      <c r="E7905" s="1321">
        <v>1</v>
      </c>
      <c r="F7905" s="204">
        <v>2700</v>
      </c>
      <c r="G7905" s="1567">
        <f t="shared" ref="G7905:G7908" si="536">E7905*F7905</f>
        <v>2700</v>
      </c>
      <c r="H7905" s="103"/>
    </row>
    <row r="7906" spans="1:8" s="196" customFormat="1">
      <c r="A7906" s="164"/>
      <c r="B7906" s="1315"/>
      <c r="C7906" s="425" t="s">
        <v>112</v>
      </c>
      <c r="D7906" s="1321" t="s">
        <v>98</v>
      </c>
      <c r="E7906" s="1321">
        <v>4.0000000000000001E-3</v>
      </c>
      <c r="F7906" s="204">
        <v>33320</v>
      </c>
      <c r="G7906" s="1567">
        <f t="shared" si="536"/>
        <v>133.28</v>
      </c>
      <c r="H7906" s="103"/>
    </row>
    <row r="7907" spans="1:8" s="196" customFormat="1">
      <c r="A7907" s="164"/>
      <c r="B7907" s="699"/>
      <c r="C7907" s="425" t="s">
        <v>3183</v>
      </c>
      <c r="D7907" s="1321" t="s">
        <v>98</v>
      </c>
      <c r="E7907" s="1321">
        <v>1E-3</v>
      </c>
      <c r="F7907" s="204">
        <v>3279.36</v>
      </c>
      <c r="G7907" s="1567">
        <f t="shared" si="536"/>
        <v>3.2793600000000001</v>
      </c>
      <c r="H7907" s="103"/>
    </row>
    <row r="7908" spans="1:8" s="196" customFormat="1">
      <c r="A7908" s="164"/>
      <c r="B7908" s="699"/>
      <c r="C7908" s="425" t="s">
        <v>3184</v>
      </c>
      <c r="D7908" s="1321" t="s">
        <v>39</v>
      </c>
      <c r="E7908" s="1321">
        <v>1</v>
      </c>
      <c r="F7908" s="204">
        <v>925</v>
      </c>
      <c r="G7908" s="1567">
        <f t="shared" si="536"/>
        <v>925</v>
      </c>
      <c r="H7908" s="103"/>
    </row>
    <row r="7909" spans="1:8" s="196" customFormat="1">
      <c r="A7909" s="164"/>
      <c r="B7909" s="699" t="s">
        <v>35</v>
      </c>
      <c r="C7909" s="700"/>
      <c r="D7909" s="103"/>
      <c r="E7909" s="103"/>
      <c r="F7909" s="429"/>
      <c r="G7909" s="1566">
        <f>SUM(G7905:G7908)</f>
        <v>3761.5593600000002</v>
      </c>
      <c r="H7909" s="103"/>
    </row>
    <row r="7910" spans="1:8" s="196" customFormat="1" ht="19.5" customHeight="1">
      <c r="A7910" s="164" t="s">
        <v>3241</v>
      </c>
      <c r="B7910" s="303" t="s">
        <v>2791</v>
      </c>
      <c r="C7910" s="425" t="s">
        <v>3242</v>
      </c>
      <c r="D7910" s="1321" t="s">
        <v>40</v>
      </c>
      <c r="E7910" s="1321">
        <v>2</v>
      </c>
      <c r="F7910" s="204">
        <v>4624</v>
      </c>
      <c r="G7910" s="1567">
        <f t="shared" ref="G7910:G7913" si="537">E7910*F7910</f>
        <v>9248</v>
      </c>
      <c r="H7910" s="103"/>
    </row>
    <row r="7911" spans="1:8" s="196" customFormat="1">
      <c r="A7911" s="164"/>
      <c r="B7911" s="798"/>
      <c r="C7911" s="425" t="s">
        <v>31</v>
      </c>
      <c r="D7911" s="1321" t="s">
        <v>98</v>
      </c>
      <c r="E7911" s="1321">
        <v>1.7999999999999999E-2</v>
      </c>
      <c r="F7911" s="204">
        <v>3500</v>
      </c>
      <c r="G7911" s="1567">
        <f t="shared" si="537"/>
        <v>62.999999999999993</v>
      </c>
      <c r="H7911" s="103"/>
    </row>
    <row r="7912" spans="1:8" s="196" customFormat="1">
      <c r="A7912" s="164"/>
      <c r="B7912" s="798"/>
      <c r="C7912" s="425" t="s">
        <v>729</v>
      </c>
      <c r="D7912" s="1321" t="s">
        <v>730</v>
      </c>
      <c r="E7912" s="1321">
        <v>2.7E-2</v>
      </c>
      <c r="F7912" s="204">
        <v>60</v>
      </c>
      <c r="G7912" s="1567">
        <f t="shared" si="537"/>
        <v>1.6199999999999999</v>
      </c>
      <c r="H7912" s="103"/>
    </row>
    <row r="7913" spans="1:8" s="196" customFormat="1">
      <c r="A7913" s="164"/>
      <c r="B7913" s="798"/>
      <c r="C7913" s="425" t="s">
        <v>576</v>
      </c>
      <c r="D7913" s="1321" t="s">
        <v>39</v>
      </c>
      <c r="E7913" s="1321">
        <v>0.03</v>
      </c>
      <c r="F7913" s="204">
        <v>720</v>
      </c>
      <c r="G7913" s="1567">
        <f t="shared" si="537"/>
        <v>21.599999999999998</v>
      </c>
      <c r="H7913" s="103"/>
    </row>
    <row r="7914" spans="1:8">
      <c r="A7914" s="676"/>
      <c r="B7914" s="798" t="s">
        <v>35</v>
      </c>
      <c r="C7914" s="700"/>
      <c r="D7914" s="103"/>
      <c r="E7914" s="103"/>
      <c r="F7914" s="429"/>
      <c r="G7914" s="1533">
        <f>SUM(G7910:G7913)</f>
        <v>9334.2200000000012</v>
      </c>
      <c r="H7914" s="103"/>
    </row>
    <row r="7915" spans="1:8">
      <c r="A7915" s="676" t="s">
        <v>3243</v>
      </c>
      <c r="B7915" s="303" t="s">
        <v>2793</v>
      </c>
      <c r="C7915" s="425" t="s">
        <v>3335</v>
      </c>
      <c r="D7915" s="1321" t="s">
        <v>40</v>
      </c>
      <c r="E7915" s="1321">
        <v>6</v>
      </c>
      <c r="F7915" s="204">
        <v>1000</v>
      </c>
      <c r="G7915" s="1567">
        <f t="shared" ref="G7915:G7918" si="538">E7915*F7915</f>
        <v>6000</v>
      </c>
      <c r="H7915" s="103"/>
    </row>
    <row r="7916" spans="1:8">
      <c r="A7916" s="676"/>
      <c r="B7916" s="798"/>
      <c r="C7916" s="425" t="s">
        <v>31</v>
      </c>
      <c r="D7916" s="1321" t="s">
        <v>98</v>
      </c>
      <c r="E7916" s="1321">
        <v>1.7999999999999999E-2</v>
      </c>
      <c r="F7916" s="204">
        <v>3500</v>
      </c>
      <c r="G7916" s="1567">
        <f t="shared" si="538"/>
        <v>62.999999999999993</v>
      </c>
      <c r="H7916" s="103"/>
    </row>
    <row r="7917" spans="1:8">
      <c r="A7917" s="676"/>
      <c r="B7917" s="798"/>
      <c r="C7917" s="425" t="s">
        <v>729</v>
      </c>
      <c r="D7917" s="1321" t="s">
        <v>730</v>
      </c>
      <c r="E7917" s="1321">
        <v>2.7E-2</v>
      </c>
      <c r="F7917" s="204">
        <v>60</v>
      </c>
      <c r="G7917" s="1567">
        <f t="shared" si="538"/>
        <v>1.6199999999999999</v>
      </c>
      <c r="H7917" s="103"/>
    </row>
    <row r="7918" spans="1:8">
      <c r="A7918" s="676"/>
      <c r="B7918" s="798"/>
      <c r="C7918" s="425" t="s">
        <v>576</v>
      </c>
      <c r="D7918" s="678" t="s">
        <v>39</v>
      </c>
      <c r="E7918" s="678">
        <v>0.03</v>
      </c>
      <c r="F7918" s="204">
        <v>720</v>
      </c>
      <c r="G7918" s="1567">
        <f t="shared" si="538"/>
        <v>21.599999999999998</v>
      </c>
      <c r="H7918" s="103"/>
    </row>
    <row r="7919" spans="1:8">
      <c r="A7919" s="676"/>
      <c r="B7919" s="798" t="s">
        <v>35</v>
      </c>
      <c r="C7919" s="700"/>
      <c r="D7919" s="103"/>
      <c r="E7919" s="103"/>
      <c r="F7919" s="429"/>
      <c r="G7919" s="1533">
        <f>SUM(G7915:G7918)</f>
        <v>6086.22</v>
      </c>
      <c r="H7919" s="103"/>
    </row>
    <row r="7920" spans="1:8" ht="30">
      <c r="A7920" s="676" t="s">
        <v>3244</v>
      </c>
      <c r="B7920" s="677" t="s">
        <v>2795</v>
      </c>
      <c r="C7920" s="700"/>
      <c r="D7920" s="103"/>
      <c r="E7920" s="103"/>
      <c r="F7920" s="429"/>
      <c r="G7920" s="1533"/>
      <c r="H7920" s="103"/>
    </row>
    <row r="7921" spans="1:8" ht="57">
      <c r="A7921" s="152" t="s">
        <v>3245</v>
      </c>
      <c r="B7921" s="150" t="s">
        <v>2797</v>
      </c>
      <c r="C7921" s="474"/>
      <c r="D7921" s="66"/>
      <c r="E7921" s="66"/>
      <c r="F7921" s="440"/>
      <c r="G7921" s="891"/>
      <c r="H7921" s="474"/>
    </row>
    <row r="7922" spans="1:8" ht="30">
      <c r="A7922" s="681" t="s">
        <v>3246</v>
      </c>
      <c r="B7922" s="303" t="s">
        <v>3247</v>
      </c>
      <c r="C7922" s="742" t="s">
        <v>3050</v>
      </c>
      <c r="D7922" s="635" t="s">
        <v>1698</v>
      </c>
      <c r="E7922" s="635">
        <v>0.1</v>
      </c>
      <c r="F7922" s="629">
        <v>4500</v>
      </c>
      <c r="G7922" s="1564">
        <f t="shared" ref="G7922:G7923" si="539">E7922*F7922</f>
        <v>450</v>
      </c>
      <c r="H7922" s="678"/>
    </row>
    <row r="7923" spans="1:8">
      <c r="A7923" s="676"/>
      <c r="B7923" s="303"/>
      <c r="C7923" s="742" t="s">
        <v>3051</v>
      </c>
      <c r="D7923" s="635" t="s">
        <v>1698</v>
      </c>
      <c r="E7923" s="635">
        <v>0.1</v>
      </c>
      <c r="F7923" s="636">
        <v>6500</v>
      </c>
      <c r="G7923" s="1564">
        <f t="shared" si="539"/>
        <v>650</v>
      </c>
      <c r="H7923" s="678"/>
    </row>
    <row r="7924" spans="1:8">
      <c r="A7924" s="676"/>
      <c r="B7924" s="798" t="s">
        <v>35</v>
      </c>
      <c r="C7924" s="744"/>
      <c r="D7924" s="822"/>
      <c r="E7924" s="822"/>
      <c r="F7924" s="638"/>
      <c r="G7924" s="1565">
        <f>SUM(G7922:G7923)</f>
        <v>1100</v>
      </c>
      <c r="H7924" s="678"/>
    </row>
    <row r="7925" spans="1:8">
      <c r="A7925" s="676" t="s">
        <v>3248</v>
      </c>
      <c r="B7925" s="303" t="s">
        <v>2801</v>
      </c>
      <c r="C7925" s="742" t="s">
        <v>872</v>
      </c>
      <c r="D7925" s="359" t="s">
        <v>39</v>
      </c>
      <c r="E7925" s="359">
        <v>0.1</v>
      </c>
      <c r="F7925" s="208">
        <v>2500</v>
      </c>
      <c r="G7925" s="1564">
        <f t="shared" ref="G7925:G7929" si="540">E7925*F7925</f>
        <v>250</v>
      </c>
      <c r="H7925" s="678"/>
    </row>
    <row r="7926" spans="1:8">
      <c r="A7926" s="676" t="s">
        <v>3249</v>
      </c>
      <c r="B7926" s="303" t="s">
        <v>2803</v>
      </c>
      <c r="C7926" s="742" t="s">
        <v>3054</v>
      </c>
      <c r="D7926" s="359" t="s">
        <v>98</v>
      </c>
      <c r="E7926" s="359">
        <v>0.03</v>
      </c>
      <c r="F7926" s="208">
        <v>20110</v>
      </c>
      <c r="G7926" s="1564">
        <f t="shared" si="540"/>
        <v>603.29999999999995</v>
      </c>
      <c r="H7926" s="678"/>
    </row>
    <row r="7927" spans="1:8">
      <c r="A7927" s="676"/>
      <c r="B7927" s="677"/>
      <c r="C7927" s="742" t="s">
        <v>2177</v>
      </c>
      <c r="D7927" s="359" t="s">
        <v>98</v>
      </c>
      <c r="E7927" s="359">
        <v>3.2000000000000001E-2</v>
      </c>
      <c r="F7927" s="208">
        <v>1600</v>
      </c>
      <c r="G7927" s="1564">
        <f t="shared" si="540"/>
        <v>51.2</v>
      </c>
      <c r="H7927" s="678"/>
    </row>
    <row r="7928" spans="1:8">
      <c r="A7928" s="676"/>
      <c r="B7928" s="677"/>
      <c r="C7928" s="742" t="s">
        <v>3250</v>
      </c>
      <c r="D7928" s="359" t="s">
        <v>98</v>
      </c>
      <c r="E7928" s="359">
        <v>0.02</v>
      </c>
      <c r="F7928" s="208">
        <v>4500</v>
      </c>
      <c r="G7928" s="1564">
        <f t="shared" si="540"/>
        <v>90</v>
      </c>
      <c r="H7928" s="678"/>
    </row>
    <row r="7929" spans="1:8">
      <c r="A7929" s="676"/>
      <c r="B7929" s="677"/>
      <c r="C7929" s="742" t="s">
        <v>872</v>
      </c>
      <c r="D7929" s="359" t="s">
        <v>39</v>
      </c>
      <c r="E7929" s="359">
        <v>0.05</v>
      </c>
      <c r="F7929" s="208">
        <v>2500</v>
      </c>
      <c r="G7929" s="1564">
        <f t="shared" si="540"/>
        <v>125</v>
      </c>
      <c r="H7929" s="678"/>
    </row>
    <row r="7930" spans="1:8">
      <c r="A7930" s="676"/>
      <c r="B7930" s="699" t="s">
        <v>35</v>
      </c>
      <c r="C7930" s="744"/>
      <c r="D7930" s="186"/>
      <c r="E7930" s="186"/>
      <c r="F7930" s="276"/>
      <c r="G7930" s="889">
        <f>SUM(G7926:G7929)</f>
        <v>869.5</v>
      </c>
      <c r="H7930" s="103"/>
    </row>
    <row r="7931" spans="1:8">
      <c r="A7931" s="676" t="s">
        <v>2804</v>
      </c>
      <c r="B7931" s="303" t="s">
        <v>2805</v>
      </c>
      <c r="C7931" s="742" t="s">
        <v>872</v>
      </c>
      <c r="D7931" s="359" t="s">
        <v>39</v>
      </c>
      <c r="E7931" s="359">
        <v>0.05</v>
      </c>
      <c r="F7931" s="208">
        <v>2500</v>
      </c>
      <c r="G7931" s="1565">
        <f t="shared" ref="G7931:G7934" si="541">E7931*F7931</f>
        <v>125</v>
      </c>
      <c r="H7931" s="678"/>
    </row>
    <row r="7932" spans="1:8">
      <c r="A7932" s="676" t="s">
        <v>3251</v>
      </c>
      <c r="B7932" s="303" t="s">
        <v>2807</v>
      </c>
      <c r="C7932" s="742" t="s">
        <v>3060</v>
      </c>
      <c r="D7932" s="359" t="s">
        <v>116</v>
      </c>
      <c r="E7932" s="359">
        <v>0.1</v>
      </c>
      <c r="F7932" s="208">
        <v>4900</v>
      </c>
      <c r="G7932" s="1564">
        <f t="shared" si="541"/>
        <v>490</v>
      </c>
      <c r="H7932" s="678"/>
    </row>
    <row r="7933" spans="1:8">
      <c r="A7933" s="676"/>
      <c r="B7933" s="677"/>
      <c r="C7933" s="742" t="s">
        <v>880</v>
      </c>
      <c r="D7933" s="359" t="s">
        <v>116</v>
      </c>
      <c r="E7933" s="359">
        <v>0.1</v>
      </c>
      <c r="F7933" s="208">
        <v>4200</v>
      </c>
      <c r="G7933" s="1564">
        <f t="shared" si="541"/>
        <v>420</v>
      </c>
      <c r="H7933" s="678"/>
    </row>
    <row r="7934" spans="1:8">
      <c r="A7934" s="676"/>
      <c r="B7934" s="677"/>
      <c r="C7934" s="742" t="s">
        <v>731</v>
      </c>
      <c r="D7934" s="359" t="s">
        <v>98</v>
      </c>
      <c r="E7934" s="359">
        <v>7.0000000000000007E-2</v>
      </c>
      <c r="F7934" s="208">
        <v>3500</v>
      </c>
      <c r="G7934" s="1564">
        <f t="shared" si="541"/>
        <v>245.00000000000003</v>
      </c>
      <c r="H7934" s="678"/>
    </row>
    <row r="7935" spans="1:8">
      <c r="A7935" s="676"/>
      <c r="B7935" s="699" t="s">
        <v>35</v>
      </c>
      <c r="C7935" s="700"/>
      <c r="D7935" s="103"/>
      <c r="E7935" s="103"/>
      <c r="F7935" s="429"/>
      <c r="G7935" s="1533">
        <f>SUM(G7932:G7934)</f>
        <v>1155</v>
      </c>
      <c r="H7935" s="103"/>
    </row>
    <row r="7936" spans="1:8">
      <c r="A7936" s="676" t="s">
        <v>3252</v>
      </c>
      <c r="B7936" s="303" t="s">
        <v>2809</v>
      </c>
      <c r="C7936" s="425" t="s">
        <v>3063</v>
      </c>
      <c r="D7936" s="678" t="s">
        <v>1698</v>
      </c>
      <c r="E7936" s="678">
        <v>1</v>
      </c>
      <c r="F7936" s="637">
        <v>1500</v>
      </c>
      <c r="G7936" s="1567">
        <f t="shared" ref="G7936:G7938" si="542">E7936*F7936</f>
        <v>1500</v>
      </c>
      <c r="H7936" s="678"/>
    </row>
    <row r="7937" spans="1:8">
      <c r="A7937" s="676"/>
      <c r="B7937" s="677"/>
      <c r="C7937" s="425" t="s">
        <v>872</v>
      </c>
      <c r="D7937" s="678" t="s">
        <v>39</v>
      </c>
      <c r="E7937" s="678">
        <v>0.08</v>
      </c>
      <c r="F7937" s="204">
        <v>2500</v>
      </c>
      <c r="G7937" s="1567">
        <f t="shared" si="542"/>
        <v>200</v>
      </c>
      <c r="H7937" s="678"/>
    </row>
    <row r="7938" spans="1:8">
      <c r="A7938" s="676"/>
      <c r="B7938" s="677"/>
      <c r="C7938" s="425" t="s">
        <v>724</v>
      </c>
      <c r="D7938" s="678" t="s">
        <v>39</v>
      </c>
      <c r="E7938" s="678">
        <v>0.05</v>
      </c>
      <c r="F7938" s="204">
        <v>999</v>
      </c>
      <c r="G7938" s="1567">
        <f t="shared" si="542"/>
        <v>49.95</v>
      </c>
      <c r="H7938" s="678"/>
    </row>
    <row r="7939" spans="1:8">
      <c r="A7939" s="676"/>
      <c r="B7939" s="699" t="s">
        <v>35</v>
      </c>
      <c r="C7939" s="700"/>
      <c r="D7939" s="103"/>
      <c r="E7939" s="103"/>
      <c r="F7939" s="429"/>
      <c r="G7939" s="1533">
        <f>SUM(G7936:G7938)</f>
        <v>1749.95</v>
      </c>
      <c r="H7939" s="103"/>
    </row>
    <row r="7940" spans="1:8">
      <c r="A7940" s="676" t="s">
        <v>3253</v>
      </c>
      <c r="B7940" s="303" t="s">
        <v>2811</v>
      </c>
      <c r="C7940" s="425" t="s">
        <v>1793</v>
      </c>
      <c r="D7940" s="678" t="s">
        <v>98</v>
      </c>
      <c r="E7940" s="678">
        <v>1E-3</v>
      </c>
      <c r="F7940" s="204">
        <v>5358</v>
      </c>
      <c r="G7940" s="1567">
        <f t="shared" ref="G7940:G7945" si="543">E7940*F7940</f>
        <v>5.3580000000000005</v>
      </c>
      <c r="H7940" s="678"/>
    </row>
    <row r="7941" spans="1:8">
      <c r="B7941" s="677"/>
      <c r="C7941" s="425" t="s">
        <v>882</v>
      </c>
      <c r="D7941" s="678" t="s">
        <v>39</v>
      </c>
      <c r="E7941" s="678">
        <v>5.0000000000000001E-3</v>
      </c>
      <c r="F7941" s="204">
        <v>999</v>
      </c>
      <c r="G7941" s="1567">
        <f t="shared" si="543"/>
        <v>4.9950000000000001</v>
      </c>
      <c r="H7941" s="678"/>
    </row>
    <row r="7942" spans="1:8" ht="30">
      <c r="A7942" s="676"/>
      <c r="B7942" s="677"/>
      <c r="C7942" s="425" t="s">
        <v>3067</v>
      </c>
      <c r="D7942" s="678" t="s">
        <v>98</v>
      </c>
      <c r="E7942" s="678">
        <v>5.0000000000000001E-3</v>
      </c>
      <c r="F7942" s="204">
        <v>33320</v>
      </c>
      <c r="G7942" s="1567">
        <f t="shared" si="543"/>
        <v>166.6</v>
      </c>
      <c r="H7942" s="678"/>
    </row>
    <row r="7943" spans="1:8">
      <c r="A7943" s="676"/>
      <c r="B7943" s="677"/>
      <c r="C7943" s="425" t="s">
        <v>3068</v>
      </c>
      <c r="D7943" s="678" t="s">
        <v>98</v>
      </c>
      <c r="E7943" s="678">
        <v>0.125</v>
      </c>
      <c r="F7943" s="204">
        <v>1617</v>
      </c>
      <c r="G7943" s="1567">
        <f t="shared" si="543"/>
        <v>202.125</v>
      </c>
      <c r="H7943" s="678"/>
    </row>
    <row r="7944" spans="1:8">
      <c r="A7944" s="676"/>
      <c r="B7944" s="677"/>
      <c r="C7944" s="425" t="s">
        <v>3254</v>
      </c>
      <c r="D7944" s="678" t="s">
        <v>1698</v>
      </c>
      <c r="E7944" s="678">
        <v>1</v>
      </c>
      <c r="F7944" s="637">
        <v>1500</v>
      </c>
      <c r="G7944" s="1567">
        <f t="shared" si="543"/>
        <v>1500</v>
      </c>
      <c r="H7944" s="678"/>
    </row>
    <row r="7945" spans="1:8">
      <c r="A7945" s="676"/>
      <c r="B7945" s="677"/>
      <c r="C7945" s="425" t="s">
        <v>727</v>
      </c>
      <c r="D7945" s="678" t="s">
        <v>98</v>
      </c>
      <c r="E7945" s="678">
        <v>1E-3</v>
      </c>
      <c r="F7945" s="637">
        <v>5500</v>
      </c>
      <c r="G7945" s="1567">
        <f t="shared" si="543"/>
        <v>5.5</v>
      </c>
      <c r="H7945" s="678"/>
    </row>
    <row r="7946" spans="1:8">
      <c r="A7946" s="676"/>
      <c r="B7946" s="699" t="s">
        <v>35</v>
      </c>
      <c r="C7946" s="700"/>
      <c r="D7946" s="103"/>
      <c r="E7946" s="103"/>
      <c r="F7946" s="429"/>
      <c r="G7946" s="1533">
        <f>SUM(G7940:G7945)</f>
        <v>1884.578</v>
      </c>
      <c r="H7946" s="103"/>
    </row>
    <row r="7947" spans="1:8">
      <c r="A7947" s="676" t="s">
        <v>3255</v>
      </c>
      <c r="B7947" s="303" t="s">
        <v>2813</v>
      </c>
      <c r="C7947" s="425" t="s">
        <v>3071</v>
      </c>
      <c r="D7947" s="678" t="s">
        <v>1698</v>
      </c>
      <c r="E7947" s="678">
        <v>1</v>
      </c>
      <c r="F7947" s="637">
        <v>1500</v>
      </c>
      <c r="G7947" s="1567">
        <f t="shared" ref="G7947:G7951" si="544">E7947*F7947</f>
        <v>1500</v>
      </c>
      <c r="H7947" s="678"/>
    </row>
    <row r="7948" spans="1:8">
      <c r="B7948" s="677"/>
      <c r="C7948" s="425" t="s">
        <v>727</v>
      </c>
      <c r="D7948" s="678" t="s">
        <v>98</v>
      </c>
      <c r="E7948" s="678">
        <v>1.5E-3</v>
      </c>
      <c r="F7948" s="637">
        <v>5500</v>
      </c>
      <c r="G7948" s="1567">
        <f t="shared" si="544"/>
        <v>8.25</v>
      </c>
      <c r="H7948" s="678"/>
    </row>
    <row r="7949" spans="1:8">
      <c r="A7949" s="676"/>
      <c r="B7949" s="677"/>
      <c r="C7949" s="425" t="s">
        <v>723</v>
      </c>
      <c r="D7949" s="678" t="s">
        <v>39</v>
      </c>
      <c r="E7949" s="678">
        <v>5.0000000000000001E-4</v>
      </c>
      <c r="F7949" s="204">
        <v>1540</v>
      </c>
      <c r="G7949" s="1567">
        <f t="shared" si="544"/>
        <v>0.77</v>
      </c>
      <c r="H7949" s="678"/>
    </row>
    <row r="7950" spans="1:8">
      <c r="A7950" s="676"/>
      <c r="B7950" s="677"/>
      <c r="C7950" s="425" t="s">
        <v>872</v>
      </c>
      <c r="D7950" s="678" t="s">
        <v>39</v>
      </c>
      <c r="E7950" s="678">
        <v>0.01</v>
      </c>
      <c r="F7950" s="204">
        <v>2500</v>
      </c>
      <c r="G7950" s="1567">
        <f t="shared" si="544"/>
        <v>25</v>
      </c>
      <c r="H7950" s="678"/>
    </row>
    <row r="7951" spans="1:8">
      <c r="A7951" s="676"/>
      <c r="B7951" s="677"/>
      <c r="C7951" s="425" t="s">
        <v>3072</v>
      </c>
      <c r="D7951" s="678" t="s">
        <v>98</v>
      </c>
      <c r="E7951" s="678">
        <v>3.0000000000000001E-3</v>
      </c>
      <c r="F7951" s="637">
        <v>5000</v>
      </c>
      <c r="G7951" s="1567">
        <f t="shared" si="544"/>
        <v>15</v>
      </c>
      <c r="H7951" s="678"/>
    </row>
    <row r="7952" spans="1:8">
      <c r="A7952" s="676"/>
      <c r="B7952" s="699" t="s">
        <v>35</v>
      </c>
      <c r="C7952" s="700"/>
      <c r="D7952" s="103"/>
      <c r="E7952" s="103"/>
      <c r="F7952" s="429"/>
      <c r="G7952" s="1533">
        <f>SUM(G7947:G7951)</f>
        <v>1549.02</v>
      </c>
      <c r="H7952" s="103"/>
    </row>
    <row r="7953" spans="1:8" ht="30">
      <c r="A7953" s="676" t="s">
        <v>3256</v>
      </c>
      <c r="B7953" s="303" t="s">
        <v>2815</v>
      </c>
      <c r="C7953" s="425" t="s">
        <v>3074</v>
      </c>
      <c r="D7953" s="678" t="s">
        <v>1698</v>
      </c>
      <c r="E7953" s="678">
        <v>1</v>
      </c>
      <c r="F7953" s="637">
        <v>1500</v>
      </c>
      <c r="G7953" s="1567">
        <f t="shared" ref="G7953:G7955" si="545">E7953*F7953</f>
        <v>1500</v>
      </c>
      <c r="H7953" s="678"/>
    </row>
    <row r="7954" spans="1:8">
      <c r="B7954" s="677"/>
      <c r="C7954" s="425" t="s">
        <v>872</v>
      </c>
      <c r="D7954" s="678" t="s">
        <v>39</v>
      </c>
      <c r="E7954" s="678">
        <v>0.08</v>
      </c>
      <c r="F7954" s="204">
        <v>2500</v>
      </c>
      <c r="G7954" s="1567">
        <f t="shared" si="545"/>
        <v>200</v>
      </c>
      <c r="H7954" s="678"/>
    </row>
    <row r="7955" spans="1:8">
      <c r="A7955" s="676"/>
      <c r="B7955" s="677"/>
      <c r="C7955" s="425" t="s">
        <v>724</v>
      </c>
      <c r="D7955" s="678" t="s">
        <v>39</v>
      </c>
      <c r="E7955" s="678">
        <v>5.0000000000000001E-3</v>
      </c>
      <c r="F7955" s="204">
        <v>999</v>
      </c>
      <c r="G7955" s="1567">
        <f t="shared" si="545"/>
        <v>4.9950000000000001</v>
      </c>
      <c r="H7955" s="678"/>
    </row>
    <row r="7956" spans="1:8">
      <c r="A7956" s="676"/>
      <c r="B7956" s="699" t="s">
        <v>35</v>
      </c>
      <c r="C7956" s="700"/>
      <c r="D7956" s="103"/>
      <c r="E7956" s="103"/>
      <c r="F7956" s="429"/>
      <c r="G7956" s="1533">
        <f>SUM(G7953:G7955)</f>
        <v>1704.9949999999999</v>
      </c>
      <c r="H7956" s="103"/>
    </row>
    <row r="7957" spans="1:8">
      <c r="A7957" s="676" t="s">
        <v>3257</v>
      </c>
      <c r="B7957" s="303" t="s">
        <v>2655</v>
      </c>
      <c r="C7957" s="425" t="s">
        <v>3258</v>
      </c>
      <c r="D7957" s="678" t="s">
        <v>1698</v>
      </c>
      <c r="E7957" s="678">
        <v>1</v>
      </c>
      <c r="F7957" s="637">
        <v>868</v>
      </c>
      <c r="G7957" s="1567">
        <f t="shared" ref="G7957:G7961" si="546">E7957*F7957</f>
        <v>868</v>
      </c>
      <c r="H7957" s="678"/>
    </row>
    <row r="7958" spans="1:8">
      <c r="B7958" s="677"/>
      <c r="C7958" s="425" t="s">
        <v>3077</v>
      </c>
      <c r="D7958" s="678" t="s">
        <v>98</v>
      </c>
      <c r="E7958" s="678">
        <v>0.01</v>
      </c>
      <c r="F7958" s="204">
        <v>3640</v>
      </c>
      <c r="G7958" s="1567">
        <f t="shared" si="546"/>
        <v>36.4</v>
      </c>
      <c r="H7958" s="678"/>
    </row>
    <row r="7959" spans="1:8">
      <c r="A7959" s="676"/>
      <c r="B7959" s="677"/>
      <c r="C7959" s="425" t="s">
        <v>724</v>
      </c>
      <c r="D7959" s="678" t="s">
        <v>39</v>
      </c>
      <c r="E7959" s="678">
        <v>0.01</v>
      </c>
      <c r="F7959" s="204">
        <v>999</v>
      </c>
      <c r="G7959" s="1567">
        <f t="shared" si="546"/>
        <v>9.99</v>
      </c>
      <c r="H7959" s="678"/>
    </row>
    <row r="7960" spans="1:8">
      <c r="A7960" s="676"/>
      <c r="B7960" s="677"/>
      <c r="C7960" s="425" t="s">
        <v>1906</v>
      </c>
      <c r="D7960" s="678" t="s">
        <v>98</v>
      </c>
      <c r="E7960" s="678">
        <v>0.03</v>
      </c>
      <c r="F7960" s="204">
        <v>2553.6</v>
      </c>
      <c r="G7960" s="1567">
        <f t="shared" si="546"/>
        <v>76.60799999999999</v>
      </c>
      <c r="H7960" s="678"/>
    </row>
    <row r="7961" spans="1:8">
      <c r="A7961" s="676"/>
      <c r="B7961" s="677"/>
      <c r="C7961" s="425" t="s">
        <v>3076</v>
      </c>
      <c r="D7961" s="678" t="s">
        <v>98</v>
      </c>
      <c r="E7961" s="678">
        <v>0.03</v>
      </c>
      <c r="F7961" s="204">
        <v>1617</v>
      </c>
      <c r="G7961" s="1567">
        <f t="shared" si="546"/>
        <v>48.51</v>
      </c>
      <c r="H7961" s="678"/>
    </row>
    <row r="7962" spans="1:8">
      <c r="A7962" s="676"/>
      <c r="B7962" s="699" t="s">
        <v>35</v>
      </c>
      <c r="C7962" s="700"/>
      <c r="D7962" s="103"/>
      <c r="E7962" s="103"/>
      <c r="F7962" s="429"/>
      <c r="G7962" s="1533">
        <f>SUM(G7957:G7961)</f>
        <v>1039.508</v>
      </c>
      <c r="H7962" s="103"/>
    </row>
    <row r="7963" spans="1:8">
      <c r="A7963" s="676" t="s">
        <v>3259</v>
      </c>
      <c r="B7963" s="303" t="s">
        <v>1485</v>
      </c>
      <c r="C7963" s="425" t="s">
        <v>3078</v>
      </c>
      <c r="D7963" s="678" t="s">
        <v>98</v>
      </c>
      <c r="E7963" s="678">
        <v>5.0000000000000001E-4</v>
      </c>
      <c r="F7963" s="637">
        <v>55000</v>
      </c>
      <c r="G7963" s="1567">
        <f t="shared" ref="G7963:G7966" si="547">E7963*F7963</f>
        <v>27.5</v>
      </c>
      <c r="H7963" s="678"/>
    </row>
    <row r="7964" spans="1:8">
      <c r="B7964" s="677"/>
      <c r="C7964" s="425" t="s">
        <v>887</v>
      </c>
      <c r="D7964" s="678" t="s">
        <v>98</v>
      </c>
      <c r="E7964" s="678">
        <v>5.5E-2</v>
      </c>
      <c r="F7964" s="637">
        <v>2318</v>
      </c>
      <c r="G7964" s="1567">
        <f t="shared" si="547"/>
        <v>127.49</v>
      </c>
      <c r="H7964" s="678"/>
    </row>
    <row r="7965" spans="1:8">
      <c r="A7965" s="676"/>
      <c r="B7965" s="677"/>
      <c r="C7965" s="425" t="s">
        <v>727</v>
      </c>
      <c r="D7965" s="678" t="s">
        <v>98</v>
      </c>
      <c r="E7965" s="678">
        <v>1.52E-2</v>
      </c>
      <c r="F7965" s="637">
        <v>5500</v>
      </c>
      <c r="G7965" s="1567">
        <f t="shared" si="547"/>
        <v>83.6</v>
      </c>
      <c r="H7965" s="678"/>
    </row>
    <row r="7966" spans="1:8">
      <c r="A7966" s="676"/>
      <c r="B7966" s="677"/>
      <c r="C7966" s="425" t="s">
        <v>3260</v>
      </c>
      <c r="D7966" s="678" t="s">
        <v>1698</v>
      </c>
      <c r="E7966" s="678">
        <v>1</v>
      </c>
      <c r="F7966" s="637">
        <v>798</v>
      </c>
      <c r="G7966" s="1567">
        <f t="shared" si="547"/>
        <v>798</v>
      </c>
      <c r="H7966" s="678"/>
    </row>
    <row r="7967" spans="1:8">
      <c r="A7967" s="676"/>
      <c r="B7967" s="699" t="s">
        <v>35</v>
      </c>
      <c r="C7967" s="700"/>
      <c r="D7967" s="103"/>
      <c r="E7967" s="103"/>
      <c r="F7967" s="429"/>
      <c r="G7967" s="1533">
        <f>SUM(G7963:G7966)</f>
        <v>1036.5899999999999</v>
      </c>
      <c r="H7967" s="103"/>
    </row>
    <row r="7968" spans="1:8">
      <c r="A7968" s="676" t="s">
        <v>3261</v>
      </c>
      <c r="B7968" s="303" t="s">
        <v>2819</v>
      </c>
      <c r="C7968" s="425" t="s">
        <v>3082</v>
      </c>
      <c r="D7968" s="678" t="s">
        <v>98</v>
      </c>
      <c r="E7968" s="678">
        <v>0.01</v>
      </c>
      <c r="F7968" s="204">
        <v>9609</v>
      </c>
      <c r="G7968" s="1567">
        <f t="shared" ref="G7968:G7974" si="548">E7968*F7968</f>
        <v>96.09</v>
      </c>
      <c r="H7968" s="678"/>
    </row>
    <row r="7969" spans="1:8">
      <c r="B7969" s="677"/>
      <c r="C7969" s="425" t="s">
        <v>731</v>
      </c>
      <c r="D7969" s="678" t="s">
        <v>98</v>
      </c>
      <c r="E7969" s="678">
        <v>1.52E-2</v>
      </c>
      <c r="F7969" s="204">
        <v>3500</v>
      </c>
      <c r="G7969" s="1567">
        <f t="shared" si="548"/>
        <v>53.2</v>
      </c>
      <c r="H7969" s="678"/>
    </row>
    <row r="7970" spans="1:8">
      <c r="A7970" s="676"/>
      <c r="B7970" s="677"/>
      <c r="C7970" s="425" t="s">
        <v>3068</v>
      </c>
      <c r="D7970" s="678" t="s">
        <v>98</v>
      </c>
      <c r="E7970" s="678">
        <v>1E-3</v>
      </c>
      <c r="F7970" s="204">
        <v>1617</v>
      </c>
      <c r="G7970" s="1567">
        <f t="shared" si="548"/>
        <v>1.617</v>
      </c>
      <c r="H7970" s="678"/>
    </row>
    <row r="7971" spans="1:8">
      <c r="A7971" s="676"/>
      <c r="B7971" s="677"/>
      <c r="C7971" s="425" t="s">
        <v>3262</v>
      </c>
      <c r="D7971" s="678" t="s">
        <v>98</v>
      </c>
      <c r="E7971" s="678">
        <v>1E-3</v>
      </c>
      <c r="F7971" s="204">
        <v>490000</v>
      </c>
      <c r="G7971" s="1567">
        <f t="shared" si="548"/>
        <v>490</v>
      </c>
      <c r="H7971" s="678"/>
    </row>
    <row r="7972" spans="1:8">
      <c r="A7972" s="676"/>
      <c r="B7972" s="677"/>
      <c r="C7972" s="425" t="s">
        <v>872</v>
      </c>
      <c r="D7972" s="678" t="s">
        <v>39</v>
      </c>
      <c r="E7972" s="678">
        <v>4.0000000000000001E-3</v>
      </c>
      <c r="F7972" s="204">
        <v>2500</v>
      </c>
      <c r="G7972" s="1567">
        <f t="shared" si="548"/>
        <v>10</v>
      </c>
      <c r="H7972" s="678"/>
    </row>
    <row r="7973" spans="1:8" ht="30">
      <c r="A7973" s="676"/>
      <c r="B7973" s="677"/>
      <c r="C7973" s="425" t="s">
        <v>3084</v>
      </c>
      <c r="D7973" s="678" t="s">
        <v>98</v>
      </c>
      <c r="E7973" s="678">
        <v>1E-3</v>
      </c>
      <c r="F7973" s="637">
        <v>2940</v>
      </c>
      <c r="G7973" s="1567">
        <f t="shared" si="548"/>
        <v>2.94</v>
      </c>
      <c r="H7973" s="678"/>
    </row>
    <row r="7974" spans="1:8">
      <c r="A7974" s="676"/>
      <c r="B7974" s="677"/>
      <c r="C7974" s="425" t="s">
        <v>3085</v>
      </c>
      <c r="D7974" s="678" t="s">
        <v>1698</v>
      </c>
      <c r="E7974" s="678">
        <v>1</v>
      </c>
      <c r="F7974" s="204">
        <v>1500</v>
      </c>
      <c r="G7974" s="1567">
        <f t="shared" si="548"/>
        <v>1500</v>
      </c>
      <c r="H7974" s="678"/>
    </row>
    <row r="7975" spans="1:8">
      <c r="A7975" s="676"/>
      <c r="B7975" s="699" t="s">
        <v>35</v>
      </c>
      <c r="C7975" s="700"/>
      <c r="D7975" s="103"/>
      <c r="E7975" s="103"/>
      <c r="F7975" s="429"/>
      <c r="G7975" s="1533">
        <f>SUM(G7968:G7974)</f>
        <v>2153.8470000000002</v>
      </c>
      <c r="H7975" s="103"/>
    </row>
    <row r="7976" spans="1:8">
      <c r="A7976" s="676" t="s">
        <v>3263</v>
      </c>
      <c r="B7976" s="303" t="s">
        <v>2660</v>
      </c>
      <c r="C7976" s="425" t="s">
        <v>3264</v>
      </c>
      <c r="D7976" s="678" t="s">
        <v>98</v>
      </c>
      <c r="E7976" s="678">
        <v>0.1</v>
      </c>
      <c r="F7976" s="204">
        <v>1288</v>
      </c>
      <c r="G7976" s="1567">
        <f t="shared" ref="G7976:G7980" si="549">E7976*F7976</f>
        <v>128.80000000000001</v>
      </c>
      <c r="H7976" s="678"/>
    </row>
    <row r="7977" spans="1:8">
      <c r="B7977" s="677"/>
      <c r="C7977" s="425" t="s">
        <v>3088</v>
      </c>
      <c r="D7977" s="678" t="s">
        <v>39</v>
      </c>
      <c r="E7977" s="678">
        <v>0.1</v>
      </c>
      <c r="F7977" s="204">
        <v>2500</v>
      </c>
      <c r="G7977" s="1567">
        <f t="shared" si="549"/>
        <v>250</v>
      </c>
      <c r="H7977" s="678"/>
    </row>
    <row r="7978" spans="1:8">
      <c r="A7978" s="676"/>
      <c r="B7978" s="677"/>
      <c r="C7978" s="425" t="s">
        <v>1818</v>
      </c>
      <c r="D7978" s="678" t="s">
        <v>98</v>
      </c>
      <c r="E7978" s="678">
        <v>0.1</v>
      </c>
      <c r="F7978" s="204">
        <v>3500</v>
      </c>
      <c r="G7978" s="1567">
        <f t="shared" si="549"/>
        <v>350</v>
      </c>
      <c r="H7978" s="678"/>
    </row>
    <row r="7979" spans="1:8">
      <c r="A7979" s="676"/>
      <c r="B7979" s="677"/>
      <c r="C7979" s="425" t="s">
        <v>3265</v>
      </c>
      <c r="D7979" s="678" t="s">
        <v>98</v>
      </c>
      <c r="E7979" s="678">
        <v>0.1</v>
      </c>
      <c r="F7979" s="204">
        <v>2553.6</v>
      </c>
      <c r="G7979" s="1567">
        <f t="shared" si="549"/>
        <v>255.36</v>
      </c>
      <c r="H7979" s="678"/>
    </row>
    <row r="7980" spans="1:8">
      <c r="A7980" s="676"/>
      <c r="B7980" s="677"/>
      <c r="C7980" s="425" t="s">
        <v>3266</v>
      </c>
      <c r="D7980" s="678" t="s">
        <v>1698</v>
      </c>
      <c r="E7980" s="678">
        <v>1</v>
      </c>
      <c r="F7980" s="637">
        <v>742</v>
      </c>
      <c r="G7980" s="1567">
        <f t="shared" si="549"/>
        <v>742</v>
      </c>
      <c r="H7980" s="678"/>
    </row>
    <row r="7981" spans="1:8">
      <c r="A7981" s="676"/>
      <c r="B7981" s="699" t="s">
        <v>35</v>
      </c>
      <c r="C7981" s="700"/>
      <c r="D7981" s="103"/>
      <c r="E7981" s="103"/>
      <c r="F7981" s="429"/>
      <c r="G7981" s="1533">
        <f>SUM(G7976:G7980)</f>
        <v>1726.1599999999999</v>
      </c>
      <c r="H7981" s="103"/>
    </row>
    <row r="7982" spans="1:8">
      <c r="A7982" s="676" t="s">
        <v>3267</v>
      </c>
      <c r="B7982" s="303" t="s">
        <v>2662</v>
      </c>
      <c r="C7982" s="425" t="s">
        <v>3091</v>
      </c>
      <c r="D7982" s="678" t="s">
        <v>98</v>
      </c>
      <c r="E7982" s="678">
        <v>1.1999999999999999E-3</v>
      </c>
      <c r="F7982" s="204">
        <v>6580</v>
      </c>
      <c r="G7982" s="1567">
        <f t="shared" ref="G7982:G7986" si="550">E7982*F7982</f>
        <v>7.895999999999999</v>
      </c>
      <c r="H7982" s="678"/>
    </row>
    <row r="7983" spans="1:8">
      <c r="B7983" s="677"/>
      <c r="C7983" s="425" t="s">
        <v>893</v>
      </c>
      <c r="D7983" s="678" t="s">
        <v>98</v>
      </c>
      <c r="E7983" s="678">
        <v>0.05</v>
      </c>
      <c r="F7983" s="637">
        <v>3500</v>
      </c>
      <c r="G7983" s="1567">
        <f t="shared" si="550"/>
        <v>175</v>
      </c>
      <c r="H7983" s="678"/>
    </row>
    <row r="7984" spans="1:8">
      <c r="A7984" s="676"/>
      <c r="B7984" s="677"/>
      <c r="C7984" s="425" t="s">
        <v>1684</v>
      </c>
      <c r="D7984" s="678" t="s">
        <v>98</v>
      </c>
      <c r="E7984" s="678">
        <v>0.01</v>
      </c>
      <c r="F7984" s="637">
        <v>5500</v>
      </c>
      <c r="G7984" s="1567">
        <f t="shared" si="550"/>
        <v>55</v>
      </c>
      <c r="H7984" s="678"/>
    </row>
    <row r="7985" spans="1:8">
      <c r="A7985" s="676"/>
      <c r="B7985" s="677"/>
      <c r="C7985" s="386" t="s">
        <v>3268</v>
      </c>
      <c r="D7985" s="678" t="s">
        <v>1698</v>
      </c>
      <c r="E7985" s="678">
        <v>1</v>
      </c>
      <c r="F7985" s="637">
        <v>875</v>
      </c>
      <c r="G7985" s="1567">
        <f t="shared" si="550"/>
        <v>875</v>
      </c>
      <c r="H7985" s="678"/>
    </row>
    <row r="7986" spans="1:8">
      <c r="A7986" s="676"/>
      <c r="B7986" s="677"/>
      <c r="C7986" s="425" t="s">
        <v>723</v>
      </c>
      <c r="D7986" s="678" t="s">
        <v>39</v>
      </c>
      <c r="E7986" s="678">
        <v>1.0999999999999999E-2</v>
      </c>
      <c r="F7986" s="204">
        <v>1540</v>
      </c>
      <c r="G7986" s="1567">
        <f t="shared" si="550"/>
        <v>16.939999999999998</v>
      </c>
      <c r="H7986" s="678"/>
    </row>
    <row r="7987" spans="1:8">
      <c r="A7987" s="676"/>
      <c r="B7987" s="699" t="s">
        <v>35</v>
      </c>
      <c r="C7987" s="700"/>
      <c r="D7987" s="103"/>
      <c r="E7987" s="103"/>
      <c r="F7987" s="429"/>
      <c r="G7987" s="1533">
        <f>SUM(G7982:G7986)</f>
        <v>1129.836</v>
      </c>
      <c r="H7987" s="103"/>
    </row>
    <row r="7988" spans="1:8">
      <c r="A7988" s="676" t="s">
        <v>3269</v>
      </c>
      <c r="B7988" s="303" t="s">
        <v>2664</v>
      </c>
      <c r="C7988" s="425" t="s">
        <v>3060</v>
      </c>
      <c r="D7988" s="678" t="s">
        <v>116</v>
      </c>
      <c r="E7988" s="678">
        <v>0.1</v>
      </c>
      <c r="F7988" s="204">
        <v>4900</v>
      </c>
      <c r="G7988" s="1567">
        <f t="shared" ref="G7988:G7993" si="551">E7988*F7988</f>
        <v>490</v>
      </c>
      <c r="H7988" s="678"/>
    </row>
    <row r="7989" spans="1:8">
      <c r="B7989" s="677"/>
      <c r="C7989" s="425" t="s">
        <v>3076</v>
      </c>
      <c r="D7989" s="678" t="s">
        <v>98</v>
      </c>
      <c r="E7989" s="678">
        <v>2E-3</v>
      </c>
      <c r="F7989" s="204">
        <v>1617</v>
      </c>
      <c r="G7989" s="1567">
        <f t="shared" si="551"/>
        <v>3.234</v>
      </c>
      <c r="H7989" s="678"/>
    </row>
    <row r="7990" spans="1:8">
      <c r="A7990" s="676"/>
      <c r="B7990" s="677"/>
      <c r="C7990" s="425" t="s">
        <v>1818</v>
      </c>
      <c r="D7990" s="678" t="s">
        <v>98</v>
      </c>
      <c r="E7990" s="678">
        <v>5.0000000000000001E-3</v>
      </c>
      <c r="F7990" s="204">
        <v>3500</v>
      </c>
      <c r="G7990" s="1567">
        <f t="shared" si="551"/>
        <v>17.5</v>
      </c>
      <c r="H7990" s="678"/>
    </row>
    <row r="7991" spans="1:8">
      <c r="A7991" s="676"/>
      <c r="B7991" s="677"/>
      <c r="C7991" s="425" t="s">
        <v>3097</v>
      </c>
      <c r="D7991" s="678" t="s">
        <v>39</v>
      </c>
      <c r="E7991" s="678">
        <v>5.0000000000000001E-3</v>
      </c>
      <c r="F7991" s="637">
        <v>5180</v>
      </c>
      <c r="G7991" s="1567">
        <f t="shared" si="551"/>
        <v>25.900000000000002</v>
      </c>
      <c r="H7991" s="678"/>
    </row>
    <row r="7992" spans="1:8">
      <c r="A7992" s="676"/>
      <c r="B7992" s="677"/>
      <c r="C7992" s="386" t="s">
        <v>3270</v>
      </c>
      <c r="D7992" s="678" t="s">
        <v>1698</v>
      </c>
      <c r="E7992" s="678">
        <v>1</v>
      </c>
      <c r="F7992" s="637">
        <v>868</v>
      </c>
      <c r="G7992" s="1567">
        <f t="shared" si="551"/>
        <v>868</v>
      </c>
      <c r="H7992" s="678"/>
    </row>
    <row r="7993" spans="1:8">
      <c r="A7993" s="676"/>
      <c r="B7993" s="677"/>
      <c r="C7993" s="425" t="s">
        <v>3262</v>
      </c>
      <c r="D7993" s="678" t="s">
        <v>98</v>
      </c>
      <c r="E7993" s="678">
        <v>1E-3</v>
      </c>
      <c r="F7993" s="637">
        <v>490000</v>
      </c>
      <c r="G7993" s="1567">
        <f t="shared" si="551"/>
        <v>490</v>
      </c>
      <c r="H7993" s="678"/>
    </row>
    <row r="7994" spans="1:8">
      <c r="A7994" s="676"/>
      <c r="B7994" s="699" t="s">
        <v>35</v>
      </c>
      <c r="C7994" s="700"/>
      <c r="D7994" s="103"/>
      <c r="E7994" s="103"/>
      <c r="F7994" s="429"/>
      <c r="G7994" s="1533">
        <f>SUM(G7988:G7993)</f>
        <v>1894.634</v>
      </c>
      <c r="H7994" s="103"/>
    </row>
    <row r="7995" spans="1:8" ht="30">
      <c r="A7995" s="676" t="s">
        <v>3271</v>
      </c>
      <c r="B7995" s="303" t="s">
        <v>2669</v>
      </c>
      <c r="C7995" s="386" t="s">
        <v>3272</v>
      </c>
      <c r="D7995" s="678" t="s">
        <v>1698</v>
      </c>
      <c r="E7995" s="678">
        <v>0.1</v>
      </c>
      <c r="F7995" s="637">
        <v>7700</v>
      </c>
      <c r="G7995" s="1567">
        <f t="shared" ref="G7995:G7999" si="552">E7995*F7995</f>
        <v>770</v>
      </c>
      <c r="H7995" s="678"/>
    </row>
    <row r="7996" spans="1:8">
      <c r="B7996" s="677"/>
      <c r="C7996" s="425" t="s">
        <v>576</v>
      </c>
      <c r="D7996" s="678" t="s">
        <v>39</v>
      </c>
      <c r="E7996" s="678">
        <v>0.01</v>
      </c>
      <c r="F7996" s="204">
        <v>720</v>
      </c>
      <c r="G7996" s="1567">
        <f t="shared" si="552"/>
        <v>7.2</v>
      </c>
      <c r="H7996" s="678"/>
    </row>
    <row r="7997" spans="1:8">
      <c r="A7997" s="676"/>
      <c r="B7997" s="677"/>
      <c r="C7997" s="425" t="s">
        <v>1813</v>
      </c>
      <c r="D7997" s="678" t="s">
        <v>98</v>
      </c>
      <c r="E7997" s="678">
        <v>0.1</v>
      </c>
      <c r="F7997" s="637">
        <v>5241.6000000000004</v>
      </c>
      <c r="G7997" s="1567">
        <f t="shared" si="552"/>
        <v>524.16000000000008</v>
      </c>
      <c r="H7997" s="678"/>
    </row>
    <row r="7998" spans="1:8">
      <c r="A7998" s="676"/>
      <c r="B7998" s="677"/>
      <c r="C7998" s="425" t="s">
        <v>1760</v>
      </c>
      <c r="D7998" s="678" t="s">
        <v>39</v>
      </c>
      <c r="E7998" s="678">
        <v>0.01</v>
      </c>
      <c r="F7998" s="204">
        <v>12000</v>
      </c>
      <c r="G7998" s="1567">
        <f t="shared" si="552"/>
        <v>120</v>
      </c>
      <c r="H7998" s="678"/>
    </row>
    <row r="7999" spans="1:8">
      <c r="A7999" s="676"/>
      <c r="B7999" s="677"/>
      <c r="C7999" s="425" t="s">
        <v>84</v>
      </c>
      <c r="D7999" s="678" t="s">
        <v>39</v>
      </c>
      <c r="E7999" s="678">
        <v>0.01</v>
      </c>
      <c r="F7999" s="204">
        <v>6300</v>
      </c>
      <c r="G7999" s="1567">
        <f t="shared" si="552"/>
        <v>63</v>
      </c>
      <c r="H7999" s="678"/>
    </row>
    <row r="8000" spans="1:8">
      <c r="A8000" s="676"/>
      <c r="B8000" s="699" t="s">
        <v>35</v>
      </c>
      <c r="C8000" s="700"/>
      <c r="D8000" s="103"/>
      <c r="E8000" s="103"/>
      <c r="F8000" s="429"/>
      <c r="G8000" s="1533">
        <f>SUM(G7995:G7999)</f>
        <v>1484.3600000000001</v>
      </c>
      <c r="H8000" s="103"/>
    </row>
    <row r="8001" spans="1:8">
      <c r="A8001" s="676" t="s">
        <v>3273</v>
      </c>
      <c r="B8001" s="303" t="s">
        <v>2671</v>
      </c>
      <c r="C8001" s="386" t="s">
        <v>3274</v>
      </c>
      <c r="D8001" s="678" t="s">
        <v>1698</v>
      </c>
      <c r="E8001" s="678">
        <v>0.1</v>
      </c>
      <c r="F8001" s="637">
        <v>7700</v>
      </c>
      <c r="G8001" s="1567">
        <f t="shared" ref="G8001:G8005" si="553">E8001*F8001</f>
        <v>770</v>
      </c>
      <c r="H8001" s="678"/>
    </row>
    <row r="8002" spans="1:8">
      <c r="B8002" s="677"/>
      <c r="C8002" s="425" t="s">
        <v>576</v>
      </c>
      <c r="D8002" s="678" t="s">
        <v>39</v>
      </c>
      <c r="E8002" s="678">
        <v>0.01</v>
      </c>
      <c r="F8002" s="204">
        <v>720</v>
      </c>
      <c r="G8002" s="1567">
        <f t="shared" si="553"/>
        <v>7.2</v>
      </c>
      <c r="H8002" s="678"/>
    </row>
    <row r="8003" spans="1:8">
      <c r="A8003" s="676"/>
      <c r="B8003" s="677"/>
      <c r="C8003" s="425" t="s">
        <v>1813</v>
      </c>
      <c r="D8003" s="678" t="s">
        <v>98</v>
      </c>
      <c r="E8003" s="678">
        <v>0.1</v>
      </c>
      <c r="F8003" s="637">
        <v>5241.6000000000004</v>
      </c>
      <c r="G8003" s="1567">
        <f t="shared" si="553"/>
        <v>524.16000000000008</v>
      </c>
      <c r="H8003" s="678"/>
    </row>
    <row r="8004" spans="1:8">
      <c r="A8004" s="676"/>
      <c r="B8004" s="677"/>
      <c r="C8004" s="425" t="s">
        <v>1760</v>
      </c>
      <c r="D8004" s="678" t="s">
        <v>39</v>
      </c>
      <c r="E8004" s="678">
        <v>0.01</v>
      </c>
      <c r="F8004" s="204">
        <v>12000</v>
      </c>
      <c r="G8004" s="1567">
        <f t="shared" si="553"/>
        <v>120</v>
      </c>
      <c r="H8004" s="678"/>
    </row>
    <row r="8005" spans="1:8">
      <c r="A8005" s="676"/>
      <c r="B8005" s="677"/>
      <c r="C8005" s="425" t="s">
        <v>84</v>
      </c>
      <c r="D8005" s="678" t="s">
        <v>39</v>
      </c>
      <c r="E8005" s="678">
        <v>0.01</v>
      </c>
      <c r="F8005" s="204">
        <v>6300</v>
      </c>
      <c r="G8005" s="1567">
        <f t="shared" si="553"/>
        <v>63</v>
      </c>
      <c r="H8005" s="678"/>
    </row>
    <row r="8006" spans="1:8">
      <c r="A8006" s="676"/>
      <c r="B8006" s="699" t="s">
        <v>35</v>
      </c>
      <c r="C8006" s="700"/>
      <c r="D8006" s="103"/>
      <c r="E8006" s="103"/>
      <c r="F8006" s="429"/>
      <c r="G8006" s="1533">
        <f>SUM(G8001:G8005)</f>
        <v>1484.3600000000001</v>
      </c>
      <c r="H8006" s="103"/>
    </row>
    <row r="8007" spans="1:8" ht="30">
      <c r="A8007" s="676" t="s">
        <v>3275</v>
      </c>
      <c r="B8007" s="303" t="s">
        <v>2673</v>
      </c>
      <c r="C8007" s="386" t="s">
        <v>3231</v>
      </c>
      <c r="D8007" s="678" t="s">
        <v>1698</v>
      </c>
      <c r="E8007" s="678">
        <v>0.15</v>
      </c>
      <c r="F8007" s="637">
        <v>4500</v>
      </c>
      <c r="G8007" s="1567">
        <f t="shared" ref="G8007:G8009" si="554">E8007*F8007</f>
        <v>675</v>
      </c>
      <c r="H8007" s="678"/>
    </row>
    <row r="8008" spans="1:8">
      <c r="B8008" s="677"/>
      <c r="C8008" s="425" t="s">
        <v>576</v>
      </c>
      <c r="D8008" s="678" t="s">
        <v>39</v>
      </c>
      <c r="E8008" s="678">
        <v>0.01</v>
      </c>
      <c r="F8008" s="204">
        <v>720</v>
      </c>
      <c r="G8008" s="1567">
        <f t="shared" si="554"/>
        <v>7.2</v>
      </c>
      <c r="H8008" s="678"/>
    </row>
    <row r="8009" spans="1:8">
      <c r="A8009" s="676"/>
      <c r="B8009" s="677"/>
      <c r="C8009" s="425" t="s">
        <v>1813</v>
      </c>
      <c r="D8009" s="678" t="s">
        <v>98</v>
      </c>
      <c r="E8009" s="678">
        <v>0.1</v>
      </c>
      <c r="F8009" s="637">
        <v>5241.6000000000004</v>
      </c>
      <c r="G8009" s="1567">
        <f t="shared" si="554"/>
        <v>524.16000000000008</v>
      </c>
      <c r="H8009" s="678"/>
    </row>
    <row r="8010" spans="1:8">
      <c r="A8010" s="676"/>
      <c r="B8010" s="699" t="s">
        <v>35</v>
      </c>
      <c r="C8010" s="700"/>
      <c r="D8010" s="103"/>
      <c r="E8010" s="103"/>
      <c r="F8010" s="429"/>
      <c r="G8010" s="1533">
        <f>SUM(G8007:G8009)</f>
        <v>1206.3600000000001</v>
      </c>
      <c r="H8010" s="103"/>
    </row>
    <row r="8011" spans="1:8">
      <c r="A8011" s="676" t="s">
        <v>3276</v>
      </c>
      <c r="B8011" s="303" t="s">
        <v>2827</v>
      </c>
      <c r="C8011" s="386" t="s">
        <v>3277</v>
      </c>
      <c r="D8011" s="678" t="s">
        <v>1698</v>
      </c>
      <c r="E8011" s="678">
        <v>1</v>
      </c>
      <c r="F8011" s="637">
        <v>1738</v>
      </c>
      <c r="G8011" s="1567">
        <f t="shared" ref="G8011:G8014" si="555">E8011*F8011</f>
        <v>1738</v>
      </c>
      <c r="H8011" s="678"/>
    </row>
    <row r="8012" spans="1:8">
      <c r="B8012" s="677"/>
      <c r="C8012" s="425" t="s">
        <v>84</v>
      </c>
      <c r="D8012" s="678" t="s">
        <v>39</v>
      </c>
      <c r="E8012" s="678">
        <v>0.01</v>
      </c>
      <c r="F8012" s="637">
        <v>6300</v>
      </c>
      <c r="G8012" s="1567">
        <f t="shared" si="555"/>
        <v>63</v>
      </c>
      <c r="H8012" s="678"/>
    </row>
    <row r="8013" spans="1:8">
      <c r="A8013" s="676"/>
      <c r="B8013" s="677"/>
      <c r="C8013" s="425" t="s">
        <v>576</v>
      </c>
      <c r="D8013" s="678" t="s">
        <v>39</v>
      </c>
      <c r="E8013" s="678">
        <v>0.01</v>
      </c>
      <c r="F8013" s="204">
        <v>720</v>
      </c>
      <c r="G8013" s="1567">
        <f t="shared" si="555"/>
        <v>7.2</v>
      </c>
      <c r="H8013" s="678"/>
    </row>
    <row r="8014" spans="1:8">
      <c r="A8014" s="676"/>
      <c r="B8014" s="677"/>
      <c r="C8014" s="425" t="s">
        <v>1760</v>
      </c>
      <c r="D8014" s="678" t="s">
        <v>39</v>
      </c>
      <c r="E8014" s="678">
        <v>0.01</v>
      </c>
      <c r="F8014" s="204">
        <v>12000</v>
      </c>
      <c r="G8014" s="1567">
        <f t="shared" si="555"/>
        <v>120</v>
      </c>
      <c r="H8014" s="678"/>
    </row>
    <row r="8015" spans="1:8">
      <c r="A8015" s="676"/>
      <c r="B8015" s="699" t="s">
        <v>35</v>
      </c>
      <c r="C8015" s="700"/>
      <c r="D8015" s="103"/>
      <c r="E8015" s="103"/>
      <c r="F8015" s="429"/>
      <c r="G8015" s="1533">
        <f>SUM(G8011:G8014)</f>
        <v>1928.2</v>
      </c>
      <c r="H8015" s="103"/>
    </row>
    <row r="8016" spans="1:8">
      <c r="A8016" s="676" t="s">
        <v>2828</v>
      </c>
      <c r="B8016" s="303" t="s">
        <v>2829</v>
      </c>
      <c r="C8016" s="425" t="s">
        <v>3101</v>
      </c>
      <c r="D8016" s="678" t="s">
        <v>98</v>
      </c>
      <c r="E8016" s="678">
        <v>1.8E-3</v>
      </c>
      <c r="F8016" s="204">
        <v>801000</v>
      </c>
      <c r="G8016" s="1567">
        <f t="shared" ref="G8016:G8018" si="556">E8016*F8016</f>
        <v>1441.8</v>
      </c>
      <c r="H8016" s="678"/>
    </row>
    <row r="8017" spans="1:8">
      <c r="B8017" s="677"/>
      <c r="C8017" s="425" t="s">
        <v>731</v>
      </c>
      <c r="D8017" s="678" t="s">
        <v>98</v>
      </c>
      <c r="E8017" s="678">
        <v>6.2E-2</v>
      </c>
      <c r="F8017" s="204">
        <v>3500</v>
      </c>
      <c r="G8017" s="1567">
        <f t="shared" si="556"/>
        <v>217</v>
      </c>
      <c r="H8017" s="678"/>
    </row>
    <row r="8018" spans="1:8">
      <c r="A8018" s="676"/>
      <c r="B8018" s="677"/>
      <c r="C8018" s="425" t="s">
        <v>2343</v>
      </c>
      <c r="D8018" s="678" t="s">
        <v>98</v>
      </c>
      <c r="E8018" s="678">
        <v>5.9999999999999995E-4</v>
      </c>
      <c r="F8018" s="204">
        <v>1330</v>
      </c>
      <c r="G8018" s="1567">
        <f t="shared" si="556"/>
        <v>0.79799999999999993</v>
      </c>
      <c r="H8018" s="678"/>
    </row>
    <row r="8019" spans="1:8">
      <c r="A8019" s="676"/>
      <c r="B8019" s="699" t="s">
        <v>35</v>
      </c>
      <c r="C8019" s="700"/>
      <c r="D8019" s="103"/>
      <c r="E8019" s="103"/>
      <c r="F8019" s="429"/>
      <c r="G8019" s="1533">
        <f>SUM(G8016:G8018)</f>
        <v>1659.598</v>
      </c>
      <c r="H8019" s="103"/>
    </row>
    <row r="8020" spans="1:8" ht="30">
      <c r="A8020" s="676" t="s">
        <v>3278</v>
      </c>
      <c r="B8020" s="303" t="s">
        <v>2677</v>
      </c>
      <c r="C8020" s="386" t="s">
        <v>3279</v>
      </c>
      <c r="D8020" s="678" t="s">
        <v>1698</v>
      </c>
      <c r="E8020" s="678">
        <v>0.5</v>
      </c>
      <c r="F8020" s="637">
        <v>2800</v>
      </c>
      <c r="G8020" s="1567">
        <f t="shared" ref="G8020:G8023" si="557">E8020*F8020</f>
        <v>1400</v>
      </c>
      <c r="H8020" s="678"/>
    </row>
    <row r="8021" spans="1:8">
      <c r="B8021" s="677"/>
      <c r="C8021" s="425" t="s">
        <v>84</v>
      </c>
      <c r="D8021" s="678" t="s">
        <v>39</v>
      </c>
      <c r="E8021" s="678">
        <v>0.01</v>
      </c>
      <c r="F8021" s="637">
        <v>6300</v>
      </c>
      <c r="G8021" s="1567">
        <f t="shared" si="557"/>
        <v>63</v>
      </c>
      <c r="H8021" s="678"/>
    </row>
    <row r="8022" spans="1:8">
      <c r="A8022" s="676"/>
      <c r="B8022" s="677"/>
      <c r="C8022" s="425" t="s">
        <v>576</v>
      </c>
      <c r="D8022" s="678" t="s">
        <v>39</v>
      </c>
      <c r="E8022" s="678">
        <v>0.01</v>
      </c>
      <c r="F8022" s="204">
        <v>720</v>
      </c>
      <c r="G8022" s="1567">
        <f t="shared" si="557"/>
        <v>7.2</v>
      </c>
      <c r="H8022" s="678"/>
    </row>
    <row r="8023" spans="1:8">
      <c r="A8023" s="676"/>
      <c r="B8023" s="677"/>
      <c r="C8023" s="425" t="s">
        <v>1760</v>
      </c>
      <c r="D8023" s="678" t="s">
        <v>39</v>
      </c>
      <c r="E8023" s="678">
        <v>0.01</v>
      </c>
      <c r="F8023" s="204">
        <v>12000</v>
      </c>
      <c r="G8023" s="1567">
        <f t="shared" si="557"/>
        <v>120</v>
      </c>
      <c r="H8023" s="678"/>
    </row>
    <row r="8024" spans="1:8">
      <c r="A8024" s="676"/>
      <c r="B8024" s="699" t="s">
        <v>35</v>
      </c>
      <c r="C8024" s="700"/>
      <c r="D8024" s="103"/>
      <c r="E8024" s="103"/>
      <c r="F8024" s="429"/>
      <c r="G8024" s="1533">
        <f>SUM(G8020:G8023)</f>
        <v>1590.2</v>
      </c>
      <c r="H8024" s="103"/>
    </row>
    <row r="8025" spans="1:8" ht="30">
      <c r="A8025" s="676" t="s">
        <v>3280</v>
      </c>
      <c r="B8025" s="303" t="s">
        <v>2832</v>
      </c>
      <c r="C8025" s="386" t="s">
        <v>3281</v>
      </c>
      <c r="D8025" s="678" t="s">
        <v>3095</v>
      </c>
      <c r="E8025" s="678">
        <v>0.8</v>
      </c>
      <c r="F8025" s="637">
        <v>2128</v>
      </c>
      <c r="G8025" s="1567">
        <f t="shared" ref="G8025:G8028" si="558">E8025*F8025</f>
        <v>1702.4</v>
      </c>
      <c r="H8025" s="678"/>
    </row>
    <row r="8026" spans="1:8">
      <c r="B8026" s="303"/>
      <c r="C8026" s="425" t="s">
        <v>84</v>
      </c>
      <c r="D8026" s="678" t="s">
        <v>39</v>
      </c>
      <c r="E8026" s="678">
        <v>0.01</v>
      </c>
      <c r="F8026" s="637">
        <v>6300</v>
      </c>
      <c r="G8026" s="1567">
        <f t="shared" si="558"/>
        <v>63</v>
      </c>
      <c r="H8026" s="678"/>
    </row>
    <row r="8027" spans="1:8">
      <c r="A8027" s="676"/>
      <c r="B8027" s="677"/>
      <c r="C8027" s="425" t="s">
        <v>576</v>
      </c>
      <c r="D8027" s="678" t="s">
        <v>39</v>
      </c>
      <c r="E8027" s="678">
        <v>0.01</v>
      </c>
      <c r="F8027" s="204">
        <v>720</v>
      </c>
      <c r="G8027" s="1567">
        <f t="shared" si="558"/>
        <v>7.2</v>
      </c>
      <c r="H8027" s="678"/>
    </row>
    <row r="8028" spans="1:8">
      <c r="A8028" s="676"/>
      <c r="B8028" s="677"/>
      <c r="C8028" s="425" t="s">
        <v>1760</v>
      </c>
      <c r="D8028" s="678" t="s">
        <v>39</v>
      </c>
      <c r="E8028" s="678">
        <v>0.01</v>
      </c>
      <c r="F8028" s="204">
        <v>12000</v>
      </c>
      <c r="G8028" s="1567">
        <f t="shared" si="558"/>
        <v>120</v>
      </c>
      <c r="H8028" s="678"/>
    </row>
    <row r="8029" spans="1:8">
      <c r="A8029" s="676"/>
      <c r="B8029" s="699" t="s">
        <v>35</v>
      </c>
      <c r="C8029" s="700"/>
      <c r="D8029" s="103"/>
      <c r="E8029" s="103"/>
      <c r="F8029" s="429"/>
      <c r="G8029" s="1533">
        <f>SUM(G8025:G8028)</f>
        <v>1892.6000000000001</v>
      </c>
      <c r="H8029" s="103"/>
    </row>
    <row r="8030" spans="1:8" ht="30">
      <c r="A8030" s="676" t="s">
        <v>2833</v>
      </c>
      <c r="B8030" s="303" t="s">
        <v>2729</v>
      </c>
      <c r="C8030" s="425" t="s">
        <v>576</v>
      </c>
      <c r="D8030" s="678" t="s">
        <v>39</v>
      </c>
      <c r="E8030" s="678">
        <v>4.7E-2</v>
      </c>
      <c r="F8030" s="204">
        <v>720</v>
      </c>
      <c r="G8030" s="1567">
        <f t="shared" ref="G8030:G8036" si="559">E8030*F8030</f>
        <v>33.840000000000003</v>
      </c>
      <c r="H8030" s="678"/>
    </row>
    <row r="8031" spans="1:8">
      <c r="B8031" s="677"/>
      <c r="C8031" s="425" t="s">
        <v>2453</v>
      </c>
      <c r="D8031" s="678" t="s">
        <v>98</v>
      </c>
      <c r="E8031" s="678">
        <v>0.05</v>
      </c>
      <c r="F8031" s="204">
        <v>2100</v>
      </c>
      <c r="G8031" s="1567">
        <f t="shared" si="559"/>
        <v>105</v>
      </c>
      <c r="H8031" s="678"/>
    </row>
    <row r="8032" spans="1:8">
      <c r="A8032" s="676"/>
      <c r="B8032" s="677"/>
      <c r="C8032" s="425" t="s">
        <v>731</v>
      </c>
      <c r="D8032" s="678" t="s">
        <v>39</v>
      </c>
      <c r="E8032" s="678">
        <v>0.09</v>
      </c>
      <c r="F8032" s="204">
        <v>3500</v>
      </c>
      <c r="G8032" s="1567">
        <f t="shared" si="559"/>
        <v>315</v>
      </c>
      <c r="H8032" s="678"/>
    </row>
    <row r="8033" spans="1:8">
      <c r="A8033" s="676"/>
      <c r="B8033" s="677"/>
      <c r="C8033" s="425" t="s">
        <v>1812</v>
      </c>
      <c r="D8033" s="678" t="s">
        <v>39</v>
      </c>
      <c r="E8033" s="678">
        <v>1.4999999999999999E-2</v>
      </c>
      <c r="F8033" s="204">
        <v>3730</v>
      </c>
      <c r="G8033" s="1567">
        <f t="shared" si="559"/>
        <v>55.949999999999996</v>
      </c>
      <c r="H8033" s="678"/>
    </row>
    <row r="8034" spans="1:8">
      <c r="A8034" s="676"/>
      <c r="B8034" s="677"/>
      <c r="C8034" s="425" t="s">
        <v>84</v>
      </c>
      <c r="D8034" s="678" t="s">
        <v>39</v>
      </c>
      <c r="E8034" s="678">
        <v>0.01</v>
      </c>
      <c r="F8034" s="637">
        <v>6300</v>
      </c>
      <c r="G8034" s="1567">
        <f t="shared" si="559"/>
        <v>63</v>
      </c>
      <c r="H8034" s="678"/>
    </row>
    <row r="8035" spans="1:8">
      <c r="A8035" s="676"/>
      <c r="B8035" s="677"/>
      <c r="C8035" s="425" t="s">
        <v>1906</v>
      </c>
      <c r="D8035" s="678" t="s">
        <v>98</v>
      </c>
      <c r="E8035" s="678">
        <v>0.04</v>
      </c>
      <c r="F8035" s="637">
        <v>2553.6</v>
      </c>
      <c r="G8035" s="1567">
        <f t="shared" si="559"/>
        <v>102.14400000000001</v>
      </c>
      <c r="H8035" s="678"/>
    </row>
    <row r="8036" spans="1:8" ht="30">
      <c r="A8036" s="676"/>
      <c r="B8036" s="677"/>
      <c r="C8036" s="386" t="s">
        <v>3282</v>
      </c>
      <c r="D8036" s="678" t="s">
        <v>1698</v>
      </c>
      <c r="E8036" s="678">
        <v>0.7</v>
      </c>
      <c r="F8036" s="639">
        <v>2324</v>
      </c>
      <c r="G8036" s="1567">
        <f t="shared" si="559"/>
        <v>1626.8</v>
      </c>
      <c r="H8036" s="678"/>
    </row>
    <row r="8037" spans="1:8">
      <c r="A8037" s="676"/>
      <c r="B8037" s="699" t="s">
        <v>35</v>
      </c>
      <c r="C8037" s="700"/>
      <c r="D8037" s="103"/>
      <c r="E8037" s="103"/>
      <c r="F8037" s="429"/>
      <c r="G8037" s="1533">
        <f>SUM(G8030:G8036)</f>
        <v>2301.7339999999999</v>
      </c>
      <c r="H8037" s="103"/>
    </row>
    <row r="8038" spans="1:8">
      <c r="A8038" s="676" t="s">
        <v>2834</v>
      </c>
      <c r="B8038" s="303" t="s">
        <v>2835</v>
      </c>
      <c r="C8038" s="425" t="s">
        <v>3152</v>
      </c>
      <c r="D8038" s="678" t="s">
        <v>98</v>
      </c>
      <c r="E8038" s="678">
        <v>0.06</v>
      </c>
      <c r="F8038" s="204">
        <v>20000</v>
      </c>
      <c r="G8038" s="1567">
        <f t="shared" ref="G8038:G8043" si="560">E8038*F8038</f>
        <v>1200</v>
      </c>
      <c r="H8038" s="678"/>
    </row>
    <row r="8039" spans="1:8">
      <c r="B8039" s="677"/>
      <c r="C8039" s="425" t="s">
        <v>3153</v>
      </c>
      <c r="D8039" s="678" t="s">
        <v>98</v>
      </c>
      <c r="E8039" s="678">
        <v>0.1</v>
      </c>
      <c r="F8039" s="823">
        <v>6500</v>
      </c>
      <c r="G8039" s="1567">
        <f t="shared" si="560"/>
        <v>650</v>
      </c>
      <c r="H8039" s="678"/>
    </row>
    <row r="8040" spans="1:8">
      <c r="A8040" s="676"/>
      <c r="B8040" s="677"/>
      <c r="C8040" s="425" t="s">
        <v>3265</v>
      </c>
      <c r="D8040" s="678" t="s">
        <v>98</v>
      </c>
      <c r="E8040" s="678">
        <v>0.1</v>
      </c>
      <c r="F8040" s="204">
        <v>2553.6</v>
      </c>
      <c r="G8040" s="1567">
        <f t="shared" si="560"/>
        <v>255.36</v>
      </c>
      <c r="H8040" s="678"/>
    </row>
    <row r="8041" spans="1:8">
      <c r="A8041" s="676"/>
      <c r="B8041" s="677"/>
      <c r="C8041" s="425" t="s">
        <v>731</v>
      </c>
      <c r="D8041" s="678" t="s">
        <v>98</v>
      </c>
      <c r="E8041" s="678">
        <v>0.1</v>
      </c>
      <c r="F8041" s="204">
        <v>3500</v>
      </c>
      <c r="G8041" s="1567">
        <f t="shared" si="560"/>
        <v>350</v>
      </c>
      <c r="H8041" s="678"/>
    </row>
    <row r="8042" spans="1:8">
      <c r="A8042" s="676"/>
      <c r="B8042" s="677"/>
      <c r="C8042" s="425" t="s">
        <v>3155</v>
      </c>
      <c r="D8042" s="678" t="s">
        <v>98</v>
      </c>
      <c r="E8042" s="678">
        <v>0.01</v>
      </c>
      <c r="F8042" s="204">
        <v>36600</v>
      </c>
      <c r="G8042" s="1567">
        <f t="shared" si="560"/>
        <v>366</v>
      </c>
      <c r="H8042" s="678"/>
    </row>
    <row r="8043" spans="1:8">
      <c r="A8043" s="676"/>
      <c r="B8043" s="677"/>
      <c r="C8043" s="425" t="s">
        <v>724</v>
      </c>
      <c r="D8043" s="678" t="s">
        <v>39</v>
      </c>
      <c r="E8043" s="678">
        <v>0.1</v>
      </c>
      <c r="F8043" s="204">
        <v>999</v>
      </c>
      <c r="G8043" s="1567">
        <f t="shared" si="560"/>
        <v>99.9</v>
      </c>
      <c r="H8043" s="678"/>
    </row>
    <row r="8044" spans="1:8">
      <c r="A8044" s="676"/>
      <c r="B8044" s="699" t="s">
        <v>35</v>
      </c>
      <c r="C8044" s="700"/>
      <c r="D8044" s="103"/>
      <c r="E8044" s="103"/>
      <c r="F8044" s="429"/>
      <c r="G8044" s="1533">
        <f>SUM(G8038:G8042)</f>
        <v>2821.36</v>
      </c>
      <c r="H8044" s="103"/>
    </row>
    <row r="8045" spans="1:8" ht="30">
      <c r="A8045" s="676" t="s">
        <v>2836</v>
      </c>
      <c r="B8045" s="303" t="s">
        <v>2711</v>
      </c>
      <c r="C8045" s="386" t="s">
        <v>3283</v>
      </c>
      <c r="D8045" s="678" t="s">
        <v>3284</v>
      </c>
      <c r="E8045" s="678">
        <v>0.8</v>
      </c>
      <c r="F8045" s="204">
        <v>2324</v>
      </c>
      <c r="G8045" s="1567">
        <f t="shared" ref="G8045:G8046" si="561">E8045*F8045</f>
        <v>1859.2</v>
      </c>
      <c r="H8045" s="678"/>
    </row>
    <row r="8046" spans="1:8">
      <c r="B8046" s="303"/>
      <c r="C8046" s="425" t="s">
        <v>1760</v>
      </c>
      <c r="D8046" s="678" t="s">
        <v>39</v>
      </c>
      <c r="E8046" s="678">
        <v>0.01</v>
      </c>
      <c r="F8046" s="204">
        <v>12000</v>
      </c>
      <c r="G8046" s="1567">
        <f t="shared" si="561"/>
        <v>120</v>
      </c>
      <c r="H8046" s="678"/>
    </row>
    <row r="8047" spans="1:8">
      <c r="A8047" s="676"/>
      <c r="B8047" s="699" t="s">
        <v>35</v>
      </c>
      <c r="C8047" s="700"/>
      <c r="D8047" s="103"/>
      <c r="E8047" s="103"/>
      <c r="F8047" s="429"/>
      <c r="G8047" s="1533">
        <f>SUM(G8045:G8046)</f>
        <v>1979.2</v>
      </c>
      <c r="H8047" s="103"/>
    </row>
    <row r="8048" spans="1:8">
      <c r="A8048" s="676" t="s">
        <v>2837</v>
      </c>
      <c r="B8048" s="303" t="s">
        <v>2838</v>
      </c>
      <c r="C8048" s="425" t="s">
        <v>3159</v>
      </c>
      <c r="D8048" s="678" t="s">
        <v>98</v>
      </c>
      <c r="E8048" s="678">
        <v>0.01</v>
      </c>
      <c r="F8048" s="637">
        <v>63000</v>
      </c>
      <c r="G8048" s="1567">
        <f t="shared" ref="G8048:G8056" si="562">E8048*F8048</f>
        <v>630</v>
      </c>
      <c r="H8048" s="678"/>
    </row>
    <row r="8049" spans="1:8">
      <c r="B8049" s="677"/>
      <c r="C8049" s="425" t="s">
        <v>1897</v>
      </c>
      <c r="D8049" s="678" t="s">
        <v>98</v>
      </c>
      <c r="E8049" s="678">
        <v>0.05</v>
      </c>
      <c r="F8049" s="823">
        <v>12740</v>
      </c>
      <c r="G8049" s="1567">
        <f t="shared" si="562"/>
        <v>637</v>
      </c>
      <c r="H8049" s="678"/>
    </row>
    <row r="8050" spans="1:8">
      <c r="A8050" s="676"/>
      <c r="B8050" s="677"/>
      <c r="C8050" s="425" t="s">
        <v>879</v>
      </c>
      <c r="D8050" s="678" t="s">
        <v>39</v>
      </c>
      <c r="E8050" s="678">
        <v>0.04</v>
      </c>
      <c r="F8050" s="204">
        <v>1330</v>
      </c>
      <c r="G8050" s="1567">
        <f t="shared" si="562"/>
        <v>53.2</v>
      </c>
      <c r="H8050" s="678"/>
    </row>
    <row r="8051" spans="1:8">
      <c r="A8051" s="676"/>
      <c r="B8051" s="677"/>
      <c r="C8051" s="425" t="s">
        <v>733</v>
      </c>
      <c r="D8051" s="678" t="s">
        <v>39</v>
      </c>
      <c r="E8051" s="678">
        <v>0.01</v>
      </c>
      <c r="F8051" s="637">
        <v>10573</v>
      </c>
      <c r="G8051" s="1567">
        <f t="shared" si="562"/>
        <v>105.73</v>
      </c>
      <c r="H8051" s="678"/>
    </row>
    <row r="8052" spans="1:8">
      <c r="A8052" s="676"/>
      <c r="B8052" s="677"/>
      <c r="C8052" s="425" t="s">
        <v>3160</v>
      </c>
      <c r="D8052" s="678" t="s">
        <v>98</v>
      </c>
      <c r="E8052" s="678">
        <v>0.01</v>
      </c>
      <c r="F8052" s="204">
        <v>12600</v>
      </c>
      <c r="G8052" s="1567">
        <f t="shared" si="562"/>
        <v>126</v>
      </c>
      <c r="H8052" s="678"/>
    </row>
    <row r="8053" spans="1:8">
      <c r="A8053" s="676"/>
      <c r="B8053" s="677"/>
      <c r="C8053" s="425" t="s">
        <v>576</v>
      </c>
      <c r="D8053" s="678" t="s">
        <v>39</v>
      </c>
      <c r="E8053" s="678">
        <v>0.03</v>
      </c>
      <c r="F8053" s="204">
        <v>720</v>
      </c>
      <c r="G8053" s="1567">
        <f t="shared" si="562"/>
        <v>21.599999999999998</v>
      </c>
      <c r="H8053" s="678"/>
    </row>
    <row r="8054" spans="1:8">
      <c r="A8054" s="676"/>
      <c r="B8054" s="677"/>
      <c r="C8054" s="425" t="s">
        <v>2337</v>
      </c>
      <c r="D8054" s="678" t="s">
        <v>98</v>
      </c>
      <c r="E8054" s="678">
        <v>0.01</v>
      </c>
      <c r="F8054" s="204">
        <v>19700</v>
      </c>
      <c r="G8054" s="1567">
        <f t="shared" si="562"/>
        <v>197</v>
      </c>
      <c r="H8054" s="678"/>
    </row>
    <row r="8055" spans="1:8">
      <c r="A8055" s="676"/>
      <c r="B8055" s="677"/>
      <c r="C8055" s="425" t="s">
        <v>3060</v>
      </c>
      <c r="D8055" s="678" t="s">
        <v>98</v>
      </c>
      <c r="E8055" s="678">
        <v>0.03</v>
      </c>
      <c r="F8055" s="204">
        <v>4900</v>
      </c>
      <c r="G8055" s="1567">
        <f t="shared" si="562"/>
        <v>147</v>
      </c>
      <c r="H8055" s="678"/>
    </row>
    <row r="8056" spans="1:8">
      <c r="A8056" s="676"/>
      <c r="B8056" s="677"/>
      <c r="C8056" s="425" t="s">
        <v>727</v>
      </c>
      <c r="D8056" s="678" t="s">
        <v>98</v>
      </c>
      <c r="E8056" s="678">
        <v>0.01</v>
      </c>
      <c r="F8056" s="637">
        <v>5500</v>
      </c>
      <c r="G8056" s="1567">
        <f t="shared" si="562"/>
        <v>55</v>
      </c>
      <c r="H8056" s="678"/>
    </row>
    <row r="8057" spans="1:8">
      <c r="A8057" s="676"/>
      <c r="B8057" s="699" t="s">
        <v>35</v>
      </c>
      <c r="C8057" s="700"/>
      <c r="D8057" s="103"/>
      <c r="E8057" s="103"/>
      <c r="F8057" s="429"/>
      <c r="G8057" s="1533">
        <f>SUM(G8048:G8056)</f>
        <v>1972.53</v>
      </c>
      <c r="H8057" s="103"/>
    </row>
    <row r="8058" spans="1:8">
      <c r="A8058" s="676" t="s">
        <v>2839</v>
      </c>
      <c r="B8058" s="303" t="s">
        <v>2840</v>
      </c>
      <c r="C8058" s="386" t="s">
        <v>3285</v>
      </c>
      <c r="D8058" s="678" t="s">
        <v>1698</v>
      </c>
      <c r="E8058" s="678">
        <v>0.8</v>
      </c>
      <c r="F8058" s="204">
        <v>2324</v>
      </c>
      <c r="G8058" s="1567">
        <f t="shared" ref="G8058:G8061" si="563">E8058*F8058</f>
        <v>1859.2</v>
      </c>
      <c r="H8058" s="678"/>
    </row>
    <row r="8059" spans="1:8">
      <c r="B8059" s="677"/>
      <c r="C8059" s="425" t="s">
        <v>84</v>
      </c>
      <c r="D8059" s="678" t="s">
        <v>39</v>
      </c>
      <c r="E8059" s="678">
        <v>0.01</v>
      </c>
      <c r="F8059" s="637">
        <v>6300</v>
      </c>
      <c r="G8059" s="1567">
        <f t="shared" si="563"/>
        <v>63</v>
      </c>
      <c r="H8059" s="678"/>
    </row>
    <row r="8060" spans="1:8">
      <c r="A8060" s="676"/>
      <c r="B8060" s="677"/>
      <c r="C8060" s="425" t="s">
        <v>576</v>
      </c>
      <c r="D8060" s="678" t="s">
        <v>39</v>
      </c>
      <c r="E8060" s="678">
        <v>0.01</v>
      </c>
      <c r="F8060" s="204">
        <v>450</v>
      </c>
      <c r="G8060" s="1567">
        <f t="shared" si="563"/>
        <v>4.5</v>
      </c>
      <c r="H8060" s="678"/>
    </row>
    <row r="8061" spans="1:8">
      <c r="A8061" s="676"/>
      <c r="B8061" s="677"/>
      <c r="C8061" s="425" t="s">
        <v>1760</v>
      </c>
      <c r="D8061" s="678" t="s">
        <v>39</v>
      </c>
      <c r="E8061" s="678">
        <v>0.01</v>
      </c>
      <c r="F8061" s="204">
        <v>12000</v>
      </c>
      <c r="G8061" s="1567">
        <f t="shared" si="563"/>
        <v>120</v>
      </c>
      <c r="H8061" s="678"/>
    </row>
    <row r="8062" spans="1:8">
      <c r="A8062" s="676"/>
      <c r="B8062" s="699" t="s">
        <v>35</v>
      </c>
      <c r="C8062" s="700"/>
      <c r="D8062" s="103"/>
      <c r="E8062" s="103"/>
      <c r="F8062" s="429"/>
      <c r="G8062" s="1533">
        <f>SUM(G8058:G8061)</f>
        <v>2046.7</v>
      </c>
      <c r="H8062" s="103"/>
    </row>
    <row r="8063" spans="1:8" ht="30">
      <c r="A8063" s="676" t="s">
        <v>3286</v>
      </c>
      <c r="B8063" s="303" t="s">
        <v>2842</v>
      </c>
      <c r="C8063" s="386" t="s">
        <v>3287</v>
      </c>
      <c r="D8063" s="678" t="s">
        <v>3108</v>
      </c>
      <c r="E8063" s="678">
        <v>0.8</v>
      </c>
      <c r="F8063" s="204">
        <v>2324</v>
      </c>
      <c r="G8063" s="1567">
        <f t="shared" ref="G8063:G8066" si="564">E8063*F8063</f>
        <v>1859.2</v>
      </c>
      <c r="H8063" s="678"/>
    </row>
    <row r="8064" spans="1:8">
      <c r="B8064" s="677"/>
      <c r="C8064" s="425" t="s">
        <v>84</v>
      </c>
      <c r="D8064" s="678" t="s">
        <v>39</v>
      </c>
      <c r="E8064" s="678">
        <v>0.01</v>
      </c>
      <c r="F8064" s="637">
        <v>6300</v>
      </c>
      <c r="G8064" s="1567">
        <f t="shared" si="564"/>
        <v>63</v>
      </c>
      <c r="H8064" s="678"/>
    </row>
    <row r="8065" spans="1:8">
      <c r="A8065" s="676"/>
      <c r="B8065" s="677"/>
      <c r="C8065" s="425" t="s">
        <v>576</v>
      </c>
      <c r="D8065" s="678" t="s">
        <v>39</v>
      </c>
      <c r="E8065" s="678">
        <v>0.01</v>
      </c>
      <c r="F8065" s="204">
        <v>720</v>
      </c>
      <c r="G8065" s="1567">
        <f t="shared" si="564"/>
        <v>7.2</v>
      </c>
      <c r="H8065" s="678"/>
    </row>
    <row r="8066" spans="1:8">
      <c r="A8066" s="676"/>
      <c r="B8066" s="677"/>
      <c r="C8066" s="425" t="s">
        <v>1760</v>
      </c>
      <c r="D8066" s="678" t="s">
        <v>39</v>
      </c>
      <c r="E8066" s="678">
        <v>0.01</v>
      </c>
      <c r="F8066" s="204">
        <v>12000</v>
      </c>
      <c r="G8066" s="1567">
        <f t="shared" si="564"/>
        <v>120</v>
      </c>
      <c r="H8066" s="678"/>
    </row>
    <row r="8067" spans="1:8">
      <c r="A8067" s="676"/>
      <c r="B8067" s="699" t="s">
        <v>35</v>
      </c>
      <c r="C8067" s="700"/>
      <c r="D8067" s="103"/>
      <c r="E8067" s="103"/>
      <c r="F8067" s="429"/>
      <c r="G8067" s="1533">
        <f>SUM(G8063:G8066)</f>
        <v>2049.4</v>
      </c>
      <c r="H8067" s="103"/>
    </row>
    <row r="8068" spans="1:8">
      <c r="A8068" s="676" t="s">
        <v>2843</v>
      </c>
      <c r="B8068" s="303" t="s">
        <v>2717</v>
      </c>
      <c r="C8068" s="425" t="s">
        <v>3164</v>
      </c>
      <c r="D8068" s="678" t="s">
        <v>1698</v>
      </c>
      <c r="E8068" s="678">
        <v>0.6</v>
      </c>
      <c r="F8068" s="637">
        <v>2128</v>
      </c>
      <c r="G8068" s="1567">
        <f t="shared" ref="G8068:G8072" si="565">E8068*F8068</f>
        <v>1276.8</v>
      </c>
      <c r="H8068" s="678"/>
    </row>
    <row r="8069" spans="1:8">
      <c r="B8069" s="677"/>
      <c r="C8069" s="425" t="s">
        <v>3110</v>
      </c>
      <c r="D8069" s="678" t="s">
        <v>98</v>
      </c>
      <c r="E8069" s="678">
        <v>0.08</v>
      </c>
      <c r="F8069" s="204">
        <v>1288</v>
      </c>
      <c r="G8069" s="1567">
        <f t="shared" si="565"/>
        <v>103.04</v>
      </c>
      <c r="H8069" s="678"/>
    </row>
    <row r="8070" spans="1:8">
      <c r="A8070" s="676"/>
      <c r="B8070" s="677"/>
      <c r="C8070" s="425" t="s">
        <v>731</v>
      </c>
      <c r="D8070" s="678" t="s">
        <v>98</v>
      </c>
      <c r="E8070" s="678">
        <v>2.2000000000000001E-3</v>
      </c>
      <c r="F8070" s="204">
        <v>3500</v>
      </c>
      <c r="G8070" s="1567">
        <f t="shared" si="565"/>
        <v>7.7</v>
      </c>
      <c r="H8070" s="678"/>
    </row>
    <row r="8071" spans="1:8">
      <c r="A8071" s="676"/>
      <c r="B8071" s="677"/>
      <c r="C8071" s="425" t="s">
        <v>3126</v>
      </c>
      <c r="D8071" s="678" t="s">
        <v>1698</v>
      </c>
      <c r="E8071" s="678">
        <v>0.1</v>
      </c>
      <c r="F8071" s="204">
        <v>4900</v>
      </c>
      <c r="G8071" s="1567">
        <f t="shared" si="565"/>
        <v>490</v>
      </c>
      <c r="H8071" s="678"/>
    </row>
    <row r="8072" spans="1:8">
      <c r="A8072" s="676"/>
      <c r="B8072" s="677"/>
      <c r="C8072" s="425" t="s">
        <v>3112</v>
      </c>
      <c r="D8072" s="678" t="s">
        <v>98</v>
      </c>
      <c r="E8072" s="678">
        <v>1E-4</v>
      </c>
      <c r="F8072" s="204">
        <v>6200</v>
      </c>
      <c r="G8072" s="1567">
        <f t="shared" si="565"/>
        <v>0.62</v>
      </c>
      <c r="H8072" s="678"/>
    </row>
    <row r="8073" spans="1:8">
      <c r="A8073" s="676"/>
      <c r="B8073" s="699" t="s">
        <v>35</v>
      </c>
      <c r="C8073" s="700"/>
      <c r="D8073" s="103"/>
      <c r="E8073" s="103"/>
      <c r="F8073" s="429"/>
      <c r="G8073" s="1533">
        <f>SUM(G8068:G8072)</f>
        <v>1878.1599999999999</v>
      </c>
      <c r="H8073" s="103"/>
    </row>
    <row r="8074" spans="1:8">
      <c r="A8074" s="676" t="s">
        <v>2844</v>
      </c>
      <c r="B8074" s="303" t="s">
        <v>2687</v>
      </c>
      <c r="C8074" s="386" t="s">
        <v>3288</v>
      </c>
      <c r="D8074" s="678" t="s">
        <v>1698</v>
      </c>
      <c r="E8074" s="678">
        <v>0.8</v>
      </c>
      <c r="F8074" s="637">
        <v>2380</v>
      </c>
      <c r="G8074" s="1567">
        <f t="shared" ref="G8074:G8078" si="566">E8074*F8074</f>
        <v>1904</v>
      </c>
      <c r="H8074" s="678"/>
    </row>
    <row r="8075" spans="1:8">
      <c r="B8075" s="677"/>
      <c r="C8075" s="425" t="s">
        <v>576</v>
      </c>
      <c r="D8075" s="678" t="s">
        <v>39</v>
      </c>
      <c r="E8075" s="678">
        <v>0.01</v>
      </c>
      <c r="F8075" s="204">
        <v>720</v>
      </c>
      <c r="G8075" s="1567">
        <f t="shared" si="566"/>
        <v>7.2</v>
      </c>
      <c r="H8075" s="678"/>
    </row>
    <row r="8076" spans="1:8">
      <c r="A8076" s="676"/>
      <c r="B8076" s="677"/>
      <c r="C8076" s="425" t="s">
        <v>1813</v>
      </c>
      <c r="D8076" s="678" t="s">
        <v>98</v>
      </c>
      <c r="E8076" s="678">
        <v>0.01</v>
      </c>
      <c r="F8076" s="637">
        <v>5241.6000000000004</v>
      </c>
      <c r="G8076" s="1567">
        <f t="shared" si="566"/>
        <v>52.416000000000004</v>
      </c>
      <c r="H8076" s="678"/>
    </row>
    <row r="8077" spans="1:8">
      <c r="A8077" s="676"/>
      <c r="B8077" s="677"/>
      <c r="C8077" s="425" t="s">
        <v>1760</v>
      </c>
      <c r="D8077" s="678" t="s">
        <v>39</v>
      </c>
      <c r="E8077" s="678">
        <v>1.0000000000000001E-5</v>
      </c>
      <c r="F8077" s="204">
        <v>12000</v>
      </c>
      <c r="G8077" s="1567">
        <f t="shared" si="566"/>
        <v>0.12000000000000001</v>
      </c>
      <c r="H8077" s="678"/>
    </row>
    <row r="8078" spans="1:8">
      <c r="A8078" s="676"/>
      <c r="B8078" s="677"/>
      <c r="C8078" s="425" t="s">
        <v>84</v>
      </c>
      <c r="D8078" s="678" t="s">
        <v>39</v>
      </c>
      <c r="E8078" s="678">
        <v>0.01</v>
      </c>
      <c r="F8078" s="637">
        <v>6300</v>
      </c>
      <c r="G8078" s="1567">
        <f t="shared" si="566"/>
        <v>63</v>
      </c>
      <c r="H8078" s="678"/>
    </row>
    <row r="8079" spans="1:8">
      <c r="A8079" s="676"/>
      <c r="B8079" s="699" t="s">
        <v>35</v>
      </c>
      <c r="C8079" s="700"/>
      <c r="D8079" s="103"/>
      <c r="E8079" s="103"/>
      <c r="F8079" s="429"/>
      <c r="G8079" s="1533">
        <f>SUM(G8074:G8078)</f>
        <v>2026.7359999999999</v>
      </c>
      <c r="H8079" s="103"/>
    </row>
    <row r="8080" spans="1:8">
      <c r="A8080" s="676" t="s">
        <v>2845</v>
      </c>
      <c r="B8080" s="303" t="s">
        <v>2846</v>
      </c>
      <c r="C8080" s="425" t="s">
        <v>3289</v>
      </c>
      <c r="D8080" s="678" t="s">
        <v>3095</v>
      </c>
      <c r="E8080" s="678">
        <v>0.08</v>
      </c>
      <c r="F8080" s="204">
        <v>15680</v>
      </c>
      <c r="G8080" s="1567">
        <f t="shared" ref="G8080:G8084" si="567">E8080*F8080</f>
        <v>1254.4000000000001</v>
      </c>
      <c r="H8080" s="678"/>
    </row>
    <row r="8081" spans="1:8">
      <c r="A8081" s="819"/>
      <c r="B8081" s="677"/>
      <c r="C8081" s="425" t="s">
        <v>731</v>
      </c>
      <c r="D8081" s="678" t="s">
        <v>98</v>
      </c>
      <c r="E8081" s="678">
        <v>3.15E-2</v>
      </c>
      <c r="F8081" s="204">
        <v>3500</v>
      </c>
      <c r="G8081" s="1567">
        <f t="shared" si="567"/>
        <v>110.25</v>
      </c>
      <c r="H8081" s="678"/>
    </row>
    <row r="8082" spans="1:8">
      <c r="A8082" s="676"/>
      <c r="B8082" s="677"/>
      <c r="C8082" s="425" t="s">
        <v>3060</v>
      </c>
      <c r="D8082" s="678" t="s">
        <v>116</v>
      </c>
      <c r="E8082" s="678">
        <v>0.1</v>
      </c>
      <c r="F8082" s="204">
        <v>4900</v>
      </c>
      <c r="G8082" s="1567">
        <f t="shared" si="567"/>
        <v>490</v>
      </c>
      <c r="H8082" s="678"/>
    </row>
    <row r="8083" spans="1:8">
      <c r="A8083" s="676"/>
      <c r="B8083" s="677"/>
      <c r="C8083" s="425" t="s">
        <v>2453</v>
      </c>
      <c r="D8083" s="678" t="s">
        <v>98</v>
      </c>
      <c r="E8083" s="678">
        <v>0.05</v>
      </c>
      <c r="F8083" s="204">
        <v>3150</v>
      </c>
      <c r="G8083" s="1567">
        <f t="shared" si="567"/>
        <v>157.5</v>
      </c>
      <c r="H8083" s="678"/>
    </row>
    <row r="8084" spans="1:8">
      <c r="A8084" s="676"/>
      <c r="B8084" s="677"/>
      <c r="C8084" s="425" t="s">
        <v>3112</v>
      </c>
      <c r="D8084" s="678" t="s">
        <v>98</v>
      </c>
      <c r="E8084" s="678">
        <v>5.0000000000000001E-3</v>
      </c>
      <c r="F8084" s="204">
        <v>6200</v>
      </c>
      <c r="G8084" s="1567">
        <f t="shared" si="567"/>
        <v>31</v>
      </c>
      <c r="H8084" s="678"/>
    </row>
    <row r="8085" spans="1:8">
      <c r="A8085" s="676"/>
      <c r="B8085" s="699" t="s">
        <v>35</v>
      </c>
      <c r="C8085" s="700"/>
      <c r="D8085" s="103"/>
      <c r="E8085" s="103"/>
      <c r="F8085" s="429"/>
      <c r="G8085" s="1533">
        <f>SUM(G8080:G8084)</f>
        <v>2043.15</v>
      </c>
      <c r="H8085" s="103"/>
    </row>
    <row r="8086" spans="1:8" ht="30">
      <c r="A8086" s="676" t="s">
        <v>3290</v>
      </c>
      <c r="B8086" s="303" t="s">
        <v>2848</v>
      </c>
      <c r="C8086" s="386" t="s">
        <v>3291</v>
      </c>
      <c r="D8086" s="678" t="s">
        <v>3108</v>
      </c>
      <c r="E8086" s="678">
        <v>0.75</v>
      </c>
      <c r="F8086" s="204">
        <v>2324</v>
      </c>
      <c r="G8086" s="1567">
        <f t="shared" ref="G8086:G8090" si="568">E8086*F8086</f>
        <v>1743</v>
      </c>
      <c r="H8086" s="678"/>
    </row>
    <row r="8087" spans="1:8">
      <c r="A8087" s="819"/>
      <c r="B8087" s="677"/>
      <c r="C8087" s="425" t="s">
        <v>84</v>
      </c>
      <c r="D8087" s="678" t="s">
        <v>39</v>
      </c>
      <c r="E8087" s="678">
        <v>0.01</v>
      </c>
      <c r="F8087" s="637">
        <v>6300</v>
      </c>
      <c r="G8087" s="1567">
        <f t="shared" si="568"/>
        <v>63</v>
      </c>
      <c r="H8087" s="678"/>
    </row>
    <row r="8088" spans="1:8">
      <c r="A8088" s="676"/>
      <c r="B8088" s="677"/>
      <c r="C8088" s="425" t="s">
        <v>576</v>
      </c>
      <c r="D8088" s="678" t="s">
        <v>39</v>
      </c>
      <c r="E8088" s="678">
        <v>0.01</v>
      </c>
      <c r="F8088" s="204">
        <v>720</v>
      </c>
      <c r="G8088" s="1567">
        <f t="shared" si="568"/>
        <v>7.2</v>
      </c>
      <c r="H8088" s="678"/>
    </row>
    <row r="8089" spans="1:8">
      <c r="A8089" s="676"/>
      <c r="B8089" s="677"/>
      <c r="C8089" s="425" t="s">
        <v>1760</v>
      </c>
      <c r="D8089" s="678" t="s">
        <v>39</v>
      </c>
      <c r="E8089" s="678">
        <v>0.01</v>
      </c>
      <c r="F8089" s="204">
        <v>12000</v>
      </c>
      <c r="G8089" s="1567">
        <f t="shared" si="568"/>
        <v>120</v>
      </c>
      <c r="H8089" s="678"/>
    </row>
    <row r="8090" spans="1:8">
      <c r="A8090" s="676"/>
      <c r="B8090" s="677"/>
      <c r="C8090" s="425" t="s">
        <v>1813</v>
      </c>
      <c r="D8090" s="678" t="s">
        <v>98</v>
      </c>
      <c r="E8090" s="678">
        <v>0.01</v>
      </c>
      <c r="F8090" s="637">
        <v>5241.6000000000004</v>
      </c>
      <c r="G8090" s="1567">
        <f t="shared" si="568"/>
        <v>52.416000000000004</v>
      </c>
      <c r="H8090" s="678"/>
    </row>
    <row r="8091" spans="1:8">
      <c r="A8091" s="676"/>
      <c r="B8091" s="699" t="s">
        <v>35</v>
      </c>
      <c r="C8091" s="700"/>
      <c r="D8091" s="103"/>
      <c r="E8091" s="103"/>
      <c r="F8091" s="429"/>
      <c r="G8091" s="1533">
        <f>SUM(G8086:G8090)</f>
        <v>1985.616</v>
      </c>
      <c r="H8091" s="103"/>
    </row>
    <row r="8092" spans="1:8" ht="30">
      <c r="A8092" s="676" t="s">
        <v>3292</v>
      </c>
      <c r="B8092" s="303" t="s">
        <v>2850</v>
      </c>
      <c r="C8092" s="386" t="s">
        <v>3293</v>
      </c>
      <c r="D8092" s="678" t="s">
        <v>3108</v>
      </c>
      <c r="E8092" s="678">
        <v>0.75</v>
      </c>
      <c r="F8092" s="204">
        <v>2324</v>
      </c>
      <c r="G8092" s="1567">
        <f t="shared" ref="G8092:G8096" si="569">E8092*F8092</f>
        <v>1743</v>
      </c>
      <c r="H8092" s="678"/>
    </row>
    <row r="8093" spans="1:8">
      <c r="A8093" s="819"/>
      <c r="B8093" s="677"/>
      <c r="C8093" s="425" t="s">
        <v>84</v>
      </c>
      <c r="D8093" s="678" t="s">
        <v>39</v>
      </c>
      <c r="E8093" s="678">
        <v>0.01</v>
      </c>
      <c r="F8093" s="637">
        <v>6300</v>
      </c>
      <c r="G8093" s="1567">
        <f t="shared" si="569"/>
        <v>63</v>
      </c>
      <c r="H8093" s="678"/>
    </row>
    <row r="8094" spans="1:8">
      <c r="A8094" s="676"/>
      <c r="B8094" s="677"/>
      <c r="C8094" s="425" t="s">
        <v>576</v>
      </c>
      <c r="D8094" s="678" t="s">
        <v>39</v>
      </c>
      <c r="E8094" s="678">
        <v>0.01</v>
      </c>
      <c r="F8094" s="204">
        <v>720</v>
      </c>
      <c r="G8094" s="1567">
        <f t="shared" si="569"/>
        <v>7.2</v>
      </c>
      <c r="H8094" s="678"/>
    </row>
    <row r="8095" spans="1:8">
      <c r="A8095" s="676"/>
      <c r="B8095" s="677"/>
      <c r="C8095" s="425" t="s">
        <v>1760</v>
      </c>
      <c r="D8095" s="678" t="s">
        <v>39</v>
      </c>
      <c r="E8095" s="678">
        <v>0.01</v>
      </c>
      <c r="F8095" s="204">
        <v>12000</v>
      </c>
      <c r="G8095" s="1567">
        <f t="shared" si="569"/>
        <v>120</v>
      </c>
      <c r="H8095" s="678"/>
    </row>
    <row r="8096" spans="1:8">
      <c r="A8096" s="676"/>
      <c r="B8096" s="677"/>
      <c r="C8096" s="425" t="s">
        <v>1813</v>
      </c>
      <c r="D8096" s="678" t="s">
        <v>98</v>
      </c>
      <c r="E8096" s="678">
        <v>0.01</v>
      </c>
      <c r="F8096" s="637">
        <v>5241.6000000000004</v>
      </c>
      <c r="G8096" s="1567">
        <f t="shared" si="569"/>
        <v>52.416000000000004</v>
      </c>
      <c r="H8096" s="678"/>
    </row>
    <row r="8097" spans="1:8">
      <c r="A8097" s="676"/>
      <c r="B8097" s="699" t="s">
        <v>35</v>
      </c>
      <c r="C8097" s="700"/>
      <c r="D8097" s="103"/>
      <c r="E8097" s="103"/>
      <c r="F8097" s="429"/>
      <c r="G8097" s="1533">
        <f>SUM(G8092:G8096)</f>
        <v>1985.616</v>
      </c>
      <c r="H8097" s="103"/>
    </row>
    <row r="8098" spans="1:8">
      <c r="A8098" s="676" t="s">
        <v>3294</v>
      </c>
      <c r="B8098" s="303" t="s">
        <v>2852</v>
      </c>
      <c r="C8098" s="386" t="s">
        <v>3295</v>
      </c>
      <c r="D8098" s="678" t="s">
        <v>1698</v>
      </c>
      <c r="E8098" s="678">
        <v>1</v>
      </c>
      <c r="F8098" s="637">
        <v>1120</v>
      </c>
      <c r="G8098" s="1567">
        <f t="shared" ref="G8098:G8102" si="570">E8098*F8098</f>
        <v>1120</v>
      </c>
      <c r="H8098" s="678"/>
    </row>
    <row r="8099" spans="1:8">
      <c r="B8099" s="677"/>
      <c r="C8099" s="425" t="s">
        <v>84</v>
      </c>
      <c r="D8099" s="678" t="s">
        <v>39</v>
      </c>
      <c r="E8099" s="678">
        <v>0.1</v>
      </c>
      <c r="F8099" s="637">
        <v>6300</v>
      </c>
      <c r="G8099" s="1567">
        <f t="shared" si="570"/>
        <v>630</v>
      </c>
      <c r="H8099" s="678"/>
    </row>
    <row r="8100" spans="1:8">
      <c r="A8100" s="676"/>
      <c r="B8100" s="677"/>
      <c r="C8100" s="425" t="s">
        <v>576</v>
      </c>
      <c r="D8100" s="678" t="s">
        <v>39</v>
      </c>
      <c r="E8100" s="678">
        <v>0.1</v>
      </c>
      <c r="F8100" s="204">
        <v>720</v>
      </c>
      <c r="G8100" s="1567">
        <f t="shared" si="570"/>
        <v>72</v>
      </c>
      <c r="H8100" s="678"/>
    </row>
    <row r="8101" spans="1:8">
      <c r="A8101" s="676"/>
      <c r="B8101" s="677"/>
      <c r="C8101" s="425" t="s">
        <v>1760</v>
      </c>
      <c r="D8101" s="678" t="s">
        <v>39</v>
      </c>
      <c r="E8101" s="678">
        <v>0.01</v>
      </c>
      <c r="F8101" s="204">
        <v>12000</v>
      </c>
      <c r="G8101" s="1567">
        <f t="shared" si="570"/>
        <v>120</v>
      </c>
      <c r="H8101" s="678"/>
    </row>
    <row r="8102" spans="1:8">
      <c r="A8102" s="676"/>
      <c r="B8102" s="677"/>
      <c r="C8102" s="425" t="s">
        <v>1813</v>
      </c>
      <c r="D8102" s="678" t="s">
        <v>98</v>
      </c>
      <c r="E8102" s="678">
        <v>0.01</v>
      </c>
      <c r="F8102" s="637">
        <v>5241</v>
      </c>
      <c r="G8102" s="1567">
        <f t="shared" si="570"/>
        <v>52.410000000000004</v>
      </c>
      <c r="H8102" s="678"/>
    </row>
    <row r="8103" spans="1:8">
      <c r="A8103" s="676"/>
      <c r="B8103" s="699" t="s">
        <v>35</v>
      </c>
      <c r="C8103" s="700"/>
      <c r="D8103" s="103"/>
      <c r="E8103" s="103"/>
      <c r="F8103" s="429"/>
      <c r="G8103" s="1533">
        <f>SUM(G8098:G8102)</f>
        <v>1994.41</v>
      </c>
      <c r="H8103" s="103"/>
    </row>
    <row r="8104" spans="1:8">
      <c r="A8104" s="676" t="s">
        <v>2853</v>
      </c>
      <c r="B8104" s="303" t="s">
        <v>2854</v>
      </c>
      <c r="C8104" s="425" t="s">
        <v>1760</v>
      </c>
      <c r="D8104" s="678" t="s">
        <v>39</v>
      </c>
      <c r="E8104" s="678">
        <v>0.01</v>
      </c>
      <c r="F8104" s="204">
        <v>12000</v>
      </c>
      <c r="G8104" s="1567">
        <f t="shared" ref="G8104:G8105" si="571">E8104*F8104</f>
        <v>120</v>
      </c>
      <c r="H8104" s="678"/>
    </row>
    <row r="8105" spans="1:8">
      <c r="B8105" s="303"/>
      <c r="C8105" s="386" t="s">
        <v>3296</v>
      </c>
      <c r="D8105" s="678" t="s">
        <v>1698</v>
      </c>
      <c r="E8105" s="678">
        <v>0.8</v>
      </c>
      <c r="F8105" s="637">
        <v>2324</v>
      </c>
      <c r="G8105" s="1567">
        <f t="shared" si="571"/>
        <v>1859.2</v>
      </c>
      <c r="H8105" s="678"/>
    </row>
    <row r="8106" spans="1:8">
      <c r="A8106" s="676"/>
      <c r="B8106" s="699" t="s">
        <v>35</v>
      </c>
      <c r="C8106" s="700"/>
      <c r="D8106" s="103"/>
      <c r="E8106" s="103"/>
      <c r="F8106" s="429"/>
      <c r="G8106" s="1533">
        <f>SUM(G8104:G8105)</f>
        <v>1979.2</v>
      </c>
      <c r="H8106" s="103"/>
    </row>
    <row r="8107" spans="1:8" ht="14.25" customHeight="1">
      <c r="A8107" s="676" t="s">
        <v>2855</v>
      </c>
      <c r="B8107" s="303" t="s">
        <v>2703</v>
      </c>
      <c r="C8107" s="386" t="s">
        <v>3297</v>
      </c>
      <c r="D8107" s="678" t="s">
        <v>1698</v>
      </c>
      <c r="E8107" s="678">
        <v>0.2</v>
      </c>
      <c r="F8107" s="637">
        <v>7700</v>
      </c>
      <c r="G8107" s="1567">
        <f t="shared" ref="G8107:G8110" si="572">E8107*F8107</f>
        <v>1540</v>
      </c>
      <c r="H8107" s="678"/>
    </row>
    <row r="8108" spans="1:8">
      <c r="A8108" s="819"/>
      <c r="B8108" s="677"/>
      <c r="C8108" s="425" t="s">
        <v>84</v>
      </c>
      <c r="D8108" s="678" t="s">
        <v>39</v>
      </c>
      <c r="E8108" s="678">
        <v>0.05</v>
      </c>
      <c r="F8108" s="637">
        <v>6300</v>
      </c>
      <c r="G8108" s="1567">
        <f t="shared" si="572"/>
        <v>315</v>
      </c>
      <c r="H8108" s="678"/>
    </row>
    <row r="8109" spans="1:8">
      <c r="A8109" s="676"/>
      <c r="B8109" s="677"/>
      <c r="C8109" s="425" t="s">
        <v>576</v>
      </c>
      <c r="D8109" s="678" t="s">
        <v>39</v>
      </c>
      <c r="E8109" s="678">
        <v>0.01</v>
      </c>
      <c r="F8109" s="204">
        <v>720</v>
      </c>
      <c r="G8109" s="1567">
        <f t="shared" si="572"/>
        <v>7.2</v>
      </c>
      <c r="H8109" s="678"/>
    </row>
    <row r="8110" spans="1:8">
      <c r="A8110" s="676"/>
      <c r="B8110" s="677"/>
      <c r="C8110" s="425" t="s">
        <v>1760</v>
      </c>
      <c r="D8110" s="678" t="s">
        <v>39</v>
      </c>
      <c r="E8110" s="678">
        <v>0.01</v>
      </c>
      <c r="F8110" s="204">
        <v>12000</v>
      </c>
      <c r="G8110" s="1567">
        <f t="shared" si="572"/>
        <v>120</v>
      </c>
      <c r="H8110" s="678"/>
    </row>
    <row r="8111" spans="1:8">
      <c r="A8111" s="676"/>
      <c r="B8111" s="699" t="s">
        <v>35</v>
      </c>
      <c r="C8111" s="700"/>
      <c r="D8111" s="103"/>
      <c r="E8111" s="103"/>
      <c r="F8111" s="429"/>
      <c r="G8111" s="1533">
        <f>SUM(G8107:G8110)</f>
        <v>1982.2</v>
      </c>
      <c r="H8111" s="103"/>
    </row>
    <row r="8112" spans="1:8">
      <c r="A8112" s="676" t="s">
        <v>2856</v>
      </c>
      <c r="B8112" s="303" t="s">
        <v>2721</v>
      </c>
      <c r="C8112" s="425" t="s">
        <v>3298</v>
      </c>
      <c r="D8112" s="678" t="s">
        <v>32</v>
      </c>
      <c r="E8112" s="678">
        <v>5.0000000000000001E-3</v>
      </c>
      <c r="F8112" s="820">
        <v>77767</v>
      </c>
      <c r="G8112" s="1567">
        <f t="shared" ref="G8112:G8117" si="573">E8112*F8112</f>
        <v>388.83500000000004</v>
      </c>
      <c r="H8112" s="678"/>
    </row>
    <row r="8113" spans="1:8">
      <c r="B8113" s="677"/>
      <c r="C8113" s="425" t="s">
        <v>3169</v>
      </c>
      <c r="D8113" s="678" t="s">
        <v>98</v>
      </c>
      <c r="E8113" s="678">
        <v>1.2999999999999999E-2</v>
      </c>
      <c r="F8113" s="637">
        <v>3500</v>
      </c>
      <c r="G8113" s="1567">
        <f t="shared" si="573"/>
        <v>45.5</v>
      </c>
      <c r="H8113" s="678"/>
    </row>
    <row r="8114" spans="1:8">
      <c r="A8114" s="676"/>
      <c r="B8114" s="677"/>
      <c r="C8114" s="425" t="s">
        <v>731</v>
      </c>
      <c r="D8114" s="678" t="s">
        <v>98</v>
      </c>
      <c r="E8114" s="678">
        <v>2.5999999999999999E-2</v>
      </c>
      <c r="F8114" s="204">
        <v>3500</v>
      </c>
      <c r="G8114" s="1567">
        <f t="shared" si="573"/>
        <v>91</v>
      </c>
      <c r="H8114" s="678"/>
    </row>
    <row r="8115" spans="1:8">
      <c r="A8115" s="676"/>
      <c r="B8115" s="677"/>
      <c r="C8115" s="425" t="s">
        <v>882</v>
      </c>
      <c r="D8115" s="678" t="s">
        <v>39</v>
      </c>
      <c r="E8115" s="678">
        <v>5.1999999999999998E-2</v>
      </c>
      <c r="F8115" s="204">
        <v>999</v>
      </c>
      <c r="G8115" s="1567">
        <f t="shared" si="573"/>
        <v>51.948</v>
      </c>
      <c r="H8115" s="678"/>
    </row>
    <row r="8116" spans="1:8">
      <c r="A8116" s="676"/>
      <c r="B8116" s="677"/>
      <c r="C8116" s="425" t="s">
        <v>1789</v>
      </c>
      <c r="D8116" s="678" t="s">
        <v>98</v>
      </c>
      <c r="E8116" s="678">
        <v>4.0000000000000001E-3</v>
      </c>
      <c r="F8116" s="204">
        <v>350000</v>
      </c>
      <c r="G8116" s="1567">
        <f t="shared" si="573"/>
        <v>1400</v>
      </c>
      <c r="H8116" s="678"/>
    </row>
    <row r="8117" spans="1:8">
      <c r="A8117" s="676"/>
      <c r="B8117" s="677"/>
      <c r="C8117" s="386" t="s">
        <v>3299</v>
      </c>
      <c r="D8117" s="678" t="s">
        <v>116</v>
      </c>
      <c r="E8117" s="678">
        <v>0.1</v>
      </c>
      <c r="F8117" s="637">
        <v>15400</v>
      </c>
      <c r="G8117" s="1567">
        <f t="shared" si="573"/>
        <v>1540</v>
      </c>
      <c r="H8117" s="678"/>
    </row>
    <row r="8118" spans="1:8">
      <c r="A8118" s="676"/>
      <c r="B8118" s="699" t="s">
        <v>35</v>
      </c>
      <c r="C8118" s="700"/>
      <c r="D8118" s="103"/>
      <c r="E8118" s="103"/>
      <c r="F8118" s="429"/>
      <c r="G8118" s="1533">
        <f>SUM(G8112:G8117)</f>
        <v>3517.2829999999999</v>
      </c>
      <c r="H8118" s="103"/>
    </row>
    <row r="8119" spans="1:8" ht="30">
      <c r="A8119" s="676" t="s">
        <v>3300</v>
      </c>
      <c r="B8119" s="303" t="s">
        <v>2723</v>
      </c>
      <c r="C8119" s="386" t="s">
        <v>3226</v>
      </c>
      <c r="D8119" s="678" t="s">
        <v>1698</v>
      </c>
      <c r="E8119" s="678">
        <v>1</v>
      </c>
      <c r="F8119" s="637">
        <v>1750</v>
      </c>
      <c r="G8119" s="1567">
        <f t="shared" ref="G8119:G8123" si="574">E8119*F8119</f>
        <v>1750</v>
      </c>
      <c r="H8119" s="678"/>
    </row>
    <row r="8120" spans="1:8" ht="27.75" customHeight="1">
      <c r="A8120" s="819"/>
      <c r="B8120" s="677"/>
      <c r="C8120" s="425" t="s">
        <v>1664</v>
      </c>
      <c r="D8120" s="678" t="s">
        <v>98</v>
      </c>
      <c r="E8120" s="678">
        <v>0.01</v>
      </c>
      <c r="F8120" s="204">
        <v>2553.6</v>
      </c>
      <c r="G8120" s="1567">
        <f t="shared" si="574"/>
        <v>25.536000000000001</v>
      </c>
      <c r="H8120" s="678"/>
    </row>
    <row r="8121" spans="1:8">
      <c r="A8121" s="676"/>
      <c r="B8121" s="677"/>
      <c r="C8121" s="425" t="s">
        <v>291</v>
      </c>
      <c r="D8121" s="678" t="s">
        <v>98</v>
      </c>
      <c r="E8121" s="678">
        <v>5.0000000000000001E-3</v>
      </c>
      <c r="F8121" s="204">
        <v>2900</v>
      </c>
      <c r="G8121" s="1567">
        <f t="shared" si="574"/>
        <v>14.5</v>
      </c>
      <c r="H8121" s="678"/>
    </row>
    <row r="8122" spans="1:8">
      <c r="A8122" s="676"/>
      <c r="B8122" s="677"/>
      <c r="C8122" s="425" t="s">
        <v>727</v>
      </c>
      <c r="D8122" s="678" t="s">
        <v>98</v>
      </c>
      <c r="E8122" s="678">
        <v>1E-4</v>
      </c>
      <c r="F8122" s="637">
        <v>5500</v>
      </c>
      <c r="G8122" s="1567">
        <f t="shared" si="574"/>
        <v>0.55000000000000004</v>
      </c>
      <c r="H8122" s="678"/>
    </row>
    <row r="8123" spans="1:8">
      <c r="A8123" s="676"/>
      <c r="B8123" s="677"/>
      <c r="C8123" s="425" t="s">
        <v>3112</v>
      </c>
      <c r="D8123" s="678" t="s">
        <v>98</v>
      </c>
      <c r="E8123" s="678">
        <v>1.2E-2</v>
      </c>
      <c r="F8123" s="204">
        <v>6200</v>
      </c>
      <c r="G8123" s="1567">
        <f t="shared" si="574"/>
        <v>74.400000000000006</v>
      </c>
      <c r="H8123" s="678"/>
    </row>
    <row r="8124" spans="1:8">
      <c r="A8124" s="676"/>
      <c r="B8124" s="699" t="s">
        <v>35</v>
      </c>
      <c r="C8124" s="700"/>
      <c r="D8124" s="103"/>
      <c r="E8124" s="103"/>
      <c r="F8124" s="429"/>
      <c r="G8124" s="1533">
        <f>SUM(G8119:G8123)</f>
        <v>1864.9860000000001</v>
      </c>
      <c r="H8124" s="103"/>
    </row>
    <row r="8125" spans="1:8">
      <c r="A8125" s="676" t="s">
        <v>2858</v>
      </c>
      <c r="B8125" s="303" t="s">
        <v>2707</v>
      </c>
      <c r="C8125" s="425" t="s">
        <v>3148</v>
      </c>
      <c r="D8125" s="678" t="s">
        <v>98</v>
      </c>
      <c r="E8125" s="678">
        <v>0.01</v>
      </c>
      <c r="F8125" s="637">
        <v>2128</v>
      </c>
      <c r="G8125" s="1567">
        <f t="shared" ref="G8125:G8129" si="575">E8125*F8125</f>
        <v>21.28</v>
      </c>
      <c r="H8125" s="678"/>
    </row>
    <row r="8126" spans="1:8">
      <c r="B8126" s="677"/>
      <c r="C8126" s="425" t="s">
        <v>3149</v>
      </c>
      <c r="D8126" s="678" t="s">
        <v>98</v>
      </c>
      <c r="E8126" s="678">
        <v>1.4999999999999999E-2</v>
      </c>
      <c r="F8126" s="637">
        <v>133000</v>
      </c>
      <c r="G8126" s="1567">
        <f t="shared" si="575"/>
        <v>1995</v>
      </c>
      <c r="H8126" s="678"/>
    </row>
    <row r="8127" spans="1:8">
      <c r="A8127" s="676"/>
      <c r="B8127" s="677"/>
      <c r="C8127" s="425" t="s">
        <v>3150</v>
      </c>
      <c r="D8127" s="678" t="s">
        <v>98</v>
      </c>
      <c r="E8127" s="678">
        <v>0.05</v>
      </c>
      <c r="F8127" s="204">
        <v>3150</v>
      </c>
      <c r="G8127" s="1567">
        <f t="shared" si="575"/>
        <v>157.5</v>
      </c>
      <c r="H8127" s="678"/>
    </row>
    <row r="8128" spans="1:8">
      <c r="A8128" s="676"/>
      <c r="B8128" s="677"/>
      <c r="C8128" s="425" t="s">
        <v>3112</v>
      </c>
      <c r="D8128" s="678" t="s">
        <v>98</v>
      </c>
      <c r="E8128" s="678">
        <v>5.0000000000000001E-3</v>
      </c>
      <c r="F8128" s="204">
        <v>6200</v>
      </c>
      <c r="G8128" s="1567">
        <f t="shared" si="575"/>
        <v>31</v>
      </c>
      <c r="H8128" s="678"/>
    </row>
    <row r="8129" spans="1:8">
      <c r="A8129" s="676"/>
      <c r="B8129" s="677"/>
      <c r="C8129" s="425" t="s">
        <v>731</v>
      </c>
      <c r="D8129" s="678" t="s">
        <v>98</v>
      </c>
      <c r="E8129" s="678">
        <v>3.3E-3</v>
      </c>
      <c r="F8129" s="204">
        <v>3500</v>
      </c>
      <c r="G8129" s="1567">
        <f t="shared" si="575"/>
        <v>11.55</v>
      </c>
      <c r="H8129" s="678"/>
    </row>
    <row r="8130" spans="1:8">
      <c r="A8130" s="676"/>
      <c r="B8130" s="699" t="s">
        <v>35</v>
      </c>
      <c r="C8130" s="700"/>
      <c r="D8130" s="103"/>
      <c r="E8130" s="103"/>
      <c r="F8130" s="429"/>
      <c r="G8130" s="1533">
        <f>SUM(G8125:G8129)</f>
        <v>2216.33</v>
      </c>
      <c r="H8130" s="103"/>
    </row>
    <row r="8131" spans="1:8" ht="30">
      <c r="A8131" s="676" t="s">
        <v>3301</v>
      </c>
      <c r="B8131" s="303" t="s">
        <v>2705</v>
      </c>
      <c r="C8131" s="425" t="s">
        <v>3302</v>
      </c>
      <c r="D8131" s="678" t="s">
        <v>1698</v>
      </c>
      <c r="E8131" s="678">
        <v>1</v>
      </c>
      <c r="F8131" s="823">
        <v>2324</v>
      </c>
      <c r="G8131" s="1567">
        <f t="shared" ref="G8131:G8134" si="576">E8131*F8131</f>
        <v>2324</v>
      </c>
      <c r="H8131" s="678"/>
    </row>
    <row r="8132" spans="1:8">
      <c r="B8132" s="677"/>
      <c r="C8132" s="425" t="s">
        <v>84</v>
      </c>
      <c r="D8132" s="678" t="s">
        <v>39</v>
      </c>
      <c r="E8132" s="678">
        <v>0.01</v>
      </c>
      <c r="F8132" s="637">
        <v>6300</v>
      </c>
      <c r="G8132" s="1567">
        <f t="shared" si="576"/>
        <v>63</v>
      </c>
      <c r="H8132" s="678"/>
    </row>
    <row r="8133" spans="1:8">
      <c r="A8133" s="676"/>
      <c r="B8133" s="677"/>
      <c r="C8133" s="425" t="s">
        <v>576</v>
      </c>
      <c r="D8133" s="678" t="s">
        <v>39</v>
      </c>
      <c r="E8133" s="678">
        <v>0.01</v>
      </c>
      <c r="F8133" s="204">
        <v>720</v>
      </c>
      <c r="G8133" s="1567">
        <f t="shared" si="576"/>
        <v>7.2</v>
      </c>
      <c r="H8133" s="678"/>
    </row>
    <row r="8134" spans="1:8">
      <c r="A8134" s="676"/>
      <c r="B8134" s="677"/>
      <c r="C8134" s="425" t="s">
        <v>1760</v>
      </c>
      <c r="D8134" s="678" t="s">
        <v>39</v>
      </c>
      <c r="E8134" s="678">
        <v>0.01</v>
      </c>
      <c r="F8134" s="204">
        <v>12000</v>
      </c>
      <c r="G8134" s="1567">
        <f t="shared" si="576"/>
        <v>120</v>
      </c>
      <c r="H8134" s="678"/>
    </row>
    <row r="8135" spans="1:8">
      <c r="A8135" s="676"/>
      <c r="B8135" s="699" t="s">
        <v>35</v>
      </c>
      <c r="C8135" s="700"/>
      <c r="D8135" s="103"/>
      <c r="E8135" s="103"/>
      <c r="F8135" s="429"/>
      <c r="G8135" s="1533">
        <f>SUM(G8131:G8134)</f>
        <v>2514.1999999999998</v>
      </c>
      <c r="H8135" s="103"/>
    </row>
    <row r="8136" spans="1:8">
      <c r="A8136" s="676" t="s">
        <v>2860</v>
      </c>
      <c r="B8136" s="303" t="s">
        <v>2727</v>
      </c>
      <c r="C8136" s="425" t="s">
        <v>3176</v>
      </c>
      <c r="D8136" s="678" t="s">
        <v>1698</v>
      </c>
      <c r="E8136" s="678">
        <v>1</v>
      </c>
      <c r="F8136" s="618">
        <v>2324</v>
      </c>
      <c r="G8136" s="1567">
        <f t="shared" ref="G8136:G8139" si="577">E8136*F8136</f>
        <v>2324</v>
      </c>
      <c r="H8136" s="678"/>
    </row>
    <row r="8137" spans="1:8">
      <c r="A8137" s="819"/>
      <c r="B8137" s="677"/>
      <c r="C8137" s="425" t="s">
        <v>731</v>
      </c>
      <c r="D8137" s="678" t="s">
        <v>98</v>
      </c>
      <c r="E8137" s="678">
        <v>0.1</v>
      </c>
      <c r="F8137" s="204">
        <v>3500</v>
      </c>
      <c r="G8137" s="1567">
        <f t="shared" si="577"/>
        <v>350</v>
      </c>
      <c r="H8137" s="678"/>
    </row>
    <row r="8138" spans="1:8">
      <c r="A8138" s="676"/>
      <c r="B8138" s="677"/>
      <c r="C8138" s="425" t="s">
        <v>3149</v>
      </c>
      <c r="D8138" s="678" t="s">
        <v>98</v>
      </c>
      <c r="E8138" s="678">
        <v>3.0000000000000001E-3</v>
      </c>
      <c r="F8138" s="637">
        <v>133000</v>
      </c>
      <c r="G8138" s="1567">
        <f t="shared" si="577"/>
        <v>399</v>
      </c>
      <c r="H8138" s="678"/>
    </row>
    <row r="8139" spans="1:8">
      <c r="A8139" s="676"/>
      <c r="B8139" s="677"/>
      <c r="C8139" s="425" t="s">
        <v>3150</v>
      </c>
      <c r="D8139" s="678" t="s">
        <v>98</v>
      </c>
      <c r="E8139" s="678">
        <v>1E-3</v>
      </c>
      <c r="F8139" s="204">
        <v>3150</v>
      </c>
      <c r="G8139" s="1567">
        <f t="shared" si="577"/>
        <v>3.15</v>
      </c>
      <c r="H8139" s="678"/>
    </row>
    <row r="8140" spans="1:8">
      <c r="A8140" s="676"/>
      <c r="B8140" s="699" t="s">
        <v>35</v>
      </c>
      <c r="C8140" s="700"/>
      <c r="D8140" s="103"/>
      <c r="E8140" s="103"/>
      <c r="F8140" s="429"/>
      <c r="G8140" s="1533">
        <f>SUM(G8136:G8139)</f>
        <v>3076.15</v>
      </c>
      <c r="H8140" s="103"/>
    </row>
    <row r="8141" spans="1:8" ht="60">
      <c r="A8141" s="676" t="s">
        <v>2861</v>
      </c>
      <c r="B8141" s="303" t="s">
        <v>2862</v>
      </c>
      <c r="C8141" s="425" t="s">
        <v>3240</v>
      </c>
      <c r="D8141" s="678" t="s">
        <v>3182</v>
      </c>
      <c r="E8141" s="678">
        <v>1</v>
      </c>
      <c r="F8141" s="204">
        <v>2700</v>
      </c>
      <c r="G8141" s="1567">
        <f t="shared" ref="G8141:G8147" si="578">E8141*F8141</f>
        <v>2700</v>
      </c>
      <c r="H8141" s="678"/>
    </row>
    <row r="8142" spans="1:8">
      <c r="A8142" s="819"/>
      <c r="B8142" s="303"/>
      <c r="C8142" s="425" t="s">
        <v>112</v>
      </c>
      <c r="D8142" s="678" t="s">
        <v>98</v>
      </c>
      <c r="E8142" s="678">
        <v>4.0000000000000001E-3</v>
      </c>
      <c r="F8142" s="204">
        <v>33320</v>
      </c>
      <c r="G8142" s="1567">
        <f t="shared" si="578"/>
        <v>133.28</v>
      </c>
      <c r="H8142" s="678"/>
    </row>
    <row r="8143" spans="1:8">
      <c r="A8143" s="676"/>
      <c r="B8143" s="303"/>
      <c r="C8143" s="425" t="s">
        <v>3183</v>
      </c>
      <c r="D8143" s="678" t="s">
        <v>98</v>
      </c>
      <c r="E8143" s="678">
        <v>1E-3</v>
      </c>
      <c r="F8143" s="204">
        <v>3279.36</v>
      </c>
      <c r="G8143" s="1567">
        <f t="shared" si="578"/>
        <v>3.2793600000000001</v>
      </c>
      <c r="H8143" s="678"/>
    </row>
    <row r="8144" spans="1:8">
      <c r="A8144" s="676"/>
      <c r="B8144" s="303"/>
      <c r="C8144" s="425" t="s">
        <v>3184</v>
      </c>
      <c r="D8144" s="678" t="s">
        <v>39</v>
      </c>
      <c r="E8144" s="678">
        <v>1</v>
      </c>
      <c r="F8144" s="204">
        <v>925</v>
      </c>
      <c r="G8144" s="1567">
        <f t="shared" si="578"/>
        <v>925</v>
      </c>
      <c r="H8144" s="678"/>
    </row>
    <row r="8145" spans="1:8">
      <c r="A8145" s="676"/>
      <c r="B8145" s="677"/>
      <c r="C8145" s="30" t="s">
        <v>31</v>
      </c>
      <c r="D8145" s="678" t="s">
        <v>98</v>
      </c>
      <c r="E8145" s="678">
        <v>1.7999999999999999E-2</v>
      </c>
      <c r="F8145" s="204">
        <v>3500</v>
      </c>
      <c r="G8145" s="1567">
        <f t="shared" si="578"/>
        <v>62.999999999999993</v>
      </c>
      <c r="H8145" s="678"/>
    </row>
    <row r="8146" spans="1:8">
      <c r="A8146" s="676"/>
      <c r="B8146" s="677"/>
      <c r="C8146" s="30" t="s">
        <v>729</v>
      </c>
      <c r="D8146" s="289" t="s">
        <v>730</v>
      </c>
      <c r="E8146" s="678">
        <v>2.6999999999999999E-5</v>
      </c>
      <c r="F8146" s="204">
        <v>60</v>
      </c>
      <c r="G8146" s="1567">
        <f t="shared" si="578"/>
        <v>1.6199999999999999E-3</v>
      </c>
      <c r="H8146" s="678"/>
    </row>
    <row r="8147" spans="1:8">
      <c r="A8147" s="676"/>
      <c r="B8147" s="677"/>
      <c r="C8147" s="30" t="s">
        <v>3303</v>
      </c>
      <c r="D8147" s="289" t="s">
        <v>1698</v>
      </c>
      <c r="E8147" s="289">
        <v>1</v>
      </c>
      <c r="F8147" s="204">
        <v>1500</v>
      </c>
      <c r="G8147" s="1567">
        <f t="shared" si="578"/>
        <v>1500</v>
      </c>
      <c r="H8147" s="678"/>
    </row>
    <row r="8148" spans="1:8">
      <c r="A8148" s="676"/>
      <c r="B8148" s="699" t="s">
        <v>35</v>
      </c>
      <c r="C8148" s="34"/>
      <c r="D8148" s="513"/>
      <c r="E8148" s="513"/>
      <c r="F8148" s="429"/>
      <c r="G8148" s="1533">
        <f>SUM(G8141:G8147)</f>
        <v>5324.5609800000002</v>
      </c>
      <c r="H8148" s="103"/>
    </row>
    <row r="8149" spans="1:8">
      <c r="A8149" s="676" t="s">
        <v>3304</v>
      </c>
      <c r="B8149" s="677" t="s">
        <v>2785</v>
      </c>
      <c r="C8149" s="34"/>
      <c r="D8149" s="513"/>
      <c r="E8149" s="513"/>
      <c r="F8149" s="429"/>
      <c r="G8149" s="1533"/>
      <c r="H8149" s="103"/>
    </row>
    <row r="8150" spans="1:8">
      <c r="A8150" s="676" t="s">
        <v>3305</v>
      </c>
      <c r="B8150" s="677" t="s">
        <v>2865</v>
      </c>
      <c r="C8150" s="34"/>
      <c r="D8150" s="513"/>
      <c r="E8150" s="513"/>
      <c r="F8150" s="429"/>
      <c r="G8150" s="1533"/>
      <c r="H8150" s="103"/>
    </row>
    <row r="8151" spans="1:8" ht="42.75">
      <c r="A8151" s="152" t="s">
        <v>3306</v>
      </c>
      <c r="B8151" s="284" t="s">
        <v>2867</v>
      </c>
      <c r="C8151" s="63"/>
      <c r="D8151" s="128"/>
      <c r="E8151" s="128"/>
      <c r="F8151" s="440"/>
      <c r="G8151" s="891"/>
      <c r="H8151" s="63"/>
    </row>
    <row r="8152" spans="1:8" ht="30">
      <c r="A8152" s="676" t="s">
        <v>3307</v>
      </c>
      <c r="B8152" s="303" t="s">
        <v>2869</v>
      </c>
      <c r="C8152" s="742"/>
      <c r="D8152" s="359"/>
      <c r="E8152" s="359"/>
      <c r="F8152" s="208"/>
      <c r="G8152" s="880"/>
      <c r="H8152" s="678"/>
    </row>
    <row r="8153" spans="1:8">
      <c r="A8153" s="819"/>
      <c r="B8153" s="303"/>
      <c r="C8153" s="742" t="s">
        <v>33</v>
      </c>
      <c r="D8153" s="359" t="s">
        <v>39</v>
      </c>
      <c r="E8153" s="359">
        <v>0.05</v>
      </c>
      <c r="F8153" s="208">
        <v>720</v>
      </c>
      <c r="G8153" s="1565">
        <f t="shared" ref="G8153:G8160" si="579">E8153*F8153</f>
        <v>36</v>
      </c>
      <c r="H8153" s="678"/>
    </row>
    <row r="8154" spans="1:8">
      <c r="A8154" s="676" t="s">
        <v>3308</v>
      </c>
      <c r="B8154" s="303" t="s">
        <v>1343</v>
      </c>
      <c r="C8154" s="742" t="s">
        <v>3309</v>
      </c>
      <c r="D8154" s="359" t="s">
        <v>1698</v>
      </c>
      <c r="E8154" s="359">
        <v>0.1</v>
      </c>
      <c r="F8154" s="636">
        <v>8820</v>
      </c>
      <c r="G8154" s="1565">
        <f t="shared" si="579"/>
        <v>882</v>
      </c>
      <c r="H8154" s="678"/>
    </row>
    <row r="8155" spans="1:8">
      <c r="A8155" s="676" t="s">
        <v>3310</v>
      </c>
      <c r="B8155" s="303" t="s">
        <v>1559</v>
      </c>
      <c r="C8155" s="742" t="s">
        <v>3309</v>
      </c>
      <c r="D8155" s="359" t="s">
        <v>1698</v>
      </c>
      <c r="E8155" s="359">
        <v>0.1</v>
      </c>
      <c r="F8155" s="636">
        <v>8820</v>
      </c>
      <c r="G8155" s="1565">
        <f t="shared" si="579"/>
        <v>882</v>
      </c>
      <c r="H8155" s="678"/>
    </row>
    <row r="8156" spans="1:8" ht="30">
      <c r="A8156" s="676" t="s">
        <v>3311</v>
      </c>
      <c r="B8156" s="303" t="s">
        <v>2873</v>
      </c>
      <c r="C8156" s="745" t="s">
        <v>3312</v>
      </c>
      <c r="D8156" s="166" t="s">
        <v>98</v>
      </c>
      <c r="E8156" s="606">
        <v>5.0000000000000001E-3</v>
      </c>
      <c r="F8156" s="620">
        <v>3150</v>
      </c>
      <c r="G8156" s="1564">
        <f t="shared" si="579"/>
        <v>15.75</v>
      </c>
      <c r="H8156" s="678"/>
    </row>
    <row r="8157" spans="1:8">
      <c r="B8157" s="303"/>
      <c r="C8157" s="745" t="s">
        <v>2586</v>
      </c>
      <c r="D8157" s="166" t="s">
        <v>98</v>
      </c>
      <c r="E8157" s="606">
        <v>5.0000000000000001E-3</v>
      </c>
      <c r="F8157" s="208">
        <v>2360</v>
      </c>
      <c r="G8157" s="1564">
        <f t="shared" si="579"/>
        <v>11.8</v>
      </c>
      <c r="H8157" s="678"/>
    </row>
    <row r="8158" spans="1:8">
      <c r="A8158" s="676"/>
      <c r="B8158" s="303"/>
      <c r="C8158" s="745" t="s">
        <v>3313</v>
      </c>
      <c r="D8158" s="166" t="s">
        <v>1698</v>
      </c>
      <c r="E8158" s="605">
        <v>1</v>
      </c>
      <c r="F8158" s="636">
        <v>784</v>
      </c>
      <c r="G8158" s="1564">
        <f t="shared" si="579"/>
        <v>784</v>
      </c>
      <c r="H8158" s="678"/>
    </row>
    <row r="8159" spans="1:8">
      <c r="A8159" s="676"/>
      <c r="B8159" s="303"/>
      <c r="C8159" s="745" t="s">
        <v>728</v>
      </c>
      <c r="D8159" s="359" t="s">
        <v>39</v>
      </c>
      <c r="E8159" s="606">
        <v>2E-3</v>
      </c>
      <c r="F8159" s="208">
        <v>5180</v>
      </c>
      <c r="G8159" s="1564">
        <f t="shared" si="579"/>
        <v>10.36</v>
      </c>
      <c r="H8159" s="678"/>
    </row>
    <row r="8160" spans="1:8">
      <c r="A8160" s="676"/>
      <c r="B8160" s="303"/>
      <c r="C8160" s="745" t="s">
        <v>731</v>
      </c>
      <c r="D8160" s="166" t="s">
        <v>98</v>
      </c>
      <c r="E8160" s="606">
        <v>0.01</v>
      </c>
      <c r="F8160" s="208">
        <v>3500</v>
      </c>
      <c r="G8160" s="1564">
        <f t="shared" si="579"/>
        <v>35</v>
      </c>
      <c r="H8160" s="678"/>
    </row>
    <row r="8161" spans="1:8">
      <c r="A8161" s="676"/>
      <c r="B8161" s="699" t="s">
        <v>35</v>
      </c>
      <c r="C8161" s="744"/>
      <c r="D8161" s="186"/>
      <c r="E8161" s="186"/>
      <c r="F8161" s="276"/>
      <c r="G8161" s="889">
        <f>SUM(G8156:G8160)</f>
        <v>856.91</v>
      </c>
      <c r="H8161" s="103"/>
    </row>
    <row r="8162" spans="1:8" ht="30">
      <c r="A8162" s="676" t="s">
        <v>3314</v>
      </c>
      <c r="B8162" s="303" t="s">
        <v>2875</v>
      </c>
      <c r="C8162" s="745" t="s">
        <v>3312</v>
      </c>
      <c r="D8162" s="166" t="s">
        <v>98</v>
      </c>
      <c r="E8162" s="606">
        <v>5.0000000000000001E-3</v>
      </c>
      <c r="F8162" s="620">
        <v>3150</v>
      </c>
      <c r="G8162" s="880">
        <f t="shared" ref="G8162:G8166" si="580">E8162*F8162</f>
        <v>15.75</v>
      </c>
      <c r="H8162" s="678"/>
    </row>
    <row r="8163" spans="1:8">
      <c r="B8163" s="677"/>
      <c r="C8163" s="745" t="s">
        <v>2586</v>
      </c>
      <c r="D8163" s="166" t="s">
        <v>98</v>
      </c>
      <c r="E8163" s="606">
        <v>5.0000000000000001E-3</v>
      </c>
      <c r="F8163" s="208">
        <v>2360</v>
      </c>
      <c r="G8163" s="880">
        <f t="shared" si="580"/>
        <v>11.8</v>
      </c>
      <c r="H8163" s="678"/>
    </row>
    <row r="8164" spans="1:8">
      <c r="A8164" s="676"/>
      <c r="B8164" s="677"/>
      <c r="C8164" s="745" t="s">
        <v>3315</v>
      </c>
      <c r="D8164" s="166" t="s">
        <v>1698</v>
      </c>
      <c r="E8164" s="605">
        <v>1</v>
      </c>
      <c r="F8164" s="636">
        <v>1500</v>
      </c>
      <c r="G8164" s="880">
        <f t="shared" si="580"/>
        <v>1500</v>
      </c>
      <c r="H8164" s="678"/>
    </row>
    <row r="8165" spans="1:8">
      <c r="A8165" s="676"/>
      <c r="B8165" s="677"/>
      <c r="C8165" s="745" t="s">
        <v>728</v>
      </c>
      <c r="D8165" s="359" t="s">
        <v>39</v>
      </c>
      <c r="E8165" s="606">
        <v>2E-3</v>
      </c>
      <c r="F8165" s="208">
        <v>5180</v>
      </c>
      <c r="G8165" s="880">
        <f t="shared" si="580"/>
        <v>10.36</v>
      </c>
      <c r="H8165" s="678"/>
    </row>
    <row r="8166" spans="1:8">
      <c r="A8166" s="676"/>
      <c r="B8166" s="677"/>
      <c r="C8166" s="745" t="s">
        <v>731</v>
      </c>
      <c r="D8166" s="166" t="s">
        <v>98</v>
      </c>
      <c r="E8166" s="606">
        <v>0.01</v>
      </c>
      <c r="F8166" s="208">
        <v>3500</v>
      </c>
      <c r="G8166" s="880">
        <f t="shared" si="580"/>
        <v>35</v>
      </c>
      <c r="H8166" s="678"/>
    </row>
    <row r="8167" spans="1:8">
      <c r="A8167" s="676"/>
      <c r="B8167" s="699" t="s">
        <v>35</v>
      </c>
      <c r="C8167" s="744"/>
      <c r="D8167" s="186"/>
      <c r="E8167" s="186"/>
      <c r="F8167" s="276"/>
      <c r="G8167" s="889">
        <f>SUM(G8162:G8166)</f>
        <v>1572.9099999999999</v>
      </c>
      <c r="H8167" s="103"/>
    </row>
    <row r="8168" spans="1:8">
      <c r="A8168" s="676" t="s">
        <v>3316</v>
      </c>
      <c r="B8168" s="677" t="s">
        <v>1316</v>
      </c>
      <c r="C8168" s="742" t="s">
        <v>3103</v>
      </c>
      <c r="D8168" s="359" t="s">
        <v>1698</v>
      </c>
      <c r="E8168" s="359">
        <v>1</v>
      </c>
      <c r="F8168" s="636">
        <v>950</v>
      </c>
      <c r="G8168" s="880">
        <f t="shared" ref="G8168:G8172" si="581">E8168*F8168</f>
        <v>950</v>
      </c>
      <c r="H8168" s="103"/>
    </row>
    <row r="8169" spans="1:8">
      <c r="B8169" s="699"/>
      <c r="C8169" s="742" t="s">
        <v>895</v>
      </c>
      <c r="D8169" s="359" t="s">
        <v>116</v>
      </c>
      <c r="E8169" s="359">
        <v>0.01</v>
      </c>
      <c r="F8169" s="636">
        <v>4999</v>
      </c>
      <c r="G8169" s="880">
        <f t="shared" si="581"/>
        <v>49.99</v>
      </c>
      <c r="H8169" s="103"/>
    </row>
    <row r="8170" spans="1:8">
      <c r="A8170" s="676"/>
      <c r="B8170" s="699"/>
      <c r="C8170" s="742" t="s">
        <v>727</v>
      </c>
      <c r="D8170" s="359" t="s">
        <v>98</v>
      </c>
      <c r="E8170" s="359">
        <v>0.01</v>
      </c>
      <c r="F8170" s="636">
        <v>5500</v>
      </c>
      <c r="G8170" s="880">
        <f t="shared" si="581"/>
        <v>55</v>
      </c>
      <c r="H8170" s="103"/>
    </row>
    <row r="8171" spans="1:8">
      <c r="A8171" s="676"/>
      <c r="B8171" s="699"/>
      <c r="C8171" s="742" t="s">
        <v>731</v>
      </c>
      <c r="D8171" s="359" t="s">
        <v>98</v>
      </c>
      <c r="E8171" s="359">
        <v>0.01</v>
      </c>
      <c r="F8171" s="208">
        <v>3500</v>
      </c>
      <c r="G8171" s="880">
        <f t="shared" si="581"/>
        <v>35</v>
      </c>
      <c r="H8171" s="103"/>
    </row>
    <row r="8172" spans="1:8">
      <c r="A8172" s="676"/>
      <c r="B8172" s="699"/>
      <c r="C8172" s="742" t="s">
        <v>1713</v>
      </c>
      <c r="D8172" s="359" t="s">
        <v>98</v>
      </c>
      <c r="E8172" s="359">
        <v>7.46E-2</v>
      </c>
      <c r="F8172" s="208">
        <v>2882</v>
      </c>
      <c r="G8172" s="880">
        <f t="shared" si="581"/>
        <v>214.99719999999999</v>
      </c>
      <c r="H8172" s="103"/>
    </row>
    <row r="8173" spans="1:8">
      <c r="A8173" s="676"/>
      <c r="B8173" s="699" t="s">
        <v>35</v>
      </c>
      <c r="C8173" s="744"/>
      <c r="D8173" s="186"/>
      <c r="E8173" s="186"/>
      <c r="F8173" s="276"/>
      <c r="G8173" s="889">
        <f>SUM(G8168:G8172)</f>
        <v>1304.9872</v>
      </c>
      <c r="H8173" s="103"/>
    </row>
    <row r="8174" spans="1:8">
      <c r="A8174" s="676" t="s">
        <v>3317</v>
      </c>
      <c r="B8174" s="677" t="s">
        <v>2878</v>
      </c>
      <c r="C8174" s="742" t="s">
        <v>727</v>
      </c>
      <c r="D8174" s="359" t="s">
        <v>98</v>
      </c>
      <c r="E8174" s="359">
        <v>0.01</v>
      </c>
      <c r="F8174" s="636">
        <v>5500</v>
      </c>
      <c r="G8174" s="880">
        <f t="shared" ref="G8174:G8178" si="582">E8174*F8174</f>
        <v>55</v>
      </c>
      <c r="H8174" s="103"/>
    </row>
    <row r="8175" spans="1:8">
      <c r="B8175" s="699"/>
      <c r="C8175" s="742" t="s">
        <v>2085</v>
      </c>
      <c r="D8175" s="359" t="s">
        <v>39</v>
      </c>
      <c r="E8175" s="359">
        <v>1E-3</v>
      </c>
      <c r="F8175" s="636">
        <v>2660</v>
      </c>
      <c r="G8175" s="880">
        <f t="shared" si="582"/>
        <v>2.66</v>
      </c>
      <c r="H8175" s="103"/>
    </row>
    <row r="8176" spans="1:8">
      <c r="A8176" s="676"/>
      <c r="B8176" s="699"/>
      <c r="C8176" s="742" t="s">
        <v>1713</v>
      </c>
      <c r="D8176" s="359" t="s">
        <v>98</v>
      </c>
      <c r="E8176" s="359">
        <v>7.4599999999999996E-3</v>
      </c>
      <c r="F8176" s="208">
        <v>2882</v>
      </c>
      <c r="G8176" s="880">
        <f t="shared" si="582"/>
        <v>21.49972</v>
      </c>
      <c r="H8176" s="103"/>
    </row>
    <row r="8177" spans="1:8">
      <c r="A8177" s="676"/>
      <c r="B8177" s="699"/>
      <c r="C8177" s="742" t="s">
        <v>728</v>
      </c>
      <c r="D8177" s="359" t="s">
        <v>39</v>
      </c>
      <c r="E8177" s="359">
        <v>5.0000000000000001E-3</v>
      </c>
      <c r="F8177" s="208">
        <v>5180</v>
      </c>
      <c r="G8177" s="880">
        <f t="shared" si="582"/>
        <v>25.900000000000002</v>
      </c>
      <c r="H8177" s="103"/>
    </row>
    <row r="8178" spans="1:8">
      <c r="A8178" s="676"/>
      <c r="B8178" s="699"/>
      <c r="C8178" s="749" t="s">
        <v>3318</v>
      </c>
      <c r="D8178" s="635" t="s">
        <v>1698</v>
      </c>
      <c r="E8178" s="635">
        <v>1</v>
      </c>
      <c r="F8178" s="636">
        <v>1000</v>
      </c>
      <c r="G8178" s="880">
        <f t="shared" si="582"/>
        <v>1000</v>
      </c>
      <c r="H8178" s="103"/>
    </row>
    <row r="8179" spans="1:8">
      <c r="A8179" s="676"/>
      <c r="B8179" s="699" t="s">
        <v>35</v>
      </c>
      <c r="C8179" s="744"/>
      <c r="D8179" s="186"/>
      <c r="E8179" s="186"/>
      <c r="F8179" s="276"/>
      <c r="G8179" s="889">
        <f>SUM(G8174:G8178)</f>
        <v>1105.05972</v>
      </c>
      <c r="H8179" s="103"/>
    </row>
    <row r="8180" spans="1:8">
      <c r="A8180" s="676" t="s">
        <v>3319</v>
      </c>
      <c r="B8180" s="677" t="s">
        <v>2210</v>
      </c>
      <c r="C8180" s="742" t="s">
        <v>3320</v>
      </c>
      <c r="D8180" s="359" t="s">
        <v>1698</v>
      </c>
      <c r="E8180" s="359">
        <v>1</v>
      </c>
      <c r="F8180" s="636">
        <v>1500</v>
      </c>
      <c r="G8180" s="880">
        <f t="shared" ref="G8180:G8183" si="583">E8180*F8180</f>
        <v>1500</v>
      </c>
      <c r="H8180" s="103"/>
    </row>
    <row r="8181" spans="1:8">
      <c r="B8181" s="699"/>
      <c r="C8181" s="742" t="s">
        <v>727</v>
      </c>
      <c r="D8181" s="359" t="s">
        <v>98</v>
      </c>
      <c r="E8181" s="359">
        <v>0.01</v>
      </c>
      <c r="F8181" s="636">
        <v>5500</v>
      </c>
      <c r="G8181" s="880">
        <f t="shared" si="583"/>
        <v>55</v>
      </c>
      <c r="H8181" s="103"/>
    </row>
    <row r="8182" spans="1:8">
      <c r="A8182" s="676"/>
      <c r="B8182" s="699"/>
      <c r="C8182" s="742" t="s">
        <v>2085</v>
      </c>
      <c r="D8182" s="359" t="s">
        <v>39</v>
      </c>
      <c r="E8182" s="359">
        <v>1E-3</v>
      </c>
      <c r="F8182" s="636">
        <v>2660</v>
      </c>
      <c r="G8182" s="880">
        <f t="shared" si="583"/>
        <v>2.66</v>
      </c>
      <c r="H8182" s="103"/>
    </row>
    <row r="8183" spans="1:8">
      <c r="A8183" s="676"/>
      <c r="B8183" s="699"/>
      <c r="C8183" s="742" t="s">
        <v>1713</v>
      </c>
      <c r="D8183" s="359" t="s">
        <v>98</v>
      </c>
      <c r="E8183" s="359">
        <v>7.4599999999999996E-3</v>
      </c>
      <c r="F8183" s="208">
        <v>2882</v>
      </c>
      <c r="G8183" s="880">
        <f t="shared" si="583"/>
        <v>21.49972</v>
      </c>
      <c r="H8183" s="103"/>
    </row>
    <row r="8184" spans="1:8">
      <c r="A8184" s="676"/>
      <c r="B8184" s="699" t="s">
        <v>35</v>
      </c>
      <c r="C8184" s="744"/>
      <c r="D8184" s="186"/>
      <c r="E8184" s="186"/>
      <c r="F8184" s="276"/>
      <c r="G8184" s="889">
        <f>SUM(G8180:G8183)</f>
        <v>1579.1597200000001</v>
      </c>
      <c r="H8184" s="103"/>
    </row>
    <row r="8185" spans="1:8">
      <c r="A8185" s="676" t="s">
        <v>3321</v>
      </c>
      <c r="B8185" s="303" t="s">
        <v>2881</v>
      </c>
      <c r="C8185" s="744"/>
      <c r="D8185" s="186"/>
      <c r="E8185" s="186"/>
      <c r="F8185" s="276"/>
      <c r="G8185" s="889"/>
      <c r="H8185" s="103"/>
    </row>
    <row r="8186" spans="1:8" ht="45">
      <c r="A8186" s="676" t="s">
        <v>3322</v>
      </c>
      <c r="B8186" s="303" t="s">
        <v>2883</v>
      </c>
      <c r="C8186" s="742" t="s">
        <v>3323</v>
      </c>
      <c r="D8186" s="359" t="s">
        <v>40</v>
      </c>
      <c r="E8186" s="359">
        <v>1</v>
      </c>
      <c r="F8186" s="208">
        <v>4624</v>
      </c>
      <c r="G8186" s="880">
        <f t="shared" ref="G8186:G8189" si="584">E8186*F8186</f>
        <v>4624</v>
      </c>
      <c r="H8186" s="678"/>
    </row>
    <row r="8187" spans="1:8">
      <c r="B8187" s="677"/>
      <c r="C8187" s="742" t="s">
        <v>31</v>
      </c>
      <c r="D8187" s="359" t="s">
        <v>98</v>
      </c>
      <c r="E8187" s="359">
        <v>1.7999999999999999E-2</v>
      </c>
      <c r="F8187" s="208">
        <v>3500</v>
      </c>
      <c r="G8187" s="880">
        <f t="shared" si="584"/>
        <v>62.999999999999993</v>
      </c>
      <c r="H8187" s="678"/>
    </row>
    <row r="8188" spans="1:8">
      <c r="A8188" s="676"/>
      <c r="B8188" s="677"/>
      <c r="C8188" s="742" t="s">
        <v>729</v>
      </c>
      <c r="D8188" s="359" t="s">
        <v>730</v>
      </c>
      <c r="E8188" s="359">
        <v>2.7E-2</v>
      </c>
      <c r="F8188" s="208">
        <v>60</v>
      </c>
      <c r="G8188" s="880">
        <f t="shared" si="584"/>
        <v>1.6199999999999999</v>
      </c>
      <c r="H8188" s="678"/>
    </row>
    <row r="8189" spans="1:8">
      <c r="A8189" s="676"/>
      <c r="B8189" s="677"/>
      <c r="C8189" s="742" t="s">
        <v>576</v>
      </c>
      <c r="D8189" s="359" t="s">
        <v>39</v>
      </c>
      <c r="E8189" s="359">
        <v>0.03</v>
      </c>
      <c r="F8189" s="208">
        <v>720</v>
      </c>
      <c r="G8189" s="880">
        <f t="shared" si="584"/>
        <v>21.599999999999998</v>
      </c>
      <c r="H8189" s="678"/>
    </row>
    <row r="8190" spans="1:8">
      <c r="A8190" s="676"/>
      <c r="B8190" s="699" t="s">
        <v>35</v>
      </c>
      <c r="C8190" s="744"/>
      <c r="D8190" s="186"/>
      <c r="E8190" s="186"/>
      <c r="F8190" s="276"/>
      <c r="G8190" s="889">
        <f>SUM(G8186:G8189)</f>
        <v>4710.22</v>
      </c>
      <c r="H8190" s="678"/>
    </row>
    <row r="8191" spans="1:8">
      <c r="A8191" s="676" t="s">
        <v>3324</v>
      </c>
      <c r="B8191" s="303" t="s">
        <v>2885</v>
      </c>
      <c r="C8191" s="742" t="s">
        <v>1834</v>
      </c>
      <c r="D8191" s="359" t="s">
        <v>98</v>
      </c>
      <c r="E8191" s="359">
        <v>3.7000000000000002E-3</v>
      </c>
      <c r="F8191" s="641">
        <v>1600</v>
      </c>
      <c r="G8191" s="880">
        <f t="shared" ref="G8191:G8199" si="585">E8191*F8191</f>
        <v>5.92</v>
      </c>
      <c r="H8191" s="678"/>
    </row>
    <row r="8192" spans="1:8">
      <c r="B8192" s="677"/>
      <c r="C8192" s="742" t="s">
        <v>887</v>
      </c>
      <c r="D8192" s="359" t="s">
        <v>98</v>
      </c>
      <c r="E8192" s="359">
        <v>5.1999999999999998E-3</v>
      </c>
      <c r="F8192" s="636">
        <v>2548</v>
      </c>
      <c r="G8192" s="880">
        <f t="shared" si="585"/>
        <v>13.249599999999999</v>
      </c>
      <c r="H8192" s="678"/>
    </row>
    <row r="8193" spans="1:8">
      <c r="A8193" s="676"/>
      <c r="B8193" s="677"/>
      <c r="C8193" s="742" t="s">
        <v>1679</v>
      </c>
      <c r="D8193" s="359" t="s">
        <v>98</v>
      </c>
      <c r="E8193" s="359">
        <v>3.0000000000000001E-3</v>
      </c>
      <c r="F8193" s="824">
        <v>6500</v>
      </c>
      <c r="G8193" s="880">
        <f t="shared" si="585"/>
        <v>19.5</v>
      </c>
      <c r="H8193" s="678"/>
    </row>
    <row r="8194" spans="1:8">
      <c r="A8194" s="676"/>
      <c r="B8194" s="677"/>
      <c r="C8194" s="742" t="s">
        <v>895</v>
      </c>
      <c r="D8194" s="359" t="s">
        <v>116</v>
      </c>
      <c r="E8194" s="359">
        <v>0.1</v>
      </c>
      <c r="F8194" s="636">
        <v>4999</v>
      </c>
      <c r="G8194" s="880">
        <f t="shared" si="585"/>
        <v>499.90000000000003</v>
      </c>
      <c r="H8194" s="678"/>
    </row>
    <row r="8195" spans="1:8">
      <c r="A8195" s="676"/>
      <c r="B8195" s="677"/>
      <c r="C8195" s="742" t="s">
        <v>872</v>
      </c>
      <c r="D8195" s="359" t="s">
        <v>39</v>
      </c>
      <c r="E8195" s="359">
        <v>1.7000000000000001E-2</v>
      </c>
      <c r="F8195" s="208">
        <v>2500</v>
      </c>
      <c r="G8195" s="880">
        <f t="shared" si="585"/>
        <v>42.5</v>
      </c>
      <c r="H8195" s="678"/>
    </row>
    <row r="8196" spans="1:8">
      <c r="A8196" s="676"/>
      <c r="B8196" s="677"/>
      <c r="C8196" s="742" t="s">
        <v>3325</v>
      </c>
      <c r="D8196" s="359" t="s">
        <v>98</v>
      </c>
      <c r="E8196" s="359">
        <v>0.04</v>
      </c>
      <c r="F8196" s="208">
        <v>4900</v>
      </c>
      <c r="G8196" s="880">
        <f t="shared" si="585"/>
        <v>196</v>
      </c>
      <c r="H8196" s="678"/>
    </row>
    <row r="8197" spans="1:8">
      <c r="A8197" s="676"/>
      <c r="B8197" s="677"/>
      <c r="C8197" s="742" t="s">
        <v>896</v>
      </c>
      <c r="D8197" s="359" t="s">
        <v>39</v>
      </c>
      <c r="E8197" s="359">
        <v>5.5E-2</v>
      </c>
      <c r="F8197" s="208">
        <v>12740</v>
      </c>
      <c r="G8197" s="880">
        <f t="shared" si="585"/>
        <v>700.7</v>
      </c>
      <c r="H8197" s="678"/>
    </row>
    <row r="8198" spans="1:8">
      <c r="A8198" s="676"/>
      <c r="B8198" s="677"/>
      <c r="C8198" s="742" t="s">
        <v>731</v>
      </c>
      <c r="D8198" s="359" t="s">
        <v>98</v>
      </c>
      <c r="E8198" s="359">
        <v>2.3E-2</v>
      </c>
      <c r="F8198" s="208">
        <v>3500</v>
      </c>
      <c r="G8198" s="880">
        <f t="shared" si="585"/>
        <v>80.5</v>
      </c>
      <c r="H8198" s="678"/>
    </row>
    <row r="8199" spans="1:8">
      <c r="A8199" s="676"/>
      <c r="B8199" s="677"/>
      <c r="C8199" s="742" t="s">
        <v>1664</v>
      </c>
      <c r="D8199" s="359" t="s">
        <v>98</v>
      </c>
      <c r="E8199" s="359">
        <v>3.4000000000000002E-2</v>
      </c>
      <c r="F8199" s="208">
        <v>2553.6</v>
      </c>
      <c r="G8199" s="880">
        <f t="shared" si="585"/>
        <v>86.822400000000002</v>
      </c>
      <c r="H8199" s="678"/>
    </row>
    <row r="8200" spans="1:8">
      <c r="A8200" s="676"/>
      <c r="B8200" s="699" t="s">
        <v>35</v>
      </c>
      <c r="C8200" s="744"/>
      <c r="D8200" s="186"/>
      <c r="E8200" s="186"/>
      <c r="F8200" s="276"/>
      <c r="G8200" s="889">
        <f>SUM(G8191:G8199)</f>
        <v>1645.0920000000001</v>
      </c>
      <c r="H8200" s="103"/>
    </row>
    <row r="8201" spans="1:8" ht="30">
      <c r="A8201" s="676" t="s">
        <v>3326</v>
      </c>
      <c r="B8201" s="303" t="s">
        <v>2887</v>
      </c>
      <c r="C8201" s="742" t="s">
        <v>576</v>
      </c>
      <c r="D8201" s="359" t="s">
        <v>39</v>
      </c>
      <c r="E8201" s="359">
        <v>0.12</v>
      </c>
      <c r="F8201" s="208">
        <v>720</v>
      </c>
      <c r="G8201" s="880">
        <f t="shared" ref="G8201:G8204" si="586">E8201*F8201</f>
        <v>86.399999999999991</v>
      </c>
      <c r="H8201" s="678"/>
    </row>
    <row r="8202" spans="1:8">
      <c r="B8202" s="677"/>
      <c r="C8202" s="742" t="s">
        <v>1796</v>
      </c>
      <c r="D8202" s="359" t="s">
        <v>39</v>
      </c>
      <c r="E8202" s="359">
        <v>0.08</v>
      </c>
      <c r="F8202" s="208">
        <v>10500</v>
      </c>
      <c r="G8202" s="880">
        <f t="shared" si="586"/>
        <v>840</v>
      </c>
      <c r="H8202" s="678"/>
    </row>
    <row r="8203" spans="1:8">
      <c r="A8203" s="676"/>
      <c r="B8203" s="677"/>
      <c r="C8203" s="742" t="s">
        <v>1746</v>
      </c>
      <c r="D8203" s="359" t="s">
        <v>98</v>
      </c>
      <c r="E8203" s="359">
        <v>0.01</v>
      </c>
      <c r="F8203" s="208">
        <v>5241.6000000000004</v>
      </c>
      <c r="G8203" s="880">
        <f t="shared" si="586"/>
        <v>52.416000000000004</v>
      </c>
      <c r="H8203" s="678"/>
    </row>
    <row r="8204" spans="1:8">
      <c r="A8204" s="676"/>
      <c r="B8204" s="677"/>
      <c r="C8204" s="742" t="s">
        <v>1834</v>
      </c>
      <c r="D8204" s="359" t="s">
        <v>98</v>
      </c>
      <c r="E8204" s="359">
        <v>8.9999999999999993E-3</v>
      </c>
      <c r="F8204" s="208">
        <v>6500</v>
      </c>
      <c r="G8204" s="880">
        <f t="shared" si="586"/>
        <v>58.499999999999993</v>
      </c>
      <c r="H8204" s="678"/>
    </row>
    <row r="8205" spans="1:8">
      <c r="A8205" s="676"/>
      <c r="B8205" s="699" t="s">
        <v>35</v>
      </c>
      <c r="C8205" s="744"/>
      <c r="D8205" s="186"/>
      <c r="E8205" s="186"/>
      <c r="F8205" s="276"/>
      <c r="G8205" s="889">
        <f>SUM(G8201:G8204)</f>
        <v>1037.316</v>
      </c>
      <c r="H8205" s="103"/>
    </row>
    <row r="8206" spans="1:8" ht="12.75" customHeight="1">
      <c r="A8206" s="676" t="s">
        <v>3327</v>
      </c>
      <c r="B8206" s="303" t="s">
        <v>2889</v>
      </c>
      <c r="C8206" s="742" t="s">
        <v>576</v>
      </c>
      <c r="D8206" s="359" t="s">
        <v>39</v>
      </c>
      <c r="E8206" s="359">
        <v>0.06</v>
      </c>
      <c r="F8206" s="208">
        <v>720</v>
      </c>
      <c r="G8206" s="880">
        <f t="shared" ref="G8206:G8207" si="587">E8206*F8206</f>
        <v>43.199999999999996</v>
      </c>
      <c r="H8206" s="678"/>
    </row>
    <row r="8207" spans="1:8">
      <c r="B8207" s="677"/>
      <c r="C8207" s="742" t="s">
        <v>1796</v>
      </c>
      <c r="D8207" s="359" t="s">
        <v>39</v>
      </c>
      <c r="E8207" s="359">
        <v>0.09</v>
      </c>
      <c r="F8207" s="208">
        <v>10500</v>
      </c>
      <c r="G8207" s="880">
        <f t="shared" si="587"/>
        <v>945</v>
      </c>
      <c r="H8207" s="678"/>
    </row>
    <row r="8208" spans="1:8">
      <c r="A8208" s="676"/>
      <c r="B8208" s="699" t="s">
        <v>35</v>
      </c>
      <c r="C8208" s="744"/>
      <c r="D8208" s="186"/>
      <c r="E8208" s="186"/>
      <c r="F8208" s="276"/>
      <c r="G8208" s="889">
        <f>SUM(G8206:G8207)</f>
        <v>988.2</v>
      </c>
      <c r="H8208" s="103"/>
    </row>
    <row r="8209" spans="1:8" ht="30">
      <c r="A8209" s="676" t="s">
        <v>3328</v>
      </c>
      <c r="B8209" s="303" t="s">
        <v>2891</v>
      </c>
      <c r="C8209" s="742" t="s">
        <v>576</v>
      </c>
      <c r="D8209" s="359" t="s">
        <v>39</v>
      </c>
      <c r="E8209" s="359">
        <v>0.01</v>
      </c>
      <c r="F8209" s="208">
        <v>720</v>
      </c>
      <c r="G8209" s="880">
        <f t="shared" ref="G8209:G8211" si="588">E8209*F8209</f>
        <v>7.2</v>
      </c>
      <c r="H8209" s="678"/>
    </row>
    <row r="8210" spans="1:8">
      <c r="B8210" s="677"/>
      <c r="C8210" s="742" t="s">
        <v>84</v>
      </c>
      <c r="D8210" s="359" t="s">
        <v>39</v>
      </c>
      <c r="E8210" s="359">
        <v>1.2500000000000001E-2</v>
      </c>
      <c r="F8210" s="636">
        <v>6300</v>
      </c>
      <c r="G8210" s="880">
        <f t="shared" si="588"/>
        <v>78.75</v>
      </c>
      <c r="H8210" s="678"/>
    </row>
    <row r="8211" spans="1:8">
      <c r="A8211" s="676"/>
      <c r="B8211" s="677"/>
      <c r="C8211" s="742" t="s">
        <v>723</v>
      </c>
      <c r="D8211" s="359" t="s">
        <v>39</v>
      </c>
      <c r="E8211" s="359">
        <v>5.0000000000000001E-4</v>
      </c>
      <c r="F8211" s="208">
        <v>1540</v>
      </c>
      <c r="G8211" s="880">
        <f t="shared" si="588"/>
        <v>0.77</v>
      </c>
      <c r="H8211" s="678"/>
    </row>
    <row r="8212" spans="1:8">
      <c r="A8212" s="676"/>
      <c r="B8212" s="699" t="s">
        <v>35</v>
      </c>
      <c r="C8212" s="744"/>
      <c r="D8212" s="186"/>
      <c r="E8212" s="186"/>
      <c r="F8212" s="276"/>
      <c r="G8212" s="889">
        <f>SUM(G8209:G8211)</f>
        <v>86.72</v>
      </c>
      <c r="H8212" s="103"/>
    </row>
    <row r="8213" spans="1:8" ht="30">
      <c r="A8213" s="676" t="s">
        <v>2892</v>
      </c>
      <c r="B8213" s="303" t="s">
        <v>2893</v>
      </c>
      <c r="C8213" s="742" t="s">
        <v>1680</v>
      </c>
      <c r="D8213" s="359" t="s">
        <v>98</v>
      </c>
      <c r="E8213" s="359">
        <v>0.05</v>
      </c>
      <c r="F8213" s="620">
        <v>1022</v>
      </c>
      <c r="G8213" s="880">
        <f t="shared" ref="G8213:G8214" si="589">E8213*F8213</f>
        <v>51.1</v>
      </c>
      <c r="H8213" s="678"/>
    </row>
    <row r="8214" spans="1:8">
      <c r="B8214" s="677"/>
      <c r="C8214" s="742" t="s">
        <v>84</v>
      </c>
      <c r="D8214" s="359" t="s">
        <v>39</v>
      </c>
      <c r="E8214" s="359">
        <v>2.5000000000000001E-2</v>
      </c>
      <c r="F8214" s="636">
        <v>6300</v>
      </c>
      <c r="G8214" s="880">
        <f t="shared" si="589"/>
        <v>157.5</v>
      </c>
      <c r="H8214" s="678"/>
    </row>
    <row r="8215" spans="1:8">
      <c r="A8215" s="676"/>
      <c r="B8215" s="699" t="s">
        <v>35</v>
      </c>
      <c r="C8215" s="744"/>
      <c r="D8215" s="186"/>
      <c r="E8215" s="186"/>
      <c r="F8215" s="276"/>
      <c r="G8215" s="889">
        <f>SUM(G8213:G8214)</f>
        <v>208.6</v>
      </c>
      <c r="H8215" s="103"/>
    </row>
    <row r="8216" spans="1:8" ht="30">
      <c r="A8216" s="676" t="s">
        <v>3329</v>
      </c>
      <c r="B8216" s="303" t="s">
        <v>2895</v>
      </c>
      <c r="C8216" s="742" t="s">
        <v>84</v>
      </c>
      <c r="D8216" s="359" t="s">
        <v>39</v>
      </c>
      <c r="E8216" s="359">
        <v>0.1</v>
      </c>
      <c r="F8216" s="636">
        <v>6300</v>
      </c>
      <c r="G8216" s="880">
        <f t="shared" ref="G8216:G8220" si="590">E8216*F8216</f>
        <v>630</v>
      </c>
      <c r="H8216" s="678"/>
    </row>
    <row r="8217" spans="1:8">
      <c r="A8217" s="819"/>
      <c r="B8217" s="677"/>
      <c r="C8217" s="742" t="s">
        <v>731</v>
      </c>
      <c r="D8217" s="359" t="s">
        <v>98</v>
      </c>
      <c r="E8217" s="359">
        <v>5.0000000000000001E-3</v>
      </c>
      <c r="F8217" s="208">
        <v>3500</v>
      </c>
      <c r="G8217" s="880">
        <f t="shared" si="590"/>
        <v>17.5</v>
      </c>
      <c r="H8217" s="678"/>
    </row>
    <row r="8218" spans="1:8">
      <c r="A8218" s="676"/>
      <c r="B8218" s="677"/>
      <c r="C8218" s="742" t="s">
        <v>723</v>
      </c>
      <c r="D8218" s="359" t="s">
        <v>39</v>
      </c>
      <c r="E8218" s="359">
        <v>5.0000000000000001E-3</v>
      </c>
      <c r="F8218" s="208">
        <v>1540</v>
      </c>
      <c r="G8218" s="880">
        <f t="shared" si="590"/>
        <v>7.7</v>
      </c>
      <c r="H8218" s="678"/>
    </row>
    <row r="8219" spans="1:8" ht="30">
      <c r="A8219" s="676"/>
      <c r="B8219" s="677"/>
      <c r="C8219" s="742" t="s">
        <v>3330</v>
      </c>
      <c r="D8219" s="359" t="s">
        <v>98</v>
      </c>
      <c r="E8219" s="359">
        <v>6.0000000000000001E-3</v>
      </c>
      <c r="F8219" s="208">
        <v>4400</v>
      </c>
      <c r="G8219" s="880">
        <f t="shared" si="590"/>
        <v>26.400000000000002</v>
      </c>
      <c r="H8219" s="678"/>
    </row>
    <row r="8220" spans="1:8">
      <c r="A8220" s="676"/>
      <c r="B8220" s="677"/>
      <c r="C8220" s="742" t="s">
        <v>1665</v>
      </c>
      <c r="D8220" s="359" t="s">
        <v>98</v>
      </c>
      <c r="E8220" s="359">
        <v>1.6999999999999999E-3</v>
      </c>
      <c r="F8220" s="208">
        <v>42900</v>
      </c>
      <c r="G8220" s="880">
        <f t="shared" si="590"/>
        <v>72.929999999999993</v>
      </c>
      <c r="H8220" s="678"/>
    </row>
    <row r="8221" spans="1:8">
      <c r="A8221" s="676"/>
      <c r="B8221" s="699" t="s">
        <v>35</v>
      </c>
      <c r="C8221" s="744"/>
      <c r="D8221" s="186"/>
      <c r="E8221" s="186"/>
      <c r="F8221" s="276"/>
      <c r="G8221" s="889">
        <f>SUM(G8216:G8220)</f>
        <v>754.53</v>
      </c>
      <c r="H8221" s="103"/>
    </row>
    <row r="8222" spans="1:8" ht="45">
      <c r="A8222" s="676" t="s">
        <v>3331</v>
      </c>
      <c r="B8222" s="303" t="s">
        <v>2897</v>
      </c>
      <c r="C8222" s="742" t="s">
        <v>3332</v>
      </c>
      <c r="D8222" s="359" t="s">
        <v>40</v>
      </c>
      <c r="E8222" s="359">
        <v>3</v>
      </c>
      <c r="F8222" s="208">
        <v>4624</v>
      </c>
      <c r="G8222" s="889">
        <f t="shared" ref="G8222:G8226" si="591">E8222*F8222</f>
        <v>13872</v>
      </c>
      <c r="H8222" s="359"/>
    </row>
    <row r="8223" spans="1:8">
      <c r="A8223" s="676" t="s">
        <v>3333</v>
      </c>
      <c r="B8223" s="818" t="s">
        <v>2789</v>
      </c>
      <c r="C8223" s="425" t="s">
        <v>3240</v>
      </c>
      <c r="D8223" s="678" t="s">
        <v>3182</v>
      </c>
      <c r="E8223" s="678">
        <v>1</v>
      </c>
      <c r="F8223" s="204">
        <v>2700</v>
      </c>
      <c r="G8223" s="880">
        <f t="shared" si="591"/>
        <v>2700</v>
      </c>
      <c r="H8223" s="186"/>
    </row>
    <row r="8224" spans="1:8">
      <c r="B8224" s="677"/>
      <c r="C8224" s="425" t="s">
        <v>112</v>
      </c>
      <c r="D8224" s="678" t="s">
        <v>98</v>
      </c>
      <c r="E8224" s="678">
        <v>4.0000000000000001E-3</v>
      </c>
      <c r="F8224" s="204">
        <v>33320</v>
      </c>
      <c r="G8224" s="880">
        <f t="shared" si="591"/>
        <v>133.28</v>
      </c>
      <c r="H8224" s="186"/>
    </row>
    <row r="8225" spans="1:8">
      <c r="A8225" s="676"/>
      <c r="B8225" s="677"/>
      <c r="C8225" s="425" t="s">
        <v>3183</v>
      </c>
      <c r="D8225" s="678" t="s">
        <v>98</v>
      </c>
      <c r="E8225" s="678">
        <v>1E-3</v>
      </c>
      <c r="F8225" s="204">
        <v>3279.36</v>
      </c>
      <c r="G8225" s="880">
        <f t="shared" si="591"/>
        <v>3.2793600000000001</v>
      </c>
      <c r="H8225" s="186"/>
    </row>
    <row r="8226" spans="1:8">
      <c r="A8226" s="676"/>
      <c r="B8226" s="677"/>
      <c r="C8226" s="425" t="s">
        <v>3184</v>
      </c>
      <c r="D8226" s="678" t="s">
        <v>39</v>
      </c>
      <c r="E8226" s="678">
        <v>1</v>
      </c>
      <c r="F8226" s="204">
        <v>925</v>
      </c>
      <c r="G8226" s="880">
        <f t="shared" si="591"/>
        <v>925</v>
      </c>
      <c r="H8226" s="186"/>
    </row>
    <row r="8227" spans="1:8">
      <c r="A8227" s="676"/>
      <c r="B8227" s="699" t="s">
        <v>35</v>
      </c>
      <c r="C8227" s="744"/>
      <c r="D8227" s="186"/>
      <c r="E8227" s="186"/>
      <c r="F8227" s="276"/>
      <c r="G8227" s="889">
        <f>SUM(G8223:G8226)</f>
        <v>3761.5593600000002</v>
      </c>
      <c r="H8227" s="186"/>
    </row>
    <row r="8228" spans="1:8" ht="30">
      <c r="A8228" s="676" t="s">
        <v>3334</v>
      </c>
      <c r="B8228" s="677" t="s">
        <v>2900</v>
      </c>
      <c r="C8228" s="742" t="s">
        <v>3335</v>
      </c>
      <c r="D8228" s="359" t="s">
        <v>40</v>
      </c>
      <c r="E8228" s="359">
        <v>5</v>
      </c>
      <c r="F8228" s="208">
        <v>1000</v>
      </c>
      <c r="G8228" s="880">
        <f t="shared" ref="G8228:G8231" si="592">E8228*F8228</f>
        <v>5000</v>
      </c>
      <c r="H8228" s="186"/>
    </row>
    <row r="8229" spans="1:8">
      <c r="B8229" s="677"/>
      <c r="C8229" s="742" t="s">
        <v>31</v>
      </c>
      <c r="D8229" s="359" t="s">
        <v>98</v>
      </c>
      <c r="E8229" s="359">
        <v>1.7999999999999999E-2</v>
      </c>
      <c r="F8229" s="208">
        <v>3500</v>
      </c>
      <c r="G8229" s="880">
        <f t="shared" si="592"/>
        <v>62.999999999999993</v>
      </c>
      <c r="H8229" s="186"/>
    </row>
    <row r="8230" spans="1:8">
      <c r="A8230" s="676"/>
      <c r="B8230" s="677"/>
      <c r="C8230" s="742" t="s">
        <v>729</v>
      </c>
      <c r="D8230" s="359" t="s">
        <v>730</v>
      </c>
      <c r="E8230" s="359">
        <v>2.7E-2</v>
      </c>
      <c r="F8230" s="208">
        <v>60</v>
      </c>
      <c r="G8230" s="880">
        <f t="shared" si="592"/>
        <v>1.6199999999999999</v>
      </c>
      <c r="H8230" s="186"/>
    </row>
    <row r="8231" spans="1:8">
      <c r="A8231" s="676"/>
      <c r="B8231" s="677"/>
      <c r="C8231" s="742" t="s">
        <v>576</v>
      </c>
      <c r="D8231" s="359" t="s">
        <v>39</v>
      </c>
      <c r="E8231" s="359">
        <v>0.03</v>
      </c>
      <c r="F8231" s="208">
        <v>720</v>
      </c>
      <c r="G8231" s="880">
        <f t="shared" si="592"/>
        <v>21.599999999999998</v>
      </c>
      <c r="H8231" s="186"/>
    </row>
    <row r="8232" spans="1:8">
      <c r="A8232" s="676"/>
      <c r="B8232" s="677" t="s">
        <v>35</v>
      </c>
      <c r="C8232" s="744"/>
      <c r="D8232" s="186"/>
      <c r="E8232" s="186"/>
      <c r="F8232" s="276"/>
      <c r="G8232" s="889">
        <f>SUM(G8228:G8231)</f>
        <v>5086.22</v>
      </c>
      <c r="H8232" s="186"/>
    </row>
    <row r="8233" spans="1:8">
      <c r="A8233" s="676" t="s">
        <v>3336</v>
      </c>
      <c r="B8233" s="677" t="s">
        <v>2902</v>
      </c>
      <c r="C8233" s="742" t="s">
        <v>3337</v>
      </c>
      <c r="D8233" s="359" t="s">
        <v>40</v>
      </c>
      <c r="E8233" s="359">
        <v>3</v>
      </c>
      <c r="F8233" s="208">
        <v>2498</v>
      </c>
      <c r="G8233" s="880">
        <f t="shared" ref="G8233:G8236" si="593">E8233*F8233</f>
        <v>7494</v>
      </c>
      <c r="H8233" s="186"/>
    </row>
    <row r="8234" spans="1:8">
      <c r="B8234" s="677"/>
      <c r="C8234" s="742" t="s">
        <v>31</v>
      </c>
      <c r="D8234" s="359" t="s">
        <v>98</v>
      </c>
      <c r="E8234" s="359">
        <v>1.7999999999999999E-2</v>
      </c>
      <c r="F8234" s="208">
        <v>3500</v>
      </c>
      <c r="G8234" s="880">
        <f t="shared" si="593"/>
        <v>62.999999999999993</v>
      </c>
      <c r="H8234" s="186"/>
    </row>
    <row r="8235" spans="1:8">
      <c r="A8235" s="676"/>
      <c r="B8235" s="677"/>
      <c r="C8235" s="742" t="s">
        <v>729</v>
      </c>
      <c r="D8235" s="359" t="s">
        <v>730</v>
      </c>
      <c r="E8235" s="359">
        <v>2.7E-2</v>
      </c>
      <c r="F8235" s="208">
        <v>60</v>
      </c>
      <c r="G8235" s="880">
        <f t="shared" si="593"/>
        <v>1.6199999999999999</v>
      </c>
      <c r="H8235" s="186"/>
    </row>
    <row r="8236" spans="1:8">
      <c r="A8236" s="676"/>
      <c r="B8236" s="677"/>
      <c r="C8236" s="742" t="s">
        <v>576</v>
      </c>
      <c r="D8236" s="359" t="s">
        <v>39</v>
      </c>
      <c r="E8236" s="359">
        <v>0.03</v>
      </c>
      <c r="F8236" s="208">
        <v>720</v>
      </c>
      <c r="G8236" s="880">
        <f t="shared" si="593"/>
        <v>21.599999999999998</v>
      </c>
      <c r="H8236" s="186"/>
    </row>
    <row r="8237" spans="1:8">
      <c r="A8237" s="676"/>
      <c r="B8237" s="677" t="s">
        <v>35</v>
      </c>
      <c r="C8237" s="744"/>
      <c r="D8237" s="186"/>
      <c r="E8237" s="186"/>
      <c r="F8237" s="276"/>
      <c r="G8237" s="889">
        <f>SUM(G8233:G8236)</f>
        <v>7580.22</v>
      </c>
      <c r="H8237" s="186"/>
    </row>
    <row r="8238" spans="1:8" ht="45">
      <c r="A8238" s="676" t="s">
        <v>3338</v>
      </c>
      <c r="B8238" s="303" t="s">
        <v>3339</v>
      </c>
      <c r="C8238" s="742" t="s">
        <v>3335</v>
      </c>
      <c r="D8238" s="359" t="s">
        <v>40</v>
      </c>
      <c r="E8238" s="1321">
        <v>3</v>
      </c>
      <c r="F8238" s="208">
        <v>1000</v>
      </c>
      <c r="G8238" s="880">
        <f t="shared" ref="G8238" si="594">E8238*F8238</f>
        <v>3000</v>
      </c>
      <c r="H8238" s="186"/>
    </row>
    <row r="8239" spans="1:8">
      <c r="A8239" s="676"/>
      <c r="B8239" s="677"/>
      <c r="C8239" s="742" t="s">
        <v>729</v>
      </c>
      <c r="D8239" s="359" t="s">
        <v>730</v>
      </c>
      <c r="E8239" s="1321">
        <v>2.7E-2</v>
      </c>
      <c r="F8239" s="208">
        <v>60</v>
      </c>
      <c r="G8239" s="880">
        <f>E8239*F8239</f>
        <v>1.6199999999999999</v>
      </c>
      <c r="H8239" s="186"/>
    </row>
    <row r="8240" spans="1:8">
      <c r="A8240" s="676"/>
      <c r="B8240" s="699" t="s">
        <v>35</v>
      </c>
      <c r="C8240" s="744"/>
      <c r="D8240" s="186"/>
      <c r="E8240" s="103"/>
      <c r="F8240" s="276"/>
      <c r="G8240" s="889">
        <f>SUM(G8238:G8239)</f>
        <v>3001.62</v>
      </c>
      <c r="H8240" s="186"/>
    </row>
    <row r="8241" spans="1:8" ht="30">
      <c r="A8241" s="676" t="s">
        <v>3340</v>
      </c>
      <c r="B8241" s="677" t="s">
        <v>2795</v>
      </c>
      <c r="C8241" s="742" t="s">
        <v>3332</v>
      </c>
      <c r="D8241" s="359" t="s">
        <v>40</v>
      </c>
      <c r="E8241" s="1321">
        <v>1</v>
      </c>
      <c r="F8241" s="208">
        <v>4624</v>
      </c>
      <c r="G8241" s="880">
        <f t="shared" ref="G8241:G8243" si="595">E8241*F8241</f>
        <v>4624</v>
      </c>
      <c r="H8241" s="186"/>
    </row>
    <row r="8242" spans="1:8">
      <c r="A8242" s="676"/>
      <c r="B8242" s="677"/>
      <c r="C8242" s="742" t="s">
        <v>31</v>
      </c>
      <c r="D8242" s="359" t="s">
        <v>98</v>
      </c>
      <c r="E8242" s="1321">
        <v>1.7999999999999999E-2</v>
      </c>
      <c r="F8242" s="208">
        <v>3500</v>
      </c>
      <c r="G8242" s="880">
        <f t="shared" si="595"/>
        <v>62.999999999999993</v>
      </c>
      <c r="H8242" s="186"/>
    </row>
    <row r="8243" spans="1:8">
      <c r="A8243" s="676"/>
      <c r="B8243" s="677"/>
      <c r="C8243" s="742" t="s">
        <v>729</v>
      </c>
      <c r="D8243" s="359" t="s">
        <v>730</v>
      </c>
      <c r="E8243" s="1321">
        <v>2.7E-2</v>
      </c>
      <c r="F8243" s="208">
        <v>60</v>
      </c>
      <c r="G8243" s="880">
        <f t="shared" si="595"/>
        <v>1.6199999999999999</v>
      </c>
      <c r="H8243" s="186"/>
    </row>
    <row r="8244" spans="1:8">
      <c r="A8244" s="676"/>
      <c r="B8244" s="677" t="s">
        <v>35</v>
      </c>
      <c r="C8244" s="744"/>
      <c r="D8244" s="186"/>
      <c r="E8244" s="103"/>
      <c r="F8244" s="276"/>
      <c r="G8244" s="889">
        <f>SUM(G8241:G8243)</f>
        <v>4688.62</v>
      </c>
      <c r="H8244" s="186"/>
    </row>
    <row r="8245" spans="1:8" ht="45">
      <c r="A8245" s="676" t="s">
        <v>3341</v>
      </c>
      <c r="B8245" s="677" t="s">
        <v>2907</v>
      </c>
      <c r="C8245" s="742" t="s">
        <v>3335</v>
      </c>
      <c r="D8245" s="359" t="s">
        <v>40</v>
      </c>
      <c r="E8245" s="1321">
        <v>5</v>
      </c>
      <c r="F8245" s="208">
        <v>1000</v>
      </c>
      <c r="G8245" s="880">
        <f t="shared" ref="G8245:G8247" si="596">E8245*F8245</f>
        <v>5000</v>
      </c>
      <c r="H8245" s="186"/>
    </row>
    <row r="8246" spans="1:8">
      <c r="A8246" s="676"/>
      <c r="B8246" s="677"/>
      <c r="C8246" s="742" t="s">
        <v>31</v>
      </c>
      <c r="D8246" s="359" t="s">
        <v>98</v>
      </c>
      <c r="E8246" s="359">
        <v>1.7999999999999999E-2</v>
      </c>
      <c r="F8246" s="208">
        <v>3500</v>
      </c>
      <c r="G8246" s="880">
        <f t="shared" si="596"/>
        <v>62.999999999999993</v>
      </c>
      <c r="H8246" s="186"/>
    </row>
    <row r="8247" spans="1:8">
      <c r="A8247" s="676"/>
      <c r="B8247" s="677"/>
      <c r="C8247" s="742" t="s">
        <v>729</v>
      </c>
      <c r="D8247" s="359" t="s">
        <v>730</v>
      </c>
      <c r="E8247" s="359">
        <v>2.7E-2</v>
      </c>
      <c r="F8247" s="208">
        <v>60</v>
      </c>
      <c r="G8247" s="880">
        <f t="shared" si="596"/>
        <v>1.6199999999999999</v>
      </c>
      <c r="H8247" s="186"/>
    </row>
    <row r="8248" spans="1:8">
      <c r="A8248" s="676"/>
      <c r="B8248" s="677" t="s">
        <v>35</v>
      </c>
      <c r="C8248" s="744"/>
      <c r="D8248" s="186"/>
      <c r="E8248" s="186"/>
      <c r="F8248" s="276"/>
      <c r="G8248" s="889">
        <f>SUM(G8245:G8247)</f>
        <v>5064.62</v>
      </c>
      <c r="H8248" s="186"/>
    </row>
    <row r="8249" spans="1:8" ht="42.75">
      <c r="A8249" s="66" t="s">
        <v>2908</v>
      </c>
      <c r="B8249" s="284" t="s">
        <v>2909</v>
      </c>
      <c r="C8249" s="63"/>
      <c r="D8249" s="128"/>
      <c r="E8249" s="128"/>
      <c r="F8249" s="440"/>
      <c r="G8249" s="891"/>
      <c r="H8249" s="63"/>
    </row>
    <row r="8250" spans="1:8">
      <c r="A8250" s="676" t="s">
        <v>2910</v>
      </c>
      <c r="B8250" s="303" t="s">
        <v>1343</v>
      </c>
      <c r="C8250" s="425"/>
      <c r="D8250" s="678"/>
      <c r="E8250" s="678"/>
      <c r="F8250" s="204"/>
      <c r="G8250" s="701"/>
      <c r="H8250" s="678"/>
    </row>
    <row r="8251" spans="1:8">
      <c r="A8251" s="676" t="s">
        <v>3342</v>
      </c>
      <c r="B8251" s="303" t="s">
        <v>2912</v>
      </c>
      <c r="C8251" s="425" t="s">
        <v>3343</v>
      </c>
      <c r="D8251" s="678" t="s">
        <v>1698</v>
      </c>
      <c r="E8251" s="678">
        <v>1</v>
      </c>
      <c r="F8251" s="637">
        <v>1540</v>
      </c>
      <c r="G8251" s="1564">
        <f t="shared" ref="G8251:G8252" si="597">E8251*F8251</f>
        <v>1540</v>
      </c>
      <c r="H8251" s="678"/>
    </row>
    <row r="8252" spans="1:8">
      <c r="B8252" s="677"/>
      <c r="C8252" s="425" t="s">
        <v>727</v>
      </c>
      <c r="D8252" s="678" t="s">
        <v>39</v>
      </c>
      <c r="E8252" s="678" t="s">
        <v>1964</v>
      </c>
      <c r="F8252" s="637">
        <v>5500</v>
      </c>
      <c r="G8252" s="1564">
        <f t="shared" si="597"/>
        <v>275</v>
      </c>
      <c r="H8252" s="678"/>
    </row>
    <row r="8253" spans="1:8">
      <c r="A8253" s="676"/>
      <c r="B8253" s="699" t="s">
        <v>35</v>
      </c>
      <c r="C8253" s="700"/>
      <c r="D8253" s="103"/>
      <c r="E8253" s="103"/>
      <c r="F8253" s="429"/>
      <c r="G8253" s="1533">
        <f>SUM(G8251:G8252)</f>
        <v>1815</v>
      </c>
      <c r="H8253" s="103"/>
    </row>
    <row r="8254" spans="1:8">
      <c r="A8254" s="676" t="s">
        <v>3344</v>
      </c>
      <c r="B8254" s="303" t="s">
        <v>2914</v>
      </c>
      <c r="C8254" s="425" t="s">
        <v>3274</v>
      </c>
      <c r="D8254" s="678" t="s">
        <v>39</v>
      </c>
      <c r="E8254" s="678">
        <v>0.2</v>
      </c>
      <c r="F8254" s="637">
        <v>7700</v>
      </c>
      <c r="G8254" s="1567">
        <f t="shared" ref="G8254:G8257" si="598">E8254*F8254</f>
        <v>1540</v>
      </c>
      <c r="H8254" s="678"/>
    </row>
    <row r="8255" spans="1:8">
      <c r="B8255" s="677"/>
      <c r="C8255" s="425" t="s">
        <v>84</v>
      </c>
      <c r="D8255" s="678" t="s">
        <v>39</v>
      </c>
      <c r="E8255" s="678">
        <v>0.01</v>
      </c>
      <c r="F8255" s="637">
        <v>6300</v>
      </c>
      <c r="G8255" s="1567">
        <f t="shared" si="598"/>
        <v>63</v>
      </c>
      <c r="H8255" s="678"/>
    </row>
    <row r="8256" spans="1:8">
      <c r="A8256" s="676"/>
      <c r="B8256" s="677"/>
      <c r="C8256" s="425" t="s">
        <v>576</v>
      </c>
      <c r="D8256" s="678" t="s">
        <v>39</v>
      </c>
      <c r="E8256" s="678">
        <v>0.01</v>
      </c>
      <c r="F8256" s="204">
        <v>720</v>
      </c>
      <c r="G8256" s="1567">
        <f t="shared" si="598"/>
        <v>7.2</v>
      </c>
      <c r="H8256" s="678"/>
    </row>
    <row r="8257" spans="1:8">
      <c r="A8257" s="676"/>
      <c r="B8257" s="677"/>
      <c r="C8257" s="425" t="s">
        <v>1760</v>
      </c>
      <c r="D8257" s="678" t="s">
        <v>39</v>
      </c>
      <c r="E8257" s="678">
        <v>0.01</v>
      </c>
      <c r="F8257" s="204">
        <v>12000</v>
      </c>
      <c r="G8257" s="1567">
        <f t="shared" si="598"/>
        <v>120</v>
      </c>
      <c r="H8257" s="678"/>
    </row>
    <row r="8258" spans="1:8">
      <c r="A8258" s="676"/>
      <c r="B8258" s="699" t="s">
        <v>35</v>
      </c>
      <c r="C8258" s="700"/>
      <c r="D8258" s="103"/>
      <c r="E8258" s="103"/>
      <c r="F8258" s="429"/>
      <c r="G8258" s="1533">
        <f>SUM(G8254:G8257)</f>
        <v>1730.2</v>
      </c>
      <c r="H8258" s="103"/>
    </row>
    <row r="8259" spans="1:8" ht="30">
      <c r="A8259" s="676" t="s">
        <v>3345</v>
      </c>
      <c r="B8259" s="303" t="s">
        <v>2669</v>
      </c>
      <c r="C8259" s="425" t="s">
        <v>3272</v>
      </c>
      <c r="D8259" s="678" t="s">
        <v>1698</v>
      </c>
      <c r="E8259" s="678">
        <v>0.3</v>
      </c>
      <c r="F8259" s="637">
        <v>7700</v>
      </c>
      <c r="G8259" s="1567">
        <f t="shared" ref="G8259:G8263" si="599">E8259*F8259</f>
        <v>2310</v>
      </c>
      <c r="H8259" s="678"/>
    </row>
    <row r="8260" spans="1:8">
      <c r="A8260" s="676"/>
      <c r="B8260" s="677"/>
      <c r="C8260" s="425" t="s">
        <v>576</v>
      </c>
      <c r="D8260" s="678" t="s">
        <v>39</v>
      </c>
      <c r="E8260" s="678">
        <v>0.01</v>
      </c>
      <c r="F8260" s="204">
        <v>720</v>
      </c>
      <c r="G8260" s="1567">
        <f t="shared" si="599"/>
        <v>7.2</v>
      </c>
      <c r="H8260" s="678"/>
    </row>
    <row r="8261" spans="1:8">
      <c r="A8261" s="676"/>
      <c r="B8261" s="677"/>
      <c r="C8261" s="425" t="s">
        <v>1813</v>
      </c>
      <c r="D8261" s="678" t="s">
        <v>98</v>
      </c>
      <c r="E8261" s="678">
        <v>0.01</v>
      </c>
      <c r="F8261" s="637">
        <v>5241.6000000000004</v>
      </c>
      <c r="G8261" s="1567">
        <f t="shared" si="599"/>
        <v>52.416000000000004</v>
      </c>
      <c r="H8261" s="678"/>
    </row>
    <row r="8262" spans="1:8">
      <c r="A8262" s="676"/>
      <c r="B8262" s="677"/>
      <c r="C8262" s="425" t="s">
        <v>1760</v>
      </c>
      <c r="D8262" s="678" t="s">
        <v>39</v>
      </c>
      <c r="E8262" s="678">
        <v>0.01</v>
      </c>
      <c r="F8262" s="204">
        <v>12000</v>
      </c>
      <c r="G8262" s="1567">
        <f t="shared" si="599"/>
        <v>120</v>
      </c>
      <c r="H8262" s="678"/>
    </row>
    <row r="8263" spans="1:8">
      <c r="A8263" s="676"/>
      <c r="B8263" s="677"/>
      <c r="C8263" s="425" t="s">
        <v>84</v>
      </c>
      <c r="D8263" s="678" t="s">
        <v>39</v>
      </c>
      <c r="E8263" s="678">
        <v>0.01</v>
      </c>
      <c r="F8263" s="204">
        <v>6300</v>
      </c>
      <c r="G8263" s="1567">
        <f t="shared" si="599"/>
        <v>63</v>
      </c>
      <c r="H8263" s="678"/>
    </row>
    <row r="8264" spans="1:8">
      <c r="A8264" s="676"/>
      <c r="B8264" s="699" t="s">
        <v>35</v>
      </c>
      <c r="C8264" s="700"/>
      <c r="D8264" s="103"/>
      <c r="E8264" s="103"/>
      <c r="F8264" s="429"/>
      <c r="G8264" s="1533">
        <f>SUM(G8259:G8263)</f>
        <v>2552.616</v>
      </c>
      <c r="H8264" s="103"/>
    </row>
    <row r="8265" spans="1:8">
      <c r="A8265" s="676" t="s">
        <v>3346</v>
      </c>
      <c r="B8265" s="303" t="s">
        <v>2673</v>
      </c>
      <c r="C8265" s="425" t="s">
        <v>3110</v>
      </c>
      <c r="D8265" s="678" t="s">
        <v>98</v>
      </c>
      <c r="E8265" s="678">
        <v>6.2E-2</v>
      </c>
      <c r="F8265" s="204">
        <v>1288</v>
      </c>
      <c r="G8265" s="1567">
        <f t="shared" ref="G8265:G8269" si="600">E8265*F8265</f>
        <v>79.855999999999995</v>
      </c>
      <c r="H8265" s="678"/>
    </row>
    <row r="8266" spans="1:8">
      <c r="B8266" s="303"/>
      <c r="C8266" s="425" t="s">
        <v>731</v>
      </c>
      <c r="D8266" s="678" t="s">
        <v>98</v>
      </c>
      <c r="E8266" s="678">
        <v>2.5000000000000001E-3</v>
      </c>
      <c r="F8266" s="204">
        <v>3500</v>
      </c>
      <c r="G8266" s="1567">
        <f t="shared" si="600"/>
        <v>8.75</v>
      </c>
      <c r="H8266" s="678"/>
    </row>
    <row r="8267" spans="1:8">
      <c r="A8267" s="676"/>
      <c r="B8267" s="677"/>
      <c r="C8267" s="425" t="s">
        <v>1845</v>
      </c>
      <c r="D8267" s="678" t="s">
        <v>116</v>
      </c>
      <c r="E8267" s="678">
        <v>0.01</v>
      </c>
      <c r="F8267" s="204">
        <v>4900</v>
      </c>
      <c r="G8267" s="1567">
        <f t="shared" si="600"/>
        <v>49</v>
      </c>
      <c r="H8267" s="678"/>
    </row>
    <row r="8268" spans="1:8">
      <c r="A8268" s="676"/>
      <c r="B8268" s="677"/>
      <c r="C8268" s="425" t="s">
        <v>3112</v>
      </c>
      <c r="D8268" s="678" t="s">
        <v>98</v>
      </c>
      <c r="E8268" s="678">
        <v>1E-3</v>
      </c>
      <c r="F8268" s="204">
        <v>6200</v>
      </c>
      <c r="G8268" s="1567">
        <f t="shared" si="600"/>
        <v>6.2</v>
      </c>
      <c r="H8268" s="678"/>
    </row>
    <row r="8269" spans="1:8">
      <c r="A8269" s="676"/>
      <c r="B8269" s="677"/>
      <c r="C8269" s="425" t="s">
        <v>3113</v>
      </c>
      <c r="D8269" s="678" t="s">
        <v>1698</v>
      </c>
      <c r="E8269" s="678">
        <v>0.5</v>
      </c>
      <c r="F8269" s="204">
        <v>4500</v>
      </c>
      <c r="G8269" s="1567">
        <f t="shared" si="600"/>
        <v>2250</v>
      </c>
      <c r="H8269" s="678"/>
    </row>
    <row r="8270" spans="1:8">
      <c r="A8270" s="676"/>
      <c r="B8270" s="699" t="s">
        <v>35</v>
      </c>
      <c r="C8270" s="700"/>
      <c r="D8270" s="103"/>
      <c r="E8270" s="103"/>
      <c r="F8270" s="429"/>
      <c r="G8270" s="1533">
        <f>SUM(G8265:G8269)</f>
        <v>2393.806</v>
      </c>
      <c r="H8270" s="103"/>
    </row>
    <row r="8271" spans="1:8">
      <c r="A8271" s="676" t="s">
        <v>3347</v>
      </c>
      <c r="B8271" s="303" t="s">
        <v>2747</v>
      </c>
      <c r="C8271" s="425" t="s">
        <v>3277</v>
      </c>
      <c r="D8271" s="678" t="s">
        <v>39</v>
      </c>
      <c r="E8271" s="678">
        <v>1</v>
      </c>
      <c r="F8271" s="637">
        <v>1738</v>
      </c>
      <c r="G8271" s="1567">
        <f t="shared" ref="G8271:G8275" si="601">E8271*F8271</f>
        <v>1738</v>
      </c>
      <c r="H8271" s="678"/>
    </row>
    <row r="8272" spans="1:8">
      <c r="A8272" s="676"/>
      <c r="B8272" s="677"/>
      <c r="C8272" s="425" t="s">
        <v>576</v>
      </c>
      <c r="D8272" s="678" t="s">
        <v>39</v>
      </c>
      <c r="E8272" s="678">
        <v>0.01</v>
      </c>
      <c r="F8272" s="204">
        <v>720</v>
      </c>
      <c r="G8272" s="1567">
        <f t="shared" si="601"/>
        <v>7.2</v>
      </c>
      <c r="H8272" s="678"/>
    </row>
    <row r="8273" spans="1:8">
      <c r="A8273" s="676"/>
      <c r="B8273" s="677"/>
      <c r="C8273" s="425" t="s">
        <v>1813</v>
      </c>
      <c r="D8273" s="678" t="s">
        <v>98</v>
      </c>
      <c r="E8273" s="678">
        <v>0.01</v>
      </c>
      <c r="F8273" s="637">
        <v>5241.6000000000004</v>
      </c>
      <c r="G8273" s="1567">
        <f t="shared" si="601"/>
        <v>52.416000000000004</v>
      </c>
      <c r="H8273" s="678"/>
    </row>
    <row r="8274" spans="1:8">
      <c r="A8274" s="676"/>
      <c r="B8274" s="677"/>
      <c r="C8274" s="425" t="s">
        <v>1760</v>
      </c>
      <c r="D8274" s="678" t="s">
        <v>39</v>
      </c>
      <c r="E8274" s="678">
        <v>0.01</v>
      </c>
      <c r="F8274" s="204">
        <v>12000</v>
      </c>
      <c r="G8274" s="1567">
        <f t="shared" si="601"/>
        <v>120</v>
      </c>
      <c r="H8274" s="678"/>
    </row>
    <row r="8275" spans="1:8">
      <c r="A8275" s="676"/>
      <c r="B8275" s="677"/>
      <c r="C8275" s="425" t="s">
        <v>84</v>
      </c>
      <c r="D8275" s="678" t="s">
        <v>39</v>
      </c>
      <c r="E8275" s="678">
        <v>0.01</v>
      </c>
      <c r="F8275" s="204">
        <v>6300</v>
      </c>
      <c r="G8275" s="1567">
        <f t="shared" si="601"/>
        <v>63</v>
      </c>
      <c r="H8275" s="678"/>
    </row>
    <row r="8276" spans="1:8">
      <c r="A8276" s="676"/>
      <c r="B8276" s="699" t="s">
        <v>35</v>
      </c>
      <c r="C8276" s="700"/>
      <c r="D8276" s="103"/>
      <c r="E8276" s="103"/>
      <c r="F8276" s="429"/>
      <c r="G8276" s="1533">
        <f>SUM(G8271:G8275)</f>
        <v>1980.616</v>
      </c>
      <c r="H8276" s="103"/>
    </row>
    <row r="8277" spans="1:8" ht="30">
      <c r="A8277" s="676" t="s">
        <v>3348</v>
      </c>
      <c r="B8277" s="303" t="s">
        <v>2919</v>
      </c>
      <c r="C8277" s="425" t="s">
        <v>3349</v>
      </c>
      <c r="D8277" s="678" t="s">
        <v>1698</v>
      </c>
      <c r="E8277" s="678">
        <v>1</v>
      </c>
      <c r="F8277" s="637">
        <v>2800</v>
      </c>
      <c r="G8277" s="1567">
        <f t="shared" ref="G8277:G8281" si="602">E8277*F8277</f>
        <v>2800</v>
      </c>
      <c r="H8277" s="678"/>
    </row>
    <row r="8278" spans="1:8">
      <c r="A8278" s="676"/>
      <c r="B8278" s="677"/>
      <c r="C8278" s="425" t="s">
        <v>576</v>
      </c>
      <c r="D8278" s="678" t="s">
        <v>39</v>
      </c>
      <c r="E8278" s="678">
        <v>0.01</v>
      </c>
      <c r="F8278" s="204">
        <v>720</v>
      </c>
      <c r="G8278" s="1567">
        <f t="shared" si="602"/>
        <v>7.2</v>
      </c>
      <c r="H8278" s="678"/>
    </row>
    <row r="8279" spans="1:8">
      <c r="A8279" s="676"/>
      <c r="B8279" s="677"/>
      <c r="C8279" s="425" t="s">
        <v>1813</v>
      </c>
      <c r="D8279" s="678" t="s">
        <v>98</v>
      </c>
      <c r="E8279" s="678">
        <v>0.01</v>
      </c>
      <c r="F8279" s="637">
        <v>5241.6000000000004</v>
      </c>
      <c r="G8279" s="1567">
        <f t="shared" si="602"/>
        <v>52.416000000000004</v>
      </c>
      <c r="H8279" s="678"/>
    </row>
    <row r="8280" spans="1:8">
      <c r="A8280" s="676"/>
      <c r="B8280" s="677"/>
      <c r="C8280" s="425" t="s">
        <v>1760</v>
      </c>
      <c r="D8280" s="678" t="s">
        <v>39</v>
      </c>
      <c r="E8280" s="678">
        <v>0.01</v>
      </c>
      <c r="F8280" s="204">
        <v>12000</v>
      </c>
      <c r="G8280" s="1567">
        <f t="shared" si="602"/>
        <v>120</v>
      </c>
      <c r="H8280" s="678"/>
    </row>
    <row r="8281" spans="1:8">
      <c r="A8281" s="676"/>
      <c r="B8281" s="677"/>
      <c r="C8281" s="425" t="s">
        <v>84</v>
      </c>
      <c r="D8281" s="678" t="s">
        <v>39</v>
      </c>
      <c r="E8281" s="678">
        <v>0.01</v>
      </c>
      <c r="F8281" s="204">
        <v>6300</v>
      </c>
      <c r="G8281" s="1567">
        <f t="shared" si="602"/>
        <v>63</v>
      </c>
      <c r="H8281" s="678"/>
    </row>
    <row r="8282" spans="1:8">
      <c r="A8282" s="676"/>
      <c r="B8282" s="699" t="s">
        <v>35</v>
      </c>
      <c r="C8282" s="700"/>
      <c r="D8282" s="103"/>
      <c r="E8282" s="103"/>
      <c r="F8282" s="429"/>
      <c r="G8282" s="1533">
        <f>SUM(G8277:G8281)</f>
        <v>3042.616</v>
      </c>
      <c r="H8282" s="103"/>
    </row>
    <row r="8283" spans="1:8" ht="30">
      <c r="A8283" s="676" t="s">
        <v>3350</v>
      </c>
      <c r="B8283" s="303" t="s">
        <v>2921</v>
      </c>
      <c r="C8283" s="425" t="s">
        <v>3351</v>
      </c>
      <c r="D8283" s="678" t="s">
        <v>39</v>
      </c>
      <c r="E8283" s="678">
        <v>1</v>
      </c>
      <c r="F8283" s="637">
        <v>2324</v>
      </c>
      <c r="G8283" s="1567">
        <f t="shared" ref="G8283:G8287" si="603">E8283*F8283</f>
        <v>2324</v>
      </c>
      <c r="H8283" s="678"/>
    </row>
    <row r="8284" spans="1:8">
      <c r="A8284" s="676"/>
      <c r="B8284" s="677"/>
      <c r="C8284" s="425" t="s">
        <v>576</v>
      </c>
      <c r="D8284" s="678" t="s">
        <v>39</v>
      </c>
      <c r="E8284" s="678">
        <v>0.01</v>
      </c>
      <c r="F8284" s="204">
        <v>720</v>
      </c>
      <c r="G8284" s="1567">
        <f t="shared" si="603"/>
        <v>7.2</v>
      </c>
      <c r="H8284" s="678"/>
    </row>
    <row r="8285" spans="1:8">
      <c r="A8285" s="676"/>
      <c r="B8285" s="677"/>
      <c r="C8285" s="425" t="s">
        <v>1813</v>
      </c>
      <c r="D8285" s="678" t="s">
        <v>98</v>
      </c>
      <c r="E8285" s="678">
        <v>0.01</v>
      </c>
      <c r="F8285" s="637">
        <v>5241.6000000000004</v>
      </c>
      <c r="G8285" s="1567">
        <f t="shared" si="603"/>
        <v>52.416000000000004</v>
      </c>
      <c r="H8285" s="678"/>
    </row>
    <row r="8286" spans="1:8">
      <c r="A8286" s="676"/>
      <c r="B8286" s="677"/>
      <c r="C8286" s="425" t="s">
        <v>1760</v>
      </c>
      <c r="D8286" s="678" t="s">
        <v>39</v>
      </c>
      <c r="E8286" s="678">
        <v>0.01</v>
      </c>
      <c r="F8286" s="204">
        <v>12000</v>
      </c>
      <c r="G8286" s="1567">
        <f t="shared" si="603"/>
        <v>120</v>
      </c>
      <c r="H8286" s="678"/>
    </row>
    <row r="8287" spans="1:8">
      <c r="A8287" s="676"/>
      <c r="B8287" s="677"/>
      <c r="C8287" s="425" t="s">
        <v>84</v>
      </c>
      <c r="D8287" s="678" t="s">
        <v>39</v>
      </c>
      <c r="E8287" s="678">
        <v>0.01</v>
      </c>
      <c r="F8287" s="204">
        <v>6300</v>
      </c>
      <c r="G8287" s="1567">
        <f t="shared" si="603"/>
        <v>63</v>
      </c>
      <c r="H8287" s="678"/>
    </row>
    <row r="8288" spans="1:8">
      <c r="A8288" s="676"/>
      <c r="B8288" s="699" t="s">
        <v>35</v>
      </c>
      <c r="C8288" s="700"/>
      <c r="D8288" s="103"/>
      <c r="E8288" s="103"/>
      <c r="F8288" s="429"/>
      <c r="G8288" s="1533">
        <f>SUM(G8283:G8287)</f>
        <v>2566.616</v>
      </c>
      <c r="H8288" s="103"/>
    </row>
    <row r="8289" spans="1:8" ht="30">
      <c r="A8289" s="676"/>
      <c r="B8289" s="677"/>
      <c r="C8289" s="425" t="s">
        <v>3281</v>
      </c>
      <c r="D8289" s="678" t="s">
        <v>3108</v>
      </c>
      <c r="E8289" s="678">
        <v>1</v>
      </c>
      <c r="F8289" s="637">
        <v>2128</v>
      </c>
      <c r="G8289" s="1567">
        <f t="shared" ref="G8289:G8292" si="604">E8289*F8289</f>
        <v>2128</v>
      </c>
      <c r="H8289" s="678"/>
    </row>
    <row r="8290" spans="1:8">
      <c r="A8290" s="676" t="s">
        <v>2922</v>
      </c>
      <c r="B8290" s="303" t="s">
        <v>2679</v>
      </c>
      <c r="C8290" s="425" t="s">
        <v>84</v>
      </c>
      <c r="D8290" s="678" t="s">
        <v>39</v>
      </c>
      <c r="E8290" s="678">
        <v>0.01</v>
      </c>
      <c r="F8290" s="637">
        <v>6300</v>
      </c>
      <c r="G8290" s="1567">
        <f t="shared" si="604"/>
        <v>63</v>
      </c>
      <c r="H8290" s="678"/>
    </row>
    <row r="8291" spans="1:8">
      <c r="A8291" s="676"/>
      <c r="B8291" s="677"/>
      <c r="C8291" s="425" t="s">
        <v>576</v>
      </c>
      <c r="D8291" s="678" t="s">
        <v>39</v>
      </c>
      <c r="E8291" s="678">
        <v>0.01</v>
      </c>
      <c r="F8291" s="204">
        <v>720</v>
      </c>
      <c r="G8291" s="1567">
        <f t="shared" si="604"/>
        <v>7.2</v>
      </c>
      <c r="H8291" s="678"/>
    </row>
    <row r="8292" spans="1:8">
      <c r="A8292" s="676"/>
      <c r="B8292" s="677"/>
      <c r="C8292" s="425" t="s">
        <v>1760</v>
      </c>
      <c r="D8292" s="678" t="s">
        <v>39</v>
      </c>
      <c r="E8292" s="678">
        <v>0.01</v>
      </c>
      <c r="F8292" s="204">
        <v>12000</v>
      </c>
      <c r="G8292" s="1567">
        <f t="shared" si="604"/>
        <v>120</v>
      </c>
      <c r="H8292" s="678"/>
    </row>
    <row r="8293" spans="1:8">
      <c r="A8293" s="676"/>
      <c r="B8293" s="699" t="s">
        <v>35</v>
      </c>
      <c r="C8293" s="700"/>
      <c r="D8293" s="103"/>
      <c r="E8293" s="103"/>
      <c r="F8293" s="429"/>
      <c r="G8293" s="1533">
        <f>SUM(G8289:G8292)</f>
        <v>2318.1999999999998</v>
      </c>
      <c r="H8293" s="103"/>
    </row>
    <row r="8294" spans="1:8" ht="30">
      <c r="A8294" s="676" t="s">
        <v>3352</v>
      </c>
      <c r="B8294" s="303" t="s">
        <v>2681</v>
      </c>
      <c r="C8294" s="425" t="s">
        <v>3353</v>
      </c>
      <c r="D8294" s="678" t="s">
        <v>1661</v>
      </c>
      <c r="E8294" s="678">
        <v>0.05</v>
      </c>
      <c r="F8294" s="204">
        <v>54012</v>
      </c>
      <c r="G8294" s="1567">
        <f t="shared" ref="G8294:G8297" si="605">E8294*F8294</f>
        <v>2700.6000000000004</v>
      </c>
      <c r="H8294" s="678"/>
    </row>
    <row r="8295" spans="1:8">
      <c r="B8295" s="677"/>
      <c r="C8295" s="425" t="s">
        <v>84</v>
      </c>
      <c r="D8295" s="678" t="s">
        <v>39</v>
      </c>
      <c r="E8295" s="678">
        <v>0.01</v>
      </c>
      <c r="F8295" s="637">
        <v>6300</v>
      </c>
      <c r="G8295" s="1567">
        <f t="shared" si="605"/>
        <v>63</v>
      </c>
      <c r="H8295" s="678"/>
    </row>
    <row r="8296" spans="1:8">
      <c r="A8296" s="676"/>
      <c r="B8296" s="677"/>
      <c r="C8296" s="425" t="s">
        <v>576</v>
      </c>
      <c r="D8296" s="678" t="s">
        <v>39</v>
      </c>
      <c r="E8296" s="678">
        <v>0.01</v>
      </c>
      <c r="F8296" s="204">
        <v>720</v>
      </c>
      <c r="G8296" s="1567">
        <f t="shared" si="605"/>
        <v>7.2</v>
      </c>
      <c r="H8296" s="678"/>
    </row>
    <row r="8297" spans="1:8">
      <c r="A8297" s="676"/>
      <c r="B8297" s="677"/>
      <c r="C8297" s="425" t="s">
        <v>1760</v>
      </c>
      <c r="D8297" s="678" t="s">
        <v>39</v>
      </c>
      <c r="E8297" s="678">
        <v>0.01</v>
      </c>
      <c r="F8297" s="204">
        <v>12000</v>
      </c>
      <c r="G8297" s="1567">
        <f t="shared" si="605"/>
        <v>120</v>
      </c>
      <c r="H8297" s="678"/>
    </row>
    <row r="8298" spans="1:8">
      <c r="A8298" s="676"/>
      <c r="B8298" s="699" t="s">
        <v>35</v>
      </c>
      <c r="C8298" s="700"/>
      <c r="D8298" s="103"/>
      <c r="E8298" s="103"/>
      <c r="F8298" s="429"/>
      <c r="G8298" s="1533">
        <f>SUM(G8294:G8297)</f>
        <v>2890.8</v>
      </c>
      <c r="H8298" s="103"/>
    </row>
    <row r="8299" spans="1:8" ht="30">
      <c r="A8299" s="676" t="s">
        <v>2924</v>
      </c>
      <c r="B8299" s="303" t="s">
        <v>2925</v>
      </c>
      <c r="C8299" s="425" t="s">
        <v>576</v>
      </c>
      <c r="D8299" s="678" t="s">
        <v>39</v>
      </c>
      <c r="E8299" s="678">
        <v>4.7E-2</v>
      </c>
      <c r="F8299" s="204">
        <v>720</v>
      </c>
      <c r="G8299" s="1567">
        <f t="shared" ref="G8299:G8305" si="606">E8299*F8299</f>
        <v>33.840000000000003</v>
      </c>
      <c r="H8299" s="678"/>
    </row>
    <row r="8300" spans="1:8">
      <c r="B8300" s="677"/>
      <c r="C8300" s="425" t="s">
        <v>2453</v>
      </c>
      <c r="D8300" s="678" t="s">
        <v>98</v>
      </c>
      <c r="E8300" s="678">
        <v>0.05</v>
      </c>
      <c r="F8300" s="204">
        <v>3500</v>
      </c>
      <c r="G8300" s="1567">
        <f t="shared" si="606"/>
        <v>175</v>
      </c>
      <c r="H8300" s="678"/>
    </row>
    <row r="8301" spans="1:8">
      <c r="A8301" s="676"/>
      <c r="B8301" s="677"/>
      <c r="C8301" s="425" t="s">
        <v>731</v>
      </c>
      <c r="D8301" s="678" t="s">
        <v>39</v>
      </c>
      <c r="E8301" s="678">
        <v>0.09</v>
      </c>
      <c r="F8301" s="204">
        <v>3500</v>
      </c>
      <c r="G8301" s="1567">
        <f t="shared" si="606"/>
        <v>315</v>
      </c>
      <c r="H8301" s="678"/>
    </row>
    <row r="8302" spans="1:8">
      <c r="A8302" s="676"/>
      <c r="B8302" s="677"/>
      <c r="C8302" s="425" t="s">
        <v>1812</v>
      </c>
      <c r="D8302" s="678" t="s">
        <v>39</v>
      </c>
      <c r="E8302" s="678">
        <v>1.4999999999999999E-2</v>
      </c>
      <c r="F8302" s="204">
        <v>3730</v>
      </c>
      <c r="G8302" s="1567">
        <f t="shared" si="606"/>
        <v>55.949999999999996</v>
      </c>
      <c r="H8302" s="678"/>
    </row>
    <row r="8303" spans="1:8">
      <c r="A8303" s="676"/>
      <c r="B8303" s="677"/>
      <c r="C8303" s="425" t="s">
        <v>84</v>
      </c>
      <c r="D8303" s="678" t="s">
        <v>39</v>
      </c>
      <c r="E8303" s="678">
        <v>7.4999999999999997E-2</v>
      </c>
      <c r="F8303" s="637">
        <v>6300</v>
      </c>
      <c r="G8303" s="1567">
        <f t="shared" si="606"/>
        <v>472.5</v>
      </c>
      <c r="H8303" s="678"/>
    </row>
    <row r="8304" spans="1:8">
      <c r="A8304" s="676"/>
      <c r="B8304" s="677"/>
      <c r="C8304" s="425" t="s">
        <v>1906</v>
      </c>
      <c r="D8304" s="678" t="s">
        <v>98</v>
      </c>
      <c r="E8304" s="678">
        <v>0.04</v>
      </c>
      <c r="F8304" s="204">
        <v>2553.6</v>
      </c>
      <c r="G8304" s="1567">
        <f t="shared" si="606"/>
        <v>102.14400000000001</v>
      </c>
      <c r="H8304" s="678"/>
    </row>
    <row r="8305" spans="1:8" ht="30">
      <c r="A8305" s="676"/>
      <c r="B8305" s="677"/>
      <c r="C8305" s="425" t="s">
        <v>3354</v>
      </c>
      <c r="D8305" s="678" t="s">
        <v>1698</v>
      </c>
      <c r="E8305" s="678">
        <v>0.5</v>
      </c>
      <c r="F8305" s="639">
        <v>2324</v>
      </c>
      <c r="G8305" s="1567">
        <f t="shared" si="606"/>
        <v>1162</v>
      </c>
      <c r="H8305" s="678"/>
    </row>
    <row r="8306" spans="1:8">
      <c r="A8306" s="676"/>
      <c r="B8306" s="699" t="s">
        <v>35</v>
      </c>
      <c r="C8306" s="700"/>
      <c r="D8306" s="103"/>
      <c r="E8306" s="103"/>
      <c r="F8306" s="429"/>
      <c r="G8306" s="1533">
        <f>SUM(G8299:G8305)</f>
        <v>2316.4340000000002</v>
      </c>
      <c r="H8306" s="103"/>
    </row>
    <row r="8307" spans="1:8">
      <c r="A8307" s="676" t="s">
        <v>3355</v>
      </c>
      <c r="B8307" s="303" t="s">
        <v>2927</v>
      </c>
      <c r="C8307" s="425" t="s">
        <v>3289</v>
      </c>
      <c r="D8307" s="678" t="s">
        <v>1698</v>
      </c>
      <c r="E8307" s="678">
        <v>0.2</v>
      </c>
      <c r="F8307" s="637">
        <v>15680</v>
      </c>
      <c r="G8307" s="1567">
        <f t="shared" ref="G8307:G8311" si="607">E8307*F8307</f>
        <v>3136</v>
      </c>
      <c r="H8307" s="678"/>
    </row>
    <row r="8308" spans="1:8">
      <c r="A8308" s="819"/>
      <c r="B8308" s="677"/>
      <c r="C8308" s="425" t="s">
        <v>731</v>
      </c>
      <c r="D8308" s="678" t="s">
        <v>98</v>
      </c>
      <c r="E8308" s="678">
        <v>1.1999999999999999E-3</v>
      </c>
      <c r="F8308" s="204">
        <v>3500</v>
      </c>
      <c r="G8308" s="1567">
        <f t="shared" si="607"/>
        <v>4.1999999999999993</v>
      </c>
      <c r="H8308" s="678"/>
    </row>
    <row r="8309" spans="1:8">
      <c r="A8309" s="676"/>
      <c r="B8309" s="677"/>
      <c r="C8309" s="425" t="s">
        <v>3060</v>
      </c>
      <c r="D8309" s="678" t="s">
        <v>116</v>
      </c>
      <c r="E8309" s="678">
        <v>4.0000000000000001E-3</v>
      </c>
      <c r="F8309" s="204">
        <v>4900</v>
      </c>
      <c r="G8309" s="1567">
        <f t="shared" si="607"/>
        <v>19.600000000000001</v>
      </c>
      <c r="H8309" s="678"/>
    </row>
    <row r="8310" spans="1:8">
      <c r="A8310" s="676"/>
      <c r="B8310" s="677"/>
      <c r="C8310" s="425" t="s">
        <v>3356</v>
      </c>
      <c r="D8310" s="678" t="s">
        <v>98</v>
      </c>
      <c r="E8310" s="678">
        <v>5.0000000000000001E-3</v>
      </c>
      <c r="F8310" s="637">
        <v>3500</v>
      </c>
      <c r="G8310" s="1567">
        <f t="shared" si="607"/>
        <v>17.5</v>
      </c>
      <c r="H8310" s="678"/>
    </row>
    <row r="8311" spans="1:8">
      <c r="A8311" s="676"/>
      <c r="B8311" s="677"/>
      <c r="C8311" s="425" t="s">
        <v>3112</v>
      </c>
      <c r="D8311" s="678" t="s">
        <v>98</v>
      </c>
      <c r="E8311" s="678">
        <v>1E-3</v>
      </c>
      <c r="F8311" s="204">
        <v>6200</v>
      </c>
      <c r="G8311" s="1567">
        <f t="shared" si="607"/>
        <v>6.2</v>
      </c>
      <c r="H8311" s="678"/>
    </row>
    <row r="8312" spans="1:8">
      <c r="A8312" s="676"/>
      <c r="B8312" s="699" t="s">
        <v>35</v>
      </c>
      <c r="C8312" s="700"/>
      <c r="D8312" s="103"/>
      <c r="E8312" s="103"/>
      <c r="F8312" s="429"/>
      <c r="G8312" s="1533">
        <f>SUM(G8307:G8311)</f>
        <v>3183.4999999999995</v>
      </c>
      <c r="H8312" s="103"/>
    </row>
    <row r="8313" spans="1:8" ht="30">
      <c r="A8313" s="676" t="s">
        <v>3357</v>
      </c>
      <c r="B8313" s="303" t="s">
        <v>2691</v>
      </c>
      <c r="C8313" s="425" t="s">
        <v>3358</v>
      </c>
      <c r="D8313" s="678" t="s">
        <v>1698</v>
      </c>
      <c r="E8313" s="678">
        <v>1</v>
      </c>
      <c r="F8313" s="637">
        <v>2324</v>
      </c>
      <c r="G8313" s="1567">
        <f t="shared" ref="G8313:G8317" si="608">E8313*F8313</f>
        <v>2324</v>
      </c>
      <c r="H8313" s="678"/>
    </row>
    <row r="8314" spans="1:8">
      <c r="B8314" s="677"/>
      <c r="C8314" s="425" t="s">
        <v>576</v>
      </c>
      <c r="D8314" s="678" t="s">
        <v>39</v>
      </c>
      <c r="E8314" s="678">
        <v>0.01</v>
      </c>
      <c r="F8314" s="204">
        <v>720</v>
      </c>
      <c r="G8314" s="1567">
        <f t="shared" si="608"/>
        <v>7.2</v>
      </c>
      <c r="H8314" s="678"/>
    </row>
    <row r="8315" spans="1:8">
      <c r="A8315" s="676"/>
      <c r="B8315" s="677"/>
      <c r="C8315" s="425" t="s">
        <v>1813</v>
      </c>
      <c r="D8315" s="678" t="s">
        <v>98</v>
      </c>
      <c r="E8315" s="678">
        <v>0.01</v>
      </c>
      <c r="F8315" s="637">
        <v>5241.6000000000004</v>
      </c>
      <c r="G8315" s="1567">
        <f t="shared" si="608"/>
        <v>52.416000000000004</v>
      </c>
      <c r="H8315" s="678"/>
    </row>
    <row r="8316" spans="1:8">
      <c r="A8316" s="676"/>
      <c r="B8316" s="677"/>
      <c r="C8316" s="425" t="s">
        <v>1760</v>
      </c>
      <c r="D8316" s="678" t="s">
        <v>39</v>
      </c>
      <c r="E8316" s="678">
        <v>0.01</v>
      </c>
      <c r="F8316" s="204">
        <v>12000</v>
      </c>
      <c r="G8316" s="1567">
        <f t="shared" si="608"/>
        <v>120</v>
      </c>
      <c r="H8316" s="678"/>
    </row>
    <row r="8317" spans="1:8">
      <c r="A8317" s="676"/>
      <c r="B8317" s="677"/>
      <c r="C8317" s="425" t="s">
        <v>84</v>
      </c>
      <c r="D8317" s="678" t="s">
        <v>39</v>
      </c>
      <c r="E8317" s="678">
        <v>0.01</v>
      </c>
      <c r="F8317" s="204">
        <v>6300</v>
      </c>
      <c r="G8317" s="1567">
        <f t="shared" si="608"/>
        <v>63</v>
      </c>
      <c r="H8317" s="678"/>
    </row>
    <row r="8318" spans="1:8">
      <c r="A8318" s="676"/>
      <c r="B8318" s="699" t="s">
        <v>35</v>
      </c>
      <c r="C8318" s="700"/>
      <c r="D8318" s="103"/>
      <c r="E8318" s="103"/>
      <c r="F8318" s="429"/>
      <c r="G8318" s="1533">
        <f>SUM(G8313:G8317)</f>
        <v>2566.616</v>
      </c>
      <c r="H8318" s="103"/>
    </row>
    <row r="8319" spans="1:8">
      <c r="A8319" s="676" t="s">
        <v>2929</v>
      </c>
      <c r="B8319" s="303" t="s">
        <v>2854</v>
      </c>
      <c r="C8319" s="425" t="s">
        <v>1760</v>
      </c>
      <c r="D8319" s="678" t="s">
        <v>39</v>
      </c>
      <c r="E8319" s="678">
        <v>0.01</v>
      </c>
      <c r="F8319" s="204">
        <v>12000</v>
      </c>
      <c r="G8319" s="1567">
        <f t="shared" ref="G8319:G8320" si="609">E8319*F8319</f>
        <v>120</v>
      </c>
      <c r="H8319" s="678"/>
    </row>
    <row r="8320" spans="1:8">
      <c r="A8320" s="676"/>
      <c r="B8320" s="303"/>
      <c r="C8320" s="425" t="s">
        <v>3296</v>
      </c>
      <c r="D8320" s="678" t="s">
        <v>1698</v>
      </c>
      <c r="E8320" s="678">
        <v>0.5</v>
      </c>
      <c r="F8320" s="637">
        <v>2324</v>
      </c>
      <c r="G8320" s="1567">
        <f t="shared" si="609"/>
        <v>1162</v>
      </c>
      <c r="H8320" s="678"/>
    </row>
    <row r="8321" spans="1:8">
      <c r="A8321" s="676"/>
      <c r="B8321" s="699" t="s">
        <v>35</v>
      </c>
      <c r="C8321" s="700"/>
      <c r="D8321" s="103"/>
      <c r="E8321" s="103"/>
      <c r="F8321" s="429"/>
      <c r="G8321" s="1533">
        <f>SUM(G8319:G8320)</f>
        <v>1282</v>
      </c>
      <c r="H8321" s="103"/>
    </row>
    <row r="8322" spans="1:8">
      <c r="A8322" s="676" t="s">
        <v>3359</v>
      </c>
      <c r="B8322" s="303" t="s">
        <v>2852</v>
      </c>
      <c r="C8322" s="425" t="s">
        <v>3295</v>
      </c>
      <c r="D8322" s="678" t="s">
        <v>1698</v>
      </c>
      <c r="E8322" s="678">
        <v>1</v>
      </c>
      <c r="F8322" s="637">
        <v>1120</v>
      </c>
      <c r="G8322" s="1567">
        <f t="shared" ref="G8322:G8326" si="610">E8322*F8322</f>
        <v>1120</v>
      </c>
      <c r="H8322" s="678"/>
    </row>
    <row r="8323" spans="1:8">
      <c r="A8323" s="819"/>
      <c r="B8323" s="677"/>
      <c r="C8323" s="425" t="s">
        <v>576</v>
      </c>
      <c r="D8323" s="678" t="s">
        <v>39</v>
      </c>
      <c r="E8323" s="678">
        <v>0.01</v>
      </c>
      <c r="F8323" s="204">
        <v>720</v>
      </c>
      <c r="G8323" s="1567">
        <f t="shared" si="610"/>
        <v>7.2</v>
      </c>
      <c r="H8323" s="678"/>
    </row>
    <row r="8324" spans="1:8">
      <c r="A8324" s="676"/>
      <c r="B8324" s="677"/>
      <c r="C8324" s="425" t="s">
        <v>1813</v>
      </c>
      <c r="D8324" s="678" t="s">
        <v>98</v>
      </c>
      <c r="E8324" s="678">
        <v>0.01</v>
      </c>
      <c r="F8324" s="637">
        <v>5241.6000000000004</v>
      </c>
      <c r="G8324" s="1567">
        <f t="shared" si="610"/>
        <v>52.416000000000004</v>
      </c>
      <c r="H8324" s="678"/>
    </row>
    <row r="8325" spans="1:8">
      <c r="A8325" s="676"/>
      <c r="B8325" s="677"/>
      <c r="C8325" s="425" t="s">
        <v>1760</v>
      </c>
      <c r="D8325" s="678" t="s">
        <v>39</v>
      </c>
      <c r="E8325" s="678">
        <v>0.01</v>
      </c>
      <c r="F8325" s="204">
        <v>12000</v>
      </c>
      <c r="G8325" s="1567">
        <f t="shared" si="610"/>
        <v>120</v>
      </c>
      <c r="H8325" s="678"/>
    </row>
    <row r="8326" spans="1:8">
      <c r="A8326" s="676"/>
      <c r="B8326" s="677"/>
      <c r="C8326" s="425" t="s">
        <v>84</v>
      </c>
      <c r="D8326" s="678" t="s">
        <v>39</v>
      </c>
      <c r="E8326" s="678">
        <v>0.01</v>
      </c>
      <c r="F8326" s="204">
        <v>6300</v>
      </c>
      <c r="G8326" s="1567">
        <f t="shared" si="610"/>
        <v>63</v>
      </c>
      <c r="H8326" s="678"/>
    </row>
    <row r="8327" spans="1:8">
      <c r="A8327" s="676"/>
      <c r="B8327" s="699" t="s">
        <v>35</v>
      </c>
      <c r="C8327" s="700"/>
      <c r="D8327" s="103"/>
      <c r="E8327" s="103"/>
      <c r="F8327" s="429"/>
      <c r="G8327" s="1533">
        <f>SUM(G8322:G8326)</f>
        <v>1362.616</v>
      </c>
      <c r="H8327" s="103"/>
    </row>
    <row r="8328" spans="1:8" ht="30">
      <c r="A8328" s="676" t="s">
        <v>2931</v>
      </c>
      <c r="B8328" s="303" t="s">
        <v>2932</v>
      </c>
      <c r="C8328" s="425" t="s">
        <v>3297</v>
      </c>
      <c r="D8328" s="678" t="s">
        <v>1698</v>
      </c>
      <c r="E8328" s="678">
        <v>0.3</v>
      </c>
      <c r="F8328" s="823">
        <v>7700</v>
      </c>
      <c r="G8328" s="1567">
        <f t="shared" ref="G8328:G8331" si="611">E8328*F8328</f>
        <v>2310</v>
      </c>
      <c r="H8328" s="678"/>
    </row>
    <row r="8329" spans="1:8">
      <c r="A8329" s="819"/>
      <c r="B8329" s="677"/>
      <c r="C8329" s="425" t="s">
        <v>84</v>
      </c>
      <c r="D8329" s="678" t="s">
        <v>39</v>
      </c>
      <c r="E8329" s="678">
        <v>0.01</v>
      </c>
      <c r="F8329" s="637">
        <v>6300</v>
      </c>
      <c r="G8329" s="1567">
        <f t="shared" si="611"/>
        <v>63</v>
      </c>
      <c r="H8329" s="678"/>
    </row>
    <row r="8330" spans="1:8">
      <c r="A8330" s="676"/>
      <c r="B8330" s="677"/>
      <c r="C8330" s="425" t="s">
        <v>576</v>
      </c>
      <c r="D8330" s="678" t="s">
        <v>39</v>
      </c>
      <c r="E8330" s="678">
        <v>0.01</v>
      </c>
      <c r="F8330" s="204">
        <v>720</v>
      </c>
      <c r="G8330" s="1567">
        <f t="shared" si="611"/>
        <v>7.2</v>
      </c>
      <c r="H8330" s="678"/>
    </row>
    <row r="8331" spans="1:8">
      <c r="A8331" s="676"/>
      <c r="B8331" s="677"/>
      <c r="C8331" s="425" t="s">
        <v>1760</v>
      </c>
      <c r="D8331" s="678" t="s">
        <v>39</v>
      </c>
      <c r="E8331" s="678">
        <v>0.01</v>
      </c>
      <c r="F8331" s="204">
        <v>12000</v>
      </c>
      <c r="G8331" s="1567">
        <f t="shared" si="611"/>
        <v>120</v>
      </c>
      <c r="H8331" s="678"/>
    </row>
    <row r="8332" spans="1:8">
      <c r="A8332" s="676"/>
      <c r="B8332" s="699" t="s">
        <v>35</v>
      </c>
      <c r="C8332" s="700"/>
      <c r="D8332" s="103"/>
      <c r="E8332" s="103"/>
      <c r="F8332" s="429"/>
      <c r="G8332" s="1533">
        <f>SUM(G8328:G8331)</f>
        <v>2500.1999999999998</v>
      </c>
      <c r="H8332" s="103"/>
    </row>
    <row r="8333" spans="1:8">
      <c r="A8333" s="676" t="s">
        <v>2933</v>
      </c>
      <c r="B8333" s="303" t="s">
        <v>2934</v>
      </c>
      <c r="C8333" s="425" t="s">
        <v>1702</v>
      </c>
      <c r="D8333" s="678" t="s">
        <v>98</v>
      </c>
      <c r="E8333" s="678">
        <v>2E-3</v>
      </c>
      <c r="F8333" s="640">
        <v>1230</v>
      </c>
      <c r="G8333" s="1567">
        <f t="shared" ref="G8333:G8336" si="612">E8333*F8333</f>
        <v>2.46</v>
      </c>
      <c r="H8333" s="678"/>
    </row>
    <row r="8334" spans="1:8">
      <c r="A8334" s="819"/>
      <c r="B8334" s="677"/>
      <c r="C8334" s="425" t="s">
        <v>576</v>
      </c>
      <c r="D8334" s="678" t="s">
        <v>39</v>
      </c>
      <c r="E8334" s="678">
        <v>0.01</v>
      </c>
      <c r="F8334" s="204">
        <v>720</v>
      </c>
      <c r="G8334" s="1567">
        <f t="shared" si="612"/>
        <v>7.2</v>
      </c>
      <c r="H8334" s="678"/>
    </row>
    <row r="8335" spans="1:8">
      <c r="A8335" s="676"/>
      <c r="B8335" s="677"/>
      <c r="C8335" s="425" t="s">
        <v>3360</v>
      </c>
      <c r="D8335" s="678" t="s">
        <v>98</v>
      </c>
      <c r="E8335" s="678">
        <v>8.0000000000000002E-3</v>
      </c>
      <c r="F8335" s="637">
        <v>137900</v>
      </c>
      <c r="G8335" s="1567">
        <f t="shared" si="612"/>
        <v>1103.2</v>
      </c>
      <c r="H8335" s="678"/>
    </row>
    <row r="8336" spans="1:8">
      <c r="A8336" s="676"/>
      <c r="B8336" s="677"/>
      <c r="C8336" s="425" t="s">
        <v>1794</v>
      </c>
      <c r="D8336" s="678" t="s">
        <v>39</v>
      </c>
      <c r="E8336" s="678">
        <v>2.5000000000000001E-2</v>
      </c>
      <c r="F8336" s="204">
        <v>6580</v>
      </c>
      <c r="G8336" s="1567">
        <f t="shared" si="612"/>
        <v>164.5</v>
      </c>
      <c r="H8336" s="678"/>
    </row>
    <row r="8337" spans="1:8">
      <c r="A8337" s="676"/>
      <c r="B8337" s="699" t="s">
        <v>35</v>
      </c>
      <c r="C8337" s="700"/>
      <c r="D8337" s="103"/>
      <c r="E8337" s="103"/>
      <c r="F8337" s="429"/>
      <c r="G8337" s="1533">
        <f>SUM(G8333:G8336)</f>
        <v>1277.3600000000001</v>
      </c>
      <c r="H8337" s="103"/>
    </row>
    <row r="8338" spans="1:8" ht="30">
      <c r="A8338" s="676" t="s">
        <v>2935</v>
      </c>
      <c r="B8338" s="303"/>
      <c r="C8338" s="425" t="s">
        <v>3361</v>
      </c>
      <c r="D8338" s="678" t="s">
        <v>1698</v>
      </c>
      <c r="E8338" s="678">
        <v>1</v>
      </c>
      <c r="F8338" s="637">
        <v>2324</v>
      </c>
      <c r="G8338" s="1567">
        <f t="shared" ref="G8338:G8342" si="613">E8338*F8338</f>
        <v>2324</v>
      </c>
      <c r="H8338" s="678"/>
    </row>
    <row r="8339" spans="1:8">
      <c r="A8339" s="819"/>
      <c r="B8339" s="677"/>
      <c r="C8339" s="425" t="s">
        <v>576</v>
      </c>
      <c r="D8339" s="678" t="s">
        <v>39</v>
      </c>
      <c r="E8339" s="678">
        <v>0.01</v>
      </c>
      <c r="F8339" s="204">
        <v>720</v>
      </c>
      <c r="G8339" s="1567">
        <f t="shared" si="613"/>
        <v>7.2</v>
      </c>
      <c r="H8339" s="678"/>
    </row>
    <row r="8340" spans="1:8">
      <c r="A8340" s="676"/>
      <c r="B8340" s="677"/>
      <c r="C8340" s="425" t="s">
        <v>1813</v>
      </c>
      <c r="D8340" s="678" t="s">
        <v>98</v>
      </c>
      <c r="E8340" s="678">
        <v>0.01</v>
      </c>
      <c r="F8340" s="637">
        <v>5241.6000000000004</v>
      </c>
      <c r="G8340" s="1567">
        <f t="shared" si="613"/>
        <v>52.416000000000004</v>
      </c>
      <c r="H8340" s="678"/>
    </row>
    <row r="8341" spans="1:8">
      <c r="A8341" s="676"/>
      <c r="B8341" s="677"/>
      <c r="C8341" s="425" t="s">
        <v>1760</v>
      </c>
      <c r="D8341" s="678" t="s">
        <v>39</v>
      </c>
      <c r="E8341" s="678">
        <v>0.01</v>
      </c>
      <c r="F8341" s="204">
        <v>12000</v>
      </c>
      <c r="G8341" s="1567">
        <f t="shared" si="613"/>
        <v>120</v>
      </c>
      <c r="H8341" s="678"/>
    </row>
    <row r="8342" spans="1:8">
      <c r="A8342" s="676"/>
      <c r="B8342" s="677"/>
      <c r="C8342" s="425" t="s">
        <v>84</v>
      </c>
      <c r="D8342" s="678" t="s">
        <v>39</v>
      </c>
      <c r="E8342" s="678">
        <v>0.01</v>
      </c>
      <c r="F8342" s="204">
        <v>6300</v>
      </c>
      <c r="G8342" s="1567">
        <f t="shared" si="613"/>
        <v>63</v>
      </c>
      <c r="H8342" s="678"/>
    </row>
    <row r="8343" spans="1:8">
      <c r="A8343" s="676"/>
      <c r="B8343" s="699" t="s">
        <v>35</v>
      </c>
      <c r="C8343" s="700"/>
      <c r="D8343" s="103"/>
      <c r="E8343" s="103"/>
      <c r="F8343" s="429"/>
      <c r="G8343" s="1533">
        <f>SUM(G8338:G8342)</f>
        <v>2566.616</v>
      </c>
      <c r="H8343" s="103"/>
    </row>
    <row r="8344" spans="1:8">
      <c r="A8344" s="676" t="s">
        <v>2937</v>
      </c>
      <c r="B8344" s="303" t="s">
        <v>2713</v>
      </c>
      <c r="C8344" s="425" t="s">
        <v>3362</v>
      </c>
      <c r="D8344" s="678" t="s">
        <v>98</v>
      </c>
      <c r="E8344" s="678">
        <v>0.03</v>
      </c>
      <c r="F8344" s="637">
        <v>63000</v>
      </c>
      <c r="G8344" s="1567">
        <f t="shared" ref="G8344:G8345" si="614">E8344*F8344</f>
        <v>1890</v>
      </c>
      <c r="H8344" s="678"/>
    </row>
    <row r="8345" spans="1:8">
      <c r="B8345" s="677"/>
      <c r="C8345" s="425" t="s">
        <v>3363</v>
      </c>
      <c r="D8345" s="678" t="s">
        <v>98</v>
      </c>
      <c r="E8345" s="678">
        <v>0.01</v>
      </c>
      <c r="F8345" s="204">
        <v>2553.6</v>
      </c>
      <c r="G8345" s="1567">
        <f t="shared" si="614"/>
        <v>25.536000000000001</v>
      </c>
      <c r="H8345" s="678"/>
    </row>
    <row r="8346" spans="1:8">
      <c r="A8346" s="676"/>
      <c r="B8346" s="699" t="s">
        <v>35</v>
      </c>
      <c r="C8346" s="700"/>
      <c r="D8346" s="103"/>
      <c r="E8346" s="103"/>
      <c r="F8346" s="429"/>
      <c r="G8346" s="1533">
        <f>SUM(G8344:G8345)</f>
        <v>1915.5360000000001</v>
      </c>
      <c r="H8346" s="103"/>
    </row>
    <row r="8347" spans="1:8">
      <c r="A8347" s="676" t="s">
        <v>2938</v>
      </c>
      <c r="B8347" s="303" t="s">
        <v>2683</v>
      </c>
      <c r="C8347" s="425" t="s">
        <v>3364</v>
      </c>
      <c r="D8347" s="678" t="s">
        <v>1698</v>
      </c>
      <c r="E8347" s="678">
        <v>1</v>
      </c>
      <c r="F8347" s="204">
        <v>2324</v>
      </c>
      <c r="G8347" s="1567">
        <f t="shared" ref="G8347:G8350" si="615">E8347*F8347</f>
        <v>2324</v>
      </c>
      <c r="H8347" s="678"/>
    </row>
    <row r="8348" spans="1:8">
      <c r="A8348" s="819"/>
      <c r="B8348" s="677"/>
      <c r="C8348" s="425" t="s">
        <v>84</v>
      </c>
      <c r="D8348" s="678" t="s">
        <v>39</v>
      </c>
      <c r="E8348" s="678">
        <v>0.01</v>
      </c>
      <c r="F8348" s="637">
        <v>6300</v>
      </c>
      <c r="G8348" s="1567">
        <f t="shared" si="615"/>
        <v>63</v>
      </c>
      <c r="H8348" s="678"/>
    </row>
    <row r="8349" spans="1:8">
      <c r="A8349" s="676"/>
      <c r="B8349" s="677"/>
      <c r="C8349" s="425" t="s">
        <v>576</v>
      </c>
      <c r="D8349" s="678" t="s">
        <v>39</v>
      </c>
      <c r="E8349" s="678">
        <v>0.01</v>
      </c>
      <c r="F8349" s="204">
        <v>720</v>
      </c>
      <c r="G8349" s="1567">
        <f t="shared" si="615"/>
        <v>7.2</v>
      </c>
      <c r="H8349" s="678"/>
    </row>
    <row r="8350" spans="1:8">
      <c r="A8350" s="676"/>
      <c r="B8350" s="677"/>
      <c r="C8350" s="425" t="s">
        <v>1760</v>
      </c>
      <c r="D8350" s="678" t="s">
        <v>39</v>
      </c>
      <c r="E8350" s="678">
        <v>0.01</v>
      </c>
      <c r="F8350" s="204">
        <v>12000</v>
      </c>
      <c r="G8350" s="1567">
        <f t="shared" si="615"/>
        <v>120</v>
      </c>
      <c r="H8350" s="678"/>
    </row>
    <row r="8351" spans="1:8">
      <c r="A8351" s="676"/>
      <c r="B8351" s="699" t="s">
        <v>35</v>
      </c>
      <c r="C8351" s="700"/>
      <c r="D8351" s="103"/>
      <c r="E8351" s="103"/>
      <c r="F8351" s="429"/>
      <c r="G8351" s="1533">
        <f>SUM(G8347:G8350)</f>
        <v>2514.1999999999998</v>
      </c>
      <c r="H8351" s="103"/>
    </row>
    <row r="8352" spans="1:8" ht="30">
      <c r="A8352" s="676" t="s">
        <v>3365</v>
      </c>
      <c r="B8352" s="303" t="s">
        <v>2940</v>
      </c>
      <c r="C8352" s="425" t="s">
        <v>3366</v>
      </c>
      <c r="D8352" s="678" t="s">
        <v>98</v>
      </c>
      <c r="E8352" s="678">
        <v>0.3</v>
      </c>
      <c r="F8352" s="637">
        <v>2324</v>
      </c>
      <c r="G8352" s="1567">
        <f t="shared" ref="G8352:G8355" si="616">E8352*F8352</f>
        <v>697.19999999999993</v>
      </c>
      <c r="H8352" s="678"/>
    </row>
    <row r="8353" spans="1:8">
      <c r="B8353" s="677"/>
      <c r="C8353" s="425" t="s">
        <v>84</v>
      </c>
      <c r="D8353" s="678" t="s">
        <v>39</v>
      </c>
      <c r="E8353" s="678">
        <v>0.01</v>
      </c>
      <c r="F8353" s="637">
        <v>6300</v>
      </c>
      <c r="G8353" s="1567">
        <f t="shared" si="616"/>
        <v>63</v>
      </c>
      <c r="H8353" s="678"/>
    </row>
    <row r="8354" spans="1:8">
      <c r="A8354" s="676"/>
      <c r="B8354" s="677"/>
      <c r="C8354" s="425" t="s">
        <v>576</v>
      </c>
      <c r="D8354" s="678" t="s">
        <v>39</v>
      </c>
      <c r="E8354" s="678">
        <v>0.01</v>
      </c>
      <c r="F8354" s="204">
        <v>720</v>
      </c>
      <c r="G8354" s="1567">
        <f t="shared" si="616"/>
        <v>7.2</v>
      </c>
      <c r="H8354" s="678"/>
    </row>
    <row r="8355" spans="1:8">
      <c r="A8355" s="676"/>
      <c r="B8355" s="677"/>
      <c r="C8355" s="425" t="s">
        <v>1760</v>
      </c>
      <c r="D8355" s="678" t="s">
        <v>39</v>
      </c>
      <c r="E8355" s="678">
        <v>0.01</v>
      </c>
      <c r="F8355" s="204">
        <v>12000</v>
      </c>
      <c r="G8355" s="1567">
        <f t="shared" si="616"/>
        <v>120</v>
      </c>
      <c r="H8355" s="678"/>
    </row>
    <row r="8356" spans="1:8">
      <c r="A8356" s="676"/>
      <c r="B8356" s="699" t="s">
        <v>35</v>
      </c>
      <c r="C8356" s="700"/>
      <c r="D8356" s="103"/>
      <c r="E8356" s="103"/>
      <c r="F8356" s="429"/>
      <c r="G8356" s="1533">
        <f>SUM(G8352:G8355)</f>
        <v>887.4</v>
      </c>
      <c r="H8356" s="103"/>
    </row>
    <row r="8357" spans="1:8" ht="30">
      <c r="A8357" s="676" t="s">
        <v>3367</v>
      </c>
      <c r="B8357" s="303" t="s">
        <v>2685</v>
      </c>
      <c r="C8357" s="425" t="s">
        <v>3287</v>
      </c>
      <c r="D8357" s="678" t="s">
        <v>1698</v>
      </c>
      <c r="E8357" s="678">
        <v>1</v>
      </c>
      <c r="F8357" s="204">
        <v>2324</v>
      </c>
      <c r="G8357" s="1567">
        <f t="shared" ref="G8357:G8360" si="617">E8357*F8357</f>
        <v>2324</v>
      </c>
      <c r="H8357" s="678"/>
    </row>
    <row r="8358" spans="1:8">
      <c r="B8358" s="677"/>
      <c r="C8358" s="425" t="s">
        <v>84</v>
      </c>
      <c r="D8358" s="678" t="s">
        <v>39</v>
      </c>
      <c r="E8358" s="678">
        <v>0.01</v>
      </c>
      <c r="F8358" s="637">
        <v>6300</v>
      </c>
      <c r="G8358" s="1567">
        <f t="shared" si="617"/>
        <v>63</v>
      </c>
      <c r="H8358" s="678"/>
    </row>
    <row r="8359" spans="1:8">
      <c r="A8359" s="676"/>
      <c r="B8359" s="677"/>
      <c r="C8359" s="425" t="s">
        <v>576</v>
      </c>
      <c r="D8359" s="678" t="s">
        <v>39</v>
      </c>
      <c r="E8359" s="678">
        <v>0.01</v>
      </c>
      <c r="F8359" s="204">
        <v>720</v>
      </c>
      <c r="G8359" s="1567">
        <f t="shared" si="617"/>
        <v>7.2</v>
      </c>
      <c r="H8359" s="678"/>
    </row>
    <row r="8360" spans="1:8">
      <c r="A8360" s="676"/>
      <c r="B8360" s="677"/>
      <c r="C8360" s="425" t="s">
        <v>1760</v>
      </c>
      <c r="D8360" s="678" t="s">
        <v>39</v>
      </c>
      <c r="E8360" s="678">
        <v>0.01</v>
      </c>
      <c r="F8360" s="204">
        <v>12000</v>
      </c>
      <c r="G8360" s="1567">
        <f t="shared" si="617"/>
        <v>120</v>
      </c>
      <c r="H8360" s="678"/>
    </row>
    <row r="8361" spans="1:8">
      <c r="A8361" s="676"/>
      <c r="B8361" s="699" t="s">
        <v>35</v>
      </c>
      <c r="C8361" s="700"/>
      <c r="D8361" s="103"/>
      <c r="E8361" s="103"/>
      <c r="F8361" s="429"/>
      <c r="G8361" s="1533">
        <f>SUM(G8357:G8360)</f>
        <v>2514.1999999999998</v>
      </c>
      <c r="H8361" s="103"/>
    </row>
    <row r="8362" spans="1:8">
      <c r="A8362" s="676"/>
      <c r="B8362" s="677"/>
      <c r="C8362" s="425" t="s">
        <v>3368</v>
      </c>
      <c r="D8362" s="678" t="s">
        <v>1698</v>
      </c>
      <c r="E8362" s="678">
        <v>1</v>
      </c>
      <c r="F8362" s="637">
        <v>2128</v>
      </c>
      <c r="G8362" s="1567">
        <f t="shared" ref="G8362:G8366" si="618">E8362*F8362</f>
        <v>2128</v>
      </c>
      <c r="H8362" s="678"/>
    </row>
    <row r="8363" spans="1:8">
      <c r="A8363" s="676" t="s">
        <v>3369</v>
      </c>
      <c r="B8363" s="303" t="s">
        <v>2943</v>
      </c>
      <c r="C8363" s="425" t="s">
        <v>3370</v>
      </c>
      <c r="D8363" s="678" t="s">
        <v>98</v>
      </c>
      <c r="E8363" s="678">
        <v>0.08</v>
      </c>
      <c r="F8363" s="637">
        <v>5000</v>
      </c>
      <c r="G8363" s="1567">
        <f t="shared" si="618"/>
        <v>400</v>
      </c>
      <c r="H8363" s="678"/>
    </row>
    <row r="8364" spans="1:8">
      <c r="B8364" s="677"/>
      <c r="C8364" s="425" t="s">
        <v>3153</v>
      </c>
      <c r="D8364" s="678" t="s">
        <v>98</v>
      </c>
      <c r="E8364" s="678">
        <v>1E-3</v>
      </c>
      <c r="F8364" s="204">
        <v>6500</v>
      </c>
      <c r="G8364" s="1567">
        <f t="shared" si="618"/>
        <v>6.5</v>
      </c>
      <c r="H8364" s="678"/>
    </row>
    <row r="8365" spans="1:8">
      <c r="A8365" s="676"/>
      <c r="B8365" s="677"/>
      <c r="C8365" s="425" t="s">
        <v>3112</v>
      </c>
      <c r="D8365" s="678" t="s">
        <v>98</v>
      </c>
      <c r="E8365" s="678">
        <v>0.02</v>
      </c>
      <c r="F8365" s="204">
        <v>6200</v>
      </c>
      <c r="G8365" s="1567">
        <f t="shared" si="618"/>
        <v>124</v>
      </c>
      <c r="H8365" s="678"/>
    </row>
    <row r="8366" spans="1:8">
      <c r="A8366" s="676"/>
      <c r="B8366" s="677"/>
      <c r="C8366" s="425" t="s">
        <v>3149</v>
      </c>
      <c r="D8366" s="678" t="s">
        <v>98</v>
      </c>
      <c r="E8366" s="678">
        <v>2E-3</v>
      </c>
      <c r="F8366" s="637">
        <v>133000</v>
      </c>
      <c r="G8366" s="1567">
        <f t="shared" si="618"/>
        <v>266</v>
      </c>
      <c r="H8366" s="678"/>
    </row>
    <row r="8367" spans="1:8">
      <c r="A8367" s="676"/>
      <c r="B8367" s="699" t="s">
        <v>35</v>
      </c>
      <c r="C8367" s="700"/>
      <c r="D8367" s="103"/>
      <c r="E8367" s="103"/>
      <c r="F8367" s="429"/>
      <c r="G8367" s="1533">
        <f>SUM(G8362:G8366)</f>
        <v>2924.5</v>
      </c>
      <c r="H8367" s="103"/>
    </row>
    <row r="8368" spans="1:8">
      <c r="A8368" s="676" t="s">
        <v>2944</v>
      </c>
      <c r="B8368" s="303" t="s">
        <v>2945</v>
      </c>
      <c r="C8368" s="425" t="s">
        <v>872</v>
      </c>
      <c r="D8368" s="678" t="s">
        <v>39</v>
      </c>
      <c r="E8368" s="678">
        <v>2E-3</v>
      </c>
      <c r="F8368" s="204">
        <v>2500</v>
      </c>
      <c r="G8368" s="1567">
        <f t="shared" ref="G8368:G8371" si="619">E8368*F8368</f>
        <v>5</v>
      </c>
      <c r="H8368" s="678"/>
    </row>
    <row r="8369" spans="1:8">
      <c r="A8369" s="819"/>
      <c r="B8369" s="677"/>
      <c r="C8369" s="425" t="s">
        <v>3371</v>
      </c>
      <c r="D8369" s="678" t="s">
        <v>98</v>
      </c>
      <c r="E8369" s="678">
        <v>0.02</v>
      </c>
      <c r="F8369" s="637">
        <v>2548</v>
      </c>
      <c r="G8369" s="1567">
        <f t="shared" si="619"/>
        <v>50.96</v>
      </c>
      <c r="H8369" s="678"/>
    </row>
    <row r="8370" spans="1:8" ht="30">
      <c r="A8370" s="676"/>
      <c r="B8370" s="677"/>
      <c r="C8370" s="425" t="s">
        <v>3372</v>
      </c>
      <c r="D8370" s="678" t="s">
        <v>98</v>
      </c>
      <c r="E8370" s="678">
        <v>0.1</v>
      </c>
      <c r="F8370" s="820">
        <v>21300</v>
      </c>
      <c r="G8370" s="1567">
        <f t="shared" si="619"/>
        <v>2130</v>
      </c>
      <c r="H8370" s="678"/>
    </row>
    <row r="8371" spans="1:8">
      <c r="A8371" s="676"/>
      <c r="B8371" s="677"/>
      <c r="C8371" s="425" t="s">
        <v>3112</v>
      </c>
      <c r="D8371" s="678" t="s">
        <v>98</v>
      </c>
      <c r="E8371" s="678">
        <v>5.0000000000000001E-3</v>
      </c>
      <c r="F8371" s="204">
        <v>6200</v>
      </c>
      <c r="G8371" s="1567">
        <f t="shared" si="619"/>
        <v>31</v>
      </c>
      <c r="H8371" s="678"/>
    </row>
    <row r="8372" spans="1:8">
      <c r="A8372" s="676"/>
      <c r="B8372" s="699" t="s">
        <v>35</v>
      </c>
      <c r="C8372" s="700"/>
      <c r="D8372" s="103"/>
      <c r="E8372" s="103"/>
      <c r="F8372" s="429"/>
      <c r="G8372" s="1533">
        <f>SUM(G8368:G8371)</f>
        <v>2216.96</v>
      </c>
      <c r="H8372" s="103"/>
    </row>
    <row r="8373" spans="1:8">
      <c r="A8373" s="676" t="s">
        <v>3373</v>
      </c>
      <c r="B8373" s="303" t="s">
        <v>2947</v>
      </c>
      <c r="C8373" s="425" t="s">
        <v>3374</v>
      </c>
      <c r="D8373" s="678" t="s">
        <v>98</v>
      </c>
      <c r="E8373" s="678">
        <v>4.4999999999999997E-3</v>
      </c>
      <c r="F8373" s="204">
        <v>20110</v>
      </c>
      <c r="G8373" s="1567">
        <f t="shared" ref="G8373:G8377" si="620">E8373*F8373</f>
        <v>90.49499999999999</v>
      </c>
      <c r="H8373" s="678"/>
    </row>
    <row r="8374" spans="1:8">
      <c r="B8374" s="677"/>
      <c r="C8374" s="425" t="s">
        <v>3375</v>
      </c>
      <c r="D8374" s="678" t="s">
        <v>32</v>
      </c>
      <c r="E8374" s="678">
        <v>0.01</v>
      </c>
      <c r="F8374" s="637">
        <v>55776</v>
      </c>
      <c r="G8374" s="1567">
        <f t="shared" si="620"/>
        <v>557.76</v>
      </c>
      <c r="H8374" s="678"/>
    </row>
    <row r="8375" spans="1:8">
      <c r="A8375" s="676"/>
      <c r="B8375" s="677"/>
      <c r="C8375" s="425" t="s">
        <v>892</v>
      </c>
      <c r="D8375" s="678" t="s">
        <v>98</v>
      </c>
      <c r="E8375" s="678">
        <v>8.9999999999999993E-3</v>
      </c>
      <c r="F8375" s="637">
        <v>3000</v>
      </c>
      <c r="G8375" s="1567">
        <f t="shared" si="620"/>
        <v>26.999999999999996</v>
      </c>
      <c r="H8375" s="678"/>
    </row>
    <row r="8376" spans="1:8">
      <c r="A8376" s="676"/>
      <c r="B8376" s="677"/>
      <c r="C8376" s="425" t="s">
        <v>727</v>
      </c>
      <c r="D8376" s="678" t="s">
        <v>98</v>
      </c>
      <c r="E8376" s="678">
        <v>2.5000000000000001E-3</v>
      </c>
      <c r="F8376" s="637">
        <v>5500</v>
      </c>
      <c r="G8376" s="1567">
        <f t="shared" si="620"/>
        <v>13.75</v>
      </c>
      <c r="H8376" s="678"/>
    </row>
    <row r="8377" spans="1:8">
      <c r="A8377" s="676"/>
      <c r="B8377" s="677"/>
      <c r="C8377" s="425" t="s">
        <v>3376</v>
      </c>
      <c r="D8377" s="678" t="s">
        <v>116</v>
      </c>
      <c r="E8377" s="678">
        <v>0.1</v>
      </c>
      <c r="F8377" s="637">
        <v>15400</v>
      </c>
      <c r="G8377" s="1567">
        <f t="shared" si="620"/>
        <v>1540</v>
      </c>
      <c r="H8377" s="678"/>
    </row>
    <row r="8378" spans="1:8">
      <c r="A8378" s="676"/>
      <c r="B8378" s="699" t="s">
        <v>35</v>
      </c>
      <c r="C8378" s="700"/>
      <c r="D8378" s="103"/>
      <c r="E8378" s="103"/>
      <c r="F8378" s="429"/>
      <c r="G8378" s="1533">
        <f>SUM(G8373:G8377)</f>
        <v>2229.0050000000001</v>
      </c>
      <c r="H8378" s="103"/>
    </row>
    <row r="8379" spans="1:8" ht="30">
      <c r="A8379" s="676" t="s">
        <v>3377</v>
      </c>
      <c r="B8379" s="303" t="s">
        <v>2949</v>
      </c>
      <c r="C8379" s="425" t="s">
        <v>3378</v>
      </c>
      <c r="D8379" s="678" t="s">
        <v>116</v>
      </c>
      <c r="E8379" s="678">
        <v>0.5</v>
      </c>
      <c r="F8379" s="637">
        <v>1750</v>
      </c>
      <c r="G8379" s="1567">
        <f t="shared" ref="G8379:G8385" si="621">E8379*F8379</f>
        <v>875</v>
      </c>
      <c r="H8379" s="678"/>
    </row>
    <row r="8380" spans="1:8">
      <c r="A8380" s="819"/>
      <c r="B8380" s="677"/>
      <c r="C8380" s="425" t="s">
        <v>3379</v>
      </c>
      <c r="D8380" s="678" t="s">
        <v>39</v>
      </c>
      <c r="E8380" s="678">
        <v>0.03</v>
      </c>
      <c r="F8380" s="204">
        <v>24640</v>
      </c>
      <c r="G8380" s="1567">
        <f t="shared" si="621"/>
        <v>739.19999999999993</v>
      </c>
      <c r="H8380" s="678"/>
    </row>
    <row r="8381" spans="1:8">
      <c r="A8381" s="676"/>
      <c r="B8381" s="677"/>
      <c r="C8381" s="425" t="s">
        <v>872</v>
      </c>
      <c r="D8381" s="678" t="s">
        <v>39</v>
      </c>
      <c r="E8381" s="678">
        <v>0.02</v>
      </c>
      <c r="F8381" s="204">
        <v>2500</v>
      </c>
      <c r="G8381" s="1567">
        <f t="shared" si="621"/>
        <v>50</v>
      </c>
      <c r="H8381" s="678"/>
    </row>
    <row r="8382" spans="1:8">
      <c r="A8382" s="676"/>
      <c r="B8382" s="677"/>
      <c r="C8382" s="425" t="s">
        <v>1664</v>
      </c>
      <c r="D8382" s="678" t="s">
        <v>98</v>
      </c>
      <c r="E8382" s="678">
        <v>0.05</v>
      </c>
      <c r="F8382" s="204">
        <v>2553.6</v>
      </c>
      <c r="G8382" s="1567">
        <f t="shared" si="621"/>
        <v>127.68</v>
      </c>
      <c r="H8382" s="678"/>
    </row>
    <row r="8383" spans="1:8">
      <c r="A8383" s="676"/>
      <c r="B8383" s="677"/>
      <c r="C8383" s="425" t="s">
        <v>291</v>
      </c>
      <c r="D8383" s="678" t="s">
        <v>98</v>
      </c>
      <c r="E8383" s="678">
        <v>5.0000000000000001E-3</v>
      </c>
      <c r="F8383" s="204">
        <v>6600</v>
      </c>
      <c r="G8383" s="1567">
        <f t="shared" si="621"/>
        <v>33</v>
      </c>
      <c r="H8383" s="678"/>
    </row>
    <row r="8384" spans="1:8">
      <c r="A8384" s="676"/>
      <c r="B8384" s="677"/>
      <c r="C8384" s="425" t="s">
        <v>2061</v>
      </c>
      <c r="D8384" s="678" t="s">
        <v>98</v>
      </c>
      <c r="E8384" s="678">
        <v>1.4999999999999999E-2</v>
      </c>
      <c r="F8384" s="637">
        <v>5000</v>
      </c>
      <c r="G8384" s="1567">
        <f t="shared" si="621"/>
        <v>75</v>
      </c>
      <c r="H8384" s="678"/>
    </row>
    <row r="8385" spans="1:8">
      <c r="A8385" s="676"/>
      <c r="B8385" s="677"/>
      <c r="C8385" s="425" t="s">
        <v>727</v>
      </c>
      <c r="D8385" s="678" t="s">
        <v>98</v>
      </c>
      <c r="E8385" s="678">
        <v>1E-3</v>
      </c>
      <c r="F8385" s="637">
        <v>5500</v>
      </c>
      <c r="G8385" s="1567">
        <f t="shared" si="621"/>
        <v>5.5</v>
      </c>
      <c r="H8385" s="678"/>
    </row>
    <row r="8386" spans="1:8">
      <c r="A8386" s="676"/>
      <c r="B8386" s="699" t="s">
        <v>35</v>
      </c>
      <c r="C8386" s="700"/>
      <c r="D8386" s="103"/>
      <c r="E8386" s="103"/>
      <c r="F8386" s="429"/>
      <c r="G8386" s="1533">
        <f>SUM(G8379:G8385)</f>
        <v>1905.3799999999999</v>
      </c>
      <c r="H8386" s="103"/>
    </row>
    <row r="8387" spans="1:8">
      <c r="A8387" s="676" t="s">
        <v>2950</v>
      </c>
      <c r="B8387" s="303" t="s">
        <v>2951</v>
      </c>
      <c r="C8387" s="425" t="s">
        <v>3380</v>
      </c>
      <c r="D8387" s="678" t="s">
        <v>1698</v>
      </c>
      <c r="E8387" s="678">
        <v>1</v>
      </c>
      <c r="F8387" s="637">
        <v>2128</v>
      </c>
      <c r="G8387" s="1567">
        <f t="shared" ref="G8387:G8389" si="622">E8387*F8387</f>
        <v>2128</v>
      </c>
      <c r="H8387" s="678"/>
    </row>
    <row r="8388" spans="1:8">
      <c r="B8388" s="677"/>
      <c r="C8388" s="425" t="s">
        <v>731</v>
      </c>
      <c r="D8388" s="678" t="s">
        <v>98</v>
      </c>
      <c r="E8388" s="678">
        <v>0.03</v>
      </c>
      <c r="F8388" s="204">
        <v>3500</v>
      </c>
      <c r="G8388" s="1567">
        <f t="shared" si="622"/>
        <v>105</v>
      </c>
      <c r="H8388" s="678"/>
    </row>
    <row r="8389" spans="1:8">
      <c r="A8389" s="676"/>
      <c r="B8389" s="677"/>
      <c r="C8389" s="425" t="s">
        <v>3381</v>
      </c>
      <c r="D8389" s="678" t="s">
        <v>98</v>
      </c>
      <c r="E8389" s="678">
        <v>2.5000000000000001E-3</v>
      </c>
      <c r="F8389" s="618">
        <v>3150</v>
      </c>
      <c r="G8389" s="1567">
        <f t="shared" si="622"/>
        <v>7.875</v>
      </c>
      <c r="H8389" s="678"/>
    </row>
    <row r="8390" spans="1:8">
      <c r="A8390" s="676"/>
      <c r="B8390" s="699" t="s">
        <v>35</v>
      </c>
      <c r="C8390" s="700"/>
      <c r="D8390" s="103"/>
      <c r="E8390" s="103"/>
      <c r="F8390" s="429"/>
      <c r="G8390" s="1533">
        <f>SUM(G8387:G8389)</f>
        <v>2240.875</v>
      </c>
      <c r="H8390" s="103"/>
    </row>
    <row r="8391" spans="1:8" ht="30">
      <c r="A8391" s="676" t="s">
        <v>2952</v>
      </c>
      <c r="B8391" s="303" t="s">
        <v>2953</v>
      </c>
      <c r="C8391" s="425" t="s">
        <v>3302</v>
      </c>
      <c r="D8391" s="678" t="s">
        <v>1698</v>
      </c>
      <c r="E8391" s="678">
        <v>1</v>
      </c>
      <c r="F8391" s="823">
        <v>2324</v>
      </c>
      <c r="G8391" s="1567">
        <f t="shared" ref="G8391:G8394" si="623">E8391*F8391</f>
        <v>2324</v>
      </c>
      <c r="H8391" s="678"/>
    </row>
    <row r="8392" spans="1:8">
      <c r="B8392" s="677"/>
      <c r="C8392" s="425" t="s">
        <v>84</v>
      </c>
      <c r="D8392" s="678" t="s">
        <v>39</v>
      </c>
      <c r="E8392" s="678">
        <v>0.01</v>
      </c>
      <c r="F8392" s="637">
        <v>6300</v>
      </c>
      <c r="G8392" s="1567">
        <f t="shared" si="623"/>
        <v>63</v>
      </c>
      <c r="H8392" s="678"/>
    </row>
    <row r="8393" spans="1:8">
      <c r="A8393" s="676"/>
      <c r="B8393" s="677"/>
      <c r="C8393" s="425" t="s">
        <v>576</v>
      </c>
      <c r="D8393" s="678" t="s">
        <v>39</v>
      </c>
      <c r="E8393" s="678">
        <v>0.01</v>
      </c>
      <c r="F8393" s="204">
        <v>450</v>
      </c>
      <c r="G8393" s="1567">
        <f t="shared" si="623"/>
        <v>4.5</v>
      </c>
      <c r="H8393" s="678"/>
    </row>
    <row r="8394" spans="1:8">
      <c r="A8394" s="676"/>
      <c r="B8394" s="677"/>
      <c r="C8394" s="425" t="s">
        <v>1760</v>
      </c>
      <c r="D8394" s="678" t="s">
        <v>39</v>
      </c>
      <c r="E8394" s="678">
        <v>0.01</v>
      </c>
      <c r="F8394" s="204">
        <v>12000</v>
      </c>
      <c r="G8394" s="1567">
        <f t="shared" si="623"/>
        <v>120</v>
      </c>
      <c r="H8394" s="678"/>
    </row>
    <row r="8395" spans="1:8">
      <c r="A8395" s="676"/>
      <c r="B8395" s="699" t="s">
        <v>35</v>
      </c>
      <c r="C8395" s="700"/>
      <c r="D8395" s="103"/>
      <c r="E8395" s="103"/>
      <c r="F8395" s="429"/>
      <c r="G8395" s="1533">
        <f>SUM(G8391:G8394)</f>
        <v>2511.5</v>
      </c>
      <c r="H8395" s="103"/>
    </row>
    <row r="8396" spans="1:8">
      <c r="A8396" s="676" t="s">
        <v>3382</v>
      </c>
      <c r="B8396" s="303" t="s">
        <v>2727</v>
      </c>
      <c r="C8396" s="425" t="s">
        <v>3176</v>
      </c>
      <c r="D8396" s="678" t="s">
        <v>1698</v>
      </c>
      <c r="E8396" s="678">
        <v>1</v>
      </c>
      <c r="F8396" s="618">
        <v>2324</v>
      </c>
      <c r="G8396" s="1567">
        <f t="shared" ref="G8396:G8399" si="624">E8396*F8396</f>
        <v>2324</v>
      </c>
      <c r="H8396" s="678"/>
    </row>
    <row r="8397" spans="1:8">
      <c r="B8397" s="677"/>
      <c r="C8397" s="425" t="s">
        <v>731</v>
      </c>
      <c r="D8397" s="678" t="s">
        <v>98</v>
      </c>
      <c r="E8397" s="678">
        <v>5.0000000000000001E-3</v>
      </c>
      <c r="F8397" s="204">
        <v>3500</v>
      </c>
      <c r="G8397" s="1567">
        <f t="shared" si="624"/>
        <v>17.5</v>
      </c>
      <c r="H8397" s="678"/>
    </row>
    <row r="8398" spans="1:8">
      <c r="A8398" s="676"/>
      <c r="B8398" s="677"/>
      <c r="C8398" s="425" t="s">
        <v>3149</v>
      </c>
      <c r="D8398" s="678" t="s">
        <v>98</v>
      </c>
      <c r="E8398" s="678">
        <v>2E-3</v>
      </c>
      <c r="F8398" s="637">
        <v>133000</v>
      </c>
      <c r="G8398" s="1567">
        <f t="shared" si="624"/>
        <v>266</v>
      </c>
      <c r="H8398" s="678"/>
    </row>
    <row r="8399" spans="1:8">
      <c r="A8399" s="676"/>
      <c r="B8399" s="677"/>
      <c r="C8399" s="425" t="s">
        <v>3150</v>
      </c>
      <c r="D8399" s="678" t="s">
        <v>98</v>
      </c>
      <c r="E8399" s="678">
        <v>1E-3</v>
      </c>
      <c r="F8399" s="204">
        <v>3150</v>
      </c>
      <c r="G8399" s="1567">
        <f t="shared" si="624"/>
        <v>3.15</v>
      </c>
      <c r="H8399" s="678"/>
    </row>
    <row r="8400" spans="1:8">
      <c r="A8400" s="676"/>
      <c r="B8400" s="699" t="s">
        <v>35</v>
      </c>
      <c r="C8400" s="700"/>
      <c r="D8400" s="103"/>
      <c r="E8400" s="103"/>
      <c r="F8400" s="429"/>
      <c r="G8400" s="1533">
        <f>SUM(G8396:G8399)</f>
        <v>2610.65</v>
      </c>
      <c r="H8400" s="103"/>
    </row>
    <row r="8401" spans="1:8">
      <c r="A8401" s="676" t="s">
        <v>2955</v>
      </c>
      <c r="B8401" s="303" t="s">
        <v>2956</v>
      </c>
      <c r="C8401" s="425" t="s">
        <v>3383</v>
      </c>
      <c r="D8401" s="678" t="s">
        <v>1698</v>
      </c>
      <c r="E8401" s="678">
        <v>1</v>
      </c>
      <c r="F8401" s="820">
        <v>2324</v>
      </c>
      <c r="G8401" s="1567">
        <f t="shared" ref="G8401:G8404" si="625">E8401*F8401</f>
        <v>2324</v>
      </c>
      <c r="H8401" s="678"/>
    </row>
    <row r="8402" spans="1:8">
      <c r="B8402" s="677"/>
      <c r="C8402" s="425" t="s">
        <v>731</v>
      </c>
      <c r="D8402" s="678" t="s">
        <v>98</v>
      </c>
      <c r="E8402" s="678">
        <v>5.0000000000000001E-3</v>
      </c>
      <c r="F8402" s="204">
        <v>3500</v>
      </c>
      <c r="G8402" s="1567">
        <f t="shared" si="625"/>
        <v>17.5</v>
      </c>
      <c r="H8402" s="678"/>
    </row>
    <row r="8403" spans="1:8">
      <c r="A8403" s="676"/>
      <c r="B8403" s="677"/>
      <c r="C8403" s="425" t="s">
        <v>3149</v>
      </c>
      <c r="D8403" s="678" t="s">
        <v>98</v>
      </c>
      <c r="E8403" s="678">
        <v>6.0000000000000001E-3</v>
      </c>
      <c r="F8403" s="637">
        <v>133000</v>
      </c>
      <c r="G8403" s="1567">
        <f t="shared" si="625"/>
        <v>798</v>
      </c>
      <c r="H8403" s="678"/>
    </row>
    <row r="8404" spans="1:8">
      <c r="A8404" s="676"/>
      <c r="B8404" s="677"/>
      <c r="C8404" s="425" t="s">
        <v>3150</v>
      </c>
      <c r="D8404" s="678" t="s">
        <v>98</v>
      </c>
      <c r="E8404" s="678">
        <v>1E-3</v>
      </c>
      <c r="F8404" s="204">
        <v>3150</v>
      </c>
      <c r="G8404" s="1567">
        <f t="shared" si="625"/>
        <v>3.15</v>
      </c>
      <c r="H8404" s="678"/>
    </row>
    <row r="8405" spans="1:8">
      <c r="A8405" s="676"/>
      <c r="B8405" s="699" t="s">
        <v>35</v>
      </c>
      <c r="C8405" s="700"/>
      <c r="D8405" s="103"/>
      <c r="E8405" s="103"/>
      <c r="F8405" s="429"/>
      <c r="G8405" s="1533">
        <f>SUM(G8401:G8404)</f>
        <v>3142.65</v>
      </c>
      <c r="H8405" s="103"/>
    </row>
    <row r="8406" spans="1:8" ht="30">
      <c r="A8406" s="676" t="s">
        <v>2957</v>
      </c>
      <c r="B8406" s="677" t="s">
        <v>3384</v>
      </c>
      <c r="C8406" s="700"/>
      <c r="D8406" s="103"/>
      <c r="E8406" s="103"/>
      <c r="F8406" s="429"/>
      <c r="G8406" s="1533"/>
      <c r="H8406" s="103"/>
    </row>
    <row r="8407" spans="1:8" ht="30">
      <c r="A8407" s="676" t="s">
        <v>2959</v>
      </c>
      <c r="B8407" s="677" t="s">
        <v>2775</v>
      </c>
      <c r="C8407" s="425" t="s">
        <v>3385</v>
      </c>
      <c r="D8407" s="678" t="s">
        <v>1698</v>
      </c>
      <c r="E8407" s="678">
        <v>0.08</v>
      </c>
      <c r="F8407" s="820">
        <v>21300</v>
      </c>
      <c r="G8407" s="1567">
        <f t="shared" ref="G8407:G8410" si="626">E8407*F8407</f>
        <v>1704</v>
      </c>
      <c r="H8407" s="103"/>
    </row>
    <row r="8408" spans="1:8">
      <c r="A8408" s="676"/>
      <c r="B8408" s="677"/>
      <c r="C8408" s="425" t="s">
        <v>84</v>
      </c>
      <c r="D8408" s="678" t="s">
        <v>39</v>
      </c>
      <c r="E8408" s="678">
        <v>0.01</v>
      </c>
      <c r="F8408" s="637">
        <v>6300</v>
      </c>
      <c r="G8408" s="1567">
        <f t="shared" si="626"/>
        <v>63</v>
      </c>
      <c r="H8408" s="103"/>
    </row>
    <row r="8409" spans="1:8">
      <c r="A8409" s="676"/>
      <c r="B8409" s="677"/>
      <c r="C8409" s="425" t="s">
        <v>576</v>
      </c>
      <c r="D8409" s="678" t="s">
        <v>39</v>
      </c>
      <c r="E8409" s="678">
        <v>0.01</v>
      </c>
      <c r="F8409" s="204">
        <v>720</v>
      </c>
      <c r="G8409" s="1567">
        <f t="shared" si="626"/>
        <v>7.2</v>
      </c>
      <c r="H8409" s="103"/>
    </row>
    <row r="8410" spans="1:8">
      <c r="A8410" s="676"/>
      <c r="B8410" s="677"/>
      <c r="C8410" s="425" t="s">
        <v>1760</v>
      </c>
      <c r="D8410" s="678" t="s">
        <v>39</v>
      </c>
      <c r="E8410" s="678">
        <v>0.01</v>
      </c>
      <c r="F8410" s="204">
        <v>12000</v>
      </c>
      <c r="G8410" s="1567">
        <f t="shared" si="626"/>
        <v>120</v>
      </c>
      <c r="H8410" s="103"/>
    </row>
    <row r="8411" spans="1:8">
      <c r="A8411" s="676"/>
      <c r="B8411" s="699" t="s">
        <v>35</v>
      </c>
      <c r="C8411" s="700"/>
      <c r="D8411" s="103"/>
      <c r="E8411" s="103"/>
      <c r="F8411" s="429"/>
      <c r="G8411" s="1533">
        <f>SUM(G8407:G8410)</f>
        <v>1894.2</v>
      </c>
      <c r="H8411" s="103"/>
    </row>
    <row r="8412" spans="1:8" ht="30">
      <c r="A8412" s="676" t="s">
        <v>3386</v>
      </c>
      <c r="B8412" s="677" t="s">
        <v>2961</v>
      </c>
      <c r="C8412" s="425" t="s">
        <v>3387</v>
      </c>
      <c r="D8412" s="678" t="s">
        <v>1661</v>
      </c>
      <c r="E8412" s="678">
        <v>1</v>
      </c>
      <c r="F8412" s="204">
        <v>2300</v>
      </c>
      <c r="G8412" s="1567">
        <f t="shared" ref="G8412:G8417" si="627">E8412*F8412</f>
        <v>2300</v>
      </c>
      <c r="H8412" s="103"/>
    </row>
    <row r="8413" spans="1:8">
      <c r="A8413" s="819"/>
      <c r="B8413" s="677"/>
      <c r="C8413" s="425" t="s">
        <v>731</v>
      </c>
      <c r="D8413" s="678" t="s">
        <v>98</v>
      </c>
      <c r="E8413" s="678">
        <v>0.03</v>
      </c>
      <c r="F8413" s="204">
        <v>3500</v>
      </c>
      <c r="G8413" s="1567">
        <f t="shared" si="627"/>
        <v>105</v>
      </c>
      <c r="H8413" s="103"/>
    </row>
    <row r="8414" spans="1:8">
      <c r="A8414" s="676"/>
      <c r="B8414" s="677"/>
      <c r="C8414" s="425" t="s">
        <v>3388</v>
      </c>
      <c r="D8414" s="678" t="s">
        <v>98</v>
      </c>
      <c r="E8414" s="678">
        <v>0.02</v>
      </c>
      <c r="F8414" s="204">
        <v>1288</v>
      </c>
      <c r="G8414" s="1567">
        <f t="shared" si="627"/>
        <v>25.76</v>
      </c>
      <c r="H8414" s="103"/>
    </row>
    <row r="8415" spans="1:8">
      <c r="A8415" s="676"/>
      <c r="B8415" s="677"/>
      <c r="C8415" s="425" t="s">
        <v>3389</v>
      </c>
      <c r="D8415" s="678" t="s">
        <v>98</v>
      </c>
      <c r="E8415" s="678">
        <v>0.04</v>
      </c>
      <c r="F8415" s="204">
        <v>2553.6</v>
      </c>
      <c r="G8415" s="1567">
        <f t="shared" si="627"/>
        <v>102.14400000000001</v>
      </c>
      <c r="H8415" s="103"/>
    </row>
    <row r="8416" spans="1:8">
      <c r="A8416" s="676"/>
      <c r="B8416" s="677"/>
      <c r="C8416" s="425" t="s">
        <v>1680</v>
      </c>
      <c r="D8416" s="678" t="s">
        <v>98</v>
      </c>
      <c r="E8416" s="678">
        <v>0.02</v>
      </c>
      <c r="F8416" s="618">
        <v>1022</v>
      </c>
      <c r="G8416" s="1567">
        <f t="shared" si="627"/>
        <v>20.440000000000001</v>
      </c>
      <c r="H8416" s="103"/>
    </row>
    <row r="8417" spans="1:8">
      <c r="A8417" s="676"/>
      <c r="B8417" s="677"/>
      <c r="C8417" s="425" t="s">
        <v>3390</v>
      </c>
      <c r="D8417" s="678" t="s">
        <v>98</v>
      </c>
      <c r="E8417" s="1321">
        <v>1E-3</v>
      </c>
      <c r="F8417" s="204">
        <v>7850</v>
      </c>
      <c r="G8417" s="1567">
        <f t="shared" si="627"/>
        <v>7.8500000000000005</v>
      </c>
      <c r="H8417" s="103"/>
    </row>
    <row r="8418" spans="1:8">
      <c r="A8418" s="676"/>
      <c r="B8418" s="699" t="s">
        <v>35</v>
      </c>
      <c r="C8418" s="700"/>
      <c r="D8418" s="103"/>
      <c r="E8418" s="103"/>
      <c r="F8418" s="429"/>
      <c r="G8418" s="1533">
        <f>SUM(G8412:G8417)</f>
        <v>2561.1940000000004</v>
      </c>
      <c r="H8418" s="103"/>
    </row>
    <row r="8419" spans="1:8">
      <c r="A8419" s="676" t="s">
        <v>2962</v>
      </c>
      <c r="B8419" s="677" t="s">
        <v>3391</v>
      </c>
      <c r="C8419" s="700"/>
      <c r="D8419" s="103"/>
      <c r="E8419" s="103"/>
      <c r="F8419" s="429"/>
      <c r="G8419" s="1533"/>
      <c r="H8419" s="103"/>
    </row>
    <row r="8420" spans="1:8">
      <c r="A8420" s="676" t="s">
        <v>2963</v>
      </c>
      <c r="B8420" s="677" t="s">
        <v>2902</v>
      </c>
      <c r="C8420" s="425" t="s">
        <v>3332</v>
      </c>
      <c r="D8420" s="678" t="s">
        <v>40</v>
      </c>
      <c r="E8420" s="1321">
        <v>2</v>
      </c>
      <c r="F8420" s="204">
        <v>4624</v>
      </c>
      <c r="G8420" s="1567">
        <f t="shared" ref="G8420:G8423" si="628">E8420*F8420</f>
        <v>9248</v>
      </c>
      <c r="H8420" s="103"/>
    </row>
    <row r="8421" spans="1:8">
      <c r="A8421" s="819"/>
      <c r="B8421" s="677"/>
      <c r="C8421" s="425" t="s">
        <v>31</v>
      </c>
      <c r="D8421" s="678" t="s">
        <v>98</v>
      </c>
      <c r="E8421" s="1321">
        <v>1.7999999999999999E-2</v>
      </c>
      <c r="F8421" s="204">
        <v>3500</v>
      </c>
      <c r="G8421" s="1567">
        <f t="shared" si="628"/>
        <v>62.999999999999993</v>
      </c>
      <c r="H8421" s="103"/>
    </row>
    <row r="8422" spans="1:8">
      <c r="A8422" s="676"/>
      <c r="B8422" s="677"/>
      <c r="C8422" s="425" t="s">
        <v>729</v>
      </c>
      <c r="D8422" s="678" t="s">
        <v>730</v>
      </c>
      <c r="E8422" s="1321">
        <v>2.7E-2</v>
      </c>
      <c r="F8422" s="204">
        <v>60</v>
      </c>
      <c r="G8422" s="1567">
        <f t="shared" si="628"/>
        <v>1.6199999999999999</v>
      </c>
      <c r="H8422" s="103"/>
    </row>
    <row r="8423" spans="1:8">
      <c r="A8423" s="676"/>
      <c r="B8423" s="677"/>
      <c r="C8423" s="425" t="s">
        <v>576</v>
      </c>
      <c r="D8423" s="678" t="s">
        <v>39</v>
      </c>
      <c r="E8423" s="1321">
        <v>2.9000000000000001E-2</v>
      </c>
      <c r="F8423" s="204">
        <v>720</v>
      </c>
      <c r="G8423" s="1567">
        <f t="shared" si="628"/>
        <v>20.880000000000003</v>
      </c>
      <c r="H8423" s="103"/>
    </row>
    <row r="8424" spans="1:8">
      <c r="A8424" s="676"/>
      <c r="B8424" s="699" t="s">
        <v>35</v>
      </c>
      <c r="C8424" s="700"/>
      <c r="D8424" s="103"/>
      <c r="E8424" s="103"/>
      <c r="F8424" s="429"/>
      <c r="G8424" s="1533">
        <f>SUM(G8420:G8423)</f>
        <v>9333.5</v>
      </c>
      <c r="H8424" s="103"/>
    </row>
    <row r="8425" spans="1:8">
      <c r="A8425" s="676" t="s">
        <v>2964</v>
      </c>
      <c r="B8425" s="677" t="s">
        <v>2965</v>
      </c>
      <c r="C8425" s="425" t="s">
        <v>3335</v>
      </c>
      <c r="D8425" s="678" t="s">
        <v>40</v>
      </c>
      <c r="E8425" s="678">
        <v>3</v>
      </c>
      <c r="F8425" s="204">
        <v>1000</v>
      </c>
      <c r="G8425" s="1567">
        <f t="shared" ref="G8425:G8428" si="629">E8425*F8425</f>
        <v>3000</v>
      </c>
      <c r="H8425" s="103"/>
    </row>
    <row r="8426" spans="1:8">
      <c r="B8426" s="677"/>
      <c r="C8426" s="425" t="s">
        <v>31</v>
      </c>
      <c r="D8426" s="678" t="s">
        <v>98</v>
      </c>
      <c r="E8426" s="678">
        <v>1.7999999999999999E-2</v>
      </c>
      <c r="F8426" s="204">
        <v>3500</v>
      </c>
      <c r="G8426" s="1567">
        <f t="shared" si="629"/>
        <v>62.999999999999993</v>
      </c>
      <c r="H8426" s="103"/>
    </row>
    <row r="8427" spans="1:8">
      <c r="A8427" s="676"/>
      <c r="B8427" s="677"/>
      <c r="C8427" s="425" t="s">
        <v>729</v>
      </c>
      <c r="D8427" s="678" t="s">
        <v>730</v>
      </c>
      <c r="E8427" s="678">
        <v>2.7E-2</v>
      </c>
      <c r="F8427" s="204">
        <v>60</v>
      </c>
      <c r="G8427" s="1567">
        <f t="shared" si="629"/>
        <v>1.6199999999999999</v>
      </c>
      <c r="H8427" s="103"/>
    </row>
    <row r="8428" spans="1:8">
      <c r="A8428" s="676"/>
      <c r="B8428" s="677"/>
      <c r="C8428" s="425" t="s">
        <v>576</v>
      </c>
      <c r="D8428" s="678" t="s">
        <v>39</v>
      </c>
      <c r="E8428" s="678">
        <v>1.7999999999999999E-2</v>
      </c>
      <c r="F8428" s="204">
        <v>720</v>
      </c>
      <c r="G8428" s="1567">
        <f t="shared" si="629"/>
        <v>12.959999999999999</v>
      </c>
      <c r="H8428" s="103"/>
    </row>
    <row r="8429" spans="1:8">
      <c r="A8429" s="676"/>
      <c r="B8429" s="699" t="s">
        <v>35</v>
      </c>
      <c r="C8429" s="700"/>
      <c r="D8429" s="103"/>
      <c r="E8429" s="103"/>
      <c r="F8429" s="429"/>
      <c r="G8429" s="1533">
        <f>SUM(G8425:G8428)</f>
        <v>3077.58</v>
      </c>
      <c r="H8429" s="103"/>
    </row>
    <row r="8430" spans="1:8" ht="42.75">
      <c r="A8430" s="66" t="s">
        <v>2966</v>
      </c>
      <c r="B8430" s="284" t="s">
        <v>2967</v>
      </c>
      <c r="C8430" s="63"/>
      <c r="D8430" s="128"/>
      <c r="E8430" s="128"/>
      <c r="F8430" s="440"/>
      <c r="G8430" s="891"/>
      <c r="H8430" s="63"/>
    </row>
    <row r="8431" spans="1:8">
      <c r="A8431" s="676" t="s">
        <v>3392</v>
      </c>
      <c r="B8431" s="303" t="s">
        <v>1343</v>
      </c>
      <c r="C8431" s="309"/>
      <c r="D8431" s="308"/>
      <c r="E8431" s="308"/>
      <c r="F8431" s="429"/>
      <c r="G8431" s="1533"/>
      <c r="H8431" s="309"/>
    </row>
    <row r="8432" spans="1:8">
      <c r="A8432" s="676" t="s">
        <v>3393</v>
      </c>
      <c r="B8432" s="303" t="s">
        <v>2949</v>
      </c>
      <c r="C8432" s="425" t="s">
        <v>3172</v>
      </c>
      <c r="D8432" s="678" t="s">
        <v>1698</v>
      </c>
      <c r="E8432" s="678">
        <v>0.3</v>
      </c>
      <c r="F8432" s="637">
        <v>1750</v>
      </c>
      <c r="G8432" s="1567">
        <f t="shared" ref="G8432:G8438" si="630">E8432*F8432</f>
        <v>525</v>
      </c>
      <c r="H8432" s="678"/>
    </row>
    <row r="8433" spans="1:8">
      <c r="B8433" s="677"/>
      <c r="C8433" s="425" t="s">
        <v>3379</v>
      </c>
      <c r="D8433" s="678" t="s">
        <v>39</v>
      </c>
      <c r="E8433" s="678">
        <v>0.03</v>
      </c>
      <c r="F8433" s="204">
        <v>24640</v>
      </c>
      <c r="G8433" s="1567">
        <f t="shared" si="630"/>
        <v>739.19999999999993</v>
      </c>
      <c r="H8433" s="678"/>
    </row>
    <row r="8434" spans="1:8">
      <c r="A8434" s="676"/>
      <c r="B8434" s="677"/>
      <c r="C8434" s="425" t="s">
        <v>872</v>
      </c>
      <c r="D8434" s="678" t="s">
        <v>39</v>
      </c>
      <c r="E8434" s="678">
        <v>0.03</v>
      </c>
      <c r="F8434" s="204">
        <v>2500</v>
      </c>
      <c r="G8434" s="1567">
        <f t="shared" si="630"/>
        <v>75</v>
      </c>
      <c r="H8434" s="678"/>
    </row>
    <row r="8435" spans="1:8">
      <c r="A8435" s="676"/>
      <c r="B8435" s="677"/>
      <c r="C8435" s="425" t="s">
        <v>1664</v>
      </c>
      <c r="D8435" s="678" t="s">
        <v>98</v>
      </c>
      <c r="E8435" s="678">
        <v>0.05</v>
      </c>
      <c r="F8435" s="204">
        <v>2553.6</v>
      </c>
      <c r="G8435" s="1567">
        <f t="shared" si="630"/>
        <v>127.68</v>
      </c>
      <c r="H8435" s="678"/>
    </row>
    <row r="8436" spans="1:8">
      <c r="A8436" s="676"/>
      <c r="B8436" s="677"/>
      <c r="C8436" s="425" t="s">
        <v>291</v>
      </c>
      <c r="D8436" s="678" t="s">
        <v>98</v>
      </c>
      <c r="E8436" s="678">
        <v>0.05</v>
      </c>
      <c r="F8436" s="204">
        <v>6600</v>
      </c>
      <c r="G8436" s="1567">
        <f t="shared" si="630"/>
        <v>330</v>
      </c>
      <c r="H8436" s="678"/>
    </row>
    <row r="8437" spans="1:8">
      <c r="A8437" s="676"/>
      <c r="B8437" s="677"/>
      <c r="C8437" s="425" t="s">
        <v>2061</v>
      </c>
      <c r="D8437" s="678" t="s">
        <v>98</v>
      </c>
      <c r="E8437" s="678">
        <v>0.02</v>
      </c>
      <c r="F8437" s="637">
        <v>5000</v>
      </c>
      <c r="G8437" s="1567">
        <f t="shared" si="630"/>
        <v>100</v>
      </c>
      <c r="H8437" s="678"/>
    </row>
    <row r="8438" spans="1:8">
      <c r="A8438" s="676"/>
      <c r="B8438" s="677"/>
      <c r="C8438" s="742" t="s">
        <v>727</v>
      </c>
      <c r="D8438" s="359" t="s">
        <v>98</v>
      </c>
      <c r="E8438" s="359">
        <v>1E-3</v>
      </c>
      <c r="F8438" s="636">
        <v>5500</v>
      </c>
      <c r="G8438" s="1564">
        <f t="shared" si="630"/>
        <v>5.5</v>
      </c>
      <c r="H8438" s="678"/>
    </row>
    <row r="8439" spans="1:8">
      <c r="A8439" s="676"/>
      <c r="B8439" s="699" t="s">
        <v>35</v>
      </c>
      <c r="C8439" s="744"/>
      <c r="D8439" s="186"/>
      <c r="E8439" s="186"/>
      <c r="F8439" s="276"/>
      <c r="G8439" s="889">
        <f>SUM(G8432:G8438)</f>
        <v>1902.3799999999999</v>
      </c>
      <c r="H8439" s="103"/>
    </row>
    <row r="8440" spans="1:8">
      <c r="A8440" s="676" t="s">
        <v>3394</v>
      </c>
      <c r="B8440" s="303" t="s">
        <v>2947</v>
      </c>
      <c r="C8440" s="742" t="s">
        <v>3374</v>
      </c>
      <c r="D8440" s="359" t="s">
        <v>98</v>
      </c>
      <c r="E8440" s="359">
        <v>4.4999999999999997E-3</v>
      </c>
      <c r="F8440" s="208">
        <v>20110</v>
      </c>
      <c r="G8440" s="1564">
        <f t="shared" ref="G8440:G8444" si="631">E8440*F8440</f>
        <v>90.49499999999999</v>
      </c>
      <c r="H8440" s="678"/>
    </row>
    <row r="8441" spans="1:8">
      <c r="A8441" s="819"/>
      <c r="B8441" s="677"/>
      <c r="C8441" s="742" t="s">
        <v>3375</v>
      </c>
      <c r="D8441" s="359" t="s">
        <v>32</v>
      </c>
      <c r="E8441" s="359">
        <v>1E-3</v>
      </c>
      <c r="F8441" s="636">
        <v>55776</v>
      </c>
      <c r="G8441" s="1564">
        <f t="shared" si="631"/>
        <v>55.776000000000003</v>
      </c>
      <c r="H8441" s="678"/>
    </row>
    <row r="8442" spans="1:8">
      <c r="A8442" s="676"/>
      <c r="B8442" s="677"/>
      <c r="C8442" s="742" t="s">
        <v>892</v>
      </c>
      <c r="D8442" s="359" t="s">
        <v>98</v>
      </c>
      <c r="E8442" s="359">
        <v>8.9999999999999993E-3</v>
      </c>
      <c r="F8442" s="636">
        <v>3333</v>
      </c>
      <c r="G8442" s="1564">
        <f t="shared" si="631"/>
        <v>29.996999999999996</v>
      </c>
      <c r="H8442" s="678"/>
    </row>
    <row r="8443" spans="1:8">
      <c r="A8443" s="676"/>
      <c r="B8443" s="677"/>
      <c r="C8443" s="425" t="s">
        <v>727</v>
      </c>
      <c r="D8443" s="678" t="s">
        <v>98</v>
      </c>
      <c r="E8443" s="678">
        <v>2.5000000000000001E-3</v>
      </c>
      <c r="F8443" s="637">
        <v>5500</v>
      </c>
      <c r="G8443" s="1567">
        <f t="shared" si="631"/>
        <v>13.75</v>
      </c>
      <c r="H8443" s="678"/>
    </row>
    <row r="8444" spans="1:8">
      <c r="A8444" s="676"/>
      <c r="B8444" s="677"/>
      <c r="C8444" s="425" t="s">
        <v>3376</v>
      </c>
      <c r="D8444" s="678" t="s">
        <v>98</v>
      </c>
      <c r="E8444" s="678">
        <v>0.1</v>
      </c>
      <c r="F8444" s="637">
        <v>15400</v>
      </c>
      <c r="G8444" s="1567">
        <f t="shared" si="631"/>
        <v>1540</v>
      </c>
      <c r="H8444" s="678"/>
    </row>
    <row r="8445" spans="1:8">
      <c r="A8445" s="676"/>
      <c r="B8445" s="699" t="s">
        <v>35</v>
      </c>
      <c r="C8445" s="700"/>
      <c r="D8445" s="103"/>
      <c r="E8445" s="103"/>
      <c r="F8445" s="429"/>
      <c r="G8445" s="1533">
        <f>SUM(G8440:G8444)</f>
        <v>1730.018</v>
      </c>
      <c r="H8445" s="103"/>
    </row>
    <row r="8446" spans="1:8">
      <c r="A8446" s="676" t="s">
        <v>3395</v>
      </c>
      <c r="B8446" s="303" t="s">
        <v>2972</v>
      </c>
      <c r="C8446" s="425" t="s">
        <v>3362</v>
      </c>
      <c r="D8446" s="678" t="s">
        <v>38</v>
      </c>
      <c r="E8446" s="678">
        <v>0.02</v>
      </c>
      <c r="F8446" s="637">
        <v>63000</v>
      </c>
      <c r="G8446" s="1567">
        <f t="shared" ref="G8446:G8447" si="632">E8446*F8446</f>
        <v>1260</v>
      </c>
      <c r="H8446" s="678"/>
    </row>
    <row r="8447" spans="1:8">
      <c r="B8447" s="677"/>
      <c r="C8447" s="425" t="s">
        <v>3363</v>
      </c>
      <c r="D8447" s="678" t="s">
        <v>98</v>
      </c>
      <c r="E8447" s="678">
        <v>5.0000000000000001E-3</v>
      </c>
      <c r="F8447" s="204">
        <v>2553.6</v>
      </c>
      <c r="G8447" s="1567">
        <f t="shared" si="632"/>
        <v>12.768000000000001</v>
      </c>
      <c r="H8447" s="678"/>
    </row>
    <row r="8448" spans="1:8">
      <c r="A8448" s="676"/>
      <c r="B8448" s="699" t="s">
        <v>35</v>
      </c>
      <c r="C8448" s="700"/>
      <c r="D8448" s="103"/>
      <c r="E8448" s="103"/>
      <c r="F8448" s="429"/>
      <c r="G8448" s="1533">
        <f>SUM(G8446:G8447)</f>
        <v>1272.768</v>
      </c>
      <c r="H8448" s="103"/>
    </row>
    <row r="8449" spans="1:8">
      <c r="A8449" s="676" t="s">
        <v>3396</v>
      </c>
      <c r="B8449" s="303" t="s">
        <v>2943</v>
      </c>
      <c r="C8449" s="425" t="s">
        <v>3368</v>
      </c>
      <c r="D8449" s="678" t="s">
        <v>1698</v>
      </c>
      <c r="E8449" s="678">
        <v>1</v>
      </c>
      <c r="F8449" s="637">
        <v>2128</v>
      </c>
      <c r="G8449" s="1567">
        <f t="shared" ref="G8449:G8453" si="633">E8449*F8449</f>
        <v>2128</v>
      </c>
      <c r="H8449" s="678"/>
    </row>
    <row r="8450" spans="1:8">
      <c r="B8450" s="677"/>
      <c r="C8450" s="425" t="s">
        <v>3370</v>
      </c>
      <c r="D8450" s="678" t="s">
        <v>98</v>
      </c>
      <c r="E8450" s="678">
        <v>0.08</v>
      </c>
      <c r="F8450" s="637">
        <v>5000</v>
      </c>
      <c r="G8450" s="1567">
        <f t="shared" si="633"/>
        <v>400</v>
      </c>
      <c r="H8450" s="678"/>
    </row>
    <row r="8451" spans="1:8">
      <c r="A8451" s="676"/>
      <c r="B8451" s="677"/>
      <c r="C8451" s="425" t="s">
        <v>3153</v>
      </c>
      <c r="D8451" s="678" t="s">
        <v>98</v>
      </c>
      <c r="E8451" s="678">
        <v>0.01</v>
      </c>
      <c r="F8451" s="204">
        <v>6500</v>
      </c>
      <c r="G8451" s="1567">
        <f t="shared" si="633"/>
        <v>65</v>
      </c>
      <c r="H8451" s="678"/>
    </row>
    <row r="8452" spans="1:8">
      <c r="A8452" s="676"/>
      <c r="B8452" s="677"/>
      <c r="C8452" s="425" t="s">
        <v>3112</v>
      </c>
      <c r="D8452" s="678" t="s">
        <v>98</v>
      </c>
      <c r="E8452" s="678">
        <v>0.02</v>
      </c>
      <c r="F8452" s="204">
        <v>6200</v>
      </c>
      <c r="G8452" s="1567">
        <f t="shared" si="633"/>
        <v>124</v>
      </c>
      <c r="H8452" s="678"/>
    </row>
    <row r="8453" spans="1:8">
      <c r="A8453" s="676"/>
      <c r="B8453" s="677"/>
      <c r="C8453" s="425" t="s">
        <v>3149</v>
      </c>
      <c r="D8453" s="678" t="s">
        <v>98</v>
      </c>
      <c r="E8453" s="678">
        <v>2E-3</v>
      </c>
      <c r="F8453" s="637">
        <v>133000</v>
      </c>
      <c r="G8453" s="1567">
        <f t="shared" si="633"/>
        <v>266</v>
      </c>
      <c r="H8453" s="678"/>
    </row>
    <row r="8454" spans="1:8">
      <c r="A8454" s="676"/>
      <c r="B8454" s="699" t="s">
        <v>35</v>
      </c>
      <c r="C8454" s="700"/>
      <c r="D8454" s="103"/>
      <c r="E8454" s="103"/>
      <c r="F8454" s="429"/>
      <c r="G8454" s="1533">
        <f>SUM(G8449:G8453)</f>
        <v>2983</v>
      </c>
      <c r="H8454" s="103"/>
    </row>
    <row r="8455" spans="1:8" ht="30">
      <c r="A8455" s="676" t="s">
        <v>3397</v>
      </c>
      <c r="B8455" s="303" t="s">
        <v>2975</v>
      </c>
      <c r="C8455" s="425" t="s">
        <v>3398</v>
      </c>
      <c r="D8455" s="678" t="s">
        <v>3108</v>
      </c>
      <c r="E8455" s="678">
        <v>1</v>
      </c>
      <c r="F8455" s="204">
        <v>2324</v>
      </c>
      <c r="G8455" s="1567">
        <f t="shared" ref="G8455:G8458" si="634">E8455*F8455</f>
        <v>2324</v>
      </c>
      <c r="H8455" s="678"/>
    </row>
    <row r="8456" spans="1:8">
      <c r="B8456" s="677"/>
      <c r="C8456" s="425" t="s">
        <v>84</v>
      </c>
      <c r="D8456" s="678" t="s">
        <v>39</v>
      </c>
      <c r="E8456" s="678">
        <v>0.01</v>
      </c>
      <c r="F8456" s="637">
        <v>6300</v>
      </c>
      <c r="G8456" s="1567">
        <f t="shared" si="634"/>
        <v>63</v>
      </c>
      <c r="H8456" s="678"/>
    </row>
    <row r="8457" spans="1:8">
      <c r="A8457" s="676"/>
      <c r="B8457" s="677"/>
      <c r="C8457" s="425" t="s">
        <v>576</v>
      </c>
      <c r="D8457" s="678" t="s">
        <v>39</v>
      </c>
      <c r="E8457" s="678">
        <v>0.01</v>
      </c>
      <c r="F8457" s="204">
        <v>720</v>
      </c>
      <c r="G8457" s="1567">
        <f t="shared" si="634"/>
        <v>7.2</v>
      </c>
      <c r="H8457" s="678"/>
    </row>
    <row r="8458" spans="1:8">
      <c r="A8458" s="676"/>
      <c r="B8458" s="677"/>
      <c r="C8458" s="742" t="s">
        <v>1760</v>
      </c>
      <c r="D8458" s="359" t="s">
        <v>39</v>
      </c>
      <c r="E8458" s="359">
        <v>0.01</v>
      </c>
      <c r="F8458" s="208">
        <v>12000</v>
      </c>
      <c r="G8458" s="1564">
        <f t="shared" si="634"/>
        <v>120</v>
      </c>
      <c r="H8458" s="678"/>
    </row>
    <row r="8459" spans="1:8">
      <c r="A8459" s="676"/>
      <c r="B8459" s="699" t="s">
        <v>35</v>
      </c>
      <c r="C8459" s="744"/>
      <c r="D8459" s="186"/>
      <c r="E8459" s="186"/>
      <c r="F8459" s="276"/>
      <c r="G8459" s="889">
        <f>SUM(G8455:G8458)</f>
        <v>2514.1999999999998</v>
      </c>
      <c r="H8459" s="103"/>
    </row>
    <row r="8460" spans="1:8">
      <c r="A8460" s="676" t="s">
        <v>3399</v>
      </c>
      <c r="B8460" s="303" t="s">
        <v>2934</v>
      </c>
      <c r="C8460" s="742" t="s">
        <v>1702</v>
      </c>
      <c r="D8460" s="359" t="s">
        <v>98</v>
      </c>
      <c r="E8460" s="359">
        <v>2E-3</v>
      </c>
      <c r="F8460" s="641">
        <v>1230</v>
      </c>
      <c r="G8460" s="1564">
        <f t="shared" ref="G8460:G8463" si="635">E8460*F8460</f>
        <v>2.46</v>
      </c>
      <c r="H8460" s="678"/>
    </row>
    <row r="8461" spans="1:8">
      <c r="B8461" s="677"/>
      <c r="C8461" s="742" t="s">
        <v>576</v>
      </c>
      <c r="D8461" s="359" t="s">
        <v>39</v>
      </c>
      <c r="E8461" s="359">
        <v>0.01</v>
      </c>
      <c r="F8461" s="208">
        <v>720</v>
      </c>
      <c r="G8461" s="1564">
        <f t="shared" si="635"/>
        <v>7.2</v>
      </c>
      <c r="H8461" s="678"/>
    </row>
    <row r="8462" spans="1:8">
      <c r="A8462" s="676"/>
      <c r="B8462" s="677"/>
      <c r="C8462" s="742" t="s">
        <v>3360</v>
      </c>
      <c r="D8462" s="359" t="s">
        <v>98</v>
      </c>
      <c r="E8462" s="359">
        <v>8.0000000000000002E-3</v>
      </c>
      <c r="F8462" s="636">
        <v>137900</v>
      </c>
      <c r="G8462" s="1564">
        <f t="shared" si="635"/>
        <v>1103.2</v>
      </c>
      <c r="H8462" s="678"/>
    </row>
    <row r="8463" spans="1:8">
      <c r="A8463" s="676"/>
      <c r="B8463" s="677"/>
      <c r="C8463" s="742" t="s">
        <v>1794</v>
      </c>
      <c r="D8463" s="359" t="s">
        <v>98</v>
      </c>
      <c r="E8463" s="359">
        <v>2.5000000000000001E-2</v>
      </c>
      <c r="F8463" s="208">
        <v>6580</v>
      </c>
      <c r="G8463" s="1564">
        <f t="shared" si="635"/>
        <v>164.5</v>
      </c>
      <c r="H8463" s="678"/>
    </row>
    <row r="8464" spans="1:8">
      <c r="A8464" s="676"/>
      <c r="B8464" s="699" t="s">
        <v>35</v>
      </c>
      <c r="C8464" s="744"/>
      <c r="D8464" s="186"/>
      <c r="E8464" s="186"/>
      <c r="F8464" s="276"/>
      <c r="G8464" s="889">
        <f>SUM(G8460:G8463)</f>
        <v>1277.3600000000001</v>
      </c>
      <c r="H8464" s="103"/>
    </row>
    <row r="8465" spans="1:8">
      <c r="A8465" s="676" t="s">
        <v>3400</v>
      </c>
      <c r="B8465" s="303" t="s">
        <v>2854</v>
      </c>
      <c r="C8465" s="425" t="s">
        <v>1760</v>
      </c>
      <c r="D8465" s="678" t="s">
        <v>39</v>
      </c>
      <c r="E8465" s="678">
        <v>0.01</v>
      </c>
      <c r="F8465" s="204">
        <v>12000</v>
      </c>
      <c r="G8465" s="1567">
        <f t="shared" ref="G8465:G8466" si="636">E8465*F8465</f>
        <v>120</v>
      </c>
      <c r="H8465" s="678"/>
    </row>
    <row r="8466" spans="1:8">
      <c r="A8466" s="819"/>
      <c r="B8466" s="303"/>
      <c r="C8466" s="425" t="s">
        <v>3296</v>
      </c>
      <c r="D8466" s="678" t="s">
        <v>1698</v>
      </c>
      <c r="E8466" s="678">
        <v>1</v>
      </c>
      <c r="F8466" s="637">
        <v>2324</v>
      </c>
      <c r="G8466" s="1567">
        <f t="shared" si="636"/>
        <v>2324</v>
      </c>
      <c r="H8466" s="678"/>
    </row>
    <row r="8467" spans="1:8">
      <c r="A8467" s="676"/>
      <c r="B8467" s="699" t="s">
        <v>35</v>
      </c>
      <c r="C8467" s="700"/>
      <c r="D8467" s="103"/>
      <c r="E8467" s="103"/>
      <c r="F8467" s="429"/>
      <c r="G8467" s="1533">
        <f>SUM(G8465:G8466)</f>
        <v>2444</v>
      </c>
      <c r="H8467" s="103"/>
    </row>
    <row r="8468" spans="1:8" ht="30">
      <c r="A8468" s="676" t="s">
        <v>3401</v>
      </c>
      <c r="B8468" s="303" t="s">
        <v>2679</v>
      </c>
      <c r="C8468" s="425" t="s">
        <v>3281</v>
      </c>
      <c r="D8468" s="678" t="s">
        <v>3108</v>
      </c>
      <c r="E8468" s="678">
        <v>1</v>
      </c>
      <c r="F8468" s="637">
        <v>2128</v>
      </c>
      <c r="G8468" s="1567">
        <f t="shared" ref="G8468:G8471" si="637">E8468*F8468</f>
        <v>2128</v>
      </c>
      <c r="H8468" s="678"/>
    </row>
    <row r="8469" spans="1:8">
      <c r="B8469" s="677"/>
      <c r="C8469" s="425" t="s">
        <v>84</v>
      </c>
      <c r="D8469" s="678" t="s">
        <v>39</v>
      </c>
      <c r="E8469" s="678">
        <v>0.01</v>
      </c>
      <c r="F8469" s="637">
        <v>6300</v>
      </c>
      <c r="G8469" s="1567">
        <f t="shared" si="637"/>
        <v>63</v>
      </c>
      <c r="H8469" s="678"/>
    </row>
    <row r="8470" spans="1:8">
      <c r="A8470" s="676"/>
      <c r="B8470" s="677"/>
      <c r="C8470" s="742" t="s">
        <v>576</v>
      </c>
      <c r="D8470" s="359" t="s">
        <v>39</v>
      </c>
      <c r="E8470" s="359">
        <v>0.01</v>
      </c>
      <c r="F8470" s="208">
        <v>720</v>
      </c>
      <c r="G8470" s="1564">
        <f t="shared" si="637"/>
        <v>7.2</v>
      </c>
      <c r="H8470" s="678"/>
    </row>
    <row r="8471" spans="1:8">
      <c r="A8471" s="676"/>
      <c r="B8471" s="677"/>
      <c r="C8471" s="742" t="s">
        <v>1760</v>
      </c>
      <c r="D8471" s="359" t="s">
        <v>39</v>
      </c>
      <c r="E8471" s="359">
        <v>0.01</v>
      </c>
      <c r="F8471" s="208">
        <v>12000</v>
      </c>
      <c r="G8471" s="1564">
        <f t="shared" si="637"/>
        <v>120</v>
      </c>
      <c r="H8471" s="678"/>
    </row>
    <row r="8472" spans="1:8">
      <c r="A8472" s="676"/>
      <c r="B8472" s="699" t="s">
        <v>35</v>
      </c>
      <c r="C8472" s="744"/>
      <c r="D8472" s="186"/>
      <c r="E8472" s="186"/>
      <c r="F8472" s="276"/>
      <c r="G8472" s="889">
        <f>SUM(G8468:G8471)</f>
        <v>2318.1999999999998</v>
      </c>
      <c r="H8472" s="103"/>
    </row>
    <row r="8473" spans="1:8">
      <c r="A8473" s="676" t="s">
        <v>3402</v>
      </c>
      <c r="B8473" s="303" t="s">
        <v>2673</v>
      </c>
      <c r="C8473" s="742" t="s">
        <v>3110</v>
      </c>
      <c r="D8473" s="359" t="s">
        <v>98</v>
      </c>
      <c r="E8473" s="359">
        <v>0.08</v>
      </c>
      <c r="F8473" s="208">
        <v>1288</v>
      </c>
      <c r="G8473" s="1564">
        <f t="shared" ref="G8473:G8477" si="638">E8473*F8473</f>
        <v>103.04</v>
      </c>
      <c r="H8473" s="678"/>
    </row>
    <row r="8474" spans="1:8">
      <c r="A8474" s="819"/>
      <c r="B8474" s="677"/>
      <c r="C8474" s="742" t="s">
        <v>731</v>
      </c>
      <c r="D8474" s="359" t="s">
        <v>98</v>
      </c>
      <c r="E8474" s="359">
        <v>0.25</v>
      </c>
      <c r="F8474" s="208">
        <v>3500</v>
      </c>
      <c r="G8474" s="1564">
        <f t="shared" si="638"/>
        <v>875</v>
      </c>
      <c r="H8474" s="678"/>
    </row>
    <row r="8475" spans="1:8">
      <c r="A8475" s="676"/>
      <c r="B8475" s="677"/>
      <c r="C8475" s="742" t="s">
        <v>1845</v>
      </c>
      <c r="D8475" s="359" t="s">
        <v>116</v>
      </c>
      <c r="E8475" s="359">
        <v>0.01</v>
      </c>
      <c r="F8475" s="208">
        <v>4900</v>
      </c>
      <c r="G8475" s="1564">
        <f t="shared" si="638"/>
        <v>49</v>
      </c>
      <c r="H8475" s="678"/>
    </row>
    <row r="8476" spans="1:8">
      <c r="A8476" s="676"/>
      <c r="B8476" s="677"/>
      <c r="C8476" s="742" t="s">
        <v>3112</v>
      </c>
      <c r="D8476" s="359" t="s">
        <v>98</v>
      </c>
      <c r="E8476" s="359">
        <v>0.1</v>
      </c>
      <c r="F8476" s="208">
        <v>6200</v>
      </c>
      <c r="G8476" s="1564">
        <f t="shared" si="638"/>
        <v>620</v>
      </c>
      <c r="H8476" s="678"/>
    </row>
    <row r="8477" spans="1:8">
      <c r="A8477" s="676"/>
      <c r="B8477" s="677"/>
      <c r="C8477" s="742" t="s">
        <v>3113</v>
      </c>
      <c r="D8477" s="359" t="s">
        <v>1698</v>
      </c>
      <c r="E8477" s="359">
        <v>0.01</v>
      </c>
      <c r="F8477" s="208">
        <v>4500</v>
      </c>
      <c r="G8477" s="1564">
        <f t="shared" si="638"/>
        <v>45</v>
      </c>
      <c r="H8477" s="678"/>
    </row>
    <row r="8478" spans="1:8">
      <c r="A8478" s="676"/>
      <c r="B8478" s="699" t="s">
        <v>35</v>
      </c>
      <c r="C8478" s="744"/>
      <c r="D8478" s="186"/>
      <c r="E8478" s="186"/>
      <c r="F8478" s="276"/>
      <c r="G8478" s="889">
        <f>SUM(G8473:G8477)</f>
        <v>1692.04</v>
      </c>
      <c r="H8478" s="103"/>
    </row>
    <row r="8479" spans="1:8">
      <c r="A8479" s="676" t="s">
        <v>3403</v>
      </c>
      <c r="B8479" s="303" t="s">
        <v>2727</v>
      </c>
      <c r="C8479" s="742" t="s">
        <v>3176</v>
      </c>
      <c r="D8479" s="359" t="s">
        <v>1698</v>
      </c>
      <c r="E8479" s="359">
        <v>1</v>
      </c>
      <c r="F8479" s="620">
        <v>2324</v>
      </c>
      <c r="G8479" s="1564">
        <f t="shared" ref="G8479:G8482" si="639">E8479*F8479</f>
        <v>2324</v>
      </c>
      <c r="H8479" s="678"/>
    </row>
    <row r="8480" spans="1:8">
      <c r="A8480" s="819"/>
      <c r="B8480" s="677"/>
      <c r="C8480" s="742" t="s">
        <v>731</v>
      </c>
      <c r="D8480" s="359" t="s">
        <v>98</v>
      </c>
      <c r="E8480" s="359">
        <v>5.0000000000000001E-3</v>
      </c>
      <c r="F8480" s="208">
        <v>3500</v>
      </c>
      <c r="G8480" s="1564">
        <f t="shared" si="639"/>
        <v>17.5</v>
      </c>
      <c r="H8480" s="678"/>
    </row>
    <row r="8481" spans="1:8">
      <c r="A8481" s="676"/>
      <c r="B8481" s="677"/>
      <c r="C8481" s="742" t="s">
        <v>3149</v>
      </c>
      <c r="D8481" s="359" t="s">
        <v>98</v>
      </c>
      <c r="E8481" s="359">
        <v>2E-3</v>
      </c>
      <c r="F8481" s="636">
        <v>133000</v>
      </c>
      <c r="G8481" s="1564">
        <f t="shared" si="639"/>
        <v>266</v>
      </c>
      <c r="H8481" s="678"/>
    </row>
    <row r="8482" spans="1:8">
      <c r="A8482" s="676"/>
      <c r="B8482" s="677"/>
      <c r="C8482" s="425" t="s">
        <v>3150</v>
      </c>
      <c r="D8482" s="678" t="s">
        <v>98</v>
      </c>
      <c r="E8482" s="678">
        <v>1E-3</v>
      </c>
      <c r="F8482" s="204">
        <v>3150</v>
      </c>
      <c r="G8482" s="1567">
        <f t="shared" si="639"/>
        <v>3.15</v>
      </c>
      <c r="H8482" s="678"/>
    </row>
    <row r="8483" spans="1:8">
      <c r="A8483" s="676"/>
      <c r="B8483" s="699" t="s">
        <v>35</v>
      </c>
      <c r="C8483" s="700"/>
      <c r="D8483" s="103"/>
      <c r="E8483" s="103"/>
      <c r="F8483" s="429"/>
      <c r="G8483" s="1533">
        <f>SUM(G8479:G8482)</f>
        <v>2610.65</v>
      </c>
      <c r="H8483" s="103"/>
    </row>
    <row r="8484" spans="1:8" ht="30">
      <c r="A8484" s="676" t="s">
        <v>3404</v>
      </c>
      <c r="B8484" s="303" t="s">
        <v>2936</v>
      </c>
      <c r="C8484" s="425" t="s">
        <v>3405</v>
      </c>
      <c r="D8484" s="678" t="s">
        <v>1698</v>
      </c>
      <c r="E8484" s="678">
        <v>1</v>
      </c>
      <c r="F8484" s="618">
        <v>2324</v>
      </c>
      <c r="G8484" s="1567">
        <f t="shared" ref="G8484:G8487" si="640">E8484*F8484</f>
        <v>2324</v>
      </c>
      <c r="H8484" s="678"/>
    </row>
    <row r="8485" spans="1:8">
      <c r="B8485" s="677"/>
      <c r="C8485" s="425" t="s">
        <v>84</v>
      </c>
      <c r="D8485" s="678" t="s">
        <v>39</v>
      </c>
      <c r="E8485" s="678">
        <v>0.01</v>
      </c>
      <c r="F8485" s="637">
        <v>6300</v>
      </c>
      <c r="G8485" s="1567">
        <f t="shared" si="640"/>
        <v>63</v>
      </c>
      <c r="H8485" s="678"/>
    </row>
    <row r="8486" spans="1:8">
      <c r="A8486" s="676"/>
      <c r="B8486" s="677"/>
      <c r="C8486" s="425" t="s">
        <v>576</v>
      </c>
      <c r="D8486" s="678" t="s">
        <v>39</v>
      </c>
      <c r="E8486" s="678">
        <v>0.01</v>
      </c>
      <c r="F8486" s="204">
        <v>720</v>
      </c>
      <c r="G8486" s="1567">
        <f t="shared" si="640"/>
        <v>7.2</v>
      </c>
      <c r="H8486" s="678"/>
    </row>
    <row r="8487" spans="1:8">
      <c r="A8487" s="676"/>
      <c r="B8487" s="677"/>
      <c r="C8487" s="425" t="s">
        <v>1760</v>
      </c>
      <c r="D8487" s="678" t="s">
        <v>39</v>
      </c>
      <c r="E8487" s="678">
        <v>0.01</v>
      </c>
      <c r="F8487" s="204">
        <v>12000</v>
      </c>
      <c r="G8487" s="1567">
        <f t="shared" si="640"/>
        <v>120</v>
      </c>
      <c r="H8487" s="678"/>
    </row>
    <row r="8488" spans="1:8">
      <c r="A8488" s="676"/>
      <c r="B8488" s="699" t="s">
        <v>35</v>
      </c>
      <c r="C8488" s="700"/>
      <c r="D8488" s="103"/>
      <c r="E8488" s="103"/>
      <c r="F8488" s="429"/>
      <c r="G8488" s="1533">
        <f>SUM(G8484:G8487)</f>
        <v>2514.1999999999998</v>
      </c>
      <c r="H8488" s="103"/>
    </row>
    <row r="8489" spans="1:8" ht="30">
      <c r="A8489" s="676" t="s">
        <v>3406</v>
      </c>
      <c r="B8489" s="303" t="s">
        <v>2983</v>
      </c>
      <c r="C8489" s="425" t="s">
        <v>3157</v>
      </c>
      <c r="D8489" s="678" t="s">
        <v>1698</v>
      </c>
      <c r="E8489" s="678">
        <v>1</v>
      </c>
      <c r="F8489" s="204">
        <v>2324</v>
      </c>
      <c r="G8489" s="1567">
        <f t="shared" ref="G8489:G8490" si="641">E8489*F8489</f>
        <v>2324</v>
      </c>
      <c r="H8489" s="103"/>
    </row>
    <row r="8490" spans="1:8">
      <c r="B8490" s="699"/>
      <c r="C8490" s="425" t="s">
        <v>1760</v>
      </c>
      <c r="D8490" s="678" t="s">
        <v>39</v>
      </c>
      <c r="E8490" s="678">
        <v>0.01</v>
      </c>
      <c r="F8490" s="204">
        <v>12000</v>
      </c>
      <c r="G8490" s="1567">
        <f t="shared" si="641"/>
        <v>120</v>
      </c>
      <c r="H8490" s="103"/>
    </row>
    <row r="8491" spans="1:8">
      <c r="A8491" s="676"/>
      <c r="B8491" s="699" t="s">
        <v>35</v>
      </c>
      <c r="C8491" s="700"/>
      <c r="D8491" s="103"/>
      <c r="E8491" s="103"/>
      <c r="F8491" s="825"/>
      <c r="G8491" s="1566">
        <f>SUM(G8489:G8490)</f>
        <v>2444</v>
      </c>
      <c r="H8491" s="103"/>
    </row>
    <row r="8492" spans="1:8">
      <c r="A8492" s="676" t="s">
        <v>3407</v>
      </c>
      <c r="B8492" s="303" t="s">
        <v>2912</v>
      </c>
      <c r="C8492" s="425" t="s">
        <v>3408</v>
      </c>
      <c r="D8492" s="678" t="s">
        <v>1698</v>
      </c>
      <c r="E8492" s="678">
        <v>1</v>
      </c>
      <c r="F8492" s="637">
        <v>1540</v>
      </c>
      <c r="G8492" s="1567">
        <f t="shared" ref="G8492:G8496" si="642">E8492*F8492</f>
        <v>1540</v>
      </c>
      <c r="H8492" s="678"/>
    </row>
    <row r="8493" spans="1:8">
      <c r="B8493" s="677"/>
      <c r="C8493" s="425" t="s">
        <v>727</v>
      </c>
      <c r="D8493" s="678" t="s">
        <v>98</v>
      </c>
      <c r="E8493" s="678" t="s">
        <v>1964</v>
      </c>
      <c r="F8493" s="204">
        <v>5500</v>
      </c>
      <c r="G8493" s="1567">
        <f t="shared" si="642"/>
        <v>275</v>
      </c>
      <c r="H8493" s="678"/>
    </row>
    <row r="8494" spans="1:8">
      <c r="A8494" s="676"/>
      <c r="B8494" s="677"/>
      <c r="C8494" s="425" t="s">
        <v>1760</v>
      </c>
      <c r="D8494" s="678" t="s">
        <v>39</v>
      </c>
      <c r="E8494" s="678">
        <v>0.01</v>
      </c>
      <c r="F8494" s="204">
        <v>12000</v>
      </c>
      <c r="G8494" s="1567">
        <f t="shared" si="642"/>
        <v>120</v>
      </c>
      <c r="H8494" s="678"/>
    </row>
    <row r="8495" spans="1:8">
      <c r="A8495" s="676"/>
      <c r="B8495" s="677"/>
      <c r="C8495" s="742" t="s">
        <v>3409</v>
      </c>
      <c r="D8495" s="359" t="s">
        <v>1698</v>
      </c>
      <c r="E8495" s="359">
        <v>0.01</v>
      </c>
      <c r="F8495" s="208">
        <v>2000</v>
      </c>
      <c r="G8495" s="1564">
        <f t="shared" si="642"/>
        <v>20</v>
      </c>
      <c r="H8495" s="678"/>
    </row>
    <row r="8496" spans="1:8">
      <c r="A8496" s="676"/>
      <c r="B8496" s="677"/>
      <c r="C8496" s="742" t="s">
        <v>731</v>
      </c>
      <c r="D8496" s="359" t="s">
        <v>98</v>
      </c>
      <c r="E8496" s="359">
        <v>5.0000000000000001E-3</v>
      </c>
      <c r="F8496" s="208">
        <v>3500</v>
      </c>
      <c r="G8496" s="1564">
        <f t="shared" si="642"/>
        <v>17.5</v>
      </c>
      <c r="H8496" s="678"/>
    </row>
    <row r="8497" spans="1:8">
      <c r="A8497" s="676"/>
      <c r="B8497" s="699" t="s">
        <v>35</v>
      </c>
      <c r="C8497" s="700"/>
      <c r="D8497" s="103"/>
      <c r="E8497" s="103"/>
      <c r="F8497" s="429"/>
      <c r="G8497" s="1533">
        <f>SUM(G8492:G8496)</f>
        <v>1972.5</v>
      </c>
      <c r="H8497" s="103"/>
    </row>
    <row r="8498" spans="1:8">
      <c r="A8498" s="676" t="s">
        <v>3410</v>
      </c>
      <c r="B8498" s="303" t="s">
        <v>2956</v>
      </c>
      <c r="C8498" s="425" t="s">
        <v>3383</v>
      </c>
      <c r="D8498" s="678" t="s">
        <v>1698</v>
      </c>
      <c r="E8498" s="678">
        <v>1</v>
      </c>
      <c r="F8498" s="820">
        <v>2324</v>
      </c>
      <c r="G8498" s="1567">
        <f t="shared" ref="G8498:G8501" si="643">E8498*F8498</f>
        <v>2324</v>
      </c>
      <c r="H8498" s="678"/>
    </row>
    <row r="8499" spans="1:8">
      <c r="B8499" s="303"/>
      <c r="C8499" s="425" t="s">
        <v>731</v>
      </c>
      <c r="D8499" s="678" t="s">
        <v>39</v>
      </c>
      <c r="E8499" s="678">
        <v>5.0000000000000001E-3</v>
      </c>
      <c r="F8499" s="204">
        <v>3500</v>
      </c>
      <c r="G8499" s="1567">
        <f t="shared" si="643"/>
        <v>17.5</v>
      </c>
      <c r="H8499" s="678"/>
    </row>
    <row r="8500" spans="1:8">
      <c r="A8500" s="676"/>
      <c r="B8500" s="303"/>
      <c r="C8500" s="425" t="s">
        <v>3149</v>
      </c>
      <c r="D8500" s="678" t="s">
        <v>98</v>
      </c>
      <c r="E8500" s="678">
        <v>6.0000000000000001E-3</v>
      </c>
      <c r="F8500" s="637">
        <v>133000</v>
      </c>
      <c r="G8500" s="1567">
        <f t="shared" si="643"/>
        <v>798</v>
      </c>
      <c r="H8500" s="678"/>
    </row>
    <row r="8501" spans="1:8">
      <c r="A8501" s="676"/>
      <c r="B8501" s="303"/>
      <c r="C8501" s="425" t="s">
        <v>3150</v>
      </c>
      <c r="D8501" s="678" t="s">
        <v>98</v>
      </c>
      <c r="E8501" s="678">
        <v>1E-3</v>
      </c>
      <c r="F8501" s="204">
        <v>3150</v>
      </c>
      <c r="G8501" s="1567">
        <f t="shared" si="643"/>
        <v>3.15</v>
      </c>
      <c r="H8501" s="678"/>
    </row>
    <row r="8502" spans="1:8">
      <c r="A8502" s="676"/>
      <c r="B8502" s="798" t="s">
        <v>35</v>
      </c>
      <c r="C8502" s="700"/>
      <c r="D8502" s="103"/>
      <c r="E8502" s="103"/>
      <c r="F8502" s="429"/>
      <c r="G8502" s="1533">
        <f>SUM(G8498:G8501)</f>
        <v>3142.65</v>
      </c>
      <c r="H8502" s="678"/>
    </row>
    <row r="8503" spans="1:8">
      <c r="A8503" s="676" t="s">
        <v>3411</v>
      </c>
      <c r="B8503" s="303" t="s">
        <v>1316</v>
      </c>
      <c r="C8503" s="425" t="s">
        <v>727</v>
      </c>
      <c r="D8503" s="678" t="s">
        <v>98</v>
      </c>
      <c r="E8503" s="678">
        <v>0.01</v>
      </c>
      <c r="F8503" s="637">
        <v>5500</v>
      </c>
      <c r="G8503" s="1567">
        <f t="shared" ref="G8503:G8506" si="644">E8503*F8503</f>
        <v>55</v>
      </c>
      <c r="H8503" s="678"/>
    </row>
    <row r="8504" spans="1:8">
      <c r="A8504" s="819"/>
      <c r="B8504" s="303"/>
      <c r="C8504" s="425" t="s">
        <v>3103</v>
      </c>
      <c r="D8504" s="678" t="s">
        <v>1698</v>
      </c>
      <c r="E8504" s="678">
        <v>1</v>
      </c>
      <c r="F8504" s="637">
        <v>950</v>
      </c>
      <c r="G8504" s="1567">
        <f t="shared" si="644"/>
        <v>950</v>
      </c>
      <c r="H8504" s="678"/>
    </row>
    <row r="8505" spans="1:8">
      <c r="A8505" s="676"/>
      <c r="B8505" s="303"/>
      <c r="C8505" s="425" t="s">
        <v>723</v>
      </c>
      <c r="D8505" s="678" t="s">
        <v>39</v>
      </c>
      <c r="E8505" s="678">
        <v>2E-3</v>
      </c>
      <c r="F8505" s="204">
        <v>1540</v>
      </c>
      <c r="G8505" s="1567">
        <f t="shared" si="644"/>
        <v>3.08</v>
      </c>
      <c r="H8505" s="678"/>
    </row>
    <row r="8506" spans="1:8">
      <c r="A8506" s="676"/>
      <c r="B8506" s="303"/>
      <c r="C8506" s="425" t="s">
        <v>728</v>
      </c>
      <c r="D8506" s="678" t="s">
        <v>39</v>
      </c>
      <c r="E8506" s="678">
        <v>5.0000000000000001E-3</v>
      </c>
      <c r="F8506" s="204">
        <v>5180</v>
      </c>
      <c r="G8506" s="1567">
        <f t="shared" si="644"/>
        <v>25.900000000000002</v>
      </c>
      <c r="H8506" s="678"/>
    </row>
    <row r="8507" spans="1:8">
      <c r="A8507" s="676"/>
      <c r="B8507" s="798" t="s">
        <v>35</v>
      </c>
      <c r="C8507" s="700"/>
      <c r="D8507" s="103"/>
      <c r="E8507" s="103"/>
      <c r="F8507" s="642"/>
      <c r="G8507" s="1566">
        <f>SUM(G8503:G8506)</f>
        <v>1033.98</v>
      </c>
      <c r="H8507" s="678"/>
    </row>
    <row r="8508" spans="1:8">
      <c r="A8508" s="676" t="s">
        <v>3412</v>
      </c>
      <c r="B8508" s="303" t="s">
        <v>2210</v>
      </c>
      <c r="C8508" s="425" t="s">
        <v>3413</v>
      </c>
      <c r="D8508" s="678" t="s">
        <v>1698</v>
      </c>
      <c r="E8508" s="678">
        <v>1</v>
      </c>
      <c r="F8508" s="637">
        <v>784</v>
      </c>
      <c r="G8508" s="1567">
        <f t="shared" ref="G8508:G8511" si="645">E8508*F8508</f>
        <v>784</v>
      </c>
      <c r="H8508" s="678"/>
    </row>
    <row r="8509" spans="1:8">
      <c r="A8509" s="819"/>
      <c r="B8509" s="303"/>
      <c r="C8509" s="425" t="s">
        <v>727</v>
      </c>
      <c r="D8509" s="678" t="s">
        <v>98</v>
      </c>
      <c r="E8509" s="678">
        <v>0.01</v>
      </c>
      <c r="F8509" s="637">
        <v>5500</v>
      </c>
      <c r="G8509" s="1567">
        <f t="shared" si="645"/>
        <v>55</v>
      </c>
      <c r="H8509" s="678"/>
    </row>
    <row r="8510" spans="1:8">
      <c r="A8510" s="676"/>
      <c r="B8510" s="303"/>
      <c r="C8510" s="425" t="s">
        <v>2085</v>
      </c>
      <c r="D8510" s="678" t="s">
        <v>39</v>
      </c>
      <c r="E8510" s="678">
        <v>1E-3</v>
      </c>
      <c r="F8510" s="637">
        <v>2660</v>
      </c>
      <c r="G8510" s="1567">
        <f t="shared" si="645"/>
        <v>2.66</v>
      </c>
      <c r="H8510" s="678"/>
    </row>
    <row r="8511" spans="1:8">
      <c r="A8511" s="676"/>
      <c r="B8511" s="303"/>
      <c r="C8511" s="425" t="s">
        <v>1713</v>
      </c>
      <c r="D8511" s="678" t="s">
        <v>98</v>
      </c>
      <c r="E8511" s="678">
        <v>7.4599999999999996E-3</v>
      </c>
      <c r="F8511" s="204">
        <v>2882</v>
      </c>
      <c r="G8511" s="1567">
        <f t="shared" si="645"/>
        <v>21.49972</v>
      </c>
      <c r="H8511" s="678"/>
    </row>
    <row r="8512" spans="1:8">
      <c r="A8512" s="676"/>
      <c r="B8512" s="798" t="s">
        <v>35</v>
      </c>
      <c r="C8512" s="700"/>
      <c r="D8512" s="103"/>
      <c r="E8512" s="103"/>
      <c r="F8512" s="429"/>
      <c r="G8512" s="1533">
        <f>SUM(G8508:G8511)</f>
        <v>863.15971999999999</v>
      </c>
      <c r="H8512" s="678"/>
    </row>
    <row r="8513" spans="1:8">
      <c r="A8513" s="676" t="s">
        <v>3414</v>
      </c>
      <c r="B8513" s="303" t="s">
        <v>2989</v>
      </c>
      <c r="C8513" s="425" t="s">
        <v>3415</v>
      </c>
      <c r="D8513" s="678" t="s">
        <v>1698</v>
      </c>
      <c r="E8513" s="678">
        <v>1</v>
      </c>
      <c r="F8513" s="637">
        <v>1500</v>
      </c>
      <c r="G8513" s="1567">
        <f t="shared" ref="G8513:G8516" si="646">E8513*F8513</f>
        <v>1500</v>
      </c>
      <c r="H8513" s="678"/>
    </row>
    <row r="8514" spans="1:8">
      <c r="A8514" s="819"/>
      <c r="B8514" s="303"/>
      <c r="C8514" s="425" t="s">
        <v>727</v>
      </c>
      <c r="D8514" s="678" t="s">
        <v>98</v>
      </c>
      <c r="E8514" s="678">
        <v>0.01</v>
      </c>
      <c r="F8514" s="637">
        <v>5500</v>
      </c>
      <c r="G8514" s="1567">
        <f t="shared" si="646"/>
        <v>55</v>
      </c>
      <c r="H8514" s="678"/>
    </row>
    <row r="8515" spans="1:8">
      <c r="A8515" s="676"/>
      <c r="B8515" s="303"/>
      <c r="C8515" s="425" t="s">
        <v>2085</v>
      </c>
      <c r="D8515" s="678" t="s">
        <v>39</v>
      </c>
      <c r="E8515" s="678">
        <v>1E-3</v>
      </c>
      <c r="F8515" s="637">
        <v>2660</v>
      </c>
      <c r="G8515" s="1567">
        <f t="shared" si="646"/>
        <v>2.66</v>
      </c>
      <c r="H8515" s="678"/>
    </row>
    <row r="8516" spans="1:8">
      <c r="A8516" s="676"/>
      <c r="B8516" s="303"/>
      <c r="C8516" s="425" t="s">
        <v>1713</v>
      </c>
      <c r="D8516" s="678" t="s">
        <v>98</v>
      </c>
      <c r="E8516" s="678">
        <v>7.4599999999999996E-3</v>
      </c>
      <c r="F8516" s="204">
        <v>2882</v>
      </c>
      <c r="G8516" s="1567">
        <f t="shared" si="646"/>
        <v>21.49972</v>
      </c>
      <c r="H8516" s="678"/>
    </row>
    <row r="8517" spans="1:8">
      <c r="A8517" s="676"/>
      <c r="B8517" s="798" t="s">
        <v>35</v>
      </c>
      <c r="C8517" s="700"/>
      <c r="D8517" s="103"/>
      <c r="E8517" s="103"/>
      <c r="F8517" s="429"/>
      <c r="G8517" s="1533">
        <f>SUM(G8513:G8516)</f>
        <v>1579.1597200000001</v>
      </c>
      <c r="H8517" s="678"/>
    </row>
    <row r="8518" spans="1:8">
      <c r="A8518" s="1314" t="s">
        <v>3416</v>
      </c>
      <c r="B8518" s="303" t="s">
        <v>2785</v>
      </c>
      <c r="C8518" s="425"/>
      <c r="D8518" s="1321"/>
      <c r="E8518" s="1321"/>
      <c r="F8518" s="204"/>
      <c r="G8518" s="701"/>
      <c r="H8518" s="678"/>
    </row>
    <row r="8519" spans="1:8">
      <c r="A8519" s="1314" t="s">
        <v>3417</v>
      </c>
      <c r="B8519" s="303" t="s">
        <v>2992</v>
      </c>
      <c r="C8519" s="425"/>
      <c r="D8519" s="1321"/>
      <c r="E8519" s="1321"/>
      <c r="F8519" s="204"/>
      <c r="G8519" s="701"/>
      <c r="H8519" s="678"/>
    </row>
    <row r="8520" spans="1:8">
      <c r="A8520" s="1314" t="s">
        <v>3418</v>
      </c>
      <c r="B8520" s="303" t="s">
        <v>2789</v>
      </c>
      <c r="C8520" s="425" t="s">
        <v>3240</v>
      </c>
      <c r="D8520" s="1321" t="s">
        <v>3182</v>
      </c>
      <c r="E8520" s="1321">
        <v>1</v>
      </c>
      <c r="F8520" s="204">
        <v>2700</v>
      </c>
      <c r="G8520" s="1567">
        <f t="shared" ref="G8520:G8523" si="647">E8520*F8520</f>
        <v>2700</v>
      </c>
      <c r="H8520" s="678"/>
    </row>
    <row r="8521" spans="1:8">
      <c r="A8521" s="819"/>
      <c r="B8521" s="303"/>
      <c r="C8521" s="425" t="s">
        <v>112</v>
      </c>
      <c r="D8521" s="1321" t="s">
        <v>98</v>
      </c>
      <c r="E8521" s="1321">
        <v>4.0000000000000001E-3</v>
      </c>
      <c r="F8521" s="204">
        <v>33320</v>
      </c>
      <c r="G8521" s="1567">
        <f t="shared" si="647"/>
        <v>133.28</v>
      </c>
      <c r="H8521" s="678"/>
    </row>
    <row r="8522" spans="1:8">
      <c r="A8522" s="1314"/>
      <c r="B8522" s="303"/>
      <c r="C8522" s="425" t="s">
        <v>3183</v>
      </c>
      <c r="D8522" s="1321" t="s">
        <v>98</v>
      </c>
      <c r="E8522" s="1321">
        <v>1E-3</v>
      </c>
      <c r="F8522" s="204">
        <v>3279.36</v>
      </c>
      <c r="G8522" s="1567">
        <f t="shared" si="647"/>
        <v>3.2793600000000001</v>
      </c>
      <c r="H8522" s="678"/>
    </row>
    <row r="8523" spans="1:8">
      <c r="A8523" s="1314"/>
      <c r="B8523" s="303"/>
      <c r="C8523" s="425" t="s">
        <v>3184</v>
      </c>
      <c r="D8523" s="1321" t="s">
        <v>39</v>
      </c>
      <c r="E8523" s="1321">
        <v>1</v>
      </c>
      <c r="F8523" s="204">
        <v>925</v>
      </c>
      <c r="G8523" s="1567">
        <f t="shared" si="647"/>
        <v>925</v>
      </c>
      <c r="H8523" s="678"/>
    </row>
    <row r="8524" spans="1:8">
      <c r="A8524" s="1314"/>
      <c r="B8524" s="798" t="s">
        <v>35</v>
      </c>
      <c r="C8524" s="700"/>
      <c r="D8524" s="103"/>
      <c r="E8524" s="103"/>
      <c r="F8524" s="429"/>
      <c r="G8524" s="1533">
        <f>SUM(G8520:G8523)</f>
        <v>3761.5593600000002</v>
      </c>
      <c r="H8524" s="678"/>
    </row>
    <row r="8525" spans="1:8" ht="30">
      <c r="A8525" s="1314" t="s">
        <v>3419</v>
      </c>
      <c r="B8525" s="303" t="s">
        <v>2995</v>
      </c>
      <c r="C8525" s="425" t="s">
        <v>3335</v>
      </c>
      <c r="D8525" s="1321" t="s">
        <v>40</v>
      </c>
      <c r="E8525" s="1321">
        <v>10</v>
      </c>
      <c r="F8525" s="204">
        <v>1000</v>
      </c>
      <c r="G8525" s="1567">
        <f t="shared" ref="G8525:G8528" si="648">E8525*F8525</f>
        <v>10000</v>
      </c>
      <c r="H8525" s="678"/>
    </row>
    <row r="8526" spans="1:8">
      <c r="A8526" s="819"/>
      <c r="B8526" s="303"/>
      <c r="C8526" s="425" t="s">
        <v>576</v>
      </c>
      <c r="D8526" s="1321" t="s">
        <v>39</v>
      </c>
      <c r="E8526" s="1321">
        <v>0.03</v>
      </c>
      <c r="F8526" s="204">
        <v>720</v>
      </c>
      <c r="G8526" s="1567">
        <f t="shared" si="648"/>
        <v>21.599999999999998</v>
      </c>
      <c r="H8526" s="678"/>
    </row>
    <row r="8527" spans="1:8">
      <c r="A8527" s="1314"/>
      <c r="B8527" s="303"/>
      <c r="C8527" s="425" t="s">
        <v>31</v>
      </c>
      <c r="D8527" s="1321" t="s">
        <v>98</v>
      </c>
      <c r="E8527" s="1321">
        <v>1.7999999999999999E-2</v>
      </c>
      <c r="F8527" s="204">
        <v>3500</v>
      </c>
      <c r="G8527" s="1567">
        <f t="shared" si="648"/>
        <v>62.999999999999993</v>
      </c>
      <c r="H8527" s="678"/>
    </row>
    <row r="8528" spans="1:8">
      <c r="A8528" s="676"/>
      <c r="B8528" s="303"/>
      <c r="C8528" s="425" t="s">
        <v>729</v>
      </c>
      <c r="D8528" s="678" t="s">
        <v>730</v>
      </c>
      <c r="E8528" s="678">
        <v>2.7E-2</v>
      </c>
      <c r="F8528" s="204">
        <v>60</v>
      </c>
      <c r="G8528" s="1567">
        <f t="shared" si="648"/>
        <v>1.6199999999999999</v>
      </c>
      <c r="H8528" s="678"/>
    </row>
    <row r="8529" spans="1:8">
      <c r="A8529" s="676"/>
      <c r="B8529" s="798" t="s">
        <v>35</v>
      </c>
      <c r="C8529" s="700"/>
      <c r="D8529" s="103"/>
      <c r="E8529" s="103"/>
      <c r="F8529" s="429"/>
      <c r="G8529" s="1566">
        <f>SUM(G8525:G8528)</f>
        <v>10086.220000000001</v>
      </c>
      <c r="H8529" s="678"/>
    </row>
    <row r="8530" spans="1:8">
      <c r="A8530" s="676" t="s">
        <v>3421</v>
      </c>
      <c r="B8530" s="303" t="s">
        <v>2997</v>
      </c>
      <c r="C8530" s="425" t="s">
        <v>3337</v>
      </c>
      <c r="D8530" s="678" t="s">
        <v>40</v>
      </c>
      <c r="E8530" s="678">
        <v>3</v>
      </c>
      <c r="F8530" s="204">
        <v>2498</v>
      </c>
      <c r="G8530" s="1567">
        <f t="shared" ref="G8530:G8533" si="649">E8530*F8530</f>
        <v>7494</v>
      </c>
      <c r="H8530" s="678"/>
    </row>
    <row r="8531" spans="1:8">
      <c r="A8531" s="676"/>
      <c r="B8531" s="303"/>
      <c r="C8531" s="425" t="s">
        <v>31</v>
      </c>
      <c r="D8531" s="678" t="s">
        <v>98</v>
      </c>
      <c r="E8531" s="678">
        <v>1.7999999999999999E-2</v>
      </c>
      <c r="F8531" s="204">
        <v>3500</v>
      </c>
      <c r="G8531" s="1567">
        <f t="shared" si="649"/>
        <v>62.999999999999993</v>
      </c>
      <c r="H8531" s="678"/>
    </row>
    <row r="8532" spans="1:8">
      <c r="A8532" s="676"/>
      <c r="B8532" s="303"/>
      <c r="C8532" s="425" t="s">
        <v>729</v>
      </c>
      <c r="D8532" s="678" t="s">
        <v>730</v>
      </c>
      <c r="E8532" s="678">
        <v>2.7E-2</v>
      </c>
      <c r="F8532" s="204">
        <v>60</v>
      </c>
      <c r="G8532" s="1567">
        <f t="shared" si="649"/>
        <v>1.6199999999999999</v>
      </c>
      <c r="H8532" s="678"/>
    </row>
    <row r="8533" spans="1:8">
      <c r="A8533" s="676"/>
      <c r="B8533" s="303"/>
      <c r="C8533" s="425" t="s">
        <v>576</v>
      </c>
      <c r="D8533" s="678" t="s">
        <v>39</v>
      </c>
      <c r="E8533" s="678">
        <v>0.03</v>
      </c>
      <c r="F8533" s="204">
        <v>720</v>
      </c>
      <c r="G8533" s="1567">
        <f t="shared" si="649"/>
        <v>21.599999999999998</v>
      </c>
      <c r="H8533" s="678"/>
    </row>
    <row r="8534" spans="1:8">
      <c r="A8534" s="676"/>
      <c r="B8534" s="798" t="s">
        <v>35</v>
      </c>
      <c r="C8534" s="700"/>
      <c r="D8534" s="103"/>
      <c r="E8534" s="103"/>
      <c r="F8534" s="429"/>
      <c r="G8534" s="1533">
        <f>SUM(G8530:G8533)</f>
        <v>7580.22</v>
      </c>
      <c r="H8534" s="678"/>
    </row>
    <row r="8535" spans="1:8" ht="30">
      <c r="A8535" s="1314" t="s">
        <v>3422</v>
      </c>
      <c r="B8535" s="303" t="s">
        <v>2999</v>
      </c>
      <c r="C8535" s="425" t="s">
        <v>3420</v>
      </c>
      <c r="D8535" s="1321" t="s">
        <v>40</v>
      </c>
      <c r="E8535" s="1321">
        <v>1</v>
      </c>
      <c r="F8535" s="204">
        <v>4624</v>
      </c>
      <c r="G8535" s="1567">
        <f t="shared" ref="G8535:G8537" si="650">E8535*F8535</f>
        <v>4624</v>
      </c>
      <c r="H8535" s="678"/>
    </row>
    <row r="8536" spans="1:8">
      <c r="A8536" s="676"/>
      <c r="B8536" s="303"/>
      <c r="C8536" s="425" t="s">
        <v>31</v>
      </c>
      <c r="D8536" s="678" t="s">
        <v>98</v>
      </c>
      <c r="E8536" s="678">
        <v>1.7999999999999999E-2</v>
      </c>
      <c r="F8536" s="204">
        <v>3500</v>
      </c>
      <c r="G8536" s="1567">
        <f t="shared" si="650"/>
        <v>62.999999999999993</v>
      </c>
      <c r="H8536" s="678"/>
    </row>
    <row r="8537" spans="1:8">
      <c r="A8537" s="676"/>
      <c r="B8537" s="303"/>
      <c r="C8537" s="425" t="s">
        <v>729</v>
      </c>
      <c r="D8537" s="678" t="s">
        <v>730</v>
      </c>
      <c r="E8537" s="678">
        <v>2.7E-2</v>
      </c>
      <c r="F8537" s="204">
        <v>60</v>
      </c>
      <c r="G8537" s="1567">
        <f t="shared" si="650"/>
        <v>1.6199999999999999</v>
      </c>
      <c r="H8537" s="678"/>
    </row>
    <row r="8538" spans="1:8">
      <c r="A8538" s="676"/>
      <c r="B8538" s="798" t="s">
        <v>35</v>
      </c>
      <c r="C8538" s="700"/>
      <c r="D8538" s="103"/>
      <c r="E8538" s="103"/>
      <c r="F8538" s="429"/>
      <c r="G8538" s="1533">
        <f>SUM(G8535:G8537)</f>
        <v>4688.62</v>
      </c>
      <c r="H8538" s="678"/>
    </row>
    <row r="8539" spans="1:8">
      <c r="A8539" s="676" t="s">
        <v>3423</v>
      </c>
      <c r="B8539" s="303" t="s">
        <v>3001</v>
      </c>
      <c r="C8539" s="425" t="s">
        <v>3335</v>
      </c>
      <c r="D8539" s="678" t="s">
        <v>40</v>
      </c>
      <c r="E8539" s="678">
        <v>3</v>
      </c>
      <c r="F8539" s="204">
        <v>1000</v>
      </c>
      <c r="G8539" s="1567">
        <f t="shared" ref="G8539:G8542" si="651">E8539*F8539</f>
        <v>3000</v>
      </c>
      <c r="H8539" s="678"/>
    </row>
    <row r="8540" spans="1:8">
      <c r="A8540" s="819"/>
      <c r="B8540" s="303"/>
      <c r="C8540" s="425" t="s">
        <v>576</v>
      </c>
      <c r="D8540" s="678" t="s">
        <v>39</v>
      </c>
      <c r="E8540" s="678">
        <v>0.03</v>
      </c>
      <c r="F8540" s="204">
        <v>720</v>
      </c>
      <c r="G8540" s="1567">
        <f t="shared" si="651"/>
        <v>21.599999999999998</v>
      </c>
      <c r="H8540" s="678"/>
    </row>
    <row r="8541" spans="1:8">
      <c r="A8541" s="676"/>
      <c r="B8541" s="303"/>
      <c r="C8541" s="425" t="s">
        <v>31</v>
      </c>
      <c r="D8541" s="678" t="s">
        <v>98</v>
      </c>
      <c r="E8541" s="678">
        <v>1.7999999999999999E-2</v>
      </c>
      <c r="F8541" s="204">
        <v>3500</v>
      </c>
      <c r="G8541" s="1567">
        <f t="shared" si="651"/>
        <v>62.999999999999993</v>
      </c>
      <c r="H8541" s="678"/>
    </row>
    <row r="8542" spans="1:8">
      <c r="A8542" s="676"/>
      <c r="B8542" s="303"/>
      <c r="C8542" s="425" t="s">
        <v>729</v>
      </c>
      <c r="D8542" s="678" t="s">
        <v>730</v>
      </c>
      <c r="E8542" s="678">
        <v>2.7E-2</v>
      </c>
      <c r="F8542" s="204">
        <v>60</v>
      </c>
      <c r="G8542" s="1567">
        <f t="shared" si="651"/>
        <v>1.6199999999999999</v>
      </c>
      <c r="H8542" s="678"/>
    </row>
    <row r="8543" spans="1:8">
      <c r="A8543" s="676"/>
      <c r="B8543" s="798" t="s">
        <v>35</v>
      </c>
      <c r="C8543" s="425"/>
      <c r="D8543" s="678"/>
      <c r="E8543" s="678"/>
      <c r="F8543" s="204"/>
      <c r="G8543" s="1566">
        <f>SUM(G8539:G8542)</f>
        <v>3086.22</v>
      </c>
      <c r="H8543" s="678"/>
    </row>
    <row r="8544" spans="1:8" ht="48" customHeight="1">
      <c r="A8544" s="676" t="s">
        <v>3424</v>
      </c>
      <c r="B8544" s="288" t="s">
        <v>2904</v>
      </c>
      <c r="C8544" s="425" t="s">
        <v>3335</v>
      </c>
      <c r="D8544" s="678" t="s">
        <v>40</v>
      </c>
      <c r="E8544" s="678">
        <v>3</v>
      </c>
      <c r="F8544" s="204">
        <v>1000</v>
      </c>
      <c r="G8544" s="1567">
        <f t="shared" ref="G8544:G8545" si="652">E8544*F8544</f>
        <v>3000</v>
      </c>
      <c r="H8544" s="678"/>
    </row>
    <row r="8545" spans="1:8">
      <c r="A8545" s="676"/>
      <c r="B8545" s="303"/>
      <c r="C8545" s="425" t="s">
        <v>729</v>
      </c>
      <c r="D8545" s="678" t="s">
        <v>730</v>
      </c>
      <c r="E8545" s="678">
        <v>2.7E-2</v>
      </c>
      <c r="F8545" s="204">
        <v>60</v>
      </c>
      <c r="G8545" s="1567">
        <f t="shared" si="652"/>
        <v>1.6199999999999999</v>
      </c>
      <c r="H8545" s="678"/>
    </row>
    <row r="8546" spans="1:8">
      <c r="A8546" s="676"/>
      <c r="B8546" s="798" t="s">
        <v>35</v>
      </c>
      <c r="C8546" s="700"/>
      <c r="D8546" s="103"/>
      <c r="E8546" s="103"/>
      <c r="F8546" s="429"/>
      <c r="G8546" s="1533">
        <f>SUM(G8544:G8545)</f>
        <v>3001.62</v>
      </c>
      <c r="H8546" s="34"/>
    </row>
    <row r="8547" spans="1:8" ht="45">
      <c r="A8547" s="1314" t="s">
        <v>3425</v>
      </c>
      <c r="B8547" s="303" t="s">
        <v>3426</v>
      </c>
      <c r="C8547" s="425" t="s">
        <v>3335</v>
      </c>
      <c r="D8547" s="1321" t="s">
        <v>40</v>
      </c>
      <c r="E8547" s="1321">
        <v>5</v>
      </c>
      <c r="F8547" s="204">
        <v>1000</v>
      </c>
      <c r="G8547" s="1567">
        <f t="shared" ref="G8547:G8549" si="653">E8547*F8547</f>
        <v>5000</v>
      </c>
      <c r="H8547" s="1321"/>
    </row>
    <row r="8548" spans="1:8">
      <c r="A8548" s="676"/>
      <c r="B8548" s="303"/>
      <c r="C8548" s="425" t="s">
        <v>31</v>
      </c>
      <c r="D8548" s="678" t="s">
        <v>98</v>
      </c>
      <c r="E8548" s="678">
        <v>1.7999999999999999E-2</v>
      </c>
      <c r="F8548" s="204">
        <v>3500</v>
      </c>
      <c r="G8548" s="1567">
        <f t="shared" si="653"/>
        <v>62.999999999999993</v>
      </c>
      <c r="H8548" s="678"/>
    </row>
    <row r="8549" spans="1:8">
      <c r="A8549" s="676"/>
      <c r="B8549" s="303"/>
      <c r="C8549" s="425" t="s">
        <v>729</v>
      </c>
      <c r="D8549" s="678" t="s">
        <v>730</v>
      </c>
      <c r="E8549" s="678">
        <v>2.7E-2</v>
      </c>
      <c r="F8549" s="204">
        <v>60</v>
      </c>
      <c r="G8549" s="1567">
        <f t="shared" si="653"/>
        <v>1.6199999999999999</v>
      </c>
      <c r="H8549" s="678"/>
    </row>
    <row r="8550" spans="1:8">
      <c r="A8550" s="676"/>
      <c r="B8550" s="798" t="s">
        <v>35</v>
      </c>
      <c r="C8550" s="425"/>
      <c r="D8550" s="678"/>
      <c r="E8550" s="678"/>
      <c r="F8550" s="204"/>
      <c r="G8550" s="1533">
        <f>SUM(G8547:G8549)</f>
        <v>5064.62</v>
      </c>
      <c r="H8550" s="678"/>
    </row>
    <row r="8551" spans="1:8" ht="30">
      <c r="A8551" s="676" t="s">
        <v>3427</v>
      </c>
      <c r="B8551" s="303" t="s">
        <v>3005</v>
      </c>
      <c r="C8551" s="425"/>
      <c r="D8551" s="678"/>
      <c r="E8551" s="678"/>
      <c r="F8551" s="204"/>
      <c r="G8551" s="1533"/>
      <c r="H8551" s="678"/>
    </row>
    <row r="8552" spans="1:8" ht="42.75">
      <c r="A8552" s="66" t="s">
        <v>3006</v>
      </c>
      <c r="B8552" s="284" t="s">
        <v>3007</v>
      </c>
      <c r="C8552" s="63"/>
      <c r="D8552" s="128"/>
      <c r="E8552" s="128"/>
      <c r="F8552" s="440"/>
      <c r="G8552" s="891"/>
      <c r="H8552" s="63"/>
    </row>
    <row r="8553" spans="1:8">
      <c r="A8553" s="681" t="s">
        <v>3428</v>
      </c>
      <c r="B8553" s="303" t="s">
        <v>1343</v>
      </c>
      <c r="C8553" s="425"/>
      <c r="D8553" s="678"/>
      <c r="E8553" s="678"/>
      <c r="F8553" s="204"/>
      <c r="G8553" s="701"/>
      <c r="H8553" s="678"/>
    </row>
    <row r="8554" spans="1:8">
      <c r="A8554" s="676" t="s">
        <v>3009</v>
      </c>
      <c r="B8554" s="303" t="s">
        <v>3010</v>
      </c>
      <c r="C8554" s="425" t="s">
        <v>3309</v>
      </c>
      <c r="D8554" s="678" t="s">
        <v>1698</v>
      </c>
      <c r="E8554" s="678">
        <v>0.05</v>
      </c>
      <c r="F8554" s="637">
        <v>8820</v>
      </c>
      <c r="G8554" s="1564">
        <f t="shared" ref="G8554:G8557" si="654">E8554*F8554</f>
        <v>441</v>
      </c>
      <c r="H8554" s="678"/>
    </row>
    <row r="8555" spans="1:8">
      <c r="A8555" s="676" t="s">
        <v>3429</v>
      </c>
      <c r="B8555" s="303" t="s">
        <v>2807</v>
      </c>
      <c r="C8555" s="742" t="s">
        <v>3060</v>
      </c>
      <c r="D8555" s="359" t="s">
        <v>116</v>
      </c>
      <c r="E8555" s="359">
        <v>0.1</v>
      </c>
      <c r="F8555" s="208">
        <v>4900</v>
      </c>
      <c r="G8555" s="1564">
        <f t="shared" si="654"/>
        <v>490</v>
      </c>
      <c r="H8555" s="678"/>
    </row>
    <row r="8556" spans="1:8">
      <c r="A8556" s="676"/>
      <c r="B8556" s="677"/>
      <c r="C8556" s="742" t="s">
        <v>880</v>
      </c>
      <c r="D8556" s="359" t="s">
        <v>116</v>
      </c>
      <c r="E8556" s="359">
        <v>0.1</v>
      </c>
      <c r="F8556" s="208">
        <v>4704</v>
      </c>
      <c r="G8556" s="1564">
        <f t="shared" si="654"/>
        <v>470.40000000000003</v>
      </c>
      <c r="H8556" s="678"/>
    </row>
    <row r="8557" spans="1:8">
      <c r="A8557" s="676"/>
      <c r="B8557" s="677"/>
      <c r="C8557" s="742" t="s">
        <v>731</v>
      </c>
      <c r="D8557" s="359" t="s">
        <v>98</v>
      </c>
      <c r="E8557" s="359">
        <v>0.1</v>
      </c>
      <c r="F8557" s="208">
        <v>3500</v>
      </c>
      <c r="G8557" s="1564">
        <f t="shared" si="654"/>
        <v>350</v>
      </c>
      <c r="H8557" s="678"/>
    </row>
    <row r="8558" spans="1:8">
      <c r="A8558" s="676"/>
      <c r="B8558" s="699" t="s">
        <v>35</v>
      </c>
      <c r="C8558" s="744"/>
      <c r="D8558" s="186"/>
      <c r="E8558" s="186"/>
      <c r="F8558" s="276"/>
      <c r="G8558" s="889">
        <f>SUM(G8555:G8557)</f>
        <v>1310.4000000000001</v>
      </c>
      <c r="H8558" s="103"/>
    </row>
    <row r="8559" spans="1:8">
      <c r="A8559" s="676" t="s">
        <v>3430</v>
      </c>
      <c r="B8559" s="303" t="s">
        <v>3013</v>
      </c>
      <c r="C8559" s="742" t="s">
        <v>1760</v>
      </c>
      <c r="D8559" s="359" t="s">
        <v>39</v>
      </c>
      <c r="E8559" s="359">
        <v>0.01</v>
      </c>
      <c r="F8559" s="208">
        <v>12000</v>
      </c>
      <c r="G8559" s="1564">
        <f t="shared" ref="G8559:G8560" si="655">E8559*F8559</f>
        <v>120</v>
      </c>
      <c r="H8559" s="678"/>
    </row>
    <row r="8560" spans="1:8">
      <c r="B8560" s="303"/>
      <c r="C8560" s="742" t="s">
        <v>2348</v>
      </c>
      <c r="D8560" s="359" t="s">
        <v>1698</v>
      </c>
      <c r="E8560" s="359">
        <v>1</v>
      </c>
      <c r="F8560" s="636">
        <v>2324</v>
      </c>
      <c r="G8560" s="1564">
        <f t="shared" si="655"/>
        <v>2324</v>
      </c>
      <c r="H8560" s="678"/>
    </row>
    <row r="8561" spans="1:8">
      <c r="A8561" s="676"/>
      <c r="B8561" s="699" t="s">
        <v>35</v>
      </c>
      <c r="C8561" s="744"/>
      <c r="D8561" s="186"/>
      <c r="E8561" s="186"/>
      <c r="F8561" s="276"/>
      <c r="G8561" s="889">
        <f>SUM(G8559:G8560)</f>
        <v>2444</v>
      </c>
      <c r="H8561" s="103"/>
    </row>
    <row r="8562" spans="1:8" ht="25.5" customHeight="1">
      <c r="A8562" s="676" t="s">
        <v>3431</v>
      </c>
      <c r="B8562" s="303" t="s">
        <v>2723</v>
      </c>
      <c r="C8562" s="742" t="s">
        <v>5379</v>
      </c>
      <c r="D8562" s="359" t="s">
        <v>2180</v>
      </c>
      <c r="E8562" s="359">
        <v>1</v>
      </c>
      <c r="F8562" s="208">
        <v>1750</v>
      </c>
      <c r="G8562" s="1564">
        <f t="shared" ref="G8562:G8566" si="656">E8562*F8562</f>
        <v>1750</v>
      </c>
      <c r="H8562" s="678"/>
    </row>
    <row r="8563" spans="1:8" ht="34.5" customHeight="1">
      <c r="B8563" s="677"/>
      <c r="C8563" s="742" t="s">
        <v>1664</v>
      </c>
      <c r="D8563" s="359" t="s">
        <v>98</v>
      </c>
      <c r="E8563" s="359">
        <v>0.1</v>
      </c>
      <c r="F8563" s="208">
        <v>2553.6</v>
      </c>
      <c r="G8563" s="1564">
        <f t="shared" si="656"/>
        <v>255.36</v>
      </c>
      <c r="H8563" s="678"/>
    </row>
    <row r="8564" spans="1:8">
      <c r="A8564" s="676"/>
      <c r="B8564" s="677"/>
      <c r="C8564" s="742" t="s">
        <v>291</v>
      </c>
      <c r="D8564" s="359" t="s">
        <v>98</v>
      </c>
      <c r="E8564" s="359">
        <v>5.0000000000000001E-3</v>
      </c>
      <c r="F8564" s="208">
        <v>6600</v>
      </c>
      <c r="G8564" s="1564">
        <f t="shared" si="656"/>
        <v>33</v>
      </c>
      <c r="H8564" s="678"/>
    </row>
    <row r="8565" spans="1:8">
      <c r="A8565" s="676"/>
      <c r="B8565" s="677"/>
      <c r="C8565" s="742" t="s">
        <v>727</v>
      </c>
      <c r="D8565" s="359" t="s">
        <v>39</v>
      </c>
      <c r="E8565" s="359">
        <v>0.1</v>
      </c>
      <c r="F8565" s="208">
        <v>780</v>
      </c>
      <c r="G8565" s="1564">
        <f t="shared" si="656"/>
        <v>78</v>
      </c>
      <c r="H8565" s="678"/>
    </row>
    <row r="8566" spans="1:8">
      <c r="A8566" s="676"/>
      <c r="B8566" s="677"/>
      <c r="C8566" s="742" t="s">
        <v>3112</v>
      </c>
      <c r="D8566" s="359" t="s">
        <v>39</v>
      </c>
      <c r="E8566" s="359">
        <v>0.01</v>
      </c>
      <c r="F8566" s="208" t="s">
        <v>3432</v>
      </c>
      <c r="G8566" s="1564">
        <f t="shared" si="656"/>
        <v>6.1344000000000003</v>
      </c>
      <c r="H8566" s="678"/>
    </row>
    <row r="8567" spans="1:8">
      <c r="A8567" s="676"/>
      <c r="B8567" s="699" t="s">
        <v>35</v>
      </c>
      <c r="C8567" s="742"/>
      <c r="D8567" s="359"/>
      <c r="E8567" s="359"/>
      <c r="F8567" s="208"/>
      <c r="G8567" s="889">
        <f>SUM(G8562:G8566)</f>
        <v>2122.4944</v>
      </c>
      <c r="H8567" s="678"/>
    </row>
    <row r="8568" spans="1:8" ht="30">
      <c r="A8568" s="676" t="s">
        <v>3433</v>
      </c>
      <c r="B8568" s="303" t="s">
        <v>2729</v>
      </c>
      <c r="C8568" s="742" t="s">
        <v>576</v>
      </c>
      <c r="D8568" s="359" t="s">
        <v>39</v>
      </c>
      <c r="E8568" s="359">
        <v>0.04</v>
      </c>
      <c r="F8568" s="208">
        <v>720</v>
      </c>
      <c r="G8568" s="1564">
        <f t="shared" ref="G8568:G8574" si="657">E8568*F8568</f>
        <v>28.8</v>
      </c>
      <c r="H8568" s="678"/>
    </row>
    <row r="8569" spans="1:8">
      <c r="B8569" s="677"/>
      <c r="C8569" s="742" t="s">
        <v>2453</v>
      </c>
      <c r="D8569" s="359" t="s">
        <v>32</v>
      </c>
      <c r="E8569" s="359">
        <v>2</v>
      </c>
      <c r="F8569" s="208">
        <v>1035</v>
      </c>
      <c r="G8569" s="1564">
        <f t="shared" si="657"/>
        <v>2070</v>
      </c>
      <c r="H8569" s="678"/>
    </row>
    <row r="8570" spans="1:8">
      <c r="A8570" s="676"/>
      <c r="B8570" s="677"/>
      <c r="C8570" s="742" t="s">
        <v>731</v>
      </c>
      <c r="D8570" s="359" t="s">
        <v>34</v>
      </c>
      <c r="E8570" s="359">
        <v>1</v>
      </c>
      <c r="F8570" s="208">
        <v>150</v>
      </c>
      <c r="G8570" s="1564">
        <f t="shared" si="657"/>
        <v>150</v>
      </c>
      <c r="H8570" s="678"/>
    </row>
    <row r="8571" spans="1:8">
      <c r="A8571" s="676"/>
      <c r="B8571" s="677"/>
      <c r="C8571" s="742" t="s">
        <v>1812</v>
      </c>
      <c r="D8571" s="359" t="s">
        <v>39</v>
      </c>
      <c r="E8571" s="359">
        <v>1.4999999999999999E-2</v>
      </c>
      <c r="F8571" s="208">
        <v>3730</v>
      </c>
      <c r="G8571" s="1564">
        <f t="shared" si="657"/>
        <v>55.949999999999996</v>
      </c>
      <c r="H8571" s="678"/>
    </row>
    <row r="8572" spans="1:8">
      <c r="A8572" s="676"/>
      <c r="B8572" s="677"/>
      <c r="C8572" s="742" t="s">
        <v>84</v>
      </c>
      <c r="D8572" s="359" t="s">
        <v>39</v>
      </c>
      <c r="E8572" s="359">
        <v>7.4999999999999997E-2</v>
      </c>
      <c r="F8572" s="208">
        <v>10800</v>
      </c>
      <c r="G8572" s="1564">
        <f t="shared" si="657"/>
        <v>810</v>
      </c>
      <c r="H8572" s="678"/>
    </row>
    <row r="8573" spans="1:8">
      <c r="A8573" s="676"/>
      <c r="B8573" s="677"/>
      <c r="C8573" s="742" t="s">
        <v>1906</v>
      </c>
      <c r="D8573" s="359" t="s">
        <v>98</v>
      </c>
      <c r="E8573" s="359">
        <v>0.04</v>
      </c>
      <c r="F8573" s="208">
        <v>2553.6</v>
      </c>
      <c r="G8573" s="1564">
        <f t="shared" si="657"/>
        <v>102.14400000000001</v>
      </c>
      <c r="H8573" s="678"/>
    </row>
    <row r="8574" spans="1:8">
      <c r="A8574" s="676"/>
      <c r="B8574" s="677"/>
      <c r="C8574" s="742" t="s">
        <v>3434</v>
      </c>
      <c r="D8574" s="359" t="s">
        <v>32</v>
      </c>
      <c r="E8574" s="359">
        <v>1</v>
      </c>
      <c r="F8574" s="208">
        <v>176</v>
      </c>
      <c r="G8574" s="1564">
        <f t="shared" si="657"/>
        <v>176</v>
      </c>
      <c r="H8574" s="678"/>
    </row>
    <row r="8575" spans="1:8">
      <c r="A8575" s="676"/>
      <c r="B8575" s="699" t="s">
        <v>35</v>
      </c>
      <c r="C8575" s="742"/>
      <c r="D8575" s="359"/>
      <c r="E8575" s="359"/>
      <c r="F8575" s="208"/>
      <c r="G8575" s="889">
        <f>SUM(G8568:G8574)</f>
        <v>3392.8940000000002</v>
      </c>
      <c r="H8575" s="678"/>
    </row>
    <row r="8576" spans="1:8">
      <c r="A8576" s="676" t="s">
        <v>3435</v>
      </c>
      <c r="B8576" s="677" t="s">
        <v>3391</v>
      </c>
      <c r="C8576" s="742"/>
      <c r="D8576" s="359"/>
      <c r="E8576" s="359"/>
      <c r="F8576" s="208"/>
      <c r="G8576" s="880"/>
      <c r="H8576" s="678"/>
    </row>
    <row r="8577" spans="1:8">
      <c r="A8577" s="676" t="s">
        <v>3436</v>
      </c>
      <c r="B8577" s="677" t="s">
        <v>2992</v>
      </c>
      <c r="C8577" s="742"/>
      <c r="D8577" s="359"/>
      <c r="E8577" s="359"/>
      <c r="F8577" s="208"/>
      <c r="G8577" s="880"/>
      <c r="H8577" s="678"/>
    </row>
    <row r="8578" spans="1:8">
      <c r="A8578" s="676" t="s">
        <v>3437</v>
      </c>
      <c r="B8578" s="303" t="s">
        <v>3019</v>
      </c>
      <c r="C8578" s="742" t="s">
        <v>3438</v>
      </c>
      <c r="D8578" s="359" t="s">
        <v>1698</v>
      </c>
      <c r="E8578" s="359">
        <v>0.01</v>
      </c>
      <c r="F8578" s="208">
        <v>1500</v>
      </c>
      <c r="G8578" s="1564">
        <f t="shared" ref="G8578:G8580" si="658">E8578*F8578</f>
        <v>15</v>
      </c>
      <c r="H8578" s="678"/>
    </row>
    <row r="8579" spans="1:8">
      <c r="B8579" s="677"/>
      <c r="C8579" s="742" t="s">
        <v>872</v>
      </c>
      <c r="D8579" s="359" t="s">
        <v>39</v>
      </c>
      <c r="E8579" s="359">
        <v>0.08</v>
      </c>
      <c r="F8579" s="208">
        <v>2500</v>
      </c>
      <c r="G8579" s="1564">
        <f t="shared" si="658"/>
        <v>200</v>
      </c>
      <c r="H8579" s="678"/>
    </row>
    <row r="8580" spans="1:8">
      <c r="A8580" s="676"/>
      <c r="B8580" s="677"/>
      <c r="C8580" s="742" t="s">
        <v>724</v>
      </c>
      <c r="D8580" s="359" t="s">
        <v>39</v>
      </c>
      <c r="E8580" s="359">
        <v>5.0000000000000001E-3</v>
      </c>
      <c r="F8580" s="208">
        <v>999</v>
      </c>
      <c r="G8580" s="1564">
        <f t="shared" si="658"/>
        <v>4.9950000000000001</v>
      </c>
      <c r="H8580" s="678"/>
    </row>
    <row r="8581" spans="1:8">
      <c r="A8581" s="676"/>
      <c r="B8581" s="699" t="s">
        <v>35</v>
      </c>
      <c r="C8581" s="742"/>
      <c r="D8581" s="359"/>
      <c r="E8581" s="359"/>
      <c r="F8581" s="208"/>
      <c r="G8581" s="889">
        <f>SUM(G8578:G8580)</f>
        <v>219.995</v>
      </c>
      <c r="H8581" s="678"/>
    </row>
    <row r="8582" spans="1:8" ht="45">
      <c r="A8582" s="1314" t="s">
        <v>3439</v>
      </c>
      <c r="B8582" s="303" t="s">
        <v>2883</v>
      </c>
      <c r="C8582" s="425" t="s">
        <v>3332</v>
      </c>
      <c r="D8582" s="1321" t="s">
        <v>40</v>
      </c>
      <c r="E8582" s="1321">
        <v>1</v>
      </c>
      <c r="F8582" s="204">
        <v>4624</v>
      </c>
      <c r="G8582" s="1567">
        <f t="shared" ref="G8582:G8585" si="659">E8582*F8582</f>
        <v>4624</v>
      </c>
      <c r="H8582" s="1321"/>
    </row>
    <row r="8583" spans="1:8">
      <c r="A8583" s="676"/>
      <c r="B8583" s="677"/>
      <c r="C8583" s="742" t="s">
        <v>31</v>
      </c>
      <c r="D8583" s="359" t="s">
        <v>98</v>
      </c>
      <c r="E8583" s="359">
        <v>1.7999999999999999E-2</v>
      </c>
      <c r="F8583" s="208">
        <v>3500</v>
      </c>
      <c r="G8583" s="1564">
        <f t="shared" si="659"/>
        <v>62.999999999999993</v>
      </c>
      <c r="H8583" s="678"/>
    </row>
    <row r="8584" spans="1:8">
      <c r="A8584" s="676"/>
      <c r="B8584" s="677"/>
      <c r="C8584" s="742" t="s">
        <v>729</v>
      </c>
      <c r="D8584" s="359" t="s">
        <v>730</v>
      </c>
      <c r="E8584" s="359">
        <v>2.7E-2</v>
      </c>
      <c r="F8584" s="208">
        <v>60</v>
      </c>
      <c r="G8584" s="1564">
        <f t="shared" si="659"/>
        <v>1.6199999999999999</v>
      </c>
      <c r="H8584" s="678"/>
    </row>
    <row r="8585" spans="1:8">
      <c r="A8585" s="676"/>
      <c r="B8585" s="677"/>
      <c r="C8585" s="742" t="s">
        <v>576</v>
      </c>
      <c r="D8585" s="359" t="s">
        <v>39</v>
      </c>
      <c r="E8585" s="359">
        <v>0.03</v>
      </c>
      <c r="F8585" s="208">
        <v>720</v>
      </c>
      <c r="G8585" s="1564">
        <f t="shared" si="659"/>
        <v>21.599999999999998</v>
      </c>
      <c r="H8585" s="678"/>
    </row>
    <row r="8586" spans="1:8">
      <c r="A8586" s="676"/>
      <c r="B8586" s="699" t="s">
        <v>35</v>
      </c>
      <c r="C8586" s="742"/>
      <c r="D8586" s="359"/>
      <c r="E8586" s="359"/>
      <c r="F8586" s="208"/>
      <c r="G8586" s="889">
        <f>SUM(G8582:G8585)</f>
        <v>4710.22</v>
      </c>
      <c r="H8586" s="678"/>
    </row>
    <row r="8587" spans="1:8" ht="57">
      <c r="A8587" s="66" t="s">
        <v>3021</v>
      </c>
      <c r="B8587" s="284" t="s">
        <v>3440</v>
      </c>
      <c r="C8587" s="63"/>
      <c r="D8587" s="128"/>
      <c r="E8587" s="128"/>
      <c r="F8587" s="440"/>
      <c r="G8587" s="891"/>
      <c r="H8587" s="285"/>
    </row>
    <row r="8588" spans="1:8" ht="30">
      <c r="A8588" s="1314" t="s">
        <v>3441</v>
      </c>
      <c r="B8588" s="303" t="s">
        <v>3024</v>
      </c>
      <c r="C8588" s="425" t="s">
        <v>3335</v>
      </c>
      <c r="D8588" s="1321" t="s">
        <v>40</v>
      </c>
      <c r="E8588" s="1321">
        <v>10</v>
      </c>
      <c r="F8588" s="204">
        <v>1000</v>
      </c>
      <c r="G8588" s="1567">
        <f t="shared" ref="G8588:G8591" si="660">E8588*F8588</f>
        <v>10000</v>
      </c>
      <c r="H8588" s="1321"/>
    </row>
    <row r="8589" spans="1:8">
      <c r="B8589" s="1315"/>
      <c r="C8589" s="425" t="s">
        <v>576</v>
      </c>
      <c r="D8589" s="1321" t="s">
        <v>39</v>
      </c>
      <c r="E8589" s="1321">
        <v>6.28E-3</v>
      </c>
      <c r="F8589" s="204">
        <v>720</v>
      </c>
      <c r="G8589" s="1567">
        <f t="shared" si="660"/>
        <v>4.5216000000000003</v>
      </c>
      <c r="H8589" s="1321"/>
    </row>
    <row r="8590" spans="1:8">
      <c r="A8590" s="1314"/>
      <c r="B8590" s="1315"/>
      <c r="C8590" s="425" t="s">
        <v>31</v>
      </c>
      <c r="D8590" s="1321" t="s">
        <v>98</v>
      </c>
      <c r="E8590" s="1321">
        <v>1.7999999999999999E-2</v>
      </c>
      <c r="F8590" s="204">
        <v>3500</v>
      </c>
      <c r="G8590" s="1567">
        <f t="shared" si="660"/>
        <v>62.999999999999993</v>
      </c>
      <c r="H8590" s="1321"/>
    </row>
    <row r="8591" spans="1:8">
      <c r="A8591" s="1314"/>
      <c r="B8591" s="1315"/>
      <c r="C8591" s="425" t="s">
        <v>729</v>
      </c>
      <c r="D8591" s="1321" t="s">
        <v>730</v>
      </c>
      <c r="E8591" s="1321">
        <v>2.7E-2</v>
      </c>
      <c r="F8591" s="204">
        <v>60</v>
      </c>
      <c r="G8591" s="1567">
        <f t="shared" si="660"/>
        <v>1.6199999999999999</v>
      </c>
      <c r="H8591" s="1321"/>
    </row>
    <row r="8592" spans="1:8">
      <c r="A8592" s="1314"/>
      <c r="B8592" s="699" t="s">
        <v>35</v>
      </c>
      <c r="C8592" s="700"/>
      <c r="D8592" s="103"/>
      <c r="E8592" s="103"/>
      <c r="F8592" s="429"/>
      <c r="G8592" s="1533">
        <f>SUM(G8588:G8591)</f>
        <v>10069.141600000001</v>
      </c>
      <c r="H8592" s="103"/>
    </row>
    <row r="8593" spans="1:8" ht="45">
      <c r="A8593" s="1314" t="s">
        <v>3442</v>
      </c>
      <c r="B8593" s="303" t="s">
        <v>3026</v>
      </c>
      <c r="C8593" s="425" t="s">
        <v>3332</v>
      </c>
      <c r="D8593" s="1321" t="s">
        <v>40</v>
      </c>
      <c r="E8593" s="1321">
        <v>2</v>
      </c>
      <c r="F8593" s="204">
        <v>4624</v>
      </c>
      <c r="G8593" s="1567">
        <f t="shared" ref="G8593:G8596" si="661">E8593*F8593</f>
        <v>9248</v>
      </c>
      <c r="H8593" s="1321"/>
    </row>
    <row r="8594" spans="1:8">
      <c r="B8594" s="1315"/>
      <c r="C8594" s="425" t="s">
        <v>31</v>
      </c>
      <c r="D8594" s="1321" t="s">
        <v>98</v>
      </c>
      <c r="E8594" s="1321">
        <v>1.7999999999999999E-2</v>
      </c>
      <c r="F8594" s="204">
        <v>3500</v>
      </c>
      <c r="G8594" s="1567">
        <f t="shared" si="661"/>
        <v>62.999999999999993</v>
      </c>
      <c r="H8594" s="1321"/>
    </row>
    <row r="8595" spans="1:8">
      <c r="A8595" s="1314"/>
      <c r="B8595" s="1315"/>
      <c r="C8595" s="425" t="s">
        <v>729</v>
      </c>
      <c r="D8595" s="1321" t="s">
        <v>730</v>
      </c>
      <c r="E8595" s="1321">
        <v>2.7E-2</v>
      </c>
      <c r="F8595" s="204">
        <v>60</v>
      </c>
      <c r="G8595" s="1567">
        <f t="shared" si="661"/>
        <v>1.6199999999999999</v>
      </c>
      <c r="H8595" s="1321"/>
    </row>
    <row r="8596" spans="1:8">
      <c r="A8596" s="1314"/>
      <c r="B8596" s="1315"/>
      <c r="C8596" s="425" t="s">
        <v>576</v>
      </c>
      <c r="D8596" s="1321" t="s">
        <v>39</v>
      </c>
      <c r="E8596" s="1321">
        <v>2.9899999999999999E-2</v>
      </c>
      <c r="F8596" s="204">
        <v>720</v>
      </c>
      <c r="G8596" s="1567">
        <f t="shared" si="661"/>
        <v>21.527999999999999</v>
      </c>
      <c r="H8596" s="1321"/>
    </row>
    <row r="8597" spans="1:8">
      <c r="A8597" s="1314"/>
      <c r="B8597" s="699" t="s">
        <v>35</v>
      </c>
      <c r="C8597" s="700"/>
      <c r="D8597" s="103"/>
      <c r="E8597" s="103"/>
      <c r="F8597" s="429"/>
      <c r="G8597" s="1533">
        <f>SUM(G8593:G8596)</f>
        <v>9334.148000000001</v>
      </c>
      <c r="H8597" s="103"/>
    </row>
    <row r="8598" spans="1:8" ht="45">
      <c r="A8598" s="1314" t="s">
        <v>3443</v>
      </c>
      <c r="B8598" s="303" t="s">
        <v>3028</v>
      </c>
      <c r="C8598" s="425" t="s">
        <v>3332</v>
      </c>
      <c r="D8598" s="1321" t="s">
        <v>40</v>
      </c>
      <c r="E8598" s="1321">
        <v>2</v>
      </c>
      <c r="F8598" s="204">
        <v>4624</v>
      </c>
      <c r="G8598" s="1567">
        <f t="shared" ref="G8598:G8601" si="662">E8598*F8598</f>
        <v>9248</v>
      </c>
      <c r="H8598" s="1321"/>
    </row>
    <row r="8599" spans="1:8">
      <c r="B8599" s="1315"/>
      <c r="C8599" s="425" t="s">
        <v>31</v>
      </c>
      <c r="D8599" s="1321" t="s">
        <v>98</v>
      </c>
      <c r="E8599" s="1321">
        <v>1.7999999999999999E-2</v>
      </c>
      <c r="F8599" s="204">
        <v>3500</v>
      </c>
      <c r="G8599" s="1567">
        <f t="shared" si="662"/>
        <v>62.999999999999993</v>
      </c>
      <c r="H8599" s="1321"/>
    </row>
    <row r="8600" spans="1:8">
      <c r="A8600" s="1314"/>
      <c r="B8600" s="1315"/>
      <c r="C8600" s="425" t="s">
        <v>729</v>
      </c>
      <c r="D8600" s="1321" t="s">
        <v>730</v>
      </c>
      <c r="E8600" s="1321">
        <v>2.7E-2</v>
      </c>
      <c r="F8600" s="204">
        <v>60</v>
      </c>
      <c r="G8600" s="1567">
        <f t="shared" si="662"/>
        <v>1.6199999999999999</v>
      </c>
      <c r="H8600" s="1321"/>
    </row>
    <row r="8601" spans="1:8">
      <c r="A8601" s="1314"/>
      <c r="B8601" s="1315"/>
      <c r="C8601" s="425" t="s">
        <v>576</v>
      </c>
      <c r="D8601" s="1321" t="s">
        <v>39</v>
      </c>
      <c r="E8601" s="1321">
        <v>0.32</v>
      </c>
      <c r="F8601" s="204">
        <v>720</v>
      </c>
      <c r="G8601" s="1567">
        <f t="shared" si="662"/>
        <v>230.4</v>
      </c>
      <c r="H8601" s="1321"/>
    </row>
    <row r="8602" spans="1:8">
      <c r="A8602" s="1314"/>
      <c r="B8602" s="699" t="s">
        <v>35</v>
      </c>
      <c r="C8602" s="700"/>
      <c r="D8602" s="103"/>
      <c r="E8602" s="103"/>
      <c r="F8602" s="429"/>
      <c r="G8602" s="1533">
        <f>SUM(G8598:G8601)</f>
        <v>9543.02</v>
      </c>
      <c r="H8602" s="103"/>
    </row>
    <row r="8603" spans="1:8" ht="30">
      <c r="A8603" s="1314" t="s">
        <v>3444</v>
      </c>
      <c r="B8603" s="303" t="s">
        <v>3030</v>
      </c>
      <c r="C8603" s="425" t="s">
        <v>3332</v>
      </c>
      <c r="D8603" s="1321" t="s">
        <v>40</v>
      </c>
      <c r="E8603" s="1321">
        <v>2</v>
      </c>
      <c r="F8603" s="204">
        <v>4624</v>
      </c>
      <c r="G8603" s="1567">
        <f t="shared" ref="G8603:G8605" si="663">E8603*F8603</f>
        <v>9248</v>
      </c>
      <c r="H8603" s="1321"/>
    </row>
    <row r="8604" spans="1:8">
      <c r="B8604" s="1315"/>
      <c r="C8604" s="425" t="s">
        <v>31</v>
      </c>
      <c r="D8604" s="1321" t="s">
        <v>98</v>
      </c>
      <c r="E8604" s="1321">
        <v>1.7999999999999999E-2</v>
      </c>
      <c r="F8604" s="204">
        <v>3500</v>
      </c>
      <c r="G8604" s="1567">
        <f t="shared" si="663"/>
        <v>62.999999999999993</v>
      </c>
      <c r="H8604" s="1321"/>
    </row>
    <row r="8605" spans="1:8">
      <c r="A8605" s="1314"/>
      <c r="B8605" s="1315"/>
      <c r="C8605" s="425" t="s">
        <v>729</v>
      </c>
      <c r="D8605" s="1321" t="s">
        <v>730</v>
      </c>
      <c r="E8605" s="1321">
        <v>2.7E-2</v>
      </c>
      <c r="F8605" s="204">
        <v>60</v>
      </c>
      <c r="G8605" s="1567">
        <f t="shared" si="663"/>
        <v>1.6199999999999999</v>
      </c>
      <c r="H8605" s="1321"/>
    </row>
    <row r="8606" spans="1:8">
      <c r="A8606" s="1314"/>
      <c r="B8606" s="699" t="s">
        <v>35</v>
      </c>
      <c r="C8606" s="700"/>
      <c r="D8606" s="103"/>
      <c r="E8606" s="103"/>
      <c r="F8606" s="429"/>
      <c r="G8606" s="1533">
        <f>SUM(G8603:G8605)</f>
        <v>9312.6200000000008</v>
      </c>
      <c r="H8606" s="103"/>
    </row>
    <row r="8607" spans="1:8" ht="30">
      <c r="A8607" s="1314" t="s">
        <v>3445</v>
      </c>
      <c r="B8607" s="303" t="s">
        <v>3032</v>
      </c>
      <c r="C8607" s="425" t="s">
        <v>3332</v>
      </c>
      <c r="D8607" s="1321" t="s">
        <v>40</v>
      </c>
      <c r="E8607" s="1321">
        <v>1</v>
      </c>
      <c r="F8607" s="204">
        <v>4624</v>
      </c>
      <c r="G8607" s="1567">
        <f t="shared" ref="G8607:G8609" si="664">E8607*F8607</f>
        <v>4624</v>
      </c>
      <c r="H8607" s="1321"/>
    </row>
    <row r="8608" spans="1:8">
      <c r="A8608" s="1314"/>
      <c r="B8608" s="1315"/>
      <c r="C8608" s="425" t="s">
        <v>31</v>
      </c>
      <c r="D8608" s="1321" t="s">
        <v>98</v>
      </c>
      <c r="E8608" s="1321">
        <v>1.7999999999999999E-2</v>
      </c>
      <c r="F8608" s="204">
        <v>3500</v>
      </c>
      <c r="G8608" s="1567">
        <f t="shared" si="664"/>
        <v>62.999999999999993</v>
      </c>
      <c r="H8608" s="1321"/>
    </row>
    <row r="8609" spans="1:8">
      <c r="A8609" s="1314"/>
      <c r="B8609" s="1315"/>
      <c r="C8609" s="425" t="s">
        <v>729</v>
      </c>
      <c r="D8609" s="1321" t="s">
        <v>730</v>
      </c>
      <c r="E8609" s="1321">
        <v>2.7E-2</v>
      </c>
      <c r="F8609" s="204">
        <v>60</v>
      </c>
      <c r="G8609" s="1567">
        <f t="shared" si="664"/>
        <v>1.6199999999999999</v>
      </c>
      <c r="H8609" s="1321"/>
    </row>
    <row r="8610" spans="1:8">
      <c r="A8610" s="1314"/>
      <c r="B8610" s="699" t="s">
        <v>35</v>
      </c>
      <c r="C8610" s="700"/>
      <c r="D8610" s="103"/>
      <c r="E8610" s="103"/>
      <c r="F8610" s="429"/>
      <c r="G8610" s="1533">
        <f>SUM(G8607:G8609)</f>
        <v>4688.62</v>
      </c>
      <c r="H8610" s="103"/>
    </row>
    <row r="8611" spans="1:8" ht="45">
      <c r="A8611" s="468" t="s">
        <v>3446</v>
      </c>
      <c r="B8611" s="698" t="s">
        <v>3034</v>
      </c>
      <c r="C8611" s="361" t="s">
        <v>3335</v>
      </c>
      <c r="D8611" s="360" t="s">
        <v>40</v>
      </c>
      <c r="E8611" s="360">
        <v>3</v>
      </c>
      <c r="F8611" s="618">
        <v>1000</v>
      </c>
      <c r="G8611" s="1567">
        <f t="shared" ref="G8611:G8614" si="665">E8611*F8611</f>
        <v>3000</v>
      </c>
      <c r="H8611" s="360"/>
    </row>
    <row r="8612" spans="1:8">
      <c r="B8612" s="1315"/>
      <c r="C8612" s="425" t="s">
        <v>31</v>
      </c>
      <c r="D8612" s="1321" t="s">
        <v>98</v>
      </c>
      <c r="E8612" s="1321">
        <v>1.7999999999999999E-2</v>
      </c>
      <c r="F8612" s="204">
        <v>3500</v>
      </c>
      <c r="G8612" s="1567">
        <f t="shared" si="665"/>
        <v>62.999999999999993</v>
      </c>
      <c r="H8612" s="1321"/>
    </row>
    <row r="8613" spans="1:8">
      <c r="A8613" s="1314"/>
      <c r="B8613" s="1315"/>
      <c r="C8613" s="425" t="s">
        <v>729</v>
      </c>
      <c r="D8613" s="1321" t="s">
        <v>730</v>
      </c>
      <c r="E8613" s="1321">
        <v>2.7E-2</v>
      </c>
      <c r="F8613" s="204">
        <v>60</v>
      </c>
      <c r="G8613" s="1567">
        <f t="shared" si="665"/>
        <v>1.6199999999999999</v>
      </c>
      <c r="H8613" s="1321"/>
    </row>
    <row r="8614" spans="1:8">
      <c r="A8614" s="1314"/>
      <c r="B8614" s="1315"/>
      <c r="C8614" s="425" t="s">
        <v>576</v>
      </c>
      <c r="D8614" s="1321" t="s">
        <v>39</v>
      </c>
      <c r="E8614" s="1321">
        <v>1.7999999999999999E-2</v>
      </c>
      <c r="F8614" s="204">
        <v>720</v>
      </c>
      <c r="G8614" s="1567">
        <f t="shared" si="665"/>
        <v>12.959999999999999</v>
      </c>
      <c r="H8614" s="1321"/>
    </row>
    <row r="8615" spans="1:8">
      <c r="A8615" s="1314"/>
      <c r="B8615" s="699" t="s">
        <v>35</v>
      </c>
      <c r="C8615" s="700"/>
      <c r="D8615" s="103"/>
      <c r="E8615" s="103"/>
      <c r="F8615" s="429"/>
      <c r="G8615" s="1533">
        <f>SUM(G8611:G8614)</f>
        <v>3077.58</v>
      </c>
      <c r="H8615" s="103"/>
    </row>
    <row r="8616" spans="1:8" ht="45">
      <c r="A8616" s="1314" t="s">
        <v>3447</v>
      </c>
      <c r="B8616" s="303" t="s">
        <v>3036</v>
      </c>
      <c r="C8616" s="425" t="s">
        <v>3335</v>
      </c>
      <c r="D8616" s="1321" t="s">
        <v>40</v>
      </c>
      <c r="E8616" s="1321">
        <v>3</v>
      </c>
      <c r="F8616" s="204">
        <v>1000</v>
      </c>
      <c r="G8616" s="1567">
        <f t="shared" ref="G8616:G8619" si="666">E8616*F8616</f>
        <v>3000</v>
      </c>
      <c r="H8616" s="1321"/>
    </row>
    <row r="8617" spans="1:8">
      <c r="B8617" s="1315"/>
      <c r="C8617" s="425" t="s">
        <v>31</v>
      </c>
      <c r="D8617" s="1321" t="s">
        <v>98</v>
      </c>
      <c r="E8617" s="1321">
        <v>1.7999999999999999E-2</v>
      </c>
      <c r="F8617" s="204">
        <v>3500</v>
      </c>
      <c r="G8617" s="1567">
        <f t="shared" si="666"/>
        <v>62.999999999999993</v>
      </c>
      <c r="H8617" s="1321"/>
    </row>
    <row r="8618" spans="1:8">
      <c r="A8618" s="1314"/>
      <c r="B8618" s="1315"/>
      <c r="C8618" s="425" t="s">
        <v>729</v>
      </c>
      <c r="D8618" s="1321" t="s">
        <v>730</v>
      </c>
      <c r="E8618" s="1321">
        <v>2.7E-2</v>
      </c>
      <c r="F8618" s="204">
        <v>60</v>
      </c>
      <c r="G8618" s="1567">
        <f t="shared" si="666"/>
        <v>1.6199999999999999</v>
      </c>
      <c r="H8618" s="1321"/>
    </row>
    <row r="8619" spans="1:8">
      <c r="A8619" s="1314"/>
      <c r="B8619" s="1315"/>
      <c r="C8619" s="425" t="s">
        <v>576</v>
      </c>
      <c r="D8619" s="1321" t="s">
        <v>39</v>
      </c>
      <c r="E8619" s="1321">
        <v>0.21</v>
      </c>
      <c r="F8619" s="204">
        <v>720</v>
      </c>
      <c r="G8619" s="1567">
        <f t="shared" si="666"/>
        <v>151.19999999999999</v>
      </c>
      <c r="H8619" s="1321"/>
    </row>
    <row r="8620" spans="1:8">
      <c r="A8620" s="1314"/>
      <c r="B8620" s="699" t="s">
        <v>35</v>
      </c>
      <c r="C8620" s="700"/>
      <c r="D8620" s="103"/>
      <c r="E8620" s="103"/>
      <c r="F8620" s="429"/>
      <c r="G8620" s="1533">
        <f>SUM(G8616:G8619)</f>
        <v>3215.8199999999997</v>
      </c>
      <c r="H8620" s="103"/>
    </row>
    <row r="8621" spans="1:8" ht="45">
      <c r="A8621" s="1314" t="s">
        <v>3448</v>
      </c>
      <c r="B8621" s="303" t="s">
        <v>3038</v>
      </c>
      <c r="C8621" s="425" t="s">
        <v>3335</v>
      </c>
      <c r="D8621" s="1321" t="s">
        <v>40</v>
      </c>
      <c r="E8621" s="1321">
        <v>3</v>
      </c>
      <c r="F8621" s="204">
        <v>1000</v>
      </c>
      <c r="G8621" s="1567">
        <f t="shared" ref="G8621:G8623" si="667">E8621*F8621</f>
        <v>3000</v>
      </c>
      <c r="H8621" s="1321"/>
    </row>
    <row r="8622" spans="1:8">
      <c r="B8622" s="1315"/>
      <c r="C8622" s="425" t="s">
        <v>31</v>
      </c>
      <c r="D8622" s="1321" t="s">
        <v>98</v>
      </c>
      <c r="E8622" s="1321">
        <v>1.7999999999999999E-2</v>
      </c>
      <c r="F8622" s="204">
        <v>3500</v>
      </c>
      <c r="G8622" s="1567">
        <f t="shared" si="667"/>
        <v>62.999999999999993</v>
      </c>
      <c r="H8622" s="1321"/>
    </row>
    <row r="8623" spans="1:8">
      <c r="A8623" s="1314"/>
      <c r="B8623" s="1315"/>
      <c r="C8623" s="425" t="s">
        <v>729</v>
      </c>
      <c r="D8623" s="1321" t="s">
        <v>730</v>
      </c>
      <c r="E8623" s="1321">
        <v>2.7E-2</v>
      </c>
      <c r="F8623" s="204">
        <v>60</v>
      </c>
      <c r="G8623" s="1567">
        <f t="shared" si="667"/>
        <v>1.6199999999999999</v>
      </c>
      <c r="H8623" s="1321"/>
    </row>
    <row r="8624" spans="1:8">
      <c r="A8624" s="1314"/>
      <c r="B8624" s="699" t="s">
        <v>35</v>
      </c>
      <c r="C8624" s="700"/>
      <c r="D8624" s="103"/>
      <c r="E8624" s="103"/>
      <c r="F8624" s="429"/>
      <c r="G8624" s="1533">
        <f>SUM(G8621:G8623)</f>
        <v>3064.62</v>
      </c>
      <c r="H8624" s="103"/>
    </row>
    <row r="8625" spans="1:8" ht="45">
      <c r="A8625" s="1314" t="s">
        <v>3449</v>
      </c>
      <c r="B8625" s="303" t="s">
        <v>3339</v>
      </c>
      <c r="C8625" s="425" t="s">
        <v>3335</v>
      </c>
      <c r="D8625" s="1321" t="s">
        <v>40</v>
      </c>
      <c r="E8625" s="1321">
        <v>3</v>
      </c>
      <c r="F8625" s="204">
        <v>1000</v>
      </c>
      <c r="G8625" s="1567">
        <f t="shared" ref="G8625:G8626" si="668">E8625*F8625</f>
        <v>3000</v>
      </c>
      <c r="H8625" s="1321"/>
    </row>
    <row r="8626" spans="1:8">
      <c r="B8626" s="1315"/>
      <c r="C8626" s="425" t="s">
        <v>729</v>
      </c>
      <c r="D8626" s="1321" t="s">
        <v>730</v>
      </c>
      <c r="E8626" s="1321">
        <v>2.7E-2</v>
      </c>
      <c r="F8626" s="204">
        <v>60</v>
      </c>
      <c r="G8626" s="1567">
        <f t="shared" si="668"/>
        <v>1.6199999999999999</v>
      </c>
      <c r="H8626" s="1321"/>
    </row>
    <row r="8627" spans="1:8">
      <c r="A8627" s="1314"/>
      <c r="B8627" s="699" t="s">
        <v>35</v>
      </c>
      <c r="C8627" s="700"/>
      <c r="D8627" s="103"/>
      <c r="E8627" s="103"/>
      <c r="F8627" s="429"/>
      <c r="G8627" s="1533">
        <f>SUM(G8625:G8626)</f>
        <v>3001.62</v>
      </c>
      <c r="H8627" s="103"/>
    </row>
    <row r="8628" spans="1:8" ht="30">
      <c r="A8628" s="1314" t="s">
        <v>3450</v>
      </c>
      <c r="B8628" s="303" t="s">
        <v>3041</v>
      </c>
      <c r="C8628" s="425" t="s">
        <v>3335</v>
      </c>
      <c r="D8628" s="1321" t="s">
        <v>40</v>
      </c>
      <c r="E8628" s="1321">
        <v>10</v>
      </c>
      <c r="F8628" s="204">
        <v>1000</v>
      </c>
      <c r="G8628" s="1567">
        <f t="shared" ref="G8628:G8630" si="669">E8628*F8628</f>
        <v>10000</v>
      </c>
      <c r="H8628" s="1321"/>
    </row>
    <row r="8629" spans="1:8">
      <c r="B8629" s="1315"/>
      <c r="C8629" s="425" t="s">
        <v>31</v>
      </c>
      <c r="D8629" s="1321" t="s">
        <v>98</v>
      </c>
      <c r="E8629" s="1321">
        <v>1.7999999999999999E-2</v>
      </c>
      <c r="F8629" s="204">
        <v>3500</v>
      </c>
      <c r="G8629" s="1567">
        <f t="shared" si="669"/>
        <v>62.999999999999993</v>
      </c>
      <c r="H8629" s="1321"/>
    </row>
    <row r="8630" spans="1:8">
      <c r="A8630" s="1314"/>
      <c r="B8630" s="1315"/>
      <c r="C8630" s="425" t="s">
        <v>729</v>
      </c>
      <c r="D8630" s="1321" t="s">
        <v>730</v>
      </c>
      <c r="E8630" s="1321">
        <v>2.7E-2</v>
      </c>
      <c r="F8630" s="204">
        <v>60</v>
      </c>
      <c r="G8630" s="1567">
        <f t="shared" si="669"/>
        <v>1.6199999999999999</v>
      </c>
      <c r="H8630" s="1321"/>
    </row>
    <row r="8631" spans="1:8">
      <c r="A8631" s="1314"/>
      <c r="B8631" s="699" t="s">
        <v>35</v>
      </c>
      <c r="C8631" s="700"/>
      <c r="D8631" s="103"/>
      <c r="E8631" s="103"/>
      <c r="F8631" s="429"/>
      <c r="G8631" s="1533">
        <f>SUM(G8628:G8630)</f>
        <v>10064.620000000001</v>
      </c>
      <c r="H8631" s="103"/>
    </row>
    <row r="8632" spans="1:8">
      <c r="A8632" s="1314" t="s">
        <v>3451</v>
      </c>
      <c r="B8632" s="1315" t="s">
        <v>2789</v>
      </c>
      <c r="C8632" s="425" t="s">
        <v>3240</v>
      </c>
      <c r="D8632" s="1321" t="s">
        <v>3182</v>
      </c>
      <c r="E8632" s="1321">
        <v>1</v>
      </c>
      <c r="F8632" s="204">
        <v>2700</v>
      </c>
      <c r="G8632" s="1567">
        <f t="shared" ref="G8632:G8635" si="670">E8632*F8632</f>
        <v>2700</v>
      </c>
      <c r="H8632" s="103"/>
    </row>
    <row r="8633" spans="1:8">
      <c r="A8633" s="1314"/>
      <c r="B8633" s="1315"/>
      <c r="C8633" s="425" t="s">
        <v>112</v>
      </c>
      <c r="D8633" s="1321" t="s">
        <v>98</v>
      </c>
      <c r="E8633" s="1321">
        <v>4.0000000000000001E-3</v>
      </c>
      <c r="F8633" s="204">
        <v>33320</v>
      </c>
      <c r="G8633" s="1567">
        <f t="shared" si="670"/>
        <v>133.28</v>
      </c>
      <c r="H8633" s="103"/>
    </row>
    <row r="8634" spans="1:8">
      <c r="A8634" s="1314"/>
      <c r="B8634" s="1315"/>
      <c r="C8634" s="425" t="s">
        <v>3183</v>
      </c>
      <c r="D8634" s="1321" t="s">
        <v>98</v>
      </c>
      <c r="E8634" s="1321">
        <v>1E-3</v>
      </c>
      <c r="F8634" s="204">
        <v>3279.36</v>
      </c>
      <c r="G8634" s="1567">
        <f t="shared" si="670"/>
        <v>3.2793600000000001</v>
      </c>
      <c r="H8634" s="103"/>
    </row>
    <row r="8635" spans="1:8">
      <c r="A8635" s="1314"/>
      <c r="B8635" s="1315"/>
      <c r="C8635" s="425" t="s">
        <v>3184</v>
      </c>
      <c r="D8635" s="1321" t="s">
        <v>39</v>
      </c>
      <c r="E8635" s="1321">
        <v>1</v>
      </c>
      <c r="F8635" s="204">
        <v>925</v>
      </c>
      <c r="G8635" s="1567">
        <f t="shared" si="670"/>
        <v>925</v>
      </c>
      <c r="H8635" s="103"/>
    </row>
    <row r="8636" spans="1:8">
      <c r="A8636" s="1314"/>
      <c r="B8636" s="699" t="s">
        <v>35</v>
      </c>
      <c r="C8636" s="700"/>
      <c r="D8636" s="103"/>
      <c r="E8636" s="103"/>
      <c r="F8636" s="429"/>
      <c r="G8636" s="1533">
        <f>SUM(G8632:G8635)</f>
        <v>3761.5593600000002</v>
      </c>
      <c r="H8636" s="103"/>
    </row>
    <row r="8637" spans="1:8">
      <c r="A8637" s="66" t="s">
        <v>3043</v>
      </c>
      <c r="B8637" s="284" t="s">
        <v>944</v>
      </c>
      <c r="C8637" s="63"/>
      <c r="D8637" s="128"/>
      <c r="E8637" s="285"/>
      <c r="F8637" s="440"/>
      <c r="G8637" s="891"/>
      <c r="H8637" s="285"/>
    </row>
    <row r="8638" spans="1:8" ht="45">
      <c r="A8638" s="681" t="s">
        <v>3452</v>
      </c>
      <c r="B8638" s="303" t="s">
        <v>3045</v>
      </c>
      <c r="C8638" s="30" t="s">
        <v>3332</v>
      </c>
      <c r="D8638" s="289" t="s">
        <v>40</v>
      </c>
      <c r="E8638" s="289">
        <v>1</v>
      </c>
      <c r="F8638" s="204">
        <v>4624</v>
      </c>
      <c r="G8638" s="1567">
        <f t="shared" ref="G8638:G8641" si="671">E8638*F8638</f>
        <v>4624</v>
      </c>
      <c r="H8638" s="1321"/>
    </row>
    <row r="8639" spans="1:8">
      <c r="A8639" s="1314"/>
      <c r="B8639" s="1315"/>
      <c r="C8639" s="30" t="s">
        <v>576</v>
      </c>
      <c r="D8639" s="1321" t="s">
        <v>39</v>
      </c>
      <c r="E8639" s="289">
        <v>1.8E-5</v>
      </c>
      <c r="F8639" s="204">
        <v>720</v>
      </c>
      <c r="G8639" s="1567">
        <f t="shared" si="671"/>
        <v>1.2960000000000001E-2</v>
      </c>
      <c r="H8639" s="1321"/>
    </row>
    <row r="8640" spans="1:8">
      <c r="A8640" s="1314"/>
      <c r="B8640" s="1315"/>
      <c r="C8640" s="30" t="s">
        <v>31</v>
      </c>
      <c r="D8640" s="1321" t="s">
        <v>98</v>
      </c>
      <c r="E8640" s="1321">
        <v>1.7999999999999999E-2</v>
      </c>
      <c r="F8640" s="204">
        <v>3500</v>
      </c>
      <c r="G8640" s="1567">
        <f t="shared" si="671"/>
        <v>62.999999999999993</v>
      </c>
      <c r="H8640" s="1321"/>
    </row>
    <row r="8641" spans="1:8">
      <c r="A8641" s="1314"/>
      <c r="B8641" s="1315"/>
      <c r="C8641" s="30" t="s">
        <v>729</v>
      </c>
      <c r="D8641" s="289" t="s">
        <v>730</v>
      </c>
      <c r="E8641" s="1321">
        <v>2.7E-2</v>
      </c>
      <c r="F8641" s="204">
        <v>60</v>
      </c>
      <c r="G8641" s="1567">
        <f t="shared" si="671"/>
        <v>1.6199999999999999</v>
      </c>
      <c r="H8641" s="1321"/>
    </row>
    <row r="8642" spans="1:8">
      <c r="A8642" s="1314"/>
      <c r="B8642" s="699" t="s">
        <v>35</v>
      </c>
      <c r="C8642" s="34"/>
      <c r="D8642" s="513"/>
      <c r="E8642" s="513"/>
      <c r="F8642" s="429"/>
      <c r="G8642" s="1533">
        <f>SUM(G8638:G8641)</f>
        <v>4688.6329599999999</v>
      </c>
      <c r="H8642" s="103"/>
    </row>
    <row r="8643" spans="1:8" ht="45">
      <c r="A8643" s="1314" t="s">
        <v>3453</v>
      </c>
      <c r="B8643" s="303" t="s">
        <v>3047</v>
      </c>
      <c r="C8643" s="30" t="s">
        <v>3335</v>
      </c>
      <c r="D8643" s="289" t="s">
        <v>40</v>
      </c>
      <c r="E8643" s="289">
        <v>3</v>
      </c>
      <c r="F8643" s="204">
        <v>1000</v>
      </c>
      <c r="G8643" s="1567">
        <f t="shared" ref="G8643:G8645" si="672">E8643*F8643</f>
        <v>3000</v>
      </c>
      <c r="H8643" s="1321"/>
    </row>
    <row r="8644" spans="1:8">
      <c r="B8644" s="677"/>
      <c r="C8644" s="30" t="s">
        <v>576</v>
      </c>
      <c r="D8644" s="678" t="s">
        <v>39</v>
      </c>
      <c r="E8644" s="289">
        <v>3.0000000000000001E-5</v>
      </c>
      <c r="F8644" s="204">
        <v>720</v>
      </c>
      <c r="G8644" s="1567">
        <f t="shared" si="672"/>
        <v>2.1600000000000001E-2</v>
      </c>
      <c r="H8644" s="678"/>
    </row>
    <row r="8645" spans="1:8">
      <c r="A8645" s="676"/>
      <c r="B8645" s="677"/>
      <c r="C8645" s="30" t="s">
        <v>31</v>
      </c>
      <c r="D8645" s="678" t="s">
        <v>98</v>
      </c>
      <c r="E8645" s="678">
        <v>1.7999999999999999E-2</v>
      </c>
      <c r="F8645" s="204">
        <v>3500</v>
      </c>
      <c r="G8645" s="1567">
        <f t="shared" si="672"/>
        <v>62.999999999999993</v>
      </c>
      <c r="H8645" s="678"/>
    </row>
    <row r="8646" spans="1:8">
      <c r="A8646" s="676"/>
      <c r="B8646" s="699" t="s">
        <v>35</v>
      </c>
      <c r="C8646" s="34"/>
      <c r="D8646" s="513"/>
      <c r="E8646" s="513"/>
      <c r="F8646" s="429"/>
      <c r="G8646" s="1533">
        <f>SUM(G8643:G8645)</f>
        <v>3063.0216</v>
      </c>
      <c r="H8646" s="678"/>
    </row>
    <row r="8647" spans="1:8" ht="28.5">
      <c r="A8647" s="160" t="s">
        <v>17</v>
      </c>
      <c r="B8647" s="46" t="s">
        <v>5311</v>
      </c>
      <c r="C8647" s="46"/>
      <c r="D8647" s="814"/>
      <c r="E8647" s="832"/>
      <c r="F8647" s="832"/>
      <c r="G8647" s="1256"/>
      <c r="H8647" s="832"/>
    </row>
    <row r="8648" spans="1:8" ht="42.75">
      <c r="A8648" s="66" t="s">
        <v>5686</v>
      </c>
      <c r="B8648" s="400" t="s">
        <v>840</v>
      </c>
      <c r="C8648" s="400"/>
      <c r="D8648" s="285"/>
      <c r="E8648" s="286"/>
      <c r="F8648" s="286"/>
      <c r="G8648" s="130"/>
      <c r="H8648" s="286"/>
    </row>
    <row r="8649" spans="1:8">
      <c r="A8649" s="711" t="s">
        <v>5687</v>
      </c>
      <c r="B8649" s="303" t="s">
        <v>738</v>
      </c>
      <c r="C8649" s="303" t="s">
        <v>736</v>
      </c>
      <c r="D8649" s="678" t="s">
        <v>40</v>
      </c>
      <c r="E8649" s="289"/>
      <c r="F8649" s="467" t="s">
        <v>2008</v>
      </c>
      <c r="G8649" s="467" t="s">
        <v>1989</v>
      </c>
      <c r="H8649" s="467">
        <v>0.02</v>
      </c>
    </row>
    <row r="8650" spans="1:8">
      <c r="B8650" s="699" t="s">
        <v>35</v>
      </c>
      <c r="C8650" s="798"/>
      <c r="D8650" s="103"/>
      <c r="E8650" s="513"/>
      <c r="F8650" s="644"/>
      <c r="G8650" s="1568">
        <f>SUM(G8649:G8649)</f>
        <v>0</v>
      </c>
      <c r="H8650" s="690"/>
    </row>
    <row r="8651" spans="1:8">
      <c r="A8651" s="711" t="s">
        <v>5688</v>
      </c>
      <c r="B8651" s="303" t="s">
        <v>739</v>
      </c>
      <c r="C8651" s="303" t="s">
        <v>735</v>
      </c>
      <c r="D8651" s="678" t="s">
        <v>39</v>
      </c>
      <c r="E8651" s="289">
        <v>0.05</v>
      </c>
      <c r="F8651" s="618">
        <v>720</v>
      </c>
      <c r="G8651" s="1569">
        <f>F8651*E8651</f>
        <v>36</v>
      </c>
      <c r="H8651" s="690"/>
    </row>
    <row r="8652" spans="1:8">
      <c r="A8652" s="711"/>
      <c r="B8652" s="677"/>
      <c r="C8652" s="303" t="s">
        <v>31</v>
      </c>
      <c r="D8652" s="678" t="s">
        <v>98</v>
      </c>
      <c r="E8652" s="289">
        <v>0.04</v>
      </c>
      <c r="F8652" s="618">
        <v>1079</v>
      </c>
      <c r="G8652" s="1569">
        <f>F8652*E8652</f>
        <v>43.160000000000004</v>
      </c>
      <c r="H8652" s="690"/>
    </row>
    <row r="8653" spans="1:8">
      <c r="A8653" s="676"/>
      <c r="B8653" s="677"/>
      <c r="C8653" s="303" t="s">
        <v>722</v>
      </c>
      <c r="D8653" s="678" t="s">
        <v>577</v>
      </c>
      <c r="E8653" s="289">
        <v>1</v>
      </c>
      <c r="F8653" s="618">
        <v>142</v>
      </c>
      <c r="G8653" s="1569">
        <f>F8653*E8653</f>
        <v>142</v>
      </c>
      <c r="H8653" s="690"/>
    </row>
    <row r="8654" spans="1:8">
      <c r="A8654" s="676"/>
      <c r="B8654" s="677"/>
      <c r="C8654" s="303" t="s">
        <v>736</v>
      </c>
      <c r="D8654" s="678" t="s">
        <v>40</v>
      </c>
      <c r="E8654" s="289">
        <v>1</v>
      </c>
      <c r="F8654" s="618">
        <v>106</v>
      </c>
      <c r="G8654" s="1569">
        <f>F8654*E8654</f>
        <v>106</v>
      </c>
      <c r="H8654" s="690"/>
    </row>
    <row r="8655" spans="1:8" ht="30">
      <c r="A8655" s="676"/>
      <c r="B8655" s="677"/>
      <c r="C8655" s="303" t="s">
        <v>867</v>
      </c>
      <c r="D8655" s="678" t="s">
        <v>40</v>
      </c>
      <c r="E8655" s="289">
        <v>1</v>
      </c>
      <c r="F8655" s="618">
        <v>555</v>
      </c>
      <c r="G8655" s="1569">
        <f>F8655*E8655</f>
        <v>555</v>
      </c>
      <c r="H8655" s="690"/>
    </row>
    <row r="8656" spans="1:8">
      <c r="A8656" s="676"/>
      <c r="B8656" s="699" t="s">
        <v>35</v>
      </c>
      <c r="C8656" s="798"/>
      <c r="D8656" s="103"/>
      <c r="E8656" s="513"/>
      <c r="F8656" s="644"/>
      <c r="G8656" s="1568">
        <f>SUM(G8651:G8655)</f>
        <v>882.16</v>
      </c>
      <c r="H8656" s="703"/>
    </row>
    <row r="8657" spans="1:8" ht="57">
      <c r="A8657" s="66" t="s">
        <v>5689</v>
      </c>
      <c r="B8657" s="150" t="s">
        <v>740</v>
      </c>
      <c r="C8657" s="474"/>
      <c r="D8657" s="66"/>
      <c r="E8657" s="286"/>
      <c r="F8657" s="833"/>
      <c r="G8657" s="1570"/>
      <c r="H8657" s="474"/>
    </row>
    <row r="8658" spans="1:8" ht="30">
      <c r="A8658" s="711" t="s">
        <v>5690</v>
      </c>
      <c r="B8658" s="303" t="s">
        <v>766</v>
      </c>
      <c r="C8658" s="425" t="s">
        <v>735</v>
      </c>
      <c r="D8658" s="678" t="s">
        <v>39</v>
      </c>
      <c r="E8658" s="289">
        <v>0.05</v>
      </c>
      <c r="F8658" s="618">
        <v>720</v>
      </c>
      <c r="G8658" s="1569">
        <f>F8658*E8658</f>
        <v>36</v>
      </c>
      <c r="H8658" s="690"/>
    </row>
    <row r="8659" spans="1:8">
      <c r="A8659" s="676"/>
      <c r="B8659" s="303"/>
      <c r="C8659" s="425" t="s">
        <v>722</v>
      </c>
      <c r="D8659" s="678" t="s">
        <v>577</v>
      </c>
      <c r="E8659" s="289">
        <v>1</v>
      </c>
      <c r="F8659" s="618">
        <v>142</v>
      </c>
      <c r="G8659" s="1569">
        <f>F8659*E8659</f>
        <v>142</v>
      </c>
      <c r="H8659" s="690"/>
    </row>
    <row r="8660" spans="1:8">
      <c r="A8660" s="676"/>
      <c r="B8660" s="303"/>
      <c r="C8660" s="425" t="s">
        <v>736</v>
      </c>
      <c r="D8660" s="678" t="s">
        <v>40</v>
      </c>
      <c r="E8660" s="289">
        <v>1</v>
      </c>
      <c r="F8660" s="618">
        <v>106</v>
      </c>
      <c r="G8660" s="1569">
        <f>F8660*E8660</f>
        <v>106</v>
      </c>
      <c r="H8660" s="690"/>
    </row>
    <row r="8661" spans="1:8">
      <c r="A8661" s="676"/>
      <c r="B8661" s="303"/>
      <c r="C8661" s="425" t="s">
        <v>31</v>
      </c>
      <c r="D8661" s="678" t="s">
        <v>98</v>
      </c>
      <c r="E8661" s="607">
        <v>5.0000000000000001E-3</v>
      </c>
      <c r="F8661" s="618">
        <v>1079</v>
      </c>
      <c r="G8661" s="1569">
        <f>F8661*E8661</f>
        <v>5.3950000000000005</v>
      </c>
      <c r="H8661" s="690"/>
    </row>
    <row r="8662" spans="1:8">
      <c r="A8662" s="676"/>
      <c r="B8662" s="699" t="s">
        <v>35</v>
      </c>
      <c r="C8662" s="700"/>
      <c r="D8662" s="103"/>
      <c r="E8662" s="513"/>
      <c r="F8662" s="644"/>
      <c r="G8662" s="1568">
        <f>SUM(G8658:G8661)</f>
        <v>289.39499999999998</v>
      </c>
      <c r="H8662" s="703"/>
    </row>
    <row r="8663" spans="1:8" ht="60">
      <c r="A8663" s="676" t="s">
        <v>5691</v>
      </c>
      <c r="B8663" s="303" t="s">
        <v>741</v>
      </c>
      <c r="C8663" s="425" t="s">
        <v>735</v>
      </c>
      <c r="D8663" s="678" t="s">
        <v>39</v>
      </c>
      <c r="E8663" s="289">
        <v>0.05</v>
      </c>
      <c r="F8663" s="618">
        <v>720</v>
      </c>
      <c r="G8663" s="1569">
        <f>F8663*E8663</f>
        <v>36</v>
      </c>
      <c r="H8663" s="690"/>
    </row>
    <row r="8664" spans="1:8">
      <c r="A8664" s="711"/>
      <c r="B8664" s="303"/>
      <c r="C8664" s="425" t="s">
        <v>722</v>
      </c>
      <c r="D8664" s="678" t="s">
        <v>577</v>
      </c>
      <c r="E8664" s="289">
        <v>1</v>
      </c>
      <c r="F8664" s="618">
        <v>142</v>
      </c>
      <c r="G8664" s="1569">
        <f>F8664*E8664</f>
        <v>142</v>
      </c>
      <c r="H8664" s="690"/>
    </row>
    <row r="8665" spans="1:8">
      <c r="A8665" s="676"/>
      <c r="B8665" s="303"/>
      <c r="C8665" s="425" t="s">
        <v>736</v>
      </c>
      <c r="D8665" s="678" t="s">
        <v>40</v>
      </c>
      <c r="E8665" s="289">
        <v>1</v>
      </c>
      <c r="F8665" s="618">
        <v>106</v>
      </c>
      <c r="G8665" s="1569">
        <f>F8665*E8665</f>
        <v>106</v>
      </c>
      <c r="H8665" s="690"/>
    </row>
    <row r="8666" spans="1:8">
      <c r="A8666" s="676"/>
      <c r="B8666" s="677"/>
      <c r="C8666" s="425" t="s">
        <v>31</v>
      </c>
      <c r="D8666" s="678" t="s">
        <v>98</v>
      </c>
      <c r="E8666" s="607">
        <v>5.0000000000000001E-3</v>
      </c>
      <c r="F8666" s="618">
        <v>1079</v>
      </c>
      <c r="G8666" s="1569">
        <f>F8666*E8666</f>
        <v>5.3950000000000005</v>
      </c>
      <c r="H8666" s="690"/>
    </row>
    <row r="8667" spans="1:8">
      <c r="A8667" s="676"/>
      <c r="B8667" s="699" t="s">
        <v>35</v>
      </c>
      <c r="C8667" s="700"/>
      <c r="D8667" s="103"/>
      <c r="E8667" s="513"/>
      <c r="F8667" s="644"/>
      <c r="G8667" s="1568">
        <f>SUM(G8663:G8666)</f>
        <v>289.39499999999998</v>
      </c>
      <c r="H8667" s="690"/>
    </row>
    <row r="8668" spans="1:8" ht="28.5">
      <c r="A8668" s="944" t="s">
        <v>5692</v>
      </c>
      <c r="B8668" s="474" t="s">
        <v>772</v>
      </c>
      <c r="C8668" s="474"/>
      <c r="D8668" s="66"/>
      <c r="E8668" s="286"/>
      <c r="F8668" s="833"/>
      <c r="G8668" s="1570"/>
      <c r="H8668" s="474"/>
    </row>
    <row r="8669" spans="1:8" ht="30">
      <c r="A8669" s="1218" t="s">
        <v>5693</v>
      </c>
      <c r="B8669" s="303" t="s">
        <v>774</v>
      </c>
      <c r="C8669" s="425" t="s">
        <v>735</v>
      </c>
      <c r="D8669" s="678" t="s">
        <v>39</v>
      </c>
      <c r="E8669" s="289">
        <v>0.03</v>
      </c>
      <c r="F8669" s="618">
        <v>720</v>
      </c>
      <c r="G8669" s="1569">
        <f t="shared" ref="G8669:G8676" si="673">F8669*E8669</f>
        <v>21.599999999999998</v>
      </c>
      <c r="H8669" s="690"/>
    </row>
    <row r="8670" spans="1:8">
      <c r="A8670" s="676"/>
      <c r="B8670" s="677"/>
      <c r="C8670" s="425" t="s">
        <v>31</v>
      </c>
      <c r="D8670" s="678" t="s">
        <v>98</v>
      </c>
      <c r="E8670" s="607">
        <v>3.0000000000000001E-3</v>
      </c>
      <c r="F8670" s="618">
        <v>1079</v>
      </c>
      <c r="G8670" s="1569">
        <f t="shared" si="673"/>
        <v>3.2370000000000001</v>
      </c>
      <c r="H8670" s="690"/>
    </row>
    <row r="8671" spans="1:8">
      <c r="A8671" s="676"/>
      <c r="B8671" s="677"/>
      <c r="C8671" s="425" t="s">
        <v>722</v>
      </c>
      <c r="D8671" s="678" t="s">
        <v>577</v>
      </c>
      <c r="E8671" s="289">
        <v>1</v>
      </c>
      <c r="F8671" s="618">
        <v>142</v>
      </c>
      <c r="G8671" s="1569">
        <f t="shared" si="673"/>
        <v>142</v>
      </c>
      <c r="H8671" s="690"/>
    </row>
    <row r="8672" spans="1:8">
      <c r="A8672" s="676"/>
      <c r="B8672" s="677"/>
      <c r="C8672" s="425" t="s">
        <v>736</v>
      </c>
      <c r="D8672" s="678" t="s">
        <v>40</v>
      </c>
      <c r="E8672" s="289">
        <v>1</v>
      </c>
      <c r="F8672" s="618">
        <v>106</v>
      </c>
      <c r="G8672" s="1569">
        <f>F8672*E8672</f>
        <v>106</v>
      </c>
      <c r="H8672" s="690"/>
    </row>
    <row r="8673" spans="1:8" ht="30">
      <c r="A8673" s="676"/>
      <c r="B8673" s="677"/>
      <c r="C8673" s="425" t="s">
        <v>867</v>
      </c>
      <c r="D8673" s="678" t="s">
        <v>725</v>
      </c>
      <c r="E8673" s="289">
        <v>1</v>
      </c>
      <c r="F8673" s="618">
        <v>555</v>
      </c>
      <c r="G8673" s="1569">
        <f>F8673*E8673/100</f>
        <v>5.55</v>
      </c>
      <c r="H8673" s="690"/>
    </row>
    <row r="8674" spans="1:8">
      <c r="A8674" s="676"/>
      <c r="B8674" s="699" t="s">
        <v>35</v>
      </c>
      <c r="C8674" s="425"/>
      <c r="D8674" s="678"/>
      <c r="E8674" s="289"/>
      <c r="F8674" s="618"/>
      <c r="G8674" s="1568">
        <f>SUM(G8669:G8673)</f>
        <v>278.387</v>
      </c>
      <c r="H8674" s="690"/>
    </row>
    <row r="8675" spans="1:8">
      <c r="A8675" s="681" t="s">
        <v>5694</v>
      </c>
      <c r="B8675" s="303" t="s">
        <v>776</v>
      </c>
      <c r="C8675" s="425" t="s">
        <v>735</v>
      </c>
      <c r="D8675" s="678" t="s">
        <v>39</v>
      </c>
      <c r="E8675" s="289">
        <v>0.02</v>
      </c>
      <c r="F8675" s="618">
        <v>720</v>
      </c>
      <c r="G8675" s="1569">
        <f t="shared" si="673"/>
        <v>14.4</v>
      </c>
      <c r="H8675" s="690"/>
    </row>
    <row r="8676" spans="1:8">
      <c r="A8676" s="676"/>
      <c r="B8676" s="303"/>
      <c r="C8676" s="425" t="s">
        <v>31</v>
      </c>
      <c r="D8676" s="678" t="s">
        <v>98</v>
      </c>
      <c r="E8676" s="607">
        <v>3.0000000000000001E-3</v>
      </c>
      <c r="F8676" s="618">
        <v>1079</v>
      </c>
      <c r="G8676" s="1569">
        <f t="shared" si="673"/>
        <v>3.2370000000000001</v>
      </c>
      <c r="H8676" s="690"/>
    </row>
    <row r="8677" spans="1:8">
      <c r="A8677" s="676"/>
      <c r="B8677" s="303"/>
      <c r="C8677" s="425" t="s">
        <v>729</v>
      </c>
      <c r="D8677" s="678" t="s">
        <v>730</v>
      </c>
      <c r="E8677" s="289">
        <v>0.03</v>
      </c>
      <c r="F8677" s="618">
        <v>60</v>
      </c>
      <c r="G8677" s="1569">
        <f>E8677*F8677</f>
        <v>1.7999999999999998</v>
      </c>
      <c r="H8677" s="690"/>
    </row>
    <row r="8678" spans="1:8">
      <c r="A8678" s="676"/>
      <c r="B8678" s="303"/>
      <c r="C8678" s="425" t="s">
        <v>722</v>
      </c>
      <c r="D8678" s="678" t="s">
        <v>577</v>
      </c>
      <c r="E8678" s="289">
        <v>1</v>
      </c>
      <c r="F8678" s="618">
        <v>142</v>
      </c>
      <c r="G8678" s="1569">
        <f>E8678*F8678</f>
        <v>142</v>
      </c>
      <c r="H8678" s="690"/>
    </row>
    <row r="8679" spans="1:8">
      <c r="A8679" s="676"/>
      <c r="B8679" s="303"/>
      <c r="C8679" s="425" t="s">
        <v>736</v>
      </c>
      <c r="D8679" s="678" t="s">
        <v>40</v>
      </c>
      <c r="E8679" s="289">
        <v>2</v>
      </c>
      <c r="F8679" s="618">
        <v>106</v>
      </c>
      <c r="G8679" s="1569">
        <f>F8679*E8679</f>
        <v>212</v>
      </c>
      <c r="H8679" s="690"/>
    </row>
    <row r="8680" spans="1:8">
      <c r="A8680" s="676"/>
      <c r="B8680" s="699" t="s">
        <v>35</v>
      </c>
      <c r="C8680" s="700"/>
      <c r="D8680" s="103"/>
      <c r="E8680" s="513"/>
      <c r="F8680" s="644"/>
      <c r="G8680" s="1568">
        <f>SUM(G8675:G8679)</f>
        <v>373.43700000000001</v>
      </c>
      <c r="H8680" s="690"/>
    </row>
    <row r="8681" spans="1:8" ht="28.5">
      <c r="A8681" s="66" t="s">
        <v>5695</v>
      </c>
      <c r="B8681" s="150" t="s">
        <v>780</v>
      </c>
      <c r="C8681" s="482"/>
      <c r="D8681" s="285"/>
      <c r="E8681" s="286"/>
      <c r="F8681" s="833"/>
      <c r="G8681" s="1570"/>
      <c r="H8681" s="834"/>
    </row>
    <row r="8682" spans="1:8">
      <c r="A8682" s="1218" t="s">
        <v>5696</v>
      </c>
      <c r="B8682" s="303" t="s">
        <v>776</v>
      </c>
      <c r="C8682" s="425" t="s">
        <v>735</v>
      </c>
      <c r="D8682" s="678" t="s">
        <v>39</v>
      </c>
      <c r="E8682" s="289">
        <v>0.02</v>
      </c>
      <c r="F8682" s="618">
        <v>720</v>
      </c>
      <c r="G8682" s="1569">
        <f>F8682*E8682</f>
        <v>14.4</v>
      </c>
      <c r="H8682" s="690"/>
    </row>
    <row r="8683" spans="1:8">
      <c r="A8683" s="676"/>
      <c r="B8683" s="303"/>
      <c r="C8683" s="425" t="s">
        <v>31</v>
      </c>
      <c r="D8683" s="678" t="s">
        <v>98</v>
      </c>
      <c r="E8683" s="607">
        <v>3.0000000000000001E-3</v>
      </c>
      <c r="F8683" s="618">
        <v>1079</v>
      </c>
      <c r="G8683" s="1569">
        <f>F8683*E8683</f>
        <v>3.2370000000000001</v>
      </c>
      <c r="H8683" s="690"/>
    </row>
    <row r="8684" spans="1:8">
      <c r="A8684" s="676"/>
      <c r="B8684" s="303"/>
      <c r="C8684" s="425" t="s">
        <v>729</v>
      </c>
      <c r="D8684" s="678" t="s">
        <v>730</v>
      </c>
      <c r="E8684" s="289">
        <v>0.03</v>
      </c>
      <c r="F8684" s="618">
        <v>60</v>
      </c>
      <c r="G8684" s="1569">
        <f>E8684*F8684</f>
        <v>1.7999999999999998</v>
      </c>
      <c r="H8684" s="690"/>
    </row>
    <row r="8685" spans="1:8">
      <c r="A8685" s="676"/>
      <c r="B8685" s="303"/>
      <c r="C8685" s="425" t="s">
        <v>722</v>
      </c>
      <c r="D8685" s="678" t="s">
        <v>577</v>
      </c>
      <c r="E8685" s="289">
        <v>3</v>
      </c>
      <c r="F8685" s="618">
        <v>142</v>
      </c>
      <c r="G8685" s="1569">
        <f>E8685*F8685</f>
        <v>426</v>
      </c>
      <c r="H8685" s="690"/>
    </row>
    <row r="8686" spans="1:8" ht="30">
      <c r="A8686" s="676"/>
      <c r="B8686" s="303"/>
      <c r="C8686" s="425" t="s">
        <v>867</v>
      </c>
      <c r="D8686" s="678" t="s">
        <v>40</v>
      </c>
      <c r="E8686" s="289">
        <v>1</v>
      </c>
      <c r="F8686" s="618">
        <v>555</v>
      </c>
      <c r="G8686" s="1569">
        <f>F8686*E8686</f>
        <v>555</v>
      </c>
      <c r="H8686" s="690"/>
    </row>
    <row r="8687" spans="1:8">
      <c r="A8687" s="676"/>
      <c r="B8687" s="303"/>
      <c r="C8687" s="425" t="s">
        <v>736</v>
      </c>
      <c r="D8687" s="678" t="s">
        <v>40</v>
      </c>
      <c r="E8687" s="289">
        <v>2</v>
      </c>
      <c r="F8687" s="618">
        <v>106</v>
      </c>
      <c r="G8687" s="1569">
        <f>F8687*E8687</f>
        <v>212</v>
      </c>
      <c r="H8687" s="690"/>
    </row>
    <row r="8688" spans="1:8">
      <c r="A8688" s="676"/>
      <c r="B8688" s="699" t="s">
        <v>35</v>
      </c>
      <c r="C8688" s="700"/>
      <c r="D8688" s="103"/>
      <c r="E8688" s="513"/>
      <c r="F8688" s="644"/>
      <c r="G8688" s="1568">
        <f>SUM(G8682:G8687)</f>
        <v>1212.4369999999999</v>
      </c>
      <c r="H8688" s="103"/>
    </row>
    <row r="8689" spans="1:8">
      <c r="A8689" s="676" t="s">
        <v>5697</v>
      </c>
      <c r="B8689" s="303" t="s">
        <v>748</v>
      </c>
      <c r="C8689" s="425" t="s">
        <v>728</v>
      </c>
      <c r="D8689" s="678" t="s">
        <v>39</v>
      </c>
      <c r="E8689" s="289">
        <v>0.05</v>
      </c>
      <c r="F8689" s="618">
        <v>1815</v>
      </c>
      <c r="G8689" s="1569">
        <f>F8689*E8689</f>
        <v>90.75</v>
      </c>
      <c r="H8689" s="690"/>
    </row>
    <row r="8690" spans="1:8">
      <c r="A8690" s="676"/>
      <c r="B8690" s="303"/>
      <c r="C8690" s="425" t="s">
        <v>727</v>
      </c>
      <c r="D8690" s="678" t="s">
        <v>39</v>
      </c>
      <c r="E8690" s="289">
        <v>0.3</v>
      </c>
      <c r="F8690" s="618">
        <v>2731</v>
      </c>
      <c r="G8690" s="1569">
        <f t="shared" ref="G8690:G8697" si="674">F8690*E8690</f>
        <v>819.3</v>
      </c>
      <c r="H8690" s="690"/>
    </row>
    <row r="8691" spans="1:8">
      <c r="A8691" s="676"/>
      <c r="B8691" s="303"/>
      <c r="C8691" s="425" t="s">
        <v>868</v>
      </c>
      <c r="D8691" s="678" t="s">
        <v>98</v>
      </c>
      <c r="E8691" s="607">
        <v>2E-3</v>
      </c>
      <c r="F8691" s="618">
        <v>10560</v>
      </c>
      <c r="G8691" s="1569">
        <f t="shared" si="674"/>
        <v>21.12</v>
      </c>
      <c r="H8691" s="690"/>
    </row>
    <row r="8692" spans="1:8" ht="30">
      <c r="A8692" s="676"/>
      <c r="B8692" s="303"/>
      <c r="C8692" s="425" t="s">
        <v>869</v>
      </c>
      <c r="D8692" s="678" t="s">
        <v>98</v>
      </c>
      <c r="E8692" s="607">
        <v>1E-3</v>
      </c>
      <c r="F8692" s="618">
        <v>7150</v>
      </c>
      <c r="G8692" s="1569">
        <f t="shared" si="674"/>
        <v>7.15</v>
      </c>
      <c r="H8692" s="690"/>
    </row>
    <row r="8693" spans="1:8">
      <c r="A8693" s="676"/>
      <c r="B8693" s="303"/>
      <c r="C8693" s="425" t="s">
        <v>870</v>
      </c>
      <c r="D8693" s="678" t="s">
        <v>98</v>
      </c>
      <c r="E8693" s="607">
        <v>3.0000000000000001E-3</v>
      </c>
      <c r="F8693" s="618">
        <v>62810</v>
      </c>
      <c r="G8693" s="1569">
        <f t="shared" si="674"/>
        <v>188.43</v>
      </c>
      <c r="H8693" s="690"/>
    </row>
    <row r="8694" spans="1:8">
      <c r="A8694" s="676"/>
      <c r="B8694" s="303"/>
      <c r="C8694" s="425" t="s">
        <v>871</v>
      </c>
      <c r="D8694" s="678" t="s">
        <v>98</v>
      </c>
      <c r="E8694" s="607">
        <v>1E-3</v>
      </c>
      <c r="F8694" s="618">
        <v>45650</v>
      </c>
      <c r="G8694" s="1569">
        <f t="shared" si="674"/>
        <v>45.65</v>
      </c>
      <c r="H8694" s="678"/>
    </row>
    <row r="8695" spans="1:8">
      <c r="A8695" s="676"/>
      <c r="B8695" s="303"/>
      <c r="C8695" s="425" t="s">
        <v>872</v>
      </c>
      <c r="D8695" s="678" t="s">
        <v>39</v>
      </c>
      <c r="E8695" s="289">
        <v>0.01</v>
      </c>
      <c r="F8695" s="618">
        <v>1500</v>
      </c>
      <c r="G8695" s="1569">
        <f t="shared" si="674"/>
        <v>15</v>
      </c>
      <c r="H8695" s="678"/>
    </row>
    <row r="8696" spans="1:8">
      <c r="A8696" s="676"/>
      <c r="B8696" s="303"/>
      <c r="C8696" s="425" t="s">
        <v>33</v>
      </c>
      <c r="D8696" s="678" t="s">
        <v>39</v>
      </c>
      <c r="E8696" s="289">
        <v>0.05</v>
      </c>
      <c r="F8696" s="618">
        <v>720</v>
      </c>
      <c r="G8696" s="1569">
        <f t="shared" si="674"/>
        <v>36</v>
      </c>
      <c r="H8696" s="678"/>
    </row>
    <row r="8697" spans="1:8">
      <c r="A8697" s="676"/>
      <c r="B8697" s="303"/>
      <c r="C8697" s="425" t="s">
        <v>31</v>
      </c>
      <c r="D8697" s="678" t="s">
        <v>98</v>
      </c>
      <c r="E8697" s="607">
        <v>2E-3</v>
      </c>
      <c r="F8697" s="618">
        <v>1079</v>
      </c>
      <c r="G8697" s="1569">
        <f t="shared" si="674"/>
        <v>2.1579999999999999</v>
      </c>
      <c r="H8697" s="678"/>
    </row>
    <row r="8698" spans="1:8">
      <c r="A8698" s="676"/>
      <c r="B8698" s="303"/>
      <c r="C8698" s="425" t="s">
        <v>750</v>
      </c>
      <c r="D8698" s="678" t="s">
        <v>40</v>
      </c>
      <c r="E8698" s="289">
        <v>1</v>
      </c>
      <c r="F8698" s="618">
        <v>7.5</v>
      </c>
      <c r="G8698" s="1569">
        <f>E8698*F8698</f>
        <v>7.5</v>
      </c>
      <c r="H8698" s="678"/>
    </row>
    <row r="8699" spans="1:8">
      <c r="A8699" s="676"/>
      <c r="B8699" s="303"/>
      <c r="C8699" s="425" t="s">
        <v>722</v>
      </c>
      <c r="D8699" s="678" t="s">
        <v>577</v>
      </c>
      <c r="E8699" s="289">
        <v>3</v>
      </c>
      <c r="F8699" s="618">
        <v>142</v>
      </c>
      <c r="G8699" s="1569">
        <f>E8699*F8699</f>
        <v>426</v>
      </c>
      <c r="H8699" s="678"/>
    </row>
    <row r="8700" spans="1:8">
      <c r="A8700" s="676"/>
      <c r="B8700" s="303"/>
      <c r="C8700" s="425" t="s">
        <v>736</v>
      </c>
      <c r="D8700" s="678" t="s">
        <v>29</v>
      </c>
      <c r="E8700" s="289">
        <v>3</v>
      </c>
      <c r="F8700" s="618">
        <v>106</v>
      </c>
      <c r="G8700" s="1569">
        <f>E8700*F8700</f>
        <v>318</v>
      </c>
      <c r="H8700" s="678"/>
    </row>
    <row r="8701" spans="1:8">
      <c r="A8701" s="676"/>
      <c r="B8701" s="303"/>
      <c r="C8701" s="425" t="s">
        <v>873</v>
      </c>
      <c r="D8701" s="678" t="s">
        <v>98</v>
      </c>
      <c r="E8701" s="612">
        <v>1E-4</v>
      </c>
      <c r="F8701" s="618">
        <v>1250000</v>
      </c>
      <c r="G8701" s="1569">
        <f>E8701*F8701</f>
        <v>125</v>
      </c>
      <c r="H8701" s="678"/>
    </row>
    <row r="8702" spans="1:8">
      <c r="A8702" s="676"/>
      <c r="B8702" s="699" t="s">
        <v>35</v>
      </c>
      <c r="C8702" s="700"/>
      <c r="D8702" s="103"/>
      <c r="E8702" s="513"/>
      <c r="F8702" s="644"/>
      <c r="G8702" s="1568">
        <f>SUM(G8689:G8701)</f>
        <v>2102.058</v>
      </c>
      <c r="H8702" s="103"/>
    </row>
    <row r="8703" spans="1:8">
      <c r="A8703" s="676" t="s">
        <v>5698</v>
      </c>
      <c r="B8703" s="303" t="s">
        <v>749</v>
      </c>
      <c r="C8703" s="425" t="s">
        <v>874</v>
      </c>
      <c r="D8703" s="678" t="s">
        <v>98</v>
      </c>
      <c r="E8703" s="612">
        <v>1E-4</v>
      </c>
      <c r="F8703" s="618">
        <v>17050</v>
      </c>
      <c r="G8703" s="1569">
        <f>F8703*E8703</f>
        <v>1.7050000000000001</v>
      </c>
      <c r="H8703" s="690"/>
    </row>
    <row r="8704" spans="1:8">
      <c r="A8704" s="676"/>
      <c r="B8704" s="303"/>
      <c r="C8704" s="425" t="s">
        <v>875</v>
      </c>
      <c r="D8704" s="678" t="s">
        <v>98</v>
      </c>
      <c r="E8704" s="612">
        <v>1E-4</v>
      </c>
      <c r="F8704" s="618">
        <v>1340000</v>
      </c>
      <c r="G8704" s="1569">
        <f t="shared" ref="G8704:G8713" si="675">F8704*E8704</f>
        <v>134</v>
      </c>
      <c r="H8704" s="690"/>
    </row>
    <row r="8705" spans="1:8">
      <c r="A8705" s="676"/>
      <c r="B8705" s="303"/>
      <c r="C8705" s="425" t="s">
        <v>724</v>
      </c>
      <c r="D8705" s="678" t="s">
        <v>39</v>
      </c>
      <c r="E8705" s="607">
        <v>5.0000000000000001E-3</v>
      </c>
      <c r="F8705" s="618">
        <v>1500</v>
      </c>
      <c r="G8705" s="1569">
        <f t="shared" si="675"/>
        <v>7.5</v>
      </c>
      <c r="H8705" s="690"/>
    </row>
    <row r="8706" spans="1:8">
      <c r="A8706" s="676"/>
      <c r="B8706" s="303"/>
      <c r="C8706" s="425" t="s">
        <v>876</v>
      </c>
      <c r="D8706" s="678" t="s">
        <v>98</v>
      </c>
      <c r="E8706" s="612">
        <v>1E-4</v>
      </c>
      <c r="F8706" s="618">
        <v>271040</v>
      </c>
      <c r="G8706" s="1569">
        <f t="shared" si="675"/>
        <v>27.104000000000003</v>
      </c>
      <c r="H8706" s="690"/>
    </row>
    <row r="8707" spans="1:8">
      <c r="A8707" s="676"/>
      <c r="B8707" s="303"/>
      <c r="C8707" s="425" t="s">
        <v>877</v>
      </c>
      <c r="D8707" s="678" t="s">
        <v>98</v>
      </c>
      <c r="E8707" s="610">
        <v>0.03</v>
      </c>
      <c r="F8707" s="618">
        <v>8030</v>
      </c>
      <c r="G8707" s="1569">
        <f t="shared" si="675"/>
        <v>240.89999999999998</v>
      </c>
      <c r="H8707" s="690"/>
    </row>
    <row r="8708" spans="1:8">
      <c r="A8708" s="676"/>
      <c r="B8708" s="303"/>
      <c r="C8708" s="425" t="s">
        <v>727</v>
      </c>
      <c r="D8708" s="678" t="s">
        <v>39</v>
      </c>
      <c r="E8708" s="610">
        <v>0.1</v>
      </c>
      <c r="F8708" s="618">
        <v>2731</v>
      </c>
      <c r="G8708" s="1569">
        <f t="shared" si="675"/>
        <v>273.10000000000002</v>
      </c>
      <c r="H8708" s="678"/>
    </row>
    <row r="8709" spans="1:8">
      <c r="A8709" s="676"/>
      <c r="B8709" s="303"/>
      <c r="C8709" s="425" t="s">
        <v>878</v>
      </c>
      <c r="D8709" s="678" t="s">
        <v>98</v>
      </c>
      <c r="E8709" s="612">
        <v>5.0000000000000001E-4</v>
      </c>
      <c r="F8709" s="618">
        <v>5000</v>
      </c>
      <c r="G8709" s="1569">
        <f t="shared" si="675"/>
        <v>2.5</v>
      </c>
      <c r="H8709" s="678"/>
    </row>
    <row r="8710" spans="1:8">
      <c r="A8710" s="676"/>
      <c r="B8710" s="303"/>
      <c r="C8710" s="425" t="s">
        <v>879</v>
      </c>
      <c r="D8710" s="678" t="s">
        <v>98</v>
      </c>
      <c r="E8710" s="607">
        <v>1E-3</v>
      </c>
      <c r="F8710" s="618">
        <v>7000</v>
      </c>
      <c r="G8710" s="1569">
        <f t="shared" si="675"/>
        <v>7</v>
      </c>
      <c r="H8710" s="678"/>
    </row>
    <row r="8711" spans="1:8">
      <c r="A8711" s="676"/>
      <c r="B8711" s="303"/>
      <c r="C8711" s="425" t="s">
        <v>880</v>
      </c>
      <c r="D8711" s="678" t="s">
        <v>98</v>
      </c>
      <c r="E8711" s="289">
        <v>0.12</v>
      </c>
      <c r="F8711" s="618">
        <v>1500</v>
      </c>
      <c r="G8711" s="1569">
        <f t="shared" si="675"/>
        <v>180</v>
      </c>
      <c r="H8711" s="678"/>
    </row>
    <row r="8712" spans="1:8">
      <c r="A8712" s="676"/>
      <c r="B8712" s="303"/>
      <c r="C8712" s="425" t="s">
        <v>33</v>
      </c>
      <c r="D8712" s="678" t="s">
        <v>39</v>
      </c>
      <c r="E8712" s="289">
        <v>0.05</v>
      </c>
      <c r="F8712" s="618">
        <v>720</v>
      </c>
      <c r="G8712" s="1569">
        <f t="shared" si="675"/>
        <v>36</v>
      </c>
      <c r="H8712" s="678"/>
    </row>
    <row r="8713" spans="1:8">
      <c r="A8713" s="676"/>
      <c r="B8713" s="303"/>
      <c r="C8713" s="425" t="s">
        <v>31</v>
      </c>
      <c r="D8713" s="678" t="s">
        <v>98</v>
      </c>
      <c r="E8713" s="289">
        <v>0.1</v>
      </c>
      <c r="F8713" s="618">
        <v>1079</v>
      </c>
      <c r="G8713" s="1569">
        <f t="shared" si="675"/>
        <v>107.9</v>
      </c>
      <c r="H8713" s="678"/>
    </row>
    <row r="8714" spans="1:8">
      <c r="A8714" s="676"/>
      <c r="B8714" s="303"/>
      <c r="C8714" s="425" t="s">
        <v>747</v>
      </c>
      <c r="D8714" s="678" t="s">
        <v>40</v>
      </c>
      <c r="E8714" s="289">
        <v>1</v>
      </c>
      <c r="F8714" s="618">
        <v>550</v>
      </c>
      <c r="G8714" s="1569">
        <f>E8714*F8714</f>
        <v>550</v>
      </c>
      <c r="H8714" s="678"/>
    </row>
    <row r="8715" spans="1:8">
      <c r="A8715" s="676"/>
      <c r="B8715" s="303"/>
      <c r="C8715" s="425" t="s">
        <v>722</v>
      </c>
      <c r="D8715" s="678" t="s">
        <v>577</v>
      </c>
      <c r="E8715" s="289">
        <v>1</v>
      </c>
      <c r="F8715" s="618">
        <v>142</v>
      </c>
      <c r="G8715" s="1569">
        <f>E8715*F8715</f>
        <v>142</v>
      </c>
      <c r="H8715" s="678"/>
    </row>
    <row r="8716" spans="1:8">
      <c r="A8716" s="676"/>
      <c r="B8716" s="303"/>
      <c r="C8716" s="425" t="s">
        <v>736</v>
      </c>
      <c r="D8716" s="678" t="s">
        <v>29</v>
      </c>
      <c r="E8716" s="289">
        <v>1</v>
      </c>
      <c r="F8716" s="618">
        <v>106</v>
      </c>
      <c r="G8716" s="1569">
        <f>E8716*F8716</f>
        <v>106</v>
      </c>
      <c r="H8716" s="678"/>
    </row>
    <row r="8717" spans="1:8">
      <c r="A8717" s="676"/>
      <c r="B8717" s="699" t="s">
        <v>35</v>
      </c>
      <c r="C8717" s="700"/>
      <c r="D8717" s="103"/>
      <c r="E8717" s="513"/>
      <c r="F8717" s="644"/>
      <c r="G8717" s="1568">
        <f>SUM(G8703:G8716)</f>
        <v>1815.7089999999998</v>
      </c>
      <c r="H8717" s="103"/>
    </row>
    <row r="8718" spans="1:8">
      <c r="A8718" s="676" t="s">
        <v>5699</v>
      </c>
      <c r="B8718" s="303" t="s">
        <v>788</v>
      </c>
      <c r="C8718" s="425" t="s">
        <v>728</v>
      </c>
      <c r="D8718" s="678" t="s">
        <v>39</v>
      </c>
      <c r="E8718" s="289">
        <v>0.03</v>
      </c>
      <c r="F8718" s="618">
        <v>1815</v>
      </c>
      <c r="G8718" s="1569">
        <f>F8718*E8718</f>
        <v>54.449999999999996</v>
      </c>
      <c r="H8718" s="690"/>
    </row>
    <row r="8719" spans="1:8">
      <c r="A8719" s="676"/>
      <c r="B8719" s="303"/>
      <c r="C8719" s="425" t="s">
        <v>727</v>
      </c>
      <c r="D8719" s="678" t="s">
        <v>39</v>
      </c>
      <c r="E8719" s="289">
        <v>0.2</v>
      </c>
      <c r="F8719" s="618">
        <v>2731</v>
      </c>
      <c r="G8719" s="1569">
        <f>F8719*E8719</f>
        <v>546.20000000000005</v>
      </c>
      <c r="H8719" s="690"/>
    </row>
    <row r="8720" spans="1:8">
      <c r="A8720" s="676"/>
      <c r="B8720" s="303"/>
      <c r="C8720" s="425" t="s">
        <v>881</v>
      </c>
      <c r="D8720" s="678" t="s">
        <v>98</v>
      </c>
      <c r="E8720" s="812">
        <v>1.0000000000000001E-5</v>
      </c>
      <c r="F8720" s="618">
        <v>7200</v>
      </c>
      <c r="G8720" s="1569">
        <f>F8720*E8720</f>
        <v>7.2000000000000008E-2</v>
      </c>
      <c r="H8720" s="690"/>
    </row>
    <row r="8721" spans="1:8">
      <c r="A8721" s="676"/>
      <c r="B8721" s="303"/>
      <c r="C8721" s="425" t="s">
        <v>882</v>
      </c>
      <c r="D8721" s="678" t="s">
        <v>39</v>
      </c>
      <c r="E8721" s="289">
        <v>0.05</v>
      </c>
      <c r="F8721" s="618">
        <v>1500</v>
      </c>
      <c r="G8721" s="1569">
        <f>F8721*E8721</f>
        <v>75</v>
      </c>
      <c r="H8721" s="690"/>
    </row>
    <row r="8722" spans="1:8">
      <c r="A8722" s="676"/>
      <c r="B8722" s="303"/>
      <c r="C8722" s="425" t="s">
        <v>883</v>
      </c>
      <c r="D8722" s="678" t="s">
        <v>98</v>
      </c>
      <c r="E8722" s="607">
        <v>6.0000000000000001E-3</v>
      </c>
      <c r="F8722" s="618">
        <v>2000</v>
      </c>
      <c r="G8722" s="1569">
        <f t="shared" ref="G8722:G8723" si="676">F8722*E8722</f>
        <v>12</v>
      </c>
      <c r="H8722" s="690"/>
    </row>
    <row r="8723" spans="1:8">
      <c r="A8723" s="676"/>
      <c r="B8723" s="303"/>
      <c r="C8723" s="425" t="s">
        <v>733</v>
      </c>
      <c r="D8723" s="678" t="s">
        <v>39</v>
      </c>
      <c r="E8723" s="607">
        <v>5.0000000000000001E-3</v>
      </c>
      <c r="F8723" s="618">
        <v>2300</v>
      </c>
      <c r="G8723" s="1569">
        <f t="shared" si="676"/>
        <v>11.5</v>
      </c>
      <c r="H8723" s="678"/>
    </row>
    <row r="8724" spans="1:8">
      <c r="A8724" s="676"/>
      <c r="B8724" s="303"/>
      <c r="C8724" s="425" t="s">
        <v>884</v>
      </c>
      <c r="D8724" s="678" t="s">
        <v>40</v>
      </c>
      <c r="E8724" s="289">
        <v>1</v>
      </c>
      <c r="F8724" s="618">
        <v>550</v>
      </c>
      <c r="G8724" s="1569">
        <f>F8724*E8724</f>
        <v>550</v>
      </c>
      <c r="H8724" s="678"/>
    </row>
    <row r="8725" spans="1:8">
      <c r="A8725" s="676"/>
      <c r="B8725" s="303"/>
      <c r="C8725" s="425" t="s">
        <v>33</v>
      </c>
      <c r="D8725" s="678" t="s">
        <v>39</v>
      </c>
      <c r="E8725" s="289">
        <v>0.05</v>
      </c>
      <c r="F8725" s="618">
        <v>720</v>
      </c>
      <c r="G8725" s="1569">
        <f>F8725*E8725</f>
        <v>36</v>
      </c>
      <c r="H8725" s="678"/>
    </row>
    <row r="8726" spans="1:8">
      <c r="A8726" s="676"/>
      <c r="B8726" s="303"/>
      <c r="C8726" s="425" t="s">
        <v>31</v>
      </c>
      <c r="D8726" s="678" t="s">
        <v>98</v>
      </c>
      <c r="E8726" s="289">
        <v>0.02</v>
      </c>
      <c r="F8726" s="618">
        <v>1079</v>
      </c>
      <c r="G8726" s="1569">
        <f>F8726*E8726</f>
        <v>21.580000000000002</v>
      </c>
      <c r="H8726" s="678"/>
    </row>
    <row r="8727" spans="1:8">
      <c r="A8727" s="676"/>
      <c r="B8727" s="303"/>
      <c r="C8727" s="425" t="s">
        <v>722</v>
      </c>
      <c r="D8727" s="678" t="s">
        <v>577</v>
      </c>
      <c r="E8727" s="289">
        <v>1</v>
      </c>
      <c r="F8727" s="618">
        <v>142</v>
      </c>
      <c r="G8727" s="1569">
        <f>F8727*E8727</f>
        <v>142</v>
      </c>
      <c r="H8727" s="678"/>
    </row>
    <row r="8728" spans="1:8">
      <c r="A8728" s="676"/>
      <c r="B8728" s="303"/>
      <c r="C8728" s="425" t="s">
        <v>736</v>
      </c>
      <c r="D8728" s="678" t="s">
        <v>29</v>
      </c>
      <c r="E8728" s="289">
        <v>1</v>
      </c>
      <c r="F8728" s="618">
        <v>106</v>
      </c>
      <c r="G8728" s="1569">
        <f>E8728*F8728</f>
        <v>106</v>
      </c>
      <c r="H8728" s="678"/>
    </row>
    <row r="8729" spans="1:8">
      <c r="A8729" s="676"/>
      <c r="B8729" s="699" t="s">
        <v>35</v>
      </c>
      <c r="C8729" s="700"/>
      <c r="D8729" s="103"/>
      <c r="E8729" s="513"/>
      <c r="F8729" s="644"/>
      <c r="G8729" s="1568">
        <f>SUM(G8718:G8728)</f>
        <v>1554.8020000000001</v>
      </c>
      <c r="H8729" s="103"/>
    </row>
    <row r="8730" spans="1:8">
      <c r="A8730" s="676" t="s">
        <v>5700</v>
      </c>
      <c r="B8730" s="303" t="s">
        <v>789</v>
      </c>
      <c r="C8730" s="425" t="s">
        <v>727</v>
      </c>
      <c r="D8730" s="678" t="s">
        <v>39</v>
      </c>
      <c r="E8730" s="289">
        <v>0.15</v>
      </c>
      <c r="F8730" s="618">
        <v>2731</v>
      </c>
      <c r="G8730" s="1569">
        <f t="shared" ref="G8730:G8737" si="677">F8730*E8730</f>
        <v>409.65</v>
      </c>
      <c r="H8730" s="690"/>
    </row>
    <row r="8731" spans="1:8">
      <c r="A8731" s="676"/>
      <c r="B8731" s="677"/>
      <c r="C8731" s="425" t="s">
        <v>885</v>
      </c>
      <c r="D8731" s="678" t="s">
        <v>98</v>
      </c>
      <c r="E8731" s="607">
        <v>1E-3</v>
      </c>
      <c r="F8731" s="618">
        <v>7480</v>
      </c>
      <c r="G8731" s="1569">
        <f t="shared" si="677"/>
        <v>7.48</v>
      </c>
      <c r="H8731" s="690"/>
    </row>
    <row r="8732" spans="1:8">
      <c r="A8732" s="676"/>
      <c r="B8732" s="677"/>
      <c r="C8732" s="425" t="s">
        <v>724</v>
      </c>
      <c r="D8732" s="678" t="s">
        <v>39</v>
      </c>
      <c r="E8732" s="289">
        <v>0.01</v>
      </c>
      <c r="F8732" s="618">
        <v>1500</v>
      </c>
      <c r="G8732" s="1569">
        <f t="shared" si="677"/>
        <v>15</v>
      </c>
      <c r="H8732" s="690"/>
    </row>
    <row r="8733" spans="1:8">
      <c r="A8733" s="676"/>
      <c r="B8733" s="677"/>
      <c r="C8733" s="425" t="s">
        <v>731</v>
      </c>
      <c r="D8733" s="678" t="s">
        <v>39</v>
      </c>
      <c r="E8733" s="607">
        <v>6.0000000000000001E-3</v>
      </c>
      <c r="F8733" s="618">
        <v>3600</v>
      </c>
      <c r="G8733" s="1569">
        <f t="shared" si="677"/>
        <v>21.6</v>
      </c>
      <c r="H8733" s="690"/>
    </row>
    <row r="8734" spans="1:8">
      <c r="A8734" s="676"/>
      <c r="B8734" s="677"/>
      <c r="C8734" s="425" t="s">
        <v>886</v>
      </c>
      <c r="D8734" s="678" t="s">
        <v>98</v>
      </c>
      <c r="E8734" s="607">
        <v>1E-3</v>
      </c>
      <c r="F8734" s="618">
        <v>4500</v>
      </c>
      <c r="G8734" s="1569">
        <f t="shared" si="677"/>
        <v>4.5</v>
      </c>
      <c r="H8734" s="690"/>
    </row>
    <row r="8735" spans="1:8">
      <c r="A8735" s="676"/>
      <c r="B8735" s="677"/>
      <c r="C8735" s="425" t="s">
        <v>887</v>
      </c>
      <c r="D8735" s="678" t="s">
        <v>98</v>
      </c>
      <c r="E8735" s="289">
        <v>0.03</v>
      </c>
      <c r="F8735" s="618">
        <v>5830</v>
      </c>
      <c r="G8735" s="1569">
        <f t="shared" si="677"/>
        <v>174.9</v>
      </c>
      <c r="H8735" s="678"/>
    </row>
    <row r="8736" spans="1:8">
      <c r="A8736" s="676"/>
      <c r="B8736" s="677"/>
      <c r="C8736" s="425" t="s">
        <v>33</v>
      </c>
      <c r="D8736" s="678" t="s">
        <v>39</v>
      </c>
      <c r="E8736" s="289">
        <v>0.05</v>
      </c>
      <c r="F8736" s="618">
        <v>720</v>
      </c>
      <c r="G8736" s="1569">
        <f t="shared" si="677"/>
        <v>36</v>
      </c>
      <c r="H8736" s="678"/>
    </row>
    <row r="8737" spans="1:8">
      <c r="A8737" s="676"/>
      <c r="B8737" s="677"/>
      <c r="C8737" s="425" t="s">
        <v>31</v>
      </c>
      <c r="D8737" s="678" t="s">
        <v>98</v>
      </c>
      <c r="E8737" s="289">
        <v>0.02</v>
      </c>
      <c r="F8737" s="618">
        <v>1079</v>
      </c>
      <c r="G8737" s="1569">
        <f t="shared" si="677"/>
        <v>21.580000000000002</v>
      </c>
      <c r="H8737" s="678"/>
    </row>
    <row r="8738" spans="1:8">
      <c r="A8738" s="676"/>
      <c r="B8738" s="677"/>
      <c r="C8738" s="425" t="s">
        <v>747</v>
      </c>
      <c r="D8738" s="678" t="s">
        <v>40</v>
      </c>
      <c r="E8738" s="289">
        <v>1</v>
      </c>
      <c r="F8738" s="618">
        <v>550</v>
      </c>
      <c r="G8738" s="1569">
        <f>E8738*F8738</f>
        <v>550</v>
      </c>
      <c r="H8738" s="678"/>
    </row>
    <row r="8739" spans="1:8">
      <c r="A8739" s="676"/>
      <c r="B8739" s="677"/>
      <c r="C8739" s="425" t="s">
        <v>722</v>
      </c>
      <c r="D8739" s="678" t="s">
        <v>577</v>
      </c>
      <c r="E8739" s="289">
        <v>1</v>
      </c>
      <c r="F8739" s="618">
        <v>142</v>
      </c>
      <c r="G8739" s="1569">
        <f>E8739*F8739</f>
        <v>142</v>
      </c>
      <c r="H8739" s="678"/>
    </row>
    <row r="8740" spans="1:8">
      <c r="A8740" s="676"/>
      <c r="B8740" s="677"/>
      <c r="C8740" s="425" t="s">
        <v>736</v>
      </c>
      <c r="D8740" s="678" t="s">
        <v>29</v>
      </c>
      <c r="E8740" s="289">
        <v>1</v>
      </c>
      <c r="F8740" s="618">
        <v>106</v>
      </c>
      <c r="G8740" s="1569">
        <f>E8740*F8740</f>
        <v>106</v>
      </c>
      <c r="H8740" s="678"/>
    </row>
    <row r="8741" spans="1:8">
      <c r="A8741" s="676"/>
      <c r="B8741" s="699" t="s">
        <v>35</v>
      </c>
      <c r="C8741" s="700"/>
      <c r="D8741" s="103"/>
      <c r="E8741" s="513"/>
      <c r="F8741" s="644"/>
      <c r="G8741" s="1568">
        <f>SUM(G8730:G8740)</f>
        <v>1488.71</v>
      </c>
      <c r="H8741" s="103"/>
    </row>
    <row r="8742" spans="1:8" ht="28.5">
      <c r="A8742" s="66" t="s">
        <v>5701</v>
      </c>
      <c r="B8742" s="150" t="s">
        <v>888</v>
      </c>
      <c r="C8742" s="474"/>
      <c r="D8742" s="66"/>
      <c r="E8742" s="286"/>
      <c r="F8742" s="833"/>
      <c r="G8742" s="1570"/>
      <c r="H8742" s="474"/>
    </row>
    <row r="8743" spans="1:8">
      <c r="A8743" s="1218" t="s">
        <v>5702</v>
      </c>
      <c r="B8743" s="303" t="s">
        <v>792</v>
      </c>
      <c r="C8743" s="425" t="s">
        <v>735</v>
      </c>
      <c r="D8743" s="678" t="s">
        <v>39</v>
      </c>
      <c r="E8743" s="289">
        <v>0.03</v>
      </c>
      <c r="F8743" s="618">
        <v>720</v>
      </c>
      <c r="G8743" s="1569">
        <f>F8743*E8743</f>
        <v>21.599999999999998</v>
      </c>
      <c r="H8743" s="690"/>
    </row>
    <row r="8744" spans="1:8">
      <c r="A8744" s="676"/>
      <c r="B8744" s="677"/>
      <c r="C8744" s="425" t="s">
        <v>31</v>
      </c>
      <c r="D8744" s="678" t="s">
        <v>98</v>
      </c>
      <c r="E8744" s="289">
        <v>0.02</v>
      </c>
      <c r="F8744" s="618">
        <v>1079</v>
      </c>
      <c r="G8744" s="1569">
        <f>F8744*E8744</f>
        <v>21.580000000000002</v>
      </c>
      <c r="H8744" s="690"/>
    </row>
    <row r="8745" spans="1:8">
      <c r="A8745" s="676"/>
      <c r="B8745" s="677"/>
      <c r="C8745" s="425" t="s">
        <v>722</v>
      </c>
      <c r="D8745" s="678" t="s">
        <v>577</v>
      </c>
      <c r="E8745" s="289">
        <v>3</v>
      </c>
      <c r="F8745" s="618">
        <v>142</v>
      </c>
      <c r="G8745" s="1569">
        <f>F8745*E8745</f>
        <v>426</v>
      </c>
      <c r="H8745" s="690"/>
    </row>
    <row r="8746" spans="1:8">
      <c r="A8746" s="676"/>
      <c r="B8746" s="677"/>
      <c r="C8746" s="425" t="s">
        <v>736</v>
      </c>
      <c r="D8746" s="678" t="s">
        <v>40</v>
      </c>
      <c r="E8746" s="289">
        <v>3</v>
      </c>
      <c r="F8746" s="618">
        <v>106</v>
      </c>
      <c r="G8746" s="1569">
        <f>F8746*E8746</f>
        <v>318</v>
      </c>
      <c r="H8746" s="690"/>
    </row>
    <row r="8747" spans="1:8" ht="30">
      <c r="A8747" s="676"/>
      <c r="B8747" s="677"/>
      <c r="C8747" s="425" t="s">
        <v>867</v>
      </c>
      <c r="D8747" s="678" t="s">
        <v>40</v>
      </c>
      <c r="E8747" s="289">
        <v>1</v>
      </c>
      <c r="F8747" s="618">
        <v>555</v>
      </c>
      <c r="G8747" s="1569">
        <f>F8747*E8747</f>
        <v>555</v>
      </c>
      <c r="H8747" s="690"/>
    </row>
    <row r="8748" spans="1:8">
      <c r="A8748" s="676"/>
      <c r="B8748" s="699" t="s">
        <v>35</v>
      </c>
      <c r="C8748" s="700"/>
      <c r="D8748" s="103"/>
      <c r="E8748" s="513"/>
      <c r="F8748" s="644"/>
      <c r="G8748" s="1568">
        <f>SUM(G8743:G8747)</f>
        <v>1342.18</v>
      </c>
      <c r="H8748" s="103"/>
    </row>
    <row r="8749" spans="1:8">
      <c r="A8749" s="676" t="s">
        <v>5703</v>
      </c>
      <c r="B8749" s="303" t="s">
        <v>794</v>
      </c>
      <c r="C8749" s="425" t="s">
        <v>735</v>
      </c>
      <c r="D8749" s="678" t="s">
        <v>39</v>
      </c>
      <c r="E8749" s="289">
        <v>0.03</v>
      </c>
      <c r="F8749" s="618">
        <v>720</v>
      </c>
      <c r="G8749" s="1569">
        <f>F8749*E8749</f>
        <v>21.599999999999998</v>
      </c>
      <c r="H8749" s="690"/>
    </row>
    <row r="8750" spans="1:8">
      <c r="A8750" s="676"/>
      <c r="B8750" s="303"/>
      <c r="C8750" s="425" t="s">
        <v>31</v>
      </c>
      <c r="D8750" s="678" t="s">
        <v>98</v>
      </c>
      <c r="E8750" s="289">
        <v>0.02</v>
      </c>
      <c r="F8750" s="618">
        <v>1079</v>
      </c>
      <c r="G8750" s="1569">
        <f>F8750*E8750</f>
        <v>21.580000000000002</v>
      </c>
      <c r="H8750" s="690"/>
    </row>
    <row r="8751" spans="1:8">
      <c r="A8751" s="676"/>
      <c r="B8751" s="303"/>
      <c r="C8751" s="425" t="s">
        <v>736</v>
      </c>
      <c r="D8751" s="678" t="s">
        <v>40</v>
      </c>
      <c r="E8751" s="289">
        <v>1</v>
      </c>
      <c r="F8751" s="618">
        <v>106</v>
      </c>
      <c r="G8751" s="1569">
        <f>F8751*E8751</f>
        <v>106</v>
      </c>
      <c r="H8751" s="690"/>
    </row>
    <row r="8752" spans="1:8">
      <c r="A8752" s="676"/>
      <c r="B8752" s="303"/>
      <c r="C8752" s="425" t="s">
        <v>722</v>
      </c>
      <c r="D8752" s="678" t="s">
        <v>577</v>
      </c>
      <c r="E8752" s="289">
        <v>1</v>
      </c>
      <c r="F8752" s="618">
        <v>142</v>
      </c>
      <c r="G8752" s="1569">
        <f>F8752*E8752</f>
        <v>142</v>
      </c>
      <c r="H8752" s="690"/>
    </row>
    <row r="8753" spans="1:8">
      <c r="A8753" s="676"/>
      <c r="B8753" s="699" t="s">
        <v>35</v>
      </c>
      <c r="C8753" s="700"/>
      <c r="D8753" s="103"/>
      <c r="E8753" s="513"/>
      <c r="F8753" s="644"/>
      <c r="G8753" s="1568">
        <f>SUM(G8749:G8752)</f>
        <v>291.18</v>
      </c>
      <c r="H8753" s="703"/>
    </row>
    <row r="8754" spans="1:8">
      <c r="A8754" s="676" t="s">
        <v>5704</v>
      </c>
      <c r="B8754" s="303" t="s">
        <v>795</v>
      </c>
      <c r="C8754" s="425"/>
      <c r="D8754" s="678"/>
      <c r="E8754" s="289"/>
      <c r="F8754" s="618"/>
      <c r="G8754" s="1569"/>
      <c r="H8754" s="690"/>
    </row>
    <row r="8755" spans="1:8">
      <c r="A8755" s="676"/>
      <c r="B8755" s="699" t="s">
        <v>35</v>
      </c>
      <c r="C8755" s="700"/>
      <c r="D8755" s="103"/>
      <c r="E8755" s="513"/>
      <c r="F8755" s="644"/>
      <c r="G8755" s="1568">
        <f>SUM(G8754:G8754)</f>
        <v>0</v>
      </c>
      <c r="H8755" s="703"/>
    </row>
    <row r="8756" spans="1:8">
      <c r="A8756" s="676" t="s">
        <v>5705</v>
      </c>
      <c r="B8756" s="303" t="s">
        <v>797</v>
      </c>
      <c r="C8756" s="425" t="s">
        <v>735</v>
      </c>
      <c r="D8756" s="678" t="s">
        <v>39</v>
      </c>
      <c r="E8756" s="289">
        <v>0.03</v>
      </c>
      <c r="F8756" s="618">
        <v>720</v>
      </c>
      <c r="G8756" s="1569">
        <f>F8756*E8756</f>
        <v>21.599999999999998</v>
      </c>
      <c r="H8756" s="690"/>
    </row>
    <row r="8757" spans="1:8">
      <c r="A8757" s="676"/>
      <c r="B8757" s="677"/>
      <c r="C8757" s="425" t="s">
        <v>31</v>
      </c>
      <c r="D8757" s="678" t="s">
        <v>98</v>
      </c>
      <c r="E8757" s="289">
        <v>0.02</v>
      </c>
      <c r="F8757" s="618">
        <v>1079</v>
      </c>
      <c r="G8757" s="1569">
        <f>F8757*E8757</f>
        <v>21.580000000000002</v>
      </c>
      <c r="H8757" s="690"/>
    </row>
    <row r="8758" spans="1:8">
      <c r="A8758" s="676"/>
      <c r="B8758" s="677"/>
      <c r="C8758" s="425" t="s">
        <v>736</v>
      </c>
      <c r="D8758" s="678" t="s">
        <v>40</v>
      </c>
      <c r="E8758" s="289">
        <v>1</v>
      </c>
      <c r="F8758" s="618">
        <v>106</v>
      </c>
      <c r="G8758" s="1569">
        <f>F8758*E8758</f>
        <v>106</v>
      </c>
      <c r="H8758" s="690"/>
    </row>
    <row r="8759" spans="1:8">
      <c r="A8759" s="676"/>
      <c r="B8759" s="677"/>
      <c r="C8759" s="425" t="s">
        <v>722</v>
      </c>
      <c r="D8759" s="678" t="s">
        <v>577</v>
      </c>
      <c r="E8759" s="289">
        <v>1</v>
      </c>
      <c r="F8759" s="618">
        <v>142</v>
      </c>
      <c r="G8759" s="1569">
        <f>F8759*E8759</f>
        <v>142</v>
      </c>
      <c r="H8759" s="690"/>
    </row>
    <row r="8760" spans="1:8">
      <c r="A8760" s="676"/>
      <c r="B8760" s="699" t="s">
        <v>35</v>
      </c>
      <c r="C8760" s="700"/>
      <c r="D8760" s="103"/>
      <c r="E8760" s="513"/>
      <c r="F8760" s="644"/>
      <c r="G8760" s="1568">
        <f>SUM(G8756:G8759)</f>
        <v>291.18</v>
      </c>
      <c r="H8760" s="703"/>
    </row>
    <row r="8761" spans="1:8">
      <c r="A8761" s="676" t="s">
        <v>5706</v>
      </c>
      <c r="B8761" s="303" t="s">
        <v>799</v>
      </c>
      <c r="C8761" s="425" t="s">
        <v>735</v>
      </c>
      <c r="D8761" s="678" t="s">
        <v>39</v>
      </c>
      <c r="E8761" s="289">
        <v>0.03</v>
      </c>
      <c r="F8761" s="618">
        <v>720</v>
      </c>
      <c r="G8761" s="1569">
        <f>F8761*E8761</f>
        <v>21.599999999999998</v>
      </c>
      <c r="H8761" s="690"/>
    </row>
    <row r="8762" spans="1:8">
      <c r="A8762" s="676"/>
      <c r="B8762" s="303"/>
      <c r="C8762" s="425" t="s">
        <v>31</v>
      </c>
      <c r="D8762" s="678" t="s">
        <v>98</v>
      </c>
      <c r="E8762" s="289">
        <v>0.02</v>
      </c>
      <c r="F8762" s="618">
        <v>1079</v>
      </c>
      <c r="G8762" s="1569">
        <f>F8762*E8762</f>
        <v>21.580000000000002</v>
      </c>
      <c r="H8762" s="690"/>
    </row>
    <row r="8763" spans="1:8">
      <c r="A8763" s="676"/>
      <c r="B8763" s="303"/>
      <c r="C8763" s="425" t="s">
        <v>736</v>
      </c>
      <c r="D8763" s="678" t="s">
        <v>40</v>
      </c>
      <c r="E8763" s="289">
        <v>1</v>
      </c>
      <c r="F8763" s="618">
        <v>106</v>
      </c>
      <c r="G8763" s="1569">
        <f>F8763*E8763</f>
        <v>106</v>
      </c>
      <c r="H8763" s="690"/>
    </row>
    <row r="8764" spans="1:8">
      <c r="A8764" s="676"/>
      <c r="B8764" s="677"/>
      <c r="C8764" s="425" t="s">
        <v>722</v>
      </c>
      <c r="D8764" s="678" t="s">
        <v>577</v>
      </c>
      <c r="E8764" s="289">
        <v>1</v>
      </c>
      <c r="F8764" s="618">
        <v>142</v>
      </c>
      <c r="G8764" s="1569">
        <f>F8764*E8764</f>
        <v>142</v>
      </c>
      <c r="H8764" s="690"/>
    </row>
    <row r="8765" spans="1:8">
      <c r="A8765" s="676"/>
      <c r="B8765" s="699" t="s">
        <v>35</v>
      </c>
      <c r="C8765" s="700"/>
      <c r="D8765" s="103"/>
      <c r="E8765" s="513"/>
      <c r="F8765" s="644"/>
      <c r="G8765" s="1568">
        <f>SUM(G8761:G8764)</f>
        <v>291.18</v>
      </c>
      <c r="H8765" s="703"/>
    </row>
    <row r="8766" spans="1:8">
      <c r="A8766" s="676" t="s">
        <v>5707</v>
      </c>
      <c r="B8766" s="303" t="s">
        <v>801</v>
      </c>
      <c r="C8766" s="425" t="s">
        <v>735</v>
      </c>
      <c r="D8766" s="678" t="s">
        <v>39</v>
      </c>
      <c r="E8766" s="289">
        <v>0.03</v>
      </c>
      <c r="F8766" s="618">
        <v>720</v>
      </c>
      <c r="G8766" s="1569">
        <f>F8766*E8766</f>
        <v>21.599999999999998</v>
      </c>
      <c r="H8766" s="690"/>
    </row>
    <row r="8767" spans="1:8">
      <c r="A8767" s="676"/>
      <c r="B8767" s="303"/>
      <c r="C8767" s="425" t="s">
        <v>31</v>
      </c>
      <c r="D8767" s="678" t="s">
        <v>98</v>
      </c>
      <c r="E8767" s="289">
        <v>0.02</v>
      </c>
      <c r="F8767" s="618">
        <v>1079</v>
      </c>
      <c r="G8767" s="1569">
        <f>F8767*E8767</f>
        <v>21.580000000000002</v>
      </c>
      <c r="H8767" s="690"/>
    </row>
    <row r="8768" spans="1:8">
      <c r="A8768" s="676"/>
      <c r="B8768" s="303"/>
      <c r="C8768" s="425" t="s">
        <v>736</v>
      </c>
      <c r="D8768" s="678" t="s">
        <v>40</v>
      </c>
      <c r="E8768" s="289">
        <v>1</v>
      </c>
      <c r="F8768" s="618">
        <v>106</v>
      </c>
      <c r="G8768" s="1569">
        <f>F8768*E8768</f>
        <v>106</v>
      </c>
      <c r="H8768" s="690"/>
    </row>
    <row r="8769" spans="1:8">
      <c r="A8769" s="676"/>
      <c r="B8769" s="677"/>
      <c r="C8769" s="425" t="s">
        <v>722</v>
      </c>
      <c r="D8769" s="678" t="s">
        <v>577</v>
      </c>
      <c r="E8769" s="289">
        <v>1</v>
      </c>
      <c r="F8769" s="618">
        <v>142</v>
      </c>
      <c r="G8769" s="1569">
        <f>F8769*E8769</f>
        <v>142</v>
      </c>
      <c r="H8769" s="690"/>
    </row>
    <row r="8770" spans="1:8">
      <c r="A8770" s="676"/>
      <c r="B8770" s="699" t="s">
        <v>35</v>
      </c>
      <c r="C8770" s="700"/>
      <c r="D8770" s="103"/>
      <c r="E8770" s="513"/>
      <c r="F8770" s="644"/>
      <c r="G8770" s="1568">
        <f>SUM(G8766:G8769)</f>
        <v>291.18</v>
      </c>
      <c r="H8770" s="703"/>
    </row>
    <row r="8771" spans="1:8" ht="30">
      <c r="A8771" s="676" t="s">
        <v>5708</v>
      </c>
      <c r="B8771" s="303" t="s">
        <v>802</v>
      </c>
      <c r="C8771" s="425" t="s">
        <v>735</v>
      </c>
      <c r="D8771" s="678" t="s">
        <v>39</v>
      </c>
      <c r="E8771" s="289">
        <v>0.03</v>
      </c>
      <c r="F8771" s="618">
        <v>720</v>
      </c>
      <c r="G8771" s="1569">
        <f>F8771*E8771</f>
        <v>21.599999999999998</v>
      </c>
      <c r="H8771" s="690"/>
    </row>
    <row r="8772" spans="1:8">
      <c r="A8772" s="676"/>
      <c r="B8772" s="303"/>
      <c r="C8772" s="425" t="s">
        <v>31</v>
      </c>
      <c r="D8772" s="678" t="s">
        <v>98</v>
      </c>
      <c r="E8772" s="289">
        <v>0.02</v>
      </c>
      <c r="F8772" s="618">
        <v>1079</v>
      </c>
      <c r="G8772" s="1569">
        <f>F8772*E8772</f>
        <v>21.580000000000002</v>
      </c>
      <c r="H8772" s="690"/>
    </row>
    <row r="8773" spans="1:8">
      <c r="A8773" s="676"/>
      <c r="B8773" s="677"/>
      <c r="C8773" s="425" t="s">
        <v>736</v>
      </c>
      <c r="D8773" s="678" t="s">
        <v>40</v>
      </c>
      <c r="E8773" s="289">
        <v>1</v>
      </c>
      <c r="F8773" s="618">
        <v>106</v>
      </c>
      <c r="G8773" s="1569">
        <f>F8773*E8773</f>
        <v>106</v>
      </c>
      <c r="H8773" s="690"/>
    </row>
    <row r="8774" spans="1:8">
      <c r="A8774" s="676"/>
      <c r="B8774" s="677"/>
      <c r="C8774" s="425" t="s">
        <v>722</v>
      </c>
      <c r="D8774" s="678" t="s">
        <v>577</v>
      </c>
      <c r="E8774" s="289">
        <v>1</v>
      </c>
      <c r="F8774" s="618">
        <v>142</v>
      </c>
      <c r="G8774" s="1569">
        <f>F8774*E8774</f>
        <v>142</v>
      </c>
      <c r="H8774" s="690"/>
    </row>
    <row r="8775" spans="1:8">
      <c r="A8775" s="676"/>
      <c r="B8775" s="677"/>
      <c r="C8775" s="425" t="s">
        <v>729</v>
      </c>
      <c r="D8775" s="678" t="s">
        <v>730</v>
      </c>
      <c r="E8775" s="289">
        <v>0.2</v>
      </c>
      <c r="F8775" s="618">
        <v>60</v>
      </c>
      <c r="G8775" s="1569">
        <f>F8775*E8775</f>
        <v>12</v>
      </c>
      <c r="H8775" s="690"/>
    </row>
    <row r="8776" spans="1:8">
      <c r="A8776" s="676"/>
      <c r="B8776" s="699" t="s">
        <v>35</v>
      </c>
      <c r="C8776" s="700"/>
      <c r="D8776" s="103"/>
      <c r="E8776" s="513"/>
      <c r="F8776" s="644"/>
      <c r="G8776" s="1568">
        <f>SUM(G8771:G8775)</f>
        <v>303.18</v>
      </c>
      <c r="H8776" s="703"/>
    </row>
    <row r="8777" spans="1:8" ht="45">
      <c r="A8777" s="676" t="s">
        <v>5709</v>
      </c>
      <c r="B8777" s="303" t="s">
        <v>803</v>
      </c>
      <c r="C8777" s="425" t="s">
        <v>735</v>
      </c>
      <c r="D8777" s="678" t="s">
        <v>39</v>
      </c>
      <c r="E8777" s="289">
        <v>0.03</v>
      </c>
      <c r="F8777" s="618">
        <v>720</v>
      </c>
      <c r="G8777" s="1569">
        <f>F8777*E8777</f>
        <v>21.599999999999998</v>
      </c>
      <c r="H8777" s="690"/>
    </row>
    <row r="8778" spans="1:8">
      <c r="A8778" s="676"/>
      <c r="B8778" s="303"/>
      <c r="C8778" s="425" t="s">
        <v>732</v>
      </c>
      <c r="D8778" s="678" t="s">
        <v>39</v>
      </c>
      <c r="E8778" s="289">
        <v>0.03</v>
      </c>
      <c r="F8778" s="618">
        <v>2500</v>
      </c>
      <c r="G8778" s="1569">
        <f>F8778*E8778</f>
        <v>75</v>
      </c>
      <c r="H8778" s="690"/>
    </row>
    <row r="8779" spans="1:8">
      <c r="A8779" s="676"/>
      <c r="B8779" s="677"/>
      <c r="C8779" s="425" t="s">
        <v>31</v>
      </c>
      <c r="D8779" s="678" t="s">
        <v>98</v>
      </c>
      <c r="E8779" s="289">
        <v>0.02</v>
      </c>
      <c r="F8779" s="618">
        <v>1079</v>
      </c>
      <c r="G8779" s="1569">
        <f>F8779*E8779</f>
        <v>21.580000000000002</v>
      </c>
      <c r="H8779" s="690"/>
    </row>
    <row r="8780" spans="1:8">
      <c r="A8780" s="676"/>
      <c r="B8780" s="677"/>
      <c r="C8780" s="425" t="s">
        <v>736</v>
      </c>
      <c r="D8780" s="678" t="s">
        <v>40</v>
      </c>
      <c r="E8780" s="289">
        <v>1</v>
      </c>
      <c r="F8780" s="618">
        <v>106</v>
      </c>
      <c r="G8780" s="1569">
        <f>F8780*E8780</f>
        <v>106</v>
      </c>
      <c r="H8780" s="690"/>
    </row>
    <row r="8781" spans="1:8">
      <c r="A8781" s="676"/>
      <c r="B8781" s="677"/>
      <c r="C8781" s="425" t="s">
        <v>722</v>
      </c>
      <c r="D8781" s="678" t="s">
        <v>577</v>
      </c>
      <c r="E8781" s="289">
        <v>1</v>
      </c>
      <c r="F8781" s="618">
        <v>142</v>
      </c>
      <c r="G8781" s="1569">
        <f>F8781*E8781</f>
        <v>142</v>
      </c>
      <c r="H8781" s="690"/>
    </row>
    <row r="8782" spans="1:8">
      <c r="A8782" s="676"/>
      <c r="B8782" s="699" t="s">
        <v>35</v>
      </c>
      <c r="C8782" s="700"/>
      <c r="D8782" s="103"/>
      <c r="E8782" s="513"/>
      <c r="F8782" s="644"/>
      <c r="G8782" s="1568">
        <f>SUM(G8777:G8781)</f>
        <v>366.18</v>
      </c>
      <c r="H8782" s="703"/>
    </row>
    <row r="8783" spans="1:8" ht="45">
      <c r="A8783" s="676" t="s">
        <v>5710</v>
      </c>
      <c r="B8783" s="303" t="s">
        <v>807</v>
      </c>
      <c r="C8783" s="425" t="s">
        <v>735</v>
      </c>
      <c r="D8783" s="678" t="s">
        <v>39</v>
      </c>
      <c r="E8783" s="289">
        <v>0.03</v>
      </c>
      <c r="F8783" s="618">
        <v>720</v>
      </c>
      <c r="G8783" s="1569">
        <f>F8783*E8783</f>
        <v>21.599999999999998</v>
      </c>
      <c r="H8783" s="690"/>
    </row>
    <row r="8784" spans="1:8">
      <c r="A8784" s="676"/>
      <c r="B8784" s="677"/>
      <c r="C8784" s="425" t="s">
        <v>31</v>
      </c>
      <c r="D8784" s="678" t="s">
        <v>98</v>
      </c>
      <c r="E8784" s="289">
        <v>0.02</v>
      </c>
      <c r="F8784" s="618">
        <v>1079</v>
      </c>
      <c r="G8784" s="1569">
        <f>F8784*E8784</f>
        <v>21.580000000000002</v>
      </c>
      <c r="H8784" s="690"/>
    </row>
    <row r="8785" spans="1:8">
      <c r="A8785" s="676"/>
      <c r="B8785" s="677"/>
      <c r="C8785" s="425" t="s">
        <v>722</v>
      </c>
      <c r="D8785" s="678" t="s">
        <v>577</v>
      </c>
      <c r="E8785" s="289">
        <v>1</v>
      </c>
      <c r="F8785" s="618">
        <v>142</v>
      </c>
      <c r="G8785" s="1569">
        <f>F8785*E8785</f>
        <v>142</v>
      </c>
      <c r="H8785" s="690"/>
    </row>
    <row r="8786" spans="1:8">
      <c r="A8786" s="676"/>
      <c r="B8786" s="677"/>
      <c r="C8786" s="425" t="s">
        <v>736</v>
      </c>
      <c r="D8786" s="678" t="s">
        <v>40</v>
      </c>
      <c r="E8786" s="289">
        <v>1</v>
      </c>
      <c r="F8786" s="618">
        <v>106</v>
      </c>
      <c r="G8786" s="1569">
        <f>F8786*E8786</f>
        <v>106</v>
      </c>
      <c r="H8786" s="678"/>
    </row>
    <row r="8787" spans="1:8">
      <c r="A8787" s="676"/>
      <c r="B8787" s="699"/>
      <c r="C8787" s="425" t="s">
        <v>889</v>
      </c>
      <c r="D8787" s="678" t="s">
        <v>40</v>
      </c>
      <c r="E8787" s="289">
        <v>1</v>
      </c>
      <c r="F8787" s="618">
        <v>550</v>
      </c>
      <c r="G8787" s="1569">
        <f>E8787*F8787</f>
        <v>550</v>
      </c>
      <c r="H8787" s="103"/>
    </row>
    <row r="8788" spans="1:8">
      <c r="A8788" s="676"/>
      <c r="B8788" s="699" t="s">
        <v>734</v>
      </c>
      <c r="C8788" s="700"/>
      <c r="D8788" s="678"/>
      <c r="E8788" s="289"/>
      <c r="F8788" s="618"/>
      <c r="G8788" s="1568">
        <f>SUM(G8783:G8787)</f>
        <v>841.18000000000006</v>
      </c>
      <c r="H8788" s="103"/>
    </row>
    <row r="8789" spans="1:8" ht="66.75" customHeight="1">
      <c r="A8789" s="66" t="s">
        <v>5711</v>
      </c>
      <c r="B8789" s="150" t="s">
        <v>810</v>
      </c>
      <c r="C8789" s="474"/>
      <c r="D8789" s="66"/>
      <c r="E8789" s="286"/>
      <c r="F8789" s="833"/>
      <c r="G8789" s="1570"/>
      <c r="H8789" s="474"/>
    </row>
    <row r="8790" spans="1:8" ht="30">
      <c r="A8790" s="711" t="s">
        <v>5712</v>
      </c>
      <c r="B8790" s="303" t="s">
        <v>890</v>
      </c>
      <c r="C8790" s="425" t="s">
        <v>735</v>
      </c>
      <c r="D8790" s="1160" t="s">
        <v>39</v>
      </c>
      <c r="E8790" s="289">
        <v>0.03</v>
      </c>
      <c r="F8790" s="618">
        <v>720</v>
      </c>
      <c r="G8790" s="1569">
        <f>F8790*E8790</f>
        <v>21.599999999999998</v>
      </c>
      <c r="H8790" s="690"/>
    </row>
    <row r="8791" spans="1:8">
      <c r="A8791" s="676"/>
      <c r="B8791" s="677"/>
      <c r="C8791" s="425" t="s">
        <v>732</v>
      </c>
      <c r="D8791" s="1160" t="s">
        <v>39</v>
      </c>
      <c r="E8791" s="289">
        <v>0.3</v>
      </c>
      <c r="F8791" s="618">
        <v>2500</v>
      </c>
      <c r="G8791" s="1569">
        <f>E8791*F8791</f>
        <v>750</v>
      </c>
      <c r="H8791" s="690"/>
    </row>
    <row r="8792" spans="1:8">
      <c r="A8792" s="676"/>
      <c r="B8792" s="677"/>
      <c r="C8792" s="425" t="s">
        <v>31</v>
      </c>
      <c r="D8792" s="1160" t="s">
        <v>98</v>
      </c>
      <c r="E8792" s="289">
        <v>0.02</v>
      </c>
      <c r="F8792" s="618">
        <v>1079</v>
      </c>
      <c r="G8792" s="1569">
        <f>F8792*E8792</f>
        <v>21.580000000000002</v>
      </c>
      <c r="H8792" s="690"/>
    </row>
    <row r="8793" spans="1:8">
      <c r="A8793" s="676"/>
      <c r="B8793" s="677"/>
      <c r="C8793" s="425" t="s">
        <v>722</v>
      </c>
      <c r="D8793" s="1160" t="s">
        <v>577</v>
      </c>
      <c r="E8793" s="289">
        <v>1</v>
      </c>
      <c r="F8793" s="618">
        <v>142</v>
      </c>
      <c r="G8793" s="1569">
        <f>F8793*E8793</f>
        <v>142</v>
      </c>
      <c r="H8793" s="690"/>
    </row>
    <row r="8794" spans="1:8">
      <c r="A8794" s="676"/>
      <c r="B8794" s="677"/>
      <c r="C8794" s="425" t="s">
        <v>736</v>
      </c>
      <c r="D8794" s="1160" t="s">
        <v>40</v>
      </c>
      <c r="E8794" s="289">
        <v>1</v>
      </c>
      <c r="F8794" s="618">
        <v>106</v>
      </c>
      <c r="G8794" s="1569">
        <f>F8794*E8794</f>
        <v>106</v>
      </c>
      <c r="H8794" s="690"/>
    </row>
    <row r="8795" spans="1:8">
      <c r="B8795" s="1161"/>
      <c r="C8795" s="425" t="s">
        <v>750</v>
      </c>
      <c r="D8795" s="1160" t="s">
        <v>40</v>
      </c>
      <c r="E8795" s="289">
        <v>1</v>
      </c>
      <c r="F8795" s="618">
        <v>550</v>
      </c>
      <c r="G8795" s="1569">
        <f>E8795*F8795</f>
        <v>550</v>
      </c>
      <c r="H8795" s="1162"/>
    </row>
    <row r="8796" spans="1:8">
      <c r="B8796" s="699" t="s">
        <v>35</v>
      </c>
      <c r="C8796" s="700"/>
      <c r="D8796" s="103"/>
      <c r="E8796" s="513"/>
      <c r="F8796" s="644"/>
      <c r="G8796" s="1568">
        <f>SUM(G8790:G8795)</f>
        <v>1591.18</v>
      </c>
      <c r="H8796" s="103"/>
    </row>
    <row r="8797" spans="1:8" ht="57">
      <c r="A8797" s="944" t="s">
        <v>5713</v>
      </c>
      <c r="B8797" s="400" t="s">
        <v>814</v>
      </c>
      <c r="C8797" s="482"/>
      <c r="D8797" s="285"/>
      <c r="E8797" s="286"/>
      <c r="F8797" s="833"/>
      <c r="G8797" s="1570"/>
      <c r="H8797" s="482"/>
    </row>
    <row r="8798" spans="1:8">
      <c r="A8798" s="711" t="s">
        <v>5714</v>
      </c>
      <c r="B8798" s="303" t="s">
        <v>744</v>
      </c>
      <c r="C8798" s="425" t="s">
        <v>735</v>
      </c>
      <c r="D8798" s="678" t="s">
        <v>39</v>
      </c>
      <c r="E8798" s="289">
        <v>0.03</v>
      </c>
      <c r="F8798" s="618">
        <v>720</v>
      </c>
      <c r="G8798" s="1569">
        <f>F8798*E8798</f>
        <v>21.599999999999998</v>
      </c>
      <c r="H8798" s="690"/>
    </row>
    <row r="8799" spans="1:8">
      <c r="A8799" s="676"/>
      <c r="B8799" s="303"/>
      <c r="C8799" s="425" t="s">
        <v>732</v>
      </c>
      <c r="D8799" s="678" t="s">
        <v>39</v>
      </c>
      <c r="E8799" s="289">
        <v>0.03</v>
      </c>
      <c r="F8799" s="618">
        <v>2500</v>
      </c>
      <c r="G8799" s="1569">
        <f>E8799*F8799</f>
        <v>75</v>
      </c>
      <c r="H8799" s="690"/>
    </row>
    <row r="8800" spans="1:8">
      <c r="A8800" s="676"/>
      <c r="B8800" s="303"/>
      <c r="C8800" s="425" t="s">
        <v>31</v>
      </c>
      <c r="D8800" s="678" t="s">
        <v>98</v>
      </c>
      <c r="E8800" s="289">
        <v>0.02</v>
      </c>
      <c r="F8800" s="618">
        <v>1079</v>
      </c>
      <c r="G8800" s="1569">
        <f>F8800*E8800</f>
        <v>21.580000000000002</v>
      </c>
      <c r="H8800" s="690"/>
    </row>
    <row r="8801" spans="1:8">
      <c r="A8801" s="676"/>
      <c r="B8801" s="677"/>
      <c r="C8801" s="425" t="s">
        <v>722</v>
      </c>
      <c r="D8801" s="678" t="s">
        <v>577</v>
      </c>
      <c r="E8801" s="289">
        <v>1</v>
      </c>
      <c r="F8801" s="618">
        <v>142</v>
      </c>
      <c r="G8801" s="1569">
        <f>F8801*E8801</f>
        <v>142</v>
      </c>
      <c r="H8801" s="690"/>
    </row>
    <row r="8802" spans="1:8">
      <c r="A8802" s="676"/>
      <c r="B8802" s="677"/>
      <c r="C8802" s="425" t="s">
        <v>736</v>
      </c>
      <c r="D8802" s="678" t="s">
        <v>40</v>
      </c>
      <c r="E8802" s="289">
        <v>1</v>
      </c>
      <c r="F8802" s="618">
        <v>106</v>
      </c>
      <c r="G8802" s="1569">
        <f>F8802*E8802</f>
        <v>106</v>
      </c>
      <c r="H8802" s="690"/>
    </row>
    <row r="8803" spans="1:8">
      <c r="A8803" s="676"/>
      <c r="B8803" s="699" t="s">
        <v>35</v>
      </c>
      <c r="C8803" s="700"/>
      <c r="D8803" s="103"/>
      <c r="E8803" s="513"/>
      <c r="F8803" s="644"/>
      <c r="G8803" s="1568">
        <f>SUM(G8798:G8802)</f>
        <v>366.18</v>
      </c>
      <c r="H8803" s="703"/>
    </row>
    <row r="8804" spans="1:8">
      <c r="A8804" s="681" t="s">
        <v>5715</v>
      </c>
      <c r="B8804" s="303" t="s">
        <v>745</v>
      </c>
      <c r="C8804" s="425" t="s">
        <v>735</v>
      </c>
      <c r="D8804" s="678" t="s">
        <v>39</v>
      </c>
      <c r="E8804" s="289">
        <v>0.03</v>
      </c>
      <c r="F8804" s="618">
        <v>720</v>
      </c>
      <c r="G8804" s="1569">
        <f>F8804*E8804</f>
        <v>21.599999999999998</v>
      </c>
      <c r="H8804" s="690"/>
    </row>
    <row r="8805" spans="1:8">
      <c r="A8805" s="676"/>
      <c r="B8805" s="303"/>
      <c r="C8805" s="425" t="s">
        <v>31</v>
      </c>
      <c r="D8805" s="678" t="s">
        <v>98</v>
      </c>
      <c r="E8805" s="289">
        <v>0.02</v>
      </c>
      <c r="F8805" s="618">
        <v>1079</v>
      </c>
      <c r="G8805" s="1569">
        <f>F8805*E8805</f>
        <v>21.580000000000002</v>
      </c>
      <c r="H8805" s="690"/>
    </row>
    <row r="8806" spans="1:8">
      <c r="A8806" s="676"/>
      <c r="B8806" s="677"/>
      <c r="C8806" s="425" t="s">
        <v>722</v>
      </c>
      <c r="D8806" s="678" t="s">
        <v>577</v>
      </c>
      <c r="E8806" s="289">
        <v>1</v>
      </c>
      <c r="F8806" s="618">
        <v>142</v>
      </c>
      <c r="G8806" s="1569">
        <f>F8806*E8806</f>
        <v>142</v>
      </c>
      <c r="H8806" s="690"/>
    </row>
    <row r="8807" spans="1:8">
      <c r="A8807" s="676"/>
      <c r="B8807" s="677"/>
      <c r="C8807" s="425" t="s">
        <v>736</v>
      </c>
      <c r="D8807" s="678" t="s">
        <v>40</v>
      </c>
      <c r="E8807" s="289">
        <v>1</v>
      </c>
      <c r="F8807" s="618">
        <v>106</v>
      </c>
      <c r="G8807" s="1569">
        <f>F8807*E8807</f>
        <v>106</v>
      </c>
      <c r="H8807" s="690"/>
    </row>
    <row r="8808" spans="1:8">
      <c r="A8808" s="676"/>
      <c r="B8808" s="699" t="s">
        <v>35</v>
      </c>
      <c r="C8808" s="700"/>
      <c r="D8808" s="103"/>
      <c r="E8808" s="513"/>
      <c r="F8808" s="644"/>
      <c r="G8808" s="1568">
        <f>SUM(G8804:G8807)</f>
        <v>291.18</v>
      </c>
      <c r="H8808" s="103"/>
    </row>
    <row r="8809" spans="1:8">
      <c r="A8809" s="944" t="s">
        <v>5716</v>
      </c>
      <c r="B8809" s="400" t="s">
        <v>726</v>
      </c>
      <c r="C8809" s="482"/>
      <c r="D8809" s="285"/>
      <c r="E8809" s="286"/>
      <c r="F8809" s="833"/>
      <c r="G8809" s="1570"/>
      <c r="H8809" s="482"/>
    </row>
    <row r="8810" spans="1:8" ht="30">
      <c r="A8810" s="1218" t="s">
        <v>5717</v>
      </c>
      <c r="B8810" s="303" t="s">
        <v>818</v>
      </c>
      <c r="C8810" s="425" t="s">
        <v>735</v>
      </c>
      <c r="D8810" s="678" t="s">
        <v>39</v>
      </c>
      <c r="E8810" s="289">
        <v>0.03</v>
      </c>
      <c r="F8810" s="618">
        <v>720</v>
      </c>
      <c r="G8810" s="1569">
        <f>F8810*E8810</f>
        <v>21.599999999999998</v>
      </c>
      <c r="H8810" s="690"/>
    </row>
    <row r="8811" spans="1:8">
      <c r="B8811" s="303"/>
      <c r="C8811" s="425" t="s">
        <v>732</v>
      </c>
      <c r="D8811" s="678" t="s">
        <v>39</v>
      </c>
      <c r="E8811" s="289">
        <v>0.3</v>
      </c>
      <c r="F8811" s="618">
        <v>2500</v>
      </c>
      <c r="G8811" s="1569">
        <f>E8811*F8811</f>
        <v>750</v>
      </c>
      <c r="H8811" s="690"/>
    </row>
    <row r="8812" spans="1:8">
      <c r="A8812" s="676"/>
      <c r="B8812" s="303"/>
      <c r="C8812" s="425" t="s">
        <v>31</v>
      </c>
      <c r="D8812" s="678" t="s">
        <v>98</v>
      </c>
      <c r="E8812" s="289">
        <v>0.02</v>
      </c>
      <c r="F8812" s="618">
        <v>1079</v>
      </c>
      <c r="G8812" s="1569">
        <f>F8812*E8812</f>
        <v>21.580000000000002</v>
      </c>
      <c r="H8812" s="690"/>
    </row>
    <row r="8813" spans="1:8">
      <c r="A8813" s="676"/>
      <c r="B8813" s="303"/>
      <c r="C8813" s="425" t="s">
        <v>722</v>
      </c>
      <c r="D8813" s="678" t="s">
        <v>577</v>
      </c>
      <c r="E8813" s="289">
        <v>1</v>
      </c>
      <c r="F8813" s="618">
        <v>142</v>
      </c>
      <c r="G8813" s="1569">
        <f>F8813*E8813</f>
        <v>142</v>
      </c>
      <c r="H8813" s="690"/>
    </row>
    <row r="8814" spans="1:8">
      <c r="A8814" s="676"/>
      <c r="B8814" s="303"/>
      <c r="C8814" s="425" t="s">
        <v>736</v>
      </c>
      <c r="D8814" s="678" t="s">
        <v>40</v>
      </c>
      <c r="E8814" s="289">
        <v>1</v>
      </c>
      <c r="F8814" s="618">
        <v>106</v>
      </c>
      <c r="G8814" s="1569">
        <f>F8814*E8814</f>
        <v>106</v>
      </c>
      <c r="H8814" s="690"/>
    </row>
    <row r="8815" spans="1:8">
      <c r="A8815" s="676"/>
      <c r="B8815" s="303"/>
      <c r="C8815" s="425" t="s">
        <v>750</v>
      </c>
      <c r="D8815" s="678" t="s">
        <v>40</v>
      </c>
      <c r="E8815" s="289">
        <v>1</v>
      </c>
      <c r="F8815" s="618">
        <v>550</v>
      </c>
      <c r="G8815" s="1569">
        <f>E8815*F8815</f>
        <v>550</v>
      </c>
      <c r="H8815" s="690"/>
    </row>
    <row r="8816" spans="1:8">
      <c r="A8816" s="5"/>
      <c r="B8816" s="699" t="s">
        <v>35</v>
      </c>
      <c r="C8816" s="700"/>
      <c r="D8816" s="103"/>
      <c r="E8816" s="513"/>
      <c r="F8816" s="644"/>
      <c r="G8816" s="1568">
        <f>SUM(G8810:G8815)</f>
        <v>1591.18</v>
      </c>
      <c r="H8816" s="103"/>
    </row>
    <row r="8817" spans="1:8">
      <c r="A8817" s="1218" t="s">
        <v>5718</v>
      </c>
      <c r="B8817" s="303" t="s">
        <v>776</v>
      </c>
      <c r="C8817" s="425" t="s">
        <v>735</v>
      </c>
      <c r="D8817" s="678" t="s">
        <v>39</v>
      </c>
      <c r="E8817" s="289">
        <v>0.03</v>
      </c>
      <c r="F8817" s="618">
        <v>720</v>
      </c>
      <c r="G8817" s="1569">
        <f>F8817*E8817</f>
        <v>21.599999999999998</v>
      </c>
      <c r="H8817" s="690"/>
    </row>
    <row r="8818" spans="1:8">
      <c r="A8818" s="676"/>
      <c r="B8818" s="303"/>
      <c r="C8818" s="425" t="s">
        <v>31</v>
      </c>
      <c r="D8818" s="678" t="s">
        <v>98</v>
      </c>
      <c r="E8818" s="289">
        <v>0.02</v>
      </c>
      <c r="F8818" s="618">
        <v>1079</v>
      </c>
      <c r="G8818" s="1569">
        <f>F8818*E8818</f>
        <v>21.580000000000002</v>
      </c>
      <c r="H8818" s="690"/>
    </row>
    <row r="8819" spans="1:8">
      <c r="A8819" s="676"/>
      <c r="B8819" s="303"/>
      <c r="C8819" s="425" t="s">
        <v>729</v>
      </c>
      <c r="D8819" s="678" t="s">
        <v>730</v>
      </c>
      <c r="E8819" s="289">
        <v>0.3</v>
      </c>
      <c r="F8819" s="618">
        <v>60</v>
      </c>
      <c r="G8819" s="1569">
        <f>E8819*F8819</f>
        <v>18</v>
      </c>
      <c r="H8819" s="690"/>
    </row>
    <row r="8820" spans="1:8">
      <c r="A8820" s="676"/>
      <c r="B8820" s="303"/>
      <c r="C8820" s="425" t="s">
        <v>722</v>
      </c>
      <c r="D8820" s="678" t="s">
        <v>577</v>
      </c>
      <c r="E8820" s="289">
        <v>1</v>
      </c>
      <c r="F8820" s="618">
        <v>142</v>
      </c>
      <c r="G8820" s="1569">
        <f>E8820*F8820</f>
        <v>142</v>
      </c>
      <c r="H8820" s="690"/>
    </row>
    <row r="8821" spans="1:8">
      <c r="A8821" s="676"/>
      <c r="B8821" s="303"/>
      <c r="C8821" s="425" t="s">
        <v>736</v>
      </c>
      <c r="D8821" s="678" t="s">
        <v>40</v>
      </c>
      <c r="E8821" s="289">
        <v>1</v>
      </c>
      <c r="F8821" s="618">
        <v>106</v>
      </c>
      <c r="G8821" s="1569">
        <f>F8821*E8821</f>
        <v>106</v>
      </c>
      <c r="H8821" s="678"/>
    </row>
    <row r="8822" spans="1:8">
      <c r="A8822" s="676"/>
      <c r="B8822" s="303"/>
      <c r="C8822" s="425" t="s">
        <v>750</v>
      </c>
      <c r="D8822" s="678" t="s">
        <v>40</v>
      </c>
      <c r="E8822" s="289">
        <v>1</v>
      </c>
      <c r="F8822" s="618">
        <v>550</v>
      </c>
      <c r="G8822" s="1569">
        <f>E8822*F8822</f>
        <v>550</v>
      </c>
      <c r="H8822" s="678"/>
    </row>
    <row r="8823" spans="1:8">
      <c r="A8823" s="676"/>
      <c r="B8823" s="699" t="s">
        <v>35</v>
      </c>
      <c r="C8823" s="700"/>
      <c r="D8823" s="103"/>
      <c r="E8823" s="513"/>
      <c r="F8823" s="644"/>
      <c r="G8823" s="1568">
        <f>SUM(G8817:G8822)</f>
        <v>859.18000000000006</v>
      </c>
      <c r="H8823" s="103"/>
    </row>
    <row r="8824" spans="1:8" ht="42.75">
      <c r="A8824" s="944" t="s">
        <v>5719</v>
      </c>
      <c r="B8824" s="400" t="s">
        <v>821</v>
      </c>
      <c r="C8824" s="482"/>
      <c r="D8824" s="285"/>
      <c r="E8824" s="286"/>
      <c r="F8824" s="833"/>
      <c r="G8824" s="1570"/>
      <c r="H8824" s="482"/>
    </row>
    <row r="8825" spans="1:8" ht="30">
      <c r="A8825" s="711" t="s">
        <v>5720</v>
      </c>
      <c r="B8825" s="303" t="s">
        <v>746</v>
      </c>
      <c r="C8825" s="425" t="s">
        <v>731</v>
      </c>
      <c r="D8825" s="678" t="s">
        <v>39</v>
      </c>
      <c r="E8825" s="607">
        <v>1E-3</v>
      </c>
      <c r="F8825" s="618">
        <v>3600</v>
      </c>
      <c r="G8825" s="1569">
        <f>F8825*E8825</f>
        <v>3.6</v>
      </c>
      <c r="H8825" s="690"/>
    </row>
    <row r="8826" spans="1:8">
      <c r="A8826" s="676"/>
      <c r="B8826" s="303"/>
      <c r="C8826" s="425" t="s">
        <v>735</v>
      </c>
      <c r="D8826" s="678" t="s">
        <v>39</v>
      </c>
      <c r="E8826" s="289">
        <v>0.05</v>
      </c>
      <c r="F8826" s="618">
        <v>720</v>
      </c>
      <c r="G8826" s="1569">
        <f>F8826*E8826</f>
        <v>36</v>
      </c>
      <c r="H8826" s="690"/>
    </row>
    <row r="8827" spans="1:8">
      <c r="A8827" s="676"/>
      <c r="B8827" s="303"/>
      <c r="C8827" s="425" t="s">
        <v>31</v>
      </c>
      <c r="D8827" s="678" t="s">
        <v>98</v>
      </c>
      <c r="E8827" s="289">
        <v>0.02</v>
      </c>
      <c r="F8827" s="618">
        <v>1079</v>
      </c>
      <c r="G8827" s="1569">
        <f>F8827*E8827</f>
        <v>21.580000000000002</v>
      </c>
      <c r="H8827" s="690"/>
    </row>
    <row r="8828" spans="1:8">
      <c r="A8828" s="676"/>
      <c r="B8828" s="677"/>
      <c r="C8828" s="425" t="s">
        <v>722</v>
      </c>
      <c r="D8828" s="678" t="s">
        <v>577</v>
      </c>
      <c r="E8828" s="289">
        <v>3</v>
      </c>
      <c r="F8828" s="618">
        <v>142</v>
      </c>
      <c r="G8828" s="1569">
        <f>F8828*E8828</f>
        <v>426</v>
      </c>
      <c r="H8828" s="690"/>
    </row>
    <row r="8829" spans="1:8">
      <c r="A8829" s="676"/>
      <c r="B8829" s="303"/>
      <c r="C8829" s="425" t="s">
        <v>728</v>
      </c>
      <c r="D8829" s="678" t="s">
        <v>39</v>
      </c>
      <c r="E8829" s="607">
        <v>5.0000000000000001E-3</v>
      </c>
      <c r="F8829" s="618">
        <v>1815</v>
      </c>
      <c r="G8829" s="1569">
        <f>F8829*E8829</f>
        <v>9.0750000000000011</v>
      </c>
      <c r="H8829" s="678"/>
    </row>
    <row r="8830" spans="1:8">
      <c r="A8830" s="676"/>
      <c r="B8830" s="303"/>
      <c r="C8830" s="425" t="s">
        <v>747</v>
      </c>
      <c r="D8830" s="678" t="s">
        <v>40</v>
      </c>
      <c r="E8830" s="289">
        <v>10</v>
      </c>
      <c r="F8830" s="618">
        <v>5.5</v>
      </c>
      <c r="G8830" s="1569">
        <f>E8830*F8830</f>
        <v>55</v>
      </c>
      <c r="H8830" s="678"/>
    </row>
    <row r="8831" spans="1:8">
      <c r="A8831" s="5"/>
      <c r="B8831" s="303"/>
      <c r="C8831" s="425" t="s">
        <v>736</v>
      </c>
      <c r="D8831" s="678" t="s">
        <v>40</v>
      </c>
      <c r="E8831" s="289">
        <v>3</v>
      </c>
      <c r="F8831" s="618">
        <v>106</v>
      </c>
      <c r="G8831" s="1569">
        <f>E8831*F8831</f>
        <v>318</v>
      </c>
      <c r="H8831" s="678"/>
    </row>
    <row r="8832" spans="1:8">
      <c r="A8832" s="676"/>
      <c r="B8832" s="303"/>
      <c r="C8832" s="425" t="s">
        <v>891</v>
      </c>
      <c r="D8832" s="678" t="s">
        <v>29</v>
      </c>
      <c r="E8832" s="289">
        <v>5</v>
      </c>
      <c r="F8832" s="618">
        <v>12</v>
      </c>
      <c r="G8832" s="1569">
        <f>E8832*F8832</f>
        <v>60</v>
      </c>
      <c r="H8832" s="678"/>
    </row>
    <row r="8833" spans="1:8">
      <c r="A8833" s="676"/>
      <c r="B8833" s="699" t="s">
        <v>35</v>
      </c>
      <c r="C8833" s="700"/>
      <c r="D8833" s="103"/>
      <c r="E8833" s="513"/>
      <c r="F8833" s="644"/>
      <c r="G8833" s="1568">
        <f>SUM(G8825:G8832)</f>
        <v>929.255</v>
      </c>
      <c r="H8833" s="103"/>
    </row>
    <row r="8834" spans="1:8">
      <c r="A8834" s="676" t="s">
        <v>5721</v>
      </c>
      <c r="B8834" s="303" t="s">
        <v>748</v>
      </c>
      <c r="C8834" s="425" t="s">
        <v>728</v>
      </c>
      <c r="D8834" s="1160" t="s">
        <v>39</v>
      </c>
      <c r="E8834" s="289">
        <v>0.05</v>
      </c>
      <c r="F8834" s="618">
        <v>1815</v>
      </c>
      <c r="G8834" s="1569">
        <f>F8834*E8834</f>
        <v>90.75</v>
      </c>
      <c r="H8834" s="690"/>
    </row>
    <row r="8835" spans="1:8">
      <c r="A8835" s="676"/>
      <c r="B8835" s="303"/>
      <c r="C8835" s="425" t="s">
        <v>727</v>
      </c>
      <c r="D8835" s="1160" t="s">
        <v>39</v>
      </c>
      <c r="E8835" s="289">
        <v>0.3</v>
      </c>
      <c r="F8835" s="618">
        <v>2731</v>
      </c>
      <c r="G8835" s="1569">
        <f t="shared" ref="G8835:G8842" si="678">F8835*E8835</f>
        <v>819.3</v>
      </c>
      <c r="H8835" s="690"/>
    </row>
    <row r="8836" spans="1:8">
      <c r="A8836" s="676"/>
      <c r="B8836" s="303"/>
      <c r="C8836" s="425" t="s">
        <v>868</v>
      </c>
      <c r="D8836" s="1160" t="s">
        <v>98</v>
      </c>
      <c r="E8836" s="607">
        <v>2E-3</v>
      </c>
      <c r="F8836" s="618">
        <v>10560</v>
      </c>
      <c r="G8836" s="1569">
        <f t="shared" si="678"/>
        <v>21.12</v>
      </c>
      <c r="H8836" s="690"/>
    </row>
    <row r="8837" spans="1:8" ht="30">
      <c r="A8837" s="676"/>
      <c r="B8837" s="303"/>
      <c r="C8837" s="425" t="s">
        <v>869</v>
      </c>
      <c r="D8837" s="1160" t="s">
        <v>98</v>
      </c>
      <c r="E8837" s="607">
        <v>1E-3</v>
      </c>
      <c r="F8837" s="618">
        <v>7150</v>
      </c>
      <c r="G8837" s="1569">
        <f t="shared" si="678"/>
        <v>7.15</v>
      </c>
      <c r="H8837" s="690"/>
    </row>
    <row r="8838" spans="1:8">
      <c r="A8838" s="676"/>
      <c r="B8838" s="303"/>
      <c r="C8838" s="425" t="s">
        <v>870</v>
      </c>
      <c r="D8838" s="1160" t="s">
        <v>98</v>
      </c>
      <c r="E8838" s="607">
        <v>3.0000000000000001E-3</v>
      </c>
      <c r="F8838" s="618">
        <v>62810</v>
      </c>
      <c r="G8838" s="1569">
        <f t="shared" si="678"/>
        <v>188.43</v>
      </c>
      <c r="H8838" s="690"/>
    </row>
    <row r="8839" spans="1:8">
      <c r="A8839" s="676"/>
      <c r="B8839" s="303"/>
      <c r="C8839" s="425" t="s">
        <v>871</v>
      </c>
      <c r="D8839" s="1160" t="s">
        <v>98</v>
      </c>
      <c r="E8839" s="607">
        <v>1E-3</v>
      </c>
      <c r="F8839" s="618">
        <v>45650</v>
      </c>
      <c r="G8839" s="1569">
        <f t="shared" si="678"/>
        <v>45.65</v>
      </c>
      <c r="H8839" s="678"/>
    </row>
    <row r="8840" spans="1:8">
      <c r="A8840" s="676"/>
      <c r="B8840" s="303"/>
      <c r="C8840" s="425" t="s">
        <v>872</v>
      </c>
      <c r="D8840" s="1160" t="s">
        <v>39</v>
      </c>
      <c r="E8840" s="289">
        <v>0.01</v>
      </c>
      <c r="F8840" s="618">
        <v>1500</v>
      </c>
      <c r="G8840" s="1569">
        <f t="shared" si="678"/>
        <v>15</v>
      </c>
      <c r="H8840" s="678"/>
    </row>
    <row r="8841" spans="1:8">
      <c r="A8841" s="676"/>
      <c r="B8841" s="303"/>
      <c r="C8841" s="425" t="s">
        <v>33</v>
      </c>
      <c r="D8841" s="1160" t="s">
        <v>39</v>
      </c>
      <c r="E8841" s="289">
        <v>0.05</v>
      </c>
      <c r="F8841" s="618">
        <v>720</v>
      </c>
      <c r="G8841" s="1569">
        <f t="shared" si="678"/>
        <v>36</v>
      </c>
      <c r="H8841" s="678"/>
    </row>
    <row r="8842" spans="1:8">
      <c r="A8842" s="676"/>
      <c r="B8842" s="677"/>
      <c r="C8842" s="425" t="s">
        <v>31</v>
      </c>
      <c r="D8842" s="1160" t="s">
        <v>98</v>
      </c>
      <c r="E8842" s="607">
        <v>2E-3</v>
      </c>
      <c r="F8842" s="618">
        <v>1079</v>
      </c>
      <c r="G8842" s="1569">
        <f t="shared" si="678"/>
        <v>2.1579999999999999</v>
      </c>
      <c r="H8842" s="678"/>
    </row>
    <row r="8843" spans="1:8">
      <c r="A8843" s="676"/>
      <c r="B8843" s="303"/>
      <c r="C8843" s="425" t="s">
        <v>750</v>
      </c>
      <c r="D8843" s="1160" t="s">
        <v>40</v>
      </c>
      <c r="E8843" s="289">
        <v>1</v>
      </c>
      <c r="F8843" s="618">
        <v>7.5</v>
      </c>
      <c r="G8843" s="1569">
        <f>E8843*F8843</f>
        <v>7.5</v>
      </c>
      <c r="H8843" s="678"/>
    </row>
    <row r="8844" spans="1:8">
      <c r="A8844" s="676"/>
      <c r="B8844" s="303"/>
      <c r="C8844" s="425" t="s">
        <v>722</v>
      </c>
      <c r="D8844" s="1160" t="s">
        <v>577</v>
      </c>
      <c r="E8844" s="289">
        <v>3</v>
      </c>
      <c r="F8844" s="618">
        <v>142</v>
      </c>
      <c r="G8844" s="1569">
        <f>E8844*F8844</f>
        <v>426</v>
      </c>
      <c r="H8844" s="678"/>
    </row>
    <row r="8845" spans="1:8">
      <c r="A8845" s="676"/>
      <c r="B8845" s="303"/>
      <c r="C8845" s="425" t="s">
        <v>736</v>
      </c>
      <c r="D8845" s="1160" t="s">
        <v>29</v>
      </c>
      <c r="E8845" s="289">
        <v>3</v>
      </c>
      <c r="F8845" s="618">
        <v>106</v>
      </c>
      <c r="G8845" s="1569">
        <f>E8845*F8845</f>
        <v>318</v>
      </c>
      <c r="H8845" s="678"/>
    </row>
    <row r="8846" spans="1:8">
      <c r="A8846" s="676"/>
      <c r="B8846" s="303"/>
      <c r="C8846" s="425" t="s">
        <v>873</v>
      </c>
      <c r="D8846" s="1160" t="s">
        <v>98</v>
      </c>
      <c r="E8846" s="612">
        <v>1E-4</v>
      </c>
      <c r="F8846" s="618">
        <v>1250000</v>
      </c>
      <c r="G8846" s="1569">
        <f>E8846*F8846</f>
        <v>125</v>
      </c>
      <c r="H8846" s="678"/>
    </row>
    <row r="8847" spans="1:8">
      <c r="A8847" s="676"/>
      <c r="B8847" s="699" t="s">
        <v>35</v>
      </c>
      <c r="C8847" s="700"/>
      <c r="D8847" s="103"/>
      <c r="E8847" s="513"/>
      <c r="F8847" s="644"/>
      <c r="G8847" s="1568">
        <f>SUM(G8834:G8846)</f>
        <v>2102.058</v>
      </c>
      <c r="H8847" s="103"/>
    </row>
    <row r="8848" spans="1:8">
      <c r="A8848" s="676" t="s">
        <v>5722</v>
      </c>
      <c r="B8848" s="303" t="s">
        <v>749</v>
      </c>
      <c r="C8848" s="425" t="s">
        <v>874</v>
      </c>
      <c r="D8848" s="1160" t="s">
        <v>98</v>
      </c>
      <c r="E8848" s="612">
        <v>1E-4</v>
      </c>
      <c r="F8848" s="618">
        <v>17050</v>
      </c>
      <c r="G8848" s="1569">
        <f>F8848*E8848</f>
        <v>1.7050000000000001</v>
      </c>
      <c r="H8848" s="690"/>
    </row>
    <row r="8849" spans="1:8">
      <c r="A8849" s="676"/>
      <c r="B8849" s="303"/>
      <c r="C8849" s="425" t="s">
        <v>875</v>
      </c>
      <c r="D8849" s="1160" t="s">
        <v>98</v>
      </c>
      <c r="E8849" s="612">
        <v>1E-4</v>
      </c>
      <c r="F8849" s="618">
        <v>1340000</v>
      </c>
      <c r="G8849" s="1569">
        <f t="shared" ref="G8849:G8858" si="679">F8849*E8849</f>
        <v>134</v>
      </c>
      <c r="H8849" s="690"/>
    </row>
    <row r="8850" spans="1:8">
      <c r="A8850" s="676"/>
      <c r="B8850" s="303"/>
      <c r="C8850" s="425" t="s">
        <v>724</v>
      </c>
      <c r="D8850" s="1160" t="s">
        <v>39</v>
      </c>
      <c r="E8850" s="607">
        <v>5.0000000000000001E-3</v>
      </c>
      <c r="F8850" s="618">
        <v>1500</v>
      </c>
      <c r="G8850" s="1569">
        <f t="shared" si="679"/>
        <v>7.5</v>
      </c>
      <c r="H8850" s="690"/>
    </row>
    <row r="8851" spans="1:8">
      <c r="A8851" s="676"/>
      <c r="B8851" s="303"/>
      <c r="C8851" s="425" t="s">
        <v>876</v>
      </c>
      <c r="D8851" s="1160" t="s">
        <v>98</v>
      </c>
      <c r="E8851" s="612">
        <v>1E-4</v>
      </c>
      <c r="F8851" s="618">
        <v>271040</v>
      </c>
      <c r="G8851" s="1569">
        <f t="shared" si="679"/>
        <v>27.104000000000003</v>
      </c>
      <c r="H8851" s="690"/>
    </row>
    <row r="8852" spans="1:8">
      <c r="A8852" s="676"/>
      <c r="B8852" s="303"/>
      <c r="C8852" s="425" t="s">
        <v>877</v>
      </c>
      <c r="D8852" s="1160" t="s">
        <v>98</v>
      </c>
      <c r="E8852" s="610">
        <v>0.03</v>
      </c>
      <c r="F8852" s="618">
        <v>8030</v>
      </c>
      <c r="G8852" s="1569">
        <f t="shared" si="679"/>
        <v>240.89999999999998</v>
      </c>
      <c r="H8852" s="690"/>
    </row>
    <row r="8853" spans="1:8">
      <c r="A8853" s="676"/>
      <c r="B8853" s="303"/>
      <c r="C8853" s="425" t="s">
        <v>727</v>
      </c>
      <c r="D8853" s="1160" t="s">
        <v>39</v>
      </c>
      <c r="E8853" s="610">
        <v>0.1</v>
      </c>
      <c r="F8853" s="618">
        <v>2731</v>
      </c>
      <c r="G8853" s="1569">
        <f t="shared" si="679"/>
        <v>273.10000000000002</v>
      </c>
      <c r="H8853" s="678"/>
    </row>
    <row r="8854" spans="1:8">
      <c r="A8854" s="676"/>
      <c r="B8854" s="303"/>
      <c r="C8854" s="425" t="s">
        <v>878</v>
      </c>
      <c r="D8854" s="1160" t="s">
        <v>98</v>
      </c>
      <c r="E8854" s="612">
        <v>5.0000000000000001E-4</v>
      </c>
      <c r="F8854" s="618">
        <v>5000</v>
      </c>
      <c r="G8854" s="1569">
        <f t="shared" si="679"/>
        <v>2.5</v>
      </c>
      <c r="H8854" s="678"/>
    </row>
    <row r="8855" spans="1:8">
      <c r="A8855" s="676"/>
      <c r="B8855" s="303"/>
      <c r="C8855" s="425" t="s">
        <v>879</v>
      </c>
      <c r="D8855" s="1160" t="s">
        <v>98</v>
      </c>
      <c r="E8855" s="607">
        <v>1E-3</v>
      </c>
      <c r="F8855" s="618">
        <v>7000</v>
      </c>
      <c r="G8855" s="1569">
        <f t="shared" si="679"/>
        <v>7</v>
      </c>
      <c r="H8855" s="678"/>
    </row>
    <row r="8856" spans="1:8">
      <c r="A8856" s="676"/>
      <c r="B8856" s="677"/>
      <c r="C8856" s="425" t="s">
        <v>880</v>
      </c>
      <c r="D8856" s="1160" t="s">
        <v>98</v>
      </c>
      <c r="E8856" s="289">
        <v>0.12</v>
      </c>
      <c r="F8856" s="618">
        <v>1500</v>
      </c>
      <c r="G8856" s="1569">
        <f t="shared" si="679"/>
        <v>180</v>
      </c>
      <c r="H8856" s="678"/>
    </row>
    <row r="8857" spans="1:8">
      <c r="A8857" s="676"/>
      <c r="B8857" s="303"/>
      <c r="C8857" s="425" t="s">
        <v>33</v>
      </c>
      <c r="D8857" s="1160" t="s">
        <v>39</v>
      </c>
      <c r="E8857" s="289">
        <v>0.05</v>
      </c>
      <c r="F8857" s="618">
        <v>720</v>
      </c>
      <c r="G8857" s="1569">
        <f t="shared" si="679"/>
        <v>36</v>
      </c>
      <c r="H8857" s="678"/>
    </row>
    <row r="8858" spans="1:8">
      <c r="A8858" s="676"/>
      <c r="B8858" s="303"/>
      <c r="C8858" s="425" t="s">
        <v>31</v>
      </c>
      <c r="D8858" s="1160" t="s">
        <v>98</v>
      </c>
      <c r="E8858" s="289">
        <v>0.1</v>
      </c>
      <c r="F8858" s="618">
        <v>1079</v>
      </c>
      <c r="G8858" s="1569">
        <f t="shared" si="679"/>
        <v>107.9</v>
      </c>
      <c r="H8858" s="678"/>
    </row>
    <row r="8859" spans="1:8">
      <c r="A8859" s="676"/>
      <c r="B8859" s="303"/>
      <c r="C8859" s="425" t="s">
        <v>747</v>
      </c>
      <c r="D8859" s="1160" t="s">
        <v>40</v>
      </c>
      <c r="E8859" s="289">
        <v>1</v>
      </c>
      <c r="F8859" s="618">
        <v>550</v>
      </c>
      <c r="G8859" s="1569">
        <f>E8859*F8859</f>
        <v>550</v>
      </c>
      <c r="H8859" s="678"/>
    </row>
    <row r="8860" spans="1:8">
      <c r="A8860" s="676"/>
      <c r="B8860" s="303"/>
      <c r="C8860" s="425" t="s">
        <v>722</v>
      </c>
      <c r="D8860" s="1160" t="s">
        <v>577</v>
      </c>
      <c r="E8860" s="289">
        <v>1</v>
      </c>
      <c r="F8860" s="618">
        <v>142</v>
      </c>
      <c r="G8860" s="1569">
        <f>E8860*F8860</f>
        <v>142</v>
      </c>
      <c r="H8860" s="678"/>
    </row>
    <row r="8861" spans="1:8">
      <c r="A8861" s="676"/>
      <c r="B8861" s="303"/>
      <c r="C8861" s="425" t="s">
        <v>736</v>
      </c>
      <c r="D8861" s="1160" t="s">
        <v>29</v>
      </c>
      <c r="E8861" s="289">
        <v>1</v>
      </c>
      <c r="F8861" s="618">
        <v>106</v>
      </c>
      <c r="G8861" s="1569">
        <f>E8861*F8861</f>
        <v>106</v>
      </c>
      <c r="H8861" s="678"/>
    </row>
    <row r="8862" spans="1:8">
      <c r="A8862" s="676"/>
      <c r="B8862" s="699" t="s">
        <v>35</v>
      </c>
      <c r="C8862" s="700"/>
      <c r="D8862" s="103"/>
      <c r="E8862" s="513"/>
      <c r="F8862" s="644"/>
      <c r="G8862" s="1568">
        <f>SUM(G8848:G8861)</f>
        <v>1815.7089999999998</v>
      </c>
      <c r="H8862" s="103"/>
    </row>
    <row r="8863" spans="1:8" ht="30">
      <c r="A8863" s="676" t="s">
        <v>5723</v>
      </c>
      <c r="B8863" s="303" t="s">
        <v>751</v>
      </c>
      <c r="C8863" s="425" t="s">
        <v>727</v>
      </c>
      <c r="D8863" s="678" t="s">
        <v>39</v>
      </c>
      <c r="E8863" s="607">
        <v>2E-3</v>
      </c>
      <c r="F8863" s="618">
        <v>2731</v>
      </c>
      <c r="G8863" s="1569">
        <f t="shared" ref="G8863:G8875" si="680">E8863*F8863</f>
        <v>5.4619999999999997</v>
      </c>
      <c r="H8863" s="690"/>
    </row>
    <row r="8864" spans="1:8">
      <c r="A8864" s="676"/>
      <c r="B8864" s="677"/>
      <c r="C8864" s="425" t="s">
        <v>728</v>
      </c>
      <c r="D8864" s="678" t="s">
        <v>39</v>
      </c>
      <c r="E8864" s="289">
        <v>0.01</v>
      </c>
      <c r="F8864" s="618">
        <v>1815</v>
      </c>
      <c r="G8864" s="1569">
        <f t="shared" si="680"/>
        <v>18.150000000000002</v>
      </c>
      <c r="H8864" s="690"/>
    </row>
    <row r="8865" spans="1:8">
      <c r="A8865" s="676"/>
      <c r="B8865" s="677"/>
      <c r="C8865" s="425" t="s">
        <v>881</v>
      </c>
      <c r="D8865" s="678" t="s">
        <v>98</v>
      </c>
      <c r="E8865" s="812">
        <v>1.0000000000000001E-5</v>
      </c>
      <c r="F8865" s="618">
        <v>7200</v>
      </c>
      <c r="G8865" s="1569">
        <f t="shared" si="680"/>
        <v>7.2000000000000008E-2</v>
      </c>
      <c r="H8865" s="690"/>
    </row>
    <row r="8866" spans="1:8">
      <c r="A8866" s="676"/>
      <c r="B8866" s="677"/>
      <c r="C8866" s="425" t="s">
        <v>896</v>
      </c>
      <c r="D8866" s="678" t="s">
        <v>39</v>
      </c>
      <c r="E8866" s="607">
        <v>3.0000000000000001E-3</v>
      </c>
      <c r="F8866" s="618">
        <v>24300</v>
      </c>
      <c r="G8866" s="1569">
        <f t="shared" si="680"/>
        <v>72.900000000000006</v>
      </c>
      <c r="H8866" s="690"/>
    </row>
    <row r="8867" spans="1:8">
      <c r="A8867" s="676"/>
      <c r="B8867" s="677"/>
      <c r="C8867" s="425" t="s">
        <v>880</v>
      </c>
      <c r="D8867" s="678" t="s">
        <v>98</v>
      </c>
      <c r="E8867" s="612">
        <v>1E-4</v>
      </c>
      <c r="F8867" s="618">
        <v>1155</v>
      </c>
      <c r="G8867" s="1569">
        <f t="shared" si="680"/>
        <v>0.11550000000000001</v>
      </c>
      <c r="H8867" s="690"/>
    </row>
    <row r="8868" spans="1:8">
      <c r="A8868" s="676"/>
      <c r="B8868" s="677"/>
      <c r="C8868" s="425" t="s">
        <v>897</v>
      </c>
      <c r="D8868" s="678" t="s">
        <v>98</v>
      </c>
      <c r="E8868" s="607">
        <v>1E-3</v>
      </c>
      <c r="F8868" s="618">
        <v>170600</v>
      </c>
      <c r="G8868" s="1569">
        <f t="shared" si="680"/>
        <v>170.6</v>
      </c>
      <c r="H8868" s="678"/>
    </row>
    <row r="8869" spans="1:8">
      <c r="A8869" s="676"/>
      <c r="B8869" s="677"/>
      <c r="C8869" s="425" t="s">
        <v>33</v>
      </c>
      <c r="D8869" s="678" t="s">
        <v>39</v>
      </c>
      <c r="E8869" s="289">
        <v>0.05</v>
      </c>
      <c r="F8869" s="618">
        <v>720</v>
      </c>
      <c r="G8869" s="1569">
        <f t="shared" si="680"/>
        <v>36</v>
      </c>
      <c r="H8869" s="678"/>
    </row>
    <row r="8870" spans="1:8">
      <c r="A8870" s="676"/>
      <c r="B8870" s="677"/>
      <c r="C8870" s="425" t="s">
        <v>31</v>
      </c>
      <c r="D8870" s="678" t="s">
        <v>98</v>
      </c>
      <c r="E8870" s="289">
        <v>0.02</v>
      </c>
      <c r="F8870" s="618">
        <v>1079</v>
      </c>
      <c r="G8870" s="1569">
        <f t="shared" si="680"/>
        <v>21.580000000000002</v>
      </c>
      <c r="H8870" s="678"/>
    </row>
    <row r="8871" spans="1:8">
      <c r="A8871" s="676"/>
      <c r="B8871" s="677"/>
      <c r="C8871" s="425" t="s">
        <v>722</v>
      </c>
      <c r="D8871" s="678" t="s">
        <v>577</v>
      </c>
      <c r="E8871" s="289">
        <v>1</v>
      </c>
      <c r="F8871" s="618">
        <v>142</v>
      </c>
      <c r="G8871" s="1569">
        <f t="shared" si="680"/>
        <v>142</v>
      </c>
      <c r="H8871" s="678"/>
    </row>
    <row r="8872" spans="1:8">
      <c r="A8872" s="676"/>
      <c r="B8872" s="677"/>
      <c r="C8872" s="425" t="s">
        <v>891</v>
      </c>
      <c r="D8872" s="678" t="s">
        <v>29</v>
      </c>
      <c r="E8872" s="289">
        <v>1</v>
      </c>
      <c r="F8872" s="618">
        <v>12</v>
      </c>
      <c r="G8872" s="1569">
        <f t="shared" si="680"/>
        <v>12</v>
      </c>
      <c r="H8872" s="678"/>
    </row>
    <row r="8873" spans="1:8">
      <c r="A8873" s="676"/>
      <c r="B8873" s="677"/>
      <c r="C8873" s="425" t="s">
        <v>736</v>
      </c>
      <c r="D8873" s="678" t="s">
        <v>40</v>
      </c>
      <c r="E8873" s="289">
        <v>1</v>
      </c>
      <c r="F8873" s="618">
        <v>106</v>
      </c>
      <c r="G8873" s="1569">
        <f t="shared" si="680"/>
        <v>106</v>
      </c>
      <c r="H8873" s="678"/>
    </row>
    <row r="8874" spans="1:8" ht="30">
      <c r="A8874" s="676"/>
      <c r="B8874" s="677"/>
      <c r="C8874" s="425" t="s">
        <v>898</v>
      </c>
      <c r="D8874" s="678" t="s">
        <v>40</v>
      </c>
      <c r="E8874" s="289">
        <v>10</v>
      </c>
      <c r="F8874" s="618">
        <v>5.5</v>
      </c>
      <c r="G8874" s="1569">
        <f t="shared" si="680"/>
        <v>55</v>
      </c>
      <c r="H8874" s="678"/>
    </row>
    <row r="8875" spans="1:8">
      <c r="A8875" s="676"/>
      <c r="B8875" s="677"/>
      <c r="C8875" s="425" t="s">
        <v>899</v>
      </c>
      <c r="D8875" s="678" t="s">
        <v>98</v>
      </c>
      <c r="E8875" s="612">
        <v>4.0000000000000002E-4</v>
      </c>
      <c r="F8875" s="618">
        <v>1600000</v>
      </c>
      <c r="G8875" s="1569">
        <f t="shared" si="680"/>
        <v>640</v>
      </c>
      <c r="H8875" s="678"/>
    </row>
    <row r="8876" spans="1:8">
      <c r="A8876" s="676"/>
      <c r="B8876" s="699" t="s">
        <v>35</v>
      </c>
      <c r="C8876" s="700"/>
      <c r="D8876" s="103"/>
      <c r="E8876" s="513"/>
      <c r="F8876" s="644"/>
      <c r="G8876" s="1568">
        <f>SUM(G8863:G8875)</f>
        <v>1279.8795</v>
      </c>
      <c r="H8876" s="103"/>
    </row>
    <row r="8877" spans="1:8">
      <c r="A8877" s="676" t="s">
        <v>5724</v>
      </c>
      <c r="B8877" s="303" t="s">
        <v>752</v>
      </c>
      <c r="C8877" s="425" t="s">
        <v>727</v>
      </c>
      <c r="D8877" s="1160" t="s">
        <v>39</v>
      </c>
      <c r="E8877" s="289">
        <v>0.15</v>
      </c>
      <c r="F8877" s="618">
        <v>2731</v>
      </c>
      <c r="G8877" s="1569">
        <f t="shared" ref="G8877:G8884" si="681">F8877*E8877</f>
        <v>409.65</v>
      </c>
      <c r="H8877" s="690"/>
    </row>
    <row r="8878" spans="1:8">
      <c r="A8878" s="676"/>
      <c r="B8878" s="303"/>
      <c r="C8878" s="425" t="s">
        <v>885</v>
      </c>
      <c r="D8878" s="1160" t="s">
        <v>98</v>
      </c>
      <c r="E8878" s="607">
        <v>1E-3</v>
      </c>
      <c r="F8878" s="618">
        <v>7480</v>
      </c>
      <c r="G8878" s="1569">
        <f t="shared" si="681"/>
        <v>7.48</v>
      </c>
      <c r="H8878" s="690"/>
    </row>
    <row r="8879" spans="1:8">
      <c r="A8879" s="676"/>
      <c r="B8879" s="303"/>
      <c r="C8879" s="425" t="s">
        <v>724</v>
      </c>
      <c r="D8879" s="1160" t="s">
        <v>39</v>
      </c>
      <c r="E8879" s="289">
        <v>0.01</v>
      </c>
      <c r="F8879" s="618">
        <v>1500</v>
      </c>
      <c r="G8879" s="1569">
        <f t="shared" si="681"/>
        <v>15</v>
      </c>
      <c r="H8879" s="690"/>
    </row>
    <row r="8880" spans="1:8">
      <c r="A8880" s="676"/>
      <c r="B8880" s="303"/>
      <c r="C8880" s="425" t="s">
        <v>731</v>
      </c>
      <c r="D8880" s="1160" t="s">
        <v>39</v>
      </c>
      <c r="E8880" s="607">
        <v>6.0000000000000001E-3</v>
      </c>
      <c r="F8880" s="618">
        <v>3600</v>
      </c>
      <c r="G8880" s="1569">
        <f t="shared" si="681"/>
        <v>21.6</v>
      </c>
      <c r="H8880" s="690"/>
    </row>
    <row r="8881" spans="1:8">
      <c r="A8881" s="676"/>
      <c r="B8881" s="303"/>
      <c r="C8881" s="425" t="s">
        <v>886</v>
      </c>
      <c r="D8881" s="1160" t="s">
        <v>98</v>
      </c>
      <c r="E8881" s="607">
        <v>1E-3</v>
      </c>
      <c r="F8881" s="618">
        <v>4500</v>
      </c>
      <c r="G8881" s="1569">
        <f t="shared" si="681"/>
        <v>4.5</v>
      </c>
      <c r="H8881" s="678"/>
    </row>
    <row r="8882" spans="1:8">
      <c r="A8882" s="676"/>
      <c r="B8882" s="303"/>
      <c r="C8882" s="425" t="s">
        <v>887</v>
      </c>
      <c r="D8882" s="1160" t="s">
        <v>98</v>
      </c>
      <c r="E8882" s="289">
        <v>0.03</v>
      </c>
      <c r="F8882" s="618">
        <v>5830</v>
      </c>
      <c r="G8882" s="1569">
        <f t="shared" si="681"/>
        <v>174.9</v>
      </c>
      <c r="H8882" s="678"/>
    </row>
    <row r="8883" spans="1:8">
      <c r="A8883" s="676"/>
      <c r="B8883" s="303"/>
      <c r="C8883" s="425" t="s">
        <v>33</v>
      </c>
      <c r="D8883" s="1160" t="s">
        <v>39</v>
      </c>
      <c r="E8883" s="289">
        <v>0.05</v>
      </c>
      <c r="F8883" s="618">
        <v>720</v>
      </c>
      <c r="G8883" s="1569">
        <f t="shared" si="681"/>
        <v>36</v>
      </c>
      <c r="H8883" s="678"/>
    </row>
    <row r="8884" spans="1:8">
      <c r="A8884" s="676"/>
      <c r="B8884" s="677"/>
      <c r="C8884" s="425" t="s">
        <v>31</v>
      </c>
      <c r="D8884" s="1160" t="s">
        <v>98</v>
      </c>
      <c r="E8884" s="289">
        <v>0.02</v>
      </c>
      <c r="F8884" s="618">
        <v>1079</v>
      </c>
      <c r="G8884" s="1569">
        <f t="shared" si="681"/>
        <v>21.580000000000002</v>
      </c>
      <c r="H8884" s="678"/>
    </row>
    <row r="8885" spans="1:8">
      <c r="A8885" s="1106"/>
      <c r="B8885" s="1107"/>
      <c r="C8885" s="425" t="s">
        <v>747</v>
      </c>
      <c r="D8885" s="1160" t="s">
        <v>40</v>
      </c>
      <c r="E8885" s="289">
        <v>1</v>
      </c>
      <c r="F8885" s="618">
        <v>550</v>
      </c>
      <c r="G8885" s="1569">
        <f>E8885*F8885</f>
        <v>550</v>
      </c>
      <c r="H8885" s="1105"/>
    </row>
    <row r="8886" spans="1:8">
      <c r="A8886" s="1106"/>
      <c r="B8886" s="1107"/>
      <c r="C8886" s="425" t="s">
        <v>722</v>
      </c>
      <c r="D8886" s="1160" t="s">
        <v>577</v>
      </c>
      <c r="E8886" s="289">
        <v>1</v>
      </c>
      <c r="F8886" s="618">
        <v>142</v>
      </c>
      <c r="G8886" s="1569">
        <f>E8886*F8886</f>
        <v>142</v>
      </c>
      <c r="H8886" s="1105"/>
    </row>
    <row r="8887" spans="1:8">
      <c r="A8887" s="1106"/>
      <c r="B8887" s="1107"/>
      <c r="C8887" s="425" t="s">
        <v>736</v>
      </c>
      <c r="D8887" s="1160" t="s">
        <v>29</v>
      </c>
      <c r="E8887" s="289">
        <v>1</v>
      </c>
      <c r="F8887" s="618">
        <v>106</v>
      </c>
      <c r="G8887" s="1569">
        <f>E8887*F8887</f>
        <v>106</v>
      </c>
      <c r="H8887" s="1105"/>
    </row>
    <row r="8888" spans="1:8">
      <c r="A8888" s="676"/>
      <c r="B8888" s="699" t="s">
        <v>35</v>
      </c>
      <c r="C8888" s="700"/>
      <c r="D8888" s="103"/>
      <c r="E8888" s="513"/>
      <c r="F8888" s="644"/>
      <c r="G8888" s="1568">
        <f>SUM(G8877:G8887)</f>
        <v>1488.71</v>
      </c>
      <c r="H8888" s="103"/>
    </row>
    <row r="8889" spans="1:8">
      <c r="A8889" s="676" t="s">
        <v>5725</v>
      </c>
      <c r="B8889" s="303" t="s">
        <v>753</v>
      </c>
      <c r="C8889" s="425" t="s">
        <v>727</v>
      </c>
      <c r="D8889" s="1160" t="s">
        <v>39</v>
      </c>
      <c r="E8889" s="289">
        <v>0.15</v>
      </c>
      <c r="F8889" s="618">
        <v>2731</v>
      </c>
      <c r="G8889" s="1569">
        <f t="shared" ref="G8889:G8896" si="682">F8889*E8889</f>
        <v>409.65</v>
      </c>
      <c r="H8889" s="690"/>
    </row>
    <row r="8890" spans="1:8">
      <c r="A8890" s="676"/>
      <c r="B8890" s="303"/>
      <c r="C8890" s="425" t="s">
        <v>885</v>
      </c>
      <c r="D8890" s="1160" t="s">
        <v>98</v>
      </c>
      <c r="E8890" s="607">
        <v>1E-3</v>
      </c>
      <c r="F8890" s="618">
        <v>7480</v>
      </c>
      <c r="G8890" s="1569">
        <f t="shared" si="682"/>
        <v>7.48</v>
      </c>
      <c r="H8890" s="690"/>
    </row>
    <row r="8891" spans="1:8">
      <c r="A8891" s="676"/>
      <c r="B8891" s="303"/>
      <c r="C8891" s="425" t="s">
        <v>724</v>
      </c>
      <c r="D8891" s="1160" t="s">
        <v>39</v>
      </c>
      <c r="E8891" s="289">
        <v>0.01</v>
      </c>
      <c r="F8891" s="618">
        <v>1500</v>
      </c>
      <c r="G8891" s="1569">
        <f t="shared" si="682"/>
        <v>15</v>
      </c>
      <c r="H8891" s="690"/>
    </row>
    <row r="8892" spans="1:8">
      <c r="A8892" s="676"/>
      <c r="B8892" s="303"/>
      <c r="C8892" s="425" t="s">
        <v>731</v>
      </c>
      <c r="D8892" s="1160" t="s">
        <v>39</v>
      </c>
      <c r="E8892" s="607">
        <v>6.0000000000000001E-3</v>
      </c>
      <c r="F8892" s="618">
        <v>3600</v>
      </c>
      <c r="G8892" s="1569">
        <f t="shared" si="682"/>
        <v>21.6</v>
      </c>
      <c r="H8892" s="690"/>
    </row>
    <row r="8893" spans="1:8">
      <c r="A8893" s="676"/>
      <c r="B8893" s="303"/>
      <c r="C8893" s="425" t="s">
        <v>886</v>
      </c>
      <c r="D8893" s="1160" t="s">
        <v>98</v>
      </c>
      <c r="E8893" s="607">
        <v>1E-3</v>
      </c>
      <c r="F8893" s="618">
        <v>4500</v>
      </c>
      <c r="G8893" s="1569">
        <f t="shared" si="682"/>
        <v>4.5</v>
      </c>
      <c r="H8893" s="678"/>
    </row>
    <row r="8894" spans="1:8">
      <c r="A8894" s="676"/>
      <c r="B8894" s="303"/>
      <c r="C8894" s="425" t="s">
        <v>887</v>
      </c>
      <c r="D8894" s="1160" t="s">
        <v>98</v>
      </c>
      <c r="E8894" s="289">
        <v>0.03</v>
      </c>
      <c r="F8894" s="618">
        <v>5830</v>
      </c>
      <c r="G8894" s="1569">
        <f t="shared" si="682"/>
        <v>174.9</v>
      </c>
      <c r="H8894" s="678"/>
    </row>
    <row r="8895" spans="1:8">
      <c r="A8895" s="676"/>
      <c r="B8895" s="303"/>
      <c r="C8895" s="425" t="s">
        <v>33</v>
      </c>
      <c r="D8895" s="1160" t="s">
        <v>39</v>
      </c>
      <c r="E8895" s="289">
        <v>0.05</v>
      </c>
      <c r="F8895" s="618">
        <v>720</v>
      </c>
      <c r="G8895" s="1569">
        <f t="shared" si="682"/>
        <v>36</v>
      </c>
      <c r="H8895" s="678"/>
    </row>
    <row r="8896" spans="1:8">
      <c r="A8896" s="676"/>
      <c r="B8896" s="677"/>
      <c r="C8896" s="425" t="s">
        <v>31</v>
      </c>
      <c r="D8896" s="1160" t="s">
        <v>98</v>
      </c>
      <c r="E8896" s="289">
        <v>0.02</v>
      </c>
      <c r="F8896" s="618">
        <v>1079</v>
      </c>
      <c r="G8896" s="1569">
        <f t="shared" si="682"/>
        <v>21.580000000000002</v>
      </c>
      <c r="H8896" s="678"/>
    </row>
    <row r="8897" spans="1:8">
      <c r="A8897" s="1106"/>
      <c r="B8897" s="1107"/>
      <c r="C8897" s="425" t="s">
        <v>747</v>
      </c>
      <c r="D8897" s="1160" t="s">
        <v>40</v>
      </c>
      <c r="E8897" s="289">
        <v>1</v>
      </c>
      <c r="F8897" s="618">
        <v>550</v>
      </c>
      <c r="G8897" s="1569">
        <f>E8897*F8897</f>
        <v>550</v>
      </c>
      <c r="H8897" s="1105"/>
    </row>
    <row r="8898" spans="1:8">
      <c r="A8898" s="1106"/>
      <c r="B8898" s="1107"/>
      <c r="C8898" s="425" t="s">
        <v>722</v>
      </c>
      <c r="D8898" s="1160" t="s">
        <v>577</v>
      </c>
      <c r="E8898" s="289">
        <v>1</v>
      </c>
      <c r="F8898" s="618">
        <v>142</v>
      </c>
      <c r="G8898" s="1569">
        <f>E8898*F8898</f>
        <v>142</v>
      </c>
      <c r="H8898" s="1105"/>
    </row>
    <row r="8899" spans="1:8">
      <c r="A8899" s="1106"/>
      <c r="B8899" s="1107"/>
      <c r="C8899" s="425" t="s">
        <v>736</v>
      </c>
      <c r="D8899" s="1160" t="s">
        <v>29</v>
      </c>
      <c r="E8899" s="289">
        <v>1</v>
      </c>
      <c r="F8899" s="618">
        <v>106</v>
      </c>
      <c r="G8899" s="1569">
        <f>E8899*F8899</f>
        <v>106</v>
      </c>
      <c r="H8899" s="1105"/>
    </row>
    <row r="8900" spans="1:8">
      <c r="A8900" s="676"/>
      <c r="B8900" s="699" t="s">
        <v>35</v>
      </c>
      <c r="C8900" s="700"/>
      <c r="D8900" s="103"/>
      <c r="E8900" s="513"/>
      <c r="F8900" s="644"/>
      <c r="G8900" s="1568">
        <f>SUM(G8889:G8899)</f>
        <v>1488.71</v>
      </c>
      <c r="H8900" s="103"/>
    </row>
    <row r="8901" spans="1:8" ht="30">
      <c r="A8901" s="676" t="s">
        <v>5726</v>
      </c>
      <c r="B8901" s="288" t="s">
        <v>754</v>
      </c>
      <c r="C8901" s="425" t="s">
        <v>903</v>
      </c>
      <c r="D8901" s="678" t="s">
        <v>98</v>
      </c>
      <c r="E8901" s="812">
        <v>1.0000000000000001E-5</v>
      </c>
      <c r="F8901" s="618">
        <v>1600000</v>
      </c>
      <c r="G8901" s="1569">
        <f t="shared" ref="G8901:G8912" si="683">E8901*F8901</f>
        <v>16</v>
      </c>
      <c r="H8901" s="690"/>
    </row>
    <row r="8902" spans="1:8">
      <c r="A8902" s="676"/>
      <c r="B8902" s="303"/>
      <c r="C8902" s="425" t="s">
        <v>727</v>
      </c>
      <c r="D8902" s="678" t="s">
        <v>39</v>
      </c>
      <c r="E8902" s="289">
        <v>0.02</v>
      </c>
      <c r="F8902" s="618">
        <v>2731</v>
      </c>
      <c r="G8902" s="1569">
        <f t="shared" si="683"/>
        <v>54.620000000000005</v>
      </c>
      <c r="H8902" s="690"/>
    </row>
    <row r="8903" spans="1:8">
      <c r="A8903" s="676"/>
      <c r="B8903" s="303"/>
      <c r="C8903" s="425" t="s">
        <v>881</v>
      </c>
      <c r="D8903" s="678" t="s">
        <v>98</v>
      </c>
      <c r="E8903" s="812">
        <v>1.0000000000000001E-5</v>
      </c>
      <c r="F8903" s="618">
        <v>7200</v>
      </c>
      <c r="G8903" s="1569">
        <f t="shared" si="683"/>
        <v>7.2000000000000008E-2</v>
      </c>
      <c r="H8903" s="690"/>
    </row>
    <row r="8904" spans="1:8" ht="30">
      <c r="A8904" s="676"/>
      <c r="B8904" s="303"/>
      <c r="C8904" s="425" t="s">
        <v>904</v>
      </c>
      <c r="D8904" s="678" t="s">
        <v>98</v>
      </c>
      <c r="E8904" s="289">
        <v>0.02</v>
      </c>
      <c r="F8904" s="618">
        <v>10500</v>
      </c>
      <c r="G8904" s="1569">
        <f t="shared" si="683"/>
        <v>210</v>
      </c>
      <c r="H8904" s="690"/>
    </row>
    <row r="8905" spans="1:8">
      <c r="A8905" s="676"/>
      <c r="B8905" s="303"/>
      <c r="C8905" s="425" t="s">
        <v>880</v>
      </c>
      <c r="D8905" s="678" t="s">
        <v>98</v>
      </c>
      <c r="E8905" s="612">
        <v>1E-4</v>
      </c>
      <c r="F8905" s="618">
        <v>1155</v>
      </c>
      <c r="G8905" s="1569">
        <f t="shared" si="683"/>
        <v>0.11550000000000001</v>
      </c>
      <c r="H8905" s="690"/>
    </row>
    <row r="8906" spans="1:8">
      <c r="A8906" s="676"/>
      <c r="B8906" s="303"/>
      <c r="C8906" s="425" t="s">
        <v>897</v>
      </c>
      <c r="D8906" s="678" t="s">
        <v>98</v>
      </c>
      <c r="E8906" s="607">
        <v>1E-3</v>
      </c>
      <c r="F8906" s="618">
        <v>170600</v>
      </c>
      <c r="G8906" s="1569">
        <f t="shared" si="683"/>
        <v>170.6</v>
      </c>
      <c r="H8906" s="678"/>
    </row>
    <row r="8907" spans="1:8">
      <c r="A8907" s="676"/>
      <c r="B8907" s="303"/>
      <c r="C8907" s="425" t="s">
        <v>33</v>
      </c>
      <c r="D8907" s="678" t="s">
        <v>39</v>
      </c>
      <c r="E8907" s="289">
        <v>0.05</v>
      </c>
      <c r="F8907" s="618">
        <v>720</v>
      </c>
      <c r="G8907" s="1569">
        <f t="shared" si="683"/>
        <v>36</v>
      </c>
      <c r="H8907" s="678"/>
    </row>
    <row r="8908" spans="1:8">
      <c r="A8908" s="676"/>
      <c r="B8908" s="303"/>
      <c r="C8908" s="425" t="s">
        <v>31</v>
      </c>
      <c r="D8908" s="678" t="s">
        <v>98</v>
      </c>
      <c r="E8908" s="289">
        <v>0.02</v>
      </c>
      <c r="F8908" s="618">
        <v>1079</v>
      </c>
      <c r="G8908" s="1569">
        <f t="shared" si="683"/>
        <v>21.580000000000002</v>
      </c>
      <c r="H8908" s="678"/>
    </row>
    <row r="8909" spans="1:8">
      <c r="A8909" s="676"/>
      <c r="B8909" s="303"/>
      <c r="C8909" s="425" t="s">
        <v>891</v>
      </c>
      <c r="D8909" s="678" t="s">
        <v>29</v>
      </c>
      <c r="E8909" s="289">
        <v>5</v>
      </c>
      <c r="F8909" s="618">
        <v>12</v>
      </c>
      <c r="G8909" s="1569">
        <f t="shared" si="683"/>
        <v>60</v>
      </c>
      <c r="H8909" s="678"/>
    </row>
    <row r="8910" spans="1:8">
      <c r="A8910" s="676"/>
      <c r="B8910" s="303"/>
      <c r="C8910" s="425" t="s">
        <v>736</v>
      </c>
      <c r="D8910" s="678" t="s">
        <v>40</v>
      </c>
      <c r="E8910" s="289">
        <v>1</v>
      </c>
      <c r="F8910" s="618">
        <v>106</v>
      </c>
      <c r="G8910" s="1569">
        <f t="shared" si="683"/>
        <v>106</v>
      </c>
      <c r="H8910" s="678"/>
    </row>
    <row r="8911" spans="1:8">
      <c r="A8911" s="676"/>
      <c r="B8911" s="303"/>
      <c r="C8911" s="425" t="s">
        <v>722</v>
      </c>
      <c r="D8911" s="678" t="s">
        <v>577</v>
      </c>
      <c r="E8911" s="289">
        <v>1</v>
      </c>
      <c r="F8911" s="618">
        <v>142</v>
      </c>
      <c r="G8911" s="1569">
        <f t="shared" si="683"/>
        <v>142</v>
      </c>
      <c r="H8911" s="678"/>
    </row>
    <row r="8912" spans="1:8" ht="30">
      <c r="A8912" s="676"/>
      <c r="B8912" s="303"/>
      <c r="C8912" s="425" t="s">
        <v>898</v>
      </c>
      <c r="D8912" s="678" t="s">
        <v>40</v>
      </c>
      <c r="E8912" s="289">
        <v>10</v>
      </c>
      <c r="F8912" s="618">
        <v>5.5</v>
      </c>
      <c r="G8912" s="1569">
        <f t="shared" si="683"/>
        <v>55</v>
      </c>
      <c r="H8912" s="678"/>
    </row>
    <row r="8913" spans="1:8">
      <c r="A8913" s="676"/>
      <c r="B8913" s="699" t="s">
        <v>35</v>
      </c>
      <c r="C8913" s="700"/>
      <c r="D8913" s="103"/>
      <c r="E8913" s="513"/>
      <c r="F8913" s="644"/>
      <c r="G8913" s="1568">
        <f>SUM(G8901:G8912)</f>
        <v>871.98749999999995</v>
      </c>
      <c r="H8913" s="103"/>
    </row>
    <row r="8914" spans="1:8">
      <c r="A8914" s="676" t="s">
        <v>5727</v>
      </c>
      <c r="B8914" s="303" t="s">
        <v>755</v>
      </c>
      <c r="C8914" s="425" t="s">
        <v>728</v>
      </c>
      <c r="D8914" s="678" t="s">
        <v>39</v>
      </c>
      <c r="E8914" s="289">
        <v>0.03</v>
      </c>
      <c r="F8914" s="618">
        <v>1815</v>
      </c>
      <c r="G8914" s="1569">
        <f t="shared" ref="G8914:G8925" si="684">E8914*F8914</f>
        <v>54.449999999999996</v>
      </c>
      <c r="H8914" s="690"/>
    </row>
    <row r="8915" spans="1:8">
      <c r="A8915" s="676"/>
      <c r="B8915" s="303"/>
      <c r="C8915" s="425" t="s">
        <v>727</v>
      </c>
      <c r="D8915" s="678" t="s">
        <v>39</v>
      </c>
      <c r="E8915" s="289">
        <v>0.2</v>
      </c>
      <c r="F8915" s="618">
        <v>2731</v>
      </c>
      <c r="G8915" s="1569">
        <f t="shared" si="684"/>
        <v>546.20000000000005</v>
      </c>
      <c r="H8915" s="690"/>
    </row>
    <row r="8916" spans="1:8">
      <c r="A8916" s="676"/>
      <c r="B8916" s="303"/>
      <c r="C8916" s="425" t="s">
        <v>881</v>
      </c>
      <c r="D8916" s="678" t="s">
        <v>98</v>
      </c>
      <c r="E8916" s="812">
        <v>1.0000000000000001E-5</v>
      </c>
      <c r="F8916" s="618">
        <v>7200</v>
      </c>
      <c r="G8916" s="1569">
        <f t="shared" si="684"/>
        <v>7.2000000000000008E-2</v>
      </c>
      <c r="H8916" s="690"/>
    </row>
    <row r="8917" spans="1:8">
      <c r="A8917" s="676"/>
      <c r="B8917" s="303"/>
      <c r="C8917" s="425" t="s">
        <v>882</v>
      </c>
      <c r="D8917" s="678" t="s">
        <v>39</v>
      </c>
      <c r="E8917" s="607">
        <v>5.0000000000000001E-3</v>
      </c>
      <c r="F8917" s="618">
        <v>1500</v>
      </c>
      <c r="G8917" s="1569">
        <f t="shared" si="684"/>
        <v>7.5</v>
      </c>
      <c r="H8917" s="690"/>
    </row>
    <row r="8918" spans="1:8">
      <c r="A8918" s="676"/>
      <c r="B8918" s="303"/>
      <c r="C8918" s="425" t="s">
        <v>883</v>
      </c>
      <c r="D8918" s="678" t="s">
        <v>98</v>
      </c>
      <c r="E8918" s="289">
        <v>0.12</v>
      </c>
      <c r="F8918" s="618">
        <v>2000</v>
      </c>
      <c r="G8918" s="1569">
        <f t="shared" si="684"/>
        <v>240</v>
      </c>
      <c r="H8918" s="690"/>
    </row>
    <row r="8919" spans="1:8">
      <c r="A8919" s="676"/>
      <c r="B8919" s="303"/>
      <c r="C8919" s="425" t="s">
        <v>733</v>
      </c>
      <c r="D8919" s="678" t="s">
        <v>39</v>
      </c>
      <c r="E8919" s="607">
        <v>5.0000000000000001E-3</v>
      </c>
      <c r="F8919" s="618">
        <v>2300</v>
      </c>
      <c r="G8919" s="1569">
        <f t="shared" si="684"/>
        <v>11.5</v>
      </c>
      <c r="H8919" s="678"/>
    </row>
    <row r="8920" spans="1:8">
      <c r="A8920" s="676"/>
      <c r="B8920" s="303"/>
      <c r="C8920" s="425" t="s">
        <v>892</v>
      </c>
      <c r="D8920" s="678" t="s">
        <v>98</v>
      </c>
      <c r="E8920" s="607">
        <v>2E-3</v>
      </c>
      <c r="F8920" s="618">
        <v>3420</v>
      </c>
      <c r="G8920" s="1569">
        <f t="shared" si="684"/>
        <v>6.84</v>
      </c>
      <c r="H8920" s="678"/>
    </row>
    <row r="8921" spans="1:8">
      <c r="A8921" s="676"/>
      <c r="B8921" s="303"/>
      <c r="C8921" s="425" t="s">
        <v>33</v>
      </c>
      <c r="D8921" s="678" t="s">
        <v>39</v>
      </c>
      <c r="E8921" s="289">
        <v>0.05</v>
      </c>
      <c r="F8921" s="618">
        <v>720</v>
      </c>
      <c r="G8921" s="1569">
        <f t="shared" si="684"/>
        <v>36</v>
      </c>
      <c r="H8921" s="678"/>
    </row>
    <row r="8922" spans="1:8">
      <c r="A8922" s="676"/>
      <c r="B8922" s="677"/>
      <c r="C8922" s="425" t="s">
        <v>31</v>
      </c>
      <c r="D8922" s="678" t="s">
        <v>98</v>
      </c>
      <c r="E8922" s="289">
        <v>0.02</v>
      </c>
      <c r="F8922" s="618">
        <v>1079</v>
      </c>
      <c r="G8922" s="1569">
        <f t="shared" si="684"/>
        <v>21.580000000000002</v>
      </c>
      <c r="H8922" s="678"/>
    </row>
    <row r="8923" spans="1:8">
      <c r="A8923" s="676"/>
      <c r="B8923" s="303"/>
      <c r="C8923" s="425" t="s">
        <v>722</v>
      </c>
      <c r="D8923" s="678" t="s">
        <v>577</v>
      </c>
      <c r="E8923" s="289">
        <v>1</v>
      </c>
      <c r="F8923" s="618">
        <v>142</v>
      </c>
      <c r="G8923" s="1569">
        <f t="shared" si="684"/>
        <v>142</v>
      </c>
      <c r="H8923" s="678"/>
    </row>
    <row r="8924" spans="1:8">
      <c r="A8924" s="676"/>
      <c r="B8924" s="303"/>
      <c r="C8924" s="425" t="s">
        <v>905</v>
      </c>
      <c r="D8924" s="678" t="s">
        <v>40</v>
      </c>
      <c r="E8924" s="289">
        <v>5</v>
      </c>
      <c r="F8924" s="618">
        <v>12</v>
      </c>
      <c r="G8924" s="1569">
        <f t="shared" si="684"/>
        <v>60</v>
      </c>
      <c r="H8924" s="678"/>
    </row>
    <row r="8925" spans="1:8">
      <c r="A8925" s="676"/>
      <c r="B8925" s="303"/>
      <c r="C8925" s="425" t="s">
        <v>736</v>
      </c>
      <c r="D8925" s="678" t="s">
        <v>40</v>
      </c>
      <c r="E8925" s="289">
        <v>1</v>
      </c>
      <c r="F8925" s="618">
        <v>106</v>
      </c>
      <c r="G8925" s="1569">
        <f t="shared" si="684"/>
        <v>106</v>
      </c>
      <c r="H8925" s="678"/>
    </row>
    <row r="8926" spans="1:8">
      <c r="A8926" s="676"/>
      <c r="B8926" s="699" t="s">
        <v>35</v>
      </c>
      <c r="C8926" s="700"/>
      <c r="D8926" s="103"/>
      <c r="E8926" s="513"/>
      <c r="F8926" s="644"/>
      <c r="G8926" s="1568">
        <f>SUM(G8914:G8925)</f>
        <v>1232.1420000000003</v>
      </c>
      <c r="H8926" s="103"/>
    </row>
    <row r="8927" spans="1:8">
      <c r="A8927" s="676" t="s">
        <v>5728</v>
      </c>
      <c r="B8927" s="303" t="s">
        <v>826</v>
      </c>
      <c r="C8927" s="425" t="s">
        <v>728</v>
      </c>
      <c r="D8927" s="1160" t="s">
        <v>39</v>
      </c>
      <c r="E8927" s="289">
        <v>0.03</v>
      </c>
      <c r="F8927" s="618">
        <v>1815</v>
      </c>
      <c r="G8927" s="1569">
        <f>F8927*E8927</f>
        <v>54.449999999999996</v>
      </c>
      <c r="H8927" s="690"/>
    </row>
    <row r="8928" spans="1:8">
      <c r="A8928" s="676"/>
      <c r="B8928" s="303"/>
      <c r="C8928" s="425" t="s">
        <v>727</v>
      </c>
      <c r="D8928" s="1160" t="s">
        <v>39</v>
      </c>
      <c r="E8928" s="289">
        <v>0.2</v>
      </c>
      <c r="F8928" s="618">
        <v>2731</v>
      </c>
      <c r="G8928" s="1569">
        <f>F8928*E8928</f>
        <v>546.20000000000005</v>
      </c>
      <c r="H8928" s="690"/>
    </row>
    <row r="8929" spans="1:8">
      <c r="A8929" s="676"/>
      <c r="B8929" s="303"/>
      <c r="C8929" s="425" t="s">
        <v>881</v>
      </c>
      <c r="D8929" s="1160" t="s">
        <v>98</v>
      </c>
      <c r="E8929" s="812">
        <v>1.0000000000000001E-5</v>
      </c>
      <c r="F8929" s="618">
        <v>7200</v>
      </c>
      <c r="G8929" s="1569">
        <f>F8929*E8929</f>
        <v>7.2000000000000008E-2</v>
      </c>
      <c r="H8929" s="690"/>
    </row>
    <row r="8930" spans="1:8">
      <c r="A8930" s="676"/>
      <c r="B8930" s="303"/>
      <c r="C8930" s="425" t="s">
        <v>882</v>
      </c>
      <c r="D8930" s="1160" t="s">
        <v>39</v>
      </c>
      <c r="E8930" s="289">
        <v>0.05</v>
      </c>
      <c r="F8930" s="618">
        <v>1500</v>
      </c>
      <c r="G8930" s="1569">
        <f>F8930*E8930</f>
        <v>75</v>
      </c>
      <c r="H8930" s="690"/>
    </row>
    <row r="8931" spans="1:8">
      <c r="A8931" s="676"/>
      <c r="B8931" s="303"/>
      <c r="C8931" s="425" t="s">
        <v>883</v>
      </c>
      <c r="D8931" s="1160" t="s">
        <v>98</v>
      </c>
      <c r="E8931" s="607">
        <v>6.0000000000000001E-3</v>
      </c>
      <c r="F8931" s="618">
        <v>2000</v>
      </c>
      <c r="G8931" s="1569">
        <f t="shared" ref="G8931:G8932" si="685">F8931*E8931</f>
        <v>12</v>
      </c>
      <c r="H8931" s="690"/>
    </row>
    <row r="8932" spans="1:8">
      <c r="A8932" s="676"/>
      <c r="B8932" s="303"/>
      <c r="C8932" s="425" t="s">
        <v>733</v>
      </c>
      <c r="D8932" s="1160" t="s">
        <v>39</v>
      </c>
      <c r="E8932" s="607">
        <v>5.0000000000000001E-3</v>
      </c>
      <c r="F8932" s="618">
        <v>2300</v>
      </c>
      <c r="G8932" s="1569">
        <f t="shared" si="685"/>
        <v>11.5</v>
      </c>
      <c r="H8932" s="678"/>
    </row>
    <row r="8933" spans="1:8">
      <c r="A8933" s="676"/>
      <c r="B8933" s="303"/>
      <c r="C8933" s="425" t="s">
        <v>884</v>
      </c>
      <c r="D8933" s="1160" t="s">
        <v>40</v>
      </c>
      <c r="E8933" s="289">
        <v>1</v>
      </c>
      <c r="F8933" s="618">
        <v>550</v>
      </c>
      <c r="G8933" s="1569">
        <f>F8933*E8933</f>
        <v>550</v>
      </c>
      <c r="H8933" s="678"/>
    </row>
    <row r="8934" spans="1:8">
      <c r="A8934" s="676"/>
      <c r="B8934" s="303"/>
      <c r="C8934" s="425" t="s">
        <v>33</v>
      </c>
      <c r="D8934" s="1160" t="s">
        <v>39</v>
      </c>
      <c r="E8934" s="289">
        <v>0.05</v>
      </c>
      <c r="F8934" s="618">
        <v>720</v>
      </c>
      <c r="G8934" s="1569">
        <f>F8934*E8934</f>
        <v>36</v>
      </c>
      <c r="H8934" s="678"/>
    </row>
    <row r="8935" spans="1:8">
      <c r="A8935" s="676"/>
      <c r="B8935" s="303"/>
      <c r="C8935" s="425" t="s">
        <v>31</v>
      </c>
      <c r="D8935" s="1160" t="s">
        <v>98</v>
      </c>
      <c r="E8935" s="289">
        <v>0.02</v>
      </c>
      <c r="F8935" s="618">
        <v>1079</v>
      </c>
      <c r="G8935" s="1569">
        <f>F8935*E8935</f>
        <v>21.580000000000002</v>
      </c>
      <c r="H8935" s="678"/>
    </row>
    <row r="8936" spans="1:8">
      <c r="A8936" s="676"/>
      <c r="B8936" s="303"/>
      <c r="C8936" s="425" t="s">
        <v>722</v>
      </c>
      <c r="D8936" s="1160" t="s">
        <v>577</v>
      </c>
      <c r="E8936" s="289">
        <v>1</v>
      </c>
      <c r="F8936" s="618">
        <v>142</v>
      </c>
      <c r="G8936" s="1569">
        <f>F8936*E8936</f>
        <v>142</v>
      </c>
      <c r="H8936" s="678"/>
    </row>
    <row r="8937" spans="1:8">
      <c r="A8937" s="676"/>
      <c r="B8937" s="303"/>
      <c r="C8937" s="425" t="s">
        <v>736</v>
      </c>
      <c r="D8937" s="1160" t="s">
        <v>29</v>
      </c>
      <c r="E8937" s="289">
        <v>1</v>
      </c>
      <c r="F8937" s="618">
        <v>106</v>
      </c>
      <c r="G8937" s="1569">
        <f>E8937*F8937</f>
        <v>106</v>
      </c>
      <c r="H8937" s="678"/>
    </row>
    <row r="8938" spans="1:8">
      <c r="A8938" s="676"/>
      <c r="B8938" s="699" t="s">
        <v>35</v>
      </c>
      <c r="C8938" s="700"/>
      <c r="D8938" s="103"/>
      <c r="E8938" s="513"/>
      <c r="F8938" s="644"/>
      <c r="G8938" s="1568">
        <f>SUM(G8927:G8937)</f>
        <v>1554.8020000000001</v>
      </c>
      <c r="H8938" s="103"/>
    </row>
    <row r="8939" spans="1:8">
      <c r="A8939" s="676" t="s">
        <v>5729</v>
      </c>
      <c r="B8939" s="303" t="s">
        <v>827</v>
      </c>
      <c r="C8939" s="425" t="s">
        <v>735</v>
      </c>
      <c r="D8939" s="678" t="s">
        <v>39</v>
      </c>
      <c r="E8939" s="289">
        <v>0.03</v>
      </c>
      <c r="F8939" s="618">
        <v>720</v>
      </c>
      <c r="G8939" s="1569">
        <f>E8939*F8939</f>
        <v>21.599999999999998</v>
      </c>
      <c r="H8939" s="690"/>
    </row>
    <row r="8940" spans="1:8">
      <c r="A8940" s="676"/>
      <c r="B8940" s="303"/>
      <c r="C8940" s="425" t="s">
        <v>31</v>
      </c>
      <c r="D8940" s="678" t="s">
        <v>98</v>
      </c>
      <c r="E8940" s="289">
        <v>0.02</v>
      </c>
      <c r="F8940" s="618">
        <v>1079</v>
      </c>
      <c r="G8940" s="1569">
        <f>E8940*F8940</f>
        <v>21.580000000000002</v>
      </c>
      <c r="H8940" s="690"/>
    </row>
    <row r="8941" spans="1:8">
      <c r="A8941" s="676"/>
      <c r="B8941" s="677"/>
      <c r="C8941" s="425" t="s">
        <v>722</v>
      </c>
      <c r="D8941" s="678" t="s">
        <v>577</v>
      </c>
      <c r="E8941" s="289">
        <v>1</v>
      </c>
      <c r="F8941" s="618">
        <v>142</v>
      </c>
      <c r="G8941" s="1569">
        <f>E8941*F8941</f>
        <v>142</v>
      </c>
      <c r="H8941" s="690"/>
    </row>
    <row r="8942" spans="1:8">
      <c r="A8942" s="676"/>
      <c r="B8942" s="677"/>
      <c r="C8942" s="425" t="s">
        <v>902</v>
      </c>
      <c r="D8942" s="678" t="s">
        <v>40</v>
      </c>
      <c r="E8942" s="289">
        <v>1</v>
      </c>
      <c r="F8942" s="618">
        <v>106</v>
      </c>
      <c r="G8942" s="1569">
        <f>E8942*F8942</f>
        <v>106</v>
      </c>
      <c r="H8942" s="690"/>
    </row>
    <row r="8943" spans="1:8">
      <c r="A8943" s="676"/>
      <c r="B8943" s="677"/>
      <c r="C8943" s="425" t="s">
        <v>37</v>
      </c>
      <c r="D8943" s="678" t="s">
        <v>40</v>
      </c>
      <c r="E8943" s="289">
        <v>1</v>
      </c>
      <c r="F8943" s="618">
        <v>550</v>
      </c>
      <c r="G8943" s="1569">
        <f>E8943*F8943</f>
        <v>550</v>
      </c>
      <c r="H8943" s="690"/>
    </row>
    <row r="8944" spans="1:8">
      <c r="A8944" s="676"/>
      <c r="B8944" s="699" t="s">
        <v>35</v>
      </c>
      <c r="C8944" s="700"/>
      <c r="D8944" s="103"/>
      <c r="E8944" s="513"/>
      <c r="F8944" s="644"/>
      <c r="G8944" s="1568">
        <f>SUM(G8939:G8943)</f>
        <v>841.18000000000006</v>
      </c>
      <c r="H8944" s="703"/>
    </row>
    <row r="8945" spans="1:8">
      <c r="A8945" s="66" t="s">
        <v>5730</v>
      </c>
      <c r="B8945" s="284" t="s">
        <v>742</v>
      </c>
      <c r="C8945" s="63"/>
      <c r="D8945" s="128"/>
      <c r="E8945" s="286"/>
      <c r="F8945" s="833"/>
      <c r="G8945" s="1570"/>
      <c r="H8945" s="63"/>
    </row>
    <row r="8946" spans="1:8" ht="30">
      <c r="A8946" s="1218" t="s">
        <v>5731</v>
      </c>
      <c r="B8946" s="303" t="s">
        <v>743</v>
      </c>
      <c r="C8946" s="425" t="s">
        <v>722</v>
      </c>
      <c r="D8946" s="678" t="s">
        <v>577</v>
      </c>
      <c r="E8946" s="289">
        <v>1</v>
      </c>
      <c r="F8946" s="618">
        <v>30</v>
      </c>
      <c r="G8946" s="1569">
        <f>E8946*F8946</f>
        <v>30</v>
      </c>
      <c r="H8946" s="690"/>
    </row>
    <row r="8947" spans="1:8">
      <c r="A8947" s="1218"/>
      <c r="B8947" s="303"/>
      <c r="C8947" s="425" t="s">
        <v>736</v>
      </c>
      <c r="D8947" s="678" t="s">
        <v>40</v>
      </c>
      <c r="E8947" s="289">
        <v>1</v>
      </c>
      <c r="F8947" s="618">
        <v>40</v>
      </c>
      <c r="G8947" s="1569">
        <f>E8947*F8947</f>
        <v>40</v>
      </c>
      <c r="H8947" s="690"/>
    </row>
    <row r="8948" spans="1:8">
      <c r="A8948" s="1218"/>
      <c r="B8948" s="699" t="s">
        <v>35</v>
      </c>
      <c r="C8948" s="700"/>
      <c r="D8948" s="103"/>
      <c r="E8948" s="513"/>
      <c r="F8948" s="644"/>
      <c r="G8948" s="1568">
        <f>SUM(G8946:G8947)</f>
        <v>70</v>
      </c>
      <c r="H8948" s="703"/>
    </row>
    <row r="8949" spans="1:8">
      <c r="A8949" s="66" t="s">
        <v>5732</v>
      </c>
      <c r="B8949" s="400" t="s">
        <v>756</v>
      </c>
      <c r="C8949" s="482"/>
      <c r="D8949" s="285"/>
      <c r="E8949" s="286"/>
      <c r="F8949" s="833"/>
      <c r="G8949" s="1570"/>
      <c r="H8949" s="285"/>
    </row>
    <row r="8950" spans="1:8" ht="30">
      <c r="A8950" s="711" t="s">
        <v>5733</v>
      </c>
      <c r="B8950" s="303" t="s">
        <v>832</v>
      </c>
      <c r="C8950" s="425" t="s">
        <v>735</v>
      </c>
      <c r="D8950" s="678" t="s">
        <v>39</v>
      </c>
      <c r="E8950" s="289">
        <v>0.03</v>
      </c>
      <c r="F8950" s="618">
        <v>720</v>
      </c>
      <c r="G8950" s="1569">
        <f>E8950*F8950</f>
        <v>21.599999999999998</v>
      </c>
      <c r="H8950" s="678"/>
    </row>
    <row r="8951" spans="1:8">
      <c r="A8951" s="676"/>
      <c r="B8951" s="303"/>
      <c r="C8951" s="425" t="s">
        <v>31</v>
      </c>
      <c r="D8951" s="678" t="s">
        <v>98</v>
      </c>
      <c r="E8951" s="289">
        <v>0.02</v>
      </c>
      <c r="F8951" s="618">
        <v>1079</v>
      </c>
      <c r="G8951" s="1569">
        <f>E8951*F8951</f>
        <v>21.580000000000002</v>
      </c>
      <c r="H8951" s="678"/>
    </row>
    <row r="8952" spans="1:8">
      <c r="A8952" s="676"/>
      <c r="B8952" s="303"/>
      <c r="C8952" s="425" t="s">
        <v>722</v>
      </c>
      <c r="D8952" s="678" t="s">
        <v>577</v>
      </c>
      <c r="E8952" s="289">
        <v>3</v>
      </c>
      <c r="F8952" s="618">
        <v>142</v>
      </c>
      <c r="G8952" s="1569">
        <f>E8952*F8952</f>
        <v>426</v>
      </c>
      <c r="H8952" s="678"/>
    </row>
    <row r="8953" spans="1:8">
      <c r="A8953" s="676"/>
      <c r="B8953" s="303"/>
      <c r="C8953" s="425" t="s">
        <v>902</v>
      </c>
      <c r="D8953" s="678" t="s">
        <v>757</v>
      </c>
      <c r="E8953" s="289">
        <v>3</v>
      </c>
      <c r="F8953" s="618">
        <v>106</v>
      </c>
      <c r="G8953" s="1569">
        <f>E8953*F8953</f>
        <v>318</v>
      </c>
      <c r="H8953" s="678"/>
    </row>
    <row r="8954" spans="1:8">
      <c r="A8954" s="676"/>
      <c r="B8954" s="798" t="s">
        <v>734</v>
      </c>
      <c r="C8954" s="425"/>
      <c r="D8954" s="678"/>
      <c r="E8954" s="289"/>
      <c r="F8954" s="618"/>
      <c r="G8954" s="1568">
        <f>SUM(G8950:G8953)</f>
        <v>787.18000000000006</v>
      </c>
      <c r="H8954" s="678"/>
    </row>
    <row r="8955" spans="1:8" ht="42.75">
      <c r="A8955" s="160" t="s">
        <v>18</v>
      </c>
      <c r="B8955" s="521" t="s">
        <v>5310</v>
      </c>
      <c r="C8955" s="835"/>
      <c r="D8955" s="160"/>
      <c r="E8955" s="160"/>
      <c r="F8955" s="815"/>
      <c r="G8955" s="1563"/>
      <c r="H8955" s="835"/>
    </row>
    <row r="8956" spans="1:8">
      <c r="A8956" s="66" t="s">
        <v>759</v>
      </c>
      <c r="B8956" s="150" t="s">
        <v>24</v>
      </c>
      <c r="C8956" s="474"/>
      <c r="D8956" s="66"/>
      <c r="E8956" s="66"/>
      <c r="F8956" s="440"/>
      <c r="G8956" s="891"/>
      <c r="H8956" s="474"/>
    </row>
    <row r="8957" spans="1:8" ht="30">
      <c r="A8957" s="1218" t="s">
        <v>760</v>
      </c>
      <c r="B8957" s="303" t="s">
        <v>25</v>
      </c>
      <c r="C8957" s="981" t="s">
        <v>26</v>
      </c>
      <c r="D8957" s="1027" t="s">
        <v>27</v>
      </c>
      <c r="E8957" s="257">
        <v>1.2E-2</v>
      </c>
      <c r="F8957" s="649">
        <v>67687</v>
      </c>
      <c r="G8957" s="701">
        <f>E8957*F8957</f>
        <v>812.24400000000003</v>
      </c>
      <c r="H8957" s="678"/>
    </row>
    <row r="8958" spans="1:8">
      <c r="A8958" s="676"/>
      <c r="B8958" s="699"/>
      <c r="C8958" s="981" t="s">
        <v>28</v>
      </c>
      <c r="D8958" s="1027" t="s">
        <v>29</v>
      </c>
      <c r="E8958" s="258">
        <v>0.01</v>
      </c>
      <c r="F8958" s="433">
        <v>316.39999999999998</v>
      </c>
      <c r="G8958" s="701">
        <f t="shared" ref="G8958:G8961" si="686">E8958*F8958</f>
        <v>3.1639999999999997</v>
      </c>
      <c r="H8958" s="103"/>
    </row>
    <row r="8959" spans="1:8">
      <c r="A8959" s="676"/>
      <c r="B8959" s="699"/>
      <c r="C8959" s="981" t="s">
        <v>30</v>
      </c>
      <c r="D8959" s="1027" t="s">
        <v>29</v>
      </c>
      <c r="E8959" s="258">
        <v>0.01</v>
      </c>
      <c r="F8959" s="649">
        <v>650</v>
      </c>
      <c r="G8959" s="701">
        <f t="shared" si="686"/>
        <v>6.5</v>
      </c>
      <c r="H8959" s="103"/>
    </row>
    <row r="8960" spans="1:8">
      <c r="A8960" s="711"/>
      <c r="B8960" s="288"/>
      <c r="C8960" s="981" t="s">
        <v>31</v>
      </c>
      <c r="D8960" s="1027" t="s">
        <v>32</v>
      </c>
      <c r="E8960" s="257">
        <v>0.01</v>
      </c>
      <c r="F8960" s="649">
        <v>350</v>
      </c>
      <c r="G8960" s="701">
        <f t="shared" si="686"/>
        <v>3.5</v>
      </c>
      <c r="H8960" s="690"/>
    </row>
    <row r="8961" spans="1:8">
      <c r="A8961" s="676"/>
      <c r="B8961" s="699"/>
      <c r="C8961" s="981" t="s">
        <v>33</v>
      </c>
      <c r="D8961" s="1029" t="s">
        <v>34</v>
      </c>
      <c r="E8961" s="258">
        <v>0.11</v>
      </c>
      <c r="F8961" s="649">
        <v>800</v>
      </c>
      <c r="G8961" s="701">
        <f t="shared" si="686"/>
        <v>88</v>
      </c>
      <c r="H8961" s="703"/>
    </row>
    <row r="8962" spans="1:8">
      <c r="A8962" s="676"/>
      <c r="B8962" s="699" t="s">
        <v>35</v>
      </c>
      <c r="C8962" s="744"/>
      <c r="D8962" s="103"/>
      <c r="E8962" s="608"/>
      <c r="F8962" s="429"/>
      <c r="G8962" s="1533">
        <f>SUM(G8957:G8961)</f>
        <v>913.40800000000002</v>
      </c>
      <c r="H8962" s="103"/>
    </row>
    <row r="8963" spans="1:8" ht="45">
      <c r="A8963" s="676" t="s">
        <v>762</v>
      </c>
      <c r="B8963" s="303" t="s">
        <v>36</v>
      </c>
      <c r="C8963" s="981" t="s">
        <v>26</v>
      </c>
      <c r="D8963" s="1027" t="s">
        <v>27</v>
      </c>
      <c r="E8963" s="257">
        <v>4.0000000000000001E-3</v>
      </c>
      <c r="F8963" s="649">
        <v>67687</v>
      </c>
      <c r="G8963" s="701">
        <f>E8963*F8963</f>
        <v>270.74799999999999</v>
      </c>
      <c r="H8963" s="678"/>
    </row>
    <row r="8964" spans="1:8">
      <c r="A8964" s="676"/>
      <c r="B8964" s="699"/>
      <c r="C8964" s="981" t="s">
        <v>28</v>
      </c>
      <c r="D8964" s="1027" t="s">
        <v>29</v>
      </c>
      <c r="E8964" s="258">
        <v>0.01</v>
      </c>
      <c r="F8964" s="433">
        <v>316.39999999999998</v>
      </c>
      <c r="G8964" s="701">
        <f t="shared" ref="G8964:G8968" si="687">E8964*F8964</f>
        <v>3.1639999999999997</v>
      </c>
      <c r="H8964" s="103"/>
    </row>
    <row r="8965" spans="1:8">
      <c r="A8965" s="676"/>
      <c r="B8965" s="677"/>
      <c r="C8965" s="981" t="s">
        <v>30</v>
      </c>
      <c r="D8965" s="1027" t="s">
        <v>29</v>
      </c>
      <c r="E8965" s="258">
        <v>0.01</v>
      </c>
      <c r="F8965" s="649">
        <v>650</v>
      </c>
      <c r="G8965" s="701">
        <f t="shared" si="687"/>
        <v>6.5</v>
      </c>
      <c r="H8965" s="678"/>
    </row>
    <row r="8966" spans="1:8">
      <c r="B8966" s="677"/>
      <c r="C8966" s="981" t="s">
        <v>37</v>
      </c>
      <c r="D8966" s="1027" t="s">
        <v>38</v>
      </c>
      <c r="E8966" s="257">
        <v>4.0000000000000001E-3</v>
      </c>
      <c r="F8966" s="649">
        <v>144704</v>
      </c>
      <c r="G8966" s="701">
        <f t="shared" si="687"/>
        <v>578.81600000000003</v>
      </c>
      <c r="H8966" s="678"/>
    </row>
    <row r="8967" spans="1:8">
      <c r="A8967" s="676"/>
      <c r="B8967" s="677"/>
      <c r="C8967" s="981" t="s">
        <v>31</v>
      </c>
      <c r="D8967" s="1027" t="s">
        <v>27</v>
      </c>
      <c r="E8967" s="257">
        <v>0.01</v>
      </c>
      <c r="F8967" s="649">
        <v>350</v>
      </c>
      <c r="G8967" s="701">
        <f t="shared" si="687"/>
        <v>3.5</v>
      </c>
      <c r="H8967" s="678"/>
    </row>
    <row r="8968" spans="1:8">
      <c r="A8968" s="676"/>
      <c r="B8968" s="699"/>
      <c r="C8968" s="981" t="s">
        <v>33</v>
      </c>
      <c r="D8968" s="1027" t="s">
        <v>39</v>
      </c>
      <c r="E8968" s="258">
        <v>0.16</v>
      </c>
      <c r="F8968" s="649">
        <v>800</v>
      </c>
      <c r="G8968" s="701">
        <f t="shared" si="687"/>
        <v>128</v>
      </c>
      <c r="H8968" s="308"/>
    </row>
    <row r="8969" spans="1:8">
      <c r="A8969" s="676"/>
      <c r="B8969" s="699" t="s">
        <v>35</v>
      </c>
      <c r="C8969" s="742"/>
      <c r="D8969" s="678"/>
      <c r="E8969" s="678"/>
      <c r="F8969" s="204"/>
      <c r="G8969" s="1533">
        <f>SUM(G8963:G8968)</f>
        <v>990.72800000000007</v>
      </c>
      <c r="H8969" s="308"/>
    </row>
    <row r="8970" spans="1:8" ht="30">
      <c r="A8970" s="676" t="s">
        <v>5734</v>
      </c>
      <c r="B8970" s="836" t="s">
        <v>389</v>
      </c>
      <c r="C8970" s="981" t="s">
        <v>26</v>
      </c>
      <c r="D8970" s="1027" t="s">
        <v>27</v>
      </c>
      <c r="E8970" s="258">
        <v>3.0000000000000001E-3</v>
      </c>
      <c r="F8970" s="649">
        <v>67687</v>
      </c>
      <c r="G8970" s="701">
        <f>E8970*F8970</f>
        <v>203.06100000000001</v>
      </c>
      <c r="H8970" s="678"/>
    </row>
    <row r="8971" spans="1:8">
      <c r="A8971" s="676"/>
      <c r="B8971" s="677"/>
      <c r="C8971" s="981" t="s">
        <v>42</v>
      </c>
      <c r="D8971" s="1027" t="s">
        <v>27</v>
      </c>
      <c r="E8971" s="258">
        <v>3.0000000000000001E-3</v>
      </c>
      <c r="F8971" s="649">
        <v>45738</v>
      </c>
      <c r="G8971" s="701">
        <f t="shared" ref="G8971:G8973" si="688">E8971*F8971</f>
        <v>137.214</v>
      </c>
      <c r="H8971" s="678"/>
    </row>
    <row r="8972" spans="1:8">
      <c r="A8972" s="676"/>
      <c r="B8972" s="699"/>
      <c r="C8972" s="981" t="s">
        <v>43</v>
      </c>
      <c r="D8972" s="1027" t="s">
        <v>27</v>
      </c>
      <c r="E8972" s="258">
        <v>4.0000000000000001E-3</v>
      </c>
      <c r="F8972" s="649">
        <v>145939</v>
      </c>
      <c r="G8972" s="701">
        <f t="shared" si="688"/>
        <v>583.75599999999997</v>
      </c>
      <c r="H8972" s="308"/>
    </row>
    <row r="8973" spans="1:8">
      <c r="A8973" s="676"/>
      <c r="B8973" s="288"/>
      <c r="C8973" s="56" t="s">
        <v>44</v>
      </c>
      <c r="D8973" s="1027" t="s">
        <v>27</v>
      </c>
      <c r="E8973" s="258">
        <v>3.0000000000000001E-3</v>
      </c>
      <c r="F8973" s="649">
        <v>69797</v>
      </c>
      <c r="G8973" s="701">
        <f t="shared" si="688"/>
        <v>209.39099999999999</v>
      </c>
      <c r="H8973" s="678"/>
    </row>
    <row r="8974" spans="1:8">
      <c r="A8974" s="676"/>
      <c r="B8974" s="677"/>
      <c r="C8974" s="981" t="s">
        <v>45</v>
      </c>
      <c r="D8974" s="1027" t="s">
        <v>34</v>
      </c>
      <c r="E8974" s="258">
        <v>1E-3</v>
      </c>
      <c r="F8974" s="649">
        <v>82115</v>
      </c>
      <c r="G8974" s="701">
        <f t="shared" ref="G8974:G8979" si="689">F8974*E8974</f>
        <v>82.114999999999995</v>
      </c>
      <c r="H8974" s="678"/>
    </row>
    <row r="8975" spans="1:8">
      <c r="A8975" s="676"/>
      <c r="B8975" s="677"/>
      <c r="C8975" s="981" t="s">
        <v>46</v>
      </c>
      <c r="D8975" s="1027" t="s">
        <v>38</v>
      </c>
      <c r="E8975" s="258">
        <v>0.01</v>
      </c>
      <c r="F8975" s="671">
        <v>8468</v>
      </c>
      <c r="G8975" s="701">
        <f t="shared" si="689"/>
        <v>84.68</v>
      </c>
      <c r="H8975" s="678"/>
    </row>
    <row r="8976" spans="1:8">
      <c r="A8976" s="676"/>
      <c r="B8976" s="677"/>
      <c r="C8976" s="981" t="s">
        <v>28</v>
      </c>
      <c r="D8976" s="1027" t="s">
        <v>29</v>
      </c>
      <c r="E8976" s="258">
        <v>0.01</v>
      </c>
      <c r="F8976" s="1057">
        <v>316.39999999999998</v>
      </c>
      <c r="G8976" s="701">
        <f t="shared" si="689"/>
        <v>3.1639999999999997</v>
      </c>
      <c r="H8976" s="678"/>
    </row>
    <row r="8977" spans="1:8">
      <c r="A8977" s="676"/>
      <c r="B8977" s="677"/>
      <c r="C8977" s="981" t="s">
        <v>47</v>
      </c>
      <c r="D8977" s="1027" t="s">
        <v>29</v>
      </c>
      <c r="E8977" s="258">
        <v>0.01</v>
      </c>
      <c r="F8977" s="1018">
        <v>366.25</v>
      </c>
      <c r="G8977" s="701">
        <f t="shared" si="689"/>
        <v>3.6625000000000001</v>
      </c>
      <c r="H8977" s="678"/>
    </row>
    <row r="8978" spans="1:8">
      <c r="A8978" s="676"/>
      <c r="B8978" s="288"/>
      <c r="C8978" s="981" t="s">
        <v>30</v>
      </c>
      <c r="D8978" s="1027" t="s">
        <v>29</v>
      </c>
      <c r="E8978" s="258">
        <v>0.01</v>
      </c>
      <c r="F8978" s="649">
        <v>650</v>
      </c>
      <c r="G8978" s="701">
        <f t="shared" si="689"/>
        <v>6.5</v>
      </c>
      <c r="H8978" s="678"/>
    </row>
    <row r="8979" spans="1:8">
      <c r="A8979" s="676"/>
      <c r="B8979" s="677"/>
      <c r="C8979" s="981" t="s">
        <v>33</v>
      </c>
      <c r="D8979" s="1027" t="s">
        <v>39</v>
      </c>
      <c r="E8979" s="258">
        <v>0.2</v>
      </c>
      <c r="F8979" s="649">
        <v>800</v>
      </c>
      <c r="G8979" s="701">
        <f t="shared" si="689"/>
        <v>160</v>
      </c>
      <c r="H8979" s="678"/>
    </row>
    <row r="8980" spans="1:8">
      <c r="A8980" s="676"/>
      <c r="B8980" s="699" t="s">
        <v>35</v>
      </c>
      <c r="C8980" s="744"/>
      <c r="D8980" s="103"/>
      <c r="E8980" s="103"/>
      <c r="F8980" s="429"/>
      <c r="G8980" s="1533">
        <f>SUM(G8970:G8979)</f>
        <v>1473.5435</v>
      </c>
      <c r="H8980" s="103"/>
    </row>
    <row r="8981" spans="1:8" ht="30">
      <c r="A8981" s="676" t="s">
        <v>5735</v>
      </c>
      <c r="B8981" s="775" t="s">
        <v>48</v>
      </c>
      <c r="C8981" s="981" t="s">
        <v>26</v>
      </c>
      <c r="D8981" s="1027" t="s">
        <v>27</v>
      </c>
      <c r="E8981" s="258">
        <v>4.0000000000000001E-3</v>
      </c>
      <c r="F8981" s="649">
        <v>67687</v>
      </c>
      <c r="G8981" s="701">
        <f>E8981*F8981</f>
        <v>270.74799999999999</v>
      </c>
      <c r="H8981" s="678"/>
    </row>
    <row r="8982" spans="1:8">
      <c r="A8982" s="676"/>
      <c r="B8982" s="699"/>
      <c r="C8982" s="981" t="s">
        <v>43</v>
      </c>
      <c r="D8982" s="1027" t="s">
        <v>27</v>
      </c>
      <c r="E8982" s="258">
        <v>2E-3</v>
      </c>
      <c r="F8982" s="649">
        <v>145939</v>
      </c>
      <c r="G8982" s="701">
        <f t="shared" ref="G8982:G8992" si="690">E8982*F8982</f>
        <v>291.87799999999999</v>
      </c>
      <c r="H8982" s="308"/>
    </row>
    <row r="8983" spans="1:8">
      <c r="A8983" s="676"/>
      <c r="B8983" s="288"/>
      <c r="C8983" s="56" t="s">
        <v>44</v>
      </c>
      <c r="D8983" s="1027" t="s">
        <v>27</v>
      </c>
      <c r="E8983" s="258">
        <v>4.0000000000000001E-3</v>
      </c>
      <c r="F8983" s="649">
        <v>69797</v>
      </c>
      <c r="G8983" s="701">
        <f t="shared" si="690"/>
        <v>279.18799999999999</v>
      </c>
      <c r="H8983" s="678"/>
    </row>
    <row r="8984" spans="1:8">
      <c r="A8984" s="676"/>
      <c r="B8984" s="677"/>
      <c r="C8984" s="981" t="s">
        <v>45</v>
      </c>
      <c r="D8984" s="1027" t="s">
        <v>34</v>
      </c>
      <c r="E8984" s="258">
        <v>1E-3</v>
      </c>
      <c r="F8984" s="649">
        <v>82115</v>
      </c>
      <c r="G8984" s="701">
        <f t="shared" si="690"/>
        <v>82.114999999999995</v>
      </c>
      <c r="H8984" s="678"/>
    </row>
    <row r="8985" spans="1:8">
      <c r="A8985" s="676"/>
      <c r="B8985" s="677"/>
      <c r="C8985" s="981" t="s">
        <v>46</v>
      </c>
      <c r="D8985" s="1027" t="s">
        <v>29</v>
      </c>
      <c r="E8985" s="258">
        <v>0.01</v>
      </c>
      <c r="F8985" s="671">
        <v>8468</v>
      </c>
      <c r="G8985" s="701">
        <f t="shared" si="690"/>
        <v>84.68</v>
      </c>
      <c r="H8985" s="678"/>
    </row>
    <row r="8986" spans="1:8">
      <c r="A8986" s="676"/>
      <c r="B8986" s="677"/>
      <c r="C8986" s="981" t="s">
        <v>28</v>
      </c>
      <c r="D8986" s="1027" t="s">
        <v>29</v>
      </c>
      <c r="E8986" s="258">
        <v>0.01</v>
      </c>
      <c r="F8986" s="671">
        <v>316.39999999999998</v>
      </c>
      <c r="G8986" s="701">
        <f t="shared" si="690"/>
        <v>3.1639999999999997</v>
      </c>
      <c r="H8986" s="678"/>
    </row>
    <row r="8987" spans="1:8">
      <c r="A8987" s="676"/>
      <c r="B8987" s="677"/>
      <c r="C8987" s="981" t="s">
        <v>47</v>
      </c>
      <c r="D8987" s="1027" t="s">
        <v>29</v>
      </c>
      <c r="E8987" s="258">
        <v>0.01</v>
      </c>
      <c r="F8987" s="649">
        <v>366.25</v>
      </c>
      <c r="G8987" s="701">
        <f t="shared" si="690"/>
        <v>3.6625000000000001</v>
      </c>
      <c r="H8987" s="678"/>
    </row>
    <row r="8988" spans="1:8">
      <c r="A8988" s="676"/>
      <c r="B8988" s="677"/>
      <c r="C8988" s="981" t="s">
        <v>30</v>
      </c>
      <c r="D8988" s="1027" t="s">
        <v>29</v>
      </c>
      <c r="E8988" s="258">
        <v>0.01</v>
      </c>
      <c r="F8988" s="649">
        <v>650</v>
      </c>
      <c r="G8988" s="701">
        <f t="shared" si="690"/>
        <v>6.5</v>
      </c>
      <c r="H8988" s="678"/>
    </row>
    <row r="8989" spans="1:8">
      <c r="A8989" s="676"/>
      <c r="B8989" s="677"/>
      <c r="C8989" s="981" t="s">
        <v>37</v>
      </c>
      <c r="D8989" s="1027" t="s">
        <v>29</v>
      </c>
      <c r="E8989" s="258">
        <v>0.01</v>
      </c>
      <c r="F8989" s="649">
        <v>39500</v>
      </c>
      <c r="G8989" s="701">
        <f t="shared" si="690"/>
        <v>395</v>
      </c>
      <c r="H8989" s="678"/>
    </row>
    <row r="8990" spans="1:8">
      <c r="A8990" s="676"/>
      <c r="B8990" s="677"/>
      <c r="C8990" s="981" t="s">
        <v>31</v>
      </c>
      <c r="D8990" s="1027" t="s">
        <v>27</v>
      </c>
      <c r="E8990" s="258">
        <v>2.1999999999999999E-2</v>
      </c>
      <c r="F8990" s="649">
        <v>350</v>
      </c>
      <c r="G8990" s="701">
        <f t="shared" si="690"/>
        <v>7.6999999999999993</v>
      </c>
      <c r="H8990" s="678"/>
    </row>
    <row r="8991" spans="1:8">
      <c r="A8991" s="676"/>
      <c r="B8991" s="677"/>
      <c r="C8991" s="981" t="s">
        <v>33</v>
      </c>
      <c r="D8991" s="1027" t="s">
        <v>39</v>
      </c>
      <c r="E8991" s="258">
        <v>2.1000000000000001E-2</v>
      </c>
      <c r="F8991" s="649">
        <v>800</v>
      </c>
      <c r="G8991" s="701">
        <f t="shared" si="690"/>
        <v>16.8</v>
      </c>
      <c r="H8991" s="678"/>
    </row>
    <row r="8992" spans="1:8">
      <c r="A8992" s="676"/>
      <c r="B8992" s="677"/>
      <c r="C8992" s="981" t="s">
        <v>49</v>
      </c>
      <c r="D8992" s="1027" t="s">
        <v>40</v>
      </c>
      <c r="E8992" s="258">
        <v>0.01</v>
      </c>
      <c r="F8992" s="649">
        <v>370</v>
      </c>
      <c r="G8992" s="701">
        <f t="shared" si="690"/>
        <v>3.7</v>
      </c>
      <c r="H8992" s="678"/>
    </row>
    <row r="8993" spans="1:8">
      <c r="A8993" s="837"/>
      <c r="B8993" s="699" t="s">
        <v>35</v>
      </c>
      <c r="C8993" s="744"/>
      <c r="D8993" s="103"/>
      <c r="E8993" s="103"/>
      <c r="F8993" s="429"/>
      <c r="G8993" s="1533">
        <f>SUM(G8981:G8992)</f>
        <v>1445.1355000000001</v>
      </c>
      <c r="H8993" s="678"/>
    </row>
    <row r="8994" spans="1:8" ht="30">
      <c r="A8994" s="676" t="s">
        <v>5736</v>
      </c>
      <c r="B8994" s="836" t="s">
        <v>391</v>
      </c>
      <c r="C8994" s="981" t="s">
        <v>26</v>
      </c>
      <c r="D8994" s="1027" t="s">
        <v>27</v>
      </c>
      <c r="E8994" s="258">
        <v>3.0000000000000001E-3</v>
      </c>
      <c r="F8994" s="649">
        <v>67687</v>
      </c>
      <c r="G8994" s="701">
        <f>E8994*F8994</f>
        <v>203.06100000000001</v>
      </c>
      <c r="H8994" s="678"/>
    </row>
    <row r="8995" spans="1:8">
      <c r="A8995" s="676"/>
      <c r="B8995" s="677"/>
      <c r="C8995" s="981" t="s">
        <v>43</v>
      </c>
      <c r="D8995" s="1027" t="s">
        <v>27</v>
      </c>
      <c r="E8995" s="258">
        <v>2E-3</v>
      </c>
      <c r="F8995" s="649">
        <v>145939</v>
      </c>
      <c r="G8995" s="701">
        <f t="shared" ref="G8995:G9005" si="691">E8995*F8995</f>
        <v>291.87799999999999</v>
      </c>
      <c r="H8995" s="678"/>
    </row>
    <row r="8996" spans="1:8">
      <c r="A8996" s="676"/>
      <c r="B8996" s="677"/>
      <c r="C8996" s="56" t="s">
        <v>44</v>
      </c>
      <c r="D8996" s="1027" t="s">
        <v>27</v>
      </c>
      <c r="E8996" s="258">
        <v>3.5000000000000001E-3</v>
      </c>
      <c r="F8996" s="649">
        <v>69797</v>
      </c>
      <c r="G8996" s="701">
        <f t="shared" si="691"/>
        <v>244.2895</v>
      </c>
      <c r="H8996" s="678"/>
    </row>
    <row r="8997" spans="1:8">
      <c r="A8997" s="676"/>
      <c r="B8997" s="699"/>
      <c r="C8997" s="981" t="s">
        <v>45</v>
      </c>
      <c r="D8997" s="1027" t="s">
        <v>34</v>
      </c>
      <c r="E8997" s="258">
        <v>1E-3</v>
      </c>
      <c r="F8997" s="649">
        <v>82115</v>
      </c>
      <c r="G8997" s="701">
        <f t="shared" si="691"/>
        <v>82.114999999999995</v>
      </c>
      <c r="H8997" s="308"/>
    </row>
    <row r="8998" spans="1:8">
      <c r="A8998" s="676"/>
      <c r="B8998" s="288"/>
      <c r="C8998" s="981" t="s">
        <v>46</v>
      </c>
      <c r="D8998" s="1027" t="s">
        <v>38</v>
      </c>
      <c r="E8998" s="258">
        <v>0.01</v>
      </c>
      <c r="F8998" s="671">
        <v>8468</v>
      </c>
      <c r="G8998" s="701">
        <f t="shared" si="691"/>
        <v>84.68</v>
      </c>
      <c r="H8998" s="678"/>
    </row>
    <row r="8999" spans="1:8">
      <c r="A8999" s="676"/>
      <c r="B8999" s="677"/>
      <c r="C8999" s="981" t="s">
        <v>28</v>
      </c>
      <c r="D8999" s="1027" t="s">
        <v>29</v>
      </c>
      <c r="E8999" s="258">
        <v>0.01</v>
      </c>
      <c r="F8999" s="671">
        <v>316.39999999999998</v>
      </c>
      <c r="G8999" s="701">
        <f t="shared" si="691"/>
        <v>3.1639999999999997</v>
      </c>
      <c r="H8999" s="678"/>
    </row>
    <row r="9000" spans="1:8">
      <c r="A9000" s="676"/>
      <c r="B9000" s="677"/>
      <c r="C9000" s="981" t="s">
        <v>47</v>
      </c>
      <c r="D9000" s="1027" t="s">
        <v>29</v>
      </c>
      <c r="E9000" s="258">
        <v>0.01</v>
      </c>
      <c r="F9000" s="649">
        <v>366.25</v>
      </c>
      <c r="G9000" s="701">
        <f t="shared" si="691"/>
        <v>3.6625000000000001</v>
      </c>
      <c r="H9000" s="678"/>
    </row>
    <row r="9001" spans="1:8">
      <c r="A9001" s="676"/>
      <c r="B9001" s="677"/>
      <c r="C9001" s="981" t="s">
        <v>30</v>
      </c>
      <c r="D9001" s="1027" t="s">
        <v>29</v>
      </c>
      <c r="E9001" s="258">
        <v>0.01</v>
      </c>
      <c r="F9001" s="649">
        <v>650</v>
      </c>
      <c r="G9001" s="701">
        <f t="shared" si="691"/>
        <v>6.5</v>
      </c>
      <c r="H9001" s="678"/>
    </row>
    <row r="9002" spans="1:8">
      <c r="A9002" s="676"/>
      <c r="B9002" s="677"/>
      <c r="C9002" s="981" t="s">
        <v>37</v>
      </c>
      <c r="D9002" s="1027" t="s">
        <v>29</v>
      </c>
      <c r="E9002" s="258">
        <v>4.0000000000000001E-3</v>
      </c>
      <c r="F9002" s="649">
        <v>144704</v>
      </c>
      <c r="G9002" s="701">
        <f t="shared" si="691"/>
        <v>578.81600000000003</v>
      </c>
      <c r="H9002" s="678"/>
    </row>
    <row r="9003" spans="1:8">
      <c r="A9003" s="676"/>
      <c r="B9003" s="677"/>
      <c r="C9003" s="981" t="s">
        <v>31</v>
      </c>
      <c r="D9003" s="1027" t="s">
        <v>27</v>
      </c>
      <c r="E9003" s="258">
        <v>2.1999999999999999E-2</v>
      </c>
      <c r="F9003" s="649">
        <v>350</v>
      </c>
      <c r="G9003" s="701">
        <f t="shared" si="691"/>
        <v>7.6999999999999993</v>
      </c>
      <c r="H9003" s="678"/>
    </row>
    <row r="9004" spans="1:8">
      <c r="A9004" s="676"/>
      <c r="B9004" s="677"/>
      <c r="C9004" s="981" t="s">
        <v>33</v>
      </c>
      <c r="D9004" s="1027" t="s">
        <v>39</v>
      </c>
      <c r="E9004" s="258">
        <v>2.1000000000000001E-2</v>
      </c>
      <c r="F9004" s="649">
        <v>800</v>
      </c>
      <c r="G9004" s="701">
        <f t="shared" si="691"/>
        <v>16.8</v>
      </c>
      <c r="H9004" s="678"/>
    </row>
    <row r="9005" spans="1:8">
      <c r="A9005" s="676"/>
      <c r="B9005" s="677"/>
      <c r="C9005" s="981" t="s">
        <v>49</v>
      </c>
      <c r="D9005" s="1027" t="s">
        <v>40</v>
      </c>
      <c r="E9005" s="258">
        <v>0.01</v>
      </c>
      <c r="F9005" s="649">
        <v>370</v>
      </c>
      <c r="G9005" s="701">
        <f t="shared" si="691"/>
        <v>3.7</v>
      </c>
      <c r="H9005" s="678"/>
    </row>
    <row r="9006" spans="1:8">
      <c r="A9006" s="676"/>
      <c r="B9006" s="699" t="s">
        <v>35</v>
      </c>
      <c r="C9006" s="744"/>
      <c r="D9006" s="103"/>
      <c r="E9006" s="103"/>
      <c r="F9006" s="429"/>
      <c r="G9006" s="1533">
        <f>SUM(G8994:G9005)</f>
        <v>1526.3660000000002</v>
      </c>
      <c r="H9006" s="308"/>
    </row>
    <row r="9007" spans="1:8" ht="30">
      <c r="A9007" s="676" t="s">
        <v>5737</v>
      </c>
      <c r="B9007" s="303" t="s">
        <v>51</v>
      </c>
      <c r="C9007" s="981" t="s">
        <v>54</v>
      </c>
      <c r="D9007" s="1027" t="s">
        <v>27</v>
      </c>
      <c r="E9007" s="1058">
        <v>4.0000000000000001E-3</v>
      </c>
      <c r="F9007" s="649">
        <v>91113</v>
      </c>
      <c r="G9007" s="701">
        <f>E9007*F9007</f>
        <v>364.452</v>
      </c>
      <c r="H9007" s="308"/>
    </row>
    <row r="9008" spans="1:8">
      <c r="A9008" s="676"/>
      <c r="B9008" s="288"/>
      <c r="C9008" s="981" t="s">
        <v>55</v>
      </c>
      <c r="D9008" s="1027" t="s">
        <v>40</v>
      </c>
      <c r="E9008" s="1058">
        <v>3.0000000000000001E-3</v>
      </c>
      <c r="F9008" s="649">
        <v>150375</v>
      </c>
      <c r="G9008" s="701">
        <f t="shared" ref="G9008:G9013" si="692">E9008*F9008</f>
        <v>451.125</v>
      </c>
      <c r="H9008" s="678"/>
    </row>
    <row r="9009" spans="1:8">
      <c r="A9009" s="676"/>
      <c r="B9009" s="677"/>
      <c r="C9009" s="981" t="s">
        <v>45</v>
      </c>
      <c r="D9009" s="1027" t="s">
        <v>39</v>
      </c>
      <c r="E9009" s="1058">
        <v>3.0000000000000001E-3</v>
      </c>
      <c r="F9009" s="649">
        <v>82115</v>
      </c>
      <c r="G9009" s="701">
        <f t="shared" si="692"/>
        <v>246.345</v>
      </c>
      <c r="H9009" s="678"/>
    </row>
    <row r="9010" spans="1:8">
      <c r="A9010" s="676"/>
      <c r="B9010" s="677"/>
      <c r="C9010" s="981" t="s">
        <v>28</v>
      </c>
      <c r="D9010" s="1027" t="s">
        <v>29</v>
      </c>
      <c r="E9010" s="258">
        <v>0.1</v>
      </c>
      <c r="F9010" s="671">
        <v>316.39999999999998</v>
      </c>
      <c r="G9010" s="701">
        <f t="shared" si="692"/>
        <v>31.64</v>
      </c>
      <c r="H9010" s="678"/>
    </row>
    <row r="9011" spans="1:8">
      <c r="A9011" s="676"/>
      <c r="B9011" s="677"/>
      <c r="C9011" s="981" t="s">
        <v>30</v>
      </c>
      <c r="D9011" s="1027" t="s">
        <v>29</v>
      </c>
      <c r="E9011" s="258">
        <v>0.1</v>
      </c>
      <c r="F9011" s="649">
        <v>650</v>
      </c>
      <c r="G9011" s="701">
        <f t="shared" si="692"/>
        <v>65</v>
      </c>
      <c r="H9011" s="678"/>
    </row>
    <row r="9012" spans="1:8">
      <c r="A9012" s="676"/>
      <c r="B9012" s="677"/>
      <c r="C9012" s="981" t="s">
        <v>31</v>
      </c>
      <c r="D9012" s="1027" t="s">
        <v>27</v>
      </c>
      <c r="E9012" s="258">
        <v>0.1</v>
      </c>
      <c r="F9012" s="649">
        <v>350</v>
      </c>
      <c r="G9012" s="701">
        <f t="shared" si="692"/>
        <v>35</v>
      </c>
      <c r="H9012" s="678"/>
    </row>
    <row r="9013" spans="1:8">
      <c r="A9013" s="676"/>
      <c r="B9013" s="677"/>
      <c r="C9013" s="981" t="s">
        <v>33</v>
      </c>
      <c r="D9013" s="1027" t="s">
        <v>39</v>
      </c>
      <c r="E9013" s="258">
        <v>0.1</v>
      </c>
      <c r="F9013" s="649">
        <v>800</v>
      </c>
      <c r="G9013" s="701">
        <f t="shared" si="692"/>
        <v>80</v>
      </c>
      <c r="H9013" s="678"/>
    </row>
    <row r="9014" spans="1:8">
      <c r="A9014" s="676"/>
      <c r="B9014" s="699" t="s">
        <v>35</v>
      </c>
      <c r="C9014" s="744"/>
      <c r="D9014" s="103"/>
      <c r="E9014" s="608"/>
      <c r="F9014" s="429"/>
      <c r="G9014" s="1533">
        <f>SUM(G9007:G9013)</f>
        <v>1273.5620000000001</v>
      </c>
      <c r="H9014" s="308"/>
    </row>
    <row r="9015" spans="1:8" ht="30">
      <c r="A9015" s="676" t="s">
        <v>5738</v>
      </c>
      <c r="B9015" s="303" t="s">
        <v>52</v>
      </c>
      <c r="C9015" s="981" t="s">
        <v>54</v>
      </c>
      <c r="D9015" s="1027" t="s">
        <v>27</v>
      </c>
      <c r="E9015" s="1058">
        <v>5.0000000000000001E-3</v>
      </c>
      <c r="F9015" s="649">
        <v>91113</v>
      </c>
      <c r="G9015" s="701">
        <f>E9015*F9015</f>
        <v>455.565</v>
      </c>
      <c r="H9015" s="678"/>
    </row>
    <row r="9016" spans="1:8">
      <c r="A9016" s="676"/>
      <c r="B9016" s="677"/>
      <c r="C9016" s="981" t="s">
        <v>45</v>
      </c>
      <c r="D9016" s="1027" t="s">
        <v>39</v>
      </c>
      <c r="E9016" s="1058">
        <v>1E-3</v>
      </c>
      <c r="F9016" s="649">
        <v>82115</v>
      </c>
      <c r="G9016" s="701">
        <f t="shared" ref="G9016:G9021" si="693">E9016*F9016</f>
        <v>82.114999999999995</v>
      </c>
      <c r="H9016" s="678"/>
    </row>
    <row r="9017" spans="1:8">
      <c r="A9017" s="676"/>
      <c r="B9017" s="677"/>
      <c r="C9017" s="981" t="s">
        <v>28</v>
      </c>
      <c r="D9017" s="1027" t="s">
        <v>29</v>
      </c>
      <c r="E9017" s="258">
        <v>0.01</v>
      </c>
      <c r="F9017" s="671">
        <v>316.39999999999998</v>
      </c>
      <c r="G9017" s="701">
        <f t="shared" si="693"/>
        <v>3.1639999999999997</v>
      </c>
      <c r="H9017" s="678"/>
    </row>
    <row r="9018" spans="1:8">
      <c r="A9018" s="676"/>
      <c r="B9018" s="699"/>
      <c r="C9018" s="981" t="s">
        <v>30</v>
      </c>
      <c r="D9018" s="1027" t="s">
        <v>29</v>
      </c>
      <c r="E9018" s="258">
        <v>0.01</v>
      </c>
      <c r="F9018" s="649">
        <v>650</v>
      </c>
      <c r="G9018" s="701">
        <f t="shared" si="693"/>
        <v>6.5</v>
      </c>
      <c r="H9018" s="308"/>
    </row>
    <row r="9019" spans="1:8">
      <c r="A9019" s="676"/>
      <c r="B9019" s="288"/>
      <c r="C9019" s="981" t="s">
        <v>31</v>
      </c>
      <c r="D9019" s="1027" t="s">
        <v>32</v>
      </c>
      <c r="E9019" s="258">
        <v>0.1</v>
      </c>
      <c r="F9019" s="649">
        <v>350</v>
      </c>
      <c r="G9019" s="701">
        <f t="shared" si="693"/>
        <v>35</v>
      </c>
      <c r="H9019" s="678"/>
    </row>
    <row r="9020" spans="1:8">
      <c r="A9020" s="676"/>
      <c r="B9020" s="677"/>
      <c r="C9020" s="981" t="s">
        <v>37</v>
      </c>
      <c r="D9020" s="1027" t="s">
        <v>29</v>
      </c>
      <c r="E9020" s="258">
        <v>5.0000000000000001E-3</v>
      </c>
      <c r="F9020" s="649">
        <v>144704</v>
      </c>
      <c r="G9020" s="701">
        <f t="shared" si="693"/>
        <v>723.52</v>
      </c>
      <c r="H9020" s="678"/>
    </row>
    <row r="9021" spans="1:8">
      <c r="A9021" s="676"/>
      <c r="B9021" s="677"/>
      <c r="C9021" s="981" t="s">
        <v>33</v>
      </c>
      <c r="D9021" s="1027" t="s">
        <v>39</v>
      </c>
      <c r="E9021" s="258">
        <v>0.1</v>
      </c>
      <c r="F9021" s="649">
        <v>800</v>
      </c>
      <c r="G9021" s="701">
        <f t="shared" si="693"/>
        <v>80</v>
      </c>
      <c r="H9021" s="678"/>
    </row>
    <row r="9022" spans="1:8">
      <c r="A9022" s="676"/>
      <c r="B9022" s="699" t="s">
        <v>35</v>
      </c>
      <c r="C9022" s="744"/>
      <c r="D9022" s="103"/>
      <c r="E9022" s="608"/>
      <c r="F9022" s="429"/>
      <c r="G9022" s="1533">
        <f>SUM(G9015:G9021)</f>
        <v>1385.864</v>
      </c>
      <c r="H9022" s="103"/>
    </row>
    <row r="9023" spans="1:8" ht="30">
      <c r="A9023" s="676" t="s">
        <v>5739</v>
      </c>
      <c r="B9023" s="303" t="s">
        <v>53</v>
      </c>
      <c r="C9023" s="981" t="s">
        <v>58</v>
      </c>
      <c r="D9023" s="1027" t="s">
        <v>27</v>
      </c>
      <c r="E9023" s="258">
        <v>1E-3</v>
      </c>
      <c r="F9023" s="649">
        <v>74448</v>
      </c>
      <c r="G9023" s="701">
        <f>E9023*F9023</f>
        <v>74.448000000000008</v>
      </c>
      <c r="H9023" s="678"/>
    </row>
    <row r="9024" spans="1:8">
      <c r="A9024" s="676"/>
      <c r="B9024" s="677"/>
      <c r="C9024" s="981" t="s">
        <v>59</v>
      </c>
      <c r="D9024" s="1027" t="s">
        <v>27</v>
      </c>
      <c r="E9024" s="258">
        <v>1E-3</v>
      </c>
      <c r="F9024" s="649">
        <v>43513</v>
      </c>
      <c r="G9024" s="701">
        <f t="shared" ref="G9024:G9053" si="694">E9024*F9024</f>
        <v>43.512999999999998</v>
      </c>
      <c r="H9024" s="678"/>
    </row>
    <row r="9025" spans="1:8">
      <c r="A9025" s="676"/>
      <c r="B9025" s="677"/>
      <c r="C9025" s="981" t="s">
        <v>60</v>
      </c>
      <c r="D9025" s="1027" t="s">
        <v>27</v>
      </c>
      <c r="E9025" s="258">
        <v>5.0000000000000001E-4</v>
      </c>
      <c r="F9025" s="649">
        <v>99906</v>
      </c>
      <c r="G9025" s="701">
        <f t="shared" si="694"/>
        <v>49.953000000000003</v>
      </c>
      <c r="H9025" s="678"/>
    </row>
    <row r="9026" spans="1:8">
      <c r="A9026" s="676"/>
      <c r="B9026" s="677"/>
      <c r="C9026" s="56" t="s">
        <v>44</v>
      </c>
      <c r="D9026" s="1027" t="s">
        <v>27</v>
      </c>
      <c r="E9026" s="258">
        <v>1E-3</v>
      </c>
      <c r="F9026" s="649">
        <v>69797</v>
      </c>
      <c r="G9026" s="701">
        <f t="shared" si="694"/>
        <v>69.796999999999997</v>
      </c>
      <c r="H9026" s="678"/>
    </row>
    <row r="9027" spans="1:8">
      <c r="A9027" s="676"/>
      <c r="B9027" s="677"/>
      <c r="C9027" s="981" t="s">
        <v>61</v>
      </c>
      <c r="D9027" s="1027" t="s">
        <v>27</v>
      </c>
      <c r="E9027" s="258">
        <v>1E-3</v>
      </c>
      <c r="F9027" s="649">
        <v>34001</v>
      </c>
      <c r="G9027" s="701">
        <f t="shared" si="694"/>
        <v>34.000999999999998</v>
      </c>
      <c r="H9027" s="678"/>
    </row>
    <row r="9028" spans="1:8">
      <c r="A9028" s="676"/>
      <c r="B9028" s="677"/>
      <c r="C9028" s="56" t="s">
        <v>62</v>
      </c>
      <c r="D9028" s="1027" t="s">
        <v>27</v>
      </c>
      <c r="E9028" s="258">
        <v>1E-3</v>
      </c>
      <c r="F9028" s="649">
        <v>38750</v>
      </c>
      <c r="G9028" s="701">
        <f t="shared" si="694"/>
        <v>38.75</v>
      </c>
      <c r="H9028" s="678"/>
    </row>
    <row r="9029" spans="1:8">
      <c r="A9029" s="676"/>
      <c r="B9029" s="699"/>
      <c r="C9029" s="981" t="s">
        <v>63</v>
      </c>
      <c r="D9029" s="1027" t="s">
        <v>27</v>
      </c>
      <c r="E9029" s="258">
        <v>1E-3</v>
      </c>
      <c r="F9029" s="649">
        <v>69797</v>
      </c>
      <c r="G9029" s="701">
        <f t="shared" si="694"/>
        <v>69.796999999999997</v>
      </c>
      <c r="H9029" s="308"/>
    </row>
    <row r="9030" spans="1:8">
      <c r="A9030" s="676"/>
      <c r="B9030" s="288"/>
      <c r="C9030" s="981" t="s">
        <v>64</v>
      </c>
      <c r="D9030" s="1027" t="s">
        <v>27</v>
      </c>
      <c r="E9030" s="258">
        <v>1E-3</v>
      </c>
      <c r="F9030" s="649">
        <v>10500</v>
      </c>
      <c r="G9030" s="701">
        <f t="shared" si="694"/>
        <v>10.5</v>
      </c>
      <c r="H9030" s="678"/>
    </row>
    <row r="9031" spans="1:8">
      <c r="A9031" s="676"/>
      <c r="B9031" s="677"/>
      <c r="C9031" s="981" t="s">
        <v>65</v>
      </c>
      <c r="D9031" s="1027" t="s">
        <v>27</v>
      </c>
      <c r="E9031" s="258">
        <v>5.0000000000000001E-4</v>
      </c>
      <c r="F9031" s="649">
        <v>91872</v>
      </c>
      <c r="G9031" s="701">
        <f t="shared" si="694"/>
        <v>45.936</v>
      </c>
      <c r="H9031" s="678"/>
    </row>
    <row r="9032" spans="1:8">
      <c r="A9032" s="676"/>
      <c r="B9032" s="677"/>
      <c r="C9032" s="981" t="s">
        <v>66</v>
      </c>
      <c r="D9032" s="1027" t="s">
        <v>27</v>
      </c>
      <c r="E9032" s="258">
        <v>1E-3</v>
      </c>
      <c r="F9032" s="649">
        <v>80176</v>
      </c>
      <c r="G9032" s="701">
        <f t="shared" si="694"/>
        <v>80.176000000000002</v>
      </c>
      <c r="H9032" s="678"/>
    </row>
    <row r="9033" spans="1:8">
      <c r="A9033" s="676"/>
      <c r="B9033" s="699"/>
      <c r="C9033" s="981" t="s">
        <v>67</v>
      </c>
      <c r="D9033" s="1027" t="s">
        <v>27</v>
      </c>
      <c r="E9033" s="258">
        <v>1E-3</v>
      </c>
      <c r="F9033" s="649">
        <v>7982</v>
      </c>
      <c r="G9033" s="701">
        <f t="shared" si="694"/>
        <v>7.9820000000000002</v>
      </c>
      <c r="H9033" s="308"/>
    </row>
    <row r="9034" spans="1:8">
      <c r="A9034" s="676"/>
      <c r="B9034" s="288"/>
      <c r="C9034" s="981" t="s">
        <v>68</v>
      </c>
      <c r="D9034" s="1027" t="s">
        <v>27</v>
      </c>
      <c r="E9034" s="258">
        <v>4.4999999999999999E-4</v>
      </c>
      <c r="F9034" s="649">
        <v>158202</v>
      </c>
      <c r="G9034" s="701">
        <f t="shared" si="694"/>
        <v>71.190899999999999</v>
      </c>
      <c r="H9034" s="678"/>
    </row>
    <row r="9035" spans="1:8">
      <c r="A9035" s="676"/>
      <c r="B9035" s="677"/>
      <c r="C9035" s="981" t="s">
        <v>69</v>
      </c>
      <c r="D9035" s="1027" t="s">
        <v>27</v>
      </c>
      <c r="E9035" s="258">
        <v>1E-3</v>
      </c>
      <c r="F9035" s="649">
        <v>10500</v>
      </c>
      <c r="G9035" s="701">
        <f t="shared" si="694"/>
        <v>10.5</v>
      </c>
      <c r="H9035" s="678"/>
    </row>
    <row r="9036" spans="1:8">
      <c r="A9036" s="676"/>
      <c r="B9036" s="677"/>
      <c r="C9036" s="981" t="s">
        <v>70</v>
      </c>
      <c r="D9036" s="1027" t="s">
        <v>27</v>
      </c>
      <c r="E9036" s="258">
        <v>1E-3</v>
      </c>
      <c r="F9036" s="649">
        <v>33371</v>
      </c>
      <c r="G9036" s="701">
        <f t="shared" si="694"/>
        <v>33.371000000000002</v>
      </c>
      <c r="H9036" s="678"/>
    </row>
    <row r="9037" spans="1:8">
      <c r="A9037" s="676"/>
      <c r="B9037" s="677"/>
      <c r="C9037" s="981" t="s">
        <v>71</v>
      </c>
      <c r="D9037" s="1027" t="s">
        <v>27</v>
      </c>
      <c r="E9037" s="258">
        <v>1E-3</v>
      </c>
      <c r="F9037" s="671">
        <v>28834</v>
      </c>
      <c r="G9037" s="701">
        <f t="shared" si="694"/>
        <v>28.834</v>
      </c>
      <c r="H9037" s="678"/>
    </row>
    <row r="9038" spans="1:8">
      <c r="A9038" s="676"/>
      <c r="B9038" s="699"/>
      <c r="C9038" s="56" t="s">
        <v>72</v>
      </c>
      <c r="D9038" s="1027" t="s">
        <v>29</v>
      </c>
      <c r="E9038" s="257">
        <v>1E-3</v>
      </c>
      <c r="F9038" s="671">
        <v>74415</v>
      </c>
      <c r="G9038" s="701">
        <f t="shared" si="694"/>
        <v>74.415000000000006</v>
      </c>
      <c r="H9038" s="308"/>
    </row>
    <row r="9039" spans="1:8">
      <c r="A9039" s="676"/>
      <c r="B9039" s="288"/>
      <c r="C9039" s="981" t="s">
        <v>73</v>
      </c>
      <c r="D9039" s="1027" t="s">
        <v>34</v>
      </c>
      <c r="E9039" s="257">
        <v>5.0000000000000001E-3</v>
      </c>
      <c r="F9039" s="649">
        <v>10500</v>
      </c>
      <c r="G9039" s="701">
        <f t="shared" si="694"/>
        <v>52.5</v>
      </c>
      <c r="H9039" s="678"/>
    </row>
    <row r="9040" spans="1:8">
      <c r="A9040" s="676"/>
      <c r="B9040" s="677"/>
      <c r="C9040" s="981" t="s">
        <v>74</v>
      </c>
      <c r="D9040" s="1027" t="s">
        <v>75</v>
      </c>
      <c r="E9040" s="257">
        <v>5.0000000000000001E-3</v>
      </c>
      <c r="F9040" s="649">
        <v>10500</v>
      </c>
      <c r="G9040" s="701">
        <f t="shared" si="694"/>
        <v>52.5</v>
      </c>
      <c r="H9040" s="678"/>
    </row>
    <row r="9041" spans="1:8">
      <c r="A9041" s="676"/>
      <c r="B9041" s="677"/>
      <c r="C9041" s="981" t="s">
        <v>76</v>
      </c>
      <c r="D9041" s="1027" t="s">
        <v>34</v>
      </c>
      <c r="E9041" s="257">
        <v>5.0000000000000001E-3</v>
      </c>
      <c r="F9041" s="649">
        <v>10500</v>
      </c>
      <c r="G9041" s="701">
        <f t="shared" si="694"/>
        <v>52.5</v>
      </c>
      <c r="H9041" s="678"/>
    </row>
    <row r="9042" spans="1:8">
      <c r="A9042" s="676"/>
      <c r="B9042" s="677"/>
      <c r="C9042" s="981" t="s">
        <v>46</v>
      </c>
      <c r="D9042" s="1027" t="s">
        <v>29</v>
      </c>
      <c r="E9042" s="257">
        <v>5.0000000000000001E-3</v>
      </c>
      <c r="F9042" s="671">
        <v>8468</v>
      </c>
      <c r="G9042" s="701">
        <f t="shared" si="694"/>
        <v>42.34</v>
      </c>
      <c r="H9042" s="678"/>
    </row>
    <row r="9043" spans="1:8">
      <c r="A9043" s="676"/>
      <c r="B9043" s="677"/>
      <c r="C9043" s="981" t="s">
        <v>77</v>
      </c>
      <c r="D9043" s="1027" t="s">
        <v>34</v>
      </c>
      <c r="E9043" s="258">
        <v>4.4999999999999997E-3</v>
      </c>
      <c r="F9043" s="671">
        <v>15500</v>
      </c>
      <c r="G9043" s="701">
        <f t="shared" si="694"/>
        <v>69.75</v>
      </c>
      <c r="H9043" s="678"/>
    </row>
    <row r="9044" spans="1:8">
      <c r="A9044" s="676"/>
      <c r="B9044" s="677"/>
      <c r="C9044" s="981" t="s">
        <v>78</v>
      </c>
      <c r="D9044" s="1027" t="s">
        <v>34</v>
      </c>
      <c r="E9044" s="258">
        <v>1E-3</v>
      </c>
      <c r="F9044" s="671">
        <v>26500</v>
      </c>
      <c r="G9044" s="701">
        <f t="shared" si="694"/>
        <v>26.5</v>
      </c>
      <c r="H9044" s="678"/>
    </row>
    <row r="9045" spans="1:8">
      <c r="A9045" s="676"/>
      <c r="B9045" s="699"/>
      <c r="C9045" s="981" t="s">
        <v>45</v>
      </c>
      <c r="D9045" s="1027" t="s">
        <v>34</v>
      </c>
      <c r="E9045" s="258">
        <v>5.0000000000000001E-4</v>
      </c>
      <c r="F9045" s="649">
        <v>82115</v>
      </c>
      <c r="G9045" s="701">
        <f t="shared" si="694"/>
        <v>41.057499999999997</v>
      </c>
      <c r="H9045" s="308"/>
    </row>
    <row r="9046" spans="1:8">
      <c r="A9046" s="676"/>
      <c r="B9046" s="288"/>
      <c r="C9046" s="981" t="s">
        <v>28</v>
      </c>
      <c r="D9046" s="1027" t="s">
        <v>29</v>
      </c>
      <c r="E9046" s="258">
        <v>0.01</v>
      </c>
      <c r="F9046" s="671">
        <v>316.39999999999998</v>
      </c>
      <c r="G9046" s="701">
        <f t="shared" si="694"/>
        <v>3.1639999999999997</v>
      </c>
      <c r="H9046" s="678"/>
    </row>
    <row r="9047" spans="1:8">
      <c r="A9047" s="676"/>
      <c r="B9047" s="677"/>
      <c r="C9047" s="981" t="s">
        <v>47</v>
      </c>
      <c r="D9047" s="1027" t="s">
        <v>29</v>
      </c>
      <c r="E9047" s="258">
        <v>0.01</v>
      </c>
      <c r="F9047" s="649">
        <v>366.25</v>
      </c>
      <c r="G9047" s="701">
        <f t="shared" si="694"/>
        <v>3.6625000000000001</v>
      </c>
      <c r="H9047" s="678"/>
    </row>
    <row r="9048" spans="1:8">
      <c r="A9048" s="676"/>
      <c r="B9048" s="699"/>
      <c r="C9048" s="981" t="s">
        <v>30</v>
      </c>
      <c r="D9048" s="1027" t="s">
        <v>29</v>
      </c>
      <c r="E9048" s="258">
        <v>0.01</v>
      </c>
      <c r="F9048" s="649">
        <v>650</v>
      </c>
      <c r="G9048" s="701">
        <f t="shared" si="694"/>
        <v>6.5</v>
      </c>
      <c r="H9048" s="308"/>
    </row>
    <row r="9049" spans="1:8">
      <c r="A9049" s="676"/>
      <c r="B9049" s="288"/>
      <c r="C9049" s="981" t="s">
        <v>31</v>
      </c>
      <c r="D9049" s="1027" t="s">
        <v>32</v>
      </c>
      <c r="E9049" s="258">
        <v>0.02</v>
      </c>
      <c r="F9049" s="649">
        <v>350</v>
      </c>
      <c r="G9049" s="701">
        <f t="shared" si="694"/>
        <v>7</v>
      </c>
      <c r="H9049" s="678"/>
    </row>
    <row r="9050" spans="1:8">
      <c r="A9050" s="676"/>
      <c r="B9050" s="677"/>
      <c r="C9050" s="981" t="s">
        <v>37</v>
      </c>
      <c r="D9050" s="1029" t="s">
        <v>29</v>
      </c>
      <c r="E9050" s="258">
        <v>5.0000000000000001E-4</v>
      </c>
      <c r="F9050" s="649">
        <v>144704</v>
      </c>
      <c r="G9050" s="701">
        <f t="shared" si="694"/>
        <v>72.352000000000004</v>
      </c>
      <c r="H9050" s="678"/>
    </row>
    <row r="9051" spans="1:8">
      <c r="A9051" s="676"/>
      <c r="B9051" s="677"/>
      <c r="C9051" s="981" t="s">
        <v>33</v>
      </c>
      <c r="D9051" s="1029" t="s">
        <v>39</v>
      </c>
      <c r="E9051" s="258">
        <v>0.02</v>
      </c>
      <c r="F9051" s="649">
        <v>800</v>
      </c>
      <c r="G9051" s="701">
        <f t="shared" si="694"/>
        <v>16</v>
      </c>
      <c r="H9051" s="678"/>
    </row>
    <row r="9052" spans="1:8">
      <c r="A9052" s="676"/>
      <c r="B9052" s="699"/>
      <c r="C9052" s="981" t="s">
        <v>49</v>
      </c>
      <c r="D9052" s="1029" t="s">
        <v>40</v>
      </c>
      <c r="E9052" s="258">
        <v>5.0000000000000001E-3</v>
      </c>
      <c r="F9052" s="649">
        <v>370</v>
      </c>
      <c r="G9052" s="701">
        <f t="shared" si="694"/>
        <v>1.85</v>
      </c>
      <c r="H9052" s="308"/>
    </row>
    <row r="9053" spans="1:8">
      <c r="A9053" s="676"/>
      <c r="B9053" s="288"/>
      <c r="C9053" s="981" t="s">
        <v>79</v>
      </c>
      <c r="D9053" s="1029" t="s">
        <v>40</v>
      </c>
      <c r="E9053" s="258">
        <v>5.0000000000000001E-3</v>
      </c>
      <c r="F9053" s="649">
        <v>19488</v>
      </c>
      <c r="G9053" s="701">
        <f t="shared" si="694"/>
        <v>97.44</v>
      </c>
      <c r="H9053" s="678"/>
    </row>
    <row r="9054" spans="1:8">
      <c r="A9054" s="676"/>
      <c r="B9054" s="699" t="s">
        <v>35</v>
      </c>
      <c r="C9054" s="744"/>
      <c r="D9054" s="103"/>
      <c r="E9054" s="103"/>
      <c r="F9054" s="429"/>
      <c r="G9054" s="1533">
        <f>SUM(G9023:G9053)</f>
        <v>1288.2798999999995</v>
      </c>
      <c r="H9054" s="103"/>
    </row>
    <row r="9055" spans="1:8" ht="30">
      <c r="A9055" s="676" t="s">
        <v>5740</v>
      </c>
      <c r="B9055" s="775" t="s">
        <v>56</v>
      </c>
      <c r="C9055" s="981" t="s">
        <v>26</v>
      </c>
      <c r="D9055" s="104" t="s">
        <v>27</v>
      </c>
      <c r="E9055" s="257">
        <v>1.4999999999999999E-2</v>
      </c>
      <c r="F9055" s="649">
        <v>67687</v>
      </c>
      <c r="G9055" s="701">
        <f>E9055*F9055</f>
        <v>1015.3049999999999</v>
      </c>
      <c r="H9055" s="678"/>
    </row>
    <row r="9056" spans="1:8">
      <c r="A9056" s="676"/>
      <c r="B9056" s="303"/>
      <c r="C9056" s="56" t="s">
        <v>83</v>
      </c>
      <c r="D9056" s="104" t="s">
        <v>27</v>
      </c>
      <c r="E9056" s="789">
        <v>0.01</v>
      </c>
      <c r="F9056" s="649">
        <v>39930</v>
      </c>
      <c r="G9056" s="701">
        <f t="shared" ref="G9056:G9062" si="695">E9056*F9056</f>
        <v>399.3</v>
      </c>
      <c r="H9056" s="678"/>
    </row>
    <row r="9057" spans="1:8">
      <c r="A9057" s="676"/>
      <c r="B9057" s="303"/>
      <c r="C9057" s="981" t="s">
        <v>84</v>
      </c>
      <c r="D9057" s="104" t="s">
        <v>27</v>
      </c>
      <c r="E9057" s="258">
        <v>0.01</v>
      </c>
      <c r="F9057" s="649">
        <v>7035</v>
      </c>
      <c r="G9057" s="701">
        <f t="shared" si="695"/>
        <v>70.350000000000009</v>
      </c>
      <c r="H9057" s="308"/>
    </row>
    <row r="9058" spans="1:8">
      <c r="A9058" s="676"/>
      <c r="B9058" s="303"/>
      <c r="C9058" s="981" t="s">
        <v>28</v>
      </c>
      <c r="D9058" s="1027" t="s">
        <v>29</v>
      </c>
      <c r="E9058" s="258">
        <v>0.01</v>
      </c>
      <c r="F9058" s="649">
        <v>316.39999999999998</v>
      </c>
      <c r="G9058" s="701">
        <f t="shared" si="695"/>
        <v>3.1639999999999997</v>
      </c>
      <c r="H9058" s="678"/>
    </row>
    <row r="9059" spans="1:8">
      <c r="A9059" s="676"/>
      <c r="B9059" s="303"/>
      <c r="C9059" s="981" t="s">
        <v>30</v>
      </c>
      <c r="D9059" s="1027" t="s">
        <v>29</v>
      </c>
      <c r="E9059" s="258">
        <v>0.01</v>
      </c>
      <c r="F9059" s="649">
        <v>650</v>
      </c>
      <c r="G9059" s="701">
        <f t="shared" si="695"/>
        <v>6.5</v>
      </c>
      <c r="H9059" s="678"/>
    </row>
    <row r="9060" spans="1:8">
      <c r="A9060" s="676"/>
      <c r="B9060" s="303"/>
      <c r="C9060" s="981" t="s">
        <v>31</v>
      </c>
      <c r="D9060" s="1027" t="s">
        <v>27</v>
      </c>
      <c r="E9060" s="1059">
        <v>0.01</v>
      </c>
      <c r="F9060" s="649">
        <v>350</v>
      </c>
      <c r="G9060" s="701">
        <f t="shared" si="695"/>
        <v>3.5</v>
      </c>
      <c r="H9060" s="678"/>
    </row>
    <row r="9061" spans="1:8">
      <c r="A9061" s="676"/>
      <c r="B9061" s="303"/>
      <c r="C9061" s="981" t="s">
        <v>85</v>
      </c>
      <c r="D9061" s="1027" t="s">
        <v>40</v>
      </c>
      <c r="E9061" s="258">
        <v>2E-3</v>
      </c>
      <c r="F9061" s="649">
        <v>200000</v>
      </c>
      <c r="G9061" s="701">
        <f t="shared" si="695"/>
        <v>400</v>
      </c>
      <c r="H9061" s="308"/>
    </row>
    <row r="9062" spans="1:8">
      <c r="A9062" s="676"/>
      <c r="B9062" s="303"/>
      <c r="C9062" s="981" t="s">
        <v>33</v>
      </c>
      <c r="D9062" s="1027" t="s">
        <v>39</v>
      </c>
      <c r="E9062" s="258">
        <v>2.5999999999999999E-2</v>
      </c>
      <c r="F9062" s="649">
        <v>800</v>
      </c>
      <c r="G9062" s="701">
        <f t="shared" si="695"/>
        <v>20.8</v>
      </c>
      <c r="H9062" s="678"/>
    </row>
    <row r="9063" spans="1:8">
      <c r="A9063" s="676"/>
      <c r="B9063" s="699" t="s">
        <v>35</v>
      </c>
      <c r="C9063" s="742"/>
      <c r="D9063" s="678"/>
      <c r="E9063" s="678"/>
      <c r="F9063" s="204"/>
      <c r="G9063" s="1533">
        <f>SUM(G9055:G9062)</f>
        <v>1918.9189999999999</v>
      </c>
      <c r="H9063" s="678"/>
    </row>
    <row r="9064" spans="1:8" ht="45">
      <c r="A9064" s="676" t="s">
        <v>5741</v>
      </c>
      <c r="B9064" s="775" t="s">
        <v>57</v>
      </c>
      <c r="C9064" s="981" t="s">
        <v>87</v>
      </c>
      <c r="D9064" s="1027" t="s">
        <v>27</v>
      </c>
      <c r="E9064" s="258">
        <v>5.0000000000000001E-3</v>
      </c>
      <c r="F9064" s="649">
        <v>33792</v>
      </c>
      <c r="G9064" s="701">
        <f>E9064*F9064</f>
        <v>168.96</v>
      </c>
      <c r="H9064" s="308"/>
    </row>
    <row r="9065" spans="1:8">
      <c r="A9065" s="676"/>
      <c r="B9065" s="288"/>
      <c r="C9065" s="56" t="s">
        <v>88</v>
      </c>
      <c r="D9065" s="1027" t="s">
        <v>27</v>
      </c>
      <c r="E9065" s="258">
        <v>5.0000000000000001E-4</v>
      </c>
      <c r="F9065" s="649">
        <v>203735</v>
      </c>
      <c r="G9065" s="701">
        <f t="shared" ref="G9065:G9074" si="696">E9065*F9065</f>
        <v>101.86750000000001</v>
      </c>
      <c r="H9065" s="678"/>
    </row>
    <row r="9066" spans="1:8">
      <c r="A9066" s="676"/>
      <c r="B9066" s="677"/>
      <c r="C9066" s="981" t="s">
        <v>64</v>
      </c>
      <c r="D9066" s="1027" t="s">
        <v>27</v>
      </c>
      <c r="E9066" s="257">
        <v>1E-3</v>
      </c>
      <c r="F9066" s="649">
        <v>10500</v>
      </c>
      <c r="G9066" s="701">
        <f t="shared" si="696"/>
        <v>10.5</v>
      </c>
      <c r="H9066" s="678"/>
    </row>
    <row r="9067" spans="1:8">
      <c r="A9067" s="676"/>
      <c r="B9067" s="677"/>
      <c r="C9067" s="981" t="s">
        <v>89</v>
      </c>
      <c r="D9067" s="1027" t="s">
        <v>39</v>
      </c>
      <c r="E9067" s="258">
        <v>1E-3</v>
      </c>
      <c r="F9067" s="649">
        <v>168481</v>
      </c>
      <c r="G9067" s="701">
        <f t="shared" si="696"/>
        <v>168.48099999999999</v>
      </c>
      <c r="H9067" s="678"/>
    </row>
    <row r="9068" spans="1:8">
      <c r="A9068" s="676"/>
      <c r="B9068" s="677"/>
      <c r="C9068" s="56" t="s">
        <v>90</v>
      </c>
      <c r="D9068" s="104" t="s">
        <v>39</v>
      </c>
      <c r="E9068" s="1060">
        <v>1E-3</v>
      </c>
      <c r="F9068" s="671">
        <v>175794</v>
      </c>
      <c r="G9068" s="701">
        <f t="shared" si="696"/>
        <v>175.79400000000001</v>
      </c>
      <c r="H9068" s="678"/>
    </row>
    <row r="9069" spans="1:8">
      <c r="A9069" s="676"/>
      <c r="B9069" s="699"/>
      <c r="C9069" s="981" t="s">
        <v>45</v>
      </c>
      <c r="D9069" s="104" t="s">
        <v>39</v>
      </c>
      <c r="E9069" s="258">
        <v>1E-3</v>
      </c>
      <c r="F9069" s="649">
        <v>82115</v>
      </c>
      <c r="G9069" s="701">
        <f t="shared" si="696"/>
        <v>82.114999999999995</v>
      </c>
      <c r="H9069" s="308"/>
    </row>
    <row r="9070" spans="1:8">
      <c r="A9070" s="676"/>
      <c r="B9070" s="288"/>
      <c r="C9070" s="981" t="s">
        <v>28</v>
      </c>
      <c r="D9070" s="1027" t="s">
        <v>29</v>
      </c>
      <c r="E9070" s="258">
        <v>0.01</v>
      </c>
      <c r="F9070" s="671">
        <v>316.39999999999998</v>
      </c>
      <c r="G9070" s="701">
        <f t="shared" si="696"/>
        <v>3.1639999999999997</v>
      </c>
      <c r="H9070" s="678"/>
    </row>
    <row r="9071" spans="1:8">
      <c r="A9071" s="676"/>
      <c r="B9071" s="699"/>
      <c r="C9071" s="981" t="s">
        <v>47</v>
      </c>
      <c r="D9071" s="1027" t="s">
        <v>29</v>
      </c>
      <c r="E9071" s="258">
        <v>0.01</v>
      </c>
      <c r="F9071" s="649">
        <v>366.25</v>
      </c>
      <c r="G9071" s="701">
        <f t="shared" si="696"/>
        <v>3.6625000000000001</v>
      </c>
      <c r="H9071" s="308"/>
    </row>
    <row r="9072" spans="1:8">
      <c r="A9072" s="676"/>
      <c r="B9072" s="677"/>
      <c r="C9072" s="981" t="s">
        <v>30</v>
      </c>
      <c r="D9072" s="1027" t="s">
        <v>29</v>
      </c>
      <c r="E9072" s="258">
        <v>0.01</v>
      </c>
      <c r="F9072" s="649">
        <v>650</v>
      </c>
      <c r="G9072" s="701">
        <f t="shared" si="696"/>
        <v>6.5</v>
      </c>
      <c r="H9072" s="678"/>
    </row>
    <row r="9073" spans="1:8">
      <c r="A9073" s="676"/>
      <c r="B9073" s="677"/>
      <c r="C9073" s="981" t="s">
        <v>37</v>
      </c>
      <c r="D9073" s="1027" t="s">
        <v>29</v>
      </c>
      <c r="E9073" s="258">
        <v>8.9999999999999993E-3</v>
      </c>
      <c r="F9073" s="649">
        <v>144704</v>
      </c>
      <c r="G9073" s="701">
        <f t="shared" si="696"/>
        <v>1302.336</v>
      </c>
      <c r="H9073" s="678"/>
    </row>
    <row r="9074" spans="1:8">
      <c r="A9074" s="676"/>
      <c r="B9074" s="677"/>
      <c r="C9074" s="981" t="s">
        <v>33</v>
      </c>
      <c r="D9074" s="1027" t="s">
        <v>34</v>
      </c>
      <c r="E9074" s="258">
        <v>0.02</v>
      </c>
      <c r="F9074" s="649">
        <v>800</v>
      </c>
      <c r="G9074" s="701">
        <f t="shared" si="696"/>
        <v>16</v>
      </c>
      <c r="H9074" s="678"/>
    </row>
    <row r="9075" spans="1:8">
      <c r="A9075" s="676"/>
      <c r="B9075" s="699" t="s">
        <v>35</v>
      </c>
      <c r="C9075" s="742"/>
      <c r="D9075" s="678"/>
      <c r="E9075" s="678"/>
      <c r="F9075" s="204"/>
      <c r="G9075" s="1533">
        <f>SUM(G9064:G9074)</f>
        <v>2039.38</v>
      </c>
      <c r="H9075" s="678"/>
    </row>
    <row r="9076" spans="1:8" ht="30">
      <c r="A9076" s="922" t="s">
        <v>5742</v>
      </c>
      <c r="B9076" s="775" t="s">
        <v>80</v>
      </c>
      <c r="C9076" s="981" t="s">
        <v>58</v>
      </c>
      <c r="D9076" s="1027" t="s">
        <v>27</v>
      </c>
      <c r="E9076" s="258">
        <v>1E-3</v>
      </c>
      <c r="F9076" s="649">
        <v>33792</v>
      </c>
      <c r="G9076" s="701">
        <f>E9076*F9076</f>
        <v>33.792000000000002</v>
      </c>
      <c r="H9076" s="678"/>
    </row>
    <row r="9077" spans="1:8">
      <c r="A9077" s="838"/>
      <c r="B9077" s="775"/>
      <c r="C9077" s="981" t="s">
        <v>59</v>
      </c>
      <c r="D9077" s="1027" t="s">
        <v>27</v>
      </c>
      <c r="E9077" s="258">
        <v>1E-3</v>
      </c>
      <c r="F9077" s="649">
        <v>45513</v>
      </c>
      <c r="G9077" s="701">
        <f t="shared" ref="G9077:G9106" si="697">E9077*F9077</f>
        <v>45.512999999999998</v>
      </c>
      <c r="H9077" s="678"/>
    </row>
    <row r="9078" spans="1:8">
      <c r="A9078" s="838"/>
      <c r="B9078" s="775"/>
      <c r="C9078" s="981" t="s">
        <v>60</v>
      </c>
      <c r="D9078" s="1027" t="s">
        <v>27</v>
      </c>
      <c r="E9078" s="258">
        <v>1E-3</v>
      </c>
      <c r="F9078" s="649">
        <v>99906</v>
      </c>
      <c r="G9078" s="701">
        <f t="shared" si="697"/>
        <v>99.906000000000006</v>
      </c>
      <c r="H9078" s="678"/>
    </row>
    <row r="9079" spans="1:8">
      <c r="A9079" s="838"/>
      <c r="B9079" s="775"/>
      <c r="C9079" s="56" t="s">
        <v>44</v>
      </c>
      <c r="D9079" s="1027" t="s">
        <v>27</v>
      </c>
      <c r="E9079" s="258">
        <v>1E-3</v>
      </c>
      <c r="F9079" s="649">
        <v>69797</v>
      </c>
      <c r="G9079" s="701">
        <f t="shared" si="697"/>
        <v>69.796999999999997</v>
      </c>
      <c r="H9079" s="678"/>
    </row>
    <row r="9080" spans="1:8">
      <c r="A9080" s="838"/>
      <c r="B9080" s="775"/>
      <c r="C9080" s="981" t="s">
        <v>61</v>
      </c>
      <c r="D9080" s="1027" t="s">
        <v>27</v>
      </c>
      <c r="E9080" s="258">
        <v>1E-3</v>
      </c>
      <c r="F9080" s="649">
        <v>34001</v>
      </c>
      <c r="G9080" s="701">
        <f t="shared" si="697"/>
        <v>34.000999999999998</v>
      </c>
      <c r="H9080" s="678"/>
    </row>
    <row r="9081" spans="1:8">
      <c r="A9081" s="838"/>
      <c r="B9081" s="775"/>
      <c r="C9081" s="56" t="s">
        <v>62</v>
      </c>
      <c r="D9081" s="1027" t="s">
        <v>27</v>
      </c>
      <c r="E9081" s="258">
        <v>1E-3</v>
      </c>
      <c r="F9081" s="649">
        <v>69797</v>
      </c>
      <c r="G9081" s="701">
        <f t="shared" si="697"/>
        <v>69.796999999999997</v>
      </c>
      <c r="H9081" s="678"/>
    </row>
    <row r="9082" spans="1:8">
      <c r="A9082" s="838"/>
      <c r="B9082" s="775"/>
      <c r="C9082" s="981" t="s">
        <v>63</v>
      </c>
      <c r="D9082" s="1027" t="s">
        <v>27</v>
      </c>
      <c r="E9082" s="258">
        <v>1E-3</v>
      </c>
      <c r="F9082" s="649">
        <v>69797</v>
      </c>
      <c r="G9082" s="701">
        <f t="shared" si="697"/>
        <v>69.796999999999997</v>
      </c>
      <c r="H9082" s="678"/>
    </row>
    <row r="9083" spans="1:8">
      <c r="A9083" s="838"/>
      <c r="B9083" s="775"/>
      <c r="C9083" s="981" t="s">
        <v>64</v>
      </c>
      <c r="D9083" s="1027" t="s">
        <v>27</v>
      </c>
      <c r="E9083" s="258">
        <v>1E-3</v>
      </c>
      <c r="F9083" s="649">
        <v>10500</v>
      </c>
      <c r="G9083" s="701">
        <f t="shared" si="697"/>
        <v>10.5</v>
      </c>
      <c r="H9083" s="678"/>
    </row>
    <row r="9084" spans="1:8">
      <c r="A9084" s="838"/>
      <c r="B9084" s="775"/>
      <c r="C9084" s="981" t="s">
        <v>65</v>
      </c>
      <c r="D9084" s="1027" t="s">
        <v>27</v>
      </c>
      <c r="E9084" s="258">
        <v>1E-3</v>
      </c>
      <c r="F9084" s="649">
        <v>91872</v>
      </c>
      <c r="G9084" s="701">
        <f t="shared" si="697"/>
        <v>91.872</v>
      </c>
      <c r="H9084" s="678"/>
    </row>
    <row r="9085" spans="1:8">
      <c r="A9085" s="838"/>
      <c r="B9085" s="775"/>
      <c r="C9085" s="981" t="s">
        <v>66</v>
      </c>
      <c r="D9085" s="1027" t="s">
        <v>27</v>
      </c>
      <c r="E9085" s="258">
        <v>1E-3</v>
      </c>
      <c r="F9085" s="649">
        <v>80176</v>
      </c>
      <c r="G9085" s="701">
        <f t="shared" si="697"/>
        <v>80.176000000000002</v>
      </c>
      <c r="H9085" s="678"/>
    </row>
    <row r="9086" spans="1:8">
      <c r="A9086" s="838"/>
      <c r="B9086" s="775"/>
      <c r="C9086" s="981" t="s">
        <v>67</v>
      </c>
      <c r="D9086" s="1027" t="s">
        <v>27</v>
      </c>
      <c r="E9086" s="258">
        <v>1E-3</v>
      </c>
      <c r="F9086" s="649">
        <v>7982</v>
      </c>
      <c r="G9086" s="701">
        <f t="shared" si="697"/>
        <v>7.9820000000000002</v>
      </c>
      <c r="H9086" s="678"/>
    </row>
    <row r="9087" spans="1:8">
      <c r="A9087" s="838"/>
      <c r="B9087" s="775"/>
      <c r="C9087" s="981" t="s">
        <v>68</v>
      </c>
      <c r="D9087" s="1027" t="s">
        <v>27</v>
      </c>
      <c r="E9087" s="258">
        <v>1E-3</v>
      </c>
      <c r="F9087" s="649">
        <v>158202</v>
      </c>
      <c r="G9087" s="701">
        <f t="shared" si="697"/>
        <v>158.202</v>
      </c>
      <c r="H9087" s="678"/>
    </row>
    <row r="9088" spans="1:8">
      <c r="A9088" s="838"/>
      <c r="B9088" s="775"/>
      <c r="C9088" s="981" t="s">
        <v>69</v>
      </c>
      <c r="D9088" s="1027" t="s">
        <v>27</v>
      </c>
      <c r="E9088" s="258">
        <v>1E-3</v>
      </c>
      <c r="F9088" s="649">
        <v>10500</v>
      </c>
      <c r="G9088" s="701">
        <f t="shared" si="697"/>
        <v>10.5</v>
      </c>
      <c r="H9088" s="678"/>
    </row>
    <row r="9089" spans="1:8">
      <c r="A9089" s="838"/>
      <c r="B9089" s="775"/>
      <c r="C9089" s="981" t="s">
        <v>70</v>
      </c>
      <c r="D9089" s="1027" t="s">
        <v>27</v>
      </c>
      <c r="E9089" s="258">
        <v>1E-3</v>
      </c>
      <c r="F9089" s="649">
        <v>46343</v>
      </c>
      <c r="G9089" s="701">
        <f t="shared" si="697"/>
        <v>46.343000000000004</v>
      </c>
      <c r="H9089" s="678"/>
    </row>
    <row r="9090" spans="1:8">
      <c r="A9090" s="838"/>
      <c r="B9090" s="775"/>
      <c r="C9090" s="981" t="s">
        <v>71</v>
      </c>
      <c r="D9090" s="1027" t="s">
        <v>27</v>
      </c>
      <c r="E9090" s="258">
        <v>1E-3</v>
      </c>
      <c r="F9090" s="671">
        <v>48840</v>
      </c>
      <c r="G9090" s="701">
        <f t="shared" si="697"/>
        <v>48.84</v>
      </c>
      <c r="H9090" s="678"/>
    </row>
    <row r="9091" spans="1:8">
      <c r="A9091" s="838"/>
      <c r="B9091" s="775"/>
      <c r="C9091" s="56" t="s">
        <v>72</v>
      </c>
      <c r="D9091" s="1027" t="s">
        <v>29</v>
      </c>
      <c r="E9091" s="257">
        <v>1E-3</v>
      </c>
      <c r="F9091" s="671">
        <v>74415</v>
      </c>
      <c r="G9091" s="701">
        <f t="shared" si="697"/>
        <v>74.415000000000006</v>
      </c>
      <c r="H9091" s="678"/>
    </row>
    <row r="9092" spans="1:8">
      <c r="A9092" s="838"/>
      <c r="B9092" s="775"/>
      <c r="C9092" s="981" t="s">
        <v>73</v>
      </c>
      <c r="D9092" s="1027" t="s">
        <v>34</v>
      </c>
      <c r="E9092" s="257">
        <v>5.0000000000000001E-3</v>
      </c>
      <c r="F9092" s="649">
        <v>10500</v>
      </c>
      <c r="G9092" s="701">
        <f t="shared" si="697"/>
        <v>52.5</v>
      </c>
      <c r="H9092" s="678"/>
    </row>
    <row r="9093" spans="1:8">
      <c r="A9093" s="838"/>
      <c r="B9093" s="775"/>
      <c r="C9093" s="981" t="s">
        <v>74</v>
      </c>
      <c r="D9093" s="1027" t="s">
        <v>75</v>
      </c>
      <c r="E9093" s="257">
        <v>5.0000000000000001E-3</v>
      </c>
      <c r="F9093" s="649">
        <v>10500</v>
      </c>
      <c r="G9093" s="701">
        <f t="shared" si="697"/>
        <v>52.5</v>
      </c>
      <c r="H9093" s="678"/>
    </row>
    <row r="9094" spans="1:8">
      <c r="A9094" s="838"/>
      <c r="B9094" s="775"/>
      <c r="C9094" s="981" t="s">
        <v>76</v>
      </c>
      <c r="D9094" s="1027" t="s">
        <v>34</v>
      </c>
      <c r="E9094" s="257">
        <v>5.0000000000000001E-3</v>
      </c>
      <c r="F9094" s="649">
        <v>10500</v>
      </c>
      <c r="G9094" s="701">
        <f t="shared" si="697"/>
        <v>52.5</v>
      </c>
      <c r="H9094" s="678"/>
    </row>
    <row r="9095" spans="1:8">
      <c r="A9095" s="838"/>
      <c r="B9095" s="775"/>
      <c r="C9095" s="981" t="s">
        <v>46</v>
      </c>
      <c r="D9095" s="1027" t="s">
        <v>29</v>
      </c>
      <c r="E9095" s="257">
        <v>0.01</v>
      </c>
      <c r="F9095" s="671">
        <v>8468</v>
      </c>
      <c r="G9095" s="701">
        <f t="shared" si="697"/>
        <v>84.68</v>
      </c>
      <c r="H9095" s="678"/>
    </row>
    <row r="9096" spans="1:8">
      <c r="A9096" s="838"/>
      <c r="B9096" s="775"/>
      <c r="C9096" s="981" t="s">
        <v>77</v>
      </c>
      <c r="D9096" s="1027" t="s">
        <v>34</v>
      </c>
      <c r="E9096" s="258">
        <v>0.01</v>
      </c>
      <c r="F9096" s="671">
        <v>15500</v>
      </c>
      <c r="G9096" s="701">
        <f t="shared" si="697"/>
        <v>155</v>
      </c>
      <c r="H9096" s="678"/>
    </row>
    <row r="9097" spans="1:8">
      <c r="A9097" s="838"/>
      <c r="B9097" s="775"/>
      <c r="C9097" s="981" t="s">
        <v>78</v>
      </c>
      <c r="D9097" s="1027" t="s">
        <v>34</v>
      </c>
      <c r="E9097" s="258">
        <v>1E-3</v>
      </c>
      <c r="F9097" s="671">
        <v>26500</v>
      </c>
      <c r="G9097" s="701">
        <f t="shared" si="697"/>
        <v>26.5</v>
      </c>
      <c r="H9097" s="678"/>
    </row>
    <row r="9098" spans="1:8">
      <c r="A9098" s="838"/>
      <c r="B9098" s="775"/>
      <c r="C9098" s="981" t="s">
        <v>45</v>
      </c>
      <c r="D9098" s="1027" t="s">
        <v>34</v>
      </c>
      <c r="E9098" s="258">
        <v>1E-3</v>
      </c>
      <c r="F9098" s="649">
        <v>82115</v>
      </c>
      <c r="G9098" s="701">
        <f t="shared" si="697"/>
        <v>82.114999999999995</v>
      </c>
      <c r="H9098" s="678"/>
    </row>
    <row r="9099" spans="1:8">
      <c r="A9099" s="838"/>
      <c r="B9099" s="775"/>
      <c r="C9099" s="981" t="s">
        <v>28</v>
      </c>
      <c r="D9099" s="1027" t="s">
        <v>29</v>
      </c>
      <c r="E9099" s="258">
        <v>0.01</v>
      </c>
      <c r="F9099" s="671">
        <v>316.39999999999998</v>
      </c>
      <c r="G9099" s="701">
        <f t="shared" si="697"/>
        <v>3.1639999999999997</v>
      </c>
      <c r="H9099" s="678"/>
    </row>
    <row r="9100" spans="1:8">
      <c r="A9100" s="838"/>
      <c r="B9100" s="775"/>
      <c r="C9100" s="981" t="s">
        <v>47</v>
      </c>
      <c r="D9100" s="1027" t="s">
        <v>29</v>
      </c>
      <c r="E9100" s="258">
        <v>0.01</v>
      </c>
      <c r="F9100" s="649">
        <v>366.25</v>
      </c>
      <c r="G9100" s="701">
        <f t="shared" si="697"/>
        <v>3.6625000000000001</v>
      </c>
      <c r="H9100" s="678"/>
    </row>
    <row r="9101" spans="1:8">
      <c r="A9101" s="838"/>
      <c r="B9101" s="775"/>
      <c r="C9101" s="981" t="s">
        <v>30</v>
      </c>
      <c r="D9101" s="1027" t="s">
        <v>29</v>
      </c>
      <c r="E9101" s="258">
        <v>0.01</v>
      </c>
      <c r="F9101" s="649">
        <v>650</v>
      </c>
      <c r="G9101" s="701">
        <f t="shared" si="697"/>
        <v>6.5</v>
      </c>
      <c r="H9101" s="678"/>
    </row>
    <row r="9102" spans="1:8">
      <c r="A9102" s="838"/>
      <c r="B9102" s="775"/>
      <c r="C9102" s="981" t="s">
        <v>31</v>
      </c>
      <c r="D9102" s="1027" t="s">
        <v>32</v>
      </c>
      <c r="E9102" s="258">
        <v>2.5000000000000001E-2</v>
      </c>
      <c r="F9102" s="649">
        <v>350</v>
      </c>
      <c r="G9102" s="701">
        <f t="shared" si="697"/>
        <v>8.75</v>
      </c>
      <c r="H9102" s="678"/>
    </row>
    <row r="9103" spans="1:8">
      <c r="A9103" s="676"/>
      <c r="B9103" s="677"/>
      <c r="C9103" s="981" t="s">
        <v>37</v>
      </c>
      <c r="D9103" s="1029" t="s">
        <v>29</v>
      </c>
      <c r="E9103" s="258">
        <v>4.4999999999999997E-3</v>
      </c>
      <c r="F9103" s="649">
        <v>144704</v>
      </c>
      <c r="G9103" s="701">
        <f t="shared" si="697"/>
        <v>651.16800000000001</v>
      </c>
      <c r="H9103" s="678"/>
    </row>
    <row r="9104" spans="1:8">
      <c r="A9104" s="676"/>
      <c r="B9104" s="677"/>
      <c r="C9104" s="981" t="s">
        <v>33</v>
      </c>
      <c r="D9104" s="1029" t="s">
        <v>39</v>
      </c>
      <c r="E9104" s="258">
        <v>2.1000000000000001E-2</v>
      </c>
      <c r="F9104" s="649">
        <v>800</v>
      </c>
      <c r="G9104" s="701">
        <f t="shared" si="697"/>
        <v>16.8</v>
      </c>
      <c r="H9104" s="678"/>
    </row>
    <row r="9105" spans="1:8">
      <c r="A9105" s="676"/>
      <c r="B9105" s="677"/>
      <c r="C9105" s="981" t="s">
        <v>49</v>
      </c>
      <c r="D9105" s="1029" t="s">
        <v>40</v>
      </c>
      <c r="E9105" s="258">
        <v>0.01</v>
      </c>
      <c r="F9105" s="649">
        <v>370</v>
      </c>
      <c r="G9105" s="701">
        <f t="shared" si="697"/>
        <v>3.7</v>
      </c>
      <c r="H9105" s="678"/>
    </row>
    <row r="9106" spans="1:8">
      <c r="A9106" s="676"/>
      <c r="B9106" s="677"/>
      <c r="C9106" s="981" t="s">
        <v>79</v>
      </c>
      <c r="D9106" s="1029" t="s">
        <v>40</v>
      </c>
      <c r="E9106" s="258">
        <v>5.0000000000000001E-3</v>
      </c>
      <c r="F9106" s="649">
        <v>19488</v>
      </c>
      <c r="G9106" s="701">
        <f t="shared" si="697"/>
        <v>97.44</v>
      </c>
      <c r="H9106" s="678"/>
    </row>
    <row r="9107" spans="1:8">
      <c r="A9107" s="676"/>
      <c r="B9107" s="699" t="s">
        <v>35</v>
      </c>
      <c r="C9107" s="744"/>
      <c r="D9107" s="103"/>
      <c r="E9107" s="103"/>
      <c r="F9107" s="429"/>
      <c r="G9107" s="1533">
        <f>SUM(G9076:G9106)</f>
        <v>2248.4124999999999</v>
      </c>
      <c r="H9107" s="678"/>
    </row>
    <row r="9108" spans="1:8" ht="30">
      <c r="A9108" s="838" t="s">
        <v>5743</v>
      </c>
      <c r="B9108" s="775" t="s">
        <v>82</v>
      </c>
      <c r="C9108" s="981" t="s">
        <v>26</v>
      </c>
      <c r="D9108" s="104" t="s">
        <v>27</v>
      </c>
      <c r="E9108" s="257">
        <v>0.01</v>
      </c>
      <c r="F9108" s="649">
        <v>67687</v>
      </c>
      <c r="G9108" s="701">
        <f>E9108*F9108</f>
        <v>676.87</v>
      </c>
      <c r="H9108" s="678"/>
    </row>
    <row r="9109" spans="1:8">
      <c r="A9109" s="676"/>
      <c r="B9109" s="677"/>
      <c r="C9109" s="56" t="s">
        <v>83</v>
      </c>
      <c r="D9109" s="104" t="s">
        <v>27</v>
      </c>
      <c r="E9109" s="789">
        <v>1E-3</v>
      </c>
      <c r="F9109" s="649">
        <v>39930</v>
      </c>
      <c r="G9109" s="701">
        <f t="shared" ref="G9109:G9115" si="698">E9109*F9109</f>
        <v>39.93</v>
      </c>
      <c r="H9109" s="678"/>
    </row>
    <row r="9110" spans="1:8">
      <c r="A9110" s="676"/>
      <c r="B9110" s="677"/>
      <c r="C9110" s="981" t="s">
        <v>84</v>
      </c>
      <c r="D9110" s="104" t="s">
        <v>27</v>
      </c>
      <c r="E9110" s="258">
        <v>1E-3</v>
      </c>
      <c r="F9110" s="649">
        <v>7035</v>
      </c>
      <c r="G9110" s="701">
        <f t="shared" si="698"/>
        <v>7.0350000000000001</v>
      </c>
      <c r="H9110" s="678"/>
    </row>
    <row r="9111" spans="1:8">
      <c r="A9111" s="676"/>
      <c r="B9111" s="677"/>
      <c r="C9111" s="981" t="s">
        <v>28</v>
      </c>
      <c r="D9111" s="1027" t="s">
        <v>29</v>
      </c>
      <c r="E9111" s="258">
        <v>0.01</v>
      </c>
      <c r="F9111" s="649">
        <v>316.39999999999998</v>
      </c>
      <c r="G9111" s="701">
        <f t="shared" si="698"/>
        <v>3.1639999999999997</v>
      </c>
      <c r="H9111" s="678"/>
    </row>
    <row r="9112" spans="1:8">
      <c r="A9112" s="676"/>
      <c r="B9112" s="677"/>
      <c r="C9112" s="981" t="s">
        <v>30</v>
      </c>
      <c r="D9112" s="1027" t="s">
        <v>29</v>
      </c>
      <c r="E9112" s="258">
        <v>0.01</v>
      </c>
      <c r="F9112" s="649">
        <v>650</v>
      </c>
      <c r="G9112" s="701">
        <f t="shared" si="698"/>
        <v>6.5</v>
      </c>
      <c r="H9112" s="678"/>
    </row>
    <row r="9113" spans="1:8">
      <c r="A9113" s="676"/>
      <c r="B9113" s="677"/>
      <c r="C9113" s="981" t="s">
        <v>31</v>
      </c>
      <c r="D9113" s="1027" t="s">
        <v>27</v>
      </c>
      <c r="E9113" s="1059">
        <v>0.01</v>
      </c>
      <c r="F9113" s="649">
        <v>350</v>
      </c>
      <c r="G9113" s="701">
        <f t="shared" si="698"/>
        <v>3.5</v>
      </c>
      <c r="H9113" s="678"/>
    </row>
    <row r="9114" spans="1:8">
      <c r="A9114" s="676"/>
      <c r="B9114" s="677"/>
      <c r="C9114" s="981" t="s">
        <v>85</v>
      </c>
      <c r="D9114" s="1027" t="s">
        <v>40</v>
      </c>
      <c r="E9114" s="258">
        <v>1E-3</v>
      </c>
      <c r="F9114" s="649">
        <v>200000</v>
      </c>
      <c r="G9114" s="701">
        <f t="shared" si="698"/>
        <v>200</v>
      </c>
      <c r="H9114" s="678"/>
    </row>
    <row r="9115" spans="1:8">
      <c r="A9115" s="676"/>
      <c r="B9115" s="677"/>
      <c r="C9115" s="981" t="s">
        <v>33</v>
      </c>
      <c r="D9115" s="1027" t="s">
        <v>39</v>
      </c>
      <c r="E9115" s="258">
        <v>2.5999999999999999E-2</v>
      </c>
      <c r="F9115" s="649">
        <v>800</v>
      </c>
      <c r="G9115" s="701">
        <f t="shared" si="698"/>
        <v>20.8</v>
      </c>
      <c r="H9115" s="678"/>
    </row>
    <row r="9116" spans="1:8">
      <c r="A9116" s="676"/>
      <c r="B9116" s="699" t="s">
        <v>35</v>
      </c>
      <c r="C9116" s="742"/>
      <c r="D9116" s="678"/>
      <c r="E9116" s="678"/>
      <c r="F9116" s="204"/>
      <c r="G9116" s="1533">
        <f>SUM(G9108:G9115)</f>
        <v>957.79899999999986</v>
      </c>
      <c r="H9116" s="678"/>
    </row>
    <row r="9117" spans="1:8" ht="30">
      <c r="A9117" s="838" t="s">
        <v>5744</v>
      </c>
      <c r="B9117" s="775" t="s">
        <v>86</v>
      </c>
      <c r="C9117" s="981" t="s">
        <v>87</v>
      </c>
      <c r="D9117" s="1027" t="s">
        <v>27</v>
      </c>
      <c r="E9117" s="258">
        <v>1E-3</v>
      </c>
      <c r="F9117" s="649">
        <v>33792</v>
      </c>
      <c r="G9117" s="701">
        <f>E9117*F9117</f>
        <v>33.792000000000002</v>
      </c>
      <c r="H9117" s="678"/>
    </row>
    <row r="9118" spans="1:8">
      <c r="A9118" s="838"/>
      <c r="B9118" s="775"/>
      <c r="C9118" s="56" t="s">
        <v>88</v>
      </c>
      <c r="D9118" s="1027" t="s">
        <v>27</v>
      </c>
      <c r="E9118" s="258">
        <v>1E-3</v>
      </c>
      <c r="F9118" s="649">
        <v>203735</v>
      </c>
      <c r="G9118" s="701">
        <f t="shared" ref="G9118:G9126" si="699">E9118*F9118</f>
        <v>203.73500000000001</v>
      </c>
      <c r="H9118" s="678"/>
    </row>
    <row r="9119" spans="1:8">
      <c r="A9119" s="838"/>
      <c r="B9119" s="775"/>
      <c r="C9119" s="981" t="s">
        <v>64</v>
      </c>
      <c r="D9119" s="1027" t="s">
        <v>27</v>
      </c>
      <c r="E9119" s="258">
        <v>1E-3</v>
      </c>
      <c r="F9119" s="649">
        <v>10500</v>
      </c>
      <c r="G9119" s="701">
        <f t="shared" si="699"/>
        <v>10.5</v>
      </c>
      <c r="H9119" s="678"/>
    </row>
    <row r="9120" spans="1:8">
      <c r="A9120" s="838"/>
      <c r="B9120" s="775"/>
      <c r="C9120" s="981" t="s">
        <v>89</v>
      </c>
      <c r="D9120" s="1027" t="s">
        <v>34</v>
      </c>
      <c r="E9120" s="258">
        <v>1E-3</v>
      </c>
      <c r="F9120" s="649">
        <v>168481</v>
      </c>
      <c r="G9120" s="701">
        <f t="shared" si="699"/>
        <v>168.48099999999999</v>
      </c>
      <c r="H9120" s="678"/>
    </row>
    <row r="9121" spans="1:8">
      <c r="A9121" s="838"/>
      <c r="B9121" s="775"/>
      <c r="C9121" s="56" t="s">
        <v>90</v>
      </c>
      <c r="D9121" s="104" t="s">
        <v>34</v>
      </c>
      <c r="E9121" s="258">
        <v>2E-3</v>
      </c>
      <c r="F9121" s="671">
        <v>175794</v>
      </c>
      <c r="G9121" s="701">
        <f t="shared" si="699"/>
        <v>351.58800000000002</v>
      </c>
      <c r="H9121" s="678"/>
    </row>
    <row r="9122" spans="1:8">
      <c r="A9122" s="838"/>
      <c r="B9122" s="775"/>
      <c r="C9122" s="981" t="s">
        <v>45</v>
      </c>
      <c r="D9122" s="1027" t="s">
        <v>34</v>
      </c>
      <c r="E9122" s="258">
        <v>1E-3</v>
      </c>
      <c r="F9122" s="649">
        <v>82115</v>
      </c>
      <c r="G9122" s="701">
        <f t="shared" si="699"/>
        <v>82.114999999999995</v>
      </c>
      <c r="H9122" s="678"/>
    </row>
    <row r="9123" spans="1:8">
      <c r="A9123" s="838"/>
      <c r="B9123" s="775"/>
      <c r="C9123" s="981" t="s">
        <v>28</v>
      </c>
      <c r="D9123" s="1027" t="s">
        <v>29</v>
      </c>
      <c r="E9123" s="258">
        <v>0.01</v>
      </c>
      <c r="F9123" s="671">
        <v>316.39999999999998</v>
      </c>
      <c r="G9123" s="701">
        <f t="shared" si="699"/>
        <v>3.1639999999999997</v>
      </c>
      <c r="H9123" s="30"/>
    </row>
    <row r="9124" spans="1:8">
      <c r="A9124" s="838"/>
      <c r="B9124" s="775"/>
      <c r="C9124" s="981" t="s">
        <v>47</v>
      </c>
      <c r="D9124" s="1027" t="s">
        <v>29</v>
      </c>
      <c r="E9124" s="258">
        <v>0.01</v>
      </c>
      <c r="F9124" s="649">
        <v>366.25</v>
      </c>
      <c r="G9124" s="701">
        <f t="shared" si="699"/>
        <v>3.6625000000000001</v>
      </c>
      <c r="H9124" s="30"/>
    </row>
    <row r="9125" spans="1:8">
      <c r="A9125" s="838"/>
      <c r="B9125" s="775"/>
      <c r="C9125" s="981" t="s">
        <v>30</v>
      </c>
      <c r="D9125" s="1027" t="s">
        <v>29</v>
      </c>
      <c r="E9125" s="258">
        <v>0.01</v>
      </c>
      <c r="F9125" s="649">
        <v>650</v>
      </c>
      <c r="G9125" s="701">
        <f t="shared" si="699"/>
        <v>6.5</v>
      </c>
      <c r="H9125" s="30"/>
    </row>
    <row r="9126" spans="1:8">
      <c r="A9126" s="838"/>
      <c r="B9126" s="775"/>
      <c r="C9126" s="981" t="s">
        <v>33</v>
      </c>
      <c r="D9126" s="1027" t="s">
        <v>39</v>
      </c>
      <c r="E9126" s="258">
        <v>0.01</v>
      </c>
      <c r="F9126" s="649">
        <v>800</v>
      </c>
      <c r="G9126" s="701">
        <f t="shared" si="699"/>
        <v>8</v>
      </c>
      <c r="H9126" s="678"/>
    </row>
    <row r="9127" spans="1:8">
      <c r="A9127" s="838"/>
      <c r="B9127" s="699" t="s">
        <v>35</v>
      </c>
      <c r="C9127" s="744"/>
      <c r="D9127" s="103"/>
      <c r="E9127" s="103"/>
      <c r="F9127" s="429"/>
      <c r="G9127" s="1533">
        <f>SUM(G9117:G9126)</f>
        <v>871.53750000000002</v>
      </c>
      <c r="H9127" s="678"/>
    </row>
    <row r="9128" spans="1:8" ht="30">
      <c r="A9128" s="838" t="s">
        <v>5745</v>
      </c>
      <c r="B9128" s="775" t="s">
        <v>91</v>
      </c>
      <c r="C9128" s="981" t="s">
        <v>87</v>
      </c>
      <c r="D9128" s="1027" t="s">
        <v>27</v>
      </c>
      <c r="E9128" s="258">
        <v>5.0000000000000001E-3</v>
      </c>
      <c r="F9128" s="649">
        <v>33792</v>
      </c>
      <c r="G9128" s="701">
        <f>E9128*F9128</f>
        <v>168.96</v>
      </c>
      <c r="H9128" s="678"/>
    </row>
    <row r="9129" spans="1:8">
      <c r="A9129" s="838"/>
      <c r="B9129" s="775"/>
      <c r="C9129" s="56" t="s">
        <v>88</v>
      </c>
      <c r="D9129" s="1027" t="s">
        <v>27</v>
      </c>
      <c r="E9129" s="258">
        <v>5.0000000000000001E-4</v>
      </c>
      <c r="F9129" s="649">
        <v>203735</v>
      </c>
      <c r="G9129" s="701">
        <f t="shared" ref="G9129:G9138" si="700">E9129*F9129</f>
        <v>101.86750000000001</v>
      </c>
      <c r="H9129" s="678"/>
    </row>
    <row r="9130" spans="1:8">
      <c r="A9130" s="838"/>
      <c r="B9130" s="775"/>
      <c r="C9130" s="981" t="s">
        <v>64</v>
      </c>
      <c r="D9130" s="1027" t="s">
        <v>27</v>
      </c>
      <c r="E9130" s="257">
        <v>1E-3</v>
      </c>
      <c r="F9130" s="649">
        <v>10500</v>
      </c>
      <c r="G9130" s="701">
        <f t="shared" si="700"/>
        <v>10.5</v>
      </c>
      <c r="H9130" s="678"/>
    </row>
    <row r="9131" spans="1:8">
      <c r="A9131" s="838"/>
      <c r="B9131" s="775"/>
      <c r="C9131" s="981" t="s">
        <v>89</v>
      </c>
      <c r="D9131" s="1027" t="s">
        <v>39</v>
      </c>
      <c r="E9131" s="258">
        <v>1E-3</v>
      </c>
      <c r="F9131" s="649">
        <v>168481</v>
      </c>
      <c r="G9131" s="701">
        <f t="shared" si="700"/>
        <v>168.48099999999999</v>
      </c>
      <c r="H9131" s="678"/>
    </row>
    <row r="9132" spans="1:8">
      <c r="A9132" s="838"/>
      <c r="B9132" s="775"/>
      <c r="C9132" s="56" t="s">
        <v>90</v>
      </c>
      <c r="D9132" s="104" t="s">
        <v>39</v>
      </c>
      <c r="E9132" s="1060">
        <v>1E-3</v>
      </c>
      <c r="F9132" s="671">
        <v>175794</v>
      </c>
      <c r="G9132" s="701">
        <f t="shared" si="700"/>
        <v>175.79400000000001</v>
      </c>
      <c r="H9132" s="678"/>
    </row>
    <row r="9133" spans="1:8">
      <c r="A9133" s="838"/>
      <c r="B9133" s="775"/>
      <c r="C9133" s="981" t="s">
        <v>45</v>
      </c>
      <c r="D9133" s="104" t="s">
        <v>39</v>
      </c>
      <c r="E9133" s="258">
        <v>1E-3</v>
      </c>
      <c r="F9133" s="649">
        <v>82115</v>
      </c>
      <c r="G9133" s="701">
        <f t="shared" si="700"/>
        <v>82.114999999999995</v>
      </c>
      <c r="H9133" s="678"/>
    </row>
    <row r="9134" spans="1:8">
      <c r="A9134" s="838"/>
      <c r="B9134" s="775"/>
      <c r="C9134" s="981" t="s">
        <v>28</v>
      </c>
      <c r="D9134" s="1027" t="s">
        <v>29</v>
      </c>
      <c r="E9134" s="258">
        <v>0.01</v>
      </c>
      <c r="F9134" s="671">
        <v>316.39999999999998</v>
      </c>
      <c r="G9134" s="701">
        <f t="shared" si="700"/>
        <v>3.1639999999999997</v>
      </c>
      <c r="H9134" s="678"/>
    </row>
    <row r="9135" spans="1:8">
      <c r="A9135" s="838"/>
      <c r="B9135" s="775"/>
      <c r="C9135" s="981" t="s">
        <v>47</v>
      </c>
      <c r="D9135" s="1027" t="s">
        <v>29</v>
      </c>
      <c r="E9135" s="258">
        <v>0.01</v>
      </c>
      <c r="F9135" s="649">
        <v>366.25</v>
      </c>
      <c r="G9135" s="701">
        <f t="shared" si="700"/>
        <v>3.6625000000000001</v>
      </c>
      <c r="H9135" s="678"/>
    </row>
    <row r="9136" spans="1:8">
      <c r="A9136" s="838"/>
      <c r="B9136" s="775"/>
      <c r="C9136" s="981" t="s">
        <v>30</v>
      </c>
      <c r="D9136" s="1027" t="s">
        <v>29</v>
      </c>
      <c r="E9136" s="258">
        <v>0.01</v>
      </c>
      <c r="F9136" s="649">
        <v>650</v>
      </c>
      <c r="G9136" s="701">
        <f t="shared" si="700"/>
        <v>6.5</v>
      </c>
      <c r="H9136" s="678"/>
    </row>
    <row r="9137" spans="1:8">
      <c r="A9137" s="676"/>
      <c r="B9137" s="677"/>
      <c r="C9137" s="981" t="s">
        <v>37</v>
      </c>
      <c r="D9137" s="1027" t="s">
        <v>29</v>
      </c>
      <c r="E9137" s="258">
        <v>5.0000000000000001E-3</v>
      </c>
      <c r="F9137" s="649">
        <v>144704</v>
      </c>
      <c r="G9137" s="701">
        <f t="shared" si="700"/>
        <v>723.52</v>
      </c>
      <c r="H9137" s="678"/>
    </row>
    <row r="9138" spans="1:8">
      <c r="A9138" s="676"/>
      <c r="B9138" s="677"/>
      <c r="C9138" s="981" t="s">
        <v>33</v>
      </c>
      <c r="D9138" s="1027" t="s">
        <v>34</v>
      </c>
      <c r="E9138" s="258">
        <v>0.02</v>
      </c>
      <c r="F9138" s="649">
        <v>800</v>
      </c>
      <c r="G9138" s="701">
        <f t="shared" si="700"/>
        <v>16</v>
      </c>
      <c r="H9138" s="678"/>
    </row>
    <row r="9139" spans="1:8">
      <c r="A9139" s="676"/>
      <c r="B9139" s="699" t="s">
        <v>35</v>
      </c>
      <c r="C9139" s="744"/>
      <c r="D9139" s="103"/>
      <c r="E9139" s="103"/>
      <c r="F9139" s="429"/>
      <c r="G9139" s="1533">
        <f>SUM(G9128:G9138)</f>
        <v>1460.5639999999999</v>
      </c>
      <c r="H9139" s="678"/>
    </row>
    <row r="9140" spans="1:8" ht="30">
      <c r="A9140" s="676" t="s">
        <v>5746</v>
      </c>
      <c r="B9140" s="303" t="s">
        <v>92</v>
      </c>
      <c r="C9140" s="981" t="s">
        <v>93</v>
      </c>
      <c r="D9140" s="1027" t="s">
        <v>27</v>
      </c>
      <c r="E9140" s="1058">
        <v>3.0000000000000001E-3</v>
      </c>
      <c r="F9140" s="649">
        <v>52272</v>
      </c>
      <c r="G9140" s="701">
        <f>E9140*F9140</f>
        <v>156.816</v>
      </c>
      <c r="H9140" s="308"/>
    </row>
    <row r="9141" spans="1:8">
      <c r="A9141" s="676"/>
      <c r="B9141" s="288"/>
      <c r="C9141" s="56" t="s">
        <v>44</v>
      </c>
      <c r="D9141" s="1027" t="s">
        <v>27</v>
      </c>
      <c r="E9141" s="258">
        <v>3.0000000000000001E-3</v>
      </c>
      <c r="F9141" s="649">
        <v>69797</v>
      </c>
      <c r="G9141" s="701">
        <f t="shared" ref="G9141:G9149" si="701">E9141*F9141</f>
        <v>209.39099999999999</v>
      </c>
      <c r="H9141" s="678"/>
    </row>
    <row r="9142" spans="1:8">
      <c r="A9142" s="676"/>
      <c r="B9142" s="677"/>
      <c r="C9142" s="981" t="s">
        <v>46</v>
      </c>
      <c r="D9142" s="1027" t="s">
        <v>38</v>
      </c>
      <c r="E9142" s="258">
        <v>0.05</v>
      </c>
      <c r="F9142" s="671">
        <v>3707</v>
      </c>
      <c r="G9142" s="701">
        <f t="shared" si="701"/>
        <v>185.35000000000002</v>
      </c>
      <c r="H9142" s="678"/>
    </row>
    <row r="9143" spans="1:8">
      <c r="A9143" s="676"/>
      <c r="B9143" s="699"/>
      <c r="C9143" s="981" t="s">
        <v>45</v>
      </c>
      <c r="D9143" s="1027" t="s">
        <v>39</v>
      </c>
      <c r="E9143" s="258">
        <v>5.0000000000000001E-3</v>
      </c>
      <c r="F9143" s="649">
        <v>82115</v>
      </c>
      <c r="G9143" s="701">
        <f t="shared" si="701"/>
        <v>410.57499999999999</v>
      </c>
      <c r="H9143" s="308"/>
    </row>
    <row r="9144" spans="1:8">
      <c r="A9144" s="676"/>
      <c r="B9144" s="288"/>
      <c r="C9144" s="25" t="s">
        <v>28</v>
      </c>
      <c r="D9144" s="1027" t="s">
        <v>29</v>
      </c>
      <c r="E9144" s="258">
        <v>0.5</v>
      </c>
      <c r="F9144" s="671">
        <v>316.39999999999998</v>
      </c>
      <c r="G9144" s="701">
        <f t="shared" si="701"/>
        <v>158.19999999999999</v>
      </c>
      <c r="H9144" s="678"/>
    </row>
    <row r="9145" spans="1:8">
      <c r="A9145" s="676"/>
      <c r="B9145" s="677"/>
      <c r="C9145" s="981" t="s">
        <v>47</v>
      </c>
      <c r="D9145" s="1027" t="s">
        <v>29</v>
      </c>
      <c r="E9145" s="258">
        <v>0.01</v>
      </c>
      <c r="F9145" s="649">
        <v>236</v>
      </c>
      <c r="G9145" s="701">
        <f t="shared" si="701"/>
        <v>2.36</v>
      </c>
      <c r="H9145" s="678"/>
    </row>
    <row r="9146" spans="1:8">
      <c r="A9146" s="676"/>
      <c r="B9146" s="677"/>
      <c r="C9146" s="981" t="s">
        <v>30</v>
      </c>
      <c r="D9146" s="1027" t="s">
        <v>29</v>
      </c>
      <c r="E9146" s="258">
        <v>0.01</v>
      </c>
      <c r="F9146" s="649">
        <v>400</v>
      </c>
      <c r="G9146" s="701">
        <f t="shared" si="701"/>
        <v>4</v>
      </c>
      <c r="H9146" s="678"/>
    </row>
    <row r="9147" spans="1:8">
      <c r="A9147" s="676"/>
      <c r="B9147" s="677"/>
      <c r="C9147" s="981" t="s">
        <v>31</v>
      </c>
      <c r="D9147" s="1027" t="s">
        <v>27</v>
      </c>
      <c r="E9147" s="258">
        <v>0.05</v>
      </c>
      <c r="F9147" s="649">
        <v>350</v>
      </c>
      <c r="G9147" s="701">
        <f t="shared" si="701"/>
        <v>17.5</v>
      </c>
      <c r="H9147" s="678"/>
    </row>
    <row r="9148" spans="1:8">
      <c r="A9148" s="676"/>
      <c r="B9148" s="699"/>
      <c r="C9148" s="981" t="s">
        <v>33</v>
      </c>
      <c r="D9148" s="1027" t="s">
        <v>39</v>
      </c>
      <c r="E9148" s="258">
        <v>0.1</v>
      </c>
      <c r="F9148" s="649">
        <v>720</v>
      </c>
      <c r="G9148" s="701">
        <f t="shared" si="701"/>
        <v>72</v>
      </c>
      <c r="H9148" s="308"/>
    </row>
    <row r="9149" spans="1:8">
      <c r="A9149" s="676"/>
      <c r="B9149" s="288"/>
      <c r="C9149" s="981" t="s">
        <v>79</v>
      </c>
      <c r="D9149" s="1027" t="s">
        <v>40</v>
      </c>
      <c r="E9149" s="258">
        <v>0.02</v>
      </c>
      <c r="F9149" s="649">
        <v>2000</v>
      </c>
      <c r="G9149" s="701">
        <f t="shared" si="701"/>
        <v>40</v>
      </c>
      <c r="H9149" s="678"/>
    </row>
    <row r="9150" spans="1:8">
      <c r="A9150" s="676"/>
      <c r="B9150" s="699" t="s">
        <v>35</v>
      </c>
      <c r="C9150" s="744"/>
      <c r="D9150" s="103"/>
      <c r="E9150" s="103"/>
      <c r="F9150" s="633"/>
      <c r="G9150" s="1533">
        <f>SUM(G9140:G9149)</f>
        <v>1256.192</v>
      </c>
      <c r="H9150" s="103"/>
    </row>
    <row r="9151" spans="1:8" ht="30">
      <c r="A9151" s="676" t="s">
        <v>5747</v>
      </c>
      <c r="B9151" s="303" t="s">
        <v>94</v>
      </c>
      <c r="C9151" s="981" t="s">
        <v>93</v>
      </c>
      <c r="D9151" s="1027" t="s">
        <v>27</v>
      </c>
      <c r="E9151" s="1058">
        <v>5.0000000000000001E-3</v>
      </c>
      <c r="F9151" s="649">
        <v>54981</v>
      </c>
      <c r="G9151" s="701">
        <f>E9151*F9151</f>
        <v>274.90500000000003</v>
      </c>
      <c r="H9151" s="308"/>
    </row>
    <row r="9152" spans="1:8">
      <c r="A9152" s="676"/>
      <c r="B9152" s="288"/>
      <c r="C9152" s="56" t="s">
        <v>44</v>
      </c>
      <c r="D9152" s="1027" t="s">
        <v>27</v>
      </c>
      <c r="E9152" s="258">
        <v>1E-3</v>
      </c>
      <c r="F9152" s="649">
        <v>69797</v>
      </c>
      <c r="G9152" s="701">
        <f t="shared" ref="G9152:G9160" si="702">E9152*F9152</f>
        <v>69.796999999999997</v>
      </c>
      <c r="H9152" s="678"/>
    </row>
    <row r="9153" spans="1:8">
      <c r="A9153" s="676"/>
      <c r="B9153" s="677"/>
      <c r="C9153" s="981" t="s">
        <v>46</v>
      </c>
      <c r="D9153" s="1027" t="s">
        <v>29</v>
      </c>
      <c r="E9153" s="258">
        <v>0.01</v>
      </c>
      <c r="F9153" s="671">
        <v>8468</v>
      </c>
      <c r="G9153" s="701">
        <f t="shared" si="702"/>
        <v>84.68</v>
      </c>
      <c r="H9153" s="678"/>
    </row>
    <row r="9154" spans="1:8">
      <c r="A9154" s="676"/>
      <c r="B9154" s="677"/>
      <c r="C9154" s="981" t="s">
        <v>45</v>
      </c>
      <c r="D9154" s="1027" t="s">
        <v>34</v>
      </c>
      <c r="E9154" s="258">
        <v>1E-3</v>
      </c>
      <c r="F9154" s="649">
        <v>82115</v>
      </c>
      <c r="G9154" s="701">
        <f t="shared" si="702"/>
        <v>82.114999999999995</v>
      </c>
      <c r="H9154" s="678"/>
    </row>
    <row r="9155" spans="1:8">
      <c r="A9155" s="676"/>
      <c r="B9155" s="677"/>
      <c r="C9155" s="981" t="s">
        <v>28</v>
      </c>
      <c r="D9155" s="1027" t="s">
        <v>29</v>
      </c>
      <c r="E9155" s="258">
        <v>0.1</v>
      </c>
      <c r="F9155" s="671">
        <v>316.39999999999998</v>
      </c>
      <c r="G9155" s="701">
        <f t="shared" si="702"/>
        <v>31.64</v>
      </c>
      <c r="H9155" s="678"/>
    </row>
    <row r="9156" spans="1:8">
      <c r="A9156" s="676"/>
      <c r="B9156" s="677"/>
      <c r="C9156" s="981" t="s">
        <v>47</v>
      </c>
      <c r="D9156" s="1027" t="s">
        <v>29</v>
      </c>
      <c r="E9156" s="258">
        <v>0.01</v>
      </c>
      <c r="F9156" s="649">
        <v>366.25</v>
      </c>
      <c r="G9156" s="701">
        <f t="shared" si="702"/>
        <v>3.6625000000000001</v>
      </c>
      <c r="H9156" s="678"/>
    </row>
    <row r="9157" spans="1:8">
      <c r="A9157" s="676"/>
      <c r="B9157" s="288"/>
      <c r="C9157" s="981" t="s">
        <v>30</v>
      </c>
      <c r="D9157" s="1027" t="s">
        <v>29</v>
      </c>
      <c r="E9157" s="258">
        <v>0.01</v>
      </c>
      <c r="F9157" s="649">
        <v>650</v>
      </c>
      <c r="G9157" s="701">
        <f t="shared" si="702"/>
        <v>6.5</v>
      </c>
      <c r="H9157" s="678"/>
    </row>
    <row r="9158" spans="1:8">
      <c r="A9158" s="676"/>
      <c r="B9158" s="677"/>
      <c r="C9158" s="981" t="s">
        <v>31</v>
      </c>
      <c r="D9158" s="1027" t="s">
        <v>27</v>
      </c>
      <c r="E9158" s="258">
        <v>0.05</v>
      </c>
      <c r="F9158" s="668">
        <v>350</v>
      </c>
      <c r="G9158" s="701">
        <f t="shared" si="702"/>
        <v>17.5</v>
      </c>
      <c r="H9158" s="678"/>
    </row>
    <row r="9159" spans="1:8">
      <c r="A9159" s="676"/>
      <c r="B9159" s="677"/>
      <c r="C9159" s="981" t="s">
        <v>37</v>
      </c>
      <c r="D9159" s="1027" t="s">
        <v>29</v>
      </c>
      <c r="E9159" s="258">
        <v>2E-3</v>
      </c>
      <c r="F9159" s="668">
        <v>144704</v>
      </c>
      <c r="G9159" s="701">
        <f t="shared" si="702"/>
        <v>289.40800000000002</v>
      </c>
      <c r="H9159" s="678"/>
    </row>
    <row r="9160" spans="1:8">
      <c r="A9160" s="676"/>
      <c r="B9160" s="677"/>
      <c r="C9160" s="981" t="s">
        <v>33</v>
      </c>
      <c r="D9160" s="1027" t="s">
        <v>39</v>
      </c>
      <c r="E9160" s="258">
        <v>3.7999999999999999E-2</v>
      </c>
      <c r="F9160" s="649">
        <v>800</v>
      </c>
      <c r="G9160" s="701">
        <f t="shared" si="702"/>
        <v>30.4</v>
      </c>
      <c r="H9160" s="678"/>
    </row>
    <row r="9161" spans="1:8">
      <c r="A9161" s="837"/>
      <c r="B9161" s="699" t="s">
        <v>35</v>
      </c>
      <c r="C9161" s="744"/>
      <c r="D9161" s="103"/>
      <c r="E9161" s="611"/>
      <c r="F9161" s="633"/>
      <c r="G9161" s="1533">
        <f>SUM(G9151:G9160)</f>
        <v>890.60750000000007</v>
      </c>
      <c r="H9161" s="678"/>
    </row>
    <row r="9162" spans="1:8">
      <c r="A9162" s="676" t="s">
        <v>5748</v>
      </c>
      <c r="B9162" s="303" t="s">
        <v>96</v>
      </c>
      <c r="C9162" s="981" t="s">
        <v>26</v>
      </c>
      <c r="D9162" s="1027" t="s">
        <v>27</v>
      </c>
      <c r="E9162" s="258">
        <v>3.0000000000000001E-3</v>
      </c>
      <c r="F9162" s="649">
        <v>67687</v>
      </c>
      <c r="G9162" s="701">
        <f>E9162*F9162</f>
        <v>203.06100000000001</v>
      </c>
      <c r="H9162" s="678"/>
    </row>
    <row r="9163" spans="1:8">
      <c r="A9163" s="676"/>
      <c r="B9163" s="677"/>
      <c r="C9163" s="981" t="s">
        <v>42</v>
      </c>
      <c r="D9163" s="1027" t="s">
        <v>27</v>
      </c>
      <c r="E9163" s="258">
        <v>3.0000000000000001E-3</v>
      </c>
      <c r="F9163" s="649">
        <v>45738</v>
      </c>
      <c r="G9163" s="701">
        <f t="shared" ref="G9163:G9173" si="703">E9163*F9163</f>
        <v>137.214</v>
      </c>
      <c r="H9163" s="678"/>
    </row>
    <row r="9164" spans="1:8">
      <c r="A9164" s="676"/>
      <c r="B9164" s="677"/>
      <c r="C9164" s="981" t="s">
        <v>43</v>
      </c>
      <c r="D9164" s="1027" t="s">
        <v>27</v>
      </c>
      <c r="E9164" s="258">
        <v>3.0000000000000001E-3</v>
      </c>
      <c r="F9164" s="649">
        <v>145939</v>
      </c>
      <c r="G9164" s="701">
        <f t="shared" si="703"/>
        <v>437.81700000000001</v>
      </c>
      <c r="H9164" s="678"/>
    </row>
    <row r="9165" spans="1:8">
      <c r="A9165" s="676"/>
      <c r="B9165" s="699"/>
      <c r="C9165" s="56" t="s">
        <v>44</v>
      </c>
      <c r="D9165" s="1027" t="s">
        <v>27</v>
      </c>
      <c r="E9165" s="258">
        <v>5.0000000000000001E-3</v>
      </c>
      <c r="F9165" s="649">
        <v>69797</v>
      </c>
      <c r="G9165" s="701">
        <f t="shared" si="703"/>
        <v>348.98500000000001</v>
      </c>
      <c r="H9165" s="308"/>
    </row>
    <row r="9166" spans="1:8">
      <c r="A9166" s="676"/>
      <c r="B9166" s="288"/>
      <c r="C9166" s="981" t="s">
        <v>45</v>
      </c>
      <c r="D9166" s="1027" t="s">
        <v>39</v>
      </c>
      <c r="E9166" s="258">
        <v>5.0000000000000001E-3</v>
      </c>
      <c r="F9166" s="649">
        <v>82115</v>
      </c>
      <c r="G9166" s="701">
        <f t="shared" si="703"/>
        <v>410.57499999999999</v>
      </c>
      <c r="H9166" s="678"/>
    </row>
    <row r="9167" spans="1:8">
      <c r="A9167" s="676"/>
      <c r="B9167" s="677"/>
      <c r="C9167" s="981" t="s">
        <v>46</v>
      </c>
      <c r="D9167" s="1027" t="s">
        <v>29</v>
      </c>
      <c r="E9167" s="258">
        <v>5.0000000000000001E-3</v>
      </c>
      <c r="F9167" s="671">
        <v>8468</v>
      </c>
      <c r="G9167" s="701">
        <f t="shared" si="703"/>
        <v>42.34</v>
      </c>
      <c r="H9167" s="678"/>
    </row>
    <row r="9168" spans="1:8">
      <c r="A9168" s="676"/>
      <c r="B9168" s="677"/>
      <c r="C9168" s="981" t="s">
        <v>28</v>
      </c>
      <c r="D9168" s="1027" t="s">
        <v>29</v>
      </c>
      <c r="E9168" s="258">
        <v>0.01</v>
      </c>
      <c r="F9168" s="671">
        <v>316.39999999999998</v>
      </c>
      <c r="G9168" s="701">
        <f t="shared" si="703"/>
        <v>3.1639999999999997</v>
      </c>
      <c r="H9168" s="678"/>
    </row>
    <row r="9169" spans="1:8">
      <c r="A9169" s="676"/>
      <c r="B9169" s="677"/>
      <c r="C9169" s="981" t="s">
        <v>47</v>
      </c>
      <c r="D9169" s="1027" t="s">
        <v>29</v>
      </c>
      <c r="E9169" s="258">
        <v>0.01</v>
      </c>
      <c r="F9169" s="649">
        <v>366.25</v>
      </c>
      <c r="G9169" s="701">
        <f t="shared" si="703"/>
        <v>3.6625000000000001</v>
      </c>
      <c r="H9169" s="678"/>
    </row>
    <row r="9170" spans="1:8">
      <c r="A9170" s="676"/>
      <c r="B9170" s="699"/>
      <c r="C9170" s="981" t="s">
        <v>30</v>
      </c>
      <c r="D9170" s="1027" t="s">
        <v>29</v>
      </c>
      <c r="E9170" s="258">
        <v>0.01</v>
      </c>
      <c r="F9170" s="649">
        <v>650</v>
      </c>
      <c r="G9170" s="701">
        <f t="shared" si="703"/>
        <v>6.5</v>
      </c>
      <c r="H9170" s="308"/>
    </row>
    <row r="9171" spans="1:8">
      <c r="A9171" s="676"/>
      <c r="B9171" s="288"/>
      <c r="C9171" s="981" t="s">
        <v>33</v>
      </c>
      <c r="D9171" s="1027" t="s">
        <v>39</v>
      </c>
      <c r="E9171" s="258">
        <v>0.1</v>
      </c>
      <c r="F9171" s="649">
        <v>800</v>
      </c>
      <c r="G9171" s="701">
        <f t="shared" si="703"/>
        <v>80</v>
      </c>
      <c r="H9171" s="678"/>
    </row>
    <row r="9172" spans="1:8">
      <c r="A9172" s="676"/>
      <c r="B9172" s="677"/>
      <c r="C9172" s="981" t="s">
        <v>49</v>
      </c>
      <c r="D9172" s="1027" t="s">
        <v>40</v>
      </c>
      <c r="E9172" s="258">
        <v>1</v>
      </c>
      <c r="F9172" s="649">
        <v>370</v>
      </c>
      <c r="G9172" s="701">
        <f t="shared" si="703"/>
        <v>370</v>
      </c>
      <c r="H9172" s="678"/>
    </row>
    <row r="9173" spans="1:8">
      <c r="A9173" s="676"/>
      <c r="B9173" s="677"/>
      <c r="C9173" s="981" t="s">
        <v>79</v>
      </c>
      <c r="D9173" s="1027" t="s">
        <v>40</v>
      </c>
      <c r="E9173" s="258">
        <v>0.01</v>
      </c>
      <c r="F9173" s="649">
        <v>19488</v>
      </c>
      <c r="G9173" s="701">
        <f t="shared" si="703"/>
        <v>194.88</v>
      </c>
      <c r="H9173" s="678"/>
    </row>
    <row r="9174" spans="1:8">
      <c r="A9174" s="676"/>
      <c r="B9174" s="699" t="s">
        <v>35</v>
      </c>
      <c r="C9174" s="744"/>
      <c r="D9174" s="103"/>
      <c r="E9174" s="103"/>
      <c r="F9174" s="429"/>
      <c r="G9174" s="1533">
        <f>SUM(G9162:G9173)</f>
        <v>2238.1985</v>
      </c>
      <c r="H9174" s="103"/>
    </row>
    <row r="9175" spans="1:8" ht="30">
      <c r="A9175" s="676" t="s">
        <v>5749</v>
      </c>
      <c r="B9175" s="303" t="s">
        <v>97</v>
      </c>
      <c r="C9175" s="981" t="s">
        <v>26</v>
      </c>
      <c r="D9175" s="1027" t="s">
        <v>98</v>
      </c>
      <c r="E9175" s="258">
        <v>4.4999999999999997E-3</v>
      </c>
      <c r="F9175" s="649">
        <v>67687</v>
      </c>
      <c r="G9175" s="701">
        <f>E9175*F9175</f>
        <v>304.5915</v>
      </c>
      <c r="H9175" s="678"/>
    </row>
    <row r="9176" spans="1:8">
      <c r="A9176" s="676"/>
      <c r="B9176" s="699"/>
      <c r="C9176" s="981" t="s">
        <v>42</v>
      </c>
      <c r="D9176" s="1027" t="s">
        <v>98</v>
      </c>
      <c r="E9176" s="1058">
        <v>5.0000000000000001E-3</v>
      </c>
      <c r="F9176" s="649">
        <v>45738</v>
      </c>
      <c r="G9176" s="701">
        <f t="shared" ref="G9176:G9186" si="704">E9176*F9176</f>
        <v>228.69</v>
      </c>
      <c r="H9176" s="308"/>
    </row>
    <row r="9177" spans="1:8">
      <c r="A9177" s="676"/>
      <c r="B9177" s="288"/>
      <c r="C9177" s="981" t="s">
        <v>43</v>
      </c>
      <c r="D9177" s="1027" t="s">
        <v>98</v>
      </c>
      <c r="E9177" s="1058">
        <v>5.0000000000000001E-4</v>
      </c>
      <c r="F9177" s="649">
        <v>145939</v>
      </c>
      <c r="G9177" s="701">
        <f t="shared" si="704"/>
        <v>72.969499999999996</v>
      </c>
      <c r="H9177" s="678"/>
    </row>
    <row r="9178" spans="1:8">
      <c r="A9178" s="676"/>
      <c r="B9178" s="677"/>
      <c r="C9178" s="56" t="s">
        <v>44</v>
      </c>
      <c r="D9178" s="1027" t="s">
        <v>98</v>
      </c>
      <c r="E9178" s="257">
        <v>5.0000000000000001E-4</v>
      </c>
      <c r="F9178" s="649">
        <v>69797</v>
      </c>
      <c r="G9178" s="701">
        <f t="shared" si="704"/>
        <v>34.898499999999999</v>
      </c>
      <c r="H9178" s="678"/>
    </row>
    <row r="9179" spans="1:8">
      <c r="A9179" s="676"/>
      <c r="B9179" s="677"/>
      <c r="C9179" s="981" t="s">
        <v>45</v>
      </c>
      <c r="D9179" s="1027" t="s">
        <v>34</v>
      </c>
      <c r="E9179" s="258">
        <v>1E-3</v>
      </c>
      <c r="F9179" s="649">
        <v>82115</v>
      </c>
      <c r="G9179" s="701">
        <f t="shared" si="704"/>
        <v>82.114999999999995</v>
      </c>
      <c r="H9179" s="678"/>
    </row>
    <row r="9180" spans="1:8">
      <c r="A9180" s="676"/>
      <c r="B9180" s="677"/>
      <c r="C9180" s="981" t="s">
        <v>46</v>
      </c>
      <c r="D9180" s="1027" t="s">
        <v>29</v>
      </c>
      <c r="E9180" s="258">
        <v>0.01</v>
      </c>
      <c r="F9180" s="671">
        <v>8468</v>
      </c>
      <c r="G9180" s="701">
        <f t="shared" si="704"/>
        <v>84.68</v>
      </c>
      <c r="H9180" s="678"/>
    </row>
    <row r="9181" spans="1:8">
      <c r="A9181" s="676"/>
      <c r="B9181" s="677"/>
      <c r="C9181" s="981" t="s">
        <v>28</v>
      </c>
      <c r="D9181" s="1027" t="s">
        <v>29</v>
      </c>
      <c r="E9181" s="258">
        <v>0.01</v>
      </c>
      <c r="F9181" s="671">
        <v>316.39999999999998</v>
      </c>
      <c r="G9181" s="701">
        <f t="shared" si="704"/>
        <v>3.1639999999999997</v>
      </c>
      <c r="H9181" s="678"/>
    </row>
    <row r="9182" spans="1:8">
      <c r="A9182" s="676"/>
      <c r="B9182" s="699"/>
      <c r="C9182" s="981" t="s">
        <v>47</v>
      </c>
      <c r="D9182" s="1027" t="s">
        <v>29</v>
      </c>
      <c r="E9182" s="258">
        <v>0.01</v>
      </c>
      <c r="F9182" s="649">
        <v>366.25</v>
      </c>
      <c r="G9182" s="701">
        <f t="shared" si="704"/>
        <v>3.6625000000000001</v>
      </c>
      <c r="H9182" s="308"/>
    </row>
    <row r="9183" spans="1:8">
      <c r="A9183" s="676"/>
      <c r="B9183" s="288"/>
      <c r="C9183" s="981" t="s">
        <v>30</v>
      </c>
      <c r="D9183" s="1027" t="s">
        <v>29</v>
      </c>
      <c r="E9183" s="258">
        <v>0.01</v>
      </c>
      <c r="F9183" s="649">
        <v>650</v>
      </c>
      <c r="G9183" s="701">
        <f t="shared" si="704"/>
        <v>6.5</v>
      </c>
      <c r="H9183" s="678"/>
    </row>
    <row r="9184" spans="1:8">
      <c r="A9184" s="676"/>
      <c r="B9184" s="699"/>
      <c r="C9184" s="981" t="s">
        <v>37</v>
      </c>
      <c r="D9184" s="1027" t="s">
        <v>29</v>
      </c>
      <c r="E9184" s="258">
        <v>5.0000000000000001E-3</v>
      </c>
      <c r="F9184" s="649">
        <v>144704</v>
      </c>
      <c r="G9184" s="701">
        <f t="shared" si="704"/>
        <v>723.52</v>
      </c>
      <c r="H9184" s="308"/>
    </row>
    <row r="9185" spans="1:8">
      <c r="A9185" s="676"/>
      <c r="B9185" s="288"/>
      <c r="C9185" s="981" t="s">
        <v>33</v>
      </c>
      <c r="D9185" s="988" t="s">
        <v>39</v>
      </c>
      <c r="E9185" s="258">
        <v>0.1</v>
      </c>
      <c r="F9185" s="649">
        <v>800</v>
      </c>
      <c r="G9185" s="701">
        <f t="shared" si="704"/>
        <v>80</v>
      </c>
      <c r="H9185" s="678"/>
    </row>
    <row r="9186" spans="1:8">
      <c r="A9186" s="676"/>
      <c r="B9186" s="677"/>
      <c r="C9186" s="981" t="s">
        <v>49</v>
      </c>
      <c r="D9186" s="988" t="s">
        <v>40</v>
      </c>
      <c r="E9186" s="258">
        <v>1</v>
      </c>
      <c r="F9186" s="649">
        <v>370</v>
      </c>
      <c r="G9186" s="701">
        <f t="shared" si="704"/>
        <v>370</v>
      </c>
      <c r="H9186" s="678"/>
    </row>
    <row r="9187" spans="1:8">
      <c r="A9187" s="676"/>
      <c r="B9187" s="699" t="s">
        <v>35</v>
      </c>
      <c r="C9187" s="744"/>
      <c r="D9187" s="103"/>
      <c r="E9187" s="103"/>
      <c r="F9187" s="429"/>
      <c r="G9187" s="1533">
        <f>SUM(G9175:G9186)</f>
        <v>1994.7910000000002</v>
      </c>
      <c r="H9187" s="308"/>
    </row>
    <row r="9188" spans="1:8" ht="30">
      <c r="A9188" s="676" t="s">
        <v>5750</v>
      </c>
      <c r="B9188" s="303" t="s">
        <v>99</v>
      </c>
      <c r="C9188" s="981" t="s">
        <v>26</v>
      </c>
      <c r="D9188" s="1027" t="s">
        <v>98</v>
      </c>
      <c r="E9188" s="258">
        <v>0.01</v>
      </c>
      <c r="F9188" s="649">
        <v>67687</v>
      </c>
      <c r="G9188" s="701">
        <f>E9188*F9188</f>
        <v>676.87</v>
      </c>
      <c r="H9188" s="678"/>
    </row>
    <row r="9189" spans="1:8">
      <c r="A9189" s="676"/>
      <c r="B9189" s="677"/>
      <c r="C9189" s="981" t="s">
        <v>42</v>
      </c>
      <c r="D9189" s="1027" t="s">
        <v>98</v>
      </c>
      <c r="E9189" s="1058">
        <v>0.01</v>
      </c>
      <c r="F9189" s="649">
        <v>45738</v>
      </c>
      <c r="G9189" s="701">
        <f t="shared" ref="G9189:G9197" si="705">E9189*F9189</f>
        <v>457.38</v>
      </c>
      <c r="H9189" s="678"/>
    </row>
    <row r="9190" spans="1:8">
      <c r="A9190" s="676"/>
      <c r="B9190" s="699"/>
      <c r="C9190" s="981" t="s">
        <v>43</v>
      </c>
      <c r="D9190" s="1027" t="s">
        <v>98</v>
      </c>
      <c r="E9190" s="1058">
        <v>3.0000000000000001E-3</v>
      </c>
      <c r="F9190" s="649">
        <v>145939</v>
      </c>
      <c r="G9190" s="701">
        <f t="shared" si="705"/>
        <v>437.81700000000001</v>
      </c>
      <c r="H9190" s="308"/>
    </row>
    <row r="9191" spans="1:8">
      <c r="A9191" s="676"/>
      <c r="B9191" s="288"/>
      <c r="C9191" s="56" t="s">
        <v>44</v>
      </c>
      <c r="D9191" s="1027" t="s">
        <v>98</v>
      </c>
      <c r="E9191" s="258">
        <v>0.01</v>
      </c>
      <c r="F9191" s="649">
        <v>39797</v>
      </c>
      <c r="G9191" s="701">
        <f t="shared" si="705"/>
        <v>397.97</v>
      </c>
      <c r="H9191" s="678"/>
    </row>
    <row r="9192" spans="1:8">
      <c r="A9192" s="676"/>
      <c r="B9192" s="677"/>
      <c r="C9192" s="981" t="s">
        <v>45</v>
      </c>
      <c r="D9192" s="1027" t="s">
        <v>34</v>
      </c>
      <c r="E9192" s="258">
        <v>1E-3</v>
      </c>
      <c r="F9192" s="649">
        <v>82115</v>
      </c>
      <c r="G9192" s="701">
        <f t="shared" si="705"/>
        <v>82.114999999999995</v>
      </c>
      <c r="H9192" s="678"/>
    </row>
    <row r="9193" spans="1:8">
      <c r="A9193" s="676"/>
      <c r="B9193" s="677"/>
      <c r="C9193" s="981" t="s">
        <v>46</v>
      </c>
      <c r="D9193" s="1027" t="s">
        <v>29</v>
      </c>
      <c r="E9193" s="258">
        <v>0.01</v>
      </c>
      <c r="F9193" s="671">
        <v>8468</v>
      </c>
      <c r="G9193" s="701">
        <f t="shared" si="705"/>
        <v>84.68</v>
      </c>
      <c r="H9193" s="678"/>
    </row>
    <row r="9194" spans="1:8">
      <c r="A9194" s="676"/>
      <c r="B9194" s="677"/>
      <c r="C9194" s="981" t="s">
        <v>28</v>
      </c>
      <c r="D9194" s="1027" t="s">
        <v>29</v>
      </c>
      <c r="E9194" s="258">
        <v>0.01</v>
      </c>
      <c r="F9194" s="671">
        <v>316.39999999999998</v>
      </c>
      <c r="G9194" s="701">
        <f t="shared" si="705"/>
        <v>3.1639999999999997</v>
      </c>
      <c r="H9194" s="678"/>
    </row>
    <row r="9195" spans="1:8">
      <c r="A9195" s="676"/>
      <c r="B9195" s="699"/>
      <c r="C9195" s="981" t="s">
        <v>47</v>
      </c>
      <c r="D9195" s="1027" t="s">
        <v>29</v>
      </c>
      <c r="E9195" s="258">
        <v>0.01</v>
      </c>
      <c r="F9195" s="649">
        <v>366.25</v>
      </c>
      <c r="G9195" s="701">
        <f t="shared" si="705"/>
        <v>3.6625000000000001</v>
      </c>
      <c r="H9195" s="308"/>
    </row>
    <row r="9196" spans="1:8">
      <c r="A9196" s="676"/>
      <c r="B9196" s="677"/>
      <c r="C9196" s="981" t="s">
        <v>30</v>
      </c>
      <c r="D9196" s="1027" t="s">
        <v>29</v>
      </c>
      <c r="E9196" s="258">
        <v>0.01</v>
      </c>
      <c r="F9196" s="649">
        <v>650</v>
      </c>
      <c r="G9196" s="701">
        <f t="shared" si="705"/>
        <v>6.5</v>
      </c>
      <c r="H9196" s="678"/>
    </row>
    <row r="9197" spans="1:8">
      <c r="A9197" s="676"/>
      <c r="B9197" s="677"/>
      <c r="C9197" s="981" t="s">
        <v>33</v>
      </c>
      <c r="D9197" s="1029" t="s">
        <v>39</v>
      </c>
      <c r="E9197" s="258">
        <v>0.1</v>
      </c>
      <c r="F9197" s="649">
        <v>800</v>
      </c>
      <c r="G9197" s="701">
        <f t="shared" si="705"/>
        <v>80</v>
      </c>
      <c r="H9197" s="678"/>
    </row>
    <row r="9198" spans="1:8">
      <c r="A9198" s="676"/>
      <c r="B9198" s="699" t="s">
        <v>35</v>
      </c>
      <c r="C9198" s="981"/>
      <c r="D9198" s="1027"/>
      <c r="E9198" s="258"/>
      <c r="F9198" s="649"/>
      <c r="G9198" s="1533">
        <f>SUM(G9188:G9197)</f>
        <v>2230.1585</v>
      </c>
      <c r="H9198" s="678"/>
    </row>
    <row r="9199" spans="1:8" ht="45">
      <c r="A9199" s="676" t="s">
        <v>5751</v>
      </c>
      <c r="B9199" s="303" t="s">
        <v>100</v>
      </c>
      <c r="C9199" s="981" t="s">
        <v>26</v>
      </c>
      <c r="D9199" s="1027" t="s">
        <v>98</v>
      </c>
      <c r="E9199" s="258">
        <v>0.01</v>
      </c>
      <c r="F9199" s="649">
        <v>67687</v>
      </c>
      <c r="G9199" s="701">
        <f>E9199*F9199</f>
        <v>676.87</v>
      </c>
      <c r="H9199" s="678"/>
    </row>
    <row r="9200" spans="1:8">
      <c r="A9200" s="676"/>
      <c r="B9200" s="677"/>
      <c r="C9200" s="981" t="s">
        <v>42</v>
      </c>
      <c r="D9200" s="1027" t="s">
        <v>98</v>
      </c>
      <c r="E9200" s="1058">
        <v>5.0000000000000001E-3</v>
      </c>
      <c r="F9200" s="649">
        <v>45738</v>
      </c>
      <c r="G9200" s="701">
        <f t="shared" ref="G9200:G9209" si="706">E9200*F9200</f>
        <v>228.69</v>
      </c>
      <c r="H9200" s="678"/>
    </row>
    <row r="9201" spans="1:8">
      <c r="A9201" s="676"/>
      <c r="B9201" s="677"/>
      <c r="C9201" s="981" t="s">
        <v>43</v>
      </c>
      <c r="D9201" s="1027" t="s">
        <v>98</v>
      </c>
      <c r="E9201" s="1058">
        <v>3.0000000000000001E-3</v>
      </c>
      <c r="F9201" s="649">
        <v>145939</v>
      </c>
      <c r="G9201" s="701">
        <f t="shared" si="706"/>
        <v>437.81700000000001</v>
      </c>
      <c r="H9201" s="678"/>
    </row>
    <row r="9202" spans="1:8">
      <c r="A9202" s="676"/>
      <c r="B9202" s="699"/>
      <c r="C9202" s="56" t="s">
        <v>44</v>
      </c>
      <c r="D9202" s="1027" t="s">
        <v>98</v>
      </c>
      <c r="E9202" s="1058">
        <v>5.0000000000000001E-3</v>
      </c>
      <c r="F9202" s="649">
        <v>69797</v>
      </c>
      <c r="G9202" s="701">
        <f t="shared" si="706"/>
        <v>348.98500000000001</v>
      </c>
      <c r="H9202" s="308"/>
    </row>
    <row r="9203" spans="1:8">
      <c r="A9203" s="676"/>
      <c r="B9203" s="839"/>
      <c r="C9203" s="981" t="s">
        <v>45</v>
      </c>
      <c r="D9203" s="1027" t="s">
        <v>34</v>
      </c>
      <c r="E9203" s="1058">
        <v>1E-3</v>
      </c>
      <c r="F9203" s="649">
        <v>82115</v>
      </c>
      <c r="G9203" s="701">
        <f t="shared" si="706"/>
        <v>82.114999999999995</v>
      </c>
      <c r="H9203" s="308"/>
    </row>
    <row r="9204" spans="1:8">
      <c r="A9204" s="676"/>
      <c r="B9204" s="839"/>
      <c r="C9204" s="981" t="s">
        <v>46</v>
      </c>
      <c r="D9204" s="1027" t="s">
        <v>29</v>
      </c>
      <c r="E9204" s="258">
        <v>0.01</v>
      </c>
      <c r="F9204" s="671">
        <v>8468</v>
      </c>
      <c r="G9204" s="701">
        <f t="shared" si="706"/>
        <v>84.68</v>
      </c>
      <c r="H9204" s="308"/>
    </row>
    <row r="9205" spans="1:8">
      <c r="A9205" s="676"/>
      <c r="B9205" s="288"/>
      <c r="C9205" s="981" t="s">
        <v>28</v>
      </c>
      <c r="D9205" s="1027" t="s">
        <v>29</v>
      </c>
      <c r="E9205" s="258">
        <v>0.01</v>
      </c>
      <c r="F9205" s="671">
        <v>316.39999999999998</v>
      </c>
      <c r="G9205" s="701">
        <f t="shared" si="706"/>
        <v>3.1639999999999997</v>
      </c>
      <c r="H9205" s="678"/>
    </row>
    <row r="9206" spans="1:8">
      <c r="A9206" s="676"/>
      <c r="B9206" s="677"/>
      <c r="C9206" s="981" t="s">
        <v>47</v>
      </c>
      <c r="D9206" s="1027" t="s">
        <v>29</v>
      </c>
      <c r="E9206" s="258">
        <v>0.01</v>
      </c>
      <c r="F9206" s="649">
        <v>366.25</v>
      </c>
      <c r="G9206" s="701">
        <f t="shared" si="706"/>
        <v>3.6625000000000001</v>
      </c>
      <c r="H9206" s="678"/>
    </row>
    <row r="9207" spans="1:8">
      <c r="A9207" s="676"/>
      <c r="B9207" s="677"/>
      <c r="C9207" s="981" t="s">
        <v>30</v>
      </c>
      <c r="D9207" s="1027" t="s">
        <v>29</v>
      </c>
      <c r="E9207" s="258">
        <v>0.01</v>
      </c>
      <c r="F9207" s="649">
        <v>650</v>
      </c>
      <c r="G9207" s="701">
        <f t="shared" si="706"/>
        <v>6.5</v>
      </c>
      <c r="H9207" s="678"/>
    </row>
    <row r="9208" spans="1:8">
      <c r="A9208" s="676"/>
      <c r="B9208" s="699"/>
      <c r="C9208" s="981" t="s">
        <v>37</v>
      </c>
      <c r="D9208" s="1027" t="s">
        <v>29</v>
      </c>
      <c r="E9208" s="258">
        <v>1E-3</v>
      </c>
      <c r="F9208" s="668">
        <v>144704</v>
      </c>
      <c r="G9208" s="701">
        <f t="shared" si="706"/>
        <v>144.70400000000001</v>
      </c>
      <c r="H9208" s="308"/>
    </row>
    <row r="9209" spans="1:8">
      <c r="A9209" s="676"/>
      <c r="B9209" s="288"/>
      <c r="C9209" s="981" t="s">
        <v>33</v>
      </c>
      <c r="D9209" s="1027" t="s">
        <v>39</v>
      </c>
      <c r="E9209" s="258">
        <v>0.1</v>
      </c>
      <c r="F9209" s="649">
        <v>800</v>
      </c>
      <c r="G9209" s="701">
        <f t="shared" si="706"/>
        <v>80</v>
      </c>
      <c r="H9209" s="678"/>
    </row>
    <row r="9210" spans="1:8">
      <c r="A9210" s="676"/>
      <c r="B9210" s="699" t="s">
        <v>35</v>
      </c>
      <c r="C9210" s="744"/>
      <c r="D9210" s="103"/>
      <c r="E9210" s="103"/>
      <c r="F9210" s="429"/>
      <c r="G9210" s="1533">
        <f>SUM(G9199:G9209)</f>
        <v>2097.1875</v>
      </c>
      <c r="H9210" s="103"/>
    </row>
    <row r="9211" spans="1:8">
      <c r="A9211" s="66" t="s">
        <v>764</v>
      </c>
      <c r="B9211" s="150" t="s">
        <v>756</v>
      </c>
      <c r="C9211" s="482"/>
      <c r="D9211" s="285"/>
      <c r="E9211" s="285"/>
      <c r="F9211" s="440"/>
      <c r="G9211" s="891"/>
      <c r="H9211" s="285"/>
    </row>
    <row r="9212" spans="1:8" ht="45">
      <c r="A9212" s="1218" t="s">
        <v>765</v>
      </c>
      <c r="B9212" s="303" t="s">
        <v>101</v>
      </c>
      <c r="C9212" s="981" t="s">
        <v>26</v>
      </c>
      <c r="D9212" s="1027" t="s">
        <v>98</v>
      </c>
      <c r="E9212" s="1058">
        <v>0.01</v>
      </c>
      <c r="F9212" s="649">
        <v>67687</v>
      </c>
      <c r="G9212" s="701">
        <f>E9212*F9212</f>
        <v>676.87</v>
      </c>
      <c r="H9212" s="308"/>
    </row>
    <row r="9213" spans="1:8">
      <c r="A9213" s="676"/>
      <c r="B9213" s="288"/>
      <c r="C9213" s="981" t="s">
        <v>28</v>
      </c>
      <c r="D9213" s="1027" t="s">
        <v>29</v>
      </c>
      <c r="E9213" s="258">
        <v>0.01</v>
      </c>
      <c r="F9213" s="649">
        <v>316.39999999999998</v>
      </c>
      <c r="G9213" s="701">
        <f t="shared" ref="G9213:G9218" si="707">E9213*F9213</f>
        <v>3.1639999999999997</v>
      </c>
      <c r="H9213" s="678"/>
    </row>
    <row r="9214" spans="1:8">
      <c r="A9214" s="676"/>
      <c r="B9214" s="677"/>
      <c r="C9214" s="981" t="s">
        <v>47</v>
      </c>
      <c r="D9214" s="1027" t="s">
        <v>29</v>
      </c>
      <c r="E9214" s="258">
        <v>0.01</v>
      </c>
      <c r="F9214" s="649">
        <v>366.25</v>
      </c>
      <c r="G9214" s="701">
        <f t="shared" si="707"/>
        <v>3.6625000000000001</v>
      </c>
      <c r="H9214" s="678"/>
    </row>
    <row r="9215" spans="1:8">
      <c r="A9215" s="676"/>
      <c r="B9215" s="677"/>
      <c r="C9215" s="981" t="s">
        <v>30</v>
      </c>
      <c r="D9215" s="1027" t="s">
        <v>29</v>
      </c>
      <c r="E9215" s="258">
        <v>0.01</v>
      </c>
      <c r="F9215" s="649">
        <v>650</v>
      </c>
      <c r="G9215" s="701">
        <f t="shared" si="707"/>
        <v>6.5</v>
      </c>
      <c r="H9215" s="678"/>
    </row>
    <row r="9216" spans="1:8">
      <c r="A9216" s="676"/>
      <c r="B9216" s="699"/>
      <c r="C9216" s="981" t="s">
        <v>41</v>
      </c>
      <c r="D9216" s="1027" t="s">
        <v>39</v>
      </c>
      <c r="E9216" s="257">
        <v>0.01</v>
      </c>
      <c r="F9216" s="649">
        <v>1995</v>
      </c>
      <c r="G9216" s="701">
        <f t="shared" si="707"/>
        <v>19.95</v>
      </c>
      <c r="H9216" s="308"/>
    </row>
    <row r="9217" spans="1:8">
      <c r="A9217" s="676"/>
      <c r="B9217" s="288"/>
      <c r="C9217" s="981" t="s">
        <v>31</v>
      </c>
      <c r="D9217" s="1027" t="s">
        <v>98</v>
      </c>
      <c r="E9217" s="258">
        <v>0.1</v>
      </c>
      <c r="F9217" s="668">
        <v>350</v>
      </c>
      <c r="G9217" s="701">
        <f t="shared" si="707"/>
        <v>35</v>
      </c>
      <c r="H9217" s="678"/>
    </row>
    <row r="9218" spans="1:8">
      <c r="A9218" s="676"/>
      <c r="B9218" s="677"/>
      <c r="C9218" s="981" t="s">
        <v>33</v>
      </c>
      <c r="D9218" s="1027" t="s">
        <v>39</v>
      </c>
      <c r="E9218" s="258">
        <v>0.1</v>
      </c>
      <c r="F9218" s="649">
        <v>800</v>
      </c>
      <c r="G9218" s="701">
        <f t="shared" si="707"/>
        <v>80</v>
      </c>
      <c r="H9218" s="678"/>
    </row>
    <row r="9219" spans="1:8">
      <c r="A9219" s="676"/>
      <c r="B9219" s="699" t="s">
        <v>35</v>
      </c>
      <c r="C9219" s="1061"/>
      <c r="D9219" s="17"/>
      <c r="E9219" s="260"/>
      <c r="F9219" s="670"/>
      <c r="G9219" s="1533">
        <f>SUM(G9212:G9218)</f>
        <v>825.14650000000006</v>
      </c>
      <c r="H9219" s="103"/>
    </row>
    <row r="9220" spans="1:8" ht="45">
      <c r="A9220" s="676" t="s">
        <v>767</v>
      </c>
      <c r="B9220" s="303" t="s">
        <v>102</v>
      </c>
      <c r="C9220" s="981" t="s">
        <v>26</v>
      </c>
      <c r="D9220" s="1027" t="s">
        <v>98</v>
      </c>
      <c r="E9220" s="1059">
        <v>2E-3</v>
      </c>
      <c r="F9220" s="649">
        <v>67687</v>
      </c>
      <c r="G9220" s="701">
        <f>E9220*F9220</f>
        <v>135.374</v>
      </c>
      <c r="H9220" s="678"/>
    </row>
    <row r="9221" spans="1:8">
      <c r="A9221" s="676"/>
      <c r="B9221" s="677"/>
      <c r="C9221" s="981" t="s">
        <v>28</v>
      </c>
      <c r="D9221" s="1027" t="s">
        <v>29</v>
      </c>
      <c r="E9221" s="258">
        <v>0.01</v>
      </c>
      <c r="F9221" s="649">
        <v>316.39999999999998</v>
      </c>
      <c r="G9221" s="701">
        <f t="shared" ref="G9221:G9227" si="708">E9221*F9221</f>
        <v>3.1639999999999997</v>
      </c>
      <c r="H9221" s="678"/>
    </row>
    <row r="9222" spans="1:8">
      <c r="A9222" s="676"/>
      <c r="B9222" s="699"/>
      <c r="C9222" s="981" t="s">
        <v>47</v>
      </c>
      <c r="D9222" s="1027" t="s">
        <v>29</v>
      </c>
      <c r="E9222" s="258">
        <v>0.01</v>
      </c>
      <c r="F9222" s="649">
        <v>366.25</v>
      </c>
      <c r="G9222" s="701">
        <f t="shared" si="708"/>
        <v>3.6625000000000001</v>
      </c>
      <c r="H9222" s="308"/>
    </row>
    <row r="9223" spans="1:8">
      <c r="A9223" s="676"/>
      <c r="B9223" s="699"/>
      <c r="C9223" s="981" t="s">
        <v>30</v>
      </c>
      <c r="D9223" s="1027" t="s">
        <v>29</v>
      </c>
      <c r="E9223" s="258">
        <v>0.01</v>
      </c>
      <c r="F9223" s="649">
        <v>650</v>
      </c>
      <c r="G9223" s="701">
        <f t="shared" si="708"/>
        <v>6.5</v>
      </c>
      <c r="H9223" s="308"/>
    </row>
    <row r="9224" spans="1:8">
      <c r="A9224" s="676"/>
      <c r="B9224" s="288"/>
      <c r="C9224" s="981" t="s">
        <v>41</v>
      </c>
      <c r="D9224" s="1027" t="s">
        <v>39</v>
      </c>
      <c r="E9224" s="257">
        <v>0.01</v>
      </c>
      <c r="F9224" s="649">
        <v>1995</v>
      </c>
      <c r="G9224" s="701">
        <f t="shared" si="708"/>
        <v>19.95</v>
      </c>
      <c r="H9224" s="678"/>
    </row>
    <row r="9225" spans="1:8">
      <c r="A9225" s="676"/>
      <c r="B9225" s="677"/>
      <c r="C9225" s="981" t="s">
        <v>31</v>
      </c>
      <c r="D9225" s="1027" t="s">
        <v>98</v>
      </c>
      <c r="E9225" s="258">
        <v>0.1</v>
      </c>
      <c r="F9225" s="668">
        <v>350</v>
      </c>
      <c r="G9225" s="701">
        <f t="shared" si="708"/>
        <v>35</v>
      </c>
      <c r="H9225" s="678"/>
    </row>
    <row r="9226" spans="1:8">
      <c r="A9226" s="676"/>
      <c r="B9226" s="677"/>
      <c r="C9226" s="981" t="s">
        <v>37</v>
      </c>
      <c r="D9226" s="1027" t="s">
        <v>29</v>
      </c>
      <c r="E9226" s="258">
        <v>5.0000000000000001E-3</v>
      </c>
      <c r="F9226" s="668">
        <v>144704</v>
      </c>
      <c r="G9226" s="701">
        <f t="shared" si="708"/>
        <v>723.52</v>
      </c>
      <c r="H9226" s="678"/>
    </row>
    <row r="9227" spans="1:8">
      <c r="A9227" s="676"/>
      <c r="B9227" s="677"/>
      <c r="C9227" s="981" t="s">
        <v>33</v>
      </c>
      <c r="D9227" s="1027" t="s">
        <v>39</v>
      </c>
      <c r="E9227" s="258">
        <v>0.1</v>
      </c>
      <c r="F9227" s="649">
        <v>800</v>
      </c>
      <c r="G9227" s="701">
        <f t="shared" si="708"/>
        <v>80</v>
      </c>
      <c r="H9227" s="678"/>
    </row>
    <row r="9228" spans="1:8">
      <c r="A9228" s="676"/>
      <c r="B9228" s="699" t="s">
        <v>35</v>
      </c>
      <c r="C9228" s="742"/>
      <c r="D9228" s="678"/>
      <c r="E9228" s="678"/>
      <c r="F9228" s="204"/>
      <c r="G9228" s="1533">
        <f>SUM(G9220:G9227)</f>
        <v>1007.1704999999999</v>
      </c>
      <c r="H9228" s="678"/>
    </row>
    <row r="9229" spans="1:8" ht="30">
      <c r="A9229" s="676" t="s">
        <v>5752</v>
      </c>
      <c r="B9229" s="303" t="s">
        <v>103</v>
      </c>
      <c r="C9229" s="981" t="s">
        <v>104</v>
      </c>
      <c r="D9229" s="1027" t="s">
        <v>98</v>
      </c>
      <c r="E9229" s="258">
        <v>6.0000000000000001E-3</v>
      </c>
      <c r="F9229" s="649">
        <v>35035</v>
      </c>
      <c r="G9229" s="701">
        <f>E9229*F9229</f>
        <v>210.21</v>
      </c>
      <c r="H9229" s="678"/>
    </row>
    <row r="9230" spans="1:8">
      <c r="A9230" s="676"/>
      <c r="B9230" s="677"/>
      <c r="C9230" s="981" t="s">
        <v>44</v>
      </c>
      <c r="D9230" s="1027" t="s">
        <v>98</v>
      </c>
      <c r="E9230" s="258">
        <v>6.0000000000000001E-3</v>
      </c>
      <c r="F9230" s="649">
        <v>69797</v>
      </c>
      <c r="G9230" s="701">
        <f t="shared" ref="G9230:G9238" si="709">E9230*F9230</f>
        <v>418.78199999999998</v>
      </c>
      <c r="H9230" s="678"/>
    </row>
    <row r="9231" spans="1:8">
      <c r="A9231" s="676"/>
      <c r="B9231" s="677"/>
      <c r="C9231" s="981" t="s">
        <v>46</v>
      </c>
      <c r="D9231" s="1027" t="s">
        <v>29</v>
      </c>
      <c r="E9231" s="258">
        <v>0.01</v>
      </c>
      <c r="F9231" s="671">
        <v>8468</v>
      </c>
      <c r="G9231" s="701">
        <f t="shared" si="709"/>
        <v>84.68</v>
      </c>
      <c r="H9231" s="678"/>
    </row>
    <row r="9232" spans="1:8">
      <c r="A9232" s="676"/>
      <c r="B9232" s="677"/>
      <c r="C9232" s="981" t="s">
        <v>45</v>
      </c>
      <c r="D9232" s="1027" t="s">
        <v>34</v>
      </c>
      <c r="E9232" s="258">
        <v>1E-3</v>
      </c>
      <c r="F9232" s="649">
        <v>82115</v>
      </c>
      <c r="G9232" s="701">
        <f t="shared" si="709"/>
        <v>82.114999999999995</v>
      </c>
      <c r="H9232" s="678"/>
    </row>
    <row r="9233" spans="1:8">
      <c r="A9233" s="676"/>
      <c r="B9233" s="677"/>
      <c r="C9233" s="981" t="s">
        <v>28</v>
      </c>
      <c r="D9233" s="1027" t="s">
        <v>29</v>
      </c>
      <c r="E9233" s="258">
        <v>0.01</v>
      </c>
      <c r="F9233" s="671">
        <v>316.39999999999998</v>
      </c>
      <c r="G9233" s="701">
        <f t="shared" si="709"/>
        <v>3.1639999999999997</v>
      </c>
      <c r="H9233" s="678"/>
    </row>
    <row r="9234" spans="1:8">
      <c r="A9234" s="676"/>
      <c r="B9234" s="677"/>
      <c r="C9234" s="981" t="s">
        <v>47</v>
      </c>
      <c r="D9234" s="1027" t="s">
        <v>29</v>
      </c>
      <c r="E9234" s="258">
        <v>0.01</v>
      </c>
      <c r="F9234" s="649">
        <v>366.25</v>
      </c>
      <c r="G9234" s="701">
        <f t="shared" si="709"/>
        <v>3.6625000000000001</v>
      </c>
      <c r="H9234" s="678"/>
    </row>
    <row r="9235" spans="1:8">
      <c r="A9235" s="676"/>
      <c r="B9235" s="677"/>
      <c r="C9235" s="981" t="s">
        <v>30</v>
      </c>
      <c r="D9235" s="1027" t="s">
        <v>29</v>
      </c>
      <c r="E9235" s="258">
        <v>0.01</v>
      </c>
      <c r="F9235" s="649">
        <v>650</v>
      </c>
      <c r="G9235" s="701">
        <f t="shared" si="709"/>
        <v>6.5</v>
      </c>
      <c r="H9235" s="678"/>
    </row>
    <row r="9236" spans="1:8">
      <c r="A9236" s="676"/>
      <c r="B9236" s="677"/>
      <c r="C9236" s="981" t="s">
        <v>41</v>
      </c>
      <c r="D9236" s="1027" t="s">
        <v>34</v>
      </c>
      <c r="E9236" s="258">
        <v>0.01</v>
      </c>
      <c r="F9236" s="649">
        <v>1995</v>
      </c>
      <c r="G9236" s="701">
        <f t="shared" si="709"/>
        <v>19.95</v>
      </c>
      <c r="H9236" s="678"/>
    </row>
    <row r="9237" spans="1:8">
      <c r="A9237" s="676"/>
      <c r="B9237" s="677"/>
      <c r="C9237" s="981" t="s">
        <v>31</v>
      </c>
      <c r="D9237" s="1027" t="s">
        <v>98</v>
      </c>
      <c r="E9237" s="258">
        <v>0.1</v>
      </c>
      <c r="F9237" s="668">
        <v>350</v>
      </c>
      <c r="G9237" s="701">
        <f t="shared" si="709"/>
        <v>35</v>
      </c>
      <c r="H9237" s="678"/>
    </row>
    <row r="9238" spans="1:8">
      <c r="A9238" s="676"/>
      <c r="B9238" s="677"/>
      <c r="C9238" s="981" t="s">
        <v>33</v>
      </c>
      <c r="D9238" s="1027" t="s">
        <v>34</v>
      </c>
      <c r="E9238" s="258">
        <v>0.1</v>
      </c>
      <c r="F9238" s="649">
        <v>800</v>
      </c>
      <c r="G9238" s="701">
        <f t="shared" si="709"/>
        <v>80</v>
      </c>
      <c r="H9238" s="678"/>
    </row>
    <row r="9239" spans="1:8">
      <c r="A9239" s="676"/>
      <c r="B9239" s="699" t="s">
        <v>35</v>
      </c>
      <c r="C9239" s="1061"/>
      <c r="D9239" s="17"/>
      <c r="E9239" s="260"/>
      <c r="F9239" s="670"/>
      <c r="G9239" s="1533">
        <f>SUM(G9229:G9238)</f>
        <v>944.06350000000009</v>
      </c>
      <c r="H9239" s="103"/>
    </row>
    <row r="9240" spans="1:8" ht="30">
      <c r="A9240" s="676" t="s">
        <v>5753</v>
      </c>
      <c r="B9240" s="303" t="s">
        <v>105</v>
      </c>
      <c r="C9240" s="981" t="s">
        <v>44</v>
      </c>
      <c r="D9240" s="1027" t="s">
        <v>98</v>
      </c>
      <c r="E9240" s="258">
        <v>5.0000000000000001E-3</v>
      </c>
      <c r="F9240" s="649">
        <v>69797</v>
      </c>
      <c r="G9240" s="701">
        <f>E9240*F9240</f>
        <v>348.98500000000001</v>
      </c>
      <c r="H9240" s="678"/>
    </row>
    <row r="9241" spans="1:8">
      <c r="A9241" s="676"/>
      <c r="B9241" s="677"/>
      <c r="C9241" s="981" t="s">
        <v>46</v>
      </c>
      <c r="D9241" s="1027" t="s">
        <v>38</v>
      </c>
      <c r="E9241" s="258">
        <v>0.01</v>
      </c>
      <c r="F9241" s="671">
        <v>8468</v>
      </c>
      <c r="G9241" s="701">
        <f t="shared" ref="G9241:G9249" si="710">E9241*F9241</f>
        <v>84.68</v>
      </c>
      <c r="H9241" s="678"/>
    </row>
    <row r="9242" spans="1:8">
      <c r="A9242" s="676"/>
      <c r="B9242" s="677"/>
      <c r="C9242" s="981" t="s">
        <v>45</v>
      </c>
      <c r="D9242" s="1027" t="s">
        <v>39</v>
      </c>
      <c r="E9242" s="258">
        <v>1E-3</v>
      </c>
      <c r="F9242" s="671">
        <v>82115</v>
      </c>
      <c r="G9242" s="701">
        <f t="shared" si="710"/>
        <v>82.114999999999995</v>
      </c>
      <c r="H9242" s="678"/>
    </row>
    <row r="9243" spans="1:8">
      <c r="A9243" s="676"/>
      <c r="B9243" s="677"/>
      <c r="C9243" s="981" t="s">
        <v>28</v>
      </c>
      <c r="D9243" s="1027" t="s">
        <v>29</v>
      </c>
      <c r="E9243" s="258">
        <v>0.01</v>
      </c>
      <c r="F9243" s="671">
        <v>316.39999999999998</v>
      </c>
      <c r="G9243" s="701">
        <f t="shared" si="710"/>
        <v>3.1639999999999997</v>
      </c>
      <c r="H9243" s="678"/>
    </row>
    <row r="9244" spans="1:8">
      <c r="A9244" s="676"/>
      <c r="B9244" s="699"/>
      <c r="C9244" s="981" t="s">
        <v>47</v>
      </c>
      <c r="D9244" s="1027" t="s">
        <v>29</v>
      </c>
      <c r="E9244" s="258">
        <v>0.01</v>
      </c>
      <c r="F9244" s="649">
        <v>366.25</v>
      </c>
      <c r="G9244" s="701">
        <f t="shared" si="710"/>
        <v>3.6625000000000001</v>
      </c>
      <c r="H9244" s="308"/>
    </row>
    <row r="9245" spans="1:8">
      <c r="A9245" s="676"/>
      <c r="B9245" s="288"/>
      <c r="C9245" s="981" t="s">
        <v>30</v>
      </c>
      <c r="D9245" s="1027" t="s">
        <v>29</v>
      </c>
      <c r="E9245" s="258">
        <v>0.01</v>
      </c>
      <c r="F9245" s="649">
        <v>650</v>
      </c>
      <c r="G9245" s="701">
        <f t="shared" si="710"/>
        <v>6.5</v>
      </c>
      <c r="H9245" s="678"/>
    </row>
    <row r="9246" spans="1:8">
      <c r="A9246" s="676"/>
      <c r="B9246" s="677"/>
      <c r="C9246" s="981" t="s">
        <v>41</v>
      </c>
      <c r="D9246" s="1027" t="s">
        <v>39</v>
      </c>
      <c r="E9246" s="258">
        <v>0.01</v>
      </c>
      <c r="F9246" s="649">
        <v>1995</v>
      </c>
      <c r="G9246" s="701">
        <f t="shared" si="710"/>
        <v>19.95</v>
      </c>
      <c r="H9246" s="678"/>
    </row>
    <row r="9247" spans="1:8">
      <c r="A9247" s="676"/>
      <c r="B9247" s="699"/>
      <c r="C9247" s="981" t="s">
        <v>37</v>
      </c>
      <c r="D9247" s="1027" t="s">
        <v>29</v>
      </c>
      <c r="E9247" s="258">
        <v>5.0000000000000001E-3</v>
      </c>
      <c r="F9247" s="668">
        <v>144704</v>
      </c>
      <c r="G9247" s="701">
        <f t="shared" si="710"/>
        <v>723.52</v>
      </c>
      <c r="H9247" s="308"/>
    </row>
    <row r="9248" spans="1:8">
      <c r="A9248" s="676"/>
      <c r="B9248" s="288"/>
      <c r="C9248" s="981" t="s">
        <v>31</v>
      </c>
      <c r="D9248" s="1027" t="s">
        <v>98</v>
      </c>
      <c r="E9248" s="258">
        <v>0.1</v>
      </c>
      <c r="F9248" s="668">
        <v>350</v>
      </c>
      <c r="G9248" s="701">
        <f t="shared" si="710"/>
        <v>35</v>
      </c>
      <c r="H9248" s="678"/>
    </row>
    <row r="9249" spans="1:8">
      <c r="A9249" s="676"/>
      <c r="B9249" s="699"/>
      <c r="C9249" s="981" t="s">
        <v>33</v>
      </c>
      <c r="D9249" s="1027" t="s">
        <v>39</v>
      </c>
      <c r="E9249" s="258">
        <v>0.1</v>
      </c>
      <c r="F9249" s="649">
        <v>800</v>
      </c>
      <c r="G9249" s="701">
        <f t="shared" si="710"/>
        <v>80</v>
      </c>
      <c r="H9249" s="308"/>
    </row>
    <row r="9250" spans="1:8">
      <c r="A9250" s="676"/>
      <c r="B9250" s="699" t="s">
        <v>35</v>
      </c>
      <c r="C9250" s="742"/>
      <c r="D9250" s="678"/>
      <c r="E9250" s="678"/>
      <c r="F9250" s="204"/>
      <c r="G9250" s="1533">
        <f>SUM(G9240:G9249)</f>
        <v>1387.5765000000001</v>
      </c>
      <c r="H9250" s="308"/>
    </row>
    <row r="9251" spans="1:8" ht="30">
      <c r="A9251" s="676" t="s">
        <v>5754</v>
      </c>
      <c r="B9251" s="303" t="s">
        <v>107</v>
      </c>
      <c r="C9251" s="981" t="s">
        <v>104</v>
      </c>
      <c r="D9251" s="1027" t="s">
        <v>98</v>
      </c>
      <c r="E9251" s="258">
        <v>4.0000000000000001E-3</v>
      </c>
      <c r="F9251" s="649">
        <v>35035</v>
      </c>
      <c r="G9251" s="701">
        <f t="shared" ref="G9251:G9264" si="711">E9251*F9251</f>
        <v>140.14000000000001</v>
      </c>
      <c r="H9251" s="308"/>
    </row>
    <row r="9252" spans="1:8">
      <c r="A9252" s="676"/>
      <c r="B9252" s="288"/>
      <c r="C9252" s="981" t="s">
        <v>44</v>
      </c>
      <c r="D9252" s="1027" t="s">
        <v>32</v>
      </c>
      <c r="E9252" s="258">
        <v>4.0000000000000001E-3</v>
      </c>
      <c r="F9252" s="649">
        <v>69797</v>
      </c>
      <c r="G9252" s="701">
        <f t="shared" si="711"/>
        <v>279.18799999999999</v>
      </c>
      <c r="H9252" s="678"/>
    </row>
    <row r="9253" spans="1:8">
      <c r="A9253" s="676"/>
      <c r="B9253" s="699"/>
      <c r="C9253" s="981" t="s">
        <v>46</v>
      </c>
      <c r="D9253" s="1027" t="s">
        <v>29</v>
      </c>
      <c r="E9253" s="258">
        <v>1E-3</v>
      </c>
      <c r="F9253" s="671">
        <v>8468</v>
      </c>
      <c r="G9253" s="701">
        <f t="shared" si="711"/>
        <v>8.468</v>
      </c>
      <c r="H9253" s="308"/>
    </row>
    <row r="9254" spans="1:8">
      <c r="A9254" s="676"/>
      <c r="B9254" s="288"/>
      <c r="C9254" s="981" t="s">
        <v>45</v>
      </c>
      <c r="D9254" s="1027" t="s">
        <v>34</v>
      </c>
      <c r="E9254" s="258">
        <v>1E-3</v>
      </c>
      <c r="F9254" s="649">
        <v>82115</v>
      </c>
      <c r="G9254" s="701">
        <f t="shared" si="711"/>
        <v>82.114999999999995</v>
      </c>
      <c r="H9254" s="678"/>
    </row>
    <row r="9255" spans="1:8">
      <c r="A9255" s="676"/>
      <c r="B9255" s="677"/>
      <c r="C9255" s="981" t="s">
        <v>28</v>
      </c>
      <c r="D9255" s="1027" t="s">
        <v>29</v>
      </c>
      <c r="E9255" s="258">
        <v>0.01</v>
      </c>
      <c r="F9255" s="671">
        <v>316.39999999999998</v>
      </c>
      <c r="G9255" s="701">
        <f t="shared" si="711"/>
        <v>3.1639999999999997</v>
      </c>
      <c r="H9255" s="678"/>
    </row>
    <row r="9256" spans="1:8">
      <c r="A9256" s="676"/>
      <c r="B9256" s="699"/>
      <c r="C9256" s="981" t="s">
        <v>47</v>
      </c>
      <c r="D9256" s="1027" t="s">
        <v>29</v>
      </c>
      <c r="E9256" s="258">
        <v>0.01</v>
      </c>
      <c r="F9256" s="649">
        <v>366.25</v>
      </c>
      <c r="G9256" s="701">
        <f t="shared" si="711"/>
        <v>3.6625000000000001</v>
      </c>
      <c r="H9256" s="308"/>
    </row>
    <row r="9257" spans="1:8">
      <c r="A9257" s="676"/>
      <c r="B9257" s="677"/>
      <c r="C9257" s="981" t="s">
        <v>30</v>
      </c>
      <c r="D9257" s="1027" t="s">
        <v>29</v>
      </c>
      <c r="E9257" s="258">
        <v>0.01</v>
      </c>
      <c r="F9257" s="649">
        <v>650</v>
      </c>
      <c r="G9257" s="701">
        <f t="shared" si="711"/>
        <v>6.5</v>
      </c>
      <c r="H9257" s="678"/>
    </row>
    <row r="9258" spans="1:8">
      <c r="A9258" s="676"/>
      <c r="B9258" s="699"/>
      <c r="C9258" s="981" t="s">
        <v>41</v>
      </c>
      <c r="D9258" s="1027" t="s">
        <v>34</v>
      </c>
      <c r="E9258" s="258">
        <v>0.01</v>
      </c>
      <c r="F9258" s="649">
        <v>1995</v>
      </c>
      <c r="G9258" s="701">
        <f t="shared" si="711"/>
        <v>19.95</v>
      </c>
      <c r="H9258" s="308"/>
    </row>
    <row r="9259" spans="1:8">
      <c r="A9259" s="676"/>
      <c r="B9259" s="288"/>
      <c r="C9259" s="981" t="s">
        <v>106</v>
      </c>
      <c r="D9259" s="1027" t="s">
        <v>40</v>
      </c>
      <c r="E9259" s="258">
        <v>1E-3</v>
      </c>
      <c r="F9259" s="649">
        <v>150375</v>
      </c>
      <c r="G9259" s="701">
        <f t="shared" si="711"/>
        <v>150.375</v>
      </c>
      <c r="H9259" s="678"/>
    </row>
    <row r="9260" spans="1:8">
      <c r="A9260" s="676"/>
      <c r="B9260" s="699"/>
      <c r="C9260" s="56" t="s">
        <v>72</v>
      </c>
      <c r="D9260" s="1027" t="s">
        <v>29</v>
      </c>
      <c r="E9260" s="258">
        <v>1E-3</v>
      </c>
      <c r="F9260" s="671">
        <v>74415</v>
      </c>
      <c r="G9260" s="701">
        <f t="shared" si="711"/>
        <v>74.415000000000006</v>
      </c>
      <c r="H9260" s="308"/>
    </row>
    <row r="9261" spans="1:8">
      <c r="A9261" s="676"/>
      <c r="B9261" s="288"/>
      <c r="C9261" s="981" t="s">
        <v>66</v>
      </c>
      <c r="D9261" s="1027" t="s">
        <v>98</v>
      </c>
      <c r="E9261" s="258">
        <v>1E-3</v>
      </c>
      <c r="F9261" s="649">
        <v>80176</v>
      </c>
      <c r="G9261" s="701">
        <f t="shared" si="711"/>
        <v>80.176000000000002</v>
      </c>
      <c r="H9261" s="678"/>
    </row>
    <row r="9262" spans="1:8">
      <c r="A9262" s="676"/>
      <c r="B9262" s="677"/>
      <c r="C9262" s="981" t="s">
        <v>108</v>
      </c>
      <c r="D9262" s="1027" t="s">
        <v>98</v>
      </c>
      <c r="E9262" s="258">
        <v>1E-3</v>
      </c>
      <c r="F9262" s="649">
        <v>154939</v>
      </c>
      <c r="G9262" s="701">
        <f t="shared" si="711"/>
        <v>154.93899999999999</v>
      </c>
      <c r="H9262" s="678"/>
    </row>
    <row r="9263" spans="1:8">
      <c r="A9263" s="676"/>
      <c r="B9263" s="677"/>
      <c r="C9263" s="981" t="s">
        <v>31</v>
      </c>
      <c r="D9263" s="1027" t="s">
        <v>98</v>
      </c>
      <c r="E9263" s="258">
        <v>0.1</v>
      </c>
      <c r="F9263" s="668">
        <v>350</v>
      </c>
      <c r="G9263" s="701">
        <f t="shared" si="711"/>
        <v>35</v>
      </c>
      <c r="H9263" s="678"/>
    </row>
    <row r="9264" spans="1:8">
      <c r="A9264" s="676"/>
      <c r="B9264" s="677"/>
      <c r="C9264" s="981" t="s">
        <v>33</v>
      </c>
      <c r="D9264" s="1027" t="s">
        <v>34</v>
      </c>
      <c r="E9264" s="258">
        <v>0.1</v>
      </c>
      <c r="F9264" s="649">
        <v>800</v>
      </c>
      <c r="G9264" s="701">
        <f t="shared" si="711"/>
        <v>80</v>
      </c>
      <c r="H9264" s="678"/>
    </row>
    <row r="9265" spans="1:8">
      <c r="A9265" s="676"/>
      <c r="B9265" s="699" t="s">
        <v>35</v>
      </c>
      <c r="C9265" s="1061"/>
      <c r="D9265" s="17"/>
      <c r="E9265" s="260"/>
      <c r="F9265" s="670"/>
      <c r="G9265" s="1533">
        <f>SUM(G9251:G9264)</f>
        <v>1118.0925000000002</v>
      </c>
      <c r="H9265" s="103"/>
    </row>
    <row r="9266" spans="1:8" ht="30">
      <c r="A9266" s="676" t="s">
        <v>5755</v>
      </c>
      <c r="B9266" s="303" t="s">
        <v>109</v>
      </c>
      <c r="C9266" s="25" t="s">
        <v>37</v>
      </c>
      <c r="D9266" s="1027" t="s">
        <v>29</v>
      </c>
      <c r="E9266" s="258">
        <v>2E-3</v>
      </c>
      <c r="F9266" s="649">
        <v>144704</v>
      </c>
      <c r="G9266" s="701">
        <f>E9266*F9266</f>
        <v>289.40800000000002</v>
      </c>
      <c r="H9266" s="678"/>
    </row>
    <row r="9267" spans="1:8">
      <c r="A9267" s="676"/>
      <c r="B9267" s="677"/>
      <c r="C9267" s="25" t="s">
        <v>44</v>
      </c>
      <c r="D9267" s="1027" t="s">
        <v>98</v>
      </c>
      <c r="E9267" s="258">
        <v>1E-3</v>
      </c>
      <c r="F9267" s="649">
        <v>69797</v>
      </c>
      <c r="G9267" s="701">
        <f t="shared" ref="G9267:G9278" si="712">E9267*F9267</f>
        <v>69.796999999999997</v>
      </c>
      <c r="H9267" s="678"/>
    </row>
    <row r="9268" spans="1:8">
      <c r="A9268" s="676"/>
      <c r="B9268" s="677"/>
      <c r="C9268" s="25" t="s">
        <v>46</v>
      </c>
      <c r="D9268" s="1027" t="s">
        <v>29</v>
      </c>
      <c r="E9268" s="258">
        <v>1E-3</v>
      </c>
      <c r="F9268" s="671">
        <v>8468</v>
      </c>
      <c r="G9268" s="701">
        <f t="shared" si="712"/>
        <v>8.468</v>
      </c>
      <c r="H9268" s="678"/>
    </row>
    <row r="9269" spans="1:8">
      <c r="A9269" s="676"/>
      <c r="B9269" s="699"/>
      <c r="C9269" s="25" t="s">
        <v>45</v>
      </c>
      <c r="D9269" s="1027" t="s">
        <v>34</v>
      </c>
      <c r="E9269" s="258">
        <v>1E-3</v>
      </c>
      <c r="F9269" s="671">
        <v>82115</v>
      </c>
      <c r="G9269" s="701">
        <f t="shared" si="712"/>
        <v>82.114999999999995</v>
      </c>
      <c r="H9269" s="308"/>
    </row>
    <row r="9270" spans="1:8">
      <c r="A9270" s="676"/>
      <c r="B9270" s="288"/>
      <c r="C9270" s="25" t="s">
        <v>28</v>
      </c>
      <c r="D9270" s="1027" t="s">
        <v>29</v>
      </c>
      <c r="E9270" s="258">
        <v>0.01</v>
      </c>
      <c r="F9270" s="671">
        <v>316.39999999999998</v>
      </c>
      <c r="G9270" s="701">
        <f t="shared" si="712"/>
        <v>3.1639999999999997</v>
      </c>
      <c r="H9270" s="678"/>
    </row>
    <row r="9271" spans="1:8">
      <c r="A9271" s="676"/>
      <c r="B9271" s="677"/>
      <c r="C9271" s="25" t="s">
        <v>47</v>
      </c>
      <c r="D9271" s="1027" t="s">
        <v>29</v>
      </c>
      <c r="E9271" s="258">
        <v>0.01</v>
      </c>
      <c r="F9271" s="649">
        <v>366.25</v>
      </c>
      <c r="G9271" s="701">
        <f t="shared" si="712"/>
        <v>3.6625000000000001</v>
      </c>
      <c r="H9271" s="678"/>
    </row>
    <row r="9272" spans="1:8">
      <c r="A9272" s="676"/>
      <c r="B9272" s="677"/>
      <c r="C9272" s="25" t="s">
        <v>30</v>
      </c>
      <c r="D9272" s="1027" t="s">
        <v>29</v>
      </c>
      <c r="E9272" s="258">
        <v>0.01</v>
      </c>
      <c r="F9272" s="649">
        <v>650</v>
      </c>
      <c r="G9272" s="701">
        <f t="shared" si="712"/>
        <v>6.5</v>
      </c>
      <c r="H9272" s="678"/>
    </row>
    <row r="9273" spans="1:8">
      <c r="A9273" s="676"/>
      <c r="B9273" s="699"/>
      <c r="C9273" s="25" t="s">
        <v>41</v>
      </c>
      <c r="D9273" s="1027" t="s">
        <v>39</v>
      </c>
      <c r="E9273" s="258">
        <v>0.05</v>
      </c>
      <c r="F9273" s="649">
        <v>1995</v>
      </c>
      <c r="G9273" s="701">
        <f t="shared" si="712"/>
        <v>99.75</v>
      </c>
      <c r="H9273" s="308"/>
    </row>
    <row r="9274" spans="1:8">
      <c r="A9274" s="676"/>
      <c r="B9274" s="677"/>
      <c r="C9274" s="99" t="s">
        <v>72</v>
      </c>
      <c r="D9274" s="1027" t="s">
        <v>116</v>
      </c>
      <c r="E9274" s="258">
        <v>2E-3</v>
      </c>
      <c r="F9274" s="671">
        <v>74415</v>
      </c>
      <c r="G9274" s="701">
        <f t="shared" si="712"/>
        <v>148.83000000000001</v>
      </c>
      <c r="H9274" s="678"/>
    </row>
    <row r="9275" spans="1:8">
      <c r="A9275" s="676"/>
      <c r="B9275" s="677"/>
      <c r="C9275" s="25" t="s">
        <v>66</v>
      </c>
      <c r="D9275" s="1027" t="s">
        <v>98</v>
      </c>
      <c r="E9275" s="258">
        <v>1E-3</v>
      </c>
      <c r="F9275" s="649">
        <v>80176</v>
      </c>
      <c r="G9275" s="701">
        <f t="shared" si="712"/>
        <v>80.176000000000002</v>
      </c>
      <c r="H9275" s="678"/>
    </row>
    <row r="9276" spans="1:8">
      <c r="A9276" s="676"/>
      <c r="B9276" s="699"/>
      <c r="C9276" s="25" t="s">
        <v>108</v>
      </c>
      <c r="D9276" s="1027" t="s">
        <v>98</v>
      </c>
      <c r="E9276" s="258">
        <v>1E-3</v>
      </c>
      <c r="F9276" s="649">
        <v>145939</v>
      </c>
      <c r="G9276" s="701">
        <f t="shared" si="712"/>
        <v>145.93899999999999</v>
      </c>
      <c r="H9276" s="308"/>
    </row>
    <row r="9277" spans="1:8">
      <c r="A9277" s="676"/>
      <c r="B9277" s="288"/>
      <c r="C9277" s="25" t="s">
        <v>31</v>
      </c>
      <c r="D9277" s="1027" t="s">
        <v>98</v>
      </c>
      <c r="E9277" s="258">
        <v>0.1</v>
      </c>
      <c r="F9277" s="649">
        <v>350</v>
      </c>
      <c r="G9277" s="701">
        <f t="shared" si="712"/>
        <v>35</v>
      </c>
      <c r="H9277" s="678"/>
    </row>
    <row r="9278" spans="1:8">
      <c r="A9278" s="676"/>
      <c r="B9278" s="677"/>
      <c r="C9278" s="25" t="s">
        <v>33</v>
      </c>
      <c r="D9278" s="1027" t="s">
        <v>39</v>
      </c>
      <c r="E9278" s="258">
        <v>0.1</v>
      </c>
      <c r="F9278" s="649">
        <v>800</v>
      </c>
      <c r="G9278" s="701">
        <f t="shared" si="712"/>
        <v>80</v>
      </c>
      <c r="H9278" s="678"/>
    </row>
    <row r="9279" spans="1:8">
      <c r="A9279" s="676"/>
      <c r="B9279" s="699" t="s">
        <v>35</v>
      </c>
      <c r="C9279" s="742"/>
      <c r="D9279" s="678"/>
      <c r="E9279" s="678"/>
      <c r="F9279" s="204"/>
      <c r="G9279" s="1533">
        <f>SUM(G9266:G9278)</f>
        <v>1052.8095000000003</v>
      </c>
      <c r="H9279" s="678"/>
    </row>
    <row r="9280" spans="1:8" ht="30">
      <c r="A9280" s="676" t="s">
        <v>5756</v>
      </c>
      <c r="B9280" s="303" t="s">
        <v>86</v>
      </c>
      <c r="C9280" s="981" t="s">
        <v>83</v>
      </c>
      <c r="D9280" s="1027" t="s">
        <v>98</v>
      </c>
      <c r="E9280" s="258">
        <v>1E-3</v>
      </c>
      <c r="F9280" s="649">
        <v>39930</v>
      </c>
      <c r="G9280" s="701">
        <f>E9280*F9280</f>
        <v>39.93</v>
      </c>
      <c r="H9280" s="678"/>
    </row>
    <row r="9281" spans="1:8">
      <c r="A9281" s="676"/>
      <c r="B9281" s="677"/>
      <c r="C9281" s="56" t="s">
        <v>88</v>
      </c>
      <c r="D9281" s="1027" t="s">
        <v>98</v>
      </c>
      <c r="E9281" s="258">
        <v>1E-3</v>
      </c>
      <c r="F9281" s="649">
        <v>203735</v>
      </c>
      <c r="G9281" s="701">
        <f t="shared" ref="G9281:G9294" si="713">E9281*F9281</f>
        <v>203.73500000000001</v>
      </c>
      <c r="H9281" s="678"/>
    </row>
    <row r="9282" spans="1:8">
      <c r="A9282" s="676"/>
      <c r="B9282" s="677"/>
      <c r="C9282" s="981" t="s">
        <v>89</v>
      </c>
      <c r="D9282" s="1027" t="s">
        <v>39</v>
      </c>
      <c r="E9282" s="258">
        <v>1E-3</v>
      </c>
      <c r="F9282" s="649">
        <v>168481</v>
      </c>
      <c r="G9282" s="701">
        <f t="shared" si="713"/>
        <v>168.48099999999999</v>
      </c>
      <c r="H9282" s="678"/>
    </row>
    <row r="9283" spans="1:8">
      <c r="A9283" s="676"/>
      <c r="B9283" s="677"/>
      <c r="C9283" s="981" t="s">
        <v>45</v>
      </c>
      <c r="D9283" s="1027" t="s">
        <v>39</v>
      </c>
      <c r="E9283" s="258">
        <v>1E-3</v>
      </c>
      <c r="F9283" s="649">
        <v>82115</v>
      </c>
      <c r="G9283" s="701">
        <f t="shared" si="713"/>
        <v>82.114999999999995</v>
      </c>
      <c r="H9283" s="678"/>
    </row>
    <row r="9284" spans="1:8">
      <c r="A9284" s="676"/>
      <c r="B9284" s="677"/>
      <c r="C9284" s="981" t="s">
        <v>110</v>
      </c>
      <c r="D9284" s="1027">
        <v>1</v>
      </c>
      <c r="E9284" s="258">
        <v>1E-3</v>
      </c>
      <c r="F9284" s="649">
        <v>46585</v>
      </c>
      <c r="G9284" s="701">
        <f t="shared" si="713"/>
        <v>46.585000000000001</v>
      </c>
      <c r="H9284" s="678"/>
    </row>
    <row r="9285" spans="1:8">
      <c r="A9285" s="676"/>
      <c r="B9285" s="699"/>
      <c r="C9285" s="981" t="s">
        <v>41</v>
      </c>
      <c r="D9285" s="1027" t="s">
        <v>39</v>
      </c>
      <c r="E9285" s="258">
        <v>0.01</v>
      </c>
      <c r="F9285" s="649">
        <v>1995</v>
      </c>
      <c r="G9285" s="701">
        <f t="shared" si="713"/>
        <v>19.95</v>
      </c>
      <c r="H9285" s="308"/>
    </row>
    <row r="9286" spans="1:8">
      <c r="A9286" s="676"/>
      <c r="B9286" s="288"/>
      <c r="C9286" s="981" t="s">
        <v>28</v>
      </c>
      <c r="D9286" s="1027" t="s">
        <v>29</v>
      </c>
      <c r="E9286" s="258">
        <v>0.01</v>
      </c>
      <c r="F9286" s="649">
        <v>316.39999999999998</v>
      </c>
      <c r="G9286" s="701">
        <f t="shared" si="713"/>
        <v>3.1639999999999997</v>
      </c>
      <c r="H9286" s="678"/>
    </row>
    <row r="9287" spans="1:8">
      <c r="A9287" s="676"/>
      <c r="B9287" s="677"/>
      <c r="C9287" s="981" t="s">
        <v>47</v>
      </c>
      <c r="D9287" s="1027" t="s">
        <v>29</v>
      </c>
      <c r="E9287" s="258">
        <v>0.01</v>
      </c>
      <c r="F9287" s="649">
        <v>366.25</v>
      </c>
      <c r="G9287" s="701">
        <f t="shared" si="713"/>
        <v>3.6625000000000001</v>
      </c>
      <c r="H9287" s="678"/>
    </row>
    <row r="9288" spans="1:8">
      <c r="A9288" s="676"/>
      <c r="B9288" s="677"/>
      <c r="C9288" s="981" t="s">
        <v>30</v>
      </c>
      <c r="D9288" s="1027" t="s">
        <v>29</v>
      </c>
      <c r="E9288" s="258">
        <v>0.01</v>
      </c>
      <c r="F9288" s="649">
        <v>650</v>
      </c>
      <c r="G9288" s="701">
        <f t="shared" si="713"/>
        <v>6.5</v>
      </c>
      <c r="H9288" s="678"/>
    </row>
    <row r="9289" spans="1:8">
      <c r="A9289" s="676"/>
      <c r="B9289" s="699"/>
      <c r="C9289" s="56" t="s">
        <v>90</v>
      </c>
      <c r="D9289" s="104" t="s">
        <v>39</v>
      </c>
      <c r="E9289" s="1060">
        <v>1E-3</v>
      </c>
      <c r="F9289" s="671">
        <v>175794</v>
      </c>
      <c r="G9289" s="701">
        <f t="shared" si="713"/>
        <v>175.79400000000001</v>
      </c>
      <c r="H9289" s="308"/>
    </row>
    <row r="9290" spans="1:8">
      <c r="A9290" s="676"/>
      <c r="B9290" s="288"/>
      <c r="C9290" s="981" t="s">
        <v>106</v>
      </c>
      <c r="D9290" s="1027" t="s">
        <v>40</v>
      </c>
      <c r="E9290" s="258">
        <v>1E-3</v>
      </c>
      <c r="F9290" s="649">
        <v>150375</v>
      </c>
      <c r="G9290" s="701">
        <f t="shared" si="713"/>
        <v>150.375</v>
      </c>
      <c r="H9290" s="678"/>
    </row>
    <row r="9291" spans="1:8">
      <c r="A9291" s="676"/>
      <c r="B9291" s="677"/>
      <c r="C9291" s="981" t="s">
        <v>111</v>
      </c>
      <c r="D9291" s="1027" t="s">
        <v>98</v>
      </c>
      <c r="E9291" s="258">
        <v>0.01</v>
      </c>
      <c r="F9291" s="649">
        <v>1995</v>
      </c>
      <c r="G9291" s="701">
        <f t="shared" si="713"/>
        <v>19.95</v>
      </c>
      <c r="H9291" s="678"/>
    </row>
    <row r="9292" spans="1:8">
      <c r="A9292" s="676"/>
      <c r="B9292" s="677"/>
      <c r="C9292" s="981" t="s">
        <v>112</v>
      </c>
      <c r="D9292" s="1027" t="s">
        <v>98</v>
      </c>
      <c r="E9292" s="258">
        <v>0.01</v>
      </c>
      <c r="F9292" s="649">
        <v>15168</v>
      </c>
      <c r="G9292" s="701">
        <f t="shared" si="713"/>
        <v>151.68</v>
      </c>
      <c r="H9292" s="678"/>
    </row>
    <row r="9293" spans="1:8">
      <c r="A9293" s="676"/>
      <c r="B9293" s="677"/>
      <c r="C9293" s="981" t="s">
        <v>31</v>
      </c>
      <c r="D9293" s="1027" t="s">
        <v>98</v>
      </c>
      <c r="E9293" s="258">
        <v>0.1</v>
      </c>
      <c r="F9293" s="668">
        <v>350</v>
      </c>
      <c r="G9293" s="701">
        <f t="shared" si="713"/>
        <v>35</v>
      </c>
      <c r="H9293" s="678"/>
    </row>
    <row r="9294" spans="1:8">
      <c r="A9294" s="676"/>
      <c r="B9294" s="699"/>
      <c r="C9294" s="981" t="s">
        <v>33</v>
      </c>
      <c r="D9294" s="988" t="s">
        <v>39</v>
      </c>
      <c r="E9294" s="258">
        <v>0.1</v>
      </c>
      <c r="F9294" s="649">
        <v>800</v>
      </c>
      <c r="G9294" s="701">
        <f t="shared" si="713"/>
        <v>80</v>
      </c>
      <c r="H9294" s="308"/>
    </row>
    <row r="9295" spans="1:8">
      <c r="A9295" s="676"/>
      <c r="B9295" s="699" t="s">
        <v>35</v>
      </c>
      <c r="C9295" s="1061"/>
      <c r="D9295" s="17"/>
      <c r="E9295" s="260"/>
      <c r="F9295" s="670"/>
      <c r="G9295" s="1533">
        <f>SUM(G9280:G9294)</f>
        <v>1186.9215000000002</v>
      </c>
      <c r="H9295" s="103"/>
    </row>
    <row r="9296" spans="1:8" ht="30">
      <c r="A9296" s="676" t="s">
        <v>5757</v>
      </c>
      <c r="B9296" s="303" t="s">
        <v>91</v>
      </c>
      <c r="C9296" s="56" t="s">
        <v>88</v>
      </c>
      <c r="D9296" s="1027" t="s">
        <v>98</v>
      </c>
      <c r="E9296" s="258">
        <v>1E-3</v>
      </c>
      <c r="F9296" s="649">
        <v>203735</v>
      </c>
      <c r="G9296" s="701">
        <f>E9296*F9296</f>
        <v>203.73500000000001</v>
      </c>
      <c r="H9296" s="678"/>
    </row>
    <row r="9297" spans="1:8">
      <c r="A9297" s="676"/>
      <c r="B9297" s="677"/>
      <c r="C9297" s="981" t="s">
        <v>89</v>
      </c>
      <c r="D9297" s="1027" t="s">
        <v>39</v>
      </c>
      <c r="E9297" s="258">
        <v>1E-3</v>
      </c>
      <c r="F9297" s="649">
        <v>168481</v>
      </c>
      <c r="G9297" s="701">
        <f t="shared" ref="G9297:G9308" si="714">E9297*F9297</f>
        <v>168.48099999999999</v>
      </c>
      <c r="H9297" s="678"/>
    </row>
    <row r="9298" spans="1:8">
      <c r="A9298" s="676"/>
      <c r="B9298" s="699"/>
      <c r="C9298" s="981" t="s">
        <v>45</v>
      </c>
      <c r="D9298" s="1027" t="s">
        <v>39</v>
      </c>
      <c r="E9298" s="258">
        <v>1E-3</v>
      </c>
      <c r="F9298" s="649">
        <v>82115</v>
      </c>
      <c r="G9298" s="701">
        <f t="shared" si="714"/>
        <v>82.114999999999995</v>
      </c>
      <c r="H9298" s="308"/>
    </row>
    <row r="9299" spans="1:8">
      <c r="A9299" s="676"/>
      <c r="B9299" s="288"/>
      <c r="C9299" s="981" t="s">
        <v>110</v>
      </c>
      <c r="D9299" s="1027">
        <v>1</v>
      </c>
      <c r="E9299" s="258">
        <v>1E-3</v>
      </c>
      <c r="F9299" s="649">
        <v>46585</v>
      </c>
      <c r="G9299" s="701">
        <f t="shared" si="714"/>
        <v>46.585000000000001</v>
      </c>
      <c r="H9299" s="678"/>
    </row>
    <row r="9300" spans="1:8">
      <c r="A9300" s="676"/>
      <c r="B9300" s="677"/>
      <c r="C9300" s="981" t="s">
        <v>41</v>
      </c>
      <c r="D9300" s="1027" t="s">
        <v>34</v>
      </c>
      <c r="E9300" s="258">
        <v>0.01</v>
      </c>
      <c r="F9300" s="649">
        <v>1995</v>
      </c>
      <c r="G9300" s="701">
        <f t="shared" si="714"/>
        <v>19.95</v>
      </c>
      <c r="H9300" s="678"/>
    </row>
    <row r="9301" spans="1:8">
      <c r="A9301" s="676"/>
      <c r="B9301" s="677"/>
      <c r="C9301" s="981" t="s">
        <v>28</v>
      </c>
      <c r="D9301" s="1027" t="s">
        <v>29</v>
      </c>
      <c r="E9301" s="258">
        <v>0.01</v>
      </c>
      <c r="F9301" s="649">
        <v>316.39999999999998</v>
      </c>
      <c r="G9301" s="701">
        <f t="shared" si="714"/>
        <v>3.1639999999999997</v>
      </c>
      <c r="H9301" s="678"/>
    </row>
    <row r="9302" spans="1:8">
      <c r="A9302" s="676"/>
      <c r="B9302" s="677"/>
      <c r="C9302" s="981" t="s">
        <v>47</v>
      </c>
      <c r="D9302" s="1027" t="s">
        <v>29</v>
      </c>
      <c r="E9302" s="258">
        <v>0.01</v>
      </c>
      <c r="F9302" s="649">
        <v>366.25</v>
      </c>
      <c r="G9302" s="701">
        <f t="shared" si="714"/>
        <v>3.6625000000000001</v>
      </c>
      <c r="H9302" s="678"/>
    </row>
    <row r="9303" spans="1:8">
      <c r="A9303" s="676"/>
      <c r="B9303" s="677"/>
      <c r="C9303" s="981" t="s">
        <v>30</v>
      </c>
      <c r="D9303" s="1027" t="s">
        <v>29</v>
      </c>
      <c r="E9303" s="258">
        <v>0.01</v>
      </c>
      <c r="F9303" s="649">
        <v>650</v>
      </c>
      <c r="G9303" s="701">
        <f t="shared" si="714"/>
        <v>6.5</v>
      </c>
      <c r="H9303" s="678"/>
    </row>
    <row r="9304" spans="1:8">
      <c r="A9304" s="676"/>
      <c r="B9304" s="677"/>
      <c r="C9304" s="56" t="s">
        <v>90</v>
      </c>
      <c r="D9304" s="104" t="s">
        <v>34</v>
      </c>
      <c r="E9304" s="1060">
        <v>1E-3</v>
      </c>
      <c r="F9304" s="671">
        <v>175794</v>
      </c>
      <c r="G9304" s="701">
        <f t="shared" si="714"/>
        <v>175.79400000000001</v>
      </c>
      <c r="H9304" s="678"/>
    </row>
    <row r="9305" spans="1:8">
      <c r="A9305" s="676"/>
      <c r="B9305" s="677"/>
      <c r="C9305" s="981" t="s">
        <v>37</v>
      </c>
      <c r="D9305" s="1027" t="s">
        <v>29</v>
      </c>
      <c r="E9305" s="258">
        <v>1E-3</v>
      </c>
      <c r="F9305" s="668">
        <v>144704</v>
      </c>
      <c r="G9305" s="701">
        <f t="shared" si="714"/>
        <v>144.70400000000001</v>
      </c>
      <c r="H9305" s="678"/>
    </row>
    <row r="9306" spans="1:8">
      <c r="A9306" s="676"/>
      <c r="B9306" s="288"/>
      <c r="C9306" s="981" t="s">
        <v>112</v>
      </c>
      <c r="D9306" s="1027" t="s">
        <v>98</v>
      </c>
      <c r="E9306" s="258">
        <v>0.01</v>
      </c>
      <c r="F9306" s="649">
        <v>15168</v>
      </c>
      <c r="G9306" s="701">
        <f t="shared" si="714"/>
        <v>151.68</v>
      </c>
      <c r="H9306" s="308"/>
    </row>
    <row r="9307" spans="1:8">
      <c r="A9307" s="676"/>
      <c r="B9307" s="677"/>
      <c r="C9307" s="981" t="s">
        <v>31</v>
      </c>
      <c r="D9307" s="1027" t="s">
        <v>98</v>
      </c>
      <c r="E9307" s="258">
        <v>0.1</v>
      </c>
      <c r="F9307" s="668">
        <v>350</v>
      </c>
      <c r="G9307" s="701">
        <f t="shared" si="714"/>
        <v>35</v>
      </c>
      <c r="H9307" s="678"/>
    </row>
    <row r="9308" spans="1:8">
      <c r="A9308" s="676"/>
      <c r="B9308" s="677"/>
      <c r="C9308" s="981" t="s">
        <v>33</v>
      </c>
      <c r="D9308" s="1027" t="s">
        <v>39</v>
      </c>
      <c r="E9308" s="258">
        <v>0.1</v>
      </c>
      <c r="F9308" s="649">
        <v>800</v>
      </c>
      <c r="G9308" s="701">
        <f t="shared" si="714"/>
        <v>80</v>
      </c>
      <c r="H9308" s="678"/>
    </row>
    <row r="9309" spans="1:8">
      <c r="A9309" s="676"/>
      <c r="B9309" s="699" t="s">
        <v>35</v>
      </c>
      <c r="C9309" s="1061"/>
      <c r="D9309" s="17"/>
      <c r="E9309" s="260"/>
      <c r="F9309" s="670"/>
      <c r="G9309" s="1533">
        <f>SUM(G9296:G9308)</f>
        <v>1121.3705</v>
      </c>
      <c r="H9309" s="678"/>
    </row>
    <row r="9310" spans="1:8" ht="30">
      <c r="A9310" s="676" t="s">
        <v>5758</v>
      </c>
      <c r="B9310" s="303" t="s">
        <v>113</v>
      </c>
      <c r="C9310" s="981" t="s">
        <v>104</v>
      </c>
      <c r="D9310" s="1027" t="s">
        <v>98</v>
      </c>
      <c r="E9310" s="258">
        <v>1.2999999999999999E-2</v>
      </c>
      <c r="F9310" s="649">
        <v>35035</v>
      </c>
      <c r="G9310" s="701">
        <f>E9310*F9310</f>
        <v>455.45499999999998</v>
      </c>
      <c r="H9310" s="678"/>
    </row>
    <row r="9311" spans="1:8">
      <c r="A9311" s="676"/>
      <c r="B9311" s="677"/>
      <c r="C9311" s="981" t="s">
        <v>114</v>
      </c>
      <c r="D9311" s="1027" t="s">
        <v>98</v>
      </c>
      <c r="E9311" s="258">
        <v>1E-3</v>
      </c>
      <c r="F9311" s="649">
        <v>68244</v>
      </c>
      <c r="G9311" s="701">
        <f t="shared" ref="G9311:G9324" si="715">E9311*F9311</f>
        <v>68.244</v>
      </c>
      <c r="H9311" s="678"/>
    </row>
    <row r="9312" spans="1:8">
      <c r="A9312" s="676"/>
      <c r="B9312" s="677"/>
      <c r="C9312" s="981" t="s">
        <v>44</v>
      </c>
      <c r="D9312" s="1027" t="s">
        <v>98</v>
      </c>
      <c r="E9312" s="258">
        <v>1E-3</v>
      </c>
      <c r="F9312" s="649">
        <v>69797</v>
      </c>
      <c r="G9312" s="701">
        <f t="shared" si="715"/>
        <v>69.796999999999997</v>
      </c>
      <c r="H9312" s="678"/>
    </row>
    <row r="9313" spans="1:8">
      <c r="A9313" s="676"/>
      <c r="B9313" s="677"/>
      <c r="C9313" s="981" t="s">
        <v>26</v>
      </c>
      <c r="D9313" s="1027" t="s">
        <v>98</v>
      </c>
      <c r="E9313" s="258">
        <v>1E-3</v>
      </c>
      <c r="F9313" s="649">
        <v>67687</v>
      </c>
      <c r="G9313" s="701">
        <f t="shared" si="715"/>
        <v>67.686999999999998</v>
      </c>
      <c r="H9313" s="678"/>
    </row>
    <row r="9314" spans="1:8">
      <c r="A9314" s="676"/>
      <c r="B9314" s="677"/>
      <c r="C9314" s="981" t="s">
        <v>64</v>
      </c>
      <c r="D9314" s="1027" t="s">
        <v>98</v>
      </c>
      <c r="E9314" s="258">
        <v>1E-3</v>
      </c>
      <c r="F9314" s="649">
        <v>10500</v>
      </c>
      <c r="G9314" s="701">
        <f t="shared" si="715"/>
        <v>10.5</v>
      </c>
      <c r="H9314" s="678"/>
    </row>
    <row r="9315" spans="1:8">
      <c r="A9315" s="676"/>
      <c r="B9315" s="699"/>
      <c r="C9315" s="981" t="s">
        <v>46</v>
      </c>
      <c r="D9315" s="1027" t="s">
        <v>29</v>
      </c>
      <c r="E9315" s="258">
        <v>0.01</v>
      </c>
      <c r="F9315" s="671">
        <v>8468</v>
      </c>
      <c r="G9315" s="701">
        <f t="shared" si="715"/>
        <v>84.68</v>
      </c>
      <c r="H9315" s="779"/>
    </row>
    <row r="9316" spans="1:8">
      <c r="A9316" s="676"/>
      <c r="B9316" s="288"/>
      <c r="C9316" s="981" t="s">
        <v>69</v>
      </c>
      <c r="D9316" s="1027" t="s">
        <v>32</v>
      </c>
      <c r="E9316" s="258">
        <v>1E-3</v>
      </c>
      <c r="F9316" s="649">
        <v>10500</v>
      </c>
      <c r="G9316" s="701">
        <f t="shared" si="715"/>
        <v>10.5</v>
      </c>
      <c r="H9316" s="678"/>
    </row>
    <row r="9317" spans="1:8">
      <c r="A9317" s="676"/>
      <c r="B9317" s="677"/>
      <c r="C9317" s="981" t="s">
        <v>45</v>
      </c>
      <c r="D9317" s="1027" t="s">
        <v>34</v>
      </c>
      <c r="E9317" s="258">
        <v>1E-3</v>
      </c>
      <c r="F9317" s="649">
        <v>82115</v>
      </c>
      <c r="G9317" s="701">
        <f t="shared" si="715"/>
        <v>82.114999999999995</v>
      </c>
      <c r="H9317" s="678"/>
    </row>
    <row r="9318" spans="1:8">
      <c r="A9318" s="676"/>
      <c r="B9318" s="677"/>
      <c r="C9318" s="981" t="s">
        <v>28</v>
      </c>
      <c r="D9318" s="1027" t="s">
        <v>29</v>
      </c>
      <c r="E9318" s="258">
        <v>0.01</v>
      </c>
      <c r="F9318" s="649">
        <v>316.39999999999998</v>
      </c>
      <c r="G9318" s="701">
        <f t="shared" si="715"/>
        <v>3.1639999999999997</v>
      </c>
      <c r="H9318" s="678"/>
    </row>
    <row r="9319" spans="1:8">
      <c r="A9319" s="676"/>
      <c r="B9319" s="677"/>
      <c r="C9319" s="981" t="s">
        <v>47</v>
      </c>
      <c r="D9319" s="1027" t="s">
        <v>29</v>
      </c>
      <c r="E9319" s="258">
        <v>0.01</v>
      </c>
      <c r="F9319" s="649">
        <v>366.25</v>
      </c>
      <c r="G9319" s="701">
        <f t="shared" si="715"/>
        <v>3.6625000000000001</v>
      </c>
      <c r="H9319" s="678"/>
    </row>
    <row r="9320" spans="1:8">
      <c r="A9320" s="676"/>
      <c r="B9320" s="677"/>
      <c r="C9320" s="981" t="s">
        <v>30</v>
      </c>
      <c r="D9320" s="1027" t="s">
        <v>29</v>
      </c>
      <c r="E9320" s="258">
        <v>0.01</v>
      </c>
      <c r="F9320" s="649">
        <v>650</v>
      </c>
      <c r="G9320" s="701">
        <f t="shared" si="715"/>
        <v>6.5</v>
      </c>
      <c r="H9320" s="678"/>
    </row>
    <row r="9321" spans="1:8">
      <c r="A9321" s="676"/>
      <c r="B9321" s="677"/>
      <c r="C9321" s="981" t="s">
        <v>41</v>
      </c>
      <c r="D9321" s="1027" t="s">
        <v>39</v>
      </c>
      <c r="E9321" s="257">
        <v>0.01</v>
      </c>
      <c r="F9321" s="649">
        <v>1995</v>
      </c>
      <c r="G9321" s="701">
        <f t="shared" si="715"/>
        <v>19.95</v>
      </c>
      <c r="H9321" s="678"/>
    </row>
    <row r="9322" spans="1:8">
      <c r="A9322" s="676"/>
      <c r="B9322" s="677"/>
      <c r="C9322" s="56" t="s">
        <v>72</v>
      </c>
      <c r="D9322" s="1027" t="s">
        <v>29</v>
      </c>
      <c r="E9322" s="258">
        <v>1E-3</v>
      </c>
      <c r="F9322" s="671">
        <v>74415</v>
      </c>
      <c r="G9322" s="701">
        <f t="shared" si="715"/>
        <v>74.415000000000006</v>
      </c>
      <c r="H9322" s="678"/>
    </row>
    <row r="9323" spans="1:8">
      <c r="A9323" s="676"/>
      <c r="B9323" s="699"/>
      <c r="C9323" s="981" t="s">
        <v>31</v>
      </c>
      <c r="D9323" s="1027" t="s">
        <v>98</v>
      </c>
      <c r="E9323" s="258">
        <v>0.1</v>
      </c>
      <c r="F9323" s="668">
        <v>350</v>
      </c>
      <c r="G9323" s="701">
        <f t="shared" si="715"/>
        <v>35</v>
      </c>
      <c r="H9323" s="308"/>
    </row>
    <row r="9324" spans="1:8">
      <c r="A9324" s="676"/>
      <c r="B9324" s="288"/>
      <c r="C9324" s="981" t="s">
        <v>33</v>
      </c>
      <c r="D9324" s="1027" t="s">
        <v>34</v>
      </c>
      <c r="E9324" s="258">
        <v>0.1</v>
      </c>
      <c r="F9324" s="649">
        <v>800</v>
      </c>
      <c r="G9324" s="701">
        <f t="shared" si="715"/>
        <v>80</v>
      </c>
      <c r="H9324" s="678"/>
    </row>
    <row r="9325" spans="1:8">
      <c r="A9325" s="676"/>
      <c r="B9325" s="699" t="s">
        <v>35</v>
      </c>
      <c r="C9325" s="1061"/>
      <c r="D9325" s="17"/>
      <c r="E9325" s="260"/>
      <c r="F9325" s="670"/>
      <c r="G9325" s="1533">
        <f>SUM(G9310:G9324)</f>
        <v>1071.6695</v>
      </c>
      <c r="H9325" s="103"/>
    </row>
    <row r="9326" spans="1:8" ht="30">
      <c r="A9326" s="676" t="s">
        <v>5759</v>
      </c>
      <c r="B9326" s="303" t="s">
        <v>115</v>
      </c>
      <c r="C9326" s="981" t="s">
        <v>114</v>
      </c>
      <c r="D9326" s="1027" t="s">
        <v>98</v>
      </c>
      <c r="E9326" s="258">
        <v>1E-3</v>
      </c>
      <c r="F9326" s="649">
        <v>68244</v>
      </c>
      <c r="G9326" s="701">
        <f>E9326*F9326</f>
        <v>68.244</v>
      </c>
      <c r="H9326" s="678"/>
    </row>
    <row r="9327" spans="1:8">
      <c r="A9327" s="676"/>
      <c r="B9327" s="699"/>
      <c r="C9327" s="981" t="s">
        <v>44</v>
      </c>
      <c r="D9327" s="1027" t="s">
        <v>98</v>
      </c>
      <c r="E9327" s="258">
        <v>1E-3</v>
      </c>
      <c r="F9327" s="649">
        <v>69797</v>
      </c>
      <c r="G9327" s="701">
        <f t="shared" ref="G9327:G9340" si="716">E9327*F9327</f>
        <v>69.796999999999997</v>
      </c>
      <c r="H9327" s="308"/>
    </row>
    <row r="9328" spans="1:8">
      <c r="A9328" s="676"/>
      <c r="B9328" s="288"/>
      <c r="C9328" s="981" t="s">
        <v>26</v>
      </c>
      <c r="D9328" s="1027" t="s">
        <v>98</v>
      </c>
      <c r="E9328" s="258">
        <v>1E-3</v>
      </c>
      <c r="F9328" s="649">
        <v>67687</v>
      </c>
      <c r="G9328" s="701">
        <f t="shared" si="716"/>
        <v>67.686999999999998</v>
      </c>
      <c r="H9328" s="678"/>
    </row>
    <row r="9329" spans="1:8">
      <c r="A9329" s="676"/>
      <c r="B9329" s="677"/>
      <c r="C9329" s="981" t="s">
        <v>64</v>
      </c>
      <c r="D9329" s="1027" t="s">
        <v>98</v>
      </c>
      <c r="E9329" s="258">
        <v>1E-3</v>
      </c>
      <c r="F9329" s="649">
        <v>10500</v>
      </c>
      <c r="G9329" s="701">
        <f t="shared" si="716"/>
        <v>10.5</v>
      </c>
      <c r="H9329" s="678"/>
    </row>
    <row r="9330" spans="1:8">
      <c r="A9330" s="676"/>
      <c r="B9330" s="677"/>
      <c r="C9330" s="981" t="s">
        <v>46</v>
      </c>
      <c r="D9330" s="1027" t="s">
        <v>116</v>
      </c>
      <c r="E9330" s="258">
        <v>1E-3</v>
      </c>
      <c r="F9330" s="671">
        <v>8468</v>
      </c>
      <c r="G9330" s="701">
        <f t="shared" si="716"/>
        <v>8.468</v>
      </c>
      <c r="H9330" s="678"/>
    </row>
    <row r="9331" spans="1:8">
      <c r="A9331" s="676"/>
      <c r="B9331" s="677"/>
      <c r="C9331" s="981" t="s">
        <v>69</v>
      </c>
      <c r="D9331" s="1027" t="s">
        <v>32</v>
      </c>
      <c r="E9331" s="258">
        <v>1E-3</v>
      </c>
      <c r="F9331" s="649">
        <v>10500</v>
      </c>
      <c r="G9331" s="701">
        <f t="shared" si="716"/>
        <v>10.5</v>
      </c>
      <c r="H9331" s="678"/>
    </row>
    <row r="9332" spans="1:8">
      <c r="A9332" s="676"/>
      <c r="B9332" s="677"/>
      <c r="C9332" s="981" t="s">
        <v>45</v>
      </c>
      <c r="D9332" s="1027" t="s">
        <v>34</v>
      </c>
      <c r="E9332" s="258">
        <v>1E-3</v>
      </c>
      <c r="F9332" s="649">
        <v>82115</v>
      </c>
      <c r="G9332" s="701">
        <f t="shared" si="716"/>
        <v>82.114999999999995</v>
      </c>
      <c r="H9332" s="678"/>
    </row>
    <row r="9333" spans="1:8">
      <c r="A9333" s="676"/>
      <c r="B9333" s="677"/>
      <c r="C9333" s="981" t="s">
        <v>28</v>
      </c>
      <c r="D9333" s="1027" t="s">
        <v>29</v>
      </c>
      <c r="E9333" s="258">
        <v>0.01</v>
      </c>
      <c r="F9333" s="649">
        <v>316.39999999999998</v>
      </c>
      <c r="G9333" s="701">
        <f t="shared" si="716"/>
        <v>3.1639999999999997</v>
      </c>
      <c r="H9333" s="678"/>
    </row>
    <row r="9334" spans="1:8">
      <c r="A9334" s="676"/>
      <c r="B9334" s="699"/>
      <c r="C9334" s="981" t="s">
        <v>47</v>
      </c>
      <c r="D9334" s="1027" t="s">
        <v>29</v>
      </c>
      <c r="E9334" s="258">
        <v>0.01</v>
      </c>
      <c r="F9334" s="649">
        <v>366.25</v>
      </c>
      <c r="G9334" s="701">
        <f t="shared" si="716"/>
        <v>3.6625000000000001</v>
      </c>
      <c r="H9334" s="308"/>
    </row>
    <row r="9335" spans="1:8">
      <c r="A9335" s="676"/>
      <c r="B9335" s="677"/>
      <c r="C9335" s="981" t="s">
        <v>30</v>
      </c>
      <c r="D9335" s="1027" t="s">
        <v>29</v>
      </c>
      <c r="E9335" s="258">
        <v>0.01</v>
      </c>
      <c r="F9335" s="649">
        <v>650</v>
      </c>
      <c r="G9335" s="701">
        <f t="shared" si="716"/>
        <v>6.5</v>
      </c>
      <c r="H9335" s="678"/>
    </row>
    <row r="9336" spans="1:8">
      <c r="A9336" s="676"/>
      <c r="B9336" s="677"/>
      <c r="C9336" s="981" t="s">
        <v>41</v>
      </c>
      <c r="D9336" s="1027" t="s">
        <v>34</v>
      </c>
      <c r="E9336" s="258">
        <v>0.01</v>
      </c>
      <c r="F9336" s="649">
        <v>1995</v>
      </c>
      <c r="G9336" s="701">
        <f t="shared" si="716"/>
        <v>19.95</v>
      </c>
      <c r="H9336" s="678"/>
    </row>
    <row r="9337" spans="1:8">
      <c r="A9337" s="676"/>
      <c r="B9337" s="699"/>
      <c r="C9337" s="56" t="s">
        <v>72</v>
      </c>
      <c r="D9337" s="1027" t="s">
        <v>29</v>
      </c>
      <c r="E9337" s="258">
        <v>1E-3</v>
      </c>
      <c r="F9337" s="671">
        <v>74415</v>
      </c>
      <c r="G9337" s="701">
        <f t="shared" si="716"/>
        <v>74.415000000000006</v>
      </c>
      <c r="H9337" s="308"/>
    </row>
    <row r="9338" spans="1:8">
      <c r="A9338" s="676"/>
      <c r="B9338" s="677"/>
      <c r="C9338" s="981" t="s">
        <v>31</v>
      </c>
      <c r="D9338" s="1027" t="s">
        <v>98</v>
      </c>
      <c r="E9338" s="258">
        <v>0.1</v>
      </c>
      <c r="F9338" s="668">
        <v>350</v>
      </c>
      <c r="G9338" s="701">
        <f t="shared" si="716"/>
        <v>35</v>
      </c>
      <c r="H9338" s="678"/>
    </row>
    <row r="9339" spans="1:8">
      <c r="A9339" s="676"/>
      <c r="B9339" s="677"/>
      <c r="C9339" s="981" t="s">
        <v>37</v>
      </c>
      <c r="D9339" s="1027" t="s">
        <v>29</v>
      </c>
      <c r="E9339" s="258">
        <v>4.4999999999999997E-3</v>
      </c>
      <c r="F9339" s="668">
        <v>144704</v>
      </c>
      <c r="G9339" s="701">
        <f t="shared" si="716"/>
        <v>651.16800000000001</v>
      </c>
      <c r="H9339" s="678"/>
    </row>
    <row r="9340" spans="1:8">
      <c r="A9340" s="676"/>
      <c r="B9340" s="677"/>
      <c r="C9340" s="981" t="s">
        <v>33</v>
      </c>
      <c r="D9340" s="1027" t="s">
        <v>34</v>
      </c>
      <c r="E9340" s="258">
        <v>0.2</v>
      </c>
      <c r="F9340" s="649">
        <v>800</v>
      </c>
      <c r="G9340" s="701">
        <f t="shared" si="716"/>
        <v>160</v>
      </c>
      <c r="H9340" s="678"/>
    </row>
    <row r="9341" spans="1:8">
      <c r="A9341" s="676"/>
      <c r="B9341" s="699" t="s">
        <v>35</v>
      </c>
      <c r="C9341" s="742"/>
      <c r="D9341" s="678"/>
      <c r="E9341" s="678"/>
      <c r="F9341" s="204"/>
      <c r="G9341" s="1533">
        <f>SUM(G9326:G9340)</f>
        <v>1271.1704999999999</v>
      </c>
      <c r="H9341" s="678"/>
    </row>
    <row r="9342" spans="1:8" ht="45">
      <c r="A9342" s="676" t="s">
        <v>5760</v>
      </c>
      <c r="B9342" s="303" t="s">
        <v>117</v>
      </c>
      <c r="C9342" s="25" t="s">
        <v>54</v>
      </c>
      <c r="D9342" s="1027" t="s">
        <v>98</v>
      </c>
      <c r="E9342" s="257">
        <v>1E-3</v>
      </c>
      <c r="F9342" s="649">
        <v>91113</v>
      </c>
      <c r="G9342" s="701">
        <f>E9342*F9342</f>
        <v>91.113</v>
      </c>
      <c r="H9342" s="678"/>
    </row>
    <row r="9343" spans="1:8">
      <c r="A9343" s="676"/>
      <c r="B9343" s="677"/>
      <c r="C9343" s="25" t="s">
        <v>118</v>
      </c>
      <c r="D9343" s="1027" t="s">
        <v>98</v>
      </c>
      <c r="E9343" s="257">
        <v>1E-3</v>
      </c>
      <c r="F9343" s="649">
        <v>79662</v>
      </c>
      <c r="G9343" s="701">
        <f t="shared" ref="G9343:G9350" si="717">E9343*F9343</f>
        <v>79.662000000000006</v>
      </c>
      <c r="H9343" s="678"/>
    </row>
    <row r="9344" spans="1:8">
      <c r="A9344" s="676"/>
      <c r="B9344" s="677"/>
      <c r="C9344" s="25" t="s">
        <v>55</v>
      </c>
      <c r="D9344" s="1027" t="s">
        <v>40</v>
      </c>
      <c r="E9344" s="258">
        <v>1E-3</v>
      </c>
      <c r="F9344" s="649">
        <v>150375</v>
      </c>
      <c r="G9344" s="701">
        <f t="shared" si="717"/>
        <v>150.375</v>
      </c>
      <c r="H9344" s="678"/>
    </row>
    <row r="9345" spans="1:8">
      <c r="A9345" s="676"/>
      <c r="B9345" s="677"/>
      <c r="C9345" s="25" t="s">
        <v>45</v>
      </c>
      <c r="D9345" s="1027" t="s">
        <v>34</v>
      </c>
      <c r="E9345" s="258">
        <v>1E-3</v>
      </c>
      <c r="F9345" s="649">
        <v>82115</v>
      </c>
      <c r="G9345" s="701">
        <f t="shared" si="717"/>
        <v>82.114999999999995</v>
      </c>
      <c r="H9345" s="678"/>
    </row>
    <row r="9346" spans="1:8">
      <c r="A9346" s="676"/>
      <c r="B9346" s="677"/>
      <c r="C9346" s="25" t="s">
        <v>28</v>
      </c>
      <c r="D9346" s="1027" t="s">
        <v>29</v>
      </c>
      <c r="E9346" s="258">
        <v>0.01</v>
      </c>
      <c r="F9346" s="671">
        <v>316.39999999999998</v>
      </c>
      <c r="G9346" s="701">
        <f t="shared" si="717"/>
        <v>3.1639999999999997</v>
      </c>
      <c r="H9346" s="678"/>
    </row>
    <row r="9347" spans="1:8">
      <c r="A9347" s="676"/>
      <c r="B9347" s="677"/>
      <c r="C9347" s="25" t="s">
        <v>47</v>
      </c>
      <c r="D9347" s="1027" t="s">
        <v>29</v>
      </c>
      <c r="E9347" s="258">
        <v>0.01</v>
      </c>
      <c r="F9347" s="649">
        <v>366.25</v>
      </c>
      <c r="G9347" s="701">
        <f t="shared" si="717"/>
        <v>3.6625000000000001</v>
      </c>
      <c r="H9347" s="678"/>
    </row>
    <row r="9348" spans="1:8">
      <c r="A9348" s="676"/>
      <c r="B9348" s="288"/>
      <c r="C9348" s="25" t="s">
        <v>106</v>
      </c>
      <c r="D9348" s="1027" t="s">
        <v>116</v>
      </c>
      <c r="E9348" s="258">
        <v>1E-3</v>
      </c>
      <c r="F9348" s="649">
        <v>150375</v>
      </c>
      <c r="G9348" s="701">
        <f t="shared" si="717"/>
        <v>150.375</v>
      </c>
      <c r="H9348" s="678"/>
    </row>
    <row r="9349" spans="1:8">
      <c r="A9349" s="676"/>
      <c r="B9349" s="677"/>
      <c r="C9349" s="25" t="s">
        <v>31</v>
      </c>
      <c r="D9349" s="1027" t="s">
        <v>32</v>
      </c>
      <c r="E9349" s="258">
        <v>0.1</v>
      </c>
      <c r="F9349" s="668">
        <v>350</v>
      </c>
      <c r="G9349" s="701">
        <f t="shared" si="717"/>
        <v>35</v>
      </c>
      <c r="H9349" s="678"/>
    </row>
    <row r="9350" spans="1:8">
      <c r="A9350" s="676"/>
      <c r="B9350" s="677"/>
      <c r="C9350" s="25" t="s">
        <v>33</v>
      </c>
      <c r="D9350" s="1027" t="s">
        <v>39</v>
      </c>
      <c r="E9350" s="258">
        <v>0.5</v>
      </c>
      <c r="F9350" s="649">
        <v>800</v>
      </c>
      <c r="G9350" s="701">
        <f t="shared" si="717"/>
        <v>400</v>
      </c>
      <c r="H9350" s="678"/>
    </row>
    <row r="9351" spans="1:8">
      <c r="A9351" s="676"/>
      <c r="B9351" s="699" t="s">
        <v>35</v>
      </c>
      <c r="C9351" s="25"/>
      <c r="D9351" s="1027"/>
      <c r="E9351" s="258"/>
      <c r="F9351" s="649"/>
      <c r="G9351" s="1533">
        <f>SUM(G9342:G9350)</f>
        <v>995.4665</v>
      </c>
      <c r="H9351" s="678"/>
    </row>
    <row r="9352" spans="1:8" ht="30">
      <c r="A9352" s="676" t="s">
        <v>5761</v>
      </c>
      <c r="B9352" s="303" t="s">
        <v>119</v>
      </c>
      <c r="C9352" s="25" t="s">
        <v>54</v>
      </c>
      <c r="D9352" s="1027" t="s">
        <v>98</v>
      </c>
      <c r="E9352" s="257">
        <v>1E-3</v>
      </c>
      <c r="F9352" s="649">
        <v>91113</v>
      </c>
      <c r="G9352" s="701">
        <f>E9352*F9352</f>
        <v>91.113</v>
      </c>
      <c r="H9352" s="678"/>
    </row>
    <row r="9353" spans="1:8">
      <c r="A9353" s="676"/>
      <c r="B9353" s="677"/>
      <c r="C9353" s="25" t="s">
        <v>118</v>
      </c>
      <c r="D9353" s="1027" t="s">
        <v>98</v>
      </c>
      <c r="E9353" s="257">
        <v>8.9999999999999998E-4</v>
      </c>
      <c r="F9353" s="649">
        <v>79662</v>
      </c>
      <c r="G9353" s="701">
        <f t="shared" ref="G9353:G9361" si="718">E9353*F9353</f>
        <v>71.695799999999991</v>
      </c>
      <c r="H9353" s="678"/>
    </row>
    <row r="9354" spans="1:8">
      <c r="A9354" s="676"/>
      <c r="B9354" s="699"/>
      <c r="C9354" s="25" t="s">
        <v>55</v>
      </c>
      <c r="D9354" s="1027" t="s">
        <v>40</v>
      </c>
      <c r="E9354" s="258">
        <v>5.9999999999999995E-4</v>
      </c>
      <c r="F9354" s="649">
        <v>150375</v>
      </c>
      <c r="G9354" s="701">
        <f t="shared" si="718"/>
        <v>90.224999999999994</v>
      </c>
      <c r="H9354" s="308"/>
    </row>
    <row r="9355" spans="1:8">
      <c r="A9355" s="676"/>
      <c r="B9355" s="288"/>
      <c r="C9355" s="25" t="s">
        <v>45</v>
      </c>
      <c r="D9355" s="1027" t="s">
        <v>34</v>
      </c>
      <c r="E9355" s="258">
        <v>1E-3</v>
      </c>
      <c r="F9355" s="649">
        <v>82115</v>
      </c>
      <c r="G9355" s="701">
        <f t="shared" si="718"/>
        <v>82.114999999999995</v>
      </c>
      <c r="H9355" s="678"/>
    </row>
    <row r="9356" spans="1:8">
      <c r="A9356" s="676"/>
      <c r="B9356" s="677"/>
      <c r="C9356" s="25" t="s">
        <v>28</v>
      </c>
      <c r="D9356" s="1027" t="s">
        <v>29</v>
      </c>
      <c r="E9356" s="258">
        <v>0.01</v>
      </c>
      <c r="F9356" s="671">
        <v>316.39999999999998</v>
      </c>
      <c r="G9356" s="701">
        <f t="shared" si="718"/>
        <v>3.1639999999999997</v>
      </c>
      <c r="H9356" s="678"/>
    </row>
    <row r="9357" spans="1:8">
      <c r="A9357" s="676"/>
      <c r="B9357" s="677"/>
      <c r="C9357" s="25" t="s">
        <v>47</v>
      </c>
      <c r="D9357" s="1027" t="s">
        <v>29</v>
      </c>
      <c r="E9357" s="258">
        <v>0.01</v>
      </c>
      <c r="F9357" s="649">
        <v>366.25</v>
      </c>
      <c r="G9357" s="701">
        <f t="shared" si="718"/>
        <v>3.6625000000000001</v>
      </c>
      <c r="H9357" s="678"/>
    </row>
    <row r="9358" spans="1:8">
      <c r="A9358" s="676"/>
      <c r="B9358" s="677"/>
      <c r="C9358" s="25" t="s">
        <v>106</v>
      </c>
      <c r="D9358" s="1027" t="s">
        <v>116</v>
      </c>
      <c r="E9358" s="258">
        <v>5.9999999999999995E-4</v>
      </c>
      <c r="F9358" s="649">
        <v>150375</v>
      </c>
      <c r="G9358" s="701">
        <f t="shared" si="718"/>
        <v>90.224999999999994</v>
      </c>
      <c r="H9358" s="678"/>
    </row>
    <row r="9359" spans="1:8">
      <c r="A9359" s="676"/>
      <c r="B9359" s="677"/>
      <c r="C9359" s="25" t="s">
        <v>31</v>
      </c>
      <c r="D9359" s="1027" t="s">
        <v>32</v>
      </c>
      <c r="E9359" s="258">
        <v>0.1</v>
      </c>
      <c r="F9359" s="668">
        <v>350</v>
      </c>
      <c r="G9359" s="701">
        <f t="shared" si="718"/>
        <v>35</v>
      </c>
      <c r="H9359" s="678"/>
    </row>
    <row r="9360" spans="1:8">
      <c r="A9360" s="676"/>
      <c r="B9360" s="677"/>
      <c r="C9360" s="25" t="s">
        <v>37</v>
      </c>
      <c r="D9360" s="1027" t="s">
        <v>29</v>
      </c>
      <c r="E9360" s="258">
        <v>3.0000000000000001E-3</v>
      </c>
      <c r="F9360" s="668">
        <v>144704</v>
      </c>
      <c r="G9360" s="701">
        <f t="shared" si="718"/>
        <v>434.11200000000002</v>
      </c>
      <c r="H9360" s="678"/>
    </row>
    <row r="9361" spans="1:8">
      <c r="A9361" s="676"/>
      <c r="B9361" s="677"/>
      <c r="C9361" s="981" t="s">
        <v>33</v>
      </c>
      <c r="D9361" s="1027" t="s">
        <v>39</v>
      </c>
      <c r="E9361" s="258">
        <v>0.15</v>
      </c>
      <c r="F9361" s="649">
        <v>800</v>
      </c>
      <c r="G9361" s="701">
        <f t="shared" si="718"/>
        <v>120</v>
      </c>
      <c r="H9361" s="678"/>
    </row>
    <row r="9362" spans="1:8">
      <c r="A9362" s="676"/>
      <c r="B9362" s="699" t="s">
        <v>35</v>
      </c>
      <c r="C9362" s="744"/>
      <c r="D9362" s="103"/>
      <c r="E9362" s="103"/>
      <c r="F9362" s="429"/>
      <c r="G9362" s="1533">
        <f>SUM(G9352:G9361)</f>
        <v>1021.3123000000001</v>
      </c>
      <c r="H9362" s="103"/>
    </row>
    <row r="9363" spans="1:8" ht="30">
      <c r="A9363" s="676" t="s">
        <v>5762</v>
      </c>
      <c r="B9363" s="303" t="s">
        <v>120</v>
      </c>
      <c r="C9363" s="981" t="s">
        <v>26</v>
      </c>
      <c r="D9363" s="1027" t="s">
        <v>98</v>
      </c>
      <c r="E9363" s="1058">
        <v>5.9999999999999995E-4</v>
      </c>
      <c r="F9363" s="649">
        <v>67687</v>
      </c>
      <c r="G9363" s="701">
        <f>E9363*F9363</f>
        <v>40.612199999999994</v>
      </c>
      <c r="H9363" s="678"/>
    </row>
    <row r="9364" spans="1:8">
      <c r="A9364" s="676"/>
      <c r="B9364" s="699"/>
      <c r="C9364" s="981" t="s">
        <v>64</v>
      </c>
      <c r="D9364" s="1027" t="s">
        <v>98</v>
      </c>
      <c r="E9364" s="1058">
        <v>1E-3</v>
      </c>
      <c r="F9364" s="649">
        <v>10500</v>
      </c>
      <c r="G9364" s="701">
        <f t="shared" ref="G9364:G9393" si="719">E9364*F9364</f>
        <v>10.5</v>
      </c>
      <c r="H9364" s="308"/>
    </row>
    <row r="9365" spans="1:8">
      <c r="A9365" s="676"/>
      <c r="B9365" s="288"/>
      <c r="C9365" s="981" t="s">
        <v>66</v>
      </c>
      <c r="D9365" s="1027" t="s">
        <v>98</v>
      </c>
      <c r="E9365" s="1058">
        <v>5.9999999999999995E-4</v>
      </c>
      <c r="F9365" s="649">
        <v>80176</v>
      </c>
      <c r="G9365" s="701">
        <f t="shared" si="719"/>
        <v>48.105599999999995</v>
      </c>
      <c r="H9365" s="678"/>
    </row>
    <row r="9366" spans="1:8">
      <c r="A9366" s="676"/>
      <c r="B9366" s="677"/>
      <c r="C9366" s="981" t="s">
        <v>46</v>
      </c>
      <c r="D9366" s="1027" t="s">
        <v>29</v>
      </c>
      <c r="E9366" s="1058">
        <v>1E-3</v>
      </c>
      <c r="F9366" s="671">
        <v>8468</v>
      </c>
      <c r="G9366" s="701">
        <f t="shared" si="719"/>
        <v>8.468</v>
      </c>
      <c r="H9366" s="678"/>
    </row>
    <row r="9367" spans="1:8">
      <c r="A9367" s="676"/>
      <c r="B9367" s="677"/>
      <c r="C9367" s="981" t="s">
        <v>58</v>
      </c>
      <c r="D9367" s="1027" t="s">
        <v>98</v>
      </c>
      <c r="E9367" s="1058">
        <v>1E-3</v>
      </c>
      <c r="F9367" s="649">
        <v>74448</v>
      </c>
      <c r="G9367" s="701">
        <f t="shared" si="719"/>
        <v>74.448000000000008</v>
      </c>
      <c r="H9367" s="678"/>
    </row>
    <row r="9368" spans="1:8">
      <c r="A9368" s="676"/>
      <c r="B9368" s="677"/>
      <c r="C9368" s="981" t="s">
        <v>59</v>
      </c>
      <c r="D9368" s="1027" t="s">
        <v>98</v>
      </c>
      <c r="E9368" s="1058">
        <v>1E-3</v>
      </c>
      <c r="F9368" s="649">
        <v>45513</v>
      </c>
      <c r="G9368" s="701">
        <f t="shared" si="719"/>
        <v>45.512999999999998</v>
      </c>
      <c r="H9368" s="678"/>
    </row>
    <row r="9369" spans="1:8">
      <c r="A9369" s="676"/>
      <c r="B9369" s="677"/>
      <c r="C9369" s="981" t="s">
        <v>60</v>
      </c>
      <c r="D9369" s="1027" t="s">
        <v>98</v>
      </c>
      <c r="E9369" s="1058">
        <v>5.9999999999999995E-4</v>
      </c>
      <c r="F9369" s="649">
        <v>99906</v>
      </c>
      <c r="G9369" s="701">
        <f t="shared" si="719"/>
        <v>59.943599999999996</v>
      </c>
      <c r="H9369" s="678"/>
    </row>
    <row r="9370" spans="1:8">
      <c r="A9370" s="676"/>
      <c r="B9370" s="699"/>
      <c r="C9370" s="56" t="s">
        <v>44</v>
      </c>
      <c r="D9370" s="1027" t="s">
        <v>98</v>
      </c>
      <c r="E9370" s="1058">
        <v>1E-3</v>
      </c>
      <c r="F9370" s="649">
        <v>69797</v>
      </c>
      <c r="G9370" s="701">
        <f t="shared" si="719"/>
        <v>69.796999999999997</v>
      </c>
      <c r="H9370" s="308"/>
    </row>
    <row r="9371" spans="1:8">
      <c r="A9371" s="676"/>
      <c r="B9371" s="288"/>
      <c r="C9371" s="981" t="s">
        <v>61</v>
      </c>
      <c r="D9371" s="1027" t="s">
        <v>98</v>
      </c>
      <c r="E9371" s="1058">
        <v>1E-3</v>
      </c>
      <c r="F9371" s="671">
        <v>34001</v>
      </c>
      <c r="G9371" s="701">
        <f t="shared" si="719"/>
        <v>34.000999999999998</v>
      </c>
      <c r="H9371" s="678"/>
    </row>
    <row r="9372" spans="1:8">
      <c r="A9372" s="676"/>
      <c r="B9372" s="677"/>
      <c r="C9372" s="56" t="s">
        <v>62</v>
      </c>
      <c r="D9372" s="1027" t="s">
        <v>98</v>
      </c>
      <c r="E9372" s="1058">
        <v>1E-3</v>
      </c>
      <c r="F9372" s="671">
        <v>69797</v>
      </c>
      <c r="G9372" s="701">
        <f t="shared" si="719"/>
        <v>69.796999999999997</v>
      </c>
      <c r="H9372" s="678"/>
    </row>
    <row r="9373" spans="1:8">
      <c r="A9373" s="676"/>
      <c r="B9373" s="677"/>
      <c r="C9373" s="981" t="s">
        <v>63</v>
      </c>
      <c r="D9373" s="1027" t="s">
        <v>98</v>
      </c>
      <c r="E9373" s="1058">
        <v>1E-3</v>
      </c>
      <c r="F9373" s="649">
        <v>69797</v>
      </c>
      <c r="G9373" s="701">
        <f t="shared" si="719"/>
        <v>69.796999999999997</v>
      </c>
      <c r="H9373" s="678"/>
    </row>
    <row r="9374" spans="1:8">
      <c r="A9374" s="676"/>
      <c r="B9374" s="677"/>
      <c r="C9374" s="981" t="s">
        <v>65</v>
      </c>
      <c r="D9374" s="1027" t="s">
        <v>98</v>
      </c>
      <c r="E9374" s="1062">
        <v>1E-4</v>
      </c>
      <c r="F9374" s="671">
        <v>91872</v>
      </c>
      <c r="G9374" s="701">
        <f t="shared" si="719"/>
        <v>9.1872000000000007</v>
      </c>
      <c r="H9374" s="678"/>
    </row>
    <row r="9375" spans="1:8">
      <c r="A9375" s="676"/>
      <c r="B9375" s="677"/>
      <c r="C9375" s="981" t="s">
        <v>66</v>
      </c>
      <c r="D9375" s="1027" t="s">
        <v>98</v>
      </c>
      <c r="E9375" s="1058">
        <v>1E-3</v>
      </c>
      <c r="F9375" s="649">
        <v>80176</v>
      </c>
      <c r="G9375" s="701">
        <f t="shared" si="719"/>
        <v>80.176000000000002</v>
      </c>
      <c r="H9375" s="678"/>
    </row>
    <row r="9376" spans="1:8">
      <c r="A9376" s="676"/>
      <c r="B9376" s="699"/>
      <c r="C9376" s="981" t="s">
        <v>68</v>
      </c>
      <c r="D9376" s="1027" t="s">
        <v>98</v>
      </c>
      <c r="E9376" s="1058">
        <v>5.9999999999999995E-4</v>
      </c>
      <c r="F9376" s="649">
        <v>158202</v>
      </c>
      <c r="G9376" s="701">
        <f t="shared" si="719"/>
        <v>94.921199999999985</v>
      </c>
      <c r="H9376" s="308"/>
    </row>
    <row r="9377" spans="1:8">
      <c r="A9377" s="676"/>
      <c r="B9377" s="288"/>
      <c r="C9377" s="981" t="s">
        <v>67</v>
      </c>
      <c r="D9377" s="1027" t="s">
        <v>98</v>
      </c>
      <c r="E9377" s="1058">
        <v>1E-3</v>
      </c>
      <c r="F9377" s="649">
        <v>7982</v>
      </c>
      <c r="G9377" s="701">
        <f t="shared" si="719"/>
        <v>7.9820000000000002</v>
      </c>
      <c r="H9377" s="678"/>
    </row>
    <row r="9378" spans="1:8">
      <c r="A9378" s="676"/>
      <c r="B9378" s="677"/>
      <c r="C9378" s="981" t="s">
        <v>69</v>
      </c>
      <c r="D9378" s="1027" t="s">
        <v>98</v>
      </c>
      <c r="E9378" s="1058">
        <v>1E-3</v>
      </c>
      <c r="F9378" s="649">
        <v>10500</v>
      </c>
      <c r="G9378" s="701">
        <f t="shared" si="719"/>
        <v>10.5</v>
      </c>
      <c r="H9378" s="678"/>
    </row>
    <row r="9379" spans="1:8">
      <c r="A9379" s="676"/>
      <c r="B9379" s="677"/>
      <c r="C9379" s="981" t="s">
        <v>71</v>
      </c>
      <c r="D9379" s="1027" t="s">
        <v>98</v>
      </c>
      <c r="E9379" s="1058">
        <v>1E-3</v>
      </c>
      <c r="F9379" s="671">
        <v>48840</v>
      </c>
      <c r="G9379" s="701">
        <f t="shared" si="719"/>
        <v>48.84</v>
      </c>
      <c r="H9379" s="678"/>
    </row>
    <row r="9380" spans="1:8">
      <c r="A9380" s="676"/>
      <c r="B9380" s="677"/>
      <c r="C9380" s="981" t="s">
        <v>70</v>
      </c>
      <c r="D9380" s="1027" t="s">
        <v>98</v>
      </c>
      <c r="E9380" s="1058">
        <v>1E-3</v>
      </c>
      <c r="F9380" s="649">
        <v>46343</v>
      </c>
      <c r="G9380" s="701">
        <f t="shared" si="719"/>
        <v>46.343000000000004</v>
      </c>
      <c r="H9380" s="678"/>
    </row>
    <row r="9381" spans="1:8">
      <c r="A9381" s="676"/>
      <c r="B9381" s="677"/>
      <c r="C9381" s="56" t="s">
        <v>72</v>
      </c>
      <c r="D9381" s="1027" t="s">
        <v>29</v>
      </c>
      <c r="E9381" s="258">
        <v>1E-3</v>
      </c>
      <c r="F9381" s="671">
        <v>74415</v>
      </c>
      <c r="G9381" s="701">
        <f t="shared" si="719"/>
        <v>74.415000000000006</v>
      </c>
      <c r="H9381" s="678"/>
    </row>
    <row r="9382" spans="1:8">
      <c r="A9382" s="676"/>
      <c r="B9382" s="677"/>
      <c r="C9382" s="981" t="s">
        <v>73</v>
      </c>
      <c r="D9382" s="1027" t="s">
        <v>39</v>
      </c>
      <c r="E9382" s="258">
        <v>1E-3</v>
      </c>
      <c r="F9382" s="649">
        <v>10500</v>
      </c>
      <c r="G9382" s="701">
        <f t="shared" si="719"/>
        <v>10.5</v>
      </c>
      <c r="H9382" s="678"/>
    </row>
    <row r="9383" spans="1:8">
      <c r="A9383" s="676"/>
      <c r="B9383" s="677"/>
      <c r="C9383" s="981" t="s">
        <v>74</v>
      </c>
      <c r="D9383" s="1027" t="s">
        <v>75</v>
      </c>
      <c r="E9383" s="258">
        <v>1E-3</v>
      </c>
      <c r="F9383" s="671">
        <v>33371</v>
      </c>
      <c r="G9383" s="701">
        <f t="shared" si="719"/>
        <v>33.371000000000002</v>
      </c>
      <c r="H9383" s="678"/>
    </row>
    <row r="9384" spans="1:8">
      <c r="A9384" s="676"/>
      <c r="B9384" s="677"/>
      <c r="C9384" s="981" t="s">
        <v>76</v>
      </c>
      <c r="D9384" s="1027" t="s">
        <v>39</v>
      </c>
      <c r="E9384" s="258">
        <v>4.0000000000000001E-3</v>
      </c>
      <c r="F9384" s="649">
        <v>10500</v>
      </c>
      <c r="G9384" s="701">
        <f t="shared" si="719"/>
        <v>42</v>
      </c>
      <c r="H9384" s="678"/>
    </row>
    <row r="9385" spans="1:8">
      <c r="A9385" s="676"/>
      <c r="B9385" s="699"/>
      <c r="C9385" s="981" t="s">
        <v>41</v>
      </c>
      <c r="D9385" s="1027" t="s">
        <v>39</v>
      </c>
      <c r="E9385" s="258">
        <v>0.01</v>
      </c>
      <c r="F9385" s="649">
        <v>1995</v>
      </c>
      <c r="G9385" s="701">
        <f t="shared" si="719"/>
        <v>19.95</v>
      </c>
      <c r="H9385" s="308"/>
    </row>
    <row r="9386" spans="1:8">
      <c r="A9386" s="676"/>
      <c r="B9386" s="288"/>
      <c r="C9386" s="981" t="s">
        <v>78</v>
      </c>
      <c r="D9386" s="1027" t="s">
        <v>39</v>
      </c>
      <c r="E9386" s="258">
        <v>1E-4</v>
      </c>
      <c r="F9386" s="671">
        <v>26500</v>
      </c>
      <c r="G9386" s="701">
        <f t="shared" si="719"/>
        <v>2.65</v>
      </c>
      <c r="H9386" s="678"/>
    </row>
    <row r="9387" spans="1:8">
      <c r="A9387" s="676"/>
      <c r="B9387" s="677"/>
      <c r="C9387" s="981" t="s">
        <v>45</v>
      </c>
      <c r="D9387" s="1027" t="s">
        <v>39</v>
      </c>
      <c r="E9387" s="258">
        <v>5.9999999999999995E-4</v>
      </c>
      <c r="F9387" s="649">
        <v>82115</v>
      </c>
      <c r="G9387" s="701">
        <f t="shared" si="719"/>
        <v>49.268999999999998</v>
      </c>
      <c r="H9387" s="678"/>
    </row>
    <row r="9388" spans="1:8">
      <c r="A9388" s="676"/>
      <c r="B9388" s="677"/>
      <c r="C9388" s="981" t="s">
        <v>28</v>
      </c>
      <c r="D9388" s="1027" t="s">
        <v>29</v>
      </c>
      <c r="E9388" s="258">
        <v>0.01</v>
      </c>
      <c r="F9388" s="649">
        <v>316.39999999999998</v>
      </c>
      <c r="G9388" s="701">
        <f t="shared" si="719"/>
        <v>3.1639999999999997</v>
      </c>
      <c r="H9388" s="678"/>
    </row>
    <row r="9389" spans="1:8">
      <c r="A9389" s="676"/>
      <c r="B9389" s="677"/>
      <c r="C9389" s="981" t="s">
        <v>47</v>
      </c>
      <c r="D9389" s="1027" t="s">
        <v>29</v>
      </c>
      <c r="E9389" s="258">
        <v>0.01</v>
      </c>
      <c r="F9389" s="649">
        <v>366.25</v>
      </c>
      <c r="G9389" s="701">
        <f t="shared" si="719"/>
        <v>3.6625000000000001</v>
      </c>
      <c r="H9389" s="678"/>
    </row>
    <row r="9390" spans="1:8">
      <c r="A9390" s="676"/>
      <c r="B9390" s="677"/>
      <c r="C9390" s="981" t="s">
        <v>30</v>
      </c>
      <c r="D9390" s="1027" t="s">
        <v>29</v>
      </c>
      <c r="E9390" s="258">
        <v>0.01</v>
      </c>
      <c r="F9390" s="649">
        <v>650</v>
      </c>
      <c r="G9390" s="701">
        <f t="shared" si="719"/>
        <v>6.5</v>
      </c>
      <c r="H9390" s="678"/>
    </row>
    <row r="9391" spans="1:8">
      <c r="A9391" s="676"/>
      <c r="B9391" s="677"/>
      <c r="C9391" s="981" t="s">
        <v>106</v>
      </c>
      <c r="D9391" s="1027" t="s">
        <v>116</v>
      </c>
      <c r="E9391" s="258">
        <v>1E-4</v>
      </c>
      <c r="F9391" s="649">
        <v>150375</v>
      </c>
      <c r="G9391" s="701">
        <f t="shared" si="719"/>
        <v>15.037500000000001</v>
      </c>
      <c r="H9391" s="678"/>
    </row>
    <row r="9392" spans="1:8">
      <c r="A9392" s="676"/>
      <c r="B9392" s="677"/>
      <c r="C9392" s="981" t="s">
        <v>31</v>
      </c>
      <c r="D9392" s="1027" t="s">
        <v>98</v>
      </c>
      <c r="E9392" s="258">
        <v>0.1</v>
      </c>
      <c r="F9392" s="668">
        <v>350</v>
      </c>
      <c r="G9392" s="701">
        <f t="shared" si="719"/>
        <v>35</v>
      </c>
      <c r="H9392" s="678"/>
    </row>
    <row r="9393" spans="1:8">
      <c r="A9393" s="676"/>
      <c r="B9393" s="699"/>
      <c r="C9393" s="981" t="s">
        <v>33</v>
      </c>
      <c r="D9393" s="1027" t="s">
        <v>39</v>
      </c>
      <c r="E9393" s="258">
        <v>0.1</v>
      </c>
      <c r="F9393" s="649">
        <v>800</v>
      </c>
      <c r="G9393" s="701">
        <f t="shared" si="719"/>
        <v>80</v>
      </c>
      <c r="H9393" s="308"/>
    </row>
    <row r="9394" spans="1:8">
      <c r="A9394" s="676"/>
      <c r="B9394" s="699" t="s">
        <v>35</v>
      </c>
      <c r="C9394" s="744"/>
      <c r="D9394" s="103"/>
      <c r="E9394" s="103"/>
      <c r="F9394" s="429"/>
      <c r="G9394" s="1533">
        <f>SUM(G9363:G9393)</f>
        <v>1204.4507999999996</v>
      </c>
      <c r="H9394" s="103"/>
    </row>
    <row r="9395" spans="1:8" ht="30">
      <c r="A9395" s="676" t="s">
        <v>5763</v>
      </c>
      <c r="B9395" s="303" t="s">
        <v>121</v>
      </c>
      <c r="C9395" s="981" t="s">
        <v>26</v>
      </c>
      <c r="D9395" s="1027" t="s">
        <v>98</v>
      </c>
      <c r="E9395" s="257">
        <v>1E-3</v>
      </c>
      <c r="F9395" s="649">
        <v>67687</v>
      </c>
      <c r="G9395" s="701">
        <f>E9395*F9395</f>
        <v>67.686999999999998</v>
      </c>
      <c r="H9395" s="678"/>
    </row>
    <row r="9396" spans="1:8">
      <c r="A9396" s="676"/>
      <c r="B9396" s="677"/>
      <c r="C9396" s="981" t="s">
        <v>64</v>
      </c>
      <c r="D9396" s="1027" t="s">
        <v>98</v>
      </c>
      <c r="E9396" s="257">
        <v>1E-3</v>
      </c>
      <c r="F9396" s="649">
        <v>10500</v>
      </c>
      <c r="G9396" s="701">
        <f t="shared" ref="G9396:G9426" si="720">E9396*F9396</f>
        <v>10.5</v>
      </c>
      <c r="H9396" s="678"/>
    </row>
    <row r="9397" spans="1:8">
      <c r="A9397" s="676"/>
      <c r="B9397" s="677"/>
      <c r="C9397" s="981" t="s">
        <v>66</v>
      </c>
      <c r="D9397" s="1027" t="s">
        <v>98</v>
      </c>
      <c r="E9397" s="257">
        <v>1E-3</v>
      </c>
      <c r="F9397" s="649">
        <v>80176</v>
      </c>
      <c r="G9397" s="701">
        <f t="shared" si="720"/>
        <v>80.176000000000002</v>
      </c>
      <c r="H9397" s="678"/>
    </row>
    <row r="9398" spans="1:8">
      <c r="A9398" s="676"/>
      <c r="B9398" s="677"/>
      <c r="C9398" s="981" t="s">
        <v>46</v>
      </c>
      <c r="D9398" s="1027" t="s">
        <v>29</v>
      </c>
      <c r="E9398" s="258">
        <v>0.01</v>
      </c>
      <c r="F9398" s="671">
        <v>8468</v>
      </c>
      <c r="G9398" s="701">
        <f t="shared" si="720"/>
        <v>84.68</v>
      </c>
      <c r="H9398" s="678"/>
    </row>
    <row r="9399" spans="1:8">
      <c r="A9399" s="676"/>
      <c r="B9399" s="677"/>
      <c r="C9399" s="981" t="s">
        <v>58</v>
      </c>
      <c r="D9399" s="1027" t="s">
        <v>98</v>
      </c>
      <c r="E9399" s="1058">
        <v>1E-3</v>
      </c>
      <c r="F9399" s="649">
        <v>74448</v>
      </c>
      <c r="G9399" s="701">
        <f t="shared" si="720"/>
        <v>74.448000000000008</v>
      </c>
      <c r="H9399" s="678"/>
    </row>
    <row r="9400" spans="1:8">
      <c r="A9400" s="676"/>
      <c r="B9400" s="699"/>
      <c r="C9400" s="981" t="s">
        <v>59</v>
      </c>
      <c r="D9400" s="1027" t="s">
        <v>98</v>
      </c>
      <c r="E9400" s="1058">
        <v>1E-3</v>
      </c>
      <c r="F9400" s="649">
        <v>45513</v>
      </c>
      <c r="G9400" s="701">
        <f t="shared" si="720"/>
        <v>45.512999999999998</v>
      </c>
      <c r="H9400" s="308"/>
    </row>
    <row r="9401" spans="1:8">
      <c r="A9401" s="676"/>
      <c r="B9401" s="288"/>
      <c r="C9401" s="981" t="s">
        <v>60</v>
      </c>
      <c r="D9401" s="1027" t="s">
        <v>98</v>
      </c>
      <c r="E9401" s="1058">
        <v>1E-3</v>
      </c>
      <c r="F9401" s="649">
        <v>99906</v>
      </c>
      <c r="G9401" s="701">
        <f t="shared" si="720"/>
        <v>99.906000000000006</v>
      </c>
      <c r="H9401" s="678"/>
    </row>
    <row r="9402" spans="1:8">
      <c r="A9402" s="676"/>
      <c r="B9402" s="677"/>
      <c r="C9402" s="56" t="s">
        <v>44</v>
      </c>
      <c r="D9402" s="1027" t="s">
        <v>98</v>
      </c>
      <c r="E9402" s="1058">
        <v>1E-3</v>
      </c>
      <c r="F9402" s="649">
        <v>69797</v>
      </c>
      <c r="G9402" s="701">
        <f t="shared" si="720"/>
        <v>69.796999999999997</v>
      </c>
      <c r="H9402" s="678"/>
    </row>
    <row r="9403" spans="1:8">
      <c r="A9403" s="676"/>
      <c r="B9403" s="677"/>
      <c r="C9403" s="981" t="s">
        <v>61</v>
      </c>
      <c r="D9403" s="1027" t="s">
        <v>98</v>
      </c>
      <c r="E9403" s="1058">
        <v>1E-3</v>
      </c>
      <c r="F9403" s="671">
        <v>34001</v>
      </c>
      <c r="G9403" s="701">
        <f t="shared" si="720"/>
        <v>34.000999999999998</v>
      </c>
      <c r="H9403" s="678"/>
    </row>
    <row r="9404" spans="1:8">
      <c r="A9404" s="676"/>
      <c r="B9404" s="699"/>
      <c r="C9404" s="56" t="s">
        <v>62</v>
      </c>
      <c r="D9404" s="1027" t="s">
        <v>98</v>
      </c>
      <c r="E9404" s="1058">
        <v>1E-3</v>
      </c>
      <c r="F9404" s="671">
        <v>69797</v>
      </c>
      <c r="G9404" s="701">
        <f t="shared" si="720"/>
        <v>69.796999999999997</v>
      </c>
      <c r="H9404" s="308"/>
    </row>
    <row r="9405" spans="1:8">
      <c r="A9405" s="676"/>
      <c r="B9405" s="288"/>
      <c r="C9405" s="981" t="s">
        <v>63</v>
      </c>
      <c r="D9405" s="1027" t="s">
        <v>98</v>
      </c>
      <c r="E9405" s="1058">
        <v>1E-3</v>
      </c>
      <c r="F9405" s="649">
        <v>69797</v>
      </c>
      <c r="G9405" s="701">
        <f t="shared" si="720"/>
        <v>69.796999999999997</v>
      </c>
      <c r="H9405" s="678"/>
    </row>
    <row r="9406" spans="1:8">
      <c r="A9406" s="676"/>
      <c r="B9406" s="677"/>
      <c r="C9406" s="981" t="s">
        <v>65</v>
      </c>
      <c r="D9406" s="1027" t="s">
        <v>98</v>
      </c>
      <c r="E9406" s="1058">
        <v>1E-3</v>
      </c>
      <c r="F9406" s="671">
        <v>91872</v>
      </c>
      <c r="G9406" s="701">
        <f t="shared" si="720"/>
        <v>91.872</v>
      </c>
      <c r="H9406" s="678"/>
    </row>
    <row r="9407" spans="1:8">
      <c r="A9407" s="676"/>
      <c r="B9407" s="677"/>
      <c r="C9407" s="981" t="s">
        <v>66</v>
      </c>
      <c r="D9407" s="1027" t="s">
        <v>98</v>
      </c>
      <c r="E9407" s="1058">
        <v>1E-3</v>
      </c>
      <c r="F9407" s="649">
        <v>80176</v>
      </c>
      <c r="G9407" s="701">
        <f t="shared" si="720"/>
        <v>80.176000000000002</v>
      </c>
      <c r="H9407" s="678"/>
    </row>
    <row r="9408" spans="1:8">
      <c r="A9408" s="676"/>
      <c r="B9408" s="699"/>
      <c r="C9408" s="981" t="s">
        <v>68</v>
      </c>
      <c r="D9408" s="1027" t="s">
        <v>98</v>
      </c>
      <c r="E9408" s="1058">
        <v>5.0000000000000001E-4</v>
      </c>
      <c r="F9408" s="649">
        <v>158202</v>
      </c>
      <c r="G9408" s="701">
        <f t="shared" si="720"/>
        <v>79.100999999999999</v>
      </c>
      <c r="H9408" s="308"/>
    </row>
    <row r="9409" spans="1:8">
      <c r="A9409" s="676"/>
      <c r="B9409" s="677"/>
      <c r="C9409" s="981" t="s">
        <v>67</v>
      </c>
      <c r="D9409" s="1027" t="s">
        <v>98</v>
      </c>
      <c r="E9409" s="257">
        <v>0.01</v>
      </c>
      <c r="F9409" s="649">
        <v>7982</v>
      </c>
      <c r="G9409" s="701">
        <f t="shared" si="720"/>
        <v>79.820000000000007</v>
      </c>
      <c r="H9409" s="678"/>
    </row>
    <row r="9410" spans="1:8">
      <c r="A9410" s="676"/>
      <c r="B9410" s="677"/>
      <c r="C9410" s="981" t="s">
        <v>69</v>
      </c>
      <c r="D9410" s="1027" t="s">
        <v>98</v>
      </c>
      <c r="E9410" s="1058">
        <v>1E-3</v>
      </c>
      <c r="F9410" s="649">
        <v>10500</v>
      </c>
      <c r="G9410" s="701">
        <f t="shared" si="720"/>
        <v>10.5</v>
      </c>
      <c r="H9410" s="678"/>
    </row>
    <row r="9411" spans="1:8">
      <c r="A9411" s="676"/>
      <c r="B9411" s="677"/>
      <c r="C9411" s="981" t="s">
        <v>71</v>
      </c>
      <c r="D9411" s="1027" t="s">
        <v>98</v>
      </c>
      <c r="E9411" s="1058">
        <v>1E-3</v>
      </c>
      <c r="F9411" s="671">
        <v>48840</v>
      </c>
      <c r="G9411" s="701">
        <f t="shared" si="720"/>
        <v>48.84</v>
      </c>
      <c r="H9411" s="678"/>
    </row>
    <row r="9412" spans="1:8">
      <c r="A9412" s="676"/>
      <c r="B9412" s="677"/>
      <c r="C9412" s="981" t="s">
        <v>70</v>
      </c>
      <c r="D9412" s="1027" t="s">
        <v>98</v>
      </c>
      <c r="E9412" s="1058">
        <v>1E-3</v>
      </c>
      <c r="F9412" s="649">
        <v>46343</v>
      </c>
      <c r="G9412" s="701">
        <f t="shared" si="720"/>
        <v>46.343000000000004</v>
      </c>
      <c r="H9412" s="678"/>
    </row>
    <row r="9413" spans="1:8">
      <c r="A9413" s="676"/>
      <c r="B9413" s="677"/>
      <c r="C9413" s="56" t="s">
        <v>72</v>
      </c>
      <c r="D9413" s="1027" t="s">
        <v>29</v>
      </c>
      <c r="E9413" s="257">
        <v>1E-3</v>
      </c>
      <c r="F9413" s="671">
        <v>74415</v>
      </c>
      <c r="G9413" s="701">
        <f t="shared" si="720"/>
        <v>74.415000000000006</v>
      </c>
      <c r="H9413" s="678"/>
    </row>
    <row r="9414" spans="1:8">
      <c r="A9414" s="676"/>
      <c r="B9414" s="677"/>
      <c r="C9414" s="981" t="s">
        <v>73</v>
      </c>
      <c r="D9414" s="1027" t="s">
        <v>39</v>
      </c>
      <c r="E9414" s="258">
        <v>2E-3</v>
      </c>
      <c r="F9414" s="649">
        <v>10500</v>
      </c>
      <c r="G9414" s="701">
        <f t="shared" si="720"/>
        <v>21</v>
      </c>
      <c r="H9414" s="678"/>
    </row>
    <row r="9415" spans="1:8">
      <c r="A9415" s="676"/>
      <c r="B9415" s="677"/>
      <c r="C9415" s="981" t="s">
        <v>74</v>
      </c>
      <c r="D9415" s="1027" t="s">
        <v>75</v>
      </c>
      <c r="E9415" s="258">
        <v>1E-3</v>
      </c>
      <c r="F9415" s="671">
        <v>33371</v>
      </c>
      <c r="G9415" s="701">
        <f t="shared" si="720"/>
        <v>33.371000000000002</v>
      </c>
      <c r="H9415" s="678"/>
    </row>
    <row r="9416" spans="1:8">
      <c r="A9416" s="676"/>
      <c r="B9416" s="699"/>
      <c r="C9416" s="981" t="s">
        <v>76</v>
      </c>
      <c r="D9416" s="1027" t="s">
        <v>39</v>
      </c>
      <c r="E9416" s="258">
        <v>1E-3</v>
      </c>
      <c r="F9416" s="649">
        <v>10500</v>
      </c>
      <c r="G9416" s="701">
        <f t="shared" si="720"/>
        <v>10.5</v>
      </c>
      <c r="H9416" s="308"/>
    </row>
    <row r="9417" spans="1:8">
      <c r="A9417" s="676"/>
      <c r="B9417" s="288"/>
      <c r="C9417" s="981" t="s">
        <v>41</v>
      </c>
      <c r="D9417" s="1027" t="s">
        <v>39</v>
      </c>
      <c r="E9417" s="258">
        <v>1E-3</v>
      </c>
      <c r="F9417" s="649">
        <v>1995</v>
      </c>
      <c r="G9417" s="701">
        <f t="shared" si="720"/>
        <v>1.9950000000000001</v>
      </c>
      <c r="H9417" s="678"/>
    </row>
    <row r="9418" spans="1:8">
      <c r="A9418" s="676"/>
      <c r="B9418" s="677"/>
      <c r="C9418" s="981" t="s">
        <v>78</v>
      </c>
      <c r="D9418" s="1027" t="s">
        <v>39</v>
      </c>
      <c r="E9418" s="258">
        <v>1E-3</v>
      </c>
      <c r="F9418" s="671">
        <v>26500</v>
      </c>
      <c r="G9418" s="701">
        <f t="shared" si="720"/>
        <v>26.5</v>
      </c>
      <c r="H9418" s="678"/>
    </row>
    <row r="9419" spans="1:8">
      <c r="A9419" s="676"/>
      <c r="B9419" s="677"/>
      <c r="C9419" s="981" t="s">
        <v>45</v>
      </c>
      <c r="D9419" s="1027" t="s">
        <v>39</v>
      </c>
      <c r="E9419" s="258">
        <v>5.0000000000000001E-4</v>
      </c>
      <c r="F9419" s="649">
        <v>82115</v>
      </c>
      <c r="G9419" s="701">
        <f t="shared" si="720"/>
        <v>41.057499999999997</v>
      </c>
      <c r="H9419" s="678"/>
    </row>
    <row r="9420" spans="1:8">
      <c r="A9420" s="676"/>
      <c r="B9420" s="677"/>
      <c r="C9420" s="981" t="s">
        <v>28</v>
      </c>
      <c r="D9420" s="1027" t="s">
        <v>29</v>
      </c>
      <c r="E9420" s="258">
        <v>0.01</v>
      </c>
      <c r="F9420" s="649">
        <v>316.39999999999998</v>
      </c>
      <c r="G9420" s="701">
        <f t="shared" si="720"/>
        <v>3.1639999999999997</v>
      </c>
      <c r="H9420" s="678"/>
    </row>
    <row r="9421" spans="1:8">
      <c r="A9421" s="676"/>
      <c r="B9421" s="677"/>
      <c r="C9421" s="981" t="s">
        <v>47</v>
      </c>
      <c r="D9421" s="1027" t="s">
        <v>29</v>
      </c>
      <c r="E9421" s="258">
        <v>0.01</v>
      </c>
      <c r="F9421" s="649">
        <v>366.25</v>
      </c>
      <c r="G9421" s="701">
        <f t="shared" si="720"/>
        <v>3.6625000000000001</v>
      </c>
      <c r="H9421" s="678"/>
    </row>
    <row r="9422" spans="1:8">
      <c r="A9422" s="676"/>
      <c r="B9422" s="677"/>
      <c r="C9422" s="981" t="s">
        <v>30</v>
      </c>
      <c r="D9422" s="1027" t="s">
        <v>29</v>
      </c>
      <c r="E9422" s="258">
        <v>0.01</v>
      </c>
      <c r="F9422" s="649">
        <v>650</v>
      </c>
      <c r="G9422" s="701">
        <f t="shared" si="720"/>
        <v>6.5</v>
      </c>
      <c r="H9422" s="678"/>
    </row>
    <row r="9423" spans="1:8">
      <c r="A9423" s="676"/>
      <c r="B9423" s="677"/>
      <c r="C9423" s="981" t="s">
        <v>106</v>
      </c>
      <c r="D9423" s="1027" t="s">
        <v>116</v>
      </c>
      <c r="E9423" s="258">
        <v>5.0000000000000001E-4</v>
      </c>
      <c r="F9423" s="649">
        <v>150375</v>
      </c>
      <c r="G9423" s="701">
        <f t="shared" si="720"/>
        <v>75.1875</v>
      </c>
      <c r="H9423" s="678"/>
    </row>
    <row r="9424" spans="1:8">
      <c r="A9424" s="676"/>
      <c r="B9424" s="699"/>
      <c r="C9424" s="981" t="s">
        <v>31</v>
      </c>
      <c r="D9424" s="1027" t="s">
        <v>98</v>
      </c>
      <c r="E9424" s="258">
        <v>0.1</v>
      </c>
      <c r="F9424" s="649">
        <v>350</v>
      </c>
      <c r="G9424" s="701">
        <f t="shared" si="720"/>
        <v>35</v>
      </c>
      <c r="H9424" s="308"/>
    </row>
    <row r="9425" spans="1:8">
      <c r="A9425" s="676"/>
      <c r="B9425" s="288"/>
      <c r="C9425" s="981" t="s">
        <v>37</v>
      </c>
      <c r="D9425" s="1027" t="s">
        <v>29</v>
      </c>
      <c r="E9425" s="258">
        <v>5.0000000000000001E-4</v>
      </c>
      <c r="F9425" s="649">
        <v>144704</v>
      </c>
      <c r="G9425" s="701">
        <f t="shared" si="720"/>
        <v>72.352000000000004</v>
      </c>
      <c r="H9425" s="678"/>
    </row>
    <row r="9426" spans="1:8">
      <c r="A9426" s="676"/>
      <c r="B9426" s="677"/>
      <c r="C9426" s="981" t="s">
        <v>33</v>
      </c>
      <c r="D9426" s="1027" t="s">
        <v>39</v>
      </c>
      <c r="E9426" s="258">
        <v>0.1</v>
      </c>
      <c r="F9426" s="649">
        <v>800</v>
      </c>
      <c r="G9426" s="701">
        <f t="shared" si="720"/>
        <v>80</v>
      </c>
      <c r="H9426" s="289"/>
    </row>
    <row r="9427" spans="1:8">
      <c r="A9427" s="676"/>
      <c r="B9427" s="699" t="s">
        <v>35</v>
      </c>
      <c r="C9427" s="744"/>
      <c r="D9427" s="103"/>
      <c r="E9427" s="103"/>
      <c r="F9427" s="429"/>
      <c r="G9427" s="1533">
        <f>SUM(G9395:G9426)</f>
        <v>1627.6584999999998</v>
      </c>
      <c r="H9427" s="103"/>
    </row>
    <row r="9428" spans="1:8" ht="30">
      <c r="A9428" s="676" t="s">
        <v>5764</v>
      </c>
      <c r="B9428" s="303" t="s">
        <v>122</v>
      </c>
      <c r="C9428" s="981" t="s">
        <v>123</v>
      </c>
      <c r="D9428" s="1027" t="s">
        <v>98</v>
      </c>
      <c r="E9428" s="258">
        <v>2E-3</v>
      </c>
      <c r="F9428" s="649">
        <v>55572</v>
      </c>
      <c r="G9428" s="701">
        <f>E9428*F9428</f>
        <v>111.14400000000001</v>
      </c>
      <c r="H9428" s="678"/>
    </row>
    <row r="9429" spans="1:8">
      <c r="A9429" s="676"/>
      <c r="B9429" s="699"/>
      <c r="C9429" s="56" t="s">
        <v>124</v>
      </c>
      <c r="D9429" s="1027" t="s">
        <v>98</v>
      </c>
      <c r="E9429" s="258">
        <v>1E-3</v>
      </c>
      <c r="F9429" s="649">
        <v>103215</v>
      </c>
      <c r="G9429" s="701">
        <f t="shared" ref="G9429:G9440" si="721">E9429*F9429</f>
        <v>103.215</v>
      </c>
      <c r="H9429" s="308"/>
    </row>
    <row r="9430" spans="1:8">
      <c r="A9430" s="676"/>
      <c r="B9430" s="288"/>
      <c r="C9430" s="56" t="s">
        <v>125</v>
      </c>
      <c r="D9430" s="1027" t="s">
        <v>98</v>
      </c>
      <c r="E9430" s="258">
        <v>1E-3</v>
      </c>
      <c r="F9430" s="649">
        <v>91113</v>
      </c>
      <c r="G9430" s="701">
        <f t="shared" si="721"/>
        <v>91.113</v>
      </c>
      <c r="H9430" s="678"/>
    </row>
    <row r="9431" spans="1:8">
      <c r="A9431" s="676"/>
      <c r="B9431" s="677"/>
      <c r="C9431" s="981" t="s">
        <v>126</v>
      </c>
      <c r="D9431" s="1027" t="s">
        <v>98</v>
      </c>
      <c r="E9431" s="258">
        <v>1E-3</v>
      </c>
      <c r="F9431" s="649">
        <v>10500</v>
      </c>
      <c r="G9431" s="701">
        <f t="shared" si="721"/>
        <v>10.5</v>
      </c>
      <c r="H9431" s="678"/>
    </row>
    <row r="9432" spans="1:8">
      <c r="A9432" s="676"/>
      <c r="B9432" s="677"/>
      <c r="C9432" s="981" t="s">
        <v>127</v>
      </c>
      <c r="D9432" s="1027" t="s">
        <v>98</v>
      </c>
      <c r="E9432" s="258">
        <v>1E-3</v>
      </c>
      <c r="F9432" s="649">
        <v>67386</v>
      </c>
      <c r="G9432" s="701">
        <f t="shared" si="721"/>
        <v>67.385999999999996</v>
      </c>
      <c r="H9432" s="678"/>
    </row>
    <row r="9433" spans="1:8">
      <c r="A9433" s="676"/>
      <c r="B9433" s="677"/>
      <c r="C9433" s="981" t="s">
        <v>41</v>
      </c>
      <c r="D9433" s="1027" t="s">
        <v>39</v>
      </c>
      <c r="E9433" s="258">
        <v>0.01</v>
      </c>
      <c r="F9433" s="649">
        <v>1995</v>
      </c>
      <c r="G9433" s="701">
        <f t="shared" si="721"/>
        <v>19.95</v>
      </c>
      <c r="H9433" s="678"/>
    </row>
    <row r="9434" spans="1:8">
      <c r="A9434" s="676"/>
      <c r="B9434" s="677"/>
      <c r="C9434" s="981" t="s">
        <v>28</v>
      </c>
      <c r="D9434" s="1027" t="s">
        <v>40</v>
      </c>
      <c r="E9434" s="258">
        <v>1</v>
      </c>
      <c r="F9434" s="671">
        <v>316.39999999999998</v>
      </c>
      <c r="G9434" s="701">
        <f t="shared" si="721"/>
        <v>316.39999999999998</v>
      </c>
      <c r="H9434" s="678"/>
    </row>
    <row r="9435" spans="1:8">
      <c r="A9435" s="676"/>
      <c r="B9435" s="677"/>
      <c r="C9435" s="981" t="s">
        <v>30</v>
      </c>
      <c r="D9435" s="1027" t="s">
        <v>40</v>
      </c>
      <c r="E9435" s="258">
        <v>0.01</v>
      </c>
      <c r="F9435" s="649">
        <v>366.25</v>
      </c>
      <c r="G9435" s="701">
        <f t="shared" si="721"/>
        <v>3.6625000000000001</v>
      </c>
      <c r="H9435" s="678"/>
    </row>
    <row r="9436" spans="1:8">
      <c r="A9436" s="676"/>
      <c r="B9436" s="677"/>
      <c r="C9436" s="981" t="s">
        <v>106</v>
      </c>
      <c r="D9436" s="1027" t="s">
        <v>116</v>
      </c>
      <c r="E9436" s="258">
        <v>1E-3</v>
      </c>
      <c r="F9436" s="649">
        <v>150375</v>
      </c>
      <c r="G9436" s="701">
        <f t="shared" si="721"/>
        <v>150.375</v>
      </c>
      <c r="H9436" s="678"/>
    </row>
    <row r="9437" spans="1:8">
      <c r="A9437" s="676"/>
      <c r="B9437" s="677"/>
      <c r="C9437" s="981" t="s">
        <v>26</v>
      </c>
      <c r="D9437" s="1027" t="s">
        <v>98</v>
      </c>
      <c r="E9437" s="257">
        <v>1E-3</v>
      </c>
      <c r="F9437" s="649">
        <v>67687</v>
      </c>
      <c r="G9437" s="701">
        <f t="shared" si="721"/>
        <v>67.686999999999998</v>
      </c>
      <c r="H9437" s="678"/>
    </row>
    <row r="9438" spans="1:8">
      <c r="A9438" s="676"/>
      <c r="B9438" s="677"/>
      <c r="C9438" s="981" t="s">
        <v>45</v>
      </c>
      <c r="D9438" s="1027" t="s">
        <v>39</v>
      </c>
      <c r="E9438" s="258">
        <v>1E-3</v>
      </c>
      <c r="F9438" s="649">
        <v>82115</v>
      </c>
      <c r="G9438" s="701">
        <f t="shared" si="721"/>
        <v>82.114999999999995</v>
      </c>
      <c r="H9438" s="678"/>
    </row>
    <row r="9439" spans="1:8">
      <c r="A9439" s="676"/>
      <c r="B9439" s="677"/>
      <c r="C9439" s="981" t="s">
        <v>31</v>
      </c>
      <c r="D9439" s="1027" t="s">
        <v>98</v>
      </c>
      <c r="E9439" s="258">
        <v>0.1</v>
      </c>
      <c r="F9439" s="668">
        <v>350</v>
      </c>
      <c r="G9439" s="701">
        <f t="shared" si="721"/>
        <v>35</v>
      </c>
      <c r="H9439" s="678"/>
    </row>
    <row r="9440" spans="1:8">
      <c r="A9440" s="676"/>
      <c r="B9440" s="699"/>
      <c r="C9440" s="981" t="s">
        <v>33</v>
      </c>
      <c r="D9440" s="1027" t="s">
        <v>98</v>
      </c>
      <c r="E9440" s="258">
        <v>0.2</v>
      </c>
      <c r="F9440" s="649">
        <v>800</v>
      </c>
      <c r="G9440" s="701">
        <f t="shared" si="721"/>
        <v>160</v>
      </c>
      <c r="H9440" s="308"/>
    </row>
    <row r="9441" spans="1:8">
      <c r="A9441" s="676"/>
      <c r="B9441" s="699" t="s">
        <v>35</v>
      </c>
      <c r="C9441" s="1061"/>
      <c r="D9441" s="17"/>
      <c r="E9441" s="260"/>
      <c r="F9441" s="670"/>
      <c r="G9441" s="1533">
        <f>SUM(G9428:G9440)</f>
        <v>1218.5474999999999</v>
      </c>
      <c r="H9441" s="103"/>
    </row>
    <row r="9442" spans="1:8" ht="45">
      <c r="A9442" s="676" t="s">
        <v>5765</v>
      </c>
      <c r="B9442" s="303" t="s">
        <v>128</v>
      </c>
      <c r="C9442" s="981" t="s">
        <v>129</v>
      </c>
      <c r="D9442" s="1027" t="s">
        <v>98</v>
      </c>
      <c r="E9442" s="1058">
        <v>1E-3</v>
      </c>
      <c r="F9442" s="649">
        <v>39110</v>
      </c>
      <c r="G9442" s="701">
        <f>E9442*F9442</f>
        <v>39.11</v>
      </c>
      <c r="H9442" s="678"/>
    </row>
    <row r="9443" spans="1:8">
      <c r="A9443" s="676"/>
      <c r="B9443" s="677"/>
      <c r="C9443" s="981" t="s">
        <v>81</v>
      </c>
      <c r="D9443" s="1027" t="s">
        <v>98</v>
      </c>
      <c r="E9443" s="1058">
        <v>1E-3</v>
      </c>
      <c r="F9443" s="649">
        <v>58058</v>
      </c>
      <c r="G9443" s="701">
        <f t="shared" ref="G9443:G9473" si="722">E9443*F9443</f>
        <v>58.058</v>
      </c>
      <c r="H9443" s="678"/>
    </row>
    <row r="9444" spans="1:8">
      <c r="A9444" s="676"/>
      <c r="B9444" s="677"/>
      <c r="C9444" s="981" t="s">
        <v>130</v>
      </c>
      <c r="D9444" s="1027" t="s">
        <v>98</v>
      </c>
      <c r="E9444" s="1058">
        <v>1E-3</v>
      </c>
      <c r="F9444" s="649">
        <v>67687</v>
      </c>
      <c r="G9444" s="701">
        <f t="shared" si="722"/>
        <v>67.686999999999998</v>
      </c>
      <c r="H9444" s="678"/>
    </row>
    <row r="9445" spans="1:8">
      <c r="A9445" s="676"/>
      <c r="B9445" s="677"/>
      <c r="C9445" s="981" t="s">
        <v>69</v>
      </c>
      <c r="D9445" s="1027" t="s">
        <v>98</v>
      </c>
      <c r="E9445" s="1058">
        <v>1E-3</v>
      </c>
      <c r="F9445" s="649">
        <v>10500</v>
      </c>
      <c r="G9445" s="701">
        <f t="shared" si="722"/>
        <v>10.5</v>
      </c>
      <c r="H9445" s="678"/>
    </row>
    <row r="9446" spans="1:8">
      <c r="A9446" s="676"/>
      <c r="B9446" s="677"/>
      <c r="C9446" s="56" t="s">
        <v>72</v>
      </c>
      <c r="D9446" s="1027" t="s">
        <v>29</v>
      </c>
      <c r="E9446" s="258">
        <v>1E-3</v>
      </c>
      <c r="F9446" s="671">
        <v>74415</v>
      </c>
      <c r="G9446" s="701">
        <f t="shared" si="722"/>
        <v>74.415000000000006</v>
      </c>
      <c r="H9446" s="678"/>
    </row>
    <row r="9447" spans="1:8">
      <c r="A9447" s="676"/>
      <c r="B9447" s="677"/>
      <c r="C9447" s="981" t="s">
        <v>46</v>
      </c>
      <c r="D9447" s="1027" t="s">
        <v>29</v>
      </c>
      <c r="E9447" s="258">
        <v>0.01</v>
      </c>
      <c r="F9447" s="671">
        <v>8468</v>
      </c>
      <c r="G9447" s="701">
        <f t="shared" si="722"/>
        <v>84.68</v>
      </c>
      <c r="H9447" s="678"/>
    </row>
    <row r="9448" spans="1:8">
      <c r="A9448" s="676"/>
      <c r="B9448" s="677"/>
      <c r="C9448" s="981" t="s">
        <v>71</v>
      </c>
      <c r="D9448" s="1027" t="s">
        <v>98</v>
      </c>
      <c r="E9448" s="1058">
        <v>1E-3</v>
      </c>
      <c r="F9448" s="671">
        <v>48840</v>
      </c>
      <c r="G9448" s="701">
        <f t="shared" si="722"/>
        <v>48.84</v>
      </c>
      <c r="H9448" s="678"/>
    </row>
    <row r="9449" spans="1:8" ht="30">
      <c r="A9449" s="676"/>
      <c r="B9449" s="677"/>
      <c r="C9449" s="981" t="s">
        <v>131</v>
      </c>
      <c r="D9449" s="1027" t="s">
        <v>75</v>
      </c>
      <c r="E9449" s="1058">
        <v>1E-3</v>
      </c>
      <c r="F9449" s="649">
        <v>9300</v>
      </c>
      <c r="G9449" s="701">
        <f t="shared" si="722"/>
        <v>9.3000000000000007</v>
      </c>
      <c r="H9449" s="678"/>
    </row>
    <row r="9450" spans="1:8">
      <c r="A9450" s="676"/>
      <c r="B9450" s="699"/>
      <c r="C9450" s="981" t="s">
        <v>132</v>
      </c>
      <c r="D9450" s="1027" t="s">
        <v>98</v>
      </c>
      <c r="E9450" s="1058">
        <v>1E-3</v>
      </c>
      <c r="F9450" s="649">
        <v>6409</v>
      </c>
      <c r="G9450" s="701">
        <f t="shared" si="722"/>
        <v>6.4089999999999998</v>
      </c>
      <c r="H9450" s="308"/>
    </row>
    <row r="9451" spans="1:8">
      <c r="A9451" s="676"/>
      <c r="B9451" s="288"/>
      <c r="C9451" s="981" t="s">
        <v>64</v>
      </c>
      <c r="D9451" s="1027" t="s">
        <v>98</v>
      </c>
      <c r="E9451" s="1058">
        <v>1E-3</v>
      </c>
      <c r="F9451" s="649">
        <v>10500</v>
      </c>
      <c r="G9451" s="701">
        <f t="shared" si="722"/>
        <v>10.5</v>
      </c>
      <c r="H9451" s="678"/>
    </row>
    <row r="9452" spans="1:8">
      <c r="A9452" s="676"/>
      <c r="B9452" s="677"/>
      <c r="C9452" s="981" t="s">
        <v>45</v>
      </c>
      <c r="D9452" s="1027" t="s">
        <v>39</v>
      </c>
      <c r="E9452" s="1058">
        <v>1E-3</v>
      </c>
      <c r="F9452" s="649">
        <v>82115</v>
      </c>
      <c r="G9452" s="701">
        <f t="shared" si="722"/>
        <v>82.114999999999995</v>
      </c>
      <c r="H9452" s="678"/>
    </row>
    <row r="9453" spans="1:8" ht="30">
      <c r="A9453" s="676"/>
      <c r="B9453" s="677"/>
      <c r="C9453" s="981" t="s">
        <v>133</v>
      </c>
      <c r="D9453" s="1027" t="s">
        <v>39</v>
      </c>
      <c r="E9453" s="1058">
        <v>1E-3</v>
      </c>
      <c r="F9453" s="671">
        <v>68401</v>
      </c>
      <c r="G9453" s="701">
        <f t="shared" si="722"/>
        <v>68.400999999999996</v>
      </c>
      <c r="H9453" s="678"/>
    </row>
    <row r="9454" spans="1:8">
      <c r="A9454" s="676"/>
      <c r="B9454" s="677"/>
      <c r="C9454" s="981" t="s">
        <v>28</v>
      </c>
      <c r="D9454" s="1027" t="s">
        <v>29</v>
      </c>
      <c r="E9454" s="258">
        <v>0.01</v>
      </c>
      <c r="F9454" s="671">
        <v>316.39999999999998</v>
      </c>
      <c r="G9454" s="701">
        <f t="shared" si="722"/>
        <v>3.1639999999999997</v>
      </c>
      <c r="H9454" s="678"/>
    </row>
    <row r="9455" spans="1:8">
      <c r="A9455" s="676"/>
      <c r="B9455" s="677"/>
      <c r="C9455" s="981" t="s">
        <v>47</v>
      </c>
      <c r="D9455" s="1027" t="s">
        <v>29</v>
      </c>
      <c r="E9455" s="258">
        <v>0.01</v>
      </c>
      <c r="F9455" s="649">
        <v>366.25</v>
      </c>
      <c r="G9455" s="701">
        <f t="shared" si="722"/>
        <v>3.6625000000000001</v>
      </c>
      <c r="H9455" s="678"/>
    </row>
    <row r="9456" spans="1:8">
      <c r="A9456" s="676"/>
      <c r="B9456" s="677"/>
      <c r="C9456" s="981" t="s">
        <v>30</v>
      </c>
      <c r="D9456" s="1027" t="s">
        <v>29</v>
      </c>
      <c r="E9456" s="258">
        <v>0.01</v>
      </c>
      <c r="F9456" s="649">
        <v>650</v>
      </c>
      <c r="G9456" s="701">
        <f t="shared" si="722"/>
        <v>6.5</v>
      </c>
      <c r="H9456" s="678"/>
    </row>
    <row r="9457" spans="1:8">
      <c r="A9457" s="676"/>
      <c r="B9457" s="677"/>
      <c r="C9457" s="981" t="s">
        <v>106</v>
      </c>
      <c r="D9457" s="1027" t="s">
        <v>116</v>
      </c>
      <c r="E9457" s="258">
        <v>1E-3</v>
      </c>
      <c r="F9457" s="649">
        <v>150375</v>
      </c>
      <c r="G9457" s="701">
        <f t="shared" si="722"/>
        <v>150.375</v>
      </c>
      <c r="H9457" s="678"/>
    </row>
    <row r="9458" spans="1:8">
      <c r="A9458" s="676"/>
      <c r="B9458" s="677"/>
      <c r="C9458" s="981" t="s">
        <v>111</v>
      </c>
      <c r="D9458" s="1027" t="s">
        <v>98</v>
      </c>
      <c r="E9458" s="258">
        <v>0.01</v>
      </c>
      <c r="F9458" s="649">
        <v>1995</v>
      </c>
      <c r="G9458" s="701">
        <f t="shared" si="722"/>
        <v>19.95</v>
      </c>
      <c r="H9458" s="678"/>
    </row>
    <row r="9459" spans="1:8">
      <c r="A9459" s="676"/>
      <c r="B9459" s="677"/>
      <c r="C9459" s="981" t="s">
        <v>31</v>
      </c>
      <c r="D9459" s="1027" t="s">
        <v>98</v>
      </c>
      <c r="E9459" s="258">
        <v>0.1</v>
      </c>
      <c r="F9459" s="649">
        <v>350</v>
      </c>
      <c r="G9459" s="701">
        <f t="shared" si="722"/>
        <v>35</v>
      </c>
      <c r="H9459" s="678"/>
    </row>
    <row r="9460" spans="1:8">
      <c r="A9460" s="676"/>
      <c r="B9460" s="677"/>
      <c r="C9460" s="981" t="s">
        <v>33</v>
      </c>
      <c r="D9460" s="1027" t="s">
        <v>39</v>
      </c>
      <c r="E9460" s="258">
        <v>0.1</v>
      </c>
      <c r="F9460" s="649">
        <v>800</v>
      </c>
      <c r="G9460" s="701">
        <f t="shared" si="722"/>
        <v>80</v>
      </c>
      <c r="H9460" s="678"/>
    </row>
    <row r="9461" spans="1:8">
      <c r="A9461" s="676"/>
      <c r="B9461" s="699" t="s">
        <v>35</v>
      </c>
      <c r="C9461" s="981"/>
      <c r="D9461" s="1027"/>
      <c r="E9461" s="258"/>
      <c r="F9461" s="649"/>
      <c r="G9461" s="1533">
        <f>SUM(G9442:G9460)</f>
        <v>858.66650000000016</v>
      </c>
      <c r="H9461" s="308"/>
    </row>
    <row r="9462" spans="1:8" ht="30">
      <c r="A9462" s="676" t="s">
        <v>5766</v>
      </c>
      <c r="B9462" s="303" t="s">
        <v>134</v>
      </c>
      <c r="C9462" s="981" t="s">
        <v>130</v>
      </c>
      <c r="D9462" s="1027" t="s">
        <v>98</v>
      </c>
      <c r="E9462" s="1058">
        <v>1E-3</v>
      </c>
      <c r="F9462" s="649">
        <v>67687</v>
      </c>
      <c r="G9462" s="701">
        <f>E9462*F9462</f>
        <v>67.686999999999998</v>
      </c>
      <c r="H9462" s="678"/>
    </row>
    <row r="9463" spans="1:8">
      <c r="A9463" s="676"/>
      <c r="B9463" s="677"/>
      <c r="C9463" s="56" t="s">
        <v>135</v>
      </c>
      <c r="D9463" s="104" t="s">
        <v>98</v>
      </c>
      <c r="E9463" s="1058">
        <v>1E-3</v>
      </c>
      <c r="F9463" s="671">
        <v>83340</v>
      </c>
      <c r="G9463" s="701">
        <f t="shared" si="722"/>
        <v>83.34</v>
      </c>
      <c r="H9463" s="678"/>
    </row>
    <row r="9464" spans="1:8">
      <c r="A9464" s="676"/>
      <c r="B9464" s="677"/>
      <c r="C9464" s="981" t="s">
        <v>136</v>
      </c>
      <c r="D9464" s="104" t="s">
        <v>98</v>
      </c>
      <c r="E9464" s="1058">
        <v>1E-3</v>
      </c>
      <c r="F9464" s="671">
        <v>37250</v>
      </c>
      <c r="G9464" s="701">
        <f t="shared" si="722"/>
        <v>37.25</v>
      </c>
      <c r="H9464" s="678"/>
    </row>
    <row r="9465" spans="1:8">
      <c r="A9465" s="676"/>
      <c r="B9465" s="677"/>
      <c r="C9465" s="981" t="s">
        <v>45</v>
      </c>
      <c r="D9465" s="1027" t="s">
        <v>39</v>
      </c>
      <c r="E9465" s="1058">
        <v>1E-3</v>
      </c>
      <c r="F9465" s="649">
        <v>82115</v>
      </c>
      <c r="G9465" s="701">
        <f t="shared" si="722"/>
        <v>82.114999999999995</v>
      </c>
      <c r="H9465" s="678"/>
    </row>
    <row r="9466" spans="1:8" ht="30">
      <c r="A9466" s="676"/>
      <c r="B9466" s="677"/>
      <c r="C9466" s="981" t="s">
        <v>133</v>
      </c>
      <c r="D9466" s="1027" t="s">
        <v>39</v>
      </c>
      <c r="E9466" s="258">
        <v>3.0000000000000001E-3</v>
      </c>
      <c r="F9466" s="671">
        <v>68401</v>
      </c>
      <c r="G9466" s="701">
        <f t="shared" si="722"/>
        <v>205.203</v>
      </c>
      <c r="H9466" s="678"/>
    </row>
    <row r="9467" spans="1:8">
      <c r="A9467" s="676"/>
      <c r="B9467" s="677"/>
      <c r="C9467" s="981" t="s">
        <v>111</v>
      </c>
      <c r="D9467" s="1027" t="s">
        <v>98</v>
      </c>
      <c r="E9467" s="258">
        <v>1.4999999999999999E-2</v>
      </c>
      <c r="F9467" s="649">
        <v>1995</v>
      </c>
      <c r="G9467" s="701">
        <f t="shared" si="722"/>
        <v>29.924999999999997</v>
      </c>
      <c r="H9467" s="678"/>
    </row>
    <row r="9468" spans="1:8">
      <c r="A9468" s="676"/>
      <c r="B9468" s="677"/>
      <c r="C9468" s="981" t="s">
        <v>31</v>
      </c>
      <c r="D9468" s="1027" t="s">
        <v>98</v>
      </c>
      <c r="E9468" s="258">
        <v>0.1</v>
      </c>
      <c r="F9468" s="649">
        <v>350</v>
      </c>
      <c r="G9468" s="701">
        <f t="shared" si="722"/>
        <v>35</v>
      </c>
      <c r="H9468" s="678"/>
    </row>
    <row r="9469" spans="1:8">
      <c r="A9469" s="676"/>
      <c r="B9469" s="677"/>
      <c r="C9469" s="981" t="s">
        <v>28</v>
      </c>
      <c r="D9469" s="1027" t="s">
        <v>29</v>
      </c>
      <c r="E9469" s="258">
        <v>0.01</v>
      </c>
      <c r="F9469" s="671">
        <v>316.39999999999998</v>
      </c>
      <c r="G9469" s="701">
        <f t="shared" si="722"/>
        <v>3.1639999999999997</v>
      </c>
      <c r="H9469" s="678"/>
    </row>
    <row r="9470" spans="1:8">
      <c r="A9470" s="676"/>
      <c r="B9470" s="677"/>
      <c r="C9470" s="981" t="s">
        <v>47</v>
      </c>
      <c r="D9470" s="1027" t="s">
        <v>29</v>
      </c>
      <c r="E9470" s="258">
        <v>0.01</v>
      </c>
      <c r="F9470" s="649">
        <v>366.25</v>
      </c>
      <c r="G9470" s="701">
        <f t="shared" si="722"/>
        <v>3.6625000000000001</v>
      </c>
      <c r="H9470" s="678"/>
    </row>
    <row r="9471" spans="1:8">
      <c r="A9471" s="676"/>
      <c r="B9471" s="677"/>
      <c r="C9471" s="981" t="s">
        <v>30</v>
      </c>
      <c r="D9471" s="1027" t="s">
        <v>29</v>
      </c>
      <c r="E9471" s="258">
        <v>0.01</v>
      </c>
      <c r="F9471" s="649">
        <v>650</v>
      </c>
      <c r="G9471" s="701">
        <f t="shared" si="722"/>
        <v>6.5</v>
      </c>
      <c r="H9471" s="678"/>
    </row>
    <row r="9472" spans="1:8">
      <c r="A9472" s="676"/>
      <c r="B9472" s="699"/>
      <c r="C9472" s="981" t="s">
        <v>106</v>
      </c>
      <c r="D9472" s="1027" t="s">
        <v>116</v>
      </c>
      <c r="E9472" s="258">
        <v>1E-3</v>
      </c>
      <c r="F9472" s="649">
        <v>150375</v>
      </c>
      <c r="G9472" s="701">
        <f t="shared" si="722"/>
        <v>150.375</v>
      </c>
      <c r="H9472" s="308"/>
    </row>
    <row r="9473" spans="1:8">
      <c r="A9473" s="676"/>
      <c r="B9473" s="288"/>
      <c r="C9473" s="981" t="s">
        <v>33</v>
      </c>
      <c r="D9473" s="1027" t="s">
        <v>39</v>
      </c>
      <c r="E9473" s="258">
        <v>0.1</v>
      </c>
      <c r="F9473" s="649">
        <v>800</v>
      </c>
      <c r="G9473" s="701">
        <f t="shared" si="722"/>
        <v>80</v>
      </c>
      <c r="H9473" s="678"/>
    </row>
    <row r="9474" spans="1:8">
      <c r="A9474" s="838"/>
      <c r="B9474" s="699" t="s">
        <v>35</v>
      </c>
      <c r="C9474" s="742"/>
      <c r="D9474" s="678"/>
      <c r="E9474" s="678"/>
      <c r="F9474" s="204"/>
      <c r="G9474" s="1533">
        <f>SUM(G9462:G9473)</f>
        <v>784.22149999999999</v>
      </c>
      <c r="H9474" s="678"/>
    </row>
    <row r="9475" spans="1:8" ht="30">
      <c r="A9475" s="676" t="s">
        <v>5767</v>
      </c>
      <c r="B9475" s="303" t="s">
        <v>137</v>
      </c>
      <c r="C9475" s="981" t="s">
        <v>138</v>
      </c>
      <c r="D9475" s="1027" t="s">
        <v>98</v>
      </c>
      <c r="E9475" s="258">
        <v>1.4999999999999999E-2</v>
      </c>
      <c r="F9475" s="649">
        <v>45799</v>
      </c>
      <c r="G9475" s="701">
        <f t="shared" ref="G9475:G9480" si="723">E9475*F9475</f>
        <v>686.98500000000001</v>
      </c>
      <c r="H9475" s="678"/>
    </row>
    <row r="9476" spans="1:8">
      <c r="A9476" s="676"/>
      <c r="B9476" s="677"/>
      <c r="C9476" s="981" t="s">
        <v>45</v>
      </c>
      <c r="D9476" s="1027" t="s">
        <v>39</v>
      </c>
      <c r="E9476" s="258">
        <v>0.01</v>
      </c>
      <c r="F9476" s="649">
        <v>25946</v>
      </c>
      <c r="G9476" s="701">
        <f t="shared" si="723"/>
        <v>259.45999999999998</v>
      </c>
      <c r="H9476" s="678"/>
    </row>
    <row r="9477" spans="1:8">
      <c r="A9477" s="676"/>
      <c r="B9477" s="677"/>
      <c r="C9477" s="981" t="s">
        <v>28</v>
      </c>
      <c r="D9477" s="1027" t="s">
        <v>29</v>
      </c>
      <c r="E9477" s="258">
        <v>0.01</v>
      </c>
      <c r="F9477" s="649">
        <v>100</v>
      </c>
      <c r="G9477" s="701">
        <f t="shared" si="723"/>
        <v>1</v>
      </c>
      <c r="H9477" s="678"/>
    </row>
    <row r="9478" spans="1:8">
      <c r="A9478" s="676"/>
      <c r="B9478" s="677"/>
      <c r="C9478" s="981" t="s">
        <v>30</v>
      </c>
      <c r="D9478" s="1027" t="s">
        <v>29</v>
      </c>
      <c r="E9478" s="258">
        <v>0.01</v>
      </c>
      <c r="F9478" s="649">
        <v>400</v>
      </c>
      <c r="G9478" s="701">
        <f t="shared" si="723"/>
        <v>4</v>
      </c>
      <c r="H9478" s="678"/>
    </row>
    <row r="9479" spans="1:8">
      <c r="A9479" s="676"/>
      <c r="B9479" s="677"/>
      <c r="C9479" s="981" t="s">
        <v>106</v>
      </c>
      <c r="D9479" s="1027" t="s">
        <v>40</v>
      </c>
      <c r="E9479" s="258">
        <v>1E-3</v>
      </c>
      <c r="F9479" s="649">
        <v>150375</v>
      </c>
      <c r="G9479" s="701">
        <f t="shared" si="723"/>
        <v>150.375</v>
      </c>
      <c r="H9479" s="678"/>
    </row>
    <row r="9480" spans="1:8">
      <c r="A9480" s="676"/>
      <c r="B9480" s="677"/>
      <c r="C9480" s="981" t="s">
        <v>33</v>
      </c>
      <c r="D9480" s="1027" t="s">
        <v>39</v>
      </c>
      <c r="E9480" s="258">
        <v>0.1</v>
      </c>
      <c r="F9480" s="649">
        <v>800</v>
      </c>
      <c r="G9480" s="701">
        <f t="shared" si="723"/>
        <v>80</v>
      </c>
      <c r="H9480" s="678"/>
    </row>
    <row r="9481" spans="1:8">
      <c r="A9481" s="676"/>
      <c r="B9481" s="699" t="s">
        <v>35</v>
      </c>
      <c r="C9481" s="1061"/>
      <c r="D9481" s="17"/>
      <c r="E9481" s="1063"/>
      <c r="F9481" s="670"/>
      <c r="G9481" s="1533">
        <f>SUM(G9475:G9480)</f>
        <v>1181.82</v>
      </c>
      <c r="H9481" s="308"/>
    </row>
    <row r="9482" spans="1:8" ht="30">
      <c r="A9482" s="676" t="s">
        <v>5768</v>
      </c>
      <c r="B9482" s="303" t="s">
        <v>139</v>
      </c>
      <c r="C9482" s="981" t="s">
        <v>138</v>
      </c>
      <c r="D9482" s="1027" t="s">
        <v>98</v>
      </c>
      <c r="E9482" s="258">
        <v>0.01</v>
      </c>
      <c r="F9482" s="649">
        <v>45799</v>
      </c>
      <c r="G9482" s="701">
        <f>E9482*F9482</f>
        <v>457.99</v>
      </c>
      <c r="H9482" s="678"/>
    </row>
    <row r="9483" spans="1:8">
      <c r="A9483" s="676"/>
      <c r="B9483" s="677"/>
      <c r="C9483" s="981" t="s">
        <v>45</v>
      </c>
      <c r="D9483" s="1027" t="s">
        <v>39</v>
      </c>
      <c r="E9483" s="258">
        <v>1E-3</v>
      </c>
      <c r="F9483" s="649">
        <v>82115</v>
      </c>
      <c r="G9483" s="701">
        <f t="shared" ref="G9483:G9488" si="724">E9483*F9483</f>
        <v>82.114999999999995</v>
      </c>
      <c r="H9483" s="678"/>
    </row>
    <row r="9484" spans="1:8">
      <c r="A9484" s="676"/>
      <c r="B9484" s="677"/>
      <c r="C9484" s="981" t="s">
        <v>28</v>
      </c>
      <c r="D9484" s="1027" t="s">
        <v>29</v>
      </c>
      <c r="E9484" s="258">
        <v>0.01</v>
      </c>
      <c r="F9484" s="649">
        <v>316.39999999999998</v>
      </c>
      <c r="G9484" s="701">
        <f t="shared" si="724"/>
        <v>3.1639999999999997</v>
      </c>
      <c r="H9484" s="678"/>
    </row>
    <row r="9485" spans="1:8">
      <c r="A9485" s="676"/>
      <c r="B9485" s="677"/>
      <c r="C9485" s="981" t="s">
        <v>30</v>
      </c>
      <c r="D9485" s="1027" t="s">
        <v>29</v>
      </c>
      <c r="E9485" s="258">
        <v>0.01</v>
      </c>
      <c r="F9485" s="649">
        <v>366.25</v>
      </c>
      <c r="G9485" s="701">
        <f t="shared" si="724"/>
        <v>3.6625000000000001</v>
      </c>
      <c r="H9485" s="678"/>
    </row>
    <row r="9486" spans="1:8">
      <c r="A9486" s="676"/>
      <c r="B9486" s="677"/>
      <c r="C9486" s="981" t="s">
        <v>106</v>
      </c>
      <c r="D9486" s="1027" t="s">
        <v>40</v>
      </c>
      <c r="E9486" s="258">
        <v>1E-3</v>
      </c>
      <c r="F9486" s="649">
        <v>150375</v>
      </c>
      <c r="G9486" s="701">
        <f t="shared" si="724"/>
        <v>150.375</v>
      </c>
      <c r="H9486" s="678"/>
    </row>
    <row r="9487" spans="1:8">
      <c r="A9487" s="676"/>
      <c r="B9487" s="677"/>
      <c r="C9487" s="981" t="s">
        <v>37</v>
      </c>
      <c r="D9487" s="1027" t="s">
        <v>29</v>
      </c>
      <c r="E9487" s="258">
        <v>1E-3</v>
      </c>
      <c r="F9487" s="668">
        <v>39500</v>
      </c>
      <c r="G9487" s="701">
        <f t="shared" si="724"/>
        <v>39.5</v>
      </c>
      <c r="H9487" s="678"/>
    </row>
    <row r="9488" spans="1:8">
      <c r="A9488" s="676"/>
      <c r="B9488" s="677"/>
      <c r="C9488" s="981" t="s">
        <v>33</v>
      </c>
      <c r="D9488" s="1027" t="s">
        <v>39</v>
      </c>
      <c r="E9488" s="258">
        <v>0.1</v>
      </c>
      <c r="F9488" s="649">
        <v>800</v>
      </c>
      <c r="G9488" s="701">
        <f t="shared" si="724"/>
        <v>80</v>
      </c>
      <c r="H9488" s="678"/>
    </row>
    <row r="9489" spans="1:8">
      <c r="A9489" s="676"/>
      <c r="B9489" s="699" t="s">
        <v>35</v>
      </c>
      <c r="C9489" s="744"/>
      <c r="D9489" s="103"/>
      <c r="E9489" s="608"/>
      <c r="F9489" s="429"/>
      <c r="G9489" s="1533">
        <f>SUM(G9482:G9488)</f>
        <v>816.80650000000003</v>
      </c>
      <c r="H9489" s="103"/>
    </row>
    <row r="9490" spans="1:8" ht="30">
      <c r="A9490" s="676" t="s">
        <v>5769</v>
      </c>
      <c r="B9490" s="303" t="s">
        <v>140</v>
      </c>
      <c r="C9490" s="981" t="s">
        <v>26</v>
      </c>
      <c r="D9490" s="1027" t="s">
        <v>98</v>
      </c>
      <c r="E9490" s="1058">
        <v>2E-3</v>
      </c>
      <c r="F9490" s="649">
        <v>67687</v>
      </c>
      <c r="G9490" s="701">
        <f>E9490*F9490</f>
        <v>135.374</v>
      </c>
      <c r="H9490" s="308"/>
    </row>
    <row r="9491" spans="1:8">
      <c r="A9491" s="676"/>
      <c r="B9491" s="288"/>
      <c r="C9491" s="981" t="s">
        <v>71</v>
      </c>
      <c r="D9491" s="1027" t="s">
        <v>98</v>
      </c>
      <c r="E9491" s="1058">
        <v>2E-3</v>
      </c>
      <c r="F9491" s="671">
        <v>48840</v>
      </c>
      <c r="G9491" s="701">
        <f t="shared" ref="G9491:G9498" si="725">E9491*F9491</f>
        <v>97.68</v>
      </c>
      <c r="H9491" s="678"/>
    </row>
    <row r="9492" spans="1:8">
      <c r="A9492" s="676"/>
      <c r="B9492" s="677"/>
      <c r="C9492" s="981" t="s">
        <v>76</v>
      </c>
      <c r="D9492" s="1027" t="s">
        <v>39</v>
      </c>
      <c r="E9492" s="258">
        <v>0.05</v>
      </c>
      <c r="F9492" s="649">
        <v>10500</v>
      </c>
      <c r="G9492" s="701">
        <f t="shared" si="725"/>
        <v>525</v>
      </c>
      <c r="H9492" s="678"/>
    </row>
    <row r="9493" spans="1:8">
      <c r="A9493" s="676"/>
      <c r="B9493" s="677"/>
      <c r="C9493" s="981" t="s">
        <v>45</v>
      </c>
      <c r="D9493" s="1027" t="s">
        <v>34</v>
      </c>
      <c r="E9493" s="258">
        <v>2E-3</v>
      </c>
      <c r="F9493" s="649">
        <v>82115</v>
      </c>
      <c r="G9493" s="701">
        <f t="shared" si="725"/>
        <v>164.23</v>
      </c>
      <c r="H9493" s="678"/>
    </row>
    <row r="9494" spans="1:8">
      <c r="A9494" s="676"/>
      <c r="B9494" s="677"/>
      <c r="C9494" s="981" t="s">
        <v>28</v>
      </c>
      <c r="D9494" s="1027" t="s">
        <v>29</v>
      </c>
      <c r="E9494" s="258">
        <v>0.01</v>
      </c>
      <c r="F9494" s="649">
        <v>316.39999999999998</v>
      </c>
      <c r="G9494" s="701">
        <f t="shared" si="725"/>
        <v>3.1639999999999997</v>
      </c>
      <c r="H9494" s="678"/>
    </row>
    <row r="9495" spans="1:8">
      <c r="A9495" s="676"/>
      <c r="B9495" s="677"/>
      <c r="C9495" s="981" t="s">
        <v>47</v>
      </c>
      <c r="D9495" s="1027" t="s">
        <v>29</v>
      </c>
      <c r="E9495" s="258">
        <v>0.01</v>
      </c>
      <c r="F9495" s="649">
        <v>366.25</v>
      </c>
      <c r="G9495" s="701">
        <f t="shared" si="725"/>
        <v>3.6625000000000001</v>
      </c>
      <c r="H9495" s="678"/>
    </row>
    <row r="9496" spans="1:8">
      <c r="A9496" s="676"/>
      <c r="B9496" s="677"/>
      <c r="C9496" s="981" t="s">
        <v>30</v>
      </c>
      <c r="D9496" s="1027" t="s">
        <v>29</v>
      </c>
      <c r="E9496" s="258">
        <v>0.01</v>
      </c>
      <c r="F9496" s="649">
        <v>650</v>
      </c>
      <c r="G9496" s="701">
        <f t="shared" si="725"/>
        <v>6.5</v>
      </c>
      <c r="H9496" s="678"/>
    </row>
    <row r="9497" spans="1:8">
      <c r="A9497" s="676"/>
      <c r="B9497" s="677"/>
      <c r="C9497" s="981" t="s">
        <v>106</v>
      </c>
      <c r="D9497" s="1027" t="s">
        <v>116</v>
      </c>
      <c r="E9497" s="258">
        <v>1E-3</v>
      </c>
      <c r="F9497" s="649">
        <v>150375</v>
      </c>
      <c r="G9497" s="701">
        <f t="shared" si="725"/>
        <v>150.375</v>
      </c>
      <c r="H9497" s="678"/>
    </row>
    <row r="9498" spans="1:8">
      <c r="A9498" s="676"/>
      <c r="B9498" s="677"/>
      <c r="C9498" s="981" t="s">
        <v>33</v>
      </c>
      <c r="D9498" s="1027" t="s">
        <v>39</v>
      </c>
      <c r="E9498" s="258">
        <v>0.1</v>
      </c>
      <c r="F9498" s="649">
        <v>800</v>
      </c>
      <c r="G9498" s="701">
        <f t="shared" si="725"/>
        <v>80</v>
      </c>
      <c r="H9498" s="678"/>
    </row>
    <row r="9499" spans="1:8">
      <c r="A9499" s="676"/>
      <c r="B9499" s="699" t="s">
        <v>35</v>
      </c>
      <c r="C9499" s="1061"/>
      <c r="D9499" s="17"/>
      <c r="E9499" s="260"/>
      <c r="F9499" s="670"/>
      <c r="G9499" s="1533">
        <f>SUM(G9490:G9498)</f>
        <v>1165.9855</v>
      </c>
      <c r="H9499" s="103"/>
    </row>
    <row r="9500" spans="1:8" ht="30">
      <c r="A9500" s="676" t="s">
        <v>5770</v>
      </c>
      <c r="B9500" s="303" t="s">
        <v>141</v>
      </c>
      <c r="C9500" s="981" t="s">
        <v>26</v>
      </c>
      <c r="D9500" s="1027" t="s">
        <v>98</v>
      </c>
      <c r="E9500" s="1058">
        <v>8.9999999999999998E-4</v>
      </c>
      <c r="F9500" s="649">
        <v>67687</v>
      </c>
      <c r="G9500" s="701">
        <f>E9500*F9500</f>
        <v>60.918299999999995</v>
      </c>
      <c r="H9500" s="678"/>
    </row>
    <row r="9501" spans="1:8" ht="45">
      <c r="A9501" s="676"/>
      <c r="B9501" s="677"/>
      <c r="C9501" s="981" t="s">
        <v>142</v>
      </c>
      <c r="D9501" s="1027" t="s">
        <v>98</v>
      </c>
      <c r="E9501" s="1058">
        <v>8.9999999999999998E-4</v>
      </c>
      <c r="F9501" s="649">
        <v>58500</v>
      </c>
      <c r="G9501" s="701">
        <f t="shared" ref="G9501:G9510" si="726">E9501*F9501</f>
        <v>52.65</v>
      </c>
      <c r="H9501" s="678"/>
    </row>
    <row r="9502" spans="1:8">
      <c r="A9502" s="676"/>
      <c r="B9502" s="677"/>
      <c r="C9502" s="981" t="s">
        <v>71</v>
      </c>
      <c r="D9502" s="1027" t="s">
        <v>98</v>
      </c>
      <c r="E9502" s="1058">
        <v>1E-3</v>
      </c>
      <c r="F9502" s="671">
        <v>48840</v>
      </c>
      <c r="G9502" s="701">
        <f t="shared" si="726"/>
        <v>48.84</v>
      </c>
      <c r="H9502" s="678"/>
    </row>
    <row r="9503" spans="1:8">
      <c r="A9503" s="676"/>
      <c r="B9503" s="677"/>
      <c r="C9503" s="981" t="s">
        <v>76</v>
      </c>
      <c r="D9503" s="1027" t="s">
        <v>39</v>
      </c>
      <c r="E9503" s="258">
        <v>5.0000000000000001E-3</v>
      </c>
      <c r="F9503" s="649">
        <v>10500</v>
      </c>
      <c r="G9503" s="701">
        <f t="shared" si="726"/>
        <v>52.5</v>
      </c>
      <c r="H9503" s="678"/>
    </row>
    <row r="9504" spans="1:8">
      <c r="A9504" s="676"/>
      <c r="B9504" s="699"/>
      <c r="C9504" s="981" t="s">
        <v>45</v>
      </c>
      <c r="D9504" s="1027" t="s">
        <v>34</v>
      </c>
      <c r="E9504" s="258">
        <v>8.9999999999999998E-4</v>
      </c>
      <c r="F9504" s="649">
        <v>82115</v>
      </c>
      <c r="G9504" s="701">
        <f t="shared" si="726"/>
        <v>73.903499999999994</v>
      </c>
      <c r="H9504" s="308"/>
    </row>
    <row r="9505" spans="1:8">
      <c r="A9505" s="676"/>
      <c r="B9505" s="839"/>
      <c r="C9505" s="981" t="s">
        <v>28</v>
      </c>
      <c r="D9505" s="1027" t="s">
        <v>29</v>
      </c>
      <c r="E9505" s="258">
        <v>0.01</v>
      </c>
      <c r="F9505" s="649">
        <v>361.4</v>
      </c>
      <c r="G9505" s="701">
        <f t="shared" si="726"/>
        <v>3.6139999999999999</v>
      </c>
      <c r="H9505" s="308"/>
    </row>
    <row r="9506" spans="1:8">
      <c r="A9506" s="676"/>
      <c r="B9506" s="288"/>
      <c r="C9506" s="981" t="s">
        <v>47</v>
      </c>
      <c r="D9506" s="1027" t="s">
        <v>29</v>
      </c>
      <c r="E9506" s="258">
        <v>0.01</v>
      </c>
      <c r="F9506" s="649">
        <v>366.25</v>
      </c>
      <c r="G9506" s="701">
        <f t="shared" si="726"/>
        <v>3.6625000000000001</v>
      </c>
      <c r="H9506" s="678"/>
    </row>
    <row r="9507" spans="1:8">
      <c r="A9507" s="676"/>
      <c r="B9507" s="677"/>
      <c r="C9507" s="981" t="s">
        <v>30</v>
      </c>
      <c r="D9507" s="1027" t="s">
        <v>29</v>
      </c>
      <c r="E9507" s="258">
        <v>0.01</v>
      </c>
      <c r="F9507" s="649">
        <v>650</v>
      </c>
      <c r="G9507" s="701">
        <f t="shared" si="726"/>
        <v>6.5</v>
      </c>
      <c r="H9507" s="678"/>
    </row>
    <row r="9508" spans="1:8">
      <c r="A9508" s="676"/>
      <c r="B9508" s="677"/>
      <c r="C9508" s="56" t="s">
        <v>90</v>
      </c>
      <c r="D9508" s="104" t="s">
        <v>34</v>
      </c>
      <c r="E9508" s="1060">
        <v>2E-3</v>
      </c>
      <c r="F9508" s="671">
        <v>175794</v>
      </c>
      <c r="G9508" s="701">
        <f t="shared" si="726"/>
        <v>351.58800000000002</v>
      </c>
      <c r="H9508" s="678"/>
    </row>
    <row r="9509" spans="1:8">
      <c r="A9509" s="676"/>
      <c r="B9509" s="677"/>
      <c r="C9509" s="981" t="s">
        <v>106</v>
      </c>
      <c r="D9509" s="1027" t="s">
        <v>116</v>
      </c>
      <c r="E9509" s="258">
        <v>1E-3</v>
      </c>
      <c r="F9509" s="649">
        <v>150375</v>
      </c>
      <c r="G9509" s="701">
        <f t="shared" si="726"/>
        <v>150.375</v>
      </c>
      <c r="H9509" s="678"/>
    </row>
    <row r="9510" spans="1:8">
      <c r="A9510" s="676"/>
      <c r="B9510" s="699"/>
      <c r="C9510" s="981" t="s">
        <v>33</v>
      </c>
      <c r="D9510" s="1027" t="s">
        <v>39</v>
      </c>
      <c r="E9510" s="258">
        <v>0.09</v>
      </c>
      <c r="F9510" s="649">
        <v>800</v>
      </c>
      <c r="G9510" s="701">
        <f t="shared" si="726"/>
        <v>72</v>
      </c>
      <c r="H9510" s="308"/>
    </row>
    <row r="9511" spans="1:8">
      <c r="A9511" s="676"/>
      <c r="B9511" s="699" t="s">
        <v>35</v>
      </c>
      <c r="C9511" s="981"/>
      <c r="D9511" s="1027"/>
      <c r="E9511" s="258"/>
      <c r="F9511" s="649"/>
      <c r="G9511" s="1533">
        <f>SUM(G9500:G9510)</f>
        <v>876.55130000000008</v>
      </c>
      <c r="H9511" s="678"/>
    </row>
    <row r="9512" spans="1:8">
      <c r="A9512" s="676" t="s">
        <v>5771</v>
      </c>
      <c r="B9512" s="303" t="s">
        <v>143</v>
      </c>
      <c r="C9512" s="56" t="s">
        <v>83</v>
      </c>
      <c r="D9512" s="104" t="s">
        <v>98</v>
      </c>
      <c r="E9512" s="789">
        <v>5.0000000000000001E-3</v>
      </c>
      <c r="F9512" s="649">
        <v>39930</v>
      </c>
      <c r="G9512" s="701">
        <f>E9512*F9512</f>
        <v>199.65</v>
      </c>
      <c r="H9512" s="678"/>
    </row>
    <row r="9513" spans="1:8">
      <c r="A9513" s="676"/>
      <c r="B9513" s="677"/>
      <c r="C9513" s="56" t="s">
        <v>26</v>
      </c>
      <c r="D9513" s="104" t="s">
        <v>98</v>
      </c>
      <c r="E9513" s="789">
        <v>1E-3</v>
      </c>
      <c r="F9513" s="649">
        <v>67687</v>
      </c>
      <c r="G9513" s="701">
        <f t="shared" ref="G9513:G9529" si="727">E9513*F9513</f>
        <v>67.686999999999998</v>
      </c>
      <c r="H9513" s="678"/>
    </row>
    <row r="9514" spans="1:8">
      <c r="A9514" s="676"/>
      <c r="B9514" s="699"/>
      <c r="C9514" s="56" t="s">
        <v>144</v>
      </c>
      <c r="D9514" s="104" t="s">
        <v>98</v>
      </c>
      <c r="E9514" s="789">
        <v>1E-3</v>
      </c>
      <c r="F9514" s="649">
        <v>76412</v>
      </c>
      <c r="G9514" s="701">
        <f t="shared" si="727"/>
        <v>76.412000000000006</v>
      </c>
      <c r="H9514" s="308"/>
    </row>
    <row r="9515" spans="1:8">
      <c r="A9515" s="676"/>
      <c r="B9515" s="288"/>
      <c r="C9515" s="56" t="s">
        <v>118</v>
      </c>
      <c r="D9515" s="104" t="s">
        <v>98</v>
      </c>
      <c r="E9515" s="789">
        <v>1E-3</v>
      </c>
      <c r="F9515" s="649">
        <v>79662</v>
      </c>
      <c r="G9515" s="701">
        <f t="shared" si="727"/>
        <v>79.662000000000006</v>
      </c>
      <c r="H9515" s="678"/>
    </row>
    <row r="9516" spans="1:8">
      <c r="A9516" s="676"/>
      <c r="B9516" s="677"/>
      <c r="C9516" s="56" t="s">
        <v>145</v>
      </c>
      <c r="D9516" s="104" t="s">
        <v>98</v>
      </c>
      <c r="E9516" s="789">
        <v>1E-3</v>
      </c>
      <c r="F9516" s="649">
        <v>37440</v>
      </c>
      <c r="G9516" s="701">
        <f t="shared" si="727"/>
        <v>37.44</v>
      </c>
      <c r="H9516" s="678"/>
    </row>
    <row r="9517" spans="1:8">
      <c r="A9517" s="676"/>
      <c r="B9517" s="699"/>
      <c r="C9517" s="56" t="s">
        <v>138</v>
      </c>
      <c r="D9517" s="104" t="s">
        <v>98</v>
      </c>
      <c r="E9517" s="789">
        <v>1E-3</v>
      </c>
      <c r="F9517" s="649">
        <v>45799</v>
      </c>
      <c r="G9517" s="701">
        <f t="shared" si="727"/>
        <v>45.798999999999999</v>
      </c>
      <c r="H9517" s="308"/>
    </row>
    <row r="9518" spans="1:8">
      <c r="A9518" s="676"/>
      <c r="B9518" s="677"/>
      <c r="C9518" s="981" t="s">
        <v>146</v>
      </c>
      <c r="D9518" s="104" t="s">
        <v>98</v>
      </c>
      <c r="E9518" s="789">
        <v>1E-3</v>
      </c>
      <c r="F9518" s="649">
        <v>78000</v>
      </c>
      <c r="G9518" s="701">
        <f t="shared" si="727"/>
        <v>78</v>
      </c>
      <c r="H9518" s="678"/>
    </row>
    <row r="9519" spans="1:8">
      <c r="A9519" s="676"/>
      <c r="B9519" s="677"/>
      <c r="C9519" s="981" t="s">
        <v>147</v>
      </c>
      <c r="D9519" s="104" t="s">
        <v>98</v>
      </c>
      <c r="E9519" s="789">
        <v>1E-3</v>
      </c>
      <c r="F9519" s="649">
        <v>58000</v>
      </c>
      <c r="G9519" s="701">
        <f t="shared" si="727"/>
        <v>58</v>
      </c>
      <c r="H9519" s="678"/>
    </row>
    <row r="9520" spans="1:8">
      <c r="A9520" s="676"/>
      <c r="B9520" s="699"/>
      <c r="C9520" s="981" t="s">
        <v>148</v>
      </c>
      <c r="D9520" s="104" t="s">
        <v>98</v>
      </c>
      <c r="E9520" s="789">
        <v>1E-3</v>
      </c>
      <c r="F9520" s="671">
        <v>63500</v>
      </c>
      <c r="G9520" s="701">
        <f t="shared" si="727"/>
        <v>63.5</v>
      </c>
      <c r="H9520" s="308"/>
    </row>
    <row r="9521" spans="1:8">
      <c r="A9521" s="676"/>
      <c r="B9521" s="288"/>
      <c r="C9521" s="56" t="s">
        <v>45</v>
      </c>
      <c r="D9521" s="1027" t="s">
        <v>39</v>
      </c>
      <c r="E9521" s="789">
        <v>1E-3</v>
      </c>
      <c r="F9521" s="649">
        <v>82115</v>
      </c>
      <c r="G9521" s="701">
        <f t="shared" si="727"/>
        <v>82.114999999999995</v>
      </c>
      <c r="H9521" s="678"/>
    </row>
    <row r="9522" spans="1:8">
      <c r="A9522" s="676"/>
      <c r="B9522" s="677"/>
      <c r="C9522" s="981" t="s">
        <v>28</v>
      </c>
      <c r="D9522" s="1027" t="s">
        <v>29</v>
      </c>
      <c r="E9522" s="258">
        <v>0.01</v>
      </c>
      <c r="F9522" s="671">
        <v>316.39999999999998</v>
      </c>
      <c r="G9522" s="701">
        <f t="shared" si="727"/>
        <v>3.1639999999999997</v>
      </c>
      <c r="H9522" s="678"/>
    </row>
    <row r="9523" spans="1:8">
      <c r="A9523" s="676"/>
      <c r="B9523" s="677"/>
      <c r="C9523" s="981" t="s">
        <v>47</v>
      </c>
      <c r="D9523" s="1027" t="s">
        <v>29</v>
      </c>
      <c r="E9523" s="258">
        <v>0.01</v>
      </c>
      <c r="F9523" s="649">
        <v>366.25</v>
      </c>
      <c r="G9523" s="701">
        <f t="shared" si="727"/>
        <v>3.6625000000000001</v>
      </c>
      <c r="H9523" s="678"/>
    </row>
    <row r="9524" spans="1:8">
      <c r="A9524" s="676"/>
      <c r="B9524" s="677"/>
      <c r="C9524" s="981" t="s">
        <v>30</v>
      </c>
      <c r="D9524" s="1027" t="s">
        <v>29</v>
      </c>
      <c r="E9524" s="258">
        <v>0.01</v>
      </c>
      <c r="F9524" s="649">
        <v>650</v>
      </c>
      <c r="G9524" s="701">
        <f t="shared" si="727"/>
        <v>6.5</v>
      </c>
      <c r="H9524" s="678"/>
    </row>
    <row r="9525" spans="1:8">
      <c r="A9525" s="676"/>
      <c r="B9525" s="677"/>
      <c r="C9525" s="981" t="s">
        <v>106</v>
      </c>
      <c r="D9525" s="1027" t="s">
        <v>116</v>
      </c>
      <c r="E9525" s="258">
        <v>1E-3</v>
      </c>
      <c r="F9525" s="649">
        <v>150375</v>
      </c>
      <c r="G9525" s="701">
        <f t="shared" si="727"/>
        <v>150.375</v>
      </c>
      <c r="H9525" s="678"/>
    </row>
    <row r="9526" spans="1:8">
      <c r="A9526" s="676"/>
      <c r="B9526" s="677"/>
      <c r="C9526" s="981" t="s">
        <v>112</v>
      </c>
      <c r="D9526" s="1027" t="s">
        <v>98</v>
      </c>
      <c r="E9526" s="258">
        <v>0.01</v>
      </c>
      <c r="F9526" s="649">
        <v>15168</v>
      </c>
      <c r="G9526" s="701">
        <f t="shared" si="727"/>
        <v>151.68</v>
      </c>
      <c r="H9526" s="678"/>
    </row>
    <row r="9527" spans="1:8" ht="30">
      <c r="A9527" s="676"/>
      <c r="B9527" s="677"/>
      <c r="C9527" s="981" t="s">
        <v>104</v>
      </c>
      <c r="D9527" s="1027" t="s">
        <v>98</v>
      </c>
      <c r="E9527" s="258">
        <v>0.01</v>
      </c>
      <c r="F9527" s="649">
        <v>35035</v>
      </c>
      <c r="G9527" s="701">
        <f t="shared" si="727"/>
        <v>350.35</v>
      </c>
      <c r="H9527" s="678"/>
    </row>
    <row r="9528" spans="1:8">
      <c r="A9528" s="676"/>
      <c r="B9528" s="677"/>
      <c r="C9528" s="56" t="s">
        <v>44</v>
      </c>
      <c r="D9528" s="104" t="s">
        <v>98</v>
      </c>
      <c r="E9528" s="1060">
        <v>1E-3</v>
      </c>
      <c r="F9528" s="649">
        <v>69797</v>
      </c>
      <c r="G9528" s="701">
        <f t="shared" si="727"/>
        <v>69.796999999999997</v>
      </c>
      <c r="H9528" s="678"/>
    </row>
    <row r="9529" spans="1:8">
      <c r="A9529" s="676"/>
      <c r="B9529" s="699"/>
      <c r="C9529" s="981" t="s">
        <v>33</v>
      </c>
      <c r="D9529" s="1027" t="s">
        <v>39</v>
      </c>
      <c r="E9529" s="258">
        <v>0.1</v>
      </c>
      <c r="F9529" s="649">
        <v>800</v>
      </c>
      <c r="G9529" s="701">
        <f t="shared" si="727"/>
        <v>80</v>
      </c>
      <c r="H9529" s="308"/>
    </row>
    <row r="9530" spans="1:8">
      <c r="A9530" s="676"/>
      <c r="B9530" s="699" t="s">
        <v>35</v>
      </c>
      <c r="C9530" s="742"/>
      <c r="D9530" s="678"/>
      <c r="E9530" s="678"/>
      <c r="F9530" s="204"/>
      <c r="G9530" s="1533">
        <f>SUM(G9512:G9529)</f>
        <v>1603.7935000000002</v>
      </c>
      <c r="H9530" s="678"/>
    </row>
    <row r="9531" spans="1:8" ht="45">
      <c r="A9531" s="676" t="s">
        <v>5772</v>
      </c>
      <c r="B9531" s="303" t="s">
        <v>149</v>
      </c>
      <c r="C9531" s="981" t="s">
        <v>41</v>
      </c>
      <c r="D9531" s="104" t="s">
        <v>39</v>
      </c>
      <c r="E9531" s="1060">
        <v>0.01</v>
      </c>
      <c r="F9531" s="649">
        <v>1995</v>
      </c>
      <c r="G9531" s="1562">
        <f>E9531*F9531</f>
        <v>19.95</v>
      </c>
      <c r="H9531" s="678"/>
    </row>
    <row r="9532" spans="1:8">
      <c r="A9532" s="676"/>
      <c r="B9532" s="677"/>
      <c r="C9532" s="981" t="s">
        <v>146</v>
      </c>
      <c r="D9532" s="1027" t="s">
        <v>98</v>
      </c>
      <c r="E9532" s="1064">
        <v>1E-3</v>
      </c>
      <c r="F9532" s="649">
        <v>78000</v>
      </c>
      <c r="G9532" s="1562">
        <f t="shared" ref="G9532:G9544" si="728">E9532*F9532</f>
        <v>78</v>
      </c>
      <c r="H9532" s="678"/>
    </row>
    <row r="9533" spans="1:8">
      <c r="A9533" s="676"/>
      <c r="B9533" s="677"/>
      <c r="C9533" s="981" t="s">
        <v>147</v>
      </c>
      <c r="D9533" s="1027" t="s">
        <v>98</v>
      </c>
      <c r="E9533" s="1064">
        <v>1E-3</v>
      </c>
      <c r="F9533" s="649">
        <v>58000</v>
      </c>
      <c r="G9533" s="1562">
        <f t="shared" si="728"/>
        <v>58</v>
      </c>
      <c r="H9533" s="678"/>
    </row>
    <row r="9534" spans="1:8">
      <c r="A9534" s="676"/>
      <c r="B9534" s="677"/>
      <c r="C9534" s="981" t="s">
        <v>148</v>
      </c>
      <c r="D9534" s="1027" t="s">
        <v>98</v>
      </c>
      <c r="E9534" s="1064">
        <v>1E-3</v>
      </c>
      <c r="F9534" s="671">
        <v>63500</v>
      </c>
      <c r="G9534" s="1562">
        <f t="shared" si="728"/>
        <v>63.5</v>
      </c>
      <c r="H9534" s="678"/>
    </row>
    <row r="9535" spans="1:8">
      <c r="A9535" s="676"/>
      <c r="B9535" s="699"/>
      <c r="C9535" s="56" t="s">
        <v>26</v>
      </c>
      <c r="D9535" s="1027" t="s">
        <v>98</v>
      </c>
      <c r="E9535" s="1060">
        <v>1E-3</v>
      </c>
      <c r="F9535" s="649">
        <v>67687</v>
      </c>
      <c r="G9535" s="1562">
        <f t="shared" si="728"/>
        <v>67.686999999999998</v>
      </c>
      <c r="H9535" s="308"/>
    </row>
    <row r="9536" spans="1:8" ht="30">
      <c r="A9536" s="676"/>
      <c r="B9536" s="677"/>
      <c r="C9536" s="981" t="s">
        <v>133</v>
      </c>
      <c r="D9536" s="1027" t="s">
        <v>34</v>
      </c>
      <c r="E9536" s="258">
        <v>8.9999999999999993E-3</v>
      </c>
      <c r="F9536" s="671">
        <v>68401</v>
      </c>
      <c r="G9536" s="1562">
        <f t="shared" si="728"/>
        <v>615.60899999999992</v>
      </c>
      <c r="H9536" s="678"/>
    </row>
    <row r="9537" spans="1:8">
      <c r="A9537" s="676"/>
      <c r="B9537" s="677"/>
      <c r="C9537" s="56" t="s">
        <v>83</v>
      </c>
      <c r="D9537" s="104" t="s">
        <v>32</v>
      </c>
      <c r="E9537" s="789">
        <v>0.01</v>
      </c>
      <c r="F9537" s="649">
        <v>39930</v>
      </c>
      <c r="G9537" s="1562">
        <f t="shared" si="728"/>
        <v>399.3</v>
      </c>
      <c r="H9537" s="678"/>
    </row>
    <row r="9538" spans="1:8">
      <c r="A9538" s="676"/>
      <c r="B9538" s="677"/>
      <c r="C9538" s="56" t="s">
        <v>45</v>
      </c>
      <c r="D9538" s="1027" t="s">
        <v>34</v>
      </c>
      <c r="E9538" s="258">
        <v>1E-3</v>
      </c>
      <c r="F9538" s="649">
        <v>82115</v>
      </c>
      <c r="G9538" s="1562">
        <f t="shared" si="728"/>
        <v>82.114999999999995</v>
      </c>
      <c r="H9538" s="678"/>
    </row>
    <row r="9539" spans="1:8">
      <c r="A9539" s="676"/>
      <c r="B9539" s="677"/>
      <c r="C9539" s="981" t="s">
        <v>28</v>
      </c>
      <c r="D9539" s="1027" t="s">
        <v>29</v>
      </c>
      <c r="E9539" s="258">
        <v>0.01</v>
      </c>
      <c r="F9539" s="671">
        <v>316.39999999999998</v>
      </c>
      <c r="G9539" s="1562">
        <f t="shared" si="728"/>
        <v>3.1639999999999997</v>
      </c>
      <c r="H9539" s="678"/>
    </row>
    <row r="9540" spans="1:8">
      <c r="A9540" s="676"/>
      <c r="B9540" s="677"/>
      <c r="C9540" s="981" t="s">
        <v>47</v>
      </c>
      <c r="D9540" s="1027" t="s">
        <v>29</v>
      </c>
      <c r="E9540" s="258">
        <v>0.01</v>
      </c>
      <c r="F9540" s="649">
        <v>366.25</v>
      </c>
      <c r="G9540" s="1562">
        <f t="shared" si="728"/>
        <v>3.6625000000000001</v>
      </c>
      <c r="H9540" s="678"/>
    </row>
    <row r="9541" spans="1:8">
      <c r="A9541" s="676"/>
      <c r="B9541" s="288"/>
      <c r="C9541" s="981" t="s">
        <v>30</v>
      </c>
      <c r="D9541" s="1027" t="s">
        <v>29</v>
      </c>
      <c r="E9541" s="258">
        <v>0.01</v>
      </c>
      <c r="F9541" s="649">
        <v>650</v>
      </c>
      <c r="G9541" s="1562">
        <f t="shared" si="728"/>
        <v>6.5</v>
      </c>
      <c r="H9541" s="678"/>
    </row>
    <row r="9542" spans="1:8">
      <c r="A9542" s="676"/>
      <c r="B9542" s="677"/>
      <c r="C9542" s="981" t="s">
        <v>106</v>
      </c>
      <c r="D9542" s="1027" t="s">
        <v>116</v>
      </c>
      <c r="E9542" s="258">
        <v>1E-3</v>
      </c>
      <c r="F9542" s="649">
        <v>150375</v>
      </c>
      <c r="G9542" s="1562">
        <f t="shared" si="728"/>
        <v>150.375</v>
      </c>
      <c r="H9542" s="678"/>
    </row>
    <row r="9543" spans="1:8">
      <c r="A9543" s="676"/>
      <c r="B9543" s="677"/>
      <c r="C9543" s="981" t="s">
        <v>46</v>
      </c>
      <c r="D9543" s="1027" t="s">
        <v>29</v>
      </c>
      <c r="E9543" s="258">
        <v>0.01</v>
      </c>
      <c r="F9543" s="671">
        <v>8468</v>
      </c>
      <c r="G9543" s="1562">
        <f t="shared" si="728"/>
        <v>84.68</v>
      </c>
      <c r="H9543" s="678"/>
    </row>
    <row r="9544" spans="1:8">
      <c r="A9544" s="676"/>
      <c r="B9544" s="677"/>
      <c r="C9544" s="981" t="s">
        <v>33</v>
      </c>
      <c r="D9544" s="1027" t="s">
        <v>39</v>
      </c>
      <c r="E9544" s="258">
        <v>0.1</v>
      </c>
      <c r="F9544" s="649">
        <v>800</v>
      </c>
      <c r="G9544" s="1562">
        <f t="shared" si="728"/>
        <v>80</v>
      </c>
      <c r="H9544" s="678"/>
    </row>
    <row r="9545" spans="1:8">
      <c r="A9545" s="676"/>
      <c r="B9545" s="699" t="s">
        <v>35</v>
      </c>
      <c r="C9545" s="744"/>
      <c r="D9545" s="103"/>
      <c r="E9545" s="103"/>
      <c r="F9545" s="429"/>
      <c r="G9545" s="1533">
        <f>SUM(G9531:G9544)</f>
        <v>1712.5424999999998</v>
      </c>
      <c r="H9545" s="103"/>
    </row>
    <row r="9546" spans="1:8" ht="30">
      <c r="A9546" s="676" t="s">
        <v>5773</v>
      </c>
      <c r="B9546" s="677" t="s">
        <v>758</v>
      </c>
      <c r="C9546" s="981" t="s">
        <v>41</v>
      </c>
      <c r="D9546" s="104" t="s">
        <v>39</v>
      </c>
      <c r="E9546" s="1060">
        <v>0.01</v>
      </c>
      <c r="F9546" s="649">
        <v>1995</v>
      </c>
      <c r="G9546" s="1562">
        <f>E9546*F9546</f>
        <v>19.95</v>
      </c>
      <c r="H9546" s="678"/>
    </row>
    <row r="9547" spans="1:8">
      <c r="A9547" s="676"/>
      <c r="B9547" s="677"/>
      <c r="C9547" s="981" t="s">
        <v>148</v>
      </c>
      <c r="D9547" s="1027" t="s">
        <v>98</v>
      </c>
      <c r="E9547" s="257">
        <v>1E-3</v>
      </c>
      <c r="F9547" s="671">
        <v>63500</v>
      </c>
      <c r="G9547" s="1562">
        <f t="shared" ref="G9547:G9557" si="729">E9547*F9547</f>
        <v>63.5</v>
      </c>
      <c r="H9547" s="678"/>
    </row>
    <row r="9548" spans="1:8">
      <c r="A9548" s="676"/>
      <c r="B9548" s="677"/>
      <c r="C9548" s="56" t="s">
        <v>26</v>
      </c>
      <c r="D9548" s="104" t="s">
        <v>98</v>
      </c>
      <c r="E9548" s="257">
        <v>1E-3</v>
      </c>
      <c r="F9548" s="649">
        <v>67687</v>
      </c>
      <c r="G9548" s="1562">
        <f t="shared" si="729"/>
        <v>67.686999999999998</v>
      </c>
      <c r="H9548" s="678"/>
    </row>
    <row r="9549" spans="1:8" ht="30">
      <c r="A9549" s="676"/>
      <c r="B9549" s="699"/>
      <c r="C9549" s="981" t="s">
        <v>133</v>
      </c>
      <c r="D9549" s="1027" t="s">
        <v>39</v>
      </c>
      <c r="E9549" s="258">
        <v>0.01</v>
      </c>
      <c r="F9549" s="671">
        <v>68415</v>
      </c>
      <c r="G9549" s="1562">
        <f t="shared" si="729"/>
        <v>684.15</v>
      </c>
      <c r="H9549" s="308"/>
    </row>
    <row r="9550" spans="1:8">
      <c r="A9550" s="676"/>
      <c r="B9550" s="677"/>
      <c r="C9550" s="56" t="s">
        <v>83</v>
      </c>
      <c r="D9550" s="104" t="s">
        <v>98</v>
      </c>
      <c r="E9550" s="789">
        <v>1E-3</v>
      </c>
      <c r="F9550" s="649">
        <v>39930</v>
      </c>
      <c r="G9550" s="1562">
        <f t="shared" si="729"/>
        <v>39.93</v>
      </c>
      <c r="H9550" s="678"/>
    </row>
    <row r="9551" spans="1:8">
      <c r="A9551" s="676"/>
      <c r="B9551" s="677"/>
      <c r="C9551" s="56" t="s">
        <v>45</v>
      </c>
      <c r="D9551" s="1027" t="s">
        <v>39</v>
      </c>
      <c r="E9551" s="258">
        <v>1E-3</v>
      </c>
      <c r="F9551" s="649">
        <v>82115</v>
      </c>
      <c r="G9551" s="1562">
        <f t="shared" si="729"/>
        <v>82.114999999999995</v>
      </c>
      <c r="H9551" s="678"/>
    </row>
    <row r="9552" spans="1:8">
      <c r="A9552" s="676"/>
      <c r="B9552" s="677"/>
      <c r="C9552" s="981" t="s">
        <v>28</v>
      </c>
      <c r="D9552" s="1027" t="s">
        <v>29</v>
      </c>
      <c r="E9552" s="258">
        <v>0.01</v>
      </c>
      <c r="F9552" s="671">
        <v>316.39999999999998</v>
      </c>
      <c r="G9552" s="1562">
        <f t="shared" si="729"/>
        <v>3.1639999999999997</v>
      </c>
      <c r="H9552" s="678"/>
    </row>
    <row r="9553" spans="1:8">
      <c r="A9553" s="676"/>
      <c r="B9553" s="677"/>
      <c r="C9553" s="981" t="s">
        <v>47</v>
      </c>
      <c r="D9553" s="1027" t="s">
        <v>29</v>
      </c>
      <c r="E9553" s="258">
        <v>0.01</v>
      </c>
      <c r="F9553" s="649">
        <v>366.25</v>
      </c>
      <c r="G9553" s="1562">
        <f t="shared" si="729"/>
        <v>3.6625000000000001</v>
      </c>
      <c r="H9553" s="678"/>
    </row>
    <row r="9554" spans="1:8">
      <c r="A9554" s="676"/>
      <c r="B9554" s="677"/>
      <c r="C9554" s="981" t="s">
        <v>30</v>
      </c>
      <c r="D9554" s="1027" t="s">
        <v>29</v>
      </c>
      <c r="E9554" s="258">
        <v>0.01</v>
      </c>
      <c r="F9554" s="649">
        <v>650</v>
      </c>
      <c r="G9554" s="1562">
        <f t="shared" si="729"/>
        <v>6.5</v>
      </c>
      <c r="H9554" s="678"/>
    </row>
    <row r="9555" spans="1:8">
      <c r="A9555" s="676"/>
      <c r="B9555" s="677"/>
      <c r="C9555" s="981" t="s">
        <v>106</v>
      </c>
      <c r="D9555" s="1027" t="s">
        <v>116</v>
      </c>
      <c r="E9555" s="258">
        <v>1E-3</v>
      </c>
      <c r="F9555" s="649">
        <v>150375</v>
      </c>
      <c r="G9555" s="1562">
        <f t="shared" si="729"/>
        <v>150.375</v>
      </c>
      <c r="H9555" s="678"/>
    </row>
    <row r="9556" spans="1:8">
      <c r="A9556" s="676"/>
      <c r="B9556" s="677"/>
      <c r="C9556" s="981" t="s">
        <v>46</v>
      </c>
      <c r="D9556" s="1027" t="s">
        <v>29</v>
      </c>
      <c r="E9556" s="258">
        <v>0.01</v>
      </c>
      <c r="F9556" s="671">
        <v>8468</v>
      </c>
      <c r="G9556" s="1562">
        <f t="shared" si="729"/>
        <v>84.68</v>
      </c>
      <c r="H9556" s="678"/>
    </row>
    <row r="9557" spans="1:8">
      <c r="A9557" s="676"/>
      <c r="B9557" s="677"/>
      <c r="C9557" s="981" t="s">
        <v>33</v>
      </c>
      <c r="D9557" s="1027" t="s">
        <v>39</v>
      </c>
      <c r="E9557" s="258">
        <v>0.1</v>
      </c>
      <c r="F9557" s="649">
        <v>800</v>
      </c>
      <c r="G9557" s="1562">
        <f t="shared" si="729"/>
        <v>80</v>
      </c>
      <c r="H9557" s="678"/>
    </row>
    <row r="9558" spans="1:8">
      <c r="A9558" s="676"/>
      <c r="B9558" s="699" t="s">
        <v>35</v>
      </c>
      <c r="C9558" s="1061"/>
      <c r="D9558" s="17"/>
      <c r="E9558" s="260"/>
      <c r="F9558" s="670"/>
      <c r="G9558" s="1533">
        <f>SUM(G9546:G9557)</f>
        <v>1285.7135000000001</v>
      </c>
      <c r="H9558" s="103"/>
    </row>
    <row r="9559" spans="1:8" ht="30">
      <c r="A9559" s="676" t="s">
        <v>5774</v>
      </c>
      <c r="B9559" s="303" t="s">
        <v>151</v>
      </c>
      <c r="C9559" s="981" t="s">
        <v>152</v>
      </c>
      <c r="D9559" s="1027" t="s">
        <v>98</v>
      </c>
      <c r="E9559" s="257">
        <v>8.9999999999999993E-3</v>
      </c>
      <c r="F9559" s="649">
        <v>121303</v>
      </c>
      <c r="G9559" s="701">
        <f>E9559*F9559</f>
        <v>1091.7269999999999</v>
      </c>
      <c r="H9559" s="308"/>
    </row>
    <row r="9560" spans="1:8">
      <c r="A9560" s="676"/>
      <c r="B9560" s="288"/>
      <c r="C9560" s="981" t="s">
        <v>45</v>
      </c>
      <c r="D9560" s="1027" t="s">
        <v>39</v>
      </c>
      <c r="E9560" s="258">
        <v>1E-3</v>
      </c>
      <c r="F9560" s="649">
        <v>82115</v>
      </c>
      <c r="G9560" s="701">
        <f t="shared" ref="G9560:G9566" si="730">E9560*F9560</f>
        <v>82.114999999999995</v>
      </c>
      <c r="H9560" s="678"/>
    </row>
    <row r="9561" spans="1:8">
      <c r="A9561" s="676"/>
      <c r="B9561" s="677"/>
      <c r="C9561" s="981" t="s">
        <v>47</v>
      </c>
      <c r="D9561" s="1027" t="s">
        <v>29</v>
      </c>
      <c r="E9561" s="258">
        <v>0.01</v>
      </c>
      <c r="F9561" s="649">
        <v>366.25</v>
      </c>
      <c r="G9561" s="701">
        <f t="shared" si="730"/>
        <v>3.6625000000000001</v>
      </c>
      <c r="H9561" s="678"/>
    </row>
    <row r="9562" spans="1:8">
      <c r="A9562" s="676"/>
      <c r="B9562" s="677"/>
      <c r="C9562" s="981" t="s">
        <v>30</v>
      </c>
      <c r="D9562" s="1027" t="s">
        <v>29</v>
      </c>
      <c r="E9562" s="258">
        <v>0.01</v>
      </c>
      <c r="F9562" s="649">
        <v>650</v>
      </c>
      <c r="G9562" s="701">
        <f t="shared" si="730"/>
        <v>6.5</v>
      </c>
      <c r="H9562" s="678"/>
    </row>
    <row r="9563" spans="1:8">
      <c r="A9563" s="676"/>
      <c r="B9563" s="677"/>
      <c r="C9563" s="981" t="s">
        <v>31</v>
      </c>
      <c r="D9563" s="1027" t="s">
        <v>98</v>
      </c>
      <c r="E9563" s="258">
        <v>0.15</v>
      </c>
      <c r="F9563" s="668">
        <v>350</v>
      </c>
      <c r="G9563" s="701">
        <f t="shared" si="730"/>
        <v>52.5</v>
      </c>
      <c r="H9563" s="678"/>
    </row>
    <row r="9564" spans="1:8">
      <c r="A9564" s="676"/>
      <c r="B9564" s="677"/>
      <c r="C9564" s="981" t="s">
        <v>33</v>
      </c>
      <c r="D9564" s="1027" t="s">
        <v>39</v>
      </c>
      <c r="E9564" s="258">
        <v>0.1</v>
      </c>
      <c r="F9564" s="649">
        <v>800</v>
      </c>
      <c r="G9564" s="701">
        <f t="shared" si="730"/>
        <v>80</v>
      </c>
      <c r="H9564" s="678"/>
    </row>
    <row r="9565" spans="1:8">
      <c r="A9565" s="676"/>
      <c r="B9565" s="677"/>
      <c r="C9565" s="981" t="s">
        <v>79</v>
      </c>
      <c r="D9565" s="1027" t="s">
        <v>40</v>
      </c>
      <c r="E9565" s="258">
        <v>0.01</v>
      </c>
      <c r="F9565" s="649">
        <v>19488</v>
      </c>
      <c r="G9565" s="701">
        <f t="shared" si="730"/>
        <v>194.88</v>
      </c>
      <c r="H9565" s="678"/>
    </row>
    <row r="9566" spans="1:8">
      <c r="A9566" s="676"/>
      <c r="B9566" s="699"/>
      <c r="C9566" s="981" t="s">
        <v>55</v>
      </c>
      <c r="D9566" s="1027" t="s">
        <v>40</v>
      </c>
      <c r="E9566" s="258">
        <v>1E-3</v>
      </c>
      <c r="F9566" s="649">
        <v>150370</v>
      </c>
      <c r="G9566" s="701">
        <f t="shared" si="730"/>
        <v>150.37</v>
      </c>
      <c r="H9566" s="308"/>
    </row>
    <row r="9567" spans="1:8">
      <c r="A9567" s="676"/>
      <c r="B9567" s="699" t="s">
        <v>35</v>
      </c>
      <c r="C9567" s="1061"/>
      <c r="D9567" s="17"/>
      <c r="E9567" s="260"/>
      <c r="F9567" s="670"/>
      <c r="G9567" s="1533">
        <f>SUM(G9559:G9566)</f>
        <v>1661.7544999999996</v>
      </c>
      <c r="H9567" s="103"/>
    </row>
    <row r="9568" spans="1:8" ht="30">
      <c r="A9568" s="676" t="s">
        <v>5775</v>
      </c>
      <c r="B9568" s="303" t="s">
        <v>153</v>
      </c>
      <c r="C9568" s="981" t="s">
        <v>154</v>
      </c>
      <c r="D9568" s="1027" t="s">
        <v>98</v>
      </c>
      <c r="E9568" s="257">
        <v>8.9999999999999993E-3</v>
      </c>
      <c r="F9568" s="649">
        <v>57057</v>
      </c>
      <c r="G9568" s="701">
        <f>E9568*F9568</f>
        <v>513.51299999999992</v>
      </c>
      <c r="H9568" s="678"/>
    </row>
    <row r="9569" spans="1:8">
      <c r="A9569" s="676"/>
      <c r="B9569" s="699"/>
      <c r="C9569" s="981" t="s">
        <v>155</v>
      </c>
      <c r="D9569" s="1027" t="s">
        <v>98</v>
      </c>
      <c r="E9569" s="258">
        <v>0.01</v>
      </c>
      <c r="F9569" s="649">
        <v>2782</v>
      </c>
      <c r="G9569" s="701">
        <f t="shared" ref="G9569:G9576" si="731">E9569*F9569</f>
        <v>27.82</v>
      </c>
      <c r="H9569" s="308"/>
    </row>
    <row r="9570" spans="1:8">
      <c r="A9570" s="676"/>
      <c r="B9570" s="677"/>
      <c r="C9570" s="981" t="s">
        <v>156</v>
      </c>
      <c r="D9570" s="1027" t="s">
        <v>39</v>
      </c>
      <c r="E9570" s="258">
        <v>0.09</v>
      </c>
      <c r="F9570" s="649">
        <v>2000</v>
      </c>
      <c r="G9570" s="701">
        <f t="shared" si="731"/>
        <v>180</v>
      </c>
      <c r="H9570" s="678"/>
    </row>
    <row r="9571" spans="1:8">
      <c r="A9571" s="676"/>
      <c r="B9571" s="677"/>
      <c r="C9571" s="981" t="s">
        <v>157</v>
      </c>
      <c r="D9571" s="1027" t="s">
        <v>158</v>
      </c>
      <c r="E9571" s="258">
        <v>0.09</v>
      </c>
      <c r="F9571" s="649">
        <v>2000</v>
      </c>
      <c r="G9571" s="701">
        <f t="shared" si="731"/>
        <v>180</v>
      </c>
      <c r="H9571" s="678"/>
    </row>
    <row r="9572" spans="1:8" ht="30">
      <c r="A9572" s="676"/>
      <c r="B9572" s="677"/>
      <c r="C9572" s="981" t="s">
        <v>159</v>
      </c>
      <c r="D9572" s="1027" t="s">
        <v>29</v>
      </c>
      <c r="E9572" s="258">
        <v>1E-3</v>
      </c>
      <c r="F9572" s="649">
        <v>200000</v>
      </c>
      <c r="G9572" s="701">
        <f t="shared" si="731"/>
        <v>200</v>
      </c>
      <c r="H9572" s="678"/>
    </row>
    <row r="9573" spans="1:8">
      <c r="A9573" s="676"/>
      <c r="B9573" s="677"/>
      <c r="C9573" s="981" t="s">
        <v>47</v>
      </c>
      <c r="D9573" s="1027" t="s">
        <v>29</v>
      </c>
      <c r="E9573" s="258">
        <v>0.01</v>
      </c>
      <c r="F9573" s="649">
        <v>366.25</v>
      </c>
      <c r="G9573" s="701">
        <f t="shared" si="731"/>
        <v>3.6625000000000001</v>
      </c>
      <c r="H9573" s="678"/>
    </row>
    <row r="9574" spans="1:8">
      <c r="A9574" s="676"/>
      <c r="B9574" s="677"/>
      <c r="C9574" s="981" t="s">
        <v>30</v>
      </c>
      <c r="D9574" s="1027" t="s">
        <v>29</v>
      </c>
      <c r="E9574" s="258">
        <v>0.01</v>
      </c>
      <c r="F9574" s="649">
        <v>650</v>
      </c>
      <c r="G9574" s="701">
        <f t="shared" si="731"/>
        <v>6.5</v>
      </c>
      <c r="H9574" s="678"/>
    </row>
    <row r="9575" spans="1:8">
      <c r="A9575" s="676"/>
      <c r="B9575" s="677"/>
      <c r="C9575" s="981" t="s">
        <v>33</v>
      </c>
      <c r="D9575" s="1027" t="s">
        <v>39</v>
      </c>
      <c r="E9575" s="258">
        <v>0.1</v>
      </c>
      <c r="F9575" s="649">
        <v>800</v>
      </c>
      <c r="G9575" s="701">
        <f t="shared" si="731"/>
        <v>80</v>
      </c>
      <c r="H9575" s="678"/>
    </row>
    <row r="9576" spans="1:8">
      <c r="A9576" s="676"/>
      <c r="B9576" s="699"/>
      <c r="C9576" s="25" t="s">
        <v>79</v>
      </c>
      <c r="D9576" s="1027" t="s">
        <v>40</v>
      </c>
      <c r="E9576" s="258">
        <v>1E-3</v>
      </c>
      <c r="F9576" s="649">
        <v>19488</v>
      </c>
      <c r="G9576" s="701">
        <f t="shared" si="731"/>
        <v>19.488</v>
      </c>
      <c r="H9576" s="308"/>
    </row>
    <row r="9577" spans="1:8">
      <c r="A9577" s="676"/>
      <c r="B9577" s="699" t="s">
        <v>35</v>
      </c>
      <c r="C9577" s="742"/>
      <c r="D9577" s="678"/>
      <c r="E9577" s="678"/>
      <c r="F9577" s="204"/>
      <c r="G9577" s="1533">
        <f>SUM(G9568:G9576)</f>
        <v>1210.9835</v>
      </c>
      <c r="H9577" s="678"/>
    </row>
    <row r="9578" spans="1:8" ht="30">
      <c r="A9578" s="676" t="s">
        <v>5776</v>
      </c>
      <c r="B9578" s="303" t="s">
        <v>160</v>
      </c>
      <c r="C9578" s="981" t="s">
        <v>54</v>
      </c>
      <c r="D9578" s="1027" t="s">
        <v>98</v>
      </c>
      <c r="E9578" s="257">
        <v>0.01</v>
      </c>
      <c r="F9578" s="649">
        <v>91113</v>
      </c>
      <c r="G9578" s="701">
        <f>E9578*F9578</f>
        <v>911.13</v>
      </c>
      <c r="H9578" s="678"/>
    </row>
    <row r="9579" spans="1:8">
      <c r="A9579" s="676"/>
      <c r="B9579" s="677"/>
      <c r="C9579" s="981" t="s">
        <v>55</v>
      </c>
      <c r="D9579" s="1027" t="s">
        <v>40</v>
      </c>
      <c r="E9579" s="258">
        <v>1E-3</v>
      </c>
      <c r="F9579" s="649">
        <v>150370</v>
      </c>
      <c r="G9579" s="701">
        <f t="shared" ref="G9579:G9589" si="732">E9579*F9579</f>
        <v>150.37</v>
      </c>
      <c r="H9579" s="678"/>
    </row>
    <row r="9580" spans="1:8">
      <c r="A9580" s="676"/>
      <c r="B9580" s="677"/>
      <c r="C9580" s="981" t="s">
        <v>45</v>
      </c>
      <c r="D9580" s="1027" t="s">
        <v>39</v>
      </c>
      <c r="E9580" s="258">
        <v>1E-3</v>
      </c>
      <c r="F9580" s="649">
        <v>82115</v>
      </c>
      <c r="G9580" s="701">
        <f t="shared" si="732"/>
        <v>82.114999999999995</v>
      </c>
      <c r="H9580" s="678"/>
    </row>
    <row r="9581" spans="1:8">
      <c r="A9581" s="676"/>
      <c r="B9581" s="677"/>
      <c r="C9581" s="981" t="s">
        <v>28</v>
      </c>
      <c r="D9581" s="1027" t="s">
        <v>29</v>
      </c>
      <c r="E9581" s="258">
        <v>0.01</v>
      </c>
      <c r="F9581" s="671">
        <v>316.39999999999998</v>
      </c>
      <c r="G9581" s="701">
        <f t="shared" si="732"/>
        <v>3.1639999999999997</v>
      </c>
      <c r="H9581" s="678"/>
    </row>
    <row r="9582" spans="1:8">
      <c r="A9582" s="676"/>
      <c r="B9582" s="699"/>
      <c r="C9582" s="981" t="s">
        <v>47</v>
      </c>
      <c r="D9582" s="1027" t="s">
        <v>29</v>
      </c>
      <c r="E9582" s="258">
        <v>0.01</v>
      </c>
      <c r="F9582" s="649">
        <v>366.25</v>
      </c>
      <c r="G9582" s="701">
        <f t="shared" si="732"/>
        <v>3.6625000000000001</v>
      </c>
      <c r="H9582" s="308"/>
    </row>
    <row r="9583" spans="1:8">
      <c r="A9583" s="676"/>
      <c r="B9583" s="677"/>
      <c r="C9583" s="981" t="s">
        <v>106</v>
      </c>
      <c r="D9583" s="1027" t="s">
        <v>116</v>
      </c>
      <c r="E9583" s="258">
        <v>1E-3</v>
      </c>
      <c r="F9583" s="649">
        <v>150375</v>
      </c>
      <c r="G9583" s="701">
        <f t="shared" si="732"/>
        <v>150.375</v>
      </c>
      <c r="H9583" s="678"/>
    </row>
    <row r="9584" spans="1:8">
      <c r="A9584" s="676"/>
      <c r="B9584" s="677"/>
      <c r="C9584" s="981" t="s">
        <v>31</v>
      </c>
      <c r="D9584" s="1027" t="s">
        <v>98</v>
      </c>
      <c r="E9584" s="258">
        <v>0.1</v>
      </c>
      <c r="F9584" s="668">
        <v>350</v>
      </c>
      <c r="G9584" s="701">
        <f t="shared" si="732"/>
        <v>35</v>
      </c>
      <c r="H9584" s="678"/>
    </row>
    <row r="9585" spans="1:8">
      <c r="A9585" s="676"/>
      <c r="B9585" s="677"/>
      <c r="C9585" s="56" t="s">
        <v>26</v>
      </c>
      <c r="D9585" s="104" t="s">
        <v>98</v>
      </c>
      <c r="E9585" s="257">
        <v>1E-3</v>
      </c>
      <c r="F9585" s="649">
        <v>67687</v>
      </c>
      <c r="G9585" s="701">
        <f t="shared" si="732"/>
        <v>67.686999999999998</v>
      </c>
      <c r="H9585" s="678"/>
    </row>
    <row r="9586" spans="1:8">
      <c r="A9586" s="676"/>
      <c r="B9586" s="677"/>
      <c r="C9586" s="56" t="s">
        <v>90</v>
      </c>
      <c r="D9586" s="104" t="s">
        <v>39</v>
      </c>
      <c r="E9586" s="1060">
        <v>1E-3</v>
      </c>
      <c r="F9586" s="671">
        <v>175794</v>
      </c>
      <c r="G9586" s="701">
        <f t="shared" si="732"/>
        <v>175.79400000000001</v>
      </c>
      <c r="H9586" s="678"/>
    </row>
    <row r="9587" spans="1:8">
      <c r="A9587" s="676"/>
      <c r="B9587" s="677"/>
      <c r="C9587" s="981" t="s">
        <v>161</v>
      </c>
      <c r="D9587" s="1027" t="s">
        <v>39</v>
      </c>
      <c r="E9587" s="1059">
        <v>1E-3</v>
      </c>
      <c r="F9587" s="671">
        <v>51800</v>
      </c>
      <c r="G9587" s="701">
        <f t="shared" si="732"/>
        <v>51.800000000000004</v>
      </c>
      <c r="H9587" s="678"/>
    </row>
    <row r="9588" spans="1:8" ht="30">
      <c r="A9588" s="676"/>
      <c r="B9588" s="677"/>
      <c r="C9588" s="981" t="s">
        <v>133</v>
      </c>
      <c r="D9588" s="1027" t="s">
        <v>34</v>
      </c>
      <c r="E9588" s="258">
        <v>1E-3</v>
      </c>
      <c r="F9588" s="671">
        <v>68401</v>
      </c>
      <c r="G9588" s="701">
        <f t="shared" si="732"/>
        <v>68.400999999999996</v>
      </c>
      <c r="H9588" s="678"/>
    </row>
    <row r="9589" spans="1:8">
      <c r="A9589" s="676"/>
      <c r="B9589" s="677"/>
      <c r="C9589" s="981" t="s">
        <v>33</v>
      </c>
      <c r="D9589" s="1027" t="s">
        <v>39</v>
      </c>
      <c r="E9589" s="258">
        <v>0.2</v>
      </c>
      <c r="F9589" s="649">
        <v>800</v>
      </c>
      <c r="G9589" s="701">
        <f t="shared" si="732"/>
        <v>160</v>
      </c>
      <c r="H9589" s="678"/>
    </row>
    <row r="9590" spans="1:8">
      <c r="A9590" s="676"/>
      <c r="B9590" s="699" t="s">
        <v>35</v>
      </c>
      <c r="C9590" s="1061"/>
      <c r="D9590" s="17"/>
      <c r="E9590" s="1063"/>
      <c r="F9590" s="670"/>
      <c r="G9590" s="1533">
        <f>SUM(G9578:G9589)</f>
        <v>1859.4984999999999</v>
      </c>
      <c r="H9590" s="308"/>
    </row>
    <row r="9591" spans="1:8" ht="45">
      <c r="A9591" s="676" t="s">
        <v>5777</v>
      </c>
      <c r="B9591" s="303" t="s">
        <v>162</v>
      </c>
      <c r="C9591" s="981" t="s">
        <v>26</v>
      </c>
      <c r="D9591" s="1027" t="s">
        <v>98</v>
      </c>
      <c r="E9591" s="1059">
        <v>2E-3</v>
      </c>
      <c r="F9591" s="649">
        <v>67687</v>
      </c>
      <c r="G9591" s="701">
        <f>E9591*F9591</f>
        <v>135.374</v>
      </c>
      <c r="H9591" s="678"/>
    </row>
    <row r="9592" spans="1:8">
      <c r="A9592" s="676"/>
      <c r="B9592" s="677"/>
      <c r="C9592" s="981" t="s">
        <v>28</v>
      </c>
      <c r="D9592" s="1027" t="s">
        <v>29</v>
      </c>
      <c r="E9592" s="258">
        <v>0.01</v>
      </c>
      <c r="F9592" s="649">
        <v>316.39999999999998</v>
      </c>
      <c r="G9592" s="701">
        <f t="shared" ref="G9592:G9598" si="733">E9592*F9592</f>
        <v>3.1639999999999997</v>
      </c>
      <c r="H9592" s="678"/>
    </row>
    <row r="9593" spans="1:8">
      <c r="A9593" s="676"/>
      <c r="B9593" s="677"/>
      <c r="C9593" s="981" t="s">
        <v>47</v>
      </c>
      <c r="D9593" s="1027" t="s">
        <v>29</v>
      </c>
      <c r="E9593" s="258">
        <v>0.01</v>
      </c>
      <c r="F9593" s="649">
        <v>366.25</v>
      </c>
      <c r="G9593" s="701">
        <f t="shared" si="733"/>
        <v>3.6625000000000001</v>
      </c>
      <c r="H9593" s="678"/>
    </row>
    <row r="9594" spans="1:8">
      <c r="A9594" s="676"/>
      <c r="B9594" s="288"/>
      <c r="C9594" s="981" t="s">
        <v>30</v>
      </c>
      <c r="D9594" s="1027" t="s">
        <v>29</v>
      </c>
      <c r="E9594" s="258">
        <v>0.01</v>
      </c>
      <c r="F9594" s="649">
        <v>650</v>
      </c>
      <c r="G9594" s="701">
        <f t="shared" si="733"/>
        <v>6.5</v>
      </c>
      <c r="H9594" s="678"/>
    </row>
    <row r="9595" spans="1:8">
      <c r="A9595" s="676"/>
      <c r="B9595" s="677"/>
      <c r="C9595" s="981" t="s">
        <v>106</v>
      </c>
      <c r="D9595" s="1027" t="s">
        <v>116</v>
      </c>
      <c r="E9595" s="258">
        <v>1E-3</v>
      </c>
      <c r="F9595" s="649">
        <v>150375</v>
      </c>
      <c r="G9595" s="701">
        <f t="shared" si="733"/>
        <v>150.375</v>
      </c>
      <c r="H9595" s="678"/>
    </row>
    <row r="9596" spans="1:8">
      <c r="A9596" s="676"/>
      <c r="B9596" s="677"/>
      <c r="C9596" s="981" t="s">
        <v>163</v>
      </c>
      <c r="D9596" s="1027" t="s">
        <v>158</v>
      </c>
      <c r="E9596" s="257">
        <v>0.02</v>
      </c>
      <c r="F9596" s="649">
        <v>10500</v>
      </c>
      <c r="G9596" s="701">
        <f t="shared" si="733"/>
        <v>210</v>
      </c>
      <c r="H9596" s="678"/>
    </row>
    <row r="9597" spans="1:8">
      <c r="A9597" s="676"/>
      <c r="B9597" s="677"/>
      <c r="C9597" s="981" t="s">
        <v>164</v>
      </c>
      <c r="D9597" s="1027" t="s">
        <v>40</v>
      </c>
      <c r="E9597" s="258">
        <v>2E-3</v>
      </c>
      <c r="F9597" s="649">
        <v>200000</v>
      </c>
      <c r="G9597" s="701">
        <f t="shared" si="733"/>
        <v>400</v>
      </c>
      <c r="H9597" s="678"/>
    </row>
    <row r="9598" spans="1:8">
      <c r="A9598" s="676"/>
      <c r="B9598" s="677"/>
      <c r="C9598" s="981" t="s">
        <v>33</v>
      </c>
      <c r="D9598" s="1027" t="s">
        <v>39</v>
      </c>
      <c r="E9598" s="258">
        <v>0.2</v>
      </c>
      <c r="F9598" s="649">
        <v>800</v>
      </c>
      <c r="G9598" s="701">
        <f t="shared" si="733"/>
        <v>160</v>
      </c>
      <c r="H9598" s="678"/>
    </row>
    <row r="9599" spans="1:8">
      <c r="A9599" s="676"/>
      <c r="B9599" s="699" t="s">
        <v>35</v>
      </c>
      <c r="C9599" s="1061"/>
      <c r="D9599" s="17"/>
      <c r="E9599" s="1063"/>
      <c r="F9599" s="670"/>
      <c r="G9599" s="1533">
        <f>SUM(G9591:G9598)</f>
        <v>1069.0754999999999</v>
      </c>
      <c r="H9599" s="103"/>
    </row>
    <row r="9600" spans="1:8" ht="45">
      <c r="A9600" s="676" t="s">
        <v>5778</v>
      </c>
      <c r="B9600" s="303" t="s">
        <v>165</v>
      </c>
      <c r="C9600" s="981" t="s">
        <v>1029</v>
      </c>
      <c r="D9600" s="1027" t="s">
        <v>75</v>
      </c>
      <c r="E9600" s="258">
        <v>1E-3</v>
      </c>
      <c r="F9600" s="649">
        <v>710661</v>
      </c>
      <c r="G9600" s="701">
        <f>E9600*F9600</f>
        <v>710.66100000000006</v>
      </c>
      <c r="H9600" s="678"/>
    </row>
    <row r="9601" spans="1:8">
      <c r="A9601" s="676"/>
      <c r="B9601" s="677"/>
      <c r="C9601" s="981" t="s">
        <v>167</v>
      </c>
      <c r="D9601" s="1027" t="s">
        <v>29</v>
      </c>
      <c r="E9601" s="258">
        <v>4</v>
      </c>
      <c r="F9601" s="649">
        <v>121</v>
      </c>
      <c r="G9601" s="701">
        <f t="shared" ref="G9601:G9611" si="734">E9601*F9601</f>
        <v>484</v>
      </c>
      <c r="H9601" s="678"/>
    </row>
    <row r="9602" spans="1:8">
      <c r="A9602" s="676"/>
      <c r="B9602" s="677"/>
      <c r="C9602" s="981" t="s">
        <v>168</v>
      </c>
      <c r="D9602" s="1027" t="s">
        <v>38</v>
      </c>
      <c r="E9602" s="258">
        <v>1</v>
      </c>
      <c r="F9602" s="649">
        <v>5198</v>
      </c>
      <c r="G9602" s="701">
        <f t="shared" si="734"/>
        <v>5198</v>
      </c>
      <c r="H9602" s="678"/>
    </row>
    <row r="9603" spans="1:8">
      <c r="A9603" s="676"/>
      <c r="B9603" s="677"/>
      <c r="C9603" s="981"/>
      <c r="D9603" s="1027"/>
      <c r="E9603" s="258"/>
      <c r="F9603" s="649"/>
      <c r="G9603" s="701">
        <f t="shared" si="734"/>
        <v>0</v>
      </c>
      <c r="H9603" s="678"/>
    </row>
    <row r="9604" spans="1:8">
      <c r="A9604" s="676"/>
      <c r="B9604" s="677"/>
      <c r="C9604" s="981" t="s">
        <v>171</v>
      </c>
      <c r="D9604" s="1027" t="s">
        <v>29</v>
      </c>
      <c r="E9604" s="258">
        <v>1E-3</v>
      </c>
      <c r="F9604" s="649">
        <v>150375</v>
      </c>
      <c r="G9604" s="701">
        <f t="shared" si="734"/>
        <v>150.375</v>
      </c>
      <c r="H9604" s="678"/>
    </row>
    <row r="9605" spans="1:8">
      <c r="A9605" s="676"/>
      <c r="B9605" s="699"/>
      <c r="C9605" s="981" t="s">
        <v>172</v>
      </c>
      <c r="D9605" s="1027" t="s">
        <v>29</v>
      </c>
      <c r="E9605" s="258">
        <v>2</v>
      </c>
      <c r="F9605" s="649">
        <v>566</v>
      </c>
      <c r="G9605" s="701">
        <f t="shared" si="734"/>
        <v>1132</v>
      </c>
      <c r="H9605" s="308"/>
    </row>
    <row r="9606" spans="1:8">
      <c r="A9606" s="676"/>
      <c r="B9606" s="288"/>
      <c r="C9606" s="99" t="s">
        <v>173</v>
      </c>
      <c r="D9606" s="1027" t="s">
        <v>40</v>
      </c>
      <c r="E9606" s="258">
        <v>0.02</v>
      </c>
      <c r="F9606" s="649">
        <v>7686</v>
      </c>
      <c r="G9606" s="701">
        <f t="shared" si="734"/>
        <v>153.72</v>
      </c>
      <c r="H9606" s="678"/>
    </row>
    <row r="9607" spans="1:8" ht="45">
      <c r="A9607" s="676"/>
      <c r="B9607" s="677"/>
      <c r="C9607" s="981" t="s">
        <v>174</v>
      </c>
      <c r="D9607" s="1027" t="s">
        <v>40</v>
      </c>
      <c r="E9607" s="258">
        <v>2</v>
      </c>
      <c r="F9607" s="649">
        <v>1115</v>
      </c>
      <c r="G9607" s="701">
        <f t="shared" si="734"/>
        <v>2230</v>
      </c>
      <c r="H9607" s="678"/>
    </row>
    <row r="9608" spans="1:8">
      <c r="A9608" s="676"/>
      <c r="B9608" s="677"/>
      <c r="C9608" s="981" t="s">
        <v>175</v>
      </c>
      <c r="D9608" s="1027" t="s">
        <v>40</v>
      </c>
      <c r="E9608" s="258">
        <v>0.01</v>
      </c>
      <c r="F9608" s="649">
        <v>24980</v>
      </c>
      <c r="G9608" s="701">
        <f t="shared" si="734"/>
        <v>249.8</v>
      </c>
      <c r="H9608" s="678"/>
    </row>
    <row r="9609" spans="1:8">
      <c r="A9609" s="676"/>
      <c r="B9609" s="677"/>
      <c r="C9609" s="981" t="s">
        <v>33</v>
      </c>
      <c r="D9609" s="1027" t="s">
        <v>39</v>
      </c>
      <c r="E9609" s="258">
        <v>0.2</v>
      </c>
      <c r="F9609" s="649">
        <v>800</v>
      </c>
      <c r="G9609" s="701">
        <f t="shared" si="734"/>
        <v>160</v>
      </c>
      <c r="H9609" s="678"/>
    </row>
    <row r="9610" spans="1:8">
      <c r="A9610" s="676"/>
      <c r="B9610" s="677"/>
      <c r="C9610" s="981" t="s">
        <v>31</v>
      </c>
      <c r="D9610" s="1027" t="s">
        <v>98</v>
      </c>
      <c r="E9610" s="258">
        <v>0.1</v>
      </c>
      <c r="F9610" s="668">
        <v>350</v>
      </c>
      <c r="G9610" s="701">
        <f t="shared" si="734"/>
        <v>35</v>
      </c>
      <c r="H9610" s="678"/>
    </row>
    <row r="9611" spans="1:8" ht="45">
      <c r="A9611" s="676"/>
      <c r="B9611" s="677"/>
      <c r="C9611" s="981" t="s">
        <v>5371</v>
      </c>
      <c r="D9611" s="1027" t="s">
        <v>75</v>
      </c>
      <c r="E9611" s="258">
        <v>1E-3</v>
      </c>
      <c r="F9611" s="649">
        <v>710661</v>
      </c>
      <c r="G9611" s="701">
        <f t="shared" si="734"/>
        <v>710.66100000000006</v>
      </c>
      <c r="H9611" s="678"/>
    </row>
    <row r="9612" spans="1:8">
      <c r="A9612" s="676"/>
      <c r="B9612" s="699" t="s">
        <v>35</v>
      </c>
      <c r="C9612" s="744"/>
      <c r="D9612" s="103"/>
      <c r="E9612" s="608"/>
      <c r="F9612" s="429"/>
      <c r="G9612" s="1533">
        <f>SUM(G9600:G9611)</f>
        <v>11214.217000000001</v>
      </c>
      <c r="H9612" s="103"/>
    </row>
    <row r="9613" spans="1:8" ht="45">
      <c r="A9613" s="676" t="s">
        <v>5779</v>
      </c>
      <c r="B9613" s="303" t="s">
        <v>176</v>
      </c>
      <c r="C9613" s="981" t="s">
        <v>5372</v>
      </c>
      <c r="D9613" s="1027" t="s">
        <v>116</v>
      </c>
      <c r="E9613" s="258">
        <v>0.01</v>
      </c>
      <c r="F9613" s="649">
        <v>676178</v>
      </c>
      <c r="G9613" s="701">
        <f>E9613*F9613</f>
        <v>6761.78</v>
      </c>
      <c r="H9613" s="678"/>
    </row>
    <row r="9614" spans="1:8" ht="30">
      <c r="A9614" s="676"/>
      <c r="B9614" s="677"/>
      <c r="C9614" s="981" t="s">
        <v>177</v>
      </c>
      <c r="D9614" s="1027" t="s">
        <v>178</v>
      </c>
      <c r="E9614" s="258">
        <v>0.1</v>
      </c>
      <c r="F9614" s="649">
        <v>2800</v>
      </c>
      <c r="G9614" s="701">
        <f t="shared" ref="G9614:G9624" si="735">E9614*F9614</f>
        <v>280</v>
      </c>
      <c r="H9614" s="678"/>
    </row>
    <row r="9615" spans="1:8">
      <c r="A9615" s="676"/>
      <c r="B9615" s="677"/>
      <c r="C9615" s="981" t="s">
        <v>167</v>
      </c>
      <c r="D9615" s="1027" t="s">
        <v>29</v>
      </c>
      <c r="E9615" s="258">
        <v>4</v>
      </c>
      <c r="F9615" s="649">
        <v>121</v>
      </c>
      <c r="G9615" s="701">
        <f t="shared" si="735"/>
        <v>484</v>
      </c>
      <c r="H9615" s="678"/>
    </row>
    <row r="9616" spans="1:8">
      <c r="A9616" s="676"/>
      <c r="B9616" s="699"/>
      <c r="C9616" s="981" t="s">
        <v>168</v>
      </c>
      <c r="D9616" s="1027" t="s">
        <v>29</v>
      </c>
      <c r="E9616" s="258">
        <v>0.45</v>
      </c>
      <c r="F9616" s="649">
        <v>5198</v>
      </c>
      <c r="G9616" s="701">
        <f t="shared" si="735"/>
        <v>2339.1</v>
      </c>
      <c r="H9616" s="308"/>
    </row>
    <row r="9617" spans="1:8">
      <c r="A9617" s="676"/>
      <c r="B9617" s="288"/>
      <c r="C9617" s="981" t="s">
        <v>171</v>
      </c>
      <c r="D9617" s="1027" t="s">
        <v>29</v>
      </c>
      <c r="E9617" s="258">
        <v>1E-3</v>
      </c>
      <c r="F9617" s="649">
        <v>150375</v>
      </c>
      <c r="G9617" s="701">
        <f t="shared" si="735"/>
        <v>150.375</v>
      </c>
      <c r="H9617" s="678"/>
    </row>
    <row r="9618" spans="1:8">
      <c r="A9618" s="676"/>
      <c r="B9618" s="677"/>
      <c r="C9618" s="981" t="s">
        <v>172</v>
      </c>
      <c r="D9618" s="1027" t="s">
        <v>29</v>
      </c>
      <c r="E9618" s="258">
        <v>1</v>
      </c>
      <c r="F9618" s="649">
        <v>566</v>
      </c>
      <c r="G9618" s="701">
        <f t="shared" si="735"/>
        <v>566</v>
      </c>
      <c r="H9618" s="678"/>
    </row>
    <row r="9619" spans="1:8">
      <c r="A9619" s="676"/>
      <c r="B9619" s="677"/>
      <c r="C9619" s="99"/>
      <c r="D9619" s="1027"/>
      <c r="E9619" s="258">
        <v>1</v>
      </c>
      <c r="F9619" s="671"/>
      <c r="G9619" s="701"/>
      <c r="H9619" s="678"/>
    </row>
    <row r="9620" spans="1:8">
      <c r="A9620" s="676"/>
      <c r="B9620" s="677"/>
      <c r="C9620" s="981" t="s">
        <v>173</v>
      </c>
      <c r="D9620" s="1027" t="s">
        <v>40</v>
      </c>
      <c r="E9620" s="258">
        <v>0.01</v>
      </c>
      <c r="F9620" s="649">
        <v>7686</v>
      </c>
      <c r="G9620" s="701">
        <f t="shared" si="735"/>
        <v>76.86</v>
      </c>
      <c r="H9620" s="678"/>
    </row>
    <row r="9621" spans="1:8" ht="45">
      <c r="A9621" s="676"/>
      <c r="B9621" s="677"/>
      <c r="C9621" s="981" t="s">
        <v>174</v>
      </c>
      <c r="D9621" s="1027" t="s">
        <v>40</v>
      </c>
      <c r="E9621" s="258">
        <v>0.01</v>
      </c>
      <c r="F9621" s="649">
        <v>1115</v>
      </c>
      <c r="G9621" s="701">
        <f t="shared" si="735"/>
        <v>11.15</v>
      </c>
      <c r="H9621" s="678"/>
    </row>
    <row r="9622" spans="1:8">
      <c r="A9622" s="676"/>
      <c r="B9622" s="677"/>
      <c r="C9622" s="981" t="s">
        <v>175</v>
      </c>
      <c r="D9622" s="1027" t="s">
        <v>40</v>
      </c>
      <c r="E9622" s="258">
        <v>1E-3</v>
      </c>
      <c r="F9622" s="649">
        <v>24980</v>
      </c>
      <c r="G9622" s="701">
        <f t="shared" si="735"/>
        <v>24.98</v>
      </c>
      <c r="H9622" s="678"/>
    </row>
    <row r="9623" spans="1:8">
      <c r="A9623" s="676"/>
      <c r="B9623" s="677"/>
      <c r="C9623" s="981" t="s">
        <v>33</v>
      </c>
      <c r="D9623" s="1027" t="s">
        <v>34</v>
      </c>
      <c r="E9623" s="258">
        <v>0.4</v>
      </c>
      <c r="F9623" s="649">
        <v>800</v>
      </c>
      <c r="G9623" s="701">
        <f t="shared" si="735"/>
        <v>320</v>
      </c>
      <c r="H9623" s="678"/>
    </row>
    <row r="9624" spans="1:8">
      <c r="A9624" s="676"/>
      <c r="B9624" s="677"/>
      <c r="C9624" s="981" t="s">
        <v>31</v>
      </c>
      <c r="D9624" s="1027" t="s">
        <v>98</v>
      </c>
      <c r="E9624" s="258">
        <v>0.27</v>
      </c>
      <c r="F9624" s="649">
        <v>350</v>
      </c>
      <c r="G9624" s="701">
        <f t="shared" si="735"/>
        <v>94.5</v>
      </c>
      <c r="H9624" s="678"/>
    </row>
    <row r="9625" spans="1:8">
      <c r="B9625" s="699" t="s">
        <v>35</v>
      </c>
      <c r="C9625" s="744"/>
      <c r="D9625" s="103"/>
      <c r="E9625" s="103"/>
      <c r="F9625" s="429"/>
      <c r="G9625" s="1533">
        <f>SUM(G9613:G9624)</f>
        <v>11108.744999999999</v>
      </c>
      <c r="H9625" s="103"/>
    </row>
    <row r="9626" spans="1:8" s="6" customFormat="1" ht="30">
      <c r="A9626" s="1312" t="s">
        <v>6202</v>
      </c>
      <c r="B9626" s="38" t="s">
        <v>6201</v>
      </c>
      <c r="C9626" s="981" t="s">
        <v>41</v>
      </c>
      <c r="D9626" s="1710" t="s">
        <v>39</v>
      </c>
      <c r="E9626" s="258">
        <v>0.01</v>
      </c>
      <c r="F9626" s="649">
        <v>1995</v>
      </c>
      <c r="G9626" s="649">
        <f>E9626*F9626</f>
        <v>19.95</v>
      </c>
      <c r="H9626" s="1710"/>
    </row>
    <row r="9627" spans="1:8" s="6" customFormat="1">
      <c r="A9627" s="1312"/>
      <c r="B9627" s="89"/>
      <c r="C9627" s="981" t="s">
        <v>26</v>
      </c>
      <c r="D9627" s="1710" t="s">
        <v>98</v>
      </c>
      <c r="E9627" s="257">
        <v>1E-3</v>
      </c>
      <c r="F9627" s="649">
        <v>67687</v>
      </c>
      <c r="G9627" s="649">
        <f t="shared" ref="G9627:G9643" si="736">E9627*F9627</f>
        <v>67.686999999999998</v>
      </c>
      <c r="H9627" s="1710"/>
    </row>
    <row r="9628" spans="1:8" s="6" customFormat="1">
      <c r="A9628" s="1312"/>
      <c r="B9628" s="89"/>
      <c r="C9628" s="981" t="s">
        <v>44</v>
      </c>
      <c r="D9628" s="1710" t="s">
        <v>98</v>
      </c>
      <c r="E9628" s="257">
        <v>1E-3</v>
      </c>
      <c r="F9628" s="649">
        <v>69797</v>
      </c>
      <c r="G9628" s="649">
        <f t="shared" si="736"/>
        <v>69.796999999999997</v>
      </c>
      <c r="H9628" s="1710"/>
    </row>
    <row r="9629" spans="1:8" s="6" customFormat="1">
      <c r="A9629" s="1312"/>
      <c r="B9629" s="89"/>
      <c r="C9629" s="981" t="s">
        <v>63</v>
      </c>
      <c r="D9629" s="1710" t="s">
        <v>98</v>
      </c>
      <c r="E9629" s="257">
        <v>1E-3</v>
      </c>
      <c r="F9629" s="649">
        <v>69797</v>
      </c>
      <c r="G9629" s="649">
        <f t="shared" si="736"/>
        <v>69.796999999999997</v>
      </c>
      <c r="H9629" s="1710"/>
    </row>
    <row r="9630" spans="1:8" s="6" customFormat="1">
      <c r="A9630" s="1312"/>
      <c r="B9630" s="89"/>
      <c r="C9630" s="981" t="s">
        <v>68</v>
      </c>
      <c r="D9630" s="1710" t="s">
        <v>98</v>
      </c>
      <c r="E9630" s="257">
        <v>1E-3</v>
      </c>
      <c r="F9630" s="649">
        <v>158202</v>
      </c>
      <c r="G9630" s="649">
        <f t="shared" si="736"/>
        <v>158.202</v>
      </c>
      <c r="H9630" s="1710"/>
    </row>
    <row r="9631" spans="1:8" s="6" customFormat="1">
      <c r="A9631" s="1312"/>
      <c r="B9631" s="89"/>
      <c r="C9631" s="981" t="s">
        <v>64</v>
      </c>
      <c r="D9631" s="1710" t="s">
        <v>98</v>
      </c>
      <c r="E9631" s="257">
        <v>1E-3</v>
      </c>
      <c r="F9631" s="649">
        <v>10500</v>
      </c>
      <c r="G9631" s="649">
        <f t="shared" si="736"/>
        <v>10.5</v>
      </c>
      <c r="H9631" s="1710"/>
    </row>
    <row r="9632" spans="1:8" s="6" customFormat="1">
      <c r="A9632" s="1312"/>
      <c r="B9632" s="89"/>
      <c r="C9632" s="981" t="s">
        <v>66</v>
      </c>
      <c r="D9632" s="1710" t="s">
        <v>98</v>
      </c>
      <c r="E9632" s="257">
        <v>1E-3</v>
      </c>
      <c r="F9632" s="649">
        <v>80176</v>
      </c>
      <c r="G9632" s="649">
        <f t="shared" si="736"/>
        <v>80.176000000000002</v>
      </c>
      <c r="H9632" s="1710"/>
    </row>
    <row r="9633" spans="1:8" s="6" customFormat="1">
      <c r="A9633" s="1312"/>
      <c r="B9633" s="89"/>
      <c r="C9633" s="981" t="s">
        <v>46</v>
      </c>
      <c r="D9633" s="1710" t="s">
        <v>29</v>
      </c>
      <c r="E9633" s="257">
        <v>1E-3</v>
      </c>
      <c r="F9633" s="671">
        <v>8468</v>
      </c>
      <c r="G9633" s="649">
        <f t="shared" si="736"/>
        <v>8.468</v>
      </c>
      <c r="H9633" s="1710"/>
    </row>
    <row r="9634" spans="1:8" s="6" customFormat="1">
      <c r="A9634" s="1312"/>
      <c r="B9634" s="89"/>
      <c r="C9634" s="56" t="s">
        <v>72</v>
      </c>
      <c r="D9634" s="1710" t="s">
        <v>29</v>
      </c>
      <c r="E9634" s="257">
        <v>1E-3</v>
      </c>
      <c r="F9634" s="671">
        <v>74415</v>
      </c>
      <c r="G9634" s="649">
        <f t="shared" si="736"/>
        <v>74.415000000000006</v>
      </c>
      <c r="H9634" s="1710"/>
    </row>
    <row r="9635" spans="1:8" s="6" customFormat="1">
      <c r="A9635" s="1312"/>
      <c r="B9635" s="88"/>
      <c r="C9635" s="981" t="s">
        <v>73</v>
      </c>
      <c r="D9635" s="1710" t="s">
        <v>39</v>
      </c>
      <c r="E9635" s="258">
        <v>1E-3</v>
      </c>
      <c r="F9635" s="671">
        <v>10500</v>
      </c>
      <c r="G9635" s="649">
        <f t="shared" si="736"/>
        <v>10.5</v>
      </c>
      <c r="H9635" s="97"/>
    </row>
    <row r="9636" spans="1:8" s="6" customFormat="1">
      <c r="A9636" s="1312"/>
      <c r="B9636" s="12"/>
      <c r="C9636" s="981" t="s">
        <v>71</v>
      </c>
      <c r="D9636" s="1710" t="s">
        <v>98</v>
      </c>
      <c r="E9636" s="1058">
        <v>1E-3</v>
      </c>
      <c r="F9636" s="671">
        <v>48840</v>
      </c>
      <c r="G9636" s="649">
        <f t="shared" si="736"/>
        <v>48.84</v>
      </c>
      <c r="H9636" s="1710"/>
    </row>
    <row r="9637" spans="1:8" s="6" customFormat="1">
      <c r="A9637" s="1312"/>
      <c r="B9637" s="89"/>
      <c r="C9637" s="981" t="s">
        <v>76</v>
      </c>
      <c r="D9637" s="1710" t="s">
        <v>39</v>
      </c>
      <c r="E9637" s="258">
        <v>1E-3</v>
      </c>
      <c r="F9637" s="649">
        <v>10500</v>
      </c>
      <c r="G9637" s="649">
        <f t="shared" si="736"/>
        <v>10.5</v>
      </c>
      <c r="H9637" s="1710"/>
    </row>
    <row r="9638" spans="1:8" s="6" customFormat="1">
      <c r="A9638" s="1312"/>
      <c r="B9638" s="89"/>
      <c r="C9638" s="981" t="s">
        <v>45</v>
      </c>
      <c r="D9638" s="1710" t="s">
        <v>39</v>
      </c>
      <c r="E9638" s="258">
        <v>1E-3</v>
      </c>
      <c r="F9638" s="649">
        <v>82115</v>
      </c>
      <c r="G9638" s="649">
        <f t="shared" si="736"/>
        <v>82.114999999999995</v>
      </c>
      <c r="H9638" s="1710"/>
    </row>
    <row r="9639" spans="1:8" s="6" customFormat="1">
      <c r="A9639" s="1312"/>
      <c r="B9639" s="89"/>
      <c r="C9639" s="981" t="s">
        <v>28</v>
      </c>
      <c r="D9639" s="1710" t="s">
        <v>29</v>
      </c>
      <c r="E9639" s="258">
        <v>0.01</v>
      </c>
      <c r="F9639" s="671">
        <v>316.39999999999998</v>
      </c>
      <c r="G9639" s="649">
        <f t="shared" si="736"/>
        <v>3.1639999999999997</v>
      </c>
      <c r="H9639" s="1710"/>
    </row>
    <row r="9640" spans="1:8" s="6" customFormat="1">
      <c r="A9640" s="1312"/>
      <c r="B9640" s="89"/>
      <c r="C9640" s="981" t="s">
        <v>47</v>
      </c>
      <c r="D9640" s="1710" t="s">
        <v>29</v>
      </c>
      <c r="E9640" s="258">
        <v>0.01</v>
      </c>
      <c r="F9640" s="649">
        <v>366.25</v>
      </c>
      <c r="G9640" s="649">
        <f t="shared" si="736"/>
        <v>3.6625000000000001</v>
      </c>
      <c r="H9640" s="1710"/>
    </row>
    <row r="9641" spans="1:8" s="6" customFormat="1">
      <c r="A9641" s="1312"/>
      <c r="B9641" s="89"/>
      <c r="C9641" s="981" t="s">
        <v>30</v>
      </c>
      <c r="D9641" s="1710" t="s">
        <v>29</v>
      </c>
      <c r="E9641" s="258">
        <v>0.01</v>
      </c>
      <c r="F9641" s="649">
        <v>650</v>
      </c>
      <c r="G9641" s="649">
        <f t="shared" si="736"/>
        <v>6.5</v>
      </c>
      <c r="H9641" s="1710"/>
    </row>
    <row r="9642" spans="1:8" s="6" customFormat="1">
      <c r="A9642" s="1312"/>
      <c r="B9642" s="16"/>
      <c r="C9642" s="981" t="s">
        <v>31</v>
      </c>
      <c r="D9642" s="1710" t="s">
        <v>98</v>
      </c>
      <c r="E9642" s="258">
        <v>0.1</v>
      </c>
      <c r="F9642" s="1711">
        <v>350</v>
      </c>
      <c r="G9642" s="649">
        <f t="shared" si="736"/>
        <v>35</v>
      </c>
      <c r="H9642" s="97"/>
    </row>
    <row r="9643" spans="1:8" s="6" customFormat="1">
      <c r="A9643" s="1312"/>
      <c r="B9643" s="12"/>
      <c r="C9643" s="981" t="s">
        <v>33</v>
      </c>
      <c r="D9643" s="1710" t="s">
        <v>39</v>
      </c>
      <c r="E9643" s="258">
        <v>0.1</v>
      </c>
      <c r="F9643" s="649">
        <v>800</v>
      </c>
      <c r="G9643" s="649">
        <f t="shared" si="736"/>
        <v>80</v>
      </c>
      <c r="H9643" s="1710"/>
    </row>
    <row r="9644" spans="1:8" s="6" customFormat="1">
      <c r="A9644" s="1312"/>
      <c r="B9644" s="88" t="s">
        <v>35</v>
      </c>
      <c r="C9644" s="1061"/>
      <c r="D9644" s="17"/>
      <c r="E9644" s="260"/>
      <c r="F9644" s="670"/>
      <c r="G9644" s="670">
        <f>SUM(G9626:G9643)</f>
        <v>839.27350000000001</v>
      </c>
      <c r="H9644" s="17"/>
    </row>
    <row r="9645" spans="1:8">
      <c r="A9645" s="66" t="s">
        <v>834</v>
      </c>
      <c r="B9645" s="150" t="s">
        <v>944</v>
      </c>
      <c r="C9645" s="482"/>
      <c r="D9645" s="285"/>
      <c r="E9645" s="285"/>
      <c r="F9645" s="440"/>
      <c r="G9645" s="891"/>
      <c r="H9645" s="285"/>
    </row>
    <row r="9646" spans="1:8" ht="45">
      <c r="A9646" s="1218" t="s">
        <v>773</v>
      </c>
      <c r="B9646" s="303" t="s">
        <v>179</v>
      </c>
      <c r="C9646" s="981" t="s">
        <v>144</v>
      </c>
      <c r="D9646" s="1027" t="s">
        <v>98</v>
      </c>
      <c r="E9646" s="257">
        <v>1.7000000000000001E-2</v>
      </c>
      <c r="F9646" s="649">
        <v>76412</v>
      </c>
      <c r="G9646" s="701">
        <f>E9646*F9646</f>
        <v>1299.0040000000001</v>
      </c>
      <c r="H9646" s="308"/>
    </row>
    <row r="9647" spans="1:8">
      <c r="A9647" s="676"/>
      <c r="B9647" s="303"/>
      <c r="C9647" s="981" t="s">
        <v>45</v>
      </c>
      <c r="D9647" s="1027" t="s">
        <v>39</v>
      </c>
      <c r="E9647" s="258">
        <v>1E-3</v>
      </c>
      <c r="F9647" s="649">
        <v>82115</v>
      </c>
      <c r="G9647" s="701">
        <f t="shared" ref="G9647:G9652" si="737">E9647*F9647</f>
        <v>82.114999999999995</v>
      </c>
      <c r="H9647" s="678"/>
    </row>
    <row r="9648" spans="1:8">
      <c r="A9648" s="676"/>
      <c r="B9648" s="303"/>
      <c r="C9648" s="981" t="s">
        <v>47</v>
      </c>
      <c r="D9648" s="1027" t="s">
        <v>29</v>
      </c>
      <c r="E9648" s="258">
        <v>0.01</v>
      </c>
      <c r="F9648" s="649">
        <v>366.25</v>
      </c>
      <c r="G9648" s="701">
        <f t="shared" si="737"/>
        <v>3.6625000000000001</v>
      </c>
      <c r="H9648" s="678"/>
    </row>
    <row r="9649" spans="1:8">
      <c r="A9649" s="676"/>
      <c r="B9649" s="303"/>
      <c r="C9649" s="981" t="s">
        <v>30</v>
      </c>
      <c r="D9649" s="1027" t="s">
        <v>29</v>
      </c>
      <c r="E9649" s="258">
        <v>0.01</v>
      </c>
      <c r="F9649" s="649">
        <v>650</v>
      </c>
      <c r="G9649" s="701">
        <f t="shared" si="737"/>
        <v>6.5</v>
      </c>
      <c r="H9649" s="678"/>
    </row>
    <row r="9650" spans="1:8">
      <c r="A9650" s="676"/>
      <c r="B9650" s="303"/>
      <c r="C9650" s="981" t="s">
        <v>31</v>
      </c>
      <c r="D9650" s="1027" t="s">
        <v>98</v>
      </c>
      <c r="E9650" s="258">
        <v>0.2</v>
      </c>
      <c r="F9650" s="668">
        <v>350</v>
      </c>
      <c r="G9650" s="701">
        <f t="shared" si="737"/>
        <v>70</v>
      </c>
      <c r="H9650" s="678"/>
    </row>
    <row r="9651" spans="1:8">
      <c r="A9651" s="676"/>
      <c r="B9651" s="303"/>
      <c r="C9651" s="981" t="s">
        <v>33</v>
      </c>
      <c r="D9651" s="1027" t="s">
        <v>39</v>
      </c>
      <c r="E9651" s="258">
        <v>0.15</v>
      </c>
      <c r="F9651" s="649">
        <v>800</v>
      </c>
      <c r="G9651" s="701">
        <f t="shared" si="737"/>
        <v>120</v>
      </c>
      <c r="H9651" s="678"/>
    </row>
    <row r="9652" spans="1:8">
      <c r="A9652" s="676"/>
      <c r="B9652" s="303"/>
      <c r="C9652" s="981" t="s">
        <v>79</v>
      </c>
      <c r="D9652" s="1027" t="s">
        <v>40</v>
      </c>
      <c r="E9652" s="258">
        <v>1E-3</v>
      </c>
      <c r="F9652" s="649">
        <v>19488</v>
      </c>
      <c r="G9652" s="701">
        <f t="shared" si="737"/>
        <v>19.488</v>
      </c>
      <c r="H9652" s="678"/>
    </row>
    <row r="9653" spans="1:8">
      <c r="A9653" s="676"/>
      <c r="B9653" s="699" t="s">
        <v>35</v>
      </c>
      <c r="C9653" s="1061"/>
      <c r="D9653" s="17"/>
      <c r="E9653" s="1063"/>
      <c r="F9653" s="670"/>
      <c r="G9653" s="1533">
        <f>SUM(G9646:G9652)</f>
        <v>1600.7695000000001</v>
      </c>
      <c r="H9653" s="103"/>
    </row>
    <row r="9654" spans="1:8" ht="45">
      <c r="A9654" s="676" t="s">
        <v>775</v>
      </c>
      <c r="B9654" s="303" t="s">
        <v>180</v>
      </c>
      <c r="C9654" s="981" t="s">
        <v>144</v>
      </c>
      <c r="D9654" s="1027" t="s">
        <v>98</v>
      </c>
      <c r="E9654" s="257">
        <v>5.0000000000000001E-3</v>
      </c>
      <c r="F9654" s="649">
        <v>76412</v>
      </c>
      <c r="G9654" s="701">
        <f>E9654*F9654</f>
        <v>382.06</v>
      </c>
      <c r="H9654" s="678"/>
    </row>
    <row r="9655" spans="1:8">
      <c r="A9655" s="676"/>
      <c r="B9655" s="303"/>
      <c r="C9655" s="981" t="s">
        <v>45</v>
      </c>
      <c r="D9655" s="1027" t="s">
        <v>39</v>
      </c>
      <c r="E9655" s="258">
        <v>1E-3</v>
      </c>
      <c r="F9655" s="649">
        <v>82115</v>
      </c>
      <c r="G9655" s="701">
        <f t="shared" ref="G9655:G9662" si="738">E9655*F9655</f>
        <v>82.114999999999995</v>
      </c>
      <c r="H9655" s="678"/>
    </row>
    <row r="9656" spans="1:8">
      <c r="A9656" s="676"/>
      <c r="B9656" s="303"/>
      <c r="C9656" s="981" t="s">
        <v>47</v>
      </c>
      <c r="D9656" s="1027" t="s">
        <v>29</v>
      </c>
      <c r="E9656" s="258">
        <v>0.01</v>
      </c>
      <c r="F9656" s="649">
        <v>366.25</v>
      </c>
      <c r="G9656" s="701">
        <f t="shared" si="738"/>
        <v>3.6625000000000001</v>
      </c>
      <c r="H9656" s="678"/>
    </row>
    <row r="9657" spans="1:8">
      <c r="A9657" s="676"/>
      <c r="B9657" s="303"/>
      <c r="C9657" s="981" t="s">
        <v>30</v>
      </c>
      <c r="D9657" s="1027" t="s">
        <v>29</v>
      </c>
      <c r="E9657" s="258">
        <v>0.01</v>
      </c>
      <c r="F9657" s="649">
        <v>650</v>
      </c>
      <c r="G9657" s="701">
        <f t="shared" si="738"/>
        <v>6.5</v>
      </c>
      <c r="H9657" s="678"/>
    </row>
    <row r="9658" spans="1:8">
      <c r="A9658" s="676"/>
      <c r="B9658" s="303"/>
      <c r="C9658" s="981" t="s">
        <v>31</v>
      </c>
      <c r="D9658" s="1027" t="s">
        <v>98</v>
      </c>
      <c r="E9658" s="258">
        <v>0.1</v>
      </c>
      <c r="F9658" s="649">
        <v>350</v>
      </c>
      <c r="G9658" s="701">
        <f t="shared" si="738"/>
        <v>35</v>
      </c>
      <c r="H9658" s="678"/>
    </row>
    <row r="9659" spans="1:8">
      <c r="A9659" s="676"/>
      <c r="B9659" s="303"/>
      <c r="C9659" s="981" t="s">
        <v>181</v>
      </c>
      <c r="D9659" s="1027" t="s">
        <v>29</v>
      </c>
      <c r="E9659" s="258">
        <v>5.0000000000000001E-3</v>
      </c>
      <c r="F9659" s="649">
        <v>2500</v>
      </c>
      <c r="G9659" s="701">
        <f t="shared" si="738"/>
        <v>12.5</v>
      </c>
      <c r="H9659" s="678"/>
    </row>
    <row r="9660" spans="1:8">
      <c r="A9660" s="676"/>
      <c r="B9660" s="303"/>
      <c r="C9660" s="981" t="s">
        <v>37</v>
      </c>
      <c r="D9660" s="1027" t="s">
        <v>29</v>
      </c>
      <c r="E9660" s="258">
        <v>5.0000000000000001E-3</v>
      </c>
      <c r="F9660" s="649">
        <v>144704</v>
      </c>
      <c r="G9660" s="701">
        <f t="shared" si="738"/>
        <v>723.52</v>
      </c>
      <c r="H9660" s="678"/>
    </row>
    <row r="9661" spans="1:8">
      <c r="A9661" s="676"/>
      <c r="B9661" s="303"/>
      <c r="C9661" s="981" t="s">
        <v>33</v>
      </c>
      <c r="D9661" s="1027" t="s">
        <v>39</v>
      </c>
      <c r="E9661" s="258">
        <v>0.1</v>
      </c>
      <c r="F9661" s="649">
        <v>800</v>
      </c>
      <c r="G9661" s="701">
        <f t="shared" si="738"/>
        <v>80</v>
      </c>
      <c r="H9661" s="678"/>
    </row>
    <row r="9662" spans="1:8">
      <c r="A9662" s="676"/>
      <c r="B9662" s="303"/>
      <c r="C9662" s="981" t="s">
        <v>79</v>
      </c>
      <c r="D9662" s="1027" t="s">
        <v>40</v>
      </c>
      <c r="E9662" s="258">
        <v>0.01</v>
      </c>
      <c r="F9662" s="649">
        <v>19488</v>
      </c>
      <c r="G9662" s="701">
        <f t="shared" si="738"/>
        <v>194.88</v>
      </c>
      <c r="H9662" s="678"/>
    </row>
    <row r="9663" spans="1:8">
      <c r="A9663" s="676"/>
      <c r="B9663" s="699" t="s">
        <v>35</v>
      </c>
      <c r="C9663" s="1061"/>
      <c r="D9663" s="17"/>
      <c r="E9663" s="1063"/>
      <c r="F9663" s="670"/>
      <c r="G9663" s="1533">
        <f>SUM(G9654:G9662)</f>
        <v>1520.2375000000002</v>
      </c>
      <c r="H9663" s="103"/>
    </row>
    <row r="9664" spans="1:8" ht="30">
      <c r="A9664" s="676" t="s">
        <v>5780</v>
      </c>
      <c r="B9664" s="303" t="s">
        <v>182</v>
      </c>
      <c r="C9664" s="56" t="s">
        <v>145</v>
      </c>
      <c r="D9664" s="1027" t="s">
        <v>98</v>
      </c>
      <c r="E9664" s="258">
        <v>0.02</v>
      </c>
      <c r="F9664" s="649">
        <v>37440</v>
      </c>
      <c r="G9664" s="701">
        <f>E9664*F9664</f>
        <v>748.80000000000007</v>
      </c>
      <c r="H9664" s="678"/>
    </row>
    <row r="9665" spans="1:8">
      <c r="A9665" s="676"/>
      <c r="B9665" s="303"/>
      <c r="C9665" s="981" t="s">
        <v>45</v>
      </c>
      <c r="D9665" s="1027" t="s">
        <v>39</v>
      </c>
      <c r="E9665" s="258">
        <v>5.0000000000000001E-3</v>
      </c>
      <c r="F9665" s="649">
        <v>82115</v>
      </c>
      <c r="G9665" s="701">
        <f t="shared" ref="G9665:G9670" si="739">E9665*F9665</f>
        <v>410.57499999999999</v>
      </c>
      <c r="H9665" s="678"/>
    </row>
    <row r="9666" spans="1:8">
      <c r="A9666" s="676"/>
      <c r="B9666" s="677"/>
      <c r="C9666" s="981" t="s">
        <v>47</v>
      </c>
      <c r="D9666" s="1027" t="s">
        <v>29</v>
      </c>
      <c r="E9666" s="258">
        <v>0.01</v>
      </c>
      <c r="F9666" s="649">
        <v>366.25</v>
      </c>
      <c r="G9666" s="701">
        <f t="shared" si="739"/>
        <v>3.6625000000000001</v>
      </c>
      <c r="H9666" s="678"/>
    </row>
    <row r="9667" spans="1:8">
      <c r="A9667" s="676"/>
      <c r="B9667" s="677"/>
      <c r="C9667" s="981" t="s">
        <v>30</v>
      </c>
      <c r="D9667" s="1027" t="s">
        <v>29</v>
      </c>
      <c r="E9667" s="258">
        <v>0.01</v>
      </c>
      <c r="F9667" s="649">
        <v>650</v>
      </c>
      <c r="G9667" s="701">
        <f t="shared" si="739"/>
        <v>6.5</v>
      </c>
      <c r="H9667" s="678"/>
    </row>
    <row r="9668" spans="1:8">
      <c r="A9668" s="676"/>
      <c r="B9668" s="677"/>
      <c r="C9668" s="981" t="s">
        <v>31</v>
      </c>
      <c r="D9668" s="1027" t="s">
        <v>32</v>
      </c>
      <c r="E9668" s="258">
        <v>0.1</v>
      </c>
      <c r="F9668" s="649">
        <v>350</v>
      </c>
      <c r="G9668" s="701">
        <f t="shared" si="739"/>
        <v>35</v>
      </c>
      <c r="H9668" s="678"/>
    </row>
    <row r="9669" spans="1:8">
      <c r="A9669" s="676"/>
      <c r="B9669" s="699"/>
      <c r="C9669" s="981" t="s">
        <v>33</v>
      </c>
      <c r="D9669" s="1027" t="s">
        <v>34</v>
      </c>
      <c r="E9669" s="258">
        <v>0.2</v>
      </c>
      <c r="F9669" s="649">
        <v>800</v>
      </c>
      <c r="G9669" s="701">
        <f t="shared" si="739"/>
        <v>160</v>
      </c>
      <c r="H9669" s="308"/>
    </row>
    <row r="9670" spans="1:8">
      <c r="A9670" s="676"/>
      <c r="B9670" s="288"/>
      <c r="C9670" s="981" t="s">
        <v>79</v>
      </c>
      <c r="D9670" s="1027" t="s">
        <v>40</v>
      </c>
      <c r="E9670" s="258">
        <v>1E-3</v>
      </c>
      <c r="F9670" s="649">
        <v>19488</v>
      </c>
      <c r="G9670" s="701">
        <f t="shared" si="739"/>
        <v>19.488</v>
      </c>
      <c r="H9670" s="678"/>
    </row>
    <row r="9671" spans="1:8">
      <c r="A9671" s="676"/>
      <c r="B9671" s="699" t="s">
        <v>35</v>
      </c>
      <c r="C9671" s="1061"/>
      <c r="D9671" s="17"/>
      <c r="E9671" s="1063"/>
      <c r="F9671" s="670"/>
      <c r="G9671" s="1533">
        <f>SUM(G9664:G9670)</f>
        <v>1384.0255</v>
      </c>
      <c r="H9671" s="103"/>
    </row>
    <row r="9672" spans="1:8" ht="30">
      <c r="A9672" s="676" t="s">
        <v>5781</v>
      </c>
      <c r="B9672" s="303" t="s">
        <v>183</v>
      </c>
      <c r="C9672" s="981" t="s">
        <v>145</v>
      </c>
      <c r="D9672" s="1027" t="s">
        <v>98</v>
      </c>
      <c r="E9672" s="258">
        <v>0.02</v>
      </c>
      <c r="F9672" s="649">
        <v>37440</v>
      </c>
      <c r="G9672" s="701">
        <f>E9672*F9672</f>
        <v>748.80000000000007</v>
      </c>
      <c r="H9672" s="678"/>
    </row>
    <row r="9673" spans="1:8">
      <c r="A9673" s="676"/>
      <c r="B9673" s="677"/>
      <c r="C9673" s="981" t="s">
        <v>45</v>
      </c>
      <c r="D9673" s="1027" t="s">
        <v>39</v>
      </c>
      <c r="E9673" s="258">
        <v>1E-3</v>
      </c>
      <c r="F9673" s="649">
        <v>82115</v>
      </c>
      <c r="G9673" s="701">
        <f t="shared" ref="G9673:G9678" si="740">E9673*F9673</f>
        <v>82.114999999999995</v>
      </c>
      <c r="H9673" s="678"/>
    </row>
    <row r="9674" spans="1:8">
      <c r="A9674" s="676"/>
      <c r="B9674" s="677"/>
      <c r="C9674" s="981" t="s">
        <v>181</v>
      </c>
      <c r="D9674" s="1027" t="s">
        <v>29</v>
      </c>
      <c r="E9674" s="1062">
        <v>5.0000000000000001E-3</v>
      </c>
      <c r="F9674" s="649">
        <v>2500</v>
      </c>
      <c r="G9674" s="701">
        <f t="shared" si="740"/>
        <v>12.5</v>
      </c>
      <c r="H9674" s="678"/>
    </row>
    <row r="9675" spans="1:8">
      <c r="A9675" s="676"/>
      <c r="B9675" s="677"/>
      <c r="C9675" s="981" t="s">
        <v>30</v>
      </c>
      <c r="D9675" s="1027" t="s">
        <v>29</v>
      </c>
      <c r="E9675" s="258">
        <v>0.01</v>
      </c>
      <c r="F9675" s="649">
        <v>650</v>
      </c>
      <c r="G9675" s="701">
        <f t="shared" si="740"/>
        <v>6.5</v>
      </c>
      <c r="H9675" s="678"/>
    </row>
    <row r="9676" spans="1:8">
      <c r="A9676" s="676"/>
      <c r="B9676" s="677"/>
      <c r="C9676" s="981" t="s">
        <v>31</v>
      </c>
      <c r="D9676" s="1027" t="s">
        <v>98</v>
      </c>
      <c r="E9676" s="257">
        <v>0.1</v>
      </c>
      <c r="F9676" s="668">
        <v>350</v>
      </c>
      <c r="G9676" s="701">
        <f t="shared" si="740"/>
        <v>35</v>
      </c>
      <c r="H9676" s="678"/>
    </row>
    <row r="9677" spans="1:8">
      <c r="A9677" s="676"/>
      <c r="B9677" s="677"/>
      <c r="C9677" s="981" t="s">
        <v>37</v>
      </c>
      <c r="D9677" s="1027" t="s">
        <v>29</v>
      </c>
      <c r="E9677" s="1059">
        <v>4.0000000000000001E-3</v>
      </c>
      <c r="F9677" s="668">
        <v>144704</v>
      </c>
      <c r="G9677" s="701">
        <f t="shared" si="740"/>
        <v>578.81600000000003</v>
      </c>
      <c r="H9677" s="678"/>
    </row>
    <row r="9678" spans="1:8">
      <c r="A9678" s="676"/>
      <c r="B9678" s="677"/>
      <c r="C9678" s="981" t="s">
        <v>33</v>
      </c>
      <c r="D9678" s="1027" t="s">
        <v>39</v>
      </c>
      <c r="E9678" s="257">
        <v>0.1</v>
      </c>
      <c r="F9678" s="649">
        <v>800</v>
      </c>
      <c r="G9678" s="701">
        <f t="shared" si="740"/>
        <v>80</v>
      </c>
      <c r="H9678" s="678"/>
    </row>
    <row r="9679" spans="1:8">
      <c r="A9679" s="676"/>
      <c r="B9679" s="699" t="s">
        <v>35</v>
      </c>
      <c r="C9679" s="981"/>
      <c r="D9679" s="1027"/>
      <c r="E9679" s="1062"/>
      <c r="F9679" s="649"/>
      <c r="G9679" s="1533">
        <f>SUM(G9672:G9678)</f>
        <v>1543.7310000000002</v>
      </c>
      <c r="H9679" s="308"/>
    </row>
    <row r="9680" spans="1:8" ht="60">
      <c r="A9680" s="676" t="s">
        <v>5782</v>
      </c>
      <c r="B9680" s="303" t="s">
        <v>184</v>
      </c>
      <c r="C9680" s="981" t="s">
        <v>26</v>
      </c>
      <c r="D9680" s="1027" t="s">
        <v>98</v>
      </c>
      <c r="E9680" s="257">
        <v>0.01</v>
      </c>
      <c r="F9680" s="649">
        <v>67687</v>
      </c>
      <c r="G9680" s="701">
        <f>E9680*F9680</f>
        <v>676.87</v>
      </c>
      <c r="H9680" s="678"/>
    </row>
    <row r="9681" spans="1:8">
      <c r="A9681" s="676"/>
      <c r="B9681" s="677"/>
      <c r="C9681" s="981" t="s">
        <v>28</v>
      </c>
      <c r="D9681" s="1027" t="s">
        <v>29</v>
      </c>
      <c r="E9681" s="258">
        <v>0.01</v>
      </c>
      <c r="F9681" s="649">
        <v>316.39999999999998</v>
      </c>
      <c r="G9681" s="701">
        <f t="shared" ref="G9681:G9687" si="741">E9681*F9681</f>
        <v>3.1639999999999997</v>
      </c>
      <c r="H9681" s="678"/>
    </row>
    <row r="9682" spans="1:8">
      <c r="A9682" s="676"/>
      <c r="B9682" s="677"/>
      <c r="C9682" s="981" t="s">
        <v>47</v>
      </c>
      <c r="D9682" s="1027" t="s">
        <v>29</v>
      </c>
      <c r="E9682" s="258">
        <v>0.01</v>
      </c>
      <c r="F9682" s="649">
        <v>366.25</v>
      </c>
      <c r="G9682" s="701">
        <f t="shared" si="741"/>
        <v>3.6625000000000001</v>
      </c>
      <c r="H9682" s="678"/>
    </row>
    <row r="9683" spans="1:8">
      <c r="A9683" s="676"/>
      <c r="B9683" s="677"/>
      <c r="C9683" s="981" t="s">
        <v>30</v>
      </c>
      <c r="D9683" s="1027" t="s">
        <v>29</v>
      </c>
      <c r="E9683" s="258">
        <v>0.01</v>
      </c>
      <c r="F9683" s="649">
        <v>650</v>
      </c>
      <c r="G9683" s="701">
        <f t="shared" si="741"/>
        <v>6.5</v>
      </c>
      <c r="H9683" s="678"/>
    </row>
    <row r="9684" spans="1:8">
      <c r="A9684" s="676"/>
      <c r="B9684" s="677"/>
      <c r="C9684" s="981" t="s">
        <v>106</v>
      </c>
      <c r="D9684" s="1027" t="s">
        <v>116</v>
      </c>
      <c r="E9684" s="259">
        <v>1E-3</v>
      </c>
      <c r="F9684" s="649">
        <v>150375</v>
      </c>
      <c r="G9684" s="701">
        <f t="shared" si="741"/>
        <v>150.375</v>
      </c>
      <c r="H9684" s="678"/>
    </row>
    <row r="9685" spans="1:8">
      <c r="A9685" s="676"/>
      <c r="B9685" s="677"/>
      <c r="C9685" s="981" t="s">
        <v>41</v>
      </c>
      <c r="D9685" s="1027" t="s">
        <v>39</v>
      </c>
      <c r="E9685" s="257">
        <v>0.01</v>
      </c>
      <c r="F9685" s="649">
        <v>1995</v>
      </c>
      <c r="G9685" s="701">
        <f t="shared" si="741"/>
        <v>19.95</v>
      </c>
      <c r="H9685" s="678"/>
    </row>
    <row r="9686" spans="1:8">
      <c r="A9686" s="676"/>
      <c r="B9686" s="677"/>
      <c r="C9686" s="981" t="s">
        <v>31</v>
      </c>
      <c r="D9686" s="1027" t="s">
        <v>98</v>
      </c>
      <c r="E9686" s="257">
        <v>0.3</v>
      </c>
      <c r="F9686" s="668">
        <v>350</v>
      </c>
      <c r="G9686" s="701">
        <f t="shared" si="741"/>
        <v>105</v>
      </c>
      <c r="H9686" s="678"/>
    </row>
    <row r="9687" spans="1:8">
      <c r="A9687" s="676"/>
      <c r="B9687" s="677"/>
      <c r="C9687" s="981" t="s">
        <v>33</v>
      </c>
      <c r="D9687" s="1027" t="s">
        <v>39</v>
      </c>
      <c r="E9687" s="257">
        <v>0.28000000000000003</v>
      </c>
      <c r="F9687" s="649">
        <v>800</v>
      </c>
      <c r="G9687" s="701">
        <f t="shared" si="741"/>
        <v>224.00000000000003</v>
      </c>
      <c r="H9687" s="678"/>
    </row>
    <row r="9688" spans="1:8">
      <c r="A9688" s="676"/>
      <c r="B9688" s="699" t="s">
        <v>35</v>
      </c>
      <c r="C9688" s="1061"/>
      <c r="D9688" s="17"/>
      <c r="E9688" s="1062"/>
      <c r="F9688" s="670"/>
      <c r="G9688" s="1533">
        <f>SUM(G9680:G9687)</f>
        <v>1189.5215000000001</v>
      </c>
      <c r="H9688" s="678"/>
    </row>
    <row r="9689" spans="1:8" ht="60">
      <c r="A9689" s="676" t="s">
        <v>5783</v>
      </c>
      <c r="B9689" s="303" t="s">
        <v>185</v>
      </c>
      <c r="C9689" s="981" t="s">
        <v>26</v>
      </c>
      <c r="D9689" s="1027" t="s">
        <v>32</v>
      </c>
      <c r="E9689" s="257">
        <v>5.0000000000000001E-3</v>
      </c>
      <c r="F9689" s="649">
        <v>67687</v>
      </c>
      <c r="G9689" s="701">
        <f>E9689*F9689</f>
        <v>338.435</v>
      </c>
      <c r="H9689" s="678"/>
    </row>
    <row r="9690" spans="1:8">
      <c r="A9690" s="676"/>
      <c r="B9690" s="677"/>
      <c r="C9690" s="981" t="s">
        <v>28</v>
      </c>
      <c r="D9690" s="1027" t="s">
        <v>29</v>
      </c>
      <c r="E9690" s="258">
        <v>0.01</v>
      </c>
      <c r="F9690" s="649">
        <v>316.39999999999998</v>
      </c>
      <c r="G9690" s="701">
        <f t="shared" ref="G9690:G9696" si="742">E9690*F9690</f>
        <v>3.1639999999999997</v>
      </c>
      <c r="H9690" s="678"/>
    </row>
    <row r="9691" spans="1:8">
      <c r="A9691" s="676"/>
      <c r="B9691" s="677"/>
      <c r="C9691" s="981" t="s">
        <v>47</v>
      </c>
      <c r="D9691" s="1027" t="s">
        <v>29</v>
      </c>
      <c r="E9691" s="258">
        <v>0.01</v>
      </c>
      <c r="F9691" s="649">
        <v>366.25</v>
      </c>
      <c r="G9691" s="701">
        <f t="shared" si="742"/>
        <v>3.6625000000000001</v>
      </c>
      <c r="H9691" s="678"/>
    </row>
    <row r="9692" spans="1:8">
      <c r="A9692" s="676"/>
      <c r="B9692" s="677"/>
      <c r="C9692" s="981" t="s">
        <v>30</v>
      </c>
      <c r="D9692" s="1027" t="s">
        <v>29</v>
      </c>
      <c r="E9692" s="258">
        <v>0.01</v>
      </c>
      <c r="F9692" s="649">
        <v>650</v>
      </c>
      <c r="G9692" s="701">
        <f t="shared" si="742"/>
        <v>6.5</v>
      </c>
      <c r="H9692" s="678"/>
    </row>
    <row r="9693" spans="1:8">
      <c r="A9693" s="676"/>
      <c r="B9693" s="677"/>
      <c r="C9693" s="981" t="s">
        <v>41</v>
      </c>
      <c r="D9693" s="1027" t="s">
        <v>34</v>
      </c>
      <c r="E9693" s="259">
        <v>0.01</v>
      </c>
      <c r="F9693" s="649">
        <v>1995</v>
      </c>
      <c r="G9693" s="701">
        <f t="shared" si="742"/>
        <v>19.95</v>
      </c>
      <c r="H9693" s="678"/>
    </row>
    <row r="9694" spans="1:8">
      <c r="A9694" s="676"/>
      <c r="B9694" s="677"/>
      <c r="C9694" s="981" t="s">
        <v>31</v>
      </c>
      <c r="D9694" s="1027" t="s">
        <v>98</v>
      </c>
      <c r="E9694" s="257">
        <v>0.2</v>
      </c>
      <c r="F9694" s="668">
        <v>350</v>
      </c>
      <c r="G9694" s="701">
        <f t="shared" si="742"/>
        <v>70</v>
      </c>
      <c r="H9694" s="308"/>
    </row>
    <row r="9695" spans="1:8">
      <c r="A9695" s="676"/>
      <c r="B9695" s="288"/>
      <c r="C9695" s="1065" t="s">
        <v>37</v>
      </c>
      <c r="D9695" s="1028" t="s">
        <v>29</v>
      </c>
      <c r="E9695" s="257">
        <v>5.0000000000000001E-3</v>
      </c>
      <c r="F9695" s="668">
        <v>144704</v>
      </c>
      <c r="G9695" s="701">
        <f t="shared" si="742"/>
        <v>723.52</v>
      </c>
      <c r="H9695" s="308"/>
    </row>
    <row r="9696" spans="1:8">
      <c r="A9696" s="676"/>
      <c r="B9696" s="288"/>
      <c r="C9696" s="981" t="s">
        <v>33</v>
      </c>
      <c r="D9696" s="1027" t="s">
        <v>39</v>
      </c>
      <c r="E9696" s="257">
        <v>0.01</v>
      </c>
      <c r="F9696" s="649">
        <v>800</v>
      </c>
      <c r="G9696" s="701">
        <f t="shared" si="742"/>
        <v>8</v>
      </c>
      <c r="H9696" s="678"/>
    </row>
    <row r="9697" spans="1:8">
      <c r="A9697" s="676"/>
      <c r="B9697" s="699" t="s">
        <v>35</v>
      </c>
      <c r="C9697" s="1061"/>
      <c r="D9697" s="17"/>
      <c r="E9697" s="1062"/>
      <c r="F9697" s="670"/>
      <c r="G9697" s="1533">
        <f>SUM(G9689:G9696)</f>
        <v>1173.2314999999999</v>
      </c>
      <c r="H9697" s="308"/>
    </row>
    <row r="9698" spans="1:8" ht="30">
      <c r="A9698" s="676" t="s">
        <v>5784</v>
      </c>
      <c r="B9698" s="303" t="s">
        <v>186</v>
      </c>
      <c r="C9698" s="981" t="s">
        <v>104</v>
      </c>
      <c r="D9698" s="1027" t="s">
        <v>98</v>
      </c>
      <c r="E9698" s="257">
        <v>0.01</v>
      </c>
      <c r="F9698" s="649">
        <v>35035</v>
      </c>
      <c r="G9698" s="701">
        <f>E9698*F9698</f>
        <v>350.35</v>
      </c>
      <c r="H9698" s="678"/>
    </row>
    <row r="9699" spans="1:8">
      <c r="A9699" s="676"/>
      <c r="B9699" s="677"/>
      <c r="C9699" s="981" t="s">
        <v>44</v>
      </c>
      <c r="D9699" s="1027" t="s">
        <v>98</v>
      </c>
      <c r="E9699" s="257">
        <v>0.01</v>
      </c>
      <c r="F9699" s="649">
        <v>69797</v>
      </c>
      <c r="G9699" s="701">
        <f t="shared" ref="G9699:G9708" si="743">E9699*F9699</f>
        <v>697.97</v>
      </c>
      <c r="H9699" s="678"/>
    </row>
    <row r="9700" spans="1:8">
      <c r="A9700" s="676"/>
      <c r="B9700" s="677"/>
      <c r="C9700" s="981" t="s">
        <v>46</v>
      </c>
      <c r="D9700" s="1027" t="s">
        <v>29</v>
      </c>
      <c r="E9700" s="257">
        <v>0.01</v>
      </c>
      <c r="F9700" s="649">
        <v>8468</v>
      </c>
      <c r="G9700" s="701">
        <f t="shared" si="743"/>
        <v>84.68</v>
      </c>
      <c r="H9700" s="678"/>
    </row>
    <row r="9701" spans="1:8">
      <c r="A9701" s="676"/>
      <c r="B9701" s="699"/>
      <c r="C9701" s="981" t="s">
        <v>45</v>
      </c>
      <c r="D9701" s="1027" t="s">
        <v>34</v>
      </c>
      <c r="E9701" s="257">
        <v>1E-3</v>
      </c>
      <c r="F9701" s="649">
        <v>82115</v>
      </c>
      <c r="G9701" s="701">
        <f t="shared" si="743"/>
        <v>82.114999999999995</v>
      </c>
      <c r="H9701" s="308"/>
    </row>
    <row r="9702" spans="1:8">
      <c r="A9702" s="676"/>
      <c r="B9702" s="288"/>
      <c r="C9702" s="981" t="s">
        <v>28</v>
      </c>
      <c r="D9702" s="1027" t="s">
        <v>29</v>
      </c>
      <c r="E9702" s="258">
        <v>0.01</v>
      </c>
      <c r="F9702" s="649">
        <v>316.39999999999998</v>
      </c>
      <c r="G9702" s="701">
        <f t="shared" si="743"/>
        <v>3.1639999999999997</v>
      </c>
      <c r="H9702" s="678"/>
    </row>
    <row r="9703" spans="1:8">
      <c r="A9703" s="676"/>
      <c r="B9703" s="677"/>
      <c r="C9703" s="981" t="s">
        <v>47</v>
      </c>
      <c r="D9703" s="1027" t="s">
        <v>29</v>
      </c>
      <c r="E9703" s="258">
        <v>0.01</v>
      </c>
      <c r="F9703" s="649">
        <v>366.25</v>
      </c>
      <c r="G9703" s="701">
        <f t="shared" si="743"/>
        <v>3.6625000000000001</v>
      </c>
      <c r="H9703" s="678"/>
    </row>
    <row r="9704" spans="1:8">
      <c r="A9704" s="676"/>
      <c r="B9704" s="699"/>
      <c r="C9704" s="981" t="s">
        <v>30</v>
      </c>
      <c r="D9704" s="1027" t="s">
        <v>29</v>
      </c>
      <c r="E9704" s="258">
        <v>0.01</v>
      </c>
      <c r="F9704" s="649">
        <v>650</v>
      </c>
      <c r="G9704" s="701">
        <f t="shared" si="743"/>
        <v>6.5</v>
      </c>
      <c r="H9704" s="308"/>
    </row>
    <row r="9705" spans="1:8">
      <c r="A9705" s="676"/>
      <c r="B9705" s="677"/>
      <c r="C9705" s="981" t="s">
        <v>41</v>
      </c>
      <c r="D9705" s="1027" t="s">
        <v>39</v>
      </c>
      <c r="E9705" s="257">
        <v>0.03</v>
      </c>
      <c r="F9705" s="649">
        <v>1995</v>
      </c>
      <c r="G9705" s="701">
        <f t="shared" si="743"/>
        <v>59.849999999999994</v>
      </c>
      <c r="H9705" s="678"/>
    </row>
    <row r="9706" spans="1:8">
      <c r="A9706" s="676"/>
      <c r="B9706" s="677"/>
      <c r="C9706" s="981" t="s">
        <v>106</v>
      </c>
      <c r="D9706" s="1027" t="s">
        <v>116</v>
      </c>
      <c r="E9706" s="257">
        <v>1E-3</v>
      </c>
      <c r="F9706" s="649">
        <v>150375</v>
      </c>
      <c r="G9706" s="701">
        <f t="shared" si="743"/>
        <v>150.375</v>
      </c>
      <c r="H9706" s="678"/>
    </row>
    <row r="9707" spans="1:8">
      <c r="A9707" s="676"/>
      <c r="B9707" s="677"/>
      <c r="C9707" s="981" t="s">
        <v>31</v>
      </c>
      <c r="D9707" s="1027" t="s">
        <v>98</v>
      </c>
      <c r="E9707" s="257">
        <v>0.28000000000000003</v>
      </c>
      <c r="F9707" s="668">
        <v>350</v>
      </c>
      <c r="G9707" s="701">
        <f t="shared" si="743"/>
        <v>98.000000000000014</v>
      </c>
      <c r="H9707" s="678"/>
    </row>
    <row r="9708" spans="1:8">
      <c r="A9708" s="676"/>
      <c r="B9708" s="677"/>
      <c r="C9708" s="981" t="s">
        <v>33</v>
      </c>
      <c r="D9708" s="1027" t="s">
        <v>39</v>
      </c>
      <c r="E9708" s="257">
        <v>0.1</v>
      </c>
      <c r="F9708" s="649">
        <v>800</v>
      </c>
      <c r="G9708" s="701">
        <f t="shared" si="743"/>
        <v>80</v>
      </c>
      <c r="H9708" s="678"/>
    </row>
    <row r="9709" spans="1:8">
      <c r="A9709" s="676"/>
      <c r="B9709" s="699" t="s">
        <v>35</v>
      </c>
      <c r="C9709" s="1061"/>
      <c r="D9709" s="17"/>
      <c r="E9709" s="1062"/>
      <c r="F9709" s="670"/>
      <c r="G9709" s="1533">
        <f>SUM(G9698:G9708)</f>
        <v>1616.6665</v>
      </c>
      <c r="H9709" s="308"/>
    </row>
    <row r="9710" spans="1:8" ht="30">
      <c r="A9710" s="676" t="s">
        <v>5785</v>
      </c>
      <c r="B9710" s="303" t="s">
        <v>187</v>
      </c>
      <c r="C9710" s="981" t="s">
        <v>44</v>
      </c>
      <c r="D9710" s="1027" t="s">
        <v>98</v>
      </c>
      <c r="E9710" s="257">
        <v>0.01</v>
      </c>
      <c r="F9710" s="649">
        <v>69797</v>
      </c>
      <c r="G9710" s="701">
        <v>11.3856</v>
      </c>
      <c r="H9710" s="678"/>
    </row>
    <row r="9711" spans="1:8">
      <c r="A9711" s="676"/>
      <c r="B9711" s="677"/>
      <c r="C9711" s="981" t="s">
        <v>46</v>
      </c>
      <c r="D9711" s="1027" t="s">
        <v>29</v>
      </c>
      <c r="E9711" s="257">
        <v>0.01</v>
      </c>
      <c r="F9711" s="649">
        <v>8468</v>
      </c>
      <c r="G9711" s="701">
        <f t="shared" ref="G9711:G9716" si="744">E9711*F9711</f>
        <v>84.68</v>
      </c>
      <c r="H9711" s="678"/>
    </row>
    <row r="9712" spans="1:8">
      <c r="A9712" s="676"/>
      <c r="B9712" s="677"/>
      <c r="C9712" s="981" t="s">
        <v>45</v>
      </c>
      <c r="D9712" s="1027" t="s">
        <v>34</v>
      </c>
      <c r="E9712" s="257">
        <v>5.0000000000000001E-3</v>
      </c>
      <c r="F9712" s="649">
        <v>82115</v>
      </c>
      <c r="G9712" s="701">
        <f t="shared" si="744"/>
        <v>410.57499999999999</v>
      </c>
      <c r="H9712" s="678"/>
    </row>
    <row r="9713" spans="1:8">
      <c r="A9713" s="676"/>
      <c r="B9713" s="677"/>
      <c r="C9713" s="981" t="s">
        <v>28</v>
      </c>
      <c r="D9713" s="1027" t="s">
        <v>29</v>
      </c>
      <c r="E9713" s="258">
        <v>0.01</v>
      </c>
      <c r="F9713" s="649">
        <v>316.39999999999998</v>
      </c>
      <c r="G9713" s="701">
        <f t="shared" si="744"/>
        <v>3.1639999999999997</v>
      </c>
      <c r="H9713" s="678"/>
    </row>
    <row r="9714" spans="1:8">
      <c r="A9714" s="676"/>
      <c r="B9714" s="677"/>
      <c r="C9714" s="981" t="s">
        <v>47</v>
      </c>
      <c r="D9714" s="1027" t="s">
        <v>29</v>
      </c>
      <c r="E9714" s="258">
        <v>0.01</v>
      </c>
      <c r="F9714" s="649">
        <v>366.25</v>
      </c>
      <c r="G9714" s="701">
        <f t="shared" si="744"/>
        <v>3.6625000000000001</v>
      </c>
      <c r="H9714" s="678"/>
    </row>
    <row r="9715" spans="1:8">
      <c r="A9715" s="676"/>
      <c r="B9715" s="699"/>
      <c r="C9715" s="981" t="s">
        <v>30</v>
      </c>
      <c r="D9715" s="1027" t="s">
        <v>29</v>
      </c>
      <c r="E9715" s="258">
        <v>0.01</v>
      </c>
      <c r="F9715" s="649">
        <v>650</v>
      </c>
      <c r="G9715" s="701">
        <f t="shared" si="744"/>
        <v>6.5</v>
      </c>
      <c r="H9715" s="308"/>
    </row>
    <row r="9716" spans="1:8">
      <c r="A9716" s="676"/>
      <c r="B9716" s="288"/>
      <c r="C9716" s="981" t="s">
        <v>41</v>
      </c>
      <c r="D9716" s="1027" t="s">
        <v>39</v>
      </c>
      <c r="E9716" s="257">
        <v>0.03</v>
      </c>
      <c r="F9716" s="649">
        <v>1995</v>
      </c>
      <c r="G9716" s="701">
        <f t="shared" si="744"/>
        <v>59.849999999999994</v>
      </c>
      <c r="H9716" s="678"/>
    </row>
    <row r="9717" spans="1:8">
      <c r="A9717" s="676"/>
      <c r="B9717" s="677"/>
      <c r="C9717" s="981" t="s">
        <v>37</v>
      </c>
      <c r="D9717" s="1027" t="s">
        <v>29</v>
      </c>
      <c r="E9717" s="257">
        <v>0.01</v>
      </c>
      <c r="F9717" s="668">
        <v>144704</v>
      </c>
      <c r="G9717" s="701">
        <v>336.5</v>
      </c>
      <c r="H9717" s="678"/>
    </row>
    <row r="9718" spans="1:8">
      <c r="A9718" s="676"/>
      <c r="B9718" s="677"/>
      <c r="C9718" s="981" t="s">
        <v>31</v>
      </c>
      <c r="D9718" s="1027" t="s">
        <v>98</v>
      </c>
      <c r="E9718" s="257">
        <v>0.3</v>
      </c>
      <c r="F9718" s="668">
        <v>350</v>
      </c>
      <c r="G9718" s="701">
        <v>4.67</v>
      </c>
      <c r="H9718" s="678"/>
    </row>
    <row r="9719" spans="1:8">
      <c r="A9719" s="676"/>
      <c r="B9719" s="677"/>
      <c r="C9719" s="981" t="s">
        <v>33</v>
      </c>
      <c r="D9719" s="1027" t="s">
        <v>39</v>
      </c>
      <c r="E9719" s="257">
        <v>0.3</v>
      </c>
      <c r="F9719" s="649">
        <v>800</v>
      </c>
      <c r="G9719" s="701">
        <v>7.5</v>
      </c>
      <c r="H9719" s="678"/>
    </row>
    <row r="9720" spans="1:8">
      <c r="A9720" s="676"/>
      <c r="B9720" s="699" t="s">
        <v>35</v>
      </c>
      <c r="C9720" s="981"/>
      <c r="D9720" s="1027"/>
      <c r="E9720" s="1062"/>
      <c r="F9720" s="649"/>
      <c r="G9720" s="1533">
        <f>SUM(G9710:G9719)</f>
        <v>928.48709999999994</v>
      </c>
      <c r="H9720" s="308"/>
    </row>
    <row r="9721" spans="1:8" ht="30">
      <c r="A9721" s="676" t="s">
        <v>5786</v>
      </c>
      <c r="B9721" s="303" t="s">
        <v>188</v>
      </c>
      <c r="C9721" s="981" t="s">
        <v>26</v>
      </c>
      <c r="D9721" s="1027" t="s">
        <v>98</v>
      </c>
      <c r="E9721" s="1058">
        <v>1E-3</v>
      </c>
      <c r="F9721" s="649">
        <v>67687</v>
      </c>
      <c r="G9721" s="701">
        <f>E9721*F9721</f>
        <v>67.686999999999998</v>
      </c>
      <c r="H9721" s="678"/>
    </row>
    <row r="9722" spans="1:8" ht="30">
      <c r="A9722" s="676"/>
      <c r="B9722" s="677"/>
      <c r="C9722" s="981" t="s">
        <v>189</v>
      </c>
      <c r="D9722" s="1027" t="s">
        <v>98</v>
      </c>
      <c r="E9722" s="1058">
        <v>1E-3</v>
      </c>
      <c r="F9722" s="649">
        <v>68000</v>
      </c>
      <c r="G9722" s="701">
        <f t="shared" ref="G9722:G9740" si="745">E9722*F9722</f>
        <v>68</v>
      </c>
      <c r="H9722" s="678"/>
    </row>
    <row r="9723" spans="1:8" ht="30">
      <c r="A9723" s="676"/>
      <c r="B9723" s="677"/>
      <c r="C9723" s="981" t="s">
        <v>190</v>
      </c>
      <c r="D9723" s="1027" t="s">
        <v>95</v>
      </c>
      <c r="E9723" s="1058">
        <v>1E-3</v>
      </c>
      <c r="F9723" s="649">
        <v>49000</v>
      </c>
      <c r="G9723" s="701">
        <f t="shared" si="745"/>
        <v>49</v>
      </c>
      <c r="H9723" s="678"/>
    </row>
    <row r="9724" spans="1:8">
      <c r="A9724" s="676"/>
      <c r="B9724" s="677"/>
      <c r="C9724" s="981" t="s">
        <v>60</v>
      </c>
      <c r="D9724" s="1027" t="s">
        <v>98</v>
      </c>
      <c r="E9724" s="1058">
        <v>1E-3</v>
      </c>
      <c r="F9724" s="649">
        <v>99906</v>
      </c>
      <c r="G9724" s="701">
        <f t="shared" si="745"/>
        <v>99.906000000000006</v>
      </c>
      <c r="H9724" s="678"/>
    </row>
    <row r="9725" spans="1:8">
      <c r="A9725" s="676"/>
      <c r="B9725" s="677"/>
      <c r="C9725" s="981" t="s">
        <v>46</v>
      </c>
      <c r="D9725" s="1027" t="s">
        <v>29</v>
      </c>
      <c r="E9725" s="257">
        <v>0.01</v>
      </c>
      <c r="F9725" s="649">
        <v>8468</v>
      </c>
      <c r="G9725" s="701">
        <f t="shared" si="745"/>
        <v>84.68</v>
      </c>
      <c r="H9725" s="678"/>
    </row>
    <row r="9726" spans="1:8">
      <c r="A9726" s="676"/>
      <c r="B9726" s="677"/>
      <c r="C9726" s="981" t="s">
        <v>63</v>
      </c>
      <c r="D9726" s="1027" t="s">
        <v>98</v>
      </c>
      <c r="E9726" s="1058">
        <v>1E-3</v>
      </c>
      <c r="F9726" s="649">
        <v>69797</v>
      </c>
      <c r="G9726" s="701">
        <f t="shared" si="745"/>
        <v>69.796999999999997</v>
      </c>
      <c r="H9726" s="678"/>
    </row>
    <row r="9727" spans="1:8">
      <c r="A9727" s="676"/>
      <c r="B9727" s="677"/>
      <c r="C9727" s="981" t="s">
        <v>191</v>
      </c>
      <c r="D9727" s="1027" t="s">
        <v>98</v>
      </c>
      <c r="E9727" s="1058">
        <v>1E-3</v>
      </c>
      <c r="F9727" s="649">
        <v>69152</v>
      </c>
      <c r="G9727" s="701">
        <f t="shared" si="745"/>
        <v>69.152000000000001</v>
      </c>
      <c r="H9727" s="678"/>
    </row>
    <row r="9728" spans="1:8" ht="30">
      <c r="A9728" s="676"/>
      <c r="B9728" s="677"/>
      <c r="C9728" s="981" t="s">
        <v>192</v>
      </c>
      <c r="D9728" s="1027" t="s">
        <v>98</v>
      </c>
      <c r="E9728" s="1058">
        <v>1E-3</v>
      </c>
      <c r="F9728" s="649">
        <v>80176</v>
      </c>
      <c r="G9728" s="701">
        <f t="shared" si="745"/>
        <v>80.176000000000002</v>
      </c>
      <c r="H9728" s="678"/>
    </row>
    <row r="9729" spans="1:8" ht="30">
      <c r="A9729" s="676"/>
      <c r="B9729" s="677"/>
      <c r="C9729" s="981" t="s">
        <v>193</v>
      </c>
      <c r="D9729" s="1027" t="s">
        <v>98</v>
      </c>
      <c r="E9729" s="1058">
        <v>1E-3</v>
      </c>
      <c r="F9729" s="649">
        <v>41750</v>
      </c>
      <c r="G9729" s="701">
        <f t="shared" si="745"/>
        <v>41.75</v>
      </c>
      <c r="H9729" s="678"/>
    </row>
    <row r="9730" spans="1:8">
      <c r="A9730" s="676"/>
      <c r="B9730" s="677"/>
      <c r="C9730" s="981" t="s">
        <v>64</v>
      </c>
      <c r="D9730" s="1027" t="s">
        <v>98</v>
      </c>
      <c r="E9730" s="1058">
        <v>1E-3</v>
      </c>
      <c r="F9730" s="649">
        <v>10500</v>
      </c>
      <c r="G9730" s="701">
        <f t="shared" si="745"/>
        <v>10.5</v>
      </c>
      <c r="H9730" s="678"/>
    </row>
    <row r="9731" spans="1:8">
      <c r="A9731" s="676"/>
      <c r="B9731" s="677"/>
      <c r="C9731" s="981" t="s">
        <v>67</v>
      </c>
      <c r="D9731" s="1027" t="s">
        <v>98</v>
      </c>
      <c r="E9731" s="1058">
        <v>1E-3</v>
      </c>
      <c r="F9731" s="649">
        <v>7982</v>
      </c>
      <c r="G9731" s="701">
        <f t="shared" si="745"/>
        <v>7.9820000000000002</v>
      </c>
      <c r="H9731" s="678"/>
    </row>
    <row r="9732" spans="1:8">
      <c r="A9732" s="676"/>
      <c r="B9732" s="699"/>
      <c r="C9732" s="981" t="s">
        <v>72</v>
      </c>
      <c r="D9732" s="1027" t="s">
        <v>29</v>
      </c>
      <c r="E9732" s="257">
        <v>5.0000000000000001E-3</v>
      </c>
      <c r="F9732" s="649">
        <v>74415</v>
      </c>
      <c r="G9732" s="701">
        <f t="shared" si="745"/>
        <v>372.07499999999999</v>
      </c>
      <c r="H9732" s="308"/>
    </row>
    <row r="9733" spans="1:8">
      <c r="A9733" s="676"/>
      <c r="B9733" s="288"/>
      <c r="C9733" s="981" t="s">
        <v>41</v>
      </c>
      <c r="D9733" s="1027" t="s">
        <v>39</v>
      </c>
      <c r="E9733" s="1058">
        <v>0.1</v>
      </c>
      <c r="F9733" s="649">
        <v>1995</v>
      </c>
      <c r="G9733" s="701">
        <f t="shared" si="745"/>
        <v>199.5</v>
      </c>
      <c r="H9733" s="678"/>
    </row>
    <row r="9734" spans="1:8">
      <c r="A9734" s="676"/>
      <c r="B9734" s="677"/>
      <c r="C9734" s="981" t="s">
        <v>45</v>
      </c>
      <c r="D9734" s="1027" t="s">
        <v>39</v>
      </c>
      <c r="E9734" s="1058">
        <v>1E-3</v>
      </c>
      <c r="F9734" s="649">
        <v>82115</v>
      </c>
      <c r="G9734" s="701">
        <f t="shared" si="745"/>
        <v>82.114999999999995</v>
      </c>
      <c r="H9734" s="678"/>
    </row>
    <row r="9735" spans="1:8">
      <c r="A9735" s="676"/>
      <c r="B9735" s="677"/>
      <c r="C9735" s="981" t="s">
        <v>28</v>
      </c>
      <c r="D9735" s="1027" t="s">
        <v>29</v>
      </c>
      <c r="E9735" s="258">
        <v>0.01</v>
      </c>
      <c r="F9735" s="649">
        <v>316.39999999999998</v>
      </c>
      <c r="G9735" s="701">
        <f t="shared" si="745"/>
        <v>3.1639999999999997</v>
      </c>
      <c r="H9735" s="678"/>
    </row>
    <row r="9736" spans="1:8">
      <c r="A9736" s="676"/>
      <c r="B9736" s="699"/>
      <c r="C9736" s="981" t="s">
        <v>47</v>
      </c>
      <c r="D9736" s="1027" t="s">
        <v>29</v>
      </c>
      <c r="E9736" s="258">
        <v>0.01</v>
      </c>
      <c r="F9736" s="649">
        <v>366.25</v>
      </c>
      <c r="G9736" s="701">
        <f t="shared" si="745"/>
        <v>3.6625000000000001</v>
      </c>
      <c r="H9736" s="308"/>
    </row>
    <row r="9737" spans="1:8">
      <c r="A9737" s="676"/>
      <c r="B9737" s="677"/>
      <c r="C9737" s="981" t="s">
        <v>30</v>
      </c>
      <c r="D9737" s="1027" t="s">
        <v>29</v>
      </c>
      <c r="E9737" s="258">
        <v>0.01</v>
      </c>
      <c r="F9737" s="649">
        <v>650</v>
      </c>
      <c r="G9737" s="701">
        <f t="shared" si="745"/>
        <v>6.5</v>
      </c>
      <c r="H9737" s="678"/>
    </row>
    <row r="9738" spans="1:8">
      <c r="A9738" s="676"/>
      <c r="B9738" s="677"/>
      <c r="C9738" s="981" t="s">
        <v>106</v>
      </c>
      <c r="D9738" s="1027" t="s">
        <v>116</v>
      </c>
      <c r="E9738" s="259">
        <v>1E-3</v>
      </c>
      <c r="F9738" s="649">
        <v>150375</v>
      </c>
      <c r="G9738" s="701">
        <f t="shared" si="745"/>
        <v>150.375</v>
      </c>
      <c r="H9738" s="678"/>
    </row>
    <row r="9739" spans="1:8">
      <c r="A9739" s="676"/>
      <c r="B9739" s="677"/>
      <c r="C9739" s="981" t="s">
        <v>31</v>
      </c>
      <c r="D9739" s="1027" t="s">
        <v>98</v>
      </c>
      <c r="E9739" s="257">
        <v>0.1</v>
      </c>
      <c r="F9739" s="668">
        <v>350</v>
      </c>
      <c r="G9739" s="701">
        <f t="shared" si="745"/>
        <v>35</v>
      </c>
      <c r="H9739" s="678"/>
    </row>
    <row r="9740" spans="1:8">
      <c r="A9740" s="676"/>
      <c r="B9740" s="677"/>
      <c r="C9740" s="981" t="s">
        <v>33</v>
      </c>
      <c r="D9740" s="1027" t="s">
        <v>34</v>
      </c>
      <c r="E9740" s="1059">
        <v>0.1</v>
      </c>
      <c r="F9740" s="649">
        <v>800</v>
      </c>
      <c r="G9740" s="701">
        <f t="shared" si="745"/>
        <v>80</v>
      </c>
      <c r="H9740" s="678"/>
    </row>
    <row r="9741" spans="1:8">
      <c r="A9741" s="676"/>
      <c r="B9741" s="699" t="s">
        <v>35</v>
      </c>
      <c r="C9741" s="742"/>
      <c r="D9741" s="678"/>
      <c r="E9741" s="612"/>
      <c r="F9741" s="204"/>
      <c r="G9741" s="1533">
        <f>SUM(G9721:G9740)</f>
        <v>1581.0214999999998</v>
      </c>
      <c r="H9741" s="308"/>
    </row>
    <row r="9742" spans="1:8" ht="30">
      <c r="A9742" s="676" t="s">
        <v>5787</v>
      </c>
      <c r="B9742" s="303" t="s">
        <v>194</v>
      </c>
      <c r="C9742" s="981" t="s">
        <v>26</v>
      </c>
      <c r="D9742" s="1027" t="s">
        <v>98</v>
      </c>
      <c r="E9742" s="1058">
        <v>1E-3</v>
      </c>
      <c r="F9742" s="649">
        <v>67687</v>
      </c>
      <c r="G9742" s="701">
        <f t="shared" ref="G9742:G9762" si="746">E9742*F9742</f>
        <v>67.686999999999998</v>
      </c>
      <c r="H9742" s="678"/>
    </row>
    <row r="9743" spans="1:8" ht="30">
      <c r="A9743" s="676"/>
      <c r="B9743" s="677"/>
      <c r="C9743" s="981" t="s">
        <v>189</v>
      </c>
      <c r="D9743" s="1027" t="s">
        <v>98</v>
      </c>
      <c r="E9743" s="1058">
        <v>1E-3</v>
      </c>
      <c r="F9743" s="649">
        <v>68000</v>
      </c>
      <c r="G9743" s="701">
        <f t="shared" si="746"/>
        <v>68</v>
      </c>
      <c r="H9743" s="678"/>
    </row>
    <row r="9744" spans="1:8" ht="30">
      <c r="A9744" s="676"/>
      <c r="B9744" s="677"/>
      <c r="C9744" s="981" t="s">
        <v>190</v>
      </c>
      <c r="D9744" s="1027" t="s">
        <v>95</v>
      </c>
      <c r="E9744" s="1058">
        <v>1E-3</v>
      </c>
      <c r="F9744" s="649">
        <v>49000</v>
      </c>
      <c r="G9744" s="701">
        <f t="shared" si="746"/>
        <v>49</v>
      </c>
      <c r="H9744" s="678"/>
    </row>
    <row r="9745" spans="1:8">
      <c r="A9745" s="676"/>
      <c r="B9745" s="677"/>
      <c r="C9745" s="981" t="s">
        <v>60</v>
      </c>
      <c r="D9745" s="1027" t="s">
        <v>98</v>
      </c>
      <c r="E9745" s="1058">
        <v>1E-3</v>
      </c>
      <c r="F9745" s="649">
        <v>99906</v>
      </c>
      <c r="G9745" s="701">
        <f t="shared" si="746"/>
        <v>99.906000000000006</v>
      </c>
      <c r="H9745" s="678"/>
    </row>
    <row r="9746" spans="1:8">
      <c r="A9746" s="676"/>
      <c r="B9746" s="677"/>
      <c r="C9746" s="981" t="s">
        <v>46</v>
      </c>
      <c r="D9746" s="1027" t="s">
        <v>29</v>
      </c>
      <c r="E9746" s="257">
        <v>0.01</v>
      </c>
      <c r="F9746" s="649">
        <v>8468</v>
      </c>
      <c r="G9746" s="701">
        <f t="shared" si="746"/>
        <v>84.68</v>
      </c>
      <c r="H9746" s="678"/>
    </row>
    <row r="9747" spans="1:8">
      <c r="A9747" s="676"/>
      <c r="B9747" s="677"/>
      <c r="C9747" s="981" t="s">
        <v>63</v>
      </c>
      <c r="D9747" s="1027" t="s">
        <v>98</v>
      </c>
      <c r="E9747" s="1058">
        <v>1E-3</v>
      </c>
      <c r="F9747" s="649">
        <v>69797</v>
      </c>
      <c r="G9747" s="701">
        <f t="shared" si="746"/>
        <v>69.796999999999997</v>
      </c>
      <c r="H9747" s="678"/>
    </row>
    <row r="9748" spans="1:8">
      <c r="A9748" s="676"/>
      <c r="B9748" s="677"/>
      <c r="C9748" s="981" t="s">
        <v>191</v>
      </c>
      <c r="D9748" s="1027" t="s">
        <v>98</v>
      </c>
      <c r="E9748" s="1058">
        <v>1E-3</v>
      </c>
      <c r="F9748" s="649">
        <v>69152</v>
      </c>
      <c r="G9748" s="701">
        <f t="shared" si="746"/>
        <v>69.152000000000001</v>
      </c>
      <c r="H9748" s="678"/>
    </row>
    <row r="9749" spans="1:8" ht="30">
      <c r="A9749" s="676"/>
      <c r="B9749" s="677"/>
      <c r="C9749" s="981" t="s">
        <v>192</v>
      </c>
      <c r="D9749" s="1027" t="s">
        <v>98</v>
      </c>
      <c r="E9749" s="1058">
        <v>1E-3</v>
      </c>
      <c r="F9749" s="649">
        <v>80176</v>
      </c>
      <c r="G9749" s="701">
        <f t="shared" si="746"/>
        <v>80.176000000000002</v>
      </c>
      <c r="H9749" s="678"/>
    </row>
    <row r="9750" spans="1:8" ht="30">
      <c r="A9750" s="676"/>
      <c r="B9750" s="677"/>
      <c r="C9750" s="981" t="s">
        <v>193</v>
      </c>
      <c r="D9750" s="1027" t="s">
        <v>98</v>
      </c>
      <c r="E9750" s="1058">
        <v>1E-3</v>
      </c>
      <c r="F9750" s="649">
        <v>54846</v>
      </c>
      <c r="G9750" s="701">
        <f t="shared" si="746"/>
        <v>54.846000000000004</v>
      </c>
      <c r="H9750" s="678"/>
    </row>
    <row r="9751" spans="1:8">
      <c r="A9751" s="676"/>
      <c r="B9751" s="677"/>
      <c r="C9751" s="981" t="s">
        <v>64</v>
      </c>
      <c r="D9751" s="1027" t="s">
        <v>98</v>
      </c>
      <c r="E9751" s="1058">
        <v>1E-3</v>
      </c>
      <c r="F9751" s="649">
        <v>10500</v>
      </c>
      <c r="G9751" s="701">
        <f t="shared" si="746"/>
        <v>10.5</v>
      </c>
      <c r="H9751" s="678"/>
    </row>
    <row r="9752" spans="1:8">
      <c r="A9752" s="676"/>
      <c r="B9752" s="677"/>
      <c r="C9752" s="981" t="s">
        <v>67</v>
      </c>
      <c r="D9752" s="1027" t="s">
        <v>98</v>
      </c>
      <c r="E9752" s="1058">
        <v>1E-3</v>
      </c>
      <c r="F9752" s="649">
        <v>7982</v>
      </c>
      <c r="G9752" s="701">
        <f t="shared" si="746"/>
        <v>7.9820000000000002</v>
      </c>
      <c r="H9752" s="678"/>
    </row>
    <row r="9753" spans="1:8">
      <c r="A9753" s="676"/>
      <c r="B9753" s="699"/>
      <c r="C9753" s="981" t="s">
        <v>72</v>
      </c>
      <c r="D9753" s="1027" t="s">
        <v>29</v>
      </c>
      <c r="E9753" s="257">
        <v>1E-3</v>
      </c>
      <c r="F9753" s="649">
        <v>74415</v>
      </c>
      <c r="G9753" s="701">
        <f t="shared" si="746"/>
        <v>74.415000000000006</v>
      </c>
      <c r="H9753" s="308"/>
    </row>
    <row r="9754" spans="1:8">
      <c r="A9754" s="676"/>
      <c r="B9754" s="288"/>
      <c r="C9754" s="981" t="s">
        <v>41</v>
      </c>
      <c r="D9754" s="1027" t="s">
        <v>39</v>
      </c>
      <c r="E9754" s="1058">
        <v>1E-3</v>
      </c>
      <c r="F9754" s="649">
        <v>1995</v>
      </c>
      <c r="G9754" s="701">
        <f t="shared" si="746"/>
        <v>1.9950000000000001</v>
      </c>
      <c r="H9754" s="678"/>
    </row>
    <row r="9755" spans="1:8">
      <c r="A9755" s="676"/>
      <c r="B9755" s="677"/>
      <c r="C9755" s="981" t="s">
        <v>45</v>
      </c>
      <c r="D9755" s="1027" t="s">
        <v>39</v>
      </c>
      <c r="E9755" s="1058">
        <v>1E-3</v>
      </c>
      <c r="F9755" s="649">
        <v>82115</v>
      </c>
      <c r="G9755" s="701">
        <f t="shared" si="746"/>
        <v>82.114999999999995</v>
      </c>
      <c r="H9755" s="678"/>
    </row>
    <row r="9756" spans="1:8">
      <c r="A9756" s="676"/>
      <c r="B9756" s="677"/>
      <c r="C9756" s="981" t="s">
        <v>28</v>
      </c>
      <c r="D9756" s="1027" t="s">
        <v>29</v>
      </c>
      <c r="E9756" s="258">
        <v>0.01</v>
      </c>
      <c r="F9756" s="649">
        <v>316.39999999999998</v>
      </c>
      <c r="G9756" s="701">
        <f t="shared" si="746"/>
        <v>3.1639999999999997</v>
      </c>
      <c r="H9756" s="678"/>
    </row>
    <row r="9757" spans="1:8">
      <c r="A9757" s="676"/>
      <c r="B9757" s="677"/>
      <c r="C9757" s="981" t="s">
        <v>47</v>
      </c>
      <c r="D9757" s="1027" t="s">
        <v>29</v>
      </c>
      <c r="E9757" s="258">
        <v>0.01</v>
      </c>
      <c r="F9757" s="649">
        <v>366.25</v>
      </c>
      <c r="G9757" s="701">
        <f t="shared" si="746"/>
        <v>3.6625000000000001</v>
      </c>
      <c r="H9757" s="678"/>
    </row>
    <row r="9758" spans="1:8">
      <c r="A9758" s="676"/>
      <c r="B9758" s="677"/>
      <c r="C9758" s="981" t="s">
        <v>30</v>
      </c>
      <c r="D9758" s="1027" t="s">
        <v>29</v>
      </c>
      <c r="E9758" s="258">
        <v>0.01</v>
      </c>
      <c r="F9758" s="649">
        <v>650</v>
      </c>
      <c r="G9758" s="701">
        <f t="shared" si="746"/>
        <v>6.5</v>
      </c>
      <c r="H9758" s="678"/>
    </row>
    <row r="9759" spans="1:8">
      <c r="A9759" s="676"/>
      <c r="B9759" s="677"/>
      <c r="C9759" s="981" t="s">
        <v>106</v>
      </c>
      <c r="D9759" s="1027" t="s">
        <v>116</v>
      </c>
      <c r="E9759" s="259">
        <v>1E-3</v>
      </c>
      <c r="F9759" s="649">
        <v>150375</v>
      </c>
      <c r="G9759" s="701">
        <f t="shared" si="746"/>
        <v>150.375</v>
      </c>
      <c r="H9759" s="678"/>
    </row>
    <row r="9760" spans="1:8">
      <c r="A9760" s="676"/>
      <c r="B9760" s="677"/>
      <c r="C9760" s="981" t="s">
        <v>31</v>
      </c>
      <c r="D9760" s="1027" t="s">
        <v>98</v>
      </c>
      <c r="E9760" s="257">
        <v>0.1</v>
      </c>
      <c r="F9760" s="668">
        <v>350</v>
      </c>
      <c r="G9760" s="701">
        <f t="shared" si="746"/>
        <v>35</v>
      </c>
      <c r="H9760" s="678"/>
    </row>
    <row r="9761" spans="1:8">
      <c r="A9761" s="676"/>
      <c r="B9761" s="677"/>
      <c r="C9761" s="981" t="s">
        <v>37</v>
      </c>
      <c r="D9761" s="1027" t="s">
        <v>29</v>
      </c>
      <c r="E9761" s="257">
        <v>3.0000000000000001E-3</v>
      </c>
      <c r="F9761" s="668">
        <v>144704</v>
      </c>
      <c r="G9761" s="701">
        <f t="shared" si="746"/>
        <v>434.11200000000002</v>
      </c>
      <c r="H9761" s="678"/>
    </row>
    <row r="9762" spans="1:8">
      <c r="A9762" s="676"/>
      <c r="B9762" s="677"/>
      <c r="C9762" s="981" t="s">
        <v>33</v>
      </c>
      <c r="D9762" s="1027" t="s">
        <v>39</v>
      </c>
      <c r="E9762" s="257">
        <v>0.1</v>
      </c>
      <c r="F9762" s="649">
        <v>800</v>
      </c>
      <c r="G9762" s="701">
        <f t="shared" si="746"/>
        <v>80</v>
      </c>
      <c r="H9762" s="678"/>
    </row>
    <row r="9763" spans="1:8">
      <c r="A9763" s="676"/>
      <c r="B9763" s="699" t="s">
        <v>35</v>
      </c>
      <c r="C9763" s="742"/>
      <c r="D9763" s="678"/>
      <c r="E9763" s="612"/>
      <c r="F9763" s="204"/>
      <c r="G9763" s="1533">
        <f>SUM(G9742:G9762)</f>
        <v>1533.0645</v>
      </c>
      <c r="H9763" s="308"/>
    </row>
    <row r="9764" spans="1:8" ht="30">
      <c r="A9764" s="676" t="s">
        <v>5788</v>
      </c>
      <c r="B9764" s="303" t="s">
        <v>195</v>
      </c>
      <c r="C9764" s="981" t="s">
        <v>196</v>
      </c>
      <c r="D9764" s="1027" t="s">
        <v>98</v>
      </c>
      <c r="E9764" s="1058">
        <v>1E-3</v>
      </c>
      <c r="F9764" s="649">
        <v>35035</v>
      </c>
      <c r="G9764" s="701">
        <f>E9764*F9764</f>
        <v>35.035000000000004</v>
      </c>
      <c r="H9764" s="678"/>
    </row>
    <row r="9765" spans="1:8">
      <c r="A9765" s="676"/>
      <c r="B9765" s="677"/>
      <c r="C9765" s="981" t="s">
        <v>197</v>
      </c>
      <c r="D9765" s="1027" t="s">
        <v>98</v>
      </c>
      <c r="E9765" s="1058">
        <v>1E-3</v>
      </c>
      <c r="F9765" s="649">
        <v>74718</v>
      </c>
      <c r="G9765" s="701">
        <f t="shared" ref="G9765:G9777" si="747">E9765*F9765</f>
        <v>74.718000000000004</v>
      </c>
      <c r="H9765" s="678"/>
    </row>
    <row r="9766" spans="1:8">
      <c r="A9766" s="676"/>
      <c r="B9766" s="677"/>
      <c r="C9766" s="981" t="s">
        <v>46</v>
      </c>
      <c r="D9766" s="1027" t="s">
        <v>116</v>
      </c>
      <c r="E9766" s="257">
        <v>0.01</v>
      </c>
      <c r="F9766" s="649">
        <v>8468</v>
      </c>
      <c r="G9766" s="701">
        <f t="shared" si="747"/>
        <v>84.68</v>
      </c>
      <c r="H9766" s="678"/>
    </row>
    <row r="9767" spans="1:8">
      <c r="A9767" s="676"/>
      <c r="B9767" s="677"/>
      <c r="C9767" s="981" t="s">
        <v>45</v>
      </c>
      <c r="D9767" s="1027" t="s">
        <v>39</v>
      </c>
      <c r="E9767" s="257">
        <v>1E-3</v>
      </c>
      <c r="F9767" s="649">
        <v>82115</v>
      </c>
      <c r="G9767" s="701">
        <f t="shared" si="747"/>
        <v>82.114999999999995</v>
      </c>
      <c r="H9767" s="678"/>
    </row>
    <row r="9768" spans="1:8">
      <c r="A9768" s="676"/>
      <c r="B9768" s="677"/>
      <c r="C9768" s="981" t="s">
        <v>28</v>
      </c>
      <c r="D9768" s="1027" t="s">
        <v>29</v>
      </c>
      <c r="E9768" s="258">
        <v>0.01</v>
      </c>
      <c r="F9768" s="649">
        <v>316.39999999999998</v>
      </c>
      <c r="G9768" s="701">
        <f t="shared" si="747"/>
        <v>3.1639999999999997</v>
      </c>
      <c r="H9768" s="678"/>
    </row>
    <row r="9769" spans="1:8">
      <c r="A9769" s="676"/>
      <c r="B9769" s="677"/>
      <c r="C9769" s="981" t="s">
        <v>47</v>
      </c>
      <c r="D9769" s="1027" t="s">
        <v>29</v>
      </c>
      <c r="E9769" s="258">
        <v>1E-3</v>
      </c>
      <c r="F9769" s="649">
        <v>366.25</v>
      </c>
      <c r="G9769" s="701">
        <f t="shared" si="747"/>
        <v>0.36625000000000002</v>
      </c>
      <c r="H9769" s="678"/>
    </row>
    <row r="9770" spans="1:8">
      <c r="A9770" s="676"/>
      <c r="B9770" s="677"/>
      <c r="C9770" s="981" t="s">
        <v>30</v>
      </c>
      <c r="D9770" s="1027" t="s">
        <v>29</v>
      </c>
      <c r="E9770" s="258">
        <v>1E-3</v>
      </c>
      <c r="F9770" s="649">
        <v>650</v>
      </c>
      <c r="G9770" s="701">
        <f t="shared" si="747"/>
        <v>0.65</v>
      </c>
      <c r="H9770" s="678"/>
    </row>
    <row r="9771" spans="1:8">
      <c r="A9771" s="676"/>
      <c r="B9771" s="677"/>
      <c r="C9771" s="981" t="s">
        <v>41</v>
      </c>
      <c r="D9771" s="1027" t="s">
        <v>39</v>
      </c>
      <c r="E9771" s="1062">
        <v>0.01</v>
      </c>
      <c r="F9771" s="649">
        <v>1995</v>
      </c>
      <c r="G9771" s="701">
        <f t="shared" si="747"/>
        <v>19.95</v>
      </c>
      <c r="H9771" s="678"/>
    </row>
    <row r="9772" spans="1:8">
      <c r="A9772" s="676"/>
      <c r="B9772" s="677"/>
      <c r="C9772" s="981" t="s">
        <v>106</v>
      </c>
      <c r="D9772" s="1027" t="s">
        <v>116</v>
      </c>
      <c r="E9772" s="259">
        <v>1E-3</v>
      </c>
      <c r="F9772" s="649">
        <v>150375</v>
      </c>
      <c r="G9772" s="701">
        <f t="shared" si="747"/>
        <v>150.375</v>
      </c>
      <c r="H9772" s="678"/>
    </row>
    <row r="9773" spans="1:8">
      <c r="A9773" s="676"/>
      <c r="B9773" s="677"/>
      <c r="C9773" s="981" t="s">
        <v>72</v>
      </c>
      <c r="D9773" s="1027" t="s">
        <v>116</v>
      </c>
      <c r="E9773" s="1062">
        <v>5.0000000000000001E-3</v>
      </c>
      <c r="F9773" s="649">
        <v>74415</v>
      </c>
      <c r="G9773" s="701">
        <f t="shared" si="747"/>
        <v>372.07499999999999</v>
      </c>
      <c r="H9773" s="678"/>
    </row>
    <row r="9774" spans="1:8">
      <c r="A9774" s="676"/>
      <c r="B9774" s="699"/>
      <c r="C9774" s="981" t="s">
        <v>66</v>
      </c>
      <c r="D9774" s="1027" t="s">
        <v>98</v>
      </c>
      <c r="E9774" s="257">
        <v>1E-3</v>
      </c>
      <c r="F9774" s="649">
        <v>80176</v>
      </c>
      <c r="G9774" s="701">
        <f t="shared" si="747"/>
        <v>80.176000000000002</v>
      </c>
      <c r="H9774" s="308"/>
    </row>
    <row r="9775" spans="1:8">
      <c r="A9775" s="676"/>
      <c r="B9775" s="288"/>
      <c r="C9775" s="981" t="s">
        <v>108</v>
      </c>
      <c r="D9775" s="1027" t="s">
        <v>98</v>
      </c>
      <c r="E9775" s="257">
        <v>1E-3</v>
      </c>
      <c r="F9775" s="649">
        <v>145939</v>
      </c>
      <c r="G9775" s="701">
        <f t="shared" si="747"/>
        <v>145.93899999999999</v>
      </c>
      <c r="H9775" s="678"/>
    </row>
    <row r="9776" spans="1:8">
      <c r="A9776" s="676"/>
      <c r="B9776" s="677"/>
      <c r="C9776" s="981" t="s">
        <v>31</v>
      </c>
      <c r="D9776" s="1027" t="s">
        <v>98</v>
      </c>
      <c r="E9776" s="257">
        <v>0.1</v>
      </c>
      <c r="F9776" s="668">
        <v>350</v>
      </c>
      <c r="G9776" s="701">
        <f t="shared" si="747"/>
        <v>35</v>
      </c>
      <c r="H9776" s="678"/>
    </row>
    <row r="9777" spans="1:8">
      <c r="A9777" s="676"/>
      <c r="B9777" s="677"/>
      <c r="C9777" s="981" t="s">
        <v>33</v>
      </c>
      <c r="D9777" s="1027" t="s">
        <v>39</v>
      </c>
      <c r="E9777" s="257">
        <v>0.1</v>
      </c>
      <c r="F9777" s="649">
        <v>800</v>
      </c>
      <c r="G9777" s="701">
        <f t="shared" si="747"/>
        <v>80</v>
      </c>
      <c r="H9777" s="678"/>
    </row>
    <row r="9778" spans="1:8">
      <c r="A9778" s="676"/>
      <c r="B9778" s="699" t="s">
        <v>35</v>
      </c>
      <c r="C9778" s="1061"/>
      <c r="D9778" s="17"/>
      <c r="E9778" s="1062"/>
      <c r="F9778" s="670"/>
      <c r="G9778" s="1533">
        <f>SUM(G9764:G9777)</f>
        <v>1164.24325</v>
      </c>
      <c r="H9778" s="308"/>
    </row>
    <row r="9779" spans="1:8" ht="30">
      <c r="A9779" s="676" t="s">
        <v>5789</v>
      </c>
      <c r="B9779" s="303" t="s">
        <v>198</v>
      </c>
      <c r="C9779" s="981" t="s">
        <v>196</v>
      </c>
      <c r="D9779" s="1027" t="s">
        <v>98</v>
      </c>
      <c r="E9779" s="1058">
        <v>1E-3</v>
      </c>
      <c r="F9779" s="649">
        <v>35035</v>
      </c>
      <c r="G9779" s="701">
        <f>E9779*F9779</f>
        <v>35.035000000000004</v>
      </c>
      <c r="H9779" s="678"/>
    </row>
    <row r="9780" spans="1:8">
      <c r="A9780" s="676"/>
      <c r="B9780" s="677"/>
      <c r="C9780" s="981" t="s">
        <v>197</v>
      </c>
      <c r="D9780" s="1027" t="s">
        <v>98</v>
      </c>
      <c r="E9780" s="1058">
        <v>1E-3</v>
      </c>
      <c r="F9780" s="649">
        <v>74718</v>
      </c>
      <c r="G9780" s="701">
        <f t="shared" ref="G9780:G9793" si="748">E9780*F9780</f>
        <v>74.718000000000004</v>
      </c>
      <c r="H9780" s="678"/>
    </row>
    <row r="9781" spans="1:8">
      <c r="A9781" s="676"/>
      <c r="B9781" s="677"/>
      <c r="C9781" s="981" t="s">
        <v>46</v>
      </c>
      <c r="D9781" s="1027" t="s">
        <v>116</v>
      </c>
      <c r="E9781" s="257">
        <v>0.01</v>
      </c>
      <c r="F9781" s="649">
        <v>8468</v>
      </c>
      <c r="G9781" s="701">
        <f t="shared" si="748"/>
        <v>84.68</v>
      </c>
      <c r="H9781" s="678"/>
    </row>
    <row r="9782" spans="1:8">
      <c r="A9782" s="676"/>
      <c r="B9782" s="677"/>
      <c r="C9782" s="981" t="s">
        <v>45</v>
      </c>
      <c r="D9782" s="1027" t="s">
        <v>39</v>
      </c>
      <c r="E9782" s="257">
        <v>1E-3</v>
      </c>
      <c r="F9782" s="649">
        <v>82115</v>
      </c>
      <c r="G9782" s="701">
        <f t="shared" si="748"/>
        <v>82.114999999999995</v>
      </c>
      <c r="H9782" s="678"/>
    </row>
    <row r="9783" spans="1:8">
      <c r="A9783" s="676"/>
      <c r="B9783" s="677"/>
      <c r="C9783" s="981" t="s">
        <v>28</v>
      </c>
      <c r="D9783" s="1027" t="s">
        <v>29</v>
      </c>
      <c r="E9783" s="258">
        <v>0.01</v>
      </c>
      <c r="F9783" s="649">
        <v>316.39999999999998</v>
      </c>
      <c r="G9783" s="701">
        <f t="shared" si="748"/>
        <v>3.1639999999999997</v>
      </c>
      <c r="H9783" s="678"/>
    </row>
    <row r="9784" spans="1:8">
      <c r="A9784" s="676"/>
      <c r="B9784" s="677"/>
      <c r="C9784" s="981" t="s">
        <v>47</v>
      </c>
      <c r="D9784" s="1027" t="s">
        <v>29</v>
      </c>
      <c r="E9784" s="258">
        <v>0.01</v>
      </c>
      <c r="F9784" s="649">
        <v>366.25</v>
      </c>
      <c r="G9784" s="701">
        <f t="shared" si="748"/>
        <v>3.6625000000000001</v>
      </c>
      <c r="H9784" s="678"/>
    </row>
    <row r="9785" spans="1:8">
      <c r="A9785" s="676"/>
      <c r="B9785" s="677"/>
      <c r="C9785" s="981" t="s">
        <v>30</v>
      </c>
      <c r="D9785" s="1027" t="s">
        <v>29</v>
      </c>
      <c r="E9785" s="258">
        <v>0.01</v>
      </c>
      <c r="F9785" s="649">
        <v>650</v>
      </c>
      <c r="G9785" s="701">
        <f t="shared" si="748"/>
        <v>6.5</v>
      </c>
      <c r="H9785" s="678"/>
    </row>
    <row r="9786" spans="1:8">
      <c r="A9786" s="676"/>
      <c r="B9786" s="677"/>
      <c r="C9786" s="981" t="s">
        <v>41</v>
      </c>
      <c r="D9786" s="1027" t="s">
        <v>39</v>
      </c>
      <c r="E9786" s="1062">
        <v>0.02</v>
      </c>
      <c r="F9786" s="649">
        <v>1995</v>
      </c>
      <c r="G9786" s="701">
        <f t="shared" si="748"/>
        <v>39.9</v>
      </c>
      <c r="H9786" s="678"/>
    </row>
    <row r="9787" spans="1:8">
      <c r="A9787" s="676"/>
      <c r="B9787" s="677"/>
      <c r="C9787" s="981" t="s">
        <v>106</v>
      </c>
      <c r="D9787" s="1027" t="s">
        <v>116</v>
      </c>
      <c r="E9787" s="259">
        <v>1E-3</v>
      </c>
      <c r="F9787" s="649">
        <v>150375</v>
      </c>
      <c r="G9787" s="701">
        <f t="shared" si="748"/>
        <v>150.375</v>
      </c>
      <c r="H9787" s="678"/>
    </row>
    <row r="9788" spans="1:8">
      <c r="A9788" s="676"/>
      <c r="B9788" s="677"/>
      <c r="C9788" s="981" t="s">
        <v>72</v>
      </c>
      <c r="D9788" s="1027" t="s">
        <v>29</v>
      </c>
      <c r="E9788" s="1062">
        <v>1E-3</v>
      </c>
      <c r="F9788" s="649">
        <v>74415</v>
      </c>
      <c r="G9788" s="701">
        <f t="shared" si="748"/>
        <v>74.415000000000006</v>
      </c>
      <c r="H9788" s="678"/>
    </row>
    <row r="9789" spans="1:8">
      <c r="A9789" s="676"/>
      <c r="B9789" s="677"/>
      <c r="C9789" s="981" t="s">
        <v>66</v>
      </c>
      <c r="D9789" s="1027" t="s">
        <v>98</v>
      </c>
      <c r="E9789" s="1058">
        <v>1E-3</v>
      </c>
      <c r="F9789" s="649">
        <v>80176</v>
      </c>
      <c r="G9789" s="701">
        <f t="shared" si="748"/>
        <v>80.176000000000002</v>
      </c>
      <c r="H9789" s="678"/>
    </row>
    <row r="9790" spans="1:8">
      <c r="A9790" s="676"/>
      <c r="B9790" s="677"/>
      <c r="C9790" s="981" t="s">
        <v>108</v>
      </c>
      <c r="D9790" s="1027" t="s">
        <v>98</v>
      </c>
      <c r="E9790" s="1058">
        <v>1E-3</v>
      </c>
      <c r="F9790" s="649">
        <v>145939</v>
      </c>
      <c r="G9790" s="701">
        <f t="shared" si="748"/>
        <v>145.93899999999999</v>
      </c>
      <c r="H9790" s="678"/>
    </row>
    <row r="9791" spans="1:8">
      <c r="A9791" s="676"/>
      <c r="B9791" s="677"/>
      <c r="C9791" s="981" t="s">
        <v>31</v>
      </c>
      <c r="D9791" s="1027" t="s">
        <v>98</v>
      </c>
      <c r="E9791" s="1058">
        <v>1E-3</v>
      </c>
      <c r="F9791" s="668">
        <v>350</v>
      </c>
      <c r="G9791" s="701">
        <f t="shared" si="748"/>
        <v>0.35000000000000003</v>
      </c>
      <c r="H9791" s="678"/>
    </row>
    <row r="9792" spans="1:8">
      <c r="A9792" s="676"/>
      <c r="B9792" s="677"/>
      <c r="C9792" s="981" t="s">
        <v>37</v>
      </c>
      <c r="D9792" s="1027" t="s">
        <v>29</v>
      </c>
      <c r="E9792" s="1058">
        <v>1E-3</v>
      </c>
      <c r="F9792" s="668">
        <v>144704</v>
      </c>
      <c r="G9792" s="701">
        <f t="shared" si="748"/>
        <v>144.70400000000001</v>
      </c>
      <c r="H9792" s="678"/>
    </row>
    <row r="9793" spans="1:8">
      <c r="A9793" s="676"/>
      <c r="B9793" s="677"/>
      <c r="C9793" s="981" t="s">
        <v>33</v>
      </c>
      <c r="D9793" s="1027" t="s">
        <v>39</v>
      </c>
      <c r="E9793" s="257">
        <v>0.1</v>
      </c>
      <c r="F9793" s="649">
        <v>800</v>
      </c>
      <c r="G9793" s="701">
        <f t="shared" si="748"/>
        <v>80</v>
      </c>
      <c r="H9793" s="678"/>
    </row>
    <row r="9794" spans="1:8">
      <c r="A9794" s="676"/>
      <c r="B9794" s="699" t="s">
        <v>35</v>
      </c>
      <c r="C9794" s="1061"/>
      <c r="D9794" s="17"/>
      <c r="E9794" s="1062"/>
      <c r="F9794" s="670"/>
      <c r="G9794" s="1533">
        <f>SUM(G9779:G9793)</f>
        <v>1005.7335</v>
      </c>
      <c r="H9794" s="308"/>
    </row>
    <row r="9795" spans="1:8" ht="30">
      <c r="A9795" s="676" t="s">
        <v>5790</v>
      </c>
      <c r="B9795" s="303" t="s">
        <v>199</v>
      </c>
      <c r="C9795" s="981" t="s">
        <v>196</v>
      </c>
      <c r="D9795" s="1027" t="s">
        <v>98</v>
      </c>
      <c r="E9795" s="1058">
        <v>5.0000000000000001E-3</v>
      </c>
      <c r="F9795" s="649">
        <v>35035</v>
      </c>
      <c r="G9795" s="701">
        <f>E9795*F9795</f>
        <v>175.17500000000001</v>
      </c>
      <c r="H9795" s="678"/>
    </row>
    <row r="9796" spans="1:8">
      <c r="A9796" s="676"/>
      <c r="B9796" s="677"/>
      <c r="C9796" s="981" t="s">
        <v>200</v>
      </c>
      <c r="D9796" s="1027" t="s">
        <v>98</v>
      </c>
      <c r="E9796" s="1058">
        <v>5.0000000000000001E-3</v>
      </c>
      <c r="F9796" s="649">
        <v>79000</v>
      </c>
      <c r="G9796" s="701">
        <f t="shared" ref="G9796:G9805" si="749">E9796*F9796</f>
        <v>395</v>
      </c>
      <c r="H9796" s="678"/>
    </row>
    <row r="9797" spans="1:8">
      <c r="A9797" s="676"/>
      <c r="B9797" s="677"/>
      <c r="C9797" s="981" t="s">
        <v>201</v>
      </c>
      <c r="D9797" s="1027" t="s">
        <v>98</v>
      </c>
      <c r="E9797" s="1058">
        <v>5.0000000000000001E-3</v>
      </c>
      <c r="F9797" s="649">
        <v>68244</v>
      </c>
      <c r="G9797" s="701">
        <f t="shared" si="749"/>
        <v>341.22</v>
      </c>
      <c r="H9797" s="678"/>
    </row>
    <row r="9798" spans="1:8" ht="30">
      <c r="A9798" s="676"/>
      <c r="B9798" s="677"/>
      <c r="C9798" s="981" t="s">
        <v>202</v>
      </c>
      <c r="D9798" s="1027" t="s">
        <v>95</v>
      </c>
      <c r="E9798" s="1058">
        <v>5.0000000000000001E-3</v>
      </c>
      <c r="F9798" s="649">
        <v>10500</v>
      </c>
      <c r="G9798" s="701">
        <f t="shared" si="749"/>
        <v>52.5</v>
      </c>
      <c r="H9798" s="678"/>
    </row>
    <row r="9799" spans="1:8">
      <c r="A9799" s="676"/>
      <c r="B9799" s="677"/>
      <c r="C9799" s="981" t="s">
        <v>46</v>
      </c>
      <c r="D9799" s="1027" t="s">
        <v>116</v>
      </c>
      <c r="E9799" s="257">
        <v>0.01</v>
      </c>
      <c r="F9799" s="649">
        <v>8468</v>
      </c>
      <c r="G9799" s="701">
        <f t="shared" si="749"/>
        <v>84.68</v>
      </c>
      <c r="H9799" s="678"/>
    </row>
    <row r="9800" spans="1:8">
      <c r="A9800" s="676"/>
      <c r="B9800" s="677"/>
      <c r="C9800" s="981" t="s">
        <v>45</v>
      </c>
      <c r="D9800" s="1027" t="s">
        <v>39</v>
      </c>
      <c r="E9800" s="257">
        <v>5.0000000000000001E-3</v>
      </c>
      <c r="F9800" s="649">
        <v>82115</v>
      </c>
      <c r="G9800" s="701">
        <f t="shared" si="749"/>
        <v>410.57499999999999</v>
      </c>
      <c r="H9800" s="678"/>
    </row>
    <row r="9801" spans="1:8">
      <c r="A9801" s="676"/>
      <c r="B9801" s="677"/>
      <c r="C9801" s="981" t="s">
        <v>28</v>
      </c>
      <c r="D9801" s="1027" t="s">
        <v>29</v>
      </c>
      <c r="E9801" s="258">
        <v>0.5</v>
      </c>
      <c r="F9801" s="649">
        <v>316.39999999999998</v>
      </c>
      <c r="G9801" s="701">
        <f t="shared" si="749"/>
        <v>158.19999999999999</v>
      </c>
      <c r="H9801" s="678"/>
    </row>
    <row r="9802" spans="1:8">
      <c r="A9802" s="676"/>
      <c r="B9802" s="677"/>
      <c r="C9802" s="981" t="s">
        <v>47</v>
      </c>
      <c r="D9802" s="1027" t="s">
        <v>29</v>
      </c>
      <c r="E9802" s="258">
        <v>0.01</v>
      </c>
      <c r="F9802" s="649">
        <v>366.25</v>
      </c>
      <c r="G9802" s="701">
        <f t="shared" si="749"/>
        <v>3.6625000000000001</v>
      </c>
      <c r="H9802" s="678"/>
    </row>
    <row r="9803" spans="1:8">
      <c r="A9803" s="676"/>
      <c r="B9803" s="677"/>
      <c r="C9803" s="981" t="s">
        <v>30</v>
      </c>
      <c r="D9803" s="1027" t="s">
        <v>29</v>
      </c>
      <c r="E9803" s="258">
        <v>0.01</v>
      </c>
      <c r="F9803" s="649">
        <v>650</v>
      </c>
      <c r="G9803" s="701">
        <f t="shared" si="749"/>
        <v>6.5</v>
      </c>
      <c r="H9803" s="678"/>
    </row>
    <row r="9804" spans="1:8">
      <c r="A9804" s="676"/>
      <c r="B9804" s="677"/>
      <c r="C9804" s="981" t="s">
        <v>41</v>
      </c>
      <c r="D9804" s="1027" t="s">
        <v>39</v>
      </c>
      <c r="E9804" s="257">
        <v>0.01</v>
      </c>
      <c r="F9804" s="649">
        <v>1995</v>
      </c>
      <c r="G9804" s="701">
        <f t="shared" si="749"/>
        <v>19.95</v>
      </c>
      <c r="H9804" s="678"/>
    </row>
    <row r="9805" spans="1:8">
      <c r="A9805" s="676"/>
      <c r="B9805" s="677"/>
      <c r="C9805" s="981" t="s">
        <v>33</v>
      </c>
      <c r="D9805" s="1027" t="s">
        <v>39</v>
      </c>
      <c r="E9805" s="1059">
        <v>0.1</v>
      </c>
      <c r="F9805" s="649">
        <v>800</v>
      </c>
      <c r="G9805" s="701">
        <f t="shared" si="749"/>
        <v>80</v>
      </c>
      <c r="H9805" s="678"/>
    </row>
    <row r="9806" spans="1:8">
      <c r="A9806" s="676"/>
      <c r="B9806" s="699" t="s">
        <v>35</v>
      </c>
      <c r="C9806" s="1061"/>
      <c r="D9806" s="17"/>
      <c r="E9806" s="1062"/>
      <c r="F9806" s="670"/>
      <c r="G9806" s="1533">
        <f>SUM(G9795:G9805)</f>
        <v>1727.4625000000001</v>
      </c>
      <c r="H9806" s="308"/>
    </row>
    <row r="9807" spans="1:8" ht="30">
      <c r="A9807" s="676" t="s">
        <v>5791</v>
      </c>
      <c r="B9807" s="303" t="s">
        <v>203</v>
      </c>
      <c r="C9807" s="1065" t="s">
        <v>196</v>
      </c>
      <c r="D9807" s="1027" t="s">
        <v>98</v>
      </c>
      <c r="E9807" s="1058">
        <v>1E-3</v>
      </c>
      <c r="F9807" s="649">
        <v>35035</v>
      </c>
      <c r="G9807" s="701">
        <f>E9807*F9807</f>
        <v>35.035000000000004</v>
      </c>
      <c r="H9807" s="308"/>
    </row>
    <row r="9808" spans="1:8">
      <c r="A9808" s="676"/>
      <c r="B9808" s="288"/>
      <c r="C9808" s="981" t="s">
        <v>200</v>
      </c>
      <c r="D9808" s="1027" t="s">
        <v>98</v>
      </c>
      <c r="E9808" s="1058">
        <v>1E-3</v>
      </c>
      <c r="F9808" s="649">
        <v>79000</v>
      </c>
      <c r="G9808" s="701">
        <f t="shared" ref="G9808:G9819" si="750">E9808*F9808</f>
        <v>79</v>
      </c>
      <c r="H9808" s="678"/>
    </row>
    <row r="9809" spans="1:8">
      <c r="A9809" s="676"/>
      <c r="B9809" s="677"/>
      <c r="C9809" s="981" t="s">
        <v>201</v>
      </c>
      <c r="D9809" s="1027" t="s">
        <v>98</v>
      </c>
      <c r="E9809" s="1058">
        <v>1E-3</v>
      </c>
      <c r="F9809" s="649">
        <v>68244</v>
      </c>
      <c r="G9809" s="701">
        <f t="shared" si="750"/>
        <v>68.244</v>
      </c>
      <c r="H9809" s="678"/>
    </row>
    <row r="9810" spans="1:8" ht="30">
      <c r="A9810" s="676"/>
      <c r="B9810" s="699"/>
      <c r="C9810" s="981" t="s">
        <v>202</v>
      </c>
      <c r="D9810" s="1027" t="s">
        <v>95</v>
      </c>
      <c r="E9810" s="1058">
        <v>1E-3</v>
      </c>
      <c r="F9810" s="649">
        <v>10500</v>
      </c>
      <c r="G9810" s="701">
        <f t="shared" si="750"/>
        <v>10.5</v>
      </c>
      <c r="H9810" s="308"/>
    </row>
    <row r="9811" spans="1:8">
      <c r="A9811" s="676"/>
      <c r="B9811" s="288"/>
      <c r="C9811" s="981" t="s">
        <v>46</v>
      </c>
      <c r="D9811" s="1027" t="s">
        <v>116</v>
      </c>
      <c r="E9811" s="257">
        <v>0.01</v>
      </c>
      <c r="F9811" s="649">
        <v>8468</v>
      </c>
      <c r="G9811" s="701">
        <f t="shared" si="750"/>
        <v>84.68</v>
      </c>
      <c r="H9811" s="678"/>
    </row>
    <row r="9812" spans="1:8">
      <c r="A9812" s="676"/>
      <c r="B9812" s="677"/>
      <c r="C9812" s="981" t="s">
        <v>45</v>
      </c>
      <c r="D9812" s="1027" t="s">
        <v>39</v>
      </c>
      <c r="E9812" s="257">
        <v>1E-3</v>
      </c>
      <c r="F9812" s="649">
        <v>82115</v>
      </c>
      <c r="G9812" s="701">
        <f t="shared" si="750"/>
        <v>82.114999999999995</v>
      </c>
      <c r="H9812" s="678"/>
    </row>
    <row r="9813" spans="1:8">
      <c r="A9813" s="676"/>
      <c r="B9813" s="699"/>
      <c r="C9813" s="981" t="s">
        <v>28</v>
      </c>
      <c r="D9813" s="1027" t="s">
        <v>29</v>
      </c>
      <c r="E9813" s="258">
        <v>0.01</v>
      </c>
      <c r="F9813" s="649">
        <v>316.39999999999998</v>
      </c>
      <c r="G9813" s="701">
        <f t="shared" si="750"/>
        <v>3.1639999999999997</v>
      </c>
      <c r="H9813" s="308"/>
    </row>
    <row r="9814" spans="1:8">
      <c r="A9814" s="676"/>
      <c r="B9814" s="677"/>
      <c r="C9814" s="981" t="s">
        <v>47</v>
      </c>
      <c r="D9814" s="1027" t="s">
        <v>29</v>
      </c>
      <c r="E9814" s="258">
        <v>0.01</v>
      </c>
      <c r="F9814" s="649">
        <v>366.25</v>
      </c>
      <c r="G9814" s="701">
        <f t="shared" si="750"/>
        <v>3.6625000000000001</v>
      </c>
      <c r="H9814" s="678"/>
    </row>
    <row r="9815" spans="1:8">
      <c r="A9815" s="676"/>
      <c r="B9815" s="677"/>
      <c r="C9815" s="981" t="s">
        <v>30</v>
      </c>
      <c r="D9815" s="1027" t="s">
        <v>29</v>
      </c>
      <c r="E9815" s="258">
        <v>0.01</v>
      </c>
      <c r="F9815" s="649">
        <v>650</v>
      </c>
      <c r="G9815" s="701">
        <f t="shared" si="750"/>
        <v>6.5</v>
      </c>
      <c r="H9815" s="678"/>
    </row>
    <row r="9816" spans="1:8">
      <c r="A9816" s="676"/>
      <c r="B9816" s="699"/>
      <c r="C9816" s="981" t="s">
        <v>41</v>
      </c>
      <c r="D9816" s="1027" t="s">
        <v>39</v>
      </c>
      <c r="E9816" s="257">
        <v>0.05</v>
      </c>
      <c r="F9816" s="649">
        <v>1995</v>
      </c>
      <c r="G9816" s="701">
        <f t="shared" si="750"/>
        <v>99.75</v>
      </c>
      <c r="H9816" s="308"/>
    </row>
    <row r="9817" spans="1:8">
      <c r="A9817" s="676"/>
      <c r="B9817" s="288"/>
      <c r="C9817" s="981" t="s">
        <v>72</v>
      </c>
      <c r="D9817" s="1027" t="s">
        <v>29</v>
      </c>
      <c r="E9817" s="257">
        <v>2E-3</v>
      </c>
      <c r="F9817" s="649">
        <v>74415</v>
      </c>
      <c r="G9817" s="701">
        <f t="shared" si="750"/>
        <v>148.83000000000001</v>
      </c>
      <c r="H9817" s="678"/>
    </row>
    <row r="9818" spans="1:8">
      <c r="A9818" s="676"/>
      <c r="B9818" s="677"/>
      <c r="C9818" s="981" t="s">
        <v>37</v>
      </c>
      <c r="D9818" s="1027" t="s">
        <v>29</v>
      </c>
      <c r="E9818" s="257">
        <v>2E-3</v>
      </c>
      <c r="F9818" s="668">
        <v>144704</v>
      </c>
      <c r="G9818" s="701">
        <f t="shared" si="750"/>
        <v>289.40800000000002</v>
      </c>
      <c r="H9818" s="678"/>
    </row>
    <row r="9819" spans="1:8">
      <c r="A9819" s="676"/>
      <c r="B9819" s="677"/>
      <c r="C9819" s="981" t="s">
        <v>33</v>
      </c>
      <c r="D9819" s="1027" t="s">
        <v>39</v>
      </c>
      <c r="E9819" s="257">
        <v>0.2</v>
      </c>
      <c r="F9819" s="649">
        <v>800</v>
      </c>
      <c r="G9819" s="701">
        <f t="shared" si="750"/>
        <v>160</v>
      </c>
      <c r="H9819" s="678"/>
    </row>
    <row r="9820" spans="1:8">
      <c r="A9820" s="676"/>
      <c r="B9820" s="699" t="s">
        <v>35</v>
      </c>
      <c r="C9820" s="1061"/>
      <c r="D9820" s="17"/>
      <c r="E9820" s="1062"/>
      <c r="F9820" s="670"/>
      <c r="G9820" s="1533">
        <f>SUM(G9807:G9819)</f>
        <v>1070.8885</v>
      </c>
      <c r="H9820" s="308"/>
    </row>
    <row r="9821" spans="1:8" ht="30">
      <c r="A9821" s="676" t="s">
        <v>5792</v>
      </c>
      <c r="B9821" s="303" t="s">
        <v>204</v>
      </c>
      <c r="C9821" s="981" t="s">
        <v>83</v>
      </c>
      <c r="D9821" s="1027" t="s">
        <v>98</v>
      </c>
      <c r="E9821" s="1058">
        <v>5.0000000000000001E-3</v>
      </c>
      <c r="F9821" s="649">
        <v>39930</v>
      </c>
      <c r="G9821" s="701">
        <f>E9821*F9821</f>
        <v>199.65</v>
      </c>
      <c r="H9821" s="678"/>
    </row>
    <row r="9822" spans="1:8">
      <c r="A9822" s="676"/>
      <c r="B9822" s="677"/>
      <c r="C9822" s="981" t="s">
        <v>88</v>
      </c>
      <c r="D9822" s="1027" t="s">
        <v>98</v>
      </c>
      <c r="E9822" s="1058">
        <v>5.0000000000000001E-4</v>
      </c>
      <c r="F9822" s="649">
        <v>203735</v>
      </c>
      <c r="G9822" s="701">
        <f t="shared" ref="G9822:G9833" si="751">E9822*F9822</f>
        <v>101.86750000000001</v>
      </c>
      <c r="H9822" s="678"/>
    </row>
    <row r="9823" spans="1:8">
      <c r="A9823" s="676"/>
      <c r="B9823" s="677"/>
      <c r="C9823" s="981" t="s">
        <v>89</v>
      </c>
      <c r="D9823" s="1027" t="s">
        <v>39</v>
      </c>
      <c r="E9823" s="1058">
        <v>2E-3</v>
      </c>
      <c r="F9823" s="649">
        <v>168481</v>
      </c>
      <c r="G9823" s="701">
        <f t="shared" si="751"/>
        <v>336.96199999999999</v>
      </c>
      <c r="H9823" s="678"/>
    </row>
    <row r="9824" spans="1:8">
      <c r="A9824" s="676"/>
      <c r="B9824" s="699"/>
      <c r="C9824" s="981" t="s">
        <v>45</v>
      </c>
      <c r="D9824" s="1027" t="s">
        <v>116</v>
      </c>
      <c r="E9824" s="1058">
        <v>1E-3</v>
      </c>
      <c r="F9824" s="649">
        <v>82115</v>
      </c>
      <c r="G9824" s="701">
        <f t="shared" si="751"/>
        <v>82.114999999999995</v>
      </c>
      <c r="H9824" s="308"/>
    </row>
    <row r="9825" spans="1:8">
      <c r="A9825" s="676"/>
      <c r="B9825" s="677"/>
      <c r="C9825" s="981" t="s">
        <v>110</v>
      </c>
      <c r="D9825" s="1027" t="s">
        <v>98</v>
      </c>
      <c r="E9825" s="1058">
        <v>1E-3</v>
      </c>
      <c r="F9825" s="649">
        <v>46585</v>
      </c>
      <c r="G9825" s="701">
        <f t="shared" si="751"/>
        <v>46.585000000000001</v>
      </c>
      <c r="H9825" s="678"/>
    </row>
    <row r="9826" spans="1:8">
      <c r="A9826" s="676"/>
      <c r="B9826" s="677"/>
      <c r="C9826" s="981" t="s">
        <v>41</v>
      </c>
      <c r="D9826" s="1027" t="s">
        <v>39</v>
      </c>
      <c r="E9826" s="1062">
        <v>0.05</v>
      </c>
      <c r="F9826" s="649">
        <v>1995</v>
      </c>
      <c r="G9826" s="701">
        <f t="shared" si="751"/>
        <v>99.75</v>
      </c>
      <c r="H9826" s="678"/>
    </row>
    <row r="9827" spans="1:8">
      <c r="A9827" s="676"/>
      <c r="B9827" s="677"/>
      <c r="C9827" s="981" t="s">
        <v>28</v>
      </c>
      <c r="D9827" s="1027" t="s">
        <v>29</v>
      </c>
      <c r="E9827" s="258">
        <v>1E-3</v>
      </c>
      <c r="F9827" s="649">
        <v>316.39999999999998</v>
      </c>
      <c r="G9827" s="701">
        <f t="shared" si="751"/>
        <v>0.31639999999999996</v>
      </c>
      <c r="H9827" s="678"/>
    </row>
    <row r="9828" spans="1:8">
      <c r="A9828" s="676"/>
      <c r="B9828" s="677"/>
      <c r="C9828" s="981" t="s">
        <v>47</v>
      </c>
      <c r="D9828" s="1027" t="s">
        <v>29</v>
      </c>
      <c r="E9828" s="258">
        <v>0.01</v>
      </c>
      <c r="F9828" s="649">
        <v>366.25</v>
      </c>
      <c r="G9828" s="701">
        <f t="shared" si="751"/>
        <v>3.6625000000000001</v>
      </c>
      <c r="H9828" s="678"/>
    </row>
    <row r="9829" spans="1:8">
      <c r="A9829" s="676"/>
      <c r="B9829" s="677"/>
      <c r="C9829" s="981" t="s">
        <v>30</v>
      </c>
      <c r="D9829" s="1027" t="s">
        <v>29</v>
      </c>
      <c r="E9829" s="258">
        <v>0.01</v>
      </c>
      <c r="F9829" s="649">
        <v>650</v>
      </c>
      <c r="G9829" s="701">
        <f t="shared" si="751"/>
        <v>6.5</v>
      </c>
      <c r="H9829" s="678"/>
    </row>
    <row r="9830" spans="1:8">
      <c r="A9830" s="676"/>
      <c r="B9830" s="677"/>
      <c r="C9830" s="981" t="s">
        <v>90</v>
      </c>
      <c r="D9830" s="1027" t="s">
        <v>39</v>
      </c>
      <c r="E9830" s="257">
        <v>1E-3</v>
      </c>
      <c r="F9830" s="649">
        <v>175794</v>
      </c>
      <c r="G9830" s="701">
        <f t="shared" si="751"/>
        <v>175.79400000000001</v>
      </c>
      <c r="H9830" s="678"/>
    </row>
    <row r="9831" spans="1:8">
      <c r="A9831" s="676"/>
      <c r="B9831" s="699"/>
      <c r="C9831" s="981" t="s">
        <v>106</v>
      </c>
      <c r="D9831" s="1027" t="s">
        <v>116</v>
      </c>
      <c r="E9831" s="259">
        <v>1E-3</v>
      </c>
      <c r="F9831" s="649">
        <v>150375</v>
      </c>
      <c r="G9831" s="701">
        <f t="shared" si="751"/>
        <v>150.375</v>
      </c>
      <c r="H9831" s="308"/>
    </row>
    <row r="9832" spans="1:8">
      <c r="A9832" s="676"/>
      <c r="B9832" s="288"/>
      <c r="C9832" s="981" t="s">
        <v>31</v>
      </c>
      <c r="D9832" s="1027" t="s">
        <v>98</v>
      </c>
      <c r="E9832" s="257">
        <v>0.1</v>
      </c>
      <c r="F9832" s="668">
        <v>350</v>
      </c>
      <c r="G9832" s="701">
        <f t="shared" si="751"/>
        <v>35</v>
      </c>
      <c r="H9832" s="678"/>
    </row>
    <row r="9833" spans="1:8">
      <c r="A9833" s="676"/>
      <c r="B9833" s="677"/>
      <c r="C9833" s="981" t="s">
        <v>33</v>
      </c>
      <c r="D9833" s="1027" t="s">
        <v>39</v>
      </c>
      <c r="E9833" s="257">
        <v>0.1</v>
      </c>
      <c r="F9833" s="649">
        <v>800</v>
      </c>
      <c r="G9833" s="701">
        <f t="shared" si="751"/>
        <v>80</v>
      </c>
      <c r="H9833" s="678"/>
    </row>
    <row r="9834" spans="1:8">
      <c r="A9834" s="676"/>
      <c r="B9834" s="699" t="s">
        <v>35</v>
      </c>
      <c r="C9834" s="1061"/>
      <c r="D9834" s="17"/>
      <c r="E9834" s="1062"/>
      <c r="F9834" s="670"/>
      <c r="G9834" s="1533">
        <f>SUM(G9821:G9833)</f>
        <v>1318.5774000000001</v>
      </c>
      <c r="H9834" s="308"/>
    </row>
    <row r="9835" spans="1:8" ht="30">
      <c r="A9835" s="676" t="s">
        <v>5793</v>
      </c>
      <c r="B9835" s="303" t="s">
        <v>205</v>
      </c>
      <c r="C9835" s="981" t="s">
        <v>83</v>
      </c>
      <c r="D9835" s="1027" t="s">
        <v>98</v>
      </c>
      <c r="E9835" s="1058">
        <v>2E-3</v>
      </c>
      <c r="F9835" s="649">
        <v>39930</v>
      </c>
      <c r="G9835" s="701">
        <f>E9835*F9835</f>
        <v>79.86</v>
      </c>
      <c r="H9835" s="678"/>
    </row>
    <row r="9836" spans="1:8">
      <c r="A9836" s="676"/>
      <c r="B9836" s="677"/>
      <c r="C9836" s="981" t="s">
        <v>88</v>
      </c>
      <c r="D9836" s="1027" t="s">
        <v>98</v>
      </c>
      <c r="E9836" s="1058">
        <v>8.9999999999999998E-4</v>
      </c>
      <c r="F9836" s="649">
        <v>203735</v>
      </c>
      <c r="G9836" s="701">
        <f t="shared" ref="G9836:G9847" si="752">E9836*F9836</f>
        <v>183.36150000000001</v>
      </c>
      <c r="H9836" s="678"/>
    </row>
    <row r="9837" spans="1:8">
      <c r="A9837" s="676"/>
      <c r="B9837" s="677"/>
      <c r="C9837" s="981" t="s">
        <v>89</v>
      </c>
      <c r="D9837" s="1027" t="s">
        <v>39</v>
      </c>
      <c r="E9837" s="1058">
        <v>8.9999999999999998E-4</v>
      </c>
      <c r="F9837" s="649">
        <v>168481</v>
      </c>
      <c r="G9837" s="701">
        <f t="shared" si="752"/>
        <v>151.63290000000001</v>
      </c>
      <c r="H9837" s="678"/>
    </row>
    <row r="9838" spans="1:8">
      <c r="A9838" s="676"/>
      <c r="B9838" s="677"/>
      <c r="C9838" s="981" t="s">
        <v>45</v>
      </c>
      <c r="D9838" s="1027" t="s">
        <v>39</v>
      </c>
      <c r="E9838" s="1058">
        <v>1E-3</v>
      </c>
      <c r="F9838" s="649">
        <v>82115</v>
      </c>
      <c r="G9838" s="701">
        <f t="shared" si="752"/>
        <v>82.114999999999995</v>
      </c>
      <c r="H9838" s="678"/>
    </row>
    <row r="9839" spans="1:8">
      <c r="A9839" s="676"/>
      <c r="B9839" s="677"/>
      <c r="C9839" s="981" t="s">
        <v>110</v>
      </c>
      <c r="D9839" s="1027" t="s">
        <v>98</v>
      </c>
      <c r="E9839" s="1058">
        <v>1E-3</v>
      </c>
      <c r="F9839" s="649">
        <v>46585</v>
      </c>
      <c r="G9839" s="701">
        <f t="shared" si="752"/>
        <v>46.585000000000001</v>
      </c>
      <c r="H9839" s="678"/>
    </row>
    <row r="9840" spans="1:8">
      <c r="A9840" s="676"/>
      <c r="B9840" s="677"/>
      <c r="C9840" s="981" t="s">
        <v>41</v>
      </c>
      <c r="D9840" s="1027" t="s">
        <v>39</v>
      </c>
      <c r="E9840" s="1066">
        <v>0.01</v>
      </c>
      <c r="F9840" s="649">
        <v>1995</v>
      </c>
      <c r="G9840" s="701">
        <f t="shared" si="752"/>
        <v>19.95</v>
      </c>
      <c r="H9840" s="678"/>
    </row>
    <row r="9841" spans="1:8">
      <c r="A9841" s="676"/>
      <c r="B9841" s="677"/>
      <c r="C9841" s="981" t="s">
        <v>28</v>
      </c>
      <c r="D9841" s="1027" t="s">
        <v>29</v>
      </c>
      <c r="E9841" s="258">
        <v>0.01</v>
      </c>
      <c r="F9841" s="649">
        <v>316.39999999999998</v>
      </c>
      <c r="G9841" s="701">
        <f t="shared" si="752"/>
        <v>3.1639999999999997</v>
      </c>
      <c r="H9841" s="678"/>
    </row>
    <row r="9842" spans="1:8">
      <c r="A9842" s="676"/>
      <c r="B9842" s="677"/>
      <c r="C9842" s="981" t="s">
        <v>47</v>
      </c>
      <c r="D9842" s="1027" t="s">
        <v>29</v>
      </c>
      <c r="E9842" s="258">
        <v>0.01</v>
      </c>
      <c r="F9842" s="649">
        <v>366.25</v>
      </c>
      <c r="G9842" s="701">
        <f t="shared" si="752"/>
        <v>3.6625000000000001</v>
      </c>
      <c r="H9842" s="678"/>
    </row>
    <row r="9843" spans="1:8">
      <c r="A9843" s="676"/>
      <c r="B9843" s="677"/>
      <c r="C9843" s="981" t="s">
        <v>30</v>
      </c>
      <c r="D9843" s="1027" t="s">
        <v>29</v>
      </c>
      <c r="E9843" s="258">
        <v>1E-3</v>
      </c>
      <c r="F9843" s="649">
        <v>650</v>
      </c>
      <c r="G9843" s="701">
        <f t="shared" si="752"/>
        <v>0.65</v>
      </c>
      <c r="H9843" s="678"/>
    </row>
    <row r="9844" spans="1:8">
      <c r="A9844" s="676"/>
      <c r="B9844" s="677"/>
      <c r="C9844" s="981" t="s">
        <v>90</v>
      </c>
      <c r="D9844" s="1027" t="s">
        <v>39</v>
      </c>
      <c r="E9844" s="257">
        <v>8.9999999999999998E-4</v>
      </c>
      <c r="F9844" s="649">
        <v>175794</v>
      </c>
      <c r="G9844" s="701">
        <f t="shared" si="752"/>
        <v>158.21459999999999</v>
      </c>
      <c r="H9844" s="131"/>
    </row>
    <row r="9845" spans="1:8">
      <c r="A9845" s="676"/>
      <c r="B9845" s="288"/>
      <c r="C9845" s="981" t="s">
        <v>106</v>
      </c>
      <c r="D9845" s="1027" t="s">
        <v>116</v>
      </c>
      <c r="E9845" s="259">
        <v>1E-3</v>
      </c>
      <c r="F9845" s="649">
        <v>150375</v>
      </c>
      <c r="G9845" s="701">
        <f t="shared" si="752"/>
        <v>150.375</v>
      </c>
      <c r="H9845" s="678"/>
    </row>
    <row r="9846" spans="1:8">
      <c r="A9846" s="676"/>
      <c r="B9846" s="677"/>
      <c r="C9846" s="981" t="s">
        <v>31</v>
      </c>
      <c r="D9846" s="1027" t="s">
        <v>98</v>
      </c>
      <c r="E9846" s="257">
        <v>0.1</v>
      </c>
      <c r="F9846" s="668">
        <v>350</v>
      </c>
      <c r="G9846" s="701">
        <f t="shared" si="752"/>
        <v>35</v>
      </c>
      <c r="H9846" s="678"/>
    </row>
    <row r="9847" spans="1:8">
      <c r="A9847" s="676"/>
      <c r="B9847" s="677"/>
      <c r="C9847" s="981" t="s">
        <v>37</v>
      </c>
      <c r="D9847" s="1027" t="s">
        <v>29</v>
      </c>
      <c r="E9847" s="1058">
        <v>8.9999999999999998E-4</v>
      </c>
      <c r="F9847" s="668">
        <v>144704</v>
      </c>
      <c r="G9847" s="701">
        <f t="shared" si="752"/>
        <v>130.2336</v>
      </c>
      <c r="H9847" s="678"/>
    </row>
    <row r="9848" spans="1:8">
      <c r="A9848" s="676"/>
      <c r="B9848" s="677"/>
      <c r="C9848" s="981" t="s">
        <v>33</v>
      </c>
      <c r="D9848" s="1027" t="s">
        <v>39</v>
      </c>
      <c r="E9848" s="257">
        <v>0.1</v>
      </c>
      <c r="F9848" s="649">
        <v>800</v>
      </c>
      <c r="G9848" s="701">
        <v>7.5</v>
      </c>
      <c r="H9848" s="678"/>
    </row>
    <row r="9849" spans="1:8">
      <c r="A9849" s="676"/>
      <c r="B9849" s="699" t="s">
        <v>35</v>
      </c>
      <c r="C9849" s="744"/>
      <c r="D9849" s="103"/>
      <c r="E9849" s="612"/>
      <c r="F9849" s="429"/>
      <c r="G9849" s="1533">
        <f>SUM(G9835:G9848)</f>
        <v>1052.3041000000001</v>
      </c>
      <c r="H9849" s="308"/>
    </row>
    <row r="9850" spans="1:8" ht="30">
      <c r="A9850" s="676" t="s">
        <v>5794</v>
      </c>
      <c r="B9850" s="303" t="s">
        <v>206</v>
      </c>
      <c r="C9850" s="981" t="s">
        <v>138</v>
      </c>
      <c r="D9850" s="1027" t="s">
        <v>98</v>
      </c>
      <c r="E9850" s="1058">
        <v>5.0000000000000001E-3</v>
      </c>
      <c r="F9850" s="649">
        <v>45799</v>
      </c>
      <c r="G9850" s="701">
        <f t="shared" ref="G9850:G9855" si="753">E9850*F9850</f>
        <v>228.995</v>
      </c>
      <c r="H9850" s="678"/>
    </row>
    <row r="9851" spans="1:8">
      <c r="A9851" s="676"/>
      <c r="B9851" s="677"/>
      <c r="C9851" s="981" t="s">
        <v>45</v>
      </c>
      <c r="D9851" s="1027" t="s">
        <v>39</v>
      </c>
      <c r="E9851" s="257">
        <v>5.0000000000000001E-3</v>
      </c>
      <c r="F9851" s="649">
        <v>82115</v>
      </c>
      <c r="G9851" s="701">
        <f t="shared" si="753"/>
        <v>410.57499999999999</v>
      </c>
      <c r="H9851" s="678"/>
    </row>
    <row r="9852" spans="1:8">
      <c r="A9852" s="676"/>
      <c r="B9852" s="677"/>
      <c r="C9852" s="981" t="s">
        <v>28</v>
      </c>
      <c r="D9852" s="1027" t="s">
        <v>29</v>
      </c>
      <c r="E9852" s="258">
        <v>0.01</v>
      </c>
      <c r="F9852" s="649">
        <v>316.39999999999998</v>
      </c>
      <c r="G9852" s="701">
        <f t="shared" si="753"/>
        <v>3.1639999999999997</v>
      </c>
      <c r="H9852" s="678"/>
    </row>
    <row r="9853" spans="1:8">
      <c r="A9853" s="676"/>
      <c r="B9853" s="677"/>
      <c r="C9853" s="981" t="s">
        <v>30</v>
      </c>
      <c r="D9853" s="1027" t="s">
        <v>29</v>
      </c>
      <c r="E9853" s="258">
        <v>0.01</v>
      </c>
      <c r="F9853" s="649">
        <v>650</v>
      </c>
      <c r="G9853" s="701">
        <f t="shared" si="753"/>
        <v>6.5</v>
      </c>
      <c r="H9853" s="678"/>
    </row>
    <row r="9854" spans="1:8">
      <c r="A9854" s="676"/>
      <c r="B9854" s="677"/>
      <c r="C9854" s="981" t="s">
        <v>106</v>
      </c>
      <c r="D9854" s="1027" t="s">
        <v>116</v>
      </c>
      <c r="E9854" s="259">
        <v>1E-3</v>
      </c>
      <c r="F9854" s="649">
        <v>150375</v>
      </c>
      <c r="G9854" s="701">
        <f t="shared" si="753"/>
        <v>150.375</v>
      </c>
      <c r="H9854" s="678"/>
    </row>
    <row r="9855" spans="1:8">
      <c r="A9855" s="676"/>
      <c r="B9855" s="677"/>
      <c r="C9855" s="981" t="s">
        <v>33</v>
      </c>
      <c r="D9855" s="1027" t="s">
        <v>34</v>
      </c>
      <c r="E9855" s="257">
        <v>0.3</v>
      </c>
      <c r="F9855" s="649">
        <v>800</v>
      </c>
      <c r="G9855" s="701">
        <f t="shared" si="753"/>
        <v>240</v>
      </c>
      <c r="H9855" s="678"/>
    </row>
    <row r="9856" spans="1:8">
      <c r="A9856" s="676"/>
      <c r="B9856" s="699" t="s">
        <v>35</v>
      </c>
      <c r="C9856" s="981"/>
      <c r="D9856" s="1027"/>
      <c r="E9856" s="1062"/>
      <c r="F9856" s="649"/>
      <c r="G9856" s="1533">
        <f>SUM(G9850:G9855)</f>
        <v>1039.6089999999999</v>
      </c>
      <c r="H9856" s="308"/>
    </row>
    <row r="9857" spans="1:8" ht="30">
      <c r="A9857" s="676" t="s">
        <v>5795</v>
      </c>
      <c r="B9857" s="303" t="s">
        <v>207</v>
      </c>
      <c r="C9857" s="981" t="s">
        <v>138</v>
      </c>
      <c r="D9857" s="1027" t="s">
        <v>98</v>
      </c>
      <c r="E9857" s="1058">
        <v>2E-3</v>
      </c>
      <c r="F9857" s="649">
        <v>45799</v>
      </c>
      <c r="G9857" s="701">
        <f>E9857*F9857</f>
        <v>91.597999999999999</v>
      </c>
      <c r="H9857" s="678"/>
    </row>
    <row r="9858" spans="1:8">
      <c r="A9858" s="676"/>
      <c r="B9858" s="677"/>
      <c r="C9858" s="981" t="s">
        <v>45</v>
      </c>
      <c r="D9858" s="1027" t="s">
        <v>39</v>
      </c>
      <c r="E9858" s="1058">
        <v>2E-3</v>
      </c>
      <c r="F9858" s="649">
        <v>82115</v>
      </c>
      <c r="G9858" s="701">
        <f t="shared" ref="G9858:G9863" si="754">E9858*F9858</f>
        <v>164.23</v>
      </c>
      <c r="H9858" s="678"/>
    </row>
    <row r="9859" spans="1:8">
      <c r="A9859" s="676"/>
      <c r="B9859" s="677"/>
      <c r="C9859" s="981" t="s">
        <v>28</v>
      </c>
      <c r="D9859" s="1027" t="s">
        <v>29</v>
      </c>
      <c r="E9859" s="258">
        <v>0.01</v>
      </c>
      <c r="F9859" s="649">
        <v>316.39999999999998</v>
      </c>
      <c r="G9859" s="701">
        <f t="shared" si="754"/>
        <v>3.1639999999999997</v>
      </c>
      <c r="H9859" s="678"/>
    </row>
    <row r="9860" spans="1:8">
      <c r="A9860" s="676"/>
      <c r="B9860" s="677"/>
      <c r="C9860" s="981" t="s">
        <v>30</v>
      </c>
      <c r="D9860" s="1027" t="s">
        <v>29</v>
      </c>
      <c r="E9860" s="258">
        <v>0.01</v>
      </c>
      <c r="F9860" s="649">
        <v>650</v>
      </c>
      <c r="G9860" s="701">
        <f t="shared" si="754"/>
        <v>6.5</v>
      </c>
      <c r="H9860" s="678"/>
    </row>
    <row r="9861" spans="1:8">
      <c r="A9861" s="676"/>
      <c r="B9861" s="677"/>
      <c r="C9861" s="981" t="s">
        <v>106</v>
      </c>
      <c r="D9861" s="1027" t="s">
        <v>116</v>
      </c>
      <c r="E9861" s="259">
        <v>1E-3</v>
      </c>
      <c r="F9861" s="649">
        <v>150375</v>
      </c>
      <c r="G9861" s="701">
        <f t="shared" si="754"/>
        <v>150.375</v>
      </c>
      <c r="H9861" s="678"/>
    </row>
    <row r="9862" spans="1:8">
      <c r="A9862" s="676"/>
      <c r="B9862" s="677"/>
      <c r="C9862" s="981" t="s">
        <v>37</v>
      </c>
      <c r="D9862" s="1027" t="s">
        <v>29</v>
      </c>
      <c r="E9862" s="257">
        <v>1E-3</v>
      </c>
      <c r="F9862" s="668">
        <v>144704</v>
      </c>
      <c r="G9862" s="701">
        <f t="shared" si="754"/>
        <v>144.70400000000001</v>
      </c>
      <c r="H9862" s="678"/>
    </row>
    <row r="9863" spans="1:8">
      <c r="A9863" s="676"/>
      <c r="B9863" s="677"/>
      <c r="C9863" s="981" t="s">
        <v>33</v>
      </c>
      <c r="D9863" s="1027" t="s">
        <v>34</v>
      </c>
      <c r="E9863" s="1062">
        <v>0.1</v>
      </c>
      <c r="F9863" s="649">
        <v>800</v>
      </c>
      <c r="G9863" s="701">
        <f t="shared" si="754"/>
        <v>80</v>
      </c>
      <c r="H9863" s="678"/>
    </row>
    <row r="9864" spans="1:8">
      <c r="A9864" s="676"/>
      <c r="B9864" s="699" t="s">
        <v>35</v>
      </c>
      <c r="C9864" s="742"/>
      <c r="D9864" s="678"/>
      <c r="E9864" s="612"/>
      <c r="F9864" s="204"/>
      <c r="G9864" s="1533">
        <f>SUM(G9857:G9863)</f>
        <v>640.57099999999991</v>
      </c>
      <c r="H9864" s="308"/>
    </row>
    <row r="9865" spans="1:8">
      <c r="A9865" s="66" t="s">
        <v>835</v>
      </c>
      <c r="B9865" s="400" t="s">
        <v>209</v>
      </c>
      <c r="C9865" s="697"/>
      <c r="D9865" s="695"/>
      <c r="E9865" s="613"/>
      <c r="F9865" s="278"/>
      <c r="G9865" s="1541"/>
      <c r="H9865" s="695"/>
    </row>
    <row r="9866" spans="1:8" ht="30">
      <c r="A9866" s="1218" t="s">
        <v>781</v>
      </c>
      <c r="B9866" s="303" t="s">
        <v>210</v>
      </c>
      <c r="C9866" s="981" t="s">
        <v>211</v>
      </c>
      <c r="D9866" s="1027" t="s">
        <v>98</v>
      </c>
      <c r="E9866" s="1058">
        <v>1E-3</v>
      </c>
      <c r="F9866" s="649">
        <v>67687</v>
      </c>
      <c r="G9866" s="701">
        <f t="shared" ref="G9866:G9876" si="755">E9866*F9866</f>
        <v>67.686999999999998</v>
      </c>
      <c r="H9866" s="678"/>
    </row>
    <row r="9867" spans="1:8">
      <c r="A9867" s="676"/>
      <c r="B9867" s="677"/>
      <c r="C9867" s="981" t="s">
        <v>212</v>
      </c>
      <c r="D9867" s="1027" t="s">
        <v>98</v>
      </c>
      <c r="E9867" s="1058">
        <v>1E-3</v>
      </c>
      <c r="F9867" s="649">
        <v>44352</v>
      </c>
      <c r="G9867" s="701">
        <f t="shared" si="755"/>
        <v>44.352000000000004</v>
      </c>
      <c r="H9867" s="678"/>
    </row>
    <row r="9868" spans="1:8">
      <c r="A9868" s="676"/>
      <c r="B9868" s="677"/>
      <c r="C9868" s="981" t="s">
        <v>44</v>
      </c>
      <c r="D9868" s="1027" t="s">
        <v>98</v>
      </c>
      <c r="E9868" s="1058">
        <v>1E-3</v>
      </c>
      <c r="F9868" s="649">
        <v>69797</v>
      </c>
      <c r="G9868" s="701">
        <f t="shared" si="755"/>
        <v>69.796999999999997</v>
      </c>
      <c r="H9868" s="678"/>
    </row>
    <row r="9869" spans="1:8">
      <c r="A9869" s="676"/>
      <c r="B9869" s="677"/>
      <c r="C9869" s="981" t="s">
        <v>45</v>
      </c>
      <c r="D9869" s="1027" t="s">
        <v>116</v>
      </c>
      <c r="E9869" s="1058">
        <v>1E-3</v>
      </c>
      <c r="F9869" s="649">
        <v>82115</v>
      </c>
      <c r="G9869" s="701">
        <f t="shared" si="755"/>
        <v>82.114999999999995</v>
      </c>
      <c r="H9869" s="678"/>
    </row>
    <row r="9870" spans="1:8">
      <c r="A9870" s="676"/>
      <c r="B9870" s="677"/>
      <c r="C9870" s="981" t="s">
        <v>46</v>
      </c>
      <c r="D9870" s="1027" t="s">
        <v>29</v>
      </c>
      <c r="E9870" s="257">
        <v>0.01</v>
      </c>
      <c r="F9870" s="649">
        <v>8468</v>
      </c>
      <c r="G9870" s="701">
        <f t="shared" si="755"/>
        <v>84.68</v>
      </c>
      <c r="H9870" s="678"/>
    </row>
    <row r="9871" spans="1:8">
      <c r="A9871" s="676"/>
      <c r="B9871" s="677"/>
      <c r="C9871" s="981" t="s">
        <v>213</v>
      </c>
      <c r="D9871" s="1027" t="s">
        <v>29</v>
      </c>
      <c r="E9871" s="259">
        <v>1</v>
      </c>
      <c r="F9871" s="649">
        <v>110</v>
      </c>
      <c r="G9871" s="701">
        <f t="shared" si="755"/>
        <v>110</v>
      </c>
      <c r="H9871" s="678"/>
    </row>
    <row r="9872" spans="1:8">
      <c r="A9872" s="676"/>
      <c r="B9872" s="677"/>
      <c r="C9872" s="981" t="s">
        <v>28</v>
      </c>
      <c r="D9872" s="1027" t="s">
        <v>29</v>
      </c>
      <c r="E9872" s="258">
        <v>0.1</v>
      </c>
      <c r="F9872" s="649">
        <v>316.39999999999998</v>
      </c>
      <c r="G9872" s="701">
        <f t="shared" si="755"/>
        <v>31.64</v>
      </c>
      <c r="H9872" s="678"/>
    </row>
    <row r="9873" spans="1:8">
      <c r="A9873" s="676"/>
      <c r="B9873" s="677"/>
      <c r="C9873" s="981" t="s">
        <v>47</v>
      </c>
      <c r="D9873" s="1027" t="s">
        <v>29</v>
      </c>
      <c r="E9873" s="258">
        <v>0.1</v>
      </c>
      <c r="F9873" s="649">
        <v>366.25</v>
      </c>
      <c r="G9873" s="701">
        <f t="shared" si="755"/>
        <v>36.625</v>
      </c>
      <c r="H9873" s="678"/>
    </row>
    <row r="9874" spans="1:8">
      <c r="A9874" s="676"/>
      <c r="B9874" s="677"/>
      <c r="C9874" s="981" t="s">
        <v>41</v>
      </c>
      <c r="D9874" s="1027" t="s">
        <v>39</v>
      </c>
      <c r="E9874" s="1059">
        <v>0.2</v>
      </c>
      <c r="F9874" s="649">
        <v>1995</v>
      </c>
      <c r="G9874" s="701">
        <f t="shared" si="755"/>
        <v>399</v>
      </c>
      <c r="H9874" s="678"/>
    </row>
    <row r="9875" spans="1:8">
      <c r="A9875" s="676"/>
      <c r="B9875" s="677"/>
      <c r="C9875" s="981" t="s">
        <v>31</v>
      </c>
      <c r="D9875" s="1027" t="s">
        <v>98</v>
      </c>
      <c r="E9875" s="257">
        <v>0.1</v>
      </c>
      <c r="F9875" s="668">
        <v>350</v>
      </c>
      <c r="G9875" s="701">
        <f t="shared" si="755"/>
        <v>35</v>
      </c>
      <c r="H9875" s="678"/>
    </row>
    <row r="9876" spans="1:8">
      <c r="A9876" s="676"/>
      <c r="B9876" s="677"/>
      <c r="C9876" s="981" t="s">
        <v>33</v>
      </c>
      <c r="D9876" s="1027" t="s">
        <v>39</v>
      </c>
      <c r="E9876" s="257">
        <v>0.1</v>
      </c>
      <c r="F9876" s="649">
        <v>800</v>
      </c>
      <c r="G9876" s="701">
        <f t="shared" si="755"/>
        <v>80</v>
      </c>
      <c r="H9876" s="678"/>
    </row>
    <row r="9877" spans="1:8">
      <c r="A9877" s="676"/>
      <c r="B9877" s="699" t="s">
        <v>35</v>
      </c>
      <c r="C9877" s="981"/>
      <c r="D9877" s="1027"/>
      <c r="E9877" s="1062"/>
      <c r="F9877" s="649"/>
      <c r="G9877" s="1533">
        <f>SUM(G9866:G9876)</f>
        <v>1040.896</v>
      </c>
      <c r="H9877" s="308"/>
    </row>
    <row r="9878" spans="1:8" ht="30">
      <c r="A9878" s="676" t="s">
        <v>783</v>
      </c>
      <c r="B9878" s="303" t="s">
        <v>214</v>
      </c>
      <c r="C9878" s="25" t="s">
        <v>87</v>
      </c>
      <c r="D9878" s="1027" t="s">
        <v>98</v>
      </c>
      <c r="E9878" s="1058">
        <v>1E-3</v>
      </c>
      <c r="F9878" s="649">
        <v>33792</v>
      </c>
      <c r="G9878" s="701">
        <f>E9878*F9878</f>
        <v>33.792000000000002</v>
      </c>
      <c r="H9878" s="678"/>
    </row>
    <row r="9879" spans="1:8">
      <c r="A9879" s="676"/>
      <c r="B9879" s="677"/>
      <c r="C9879" s="981" t="s">
        <v>88</v>
      </c>
      <c r="D9879" s="1027" t="s">
        <v>98</v>
      </c>
      <c r="E9879" s="1058">
        <v>1E-3</v>
      </c>
      <c r="F9879" s="649">
        <v>203735</v>
      </c>
      <c r="G9879" s="701">
        <f t="shared" ref="G9879:G9891" si="756">E9879*F9879</f>
        <v>203.73500000000001</v>
      </c>
      <c r="H9879" s="678"/>
    </row>
    <row r="9880" spans="1:8">
      <c r="A9880" s="676"/>
      <c r="B9880" s="677"/>
      <c r="C9880" s="981" t="s">
        <v>64</v>
      </c>
      <c r="D9880" s="1027" t="s">
        <v>98</v>
      </c>
      <c r="E9880" s="1058">
        <v>1E-3</v>
      </c>
      <c r="F9880" s="649">
        <v>10500</v>
      </c>
      <c r="G9880" s="701">
        <f t="shared" si="756"/>
        <v>10.5</v>
      </c>
      <c r="H9880" s="678"/>
    </row>
    <row r="9881" spans="1:8">
      <c r="A9881" s="676"/>
      <c r="B9881" s="677"/>
      <c r="C9881" s="981" t="s">
        <v>89</v>
      </c>
      <c r="D9881" s="1027" t="s">
        <v>39</v>
      </c>
      <c r="E9881" s="1058">
        <v>1E-3</v>
      </c>
      <c r="F9881" s="649">
        <v>168481</v>
      </c>
      <c r="G9881" s="701">
        <f t="shared" si="756"/>
        <v>168.48099999999999</v>
      </c>
      <c r="H9881" s="678"/>
    </row>
    <row r="9882" spans="1:8">
      <c r="A9882" s="676"/>
      <c r="B9882" s="677"/>
      <c r="C9882" s="981" t="s">
        <v>26</v>
      </c>
      <c r="D9882" s="1027" t="s">
        <v>98</v>
      </c>
      <c r="E9882" s="1058">
        <v>1E-3</v>
      </c>
      <c r="F9882" s="649">
        <v>67687</v>
      </c>
      <c r="G9882" s="701">
        <f t="shared" si="756"/>
        <v>67.686999999999998</v>
      </c>
      <c r="H9882" s="678"/>
    </row>
    <row r="9883" spans="1:8">
      <c r="A9883" s="676"/>
      <c r="B9883" s="677"/>
      <c r="C9883" s="981" t="s">
        <v>45</v>
      </c>
      <c r="D9883" s="1027" t="s">
        <v>116</v>
      </c>
      <c r="E9883" s="1058">
        <v>1E-3</v>
      </c>
      <c r="F9883" s="649">
        <v>82115</v>
      </c>
      <c r="G9883" s="701">
        <f t="shared" si="756"/>
        <v>82.114999999999995</v>
      </c>
      <c r="H9883" s="678"/>
    </row>
    <row r="9884" spans="1:8">
      <c r="A9884" s="676"/>
      <c r="B9884" s="677"/>
      <c r="C9884" s="981" t="s">
        <v>90</v>
      </c>
      <c r="D9884" s="1027" t="s">
        <v>39</v>
      </c>
      <c r="E9884" s="1058">
        <v>1E-3</v>
      </c>
      <c r="F9884" s="649">
        <v>175794</v>
      </c>
      <c r="G9884" s="701">
        <f t="shared" si="756"/>
        <v>175.79400000000001</v>
      </c>
      <c r="H9884" s="678"/>
    </row>
    <row r="9885" spans="1:8">
      <c r="A9885" s="676"/>
      <c r="B9885" s="677"/>
      <c r="C9885" s="981" t="s">
        <v>28</v>
      </c>
      <c r="D9885" s="1027" t="s">
        <v>29</v>
      </c>
      <c r="E9885" s="258">
        <v>0.01</v>
      </c>
      <c r="F9885" s="649">
        <v>316.39999999999998</v>
      </c>
      <c r="G9885" s="701">
        <f t="shared" si="756"/>
        <v>3.1639999999999997</v>
      </c>
      <c r="H9885" s="678"/>
    </row>
    <row r="9886" spans="1:8">
      <c r="A9886" s="676"/>
      <c r="B9886" s="677"/>
      <c r="C9886" s="981" t="s">
        <v>47</v>
      </c>
      <c r="D9886" s="1027" t="s">
        <v>29</v>
      </c>
      <c r="E9886" s="258">
        <v>0.01</v>
      </c>
      <c r="F9886" s="649">
        <v>366.25</v>
      </c>
      <c r="G9886" s="701">
        <f t="shared" si="756"/>
        <v>3.6625000000000001</v>
      </c>
      <c r="H9886" s="678"/>
    </row>
    <row r="9887" spans="1:8">
      <c r="A9887" s="676"/>
      <c r="B9887" s="677"/>
      <c r="C9887" s="981" t="s">
        <v>30</v>
      </c>
      <c r="D9887" s="1027" t="s">
        <v>29</v>
      </c>
      <c r="E9887" s="258">
        <v>0.01</v>
      </c>
      <c r="F9887" s="649">
        <v>650</v>
      </c>
      <c r="G9887" s="701">
        <f t="shared" si="756"/>
        <v>6.5</v>
      </c>
      <c r="H9887" s="678"/>
    </row>
    <row r="9888" spans="1:8">
      <c r="A9888" s="676"/>
      <c r="B9888" s="677"/>
      <c r="C9888" s="981" t="s">
        <v>41</v>
      </c>
      <c r="D9888" s="1027" t="s">
        <v>39</v>
      </c>
      <c r="E9888" s="257">
        <v>0.01</v>
      </c>
      <c r="F9888" s="649">
        <v>1995</v>
      </c>
      <c r="G9888" s="701">
        <f t="shared" si="756"/>
        <v>19.95</v>
      </c>
      <c r="H9888" s="678"/>
    </row>
    <row r="9889" spans="1:8">
      <c r="A9889" s="676"/>
      <c r="B9889" s="677"/>
      <c r="C9889" s="981" t="s">
        <v>213</v>
      </c>
      <c r="D9889" s="1027" t="s">
        <v>40</v>
      </c>
      <c r="E9889" s="259">
        <v>1</v>
      </c>
      <c r="F9889" s="649">
        <v>32</v>
      </c>
      <c r="G9889" s="701">
        <f t="shared" si="756"/>
        <v>32</v>
      </c>
      <c r="H9889" s="678"/>
    </row>
    <row r="9890" spans="1:8">
      <c r="A9890" s="676"/>
      <c r="B9890" s="677"/>
      <c r="C9890" s="981" t="s">
        <v>31</v>
      </c>
      <c r="D9890" s="1027" t="s">
        <v>98</v>
      </c>
      <c r="E9890" s="257">
        <v>0.1</v>
      </c>
      <c r="F9890" s="668">
        <v>350</v>
      </c>
      <c r="G9890" s="701">
        <f t="shared" si="756"/>
        <v>35</v>
      </c>
      <c r="H9890" s="678"/>
    </row>
    <row r="9891" spans="1:8">
      <c r="A9891" s="676"/>
      <c r="B9891" s="677"/>
      <c r="C9891" s="981" t="s">
        <v>33</v>
      </c>
      <c r="D9891" s="1027" t="s">
        <v>39</v>
      </c>
      <c r="E9891" s="257">
        <v>0.1</v>
      </c>
      <c r="F9891" s="649">
        <v>800</v>
      </c>
      <c r="G9891" s="701">
        <f t="shared" si="756"/>
        <v>80</v>
      </c>
      <c r="H9891" s="678"/>
    </row>
    <row r="9892" spans="1:8">
      <c r="A9892" s="676"/>
      <c r="B9892" s="699" t="s">
        <v>35</v>
      </c>
      <c r="C9892" s="1061"/>
      <c r="D9892" s="17"/>
      <c r="E9892" s="1062"/>
      <c r="F9892" s="670"/>
      <c r="G9892" s="1533">
        <f>SUM(G9878:G9891)</f>
        <v>922.3805000000001</v>
      </c>
      <c r="H9892" s="308"/>
    </row>
    <row r="9893" spans="1:8" ht="30">
      <c r="A9893" s="676" t="s">
        <v>786</v>
      </c>
      <c r="B9893" s="303" t="s">
        <v>215</v>
      </c>
      <c r="C9893" s="981" t="s">
        <v>58</v>
      </c>
      <c r="D9893" s="1027" t="s">
        <v>98</v>
      </c>
      <c r="E9893" s="1058">
        <v>1E-3</v>
      </c>
      <c r="F9893" s="649">
        <v>74448</v>
      </c>
      <c r="G9893" s="701">
        <f>E9893*F9893</f>
        <v>74.448000000000008</v>
      </c>
      <c r="H9893" s="678"/>
    </row>
    <row r="9894" spans="1:8">
      <c r="A9894" s="676"/>
      <c r="B9894" s="677"/>
      <c r="C9894" s="981" t="s">
        <v>59</v>
      </c>
      <c r="D9894" s="1027" t="s">
        <v>98</v>
      </c>
      <c r="E9894" s="1058">
        <v>1E-3</v>
      </c>
      <c r="F9894" s="649">
        <v>45513</v>
      </c>
      <c r="G9894" s="701">
        <f t="shared" ref="G9894:G9922" si="757">E9894*F9894</f>
        <v>45.512999999999998</v>
      </c>
      <c r="H9894" s="678"/>
    </row>
    <row r="9895" spans="1:8">
      <c r="A9895" s="676"/>
      <c r="B9895" s="677"/>
      <c r="C9895" s="981" t="s">
        <v>60</v>
      </c>
      <c r="D9895" s="1027" t="s">
        <v>98</v>
      </c>
      <c r="E9895" s="1058">
        <v>1E-3</v>
      </c>
      <c r="F9895" s="649">
        <v>99906</v>
      </c>
      <c r="G9895" s="701">
        <f t="shared" si="757"/>
        <v>99.906000000000006</v>
      </c>
      <c r="H9895" s="678"/>
    </row>
    <row r="9896" spans="1:8">
      <c r="A9896" s="676"/>
      <c r="B9896" s="677"/>
      <c r="C9896" s="981" t="s">
        <v>44</v>
      </c>
      <c r="D9896" s="1027" t="s">
        <v>98</v>
      </c>
      <c r="E9896" s="1058">
        <v>1E-3</v>
      </c>
      <c r="F9896" s="649">
        <v>69797</v>
      </c>
      <c r="G9896" s="701">
        <f t="shared" si="757"/>
        <v>69.796999999999997</v>
      </c>
      <c r="H9896" s="678"/>
    </row>
    <row r="9897" spans="1:8">
      <c r="A9897" s="676"/>
      <c r="B9897" s="677"/>
      <c r="C9897" s="981" t="s">
        <v>61</v>
      </c>
      <c r="D9897" s="1027" t="s">
        <v>98</v>
      </c>
      <c r="E9897" s="1058">
        <v>1E-3</v>
      </c>
      <c r="F9897" s="649">
        <v>34001</v>
      </c>
      <c r="G9897" s="701">
        <f t="shared" si="757"/>
        <v>34.000999999999998</v>
      </c>
      <c r="H9897" s="678"/>
    </row>
    <row r="9898" spans="1:8">
      <c r="A9898" s="676"/>
      <c r="B9898" s="677"/>
      <c r="C9898" s="981" t="s">
        <v>62</v>
      </c>
      <c r="D9898" s="1027" t="s">
        <v>98</v>
      </c>
      <c r="E9898" s="1058">
        <v>1E-3</v>
      </c>
      <c r="F9898" s="649">
        <v>69797</v>
      </c>
      <c r="G9898" s="701">
        <f t="shared" si="757"/>
        <v>69.796999999999997</v>
      </c>
      <c r="H9898" s="678"/>
    </row>
    <row r="9899" spans="1:8">
      <c r="A9899" s="676"/>
      <c r="B9899" s="677"/>
      <c r="C9899" s="981" t="s">
        <v>63</v>
      </c>
      <c r="D9899" s="1027" t="s">
        <v>98</v>
      </c>
      <c r="E9899" s="1058">
        <v>1E-3</v>
      </c>
      <c r="F9899" s="649">
        <v>69797</v>
      </c>
      <c r="G9899" s="701">
        <f t="shared" si="757"/>
        <v>69.796999999999997</v>
      </c>
      <c r="H9899" s="678"/>
    </row>
    <row r="9900" spans="1:8">
      <c r="A9900" s="676"/>
      <c r="B9900" s="677"/>
      <c r="C9900" s="981" t="s">
        <v>64</v>
      </c>
      <c r="D9900" s="1027" t="s">
        <v>98</v>
      </c>
      <c r="E9900" s="1058">
        <v>1E-3</v>
      </c>
      <c r="F9900" s="649">
        <v>10500</v>
      </c>
      <c r="G9900" s="701">
        <f t="shared" si="757"/>
        <v>10.5</v>
      </c>
      <c r="H9900" s="678"/>
    </row>
    <row r="9901" spans="1:8">
      <c r="A9901" s="676"/>
      <c r="B9901" s="677"/>
      <c r="C9901" s="981" t="s">
        <v>65</v>
      </c>
      <c r="D9901" s="1027" t="s">
        <v>98</v>
      </c>
      <c r="E9901" s="1058">
        <v>1E-3</v>
      </c>
      <c r="F9901" s="649">
        <v>91872</v>
      </c>
      <c r="G9901" s="701">
        <f t="shared" si="757"/>
        <v>91.872</v>
      </c>
      <c r="H9901" s="678"/>
    </row>
    <row r="9902" spans="1:8">
      <c r="A9902" s="676"/>
      <c r="B9902" s="699"/>
      <c r="C9902" s="1061" t="s">
        <v>66</v>
      </c>
      <c r="D9902" s="1027" t="s">
        <v>98</v>
      </c>
      <c r="E9902" s="1058">
        <v>1E-3</v>
      </c>
      <c r="F9902" s="649">
        <v>80176</v>
      </c>
      <c r="G9902" s="701">
        <f t="shared" si="757"/>
        <v>80.176000000000002</v>
      </c>
      <c r="H9902" s="308"/>
    </row>
    <row r="9903" spans="1:8">
      <c r="A9903" s="676"/>
      <c r="B9903" s="288"/>
      <c r="C9903" s="981" t="s">
        <v>67</v>
      </c>
      <c r="D9903" s="1027" t="s">
        <v>98</v>
      </c>
      <c r="E9903" s="1058">
        <v>1E-3</v>
      </c>
      <c r="F9903" s="649">
        <v>4982</v>
      </c>
      <c r="G9903" s="701">
        <f t="shared" si="757"/>
        <v>4.9820000000000002</v>
      </c>
      <c r="H9903" s="678"/>
    </row>
    <row r="9904" spans="1:8">
      <c r="A9904" s="676"/>
      <c r="B9904" s="677"/>
      <c r="C9904" s="981" t="s">
        <v>68</v>
      </c>
      <c r="D9904" s="1027" t="s">
        <v>98</v>
      </c>
      <c r="E9904" s="1058">
        <v>1E-3</v>
      </c>
      <c r="F9904" s="649">
        <v>158202</v>
      </c>
      <c r="G9904" s="701">
        <f t="shared" si="757"/>
        <v>158.202</v>
      </c>
      <c r="H9904" s="678"/>
    </row>
    <row r="9905" spans="1:8">
      <c r="A9905" s="676"/>
      <c r="B9905" s="677"/>
      <c r="C9905" s="981" t="s">
        <v>69</v>
      </c>
      <c r="D9905" s="1027" t="s">
        <v>98</v>
      </c>
      <c r="E9905" s="1058">
        <v>1E-3</v>
      </c>
      <c r="F9905" s="649">
        <v>10500</v>
      </c>
      <c r="G9905" s="701">
        <f t="shared" si="757"/>
        <v>10.5</v>
      </c>
      <c r="H9905" s="678"/>
    </row>
    <row r="9906" spans="1:8">
      <c r="A9906" s="676"/>
      <c r="B9906" s="677"/>
      <c r="C9906" s="981" t="s">
        <v>71</v>
      </c>
      <c r="D9906" s="1027" t="s">
        <v>98</v>
      </c>
      <c r="E9906" s="1058">
        <v>1E-3</v>
      </c>
      <c r="F9906" s="649">
        <v>48840</v>
      </c>
      <c r="G9906" s="701">
        <f t="shared" si="757"/>
        <v>48.84</v>
      </c>
      <c r="H9906" s="678"/>
    </row>
    <row r="9907" spans="1:8">
      <c r="A9907" s="676"/>
      <c r="B9907" s="677"/>
      <c r="C9907" s="981" t="s">
        <v>70</v>
      </c>
      <c r="D9907" s="1027" t="s">
        <v>98</v>
      </c>
      <c r="E9907" s="1058">
        <v>1E-3</v>
      </c>
      <c r="F9907" s="649">
        <v>46343</v>
      </c>
      <c r="G9907" s="701">
        <f t="shared" si="757"/>
        <v>46.343000000000004</v>
      </c>
      <c r="H9907" s="678"/>
    </row>
    <row r="9908" spans="1:8">
      <c r="A9908" s="676"/>
      <c r="B9908" s="677"/>
      <c r="C9908" s="981" t="s">
        <v>72</v>
      </c>
      <c r="D9908" s="1027" t="s">
        <v>116</v>
      </c>
      <c r="E9908" s="1058">
        <v>1E-3</v>
      </c>
      <c r="F9908" s="649">
        <v>74415</v>
      </c>
      <c r="G9908" s="701">
        <f t="shared" si="757"/>
        <v>74.415000000000006</v>
      </c>
      <c r="H9908" s="678"/>
    </row>
    <row r="9909" spans="1:8">
      <c r="A9909" s="676"/>
      <c r="B9909" s="677"/>
      <c r="C9909" s="981" t="s">
        <v>73</v>
      </c>
      <c r="D9909" s="1027" t="s">
        <v>34</v>
      </c>
      <c r="E9909" s="1058">
        <v>1E-3</v>
      </c>
      <c r="F9909" s="649">
        <v>10500</v>
      </c>
      <c r="G9909" s="701">
        <f t="shared" si="757"/>
        <v>10.5</v>
      </c>
      <c r="H9909" s="678"/>
    </row>
    <row r="9910" spans="1:8">
      <c r="A9910" s="676"/>
      <c r="B9910" s="677"/>
      <c r="C9910" s="981" t="s">
        <v>74</v>
      </c>
      <c r="D9910" s="1027" t="s">
        <v>75</v>
      </c>
      <c r="E9910" s="1058">
        <v>1E-3</v>
      </c>
      <c r="F9910" s="649">
        <v>33371</v>
      </c>
      <c r="G9910" s="701">
        <f t="shared" si="757"/>
        <v>33.371000000000002</v>
      </c>
      <c r="H9910" s="678"/>
    </row>
    <row r="9911" spans="1:8">
      <c r="A9911" s="676"/>
      <c r="B9911" s="677"/>
      <c r="C9911" s="981" t="s">
        <v>76</v>
      </c>
      <c r="D9911" s="1027" t="s">
        <v>34</v>
      </c>
      <c r="E9911" s="1058">
        <v>1E-3</v>
      </c>
      <c r="F9911" s="649">
        <v>10500</v>
      </c>
      <c r="G9911" s="701">
        <f t="shared" si="757"/>
        <v>10.5</v>
      </c>
      <c r="H9911" s="678"/>
    </row>
    <row r="9912" spans="1:8">
      <c r="A9912" s="676"/>
      <c r="B9912" s="677"/>
      <c r="C9912" s="981" t="s">
        <v>46</v>
      </c>
      <c r="D9912" s="1027" t="s">
        <v>29</v>
      </c>
      <c r="E9912" s="1058">
        <v>1E-3</v>
      </c>
      <c r="F9912" s="649">
        <v>8468</v>
      </c>
      <c r="G9912" s="701">
        <f t="shared" si="757"/>
        <v>8.468</v>
      </c>
      <c r="H9912" s="678"/>
    </row>
    <row r="9913" spans="1:8">
      <c r="A9913" s="676"/>
      <c r="B9913" s="677"/>
      <c r="C9913" s="981" t="s">
        <v>77</v>
      </c>
      <c r="D9913" s="1027" t="s">
        <v>34</v>
      </c>
      <c r="E9913" s="1058">
        <v>0.01</v>
      </c>
      <c r="F9913" s="649">
        <v>15500</v>
      </c>
      <c r="G9913" s="701">
        <f t="shared" si="757"/>
        <v>155</v>
      </c>
      <c r="H9913" s="678"/>
    </row>
    <row r="9914" spans="1:8">
      <c r="A9914" s="676"/>
      <c r="B9914" s="677"/>
      <c r="C9914" s="981" t="s">
        <v>78</v>
      </c>
      <c r="D9914" s="1027" t="s">
        <v>34</v>
      </c>
      <c r="E9914" s="1058">
        <v>1E-3</v>
      </c>
      <c r="F9914" s="649">
        <v>26500</v>
      </c>
      <c r="G9914" s="701">
        <f t="shared" si="757"/>
        <v>26.5</v>
      </c>
      <c r="H9914" s="678"/>
    </row>
    <row r="9915" spans="1:8">
      <c r="A9915" s="676"/>
      <c r="B9915" s="677"/>
      <c r="C9915" s="981" t="s">
        <v>45</v>
      </c>
      <c r="D9915" s="1027" t="s">
        <v>34</v>
      </c>
      <c r="E9915" s="1058">
        <v>1E-3</v>
      </c>
      <c r="F9915" s="649">
        <v>82115</v>
      </c>
      <c r="G9915" s="701">
        <f t="shared" si="757"/>
        <v>82.114999999999995</v>
      </c>
      <c r="H9915" s="678"/>
    </row>
    <row r="9916" spans="1:8">
      <c r="A9916" s="676"/>
      <c r="B9916" s="677"/>
      <c r="C9916" s="981" t="s">
        <v>28</v>
      </c>
      <c r="D9916" s="1027" t="s">
        <v>29</v>
      </c>
      <c r="E9916" s="258">
        <v>0.01</v>
      </c>
      <c r="F9916" s="649">
        <v>316.39999999999998</v>
      </c>
      <c r="G9916" s="701">
        <f t="shared" si="757"/>
        <v>3.1639999999999997</v>
      </c>
      <c r="H9916" s="678"/>
    </row>
    <row r="9917" spans="1:8">
      <c r="A9917" s="676"/>
      <c r="B9917" s="677"/>
      <c r="C9917" s="981" t="s">
        <v>47</v>
      </c>
      <c r="D9917" s="1027" t="s">
        <v>29</v>
      </c>
      <c r="E9917" s="258">
        <v>0.01</v>
      </c>
      <c r="F9917" s="649">
        <v>366.25</v>
      </c>
      <c r="G9917" s="701">
        <f t="shared" si="757"/>
        <v>3.6625000000000001</v>
      </c>
      <c r="H9917" s="678"/>
    </row>
    <row r="9918" spans="1:8">
      <c r="A9918" s="676"/>
      <c r="B9918" s="677"/>
      <c r="C9918" s="981" t="s">
        <v>30</v>
      </c>
      <c r="D9918" s="1027" t="s">
        <v>29</v>
      </c>
      <c r="E9918" s="258">
        <v>0.01</v>
      </c>
      <c r="F9918" s="649">
        <v>650</v>
      </c>
      <c r="G9918" s="701">
        <f t="shared" si="757"/>
        <v>6.5</v>
      </c>
      <c r="H9918" s="678"/>
    </row>
    <row r="9919" spans="1:8">
      <c r="A9919" s="676"/>
      <c r="B9919" s="677"/>
      <c r="C9919" s="981" t="s">
        <v>41</v>
      </c>
      <c r="D9919" s="1027" t="s">
        <v>34</v>
      </c>
      <c r="E9919" s="1059">
        <v>0.01</v>
      </c>
      <c r="F9919" s="649">
        <v>1995</v>
      </c>
      <c r="G9919" s="701">
        <f t="shared" si="757"/>
        <v>19.95</v>
      </c>
      <c r="H9919" s="678"/>
    </row>
    <row r="9920" spans="1:8">
      <c r="A9920" s="676"/>
      <c r="B9920" s="677"/>
      <c r="C9920" s="981" t="s">
        <v>213</v>
      </c>
      <c r="D9920" s="1027" t="s">
        <v>40</v>
      </c>
      <c r="E9920" s="259">
        <v>1</v>
      </c>
      <c r="F9920" s="649">
        <v>32</v>
      </c>
      <c r="G9920" s="701">
        <f t="shared" si="757"/>
        <v>32</v>
      </c>
      <c r="H9920" s="678"/>
    </row>
    <row r="9921" spans="1:8">
      <c r="A9921" s="676"/>
      <c r="B9921" s="677"/>
      <c r="C9921" s="981" t="s">
        <v>31</v>
      </c>
      <c r="D9921" s="1027" t="s">
        <v>32</v>
      </c>
      <c r="E9921" s="257">
        <v>0.1</v>
      </c>
      <c r="F9921" s="668">
        <v>350</v>
      </c>
      <c r="G9921" s="701">
        <f t="shared" si="757"/>
        <v>35</v>
      </c>
      <c r="H9921" s="131"/>
    </row>
    <row r="9922" spans="1:8">
      <c r="A9922" s="676"/>
      <c r="B9922" s="288"/>
      <c r="C9922" s="981" t="s">
        <v>33</v>
      </c>
      <c r="D9922" s="1027" t="s">
        <v>34</v>
      </c>
      <c r="E9922" s="257">
        <v>0.1</v>
      </c>
      <c r="F9922" s="649">
        <v>800</v>
      </c>
      <c r="G9922" s="701">
        <f t="shared" si="757"/>
        <v>80</v>
      </c>
      <c r="H9922" s="678"/>
    </row>
    <row r="9923" spans="1:8">
      <c r="A9923" s="676"/>
      <c r="B9923" s="699" t="s">
        <v>35</v>
      </c>
      <c r="C9923" s="1061"/>
      <c r="D9923" s="17"/>
      <c r="E9923" s="1062"/>
      <c r="F9923" s="670"/>
      <c r="G9923" s="1533">
        <f>SUM(G9893:G9922)</f>
        <v>1495.8195000000001</v>
      </c>
      <c r="H9923" s="308"/>
    </row>
    <row r="9924" spans="1:8" ht="45">
      <c r="A9924" s="676" t="s">
        <v>787</v>
      </c>
      <c r="B9924" s="303" t="s">
        <v>216</v>
      </c>
      <c r="C9924" s="25" t="s">
        <v>217</v>
      </c>
      <c r="D9924" s="1027" t="s">
        <v>98</v>
      </c>
      <c r="E9924" s="1058">
        <v>0.01</v>
      </c>
      <c r="F9924" s="649">
        <v>36565</v>
      </c>
      <c r="G9924" s="701">
        <f>E9924*F9924</f>
        <v>365.65000000000003</v>
      </c>
      <c r="H9924" s="678"/>
    </row>
    <row r="9925" spans="1:8">
      <c r="A9925" s="676"/>
      <c r="B9925" s="677"/>
      <c r="C9925" s="25" t="s">
        <v>44</v>
      </c>
      <c r="D9925" s="1027" t="s">
        <v>98</v>
      </c>
      <c r="E9925" s="1058">
        <v>1E-3</v>
      </c>
      <c r="F9925" s="649">
        <v>36265</v>
      </c>
      <c r="G9925" s="701">
        <f t="shared" ref="G9925:G9943" si="758">E9925*F9925</f>
        <v>36.265000000000001</v>
      </c>
      <c r="H9925" s="678"/>
    </row>
    <row r="9926" spans="1:8">
      <c r="A9926" s="676"/>
      <c r="B9926" s="677"/>
      <c r="C9926" s="25" t="s">
        <v>63</v>
      </c>
      <c r="D9926" s="1027" t="s">
        <v>98</v>
      </c>
      <c r="E9926" s="1058">
        <v>1E-3</v>
      </c>
      <c r="F9926" s="649">
        <v>43920</v>
      </c>
      <c r="G9926" s="701">
        <f t="shared" si="758"/>
        <v>43.92</v>
      </c>
      <c r="H9926" s="678"/>
    </row>
    <row r="9927" spans="1:8">
      <c r="A9927" s="676"/>
      <c r="B9927" s="677"/>
      <c r="C9927" s="25" t="s">
        <v>64</v>
      </c>
      <c r="D9927" s="1027" t="s">
        <v>98</v>
      </c>
      <c r="E9927" s="1058">
        <v>1E-3</v>
      </c>
      <c r="F9927" s="649">
        <v>49434</v>
      </c>
      <c r="G9927" s="701">
        <f t="shared" si="758"/>
        <v>49.433999999999997</v>
      </c>
      <c r="H9927" s="678"/>
    </row>
    <row r="9928" spans="1:8">
      <c r="A9928" s="676"/>
      <c r="B9928" s="677"/>
      <c r="C9928" s="25" t="s">
        <v>65</v>
      </c>
      <c r="D9928" s="1027" t="s">
        <v>98</v>
      </c>
      <c r="E9928" s="1058">
        <v>1E-3</v>
      </c>
      <c r="F9928" s="649">
        <v>66767</v>
      </c>
      <c r="G9928" s="701">
        <f t="shared" si="758"/>
        <v>66.766999999999996</v>
      </c>
      <c r="H9928" s="678"/>
    </row>
    <row r="9929" spans="1:8">
      <c r="A9929" s="676"/>
      <c r="B9929" s="677"/>
      <c r="C9929" s="25" t="s">
        <v>66</v>
      </c>
      <c r="D9929" s="1027" t="s">
        <v>98</v>
      </c>
      <c r="E9929" s="1058">
        <v>1E-3</v>
      </c>
      <c r="F9929" s="649">
        <v>47441</v>
      </c>
      <c r="G9929" s="701">
        <f t="shared" si="758"/>
        <v>47.441000000000003</v>
      </c>
      <c r="H9929" s="678"/>
    </row>
    <row r="9930" spans="1:8">
      <c r="A9930" s="676"/>
      <c r="B9930" s="677"/>
      <c r="C9930" s="25" t="s">
        <v>67</v>
      </c>
      <c r="D9930" s="1027" t="s">
        <v>98</v>
      </c>
      <c r="E9930" s="1058">
        <v>1E-3</v>
      </c>
      <c r="F9930" s="649">
        <v>10500</v>
      </c>
      <c r="G9930" s="701">
        <f t="shared" si="758"/>
        <v>10.5</v>
      </c>
      <c r="H9930" s="678"/>
    </row>
    <row r="9931" spans="1:8">
      <c r="A9931" s="676"/>
      <c r="B9931" s="677"/>
      <c r="C9931" s="25" t="s">
        <v>68</v>
      </c>
      <c r="D9931" s="1027" t="s">
        <v>98</v>
      </c>
      <c r="E9931" s="1058">
        <v>2E-3</v>
      </c>
      <c r="F9931" s="649">
        <v>59873</v>
      </c>
      <c r="G9931" s="701">
        <f t="shared" si="758"/>
        <v>119.74600000000001</v>
      </c>
      <c r="H9931" s="678"/>
    </row>
    <row r="9932" spans="1:8">
      <c r="A9932" s="676"/>
      <c r="B9932" s="677"/>
      <c r="C9932" s="25" t="s">
        <v>69</v>
      </c>
      <c r="D9932" s="1027" t="s">
        <v>98</v>
      </c>
      <c r="E9932" s="1058">
        <v>2E-3</v>
      </c>
      <c r="F9932" s="649">
        <v>10500</v>
      </c>
      <c r="G9932" s="701">
        <f t="shared" si="758"/>
        <v>21</v>
      </c>
      <c r="H9932" s="678"/>
    </row>
    <row r="9933" spans="1:8">
      <c r="A9933" s="676"/>
      <c r="B9933" s="677"/>
      <c r="C9933" s="25" t="s">
        <v>71</v>
      </c>
      <c r="D9933" s="1027" t="s">
        <v>98</v>
      </c>
      <c r="E9933" s="1058">
        <v>2E-3</v>
      </c>
      <c r="F9933" s="649">
        <v>37250</v>
      </c>
      <c r="G9933" s="701">
        <f t="shared" si="758"/>
        <v>74.5</v>
      </c>
      <c r="H9933" s="678"/>
    </row>
    <row r="9934" spans="1:8">
      <c r="A9934" s="676"/>
      <c r="B9934" s="677"/>
      <c r="C9934" s="25" t="s">
        <v>70</v>
      </c>
      <c r="D9934" s="1027" t="s">
        <v>98</v>
      </c>
      <c r="E9934" s="257">
        <v>2E-3</v>
      </c>
      <c r="F9934" s="649">
        <v>10500</v>
      </c>
      <c r="G9934" s="701">
        <f t="shared" si="758"/>
        <v>21</v>
      </c>
      <c r="H9934" s="678"/>
    </row>
    <row r="9935" spans="1:8">
      <c r="A9935" s="676"/>
      <c r="B9935" s="677"/>
      <c r="C9935" s="25" t="s">
        <v>72</v>
      </c>
      <c r="D9935" s="1027" t="s">
        <v>29</v>
      </c>
      <c r="E9935" s="257">
        <v>0.01</v>
      </c>
      <c r="F9935" s="649">
        <v>3398</v>
      </c>
      <c r="G9935" s="701">
        <f t="shared" si="758"/>
        <v>33.980000000000004</v>
      </c>
      <c r="H9935" s="678"/>
    </row>
    <row r="9936" spans="1:8">
      <c r="A9936" s="676"/>
      <c r="B9936" s="677"/>
      <c r="C9936" s="25" t="s">
        <v>46</v>
      </c>
      <c r="D9936" s="1027" t="s">
        <v>116</v>
      </c>
      <c r="E9936" s="257">
        <v>0.01</v>
      </c>
      <c r="F9936" s="649">
        <v>3707</v>
      </c>
      <c r="G9936" s="701">
        <f t="shared" si="758"/>
        <v>37.07</v>
      </c>
      <c r="H9936" s="678"/>
    </row>
    <row r="9937" spans="1:8">
      <c r="A9937" s="676"/>
      <c r="B9937" s="677"/>
      <c r="C9937" s="25" t="s">
        <v>45</v>
      </c>
      <c r="D9937" s="1027" t="s">
        <v>34</v>
      </c>
      <c r="E9937" s="257">
        <v>2E-3</v>
      </c>
      <c r="F9937" s="649">
        <v>25946</v>
      </c>
      <c r="G9937" s="701">
        <f t="shared" si="758"/>
        <v>51.892000000000003</v>
      </c>
      <c r="H9937" s="678"/>
    </row>
    <row r="9938" spans="1:8">
      <c r="A9938" s="676"/>
      <c r="B9938" s="677"/>
      <c r="C9938" s="25" t="s">
        <v>28</v>
      </c>
      <c r="D9938" s="1027" t="s">
        <v>29</v>
      </c>
      <c r="E9938" s="258">
        <v>0.01</v>
      </c>
      <c r="F9938" s="649">
        <v>100</v>
      </c>
      <c r="G9938" s="701">
        <f t="shared" si="758"/>
        <v>1</v>
      </c>
      <c r="H9938" s="678"/>
    </row>
    <row r="9939" spans="1:8">
      <c r="A9939" s="676"/>
      <c r="B9939" s="677"/>
      <c r="C9939" s="25" t="s">
        <v>47</v>
      </c>
      <c r="D9939" s="1027" t="s">
        <v>29</v>
      </c>
      <c r="E9939" s="258">
        <v>0.01</v>
      </c>
      <c r="F9939" s="649">
        <v>236</v>
      </c>
      <c r="G9939" s="701">
        <f t="shared" si="758"/>
        <v>2.36</v>
      </c>
      <c r="H9939" s="678"/>
    </row>
    <row r="9940" spans="1:8">
      <c r="A9940" s="676"/>
      <c r="B9940" s="288"/>
      <c r="C9940" s="107" t="s">
        <v>30</v>
      </c>
      <c r="D9940" s="1028" t="s">
        <v>29</v>
      </c>
      <c r="E9940" s="258">
        <v>0.01</v>
      </c>
      <c r="F9940" s="649">
        <v>400</v>
      </c>
      <c r="G9940" s="701">
        <f t="shared" si="758"/>
        <v>4</v>
      </c>
      <c r="H9940" s="131"/>
    </row>
    <row r="9941" spans="1:8">
      <c r="A9941" s="676"/>
      <c r="B9941" s="288"/>
      <c r="C9941" s="25" t="s">
        <v>213</v>
      </c>
      <c r="D9941" s="1027" t="s">
        <v>40</v>
      </c>
      <c r="E9941" s="259">
        <v>1</v>
      </c>
      <c r="F9941" s="649">
        <v>110</v>
      </c>
      <c r="G9941" s="701">
        <f t="shared" si="758"/>
        <v>110</v>
      </c>
      <c r="H9941" s="678"/>
    </row>
    <row r="9942" spans="1:8">
      <c r="A9942" s="676"/>
      <c r="B9942" s="677"/>
      <c r="C9942" s="25" t="s">
        <v>31</v>
      </c>
      <c r="D9942" s="1027" t="s">
        <v>32</v>
      </c>
      <c r="E9942" s="257">
        <v>0.1</v>
      </c>
      <c r="F9942" s="649">
        <v>350</v>
      </c>
      <c r="G9942" s="701">
        <f t="shared" si="758"/>
        <v>35</v>
      </c>
      <c r="H9942" s="678"/>
    </row>
    <row r="9943" spans="1:8">
      <c r="A9943" s="676"/>
      <c r="B9943" s="677"/>
      <c r="C9943" s="25" t="s">
        <v>33</v>
      </c>
      <c r="D9943" s="1027" t="s">
        <v>34</v>
      </c>
      <c r="E9943" s="257">
        <v>0.2</v>
      </c>
      <c r="F9943" s="649">
        <v>720</v>
      </c>
      <c r="G9943" s="701">
        <f t="shared" si="758"/>
        <v>144</v>
      </c>
      <c r="H9943" s="131"/>
    </row>
    <row r="9944" spans="1:8">
      <c r="A9944" s="676"/>
      <c r="B9944" s="699" t="s">
        <v>35</v>
      </c>
      <c r="C9944" s="1061"/>
      <c r="D9944" s="17"/>
      <c r="E9944" s="1062"/>
      <c r="F9944" s="670"/>
      <c r="G9944" s="1533">
        <f>SUM(G9924:G9943)</f>
        <v>1275.5250000000001</v>
      </c>
      <c r="H9944" s="308"/>
    </row>
    <row r="9945" spans="1:8">
      <c r="A9945" s="66" t="s">
        <v>836</v>
      </c>
      <c r="B9945" s="400" t="s">
        <v>219</v>
      </c>
      <c r="C9945" s="482"/>
      <c r="D9945" s="285"/>
      <c r="E9945" s="286"/>
      <c r="F9945" s="440"/>
      <c r="G9945" s="891"/>
      <c r="H9945" s="285"/>
    </row>
    <row r="9946" spans="1:8" ht="30">
      <c r="A9946" s="1218" t="s">
        <v>791</v>
      </c>
      <c r="B9946" s="303" t="s">
        <v>220</v>
      </c>
      <c r="C9946" s="981" t="s">
        <v>26</v>
      </c>
      <c r="D9946" s="562" t="s">
        <v>98</v>
      </c>
      <c r="E9946" s="806">
        <v>0.01</v>
      </c>
      <c r="F9946" s="668">
        <v>67687</v>
      </c>
      <c r="G9946" s="880">
        <f>E9946*F9946</f>
        <v>676.87</v>
      </c>
      <c r="H9946" s="678"/>
    </row>
    <row r="9947" spans="1:8">
      <c r="A9947" s="676"/>
      <c r="B9947" s="303"/>
      <c r="C9947" s="981" t="s">
        <v>28</v>
      </c>
      <c r="D9947" s="1027" t="s">
        <v>29</v>
      </c>
      <c r="E9947" s="258">
        <v>0.01</v>
      </c>
      <c r="F9947" s="649">
        <v>316.39999999999998</v>
      </c>
      <c r="G9947" s="701">
        <f>E9947*F9947</f>
        <v>3.1639999999999997</v>
      </c>
      <c r="H9947" s="678"/>
    </row>
    <row r="9948" spans="1:8">
      <c r="A9948" s="676"/>
      <c r="B9948" s="677"/>
      <c r="C9948" s="981" t="s">
        <v>30</v>
      </c>
      <c r="D9948" s="1027" t="s">
        <v>29</v>
      </c>
      <c r="E9948" s="258">
        <v>0.01</v>
      </c>
      <c r="F9948" s="649">
        <v>650</v>
      </c>
      <c r="G9948" s="701">
        <f>E9948*F9948</f>
        <v>6.5</v>
      </c>
      <c r="H9948" s="678"/>
    </row>
    <row r="9949" spans="1:8">
      <c r="A9949" s="676"/>
      <c r="B9949" s="677"/>
      <c r="C9949" s="981" t="s">
        <v>31</v>
      </c>
      <c r="D9949" s="1027" t="s">
        <v>98</v>
      </c>
      <c r="E9949" s="257">
        <v>0.1</v>
      </c>
      <c r="F9949" s="668">
        <v>350</v>
      </c>
      <c r="G9949" s="701">
        <f>E9949*F9949</f>
        <v>35</v>
      </c>
      <c r="H9949" s="678"/>
    </row>
    <row r="9950" spans="1:8">
      <c r="A9950" s="676"/>
      <c r="B9950" s="288"/>
      <c r="C9950" s="981" t="s">
        <v>33</v>
      </c>
      <c r="D9950" s="1027" t="s">
        <v>39</v>
      </c>
      <c r="E9950" s="1059">
        <v>0.4</v>
      </c>
      <c r="F9950" s="649">
        <v>800</v>
      </c>
      <c r="G9950" s="701">
        <f>E9950*F9950</f>
        <v>320</v>
      </c>
      <c r="H9950" s="131"/>
    </row>
    <row r="9951" spans="1:8">
      <c r="A9951" s="676"/>
      <c r="B9951" s="699" t="s">
        <v>35</v>
      </c>
      <c r="C9951" s="1061"/>
      <c r="D9951" s="17"/>
      <c r="E9951" s="1063"/>
      <c r="F9951" s="670"/>
      <c r="G9951" s="1533">
        <f>SUM(G9946:G9950)</f>
        <v>1041.5340000000001</v>
      </c>
      <c r="H9951" s="678"/>
    </row>
    <row r="9952" spans="1:8" ht="30">
      <c r="A9952" s="676" t="s">
        <v>793</v>
      </c>
      <c r="B9952" s="303" t="s">
        <v>221</v>
      </c>
      <c r="C9952" s="981" t="s">
        <v>26</v>
      </c>
      <c r="D9952" s="1027" t="s">
        <v>98</v>
      </c>
      <c r="E9952" s="257">
        <v>0.01</v>
      </c>
      <c r="F9952" s="649">
        <v>67687</v>
      </c>
      <c r="G9952" s="701">
        <f>E9952*F9952</f>
        <v>676.87</v>
      </c>
      <c r="H9952" s="308"/>
    </row>
    <row r="9953" spans="1:8">
      <c r="A9953" s="676"/>
      <c r="B9953" s="677"/>
      <c r="C9953" s="981" t="s">
        <v>28</v>
      </c>
      <c r="D9953" s="1027" t="s">
        <v>29</v>
      </c>
      <c r="E9953" s="258">
        <v>0.01</v>
      </c>
      <c r="F9953" s="649">
        <v>316.39999999999998</v>
      </c>
      <c r="G9953" s="701">
        <f>E9953*F9953</f>
        <v>3.1639999999999997</v>
      </c>
      <c r="H9953" s="678"/>
    </row>
    <row r="9954" spans="1:8">
      <c r="A9954" s="676"/>
      <c r="B9954" s="677"/>
      <c r="C9954" s="981" t="s">
        <v>30</v>
      </c>
      <c r="D9954" s="1027" t="s">
        <v>29</v>
      </c>
      <c r="E9954" s="258">
        <v>0.01</v>
      </c>
      <c r="F9954" s="649">
        <v>650</v>
      </c>
      <c r="G9954" s="701">
        <f>E9954*F9954</f>
        <v>6.5</v>
      </c>
      <c r="H9954" s="678"/>
    </row>
    <row r="9955" spans="1:8">
      <c r="A9955" s="676"/>
      <c r="B9955" s="677"/>
      <c r="C9955" s="981" t="s">
        <v>31</v>
      </c>
      <c r="D9955" s="1027" t="s">
        <v>98</v>
      </c>
      <c r="E9955" s="257">
        <v>1</v>
      </c>
      <c r="F9955" s="668">
        <v>350</v>
      </c>
      <c r="G9955" s="701">
        <f>E9955*F9955</f>
        <v>350</v>
      </c>
      <c r="H9955" s="678"/>
    </row>
    <row r="9956" spans="1:8">
      <c r="A9956" s="676"/>
      <c r="B9956" s="677"/>
      <c r="C9956" s="981" t="s">
        <v>33</v>
      </c>
      <c r="D9956" s="1027" t="s">
        <v>39</v>
      </c>
      <c r="E9956" s="257">
        <v>0.05</v>
      </c>
      <c r="F9956" s="649">
        <v>800</v>
      </c>
      <c r="G9956" s="701">
        <f>E9956*F9956</f>
        <v>40</v>
      </c>
      <c r="H9956" s="678"/>
    </row>
    <row r="9957" spans="1:8">
      <c r="A9957" s="676"/>
      <c r="B9957" s="699"/>
      <c r="C9957" s="1061"/>
      <c r="D9957" s="17"/>
      <c r="E9957" s="1063"/>
      <c r="F9957" s="670"/>
      <c r="G9957" s="1533">
        <f>SUM(G9952:G9956)</f>
        <v>1076.5340000000001</v>
      </c>
      <c r="H9957" s="678"/>
    </row>
    <row r="9958" spans="1:8" ht="30">
      <c r="A9958" s="676" t="s">
        <v>837</v>
      </c>
      <c r="B9958" s="303" t="s">
        <v>222</v>
      </c>
      <c r="C9958" s="981" t="s">
        <v>88</v>
      </c>
      <c r="D9958" s="1027" t="s">
        <v>98</v>
      </c>
      <c r="E9958" s="1058">
        <v>2E-3</v>
      </c>
      <c r="F9958" s="649">
        <v>203735</v>
      </c>
      <c r="G9958" s="701">
        <f>E9958*F9958</f>
        <v>407.47</v>
      </c>
      <c r="H9958" s="678"/>
    </row>
    <row r="9959" spans="1:8">
      <c r="A9959" s="676"/>
      <c r="B9959" s="677"/>
      <c r="C9959" s="981" t="s">
        <v>64</v>
      </c>
      <c r="D9959" s="1027" t="s">
        <v>98</v>
      </c>
      <c r="E9959" s="1058">
        <v>2E-3</v>
      </c>
      <c r="F9959" s="649">
        <v>10500</v>
      </c>
      <c r="G9959" s="701">
        <f t="shared" ref="G9959:G9967" si="759">E9959*F9959</f>
        <v>21</v>
      </c>
      <c r="H9959" s="308"/>
    </row>
    <row r="9960" spans="1:8">
      <c r="A9960" s="676"/>
      <c r="B9960" s="677"/>
      <c r="C9960" s="981" t="s">
        <v>89</v>
      </c>
      <c r="D9960" s="1027" t="s">
        <v>39</v>
      </c>
      <c r="E9960" s="1058">
        <v>1E-3</v>
      </c>
      <c r="F9960" s="649">
        <v>168481</v>
      </c>
      <c r="G9960" s="701">
        <f t="shared" si="759"/>
        <v>168.48099999999999</v>
      </c>
      <c r="H9960" s="678"/>
    </row>
    <row r="9961" spans="1:8">
      <c r="A9961" s="676"/>
      <c r="B9961" s="677"/>
      <c r="C9961" s="981" t="s">
        <v>45</v>
      </c>
      <c r="D9961" s="1027" t="s">
        <v>39</v>
      </c>
      <c r="E9961" s="1058">
        <v>1E-3</v>
      </c>
      <c r="F9961" s="649">
        <v>82115</v>
      </c>
      <c r="G9961" s="701">
        <f t="shared" si="759"/>
        <v>82.114999999999995</v>
      </c>
      <c r="H9961" s="678"/>
    </row>
    <row r="9962" spans="1:8">
      <c r="A9962" s="676"/>
      <c r="B9962" s="288"/>
      <c r="C9962" s="981" t="s">
        <v>90</v>
      </c>
      <c r="D9962" s="1027" t="s">
        <v>39</v>
      </c>
      <c r="E9962" s="1058">
        <v>1E-3</v>
      </c>
      <c r="F9962" s="649">
        <v>175794</v>
      </c>
      <c r="G9962" s="701">
        <f t="shared" si="759"/>
        <v>175.79400000000001</v>
      </c>
      <c r="H9962" s="678"/>
    </row>
    <row r="9963" spans="1:8">
      <c r="A9963" s="676"/>
      <c r="B9963" s="677"/>
      <c r="C9963" s="981" t="s">
        <v>28</v>
      </c>
      <c r="D9963" s="1027" t="s">
        <v>29</v>
      </c>
      <c r="E9963" s="258">
        <v>1E-3</v>
      </c>
      <c r="F9963" s="649">
        <v>316.39999999999998</v>
      </c>
      <c r="G9963" s="701">
        <f t="shared" si="759"/>
        <v>0.31639999999999996</v>
      </c>
      <c r="H9963" s="131"/>
    </row>
    <row r="9964" spans="1:8">
      <c r="A9964" s="676"/>
      <c r="B9964" s="677"/>
      <c r="C9964" s="981" t="s">
        <v>47</v>
      </c>
      <c r="D9964" s="1027" t="s">
        <v>29</v>
      </c>
      <c r="E9964" s="258">
        <v>1E-3</v>
      </c>
      <c r="F9964" s="649">
        <v>366.25</v>
      </c>
      <c r="G9964" s="701">
        <f t="shared" si="759"/>
        <v>0.36625000000000002</v>
      </c>
      <c r="H9964" s="678"/>
    </row>
    <row r="9965" spans="1:8">
      <c r="A9965" s="676"/>
      <c r="B9965" s="677"/>
      <c r="C9965" s="981" t="s">
        <v>30</v>
      </c>
      <c r="D9965" s="1027" t="s">
        <v>29</v>
      </c>
      <c r="E9965" s="258">
        <v>1E-3</v>
      </c>
      <c r="F9965" s="649">
        <v>650</v>
      </c>
      <c r="G9965" s="701">
        <f t="shared" si="759"/>
        <v>0.65</v>
      </c>
      <c r="H9965" s="678"/>
    </row>
    <row r="9966" spans="1:8">
      <c r="A9966" s="676"/>
      <c r="B9966" s="677"/>
      <c r="C9966" s="981" t="s">
        <v>31</v>
      </c>
      <c r="D9966" s="1027" t="s">
        <v>98</v>
      </c>
      <c r="E9966" s="257">
        <v>0.1</v>
      </c>
      <c r="F9966" s="668">
        <v>350</v>
      </c>
      <c r="G9966" s="701">
        <f t="shared" si="759"/>
        <v>35</v>
      </c>
      <c r="H9966" s="678"/>
    </row>
    <row r="9967" spans="1:8">
      <c r="A9967" s="676"/>
      <c r="B9967" s="288"/>
      <c r="C9967" s="981" t="s">
        <v>33</v>
      </c>
      <c r="D9967" s="1027" t="s">
        <v>39</v>
      </c>
      <c r="E9967" s="257">
        <v>0.4</v>
      </c>
      <c r="F9967" s="649">
        <v>800</v>
      </c>
      <c r="G9967" s="701">
        <f t="shared" si="759"/>
        <v>320</v>
      </c>
      <c r="H9967" s="678"/>
    </row>
    <row r="9968" spans="1:8">
      <c r="A9968" s="676"/>
      <c r="B9968" s="699" t="s">
        <v>35</v>
      </c>
      <c r="C9968" s="1061"/>
      <c r="D9968" s="17"/>
      <c r="E9968" s="1063"/>
      <c r="F9968" s="670"/>
      <c r="G9968" s="1533">
        <f>SUM(G9958:G9967)</f>
        <v>1211.19265</v>
      </c>
      <c r="H9968" s="678"/>
    </row>
    <row r="9969" spans="1:8">
      <c r="A9969" s="676" t="s">
        <v>796</v>
      </c>
      <c r="B9969" s="303" t="s">
        <v>223</v>
      </c>
      <c r="C9969" s="25" t="s">
        <v>88</v>
      </c>
      <c r="D9969" s="1027" t="s">
        <v>98</v>
      </c>
      <c r="E9969" s="1058">
        <v>1E-3</v>
      </c>
      <c r="F9969" s="649">
        <v>203735</v>
      </c>
      <c r="G9969" s="701">
        <f>E9969*F9969</f>
        <v>203.73500000000001</v>
      </c>
      <c r="H9969" s="131"/>
    </row>
    <row r="9970" spans="1:8">
      <c r="A9970" s="676"/>
      <c r="B9970" s="677"/>
      <c r="C9970" s="981" t="s">
        <v>64</v>
      </c>
      <c r="D9970" s="1027" t="s">
        <v>98</v>
      </c>
      <c r="E9970" s="1058">
        <v>1E-3</v>
      </c>
      <c r="F9970" s="649">
        <v>10500</v>
      </c>
      <c r="G9970" s="701">
        <f t="shared" ref="G9970:G9978" si="760">E9970*F9970</f>
        <v>10.5</v>
      </c>
      <c r="H9970" s="678"/>
    </row>
    <row r="9971" spans="1:8">
      <c r="A9971" s="676"/>
      <c r="B9971" s="677"/>
      <c r="C9971" s="981" t="s">
        <v>89</v>
      </c>
      <c r="D9971" s="1027" t="s">
        <v>39</v>
      </c>
      <c r="E9971" s="1058">
        <v>1E-3</v>
      </c>
      <c r="F9971" s="649">
        <v>168481</v>
      </c>
      <c r="G9971" s="701">
        <f t="shared" si="760"/>
        <v>168.48099999999999</v>
      </c>
      <c r="H9971" s="308"/>
    </row>
    <row r="9972" spans="1:8">
      <c r="A9972" s="676"/>
      <c r="B9972" s="677"/>
      <c r="C9972" s="981" t="s">
        <v>45</v>
      </c>
      <c r="D9972" s="1027" t="s">
        <v>39</v>
      </c>
      <c r="E9972" s="1058">
        <v>1E-3</v>
      </c>
      <c r="F9972" s="649">
        <v>82115</v>
      </c>
      <c r="G9972" s="701">
        <f t="shared" si="760"/>
        <v>82.114999999999995</v>
      </c>
      <c r="H9972" s="678"/>
    </row>
    <row r="9973" spans="1:8">
      <c r="A9973" s="676"/>
      <c r="B9973" s="677"/>
      <c r="C9973" s="981" t="s">
        <v>90</v>
      </c>
      <c r="D9973" s="1027" t="s">
        <v>39</v>
      </c>
      <c r="E9973" s="257">
        <v>5.0000000000000001E-3</v>
      </c>
      <c r="F9973" s="649">
        <v>175794</v>
      </c>
      <c r="G9973" s="701">
        <f t="shared" si="760"/>
        <v>878.97</v>
      </c>
      <c r="H9973" s="678"/>
    </row>
    <row r="9974" spans="1:8">
      <c r="A9974" s="676"/>
      <c r="B9974" s="677"/>
      <c r="C9974" s="981" t="s">
        <v>28</v>
      </c>
      <c r="D9974" s="1027" t="s">
        <v>29</v>
      </c>
      <c r="E9974" s="258">
        <v>0.01</v>
      </c>
      <c r="F9974" s="649">
        <v>316.39999999999998</v>
      </c>
      <c r="G9974" s="701">
        <f t="shared" si="760"/>
        <v>3.1639999999999997</v>
      </c>
      <c r="H9974" s="678"/>
    </row>
    <row r="9975" spans="1:8">
      <c r="A9975" s="676"/>
      <c r="B9975" s="677"/>
      <c r="C9975" s="981" t="s">
        <v>47</v>
      </c>
      <c r="D9975" s="1027" t="s">
        <v>29</v>
      </c>
      <c r="E9975" s="258">
        <v>0.01</v>
      </c>
      <c r="F9975" s="649">
        <v>366.25</v>
      </c>
      <c r="G9975" s="701">
        <f t="shared" si="760"/>
        <v>3.6625000000000001</v>
      </c>
      <c r="H9975" s="678"/>
    </row>
    <row r="9976" spans="1:8">
      <c r="A9976" s="676"/>
      <c r="B9976" s="677"/>
      <c r="C9976" s="981" t="s">
        <v>30</v>
      </c>
      <c r="D9976" s="1027" t="s">
        <v>29</v>
      </c>
      <c r="E9976" s="258">
        <v>0.01</v>
      </c>
      <c r="F9976" s="649">
        <v>650</v>
      </c>
      <c r="G9976" s="701">
        <f t="shared" si="760"/>
        <v>6.5</v>
      </c>
      <c r="H9976" s="678"/>
    </row>
    <row r="9977" spans="1:8">
      <c r="A9977" s="676"/>
      <c r="B9977" s="677"/>
      <c r="C9977" s="981" t="s">
        <v>31</v>
      </c>
      <c r="D9977" s="1027" t="s">
        <v>98</v>
      </c>
      <c r="E9977" s="257">
        <v>0.1</v>
      </c>
      <c r="F9977" s="668">
        <v>350</v>
      </c>
      <c r="G9977" s="701">
        <f t="shared" si="760"/>
        <v>35</v>
      </c>
      <c r="H9977" s="678"/>
    </row>
    <row r="9978" spans="1:8">
      <c r="A9978" s="676"/>
      <c r="B9978" s="677"/>
      <c r="C9978" s="981" t="s">
        <v>33</v>
      </c>
      <c r="D9978" s="1027" t="s">
        <v>39</v>
      </c>
      <c r="E9978" s="257">
        <v>0.5</v>
      </c>
      <c r="F9978" s="649">
        <v>800</v>
      </c>
      <c r="G9978" s="701">
        <f t="shared" si="760"/>
        <v>400</v>
      </c>
      <c r="H9978" s="678"/>
    </row>
    <row r="9979" spans="1:8">
      <c r="A9979" s="676"/>
      <c r="B9979" s="699" t="s">
        <v>35</v>
      </c>
      <c r="C9979" s="1061"/>
      <c r="D9979" s="17"/>
      <c r="E9979" s="1063"/>
      <c r="F9979" s="670"/>
      <c r="G9979" s="1533">
        <f>SUM(G9969:G9978)</f>
        <v>1792.1274999999998</v>
      </c>
      <c r="H9979" s="131"/>
    </row>
    <row r="9980" spans="1:8" ht="30">
      <c r="A9980" s="676" t="s">
        <v>798</v>
      </c>
      <c r="B9980" s="303" t="s">
        <v>224</v>
      </c>
      <c r="C9980" s="981" t="s">
        <v>138</v>
      </c>
      <c r="D9980" s="1027" t="s">
        <v>98</v>
      </c>
      <c r="E9980" s="257">
        <v>0.01</v>
      </c>
      <c r="F9980" s="649">
        <v>45799</v>
      </c>
      <c r="G9980" s="701">
        <f>E9980*F9980</f>
        <v>457.99</v>
      </c>
      <c r="H9980" s="678"/>
    </row>
    <row r="9981" spans="1:8">
      <c r="A9981" s="676"/>
      <c r="B9981" s="677"/>
      <c r="C9981" s="981" t="s">
        <v>225</v>
      </c>
      <c r="D9981" s="1027" t="s">
        <v>98</v>
      </c>
      <c r="E9981" s="257">
        <v>0.01</v>
      </c>
      <c r="F9981" s="649">
        <v>60290</v>
      </c>
      <c r="G9981" s="701">
        <f t="shared" ref="G9981:G9987" si="761">E9981*F9981</f>
        <v>602.9</v>
      </c>
      <c r="H9981" s="678"/>
    </row>
    <row r="9982" spans="1:8">
      <c r="A9982" s="676"/>
      <c r="B9982" s="677"/>
      <c r="C9982" s="981" t="s">
        <v>45</v>
      </c>
      <c r="D9982" s="1027" t="s">
        <v>39</v>
      </c>
      <c r="E9982" s="257">
        <v>1E-3</v>
      </c>
      <c r="F9982" s="649">
        <v>82115</v>
      </c>
      <c r="G9982" s="701">
        <f t="shared" si="761"/>
        <v>82.114999999999995</v>
      </c>
      <c r="H9982" s="678"/>
    </row>
    <row r="9983" spans="1:8">
      <c r="A9983" s="676"/>
      <c r="B9983" s="699"/>
      <c r="C9983" s="981" t="s">
        <v>28</v>
      </c>
      <c r="D9983" s="1027" t="s">
        <v>29</v>
      </c>
      <c r="E9983" s="258">
        <v>1E-3</v>
      </c>
      <c r="F9983" s="649">
        <v>316.39999999999998</v>
      </c>
      <c r="G9983" s="701">
        <f t="shared" si="761"/>
        <v>0.31639999999999996</v>
      </c>
      <c r="H9983" s="308"/>
    </row>
    <row r="9984" spans="1:8">
      <c r="A9984" s="676"/>
      <c r="B9984" s="288"/>
      <c r="C9984" s="981" t="s">
        <v>47</v>
      </c>
      <c r="D9984" s="1027" t="s">
        <v>29</v>
      </c>
      <c r="E9984" s="258">
        <v>1E-3</v>
      </c>
      <c r="F9984" s="649">
        <v>366.25</v>
      </c>
      <c r="G9984" s="701">
        <f t="shared" si="761"/>
        <v>0.36625000000000002</v>
      </c>
      <c r="H9984" s="678"/>
    </row>
    <row r="9985" spans="1:8">
      <c r="A9985" s="676"/>
      <c r="B9985" s="677"/>
      <c r="C9985" s="981" t="s">
        <v>30</v>
      </c>
      <c r="D9985" s="1027" t="s">
        <v>29</v>
      </c>
      <c r="E9985" s="258">
        <v>1E-3</v>
      </c>
      <c r="F9985" s="649">
        <v>650</v>
      </c>
      <c r="G9985" s="701">
        <f t="shared" si="761"/>
        <v>0.65</v>
      </c>
      <c r="H9985" s="678"/>
    </row>
    <row r="9986" spans="1:8">
      <c r="A9986" s="676"/>
      <c r="B9986" s="677"/>
      <c r="C9986" s="981" t="s">
        <v>31</v>
      </c>
      <c r="D9986" s="1027" t="s">
        <v>98</v>
      </c>
      <c r="E9986" s="257">
        <v>0.1</v>
      </c>
      <c r="F9986" s="668">
        <v>350</v>
      </c>
      <c r="G9986" s="701">
        <f t="shared" si="761"/>
        <v>35</v>
      </c>
      <c r="H9986" s="678"/>
    </row>
    <row r="9987" spans="1:8">
      <c r="A9987" s="676"/>
      <c r="B9987" s="677"/>
      <c r="C9987" s="981" t="s">
        <v>33</v>
      </c>
      <c r="D9987" s="1027" t="s">
        <v>39</v>
      </c>
      <c r="E9987" s="257">
        <v>0.1</v>
      </c>
      <c r="F9987" s="649">
        <v>800</v>
      </c>
      <c r="G9987" s="701">
        <f t="shared" si="761"/>
        <v>80</v>
      </c>
      <c r="H9987" s="308"/>
    </row>
    <row r="9988" spans="1:8">
      <c r="A9988" s="676"/>
      <c r="B9988" s="699" t="s">
        <v>35</v>
      </c>
      <c r="C9988" s="1061"/>
      <c r="D9988" s="17"/>
      <c r="E9988" s="1063"/>
      <c r="F9988" s="670"/>
      <c r="G9988" s="1533">
        <f>SUM(G9980:G9987)</f>
        <v>1259.3376499999999</v>
      </c>
      <c r="H9988" s="678"/>
    </row>
    <row r="9989" spans="1:8" ht="30">
      <c r="A9989" s="676" t="s">
        <v>800</v>
      </c>
      <c r="B9989" s="303" t="s">
        <v>226</v>
      </c>
      <c r="C9989" s="981" t="s">
        <v>138</v>
      </c>
      <c r="D9989" s="1027" t="s">
        <v>98</v>
      </c>
      <c r="E9989" s="257">
        <v>0.01</v>
      </c>
      <c r="F9989" s="649">
        <v>45799</v>
      </c>
      <c r="G9989" s="701">
        <f>E9989*F9989</f>
        <v>457.99</v>
      </c>
      <c r="H9989" s="678"/>
    </row>
    <row r="9990" spans="1:8">
      <c r="A9990" s="676"/>
      <c r="B9990" s="677"/>
      <c r="C9990" s="981" t="s">
        <v>225</v>
      </c>
      <c r="D9990" s="1027" t="s">
        <v>98</v>
      </c>
      <c r="E9990" s="257">
        <v>0.01</v>
      </c>
      <c r="F9990" s="649">
        <v>60290</v>
      </c>
      <c r="G9990" s="701">
        <f t="shared" ref="G9990:G9996" si="762">E9990*F9990</f>
        <v>602.9</v>
      </c>
      <c r="H9990" s="678"/>
    </row>
    <row r="9991" spans="1:8">
      <c r="A9991" s="676"/>
      <c r="B9991" s="677"/>
      <c r="C9991" s="981" t="s">
        <v>45</v>
      </c>
      <c r="D9991" s="1027" t="s">
        <v>39</v>
      </c>
      <c r="E9991" s="257">
        <v>1E-3</v>
      </c>
      <c r="F9991" s="649">
        <v>82115</v>
      </c>
      <c r="G9991" s="701">
        <f t="shared" si="762"/>
        <v>82.114999999999995</v>
      </c>
      <c r="H9991" s="678"/>
    </row>
    <row r="9992" spans="1:8">
      <c r="A9992" s="676"/>
      <c r="B9992" s="677"/>
      <c r="C9992" s="981" t="s">
        <v>28</v>
      </c>
      <c r="D9992" s="562" t="s">
        <v>29</v>
      </c>
      <c r="E9992" s="258">
        <v>1E-3</v>
      </c>
      <c r="F9992" s="668">
        <v>316.39999999999998</v>
      </c>
      <c r="G9992" s="701">
        <f t="shared" si="762"/>
        <v>0.31639999999999996</v>
      </c>
      <c r="H9992" s="678"/>
    </row>
    <row r="9993" spans="1:8">
      <c r="A9993" s="676"/>
      <c r="B9993" s="677"/>
      <c r="C9993" s="981" t="s">
        <v>47</v>
      </c>
      <c r="D9993" s="1027" t="s">
        <v>29</v>
      </c>
      <c r="E9993" s="258">
        <v>1E-3</v>
      </c>
      <c r="F9993" s="649">
        <v>366.25</v>
      </c>
      <c r="G9993" s="701">
        <f t="shared" si="762"/>
        <v>0.36625000000000002</v>
      </c>
      <c r="H9993" s="308"/>
    </row>
    <row r="9994" spans="1:8">
      <c r="A9994" s="676"/>
      <c r="B9994" s="677"/>
      <c r="C9994" s="981" t="s">
        <v>30</v>
      </c>
      <c r="D9994" s="1027" t="s">
        <v>29</v>
      </c>
      <c r="E9994" s="258">
        <v>1E-3</v>
      </c>
      <c r="F9994" s="649">
        <v>650</v>
      </c>
      <c r="G9994" s="701">
        <f t="shared" si="762"/>
        <v>0.65</v>
      </c>
      <c r="H9994" s="678"/>
    </row>
    <row r="9995" spans="1:8">
      <c r="A9995" s="676"/>
      <c r="B9995" s="677"/>
      <c r="C9995" s="981" t="s">
        <v>31</v>
      </c>
      <c r="D9995" s="1027" t="s">
        <v>98</v>
      </c>
      <c r="E9995" s="257">
        <v>0.1</v>
      </c>
      <c r="F9995" s="668">
        <v>350</v>
      </c>
      <c r="G9995" s="701">
        <f t="shared" si="762"/>
        <v>35</v>
      </c>
      <c r="H9995" s="678"/>
    </row>
    <row r="9996" spans="1:8">
      <c r="A9996" s="676"/>
      <c r="B9996" s="677"/>
      <c r="C9996" s="981" t="s">
        <v>33</v>
      </c>
      <c r="D9996" s="1027" t="s">
        <v>39</v>
      </c>
      <c r="E9996" s="257">
        <v>0.1</v>
      </c>
      <c r="F9996" s="649">
        <v>800</v>
      </c>
      <c r="G9996" s="701">
        <f t="shared" si="762"/>
        <v>80</v>
      </c>
      <c r="H9996" s="678"/>
    </row>
    <row r="9997" spans="1:8">
      <c r="A9997" s="676"/>
      <c r="B9997" s="699" t="s">
        <v>35</v>
      </c>
      <c r="C9997" s="744"/>
      <c r="D9997" s="103"/>
      <c r="E9997" s="608"/>
      <c r="F9997" s="429"/>
      <c r="G9997" s="1533">
        <f>SUM(G9989:G9996)</f>
        <v>1259.3376499999999</v>
      </c>
      <c r="H9997" s="678"/>
    </row>
    <row r="9998" spans="1:8">
      <c r="A9998" s="66" t="s">
        <v>809</v>
      </c>
      <c r="B9998" s="400" t="s">
        <v>228</v>
      </c>
      <c r="C9998" s="482"/>
      <c r="D9998" s="285"/>
      <c r="E9998" s="592"/>
      <c r="F9998" s="440"/>
      <c r="G9998" s="891"/>
      <c r="H9998" s="285"/>
    </row>
    <row r="9999" spans="1:8" ht="60">
      <c r="A9999" s="1218" t="s">
        <v>811</v>
      </c>
      <c r="B9999" s="303" t="s">
        <v>229</v>
      </c>
      <c r="C9999" s="981" t="s">
        <v>26</v>
      </c>
      <c r="D9999" s="1027" t="s">
        <v>98</v>
      </c>
      <c r="E9999" s="1058">
        <v>0.01</v>
      </c>
      <c r="F9999" s="649">
        <v>67687</v>
      </c>
      <c r="G9999" s="701">
        <f>E9999*F9999</f>
        <v>676.87</v>
      </c>
      <c r="H9999" s="678"/>
    </row>
    <row r="10000" spans="1:8">
      <c r="A10000" s="676"/>
      <c r="B10000" s="677"/>
      <c r="C10000" s="981" t="s">
        <v>28</v>
      </c>
      <c r="D10000" s="1027" t="s">
        <v>29</v>
      </c>
      <c r="E10000" s="258">
        <v>0.01</v>
      </c>
      <c r="F10000" s="649">
        <v>316.39999999999998</v>
      </c>
      <c r="G10000" s="701">
        <f t="shared" ref="G10000:G10006" si="763">E10000*F10000</f>
        <v>3.1639999999999997</v>
      </c>
      <c r="H10000" s="678"/>
    </row>
    <row r="10001" spans="1:8">
      <c r="A10001" s="676"/>
      <c r="B10001" s="677"/>
      <c r="C10001" s="981" t="s">
        <v>47</v>
      </c>
      <c r="D10001" s="1027" t="s">
        <v>29</v>
      </c>
      <c r="E10001" s="258">
        <v>0.01</v>
      </c>
      <c r="F10001" s="649">
        <v>366.25</v>
      </c>
      <c r="G10001" s="701">
        <f t="shared" si="763"/>
        <v>3.6625000000000001</v>
      </c>
      <c r="H10001" s="678"/>
    </row>
    <row r="10002" spans="1:8">
      <c r="A10002" s="676"/>
      <c r="B10002" s="677"/>
      <c r="C10002" s="981" t="s">
        <v>30</v>
      </c>
      <c r="D10002" s="1027" t="s">
        <v>29</v>
      </c>
      <c r="E10002" s="258">
        <v>0.01</v>
      </c>
      <c r="F10002" s="649">
        <v>650</v>
      </c>
      <c r="G10002" s="701">
        <f t="shared" si="763"/>
        <v>6.5</v>
      </c>
      <c r="H10002" s="131"/>
    </row>
    <row r="10003" spans="1:8">
      <c r="A10003" s="676"/>
      <c r="B10003" s="677"/>
      <c r="C10003" s="981" t="s">
        <v>106</v>
      </c>
      <c r="D10003" s="1027" t="s">
        <v>116</v>
      </c>
      <c r="E10003" s="259">
        <v>1E-3</v>
      </c>
      <c r="F10003" s="649">
        <v>150375</v>
      </c>
      <c r="G10003" s="701">
        <f t="shared" si="763"/>
        <v>150.375</v>
      </c>
      <c r="H10003" s="308"/>
    </row>
    <row r="10004" spans="1:8">
      <c r="A10004" s="676"/>
      <c r="B10004" s="677"/>
      <c r="C10004" s="981" t="s">
        <v>41</v>
      </c>
      <c r="D10004" s="1027" t="s">
        <v>39</v>
      </c>
      <c r="E10004" s="1059">
        <v>0.1</v>
      </c>
      <c r="F10004" s="649">
        <v>1995</v>
      </c>
      <c r="G10004" s="701">
        <f t="shared" si="763"/>
        <v>199.5</v>
      </c>
      <c r="H10004" s="678"/>
    </row>
    <row r="10005" spans="1:8">
      <c r="A10005" s="676"/>
      <c r="B10005" s="677"/>
      <c r="C10005" s="981" t="s">
        <v>31</v>
      </c>
      <c r="D10005" s="1027" t="s">
        <v>98</v>
      </c>
      <c r="E10005" s="257">
        <v>0.1</v>
      </c>
      <c r="F10005" s="668">
        <v>350</v>
      </c>
      <c r="G10005" s="701">
        <f t="shared" si="763"/>
        <v>35</v>
      </c>
      <c r="H10005" s="678"/>
    </row>
    <row r="10006" spans="1:8">
      <c r="A10006" s="676"/>
      <c r="B10006" s="677"/>
      <c r="C10006" s="981" t="s">
        <v>33</v>
      </c>
      <c r="D10006" s="1027" t="s">
        <v>39</v>
      </c>
      <c r="E10006" s="257">
        <v>0.28000000000000003</v>
      </c>
      <c r="F10006" s="649">
        <v>800</v>
      </c>
      <c r="G10006" s="701">
        <f t="shared" si="763"/>
        <v>224.00000000000003</v>
      </c>
      <c r="H10006" s="678"/>
    </row>
    <row r="10007" spans="1:8">
      <c r="A10007" s="676"/>
      <c r="B10007" s="699" t="s">
        <v>35</v>
      </c>
      <c r="C10007" s="742"/>
      <c r="D10007" s="678"/>
      <c r="E10007" s="612"/>
      <c r="F10007" s="204"/>
      <c r="G10007" s="1533">
        <f>SUM(G9999:G10006)</f>
        <v>1299.0715</v>
      </c>
      <c r="H10007" s="678"/>
    </row>
    <row r="10008" spans="1:8" ht="30">
      <c r="A10008" s="676" t="s">
        <v>5796</v>
      </c>
      <c r="B10008" s="303" t="s">
        <v>230</v>
      </c>
      <c r="C10008" s="981" t="s">
        <v>104</v>
      </c>
      <c r="D10008" s="1027" t="s">
        <v>98</v>
      </c>
      <c r="E10008" s="1058">
        <v>0.01</v>
      </c>
      <c r="F10008" s="649">
        <v>35035</v>
      </c>
      <c r="G10008" s="701">
        <f>E10008*F10008</f>
        <v>350.35</v>
      </c>
      <c r="H10008" s="678"/>
    </row>
    <row r="10009" spans="1:8">
      <c r="A10009" s="676"/>
      <c r="B10009" s="677"/>
      <c r="C10009" s="981" t="s">
        <v>44</v>
      </c>
      <c r="D10009" s="1027" t="s">
        <v>98</v>
      </c>
      <c r="E10009" s="1058">
        <v>0.01</v>
      </c>
      <c r="F10009" s="649">
        <v>69797</v>
      </c>
      <c r="G10009" s="701">
        <f t="shared" ref="G10009:G10018" si="764">E10009*F10009</f>
        <v>697.97</v>
      </c>
      <c r="H10009" s="678"/>
    </row>
    <row r="10010" spans="1:8">
      <c r="A10010" s="676"/>
      <c r="B10010" s="677"/>
      <c r="C10010" s="981" t="s">
        <v>46</v>
      </c>
      <c r="D10010" s="1027" t="s">
        <v>116</v>
      </c>
      <c r="E10010" s="257">
        <v>0.01</v>
      </c>
      <c r="F10010" s="649">
        <v>8468</v>
      </c>
      <c r="G10010" s="701">
        <f t="shared" si="764"/>
        <v>84.68</v>
      </c>
      <c r="H10010" s="678"/>
    </row>
    <row r="10011" spans="1:8">
      <c r="A10011" s="676"/>
      <c r="B10011" s="677"/>
      <c r="C10011" s="981" t="s">
        <v>45</v>
      </c>
      <c r="D10011" s="1027" t="s">
        <v>39</v>
      </c>
      <c r="E10011" s="1058">
        <v>1E-3</v>
      </c>
      <c r="F10011" s="649">
        <v>82115</v>
      </c>
      <c r="G10011" s="701">
        <f t="shared" si="764"/>
        <v>82.114999999999995</v>
      </c>
      <c r="H10011" s="678"/>
    </row>
    <row r="10012" spans="1:8">
      <c r="A10012" s="676"/>
      <c r="B10012" s="677"/>
      <c r="C10012" s="981" t="s">
        <v>28</v>
      </c>
      <c r="D10012" s="1027" t="s">
        <v>29</v>
      </c>
      <c r="E10012" s="258">
        <v>0.01</v>
      </c>
      <c r="F10012" s="649">
        <v>316.39999999999998</v>
      </c>
      <c r="G10012" s="701">
        <f t="shared" si="764"/>
        <v>3.1639999999999997</v>
      </c>
      <c r="H10012" s="678"/>
    </row>
    <row r="10013" spans="1:8">
      <c r="A10013" s="676"/>
      <c r="B10013" s="677"/>
      <c r="C10013" s="981" t="s">
        <v>47</v>
      </c>
      <c r="D10013" s="1027" t="s">
        <v>29</v>
      </c>
      <c r="E10013" s="258">
        <v>0.01</v>
      </c>
      <c r="F10013" s="649">
        <v>366.25</v>
      </c>
      <c r="G10013" s="701">
        <f t="shared" si="764"/>
        <v>3.6625000000000001</v>
      </c>
      <c r="H10013" s="678"/>
    </row>
    <row r="10014" spans="1:8">
      <c r="A10014" s="676"/>
      <c r="B10014" s="677"/>
      <c r="C10014" s="981" t="s">
        <v>30</v>
      </c>
      <c r="D10014" s="1027" t="s">
        <v>29</v>
      </c>
      <c r="E10014" s="258">
        <v>0.01</v>
      </c>
      <c r="F10014" s="649">
        <v>650</v>
      </c>
      <c r="G10014" s="701">
        <f t="shared" si="764"/>
        <v>6.5</v>
      </c>
      <c r="H10014" s="678"/>
    </row>
    <row r="10015" spans="1:8">
      <c r="A10015" s="676"/>
      <c r="B10015" s="677"/>
      <c r="C10015" s="981" t="s">
        <v>41</v>
      </c>
      <c r="D10015" s="1027" t="s">
        <v>39</v>
      </c>
      <c r="E10015" s="257">
        <v>0.01</v>
      </c>
      <c r="F10015" s="649">
        <v>1995</v>
      </c>
      <c r="G10015" s="701">
        <f t="shared" si="764"/>
        <v>19.95</v>
      </c>
      <c r="H10015" s="308"/>
    </row>
    <row r="10016" spans="1:8">
      <c r="A10016" s="676"/>
      <c r="B10016" s="677"/>
      <c r="C10016" s="981" t="s">
        <v>106</v>
      </c>
      <c r="D10016" s="1027" t="s">
        <v>116</v>
      </c>
      <c r="E10016" s="259">
        <v>1E-3</v>
      </c>
      <c r="F10016" s="649">
        <v>150375</v>
      </c>
      <c r="G10016" s="701">
        <f t="shared" si="764"/>
        <v>150.375</v>
      </c>
      <c r="H10016" s="678"/>
    </row>
    <row r="10017" spans="1:8">
      <c r="A10017" s="676"/>
      <c r="B10017" s="677"/>
      <c r="C10017" s="981" t="s">
        <v>31</v>
      </c>
      <c r="D10017" s="1027" t="s">
        <v>98</v>
      </c>
      <c r="E10017" s="257">
        <v>0.1</v>
      </c>
      <c r="F10017" s="668">
        <v>350</v>
      </c>
      <c r="G10017" s="701">
        <f t="shared" si="764"/>
        <v>35</v>
      </c>
      <c r="H10017" s="678"/>
    </row>
    <row r="10018" spans="1:8">
      <c r="A10018" s="676"/>
      <c r="B10018" s="699"/>
      <c r="C10018" s="981" t="s">
        <v>33</v>
      </c>
      <c r="D10018" s="1027" t="s">
        <v>39</v>
      </c>
      <c r="E10018" s="257">
        <v>0.1</v>
      </c>
      <c r="F10018" s="649">
        <v>800</v>
      </c>
      <c r="G10018" s="701">
        <f t="shared" si="764"/>
        <v>80</v>
      </c>
      <c r="H10018" s="678"/>
    </row>
    <row r="10019" spans="1:8">
      <c r="A10019" s="676"/>
      <c r="B10019" s="699" t="s">
        <v>35</v>
      </c>
      <c r="C10019" s="744"/>
      <c r="D10019" s="103"/>
      <c r="E10019" s="608"/>
      <c r="F10019" s="429"/>
      <c r="G10019" s="1533">
        <f>SUM(G10008:G10018)</f>
        <v>1513.7665000000002</v>
      </c>
      <c r="H10019" s="678"/>
    </row>
    <row r="10020" spans="1:8" ht="30">
      <c r="A10020" s="164" t="s">
        <v>5797</v>
      </c>
      <c r="B10020" s="303" t="s">
        <v>204</v>
      </c>
      <c r="C10020" s="981" t="s">
        <v>83</v>
      </c>
      <c r="D10020" s="1027" t="s">
        <v>98</v>
      </c>
      <c r="E10020" s="1058">
        <v>2E-3</v>
      </c>
      <c r="F10020" s="649">
        <v>39930</v>
      </c>
      <c r="G10020" s="701">
        <f>E10020*F10020</f>
        <v>79.86</v>
      </c>
      <c r="H10020" s="678"/>
    </row>
    <row r="10021" spans="1:8">
      <c r="A10021" s="676"/>
      <c r="B10021" s="677"/>
      <c r="C10021" s="981" t="s">
        <v>88</v>
      </c>
      <c r="D10021" s="1027" t="s">
        <v>98</v>
      </c>
      <c r="E10021" s="1058">
        <v>2E-3</v>
      </c>
      <c r="F10021" s="649">
        <v>203735</v>
      </c>
      <c r="G10021" s="701">
        <f t="shared" ref="G10021:G10034" si="765">E10021*F10021</f>
        <v>407.47</v>
      </c>
      <c r="H10021" s="678"/>
    </row>
    <row r="10022" spans="1:8">
      <c r="A10022" s="676"/>
      <c r="B10022" s="677"/>
      <c r="C10022" s="981" t="s">
        <v>89</v>
      </c>
      <c r="D10022" s="1027" t="s">
        <v>39</v>
      </c>
      <c r="E10022" s="1058">
        <v>1E-3</v>
      </c>
      <c r="F10022" s="649">
        <v>168481</v>
      </c>
      <c r="G10022" s="701">
        <f t="shared" si="765"/>
        <v>168.48099999999999</v>
      </c>
      <c r="H10022" s="678"/>
    </row>
    <row r="10023" spans="1:8">
      <c r="A10023" s="676"/>
      <c r="B10023" s="699"/>
      <c r="C10023" s="1061" t="s">
        <v>45</v>
      </c>
      <c r="D10023" s="17" t="s">
        <v>39</v>
      </c>
      <c r="E10023" s="1058">
        <v>1E-3</v>
      </c>
      <c r="F10023" s="649">
        <v>82115</v>
      </c>
      <c r="G10023" s="701">
        <f t="shared" si="765"/>
        <v>82.114999999999995</v>
      </c>
      <c r="H10023" s="678"/>
    </row>
    <row r="10024" spans="1:8">
      <c r="A10024" s="676"/>
      <c r="B10024" s="831"/>
      <c r="C10024" s="981" t="s">
        <v>110</v>
      </c>
      <c r="D10024" s="1027" t="s">
        <v>98</v>
      </c>
      <c r="E10024" s="1058">
        <v>1E-3</v>
      </c>
      <c r="F10024" s="649">
        <v>46585</v>
      </c>
      <c r="G10024" s="701">
        <f t="shared" si="765"/>
        <v>46.585000000000001</v>
      </c>
      <c r="H10024" s="678"/>
    </row>
    <row r="10025" spans="1:8">
      <c r="A10025" s="676"/>
      <c r="B10025" s="677"/>
      <c r="C10025" s="981" t="s">
        <v>41</v>
      </c>
      <c r="D10025" s="1027" t="s">
        <v>39</v>
      </c>
      <c r="E10025" s="257">
        <v>0.01</v>
      </c>
      <c r="F10025" s="649">
        <v>1995</v>
      </c>
      <c r="G10025" s="701">
        <f t="shared" si="765"/>
        <v>19.95</v>
      </c>
      <c r="H10025" s="678"/>
    </row>
    <row r="10026" spans="1:8">
      <c r="A10026" s="676"/>
      <c r="B10026" s="677"/>
      <c r="C10026" s="981" t="s">
        <v>28</v>
      </c>
      <c r="D10026" s="1027" t="s">
        <v>29</v>
      </c>
      <c r="E10026" s="258">
        <v>0.01</v>
      </c>
      <c r="F10026" s="649">
        <v>316.39999999999998</v>
      </c>
      <c r="G10026" s="701">
        <f t="shared" si="765"/>
        <v>3.1639999999999997</v>
      </c>
      <c r="H10026" s="131"/>
    </row>
    <row r="10027" spans="1:8">
      <c r="A10027" s="676"/>
      <c r="B10027" s="677"/>
      <c r="C10027" s="981" t="s">
        <v>47</v>
      </c>
      <c r="D10027" s="1027" t="s">
        <v>29</v>
      </c>
      <c r="E10027" s="258">
        <v>0.01</v>
      </c>
      <c r="F10027" s="649">
        <v>366.25</v>
      </c>
      <c r="G10027" s="701">
        <f t="shared" si="765"/>
        <v>3.6625000000000001</v>
      </c>
      <c r="H10027" s="131"/>
    </row>
    <row r="10028" spans="1:8">
      <c r="A10028" s="676"/>
      <c r="B10028" s="677"/>
      <c r="C10028" s="981" t="s">
        <v>30</v>
      </c>
      <c r="D10028" s="1027" t="s">
        <v>29</v>
      </c>
      <c r="E10028" s="258">
        <v>0.01</v>
      </c>
      <c r="F10028" s="649">
        <v>650</v>
      </c>
      <c r="G10028" s="701">
        <f t="shared" si="765"/>
        <v>6.5</v>
      </c>
      <c r="H10028" s="308"/>
    </row>
    <row r="10029" spans="1:8">
      <c r="A10029" s="676"/>
      <c r="B10029" s="677"/>
      <c r="C10029" s="981" t="s">
        <v>90</v>
      </c>
      <c r="D10029" s="1027" t="s">
        <v>39</v>
      </c>
      <c r="E10029" s="257">
        <v>1E-3</v>
      </c>
      <c r="F10029" s="649">
        <v>175794</v>
      </c>
      <c r="G10029" s="701">
        <f t="shared" si="765"/>
        <v>175.79400000000001</v>
      </c>
      <c r="H10029" s="678"/>
    </row>
    <row r="10030" spans="1:8">
      <c r="A10030" s="676"/>
      <c r="B10030" s="677"/>
      <c r="C10030" s="981" t="s">
        <v>106</v>
      </c>
      <c r="D10030" s="1027" t="s">
        <v>116</v>
      </c>
      <c r="E10030" s="259">
        <v>1E-3</v>
      </c>
      <c r="F10030" s="649">
        <v>150375</v>
      </c>
      <c r="G10030" s="701">
        <f t="shared" si="765"/>
        <v>150.375</v>
      </c>
      <c r="H10030" s="678"/>
    </row>
    <row r="10031" spans="1:8">
      <c r="A10031" s="676"/>
      <c r="B10031" s="677"/>
      <c r="C10031" s="981" t="s">
        <v>111</v>
      </c>
      <c r="D10031" s="1027" t="s">
        <v>98</v>
      </c>
      <c r="E10031" s="257">
        <v>0.01</v>
      </c>
      <c r="F10031" s="649">
        <v>1995</v>
      </c>
      <c r="G10031" s="701">
        <f t="shared" si="765"/>
        <v>19.95</v>
      </c>
      <c r="H10031" s="678"/>
    </row>
    <row r="10032" spans="1:8">
      <c r="A10032" s="676"/>
      <c r="B10032" s="677"/>
      <c r="C10032" s="981" t="s">
        <v>112</v>
      </c>
      <c r="D10032" s="1027" t="s">
        <v>98</v>
      </c>
      <c r="E10032" s="1059">
        <v>1E-3</v>
      </c>
      <c r="F10032" s="649">
        <v>15168</v>
      </c>
      <c r="G10032" s="701">
        <f t="shared" si="765"/>
        <v>15.168000000000001</v>
      </c>
      <c r="H10032" s="308"/>
    </row>
    <row r="10033" spans="1:8">
      <c r="A10033" s="676"/>
      <c r="B10033" s="677"/>
      <c r="C10033" s="981" t="s">
        <v>31</v>
      </c>
      <c r="D10033" s="1027" t="s">
        <v>98</v>
      </c>
      <c r="E10033" s="257">
        <v>0.1</v>
      </c>
      <c r="F10033" s="668">
        <v>350</v>
      </c>
      <c r="G10033" s="701">
        <f t="shared" si="765"/>
        <v>35</v>
      </c>
      <c r="H10033" s="678"/>
    </row>
    <row r="10034" spans="1:8">
      <c r="A10034" s="676"/>
      <c r="B10034" s="831"/>
      <c r="C10034" s="981" t="s">
        <v>33</v>
      </c>
      <c r="D10034" s="1027" t="s">
        <v>39</v>
      </c>
      <c r="E10034" s="257">
        <v>0.1</v>
      </c>
      <c r="F10034" s="649">
        <v>800</v>
      </c>
      <c r="G10034" s="701">
        <f t="shared" si="765"/>
        <v>80</v>
      </c>
      <c r="H10034" s="678"/>
    </row>
    <row r="10035" spans="1:8">
      <c r="A10035" s="676"/>
      <c r="B10035" s="699" t="s">
        <v>35</v>
      </c>
      <c r="C10035" s="744"/>
      <c r="D10035" s="103"/>
      <c r="E10035" s="608"/>
      <c r="F10035" s="429"/>
      <c r="G10035" s="1533">
        <f>SUM(G10020:G10034)</f>
        <v>1294.0745000000002</v>
      </c>
      <c r="H10035" s="678"/>
    </row>
    <row r="10036" spans="1:8" ht="30">
      <c r="A10036" s="676" t="s">
        <v>5798</v>
      </c>
      <c r="B10036" s="303" t="s">
        <v>199</v>
      </c>
      <c r="C10036" s="981" t="s">
        <v>104</v>
      </c>
      <c r="D10036" s="1027" t="s">
        <v>98</v>
      </c>
      <c r="E10036" s="1058">
        <v>2E-3</v>
      </c>
      <c r="F10036" s="649">
        <v>35035</v>
      </c>
      <c r="G10036" s="701">
        <f>E10036*F10036</f>
        <v>70.070000000000007</v>
      </c>
      <c r="H10036" s="678"/>
    </row>
    <row r="10037" spans="1:8">
      <c r="A10037" s="676"/>
      <c r="B10037" s="677"/>
      <c r="C10037" s="981" t="s">
        <v>114</v>
      </c>
      <c r="D10037" s="1027" t="s">
        <v>98</v>
      </c>
      <c r="E10037" s="1058">
        <v>2E-3</v>
      </c>
      <c r="F10037" s="649">
        <v>68244</v>
      </c>
      <c r="G10037" s="701">
        <f t="shared" ref="G10037:G10050" si="766">E10037*F10037</f>
        <v>136.488</v>
      </c>
      <c r="H10037" s="678"/>
    </row>
    <row r="10038" spans="1:8">
      <c r="A10038" s="676"/>
      <c r="B10038" s="677"/>
      <c r="C10038" s="981" t="s">
        <v>44</v>
      </c>
      <c r="D10038" s="1027" t="s">
        <v>98</v>
      </c>
      <c r="E10038" s="1058">
        <v>2E-3</v>
      </c>
      <c r="F10038" s="649">
        <v>69797</v>
      </c>
      <c r="G10038" s="701">
        <f t="shared" si="766"/>
        <v>139.59399999999999</v>
      </c>
      <c r="H10038" s="678"/>
    </row>
    <row r="10039" spans="1:8" ht="21" customHeight="1">
      <c r="A10039" s="676"/>
      <c r="B10039" s="677"/>
      <c r="C10039" s="981" t="s">
        <v>26</v>
      </c>
      <c r="D10039" s="1027" t="s">
        <v>98</v>
      </c>
      <c r="E10039" s="1058">
        <v>2E-3</v>
      </c>
      <c r="F10039" s="649">
        <v>67687</v>
      </c>
      <c r="G10039" s="701">
        <f t="shared" si="766"/>
        <v>135.374</v>
      </c>
      <c r="H10039" s="678"/>
    </row>
    <row r="10040" spans="1:8">
      <c r="A10040" s="676"/>
      <c r="B10040" s="677"/>
      <c r="C10040" s="981" t="s">
        <v>64</v>
      </c>
      <c r="D10040" s="1027" t="s">
        <v>98</v>
      </c>
      <c r="E10040" s="1058">
        <v>2E-3</v>
      </c>
      <c r="F10040" s="649">
        <v>10500</v>
      </c>
      <c r="G10040" s="701">
        <f t="shared" si="766"/>
        <v>21</v>
      </c>
      <c r="H10040" s="678"/>
    </row>
    <row r="10041" spans="1:8">
      <c r="A10041" s="676"/>
      <c r="B10041" s="677"/>
      <c r="C10041" s="981" t="s">
        <v>46</v>
      </c>
      <c r="D10041" s="1027" t="s">
        <v>116</v>
      </c>
      <c r="E10041" s="257">
        <v>0.01</v>
      </c>
      <c r="F10041" s="649">
        <v>8468</v>
      </c>
      <c r="G10041" s="701">
        <f t="shared" si="766"/>
        <v>84.68</v>
      </c>
      <c r="H10041" s="678"/>
    </row>
    <row r="10042" spans="1:8">
      <c r="A10042" s="676"/>
      <c r="B10042" s="677"/>
      <c r="C10042" s="981" t="s">
        <v>69</v>
      </c>
      <c r="D10042" s="1027" t="s">
        <v>98</v>
      </c>
      <c r="E10042" s="1058">
        <v>2E-3</v>
      </c>
      <c r="F10042" s="649">
        <v>10500</v>
      </c>
      <c r="G10042" s="701">
        <f t="shared" si="766"/>
        <v>21</v>
      </c>
      <c r="H10042" s="131"/>
    </row>
    <row r="10043" spans="1:8">
      <c r="A10043" s="676"/>
      <c r="B10043" s="677"/>
      <c r="C10043" s="981" t="s">
        <v>45</v>
      </c>
      <c r="D10043" s="1027" t="s">
        <v>39</v>
      </c>
      <c r="E10043" s="1058">
        <v>1E-3</v>
      </c>
      <c r="F10043" s="649">
        <v>82115</v>
      </c>
      <c r="G10043" s="701">
        <f t="shared" si="766"/>
        <v>82.114999999999995</v>
      </c>
      <c r="H10043" s="678"/>
    </row>
    <row r="10044" spans="1:8">
      <c r="A10044" s="676"/>
      <c r="B10044" s="677"/>
      <c r="C10044" s="981" t="s">
        <v>28</v>
      </c>
      <c r="D10044" s="1027" t="s">
        <v>29</v>
      </c>
      <c r="E10044" s="258">
        <v>0.01</v>
      </c>
      <c r="F10044" s="649">
        <v>316.39999999999998</v>
      </c>
      <c r="G10044" s="701">
        <f t="shared" si="766"/>
        <v>3.1639999999999997</v>
      </c>
      <c r="H10044" s="678"/>
    </row>
    <row r="10045" spans="1:8">
      <c r="A10045" s="676"/>
      <c r="B10045" s="677"/>
      <c r="C10045" s="981" t="s">
        <v>47</v>
      </c>
      <c r="D10045" s="1027" t="s">
        <v>29</v>
      </c>
      <c r="E10045" s="258">
        <v>0.01</v>
      </c>
      <c r="F10045" s="649">
        <v>366.25</v>
      </c>
      <c r="G10045" s="701">
        <f t="shared" si="766"/>
        <v>3.6625000000000001</v>
      </c>
      <c r="H10045" s="308"/>
    </row>
    <row r="10046" spans="1:8">
      <c r="A10046" s="676"/>
      <c r="B10046" s="677"/>
      <c r="C10046" s="981" t="s">
        <v>30</v>
      </c>
      <c r="D10046" s="1027" t="s">
        <v>29</v>
      </c>
      <c r="E10046" s="258">
        <v>0.01</v>
      </c>
      <c r="F10046" s="649">
        <v>650</v>
      </c>
      <c r="G10046" s="701">
        <f t="shared" si="766"/>
        <v>6.5</v>
      </c>
      <c r="H10046" s="678"/>
    </row>
    <row r="10047" spans="1:8">
      <c r="A10047" s="676"/>
      <c r="B10047" s="288"/>
      <c r="C10047" s="981" t="s">
        <v>41</v>
      </c>
      <c r="D10047" s="1027" t="s">
        <v>39</v>
      </c>
      <c r="E10047" s="257">
        <v>0.01</v>
      </c>
      <c r="F10047" s="649">
        <v>1995</v>
      </c>
      <c r="G10047" s="701">
        <f t="shared" si="766"/>
        <v>19.95</v>
      </c>
      <c r="H10047" s="678"/>
    </row>
    <row r="10048" spans="1:8">
      <c r="A10048" s="676"/>
      <c r="B10048" s="677"/>
      <c r="C10048" s="981" t="s">
        <v>72</v>
      </c>
      <c r="D10048" s="1027" t="s">
        <v>116</v>
      </c>
      <c r="E10048" s="257">
        <v>2E-3</v>
      </c>
      <c r="F10048" s="649">
        <v>74415</v>
      </c>
      <c r="G10048" s="701">
        <f t="shared" si="766"/>
        <v>148.83000000000001</v>
      </c>
      <c r="H10048" s="678"/>
    </row>
    <row r="10049" spans="1:8">
      <c r="A10049" s="676"/>
      <c r="B10049" s="677"/>
      <c r="C10049" s="25" t="s">
        <v>31</v>
      </c>
      <c r="D10049" s="1027" t="s">
        <v>98</v>
      </c>
      <c r="E10049" s="257">
        <v>0.1</v>
      </c>
      <c r="F10049" s="649">
        <v>350</v>
      </c>
      <c r="G10049" s="701">
        <f t="shared" si="766"/>
        <v>35</v>
      </c>
      <c r="H10049" s="678"/>
    </row>
    <row r="10050" spans="1:8">
      <c r="A10050" s="676"/>
      <c r="B10050" s="677"/>
      <c r="C10050" s="981" t="s">
        <v>33</v>
      </c>
      <c r="D10050" s="1027" t="s">
        <v>39</v>
      </c>
      <c r="E10050" s="257">
        <v>0.1</v>
      </c>
      <c r="F10050" s="649">
        <v>800</v>
      </c>
      <c r="G10050" s="701">
        <f t="shared" si="766"/>
        <v>80</v>
      </c>
      <c r="H10050" s="678"/>
    </row>
    <row r="10051" spans="1:8">
      <c r="A10051" s="676"/>
      <c r="B10051" s="699" t="s">
        <v>35</v>
      </c>
      <c r="C10051" s="744"/>
      <c r="D10051" s="103"/>
      <c r="E10051" s="608"/>
      <c r="F10051" s="429"/>
      <c r="G10051" s="1533">
        <f>SUM(G10036:G10050)</f>
        <v>987.42750000000001</v>
      </c>
      <c r="H10051" s="678"/>
    </row>
    <row r="10052" spans="1:8" ht="45">
      <c r="A10052" s="676" t="s">
        <v>5799</v>
      </c>
      <c r="B10052" s="303" t="s">
        <v>231</v>
      </c>
      <c r="C10052" s="1065" t="s">
        <v>138</v>
      </c>
      <c r="D10052" s="1028" t="s">
        <v>98</v>
      </c>
      <c r="E10052" s="1058">
        <v>1E-3</v>
      </c>
      <c r="F10052" s="649">
        <v>45799</v>
      </c>
      <c r="G10052" s="701">
        <f>E10052*F10052</f>
        <v>45.798999999999999</v>
      </c>
      <c r="H10052" s="308"/>
    </row>
    <row r="10053" spans="1:8">
      <c r="A10053" s="676"/>
      <c r="B10053" s="288"/>
      <c r="C10053" s="981" t="s">
        <v>45</v>
      </c>
      <c r="D10053" s="1027" t="s">
        <v>39</v>
      </c>
      <c r="E10053" s="1058">
        <v>1E-3</v>
      </c>
      <c r="F10053" s="649">
        <v>82115</v>
      </c>
      <c r="G10053" s="701">
        <f t="shared" ref="G10053:G10060" si="767">E10053*F10053</f>
        <v>82.114999999999995</v>
      </c>
      <c r="H10053" s="678"/>
    </row>
    <row r="10054" spans="1:8">
      <c r="A10054" s="676"/>
      <c r="B10054" s="677"/>
      <c r="C10054" s="981" t="s">
        <v>28</v>
      </c>
      <c r="D10054" s="1027" t="s">
        <v>29</v>
      </c>
      <c r="E10054" s="258">
        <v>0.01</v>
      </c>
      <c r="F10054" s="649">
        <v>316.39999999999998</v>
      </c>
      <c r="G10054" s="701">
        <f t="shared" si="767"/>
        <v>3.1639999999999997</v>
      </c>
      <c r="H10054" s="678"/>
    </row>
    <row r="10055" spans="1:8">
      <c r="A10055" s="676"/>
      <c r="B10055" s="677"/>
      <c r="C10055" s="981" t="s">
        <v>30</v>
      </c>
      <c r="D10055" s="1027" t="s">
        <v>29</v>
      </c>
      <c r="E10055" s="258">
        <v>0.01</v>
      </c>
      <c r="F10055" s="649">
        <v>650</v>
      </c>
      <c r="G10055" s="701">
        <f t="shared" si="767"/>
        <v>6.5</v>
      </c>
      <c r="H10055" s="678"/>
    </row>
    <row r="10056" spans="1:8">
      <c r="A10056" s="676"/>
      <c r="B10056" s="677"/>
      <c r="C10056" s="981" t="s">
        <v>232</v>
      </c>
      <c r="D10056" s="1027" t="s">
        <v>98</v>
      </c>
      <c r="E10056" s="257">
        <v>0.01</v>
      </c>
      <c r="F10056" s="649">
        <v>45799</v>
      </c>
      <c r="G10056" s="701">
        <f t="shared" si="767"/>
        <v>457.99</v>
      </c>
      <c r="H10056" s="678"/>
    </row>
    <row r="10057" spans="1:8">
      <c r="A10057" s="676"/>
      <c r="B10057" s="288"/>
      <c r="C10057" s="981" t="s">
        <v>106</v>
      </c>
      <c r="D10057" s="1027" t="s">
        <v>116</v>
      </c>
      <c r="E10057" s="259">
        <v>1E-3</v>
      </c>
      <c r="F10057" s="649">
        <v>150375</v>
      </c>
      <c r="G10057" s="701">
        <f t="shared" si="767"/>
        <v>150.375</v>
      </c>
      <c r="H10057" s="678"/>
    </row>
    <row r="10058" spans="1:8">
      <c r="A10058" s="676"/>
      <c r="B10058" s="677"/>
      <c r="C10058" s="981" t="s">
        <v>41</v>
      </c>
      <c r="D10058" s="1027" t="s">
        <v>39</v>
      </c>
      <c r="E10058" s="257">
        <v>0.05</v>
      </c>
      <c r="F10058" s="649">
        <v>1995</v>
      </c>
      <c r="G10058" s="701">
        <f t="shared" si="767"/>
        <v>99.75</v>
      </c>
      <c r="H10058" s="678"/>
    </row>
    <row r="10059" spans="1:8">
      <c r="A10059" s="676"/>
      <c r="B10059" s="677"/>
      <c r="C10059" s="981" t="s">
        <v>31</v>
      </c>
      <c r="D10059" s="1027" t="s">
        <v>98</v>
      </c>
      <c r="E10059" s="257">
        <v>0.1</v>
      </c>
      <c r="F10059" s="668">
        <v>350</v>
      </c>
      <c r="G10059" s="701">
        <f t="shared" si="767"/>
        <v>35</v>
      </c>
      <c r="H10059" s="678"/>
    </row>
    <row r="10060" spans="1:8">
      <c r="A10060" s="676"/>
      <c r="B10060" s="677"/>
      <c r="C10060" s="981" t="s">
        <v>33</v>
      </c>
      <c r="D10060" s="1027" t="s">
        <v>39</v>
      </c>
      <c r="E10060" s="257">
        <v>0.1</v>
      </c>
      <c r="F10060" s="649">
        <v>800</v>
      </c>
      <c r="G10060" s="701">
        <f t="shared" si="767"/>
        <v>80</v>
      </c>
      <c r="H10060" s="678"/>
    </row>
    <row r="10061" spans="1:8">
      <c r="A10061" s="676"/>
      <c r="B10061" s="699" t="s">
        <v>35</v>
      </c>
      <c r="C10061" s="744"/>
      <c r="D10061" s="103"/>
      <c r="E10061" s="608"/>
      <c r="F10061" s="429"/>
      <c r="G10061" s="1533">
        <f>SUM(G10052:G10060)</f>
        <v>960.69299999999998</v>
      </c>
      <c r="H10061" s="308"/>
    </row>
    <row r="10062" spans="1:8">
      <c r="A10062" s="66" t="s">
        <v>813</v>
      </c>
      <c r="B10062" s="400" t="s">
        <v>233</v>
      </c>
      <c r="C10062" s="482"/>
      <c r="D10062" s="285"/>
      <c r="E10062" s="592"/>
      <c r="F10062" s="440"/>
      <c r="G10062" s="891"/>
      <c r="H10062" s="285"/>
    </row>
    <row r="10063" spans="1:8" ht="30">
      <c r="A10063" s="1218" t="s">
        <v>815</v>
      </c>
      <c r="B10063" s="303" t="s">
        <v>234</v>
      </c>
      <c r="C10063" s="981" t="s">
        <v>26</v>
      </c>
      <c r="D10063" s="1027" t="s">
        <v>98</v>
      </c>
      <c r="E10063" s="1058">
        <v>5.0000000000000001E-3</v>
      </c>
      <c r="F10063" s="649">
        <v>67687</v>
      </c>
      <c r="G10063" s="701">
        <f>E10063*F10063</f>
        <v>338.435</v>
      </c>
      <c r="H10063" s="678"/>
    </row>
    <row r="10064" spans="1:8">
      <c r="A10064" s="676"/>
      <c r="B10064" s="677"/>
      <c r="C10064" s="981" t="s">
        <v>28</v>
      </c>
      <c r="D10064" s="1027" t="s">
        <v>29</v>
      </c>
      <c r="E10064" s="258">
        <v>0.01</v>
      </c>
      <c r="F10064" s="649">
        <v>316.39999999999998</v>
      </c>
      <c r="G10064" s="701">
        <f t="shared" ref="G10064:G10070" si="768">E10064*F10064</f>
        <v>3.1639999999999997</v>
      </c>
      <c r="H10064" s="678"/>
    </row>
    <row r="10065" spans="1:8">
      <c r="A10065" s="676"/>
      <c r="B10065" s="677"/>
      <c r="C10065" s="981" t="s">
        <v>47</v>
      </c>
      <c r="D10065" s="1027" t="s">
        <v>29</v>
      </c>
      <c r="E10065" s="258">
        <v>0.01</v>
      </c>
      <c r="F10065" s="649">
        <v>366.25</v>
      </c>
      <c r="G10065" s="701">
        <f t="shared" si="768"/>
        <v>3.6625000000000001</v>
      </c>
      <c r="H10065" s="131"/>
    </row>
    <row r="10066" spans="1:8">
      <c r="A10066" s="676"/>
      <c r="B10066" s="677"/>
      <c r="C10066" s="981" t="s">
        <v>30</v>
      </c>
      <c r="D10066" s="1027" t="s">
        <v>29</v>
      </c>
      <c r="E10066" s="258">
        <v>0.01</v>
      </c>
      <c r="F10066" s="649">
        <v>650</v>
      </c>
      <c r="G10066" s="701">
        <f t="shared" si="768"/>
        <v>6.5</v>
      </c>
      <c r="H10066" s="678"/>
    </row>
    <row r="10067" spans="1:8">
      <c r="A10067" s="676"/>
      <c r="B10067" s="677"/>
      <c r="C10067" s="981" t="s">
        <v>106</v>
      </c>
      <c r="D10067" s="1027" t="s">
        <v>116</v>
      </c>
      <c r="E10067" s="259">
        <v>2E-3</v>
      </c>
      <c r="F10067" s="649">
        <v>150375</v>
      </c>
      <c r="G10067" s="701">
        <f t="shared" si="768"/>
        <v>300.75</v>
      </c>
      <c r="H10067" s="678"/>
    </row>
    <row r="10068" spans="1:8">
      <c r="A10068" s="676"/>
      <c r="B10068" s="677"/>
      <c r="C10068" s="981" t="s">
        <v>41</v>
      </c>
      <c r="D10068" s="1027" t="s">
        <v>39</v>
      </c>
      <c r="E10068" s="257">
        <v>0.1</v>
      </c>
      <c r="F10068" s="649">
        <v>1995</v>
      </c>
      <c r="G10068" s="701">
        <f t="shared" si="768"/>
        <v>199.5</v>
      </c>
      <c r="H10068" s="678"/>
    </row>
    <row r="10069" spans="1:8">
      <c r="A10069" s="676"/>
      <c r="B10069" s="677"/>
      <c r="C10069" s="981" t="s">
        <v>31</v>
      </c>
      <c r="D10069" s="1027" t="s">
        <v>98</v>
      </c>
      <c r="E10069" s="257">
        <v>0.1</v>
      </c>
      <c r="F10069" s="668">
        <v>350</v>
      </c>
      <c r="G10069" s="701">
        <f t="shared" si="768"/>
        <v>35</v>
      </c>
      <c r="H10069" s="678"/>
    </row>
    <row r="10070" spans="1:8">
      <c r="A10070" s="676"/>
      <c r="B10070" s="677"/>
      <c r="C10070" s="981" t="s">
        <v>33</v>
      </c>
      <c r="D10070" s="1027" t="s">
        <v>39</v>
      </c>
      <c r="E10070" s="257">
        <v>0.2</v>
      </c>
      <c r="F10070" s="649">
        <v>800</v>
      </c>
      <c r="G10070" s="701">
        <f t="shared" si="768"/>
        <v>160</v>
      </c>
      <c r="H10070" s="678"/>
    </row>
    <row r="10071" spans="1:8">
      <c r="A10071" s="676"/>
      <c r="B10071" s="699" t="s">
        <v>35</v>
      </c>
      <c r="C10071" s="1061"/>
      <c r="D10071" s="17"/>
      <c r="E10071" s="1063"/>
      <c r="F10071" s="670"/>
      <c r="G10071" s="1533">
        <f>SUM(G10063:G10070)</f>
        <v>1047.0115000000001</v>
      </c>
      <c r="H10071" s="678"/>
    </row>
    <row r="10072" spans="1:8" ht="30">
      <c r="A10072" s="676" t="s">
        <v>816</v>
      </c>
      <c r="B10072" s="303" t="s">
        <v>235</v>
      </c>
      <c r="C10072" s="981" t="s">
        <v>104</v>
      </c>
      <c r="D10072" s="1027" t="s">
        <v>98</v>
      </c>
      <c r="E10072" s="1058">
        <v>0.01</v>
      </c>
      <c r="F10072" s="649">
        <v>35035</v>
      </c>
      <c r="G10072" s="701">
        <f>E10072*F10072</f>
        <v>350.35</v>
      </c>
      <c r="H10072" s="308"/>
    </row>
    <row r="10073" spans="1:8">
      <c r="A10073" s="676"/>
      <c r="B10073" s="677"/>
      <c r="C10073" s="981" t="s">
        <v>44</v>
      </c>
      <c r="D10073" s="1027" t="s">
        <v>98</v>
      </c>
      <c r="E10073" s="1058">
        <v>5.0000000000000001E-3</v>
      </c>
      <c r="F10073" s="649">
        <v>69797</v>
      </c>
      <c r="G10073" s="701">
        <f t="shared" ref="G10073:G10084" si="769">E10073*F10073</f>
        <v>348.98500000000001</v>
      </c>
      <c r="H10073" s="678"/>
    </row>
    <row r="10074" spans="1:8">
      <c r="A10074" s="676"/>
      <c r="B10074" s="677"/>
      <c r="C10074" s="981" t="s">
        <v>46</v>
      </c>
      <c r="D10074" s="1027" t="s">
        <v>116</v>
      </c>
      <c r="E10074" s="257">
        <v>0.01</v>
      </c>
      <c r="F10074" s="649">
        <v>8468</v>
      </c>
      <c r="G10074" s="701">
        <f t="shared" si="769"/>
        <v>84.68</v>
      </c>
      <c r="H10074" s="678"/>
    </row>
    <row r="10075" spans="1:8">
      <c r="A10075" s="676"/>
      <c r="B10075" s="677"/>
      <c r="C10075" s="981" t="s">
        <v>26</v>
      </c>
      <c r="D10075" s="1027" t="s">
        <v>98</v>
      </c>
      <c r="E10075" s="1058">
        <v>5.0000000000000001E-3</v>
      </c>
      <c r="F10075" s="649">
        <v>67687</v>
      </c>
      <c r="G10075" s="701">
        <f t="shared" si="769"/>
        <v>338.435</v>
      </c>
      <c r="H10075" s="678"/>
    </row>
    <row r="10076" spans="1:8">
      <c r="A10076" s="676"/>
      <c r="B10076" s="677"/>
      <c r="C10076" s="981" t="s">
        <v>64</v>
      </c>
      <c r="D10076" s="1027" t="s">
        <v>98</v>
      </c>
      <c r="E10076" s="1058">
        <v>5.0000000000000001E-3</v>
      </c>
      <c r="F10076" s="649">
        <v>10500</v>
      </c>
      <c r="G10076" s="701">
        <f t="shared" si="769"/>
        <v>52.5</v>
      </c>
      <c r="H10076" s="678"/>
    </row>
    <row r="10077" spans="1:8">
      <c r="A10077" s="676"/>
      <c r="B10077" s="677"/>
      <c r="C10077" s="981" t="s">
        <v>41</v>
      </c>
      <c r="D10077" s="1027" t="s">
        <v>39</v>
      </c>
      <c r="E10077" s="257">
        <v>0.01</v>
      </c>
      <c r="F10077" s="649">
        <v>1995</v>
      </c>
      <c r="G10077" s="701">
        <f t="shared" si="769"/>
        <v>19.95</v>
      </c>
      <c r="H10077" s="678"/>
    </row>
    <row r="10078" spans="1:8" ht="28.5" customHeight="1">
      <c r="A10078" s="676"/>
      <c r="B10078" s="677"/>
      <c r="C10078" s="981" t="s">
        <v>45</v>
      </c>
      <c r="D10078" s="1027" t="s">
        <v>39</v>
      </c>
      <c r="E10078" s="1058">
        <v>1E-3</v>
      </c>
      <c r="F10078" s="649">
        <v>82115</v>
      </c>
      <c r="G10078" s="701">
        <f t="shared" si="769"/>
        <v>82.114999999999995</v>
      </c>
      <c r="H10078" s="678"/>
    </row>
    <row r="10079" spans="1:8">
      <c r="A10079" s="676"/>
      <c r="B10079" s="677"/>
      <c r="C10079" s="981" t="s">
        <v>28</v>
      </c>
      <c r="D10079" s="1027" t="s">
        <v>29</v>
      </c>
      <c r="E10079" s="258">
        <v>0.01</v>
      </c>
      <c r="F10079" s="649">
        <v>316.39999999999998</v>
      </c>
      <c r="G10079" s="701">
        <f t="shared" si="769"/>
        <v>3.1639999999999997</v>
      </c>
      <c r="H10079" s="678"/>
    </row>
    <row r="10080" spans="1:8">
      <c r="A10080" s="676"/>
      <c r="B10080" s="288"/>
      <c r="C10080" s="981" t="s">
        <v>47</v>
      </c>
      <c r="D10080" s="1027" t="s">
        <v>29</v>
      </c>
      <c r="E10080" s="258">
        <v>0.01</v>
      </c>
      <c r="F10080" s="649">
        <v>366.25</v>
      </c>
      <c r="G10080" s="701">
        <f t="shared" si="769"/>
        <v>3.6625000000000001</v>
      </c>
      <c r="H10080" s="131"/>
    </row>
    <row r="10081" spans="1:8">
      <c r="A10081" s="676"/>
      <c r="B10081" s="677"/>
      <c r="C10081" s="981" t="s">
        <v>30</v>
      </c>
      <c r="D10081" s="1027" t="s">
        <v>29</v>
      </c>
      <c r="E10081" s="258">
        <v>0.01</v>
      </c>
      <c r="F10081" s="649">
        <v>650</v>
      </c>
      <c r="G10081" s="701">
        <f t="shared" si="769"/>
        <v>6.5</v>
      </c>
      <c r="H10081" s="678"/>
    </row>
    <row r="10082" spans="1:8">
      <c r="A10082" s="676"/>
      <c r="B10082" s="677"/>
      <c r="C10082" s="981" t="s">
        <v>31</v>
      </c>
      <c r="D10082" s="1027" t="s">
        <v>98</v>
      </c>
      <c r="E10082" s="257">
        <v>0.2</v>
      </c>
      <c r="F10082" s="668">
        <v>350</v>
      </c>
      <c r="G10082" s="701">
        <f t="shared" si="769"/>
        <v>70</v>
      </c>
      <c r="H10082" s="678"/>
    </row>
    <row r="10083" spans="1:8">
      <c r="A10083" s="676"/>
      <c r="B10083" s="677"/>
      <c r="C10083" s="981" t="s">
        <v>33</v>
      </c>
      <c r="D10083" s="1027" t="s">
        <v>39</v>
      </c>
      <c r="E10083" s="257">
        <v>0.1</v>
      </c>
      <c r="F10083" s="649">
        <v>800</v>
      </c>
      <c r="G10083" s="701">
        <f t="shared" si="769"/>
        <v>80</v>
      </c>
      <c r="H10083" s="678"/>
    </row>
    <row r="10084" spans="1:8">
      <c r="A10084" s="676"/>
      <c r="B10084" s="677"/>
      <c r="C10084" s="981" t="s">
        <v>106</v>
      </c>
      <c r="D10084" s="1027" t="s">
        <v>116</v>
      </c>
      <c r="E10084" s="1066">
        <v>1E-3</v>
      </c>
      <c r="F10084" s="649">
        <v>150375</v>
      </c>
      <c r="G10084" s="701">
        <f t="shared" si="769"/>
        <v>150.375</v>
      </c>
      <c r="H10084" s="678"/>
    </row>
    <row r="10085" spans="1:8">
      <c r="A10085" s="676"/>
      <c r="B10085" s="699" t="s">
        <v>35</v>
      </c>
      <c r="C10085" s="1061"/>
      <c r="D10085" s="17"/>
      <c r="E10085" s="1063"/>
      <c r="F10085" s="670"/>
      <c r="G10085" s="1533">
        <f>SUM(G10072:G10084)</f>
        <v>1590.7165</v>
      </c>
      <c r="H10085" s="678"/>
    </row>
    <row r="10086" spans="1:8" ht="30">
      <c r="A10086" s="676" t="s">
        <v>5800</v>
      </c>
      <c r="B10086" s="303" t="s">
        <v>236</v>
      </c>
      <c r="C10086" s="981" t="s">
        <v>104</v>
      </c>
      <c r="D10086" s="1027" t="s">
        <v>98</v>
      </c>
      <c r="E10086" s="1066">
        <v>1.4999999999999999E-2</v>
      </c>
      <c r="F10086" s="649">
        <v>35035</v>
      </c>
      <c r="G10086" s="701">
        <f>E10086*F10086</f>
        <v>525.52499999999998</v>
      </c>
      <c r="H10086" s="678"/>
    </row>
    <row r="10087" spans="1:8">
      <c r="A10087" s="676"/>
      <c r="B10087" s="677"/>
      <c r="C10087" s="981" t="s">
        <v>44</v>
      </c>
      <c r="D10087" s="1027" t="s">
        <v>98</v>
      </c>
      <c r="E10087" s="1058">
        <v>3.0000000000000001E-3</v>
      </c>
      <c r="F10087" s="649">
        <v>69797</v>
      </c>
      <c r="G10087" s="701">
        <f t="shared" ref="G10087:G10098" si="770">E10087*F10087</f>
        <v>209.39099999999999</v>
      </c>
      <c r="H10087" s="308"/>
    </row>
    <row r="10088" spans="1:8">
      <c r="A10088" s="676"/>
      <c r="B10088" s="677"/>
      <c r="C10088" s="981" t="s">
        <v>46</v>
      </c>
      <c r="D10088" s="1027" t="s">
        <v>116</v>
      </c>
      <c r="E10088" s="257">
        <v>0.01</v>
      </c>
      <c r="F10088" s="649">
        <v>8468</v>
      </c>
      <c r="G10088" s="701">
        <f t="shared" si="770"/>
        <v>84.68</v>
      </c>
      <c r="H10088" s="678"/>
    </row>
    <row r="10089" spans="1:8">
      <c r="A10089" s="676"/>
      <c r="B10089" s="677"/>
      <c r="C10089" s="981" t="s">
        <v>26</v>
      </c>
      <c r="D10089" s="1027" t="s">
        <v>98</v>
      </c>
      <c r="E10089" s="1058">
        <v>3.0000000000000001E-3</v>
      </c>
      <c r="F10089" s="649">
        <v>67687</v>
      </c>
      <c r="G10089" s="701">
        <f t="shared" si="770"/>
        <v>203.06100000000001</v>
      </c>
      <c r="H10089" s="678"/>
    </row>
    <row r="10090" spans="1:8">
      <c r="A10090" s="676"/>
      <c r="B10090" s="677"/>
      <c r="C10090" s="981" t="s">
        <v>64</v>
      </c>
      <c r="D10090" s="1027" t="s">
        <v>98</v>
      </c>
      <c r="E10090" s="1058">
        <v>3.0000000000000001E-3</v>
      </c>
      <c r="F10090" s="649">
        <v>10500</v>
      </c>
      <c r="G10090" s="701">
        <f t="shared" si="770"/>
        <v>31.5</v>
      </c>
      <c r="H10090" s="678"/>
    </row>
    <row r="10091" spans="1:8" ht="22.5" customHeight="1">
      <c r="A10091" s="676"/>
      <c r="B10091" s="677"/>
      <c r="C10091" s="981" t="s">
        <v>41</v>
      </c>
      <c r="D10091" s="1027" t="s">
        <v>39</v>
      </c>
      <c r="E10091" s="257">
        <v>0.01</v>
      </c>
      <c r="F10091" s="649">
        <v>1995</v>
      </c>
      <c r="G10091" s="701">
        <f t="shared" si="770"/>
        <v>19.95</v>
      </c>
      <c r="H10091" s="678"/>
    </row>
    <row r="10092" spans="1:8">
      <c r="A10092" s="676"/>
      <c r="B10092" s="677"/>
      <c r="C10092" s="981" t="s">
        <v>45</v>
      </c>
      <c r="D10092" s="1027" t="s">
        <v>39</v>
      </c>
      <c r="E10092" s="1058">
        <v>1E-3</v>
      </c>
      <c r="F10092" s="649">
        <v>82115</v>
      </c>
      <c r="G10092" s="701">
        <f t="shared" si="770"/>
        <v>82.114999999999995</v>
      </c>
      <c r="H10092" s="678"/>
    </row>
    <row r="10093" spans="1:8" ht="21.75" customHeight="1">
      <c r="A10093" s="676"/>
      <c r="B10093" s="677"/>
      <c r="C10093" s="981" t="s">
        <v>28</v>
      </c>
      <c r="D10093" s="1027" t="s">
        <v>29</v>
      </c>
      <c r="E10093" s="258">
        <v>0.01</v>
      </c>
      <c r="F10093" s="649">
        <v>316.39999999999998</v>
      </c>
      <c r="G10093" s="701">
        <f t="shared" si="770"/>
        <v>3.1639999999999997</v>
      </c>
      <c r="H10093" s="678"/>
    </row>
    <row r="10094" spans="1:8" ht="21.75" customHeight="1">
      <c r="A10094" s="676"/>
      <c r="B10094" s="677"/>
      <c r="C10094" s="981" t="s">
        <v>47</v>
      </c>
      <c r="D10094" s="1027" t="s">
        <v>29</v>
      </c>
      <c r="E10094" s="258">
        <v>0.01</v>
      </c>
      <c r="F10094" s="649">
        <v>366.25</v>
      </c>
      <c r="G10094" s="701">
        <f t="shared" si="770"/>
        <v>3.6625000000000001</v>
      </c>
      <c r="H10094" s="678"/>
    </row>
    <row r="10095" spans="1:8">
      <c r="A10095" s="676"/>
      <c r="B10095" s="677"/>
      <c r="C10095" s="981" t="s">
        <v>30</v>
      </c>
      <c r="D10095" s="1027" t="s">
        <v>29</v>
      </c>
      <c r="E10095" s="258">
        <v>0.01</v>
      </c>
      <c r="F10095" s="649">
        <v>650</v>
      </c>
      <c r="G10095" s="701">
        <f t="shared" si="770"/>
        <v>6.5</v>
      </c>
      <c r="H10095" s="678"/>
    </row>
    <row r="10096" spans="1:8">
      <c r="A10096" s="676"/>
      <c r="B10096" s="677"/>
      <c r="C10096" s="981" t="s">
        <v>31</v>
      </c>
      <c r="D10096" s="1027" t="s">
        <v>98</v>
      </c>
      <c r="E10096" s="257">
        <v>0.1</v>
      </c>
      <c r="F10096" s="668">
        <v>350</v>
      </c>
      <c r="G10096" s="701">
        <f t="shared" si="770"/>
        <v>35</v>
      </c>
      <c r="H10096" s="678"/>
    </row>
    <row r="10097" spans="1:8">
      <c r="A10097" s="676"/>
      <c r="B10097" s="288"/>
      <c r="C10097" s="981" t="s">
        <v>33</v>
      </c>
      <c r="D10097" s="1027" t="s">
        <v>39</v>
      </c>
      <c r="E10097" s="257">
        <v>0.1</v>
      </c>
      <c r="F10097" s="649">
        <v>800</v>
      </c>
      <c r="G10097" s="701">
        <f t="shared" si="770"/>
        <v>80</v>
      </c>
      <c r="H10097" s="678"/>
    </row>
    <row r="10098" spans="1:8">
      <c r="A10098" s="676"/>
      <c r="B10098" s="677"/>
      <c r="C10098" s="981" t="s">
        <v>106</v>
      </c>
      <c r="D10098" s="1027" t="s">
        <v>116</v>
      </c>
      <c r="E10098" s="259">
        <v>2E-3</v>
      </c>
      <c r="F10098" s="649">
        <v>150375</v>
      </c>
      <c r="G10098" s="701">
        <f t="shared" si="770"/>
        <v>300.75</v>
      </c>
      <c r="H10098" s="678"/>
    </row>
    <row r="10099" spans="1:8">
      <c r="A10099" s="676"/>
      <c r="B10099" s="699" t="s">
        <v>35</v>
      </c>
      <c r="C10099" s="1061"/>
      <c r="D10099" s="17"/>
      <c r="E10099" s="1063"/>
      <c r="F10099" s="670"/>
      <c r="G10099" s="1533">
        <f>SUM(G10086:G10098)</f>
        <v>1585.2985000000001</v>
      </c>
      <c r="H10099" s="678"/>
    </row>
    <row r="10100" spans="1:8" ht="30">
      <c r="A10100" s="676" t="s">
        <v>5801</v>
      </c>
      <c r="B10100" s="303" t="s">
        <v>237</v>
      </c>
      <c r="C10100" s="981" t="s">
        <v>26</v>
      </c>
      <c r="D10100" s="1027" t="s">
        <v>98</v>
      </c>
      <c r="E10100" s="257">
        <v>0.01</v>
      </c>
      <c r="F10100" s="649">
        <v>67687</v>
      </c>
      <c r="G10100" s="701">
        <f t="shared" ref="G10100:G10105" si="771">E10100*F10100</f>
        <v>676.87</v>
      </c>
      <c r="H10100" s="678"/>
    </row>
    <row r="10101" spans="1:8">
      <c r="A10101" s="676"/>
      <c r="B10101" s="677"/>
      <c r="C10101" s="981" t="s">
        <v>28</v>
      </c>
      <c r="D10101" s="1027" t="s">
        <v>29</v>
      </c>
      <c r="E10101" s="258">
        <v>0.01</v>
      </c>
      <c r="F10101" s="649">
        <v>316.39999999999998</v>
      </c>
      <c r="G10101" s="701">
        <f t="shared" si="771"/>
        <v>3.1639999999999997</v>
      </c>
      <c r="H10101" s="678"/>
    </row>
    <row r="10102" spans="1:8">
      <c r="A10102" s="676"/>
      <c r="B10102" s="677"/>
      <c r="C10102" s="981" t="s">
        <v>30</v>
      </c>
      <c r="D10102" s="1027" t="s">
        <v>29</v>
      </c>
      <c r="E10102" s="258">
        <v>0.01</v>
      </c>
      <c r="F10102" s="649">
        <v>650</v>
      </c>
      <c r="G10102" s="701">
        <f t="shared" si="771"/>
        <v>6.5</v>
      </c>
      <c r="H10102" s="308"/>
    </row>
    <row r="10103" spans="1:8">
      <c r="A10103" s="676"/>
      <c r="B10103" s="677"/>
      <c r="C10103" s="981" t="s">
        <v>31</v>
      </c>
      <c r="D10103" s="1027" t="s">
        <v>98</v>
      </c>
      <c r="E10103" s="257">
        <v>0.3</v>
      </c>
      <c r="F10103" s="668">
        <v>350</v>
      </c>
      <c r="G10103" s="701">
        <f t="shared" si="771"/>
        <v>105</v>
      </c>
      <c r="H10103" s="678"/>
    </row>
    <row r="10104" spans="1:8">
      <c r="A10104" s="676"/>
      <c r="B10104" s="677"/>
      <c r="C10104" s="981" t="s">
        <v>33</v>
      </c>
      <c r="D10104" s="1027" t="s">
        <v>39</v>
      </c>
      <c r="E10104" s="257">
        <v>0.3</v>
      </c>
      <c r="F10104" s="649">
        <v>800</v>
      </c>
      <c r="G10104" s="701">
        <f t="shared" si="771"/>
        <v>240</v>
      </c>
      <c r="H10104" s="678"/>
    </row>
    <row r="10105" spans="1:8">
      <c r="A10105" s="676"/>
      <c r="B10105" s="677"/>
      <c r="C10105" s="981" t="s">
        <v>106</v>
      </c>
      <c r="D10105" s="1027" t="s">
        <v>116</v>
      </c>
      <c r="E10105" s="259">
        <v>1E-3</v>
      </c>
      <c r="F10105" s="649">
        <v>150375</v>
      </c>
      <c r="G10105" s="701">
        <f t="shared" si="771"/>
        <v>150.375</v>
      </c>
      <c r="H10105" s="678"/>
    </row>
    <row r="10106" spans="1:8">
      <c r="A10106" s="676"/>
      <c r="B10106" s="699" t="s">
        <v>35</v>
      </c>
      <c r="C10106" s="1061"/>
      <c r="D10106" s="17"/>
      <c r="E10106" s="1063"/>
      <c r="F10106" s="670"/>
      <c r="G10106" s="1533">
        <f>SUM(G10100:G10105)</f>
        <v>1181.9090000000001</v>
      </c>
      <c r="H10106" s="678"/>
    </row>
    <row r="10107" spans="1:8" ht="30">
      <c r="A10107" s="676" t="s">
        <v>5802</v>
      </c>
      <c r="B10107" s="303" t="s">
        <v>204</v>
      </c>
      <c r="C10107" s="981" t="s">
        <v>87</v>
      </c>
      <c r="D10107" s="1027" t="s">
        <v>98</v>
      </c>
      <c r="E10107" s="1066">
        <v>0.01</v>
      </c>
      <c r="F10107" s="649">
        <v>33792</v>
      </c>
      <c r="G10107" s="701">
        <f>E10107*F10107</f>
        <v>337.92</v>
      </c>
      <c r="H10107" s="678"/>
    </row>
    <row r="10108" spans="1:8">
      <c r="A10108" s="676"/>
      <c r="B10108" s="677"/>
      <c r="C10108" s="981" t="s">
        <v>88</v>
      </c>
      <c r="D10108" s="1027" t="s">
        <v>98</v>
      </c>
      <c r="E10108" s="1058">
        <v>2E-3</v>
      </c>
      <c r="F10108" s="649">
        <v>203735</v>
      </c>
      <c r="G10108" s="701">
        <f t="shared" ref="G10108:G10118" si="772">E10108*F10108</f>
        <v>407.47</v>
      </c>
      <c r="H10108" s="678"/>
    </row>
    <row r="10109" spans="1:8">
      <c r="A10109" s="676"/>
      <c r="B10109" s="677"/>
      <c r="C10109" s="981" t="s">
        <v>64</v>
      </c>
      <c r="D10109" s="1027" t="s">
        <v>98</v>
      </c>
      <c r="E10109" s="1058">
        <v>1E-3</v>
      </c>
      <c r="F10109" s="649">
        <v>10500</v>
      </c>
      <c r="G10109" s="701">
        <f t="shared" si="772"/>
        <v>10.5</v>
      </c>
      <c r="H10109" s="678"/>
    </row>
    <row r="10110" spans="1:8">
      <c r="A10110" s="676"/>
      <c r="B10110" s="677"/>
      <c r="C10110" s="981" t="s">
        <v>89</v>
      </c>
      <c r="D10110" s="1027" t="s">
        <v>39</v>
      </c>
      <c r="E10110" s="1058">
        <v>1E-3</v>
      </c>
      <c r="F10110" s="649">
        <v>168481</v>
      </c>
      <c r="G10110" s="701">
        <f t="shared" si="772"/>
        <v>168.48099999999999</v>
      </c>
      <c r="H10110" s="308"/>
    </row>
    <row r="10111" spans="1:8">
      <c r="A10111" s="676"/>
      <c r="B10111" s="677"/>
      <c r="C10111" s="981" t="s">
        <v>90</v>
      </c>
      <c r="D10111" s="1027" t="s">
        <v>39</v>
      </c>
      <c r="E10111" s="1058">
        <v>1E-3</v>
      </c>
      <c r="F10111" s="649">
        <v>175794</v>
      </c>
      <c r="G10111" s="701">
        <f t="shared" si="772"/>
        <v>175.79400000000001</v>
      </c>
      <c r="H10111" s="678"/>
    </row>
    <row r="10112" spans="1:8">
      <c r="A10112" s="676"/>
      <c r="B10112" s="677"/>
      <c r="C10112" s="981" t="s">
        <v>45</v>
      </c>
      <c r="D10112" s="1027" t="s">
        <v>39</v>
      </c>
      <c r="E10112" s="1058">
        <v>1E-3</v>
      </c>
      <c r="F10112" s="649">
        <v>82115</v>
      </c>
      <c r="G10112" s="701">
        <f t="shared" si="772"/>
        <v>82.114999999999995</v>
      </c>
      <c r="H10112" s="678"/>
    </row>
    <row r="10113" spans="1:8">
      <c r="A10113" s="676"/>
      <c r="B10113" s="677"/>
      <c r="C10113" s="981" t="s">
        <v>28</v>
      </c>
      <c r="D10113" s="1027" t="s">
        <v>29</v>
      </c>
      <c r="E10113" s="258">
        <v>0.01</v>
      </c>
      <c r="F10113" s="649">
        <v>316.39999999999998</v>
      </c>
      <c r="G10113" s="701">
        <f t="shared" si="772"/>
        <v>3.1639999999999997</v>
      </c>
      <c r="H10113" s="678"/>
    </row>
    <row r="10114" spans="1:8">
      <c r="A10114" s="676"/>
      <c r="B10114" s="677"/>
      <c r="C10114" s="981" t="s">
        <v>47</v>
      </c>
      <c r="D10114" s="1027" t="s">
        <v>29</v>
      </c>
      <c r="E10114" s="258">
        <v>0.01</v>
      </c>
      <c r="F10114" s="649">
        <v>366.25</v>
      </c>
      <c r="G10114" s="701">
        <f t="shared" si="772"/>
        <v>3.6625000000000001</v>
      </c>
      <c r="H10114" s="678"/>
    </row>
    <row r="10115" spans="1:8">
      <c r="A10115" s="676"/>
      <c r="B10115" s="677"/>
      <c r="C10115" s="981" t="s">
        <v>30</v>
      </c>
      <c r="D10115" s="1027" t="s">
        <v>29</v>
      </c>
      <c r="E10115" s="258">
        <v>0.01</v>
      </c>
      <c r="F10115" s="649">
        <v>650</v>
      </c>
      <c r="G10115" s="701">
        <f t="shared" si="772"/>
        <v>6.5</v>
      </c>
      <c r="H10115" s="678"/>
    </row>
    <row r="10116" spans="1:8">
      <c r="A10116" s="676"/>
      <c r="B10116" s="677"/>
      <c r="C10116" s="981" t="s">
        <v>31</v>
      </c>
      <c r="D10116" s="1027" t="s">
        <v>98</v>
      </c>
      <c r="E10116" s="257">
        <v>0.1</v>
      </c>
      <c r="F10116" s="668">
        <v>350</v>
      </c>
      <c r="G10116" s="701">
        <f t="shared" si="772"/>
        <v>35</v>
      </c>
      <c r="H10116" s="678"/>
    </row>
    <row r="10117" spans="1:8">
      <c r="A10117" s="676"/>
      <c r="B10117" s="677"/>
      <c r="C10117" s="981" t="s">
        <v>106</v>
      </c>
      <c r="D10117" s="1027" t="s">
        <v>116</v>
      </c>
      <c r="E10117" s="259">
        <v>1E-3</v>
      </c>
      <c r="F10117" s="649">
        <v>150375</v>
      </c>
      <c r="G10117" s="701">
        <f t="shared" si="772"/>
        <v>150.375</v>
      </c>
      <c r="H10117" s="678"/>
    </row>
    <row r="10118" spans="1:8">
      <c r="A10118" s="676"/>
      <c r="B10118" s="288"/>
      <c r="C10118" s="981" t="s">
        <v>33</v>
      </c>
      <c r="D10118" s="1027" t="s">
        <v>39</v>
      </c>
      <c r="E10118" s="257">
        <v>0.1</v>
      </c>
      <c r="F10118" s="649">
        <v>800</v>
      </c>
      <c r="G10118" s="701">
        <f t="shared" si="772"/>
        <v>80</v>
      </c>
      <c r="H10118" s="678"/>
    </row>
    <row r="10119" spans="1:8">
      <c r="A10119" s="676"/>
      <c r="B10119" s="699" t="s">
        <v>35</v>
      </c>
      <c r="C10119" s="1061"/>
      <c r="D10119" s="17"/>
      <c r="E10119" s="1063"/>
      <c r="F10119" s="670"/>
      <c r="G10119" s="1533">
        <f>SUM(G10107:G10118)</f>
        <v>1460.9815000000001</v>
      </c>
      <c r="H10119" s="678"/>
    </row>
    <row r="10120" spans="1:8" ht="30">
      <c r="A10120" s="676" t="s">
        <v>5803</v>
      </c>
      <c r="B10120" s="303" t="s">
        <v>199</v>
      </c>
      <c r="C10120" s="981" t="s">
        <v>93</v>
      </c>
      <c r="D10120" s="1027" t="s">
        <v>98</v>
      </c>
      <c r="E10120" s="1058">
        <v>5.0000000000000001E-3</v>
      </c>
      <c r="F10120" s="649">
        <v>52272</v>
      </c>
      <c r="G10120" s="701">
        <f>E10120*F10120</f>
        <v>261.36</v>
      </c>
      <c r="H10120" s="131"/>
    </row>
    <row r="10121" spans="1:8">
      <c r="A10121" s="676"/>
      <c r="B10121" s="677"/>
      <c r="C10121" s="981" t="s">
        <v>44</v>
      </c>
      <c r="D10121" s="1027" t="s">
        <v>98</v>
      </c>
      <c r="E10121" s="1058">
        <v>5.0000000000000001E-3</v>
      </c>
      <c r="F10121" s="649">
        <v>69797</v>
      </c>
      <c r="G10121" s="701">
        <f t="shared" ref="G10121:G10129" si="773">E10121*F10121</f>
        <v>348.98500000000001</v>
      </c>
      <c r="H10121" s="678"/>
    </row>
    <row r="10122" spans="1:8">
      <c r="A10122" s="676"/>
      <c r="B10122" s="677"/>
      <c r="C10122" s="981" t="s">
        <v>46</v>
      </c>
      <c r="D10122" s="1027" t="s">
        <v>116</v>
      </c>
      <c r="E10122" s="257">
        <v>0.01</v>
      </c>
      <c r="F10122" s="649">
        <v>8468</v>
      </c>
      <c r="G10122" s="701">
        <f t="shared" si="773"/>
        <v>84.68</v>
      </c>
      <c r="H10122" s="678"/>
    </row>
    <row r="10123" spans="1:8">
      <c r="A10123" s="676"/>
      <c r="B10123" s="677"/>
      <c r="C10123" s="981" t="s">
        <v>45</v>
      </c>
      <c r="D10123" s="1027" t="s">
        <v>39</v>
      </c>
      <c r="E10123" s="257">
        <v>1E-3</v>
      </c>
      <c r="F10123" s="649">
        <v>82115</v>
      </c>
      <c r="G10123" s="701">
        <f t="shared" si="773"/>
        <v>82.114999999999995</v>
      </c>
      <c r="H10123" s="678"/>
    </row>
    <row r="10124" spans="1:8">
      <c r="A10124" s="676"/>
      <c r="B10124" s="677"/>
      <c r="C10124" s="981" t="s">
        <v>28</v>
      </c>
      <c r="D10124" s="1027" t="s">
        <v>29</v>
      </c>
      <c r="E10124" s="258">
        <v>0.01</v>
      </c>
      <c r="F10124" s="649">
        <v>316.39999999999998</v>
      </c>
      <c r="G10124" s="701">
        <f t="shared" si="773"/>
        <v>3.1639999999999997</v>
      </c>
      <c r="H10124" s="308"/>
    </row>
    <row r="10125" spans="1:8">
      <c r="A10125" s="676"/>
      <c r="B10125" s="677"/>
      <c r="C10125" s="981" t="s">
        <v>47</v>
      </c>
      <c r="D10125" s="1027" t="s">
        <v>29</v>
      </c>
      <c r="E10125" s="258">
        <v>0.01</v>
      </c>
      <c r="F10125" s="649">
        <v>366.25</v>
      </c>
      <c r="G10125" s="701">
        <f t="shared" si="773"/>
        <v>3.6625000000000001</v>
      </c>
      <c r="H10125" s="678"/>
    </row>
    <row r="10126" spans="1:8">
      <c r="A10126" s="676"/>
      <c r="B10126" s="677"/>
      <c r="C10126" s="981" t="s">
        <v>30</v>
      </c>
      <c r="D10126" s="1027" t="s">
        <v>29</v>
      </c>
      <c r="E10126" s="258">
        <v>0.01</v>
      </c>
      <c r="F10126" s="649">
        <v>650</v>
      </c>
      <c r="G10126" s="701">
        <f t="shared" si="773"/>
        <v>6.5</v>
      </c>
      <c r="H10126" s="678"/>
    </row>
    <row r="10127" spans="1:8">
      <c r="A10127" s="676"/>
      <c r="B10127" s="677"/>
      <c r="C10127" s="981" t="s">
        <v>106</v>
      </c>
      <c r="D10127" s="1027" t="s">
        <v>116</v>
      </c>
      <c r="E10127" s="259">
        <v>1E-3</v>
      </c>
      <c r="F10127" s="649">
        <v>150375</v>
      </c>
      <c r="G10127" s="701">
        <f t="shared" si="773"/>
        <v>150.375</v>
      </c>
      <c r="H10127" s="678"/>
    </row>
    <row r="10128" spans="1:8">
      <c r="A10128" s="676"/>
      <c r="B10128" s="677"/>
      <c r="C10128" s="981" t="s">
        <v>31</v>
      </c>
      <c r="D10128" s="1027" t="s">
        <v>98</v>
      </c>
      <c r="E10128" s="257">
        <v>0.3</v>
      </c>
      <c r="F10128" s="668">
        <v>350</v>
      </c>
      <c r="G10128" s="701">
        <f t="shared" si="773"/>
        <v>105</v>
      </c>
      <c r="H10128" s="678"/>
    </row>
    <row r="10129" spans="1:8">
      <c r="A10129" s="676"/>
      <c r="B10129" s="677"/>
      <c r="C10129" s="981" t="s">
        <v>33</v>
      </c>
      <c r="D10129" s="1027" t="s">
        <v>39</v>
      </c>
      <c r="E10129" s="257">
        <v>0.3</v>
      </c>
      <c r="F10129" s="649">
        <v>800</v>
      </c>
      <c r="G10129" s="701">
        <f t="shared" si="773"/>
        <v>240</v>
      </c>
      <c r="H10129" s="678"/>
    </row>
    <row r="10130" spans="1:8">
      <c r="A10130" s="676"/>
      <c r="B10130" s="699" t="s">
        <v>35</v>
      </c>
      <c r="C10130" s="744"/>
      <c r="D10130" s="103"/>
      <c r="E10130" s="608"/>
      <c r="F10130" s="429"/>
      <c r="G10130" s="1533">
        <f>SUM(G10120:G10129)</f>
        <v>1285.8415</v>
      </c>
      <c r="H10130" s="678"/>
    </row>
    <row r="10131" spans="1:8" ht="30">
      <c r="A10131" s="676" t="s">
        <v>5804</v>
      </c>
      <c r="B10131" s="303" t="s">
        <v>238</v>
      </c>
      <c r="C10131" s="1065" t="s">
        <v>239</v>
      </c>
      <c r="D10131" s="1028" t="s">
        <v>39</v>
      </c>
      <c r="E10131" s="257">
        <v>0.3</v>
      </c>
      <c r="F10131" s="649">
        <v>2000</v>
      </c>
      <c r="G10131" s="701">
        <f>E10131*F10131</f>
        <v>600</v>
      </c>
      <c r="H10131" s="678"/>
    </row>
    <row r="10132" spans="1:8">
      <c r="A10132" s="676"/>
      <c r="B10132" s="288"/>
      <c r="C10132" s="981" t="s">
        <v>45</v>
      </c>
      <c r="D10132" s="1027" t="s">
        <v>34</v>
      </c>
      <c r="E10132" s="257">
        <v>2E-3</v>
      </c>
      <c r="F10132" s="649">
        <v>82115</v>
      </c>
      <c r="G10132" s="701">
        <f t="shared" ref="G10132:G10138" si="774">E10132*F10132</f>
        <v>164.23</v>
      </c>
      <c r="H10132" s="678"/>
    </row>
    <row r="10133" spans="1:8">
      <c r="A10133" s="676"/>
      <c r="B10133" s="677"/>
      <c r="C10133" s="981" t="s">
        <v>106</v>
      </c>
      <c r="D10133" s="1027" t="s">
        <v>116</v>
      </c>
      <c r="E10133" s="259">
        <v>1E-3</v>
      </c>
      <c r="F10133" s="649">
        <v>150375</v>
      </c>
      <c r="G10133" s="701">
        <f t="shared" si="774"/>
        <v>150.375</v>
      </c>
      <c r="H10133" s="131"/>
    </row>
    <row r="10134" spans="1:8">
      <c r="A10134" s="676"/>
      <c r="B10134" s="677"/>
      <c r="C10134" s="981" t="s">
        <v>47</v>
      </c>
      <c r="D10134" s="1027" t="s">
        <v>29</v>
      </c>
      <c r="E10134" s="258">
        <v>0.01</v>
      </c>
      <c r="F10134" s="649">
        <v>366.25</v>
      </c>
      <c r="G10134" s="701">
        <f t="shared" si="774"/>
        <v>3.6625000000000001</v>
      </c>
      <c r="H10134" s="678"/>
    </row>
    <row r="10135" spans="1:8">
      <c r="A10135" s="676"/>
      <c r="B10135" s="677"/>
      <c r="C10135" s="981" t="s">
        <v>30</v>
      </c>
      <c r="D10135" s="1027" t="s">
        <v>29</v>
      </c>
      <c r="E10135" s="258">
        <v>0.1</v>
      </c>
      <c r="F10135" s="649">
        <v>650</v>
      </c>
      <c r="G10135" s="701">
        <f t="shared" si="774"/>
        <v>65</v>
      </c>
      <c r="H10135" s="678"/>
    </row>
    <row r="10136" spans="1:8">
      <c r="A10136" s="676"/>
      <c r="B10136" s="677"/>
      <c r="C10136" s="981" t="s">
        <v>31</v>
      </c>
      <c r="D10136" s="1027" t="s">
        <v>32</v>
      </c>
      <c r="E10136" s="257">
        <v>0.2</v>
      </c>
      <c r="F10136" s="668">
        <v>350</v>
      </c>
      <c r="G10136" s="701">
        <f t="shared" si="774"/>
        <v>70</v>
      </c>
      <c r="H10136" s="308"/>
    </row>
    <row r="10137" spans="1:8">
      <c r="A10137" s="676"/>
      <c r="B10137" s="677"/>
      <c r="C10137" s="981" t="s">
        <v>33</v>
      </c>
      <c r="D10137" s="1027" t="s">
        <v>34</v>
      </c>
      <c r="E10137" s="257">
        <v>0.4</v>
      </c>
      <c r="F10137" s="649">
        <v>800</v>
      </c>
      <c r="G10137" s="701">
        <f t="shared" si="774"/>
        <v>320</v>
      </c>
      <c r="H10137" s="308"/>
    </row>
    <row r="10138" spans="1:8">
      <c r="A10138" s="676"/>
      <c r="B10138" s="677"/>
      <c r="C10138" s="981" t="s">
        <v>79</v>
      </c>
      <c r="D10138" s="1027" t="s">
        <v>40</v>
      </c>
      <c r="E10138" s="1059">
        <v>1E-3</v>
      </c>
      <c r="F10138" s="649">
        <v>19488</v>
      </c>
      <c r="G10138" s="701">
        <f t="shared" si="774"/>
        <v>19.488</v>
      </c>
      <c r="H10138" s="678"/>
    </row>
    <row r="10139" spans="1:8">
      <c r="A10139" s="676"/>
      <c r="B10139" s="699" t="s">
        <v>35</v>
      </c>
      <c r="C10139" s="1061"/>
      <c r="D10139" s="17"/>
      <c r="E10139" s="1063"/>
      <c r="F10139" s="670"/>
      <c r="G10139" s="1533">
        <f>SUM(G10131:G10138)</f>
        <v>1392.7555</v>
      </c>
      <c r="H10139" s="678"/>
    </row>
    <row r="10140" spans="1:8" ht="30">
      <c r="A10140" s="676" t="s">
        <v>5805</v>
      </c>
      <c r="B10140" s="303" t="s">
        <v>240</v>
      </c>
      <c r="C10140" s="981" t="s">
        <v>26</v>
      </c>
      <c r="D10140" s="1027" t="s">
        <v>98</v>
      </c>
      <c r="E10140" s="1058">
        <v>1E-3</v>
      </c>
      <c r="F10140" s="649">
        <v>67687</v>
      </c>
      <c r="G10140" s="701">
        <f>E10140*F10140</f>
        <v>67.686999999999998</v>
      </c>
      <c r="H10140" s="678"/>
    </row>
    <row r="10141" spans="1:8">
      <c r="A10141" s="676"/>
      <c r="B10141" s="677"/>
      <c r="C10141" s="981" t="s">
        <v>64</v>
      </c>
      <c r="D10141" s="1027" t="s">
        <v>98</v>
      </c>
      <c r="E10141" s="1058">
        <v>1E-3</v>
      </c>
      <c r="F10141" s="649">
        <v>10500</v>
      </c>
      <c r="G10141" s="701">
        <f t="shared" ref="G10141:G10170" si="775">E10141*F10141</f>
        <v>10.5</v>
      </c>
      <c r="H10141" s="678"/>
    </row>
    <row r="10142" spans="1:8">
      <c r="A10142" s="676"/>
      <c r="B10142" s="677"/>
      <c r="C10142" s="981" t="s">
        <v>66</v>
      </c>
      <c r="D10142" s="1027" t="s">
        <v>98</v>
      </c>
      <c r="E10142" s="1058">
        <v>1E-3</v>
      </c>
      <c r="F10142" s="649">
        <v>80176</v>
      </c>
      <c r="G10142" s="701">
        <f t="shared" si="775"/>
        <v>80.176000000000002</v>
      </c>
      <c r="H10142" s="678"/>
    </row>
    <row r="10143" spans="1:8">
      <c r="A10143" s="676"/>
      <c r="B10143" s="677"/>
      <c r="C10143" s="981" t="s">
        <v>46</v>
      </c>
      <c r="D10143" s="1027" t="s">
        <v>29</v>
      </c>
      <c r="E10143" s="257">
        <v>0.01</v>
      </c>
      <c r="F10143" s="649">
        <v>8468</v>
      </c>
      <c r="G10143" s="701">
        <f t="shared" si="775"/>
        <v>84.68</v>
      </c>
      <c r="H10143" s="678"/>
    </row>
    <row r="10144" spans="1:8">
      <c r="A10144" s="676"/>
      <c r="B10144" s="677"/>
      <c r="C10144" s="981" t="s">
        <v>58</v>
      </c>
      <c r="D10144" s="1027" t="s">
        <v>98</v>
      </c>
      <c r="E10144" s="1058">
        <v>1E-3</v>
      </c>
      <c r="F10144" s="649">
        <v>74448</v>
      </c>
      <c r="G10144" s="701">
        <f t="shared" si="775"/>
        <v>74.448000000000008</v>
      </c>
      <c r="H10144" s="678"/>
    </row>
    <row r="10145" spans="1:8">
      <c r="A10145" s="676"/>
      <c r="B10145" s="677"/>
      <c r="C10145" s="981" t="s">
        <v>59</v>
      </c>
      <c r="D10145" s="1027" t="s">
        <v>98</v>
      </c>
      <c r="E10145" s="1058">
        <v>1E-3</v>
      </c>
      <c r="F10145" s="649">
        <v>45513</v>
      </c>
      <c r="G10145" s="701">
        <f t="shared" si="775"/>
        <v>45.512999999999998</v>
      </c>
      <c r="H10145" s="131"/>
    </row>
    <row r="10146" spans="1:8">
      <c r="A10146" s="676"/>
      <c r="B10146" s="677"/>
      <c r="C10146" s="981" t="s">
        <v>60</v>
      </c>
      <c r="D10146" s="1027" t="s">
        <v>98</v>
      </c>
      <c r="E10146" s="1058">
        <v>1E-3</v>
      </c>
      <c r="F10146" s="649">
        <v>99906</v>
      </c>
      <c r="G10146" s="701">
        <f t="shared" si="775"/>
        <v>99.906000000000006</v>
      </c>
      <c r="H10146" s="308"/>
    </row>
    <row r="10147" spans="1:8">
      <c r="A10147" s="676"/>
      <c r="B10147" s="288"/>
      <c r="C10147" s="981" t="s">
        <v>44</v>
      </c>
      <c r="D10147" s="1027" t="s">
        <v>98</v>
      </c>
      <c r="E10147" s="1058">
        <v>1E-3</v>
      </c>
      <c r="F10147" s="649">
        <v>69797</v>
      </c>
      <c r="G10147" s="701">
        <f t="shared" si="775"/>
        <v>69.796999999999997</v>
      </c>
      <c r="H10147" s="678"/>
    </row>
    <row r="10148" spans="1:8">
      <c r="A10148" s="676"/>
      <c r="B10148" s="677"/>
      <c r="C10148" s="981" t="s">
        <v>61</v>
      </c>
      <c r="D10148" s="1027" t="s">
        <v>98</v>
      </c>
      <c r="E10148" s="1058">
        <v>1E-3</v>
      </c>
      <c r="F10148" s="649">
        <v>34001</v>
      </c>
      <c r="G10148" s="701">
        <f t="shared" si="775"/>
        <v>34.000999999999998</v>
      </c>
      <c r="H10148" s="678"/>
    </row>
    <row r="10149" spans="1:8">
      <c r="A10149" s="676"/>
      <c r="B10149" s="677"/>
      <c r="C10149" s="981" t="s">
        <v>62</v>
      </c>
      <c r="D10149" s="1027" t="s">
        <v>98</v>
      </c>
      <c r="E10149" s="1058">
        <v>1E-3</v>
      </c>
      <c r="F10149" s="649">
        <v>69797</v>
      </c>
      <c r="G10149" s="701">
        <f t="shared" si="775"/>
        <v>69.796999999999997</v>
      </c>
      <c r="H10149" s="678"/>
    </row>
    <row r="10150" spans="1:8">
      <c r="A10150" s="676"/>
      <c r="B10150" s="677"/>
      <c r="C10150" s="981" t="s">
        <v>63</v>
      </c>
      <c r="D10150" s="1027" t="s">
        <v>98</v>
      </c>
      <c r="E10150" s="1058">
        <v>1E-3</v>
      </c>
      <c r="F10150" s="649">
        <v>69797</v>
      </c>
      <c r="G10150" s="701">
        <f t="shared" si="775"/>
        <v>69.796999999999997</v>
      </c>
      <c r="H10150" s="678"/>
    </row>
    <row r="10151" spans="1:8">
      <c r="A10151" s="676"/>
      <c r="B10151" s="677"/>
      <c r="C10151" s="981" t="s">
        <v>65</v>
      </c>
      <c r="D10151" s="1027" t="s">
        <v>98</v>
      </c>
      <c r="E10151" s="1058">
        <v>1E-3</v>
      </c>
      <c r="F10151" s="649">
        <v>91872</v>
      </c>
      <c r="G10151" s="701">
        <f t="shared" si="775"/>
        <v>91.872</v>
      </c>
      <c r="H10151" s="678"/>
    </row>
    <row r="10152" spans="1:8">
      <c r="A10152" s="676"/>
      <c r="B10152" s="677"/>
      <c r="C10152" s="981" t="s">
        <v>66</v>
      </c>
      <c r="D10152" s="1027" t="s">
        <v>98</v>
      </c>
      <c r="E10152" s="1058">
        <v>1E-3</v>
      </c>
      <c r="F10152" s="649">
        <v>80176</v>
      </c>
      <c r="G10152" s="701">
        <f t="shared" si="775"/>
        <v>80.176000000000002</v>
      </c>
      <c r="H10152" s="678"/>
    </row>
    <row r="10153" spans="1:8">
      <c r="A10153" s="676"/>
      <c r="B10153" s="288"/>
      <c r="C10153" s="981" t="s">
        <v>68</v>
      </c>
      <c r="D10153" s="1027" t="s">
        <v>98</v>
      </c>
      <c r="E10153" s="1058">
        <v>1E-4</v>
      </c>
      <c r="F10153" s="649">
        <v>158202</v>
      </c>
      <c r="G10153" s="701">
        <f t="shared" si="775"/>
        <v>15.820200000000002</v>
      </c>
      <c r="H10153" s="131"/>
    </row>
    <row r="10154" spans="1:8">
      <c r="A10154" s="676"/>
      <c r="B10154" s="677"/>
      <c r="C10154" s="981" t="s">
        <v>67</v>
      </c>
      <c r="D10154" s="1027" t="s">
        <v>98</v>
      </c>
      <c r="E10154" s="1058">
        <v>1E-3</v>
      </c>
      <c r="F10154" s="649">
        <v>7982</v>
      </c>
      <c r="G10154" s="701">
        <f t="shared" si="775"/>
        <v>7.9820000000000002</v>
      </c>
      <c r="H10154" s="678"/>
    </row>
    <row r="10155" spans="1:8">
      <c r="A10155" s="676"/>
      <c r="B10155" s="677"/>
      <c r="C10155" s="981" t="s">
        <v>69</v>
      </c>
      <c r="D10155" s="1027" t="s">
        <v>98</v>
      </c>
      <c r="E10155" s="1058">
        <v>1E-3</v>
      </c>
      <c r="F10155" s="649">
        <v>10500</v>
      </c>
      <c r="G10155" s="701">
        <f t="shared" si="775"/>
        <v>10.5</v>
      </c>
      <c r="H10155" s="678"/>
    </row>
    <row r="10156" spans="1:8">
      <c r="A10156" s="676"/>
      <c r="B10156" s="288"/>
      <c r="C10156" s="981" t="s">
        <v>71</v>
      </c>
      <c r="D10156" s="1027" t="s">
        <v>98</v>
      </c>
      <c r="E10156" s="1058">
        <v>1E-3</v>
      </c>
      <c r="F10156" s="649">
        <v>48840</v>
      </c>
      <c r="G10156" s="701">
        <f t="shared" si="775"/>
        <v>48.84</v>
      </c>
      <c r="H10156" s="678"/>
    </row>
    <row r="10157" spans="1:8">
      <c r="A10157" s="676"/>
      <c r="B10157" s="677"/>
      <c r="C10157" s="981" t="s">
        <v>70</v>
      </c>
      <c r="D10157" s="1027" t="s">
        <v>98</v>
      </c>
      <c r="E10157" s="1058">
        <v>1E-3</v>
      </c>
      <c r="F10157" s="649">
        <v>46343</v>
      </c>
      <c r="G10157" s="701">
        <f t="shared" si="775"/>
        <v>46.343000000000004</v>
      </c>
      <c r="H10157" s="678"/>
    </row>
    <row r="10158" spans="1:8">
      <c r="A10158" s="676"/>
      <c r="B10158" s="677"/>
      <c r="C10158" s="981" t="s">
        <v>72</v>
      </c>
      <c r="D10158" s="1027" t="s">
        <v>29</v>
      </c>
      <c r="E10158" s="1058">
        <v>1E-3</v>
      </c>
      <c r="F10158" s="649">
        <v>74415</v>
      </c>
      <c r="G10158" s="701">
        <f t="shared" si="775"/>
        <v>74.415000000000006</v>
      </c>
      <c r="H10158" s="678"/>
    </row>
    <row r="10159" spans="1:8">
      <c r="A10159" s="676"/>
      <c r="B10159" s="677"/>
      <c r="C10159" s="981" t="s">
        <v>73</v>
      </c>
      <c r="D10159" s="1027" t="s">
        <v>39</v>
      </c>
      <c r="E10159" s="1058">
        <v>1E-3</v>
      </c>
      <c r="F10159" s="649">
        <v>10500</v>
      </c>
      <c r="G10159" s="701">
        <f t="shared" si="775"/>
        <v>10.5</v>
      </c>
      <c r="H10159" s="131"/>
    </row>
    <row r="10160" spans="1:8">
      <c r="A10160" s="676"/>
      <c r="B10160" s="288"/>
      <c r="C10160" s="981" t="s">
        <v>74</v>
      </c>
      <c r="D10160" s="1027" t="s">
        <v>75</v>
      </c>
      <c r="E10160" s="1058">
        <v>1E-3</v>
      </c>
      <c r="F10160" s="649">
        <v>33371</v>
      </c>
      <c r="G10160" s="701">
        <f t="shared" si="775"/>
        <v>33.371000000000002</v>
      </c>
      <c r="H10160" s="678"/>
    </row>
    <row r="10161" spans="1:8">
      <c r="A10161" s="676"/>
      <c r="B10161" s="677"/>
      <c r="C10161" s="981" t="s">
        <v>76</v>
      </c>
      <c r="D10161" s="1027" t="s">
        <v>39</v>
      </c>
      <c r="E10161" s="1058">
        <v>1E-3</v>
      </c>
      <c r="F10161" s="649">
        <v>10500</v>
      </c>
      <c r="G10161" s="701">
        <f t="shared" si="775"/>
        <v>10.5</v>
      </c>
      <c r="H10161" s="678"/>
    </row>
    <row r="10162" spans="1:8">
      <c r="A10162" s="676"/>
      <c r="B10162" s="677"/>
      <c r="C10162" s="981" t="s">
        <v>41</v>
      </c>
      <c r="D10162" s="1027" t="s">
        <v>39</v>
      </c>
      <c r="E10162" s="1058">
        <v>1E-3</v>
      </c>
      <c r="F10162" s="649">
        <v>1995</v>
      </c>
      <c r="G10162" s="701">
        <f t="shared" si="775"/>
        <v>1.9950000000000001</v>
      </c>
      <c r="H10162" s="131"/>
    </row>
    <row r="10163" spans="1:8">
      <c r="A10163" s="676"/>
      <c r="B10163" s="677"/>
      <c r="C10163" s="981" t="s">
        <v>78</v>
      </c>
      <c r="D10163" s="1027" t="s">
        <v>39</v>
      </c>
      <c r="E10163" s="1058">
        <v>1E-3</v>
      </c>
      <c r="F10163" s="649">
        <v>26500</v>
      </c>
      <c r="G10163" s="701">
        <f t="shared" si="775"/>
        <v>26.5</v>
      </c>
      <c r="H10163" s="678"/>
    </row>
    <row r="10164" spans="1:8">
      <c r="A10164" s="676"/>
      <c r="B10164" s="677"/>
      <c r="C10164" s="981" t="s">
        <v>45</v>
      </c>
      <c r="D10164" s="1027" t="s">
        <v>39</v>
      </c>
      <c r="E10164" s="1058">
        <v>1E-3</v>
      </c>
      <c r="F10164" s="649">
        <v>82115</v>
      </c>
      <c r="G10164" s="701">
        <f t="shared" si="775"/>
        <v>82.114999999999995</v>
      </c>
      <c r="H10164" s="678"/>
    </row>
    <row r="10165" spans="1:8">
      <c r="A10165" s="676"/>
      <c r="B10165" s="677"/>
      <c r="C10165" s="981" t="s">
        <v>28</v>
      </c>
      <c r="D10165" s="1027" t="s">
        <v>29</v>
      </c>
      <c r="E10165" s="258">
        <v>0.01</v>
      </c>
      <c r="F10165" s="649">
        <v>361.4</v>
      </c>
      <c r="G10165" s="701">
        <f t="shared" si="775"/>
        <v>3.6139999999999999</v>
      </c>
      <c r="H10165" s="678"/>
    </row>
    <row r="10166" spans="1:8">
      <c r="A10166" s="676"/>
      <c r="B10166" s="288"/>
      <c r="C10166" s="981" t="s">
        <v>47</v>
      </c>
      <c r="D10166" s="1027" t="s">
        <v>29</v>
      </c>
      <c r="E10166" s="258">
        <v>0.01</v>
      </c>
      <c r="F10166" s="649">
        <v>366.25</v>
      </c>
      <c r="G10166" s="701">
        <f t="shared" si="775"/>
        <v>3.6625000000000001</v>
      </c>
      <c r="H10166" s="131"/>
    </row>
    <row r="10167" spans="1:8">
      <c r="A10167" s="676"/>
      <c r="B10167" s="677"/>
      <c r="C10167" s="981" t="s">
        <v>30</v>
      </c>
      <c r="D10167" s="1027" t="s">
        <v>29</v>
      </c>
      <c r="E10167" s="258">
        <v>0.01</v>
      </c>
      <c r="F10167" s="649">
        <v>650</v>
      </c>
      <c r="G10167" s="701">
        <f t="shared" si="775"/>
        <v>6.5</v>
      </c>
      <c r="H10167" s="678"/>
    </row>
    <row r="10168" spans="1:8">
      <c r="A10168" s="676"/>
      <c r="B10168" s="677"/>
      <c r="C10168" s="981" t="s">
        <v>106</v>
      </c>
      <c r="D10168" s="1027" t="s">
        <v>116</v>
      </c>
      <c r="E10168" s="1058">
        <v>1E-3</v>
      </c>
      <c r="F10168" s="649">
        <v>150375</v>
      </c>
      <c r="G10168" s="701">
        <f t="shared" si="775"/>
        <v>150.375</v>
      </c>
      <c r="H10168" s="678"/>
    </row>
    <row r="10169" spans="1:8">
      <c r="A10169" s="676"/>
      <c r="B10169" s="288"/>
      <c r="C10169" s="981" t="s">
        <v>31</v>
      </c>
      <c r="D10169" s="1027" t="s">
        <v>98</v>
      </c>
      <c r="E10169" s="257">
        <v>0.1</v>
      </c>
      <c r="F10169" s="668">
        <v>350</v>
      </c>
      <c r="G10169" s="701">
        <f t="shared" si="775"/>
        <v>35</v>
      </c>
      <c r="H10169" s="678"/>
    </row>
    <row r="10170" spans="1:8">
      <c r="A10170" s="676"/>
      <c r="B10170" s="677"/>
      <c r="C10170" s="981" t="s">
        <v>33</v>
      </c>
      <c r="D10170" s="1027" t="s">
        <v>34</v>
      </c>
      <c r="E10170" s="257">
        <v>0.1</v>
      </c>
      <c r="F10170" s="649">
        <v>800</v>
      </c>
      <c r="G10170" s="701">
        <f t="shared" si="775"/>
        <v>80</v>
      </c>
      <c r="H10170" s="678"/>
    </row>
    <row r="10171" spans="1:8">
      <c r="A10171" s="676"/>
      <c r="B10171" s="699" t="s">
        <v>35</v>
      </c>
      <c r="C10171" s="744"/>
      <c r="D10171" s="103"/>
      <c r="E10171" s="608"/>
      <c r="F10171" s="429"/>
      <c r="G10171" s="1533">
        <f>SUM(G10140:G10170)</f>
        <v>1526.3826999999999</v>
      </c>
      <c r="H10171" s="678"/>
    </row>
    <row r="10172" spans="1:8">
      <c r="A10172" s="66" t="s">
        <v>838</v>
      </c>
      <c r="B10172" s="400" t="s">
        <v>242</v>
      </c>
      <c r="C10172" s="482"/>
      <c r="D10172" s="285"/>
      <c r="E10172" s="592"/>
      <c r="F10172" s="440"/>
      <c r="G10172" s="891"/>
      <c r="H10172" s="285"/>
    </row>
    <row r="10173" spans="1:8" ht="30">
      <c r="A10173" s="1218" t="s">
        <v>817</v>
      </c>
      <c r="B10173" s="303" t="s">
        <v>243</v>
      </c>
      <c r="C10173" s="25" t="s">
        <v>26</v>
      </c>
      <c r="D10173" s="1027" t="s">
        <v>98</v>
      </c>
      <c r="E10173" s="257">
        <v>0.05</v>
      </c>
      <c r="F10173" s="649">
        <v>67687</v>
      </c>
      <c r="G10173" s="701">
        <f>E10173*F10173</f>
        <v>3384.3500000000004</v>
      </c>
      <c r="H10173" s="678"/>
    </row>
    <row r="10174" spans="1:8">
      <c r="A10174" s="676"/>
      <c r="B10174" s="677"/>
      <c r="C10174" s="981" t="s">
        <v>41</v>
      </c>
      <c r="D10174" s="1027" t="s">
        <v>39</v>
      </c>
      <c r="E10174" s="257">
        <v>0.1</v>
      </c>
      <c r="F10174" s="649">
        <v>1995</v>
      </c>
      <c r="G10174" s="701">
        <f t="shared" ref="G10174:G10194" si="776">E10174*F10174</f>
        <v>199.5</v>
      </c>
      <c r="H10174" s="131"/>
    </row>
    <row r="10175" spans="1:8" ht="30">
      <c r="A10175" s="676"/>
      <c r="B10175" s="677"/>
      <c r="C10175" s="981" t="s">
        <v>244</v>
      </c>
      <c r="D10175" s="1027" t="s">
        <v>98</v>
      </c>
      <c r="E10175" s="257">
        <v>0.1</v>
      </c>
      <c r="F10175" s="649">
        <v>8950</v>
      </c>
      <c r="G10175" s="701">
        <f t="shared" si="776"/>
        <v>895</v>
      </c>
      <c r="H10175" s="678"/>
    </row>
    <row r="10176" spans="1:8">
      <c r="A10176" s="676"/>
      <c r="B10176" s="677"/>
      <c r="C10176" s="981" t="s">
        <v>245</v>
      </c>
      <c r="D10176" s="1027" t="s">
        <v>5373</v>
      </c>
      <c r="E10176" s="257">
        <v>0.01</v>
      </c>
      <c r="F10176" s="649">
        <v>7565</v>
      </c>
      <c r="G10176" s="701">
        <f t="shared" si="776"/>
        <v>75.650000000000006</v>
      </c>
      <c r="H10176" s="678"/>
    </row>
    <row r="10177" spans="1:8">
      <c r="A10177" s="676"/>
      <c r="B10177" s="677"/>
      <c r="C10177" s="981" t="s">
        <v>83</v>
      </c>
      <c r="D10177" s="1027" t="s">
        <v>98</v>
      </c>
      <c r="E10177" s="257">
        <v>0.01</v>
      </c>
      <c r="F10177" s="649">
        <v>39930</v>
      </c>
      <c r="G10177" s="701">
        <f t="shared" si="776"/>
        <v>399.3</v>
      </c>
      <c r="H10177" s="678"/>
    </row>
    <row r="10178" spans="1:8">
      <c r="A10178" s="676"/>
      <c r="B10178" s="677"/>
      <c r="C10178" s="981" t="s">
        <v>44</v>
      </c>
      <c r="D10178" s="1027" t="s">
        <v>98</v>
      </c>
      <c r="E10178" s="257">
        <v>0.01</v>
      </c>
      <c r="F10178" s="649">
        <v>69797</v>
      </c>
      <c r="G10178" s="701">
        <f t="shared" si="776"/>
        <v>697.97</v>
      </c>
      <c r="H10178" s="678"/>
    </row>
    <row r="10179" spans="1:8">
      <c r="A10179" s="676"/>
      <c r="B10179" s="677"/>
      <c r="C10179" s="981" t="s">
        <v>88</v>
      </c>
      <c r="D10179" s="1027" t="s">
        <v>98</v>
      </c>
      <c r="E10179" s="257">
        <v>0.01</v>
      </c>
      <c r="F10179" s="649">
        <v>203735</v>
      </c>
      <c r="G10179" s="701">
        <f t="shared" si="776"/>
        <v>2037.3500000000001</v>
      </c>
      <c r="H10179" s="308"/>
    </row>
    <row r="10180" spans="1:8">
      <c r="A10180" s="676"/>
      <c r="B10180" s="677"/>
      <c r="C10180" s="981" t="s">
        <v>138</v>
      </c>
      <c r="D10180" s="1027" t="s">
        <v>98</v>
      </c>
      <c r="E10180" s="257">
        <v>0.05</v>
      </c>
      <c r="F10180" s="649">
        <v>45799</v>
      </c>
      <c r="G10180" s="701">
        <f t="shared" si="776"/>
        <v>2289.9500000000003</v>
      </c>
      <c r="H10180" s="678"/>
    </row>
    <row r="10181" spans="1:8">
      <c r="A10181" s="676"/>
      <c r="B10181" s="677"/>
      <c r="C10181" s="981" t="s">
        <v>246</v>
      </c>
      <c r="D10181" s="1027" t="s">
        <v>39</v>
      </c>
      <c r="E10181" s="257">
        <v>0.01</v>
      </c>
      <c r="F10181" s="649">
        <v>26500</v>
      </c>
      <c r="G10181" s="701">
        <f t="shared" si="776"/>
        <v>265</v>
      </c>
      <c r="H10181" s="678"/>
    </row>
    <row r="10182" spans="1:8">
      <c r="A10182" s="676"/>
      <c r="B10182" s="677"/>
      <c r="C10182" s="981" t="s">
        <v>247</v>
      </c>
      <c r="D10182" s="1027" t="s">
        <v>98</v>
      </c>
      <c r="E10182" s="257">
        <v>0.02</v>
      </c>
      <c r="F10182" s="649">
        <v>132000</v>
      </c>
      <c r="G10182" s="701">
        <f t="shared" si="776"/>
        <v>2640</v>
      </c>
      <c r="H10182" s="678"/>
    </row>
    <row r="10183" spans="1:8">
      <c r="A10183" s="676"/>
      <c r="B10183" s="677"/>
      <c r="C10183" s="981" t="s">
        <v>154</v>
      </c>
      <c r="D10183" s="1027" t="s">
        <v>98</v>
      </c>
      <c r="E10183" s="257">
        <v>5.0000000000000001E-3</v>
      </c>
      <c r="F10183" s="649">
        <v>57057</v>
      </c>
      <c r="G10183" s="701">
        <f t="shared" si="776"/>
        <v>285.28500000000003</v>
      </c>
      <c r="H10183" s="678"/>
    </row>
    <row r="10184" spans="1:8">
      <c r="A10184" s="676"/>
      <c r="B10184" s="288"/>
      <c r="C10184" s="981" t="s">
        <v>28</v>
      </c>
      <c r="D10184" s="1027" t="s">
        <v>29</v>
      </c>
      <c r="E10184" s="258">
        <v>0.01</v>
      </c>
      <c r="F10184" s="649">
        <v>316.39999999999998</v>
      </c>
      <c r="G10184" s="701">
        <f t="shared" si="776"/>
        <v>3.1639999999999997</v>
      </c>
      <c r="H10184" s="678"/>
    </row>
    <row r="10185" spans="1:8">
      <c r="A10185" s="676"/>
      <c r="B10185" s="677"/>
      <c r="C10185" s="981" t="s">
        <v>47</v>
      </c>
      <c r="D10185" s="1027" t="s">
        <v>29</v>
      </c>
      <c r="E10185" s="258">
        <v>0.01</v>
      </c>
      <c r="F10185" s="649">
        <v>366.25</v>
      </c>
      <c r="G10185" s="701">
        <f t="shared" si="776"/>
        <v>3.6625000000000001</v>
      </c>
      <c r="H10185" s="678"/>
    </row>
    <row r="10186" spans="1:8">
      <c r="A10186" s="676"/>
      <c r="B10186" s="677"/>
      <c r="C10186" s="981" t="s">
        <v>30</v>
      </c>
      <c r="D10186" s="1027" t="s">
        <v>29</v>
      </c>
      <c r="E10186" s="258">
        <v>0.01</v>
      </c>
      <c r="F10186" s="649">
        <v>650</v>
      </c>
      <c r="G10186" s="701">
        <f t="shared" si="776"/>
        <v>6.5</v>
      </c>
      <c r="H10186" s="678"/>
    </row>
    <row r="10187" spans="1:8">
      <c r="A10187" s="676"/>
      <c r="B10187" s="677"/>
      <c r="C10187" s="981" t="s">
        <v>79</v>
      </c>
      <c r="D10187" s="1027" t="s">
        <v>40</v>
      </c>
      <c r="E10187" s="257">
        <v>0.01</v>
      </c>
      <c r="F10187" s="649">
        <v>19488</v>
      </c>
      <c r="G10187" s="701">
        <f t="shared" si="776"/>
        <v>194.88</v>
      </c>
      <c r="H10187" s="678"/>
    </row>
    <row r="10188" spans="1:8">
      <c r="A10188" s="676"/>
      <c r="B10188" s="677"/>
      <c r="C10188" s="981" t="s">
        <v>31</v>
      </c>
      <c r="D10188" s="1027" t="s">
        <v>98</v>
      </c>
      <c r="E10188" s="257">
        <v>0.3</v>
      </c>
      <c r="F10188" s="668">
        <v>350</v>
      </c>
      <c r="G10188" s="701">
        <f t="shared" si="776"/>
        <v>105</v>
      </c>
      <c r="H10188" s="678"/>
    </row>
    <row r="10189" spans="1:8">
      <c r="A10189" s="676"/>
      <c r="B10189" s="677"/>
      <c r="C10189" s="981" t="s">
        <v>33</v>
      </c>
      <c r="D10189" s="1027" t="s">
        <v>39</v>
      </c>
      <c r="E10189" s="257">
        <v>0.3</v>
      </c>
      <c r="F10189" s="649">
        <v>800</v>
      </c>
      <c r="G10189" s="701">
        <f t="shared" si="776"/>
        <v>240</v>
      </c>
      <c r="H10189" s="678"/>
    </row>
    <row r="10190" spans="1:8">
      <c r="A10190" s="676"/>
      <c r="B10190" s="288"/>
      <c r="C10190" s="981" t="s">
        <v>85</v>
      </c>
      <c r="D10190" s="1027" t="s">
        <v>116</v>
      </c>
      <c r="E10190" s="1058">
        <v>5.0000000000000001E-3</v>
      </c>
      <c r="F10190" s="649">
        <v>200000</v>
      </c>
      <c r="G10190" s="701">
        <f t="shared" si="776"/>
        <v>1000</v>
      </c>
      <c r="H10190" s="678"/>
    </row>
    <row r="10191" spans="1:8">
      <c r="A10191" s="676"/>
      <c r="B10191" s="677"/>
      <c r="C10191" s="981" t="s">
        <v>248</v>
      </c>
      <c r="D10191" s="1027" t="s">
        <v>116</v>
      </c>
      <c r="E10191" s="1058">
        <v>5.0000000000000001E-3</v>
      </c>
      <c r="F10191" s="649">
        <v>200000</v>
      </c>
      <c r="G10191" s="701">
        <f t="shared" si="776"/>
        <v>1000</v>
      </c>
      <c r="H10191" s="131"/>
    </row>
    <row r="10192" spans="1:8" ht="30">
      <c r="A10192" s="676"/>
      <c r="B10192" s="677"/>
      <c r="C10192" s="981" t="s">
        <v>249</v>
      </c>
      <c r="D10192" s="1027" t="s">
        <v>116</v>
      </c>
      <c r="E10192" s="1058">
        <v>5.0000000000000001E-3</v>
      </c>
      <c r="F10192" s="649">
        <v>200000</v>
      </c>
      <c r="G10192" s="701">
        <f t="shared" si="776"/>
        <v>1000</v>
      </c>
      <c r="H10192" s="678"/>
    </row>
    <row r="10193" spans="1:8" ht="30">
      <c r="A10193" s="676"/>
      <c r="B10193" s="677"/>
      <c r="C10193" s="981" t="s">
        <v>250</v>
      </c>
      <c r="D10193" s="1027" t="s">
        <v>116</v>
      </c>
      <c r="E10193" s="1058">
        <v>5.0000000000000001E-3</v>
      </c>
      <c r="F10193" s="649">
        <v>200000</v>
      </c>
      <c r="G10193" s="701">
        <f t="shared" si="776"/>
        <v>1000</v>
      </c>
      <c r="H10193" s="678"/>
    </row>
    <row r="10194" spans="1:8" ht="30">
      <c r="A10194" s="676"/>
      <c r="B10194" s="677"/>
      <c r="C10194" s="981" t="s">
        <v>251</v>
      </c>
      <c r="D10194" s="1027" t="s">
        <v>116</v>
      </c>
      <c r="E10194" s="1058">
        <v>0.01</v>
      </c>
      <c r="F10194" s="649">
        <v>63000</v>
      </c>
      <c r="G10194" s="701">
        <f t="shared" si="776"/>
        <v>630</v>
      </c>
      <c r="H10194" s="678"/>
    </row>
    <row r="10195" spans="1:8">
      <c r="A10195" s="676"/>
      <c r="B10195" s="699" t="s">
        <v>35</v>
      </c>
      <c r="C10195" s="1061"/>
      <c r="D10195" s="17"/>
      <c r="E10195" s="1063"/>
      <c r="F10195" s="670"/>
      <c r="G10195" s="1533">
        <f>SUM(G10173:G10194)</f>
        <v>18352.561500000003</v>
      </c>
      <c r="H10195" s="678"/>
    </row>
    <row r="10196" spans="1:8" ht="30">
      <c r="A10196" s="676" t="s">
        <v>820</v>
      </c>
      <c r="B10196" s="677" t="s">
        <v>252</v>
      </c>
      <c r="C10196" s="981" t="s">
        <v>104</v>
      </c>
      <c r="D10196" s="1027" t="s">
        <v>98</v>
      </c>
      <c r="E10196" s="1058">
        <v>1E-3</v>
      </c>
      <c r="F10196" s="649">
        <v>35035</v>
      </c>
      <c r="G10196" s="701">
        <f>E10196*F10196</f>
        <v>35.035000000000004</v>
      </c>
      <c r="H10196" s="678"/>
    </row>
    <row r="10197" spans="1:8">
      <c r="A10197" s="676"/>
      <c r="B10197" s="699"/>
      <c r="C10197" s="981" t="s">
        <v>44</v>
      </c>
      <c r="D10197" s="1027" t="s">
        <v>98</v>
      </c>
      <c r="E10197" s="1058">
        <v>1E-3</v>
      </c>
      <c r="F10197" s="649">
        <v>69797</v>
      </c>
      <c r="G10197" s="701">
        <f t="shared" ref="G10197:G10208" si="777">E10197*F10197</f>
        <v>69.796999999999997</v>
      </c>
      <c r="H10197" s="678"/>
    </row>
    <row r="10198" spans="1:8">
      <c r="A10198" s="676"/>
      <c r="B10198" s="699"/>
      <c r="C10198" s="981" t="s">
        <v>46</v>
      </c>
      <c r="D10198" s="1027" t="s">
        <v>116</v>
      </c>
      <c r="E10198" s="257">
        <v>0.01</v>
      </c>
      <c r="F10198" s="649">
        <v>8468</v>
      </c>
      <c r="G10198" s="701">
        <f t="shared" si="777"/>
        <v>84.68</v>
      </c>
      <c r="H10198" s="678"/>
    </row>
    <row r="10199" spans="1:8">
      <c r="A10199" s="676"/>
      <c r="B10199" s="699"/>
      <c r="C10199" s="981" t="s">
        <v>26</v>
      </c>
      <c r="D10199" s="1027" t="s">
        <v>98</v>
      </c>
      <c r="E10199" s="1058">
        <v>1E-3</v>
      </c>
      <c r="F10199" s="649">
        <v>67687</v>
      </c>
      <c r="G10199" s="701">
        <f t="shared" si="777"/>
        <v>67.686999999999998</v>
      </c>
      <c r="H10199" s="678"/>
    </row>
    <row r="10200" spans="1:8">
      <c r="A10200" s="676"/>
      <c r="B10200" s="699"/>
      <c r="C10200" s="981" t="s">
        <v>64</v>
      </c>
      <c r="D10200" s="1027" t="s">
        <v>98</v>
      </c>
      <c r="E10200" s="1058">
        <v>1E-3</v>
      </c>
      <c r="F10200" s="649">
        <v>10500</v>
      </c>
      <c r="G10200" s="701">
        <f t="shared" si="777"/>
        <v>10.5</v>
      </c>
      <c r="H10200" s="678"/>
    </row>
    <row r="10201" spans="1:8">
      <c r="A10201" s="676"/>
      <c r="B10201" s="699"/>
      <c r="C10201" s="981" t="s">
        <v>41</v>
      </c>
      <c r="D10201" s="1027" t="s">
        <v>39</v>
      </c>
      <c r="E10201" s="257">
        <v>0.01</v>
      </c>
      <c r="F10201" s="649">
        <v>1995</v>
      </c>
      <c r="G10201" s="701">
        <f t="shared" si="777"/>
        <v>19.95</v>
      </c>
      <c r="H10201" s="678"/>
    </row>
    <row r="10202" spans="1:8">
      <c r="A10202" s="676"/>
      <c r="B10202" s="699"/>
      <c r="C10202" s="981" t="s">
        <v>45</v>
      </c>
      <c r="D10202" s="1027" t="s">
        <v>39</v>
      </c>
      <c r="E10202" s="1058">
        <v>1E-3</v>
      </c>
      <c r="F10202" s="649">
        <v>82115</v>
      </c>
      <c r="G10202" s="701">
        <f t="shared" si="777"/>
        <v>82.114999999999995</v>
      </c>
      <c r="H10202" s="678"/>
    </row>
    <row r="10203" spans="1:8">
      <c r="A10203" s="676"/>
      <c r="B10203" s="699"/>
      <c r="C10203" s="981" t="s">
        <v>28</v>
      </c>
      <c r="D10203" s="1027" t="s">
        <v>29</v>
      </c>
      <c r="E10203" s="258">
        <v>0.1</v>
      </c>
      <c r="F10203" s="649">
        <v>316.39999999999998</v>
      </c>
      <c r="G10203" s="701">
        <f t="shared" si="777"/>
        <v>31.64</v>
      </c>
      <c r="H10203" s="678"/>
    </row>
    <row r="10204" spans="1:8">
      <c r="A10204" s="676"/>
      <c r="B10204" s="699"/>
      <c r="C10204" s="981" t="s">
        <v>47</v>
      </c>
      <c r="D10204" s="1027" t="s">
        <v>29</v>
      </c>
      <c r="E10204" s="258">
        <v>0.1</v>
      </c>
      <c r="F10204" s="649">
        <v>366.25</v>
      </c>
      <c r="G10204" s="701">
        <f t="shared" si="777"/>
        <v>36.625</v>
      </c>
      <c r="H10204" s="678"/>
    </row>
    <row r="10205" spans="1:8">
      <c r="A10205" s="676"/>
      <c r="B10205" s="699"/>
      <c r="C10205" s="981" t="s">
        <v>30</v>
      </c>
      <c r="D10205" s="1027" t="s">
        <v>29</v>
      </c>
      <c r="E10205" s="258">
        <v>0.1</v>
      </c>
      <c r="F10205" s="649">
        <v>650</v>
      </c>
      <c r="G10205" s="701">
        <f t="shared" si="777"/>
        <v>65</v>
      </c>
      <c r="H10205" s="678"/>
    </row>
    <row r="10206" spans="1:8">
      <c r="A10206" s="676"/>
      <c r="B10206" s="699"/>
      <c r="C10206" s="981" t="s">
        <v>31</v>
      </c>
      <c r="D10206" s="1027" t="s">
        <v>98</v>
      </c>
      <c r="E10206" s="257">
        <v>0.1</v>
      </c>
      <c r="F10206" s="668">
        <v>350</v>
      </c>
      <c r="G10206" s="701">
        <f t="shared" si="777"/>
        <v>35</v>
      </c>
      <c r="H10206" s="678"/>
    </row>
    <row r="10207" spans="1:8">
      <c r="A10207" s="676"/>
      <c r="B10207" s="699"/>
      <c r="C10207" s="981" t="s">
        <v>33</v>
      </c>
      <c r="D10207" s="1027" t="s">
        <v>39</v>
      </c>
      <c r="E10207" s="257">
        <v>0.1</v>
      </c>
      <c r="F10207" s="649">
        <v>800</v>
      </c>
      <c r="G10207" s="701">
        <f t="shared" si="777"/>
        <v>80</v>
      </c>
      <c r="H10207" s="678"/>
    </row>
    <row r="10208" spans="1:8">
      <c r="A10208" s="676"/>
      <c r="B10208" s="699"/>
      <c r="C10208" s="981" t="s">
        <v>106</v>
      </c>
      <c r="D10208" s="1027" t="s">
        <v>116</v>
      </c>
      <c r="E10208" s="1058">
        <v>8.9999999999999998E-4</v>
      </c>
      <c r="F10208" s="649">
        <v>150375</v>
      </c>
      <c r="G10208" s="701">
        <f t="shared" si="777"/>
        <v>135.33750000000001</v>
      </c>
      <c r="H10208" s="678"/>
    </row>
    <row r="10209" spans="1:8">
      <c r="A10209" s="676"/>
      <c r="B10209" s="699" t="s">
        <v>35</v>
      </c>
      <c r="C10209" s="1061"/>
      <c r="D10209" s="17"/>
      <c r="E10209" s="1063"/>
      <c r="F10209" s="670"/>
      <c r="G10209" s="1533">
        <f>SUM(G10196:G10208)</f>
        <v>753.36649999999997</v>
      </c>
      <c r="H10209" s="678"/>
    </row>
    <row r="10210" spans="1:8" ht="30">
      <c r="A10210" s="676" t="s">
        <v>5806</v>
      </c>
      <c r="B10210" s="677" t="s">
        <v>204</v>
      </c>
      <c r="C10210" s="981" t="s">
        <v>87</v>
      </c>
      <c r="D10210" s="1027" t="s">
        <v>98</v>
      </c>
      <c r="E10210" s="1058">
        <v>1E-3</v>
      </c>
      <c r="F10210" s="649">
        <v>33792</v>
      </c>
      <c r="G10210" s="701">
        <f>E10210*F10210</f>
        <v>33.792000000000002</v>
      </c>
      <c r="H10210" s="678"/>
    </row>
    <row r="10211" spans="1:8">
      <c r="A10211" s="676"/>
      <c r="B10211" s="699"/>
      <c r="C10211" s="981" t="s">
        <v>88</v>
      </c>
      <c r="D10211" s="1027" t="s">
        <v>98</v>
      </c>
      <c r="E10211" s="1058">
        <v>5.0000000000000001E-4</v>
      </c>
      <c r="F10211" s="649">
        <v>203735</v>
      </c>
      <c r="G10211" s="701">
        <f t="shared" ref="G10211:G10221" si="778">E10211*F10211</f>
        <v>101.86750000000001</v>
      </c>
      <c r="H10211" s="678"/>
    </row>
    <row r="10212" spans="1:8">
      <c r="A10212" s="676"/>
      <c r="B10212" s="699"/>
      <c r="C10212" s="981" t="s">
        <v>64</v>
      </c>
      <c r="D10212" s="1027" t="s">
        <v>98</v>
      </c>
      <c r="E10212" s="1058">
        <v>1E-3</v>
      </c>
      <c r="F10212" s="649">
        <v>10500</v>
      </c>
      <c r="G10212" s="701">
        <f t="shared" si="778"/>
        <v>10.5</v>
      </c>
      <c r="H10212" s="678"/>
    </row>
    <row r="10213" spans="1:8">
      <c r="A10213" s="676"/>
      <c r="B10213" s="699"/>
      <c r="C10213" s="981" t="s">
        <v>89</v>
      </c>
      <c r="D10213" s="1027" t="s">
        <v>39</v>
      </c>
      <c r="E10213" s="1058">
        <v>8.9999999999999998E-4</v>
      </c>
      <c r="F10213" s="649">
        <v>168481</v>
      </c>
      <c r="G10213" s="701">
        <f t="shared" si="778"/>
        <v>151.63290000000001</v>
      </c>
      <c r="H10213" s="678"/>
    </row>
    <row r="10214" spans="1:8">
      <c r="A10214" s="676"/>
      <c r="B10214" s="699"/>
      <c r="C10214" s="981" t="s">
        <v>90</v>
      </c>
      <c r="D10214" s="1027" t="s">
        <v>39</v>
      </c>
      <c r="E10214" s="1058">
        <v>5.0000000000000001E-4</v>
      </c>
      <c r="F10214" s="649">
        <v>175794</v>
      </c>
      <c r="G10214" s="701">
        <f t="shared" si="778"/>
        <v>87.897000000000006</v>
      </c>
      <c r="H10214" s="678"/>
    </row>
    <row r="10215" spans="1:8">
      <c r="A10215" s="676"/>
      <c r="B10215" s="699"/>
      <c r="C10215" s="981" t="s">
        <v>45</v>
      </c>
      <c r="D10215" s="1027" t="s">
        <v>39</v>
      </c>
      <c r="E10215" s="1058">
        <v>1E-3</v>
      </c>
      <c r="F10215" s="649">
        <v>82115</v>
      </c>
      <c r="G10215" s="701">
        <f t="shared" si="778"/>
        <v>82.114999999999995</v>
      </c>
      <c r="H10215" s="678"/>
    </row>
    <row r="10216" spans="1:8">
      <c r="A10216" s="676"/>
      <c r="B10216" s="699"/>
      <c r="C10216" s="981" t="s">
        <v>28</v>
      </c>
      <c r="D10216" s="1027" t="s">
        <v>29</v>
      </c>
      <c r="E10216" s="258">
        <v>0.01</v>
      </c>
      <c r="F10216" s="649">
        <v>316.39999999999998</v>
      </c>
      <c r="G10216" s="701">
        <f t="shared" si="778"/>
        <v>3.1639999999999997</v>
      </c>
      <c r="H10216" s="678"/>
    </row>
    <row r="10217" spans="1:8">
      <c r="A10217" s="676"/>
      <c r="B10217" s="699"/>
      <c r="C10217" s="981" t="s">
        <v>47</v>
      </c>
      <c r="D10217" s="1027" t="s">
        <v>29</v>
      </c>
      <c r="E10217" s="258">
        <v>0.01</v>
      </c>
      <c r="F10217" s="649">
        <v>366.25</v>
      </c>
      <c r="G10217" s="701">
        <f t="shared" si="778"/>
        <v>3.6625000000000001</v>
      </c>
      <c r="H10217" s="678"/>
    </row>
    <row r="10218" spans="1:8">
      <c r="A10218" s="676"/>
      <c r="B10218" s="699"/>
      <c r="C10218" s="981" t="s">
        <v>30</v>
      </c>
      <c r="D10218" s="1027" t="s">
        <v>29</v>
      </c>
      <c r="E10218" s="258">
        <v>0.01</v>
      </c>
      <c r="F10218" s="649">
        <v>650</v>
      </c>
      <c r="G10218" s="701">
        <f t="shared" si="778"/>
        <v>6.5</v>
      </c>
      <c r="H10218" s="678"/>
    </row>
    <row r="10219" spans="1:8">
      <c r="A10219" s="676"/>
      <c r="B10219" s="699"/>
      <c r="C10219" s="981" t="s">
        <v>31</v>
      </c>
      <c r="D10219" s="1027" t="s">
        <v>98</v>
      </c>
      <c r="E10219" s="257">
        <v>0.1</v>
      </c>
      <c r="F10219" s="668">
        <v>350</v>
      </c>
      <c r="G10219" s="701">
        <f t="shared" si="778"/>
        <v>35</v>
      </c>
      <c r="H10219" s="678"/>
    </row>
    <row r="10220" spans="1:8">
      <c r="A10220" s="676"/>
      <c r="B10220" s="699"/>
      <c r="C10220" s="981" t="s">
        <v>106</v>
      </c>
      <c r="D10220" s="1027" t="s">
        <v>116</v>
      </c>
      <c r="E10220" s="1066">
        <v>1E-3</v>
      </c>
      <c r="F10220" s="649">
        <v>150375</v>
      </c>
      <c r="G10220" s="701">
        <f t="shared" si="778"/>
        <v>150.375</v>
      </c>
      <c r="H10220" s="678"/>
    </row>
    <row r="10221" spans="1:8">
      <c r="A10221" s="676"/>
      <c r="B10221" s="699"/>
      <c r="C10221" s="981" t="s">
        <v>33</v>
      </c>
      <c r="D10221" s="1027" t="s">
        <v>39</v>
      </c>
      <c r="E10221" s="257">
        <v>0.1</v>
      </c>
      <c r="F10221" s="649">
        <v>800</v>
      </c>
      <c r="G10221" s="701">
        <f t="shared" si="778"/>
        <v>80</v>
      </c>
      <c r="H10221" s="678"/>
    </row>
    <row r="10222" spans="1:8">
      <c r="A10222" s="676"/>
      <c r="B10222" s="699" t="s">
        <v>35</v>
      </c>
      <c r="C10222" s="1061"/>
      <c r="D10222" s="17"/>
      <c r="E10222" s="1063"/>
      <c r="F10222" s="670"/>
      <c r="G10222" s="1533">
        <f>SUM(G10210:G10221)</f>
        <v>746.50590000000011</v>
      </c>
      <c r="H10222" s="678"/>
    </row>
    <row r="10223" spans="1:8">
      <c r="A10223" s="676" t="s">
        <v>5807</v>
      </c>
      <c r="B10223" s="677" t="s">
        <v>253</v>
      </c>
      <c r="C10223" s="981" t="s">
        <v>93</v>
      </c>
      <c r="D10223" s="1027" t="s">
        <v>98</v>
      </c>
      <c r="E10223" s="1058">
        <v>1E-3</v>
      </c>
      <c r="F10223" s="649">
        <v>52272</v>
      </c>
      <c r="G10223" s="701">
        <f>E10223*F10223</f>
        <v>52.271999999999998</v>
      </c>
      <c r="H10223" s="678"/>
    </row>
    <row r="10224" spans="1:8">
      <c r="A10224" s="676"/>
      <c r="B10224" s="699"/>
      <c r="C10224" s="981" t="s">
        <v>44</v>
      </c>
      <c r="D10224" s="1027" t="s">
        <v>98</v>
      </c>
      <c r="E10224" s="1058">
        <v>1E-3</v>
      </c>
      <c r="F10224" s="649">
        <v>69797</v>
      </c>
      <c r="G10224" s="701">
        <f t="shared" ref="G10224:G10232" si="779">E10224*F10224</f>
        <v>69.796999999999997</v>
      </c>
      <c r="H10224" s="678"/>
    </row>
    <row r="10225" spans="1:8">
      <c r="A10225" s="676"/>
      <c r="B10225" s="699"/>
      <c r="C10225" s="981" t="s">
        <v>46</v>
      </c>
      <c r="D10225" s="1027" t="s">
        <v>29</v>
      </c>
      <c r="E10225" s="257">
        <v>0.01</v>
      </c>
      <c r="F10225" s="649">
        <v>8468</v>
      </c>
      <c r="G10225" s="701">
        <f t="shared" si="779"/>
        <v>84.68</v>
      </c>
      <c r="H10225" s="678"/>
    </row>
    <row r="10226" spans="1:8">
      <c r="A10226" s="676"/>
      <c r="B10226" s="699"/>
      <c r="C10226" s="981" t="s">
        <v>45</v>
      </c>
      <c r="D10226" s="1027" t="s">
        <v>39</v>
      </c>
      <c r="E10226" s="257">
        <v>1E-3</v>
      </c>
      <c r="F10226" s="649">
        <v>82115</v>
      </c>
      <c r="G10226" s="701">
        <f t="shared" si="779"/>
        <v>82.114999999999995</v>
      </c>
      <c r="H10226" s="678"/>
    </row>
    <row r="10227" spans="1:8">
      <c r="A10227" s="676"/>
      <c r="B10227" s="699"/>
      <c r="C10227" s="981" t="s">
        <v>28</v>
      </c>
      <c r="D10227" s="1027" t="s">
        <v>29</v>
      </c>
      <c r="E10227" s="258">
        <v>0.1</v>
      </c>
      <c r="F10227" s="649">
        <v>316.39999999999998</v>
      </c>
      <c r="G10227" s="701">
        <f t="shared" si="779"/>
        <v>31.64</v>
      </c>
      <c r="H10227" s="678"/>
    </row>
    <row r="10228" spans="1:8">
      <c r="A10228" s="676"/>
      <c r="B10228" s="699"/>
      <c r="C10228" s="981" t="s">
        <v>47</v>
      </c>
      <c r="D10228" s="1027" t="s">
        <v>29</v>
      </c>
      <c r="E10228" s="258">
        <v>0.1</v>
      </c>
      <c r="F10228" s="649">
        <v>366.25</v>
      </c>
      <c r="G10228" s="701">
        <f t="shared" si="779"/>
        <v>36.625</v>
      </c>
      <c r="H10228" s="678"/>
    </row>
    <row r="10229" spans="1:8">
      <c r="A10229" s="676"/>
      <c r="B10229" s="699"/>
      <c r="C10229" s="981" t="s">
        <v>30</v>
      </c>
      <c r="D10229" s="1027" t="s">
        <v>29</v>
      </c>
      <c r="E10229" s="258">
        <v>0.01</v>
      </c>
      <c r="F10229" s="649">
        <v>650</v>
      </c>
      <c r="G10229" s="701">
        <f t="shared" si="779"/>
        <v>6.5</v>
      </c>
      <c r="H10229" s="678"/>
    </row>
    <row r="10230" spans="1:8">
      <c r="A10230" s="676"/>
      <c r="B10230" s="699"/>
      <c r="C10230" s="981" t="s">
        <v>106</v>
      </c>
      <c r="D10230" s="1027" t="s">
        <v>116</v>
      </c>
      <c r="E10230" s="1058">
        <v>1E-3</v>
      </c>
      <c r="F10230" s="649">
        <v>150375</v>
      </c>
      <c r="G10230" s="701">
        <f t="shared" si="779"/>
        <v>150.375</v>
      </c>
      <c r="H10230" s="678"/>
    </row>
    <row r="10231" spans="1:8">
      <c r="A10231" s="676"/>
      <c r="B10231" s="699"/>
      <c r="C10231" s="981" t="s">
        <v>31</v>
      </c>
      <c r="D10231" s="1027" t="s">
        <v>98</v>
      </c>
      <c r="E10231" s="257">
        <v>0.22</v>
      </c>
      <c r="F10231" s="668">
        <v>350</v>
      </c>
      <c r="G10231" s="701">
        <f t="shared" si="779"/>
        <v>77</v>
      </c>
      <c r="H10231" s="678"/>
    </row>
    <row r="10232" spans="1:8">
      <c r="A10232" s="676"/>
      <c r="B10232" s="699"/>
      <c r="C10232" s="981" t="s">
        <v>33</v>
      </c>
      <c r="D10232" s="1027" t="s">
        <v>39</v>
      </c>
      <c r="E10232" s="257">
        <v>0.28000000000000003</v>
      </c>
      <c r="F10232" s="649">
        <v>800</v>
      </c>
      <c r="G10232" s="701">
        <f t="shared" si="779"/>
        <v>224.00000000000003</v>
      </c>
      <c r="H10232" s="678"/>
    </row>
    <row r="10233" spans="1:8">
      <c r="A10233" s="676"/>
      <c r="B10233" s="699" t="s">
        <v>35</v>
      </c>
      <c r="C10233" s="744"/>
      <c r="D10233" s="103"/>
      <c r="E10233" s="608"/>
      <c r="F10233" s="429"/>
      <c r="G10233" s="1533">
        <f>SUM(G10223:G10232)</f>
        <v>815.00399999999991</v>
      </c>
      <c r="H10233" s="678"/>
    </row>
    <row r="10234" spans="1:8" ht="30">
      <c r="A10234" s="676" t="s">
        <v>5808</v>
      </c>
      <c r="B10234" s="677" t="s">
        <v>182</v>
      </c>
      <c r="C10234" s="981" t="s">
        <v>138</v>
      </c>
      <c r="D10234" s="1027" t="s">
        <v>98</v>
      </c>
      <c r="E10234" s="257">
        <v>0.01</v>
      </c>
      <c r="F10234" s="649">
        <v>45799</v>
      </c>
      <c r="G10234" s="701">
        <f>E10234*F10234</f>
        <v>457.99</v>
      </c>
      <c r="H10234" s="678"/>
    </row>
    <row r="10235" spans="1:8">
      <c r="A10235" s="676"/>
      <c r="B10235" s="699"/>
      <c r="C10235" s="981" t="s">
        <v>225</v>
      </c>
      <c r="D10235" s="1027" t="s">
        <v>98</v>
      </c>
      <c r="E10235" s="257">
        <v>5.0000000000000001E-3</v>
      </c>
      <c r="F10235" s="649">
        <v>60290</v>
      </c>
      <c r="G10235" s="701">
        <f t="shared" ref="G10235:G10241" si="780">E10235*F10235</f>
        <v>301.45</v>
      </c>
      <c r="H10235" s="678"/>
    </row>
    <row r="10236" spans="1:8">
      <c r="A10236" s="676"/>
      <c r="B10236" s="699"/>
      <c r="C10236" s="981" t="s">
        <v>45</v>
      </c>
      <c r="D10236" s="1027" t="s">
        <v>39</v>
      </c>
      <c r="E10236" s="1066">
        <v>1E-3</v>
      </c>
      <c r="F10236" s="649">
        <v>82115</v>
      </c>
      <c r="G10236" s="701">
        <f t="shared" si="780"/>
        <v>82.114999999999995</v>
      </c>
      <c r="H10236" s="678"/>
    </row>
    <row r="10237" spans="1:8">
      <c r="A10237" s="676"/>
      <c r="B10237" s="699"/>
      <c r="C10237" s="981" t="s">
        <v>28</v>
      </c>
      <c r="D10237" s="1027" t="s">
        <v>29</v>
      </c>
      <c r="E10237" s="258">
        <v>1</v>
      </c>
      <c r="F10237" s="649">
        <v>316.39999999999998</v>
      </c>
      <c r="G10237" s="701">
        <f t="shared" si="780"/>
        <v>316.39999999999998</v>
      </c>
      <c r="H10237" s="678"/>
    </row>
    <row r="10238" spans="1:8">
      <c r="A10238" s="676"/>
      <c r="B10238" s="699"/>
      <c r="C10238" s="981" t="s">
        <v>47</v>
      </c>
      <c r="D10238" s="1027" t="s">
        <v>29</v>
      </c>
      <c r="E10238" s="258">
        <v>0.01</v>
      </c>
      <c r="F10238" s="649">
        <v>366.25</v>
      </c>
      <c r="G10238" s="701">
        <f t="shared" si="780"/>
        <v>3.6625000000000001</v>
      </c>
      <c r="H10238" s="678"/>
    </row>
    <row r="10239" spans="1:8">
      <c r="A10239" s="676"/>
      <c r="B10239" s="699"/>
      <c r="C10239" s="981" t="s">
        <v>30</v>
      </c>
      <c r="D10239" s="1027" t="s">
        <v>29</v>
      </c>
      <c r="E10239" s="258">
        <v>0.01</v>
      </c>
      <c r="F10239" s="649">
        <v>650</v>
      </c>
      <c r="G10239" s="701">
        <f t="shared" si="780"/>
        <v>6.5</v>
      </c>
      <c r="H10239" s="678"/>
    </row>
    <row r="10240" spans="1:8">
      <c r="A10240" s="676"/>
      <c r="B10240" s="699"/>
      <c r="C10240" s="981" t="s">
        <v>31</v>
      </c>
      <c r="D10240" s="1027" t="s">
        <v>98</v>
      </c>
      <c r="E10240" s="257">
        <v>0.1</v>
      </c>
      <c r="F10240" s="668">
        <v>350</v>
      </c>
      <c r="G10240" s="701">
        <f t="shared" si="780"/>
        <v>35</v>
      </c>
      <c r="H10240" s="678"/>
    </row>
    <row r="10241" spans="1:8">
      <c r="A10241" s="676"/>
      <c r="B10241" s="699"/>
      <c r="C10241" s="981" t="s">
        <v>33</v>
      </c>
      <c r="D10241" s="1027" t="s">
        <v>39</v>
      </c>
      <c r="E10241" s="257">
        <v>0.1</v>
      </c>
      <c r="F10241" s="649">
        <v>800</v>
      </c>
      <c r="G10241" s="701">
        <f t="shared" si="780"/>
        <v>80</v>
      </c>
      <c r="H10241" s="678"/>
    </row>
    <row r="10242" spans="1:8">
      <c r="A10242" s="676"/>
      <c r="B10242" s="699" t="s">
        <v>35</v>
      </c>
      <c r="C10242" s="1061"/>
      <c r="D10242" s="17"/>
      <c r="E10242" s="1063"/>
      <c r="F10242" s="670"/>
      <c r="G10242" s="1533">
        <f>SUM(G10234:G10241)</f>
        <v>1283.1174999999998</v>
      </c>
      <c r="H10242" s="678"/>
    </row>
    <row r="10243" spans="1:8" ht="30">
      <c r="A10243" s="676" t="s">
        <v>5809</v>
      </c>
      <c r="B10243" s="303" t="s">
        <v>254</v>
      </c>
      <c r="C10243" s="981" t="s">
        <v>26</v>
      </c>
      <c r="D10243" s="1027" t="s">
        <v>98</v>
      </c>
      <c r="E10243" s="257">
        <v>0.1</v>
      </c>
      <c r="F10243" s="649">
        <v>67687</v>
      </c>
      <c r="G10243" s="701">
        <f>E10243*F10243</f>
        <v>6768.7000000000007</v>
      </c>
      <c r="H10243" s="678"/>
    </row>
    <row r="10244" spans="1:8">
      <c r="A10244" s="676"/>
      <c r="B10244" s="677"/>
      <c r="C10244" s="981" t="s">
        <v>41</v>
      </c>
      <c r="D10244" s="1027" t="s">
        <v>39</v>
      </c>
      <c r="E10244" s="257">
        <v>0.1</v>
      </c>
      <c r="F10244" s="649">
        <v>1995</v>
      </c>
      <c r="G10244" s="701">
        <f t="shared" ref="G10244:G10258" si="781">E10244*F10244</f>
        <v>199.5</v>
      </c>
      <c r="H10244" s="678"/>
    </row>
    <row r="10245" spans="1:8" ht="30">
      <c r="A10245" s="676"/>
      <c r="B10245" s="677"/>
      <c r="C10245" s="981" t="s">
        <v>244</v>
      </c>
      <c r="D10245" s="1027" t="s">
        <v>98</v>
      </c>
      <c r="E10245" s="257">
        <v>0.1</v>
      </c>
      <c r="F10245" s="649">
        <v>8950</v>
      </c>
      <c r="G10245" s="701">
        <f t="shared" si="781"/>
        <v>895</v>
      </c>
      <c r="H10245" s="131"/>
    </row>
    <row r="10246" spans="1:8">
      <c r="A10246" s="676"/>
      <c r="B10246" s="677"/>
      <c r="C10246" s="981" t="s">
        <v>245</v>
      </c>
      <c r="D10246" s="1027" t="s">
        <v>40</v>
      </c>
      <c r="E10246" s="257">
        <v>0.1</v>
      </c>
      <c r="F10246" s="649">
        <v>7565</v>
      </c>
      <c r="G10246" s="701">
        <f t="shared" si="781"/>
        <v>756.5</v>
      </c>
      <c r="H10246" s="678"/>
    </row>
    <row r="10247" spans="1:8">
      <c r="A10247" s="676"/>
      <c r="B10247" s="677"/>
      <c r="C10247" s="981" t="s">
        <v>83</v>
      </c>
      <c r="D10247" s="1027" t="s">
        <v>98</v>
      </c>
      <c r="E10247" s="257">
        <v>0.01</v>
      </c>
      <c r="F10247" s="649">
        <v>39930</v>
      </c>
      <c r="G10247" s="701">
        <f t="shared" si="781"/>
        <v>399.3</v>
      </c>
      <c r="H10247" s="678"/>
    </row>
    <row r="10248" spans="1:8" ht="30">
      <c r="A10248" s="676"/>
      <c r="B10248" s="677"/>
      <c r="C10248" s="981" t="s">
        <v>1030</v>
      </c>
      <c r="D10248" s="1027" t="s">
        <v>39</v>
      </c>
      <c r="E10248" s="257">
        <v>0.01</v>
      </c>
      <c r="F10248" s="649">
        <v>26500</v>
      </c>
      <c r="G10248" s="701">
        <f t="shared" si="781"/>
        <v>265</v>
      </c>
      <c r="H10248" s="678"/>
    </row>
    <row r="10249" spans="1:8">
      <c r="A10249" s="676"/>
      <c r="B10249" s="677"/>
      <c r="C10249" s="981" t="s">
        <v>247</v>
      </c>
      <c r="D10249" s="1027" t="s">
        <v>98</v>
      </c>
      <c r="E10249" s="257">
        <v>0.01</v>
      </c>
      <c r="F10249" s="649">
        <v>132000</v>
      </c>
      <c r="G10249" s="701">
        <f t="shared" si="781"/>
        <v>1320</v>
      </c>
      <c r="H10249" s="678"/>
    </row>
    <row r="10250" spans="1:8">
      <c r="A10250" s="676"/>
      <c r="B10250" s="677"/>
      <c r="C10250" s="981" t="s">
        <v>154</v>
      </c>
      <c r="D10250" s="1027" t="s">
        <v>98</v>
      </c>
      <c r="E10250" s="257">
        <v>0.01</v>
      </c>
      <c r="F10250" s="649">
        <v>57057</v>
      </c>
      <c r="G10250" s="701">
        <f t="shared" si="781"/>
        <v>570.57000000000005</v>
      </c>
      <c r="H10250" s="678"/>
    </row>
    <row r="10251" spans="1:8">
      <c r="A10251" s="676"/>
      <c r="B10251" s="677"/>
      <c r="C10251" s="981" t="s">
        <v>28</v>
      </c>
      <c r="D10251" s="1027" t="s">
        <v>29</v>
      </c>
      <c r="E10251" s="258">
        <v>0.01</v>
      </c>
      <c r="F10251" s="649">
        <v>316.39999999999998</v>
      </c>
      <c r="G10251" s="701">
        <f t="shared" si="781"/>
        <v>3.1639999999999997</v>
      </c>
      <c r="H10251" s="308"/>
    </row>
    <row r="10252" spans="1:8">
      <c r="A10252" s="676"/>
      <c r="B10252" s="677"/>
      <c r="C10252" s="981" t="s">
        <v>47</v>
      </c>
      <c r="D10252" s="1027" t="s">
        <v>29</v>
      </c>
      <c r="E10252" s="258">
        <v>0.01</v>
      </c>
      <c r="F10252" s="649">
        <v>366.25</v>
      </c>
      <c r="G10252" s="701">
        <f t="shared" si="781"/>
        <v>3.6625000000000001</v>
      </c>
      <c r="H10252" s="678"/>
    </row>
    <row r="10253" spans="1:8">
      <c r="A10253" s="676"/>
      <c r="B10253" s="677"/>
      <c r="C10253" s="981" t="s">
        <v>30</v>
      </c>
      <c r="D10253" s="1027" t="s">
        <v>29</v>
      </c>
      <c r="E10253" s="258">
        <v>0.01</v>
      </c>
      <c r="F10253" s="649">
        <v>650</v>
      </c>
      <c r="G10253" s="701">
        <f t="shared" si="781"/>
        <v>6.5</v>
      </c>
      <c r="H10253" s="678"/>
    </row>
    <row r="10254" spans="1:8">
      <c r="A10254" s="676"/>
      <c r="B10254" s="288"/>
      <c r="C10254" s="981" t="s">
        <v>79</v>
      </c>
      <c r="D10254" s="1027" t="s">
        <v>40</v>
      </c>
      <c r="E10254" s="257">
        <v>1E-3</v>
      </c>
      <c r="F10254" s="649">
        <v>19488</v>
      </c>
      <c r="G10254" s="701">
        <f t="shared" si="781"/>
        <v>19.488</v>
      </c>
      <c r="H10254" s="678"/>
    </row>
    <row r="10255" spans="1:8">
      <c r="A10255" s="676"/>
      <c r="B10255" s="677"/>
      <c r="C10255" s="981" t="s">
        <v>31</v>
      </c>
      <c r="D10255" s="1027" t="s">
        <v>98</v>
      </c>
      <c r="E10255" s="257">
        <v>0.33</v>
      </c>
      <c r="F10255" s="668">
        <v>350</v>
      </c>
      <c r="G10255" s="701">
        <f t="shared" si="781"/>
        <v>115.5</v>
      </c>
      <c r="H10255" s="678"/>
    </row>
    <row r="10256" spans="1:8">
      <c r="A10256" s="676"/>
      <c r="B10256" s="677"/>
      <c r="C10256" s="981" t="s">
        <v>33</v>
      </c>
      <c r="D10256" s="1027" t="s">
        <v>39</v>
      </c>
      <c r="E10256" s="257">
        <v>0.38</v>
      </c>
      <c r="F10256" s="649">
        <v>800</v>
      </c>
      <c r="G10256" s="701">
        <f t="shared" si="781"/>
        <v>304</v>
      </c>
      <c r="H10256" s="678"/>
    </row>
    <row r="10257" spans="1:8">
      <c r="A10257" s="676"/>
      <c r="B10257" s="677"/>
      <c r="C10257" s="981" t="s">
        <v>255</v>
      </c>
      <c r="D10257" s="1027" t="s">
        <v>40</v>
      </c>
      <c r="E10257" s="1058">
        <v>0.01</v>
      </c>
      <c r="F10257" s="649">
        <v>200000</v>
      </c>
      <c r="G10257" s="701">
        <f t="shared" si="781"/>
        <v>2000</v>
      </c>
      <c r="H10257" s="678"/>
    </row>
    <row r="10258" spans="1:8" ht="30">
      <c r="A10258" s="676"/>
      <c r="B10258" s="677"/>
      <c r="C10258" s="981" t="s">
        <v>251</v>
      </c>
      <c r="D10258" s="1027" t="s">
        <v>40</v>
      </c>
      <c r="E10258" s="1058">
        <v>5.0000000000000001E-3</v>
      </c>
      <c r="F10258" s="649">
        <v>63000</v>
      </c>
      <c r="G10258" s="701">
        <f t="shared" si="781"/>
        <v>315</v>
      </c>
      <c r="H10258" s="678"/>
    </row>
    <row r="10259" spans="1:8">
      <c r="A10259" s="676"/>
      <c r="B10259" s="699" t="s">
        <v>35</v>
      </c>
      <c r="C10259" s="1061"/>
      <c r="D10259" s="17"/>
      <c r="E10259" s="1062"/>
      <c r="F10259" s="670"/>
      <c r="G10259" s="1533">
        <f>SUM(G10243:G10258)</f>
        <v>13941.8845</v>
      </c>
      <c r="H10259" s="308"/>
    </row>
    <row r="10260" spans="1:8" ht="30">
      <c r="A10260" s="676" t="s">
        <v>5810</v>
      </c>
      <c r="B10260" s="303" t="s">
        <v>140</v>
      </c>
      <c r="C10260" s="981" t="s">
        <v>26</v>
      </c>
      <c r="D10260" s="1027" t="s">
        <v>98</v>
      </c>
      <c r="E10260" s="1058">
        <v>1E-3</v>
      </c>
      <c r="F10260" s="649">
        <v>67687</v>
      </c>
      <c r="G10260" s="701">
        <f>E10260*F10260</f>
        <v>67.686999999999998</v>
      </c>
      <c r="H10260" s="308"/>
    </row>
    <row r="10261" spans="1:8">
      <c r="A10261" s="676"/>
      <c r="B10261" s="288"/>
      <c r="C10261" s="981" t="s">
        <v>71</v>
      </c>
      <c r="D10261" s="1027" t="s">
        <v>98</v>
      </c>
      <c r="E10261" s="1058">
        <v>1E-3</v>
      </c>
      <c r="F10261" s="671">
        <v>48840</v>
      </c>
      <c r="G10261" s="701">
        <f t="shared" ref="G10261:G10268" si="782">E10261*F10261</f>
        <v>48.84</v>
      </c>
      <c r="H10261" s="308"/>
    </row>
    <row r="10262" spans="1:8">
      <c r="A10262" s="676"/>
      <c r="B10262" s="677"/>
      <c r="C10262" s="981" t="s">
        <v>76</v>
      </c>
      <c r="D10262" s="1027" t="s">
        <v>39</v>
      </c>
      <c r="E10262" s="258">
        <v>0.02</v>
      </c>
      <c r="F10262" s="649">
        <v>10500</v>
      </c>
      <c r="G10262" s="701">
        <f t="shared" si="782"/>
        <v>210</v>
      </c>
      <c r="H10262" s="308"/>
    </row>
    <row r="10263" spans="1:8">
      <c r="A10263" s="676"/>
      <c r="B10263" s="677"/>
      <c r="C10263" s="981" t="s">
        <v>45</v>
      </c>
      <c r="D10263" s="1027" t="s">
        <v>34</v>
      </c>
      <c r="E10263" s="258">
        <v>1E-3</v>
      </c>
      <c r="F10263" s="649">
        <v>82115</v>
      </c>
      <c r="G10263" s="701">
        <f t="shared" si="782"/>
        <v>82.114999999999995</v>
      </c>
      <c r="H10263" s="308"/>
    </row>
    <row r="10264" spans="1:8">
      <c r="A10264" s="676"/>
      <c r="B10264" s="677"/>
      <c r="C10264" s="981" t="s">
        <v>28</v>
      </c>
      <c r="D10264" s="1027" t="s">
        <v>29</v>
      </c>
      <c r="E10264" s="258">
        <v>0.01</v>
      </c>
      <c r="F10264" s="649">
        <v>361.4</v>
      </c>
      <c r="G10264" s="701">
        <f t="shared" si="782"/>
        <v>3.6139999999999999</v>
      </c>
      <c r="H10264" s="308"/>
    </row>
    <row r="10265" spans="1:8">
      <c r="A10265" s="676"/>
      <c r="B10265" s="677"/>
      <c r="C10265" s="981" t="s">
        <v>47</v>
      </c>
      <c r="D10265" s="1027" t="s">
        <v>29</v>
      </c>
      <c r="E10265" s="258">
        <v>0.01</v>
      </c>
      <c r="F10265" s="649">
        <v>366.25</v>
      </c>
      <c r="G10265" s="701">
        <f t="shared" si="782"/>
        <v>3.6625000000000001</v>
      </c>
      <c r="H10265" s="308"/>
    </row>
    <row r="10266" spans="1:8">
      <c r="A10266" s="676"/>
      <c r="B10266" s="677"/>
      <c r="C10266" s="981" t="s">
        <v>30</v>
      </c>
      <c r="D10266" s="1027" t="s">
        <v>29</v>
      </c>
      <c r="E10266" s="258">
        <v>0.01</v>
      </c>
      <c r="F10266" s="649">
        <v>650</v>
      </c>
      <c r="G10266" s="701">
        <f t="shared" si="782"/>
        <v>6.5</v>
      </c>
      <c r="H10266" s="308"/>
    </row>
    <row r="10267" spans="1:8">
      <c r="A10267" s="676"/>
      <c r="B10267" s="677"/>
      <c r="C10267" s="981" t="s">
        <v>106</v>
      </c>
      <c r="D10267" s="1027" t="s">
        <v>116</v>
      </c>
      <c r="E10267" s="258">
        <v>1E-3</v>
      </c>
      <c r="F10267" s="649">
        <v>150375</v>
      </c>
      <c r="G10267" s="701">
        <f t="shared" si="782"/>
        <v>150.375</v>
      </c>
      <c r="H10267" s="308"/>
    </row>
    <row r="10268" spans="1:8">
      <c r="A10268" s="676"/>
      <c r="B10268" s="677"/>
      <c r="C10268" s="981" t="s">
        <v>33</v>
      </c>
      <c r="D10268" s="1027" t="s">
        <v>39</v>
      </c>
      <c r="E10268" s="258">
        <v>0.1</v>
      </c>
      <c r="F10268" s="649">
        <v>800</v>
      </c>
      <c r="G10268" s="701">
        <f t="shared" si="782"/>
        <v>80</v>
      </c>
      <c r="H10268" s="308"/>
    </row>
    <row r="10269" spans="1:8">
      <c r="A10269" s="676"/>
      <c r="B10269" s="699" t="s">
        <v>35</v>
      </c>
      <c r="C10269" s="1061"/>
      <c r="D10269" s="17"/>
      <c r="E10269" s="260"/>
      <c r="F10269" s="670"/>
      <c r="G10269" s="1533">
        <f>SUM(G10260:G10268)</f>
        <v>652.79349999999999</v>
      </c>
      <c r="H10269" s="308"/>
    </row>
    <row r="10270" spans="1:8" ht="30">
      <c r="A10270" s="676" t="s">
        <v>5811</v>
      </c>
      <c r="B10270" s="303" t="s">
        <v>141</v>
      </c>
      <c r="C10270" s="981" t="s">
        <v>26</v>
      </c>
      <c r="D10270" s="1027" t="s">
        <v>98</v>
      </c>
      <c r="E10270" s="1058">
        <v>1E-3</v>
      </c>
      <c r="F10270" s="649">
        <v>67687</v>
      </c>
      <c r="G10270" s="701">
        <f>F10270*E10270</f>
        <v>67.686999999999998</v>
      </c>
      <c r="H10270" s="308"/>
    </row>
    <row r="10271" spans="1:8" ht="45">
      <c r="A10271" s="676"/>
      <c r="B10271" s="677"/>
      <c r="C10271" s="981" t="s">
        <v>142</v>
      </c>
      <c r="D10271" s="1027" t="s">
        <v>98</v>
      </c>
      <c r="E10271" s="1058">
        <v>1E-3</v>
      </c>
      <c r="F10271" s="649">
        <v>46585</v>
      </c>
      <c r="G10271" s="701">
        <f t="shared" ref="G10271:G10280" si="783">E10271*F10271</f>
        <v>46.585000000000001</v>
      </c>
      <c r="H10271" s="308"/>
    </row>
    <row r="10272" spans="1:8">
      <c r="A10272" s="676"/>
      <c r="B10272" s="677"/>
      <c r="C10272" s="981" t="s">
        <v>71</v>
      </c>
      <c r="D10272" s="1027" t="s">
        <v>98</v>
      </c>
      <c r="E10272" s="1058">
        <v>1E-3</v>
      </c>
      <c r="F10272" s="671">
        <v>48840</v>
      </c>
      <c r="G10272" s="701">
        <f t="shared" si="783"/>
        <v>48.84</v>
      </c>
      <c r="H10272" s="308"/>
    </row>
    <row r="10273" spans="1:8">
      <c r="A10273" s="676"/>
      <c r="B10273" s="677"/>
      <c r="C10273" s="981" t="s">
        <v>76</v>
      </c>
      <c r="D10273" s="1027" t="s">
        <v>39</v>
      </c>
      <c r="E10273" s="258">
        <v>0.01</v>
      </c>
      <c r="F10273" s="649">
        <v>10500</v>
      </c>
      <c r="G10273" s="701">
        <f t="shared" si="783"/>
        <v>105</v>
      </c>
      <c r="H10273" s="308"/>
    </row>
    <row r="10274" spans="1:8">
      <c r="A10274" s="676"/>
      <c r="B10274" s="699"/>
      <c r="C10274" s="981" t="s">
        <v>45</v>
      </c>
      <c r="D10274" s="1027" t="s">
        <v>34</v>
      </c>
      <c r="E10274" s="258">
        <v>1E-3</v>
      </c>
      <c r="F10274" s="649">
        <v>82115</v>
      </c>
      <c r="G10274" s="701">
        <f t="shared" si="783"/>
        <v>82.114999999999995</v>
      </c>
      <c r="H10274" s="308"/>
    </row>
    <row r="10275" spans="1:8">
      <c r="A10275" s="676"/>
      <c r="B10275" s="839"/>
      <c r="C10275" s="981" t="s">
        <v>28</v>
      </c>
      <c r="D10275" s="1027" t="s">
        <v>29</v>
      </c>
      <c r="E10275" s="258">
        <v>0.01</v>
      </c>
      <c r="F10275" s="649">
        <v>316.39999999999998</v>
      </c>
      <c r="G10275" s="701">
        <f t="shared" si="783"/>
        <v>3.1639999999999997</v>
      </c>
      <c r="H10275" s="308"/>
    </row>
    <row r="10276" spans="1:8">
      <c r="A10276" s="676"/>
      <c r="B10276" s="288"/>
      <c r="C10276" s="981" t="s">
        <v>47</v>
      </c>
      <c r="D10276" s="1027" t="s">
        <v>29</v>
      </c>
      <c r="E10276" s="258">
        <v>0.01</v>
      </c>
      <c r="F10276" s="649">
        <v>366.25</v>
      </c>
      <c r="G10276" s="701">
        <f t="shared" si="783"/>
        <v>3.6625000000000001</v>
      </c>
      <c r="H10276" s="308"/>
    </row>
    <row r="10277" spans="1:8">
      <c r="A10277" s="676"/>
      <c r="B10277" s="677"/>
      <c r="C10277" s="981" t="s">
        <v>30</v>
      </c>
      <c r="D10277" s="1027" t="s">
        <v>29</v>
      </c>
      <c r="E10277" s="258">
        <v>0.01</v>
      </c>
      <c r="F10277" s="649">
        <v>650</v>
      </c>
      <c r="G10277" s="701">
        <f t="shared" si="783"/>
        <v>6.5</v>
      </c>
      <c r="H10277" s="308"/>
    </row>
    <row r="10278" spans="1:8">
      <c r="A10278" s="676"/>
      <c r="B10278" s="677"/>
      <c r="C10278" s="56" t="s">
        <v>90</v>
      </c>
      <c r="D10278" s="104" t="s">
        <v>34</v>
      </c>
      <c r="E10278" s="1067">
        <v>1E-3</v>
      </c>
      <c r="F10278" s="671">
        <v>175794</v>
      </c>
      <c r="G10278" s="701">
        <f t="shared" si="783"/>
        <v>175.79400000000001</v>
      </c>
      <c r="H10278" s="308"/>
    </row>
    <row r="10279" spans="1:8">
      <c r="A10279" s="676"/>
      <c r="B10279" s="677"/>
      <c r="C10279" s="981" t="s">
        <v>106</v>
      </c>
      <c r="D10279" s="1027" t="s">
        <v>116</v>
      </c>
      <c r="E10279" s="258">
        <v>1E-3</v>
      </c>
      <c r="F10279" s="649">
        <v>150375</v>
      </c>
      <c r="G10279" s="701">
        <f t="shared" si="783"/>
        <v>150.375</v>
      </c>
      <c r="H10279" s="308"/>
    </row>
    <row r="10280" spans="1:8">
      <c r="A10280" s="676"/>
      <c r="B10280" s="699"/>
      <c r="C10280" s="981" t="s">
        <v>33</v>
      </c>
      <c r="D10280" s="1027" t="s">
        <v>39</v>
      </c>
      <c r="E10280" s="258">
        <v>0.1</v>
      </c>
      <c r="F10280" s="649">
        <v>800</v>
      </c>
      <c r="G10280" s="701">
        <f t="shared" si="783"/>
        <v>80</v>
      </c>
      <c r="H10280" s="308"/>
    </row>
    <row r="10281" spans="1:8">
      <c r="A10281" s="676"/>
      <c r="B10281" s="699" t="s">
        <v>35</v>
      </c>
      <c r="C10281" s="742"/>
      <c r="D10281" s="678"/>
      <c r="E10281" s="678"/>
      <c r="F10281" s="204"/>
      <c r="G10281" s="1533">
        <f>SUM(G10270:G10280)</f>
        <v>769.72249999999997</v>
      </c>
      <c r="H10281" s="308"/>
    </row>
    <row r="10282" spans="1:8" ht="30">
      <c r="A10282" s="676" t="s">
        <v>5812</v>
      </c>
      <c r="B10282" s="677" t="s">
        <v>256</v>
      </c>
      <c r="C10282" s="981" t="s">
        <v>257</v>
      </c>
      <c r="D10282" s="1027" t="s">
        <v>98</v>
      </c>
      <c r="E10282" s="1066">
        <v>1.7999999999999999E-2</v>
      </c>
      <c r="F10282" s="649">
        <v>65000</v>
      </c>
      <c r="G10282" s="701">
        <f>E10282*F10282</f>
        <v>1170</v>
      </c>
      <c r="H10282" s="308"/>
    </row>
    <row r="10283" spans="1:8">
      <c r="A10283" s="676"/>
      <c r="B10283" s="699"/>
      <c r="C10283" s="981" t="s">
        <v>573</v>
      </c>
      <c r="D10283" s="1027" t="s">
        <v>39</v>
      </c>
      <c r="E10283" s="1066">
        <v>0.1</v>
      </c>
      <c r="F10283" s="649">
        <v>800</v>
      </c>
      <c r="G10283" s="701">
        <f>E10283*F10283</f>
        <v>80</v>
      </c>
      <c r="H10283" s="308"/>
    </row>
    <row r="10284" spans="1:8">
      <c r="A10284" s="676"/>
      <c r="B10284" s="699"/>
      <c r="C10284" s="981" t="s">
        <v>258</v>
      </c>
      <c r="D10284" s="1027" t="s">
        <v>39</v>
      </c>
      <c r="E10284" s="1066">
        <v>0.03</v>
      </c>
      <c r="F10284" s="649">
        <v>3360</v>
      </c>
      <c r="G10284" s="701">
        <f t="shared" ref="G10284:G10289" si="784">E10284*F10284</f>
        <v>100.8</v>
      </c>
      <c r="H10284" s="308"/>
    </row>
    <row r="10285" spans="1:8">
      <c r="A10285" s="676"/>
      <c r="B10285" s="699"/>
      <c r="C10285" s="981" t="s">
        <v>28</v>
      </c>
      <c r="D10285" s="1027" t="s">
        <v>40</v>
      </c>
      <c r="E10285" s="258">
        <v>1</v>
      </c>
      <c r="F10285" s="649">
        <v>316.39999999999998</v>
      </c>
      <c r="G10285" s="701">
        <f t="shared" si="784"/>
        <v>316.39999999999998</v>
      </c>
      <c r="H10285" s="308"/>
    </row>
    <row r="10286" spans="1:8">
      <c r="A10286" s="676"/>
      <c r="B10286" s="699"/>
      <c r="C10286" s="981" t="s">
        <v>259</v>
      </c>
      <c r="D10286" s="1027" t="s">
        <v>40</v>
      </c>
      <c r="E10286" s="1062">
        <v>0.1</v>
      </c>
      <c r="F10286" s="649">
        <v>859</v>
      </c>
      <c r="G10286" s="701">
        <f t="shared" si="784"/>
        <v>85.9</v>
      </c>
      <c r="H10286" s="308"/>
    </row>
    <row r="10287" spans="1:8">
      <c r="A10287" s="676"/>
      <c r="B10287" s="699"/>
      <c r="C10287" s="981" t="s">
        <v>260</v>
      </c>
      <c r="D10287" s="1027" t="s">
        <v>40</v>
      </c>
      <c r="E10287" s="258">
        <v>0.01</v>
      </c>
      <c r="F10287" s="649">
        <v>650</v>
      </c>
      <c r="G10287" s="701">
        <f t="shared" si="784"/>
        <v>6.5</v>
      </c>
      <c r="H10287" s="308"/>
    </row>
    <row r="10288" spans="1:8">
      <c r="A10288" s="676"/>
      <c r="B10288" s="699"/>
      <c r="C10288" s="981" t="s">
        <v>261</v>
      </c>
      <c r="D10288" s="1027" t="s">
        <v>98</v>
      </c>
      <c r="E10288" s="1062">
        <v>0.03</v>
      </c>
      <c r="F10288" s="668">
        <v>350</v>
      </c>
      <c r="G10288" s="701">
        <f t="shared" si="784"/>
        <v>10.5</v>
      </c>
      <c r="H10288" s="308"/>
    </row>
    <row r="10289" spans="1:8">
      <c r="A10289" s="676"/>
      <c r="B10289" s="699"/>
      <c r="C10289" s="981" t="s">
        <v>262</v>
      </c>
      <c r="D10289" s="1027" t="s">
        <v>40</v>
      </c>
      <c r="E10289" s="1062">
        <v>1</v>
      </c>
      <c r="F10289" s="668">
        <v>80</v>
      </c>
      <c r="G10289" s="701">
        <f t="shared" si="784"/>
        <v>80</v>
      </c>
      <c r="H10289" s="308"/>
    </row>
    <row r="10290" spans="1:8">
      <c r="A10290" s="676"/>
      <c r="B10290" s="699" t="s">
        <v>35</v>
      </c>
      <c r="C10290" s="742"/>
      <c r="D10290" s="678"/>
      <c r="E10290" s="612"/>
      <c r="F10290" s="204"/>
      <c r="G10290" s="1533">
        <f>SUM(G10282:G10289)</f>
        <v>1850.1</v>
      </c>
      <c r="H10290" s="308"/>
    </row>
    <row r="10291" spans="1:8" ht="99.75">
      <c r="A10291" s="66" t="s">
        <v>5461</v>
      </c>
      <c r="B10291" s="400" t="s">
        <v>264</v>
      </c>
      <c r="C10291" s="482"/>
      <c r="D10291" s="285"/>
      <c r="E10291" s="592"/>
      <c r="F10291" s="440"/>
      <c r="G10291" s="891"/>
      <c r="H10291" s="285"/>
    </row>
    <row r="10292" spans="1:8" ht="30">
      <c r="A10292" s="1218" t="s">
        <v>5451</v>
      </c>
      <c r="B10292" s="303" t="s">
        <v>265</v>
      </c>
      <c r="C10292" s="981" t="s">
        <v>58</v>
      </c>
      <c r="D10292" s="1027" t="s">
        <v>98</v>
      </c>
      <c r="E10292" s="1058">
        <v>1E-3</v>
      </c>
      <c r="F10292" s="649">
        <v>74448</v>
      </c>
      <c r="G10292" s="701">
        <f>E10292*F10292</f>
        <v>74.448000000000008</v>
      </c>
      <c r="H10292" s="678"/>
    </row>
    <row r="10293" spans="1:8">
      <c r="A10293" s="676"/>
      <c r="B10293" s="677"/>
      <c r="C10293" s="981" t="s">
        <v>59</v>
      </c>
      <c r="D10293" s="1027" t="s">
        <v>98</v>
      </c>
      <c r="E10293" s="1058">
        <v>1E-3</v>
      </c>
      <c r="F10293" s="649">
        <v>45513</v>
      </c>
      <c r="G10293" s="701">
        <f t="shared" ref="G10293:G10317" si="785">E10293*F10293</f>
        <v>45.512999999999998</v>
      </c>
      <c r="H10293" s="678"/>
    </row>
    <row r="10294" spans="1:8">
      <c r="A10294" s="676"/>
      <c r="B10294" s="677"/>
      <c r="C10294" s="981" t="s">
        <v>60</v>
      </c>
      <c r="D10294" s="1027" t="s">
        <v>98</v>
      </c>
      <c r="E10294" s="1058">
        <v>1E-3</v>
      </c>
      <c r="F10294" s="649">
        <v>99906</v>
      </c>
      <c r="G10294" s="701">
        <f t="shared" si="785"/>
        <v>99.906000000000006</v>
      </c>
      <c r="H10294" s="678"/>
    </row>
    <row r="10295" spans="1:8">
      <c r="A10295" s="676"/>
      <c r="B10295" s="677"/>
      <c r="C10295" s="981" t="s">
        <v>50</v>
      </c>
      <c r="D10295" s="1027" t="s">
        <v>98</v>
      </c>
      <c r="E10295" s="1058">
        <v>1E-3</v>
      </c>
      <c r="F10295" s="649">
        <v>69797</v>
      </c>
      <c r="G10295" s="701">
        <f t="shared" si="785"/>
        <v>69.796999999999997</v>
      </c>
      <c r="H10295" s="678"/>
    </row>
    <row r="10296" spans="1:8">
      <c r="A10296" s="676"/>
      <c r="B10296" s="677"/>
      <c r="C10296" s="981" t="s">
        <v>266</v>
      </c>
      <c r="D10296" s="1027" t="s">
        <v>98</v>
      </c>
      <c r="E10296" s="1058">
        <v>1E-3</v>
      </c>
      <c r="F10296" s="649">
        <v>34001</v>
      </c>
      <c r="G10296" s="701">
        <f t="shared" si="785"/>
        <v>34.000999999999998</v>
      </c>
      <c r="H10296" s="678"/>
    </row>
    <row r="10297" spans="1:8">
      <c r="A10297" s="676"/>
      <c r="B10297" s="677"/>
      <c r="C10297" s="981" t="s">
        <v>267</v>
      </c>
      <c r="D10297" s="1027" t="s">
        <v>98</v>
      </c>
      <c r="E10297" s="1058">
        <v>1E-3</v>
      </c>
      <c r="F10297" s="649">
        <v>69797</v>
      </c>
      <c r="G10297" s="701">
        <f t="shared" si="785"/>
        <v>69.796999999999997</v>
      </c>
      <c r="H10297" s="678"/>
    </row>
    <row r="10298" spans="1:8">
      <c r="A10298" s="676"/>
      <c r="B10298" s="677"/>
      <c r="C10298" s="981" t="s">
        <v>63</v>
      </c>
      <c r="D10298" s="1027" t="s">
        <v>98</v>
      </c>
      <c r="E10298" s="1058">
        <v>1E-3</v>
      </c>
      <c r="F10298" s="649">
        <v>69797</v>
      </c>
      <c r="G10298" s="701">
        <f t="shared" si="785"/>
        <v>69.796999999999997</v>
      </c>
      <c r="H10298" s="678"/>
    </row>
    <row r="10299" spans="1:8">
      <c r="A10299" s="676"/>
      <c r="B10299" s="677"/>
      <c r="C10299" s="981" t="s">
        <v>64</v>
      </c>
      <c r="D10299" s="1027" t="s">
        <v>98</v>
      </c>
      <c r="E10299" s="1058">
        <v>1E-3</v>
      </c>
      <c r="F10299" s="649">
        <v>10500</v>
      </c>
      <c r="G10299" s="701">
        <f t="shared" si="785"/>
        <v>10.5</v>
      </c>
      <c r="H10299" s="678"/>
    </row>
    <row r="10300" spans="1:8">
      <c r="A10300" s="676"/>
      <c r="B10300" s="677"/>
      <c r="C10300" s="981" t="s">
        <v>65</v>
      </c>
      <c r="D10300" s="1027" t="s">
        <v>98</v>
      </c>
      <c r="E10300" s="1058">
        <v>1E-3</v>
      </c>
      <c r="F10300" s="649">
        <v>91872</v>
      </c>
      <c r="G10300" s="701">
        <f t="shared" si="785"/>
        <v>91.872</v>
      </c>
      <c r="H10300" s="678"/>
    </row>
    <row r="10301" spans="1:8">
      <c r="A10301" s="676"/>
      <c r="B10301" s="677"/>
      <c r="C10301" s="981" t="s">
        <v>268</v>
      </c>
      <c r="D10301" s="1027" t="s">
        <v>98</v>
      </c>
      <c r="E10301" s="1058">
        <v>1E-3</v>
      </c>
      <c r="F10301" s="649">
        <v>80176</v>
      </c>
      <c r="G10301" s="701">
        <f t="shared" si="785"/>
        <v>80.176000000000002</v>
      </c>
      <c r="H10301" s="678"/>
    </row>
    <row r="10302" spans="1:8">
      <c r="A10302" s="676"/>
      <c r="B10302" s="677"/>
      <c r="C10302" s="981" t="s">
        <v>269</v>
      </c>
      <c r="D10302" s="1027" t="s">
        <v>98</v>
      </c>
      <c r="E10302" s="1058">
        <v>1E-3</v>
      </c>
      <c r="F10302" s="649">
        <v>7982</v>
      </c>
      <c r="G10302" s="701">
        <f t="shared" si="785"/>
        <v>7.9820000000000002</v>
      </c>
      <c r="H10302" s="131"/>
    </row>
    <row r="10303" spans="1:8">
      <c r="A10303" s="676"/>
      <c r="B10303" s="288"/>
      <c r="C10303" s="981" t="s">
        <v>270</v>
      </c>
      <c r="D10303" s="1027" t="s">
        <v>98</v>
      </c>
      <c r="E10303" s="1058">
        <v>1E-3</v>
      </c>
      <c r="F10303" s="649">
        <v>158202</v>
      </c>
      <c r="G10303" s="701">
        <f t="shared" si="785"/>
        <v>158.202</v>
      </c>
      <c r="H10303" s="678"/>
    </row>
    <row r="10304" spans="1:8">
      <c r="A10304" s="676"/>
      <c r="B10304" s="677"/>
      <c r="C10304" s="981" t="s">
        <v>271</v>
      </c>
      <c r="D10304" s="1027" t="s">
        <v>98</v>
      </c>
      <c r="E10304" s="1058">
        <v>1E-3</v>
      </c>
      <c r="F10304" s="649">
        <v>10500</v>
      </c>
      <c r="G10304" s="701">
        <f t="shared" si="785"/>
        <v>10.5</v>
      </c>
      <c r="H10304" s="678"/>
    </row>
    <row r="10305" spans="1:8">
      <c r="A10305" s="676"/>
      <c r="B10305" s="677"/>
      <c r="C10305" s="981" t="s">
        <v>272</v>
      </c>
      <c r="D10305" s="1027" t="s">
        <v>98</v>
      </c>
      <c r="E10305" s="1058">
        <v>1E-3</v>
      </c>
      <c r="F10305" s="649">
        <v>48840</v>
      </c>
      <c r="G10305" s="701">
        <f t="shared" si="785"/>
        <v>48.84</v>
      </c>
      <c r="H10305" s="678"/>
    </row>
    <row r="10306" spans="1:8">
      <c r="A10306" s="676"/>
      <c r="B10306" s="677"/>
      <c r="C10306" s="981" t="s">
        <v>273</v>
      </c>
      <c r="D10306" s="1027" t="s">
        <v>75</v>
      </c>
      <c r="E10306" s="257">
        <v>5.0000000000000001E-3</v>
      </c>
      <c r="F10306" s="649">
        <v>74415</v>
      </c>
      <c r="G10306" s="701">
        <f t="shared" si="785"/>
        <v>372.07499999999999</v>
      </c>
      <c r="H10306" s="678"/>
    </row>
    <row r="10307" spans="1:8">
      <c r="A10307" s="676"/>
      <c r="B10307" s="677"/>
      <c r="C10307" s="981" t="s">
        <v>274</v>
      </c>
      <c r="D10307" s="1027" t="s">
        <v>39</v>
      </c>
      <c r="E10307" s="257">
        <v>0.01</v>
      </c>
      <c r="F10307" s="649">
        <v>10500</v>
      </c>
      <c r="G10307" s="701">
        <f t="shared" si="785"/>
        <v>105</v>
      </c>
      <c r="H10307" s="678"/>
    </row>
    <row r="10308" spans="1:8">
      <c r="A10308" s="676"/>
      <c r="B10308" s="677"/>
      <c r="C10308" s="981" t="s">
        <v>74</v>
      </c>
      <c r="D10308" s="1027" t="s">
        <v>39</v>
      </c>
      <c r="E10308" s="257">
        <v>0.01</v>
      </c>
      <c r="F10308" s="649">
        <v>10500</v>
      </c>
      <c r="G10308" s="701">
        <f t="shared" si="785"/>
        <v>105</v>
      </c>
      <c r="H10308" s="678"/>
    </row>
    <row r="10309" spans="1:8">
      <c r="A10309" s="676"/>
      <c r="B10309" s="677"/>
      <c r="C10309" s="981" t="s">
        <v>76</v>
      </c>
      <c r="D10309" s="1027" t="s">
        <v>39</v>
      </c>
      <c r="E10309" s="257">
        <v>0.01</v>
      </c>
      <c r="F10309" s="649">
        <v>10500</v>
      </c>
      <c r="G10309" s="701">
        <f t="shared" si="785"/>
        <v>105</v>
      </c>
      <c r="H10309" s="678"/>
    </row>
    <row r="10310" spans="1:8">
      <c r="A10310" s="676"/>
      <c r="B10310" s="677"/>
      <c r="C10310" s="981" t="s">
        <v>46</v>
      </c>
      <c r="D10310" s="1027" t="s">
        <v>39</v>
      </c>
      <c r="E10310" s="257">
        <v>0.01</v>
      </c>
      <c r="F10310" s="649">
        <v>8468</v>
      </c>
      <c r="G10310" s="701">
        <f t="shared" si="785"/>
        <v>84.68</v>
      </c>
      <c r="H10310" s="678"/>
    </row>
    <row r="10311" spans="1:8">
      <c r="A10311" s="676"/>
      <c r="B10311" s="677"/>
      <c r="C10311" s="981" t="s">
        <v>77</v>
      </c>
      <c r="D10311" s="1027" t="s">
        <v>39</v>
      </c>
      <c r="E10311" s="257">
        <v>0.01</v>
      </c>
      <c r="F10311" s="649">
        <v>15500</v>
      </c>
      <c r="G10311" s="701">
        <f t="shared" si="785"/>
        <v>155</v>
      </c>
      <c r="H10311" s="678"/>
    </row>
    <row r="10312" spans="1:8">
      <c r="A10312" s="676"/>
      <c r="B10312" s="677"/>
      <c r="C10312" s="981" t="s">
        <v>275</v>
      </c>
      <c r="D10312" s="1027" t="s">
        <v>39</v>
      </c>
      <c r="E10312" s="1058">
        <v>1E-3</v>
      </c>
      <c r="F10312" s="649">
        <v>26500</v>
      </c>
      <c r="G10312" s="701">
        <f t="shared" si="785"/>
        <v>26.5</v>
      </c>
      <c r="H10312" s="678"/>
    </row>
    <row r="10313" spans="1:8">
      <c r="A10313" s="676"/>
      <c r="B10313" s="677"/>
      <c r="C10313" s="981" t="s">
        <v>45</v>
      </c>
      <c r="D10313" s="1027" t="s">
        <v>39</v>
      </c>
      <c r="E10313" s="257">
        <v>1E-3</v>
      </c>
      <c r="F10313" s="649">
        <v>82115</v>
      </c>
      <c r="G10313" s="701">
        <f t="shared" si="785"/>
        <v>82.114999999999995</v>
      </c>
      <c r="H10313" s="678"/>
    </row>
    <row r="10314" spans="1:8">
      <c r="A10314" s="676"/>
      <c r="B10314" s="677"/>
      <c r="C10314" s="981" t="s">
        <v>28</v>
      </c>
      <c r="D10314" s="1027" t="s">
        <v>29</v>
      </c>
      <c r="E10314" s="258">
        <v>0.01</v>
      </c>
      <c r="F10314" s="649">
        <v>316.39999999999998</v>
      </c>
      <c r="G10314" s="701">
        <f t="shared" si="785"/>
        <v>3.1639999999999997</v>
      </c>
      <c r="H10314" s="131"/>
    </row>
    <row r="10315" spans="1:8">
      <c r="A10315" s="676"/>
      <c r="B10315" s="677"/>
      <c r="C10315" s="981" t="s">
        <v>30</v>
      </c>
      <c r="D10315" s="1027" t="s">
        <v>29</v>
      </c>
      <c r="E10315" s="258">
        <v>0.01</v>
      </c>
      <c r="F10315" s="649">
        <v>650</v>
      </c>
      <c r="G10315" s="701">
        <f t="shared" si="785"/>
        <v>6.5</v>
      </c>
      <c r="H10315" s="678"/>
    </row>
    <row r="10316" spans="1:8">
      <c r="A10316" s="676"/>
      <c r="B10316" s="677"/>
      <c r="C10316" s="981" t="s">
        <v>213</v>
      </c>
      <c r="D10316" s="1027" t="s">
        <v>29</v>
      </c>
      <c r="E10316" s="259">
        <v>1</v>
      </c>
      <c r="F10316" s="649">
        <v>32</v>
      </c>
      <c r="G10316" s="701">
        <f t="shared" si="785"/>
        <v>32</v>
      </c>
      <c r="H10316" s="678"/>
    </row>
    <row r="10317" spans="1:8">
      <c r="A10317" s="676"/>
      <c r="B10317" s="677"/>
      <c r="C10317" s="981" t="s">
        <v>31</v>
      </c>
      <c r="D10317" s="1027" t="s">
        <v>98</v>
      </c>
      <c r="E10317" s="257">
        <v>0.1</v>
      </c>
      <c r="F10317" s="668">
        <v>350</v>
      </c>
      <c r="G10317" s="701">
        <f t="shared" si="785"/>
        <v>35</v>
      </c>
      <c r="H10317" s="678"/>
    </row>
    <row r="10318" spans="1:8">
      <c r="A10318" s="676"/>
      <c r="B10318" s="699" t="s">
        <v>35</v>
      </c>
      <c r="C10318" s="744"/>
      <c r="D10318" s="103"/>
      <c r="E10318" s="608"/>
      <c r="F10318" s="429"/>
      <c r="G10318" s="1533">
        <f>SUM(G10292:G10317)</f>
        <v>1983.365</v>
      </c>
      <c r="H10318" s="308"/>
    </row>
    <row r="10319" spans="1:8" ht="60">
      <c r="A10319" s="676" t="s">
        <v>5452</v>
      </c>
      <c r="B10319" s="303" t="s">
        <v>276</v>
      </c>
      <c r="C10319" s="1065" t="s">
        <v>50</v>
      </c>
      <c r="D10319" s="1028" t="s">
        <v>98</v>
      </c>
      <c r="E10319" s="1058">
        <v>1E-3</v>
      </c>
      <c r="F10319" s="649">
        <v>69797</v>
      </c>
      <c r="G10319" s="701">
        <f>E10319*F10319</f>
        <v>69.796999999999997</v>
      </c>
      <c r="H10319" s="131"/>
    </row>
    <row r="10320" spans="1:8">
      <c r="A10320" s="676"/>
      <c r="B10320" s="288"/>
      <c r="C10320" s="981" t="s">
        <v>266</v>
      </c>
      <c r="D10320" s="1028" t="s">
        <v>98</v>
      </c>
      <c r="E10320" s="1058">
        <v>1E-3</v>
      </c>
      <c r="F10320" s="649">
        <v>34001</v>
      </c>
      <c r="G10320" s="701">
        <f t="shared" ref="G10320:G10340" si="786">E10320*F10320</f>
        <v>34.000999999999998</v>
      </c>
      <c r="H10320" s="678"/>
    </row>
    <row r="10321" spans="1:8">
      <c r="A10321" s="676"/>
      <c r="B10321" s="677"/>
      <c r="C10321" s="981" t="s">
        <v>26</v>
      </c>
      <c r="D10321" s="1028" t="s">
        <v>98</v>
      </c>
      <c r="E10321" s="1058">
        <v>1E-3</v>
      </c>
      <c r="F10321" s="649">
        <v>67687</v>
      </c>
      <c r="G10321" s="701">
        <f t="shared" si="786"/>
        <v>67.686999999999998</v>
      </c>
      <c r="H10321" s="678"/>
    </row>
    <row r="10322" spans="1:8">
      <c r="A10322" s="676"/>
      <c r="B10322" s="677"/>
      <c r="C10322" s="981" t="s">
        <v>63</v>
      </c>
      <c r="D10322" s="1028" t="s">
        <v>98</v>
      </c>
      <c r="E10322" s="1058">
        <v>1E-3</v>
      </c>
      <c r="F10322" s="649">
        <v>69797</v>
      </c>
      <c r="G10322" s="701">
        <f t="shared" si="786"/>
        <v>69.796999999999997</v>
      </c>
      <c r="H10322" s="678"/>
    </row>
    <row r="10323" spans="1:8">
      <c r="A10323" s="676"/>
      <c r="B10323" s="677"/>
      <c r="C10323" s="981" t="s">
        <v>277</v>
      </c>
      <c r="D10323" s="1028" t="s">
        <v>98</v>
      </c>
      <c r="E10323" s="1058">
        <v>1E-3</v>
      </c>
      <c r="F10323" s="649">
        <v>10500</v>
      </c>
      <c r="G10323" s="701">
        <f t="shared" si="786"/>
        <v>10.5</v>
      </c>
      <c r="H10323" s="678"/>
    </row>
    <row r="10324" spans="1:8">
      <c r="A10324" s="676"/>
      <c r="B10324" s="677"/>
      <c r="C10324" s="981" t="s">
        <v>65</v>
      </c>
      <c r="D10324" s="1028" t="s">
        <v>98</v>
      </c>
      <c r="E10324" s="1058">
        <v>1E-3</v>
      </c>
      <c r="F10324" s="649">
        <v>91872</v>
      </c>
      <c r="G10324" s="701">
        <f t="shared" si="786"/>
        <v>91.872</v>
      </c>
      <c r="H10324" s="678"/>
    </row>
    <row r="10325" spans="1:8">
      <c r="A10325" s="676"/>
      <c r="B10325" s="677"/>
      <c r="C10325" s="981" t="s">
        <v>268</v>
      </c>
      <c r="D10325" s="1028" t="s">
        <v>98</v>
      </c>
      <c r="E10325" s="1058">
        <v>1E-3</v>
      </c>
      <c r="F10325" s="649">
        <v>80176</v>
      </c>
      <c r="G10325" s="701">
        <f t="shared" si="786"/>
        <v>80.176000000000002</v>
      </c>
      <c r="H10325" s="678"/>
    </row>
    <row r="10326" spans="1:8">
      <c r="A10326" s="676"/>
      <c r="B10326" s="677"/>
      <c r="C10326" s="981" t="s">
        <v>269</v>
      </c>
      <c r="D10326" s="1028" t="s">
        <v>98</v>
      </c>
      <c r="E10326" s="1058">
        <v>1E-3</v>
      </c>
      <c r="F10326" s="649">
        <v>7982</v>
      </c>
      <c r="G10326" s="701">
        <f t="shared" si="786"/>
        <v>7.9820000000000002</v>
      </c>
      <c r="H10326" s="131"/>
    </row>
    <row r="10327" spans="1:8">
      <c r="A10327" s="676"/>
      <c r="B10327" s="288"/>
      <c r="C10327" s="981" t="s">
        <v>270</v>
      </c>
      <c r="D10327" s="1028" t="s">
        <v>98</v>
      </c>
      <c r="E10327" s="1058">
        <v>5.0000000000000001E-4</v>
      </c>
      <c r="F10327" s="649">
        <v>158202</v>
      </c>
      <c r="G10327" s="701">
        <f t="shared" si="786"/>
        <v>79.100999999999999</v>
      </c>
      <c r="H10327" s="678"/>
    </row>
    <row r="10328" spans="1:8">
      <c r="A10328" s="676"/>
      <c r="B10328" s="677"/>
      <c r="C10328" s="981" t="s">
        <v>271</v>
      </c>
      <c r="D10328" s="1028" t="s">
        <v>98</v>
      </c>
      <c r="E10328" s="1058">
        <v>1E-3</v>
      </c>
      <c r="F10328" s="649">
        <v>10500</v>
      </c>
      <c r="G10328" s="701">
        <f t="shared" si="786"/>
        <v>10.5</v>
      </c>
      <c r="H10328" s="678"/>
    </row>
    <row r="10329" spans="1:8">
      <c r="A10329" s="676"/>
      <c r="B10329" s="677"/>
      <c r="C10329" s="981" t="s">
        <v>278</v>
      </c>
      <c r="D10329" s="1028" t="s">
        <v>98</v>
      </c>
      <c r="E10329" s="1058">
        <v>1E-3</v>
      </c>
      <c r="F10329" s="649">
        <v>48840</v>
      </c>
      <c r="G10329" s="701">
        <f t="shared" si="786"/>
        <v>48.84</v>
      </c>
      <c r="H10329" s="678"/>
    </row>
    <row r="10330" spans="1:8">
      <c r="A10330" s="676"/>
      <c r="B10330" s="677"/>
      <c r="C10330" s="981" t="s">
        <v>273</v>
      </c>
      <c r="D10330" s="1027" t="s">
        <v>75</v>
      </c>
      <c r="E10330" s="257">
        <v>1E-3</v>
      </c>
      <c r="F10330" s="649">
        <v>74415</v>
      </c>
      <c r="G10330" s="701">
        <f t="shared" si="786"/>
        <v>74.415000000000006</v>
      </c>
      <c r="H10330" s="678"/>
    </row>
    <row r="10331" spans="1:8">
      <c r="A10331" s="676"/>
      <c r="B10331" s="677"/>
      <c r="C10331" s="981" t="s">
        <v>274</v>
      </c>
      <c r="D10331" s="1027" t="s">
        <v>39</v>
      </c>
      <c r="E10331" s="257">
        <v>5.0000000000000001E-3</v>
      </c>
      <c r="F10331" s="649">
        <v>10500</v>
      </c>
      <c r="G10331" s="701">
        <f t="shared" si="786"/>
        <v>52.5</v>
      </c>
      <c r="H10331" s="678"/>
    </row>
    <row r="10332" spans="1:8">
      <c r="A10332" s="676"/>
      <c r="B10332" s="677"/>
      <c r="C10332" s="981" t="s">
        <v>74</v>
      </c>
      <c r="D10332" s="1027" t="s">
        <v>39</v>
      </c>
      <c r="E10332" s="257">
        <v>5.0000000000000001E-3</v>
      </c>
      <c r="F10332" s="649">
        <v>10500</v>
      </c>
      <c r="G10332" s="701">
        <f t="shared" si="786"/>
        <v>52.5</v>
      </c>
      <c r="H10332" s="678"/>
    </row>
    <row r="10333" spans="1:8">
      <c r="A10333" s="676"/>
      <c r="B10333" s="677"/>
      <c r="C10333" s="981" t="s">
        <v>76</v>
      </c>
      <c r="D10333" s="1027" t="s">
        <v>39</v>
      </c>
      <c r="E10333" s="257">
        <v>5.0000000000000001E-3</v>
      </c>
      <c r="F10333" s="649">
        <v>10500</v>
      </c>
      <c r="G10333" s="701">
        <f t="shared" si="786"/>
        <v>52.5</v>
      </c>
      <c r="H10333" s="678"/>
    </row>
    <row r="10334" spans="1:8">
      <c r="A10334" s="676"/>
      <c r="B10334" s="677"/>
      <c r="C10334" s="981" t="s">
        <v>279</v>
      </c>
      <c r="D10334" s="1027" t="s">
        <v>116</v>
      </c>
      <c r="E10334" s="257">
        <v>0.01</v>
      </c>
      <c r="F10334" s="649">
        <v>8468</v>
      </c>
      <c r="G10334" s="701">
        <f t="shared" si="786"/>
        <v>84.68</v>
      </c>
      <c r="H10334" s="131"/>
    </row>
    <row r="10335" spans="1:8">
      <c r="A10335" s="676"/>
      <c r="B10335" s="288"/>
      <c r="C10335" s="981" t="s">
        <v>280</v>
      </c>
      <c r="D10335" s="1027" t="s">
        <v>39</v>
      </c>
      <c r="E10335" s="257">
        <v>1E-3</v>
      </c>
      <c r="F10335" s="649">
        <v>82115</v>
      </c>
      <c r="G10335" s="701">
        <f t="shared" si="786"/>
        <v>82.114999999999995</v>
      </c>
      <c r="H10335" s="678"/>
    </row>
    <row r="10336" spans="1:8">
      <c r="A10336" s="676"/>
      <c r="B10336" s="677"/>
      <c r="C10336" s="981" t="s">
        <v>574</v>
      </c>
      <c r="D10336" s="1027" t="s">
        <v>29</v>
      </c>
      <c r="E10336" s="259">
        <v>0.5</v>
      </c>
      <c r="F10336" s="649">
        <v>316.39999999999998</v>
      </c>
      <c r="G10336" s="701">
        <f t="shared" si="786"/>
        <v>158.19999999999999</v>
      </c>
      <c r="H10336" s="678"/>
    </row>
    <row r="10337" spans="1:8">
      <c r="A10337" s="676"/>
      <c r="B10337" s="677"/>
      <c r="C10337" s="981" t="s">
        <v>47</v>
      </c>
      <c r="D10337" s="1027" t="s">
        <v>29</v>
      </c>
      <c r="E10337" s="258">
        <v>0.01</v>
      </c>
      <c r="F10337" s="649">
        <v>366.25</v>
      </c>
      <c r="G10337" s="701">
        <f t="shared" si="786"/>
        <v>3.6625000000000001</v>
      </c>
      <c r="H10337" s="678"/>
    </row>
    <row r="10338" spans="1:8">
      <c r="A10338" s="676"/>
      <c r="B10338" s="677"/>
      <c r="C10338" s="981" t="s">
        <v>30</v>
      </c>
      <c r="D10338" s="1027" t="s">
        <v>29</v>
      </c>
      <c r="E10338" s="258">
        <v>0.01</v>
      </c>
      <c r="F10338" s="649">
        <v>650</v>
      </c>
      <c r="G10338" s="701">
        <f t="shared" si="786"/>
        <v>6.5</v>
      </c>
      <c r="H10338" s="678"/>
    </row>
    <row r="10339" spans="1:8">
      <c r="A10339" s="676"/>
      <c r="B10339" s="677"/>
      <c r="C10339" s="981" t="s">
        <v>213</v>
      </c>
      <c r="D10339" s="1027" t="s">
        <v>29</v>
      </c>
      <c r="E10339" s="259">
        <v>1</v>
      </c>
      <c r="F10339" s="649">
        <v>32</v>
      </c>
      <c r="G10339" s="701">
        <f t="shared" si="786"/>
        <v>32</v>
      </c>
      <c r="H10339" s="678"/>
    </row>
    <row r="10340" spans="1:8">
      <c r="A10340" s="676"/>
      <c r="B10340" s="677"/>
      <c r="C10340" s="981" t="s">
        <v>31</v>
      </c>
      <c r="D10340" s="1027" t="s">
        <v>98</v>
      </c>
      <c r="E10340" s="257">
        <v>0.1</v>
      </c>
      <c r="F10340" s="668">
        <v>350</v>
      </c>
      <c r="G10340" s="701">
        <f t="shared" si="786"/>
        <v>35</v>
      </c>
      <c r="H10340" s="678"/>
    </row>
    <row r="10341" spans="1:8">
      <c r="A10341" s="676"/>
      <c r="B10341" s="699" t="s">
        <v>35</v>
      </c>
      <c r="C10341" s="744"/>
      <c r="D10341" s="103"/>
      <c r="E10341" s="608"/>
      <c r="F10341" s="429"/>
      <c r="G10341" s="1533">
        <f>SUM(G10319:G10340)</f>
        <v>1204.3254999999999</v>
      </c>
      <c r="H10341" s="308"/>
    </row>
    <row r="10342" spans="1:8" ht="45">
      <c r="A10342" s="676" t="s">
        <v>5453</v>
      </c>
      <c r="B10342" s="303" t="s">
        <v>281</v>
      </c>
      <c r="C10342" s="981" t="s">
        <v>26</v>
      </c>
      <c r="D10342" s="1027" t="s">
        <v>98</v>
      </c>
      <c r="E10342" s="257">
        <v>1E-3</v>
      </c>
      <c r="F10342" s="649">
        <v>67687</v>
      </c>
      <c r="G10342" s="701">
        <f>E10342*F10342</f>
        <v>67.686999999999998</v>
      </c>
      <c r="H10342" s="678"/>
    </row>
    <row r="10343" spans="1:8">
      <c r="A10343" s="676"/>
      <c r="B10343" s="677"/>
      <c r="C10343" s="981" t="s">
        <v>138</v>
      </c>
      <c r="D10343" s="1027" t="s">
        <v>98</v>
      </c>
      <c r="E10343" s="257">
        <v>1E-3</v>
      </c>
      <c r="F10343" s="649">
        <v>45799</v>
      </c>
      <c r="G10343" s="701">
        <f t="shared" ref="G10343:G10349" si="787">E10343*F10343</f>
        <v>45.798999999999999</v>
      </c>
      <c r="H10343" s="678"/>
    </row>
    <row r="10344" spans="1:8">
      <c r="A10344" s="676"/>
      <c r="B10344" s="677"/>
      <c r="C10344" s="981" t="s">
        <v>50</v>
      </c>
      <c r="D10344" s="1027" t="s">
        <v>98</v>
      </c>
      <c r="E10344" s="257">
        <v>1E-3</v>
      </c>
      <c r="F10344" s="649">
        <v>69797</v>
      </c>
      <c r="G10344" s="701">
        <f t="shared" si="787"/>
        <v>69.796999999999997</v>
      </c>
      <c r="H10344" s="678"/>
    </row>
    <row r="10345" spans="1:8">
      <c r="A10345" s="676"/>
      <c r="B10345" s="677"/>
      <c r="C10345" s="981" t="s">
        <v>282</v>
      </c>
      <c r="D10345" s="1027" t="s">
        <v>98</v>
      </c>
      <c r="E10345" s="257">
        <v>5.0000000000000001E-3</v>
      </c>
      <c r="F10345" s="649">
        <v>75072</v>
      </c>
      <c r="G10345" s="701">
        <f t="shared" si="787"/>
        <v>375.36</v>
      </c>
      <c r="H10345" s="678"/>
    </row>
    <row r="10346" spans="1:8">
      <c r="A10346" s="676"/>
      <c r="B10346" s="677"/>
      <c r="C10346" s="981" t="s">
        <v>574</v>
      </c>
      <c r="D10346" s="1027" t="s">
        <v>29</v>
      </c>
      <c r="E10346" s="259">
        <v>0.5</v>
      </c>
      <c r="F10346" s="649">
        <v>316.39999999999998</v>
      </c>
      <c r="G10346" s="701">
        <f t="shared" si="787"/>
        <v>158.19999999999999</v>
      </c>
      <c r="H10346" s="678"/>
    </row>
    <row r="10347" spans="1:8">
      <c r="A10347" s="676"/>
      <c r="B10347" s="677"/>
      <c r="C10347" s="981" t="s">
        <v>213</v>
      </c>
      <c r="D10347" s="1027" t="s">
        <v>29</v>
      </c>
      <c r="E10347" s="259">
        <v>0.5</v>
      </c>
      <c r="F10347" s="649">
        <v>32</v>
      </c>
      <c r="G10347" s="701">
        <f t="shared" si="787"/>
        <v>16</v>
      </c>
      <c r="H10347" s="131"/>
    </row>
    <row r="10348" spans="1:8">
      <c r="A10348" s="676"/>
      <c r="B10348" s="288"/>
      <c r="C10348" s="981" t="s">
        <v>283</v>
      </c>
      <c r="D10348" s="1027" t="s">
        <v>29</v>
      </c>
      <c r="E10348" s="259">
        <v>0.5</v>
      </c>
      <c r="F10348" s="649">
        <v>125</v>
      </c>
      <c r="G10348" s="701">
        <f t="shared" si="787"/>
        <v>62.5</v>
      </c>
      <c r="H10348" s="678"/>
    </row>
    <row r="10349" spans="1:8">
      <c r="A10349" s="676"/>
      <c r="B10349" s="677"/>
      <c r="C10349" s="981" t="s">
        <v>280</v>
      </c>
      <c r="D10349" s="1027" t="s">
        <v>39</v>
      </c>
      <c r="E10349" s="257">
        <v>1E-3</v>
      </c>
      <c r="F10349" s="649">
        <v>82115</v>
      </c>
      <c r="G10349" s="701">
        <f t="shared" si="787"/>
        <v>82.114999999999995</v>
      </c>
      <c r="H10349" s="678"/>
    </row>
    <row r="10350" spans="1:8">
      <c r="A10350" s="676"/>
      <c r="B10350" s="699" t="s">
        <v>35</v>
      </c>
      <c r="C10350" s="1061"/>
      <c r="D10350" s="17"/>
      <c r="E10350" s="1063"/>
      <c r="F10350" s="670"/>
      <c r="G10350" s="1533">
        <f>SUM(G10342:G10349)</f>
        <v>877.45800000000008</v>
      </c>
      <c r="H10350" s="308"/>
    </row>
    <row r="10351" spans="1:8" ht="60">
      <c r="A10351" s="676" t="s">
        <v>5455</v>
      </c>
      <c r="B10351" s="303" t="s">
        <v>284</v>
      </c>
      <c r="C10351" s="981" t="s">
        <v>161</v>
      </c>
      <c r="D10351" s="1027" t="s">
        <v>39</v>
      </c>
      <c r="E10351" s="1058">
        <v>1E-3</v>
      </c>
      <c r="F10351" s="649">
        <v>51800</v>
      </c>
      <c r="G10351" s="701">
        <f>E10351*F10351</f>
        <v>51.800000000000004</v>
      </c>
      <c r="H10351" s="678"/>
    </row>
    <row r="10352" spans="1:8">
      <c r="A10352" s="676"/>
      <c r="B10352" s="677"/>
      <c r="C10352" s="981" t="s">
        <v>26</v>
      </c>
      <c r="D10352" s="1027" t="s">
        <v>98</v>
      </c>
      <c r="E10352" s="1058">
        <v>1E-3</v>
      </c>
      <c r="F10352" s="649">
        <v>67687</v>
      </c>
      <c r="G10352" s="701">
        <f t="shared" ref="G10352:G10373" si="788">E10352*F10352</f>
        <v>67.686999999999998</v>
      </c>
      <c r="H10352" s="678"/>
    </row>
    <row r="10353" spans="1:8">
      <c r="A10353" s="676"/>
      <c r="B10353" s="677"/>
      <c r="C10353" s="981" t="s">
        <v>285</v>
      </c>
      <c r="D10353" s="1027" t="s">
        <v>98</v>
      </c>
      <c r="E10353" s="1058">
        <v>1E-3</v>
      </c>
      <c r="F10353" s="649">
        <v>58991</v>
      </c>
      <c r="G10353" s="701">
        <f t="shared" si="788"/>
        <v>58.991</v>
      </c>
      <c r="H10353" s="131"/>
    </row>
    <row r="10354" spans="1:8">
      <c r="A10354" s="676"/>
      <c r="B10354" s="288"/>
      <c r="C10354" s="981" t="s">
        <v>286</v>
      </c>
      <c r="D10354" s="1027" t="s">
        <v>95</v>
      </c>
      <c r="E10354" s="1062">
        <v>8.0000000000000004E-4</v>
      </c>
      <c r="F10354" s="649">
        <v>21912</v>
      </c>
      <c r="G10354" s="701">
        <f t="shared" si="788"/>
        <v>17.529600000000002</v>
      </c>
      <c r="H10354" s="678"/>
    </row>
    <row r="10355" spans="1:8">
      <c r="A10355" s="676"/>
      <c r="B10355" s="677"/>
      <c r="C10355" s="981" t="s">
        <v>287</v>
      </c>
      <c r="D10355" s="1027" t="s">
        <v>98</v>
      </c>
      <c r="E10355" s="1058">
        <v>1E-3</v>
      </c>
      <c r="F10355" s="649">
        <v>54735</v>
      </c>
      <c r="G10355" s="701">
        <f t="shared" si="788"/>
        <v>54.734999999999999</v>
      </c>
      <c r="H10355" s="678"/>
    </row>
    <row r="10356" spans="1:8">
      <c r="A10356" s="676"/>
      <c r="B10356" s="677"/>
      <c r="C10356" s="981" t="s">
        <v>288</v>
      </c>
      <c r="D10356" s="1027" t="s">
        <v>98</v>
      </c>
      <c r="E10356" s="1058">
        <v>1E-3</v>
      </c>
      <c r="F10356" s="649">
        <v>112107</v>
      </c>
      <c r="G10356" s="701">
        <f t="shared" si="788"/>
        <v>112.107</v>
      </c>
      <c r="H10356" s="678"/>
    </row>
    <row r="10357" spans="1:8">
      <c r="A10357" s="676"/>
      <c r="B10357" s="677"/>
      <c r="C10357" s="981" t="s">
        <v>289</v>
      </c>
      <c r="D10357" s="1027" t="s">
        <v>95</v>
      </c>
      <c r="E10357" s="1058">
        <v>1E-3</v>
      </c>
      <c r="F10357" s="649">
        <v>87200</v>
      </c>
      <c r="G10357" s="701">
        <f t="shared" si="788"/>
        <v>87.2</v>
      </c>
      <c r="H10357" s="678"/>
    </row>
    <row r="10358" spans="1:8">
      <c r="A10358" s="676"/>
      <c r="B10358" s="677"/>
      <c r="C10358" s="981" t="s">
        <v>290</v>
      </c>
      <c r="D10358" s="1027" t="s">
        <v>98</v>
      </c>
      <c r="E10358" s="1058">
        <v>1E-3</v>
      </c>
      <c r="F10358" s="649">
        <v>52300</v>
      </c>
      <c r="G10358" s="701">
        <f t="shared" si="788"/>
        <v>52.300000000000004</v>
      </c>
      <c r="H10358" s="678"/>
    </row>
    <row r="10359" spans="1:8">
      <c r="A10359" s="676"/>
      <c r="B10359" s="677"/>
      <c r="C10359" s="981" t="s">
        <v>225</v>
      </c>
      <c r="D10359" s="1027" t="s">
        <v>98</v>
      </c>
      <c r="E10359" s="1058">
        <v>1E-3</v>
      </c>
      <c r="F10359" s="649">
        <v>60290</v>
      </c>
      <c r="G10359" s="701">
        <f t="shared" si="788"/>
        <v>60.29</v>
      </c>
      <c r="H10359" s="678"/>
    </row>
    <row r="10360" spans="1:8">
      <c r="A10360" s="676"/>
      <c r="B10360" s="677"/>
      <c r="C10360" s="981" t="s">
        <v>291</v>
      </c>
      <c r="D10360" s="1027" t="s">
        <v>98</v>
      </c>
      <c r="E10360" s="257">
        <v>0.01</v>
      </c>
      <c r="F10360" s="649">
        <v>11154</v>
      </c>
      <c r="G10360" s="701">
        <f t="shared" si="788"/>
        <v>111.54</v>
      </c>
      <c r="H10360" s="131"/>
    </row>
    <row r="10361" spans="1:8">
      <c r="A10361" s="676"/>
      <c r="B10361" s="288"/>
      <c r="C10361" s="981" t="s">
        <v>112</v>
      </c>
      <c r="D10361" s="1027" t="s">
        <v>98</v>
      </c>
      <c r="E10361" s="257">
        <v>0.01</v>
      </c>
      <c r="F10361" s="649">
        <v>15168</v>
      </c>
      <c r="G10361" s="701">
        <f t="shared" si="788"/>
        <v>151.68</v>
      </c>
      <c r="H10361" s="678"/>
    </row>
    <row r="10362" spans="1:8">
      <c r="A10362" s="676"/>
      <c r="B10362" s="677"/>
      <c r="C10362" s="981" t="s">
        <v>292</v>
      </c>
      <c r="D10362" s="1027" t="s">
        <v>98</v>
      </c>
      <c r="E10362" s="257">
        <v>1E-3</v>
      </c>
      <c r="F10362" s="649">
        <v>78382</v>
      </c>
      <c r="G10362" s="701">
        <f t="shared" si="788"/>
        <v>78.382000000000005</v>
      </c>
      <c r="H10362" s="678"/>
    </row>
    <row r="10363" spans="1:8">
      <c r="A10363" s="676"/>
      <c r="B10363" s="677"/>
      <c r="C10363" s="981" t="s">
        <v>293</v>
      </c>
      <c r="D10363" s="1027" t="s">
        <v>98</v>
      </c>
      <c r="E10363" s="257">
        <v>0.01</v>
      </c>
      <c r="F10363" s="649">
        <v>17424</v>
      </c>
      <c r="G10363" s="701">
        <f t="shared" si="788"/>
        <v>174.24</v>
      </c>
      <c r="H10363" s="678"/>
    </row>
    <row r="10364" spans="1:8">
      <c r="A10364" s="676"/>
      <c r="B10364" s="677"/>
      <c r="C10364" s="981" t="s">
        <v>294</v>
      </c>
      <c r="D10364" s="1027" t="s">
        <v>98</v>
      </c>
      <c r="E10364" s="257">
        <v>0.01</v>
      </c>
      <c r="F10364" s="649">
        <v>29809</v>
      </c>
      <c r="G10364" s="701">
        <f t="shared" si="788"/>
        <v>298.09000000000003</v>
      </c>
      <c r="H10364" s="678"/>
    </row>
    <row r="10365" spans="1:8">
      <c r="A10365" s="676"/>
      <c r="B10365" s="677"/>
      <c r="C10365" s="981" t="s">
        <v>31</v>
      </c>
      <c r="D10365" s="1027" t="s">
        <v>98</v>
      </c>
      <c r="E10365" s="257">
        <v>0.15</v>
      </c>
      <c r="F10365" s="668">
        <v>350</v>
      </c>
      <c r="G10365" s="701">
        <f t="shared" si="788"/>
        <v>52.5</v>
      </c>
      <c r="H10365" s="678"/>
    </row>
    <row r="10366" spans="1:8">
      <c r="A10366" s="676"/>
      <c r="B10366" s="677"/>
      <c r="C10366" s="981" t="s">
        <v>269</v>
      </c>
      <c r="D10366" s="1027" t="s">
        <v>98</v>
      </c>
      <c r="E10366" s="257">
        <v>0.01</v>
      </c>
      <c r="F10366" s="649">
        <v>7982</v>
      </c>
      <c r="G10366" s="701">
        <f t="shared" si="788"/>
        <v>79.820000000000007</v>
      </c>
      <c r="H10366" s="678"/>
    </row>
    <row r="10367" spans="1:8">
      <c r="A10367" s="676"/>
      <c r="B10367" s="677"/>
      <c r="C10367" s="981" t="s">
        <v>295</v>
      </c>
      <c r="D10367" s="1027" t="s">
        <v>39</v>
      </c>
      <c r="E10367" s="1058">
        <v>1E-3</v>
      </c>
      <c r="F10367" s="649">
        <v>180000</v>
      </c>
      <c r="G10367" s="701">
        <f t="shared" si="788"/>
        <v>180</v>
      </c>
      <c r="H10367" s="131"/>
    </row>
    <row r="10368" spans="1:8">
      <c r="A10368" s="676"/>
      <c r="B10368" s="288"/>
      <c r="C10368" s="981" t="s">
        <v>246</v>
      </c>
      <c r="D10368" s="1027" t="s">
        <v>39</v>
      </c>
      <c r="E10368" s="257">
        <v>1E-3</v>
      </c>
      <c r="F10368" s="649">
        <v>26500</v>
      </c>
      <c r="G10368" s="701">
        <f t="shared" si="788"/>
        <v>26.5</v>
      </c>
      <c r="H10368" s="678"/>
    </row>
    <row r="10369" spans="1:8">
      <c r="A10369" s="676"/>
      <c r="B10369" s="677"/>
      <c r="C10369" s="981" t="s">
        <v>296</v>
      </c>
      <c r="D10369" s="1027" t="s">
        <v>98</v>
      </c>
      <c r="E10369" s="1058">
        <v>1E-3</v>
      </c>
      <c r="F10369" s="649">
        <v>54600</v>
      </c>
      <c r="G10369" s="701">
        <f t="shared" si="788"/>
        <v>54.6</v>
      </c>
      <c r="H10369" s="678"/>
    </row>
    <row r="10370" spans="1:8">
      <c r="A10370" s="676"/>
      <c r="B10370" s="677"/>
      <c r="C10370" s="981" t="s">
        <v>47</v>
      </c>
      <c r="D10370" s="1027" t="s">
        <v>29</v>
      </c>
      <c r="E10370" s="258">
        <v>0.01</v>
      </c>
      <c r="F10370" s="649">
        <v>366.25</v>
      </c>
      <c r="G10370" s="701">
        <f t="shared" si="788"/>
        <v>3.6625000000000001</v>
      </c>
      <c r="H10370" s="678"/>
    </row>
    <row r="10371" spans="1:8">
      <c r="A10371" s="676"/>
      <c r="B10371" s="677"/>
      <c r="C10371" s="981" t="s">
        <v>297</v>
      </c>
      <c r="D10371" s="1027" t="s">
        <v>29</v>
      </c>
      <c r="E10371" s="259">
        <v>1</v>
      </c>
      <c r="F10371" s="649">
        <v>32</v>
      </c>
      <c r="G10371" s="701">
        <f t="shared" si="788"/>
        <v>32</v>
      </c>
      <c r="H10371" s="131"/>
    </row>
    <row r="10372" spans="1:8">
      <c r="A10372" s="676"/>
      <c r="B10372" s="288"/>
      <c r="C10372" s="981" t="s">
        <v>30</v>
      </c>
      <c r="D10372" s="1027" t="s">
        <v>29</v>
      </c>
      <c r="E10372" s="258">
        <v>0.01</v>
      </c>
      <c r="F10372" s="649">
        <v>650</v>
      </c>
      <c r="G10372" s="701">
        <f t="shared" si="788"/>
        <v>6.5</v>
      </c>
      <c r="H10372" s="678"/>
    </row>
    <row r="10373" spans="1:8">
      <c r="A10373" s="676"/>
      <c r="B10373" s="677"/>
      <c r="C10373" s="981" t="s">
        <v>574</v>
      </c>
      <c r="D10373" s="1027" t="s">
        <v>29</v>
      </c>
      <c r="E10373" s="259">
        <v>1</v>
      </c>
      <c r="F10373" s="649">
        <v>316.39999999999998</v>
      </c>
      <c r="G10373" s="701">
        <f t="shared" si="788"/>
        <v>316.39999999999998</v>
      </c>
      <c r="H10373" s="131"/>
    </row>
    <row r="10374" spans="1:8">
      <c r="A10374" s="676"/>
      <c r="B10374" s="699" t="s">
        <v>35</v>
      </c>
      <c r="C10374" s="1061"/>
      <c r="D10374" s="17"/>
      <c r="E10374" s="1063"/>
      <c r="F10374" s="670"/>
      <c r="G10374" s="1533">
        <f>SUM(G10351:G10373)</f>
        <v>2128.5540999999998</v>
      </c>
      <c r="H10374" s="308"/>
    </row>
    <row r="10375" spans="1:8" ht="60">
      <c r="A10375" s="676" t="s">
        <v>5454</v>
      </c>
      <c r="B10375" s="303" t="s">
        <v>298</v>
      </c>
      <c r="C10375" s="981" t="s">
        <v>130</v>
      </c>
      <c r="D10375" s="1027" t="s">
        <v>98</v>
      </c>
      <c r="E10375" s="1058">
        <v>2E-3</v>
      </c>
      <c r="F10375" s="649">
        <v>67687</v>
      </c>
      <c r="G10375" s="701">
        <f>E10375*F10375</f>
        <v>135.374</v>
      </c>
      <c r="H10375" s="678"/>
    </row>
    <row r="10376" spans="1:8" ht="30">
      <c r="A10376" s="676"/>
      <c r="B10376" s="677"/>
      <c r="C10376" s="981" t="s">
        <v>1030</v>
      </c>
      <c r="D10376" s="1027" t="s">
        <v>39</v>
      </c>
      <c r="E10376" s="1058">
        <v>2E-3</v>
      </c>
      <c r="F10376" s="649">
        <v>26500</v>
      </c>
      <c r="G10376" s="701">
        <f t="shared" ref="G10376:G10387" si="789">E10376*F10376</f>
        <v>53</v>
      </c>
      <c r="H10376" s="678"/>
    </row>
    <row r="10377" spans="1:8">
      <c r="A10377" s="676"/>
      <c r="B10377" s="677"/>
      <c r="C10377" s="981" t="s">
        <v>277</v>
      </c>
      <c r="D10377" s="1027" t="s">
        <v>98</v>
      </c>
      <c r="E10377" s="1058">
        <v>2E-3</v>
      </c>
      <c r="F10377" s="649">
        <v>10500</v>
      </c>
      <c r="G10377" s="701">
        <f t="shared" si="789"/>
        <v>21</v>
      </c>
      <c r="H10377" s="678"/>
    </row>
    <row r="10378" spans="1:8">
      <c r="A10378" s="676"/>
      <c r="B10378" s="677"/>
      <c r="C10378" s="981" t="s">
        <v>67</v>
      </c>
      <c r="D10378" s="1027" t="s">
        <v>98</v>
      </c>
      <c r="E10378" s="257">
        <v>0.02</v>
      </c>
      <c r="F10378" s="649">
        <v>7982</v>
      </c>
      <c r="G10378" s="701">
        <f t="shared" si="789"/>
        <v>159.64000000000001</v>
      </c>
      <c r="H10378" s="678"/>
    </row>
    <row r="10379" spans="1:8">
      <c r="A10379" s="676"/>
      <c r="B10379" s="677"/>
      <c r="C10379" s="981" t="s">
        <v>299</v>
      </c>
      <c r="D10379" s="1027" t="s">
        <v>98</v>
      </c>
      <c r="E10379" s="257">
        <v>0.01</v>
      </c>
      <c r="F10379" s="649">
        <v>67386</v>
      </c>
      <c r="G10379" s="701">
        <f t="shared" si="789"/>
        <v>673.86</v>
      </c>
      <c r="H10379" s="678"/>
    </row>
    <row r="10380" spans="1:8">
      <c r="A10380" s="676"/>
      <c r="B10380" s="677"/>
      <c r="C10380" s="981" t="s">
        <v>300</v>
      </c>
      <c r="D10380" s="1027" t="s">
        <v>39</v>
      </c>
      <c r="E10380" s="257">
        <v>1E-3</v>
      </c>
      <c r="F10380" s="649">
        <v>68401</v>
      </c>
      <c r="G10380" s="701">
        <f t="shared" si="789"/>
        <v>68.400999999999996</v>
      </c>
      <c r="H10380" s="678"/>
    </row>
    <row r="10381" spans="1:8" ht="30">
      <c r="A10381" s="676"/>
      <c r="B10381" s="677"/>
      <c r="C10381" s="981" t="s">
        <v>301</v>
      </c>
      <c r="D10381" s="1027" t="s">
        <v>39</v>
      </c>
      <c r="E10381" s="1058">
        <v>2E-3</v>
      </c>
      <c r="F10381" s="649">
        <v>127369</v>
      </c>
      <c r="G10381" s="701">
        <f t="shared" si="789"/>
        <v>254.738</v>
      </c>
      <c r="H10381" s="678"/>
    </row>
    <row r="10382" spans="1:8">
      <c r="A10382" s="676"/>
      <c r="B10382" s="677"/>
      <c r="C10382" s="981" t="s">
        <v>574</v>
      </c>
      <c r="D10382" s="1027" t="s">
        <v>29</v>
      </c>
      <c r="E10382" s="259">
        <v>1</v>
      </c>
      <c r="F10382" s="649">
        <v>316.39999999999998</v>
      </c>
      <c r="G10382" s="701">
        <f t="shared" si="789"/>
        <v>316.39999999999998</v>
      </c>
      <c r="H10382" s="678"/>
    </row>
    <row r="10383" spans="1:8">
      <c r="A10383" s="676"/>
      <c r="B10383" s="677"/>
      <c r="C10383" s="981" t="s">
        <v>47</v>
      </c>
      <c r="D10383" s="1027" t="s">
        <v>29</v>
      </c>
      <c r="E10383" s="258">
        <v>0.01</v>
      </c>
      <c r="F10383" s="649">
        <v>366.25</v>
      </c>
      <c r="G10383" s="701">
        <f t="shared" si="789"/>
        <v>3.6625000000000001</v>
      </c>
      <c r="H10383" s="131"/>
    </row>
    <row r="10384" spans="1:8">
      <c r="A10384" s="676"/>
      <c r="B10384" s="677"/>
      <c r="C10384" s="981" t="s">
        <v>213</v>
      </c>
      <c r="D10384" s="1027" t="s">
        <v>29</v>
      </c>
      <c r="E10384" s="259">
        <v>1</v>
      </c>
      <c r="F10384" s="649">
        <v>32</v>
      </c>
      <c r="G10384" s="701">
        <f t="shared" si="789"/>
        <v>32</v>
      </c>
      <c r="H10384" s="678"/>
    </row>
    <row r="10385" spans="1:8">
      <c r="A10385" s="676"/>
      <c r="B10385" s="677"/>
      <c r="C10385" s="981" t="s">
        <v>30</v>
      </c>
      <c r="D10385" s="1027" t="s">
        <v>29</v>
      </c>
      <c r="E10385" s="258">
        <v>0.01</v>
      </c>
      <c r="F10385" s="649">
        <v>650</v>
      </c>
      <c r="G10385" s="701">
        <f t="shared" si="789"/>
        <v>6.5</v>
      </c>
      <c r="H10385" s="131"/>
    </row>
    <row r="10386" spans="1:8">
      <c r="A10386" s="676"/>
      <c r="B10386" s="288"/>
      <c r="C10386" s="981" t="s">
        <v>280</v>
      </c>
      <c r="D10386" s="1027" t="s">
        <v>34</v>
      </c>
      <c r="E10386" s="257">
        <v>2E-3</v>
      </c>
      <c r="F10386" s="649">
        <v>82115</v>
      </c>
      <c r="G10386" s="701">
        <f t="shared" si="789"/>
        <v>164.23</v>
      </c>
      <c r="H10386" s="678"/>
    </row>
    <row r="10387" spans="1:8">
      <c r="A10387" s="676"/>
      <c r="B10387" s="677"/>
      <c r="C10387" s="981" t="s">
        <v>31</v>
      </c>
      <c r="D10387" s="1027" t="s">
        <v>98</v>
      </c>
      <c r="E10387" s="257">
        <v>0.2</v>
      </c>
      <c r="F10387" s="668">
        <v>350</v>
      </c>
      <c r="G10387" s="701">
        <f t="shared" si="789"/>
        <v>70</v>
      </c>
      <c r="H10387" s="678"/>
    </row>
    <row r="10388" spans="1:8">
      <c r="A10388" s="676"/>
      <c r="B10388" s="699" t="s">
        <v>35</v>
      </c>
      <c r="C10388" s="1061"/>
      <c r="D10388" s="17"/>
      <c r="E10388" s="1063"/>
      <c r="F10388" s="670"/>
      <c r="G10388" s="1533">
        <f>SUM(G10375:G10387)</f>
        <v>1958.8054999999999</v>
      </c>
      <c r="H10388" s="308"/>
    </row>
    <row r="10389" spans="1:8" ht="60">
      <c r="A10389" s="676" t="s">
        <v>5456</v>
      </c>
      <c r="B10389" s="303" t="s">
        <v>302</v>
      </c>
      <c r="C10389" s="981" t="s">
        <v>303</v>
      </c>
      <c r="D10389" s="1027" t="s">
        <v>98</v>
      </c>
      <c r="E10389" s="1058">
        <v>1E-3</v>
      </c>
      <c r="F10389" s="649">
        <v>76258</v>
      </c>
      <c r="G10389" s="701">
        <f>E10389*F10389</f>
        <v>76.257999999999996</v>
      </c>
      <c r="H10389" s="678"/>
    </row>
    <row r="10390" spans="1:8">
      <c r="A10390" s="676"/>
      <c r="B10390" s="677"/>
      <c r="C10390" s="981" t="s">
        <v>304</v>
      </c>
      <c r="D10390" s="1027" t="s">
        <v>98</v>
      </c>
      <c r="E10390" s="1058">
        <v>0.01</v>
      </c>
      <c r="F10390" s="649">
        <v>37500</v>
      </c>
      <c r="G10390" s="701">
        <f t="shared" ref="G10390:G10401" si="790">E10390*F10390</f>
        <v>375</v>
      </c>
      <c r="H10390" s="678"/>
    </row>
    <row r="10391" spans="1:8">
      <c r="A10391" s="676"/>
      <c r="B10391" s="677"/>
      <c r="C10391" s="981" t="s">
        <v>268</v>
      </c>
      <c r="D10391" s="1027" t="s">
        <v>98</v>
      </c>
      <c r="E10391" s="1058">
        <v>1E-3</v>
      </c>
      <c r="F10391" s="649">
        <v>80176</v>
      </c>
      <c r="G10391" s="701">
        <f t="shared" si="790"/>
        <v>80.176000000000002</v>
      </c>
      <c r="H10391" s="678"/>
    </row>
    <row r="10392" spans="1:8">
      <c r="A10392" s="676"/>
      <c r="B10392" s="677"/>
      <c r="C10392" s="981" t="s">
        <v>67</v>
      </c>
      <c r="D10392" s="1027" t="s">
        <v>98</v>
      </c>
      <c r="E10392" s="1058">
        <v>1E-3</v>
      </c>
      <c r="F10392" s="649">
        <v>7982</v>
      </c>
      <c r="G10392" s="701">
        <f t="shared" si="790"/>
        <v>7.9820000000000002</v>
      </c>
      <c r="H10392" s="678"/>
    </row>
    <row r="10393" spans="1:8">
      <c r="A10393" s="676"/>
      <c r="B10393" s="677"/>
      <c r="C10393" s="981" t="s">
        <v>277</v>
      </c>
      <c r="D10393" s="1027" t="s">
        <v>98</v>
      </c>
      <c r="E10393" s="1058">
        <v>0.01</v>
      </c>
      <c r="F10393" s="649">
        <v>10500</v>
      </c>
      <c r="G10393" s="701">
        <f t="shared" si="790"/>
        <v>105</v>
      </c>
      <c r="H10393" s="131"/>
    </row>
    <row r="10394" spans="1:8">
      <c r="A10394" s="676"/>
      <c r="B10394" s="288"/>
      <c r="C10394" s="981" t="s">
        <v>26</v>
      </c>
      <c r="D10394" s="1027" t="s">
        <v>98</v>
      </c>
      <c r="E10394" s="1058">
        <v>1E-3</v>
      </c>
      <c r="F10394" s="649">
        <v>67687</v>
      </c>
      <c r="G10394" s="701">
        <f t="shared" si="790"/>
        <v>67.686999999999998</v>
      </c>
      <c r="H10394" s="678"/>
    </row>
    <row r="10395" spans="1:8">
      <c r="A10395" s="676"/>
      <c r="B10395" s="677"/>
      <c r="C10395" s="981" t="s">
        <v>271</v>
      </c>
      <c r="D10395" s="1027" t="s">
        <v>98</v>
      </c>
      <c r="E10395" s="257">
        <v>3.0000000000000001E-3</v>
      </c>
      <c r="F10395" s="649">
        <v>158202</v>
      </c>
      <c r="G10395" s="701">
        <f t="shared" si="790"/>
        <v>474.60599999999999</v>
      </c>
      <c r="H10395" s="678"/>
    </row>
    <row r="10396" spans="1:8">
      <c r="A10396" s="676"/>
      <c r="B10396" s="677"/>
      <c r="C10396" s="981" t="s">
        <v>47</v>
      </c>
      <c r="D10396" s="1027" t="s">
        <v>29</v>
      </c>
      <c r="E10396" s="258">
        <v>0.01</v>
      </c>
      <c r="F10396" s="649">
        <v>366.25</v>
      </c>
      <c r="G10396" s="701">
        <f t="shared" si="790"/>
        <v>3.6625000000000001</v>
      </c>
      <c r="H10396" s="678"/>
    </row>
    <row r="10397" spans="1:8">
      <c r="A10397" s="676"/>
      <c r="B10397" s="677"/>
      <c r="C10397" s="981" t="s">
        <v>280</v>
      </c>
      <c r="D10397" s="1027" t="s">
        <v>39</v>
      </c>
      <c r="E10397" s="1058">
        <v>1E-3</v>
      </c>
      <c r="F10397" s="649">
        <v>82115</v>
      </c>
      <c r="G10397" s="701">
        <f t="shared" si="790"/>
        <v>82.114999999999995</v>
      </c>
      <c r="H10397" s="678"/>
    </row>
    <row r="10398" spans="1:8">
      <c r="A10398" s="676"/>
      <c r="B10398" s="677"/>
      <c r="C10398" s="981" t="s">
        <v>574</v>
      </c>
      <c r="D10398" s="1027" t="s">
        <v>29</v>
      </c>
      <c r="E10398" s="259">
        <v>1</v>
      </c>
      <c r="F10398" s="649">
        <v>316.39999999999998</v>
      </c>
      <c r="G10398" s="701">
        <f t="shared" si="790"/>
        <v>316.39999999999998</v>
      </c>
      <c r="H10398" s="131"/>
    </row>
    <row r="10399" spans="1:8">
      <c r="A10399" s="676"/>
      <c r="B10399" s="288"/>
      <c r="C10399" s="981" t="s">
        <v>213</v>
      </c>
      <c r="D10399" s="1027" t="s">
        <v>29</v>
      </c>
      <c r="E10399" s="259">
        <v>1</v>
      </c>
      <c r="F10399" s="649">
        <v>32</v>
      </c>
      <c r="G10399" s="701">
        <f t="shared" si="790"/>
        <v>32</v>
      </c>
      <c r="H10399" s="678"/>
    </row>
    <row r="10400" spans="1:8">
      <c r="A10400" s="676"/>
      <c r="B10400" s="677"/>
      <c r="C10400" s="981" t="s">
        <v>30</v>
      </c>
      <c r="D10400" s="1027" t="s">
        <v>29</v>
      </c>
      <c r="E10400" s="258">
        <v>0.01</v>
      </c>
      <c r="F10400" s="649">
        <v>650</v>
      </c>
      <c r="G10400" s="701">
        <f t="shared" si="790"/>
        <v>6.5</v>
      </c>
      <c r="H10400" s="678"/>
    </row>
    <row r="10401" spans="1:8">
      <c r="A10401" s="676"/>
      <c r="B10401" s="677"/>
      <c r="C10401" s="981" t="s">
        <v>31</v>
      </c>
      <c r="D10401" s="1027" t="s">
        <v>98</v>
      </c>
      <c r="E10401" s="257">
        <v>0.1</v>
      </c>
      <c r="F10401" s="668">
        <v>350</v>
      </c>
      <c r="G10401" s="701">
        <f t="shared" si="790"/>
        <v>35</v>
      </c>
      <c r="H10401" s="678"/>
    </row>
    <row r="10402" spans="1:8">
      <c r="A10402" s="676"/>
      <c r="B10402" s="699" t="s">
        <v>35</v>
      </c>
      <c r="C10402" s="1061"/>
      <c r="D10402" s="17"/>
      <c r="E10402" s="1063"/>
      <c r="F10402" s="670"/>
      <c r="G10402" s="1533">
        <f>SUM(G10389:G10401)</f>
        <v>1662.3864999999996</v>
      </c>
      <c r="H10402" s="308"/>
    </row>
    <row r="10403" spans="1:8" ht="45">
      <c r="A10403" s="676" t="s">
        <v>5457</v>
      </c>
      <c r="B10403" s="303" t="s">
        <v>305</v>
      </c>
      <c r="C10403" s="981" t="s">
        <v>306</v>
      </c>
      <c r="D10403" s="1027" t="s">
        <v>98</v>
      </c>
      <c r="E10403" s="1058">
        <v>5.0000000000000001E-3</v>
      </c>
      <c r="F10403" s="649">
        <v>67687</v>
      </c>
      <c r="G10403" s="701">
        <f>E10403*F10403</f>
        <v>338.435</v>
      </c>
      <c r="H10403" s="678"/>
    </row>
    <row r="10404" spans="1:8" ht="30">
      <c r="A10404" s="676"/>
      <c r="B10404" s="677"/>
      <c r="C10404" s="981" t="s">
        <v>307</v>
      </c>
      <c r="D10404" s="1027" t="s">
        <v>98</v>
      </c>
      <c r="E10404" s="1058">
        <v>5.0000000000000001E-3</v>
      </c>
      <c r="F10404" s="649">
        <v>42290</v>
      </c>
      <c r="G10404" s="701">
        <f t="shared" ref="G10404:G10419" si="791">E10404*F10404</f>
        <v>211.45000000000002</v>
      </c>
      <c r="H10404" s="678"/>
    </row>
    <row r="10405" spans="1:8">
      <c r="A10405" s="676"/>
      <c r="B10405" s="677"/>
      <c r="C10405" s="981" t="s">
        <v>277</v>
      </c>
      <c r="D10405" s="1027" t="s">
        <v>98</v>
      </c>
      <c r="E10405" s="1058">
        <v>0.01</v>
      </c>
      <c r="F10405" s="649">
        <v>10500</v>
      </c>
      <c r="G10405" s="701">
        <f t="shared" si="791"/>
        <v>105</v>
      </c>
      <c r="H10405" s="678"/>
    </row>
    <row r="10406" spans="1:8">
      <c r="A10406" s="676"/>
      <c r="B10406" s="677"/>
      <c r="C10406" s="981" t="s">
        <v>67</v>
      </c>
      <c r="D10406" s="1027" t="s">
        <v>98</v>
      </c>
      <c r="E10406" s="1058">
        <v>0.01</v>
      </c>
      <c r="F10406" s="649">
        <v>7982</v>
      </c>
      <c r="G10406" s="701">
        <f t="shared" si="791"/>
        <v>79.820000000000007</v>
      </c>
      <c r="H10406" s="678"/>
    </row>
    <row r="10407" spans="1:8">
      <c r="A10407" s="676"/>
      <c r="B10407" s="677"/>
      <c r="C10407" s="981" t="s">
        <v>308</v>
      </c>
      <c r="D10407" s="1027" t="s">
        <v>98</v>
      </c>
      <c r="E10407" s="1058">
        <v>8.9999999999999993E-3</v>
      </c>
      <c r="F10407" s="649">
        <v>90000</v>
      </c>
      <c r="G10407" s="701">
        <f t="shared" si="791"/>
        <v>809.99999999999989</v>
      </c>
      <c r="H10407" s="678"/>
    </row>
    <row r="10408" spans="1:8">
      <c r="A10408" s="676"/>
      <c r="B10408" s="677"/>
      <c r="C10408" s="981" t="s">
        <v>309</v>
      </c>
      <c r="D10408" s="1027" t="s">
        <v>98</v>
      </c>
      <c r="E10408" s="1058">
        <v>1E-3</v>
      </c>
      <c r="F10408" s="649">
        <v>10500</v>
      </c>
      <c r="G10408" s="701">
        <f t="shared" si="791"/>
        <v>10.5</v>
      </c>
      <c r="H10408" s="678"/>
    </row>
    <row r="10409" spans="1:8">
      <c r="A10409" s="676"/>
      <c r="B10409" s="677"/>
      <c r="C10409" s="981" t="s">
        <v>278</v>
      </c>
      <c r="D10409" s="1027" t="s">
        <v>98</v>
      </c>
      <c r="E10409" s="1058">
        <v>1E-3</v>
      </c>
      <c r="F10409" s="649">
        <v>48840</v>
      </c>
      <c r="G10409" s="701">
        <f t="shared" si="791"/>
        <v>48.84</v>
      </c>
      <c r="H10409" s="678"/>
    </row>
    <row r="10410" spans="1:8">
      <c r="A10410" s="676"/>
      <c r="B10410" s="677"/>
      <c r="C10410" s="981" t="s">
        <v>76</v>
      </c>
      <c r="D10410" s="1027" t="s">
        <v>39</v>
      </c>
      <c r="E10410" s="1058">
        <v>1E-3</v>
      </c>
      <c r="F10410" s="649">
        <v>10500</v>
      </c>
      <c r="G10410" s="701">
        <f t="shared" si="791"/>
        <v>10.5</v>
      </c>
      <c r="H10410" s="678"/>
    </row>
    <row r="10411" spans="1:8">
      <c r="A10411" s="676"/>
      <c r="B10411" s="677"/>
      <c r="C10411" s="981" t="s">
        <v>310</v>
      </c>
      <c r="D10411" s="1027" t="s">
        <v>75</v>
      </c>
      <c r="E10411" s="1058">
        <v>1E-3</v>
      </c>
      <c r="F10411" s="649">
        <v>10500</v>
      </c>
      <c r="G10411" s="701">
        <f t="shared" si="791"/>
        <v>10.5</v>
      </c>
      <c r="H10411" s="678"/>
    </row>
    <row r="10412" spans="1:8">
      <c r="A10412" s="676"/>
      <c r="B10412" s="677"/>
      <c r="C10412" s="981" t="s">
        <v>311</v>
      </c>
      <c r="D10412" s="1027" t="s">
        <v>39</v>
      </c>
      <c r="E10412" s="1058">
        <v>1E-3</v>
      </c>
      <c r="F10412" s="649">
        <v>10500</v>
      </c>
      <c r="G10412" s="701">
        <f t="shared" si="791"/>
        <v>10.5</v>
      </c>
      <c r="H10412" s="678"/>
    </row>
    <row r="10413" spans="1:8">
      <c r="A10413" s="676"/>
      <c r="B10413" s="677"/>
      <c r="C10413" s="981" t="s">
        <v>280</v>
      </c>
      <c r="D10413" s="1027" t="s">
        <v>39</v>
      </c>
      <c r="E10413" s="1058">
        <v>1E-3</v>
      </c>
      <c r="F10413" s="649">
        <v>82115</v>
      </c>
      <c r="G10413" s="701">
        <f t="shared" si="791"/>
        <v>82.114999999999995</v>
      </c>
      <c r="H10413" s="131"/>
    </row>
    <row r="10414" spans="1:8">
      <c r="A10414" s="676"/>
      <c r="B10414" s="288"/>
      <c r="C10414" s="981" t="s">
        <v>574</v>
      </c>
      <c r="D10414" s="1027" t="s">
        <v>29</v>
      </c>
      <c r="E10414" s="259">
        <v>1</v>
      </c>
      <c r="F10414" s="649">
        <v>316.39999999999998</v>
      </c>
      <c r="G10414" s="701">
        <f t="shared" si="791"/>
        <v>316.39999999999998</v>
      </c>
      <c r="H10414" s="678"/>
    </row>
    <row r="10415" spans="1:8">
      <c r="A10415" s="676"/>
      <c r="B10415" s="677"/>
      <c r="C10415" s="981" t="s">
        <v>47</v>
      </c>
      <c r="D10415" s="1027" t="s">
        <v>29</v>
      </c>
      <c r="E10415" s="258">
        <v>0.01</v>
      </c>
      <c r="F10415" s="649">
        <v>366.25</v>
      </c>
      <c r="G10415" s="701">
        <f t="shared" si="791"/>
        <v>3.6625000000000001</v>
      </c>
      <c r="H10415" s="678"/>
    </row>
    <row r="10416" spans="1:8">
      <c r="A10416" s="676"/>
      <c r="B10416" s="677"/>
      <c r="C10416" s="981" t="s">
        <v>213</v>
      </c>
      <c r="D10416" s="1027" t="s">
        <v>29</v>
      </c>
      <c r="E10416" s="259">
        <v>1</v>
      </c>
      <c r="F10416" s="649">
        <v>32</v>
      </c>
      <c r="G10416" s="701">
        <f t="shared" si="791"/>
        <v>32</v>
      </c>
      <c r="H10416" s="678"/>
    </row>
    <row r="10417" spans="1:8">
      <c r="A10417" s="676"/>
      <c r="B10417" s="677"/>
      <c r="C10417" s="981" t="s">
        <v>30</v>
      </c>
      <c r="D10417" s="1027" t="s">
        <v>29</v>
      </c>
      <c r="E10417" s="258">
        <v>0.01</v>
      </c>
      <c r="F10417" s="649">
        <v>650</v>
      </c>
      <c r="G10417" s="701">
        <f t="shared" si="791"/>
        <v>6.5</v>
      </c>
      <c r="H10417" s="678"/>
    </row>
    <row r="10418" spans="1:8">
      <c r="A10418" s="676"/>
      <c r="B10418" s="677"/>
      <c r="C10418" s="981" t="s">
        <v>55</v>
      </c>
      <c r="D10418" s="1027" t="s">
        <v>29</v>
      </c>
      <c r="E10418" s="1059">
        <v>0.01</v>
      </c>
      <c r="F10418" s="649">
        <v>3250</v>
      </c>
      <c r="G10418" s="701">
        <f t="shared" si="791"/>
        <v>32.5</v>
      </c>
      <c r="H10418" s="678"/>
    </row>
    <row r="10419" spans="1:8">
      <c r="A10419" s="676"/>
      <c r="B10419" s="677"/>
      <c r="C10419" s="981" t="s">
        <v>31</v>
      </c>
      <c r="D10419" s="1027" t="s">
        <v>98</v>
      </c>
      <c r="E10419" s="257">
        <v>0.1</v>
      </c>
      <c r="F10419" s="649">
        <v>350</v>
      </c>
      <c r="G10419" s="701">
        <f t="shared" si="791"/>
        <v>35</v>
      </c>
      <c r="H10419" s="678"/>
    </row>
    <row r="10420" spans="1:8">
      <c r="A10420" s="676"/>
      <c r="B10420" s="699"/>
      <c r="C10420" s="1061"/>
      <c r="D10420" s="17"/>
      <c r="E10420" s="1063"/>
      <c r="F10420" s="670"/>
      <c r="G10420" s="1533">
        <f>SUM(G10403:G10419)</f>
        <v>2143.7224999999999</v>
      </c>
      <c r="H10420" s="308"/>
    </row>
    <row r="10421" spans="1:8" ht="45">
      <c r="A10421" s="676" t="s">
        <v>5458</v>
      </c>
      <c r="B10421" s="303" t="s">
        <v>312</v>
      </c>
      <c r="C10421" s="981" t="s">
        <v>313</v>
      </c>
      <c r="D10421" s="1027" t="s">
        <v>98</v>
      </c>
      <c r="E10421" s="1058">
        <v>1E-3</v>
      </c>
      <c r="F10421" s="649">
        <v>203735</v>
      </c>
      <c r="G10421" s="701">
        <f>E10421*F10421</f>
        <v>203.73500000000001</v>
      </c>
      <c r="H10421" s="678"/>
    </row>
    <row r="10422" spans="1:8">
      <c r="A10422" s="676"/>
      <c r="B10422" s="677"/>
      <c r="C10422" s="981" t="s">
        <v>277</v>
      </c>
      <c r="D10422" s="1027" t="s">
        <v>98</v>
      </c>
      <c r="E10422" s="1058">
        <v>1E-3</v>
      </c>
      <c r="F10422" s="649">
        <v>10500</v>
      </c>
      <c r="G10422" s="701">
        <f t="shared" ref="G10422:G10430" si="792">E10422*F10422</f>
        <v>10.5</v>
      </c>
      <c r="H10422" s="678"/>
    </row>
    <row r="10423" spans="1:8">
      <c r="A10423" s="676"/>
      <c r="B10423" s="677"/>
      <c r="C10423" s="981" t="s">
        <v>89</v>
      </c>
      <c r="D10423" s="1027" t="s">
        <v>39</v>
      </c>
      <c r="E10423" s="1058">
        <v>1E-3</v>
      </c>
      <c r="F10423" s="649">
        <v>168481</v>
      </c>
      <c r="G10423" s="701">
        <f t="shared" si="792"/>
        <v>168.48099999999999</v>
      </c>
      <c r="H10423" s="678"/>
    </row>
    <row r="10424" spans="1:8">
      <c r="A10424" s="676"/>
      <c r="B10424" s="677"/>
      <c r="C10424" s="981" t="s">
        <v>26</v>
      </c>
      <c r="D10424" s="1027" t="s">
        <v>98</v>
      </c>
      <c r="E10424" s="1058">
        <v>1E-3</v>
      </c>
      <c r="F10424" s="649">
        <v>67687</v>
      </c>
      <c r="G10424" s="701">
        <f t="shared" si="792"/>
        <v>67.686999999999998</v>
      </c>
      <c r="H10424" s="678"/>
    </row>
    <row r="10425" spans="1:8">
      <c r="A10425" s="676"/>
      <c r="B10425" s="677"/>
      <c r="C10425" s="981" t="s">
        <v>280</v>
      </c>
      <c r="D10425" s="1027" t="s">
        <v>39</v>
      </c>
      <c r="E10425" s="1058">
        <v>1E-3</v>
      </c>
      <c r="F10425" s="649">
        <v>82115</v>
      </c>
      <c r="G10425" s="701">
        <f t="shared" si="792"/>
        <v>82.114999999999995</v>
      </c>
      <c r="H10425" s="678"/>
    </row>
    <row r="10426" spans="1:8">
      <c r="A10426" s="676"/>
      <c r="B10426" s="677"/>
      <c r="C10426" s="981" t="s">
        <v>574</v>
      </c>
      <c r="D10426" s="1027" t="s">
        <v>29</v>
      </c>
      <c r="E10426" s="259">
        <v>1</v>
      </c>
      <c r="F10426" s="649">
        <v>316.39999999999998</v>
      </c>
      <c r="G10426" s="701">
        <f t="shared" si="792"/>
        <v>316.39999999999998</v>
      </c>
      <c r="H10426" s="678"/>
    </row>
    <row r="10427" spans="1:8">
      <c r="A10427" s="676"/>
      <c r="B10427" s="677"/>
      <c r="C10427" s="981" t="s">
        <v>47</v>
      </c>
      <c r="D10427" s="1027" t="s">
        <v>29</v>
      </c>
      <c r="E10427" s="258">
        <v>0.01</v>
      </c>
      <c r="F10427" s="649">
        <v>366.25</v>
      </c>
      <c r="G10427" s="701">
        <f t="shared" si="792"/>
        <v>3.6625000000000001</v>
      </c>
      <c r="H10427" s="678"/>
    </row>
    <row r="10428" spans="1:8">
      <c r="A10428" s="676"/>
      <c r="B10428" s="677"/>
      <c r="C10428" s="981" t="s">
        <v>213</v>
      </c>
      <c r="D10428" s="1027" t="s">
        <v>29</v>
      </c>
      <c r="E10428" s="259">
        <v>1</v>
      </c>
      <c r="F10428" s="649">
        <v>32</v>
      </c>
      <c r="G10428" s="701">
        <f t="shared" si="792"/>
        <v>32</v>
      </c>
      <c r="H10428" s="131"/>
    </row>
    <row r="10429" spans="1:8">
      <c r="A10429" s="676"/>
      <c r="B10429" s="288"/>
      <c r="C10429" s="981" t="s">
        <v>30</v>
      </c>
      <c r="D10429" s="1027" t="s">
        <v>29</v>
      </c>
      <c r="E10429" s="258">
        <v>0.01</v>
      </c>
      <c r="F10429" s="649">
        <v>650</v>
      </c>
      <c r="G10429" s="701">
        <f t="shared" si="792"/>
        <v>6.5</v>
      </c>
      <c r="H10429" s="678"/>
    </row>
    <row r="10430" spans="1:8">
      <c r="A10430" s="676"/>
      <c r="B10430" s="677"/>
      <c r="C10430" s="981" t="s">
        <v>314</v>
      </c>
      <c r="D10430" s="1027" t="s">
        <v>39</v>
      </c>
      <c r="E10430" s="257">
        <v>3.0000000000000001E-3</v>
      </c>
      <c r="F10430" s="649">
        <v>175794</v>
      </c>
      <c r="G10430" s="701">
        <f t="shared" si="792"/>
        <v>527.38200000000006</v>
      </c>
      <c r="H10430" s="678"/>
    </row>
    <row r="10431" spans="1:8">
      <c r="A10431" s="676"/>
      <c r="B10431" s="699" t="s">
        <v>35</v>
      </c>
      <c r="C10431" s="742"/>
      <c r="D10431" s="678"/>
      <c r="E10431" s="612"/>
      <c r="F10431" s="204"/>
      <c r="G10431" s="1533">
        <f>SUM(G10421:G10430)</f>
        <v>1418.4625000000001</v>
      </c>
      <c r="H10431" s="308"/>
    </row>
    <row r="10432" spans="1:8" ht="45">
      <c r="A10432" s="676" t="s">
        <v>5459</v>
      </c>
      <c r="B10432" s="303" t="s">
        <v>315</v>
      </c>
      <c r="C10432" s="981" t="s">
        <v>306</v>
      </c>
      <c r="D10432" s="1027" t="s">
        <v>98</v>
      </c>
      <c r="E10432" s="257">
        <v>5.0000000000000001E-3</v>
      </c>
      <c r="F10432" s="649">
        <v>67687</v>
      </c>
      <c r="G10432" s="701">
        <f>E10432*F10432</f>
        <v>338.435</v>
      </c>
      <c r="H10432" s="678"/>
    </row>
    <row r="10433" spans="1:8">
      <c r="A10433" s="676"/>
      <c r="B10433" s="677"/>
      <c r="C10433" s="981" t="s">
        <v>64</v>
      </c>
      <c r="D10433" s="1027" t="s">
        <v>98</v>
      </c>
      <c r="E10433" s="257">
        <v>5.0000000000000001E-3</v>
      </c>
      <c r="F10433" s="649">
        <v>10500</v>
      </c>
      <c r="G10433" s="701">
        <f t="shared" ref="G10433:G10446" si="793">E10433*F10433</f>
        <v>52.5</v>
      </c>
      <c r="H10433" s="678"/>
    </row>
    <row r="10434" spans="1:8">
      <c r="A10434" s="676"/>
      <c r="B10434" s="677"/>
      <c r="C10434" s="981" t="s">
        <v>67</v>
      </c>
      <c r="D10434" s="1027" t="s">
        <v>98</v>
      </c>
      <c r="E10434" s="257">
        <v>0.01</v>
      </c>
      <c r="F10434" s="649">
        <v>7982</v>
      </c>
      <c r="G10434" s="701">
        <f t="shared" si="793"/>
        <v>79.820000000000007</v>
      </c>
      <c r="H10434" s="678"/>
    </row>
    <row r="10435" spans="1:8">
      <c r="A10435" s="676"/>
      <c r="B10435" s="677"/>
      <c r="C10435" s="981" t="s">
        <v>161</v>
      </c>
      <c r="D10435" s="1027" t="s">
        <v>39</v>
      </c>
      <c r="E10435" s="257">
        <v>5.0000000000000001E-3</v>
      </c>
      <c r="F10435" s="649">
        <v>51800</v>
      </c>
      <c r="G10435" s="701">
        <f t="shared" si="793"/>
        <v>259</v>
      </c>
      <c r="H10435" s="678"/>
    </row>
    <row r="10436" spans="1:8">
      <c r="A10436" s="676"/>
      <c r="B10436" s="677"/>
      <c r="C10436" s="981" t="s">
        <v>308</v>
      </c>
      <c r="D10436" s="1027" t="s">
        <v>98</v>
      </c>
      <c r="E10436" s="257">
        <v>5.0000000000000001E-3</v>
      </c>
      <c r="F10436" s="649">
        <v>90000</v>
      </c>
      <c r="G10436" s="701">
        <f t="shared" si="793"/>
        <v>450</v>
      </c>
      <c r="H10436" s="678"/>
    </row>
    <row r="10437" spans="1:8">
      <c r="A10437" s="676"/>
      <c r="B10437" s="677"/>
      <c r="C10437" s="981" t="s">
        <v>316</v>
      </c>
      <c r="D10437" s="1027" t="s">
        <v>98</v>
      </c>
      <c r="E10437" s="257">
        <v>0.01</v>
      </c>
      <c r="F10437" s="649">
        <v>10500</v>
      </c>
      <c r="G10437" s="701">
        <f t="shared" si="793"/>
        <v>105</v>
      </c>
      <c r="H10437" s="678"/>
    </row>
    <row r="10438" spans="1:8">
      <c r="A10438" s="676"/>
      <c r="B10438" s="677"/>
      <c r="C10438" s="981" t="s">
        <v>278</v>
      </c>
      <c r="D10438" s="1027" t="s">
        <v>98</v>
      </c>
      <c r="E10438" s="257">
        <v>0.01</v>
      </c>
      <c r="F10438" s="649">
        <v>48840</v>
      </c>
      <c r="G10438" s="701">
        <f t="shared" si="793"/>
        <v>488.40000000000003</v>
      </c>
      <c r="H10438" s="678"/>
    </row>
    <row r="10439" spans="1:8">
      <c r="A10439" s="676"/>
      <c r="B10439" s="677"/>
      <c r="C10439" s="981" t="s">
        <v>76</v>
      </c>
      <c r="D10439" s="1027" t="s">
        <v>39</v>
      </c>
      <c r="E10439" s="257">
        <v>7.0000000000000007E-2</v>
      </c>
      <c r="F10439" s="649">
        <v>10500</v>
      </c>
      <c r="G10439" s="701">
        <f t="shared" si="793"/>
        <v>735.00000000000011</v>
      </c>
      <c r="H10439" s="678"/>
    </row>
    <row r="10440" spans="1:8">
      <c r="A10440" s="676"/>
      <c r="B10440" s="677"/>
      <c r="C10440" s="981" t="s">
        <v>317</v>
      </c>
      <c r="D10440" s="1027" t="s">
        <v>39</v>
      </c>
      <c r="E10440" s="1058">
        <v>0.01</v>
      </c>
      <c r="F10440" s="649">
        <v>26500</v>
      </c>
      <c r="G10440" s="701">
        <f t="shared" si="793"/>
        <v>265</v>
      </c>
      <c r="H10440" s="678"/>
    </row>
    <row r="10441" spans="1:8">
      <c r="A10441" s="676"/>
      <c r="B10441" s="677"/>
      <c r="C10441" s="981" t="s">
        <v>280</v>
      </c>
      <c r="D10441" s="1027" t="s">
        <v>39</v>
      </c>
      <c r="E10441" s="257">
        <v>1E-3</v>
      </c>
      <c r="F10441" s="649">
        <v>82115</v>
      </c>
      <c r="G10441" s="701">
        <f t="shared" si="793"/>
        <v>82.114999999999995</v>
      </c>
      <c r="H10441" s="678"/>
    </row>
    <row r="10442" spans="1:8">
      <c r="A10442" s="676"/>
      <c r="B10442" s="699"/>
      <c r="C10442" s="981" t="s">
        <v>574</v>
      </c>
      <c r="D10442" s="1027" t="s">
        <v>29</v>
      </c>
      <c r="E10442" s="259">
        <v>0.5</v>
      </c>
      <c r="F10442" s="649">
        <v>316.39999999999998</v>
      </c>
      <c r="G10442" s="701">
        <f t="shared" si="793"/>
        <v>158.19999999999999</v>
      </c>
      <c r="H10442" s="308"/>
    </row>
    <row r="10443" spans="1:8">
      <c r="A10443" s="676"/>
      <c r="B10443" s="288"/>
      <c r="C10443" s="981" t="s">
        <v>47</v>
      </c>
      <c r="D10443" s="1027" t="s">
        <v>29</v>
      </c>
      <c r="E10443" s="258">
        <v>0.01</v>
      </c>
      <c r="F10443" s="649">
        <v>366.25</v>
      </c>
      <c r="G10443" s="701">
        <f t="shared" si="793"/>
        <v>3.6625000000000001</v>
      </c>
      <c r="H10443" s="678"/>
    </row>
    <row r="10444" spans="1:8">
      <c r="A10444" s="676"/>
      <c r="B10444" s="677"/>
      <c r="C10444" s="981" t="s">
        <v>213</v>
      </c>
      <c r="D10444" s="1027" t="s">
        <v>29</v>
      </c>
      <c r="E10444" s="259">
        <v>1</v>
      </c>
      <c r="F10444" s="649">
        <v>32</v>
      </c>
      <c r="G10444" s="701">
        <f t="shared" si="793"/>
        <v>32</v>
      </c>
      <c r="H10444" s="678"/>
    </row>
    <row r="10445" spans="1:8">
      <c r="A10445" s="676"/>
      <c r="B10445" s="677"/>
      <c r="C10445" s="981" t="s">
        <v>30</v>
      </c>
      <c r="D10445" s="1027" t="s">
        <v>29</v>
      </c>
      <c r="E10445" s="258">
        <v>0.01</v>
      </c>
      <c r="F10445" s="649">
        <v>650</v>
      </c>
      <c r="G10445" s="701">
        <f t="shared" si="793"/>
        <v>6.5</v>
      </c>
      <c r="H10445" s="678"/>
    </row>
    <row r="10446" spans="1:8">
      <c r="A10446" s="676"/>
      <c r="B10446" s="677"/>
      <c r="C10446" s="981" t="s">
        <v>31</v>
      </c>
      <c r="D10446" s="1027" t="s">
        <v>98</v>
      </c>
      <c r="E10446" s="257">
        <v>0.1</v>
      </c>
      <c r="F10446" s="668">
        <v>350</v>
      </c>
      <c r="G10446" s="701">
        <f t="shared" si="793"/>
        <v>35</v>
      </c>
      <c r="H10446" s="678"/>
    </row>
    <row r="10447" spans="1:8">
      <c r="A10447" s="676"/>
      <c r="B10447" s="699" t="s">
        <v>35</v>
      </c>
      <c r="C10447" s="1061"/>
      <c r="D10447" s="17"/>
      <c r="E10447" s="1063"/>
      <c r="F10447" s="670"/>
      <c r="G10447" s="1533">
        <f>SUM(G10432:G10446)</f>
        <v>3090.6324999999997</v>
      </c>
      <c r="H10447" s="308"/>
    </row>
    <row r="10448" spans="1:8" ht="30">
      <c r="A10448" s="676" t="s">
        <v>5460</v>
      </c>
      <c r="B10448" s="303" t="s">
        <v>318</v>
      </c>
      <c r="C10448" s="981" t="s">
        <v>319</v>
      </c>
      <c r="D10448" s="1027" t="s">
        <v>98</v>
      </c>
      <c r="E10448" s="257">
        <v>0.01</v>
      </c>
      <c r="F10448" s="649">
        <v>20000</v>
      </c>
      <c r="G10448" s="701">
        <f>E10448*F10448</f>
        <v>200</v>
      </c>
      <c r="H10448" s="678"/>
    </row>
    <row r="10449" spans="1:8">
      <c r="A10449" s="676"/>
      <c r="B10449" s="677"/>
      <c r="C10449" s="981" t="s">
        <v>320</v>
      </c>
      <c r="D10449" s="1027" t="s">
        <v>98</v>
      </c>
      <c r="E10449" s="257">
        <v>0.01</v>
      </c>
      <c r="F10449" s="649">
        <v>36250</v>
      </c>
      <c r="G10449" s="701">
        <f t="shared" ref="G10449:G10456" si="794">E10449*F10449</f>
        <v>362.5</v>
      </c>
      <c r="H10449" s="678"/>
    </row>
    <row r="10450" spans="1:8">
      <c r="A10450" s="676"/>
      <c r="B10450" s="677"/>
      <c r="C10450" s="981" t="s">
        <v>321</v>
      </c>
      <c r="D10450" s="1027" t="s">
        <v>98</v>
      </c>
      <c r="E10450" s="257">
        <v>0.01</v>
      </c>
      <c r="F10450" s="649">
        <v>40500</v>
      </c>
      <c r="G10450" s="701">
        <f t="shared" si="794"/>
        <v>405</v>
      </c>
      <c r="H10450" s="678"/>
    </row>
    <row r="10451" spans="1:8">
      <c r="A10451" s="676"/>
      <c r="B10451" s="677"/>
      <c r="C10451" s="981" t="s">
        <v>322</v>
      </c>
      <c r="D10451" s="1027" t="s">
        <v>98</v>
      </c>
      <c r="E10451" s="257">
        <v>5.0000000000000001E-3</v>
      </c>
      <c r="F10451" s="649">
        <v>74718</v>
      </c>
      <c r="G10451" s="701">
        <f t="shared" si="794"/>
        <v>373.59000000000003</v>
      </c>
      <c r="H10451" s="678"/>
    </row>
    <row r="10452" spans="1:8">
      <c r="A10452" s="676"/>
      <c r="B10452" s="677"/>
      <c r="C10452" s="981" t="s">
        <v>574</v>
      </c>
      <c r="D10452" s="1027" t="s">
        <v>29</v>
      </c>
      <c r="E10452" s="259">
        <v>1</v>
      </c>
      <c r="F10452" s="649">
        <v>316.39999999999998</v>
      </c>
      <c r="G10452" s="701">
        <f t="shared" si="794"/>
        <v>316.39999999999998</v>
      </c>
      <c r="H10452" s="678"/>
    </row>
    <row r="10453" spans="1:8">
      <c r="A10453" s="676"/>
      <c r="B10453" s="677"/>
      <c r="C10453" s="981" t="s">
        <v>47</v>
      </c>
      <c r="D10453" s="1027" t="s">
        <v>29</v>
      </c>
      <c r="E10453" s="258">
        <v>0.01</v>
      </c>
      <c r="F10453" s="649">
        <v>366.25</v>
      </c>
      <c r="G10453" s="701">
        <f t="shared" si="794"/>
        <v>3.6625000000000001</v>
      </c>
      <c r="H10453" s="678"/>
    </row>
    <row r="10454" spans="1:8">
      <c r="A10454" s="676"/>
      <c r="B10454" s="677"/>
      <c r="C10454" s="981" t="s">
        <v>30</v>
      </c>
      <c r="D10454" s="1027" t="s">
        <v>29</v>
      </c>
      <c r="E10454" s="258">
        <v>0.01</v>
      </c>
      <c r="F10454" s="649">
        <v>650</v>
      </c>
      <c r="G10454" s="701">
        <f t="shared" si="794"/>
        <v>6.5</v>
      </c>
      <c r="H10454" s="678"/>
    </row>
    <row r="10455" spans="1:8">
      <c r="A10455" s="676"/>
      <c r="B10455" s="677"/>
      <c r="C10455" s="981" t="s">
        <v>31</v>
      </c>
      <c r="D10455" s="1027" t="s">
        <v>98</v>
      </c>
      <c r="E10455" s="257">
        <v>0.1</v>
      </c>
      <c r="F10455" s="668">
        <v>350</v>
      </c>
      <c r="G10455" s="701">
        <f t="shared" si="794"/>
        <v>35</v>
      </c>
      <c r="H10455" s="678"/>
    </row>
    <row r="10456" spans="1:8">
      <c r="A10456" s="676"/>
      <c r="B10456" s="677"/>
      <c r="C10456" s="981" t="s">
        <v>323</v>
      </c>
      <c r="D10456" s="1027" t="s">
        <v>95</v>
      </c>
      <c r="E10456" s="257">
        <v>0.01</v>
      </c>
      <c r="F10456" s="649">
        <v>21200</v>
      </c>
      <c r="G10456" s="701">
        <f t="shared" si="794"/>
        <v>212</v>
      </c>
      <c r="H10456" s="678"/>
    </row>
    <row r="10457" spans="1:8">
      <c r="A10457" s="676"/>
      <c r="B10457" s="699" t="s">
        <v>35</v>
      </c>
      <c r="C10457" s="1061"/>
      <c r="D10457" s="17"/>
      <c r="E10457" s="1063"/>
      <c r="F10457" s="670"/>
      <c r="G10457" s="1533">
        <f>SUM(G10448:G10456)</f>
        <v>1914.6525000000001</v>
      </c>
      <c r="H10457" s="308"/>
    </row>
    <row r="10458" spans="1:8" ht="30">
      <c r="A10458" s="676" t="s">
        <v>5813</v>
      </c>
      <c r="B10458" s="303" t="s">
        <v>324</v>
      </c>
      <c r="C10458" s="981" t="s">
        <v>138</v>
      </c>
      <c r="D10458" s="1027" t="s">
        <v>98</v>
      </c>
      <c r="E10458" s="257">
        <v>0.01</v>
      </c>
      <c r="F10458" s="649">
        <v>45799</v>
      </c>
      <c r="G10458" s="701">
        <f>E10458*F10458</f>
        <v>457.99</v>
      </c>
      <c r="H10458" s="678"/>
    </row>
    <row r="10459" spans="1:8">
      <c r="A10459" s="676"/>
      <c r="B10459" s="677"/>
      <c r="C10459" s="981" t="s">
        <v>325</v>
      </c>
      <c r="D10459" s="1027" t="s">
        <v>98</v>
      </c>
      <c r="E10459" s="257">
        <v>0.01</v>
      </c>
      <c r="F10459" s="649">
        <v>37440</v>
      </c>
      <c r="G10459" s="701">
        <f t="shared" ref="G10459:G10468" si="795">E10459*F10459</f>
        <v>374.40000000000003</v>
      </c>
      <c r="H10459" s="678"/>
    </row>
    <row r="10460" spans="1:8">
      <c r="A10460" s="676"/>
      <c r="B10460" s="677"/>
      <c r="C10460" s="981" t="s">
        <v>280</v>
      </c>
      <c r="D10460" s="1027" t="s">
        <v>39</v>
      </c>
      <c r="E10460" s="257">
        <v>1E-3</v>
      </c>
      <c r="F10460" s="649">
        <v>82115</v>
      </c>
      <c r="G10460" s="701">
        <f t="shared" si="795"/>
        <v>82.114999999999995</v>
      </c>
      <c r="H10460" s="678"/>
    </row>
    <row r="10461" spans="1:8">
      <c r="A10461" s="676"/>
      <c r="B10461" s="677"/>
      <c r="C10461" s="981" t="s">
        <v>277</v>
      </c>
      <c r="D10461" s="1027" t="s">
        <v>98</v>
      </c>
      <c r="E10461" s="1058">
        <v>1E-3</v>
      </c>
      <c r="F10461" s="649">
        <v>10500</v>
      </c>
      <c r="G10461" s="701">
        <f t="shared" si="795"/>
        <v>10.5</v>
      </c>
      <c r="H10461" s="678"/>
    </row>
    <row r="10462" spans="1:8">
      <c r="A10462" s="676"/>
      <c r="B10462" s="677"/>
      <c r="C10462" s="981" t="s">
        <v>278</v>
      </c>
      <c r="D10462" s="1027" t="s">
        <v>98</v>
      </c>
      <c r="E10462" s="257">
        <v>0.01</v>
      </c>
      <c r="F10462" s="649">
        <v>48840</v>
      </c>
      <c r="G10462" s="701">
        <f t="shared" si="795"/>
        <v>488.40000000000003</v>
      </c>
      <c r="H10462" s="678"/>
    </row>
    <row r="10463" spans="1:8">
      <c r="A10463" s="676"/>
      <c r="B10463" s="677"/>
      <c r="C10463" s="981" t="s">
        <v>76</v>
      </c>
      <c r="D10463" s="1027" t="s">
        <v>39</v>
      </c>
      <c r="E10463" s="257">
        <v>0.01</v>
      </c>
      <c r="F10463" s="649">
        <v>10500</v>
      </c>
      <c r="G10463" s="701">
        <f t="shared" si="795"/>
        <v>105</v>
      </c>
      <c r="H10463" s="678"/>
    </row>
    <row r="10464" spans="1:8">
      <c r="A10464" s="676"/>
      <c r="B10464" s="677"/>
      <c r="C10464" s="981" t="s">
        <v>28</v>
      </c>
      <c r="D10464" s="1027" t="s">
        <v>29</v>
      </c>
      <c r="E10464" s="258">
        <v>0.5</v>
      </c>
      <c r="F10464" s="649">
        <v>316.39999999999998</v>
      </c>
      <c r="G10464" s="701">
        <f t="shared" si="795"/>
        <v>158.19999999999999</v>
      </c>
      <c r="H10464" s="131"/>
    </row>
    <row r="10465" spans="1:8">
      <c r="A10465" s="676"/>
      <c r="B10465" s="288"/>
      <c r="C10465" s="1065" t="s">
        <v>47</v>
      </c>
      <c r="D10465" s="1028" t="s">
        <v>29</v>
      </c>
      <c r="E10465" s="258">
        <v>0.01</v>
      </c>
      <c r="F10465" s="649">
        <v>366.25</v>
      </c>
      <c r="G10465" s="701">
        <f t="shared" si="795"/>
        <v>3.6625000000000001</v>
      </c>
      <c r="H10465" s="131"/>
    </row>
    <row r="10466" spans="1:8">
      <c r="A10466" s="676"/>
      <c r="B10466" s="677"/>
      <c r="C10466" s="981" t="s">
        <v>30</v>
      </c>
      <c r="D10466" s="1027" t="s">
        <v>29</v>
      </c>
      <c r="E10466" s="258">
        <v>0.01</v>
      </c>
      <c r="F10466" s="649">
        <v>650</v>
      </c>
      <c r="G10466" s="701">
        <f t="shared" si="795"/>
        <v>6.5</v>
      </c>
      <c r="H10466" s="678"/>
    </row>
    <row r="10467" spans="1:8">
      <c r="A10467" s="676"/>
      <c r="B10467" s="677"/>
      <c r="C10467" s="981" t="s">
        <v>213</v>
      </c>
      <c r="D10467" s="1027" t="s">
        <v>29</v>
      </c>
      <c r="E10467" s="259">
        <v>1</v>
      </c>
      <c r="F10467" s="649">
        <v>32</v>
      </c>
      <c r="G10467" s="701">
        <f t="shared" si="795"/>
        <v>32</v>
      </c>
      <c r="H10467" s="131"/>
    </row>
    <row r="10468" spans="1:8">
      <c r="A10468" s="676"/>
      <c r="B10468" s="288"/>
      <c r="C10468" s="981" t="s">
        <v>31</v>
      </c>
      <c r="D10468" s="1027" t="s">
        <v>98</v>
      </c>
      <c r="E10468" s="257">
        <v>0.1</v>
      </c>
      <c r="F10468" s="668">
        <v>350</v>
      </c>
      <c r="G10468" s="701">
        <f t="shared" si="795"/>
        <v>35</v>
      </c>
      <c r="H10468" s="678"/>
    </row>
    <row r="10469" spans="1:8">
      <c r="A10469" s="676"/>
      <c r="B10469" s="699" t="s">
        <v>35</v>
      </c>
      <c r="C10469" s="1061"/>
      <c r="D10469" s="17"/>
      <c r="E10469" s="1063"/>
      <c r="F10469" s="670"/>
      <c r="G10469" s="1533">
        <f>SUM(G10458:G10468)</f>
        <v>1753.7675000000002</v>
      </c>
      <c r="H10469" s="308"/>
    </row>
    <row r="10470" spans="1:8" ht="30">
      <c r="A10470" s="164" t="s">
        <v>5814</v>
      </c>
      <c r="B10470" s="303" t="s">
        <v>326</v>
      </c>
      <c r="C10470" s="981" t="s">
        <v>58</v>
      </c>
      <c r="D10470" s="1027" t="s">
        <v>98</v>
      </c>
      <c r="E10470" s="1058">
        <v>1E-3</v>
      </c>
      <c r="F10470" s="649">
        <v>74448</v>
      </c>
      <c r="G10470" s="701">
        <f>E10470*F10470</f>
        <v>74.448000000000008</v>
      </c>
      <c r="H10470" s="678"/>
    </row>
    <row r="10471" spans="1:8">
      <c r="A10471" s="676"/>
      <c r="B10471" s="677"/>
      <c r="C10471" s="981" t="s">
        <v>59</v>
      </c>
      <c r="D10471" s="1027" t="s">
        <v>98</v>
      </c>
      <c r="E10471" s="1058">
        <v>1E-3</v>
      </c>
      <c r="F10471" s="649">
        <v>45513</v>
      </c>
      <c r="G10471" s="701">
        <f t="shared" ref="G10471:G10520" si="796">E10471*F10471</f>
        <v>45.512999999999998</v>
      </c>
      <c r="H10471" s="678"/>
    </row>
    <row r="10472" spans="1:8">
      <c r="A10472" s="676"/>
      <c r="B10472" s="677"/>
      <c r="C10472" s="981" t="s">
        <v>60</v>
      </c>
      <c r="D10472" s="1027" t="s">
        <v>98</v>
      </c>
      <c r="E10472" s="1058">
        <v>5.0000000000000001E-4</v>
      </c>
      <c r="F10472" s="649">
        <v>99906</v>
      </c>
      <c r="G10472" s="701">
        <f t="shared" si="796"/>
        <v>49.953000000000003</v>
      </c>
      <c r="H10472" s="678"/>
    </row>
    <row r="10473" spans="1:8">
      <c r="A10473" s="676"/>
      <c r="B10473" s="677"/>
      <c r="C10473" s="981" t="s">
        <v>50</v>
      </c>
      <c r="D10473" s="1027" t="s">
        <v>98</v>
      </c>
      <c r="E10473" s="1058">
        <v>1E-3</v>
      </c>
      <c r="F10473" s="649">
        <v>69797</v>
      </c>
      <c r="G10473" s="701">
        <f t="shared" si="796"/>
        <v>69.796999999999997</v>
      </c>
      <c r="H10473" s="678"/>
    </row>
    <row r="10474" spans="1:8">
      <c r="A10474" s="676"/>
      <c r="B10474" s="677"/>
      <c r="C10474" s="981" t="s">
        <v>266</v>
      </c>
      <c r="D10474" s="1027" t="s">
        <v>98</v>
      </c>
      <c r="E10474" s="1058">
        <v>1E-3</v>
      </c>
      <c r="F10474" s="649">
        <v>33761</v>
      </c>
      <c r="G10474" s="701">
        <f t="shared" si="796"/>
        <v>33.761000000000003</v>
      </c>
      <c r="H10474" s="131"/>
    </row>
    <row r="10475" spans="1:8">
      <c r="A10475" s="676"/>
      <c r="B10475" s="288"/>
      <c r="C10475" s="981" t="s">
        <v>267</v>
      </c>
      <c r="D10475" s="1027" t="s">
        <v>98</v>
      </c>
      <c r="E10475" s="1058">
        <v>1E-3</v>
      </c>
      <c r="F10475" s="649">
        <v>69797</v>
      </c>
      <c r="G10475" s="701">
        <f t="shared" si="796"/>
        <v>69.796999999999997</v>
      </c>
      <c r="H10475" s="678"/>
    </row>
    <row r="10476" spans="1:8">
      <c r="A10476" s="676"/>
      <c r="B10476" s="677"/>
      <c r="C10476" s="981" t="s">
        <v>63</v>
      </c>
      <c r="D10476" s="1027" t="s">
        <v>98</v>
      </c>
      <c r="E10476" s="1058">
        <v>1E-3</v>
      </c>
      <c r="F10476" s="649">
        <v>69797</v>
      </c>
      <c r="G10476" s="701">
        <f t="shared" si="796"/>
        <v>69.796999999999997</v>
      </c>
      <c r="H10476" s="678"/>
    </row>
    <row r="10477" spans="1:8">
      <c r="A10477" s="676"/>
      <c r="B10477" s="288"/>
      <c r="C10477" s="981" t="s">
        <v>277</v>
      </c>
      <c r="D10477" s="1027" t="s">
        <v>98</v>
      </c>
      <c r="E10477" s="1058">
        <v>1E-3</v>
      </c>
      <c r="F10477" s="649">
        <v>10500</v>
      </c>
      <c r="G10477" s="701">
        <f t="shared" si="796"/>
        <v>10.5</v>
      </c>
      <c r="H10477" s="678"/>
    </row>
    <row r="10478" spans="1:8">
      <c r="A10478" s="676"/>
      <c r="B10478" s="677"/>
      <c r="C10478" s="981" t="s">
        <v>65</v>
      </c>
      <c r="D10478" s="1027" t="s">
        <v>98</v>
      </c>
      <c r="E10478" s="1058">
        <v>1E-3</v>
      </c>
      <c r="F10478" s="649">
        <v>91872</v>
      </c>
      <c r="G10478" s="701">
        <f t="shared" si="796"/>
        <v>91.872</v>
      </c>
      <c r="H10478" s="678"/>
    </row>
    <row r="10479" spans="1:8">
      <c r="A10479" s="676"/>
      <c r="B10479" s="677"/>
      <c r="C10479" s="981" t="s">
        <v>268</v>
      </c>
      <c r="D10479" s="1027" t="s">
        <v>98</v>
      </c>
      <c r="E10479" s="1058">
        <v>1E-3</v>
      </c>
      <c r="F10479" s="649">
        <v>80176</v>
      </c>
      <c r="G10479" s="701">
        <f t="shared" si="796"/>
        <v>80.176000000000002</v>
      </c>
      <c r="H10479" s="678"/>
    </row>
    <row r="10480" spans="1:8">
      <c r="A10480" s="676"/>
      <c r="B10480" s="677"/>
      <c r="C10480" s="981" t="s">
        <v>269</v>
      </c>
      <c r="D10480" s="1027" t="s">
        <v>98</v>
      </c>
      <c r="E10480" s="257">
        <v>1E-3</v>
      </c>
      <c r="F10480" s="649">
        <v>43500</v>
      </c>
      <c r="G10480" s="701">
        <f t="shared" si="796"/>
        <v>43.5</v>
      </c>
      <c r="H10480" s="678"/>
    </row>
    <row r="10481" spans="1:8">
      <c r="A10481" s="676"/>
      <c r="B10481" s="677"/>
      <c r="C10481" s="981" t="s">
        <v>270</v>
      </c>
      <c r="D10481" s="1027" t="s">
        <v>98</v>
      </c>
      <c r="E10481" s="1058">
        <v>5.0000000000000001E-4</v>
      </c>
      <c r="F10481" s="649">
        <v>158202</v>
      </c>
      <c r="G10481" s="701">
        <f t="shared" si="796"/>
        <v>79.100999999999999</v>
      </c>
      <c r="H10481" s="131"/>
    </row>
    <row r="10482" spans="1:8">
      <c r="A10482" s="676"/>
      <c r="B10482" s="288"/>
      <c r="C10482" s="981" t="s">
        <v>327</v>
      </c>
      <c r="D10482" s="1027" t="s">
        <v>98</v>
      </c>
      <c r="E10482" s="1058">
        <v>1E-3</v>
      </c>
      <c r="F10482" s="649">
        <v>10500</v>
      </c>
      <c r="G10482" s="701">
        <f t="shared" si="796"/>
        <v>10.5</v>
      </c>
      <c r="H10482" s="678"/>
    </row>
    <row r="10483" spans="1:8">
      <c r="A10483" s="676"/>
      <c r="B10483" s="677"/>
      <c r="C10483" s="981" t="s">
        <v>278</v>
      </c>
      <c r="D10483" s="1027" t="s">
        <v>98</v>
      </c>
      <c r="E10483" s="1058">
        <v>1E-3</v>
      </c>
      <c r="F10483" s="649">
        <v>48840</v>
      </c>
      <c r="G10483" s="701">
        <f t="shared" si="796"/>
        <v>48.84</v>
      </c>
      <c r="H10483" s="678"/>
    </row>
    <row r="10484" spans="1:8">
      <c r="A10484" s="676"/>
      <c r="B10484" s="677"/>
      <c r="C10484" s="981" t="s">
        <v>313</v>
      </c>
      <c r="D10484" s="1027" t="s">
        <v>98</v>
      </c>
      <c r="E10484" s="1058">
        <v>1E-4</v>
      </c>
      <c r="F10484" s="649">
        <v>203735</v>
      </c>
      <c r="G10484" s="701">
        <f t="shared" si="796"/>
        <v>20.3735</v>
      </c>
      <c r="H10484" s="678"/>
    </row>
    <row r="10485" spans="1:8">
      <c r="A10485" s="676"/>
      <c r="B10485" s="677"/>
      <c r="C10485" s="981" t="s">
        <v>138</v>
      </c>
      <c r="D10485" s="1027" t="s">
        <v>98</v>
      </c>
      <c r="E10485" s="1058">
        <v>1E-3</v>
      </c>
      <c r="F10485" s="649">
        <v>45799</v>
      </c>
      <c r="G10485" s="701">
        <f t="shared" si="796"/>
        <v>45.798999999999999</v>
      </c>
      <c r="H10485" s="678"/>
    </row>
    <row r="10486" spans="1:8">
      <c r="A10486" s="676"/>
      <c r="B10486" s="677"/>
      <c r="C10486" s="981" t="s">
        <v>26</v>
      </c>
      <c r="D10486" s="1027" t="s">
        <v>98</v>
      </c>
      <c r="E10486" s="1058">
        <v>1E-3</v>
      </c>
      <c r="F10486" s="649">
        <v>37800</v>
      </c>
      <c r="G10486" s="701">
        <f t="shared" si="796"/>
        <v>37.800000000000004</v>
      </c>
      <c r="H10486" s="131"/>
    </row>
    <row r="10487" spans="1:8">
      <c r="A10487" s="676"/>
      <c r="B10487" s="288"/>
      <c r="C10487" s="981" t="s">
        <v>328</v>
      </c>
      <c r="D10487" s="1027" t="s">
        <v>98</v>
      </c>
      <c r="E10487" s="1058">
        <v>1E-3</v>
      </c>
      <c r="F10487" s="649">
        <v>63500</v>
      </c>
      <c r="G10487" s="701">
        <f t="shared" si="796"/>
        <v>63.5</v>
      </c>
      <c r="H10487" s="678"/>
    </row>
    <row r="10488" spans="1:8">
      <c r="A10488" s="676"/>
      <c r="B10488" s="677"/>
      <c r="C10488" s="981" t="s">
        <v>152</v>
      </c>
      <c r="D10488" s="1027" t="s">
        <v>98</v>
      </c>
      <c r="E10488" s="1058">
        <v>5.0000000000000001E-4</v>
      </c>
      <c r="F10488" s="649">
        <v>121303</v>
      </c>
      <c r="G10488" s="701">
        <f t="shared" si="796"/>
        <v>60.651499999999999</v>
      </c>
      <c r="H10488" s="678"/>
    </row>
    <row r="10489" spans="1:8">
      <c r="A10489" s="676"/>
      <c r="B10489" s="677"/>
      <c r="C10489" s="981" t="s">
        <v>89</v>
      </c>
      <c r="D10489" s="1027" t="s">
        <v>39</v>
      </c>
      <c r="E10489" s="1058">
        <v>5.0000000000000001E-4</v>
      </c>
      <c r="F10489" s="649">
        <v>168481</v>
      </c>
      <c r="G10489" s="701">
        <f t="shared" si="796"/>
        <v>84.240499999999997</v>
      </c>
      <c r="H10489" s="678"/>
    </row>
    <row r="10490" spans="1:8">
      <c r="A10490" s="676"/>
      <c r="B10490" s="677"/>
      <c r="C10490" s="981" t="s">
        <v>275</v>
      </c>
      <c r="D10490" s="1027" t="s">
        <v>39</v>
      </c>
      <c r="E10490" s="1058">
        <v>1E-3</v>
      </c>
      <c r="F10490" s="649">
        <v>7800</v>
      </c>
      <c r="G10490" s="701">
        <f t="shared" si="796"/>
        <v>7.8</v>
      </c>
      <c r="H10490" s="678"/>
    </row>
    <row r="10491" spans="1:8">
      <c r="A10491" s="676"/>
      <c r="B10491" s="677"/>
      <c r="C10491" s="981" t="s">
        <v>273</v>
      </c>
      <c r="D10491" s="1027" t="s">
        <v>116</v>
      </c>
      <c r="E10491" s="257">
        <v>1E-3</v>
      </c>
      <c r="F10491" s="649">
        <v>74415</v>
      </c>
      <c r="G10491" s="701">
        <f t="shared" si="796"/>
        <v>74.415000000000006</v>
      </c>
      <c r="H10491" s="678"/>
    </row>
    <row r="10492" spans="1:8">
      <c r="A10492" s="676"/>
      <c r="B10492" s="677"/>
      <c r="C10492" s="981" t="s">
        <v>279</v>
      </c>
      <c r="D10492" s="1027" t="s">
        <v>116</v>
      </c>
      <c r="E10492" s="1058">
        <v>1E-3</v>
      </c>
      <c r="F10492" s="649">
        <v>8468</v>
      </c>
      <c r="G10492" s="701">
        <f t="shared" si="796"/>
        <v>8.468</v>
      </c>
      <c r="H10492" s="131"/>
    </row>
    <row r="10493" spans="1:8">
      <c r="A10493" s="676"/>
      <c r="B10493" s="288"/>
      <c r="C10493" s="981" t="s">
        <v>311</v>
      </c>
      <c r="D10493" s="1027" t="s">
        <v>39</v>
      </c>
      <c r="E10493" s="257">
        <v>1E-3</v>
      </c>
      <c r="F10493" s="649">
        <v>68401</v>
      </c>
      <c r="G10493" s="701">
        <f t="shared" si="796"/>
        <v>68.400999999999996</v>
      </c>
      <c r="H10493" s="678"/>
    </row>
    <row r="10494" spans="1:8">
      <c r="A10494" s="676"/>
      <c r="B10494" s="677"/>
      <c r="C10494" s="981" t="s">
        <v>54</v>
      </c>
      <c r="D10494" s="1027" t="s">
        <v>98</v>
      </c>
      <c r="E10494" s="1058">
        <v>5.0000000000000001E-4</v>
      </c>
      <c r="F10494" s="649">
        <v>91113</v>
      </c>
      <c r="G10494" s="701">
        <f t="shared" si="796"/>
        <v>45.5565</v>
      </c>
      <c r="H10494" s="678"/>
    </row>
    <row r="10495" spans="1:8">
      <c r="A10495" s="676"/>
      <c r="B10495" s="677"/>
      <c r="C10495" s="981" t="s">
        <v>280</v>
      </c>
      <c r="D10495" s="1027" t="s">
        <v>39</v>
      </c>
      <c r="E10495" s="1058">
        <v>5.0000000000000001E-4</v>
      </c>
      <c r="F10495" s="649">
        <v>82115</v>
      </c>
      <c r="G10495" s="701">
        <f t="shared" si="796"/>
        <v>41.057499999999997</v>
      </c>
      <c r="H10495" s="678"/>
    </row>
    <row r="10496" spans="1:8">
      <c r="A10496" s="676"/>
      <c r="B10496" s="677"/>
      <c r="C10496" s="981" t="s">
        <v>574</v>
      </c>
      <c r="D10496" s="1027" t="s">
        <v>29</v>
      </c>
      <c r="E10496" s="259">
        <v>0.01</v>
      </c>
      <c r="F10496" s="649">
        <v>316.39999999999998</v>
      </c>
      <c r="G10496" s="701">
        <f t="shared" si="796"/>
        <v>3.1639999999999997</v>
      </c>
      <c r="H10496" s="678"/>
    </row>
    <row r="10497" spans="1:8">
      <c r="A10497" s="676"/>
      <c r="B10497" s="677"/>
      <c r="C10497" s="981" t="s">
        <v>47</v>
      </c>
      <c r="D10497" s="1027" t="s">
        <v>29</v>
      </c>
      <c r="E10497" s="258">
        <v>0.01</v>
      </c>
      <c r="F10497" s="649">
        <v>366.25</v>
      </c>
      <c r="G10497" s="701">
        <f t="shared" si="796"/>
        <v>3.6625000000000001</v>
      </c>
      <c r="H10497" s="131"/>
    </row>
    <row r="10498" spans="1:8">
      <c r="A10498" s="676"/>
      <c r="B10498" s="677"/>
      <c r="C10498" s="981" t="s">
        <v>30</v>
      </c>
      <c r="D10498" s="1027" t="s">
        <v>29</v>
      </c>
      <c r="E10498" s="258">
        <v>0.01</v>
      </c>
      <c r="F10498" s="649">
        <v>650</v>
      </c>
      <c r="G10498" s="701">
        <f t="shared" si="796"/>
        <v>6.5</v>
      </c>
      <c r="H10498" s="678"/>
    </row>
    <row r="10499" spans="1:8">
      <c r="A10499" s="676"/>
      <c r="B10499" s="677"/>
      <c r="C10499" s="981" t="s">
        <v>213</v>
      </c>
      <c r="D10499" s="1027" t="s">
        <v>29</v>
      </c>
      <c r="E10499" s="259">
        <v>1</v>
      </c>
      <c r="F10499" s="649">
        <v>32</v>
      </c>
      <c r="G10499" s="701">
        <f t="shared" si="796"/>
        <v>32</v>
      </c>
      <c r="H10499" s="678"/>
    </row>
    <row r="10500" spans="1:8">
      <c r="A10500" s="676"/>
      <c r="B10500" s="677"/>
      <c r="C10500" s="981" t="s">
        <v>31</v>
      </c>
      <c r="D10500" s="1027" t="s">
        <v>98</v>
      </c>
      <c r="E10500" s="257">
        <v>0.1</v>
      </c>
      <c r="F10500" s="668">
        <v>350</v>
      </c>
      <c r="G10500" s="701">
        <f t="shared" si="796"/>
        <v>35</v>
      </c>
      <c r="H10500" s="678"/>
    </row>
    <row r="10501" spans="1:8">
      <c r="A10501" s="676"/>
      <c r="B10501" s="699" t="s">
        <v>35</v>
      </c>
      <c r="C10501" s="744"/>
      <c r="D10501" s="103"/>
      <c r="E10501" s="608"/>
      <c r="F10501" s="429"/>
      <c r="G10501" s="1533">
        <f>SUM(G10470:G10500)</f>
        <v>1415.9439999999997</v>
      </c>
      <c r="H10501" s="308"/>
    </row>
    <row r="10502" spans="1:8" ht="60">
      <c r="A10502" s="676" t="s">
        <v>5815</v>
      </c>
      <c r="B10502" s="775" t="s">
        <v>472</v>
      </c>
      <c r="C10502" s="981" t="s">
        <v>282</v>
      </c>
      <c r="D10502" s="1027" t="s">
        <v>98</v>
      </c>
      <c r="E10502" s="257">
        <v>1E-3</v>
      </c>
      <c r="F10502" s="649">
        <v>75072</v>
      </c>
      <c r="G10502" s="701">
        <f t="shared" ref="G10502:G10507" si="797">E10502*F10502</f>
        <v>75.072000000000003</v>
      </c>
      <c r="H10502" s="678"/>
    </row>
    <row r="10503" spans="1:8">
      <c r="A10503" s="676"/>
      <c r="B10503" s="677"/>
      <c r="C10503" s="981" t="s">
        <v>329</v>
      </c>
      <c r="D10503" s="1027" t="s">
        <v>116</v>
      </c>
      <c r="E10503" s="257">
        <v>0.01</v>
      </c>
      <c r="F10503" s="649">
        <v>14085</v>
      </c>
      <c r="G10503" s="701">
        <f t="shared" si="797"/>
        <v>140.85</v>
      </c>
      <c r="H10503" s="678"/>
    </row>
    <row r="10504" spans="1:8">
      <c r="A10504" s="676"/>
      <c r="B10504" s="677"/>
      <c r="C10504" s="981" t="s">
        <v>26</v>
      </c>
      <c r="D10504" s="1027" t="s">
        <v>98</v>
      </c>
      <c r="E10504" s="257">
        <v>1.4999999999999999E-2</v>
      </c>
      <c r="F10504" s="649">
        <v>67687</v>
      </c>
      <c r="G10504" s="701">
        <f t="shared" si="797"/>
        <v>1015.3049999999999</v>
      </c>
      <c r="H10504" s="678"/>
    </row>
    <row r="10505" spans="1:8">
      <c r="A10505" s="676"/>
      <c r="B10505" s="677"/>
      <c r="C10505" s="981" t="s">
        <v>574</v>
      </c>
      <c r="D10505" s="1027" t="s">
        <v>29</v>
      </c>
      <c r="E10505" s="259">
        <v>0.5</v>
      </c>
      <c r="F10505" s="649">
        <v>316.39999999999998</v>
      </c>
      <c r="G10505" s="701">
        <f t="shared" si="797"/>
        <v>158.19999999999999</v>
      </c>
      <c r="H10505" s="678"/>
    </row>
    <row r="10506" spans="1:8">
      <c r="A10506" s="676"/>
      <c r="B10506" s="677"/>
      <c r="C10506" s="981" t="s">
        <v>47</v>
      </c>
      <c r="D10506" s="1027" t="s">
        <v>29</v>
      </c>
      <c r="E10506" s="258">
        <v>0.01</v>
      </c>
      <c r="F10506" s="649">
        <v>366.25</v>
      </c>
      <c r="G10506" s="701">
        <f t="shared" si="797"/>
        <v>3.6625000000000001</v>
      </c>
      <c r="H10506" s="678"/>
    </row>
    <row r="10507" spans="1:8">
      <c r="A10507" s="676"/>
      <c r="B10507" s="677"/>
      <c r="C10507" s="981" t="s">
        <v>297</v>
      </c>
      <c r="D10507" s="1027" t="s">
        <v>29</v>
      </c>
      <c r="E10507" s="259">
        <v>1</v>
      </c>
      <c r="F10507" s="649">
        <v>32</v>
      </c>
      <c r="G10507" s="701">
        <f t="shared" si="797"/>
        <v>32</v>
      </c>
      <c r="H10507" s="678"/>
    </row>
    <row r="10508" spans="1:8">
      <c r="A10508" s="676"/>
      <c r="B10508" s="699" t="s">
        <v>35</v>
      </c>
      <c r="C10508" s="1061"/>
      <c r="D10508" s="17"/>
      <c r="E10508" s="1063"/>
      <c r="F10508" s="670"/>
      <c r="G10508" s="1533">
        <f>SUM(G10502:G10507)</f>
        <v>1425.0894999999998</v>
      </c>
      <c r="H10508" s="308"/>
    </row>
    <row r="10509" spans="1:8" ht="45">
      <c r="A10509" s="676" t="s">
        <v>5816</v>
      </c>
      <c r="B10509" s="303" t="s">
        <v>330</v>
      </c>
      <c r="C10509" s="981" t="s">
        <v>331</v>
      </c>
      <c r="D10509" s="1027" t="s">
        <v>98</v>
      </c>
      <c r="E10509" s="257">
        <v>0.01</v>
      </c>
      <c r="F10509" s="649">
        <v>25805</v>
      </c>
      <c r="G10509" s="701">
        <f t="shared" si="796"/>
        <v>258.05</v>
      </c>
      <c r="H10509" s="678"/>
    </row>
    <row r="10510" spans="1:8">
      <c r="A10510" s="676"/>
      <c r="B10510" s="677"/>
      <c r="C10510" s="981" t="s">
        <v>332</v>
      </c>
      <c r="D10510" s="1027" t="s">
        <v>29</v>
      </c>
      <c r="E10510" s="257">
        <v>0.1</v>
      </c>
      <c r="F10510" s="649">
        <v>4800</v>
      </c>
      <c r="G10510" s="701">
        <f t="shared" si="796"/>
        <v>480</v>
      </c>
      <c r="H10510" s="678"/>
    </row>
    <row r="10511" spans="1:8">
      <c r="A10511" s="676"/>
      <c r="B10511" s="677"/>
      <c r="C10511" s="981" t="s">
        <v>26</v>
      </c>
      <c r="D10511" s="1027" t="s">
        <v>98</v>
      </c>
      <c r="E10511" s="257">
        <v>0.01</v>
      </c>
      <c r="F10511" s="649">
        <v>67687</v>
      </c>
      <c r="G10511" s="701">
        <f t="shared" si="796"/>
        <v>676.87</v>
      </c>
      <c r="H10511" s="678"/>
    </row>
    <row r="10512" spans="1:8">
      <c r="A10512" s="676"/>
      <c r="B10512" s="677"/>
      <c r="C10512" s="981" t="s">
        <v>213</v>
      </c>
      <c r="D10512" s="1027" t="s">
        <v>29</v>
      </c>
      <c r="E10512" s="259">
        <v>1</v>
      </c>
      <c r="F10512" s="649">
        <v>32</v>
      </c>
      <c r="G10512" s="701">
        <f t="shared" si="796"/>
        <v>32</v>
      </c>
      <c r="H10512" s="678"/>
    </row>
    <row r="10513" spans="1:8">
      <c r="A10513" s="676"/>
      <c r="B10513" s="677"/>
      <c r="C10513" s="981" t="s">
        <v>47</v>
      </c>
      <c r="D10513" s="1027" t="s">
        <v>29</v>
      </c>
      <c r="E10513" s="258">
        <v>0.01</v>
      </c>
      <c r="F10513" s="649">
        <v>366.25</v>
      </c>
      <c r="G10513" s="701">
        <f t="shared" si="796"/>
        <v>3.6625000000000001</v>
      </c>
      <c r="H10513" s="678"/>
    </row>
    <row r="10514" spans="1:8">
      <c r="A10514" s="676"/>
      <c r="B10514" s="677"/>
      <c r="C10514" s="981" t="s">
        <v>333</v>
      </c>
      <c r="D10514" s="1027" t="s">
        <v>29</v>
      </c>
      <c r="E10514" s="257">
        <v>0.01</v>
      </c>
      <c r="F10514" s="649">
        <v>10.9</v>
      </c>
      <c r="G10514" s="701">
        <f t="shared" si="796"/>
        <v>0.109</v>
      </c>
      <c r="H10514" s="678"/>
    </row>
    <row r="10515" spans="1:8">
      <c r="A10515" s="676"/>
      <c r="B10515" s="699" t="s">
        <v>35</v>
      </c>
      <c r="C10515" s="1061"/>
      <c r="D10515" s="17"/>
      <c r="E10515" s="1063"/>
      <c r="F10515" s="670"/>
      <c r="G10515" s="1533">
        <f>SUM(G10509:G10514)</f>
        <v>1450.6914999999999</v>
      </c>
      <c r="H10515" s="308"/>
    </row>
    <row r="10516" spans="1:8" ht="45">
      <c r="A10516" s="676" t="s">
        <v>5817</v>
      </c>
      <c r="B10516" s="303" t="s">
        <v>334</v>
      </c>
      <c r="C10516" s="981" t="s">
        <v>166</v>
      </c>
      <c r="D10516" s="1027" t="s">
        <v>75</v>
      </c>
      <c r="E10516" s="257">
        <v>0.01</v>
      </c>
      <c r="F10516" s="649">
        <v>700000</v>
      </c>
      <c r="G10516" s="701">
        <f t="shared" si="796"/>
        <v>7000</v>
      </c>
      <c r="H10516" s="678"/>
    </row>
    <row r="10517" spans="1:8">
      <c r="A10517" s="676"/>
      <c r="B10517" s="677"/>
      <c r="C10517" s="981" t="s">
        <v>167</v>
      </c>
      <c r="D10517" s="1027" t="s">
        <v>29</v>
      </c>
      <c r="E10517" s="259">
        <v>2</v>
      </c>
      <c r="F10517" s="649">
        <v>121</v>
      </c>
      <c r="G10517" s="701">
        <f t="shared" si="796"/>
        <v>242</v>
      </c>
      <c r="H10517" s="678"/>
    </row>
    <row r="10518" spans="1:8">
      <c r="A10518" s="676"/>
      <c r="B10518" s="677"/>
      <c r="C10518" s="981" t="s">
        <v>335</v>
      </c>
      <c r="D10518" s="1027" t="s">
        <v>29</v>
      </c>
      <c r="E10518" s="257">
        <v>5</v>
      </c>
      <c r="F10518" s="649">
        <v>10.9</v>
      </c>
      <c r="G10518" s="701">
        <f t="shared" si="796"/>
        <v>54.5</v>
      </c>
      <c r="H10518" s="678"/>
    </row>
    <row r="10519" spans="1:8">
      <c r="A10519" s="676"/>
      <c r="B10519" s="677"/>
      <c r="C10519" s="981" t="s">
        <v>169</v>
      </c>
      <c r="D10519" s="1027" t="s">
        <v>170</v>
      </c>
      <c r="E10519" s="257">
        <v>0.02</v>
      </c>
      <c r="F10519" s="649">
        <v>1050</v>
      </c>
      <c r="G10519" s="701">
        <f t="shared" si="796"/>
        <v>21</v>
      </c>
      <c r="H10519" s="678"/>
    </row>
    <row r="10520" spans="1:8">
      <c r="A10520" s="676"/>
      <c r="B10520" s="677"/>
      <c r="C10520" s="981" t="s">
        <v>213</v>
      </c>
      <c r="D10520" s="1027" t="s">
        <v>29</v>
      </c>
      <c r="E10520" s="259">
        <v>3</v>
      </c>
      <c r="F10520" s="649">
        <v>32</v>
      </c>
      <c r="G10520" s="701">
        <f t="shared" si="796"/>
        <v>96</v>
      </c>
      <c r="H10520" s="678"/>
    </row>
    <row r="10521" spans="1:8">
      <c r="A10521" s="676"/>
      <c r="B10521" s="699" t="s">
        <v>336</v>
      </c>
      <c r="C10521" s="1061"/>
      <c r="D10521" s="17"/>
      <c r="E10521" s="1063"/>
      <c r="F10521" s="670"/>
      <c r="G10521" s="1533">
        <f>SUM(G10516:G10520)</f>
        <v>7413.5</v>
      </c>
      <c r="H10521" s="308"/>
    </row>
    <row r="10522" spans="1:8" ht="28.5">
      <c r="A10522" s="66" t="s">
        <v>839</v>
      </c>
      <c r="B10522" s="400" t="s">
        <v>338</v>
      </c>
      <c r="C10522" s="697"/>
      <c r="D10522" s="695"/>
      <c r="E10522" s="613"/>
      <c r="F10522" s="278"/>
      <c r="G10522" s="1541"/>
      <c r="H10522" s="695"/>
    </row>
    <row r="10523" spans="1:8" ht="30">
      <c r="A10523" s="1218" t="s">
        <v>822</v>
      </c>
      <c r="B10523" s="698" t="s">
        <v>339</v>
      </c>
      <c r="C10523" s="1068" t="s">
        <v>340</v>
      </c>
      <c r="D10523" s="1033" t="s">
        <v>75</v>
      </c>
      <c r="E10523" s="1069">
        <v>0.02</v>
      </c>
      <c r="F10523" s="647">
        <v>80650</v>
      </c>
      <c r="G10523" s="1569">
        <f>E10523*F10523</f>
        <v>1613</v>
      </c>
      <c r="H10523" s="678"/>
    </row>
    <row r="10524" spans="1:8">
      <c r="A10524" s="676"/>
      <c r="B10524" s="707"/>
      <c r="C10524" s="1068" t="s">
        <v>333</v>
      </c>
      <c r="D10524" s="1033" t="s">
        <v>29</v>
      </c>
      <c r="E10524" s="1069">
        <v>0.01</v>
      </c>
      <c r="F10524" s="647">
        <v>160</v>
      </c>
      <c r="G10524" s="1569">
        <f>E10524*F10524</f>
        <v>1.6</v>
      </c>
      <c r="H10524" s="678"/>
    </row>
    <row r="10525" spans="1:8">
      <c r="A10525" s="676"/>
      <c r="B10525" s="707"/>
      <c r="C10525" s="1068" t="s">
        <v>47</v>
      </c>
      <c r="D10525" s="1033" t="s">
        <v>29</v>
      </c>
      <c r="E10525" s="258">
        <v>0.01</v>
      </c>
      <c r="F10525" s="647">
        <v>266.25</v>
      </c>
      <c r="G10525" s="1569">
        <f>E10525*F10525</f>
        <v>2.6625000000000001</v>
      </c>
      <c r="H10525" s="678"/>
    </row>
    <row r="10526" spans="1:8">
      <c r="A10526" s="676"/>
      <c r="B10526" s="840" t="s">
        <v>35</v>
      </c>
      <c r="C10526" s="1070"/>
      <c r="D10526" s="1042"/>
      <c r="E10526" s="1071"/>
      <c r="F10526" s="674"/>
      <c r="G10526" s="1533">
        <f>SUM(G10523:G10525)</f>
        <v>1617.2624999999998</v>
      </c>
      <c r="H10526" s="308"/>
    </row>
    <row r="10527" spans="1:8" ht="30">
      <c r="A10527" s="676" t="s">
        <v>5818</v>
      </c>
      <c r="B10527" s="698" t="s">
        <v>341</v>
      </c>
      <c r="C10527" s="1072" t="s">
        <v>342</v>
      </c>
      <c r="D10527" s="1073" t="s">
        <v>75</v>
      </c>
      <c r="E10527" s="1069">
        <v>1.4E-2</v>
      </c>
      <c r="F10527" s="647">
        <v>130000</v>
      </c>
      <c r="G10527" s="1569">
        <f>E10527*F10527</f>
        <v>1820</v>
      </c>
      <c r="H10527" s="308"/>
    </row>
    <row r="10528" spans="1:8">
      <c r="A10528" s="676"/>
      <c r="B10528" s="841"/>
      <c r="C10528" s="1068" t="s">
        <v>333</v>
      </c>
      <c r="D10528" s="1033" t="s">
        <v>29</v>
      </c>
      <c r="E10528" s="1069">
        <v>0.1</v>
      </c>
      <c r="F10528" s="647">
        <v>160</v>
      </c>
      <c r="G10528" s="1569">
        <f>E10528*F10528</f>
        <v>16</v>
      </c>
      <c r="H10528" s="678"/>
    </row>
    <row r="10529" spans="1:8">
      <c r="A10529" s="676"/>
      <c r="B10529" s="707"/>
      <c r="C10529" s="1068" t="s">
        <v>47</v>
      </c>
      <c r="D10529" s="1033" t="s">
        <v>29</v>
      </c>
      <c r="E10529" s="258">
        <v>0.01</v>
      </c>
      <c r="F10529" s="647">
        <v>236</v>
      </c>
      <c r="G10529" s="1569">
        <f>E10529*F10529</f>
        <v>2.36</v>
      </c>
      <c r="H10529" s="678"/>
    </row>
    <row r="10530" spans="1:8">
      <c r="A10530" s="676" t="s">
        <v>343</v>
      </c>
      <c r="B10530" s="840" t="s">
        <v>35</v>
      </c>
      <c r="C10530" s="1070"/>
      <c r="D10530" s="1042"/>
      <c r="E10530" s="1071"/>
      <c r="F10530" s="674"/>
      <c r="G10530" s="1568">
        <f>SUM(G10527:G10529)</f>
        <v>1838.36</v>
      </c>
      <c r="H10530" s="308"/>
    </row>
    <row r="10531" spans="1:8" ht="30">
      <c r="A10531" s="676" t="s">
        <v>5819</v>
      </c>
      <c r="B10531" s="698" t="s">
        <v>344</v>
      </c>
      <c r="C10531" s="1068" t="s">
        <v>345</v>
      </c>
      <c r="D10531" s="1033" t="s">
        <v>75</v>
      </c>
      <c r="E10531" s="1069">
        <v>3.0000000000000001E-3</v>
      </c>
      <c r="F10531" s="647">
        <v>308000</v>
      </c>
      <c r="G10531" s="1569">
        <f>E10531*F10531</f>
        <v>924</v>
      </c>
      <c r="H10531" s="678"/>
    </row>
    <row r="10532" spans="1:8">
      <c r="A10532" s="676"/>
      <c r="B10532" s="707"/>
      <c r="C10532" s="1068" t="s">
        <v>346</v>
      </c>
      <c r="D10532" s="1033" t="s">
        <v>75</v>
      </c>
      <c r="E10532" s="1069">
        <v>3.0000000000000001E-3</v>
      </c>
      <c r="F10532" s="647">
        <v>308000</v>
      </c>
      <c r="G10532" s="1569">
        <f>F10532*E10532</f>
        <v>924</v>
      </c>
      <c r="H10532" s="678"/>
    </row>
    <row r="10533" spans="1:8">
      <c r="A10533" s="676"/>
      <c r="B10533" s="707"/>
      <c r="C10533" s="1068" t="s">
        <v>333</v>
      </c>
      <c r="D10533" s="1033" t="s">
        <v>29</v>
      </c>
      <c r="E10533" s="1069">
        <v>2</v>
      </c>
      <c r="F10533" s="647">
        <v>160</v>
      </c>
      <c r="G10533" s="1569">
        <f t="shared" ref="G10533:G10534" si="798">F10533*E10533</f>
        <v>320</v>
      </c>
      <c r="H10533" s="678"/>
    </row>
    <row r="10534" spans="1:8">
      <c r="A10534" s="676"/>
      <c r="B10534" s="707"/>
      <c r="C10534" s="1068" t="s">
        <v>47</v>
      </c>
      <c r="D10534" s="1033" t="s">
        <v>29</v>
      </c>
      <c r="E10534" s="258">
        <v>0.01</v>
      </c>
      <c r="F10534" s="647">
        <v>266.25</v>
      </c>
      <c r="G10534" s="1569">
        <f t="shared" si="798"/>
        <v>2.6625000000000001</v>
      </c>
      <c r="H10534" s="131"/>
    </row>
    <row r="10535" spans="1:8">
      <c r="A10535" s="676"/>
      <c r="B10535" s="840" t="s">
        <v>35</v>
      </c>
      <c r="C10535" s="1070"/>
      <c r="D10535" s="1042"/>
      <c r="E10535" s="1071"/>
      <c r="F10535" s="674"/>
      <c r="G10535" s="1568">
        <f>SUM(G10531:G10534)</f>
        <v>2170.6624999999999</v>
      </c>
      <c r="H10535" s="308"/>
    </row>
    <row r="10536" spans="1:8" s="196" customFormat="1">
      <c r="A10536" s="164" t="s">
        <v>5820</v>
      </c>
      <c r="B10536" s="796" t="s">
        <v>347</v>
      </c>
      <c r="C10536" s="1068" t="s">
        <v>575</v>
      </c>
      <c r="D10536" s="1074" t="s">
        <v>75</v>
      </c>
      <c r="E10536" s="1075">
        <v>0.02</v>
      </c>
      <c r="F10536" s="647">
        <v>90000</v>
      </c>
      <c r="G10536" s="1571">
        <f>E10536*F10536</f>
        <v>1800</v>
      </c>
      <c r="H10536" s="359"/>
    </row>
    <row r="10537" spans="1:8" s="196" customFormat="1">
      <c r="A10537" s="164"/>
      <c r="B10537" s="842"/>
      <c r="C10537" s="1068" t="s">
        <v>333</v>
      </c>
      <c r="D10537" s="1074" t="s">
        <v>29</v>
      </c>
      <c r="E10537" s="1075">
        <v>0.01</v>
      </c>
      <c r="F10537" s="647">
        <v>1800</v>
      </c>
      <c r="G10537" s="1571">
        <f>E10537*F10537</f>
        <v>18</v>
      </c>
      <c r="H10537" s="359"/>
    </row>
    <row r="10538" spans="1:8" s="196" customFormat="1">
      <c r="A10538" s="164"/>
      <c r="B10538" s="740"/>
      <c r="C10538" s="981" t="s">
        <v>47</v>
      </c>
      <c r="D10538" s="562" t="s">
        <v>29</v>
      </c>
      <c r="E10538" s="258">
        <v>0.01</v>
      </c>
      <c r="F10538" s="668">
        <v>80</v>
      </c>
      <c r="G10538" s="1571">
        <f>E10538*F10538</f>
        <v>0.8</v>
      </c>
      <c r="H10538" s="359"/>
    </row>
    <row r="10539" spans="1:8" s="196" customFormat="1">
      <c r="A10539" s="164"/>
      <c r="B10539" s="741" t="s">
        <v>35</v>
      </c>
      <c r="C10539" s="744"/>
      <c r="D10539" s="186"/>
      <c r="E10539" s="615"/>
      <c r="F10539" s="276"/>
      <c r="G10539" s="1572">
        <f>SUM(G10536:G10538)</f>
        <v>1818.8</v>
      </c>
      <c r="H10539" s="747"/>
    </row>
    <row r="10540" spans="1:8">
      <c r="A10540" s="66" t="s">
        <v>5449</v>
      </c>
      <c r="B10540" s="400" t="s">
        <v>349</v>
      </c>
      <c r="C10540" s="482"/>
      <c r="D10540" s="285"/>
      <c r="E10540" s="592"/>
      <c r="F10540" s="440"/>
      <c r="G10540" s="891"/>
      <c r="H10540" s="285"/>
    </row>
    <row r="10541" spans="1:8" ht="60">
      <c r="A10541" s="1218" t="s">
        <v>5450</v>
      </c>
      <c r="B10541" s="303" t="s">
        <v>350</v>
      </c>
      <c r="C10541" s="981" t="s">
        <v>26</v>
      </c>
      <c r="D10541" s="1027" t="s">
        <v>98</v>
      </c>
      <c r="E10541" s="257">
        <v>0.04</v>
      </c>
      <c r="F10541" s="649">
        <v>67687</v>
      </c>
      <c r="G10541" s="701">
        <f>E10541*F10541</f>
        <v>2707.48</v>
      </c>
      <c r="H10541" s="678"/>
    </row>
    <row r="10542" spans="1:8">
      <c r="A10542" s="676"/>
      <c r="B10542" s="303"/>
      <c r="C10542" s="981" t="s">
        <v>28</v>
      </c>
      <c r="D10542" s="1027" t="s">
        <v>29</v>
      </c>
      <c r="E10542" s="258">
        <v>0.01</v>
      </c>
      <c r="F10542" s="649">
        <v>316.39999999999998</v>
      </c>
      <c r="G10542" s="701">
        <f>E10542*F10542</f>
        <v>3.1639999999999997</v>
      </c>
      <c r="H10542" s="678"/>
    </row>
    <row r="10543" spans="1:8">
      <c r="A10543" s="676"/>
      <c r="B10543" s="303"/>
      <c r="C10543" s="981" t="s">
        <v>30</v>
      </c>
      <c r="D10543" s="1027" t="s">
        <v>29</v>
      </c>
      <c r="E10543" s="258">
        <v>0.01</v>
      </c>
      <c r="F10543" s="649">
        <v>650</v>
      </c>
      <c r="G10543" s="701">
        <f>E10543*F10543</f>
        <v>6.5</v>
      </c>
      <c r="H10543" s="308"/>
    </row>
    <row r="10544" spans="1:8">
      <c r="A10544" s="676"/>
      <c r="B10544" s="303"/>
      <c r="C10544" s="981" t="s">
        <v>351</v>
      </c>
      <c r="D10544" s="1027" t="s">
        <v>29</v>
      </c>
      <c r="E10544" s="1058">
        <v>1E-3</v>
      </c>
      <c r="F10544" s="668">
        <v>38000</v>
      </c>
      <c r="G10544" s="701">
        <f>E10544*F10544</f>
        <v>38</v>
      </c>
      <c r="H10544" s="678"/>
    </row>
    <row r="10545" spans="1:8">
      <c r="A10545" s="676"/>
      <c r="B10545" s="303"/>
      <c r="C10545" s="981" t="s">
        <v>31</v>
      </c>
      <c r="D10545" s="1027" t="s">
        <v>98</v>
      </c>
      <c r="E10545" s="257">
        <v>0.1</v>
      </c>
      <c r="F10545" s="668">
        <v>350</v>
      </c>
      <c r="G10545" s="701">
        <f>E10545*F10545</f>
        <v>35</v>
      </c>
      <c r="H10545" s="678"/>
    </row>
    <row r="10546" spans="1:8">
      <c r="A10546" s="676"/>
      <c r="B10546" s="699" t="s">
        <v>35</v>
      </c>
      <c r="C10546" s="1061"/>
      <c r="D10546" s="17"/>
      <c r="E10546" s="1063"/>
      <c r="F10546" s="670"/>
      <c r="G10546" s="1568">
        <f>SUM(G10541:G10545)</f>
        <v>2790.1440000000002</v>
      </c>
      <c r="H10546" s="678"/>
    </row>
    <row r="10547" spans="1:8">
      <c r="A10547" s="676" t="s">
        <v>5821</v>
      </c>
      <c r="B10547" s="288" t="s">
        <v>352</v>
      </c>
      <c r="C10547" s="981" t="s">
        <v>166</v>
      </c>
      <c r="D10547" s="1027" t="s">
        <v>75</v>
      </c>
      <c r="E10547" s="257">
        <v>5.0000000000000001E-3</v>
      </c>
      <c r="F10547" s="649">
        <v>700000</v>
      </c>
      <c r="G10547" s="701">
        <f>E10547*F10547</f>
        <v>3500</v>
      </c>
      <c r="H10547" s="678"/>
    </row>
    <row r="10548" spans="1:8">
      <c r="A10548" s="676"/>
      <c r="B10548" s="677"/>
      <c r="C10548" s="981" t="s">
        <v>167</v>
      </c>
      <c r="D10548" s="1027" t="s">
        <v>29</v>
      </c>
      <c r="E10548" s="259">
        <v>1</v>
      </c>
      <c r="F10548" s="649">
        <v>121</v>
      </c>
      <c r="G10548" s="701">
        <f>E10548*F10548</f>
        <v>121</v>
      </c>
      <c r="H10548" s="678"/>
    </row>
    <row r="10549" spans="1:8">
      <c r="A10549" s="676"/>
      <c r="B10549" s="677"/>
      <c r="C10549" s="981" t="s">
        <v>335</v>
      </c>
      <c r="D10549" s="1027" t="s">
        <v>29</v>
      </c>
      <c r="E10549" s="257">
        <v>1</v>
      </c>
      <c r="F10549" s="649">
        <v>10.9</v>
      </c>
      <c r="G10549" s="701">
        <f>E10549*F10549</f>
        <v>10.9</v>
      </c>
      <c r="H10549" s="131"/>
    </row>
    <row r="10550" spans="1:8">
      <c r="A10550" s="676"/>
      <c r="B10550" s="677"/>
      <c r="C10550" s="981" t="s">
        <v>169</v>
      </c>
      <c r="D10550" s="1027" t="s">
        <v>170</v>
      </c>
      <c r="E10550" s="257">
        <v>0.01</v>
      </c>
      <c r="F10550" s="649">
        <v>1050</v>
      </c>
      <c r="G10550" s="701">
        <f>E10550*F10550</f>
        <v>10.5</v>
      </c>
      <c r="H10550" s="678"/>
    </row>
    <row r="10551" spans="1:8">
      <c r="A10551" s="676"/>
      <c r="B10551" s="288"/>
      <c r="C10551" s="981" t="s">
        <v>213</v>
      </c>
      <c r="D10551" s="1027" t="s">
        <v>29</v>
      </c>
      <c r="E10551" s="259">
        <v>2</v>
      </c>
      <c r="F10551" s="649">
        <v>32</v>
      </c>
      <c r="G10551" s="701">
        <f>E10551*F10551</f>
        <v>64</v>
      </c>
      <c r="H10551" s="308"/>
    </row>
    <row r="10552" spans="1:8">
      <c r="A10552" s="676"/>
      <c r="B10552" s="699" t="s">
        <v>35</v>
      </c>
      <c r="C10552" s="744"/>
      <c r="D10552" s="103"/>
      <c r="E10552" s="608"/>
      <c r="F10552" s="429"/>
      <c r="G10552" s="1568">
        <f>SUM(G10547:G10551)</f>
        <v>3706.4</v>
      </c>
      <c r="H10552" s="678"/>
    </row>
    <row r="10553" spans="1:8" ht="28.5">
      <c r="A10553" s="66" t="s">
        <v>5822</v>
      </c>
      <c r="B10553" s="400" t="s">
        <v>354</v>
      </c>
      <c r="C10553" s="482"/>
      <c r="D10553" s="285"/>
      <c r="E10553" s="592"/>
      <c r="F10553" s="440"/>
      <c r="G10553" s="891"/>
      <c r="H10553" s="285"/>
    </row>
    <row r="10554" spans="1:8" ht="45">
      <c r="A10554" s="1218" t="s">
        <v>5823</v>
      </c>
      <c r="B10554" s="303" t="s">
        <v>355</v>
      </c>
      <c r="C10554" s="981" t="s">
        <v>28</v>
      </c>
      <c r="D10554" s="1027" t="s">
        <v>29</v>
      </c>
      <c r="E10554" s="258">
        <v>0.01</v>
      </c>
      <c r="F10554" s="649">
        <v>316.39999999999998</v>
      </c>
      <c r="G10554" s="701">
        <f>E10554*F10554</f>
        <v>3.1639999999999997</v>
      </c>
      <c r="H10554" s="678"/>
    </row>
    <row r="10555" spans="1:8">
      <c r="A10555" s="676"/>
      <c r="B10555" s="677"/>
      <c r="C10555" s="981" t="s">
        <v>47</v>
      </c>
      <c r="D10555" s="1027" t="s">
        <v>29</v>
      </c>
      <c r="E10555" s="258">
        <v>0.01</v>
      </c>
      <c r="F10555" s="649">
        <v>650</v>
      </c>
      <c r="G10555" s="701">
        <f t="shared" ref="G10555:G10564" si="799">E10555*F10555</f>
        <v>6.5</v>
      </c>
      <c r="H10555" s="678"/>
    </row>
    <row r="10556" spans="1:8">
      <c r="A10556" s="676"/>
      <c r="B10556" s="677"/>
      <c r="C10556" s="981" t="s">
        <v>30</v>
      </c>
      <c r="D10556" s="1027" t="s">
        <v>29</v>
      </c>
      <c r="E10556" s="258">
        <v>0.01</v>
      </c>
      <c r="F10556" s="649">
        <v>366.25</v>
      </c>
      <c r="G10556" s="701">
        <f t="shared" si="799"/>
        <v>3.6625000000000001</v>
      </c>
      <c r="H10556" s="678"/>
    </row>
    <row r="10557" spans="1:8">
      <c r="A10557" s="676"/>
      <c r="B10557" s="677"/>
      <c r="C10557" s="981" t="s">
        <v>79</v>
      </c>
      <c r="D10557" s="1027" t="s">
        <v>40</v>
      </c>
      <c r="E10557" s="257">
        <v>0.01</v>
      </c>
      <c r="F10557" s="649">
        <v>19488</v>
      </c>
      <c r="G10557" s="701">
        <f t="shared" si="799"/>
        <v>194.88</v>
      </c>
      <c r="H10557" s="678"/>
    </row>
    <row r="10558" spans="1:8">
      <c r="A10558" s="676"/>
      <c r="B10558" s="677"/>
      <c r="C10558" s="981" t="s">
        <v>31</v>
      </c>
      <c r="D10558" s="1027" t="s">
        <v>98</v>
      </c>
      <c r="E10558" s="257">
        <v>0.3</v>
      </c>
      <c r="F10558" s="668">
        <v>350</v>
      </c>
      <c r="G10558" s="701">
        <f t="shared" si="799"/>
        <v>105</v>
      </c>
      <c r="H10558" s="678"/>
    </row>
    <row r="10559" spans="1:8">
      <c r="A10559" s="676"/>
      <c r="B10559" s="677"/>
      <c r="C10559" s="981" t="s">
        <v>33</v>
      </c>
      <c r="D10559" s="1027" t="s">
        <v>39</v>
      </c>
      <c r="E10559" s="257">
        <v>0.3</v>
      </c>
      <c r="F10559" s="649">
        <v>800</v>
      </c>
      <c r="G10559" s="701">
        <f t="shared" si="799"/>
        <v>240</v>
      </c>
      <c r="H10559" s="678"/>
    </row>
    <row r="10560" spans="1:8">
      <c r="A10560" s="676"/>
      <c r="B10560" s="677"/>
      <c r="C10560" s="981" t="s">
        <v>164</v>
      </c>
      <c r="D10560" s="1027" t="s">
        <v>40</v>
      </c>
      <c r="E10560" s="1058">
        <v>5.0000000000000001E-3</v>
      </c>
      <c r="F10560" s="649">
        <v>200000</v>
      </c>
      <c r="G10560" s="701">
        <f t="shared" si="799"/>
        <v>1000</v>
      </c>
      <c r="H10560" s="678"/>
    </row>
    <row r="10561" spans="1:8" ht="30">
      <c r="A10561" s="676"/>
      <c r="B10561" s="677"/>
      <c r="C10561" s="981" t="s">
        <v>251</v>
      </c>
      <c r="D10561" s="1027" t="s">
        <v>40</v>
      </c>
      <c r="E10561" s="1066">
        <v>5.0000000000000001E-3</v>
      </c>
      <c r="F10561" s="649">
        <v>63000</v>
      </c>
      <c r="G10561" s="701">
        <f t="shared" si="799"/>
        <v>315</v>
      </c>
      <c r="H10561" s="131"/>
    </row>
    <row r="10562" spans="1:8">
      <c r="A10562" s="676"/>
      <c r="B10562" s="677"/>
      <c r="C10562" s="981" t="s">
        <v>26</v>
      </c>
      <c r="D10562" s="1027" t="s">
        <v>98</v>
      </c>
      <c r="E10562" s="257">
        <v>2E-3</v>
      </c>
      <c r="F10562" s="649">
        <v>67687</v>
      </c>
      <c r="G10562" s="701">
        <f t="shared" si="799"/>
        <v>135.374</v>
      </c>
      <c r="H10562" s="678"/>
    </row>
    <row r="10563" spans="1:8">
      <c r="A10563" s="676"/>
      <c r="B10563" s="288"/>
      <c r="C10563" s="981" t="s">
        <v>49</v>
      </c>
      <c r="D10563" s="1027" t="s">
        <v>40</v>
      </c>
      <c r="E10563" s="257">
        <v>0.01</v>
      </c>
      <c r="F10563" s="649">
        <v>370</v>
      </c>
      <c r="G10563" s="701">
        <f t="shared" si="799"/>
        <v>3.7</v>
      </c>
      <c r="H10563" s="678"/>
    </row>
    <row r="10564" spans="1:8">
      <c r="A10564" s="676"/>
      <c r="B10564" s="677"/>
      <c r="C10564" s="981" t="s">
        <v>41</v>
      </c>
      <c r="D10564" s="1027" t="s">
        <v>39</v>
      </c>
      <c r="E10564" s="257">
        <v>1E-3</v>
      </c>
      <c r="F10564" s="649">
        <v>1995</v>
      </c>
      <c r="G10564" s="1567">
        <f t="shared" si="799"/>
        <v>1.9950000000000001</v>
      </c>
      <c r="H10564" s="308"/>
    </row>
    <row r="10565" spans="1:8">
      <c r="A10565" s="676"/>
      <c r="B10565" s="699" t="s">
        <v>35</v>
      </c>
      <c r="C10565" s="981"/>
      <c r="D10565" s="1027"/>
      <c r="E10565" s="257"/>
      <c r="F10565" s="649"/>
      <c r="G10565" s="1573">
        <f>SUM(G10554:G10564)</f>
        <v>2009.2755</v>
      </c>
      <c r="H10565" s="308"/>
    </row>
    <row r="10566" spans="1:8">
      <c r="A10566" s="66" t="s">
        <v>5824</v>
      </c>
      <c r="B10566" s="150" t="s">
        <v>972</v>
      </c>
      <c r="C10566" s="697"/>
      <c r="D10566" s="695"/>
      <c r="E10566" s="616"/>
      <c r="F10566" s="278"/>
      <c r="G10566" s="1574"/>
      <c r="H10566" s="128"/>
    </row>
    <row r="10567" spans="1:8" ht="60">
      <c r="A10567" s="1218" t="s">
        <v>5825</v>
      </c>
      <c r="B10567" s="843" t="s">
        <v>948</v>
      </c>
      <c r="C10567" s="1076" t="s">
        <v>973</v>
      </c>
      <c r="D10567" s="250" t="s">
        <v>39</v>
      </c>
      <c r="E10567" s="1077">
        <v>0.01</v>
      </c>
      <c r="F10567" s="1078">
        <v>3250</v>
      </c>
      <c r="G10567" s="701">
        <f t="shared" ref="G10567:G10580" si="800">E10567*F10567</f>
        <v>32.5</v>
      </c>
      <c r="H10567" s="678"/>
    </row>
    <row r="10568" spans="1:8" ht="30">
      <c r="A10568" s="676"/>
      <c r="B10568" s="677"/>
      <c r="C10568" s="1076" t="s">
        <v>974</v>
      </c>
      <c r="D10568" s="250" t="s">
        <v>39</v>
      </c>
      <c r="E10568" s="1077">
        <v>0.01</v>
      </c>
      <c r="F10568" s="1078">
        <v>4440</v>
      </c>
      <c r="G10568" s="701">
        <f t="shared" si="800"/>
        <v>44.4</v>
      </c>
      <c r="H10568" s="678"/>
    </row>
    <row r="10569" spans="1:8" ht="45">
      <c r="A10569" s="676"/>
      <c r="B10569" s="677"/>
      <c r="C10569" s="1076" t="s">
        <v>975</v>
      </c>
      <c r="D10569" s="250" t="s">
        <v>577</v>
      </c>
      <c r="E10569" s="1077">
        <v>1</v>
      </c>
      <c r="F10569" s="1078">
        <v>36</v>
      </c>
      <c r="G10569" s="701">
        <f t="shared" si="800"/>
        <v>36</v>
      </c>
      <c r="H10569" s="678"/>
    </row>
    <row r="10570" spans="1:8" ht="45">
      <c r="A10570" s="676"/>
      <c r="B10570" s="677"/>
      <c r="C10570" s="1079" t="s">
        <v>976</v>
      </c>
      <c r="D10570" s="250" t="s">
        <v>40</v>
      </c>
      <c r="E10570" s="1077">
        <v>0.1</v>
      </c>
      <c r="F10570" s="1078">
        <v>110</v>
      </c>
      <c r="G10570" s="701">
        <f t="shared" si="800"/>
        <v>11</v>
      </c>
      <c r="H10570" s="678"/>
    </row>
    <row r="10571" spans="1:8" ht="30">
      <c r="A10571" s="676"/>
      <c r="B10571" s="677"/>
      <c r="C10571" s="1080" t="s">
        <v>977</v>
      </c>
      <c r="D10571" s="1081" t="s">
        <v>39</v>
      </c>
      <c r="E10571" s="1082">
        <v>0.05</v>
      </c>
      <c r="F10571" s="1083">
        <v>800</v>
      </c>
      <c r="G10571" s="701">
        <f t="shared" si="800"/>
        <v>40</v>
      </c>
      <c r="H10571" s="678"/>
    </row>
    <row r="10572" spans="1:8">
      <c r="A10572" s="676"/>
      <c r="B10572" s="677"/>
      <c r="C10572" s="1080" t="s">
        <v>978</v>
      </c>
      <c r="D10572" s="1081" t="s">
        <v>979</v>
      </c>
      <c r="E10572" s="1082">
        <v>0.05</v>
      </c>
      <c r="F10572" s="1084">
        <v>350</v>
      </c>
      <c r="G10572" s="701">
        <f t="shared" si="800"/>
        <v>17.5</v>
      </c>
      <c r="H10572" s="678"/>
    </row>
    <row r="10573" spans="1:8">
      <c r="A10573" s="676"/>
      <c r="B10573" s="677"/>
      <c r="C10573" s="1080" t="s">
        <v>980</v>
      </c>
      <c r="D10573" s="1081" t="s">
        <v>40</v>
      </c>
      <c r="E10573" s="1082">
        <v>1</v>
      </c>
      <c r="F10573" s="1083">
        <v>370</v>
      </c>
      <c r="G10573" s="701">
        <f t="shared" si="800"/>
        <v>370</v>
      </c>
      <c r="H10573" s="678"/>
    </row>
    <row r="10574" spans="1:8" ht="30">
      <c r="A10574" s="676"/>
      <c r="B10574" s="677"/>
      <c r="C10574" s="1080" t="s">
        <v>981</v>
      </c>
      <c r="D10574" s="1081" t="s">
        <v>40</v>
      </c>
      <c r="E10574" s="258">
        <v>0.01</v>
      </c>
      <c r="F10574" s="1083">
        <v>581</v>
      </c>
      <c r="G10574" s="701">
        <f t="shared" si="800"/>
        <v>5.8100000000000005</v>
      </c>
      <c r="H10574" s="678"/>
    </row>
    <row r="10575" spans="1:8">
      <c r="A10575" s="676"/>
      <c r="B10575" s="677"/>
      <c r="C10575" s="1080" t="s">
        <v>982</v>
      </c>
      <c r="D10575" s="1081" t="s">
        <v>40</v>
      </c>
      <c r="E10575" s="1082">
        <v>1</v>
      </c>
      <c r="F10575" s="1083">
        <v>9050</v>
      </c>
      <c r="G10575" s="701">
        <f t="shared" si="800"/>
        <v>9050</v>
      </c>
      <c r="H10575" s="678"/>
    </row>
    <row r="10576" spans="1:8" ht="60">
      <c r="A10576" s="676"/>
      <c r="B10576" s="677"/>
      <c r="C10576" s="1085" t="s">
        <v>983</v>
      </c>
      <c r="D10576" s="1081" t="s">
        <v>116</v>
      </c>
      <c r="E10576" s="1082">
        <v>0.01</v>
      </c>
      <c r="F10576" s="1083">
        <v>30600</v>
      </c>
      <c r="G10576" s="701">
        <f t="shared" si="800"/>
        <v>306</v>
      </c>
      <c r="H10576" s="678"/>
    </row>
    <row r="10577" spans="1:8" ht="30">
      <c r="A10577" s="676"/>
      <c r="B10577" s="677"/>
      <c r="C10577" s="1086" t="s">
        <v>984</v>
      </c>
      <c r="D10577" s="1081" t="s">
        <v>40</v>
      </c>
      <c r="E10577" s="1082">
        <v>1</v>
      </c>
      <c r="F10577" s="1083">
        <v>10</v>
      </c>
      <c r="G10577" s="701">
        <f t="shared" si="800"/>
        <v>10</v>
      </c>
      <c r="H10577" s="678"/>
    </row>
    <row r="10578" spans="1:8" ht="30">
      <c r="A10578" s="676"/>
      <c r="B10578" s="677"/>
      <c r="C10578" s="1086" t="s">
        <v>985</v>
      </c>
      <c r="D10578" s="1081" t="s">
        <v>40</v>
      </c>
      <c r="E10578" s="1082">
        <v>1</v>
      </c>
      <c r="F10578" s="1083">
        <v>42</v>
      </c>
      <c r="G10578" s="701">
        <f t="shared" si="800"/>
        <v>42</v>
      </c>
      <c r="H10578" s="678"/>
    </row>
    <row r="10579" spans="1:8" ht="30">
      <c r="A10579" s="676"/>
      <c r="B10579" s="677"/>
      <c r="C10579" s="1080" t="s">
        <v>986</v>
      </c>
      <c r="D10579" s="1081" t="s">
        <v>40</v>
      </c>
      <c r="E10579" s="1082">
        <v>1</v>
      </c>
      <c r="F10579" s="1083">
        <v>76</v>
      </c>
      <c r="G10579" s="701">
        <f t="shared" si="800"/>
        <v>76</v>
      </c>
      <c r="H10579" s="678"/>
    </row>
    <row r="10580" spans="1:8">
      <c r="A10580" s="676"/>
      <c r="B10580" s="677"/>
      <c r="C10580" s="1087" t="s">
        <v>26</v>
      </c>
      <c r="D10580" s="1088" t="s">
        <v>987</v>
      </c>
      <c r="E10580" s="1089">
        <v>0.01</v>
      </c>
      <c r="F10580" s="1090">
        <v>67687</v>
      </c>
      <c r="G10580" s="701">
        <f t="shared" si="800"/>
        <v>676.87</v>
      </c>
      <c r="H10580" s="678"/>
    </row>
    <row r="10581" spans="1:8">
      <c r="A10581" s="676"/>
      <c r="B10581" s="699" t="s">
        <v>35</v>
      </c>
      <c r="C10581" s="1080"/>
      <c r="D10581" s="1081"/>
      <c r="E10581" s="1082"/>
      <c r="F10581" s="1083"/>
      <c r="G10581" s="1575">
        <f>SUM(G10567:G10580)</f>
        <v>10718.08</v>
      </c>
      <c r="H10581" s="678"/>
    </row>
    <row r="10582" spans="1:8" ht="60">
      <c r="A10582" s="676" t="s">
        <v>5826</v>
      </c>
      <c r="B10582" s="843" t="s">
        <v>949</v>
      </c>
      <c r="C10582" s="1076" t="s">
        <v>973</v>
      </c>
      <c r="D10582" s="250" t="s">
        <v>39</v>
      </c>
      <c r="E10582" s="1077">
        <v>0.01</v>
      </c>
      <c r="F10582" s="1078">
        <v>3250</v>
      </c>
      <c r="G10582" s="701">
        <f t="shared" ref="G10582:G10608" si="801">E10582*F10582</f>
        <v>32.5</v>
      </c>
      <c r="H10582" s="678"/>
    </row>
    <row r="10583" spans="1:8" ht="30">
      <c r="A10583" s="676"/>
      <c r="B10583" s="677"/>
      <c r="C10583" s="1076" t="s">
        <v>974</v>
      </c>
      <c r="D10583" s="250" t="s">
        <v>39</v>
      </c>
      <c r="E10583" s="1077">
        <v>0.01</v>
      </c>
      <c r="F10583" s="1078">
        <v>3440</v>
      </c>
      <c r="G10583" s="701">
        <f t="shared" si="801"/>
        <v>34.4</v>
      </c>
      <c r="H10583" s="678"/>
    </row>
    <row r="10584" spans="1:8" ht="45">
      <c r="A10584" s="676"/>
      <c r="B10584" s="677"/>
      <c r="C10584" s="1076" t="s">
        <v>975</v>
      </c>
      <c r="D10584" s="250" t="s">
        <v>577</v>
      </c>
      <c r="E10584" s="1077">
        <v>1</v>
      </c>
      <c r="F10584" s="1078">
        <v>36</v>
      </c>
      <c r="G10584" s="701">
        <f t="shared" si="801"/>
        <v>36</v>
      </c>
      <c r="H10584" s="678"/>
    </row>
    <row r="10585" spans="1:8" ht="45">
      <c r="A10585" s="676"/>
      <c r="B10585" s="677"/>
      <c r="C10585" s="1079" t="s">
        <v>976</v>
      </c>
      <c r="D10585" s="250" t="s">
        <v>40</v>
      </c>
      <c r="E10585" s="1077">
        <v>1</v>
      </c>
      <c r="F10585" s="1078">
        <v>110</v>
      </c>
      <c r="G10585" s="701">
        <f t="shared" si="801"/>
        <v>110</v>
      </c>
      <c r="H10585" s="678"/>
    </row>
    <row r="10586" spans="1:8" ht="75">
      <c r="A10586" s="676"/>
      <c r="B10586" s="677"/>
      <c r="C10586" s="1091" t="s">
        <v>988</v>
      </c>
      <c r="D10586" s="1081" t="s">
        <v>116</v>
      </c>
      <c r="E10586" s="1082">
        <v>0.1</v>
      </c>
      <c r="F10586" s="1083">
        <v>4950</v>
      </c>
      <c r="G10586" s="701">
        <f t="shared" si="801"/>
        <v>495</v>
      </c>
      <c r="H10586" s="678"/>
    </row>
    <row r="10587" spans="1:8" ht="30">
      <c r="A10587" s="676"/>
      <c r="B10587" s="677"/>
      <c r="C10587" s="1080" t="s">
        <v>977</v>
      </c>
      <c r="D10587" s="1081" t="s">
        <v>39</v>
      </c>
      <c r="E10587" s="1082">
        <v>0.05</v>
      </c>
      <c r="F10587" s="1083">
        <v>720</v>
      </c>
      <c r="G10587" s="701">
        <f t="shared" si="801"/>
        <v>36</v>
      </c>
      <c r="H10587" s="678"/>
    </row>
    <row r="10588" spans="1:8">
      <c r="A10588" s="676"/>
      <c r="B10588" s="677"/>
      <c r="C10588" s="1080" t="s">
        <v>978</v>
      </c>
      <c r="D10588" s="1081" t="s">
        <v>979</v>
      </c>
      <c r="E10588" s="1082">
        <v>0.05</v>
      </c>
      <c r="F10588" s="1083">
        <v>350</v>
      </c>
      <c r="G10588" s="701">
        <f t="shared" si="801"/>
        <v>17.5</v>
      </c>
      <c r="H10588" s="678"/>
    </row>
    <row r="10589" spans="1:8">
      <c r="A10589" s="676"/>
      <c r="B10589" s="677"/>
      <c r="C10589" s="1080" t="s">
        <v>980</v>
      </c>
      <c r="D10589" s="1081" t="s">
        <v>40</v>
      </c>
      <c r="E10589" s="1082">
        <v>2</v>
      </c>
      <c r="F10589" s="1083">
        <v>77</v>
      </c>
      <c r="G10589" s="701">
        <f t="shared" si="801"/>
        <v>154</v>
      </c>
      <c r="H10589" s="678"/>
    </row>
    <row r="10590" spans="1:8" ht="30">
      <c r="A10590" s="676"/>
      <c r="B10590" s="677"/>
      <c r="C10590" s="1080" t="s">
        <v>989</v>
      </c>
      <c r="D10590" s="1081" t="s">
        <v>40</v>
      </c>
      <c r="E10590" s="1082">
        <v>2</v>
      </c>
      <c r="F10590" s="1083">
        <v>19.369</v>
      </c>
      <c r="G10590" s="701">
        <f t="shared" si="801"/>
        <v>38.738</v>
      </c>
      <c r="H10590" s="678"/>
    </row>
    <row r="10591" spans="1:8">
      <c r="A10591" s="676"/>
      <c r="B10591" s="677"/>
      <c r="C10591" s="1087" t="s">
        <v>26</v>
      </c>
      <c r="D10591" s="1088" t="s">
        <v>987</v>
      </c>
      <c r="E10591" s="1089">
        <v>0.01</v>
      </c>
      <c r="F10591" s="1090">
        <v>37800</v>
      </c>
      <c r="G10591" s="701">
        <f t="shared" si="801"/>
        <v>378</v>
      </c>
      <c r="H10591" s="678"/>
    </row>
    <row r="10592" spans="1:8">
      <c r="A10592" s="676"/>
      <c r="B10592" s="699" t="s">
        <v>35</v>
      </c>
      <c r="C10592" s="1080"/>
      <c r="D10592" s="1081"/>
      <c r="E10592" s="1082"/>
      <c r="F10592" s="1083"/>
      <c r="G10592" s="1575">
        <f>SUM(G10582:G10591)</f>
        <v>1332.1379999999999</v>
      </c>
      <c r="H10592" s="678"/>
    </row>
    <row r="10593" spans="1:8" ht="30">
      <c r="A10593" s="676" t="s">
        <v>5827</v>
      </c>
      <c r="B10593" s="845" t="s">
        <v>950</v>
      </c>
      <c r="C10593" s="1092" t="s">
        <v>990</v>
      </c>
      <c r="D10593" s="1088" t="s">
        <v>577</v>
      </c>
      <c r="E10593" s="1089">
        <v>1</v>
      </c>
      <c r="F10593" s="1090">
        <v>36</v>
      </c>
      <c r="G10593" s="701">
        <f t="shared" si="801"/>
        <v>36</v>
      </c>
      <c r="H10593" s="678"/>
    </row>
    <row r="10594" spans="1:8" ht="30">
      <c r="A10594" s="676"/>
      <c r="B10594" s="846"/>
      <c r="C10594" s="1092" t="s">
        <v>977</v>
      </c>
      <c r="D10594" s="1088" t="s">
        <v>39</v>
      </c>
      <c r="E10594" s="1089">
        <v>0.05</v>
      </c>
      <c r="F10594" s="1090">
        <v>800</v>
      </c>
      <c r="G10594" s="701">
        <f t="shared" si="801"/>
        <v>40</v>
      </c>
      <c r="H10594" s="678"/>
    </row>
    <row r="10595" spans="1:8">
      <c r="A10595" s="676"/>
      <c r="B10595" s="846"/>
      <c r="C10595" s="1092" t="s">
        <v>978</v>
      </c>
      <c r="D10595" s="1088" t="s">
        <v>979</v>
      </c>
      <c r="E10595" s="1089">
        <v>0.05</v>
      </c>
      <c r="F10595" s="1090">
        <v>350</v>
      </c>
      <c r="G10595" s="701">
        <f t="shared" si="801"/>
        <v>17.5</v>
      </c>
      <c r="H10595" s="678"/>
    </row>
    <row r="10596" spans="1:8">
      <c r="A10596" s="676"/>
      <c r="B10596" s="846"/>
      <c r="C10596" s="1092" t="s">
        <v>991</v>
      </c>
      <c r="D10596" s="1088" t="s">
        <v>40</v>
      </c>
      <c r="E10596" s="1089">
        <v>1</v>
      </c>
      <c r="F10596" s="1090">
        <v>50</v>
      </c>
      <c r="G10596" s="701">
        <f t="shared" si="801"/>
        <v>50</v>
      </c>
      <c r="H10596" s="678"/>
    </row>
    <row r="10597" spans="1:8">
      <c r="A10597" s="676"/>
      <c r="B10597" s="846"/>
      <c r="C10597" s="1092" t="s">
        <v>980</v>
      </c>
      <c r="D10597" s="1088" t="s">
        <v>40</v>
      </c>
      <c r="E10597" s="1089">
        <v>1</v>
      </c>
      <c r="F10597" s="1090">
        <v>370</v>
      </c>
      <c r="G10597" s="701">
        <f t="shared" si="801"/>
        <v>370</v>
      </c>
      <c r="H10597" s="678"/>
    </row>
    <row r="10598" spans="1:8" ht="45">
      <c r="A10598" s="676"/>
      <c r="B10598" s="846"/>
      <c r="C10598" s="1092" t="s">
        <v>992</v>
      </c>
      <c r="D10598" s="1088" t="s">
        <v>40</v>
      </c>
      <c r="E10598" s="1089">
        <v>1</v>
      </c>
      <c r="F10598" s="1090">
        <v>295</v>
      </c>
      <c r="G10598" s="701">
        <f t="shared" si="801"/>
        <v>295</v>
      </c>
      <c r="H10598" s="678"/>
    </row>
    <row r="10599" spans="1:8" ht="30">
      <c r="A10599" s="676"/>
      <c r="B10599" s="846"/>
      <c r="C10599" s="1092" t="s">
        <v>981</v>
      </c>
      <c r="D10599" s="1088" t="s">
        <v>40</v>
      </c>
      <c r="E10599" s="258">
        <v>0.01</v>
      </c>
      <c r="F10599" s="1090">
        <v>581</v>
      </c>
      <c r="G10599" s="701">
        <f t="shared" si="801"/>
        <v>5.8100000000000005</v>
      </c>
      <c r="H10599" s="678"/>
    </row>
    <row r="10600" spans="1:8">
      <c r="A10600" s="676"/>
      <c r="B10600" s="846"/>
      <c r="C10600" s="1092" t="s">
        <v>26</v>
      </c>
      <c r="D10600" s="1088" t="s">
        <v>987</v>
      </c>
      <c r="E10600" s="1089">
        <v>0.01</v>
      </c>
      <c r="F10600" s="1090">
        <v>67687</v>
      </c>
      <c r="G10600" s="701">
        <f t="shared" si="801"/>
        <v>676.87</v>
      </c>
      <c r="H10600" s="678"/>
    </row>
    <row r="10601" spans="1:8">
      <c r="A10601" s="676"/>
      <c r="B10601" s="846"/>
      <c r="C10601" s="1092" t="s">
        <v>993</v>
      </c>
      <c r="D10601" s="1088" t="s">
        <v>987</v>
      </c>
      <c r="E10601" s="1089">
        <v>0.01</v>
      </c>
      <c r="F10601" s="1090">
        <v>69797</v>
      </c>
      <c r="G10601" s="701">
        <f t="shared" si="801"/>
        <v>697.97</v>
      </c>
      <c r="H10601" s="678"/>
    </row>
    <row r="10602" spans="1:8">
      <c r="A10602" s="676"/>
      <c r="B10602" s="846"/>
      <c r="C10602" s="1092" t="s">
        <v>994</v>
      </c>
      <c r="D10602" s="1088" t="s">
        <v>987</v>
      </c>
      <c r="E10602" s="1089">
        <v>1E-3</v>
      </c>
      <c r="F10602" s="1090">
        <v>203735</v>
      </c>
      <c r="G10602" s="701">
        <f t="shared" si="801"/>
        <v>203.73500000000001</v>
      </c>
      <c r="H10602" s="678"/>
    </row>
    <row r="10603" spans="1:8">
      <c r="A10603" s="676"/>
      <c r="B10603" s="846"/>
      <c r="C10603" s="1092" t="s">
        <v>995</v>
      </c>
      <c r="D10603" s="1088" t="s">
        <v>987</v>
      </c>
      <c r="E10603" s="1089">
        <v>0.01</v>
      </c>
      <c r="F10603" s="1090">
        <v>45799</v>
      </c>
      <c r="G10603" s="701">
        <f t="shared" si="801"/>
        <v>457.99</v>
      </c>
      <c r="H10603" s="678"/>
    </row>
    <row r="10604" spans="1:8">
      <c r="A10604" s="676"/>
      <c r="B10604" s="846"/>
      <c r="C10604" s="1092" t="s">
        <v>996</v>
      </c>
      <c r="D10604" s="1088" t="s">
        <v>178</v>
      </c>
      <c r="E10604" s="1089">
        <v>0.01</v>
      </c>
      <c r="F10604" s="1090">
        <v>82115</v>
      </c>
      <c r="G10604" s="701">
        <f t="shared" si="801"/>
        <v>821.15</v>
      </c>
      <c r="H10604" s="678"/>
    </row>
    <row r="10605" spans="1:8">
      <c r="A10605" s="676"/>
      <c r="B10605" s="846"/>
      <c r="C10605" s="1092" t="s">
        <v>997</v>
      </c>
      <c r="D10605" s="1088" t="s">
        <v>987</v>
      </c>
      <c r="E10605" s="1089">
        <v>0.01</v>
      </c>
      <c r="F10605" s="1090">
        <v>34001</v>
      </c>
      <c r="G10605" s="701">
        <f t="shared" si="801"/>
        <v>340.01</v>
      </c>
      <c r="H10605" s="678"/>
    </row>
    <row r="10606" spans="1:8">
      <c r="A10606" s="676"/>
      <c r="B10606" s="846"/>
      <c r="C10606" s="1092" t="s">
        <v>998</v>
      </c>
      <c r="D10606" s="1088" t="s">
        <v>987</v>
      </c>
      <c r="E10606" s="1089">
        <v>0.01</v>
      </c>
      <c r="F10606" s="1090">
        <v>69797</v>
      </c>
      <c r="G10606" s="701">
        <f t="shared" si="801"/>
        <v>697.97</v>
      </c>
      <c r="H10606" s="678"/>
    </row>
    <row r="10607" spans="1:8">
      <c r="A10607" s="676"/>
      <c r="B10607" s="846"/>
      <c r="C10607" s="1092" t="s">
        <v>999</v>
      </c>
      <c r="D10607" s="1088" t="s">
        <v>987</v>
      </c>
      <c r="E10607" s="1089">
        <v>5.0000000000000001E-3</v>
      </c>
      <c r="F10607" s="1090">
        <v>131285</v>
      </c>
      <c r="G10607" s="701">
        <f t="shared" si="801"/>
        <v>656.42500000000007</v>
      </c>
      <c r="H10607" s="678"/>
    </row>
    <row r="10608" spans="1:8">
      <c r="A10608" s="676"/>
      <c r="B10608" s="846"/>
      <c r="C10608" s="1092" t="s">
        <v>1000</v>
      </c>
      <c r="D10608" s="1088" t="s">
        <v>987</v>
      </c>
      <c r="E10608" s="1089">
        <v>5.0000000000000001E-3</v>
      </c>
      <c r="F10608" s="1090">
        <v>144777</v>
      </c>
      <c r="G10608" s="701">
        <f t="shared" si="801"/>
        <v>723.88499999999999</v>
      </c>
      <c r="H10608" s="678"/>
    </row>
    <row r="10609" spans="1:8">
      <c r="A10609" s="676"/>
      <c r="B10609" s="699" t="s">
        <v>35</v>
      </c>
      <c r="C10609" s="1080"/>
      <c r="D10609" s="1081"/>
      <c r="E10609" s="1082"/>
      <c r="F10609" s="1083"/>
      <c r="G10609" s="1576">
        <f>SUM(G10593:G10608)</f>
        <v>6090.3150000000005</v>
      </c>
      <c r="H10609" s="678"/>
    </row>
    <row r="10610" spans="1:8" ht="45">
      <c r="A10610" s="676" t="s">
        <v>5828</v>
      </c>
      <c r="B10610" s="847" t="s">
        <v>952</v>
      </c>
      <c r="C10610" s="1087"/>
      <c r="D10610" s="1088"/>
      <c r="E10610" s="1089"/>
      <c r="F10610" s="1090"/>
      <c r="G10610" s="1576"/>
      <c r="H10610" s="678"/>
    </row>
    <row r="10611" spans="1:8" ht="45">
      <c r="A10611" s="676"/>
      <c r="B10611" s="846"/>
      <c r="C10611" s="1092" t="s">
        <v>1001</v>
      </c>
      <c r="D10611" s="1093" t="s">
        <v>1002</v>
      </c>
      <c r="E10611" s="1089">
        <v>0.01</v>
      </c>
      <c r="F10611" s="1090">
        <v>64000</v>
      </c>
      <c r="G10611" s="701">
        <f t="shared" ref="G10611:G10619" si="802">E10611*F10611</f>
        <v>640</v>
      </c>
      <c r="H10611" s="678"/>
    </row>
    <row r="10612" spans="1:8" ht="120">
      <c r="A10612" s="676"/>
      <c r="B10612" s="846"/>
      <c r="C10612" s="1092" t="s">
        <v>1003</v>
      </c>
      <c r="D10612" s="1088">
        <v>55</v>
      </c>
      <c r="E10612" s="1089">
        <v>1.7999999999999999E-2</v>
      </c>
      <c r="F10612" s="1090">
        <v>134039</v>
      </c>
      <c r="G10612" s="701">
        <f t="shared" si="802"/>
        <v>2412.7019999999998</v>
      </c>
      <c r="H10612" s="678"/>
    </row>
    <row r="10613" spans="1:8" ht="30">
      <c r="A10613" s="676"/>
      <c r="B10613" s="846"/>
      <c r="C10613" s="1092" t="s">
        <v>1004</v>
      </c>
      <c r="D10613" s="1088" t="s">
        <v>40</v>
      </c>
      <c r="E10613" s="1089">
        <v>1</v>
      </c>
      <c r="F10613" s="1090">
        <v>38.5</v>
      </c>
      <c r="G10613" s="701">
        <f t="shared" si="802"/>
        <v>38.5</v>
      </c>
      <c r="H10613" s="678"/>
    </row>
    <row r="10614" spans="1:8" ht="30">
      <c r="A10614" s="676"/>
      <c r="B10614" s="846"/>
      <c r="C10614" s="1092" t="s">
        <v>1005</v>
      </c>
      <c r="D10614" s="1088" t="s">
        <v>40</v>
      </c>
      <c r="E10614" s="1089">
        <v>1</v>
      </c>
      <c r="F10614" s="1090">
        <v>62.5</v>
      </c>
      <c r="G10614" s="701">
        <f t="shared" si="802"/>
        <v>62.5</v>
      </c>
      <c r="H10614" s="678"/>
    </row>
    <row r="10615" spans="1:8" ht="30">
      <c r="A10615" s="676"/>
      <c r="B10615" s="846"/>
      <c r="C10615" s="1092" t="s">
        <v>1006</v>
      </c>
      <c r="D10615" s="1088" t="s">
        <v>40</v>
      </c>
      <c r="E10615" s="1089">
        <v>1</v>
      </c>
      <c r="F10615" s="1090">
        <v>84.8</v>
      </c>
      <c r="G10615" s="701">
        <f t="shared" si="802"/>
        <v>84.8</v>
      </c>
      <c r="H10615" s="678"/>
    </row>
    <row r="10616" spans="1:8" ht="45">
      <c r="A10616" s="676"/>
      <c r="B10616" s="846"/>
      <c r="C10616" s="1092" t="s">
        <v>1007</v>
      </c>
      <c r="D10616" s="1088" t="s">
        <v>40</v>
      </c>
      <c r="E10616" s="1089">
        <v>1</v>
      </c>
      <c r="F10616" s="1090">
        <v>10.9</v>
      </c>
      <c r="G10616" s="701">
        <f t="shared" si="802"/>
        <v>10.9</v>
      </c>
      <c r="H10616" s="678"/>
    </row>
    <row r="10617" spans="1:8" ht="30">
      <c r="A10617" s="676"/>
      <c r="B10617" s="846"/>
      <c r="C10617" s="1092" t="s">
        <v>1008</v>
      </c>
      <c r="D10617" s="1088" t="s">
        <v>40</v>
      </c>
      <c r="E10617" s="1089">
        <v>3</v>
      </c>
      <c r="F10617" s="1090">
        <v>17.3</v>
      </c>
      <c r="G10617" s="701">
        <f t="shared" si="802"/>
        <v>51.900000000000006</v>
      </c>
      <c r="H10617" s="678"/>
    </row>
    <row r="10618" spans="1:8" ht="45">
      <c r="A10618" s="676"/>
      <c r="B10618" s="846"/>
      <c r="C10618" s="1092" t="s">
        <v>1009</v>
      </c>
      <c r="D10618" s="1088" t="s">
        <v>40</v>
      </c>
      <c r="E10618" s="1089">
        <v>1</v>
      </c>
      <c r="F10618" s="1090">
        <v>128</v>
      </c>
      <c r="G10618" s="701">
        <f t="shared" si="802"/>
        <v>128</v>
      </c>
      <c r="H10618" s="678"/>
    </row>
    <row r="10619" spans="1:8">
      <c r="A10619" s="676"/>
      <c r="B10619" s="846"/>
      <c r="C10619" s="53" t="s">
        <v>1010</v>
      </c>
      <c r="D10619" s="1027" t="s">
        <v>40</v>
      </c>
      <c r="E10619" s="258">
        <v>1</v>
      </c>
      <c r="F10619" s="649">
        <v>352</v>
      </c>
      <c r="G10619" s="701">
        <f t="shared" si="802"/>
        <v>352</v>
      </c>
      <c r="H10619" s="678"/>
    </row>
    <row r="10620" spans="1:8">
      <c r="A10620" s="676"/>
      <c r="B10620" s="848" t="s">
        <v>35</v>
      </c>
      <c r="C10620" s="844"/>
      <c r="D10620" s="617"/>
      <c r="E10620" s="617"/>
      <c r="F10620" s="645"/>
      <c r="G10620" s="1577">
        <f>SUM(G10611:G10619)</f>
        <v>3781.3020000000001</v>
      </c>
      <c r="H10620" s="678"/>
    </row>
    <row r="10621" spans="1:8" ht="30">
      <c r="A10621" s="676" t="s">
        <v>5829</v>
      </c>
      <c r="B10621" s="847" t="s">
        <v>953</v>
      </c>
      <c r="C10621" s="1087"/>
      <c r="D10621" s="1088"/>
      <c r="E10621" s="1089"/>
      <c r="F10621" s="1090"/>
      <c r="G10621" s="1576"/>
      <c r="H10621" s="678"/>
    </row>
    <row r="10622" spans="1:8" ht="30">
      <c r="A10622" s="676"/>
      <c r="B10622" s="846"/>
      <c r="C10622" s="1092" t="s">
        <v>990</v>
      </c>
      <c r="D10622" s="1088" t="s">
        <v>577</v>
      </c>
      <c r="E10622" s="1089">
        <v>1</v>
      </c>
      <c r="F10622" s="1090">
        <v>36</v>
      </c>
      <c r="G10622" s="701">
        <f t="shared" ref="G10622:G10637" si="803">E10622*F10622</f>
        <v>36</v>
      </c>
      <c r="H10622" s="678"/>
    </row>
    <row r="10623" spans="1:8" ht="30">
      <c r="A10623" s="676"/>
      <c r="B10623" s="846"/>
      <c r="C10623" s="1092" t="s">
        <v>977</v>
      </c>
      <c r="D10623" s="1088" t="s">
        <v>39</v>
      </c>
      <c r="E10623" s="1089">
        <v>0.05</v>
      </c>
      <c r="F10623" s="1090">
        <v>800</v>
      </c>
      <c r="G10623" s="701">
        <f t="shared" si="803"/>
        <v>40</v>
      </c>
      <c r="H10623" s="678"/>
    </row>
    <row r="10624" spans="1:8">
      <c r="A10624" s="676"/>
      <c r="B10624" s="846"/>
      <c r="C10624" s="1092" t="s">
        <v>978</v>
      </c>
      <c r="D10624" s="1088" t="s">
        <v>979</v>
      </c>
      <c r="E10624" s="1089">
        <v>0.05</v>
      </c>
      <c r="F10624" s="1090">
        <v>350</v>
      </c>
      <c r="G10624" s="701">
        <f t="shared" si="803"/>
        <v>17.5</v>
      </c>
      <c r="H10624" s="678"/>
    </row>
    <row r="10625" spans="1:8">
      <c r="A10625" s="676"/>
      <c r="B10625" s="846"/>
      <c r="C10625" s="1092" t="s">
        <v>991</v>
      </c>
      <c r="D10625" s="1088" t="s">
        <v>40</v>
      </c>
      <c r="E10625" s="1089">
        <v>1</v>
      </c>
      <c r="F10625" s="1090">
        <v>50</v>
      </c>
      <c r="G10625" s="701">
        <f t="shared" si="803"/>
        <v>50</v>
      </c>
      <c r="H10625" s="678"/>
    </row>
    <row r="10626" spans="1:8">
      <c r="A10626" s="676"/>
      <c r="B10626" s="846"/>
      <c r="C10626" s="1092" t="s">
        <v>980</v>
      </c>
      <c r="D10626" s="1088" t="s">
        <v>40</v>
      </c>
      <c r="E10626" s="1089">
        <v>1</v>
      </c>
      <c r="F10626" s="1090">
        <v>370</v>
      </c>
      <c r="G10626" s="701">
        <f t="shared" si="803"/>
        <v>370</v>
      </c>
      <c r="H10626" s="678"/>
    </row>
    <row r="10627" spans="1:8" ht="45">
      <c r="A10627" s="676"/>
      <c r="B10627" s="846"/>
      <c r="C10627" s="1092" t="s">
        <v>992</v>
      </c>
      <c r="D10627" s="1088" t="s">
        <v>40</v>
      </c>
      <c r="E10627" s="1089">
        <v>1</v>
      </c>
      <c r="F10627" s="1090">
        <v>295</v>
      </c>
      <c r="G10627" s="701">
        <f t="shared" si="803"/>
        <v>295</v>
      </c>
      <c r="H10627" s="678"/>
    </row>
    <row r="10628" spans="1:8" ht="30">
      <c r="A10628" s="676"/>
      <c r="B10628" s="846"/>
      <c r="C10628" s="1092" t="s">
        <v>981</v>
      </c>
      <c r="D10628" s="1088" t="s">
        <v>40</v>
      </c>
      <c r="E10628" s="258">
        <v>0.01</v>
      </c>
      <c r="F10628" s="1090">
        <v>581</v>
      </c>
      <c r="G10628" s="701">
        <f t="shared" si="803"/>
        <v>5.8100000000000005</v>
      </c>
      <c r="H10628" s="678"/>
    </row>
    <row r="10629" spans="1:8">
      <c r="A10629" s="676"/>
      <c r="B10629" s="846"/>
      <c r="C10629" s="1092" t="s">
        <v>26</v>
      </c>
      <c r="D10629" s="1088" t="s">
        <v>987</v>
      </c>
      <c r="E10629" s="1089">
        <v>0.01</v>
      </c>
      <c r="F10629" s="1090">
        <v>67687</v>
      </c>
      <c r="G10629" s="701">
        <f t="shared" si="803"/>
        <v>676.87</v>
      </c>
      <c r="H10629" s="678"/>
    </row>
    <row r="10630" spans="1:8">
      <c r="A10630" s="676"/>
      <c r="B10630" s="846"/>
      <c r="C10630" s="1092" t="s">
        <v>993</v>
      </c>
      <c r="D10630" s="1088" t="s">
        <v>987</v>
      </c>
      <c r="E10630" s="1089">
        <v>0.01</v>
      </c>
      <c r="F10630" s="1090">
        <v>69797</v>
      </c>
      <c r="G10630" s="701">
        <f t="shared" si="803"/>
        <v>697.97</v>
      </c>
      <c r="H10630" s="678"/>
    </row>
    <row r="10631" spans="1:8">
      <c r="A10631" s="676"/>
      <c r="B10631" s="846"/>
      <c r="C10631" s="1092" t="s">
        <v>994</v>
      </c>
      <c r="D10631" s="1088" t="s">
        <v>987</v>
      </c>
      <c r="E10631" s="1089">
        <v>1E-3</v>
      </c>
      <c r="F10631" s="1090">
        <v>203735</v>
      </c>
      <c r="G10631" s="701">
        <f t="shared" si="803"/>
        <v>203.73500000000001</v>
      </c>
      <c r="H10631" s="678"/>
    </row>
    <row r="10632" spans="1:8">
      <c r="A10632" s="676"/>
      <c r="B10632" s="677"/>
      <c r="C10632" s="1080" t="s">
        <v>982</v>
      </c>
      <c r="D10632" s="1081" t="s">
        <v>40</v>
      </c>
      <c r="E10632" s="1082">
        <v>1</v>
      </c>
      <c r="F10632" s="1083">
        <v>9050</v>
      </c>
      <c r="G10632" s="701">
        <f t="shared" si="803"/>
        <v>9050</v>
      </c>
      <c r="H10632" s="678"/>
    </row>
    <row r="10633" spans="1:8">
      <c r="A10633" s="676"/>
      <c r="B10633" s="846"/>
      <c r="C10633" s="1092" t="s">
        <v>995</v>
      </c>
      <c r="D10633" s="1088" t="s">
        <v>987</v>
      </c>
      <c r="E10633" s="1089">
        <v>1E-3</v>
      </c>
      <c r="F10633" s="1090">
        <v>45799</v>
      </c>
      <c r="G10633" s="701">
        <f t="shared" si="803"/>
        <v>45.798999999999999</v>
      </c>
      <c r="H10633" s="678"/>
    </row>
    <row r="10634" spans="1:8">
      <c r="A10634" s="676"/>
      <c r="B10634" s="846"/>
      <c r="C10634" s="1092" t="s">
        <v>996</v>
      </c>
      <c r="D10634" s="1088" t="s">
        <v>178</v>
      </c>
      <c r="E10634" s="1089">
        <v>1E-3</v>
      </c>
      <c r="F10634" s="1090">
        <v>82115</v>
      </c>
      <c r="G10634" s="701">
        <f t="shared" si="803"/>
        <v>82.114999999999995</v>
      </c>
      <c r="H10634" s="678"/>
    </row>
    <row r="10635" spans="1:8">
      <c r="A10635" s="676"/>
      <c r="B10635" s="846"/>
      <c r="C10635" s="1092" t="s">
        <v>997</v>
      </c>
      <c r="D10635" s="1088" t="s">
        <v>987</v>
      </c>
      <c r="E10635" s="1089">
        <v>0.01</v>
      </c>
      <c r="F10635" s="1090">
        <v>34001</v>
      </c>
      <c r="G10635" s="701">
        <f t="shared" si="803"/>
        <v>340.01</v>
      </c>
      <c r="H10635" s="678"/>
    </row>
    <row r="10636" spans="1:8">
      <c r="A10636" s="676"/>
      <c r="B10636" s="846"/>
      <c r="C10636" s="1092" t="s">
        <v>998</v>
      </c>
      <c r="D10636" s="1088" t="s">
        <v>987</v>
      </c>
      <c r="E10636" s="1089">
        <v>1E-3</v>
      </c>
      <c r="F10636" s="1090">
        <v>69797</v>
      </c>
      <c r="G10636" s="701">
        <f t="shared" si="803"/>
        <v>69.796999999999997</v>
      </c>
      <c r="H10636" s="678"/>
    </row>
    <row r="10637" spans="1:8">
      <c r="A10637" s="676"/>
      <c r="B10637" s="846"/>
      <c r="C10637" s="53" t="s">
        <v>1010</v>
      </c>
      <c r="D10637" s="1027" t="s">
        <v>40</v>
      </c>
      <c r="E10637" s="258">
        <v>1</v>
      </c>
      <c r="F10637" s="649">
        <v>352</v>
      </c>
      <c r="G10637" s="701">
        <f t="shared" si="803"/>
        <v>352</v>
      </c>
      <c r="H10637" s="678"/>
    </row>
    <row r="10638" spans="1:8">
      <c r="A10638" s="676"/>
      <c r="B10638" s="741" t="s">
        <v>579</v>
      </c>
      <c r="C10638" s="1087"/>
      <c r="D10638" s="1088"/>
      <c r="E10638" s="1089"/>
      <c r="F10638" s="1090"/>
      <c r="G10638" s="1577">
        <f>SUM(G10622:G10637)</f>
        <v>12332.606000000002</v>
      </c>
      <c r="H10638" s="678"/>
    </row>
    <row r="10639" spans="1:8" ht="75">
      <c r="A10639" s="676" t="s">
        <v>5830</v>
      </c>
      <c r="B10639" s="849" t="s">
        <v>954</v>
      </c>
      <c r="C10639" s="1061"/>
      <c r="D10639" s="17"/>
      <c r="E10639" s="260"/>
      <c r="F10639" s="670"/>
      <c r="G10639" s="1549"/>
      <c r="H10639" s="678"/>
    </row>
    <row r="10640" spans="1:8" ht="60">
      <c r="A10640" s="676"/>
      <c r="B10640" s="465"/>
      <c r="C10640" s="985" t="s">
        <v>973</v>
      </c>
      <c r="D10640" s="251" t="s">
        <v>39</v>
      </c>
      <c r="E10640" s="1094">
        <v>0.01</v>
      </c>
      <c r="F10640" s="1095">
        <v>3900</v>
      </c>
      <c r="G10640" s="701">
        <f t="shared" ref="G10640:G10651" si="804">E10640*F10640</f>
        <v>39</v>
      </c>
      <c r="H10640" s="678"/>
    </row>
    <row r="10641" spans="1:8" ht="30">
      <c r="A10641" s="676"/>
      <c r="B10641" s="465"/>
      <c r="C10641" s="985" t="s">
        <v>974</v>
      </c>
      <c r="D10641" s="251" t="s">
        <v>39</v>
      </c>
      <c r="E10641" s="1094">
        <v>0.01</v>
      </c>
      <c r="F10641" s="1095">
        <v>4400</v>
      </c>
      <c r="G10641" s="701">
        <f t="shared" si="804"/>
        <v>44</v>
      </c>
      <c r="H10641" s="678"/>
    </row>
    <row r="10642" spans="1:8" ht="45">
      <c r="A10642" s="676"/>
      <c r="B10642" s="465"/>
      <c r="C10642" s="985" t="s">
        <v>975</v>
      </c>
      <c r="D10642" s="251" t="s">
        <v>577</v>
      </c>
      <c r="E10642" s="1094">
        <v>1</v>
      </c>
      <c r="F10642" s="1095">
        <v>36</v>
      </c>
      <c r="G10642" s="701">
        <f t="shared" si="804"/>
        <v>36</v>
      </c>
      <c r="H10642" s="678"/>
    </row>
    <row r="10643" spans="1:8" ht="45">
      <c r="A10643" s="676"/>
      <c r="B10643" s="465"/>
      <c r="C10643" s="1068" t="s">
        <v>976</v>
      </c>
      <c r="D10643" s="251" t="s">
        <v>40</v>
      </c>
      <c r="E10643" s="1094">
        <v>0.1</v>
      </c>
      <c r="F10643" s="1095">
        <v>110</v>
      </c>
      <c r="G10643" s="701">
        <f t="shared" si="804"/>
        <v>11</v>
      </c>
      <c r="H10643" s="678"/>
    </row>
    <row r="10644" spans="1:8" ht="60">
      <c r="A10644" s="676"/>
      <c r="B10644" s="849"/>
      <c r="C10644" s="981" t="s">
        <v>1011</v>
      </c>
      <c r="D10644" s="1027" t="s">
        <v>1002</v>
      </c>
      <c r="E10644" s="258">
        <v>1E-3</v>
      </c>
      <c r="F10644" s="649">
        <v>64000</v>
      </c>
      <c r="G10644" s="701">
        <f t="shared" si="804"/>
        <v>64</v>
      </c>
      <c r="H10644" s="678"/>
    </row>
    <row r="10645" spans="1:8" ht="75">
      <c r="A10645" s="676"/>
      <c r="B10645" s="677"/>
      <c r="C10645" s="981" t="s">
        <v>1012</v>
      </c>
      <c r="D10645" s="1027">
        <v>55</v>
      </c>
      <c r="E10645" s="258">
        <v>2.1000000000000001E-2</v>
      </c>
      <c r="F10645" s="649">
        <v>323215</v>
      </c>
      <c r="G10645" s="701">
        <f t="shared" si="804"/>
        <v>6787.5150000000003</v>
      </c>
      <c r="H10645" s="678"/>
    </row>
    <row r="10646" spans="1:8" ht="30">
      <c r="A10646" s="676"/>
      <c r="B10646" s="677"/>
      <c r="C10646" s="981" t="s">
        <v>1013</v>
      </c>
      <c r="D10646" s="1027" t="s">
        <v>40</v>
      </c>
      <c r="E10646" s="258">
        <v>1</v>
      </c>
      <c r="F10646" s="649">
        <v>41.48</v>
      </c>
      <c r="G10646" s="701">
        <f t="shared" si="804"/>
        <v>41.48</v>
      </c>
      <c r="H10646" s="678"/>
    </row>
    <row r="10647" spans="1:8" ht="30">
      <c r="A10647" s="676"/>
      <c r="B10647" s="677"/>
      <c r="C10647" s="981" t="s">
        <v>1005</v>
      </c>
      <c r="D10647" s="1027" t="s">
        <v>40</v>
      </c>
      <c r="E10647" s="258">
        <v>1</v>
      </c>
      <c r="F10647" s="649">
        <v>62.5</v>
      </c>
      <c r="G10647" s="701">
        <f t="shared" si="804"/>
        <v>62.5</v>
      </c>
      <c r="H10647" s="678"/>
    </row>
    <row r="10648" spans="1:8" ht="30">
      <c r="A10648" s="676"/>
      <c r="B10648" s="677"/>
      <c r="C10648" s="981" t="s">
        <v>1006</v>
      </c>
      <c r="D10648" s="1027" t="s">
        <v>40</v>
      </c>
      <c r="E10648" s="258">
        <v>1</v>
      </c>
      <c r="F10648" s="649">
        <v>84.8</v>
      </c>
      <c r="G10648" s="701">
        <f t="shared" si="804"/>
        <v>84.8</v>
      </c>
      <c r="H10648" s="678"/>
    </row>
    <row r="10649" spans="1:8" ht="45">
      <c r="A10649" s="676"/>
      <c r="B10649" s="677"/>
      <c r="C10649" s="981" t="s">
        <v>1007</v>
      </c>
      <c r="D10649" s="1027" t="s">
        <v>40</v>
      </c>
      <c r="E10649" s="258">
        <v>1</v>
      </c>
      <c r="F10649" s="649">
        <v>10.9</v>
      </c>
      <c r="G10649" s="701">
        <f t="shared" si="804"/>
        <v>10.9</v>
      </c>
      <c r="H10649" s="678"/>
    </row>
    <row r="10650" spans="1:8" ht="30">
      <c r="A10650" s="676"/>
      <c r="B10650" s="677"/>
      <c r="C10650" s="981" t="s">
        <v>1008</v>
      </c>
      <c r="D10650" s="1027" t="s">
        <v>40</v>
      </c>
      <c r="E10650" s="258">
        <v>1</v>
      </c>
      <c r="F10650" s="649">
        <v>17.3</v>
      </c>
      <c r="G10650" s="701">
        <f t="shared" si="804"/>
        <v>17.3</v>
      </c>
      <c r="H10650" s="678"/>
    </row>
    <row r="10651" spans="1:8" ht="45">
      <c r="A10651" s="676"/>
      <c r="B10651" s="677"/>
      <c r="C10651" s="981" t="s">
        <v>1009</v>
      </c>
      <c r="D10651" s="1027" t="s">
        <v>40</v>
      </c>
      <c r="E10651" s="258">
        <v>1</v>
      </c>
      <c r="F10651" s="649">
        <v>128</v>
      </c>
      <c r="G10651" s="701">
        <f t="shared" si="804"/>
        <v>128</v>
      </c>
      <c r="H10651" s="678"/>
    </row>
    <row r="10652" spans="1:8">
      <c r="A10652" s="676"/>
      <c r="B10652" s="741" t="s">
        <v>579</v>
      </c>
      <c r="C10652" s="981"/>
      <c r="D10652" s="1027"/>
      <c r="E10652" s="258"/>
      <c r="F10652" s="649"/>
      <c r="G10652" s="1578">
        <f>SUM(G10640:G10651)</f>
        <v>7326.4949999999999</v>
      </c>
      <c r="H10652" s="678"/>
    </row>
    <row r="10653" spans="1:8" ht="60">
      <c r="A10653" s="676" t="s">
        <v>5831</v>
      </c>
      <c r="B10653" s="849" t="s">
        <v>955</v>
      </c>
      <c r="C10653" s="981"/>
      <c r="D10653" s="1027"/>
      <c r="E10653" s="258"/>
      <c r="F10653" s="649"/>
      <c r="G10653" s="1549"/>
      <c r="H10653" s="678"/>
    </row>
    <row r="10654" spans="1:8" ht="45">
      <c r="A10654" s="850"/>
      <c r="B10654" s="850"/>
      <c r="C10654" s="981" t="s">
        <v>1001</v>
      </c>
      <c r="D10654" s="1027" t="s">
        <v>1002</v>
      </c>
      <c r="E10654" s="258">
        <v>0.01</v>
      </c>
      <c r="F10654" s="649">
        <v>64000</v>
      </c>
      <c r="G10654" s="701">
        <f t="shared" ref="G10654:G10661" si="805">E10654*F10654</f>
        <v>640</v>
      </c>
      <c r="H10654" s="678"/>
    </row>
    <row r="10655" spans="1:8" ht="120">
      <c r="A10655" s="164"/>
      <c r="B10655" s="740"/>
      <c r="C10655" s="981" t="s">
        <v>1003</v>
      </c>
      <c r="D10655" s="1027">
        <v>55</v>
      </c>
      <c r="E10655" s="258">
        <v>0.02</v>
      </c>
      <c r="F10655" s="649">
        <v>134039</v>
      </c>
      <c r="G10655" s="701">
        <f t="shared" si="805"/>
        <v>2680.78</v>
      </c>
      <c r="H10655" s="678"/>
    </row>
    <row r="10656" spans="1:8" ht="30">
      <c r="A10656" s="164"/>
      <c r="B10656" s="740"/>
      <c r="C10656" s="981" t="s">
        <v>1004</v>
      </c>
      <c r="D10656" s="1027" t="s">
        <v>40</v>
      </c>
      <c r="E10656" s="258">
        <v>3</v>
      </c>
      <c r="F10656" s="649">
        <v>41.48</v>
      </c>
      <c r="G10656" s="701">
        <f t="shared" si="805"/>
        <v>124.44</v>
      </c>
      <c r="H10656" s="678"/>
    </row>
    <row r="10657" spans="1:8" ht="30">
      <c r="A10657" s="164"/>
      <c r="B10657" s="740"/>
      <c r="C10657" s="981" t="s">
        <v>1005</v>
      </c>
      <c r="D10657" s="1027" t="s">
        <v>40</v>
      </c>
      <c r="E10657" s="258">
        <v>3</v>
      </c>
      <c r="F10657" s="649">
        <v>62.5</v>
      </c>
      <c r="G10657" s="701">
        <f t="shared" si="805"/>
        <v>187.5</v>
      </c>
      <c r="H10657" s="678"/>
    </row>
    <row r="10658" spans="1:8" ht="30">
      <c r="A10658" s="164"/>
      <c r="B10658" s="740"/>
      <c r="C10658" s="981" t="s">
        <v>1006</v>
      </c>
      <c r="D10658" s="1027" t="s">
        <v>40</v>
      </c>
      <c r="E10658" s="258">
        <v>3</v>
      </c>
      <c r="F10658" s="649">
        <v>84.8</v>
      </c>
      <c r="G10658" s="701">
        <f t="shared" si="805"/>
        <v>254.39999999999998</v>
      </c>
      <c r="H10658" s="678"/>
    </row>
    <row r="10659" spans="1:8" ht="45">
      <c r="A10659" s="164"/>
      <c r="B10659" s="740"/>
      <c r="C10659" s="981" t="s">
        <v>1007</v>
      </c>
      <c r="D10659" s="1027" t="s">
        <v>40</v>
      </c>
      <c r="E10659" s="258">
        <v>5</v>
      </c>
      <c r="F10659" s="649">
        <v>10.9</v>
      </c>
      <c r="G10659" s="701">
        <f t="shared" si="805"/>
        <v>54.5</v>
      </c>
      <c r="H10659" s="678"/>
    </row>
    <row r="10660" spans="1:8" ht="30">
      <c r="A10660" s="164"/>
      <c r="B10660" s="740"/>
      <c r="C10660" s="981" t="s">
        <v>1008</v>
      </c>
      <c r="D10660" s="1027" t="s">
        <v>40</v>
      </c>
      <c r="E10660" s="258">
        <v>4</v>
      </c>
      <c r="F10660" s="649">
        <v>17.3</v>
      </c>
      <c r="G10660" s="701">
        <f t="shared" si="805"/>
        <v>69.2</v>
      </c>
      <c r="H10660" s="678"/>
    </row>
    <row r="10661" spans="1:8" ht="45">
      <c r="A10661" s="164"/>
      <c r="B10661" s="740"/>
      <c r="C10661" s="981" t="s">
        <v>1009</v>
      </c>
      <c r="D10661" s="1027" t="s">
        <v>40</v>
      </c>
      <c r="E10661" s="258">
        <v>3</v>
      </c>
      <c r="F10661" s="649">
        <v>128</v>
      </c>
      <c r="G10661" s="701">
        <f t="shared" si="805"/>
        <v>384</v>
      </c>
      <c r="H10661" s="678"/>
    </row>
    <row r="10662" spans="1:8">
      <c r="A10662" s="164"/>
      <c r="B10662" s="741" t="s">
        <v>579</v>
      </c>
      <c r="C10662" s="981"/>
      <c r="D10662" s="1027"/>
      <c r="E10662" s="258"/>
      <c r="F10662" s="649"/>
      <c r="G10662" s="1533">
        <f>SUM(G10654:G10661)</f>
        <v>4394.82</v>
      </c>
      <c r="H10662" s="678"/>
    </row>
    <row r="10663" spans="1:8" ht="30">
      <c r="A10663" s="676" t="s">
        <v>5832</v>
      </c>
      <c r="B10663" s="253" t="s">
        <v>956</v>
      </c>
      <c r="C10663" s="1061"/>
      <c r="D10663" s="17"/>
      <c r="E10663" s="260"/>
      <c r="F10663" s="670"/>
      <c r="G10663" s="1549"/>
      <c r="H10663" s="678"/>
    </row>
    <row r="10664" spans="1:8" ht="60">
      <c r="A10664" s="676"/>
      <c r="B10664" s="465"/>
      <c r="C10664" s="985" t="s">
        <v>973</v>
      </c>
      <c r="D10664" s="251" t="s">
        <v>39</v>
      </c>
      <c r="E10664" s="1094">
        <v>0.01</v>
      </c>
      <c r="F10664" s="1095">
        <v>3250</v>
      </c>
      <c r="G10664" s="701">
        <f t="shared" ref="G10664:G10678" si="806">E10664*F10664</f>
        <v>32.5</v>
      </c>
      <c r="H10664" s="678"/>
    </row>
    <row r="10665" spans="1:8" ht="30">
      <c r="A10665" s="676"/>
      <c r="B10665" s="465"/>
      <c r="C10665" s="985" t="s">
        <v>974</v>
      </c>
      <c r="D10665" s="251" t="s">
        <v>39</v>
      </c>
      <c r="E10665" s="1094">
        <v>0.01</v>
      </c>
      <c r="F10665" s="1095">
        <v>4400</v>
      </c>
      <c r="G10665" s="701">
        <f t="shared" si="806"/>
        <v>44</v>
      </c>
      <c r="H10665" s="678"/>
    </row>
    <row r="10666" spans="1:8" ht="45">
      <c r="A10666" s="676"/>
      <c r="B10666" s="465"/>
      <c r="C10666" s="985" t="s">
        <v>975</v>
      </c>
      <c r="D10666" s="251" t="s">
        <v>577</v>
      </c>
      <c r="E10666" s="1094">
        <v>1</v>
      </c>
      <c r="F10666" s="1095">
        <v>36</v>
      </c>
      <c r="G10666" s="701">
        <f t="shared" si="806"/>
        <v>36</v>
      </c>
      <c r="H10666" s="678"/>
    </row>
    <row r="10667" spans="1:8" ht="45">
      <c r="A10667" s="676"/>
      <c r="B10667" s="465"/>
      <c r="C10667" s="1068" t="s">
        <v>976</v>
      </c>
      <c r="D10667" s="251" t="s">
        <v>40</v>
      </c>
      <c r="E10667" s="1094">
        <v>1</v>
      </c>
      <c r="F10667" s="1095">
        <v>110</v>
      </c>
      <c r="G10667" s="701">
        <f t="shared" si="806"/>
        <v>110</v>
      </c>
      <c r="H10667" s="678"/>
    </row>
    <row r="10668" spans="1:8">
      <c r="A10668" s="676"/>
      <c r="B10668" s="253"/>
      <c r="C10668" s="981" t="s">
        <v>26</v>
      </c>
      <c r="D10668" s="1027" t="s">
        <v>987</v>
      </c>
      <c r="E10668" s="258">
        <v>0.01</v>
      </c>
      <c r="F10668" s="649">
        <v>67687</v>
      </c>
      <c r="G10668" s="701">
        <f t="shared" si="806"/>
        <v>676.87</v>
      </c>
      <c r="H10668" s="678"/>
    </row>
    <row r="10669" spans="1:8" ht="30">
      <c r="A10669" s="676"/>
      <c r="B10669" s="253"/>
      <c r="C10669" s="981" t="s">
        <v>1019</v>
      </c>
      <c r="D10669" s="1027" t="s">
        <v>116</v>
      </c>
      <c r="E10669" s="258">
        <v>1E-3</v>
      </c>
      <c r="F10669" s="649">
        <v>439900</v>
      </c>
      <c r="G10669" s="701">
        <f t="shared" si="806"/>
        <v>439.90000000000003</v>
      </c>
      <c r="H10669" s="678"/>
    </row>
    <row r="10670" spans="1:8" ht="30">
      <c r="A10670" s="676"/>
      <c r="B10670" s="253"/>
      <c r="C10670" s="981" t="s">
        <v>1020</v>
      </c>
      <c r="D10670" s="1027" t="s">
        <v>116</v>
      </c>
      <c r="E10670" s="258">
        <v>0.01</v>
      </c>
      <c r="F10670" s="649">
        <v>406336</v>
      </c>
      <c r="G10670" s="701">
        <f t="shared" si="806"/>
        <v>4063.36</v>
      </c>
      <c r="H10670" s="678"/>
    </row>
    <row r="10671" spans="1:8" ht="30">
      <c r="A10671" s="676"/>
      <c r="B10671" s="677"/>
      <c r="C10671" s="981" t="s">
        <v>977</v>
      </c>
      <c r="D10671" s="1027" t="s">
        <v>39</v>
      </c>
      <c r="E10671" s="258">
        <v>0.05</v>
      </c>
      <c r="F10671" s="649">
        <v>800</v>
      </c>
      <c r="G10671" s="701">
        <f t="shared" si="806"/>
        <v>40</v>
      </c>
      <c r="H10671" s="678"/>
    </row>
    <row r="10672" spans="1:8">
      <c r="A10672" s="676"/>
      <c r="B10672" s="677"/>
      <c r="C10672" s="981" t="s">
        <v>978</v>
      </c>
      <c r="D10672" s="1027" t="s">
        <v>979</v>
      </c>
      <c r="E10672" s="258">
        <v>0.05</v>
      </c>
      <c r="F10672" s="649">
        <v>350</v>
      </c>
      <c r="G10672" s="701">
        <f t="shared" si="806"/>
        <v>17.5</v>
      </c>
      <c r="H10672" s="678"/>
    </row>
    <row r="10673" spans="1:8">
      <c r="A10673" s="676"/>
      <c r="B10673" s="677"/>
      <c r="C10673" s="981" t="s">
        <v>980</v>
      </c>
      <c r="D10673" s="1027" t="s">
        <v>40</v>
      </c>
      <c r="E10673" s="258">
        <v>1</v>
      </c>
      <c r="F10673" s="649">
        <v>370</v>
      </c>
      <c r="G10673" s="701">
        <f t="shared" si="806"/>
        <v>370</v>
      </c>
      <c r="H10673" s="678"/>
    </row>
    <row r="10674" spans="1:8" ht="30">
      <c r="A10674" s="676"/>
      <c r="B10674" s="677"/>
      <c r="C10674" s="981" t="s">
        <v>981</v>
      </c>
      <c r="D10674" s="1027" t="s">
        <v>40</v>
      </c>
      <c r="E10674" s="258">
        <v>0.01</v>
      </c>
      <c r="F10674" s="649">
        <v>581</v>
      </c>
      <c r="G10674" s="701">
        <f t="shared" si="806"/>
        <v>5.8100000000000005</v>
      </c>
      <c r="H10674" s="678"/>
    </row>
    <row r="10675" spans="1:8" ht="30">
      <c r="A10675" s="676"/>
      <c r="B10675" s="677"/>
      <c r="C10675" s="981" t="s">
        <v>989</v>
      </c>
      <c r="D10675" s="1027" t="s">
        <v>40</v>
      </c>
      <c r="E10675" s="258">
        <v>1</v>
      </c>
      <c r="F10675" s="649">
        <v>19.369</v>
      </c>
      <c r="G10675" s="701">
        <f t="shared" si="806"/>
        <v>19.369</v>
      </c>
      <c r="H10675" s="678"/>
    </row>
    <row r="10676" spans="1:8" ht="30">
      <c r="A10676" s="676"/>
      <c r="B10676" s="677"/>
      <c r="C10676" s="981" t="s">
        <v>1005</v>
      </c>
      <c r="D10676" s="1027" t="s">
        <v>40</v>
      </c>
      <c r="E10676" s="258">
        <v>1</v>
      </c>
      <c r="F10676" s="649">
        <v>62.5</v>
      </c>
      <c r="G10676" s="701">
        <f t="shared" si="806"/>
        <v>62.5</v>
      </c>
      <c r="H10676" s="678"/>
    </row>
    <row r="10677" spans="1:8" ht="60">
      <c r="A10677" s="676"/>
      <c r="B10677" s="254"/>
      <c r="C10677" s="1096" t="s">
        <v>1021</v>
      </c>
      <c r="D10677" s="255" t="s">
        <v>116</v>
      </c>
      <c r="E10677" s="1097">
        <v>1</v>
      </c>
      <c r="F10677" s="1098">
        <v>32</v>
      </c>
      <c r="G10677" s="701">
        <f t="shared" si="806"/>
        <v>32</v>
      </c>
      <c r="H10677" s="678"/>
    </row>
    <row r="10678" spans="1:8" ht="75">
      <c r="A10678" s="676"/>
      <c r="B10678" s="254"/>
      <c r="C10678" s="1096" t="s">
        <v>1022</v>
      </c>
      <c r="D10678" s="255" t="s">
        <v>116</v>
      </c>
      <c r="E10678" s="1097">
        <v>0.01</v>
      </c>
      <c r="F10678" s="1098">
        <v>243</v>
      </c>
      <c r="G10678" s="701">
        <f t="shared" si="806"/>
        <v>2.4300000000000002</v>
      </c>
      <c r="H10678" s="678"/>
    </row>
    <row r="10679" spans="1:8">
      <c r="A10679" s="676"/>
      <c r="B10679" s="741" t="s">
        <v>579</v>
      </c>
      <c r="C10679" s="851"/>
      <c r="D10679" s="255"/>
      <c r="E10679" s="255"/>
      <c r="F10679" s="646"/>
      <c r="G10679" s="1549">
        <f>SUM(G10664:G10678)</f>
        <v>5952.2390000000005</v>
      </c>
      <c r="H10679" s="678"/>
    </row>
    <row r="10680" spans="1:8">
      <c r="A10680" s="676" t="s">
        <v>5833</v>
      </c>
      <c r="B10680" s="677" t="s">
        <v>957</v>
      </c>
      <c r="C10680" s="744"/>
      <c r="D10680" s="103"/>
      <c r="E10680" s="103"/>
      <c r="F10680" s="429"/>
      <c r="G10680" s="1549"/>
      <c r="H10680" s="678"/>
    </row>
    <row r="10681" spans="1:8" ht="60">
      <c r="A10681" s="676"/>
      <c r="B10681" s="465"/>
      <c r="C10681" s="985" t="s">
        <v>973</v>
      </c>
      <c r="D10681" s="251" t="s">
        <v>39</v>
      </c>
      <c r="E10681" s="1094">
        <v>0.01</v>
      </c>
      <c r="F10681" s="1095">
        <v>3250</v>
      </c>
      <c r="G10681" s="701">
        <f t="shared" ref="G10681:G10693" si="807">E10681*F10681</f>
        <v>32.5</v>
      </c>
      <c r="H10681" s="678"/>
    </row>
    <row r="10682" spans="1:8" ht="30">
      <c r="A10682" s="676"/>
      <c r="B10682" s="465"/>
      <c r="C10682" s="985" t="s">
        <v>974</v>
      </c>
      <c r="D10682" s="251" t="s">
        <v>39</v>
      </c>
      <c r="E10682" s="1094">
        <v>0.01</v>
      </c>
      <c r="F10682" s="1095">
        <v>4400</v>
      </c>
      <c r="G10682" s="701">
        <f t="shared" si="807"/>
        <v>44</v>
      </c>
      <c r="H10682" s="678"/>
    </row>
    <row r="10683" spans="1:8" ht="45">
      <c r="A10683" s="676"/>
      <c r="B10683" s="465"/>
      <c r="C10683" s="985" t="s">
        <v>975</v>
      </c>
      <c r="D10683" s="251" t="s">
        <v>577</v>
      </c>
      <c r="E10683" s="1094">
        <v>1</v>
      </c>
      <c r="F10683" s="1095">
        <v>36</v>
      </c>
      <c r="G10683" s="701">
        <f t="shared" si="807"/>
        <v>36</v>
      </c>
      <c r="H10683" s="678"/>
    </row>
    <row r="10684" spans="1:8" ht="45">
      <c r="A10684" s="676"/>
      <c r="B10684" s="465"/>
      <c r="C10684" s="1068" t="s">
        <v>976</v>
      </c>
      <c r="D10684" s="251" t="s">
        <v>40</v>
      </c>
      <c r="E10684" s="1094">
        <v>0.1</v>
      </c>
      <c r="F10684" s="1095">
        <v>110</v>
      </c>
      <c r="G10684" s="701">
        <f t="shared" si="807"/>
        <v>11</v>
      </c>
      <c r="H10684" s="678"/>
    </row>
    <row r="10685" spans="1:8" ht="30">
      <c r="A10685" s="676"/>
      <c r="B10685" s="677"/>
      <c r="C10685" s="981" t="s">
        <v>977</v>
      </c>
      <c r="D10685" s="1027" t="s">
        <v>39</v>
      </c>
      <c r="E10685" s="258">
        <v>0.05</v>
      </c>
      <c r="F10685" s="649">
        <v>800</v>
      </c>
      <c r="G10685" s="701">
        <f t="shared" si="807"/>
        <v>40</v>
      </c>
      <c r="H10685" s="678"/>
    </row>
    <row r="10686" spans="1:8">
      <c r="A10686" s="676"/>
      <c r="B10686" s="677"/>
      <c r="C10686" s="981" t="s">
        <v>978</v>
      </c>
      <c r="D10686" s="1027" t="s">
        <v>979</v>
      </c>
      <c r="E10686" s="258">
        <v>0.05</v>
      </c>
      <c r="F10686" s="649">
        <v>350</v>
      </c>
      <c r="G10686" s="701">
        <f t="shared" si="807"/>
        <v>17.5</v>
      </c>
      <c r="H10686" s="678"/>
    </row>
    <row r="10687" spans="1:8">
      <c r="A10687" s="676"/>
      <c r="B10687" s="699"/>
      <c r="C10687" s="981" t="s">
        <v>980</v>
      </c>
      <c r="D10687" s="1027" t="s">
        <v>40</v>
      </c>
      <c r="E10687" s="258">
        <v>1</v>
      </c>
      <c r="F10687" s="649">
        <v>370</v>
      </c>
      <c r="G10687" s="701">
        <f t="shared" si="807"/>
        <v>370</v>
      </c>
      <c r="H10687" s="678"/>
    </row>
    <row r="10688" spans="1:8" ht="30">
      <c r="A10688" s="676"/>
      <c r="B10688" s="852"/>
      <c r="C10688" s="981" t="s">
        <v>981</v>
      </c>
      <c r="D10688" s="1027" t="s">
        <v>40</v>
      </c>
      <c r="E10688" s="258">
        <v>0.01</v>
      </c>
      <c r="F10688" s="649">
        <v>581</v>
      </c>
      <c r="G10688" s="701">
        <f t="shared" si="807"/>
        <v>5.8100000000000005</v>
      </c>
      <c r="H10688" s="678"/>
    </row>
    <row r="10689" spans="1:8">
      <c r="A10689" s="676"/>
      <c r="B10689" s="677"/>
      <c r="C10689" s="981" t="s">
        <v>1023</v>
      </c>
      <c r="D10689" s="1027" t="s">
        <v>40</v>
      </c>
      <c r="E10689" s="258">
        <v>1</v>
      </c>
      <c r="F10689" s="649">
        <v>9050</v>
      </c>
      <c r="G10689" s="701">
        <f t="shared" si="807"/>
        <v>9050</v>
      </c>
      <c r="H10689" s="678"/>
    </row>
    <row r="10690" spans="1:8" ht="60">
      <c r="A10690" s="676"/>
      <c r="B10690" s="677"/>
      <c r="C10690" s="1085" t="s">
        <v>983</v>
      </c>
      <c r="D10690" s="1027" t="s">
        <v>116</v>
      </c>
      <c r="E10690" s="258">
        <v>5.0000000000000001E-3</v>
      </c>
      <c r="F10690" s="649">
        <v>30600</v>
      </c>
      <c r="G10690" s="701">
        <f t="shared" si="807"/>
        <v>153</v>
      </c>
      <c r="H10690" s="678"/>
    </row>
    <row r="10691" spans="1:8" ht="30">
      <c r="A10691" s="676"/>
      <c r="B10691" s="677"/>
      <c r="C10691" s="53" t="s">
        <v>984</v>
      </c>
      <c r="D10691" s="1027" t="s">
        <v>40</v>
      </c>
      <c r="E10691" s="258">
        <v>1</v>
      </c>
      <c r="F10691" s="649">
        <v>62</v>
      </c>
      <c r="G10691" s="701">
        <f t="shared" si="807"/>
        <v>62</v>
      </c>
      <c r="H10691" s="678"/>
    </row>
    <row r="10692" spans="1:8" ht="30">
      <c r="A10692" s="676"/>
      <c r="B10692" s="677"/>
      <c r="C10692" s="53" t="s">
        <v>985</v>
      </c>
      <c r="D10692" s="1027" t="s">
        <v>40</v>
      </c>
      <c r="E10692" s="258">
        <v>1</v>
      </c>
      <c r="F10692" s="649">
        <v>10</v>
      </c>
      <c r="G10692" s="701">
        <f t="shared" si="807"/>
        <v>10</v>
      </c>
      <c r="H10692" s="678"/>
    </row>
    <row r="10693" spans="1:8" ht="30">
      <c r="A10693" s="676"/>
      <c r="B10693" s="677"/>
      <c r="C10693" s="981" t="s">
        <v>986</v>
      </c>
      <c r="D10693" s="1027" t="s">
        <v>116</v>
      </c>
      <c r="E10693" s="258">
        <v>1</v>
      </c>
      <c r="F10693" s="649">
        <v>76</v>
      </c>
      <c r="G10693" s="701">
        <f t="shared" si="807"/>
        <v>76</v>
      </c>
      <c r="H10693" s="678"/>
    </row>
    <row r="10694" spans="1:8">
      <c r="A10694" s="676"/>
      <c r="B10694" s="741" t="s">
        <v>579</v>
      </c>
      <c r="C10694" s="981"/>
      <c r="D10694" s="1027"/>
      <c r="E10694" s="258"/>
      <c r="F10694" s="649"/>
      <c r="G10694" s="1578">
        <f>SUM(G10681:G10693)</f>
        <v>9907.81</v>
      </c>
      <c r="H10694" s="678"/>
    </row>
    <row r="10695" spans="1:8" ht="30">
      <c r="A10695" s="676" t="s">
        <v>5834</v>
      </c>
      <c r="B10695" s="253" t="s">
        <v>958</v>
      </c>
      <c r="C10695" s="981"/>
      <c r="D10695" s="1027"/>
      <c r="E10695" s="258"/>
      <c r="F10695" s="649"/>
      <c r="G10695" s="1579"/>
      <c r="H10695" s="678"/>
    </row>
    <row r="10696" spans="1:8" ht="29.25" customHeight="1">
      <c r="A10696" s="676"/>
      <c r="B10696" s="850"/>
      <c r="C10696" s="1099" t="s">
        <v>1024</v>
      </c>
      <c r="D10696" s="1100" t="s">
        <v>116</v>
      </c>
      <c r="E10696" s="1101">
        <v>1E-3</v>
      </c>
      <c r="F10696" s="1102">
        <v>200000</v>
      </c>
      <c r="G10696" s="701">
        <f t="shared" ref="G10696:G10710" si="808">E10696*F10696</f>
        <v>200</v>
      </c>
      <c r="H10696" s="678"/>
    </row>
    <row r="10697" spans="1:8">
      <c r="A10697" s="676"/>
      <c r="B10697" s="850"/>
      <c r="C10697" s="1099" t="s">
        <v>1025</v>
      </c>
      <c r="D10697" s="1100" t="s">
        <v>1026</v>
      </c>
      <c r="E10697" s="1101">
        <v>1E-3</v>
      </c>
      <c r="F10697" s="1102">
        <v>76412</v>
      </c>
      <c r="G10697" s="701">
        <f t="shared" si="808"/>
        <v>76.412000000000006</v>
      </c>
      <c r="H10697" s="678"/>
    </row>
    <row r="10698" spans="1:8">
      <c r="A10698" s="676"/>
      <c r="B10698" s="850"/>
      <c r="C10698" s="1099" t="s">
        <v>1027</v>
      </c>
      <c r="D10698" s="1100" t="s">
        <v>40</v>
      </c>
      <c r="E10698" s="1101">
        <v>1</v>
      </c>
      <c r="F10698" s="1102">
        <v>366.25</v>
      </c>
      <c r="G10698" s="701">
        <f t="shared" si="808"/>
        <v>366.25</v>
      </c>
      <c r="H10698" s="678"/>
    </row>
    <row r="10699" spans="1:8">
      <c r="A10699" s="676"/>
      <c r="B10699" s="850"/>
      <c r="C10699" s="981" t="s">
        <v>980</v>
      </c>
      <c r="D10699" s="1027" t="s">
        <v>40</v>
      </c>
      <c r="E10699" s="258">
        <v>1</v>
      </c>
      <c r="F10699" s="649">
        <v>370</v>
      </c>
      <c r="G10699" s="701">
        <f t="shared" si="808"/>
        <v>370</v>
      </c>
      <c r="H10699" s="678"/>
    </row>
    <row r="10700" spans="1:8" ht="60">
      <c r="A10700" s="676"/>
      <c r="B10700" s="850"/>
      <c r="C10700" s="1099" t="s">
        <v>973</v>
      </c>
      <c r="D10700" s="1100" t="s">
        <v>39</v>
      </c>
      <c r="E10700" s="1101">
        <v>0.01</v>
      </c>
      <c r="F10700" s="1102">
        <v>3250</v>
      </c>
      <c r="G10700" s="701">
        <f t="shared" si="808"/>
        <v>32.5</v>
      </c>
      <c r="H10700" s="678"/>
    </row>
    <row r="10701" spans="1:8" ht="30">
      <c r="A10701" s="676"/>
      <c r="B10701" s="850"/>
      <c r="C10701" s="1099" t="s">
        <v>974</v>
      </c>
      <c r="D10701" s="1100" t="s">
        <v>39</v>
      </c>
      <c r="E10701" s="1101">
        <v>0.01</v>
      </c>
      <c r="F10701" s="1102">
        <v>4400</v>
      </c>
      <c r="G10701" s="701">
        <f t="shared" si="808"/>
        <v>44</v>
      </c>
      <c r="H10701" s="678"/>
    </row>
    <row r="10702" spans="1:8" ht="45">
      <c r="A10702" s="676"/>
      <c r="B10702" s="850"/>
      <c r="C10702" s="1099" t="s">
        <v>975</v>
      </c>
      <c r="D10702" s="1100" t="s">
        <v>577</v>
      </c>
      <c r="E10702" s="1101">
        <v>1</v>
      </c>
      <c r="F10702" s="1102">
        <v>36</v>
      </c>
      <c r="G10702" s="701">
        <f t="shared" si="808"/>
        <v>36</v>
      </c>
      <c r="H10702" s="678"/>
    </row>
    <row r="10703" spans="1:8" ht="45">
      <c r="A10703" s="676"/>
      <c r="B10703" s="850"/>
      <c r="C10703" s="1099" t="s">
        <v>976</v>
      </c>
      <c r="D10703" s="1100" t="s">
        <v>40</v>
      </c>
      <c r="E10703" s="1101">
        <v>0.1</v>
      </c>
      <c r="F10703" s="1102">
        <v>110</v>
      </c>
      <c r="G10703" s="701">
        <f t="shared" si="808"/>
        <v>11</v>
      </c>
      <c r="H10703" s="678"/>
    </row>
    <row r="10704" spans="1:8" ht="30">
      <c r="A10704" s="676"/>
      <c r="B10704" s="850"/>
      <c r="C10704" s="1099" t="s">
        <v>977</v>
      </c>
      <c r="D10704" s="1100" t="s">
        <v>39</v>
      </c>
      <c r="E10704" s="1101">
        <v>0.05</v>
      </c>
      <c r="F10704" s="1102">
        <v>800</v>
      </c>
      <c r="G10704" s="701">
        <f t="shared" si="808"/>
        <v>40</v>
      </c>
      <c r="H10704" s="678"/>
    </row>
    <row r="10705" spans="1:8">
      <c r="A10705" s="676"/>
      <c r="B10705" s="850"/>
      <c r="C10705" s="1099" t="s">
        <v>978</v>
      </c>
      <c r="D10705" s="1100" t="s">
        <v>979</v>
      </c>
      <c r="E10705" s="1101">
        <v>0.05</v>
      </c>
      <c r="F10705" s="1102">
        <v>350</v>
      </c>
      <c r="G10705" s="701">
        <f t="shared" si="808"/>
        <v>17.5</v>
      </c>
      <c r="H10705" s="678"/>
    </row>
    <row r="10706" spans="1:8" ht="30">
      <c r="A10706" s="676"/>
      <c r="B10706" s="850"/>
      <c r="C10706" s="1099" t="s">
        <v>1005</v>
      </c>
      <c r="D10706" s="1100" t="s">
        <v>40</v>
      </c>
      <c r="E10706" s="1101">
        <v>1</v>
      </c>
      <c r="F10706" s="1102">
        <v>62.5</v>
      </c>
      <c r="G10706" s="701">
        <f t="shared" si="808"/>
        <v>62.5</v>
      </c>
      <c r="H10706" s="678"/>
    </row>
    <row r="10707" spans="1:8">
      <c r="A10707" s="676"/>
      <c r="B10707" s="850"/>
      <c r="C10707" s="1092" t="s">
        <v>26</v>
      </c>
      <c r="D10707" s="1088" t="s">
        <v>987</v>
      </c>
      <c r="E10707" s="1089">
        <v>5.0000000000000001E-3</v>
      </c>
      <c r="F10707" s="1090">
        <v>67687</v>
      </c>
      <c r="G10707" s="701">
        <f t="shared" si="808"/>
        <v>338.435</v>
      </c>
      <c r="H10707" s="678"/>
    </row>
    <row r="10708" spans="1:8">
      <c r="A10708" s="676"/>
      <c r="B10708" s="850"/>
      <c r="C10708" s="981" t="s">
        <v>980</v>
      </c>
      <c r="D10708" s="1027" t="s">
        <v>40</v>
      </c>
      <c r="E10708" s="258">
        <v>0.5</v>
      </c>
      <c r="F10708" s="649">
        <v>370</v>
      </c>
      <c r="G10708" s="701">
        <f t="shared" si="808"/>
        <v>185</v>
      </c>
      <c r="H10708" s="678"/>
    </row>
    <row r="10709" spans="1:8" ht="30">
      <c r="A10709" s="676"/>
      <c r="B10709" s="850"/>
      <c r="C10709" s="981" t="s">
        <v>981</v>
      </c>
      <c r="D10709" s="1027" t="s">
        <v>40</v>
      </c>
      <c r="E10709" s="258">
        <v>0.01</v>
      </c>
      <c r="F10709" s="649">
        <v>316.39999999999998</v>
      </c>
      <c r="G10709" s="701">
        <f t="shared" si="808"/>
        <v>3.1639999999999997</v>
      </c>
      <c r="H10709" s="678"/>
    </row>
    <row r="10710" spans="1:8">
      <c r="A10710" s="676"/>
      <c r="B10710" s="850"/>
      <c r="C10710" s="981" t="s">
        <v>1010</v>
      </c>
      <c r="D10710" s="1027" t="s">
        <v>40</v>
      </c>
      <c r="E10710" s="258">
        <v>0.5</v>
      </c>
      <c r="F10710" s="649">
        <v>352</v>
      </c>
      <c r="G10710" s="701">
        <f t="shared" si="808"/>
        <v>176</v>
      </c>
      <c r="H10710" s="678"/>
    </row>
    <row r="10711" spans="1:8">
      <c r="A10711" s="676"/>
      <c r="B10711" s="741" t="s">
        <v>579</v>
      </c>
      <c r="C10711" s="1061"/>
      <c r="D10711" s="17"/>
      <c r="E10711" s="1063"/>
      <c r="F10711" s="670"/>
      <c r="G10711" s="1568">
        <f>SUM(G10696:G10710)</f>
        <v>1958.761</v>
      </c>
      <c r="H10711" s="678"/>
    </row>
    <row r="10712" spans="1:8" ht="30">
      <c r="A10712" s="676" t="s">
        <v>5835</v>
      </c>
      <c r="B10712" s="849" t="s">
        <v>959</v>
      </c>
      <c r="C10712" s="1061"/>
      <c r="D10712" s="17"/>
      <c r="E10712" s="260"/>
      <c r="F10712" s="670"/>
      <c r="G10712" s="1549"/>
      <c r="H10712" s="678"/>
    </row>
    <row r="10713" spans="1:8" ht="60">
      <c r="A10713" s="676"/>
      <c r="B10713" s="465"/>
      <c r="C10713" s="985" t="s">
        <v>973</v>
      </c>
      <c r="D10713" s="251" t="s">
        <v>39</v>
      </c>
      <c r="E10713" s="1094">
        <v>0.01</v>
      </c>
      <c r="F10713" s="1095">
        <v>3250</v>
      </c>
      <c r="G10713" s="701">
        <f t="shared" ref="G10713:G10726" si="809">E10713*F10713</f>
        <v>32.5</v>
      </c>
      <c r="H10713" s="678"/>
    </row>
    <row r="10714" spans="1:8" ht="30">
      <c r="A10714" s="676"/>
      <c r="B10714" s="465"/>
      <c r="C10714" s="985" t="s">
        <v>974</v>
      </c>
      <c r="D10714" s="251" t="s">
        <v>39</v>
      </c>
      <c r="E10714" s="1094">
        <v>0.01</v>
      </c>
      <c r="F10714" s="1095">
        <v>4400</v>
      </c>
      <c r="G10714" s="701">
        <f t="shared" si="809"/>
        <v>44</v>
      </c>
      <c r="H10714" s="678"/>
    </row>
    <row r="10715" spans="1:8" ht="45">
      <c r="A10715" s="676"/>
      <c r="B10715" s="465"/>
      <c r="C10715" s="985" t="s">
        <v>975</v>
      </c>
      <c r="D10715" s="251" t="s">
        <v>577</v>
      </c>
      <c r="E10715" s="1094">
        <v>1</v>
      </c>
      <c r="F10715" s="1095">
        <v>36</v>
      </c>
      <c r="G10715" s="701">
        <f t="shared" si="809"/>
        <v>36</v>
      </c>
      <c r="H10715" s="678"/>
    </row>
    <row r="10716" spans="1:8" ht="45">
      <c r="A10716" s="676"/>
      <c r="B10716" s="465"/>
      <c r="C10716" s="1068" t="s">
        <v>976</v>
      </c>
      <c r="D10716" s="251" t="s">
        <v>40</v>
      </c>
      <c r="E10716" s="1094">
        <v>0.1</v>
      </c>
      <c r="F10716" s="1095">
        <v>110</v>
      </c>
      <c r="G10716" s="701">
        <f t="shared" si="809"/>
        <v>11</v>
      </c>
      <c r="H10716" s="678"/>
    </row>
    <row r="10717" spans="1:8">
      <c r="A10717" s="676"/>
      <c r="B10717" s="849"/>
      <c r="C10717" s="981" t="s">
        <v>1014</v>
      </c>
      <c r="D10717" s="1027" t="s">
        <v>1015</v>
      </c>
      <c r="E10717" s="258">
        <v>4.0000000000000001E-3</v>
      </c>
      <c r="F10717" s="649">
        <v>674000</v>
      </c>
      <c r="G10717" s="701">
        <f t="shared" si="809"/>
        <v>2696</v>
      </c>
      <c r="H10717" s="678"/>
    </row>
    <row r="10718" spans="1:8" ht="30">
      <c r="A10718" s="676"/>
      <c r="B10718" s="677"/>
      <c r="C10718" s="981" t="s">
        <v>1016</v>
      </c>
      <c r="D10718" s="1027" t="s">
        <v>1017</v>
      </c>
      <c r="E10718" s="258">
        <v>0.01</v>
      </c>
      <c r="F10718" s="649">
        <v>862000</v>
      </c>
      <c r="G10718" s="701">
        <f t="shared" si="809"/>
        <v>8620</v>
      </c>
      <c r="H10718" s="678"/>
    </row>
    <row r="10719" spans="1:8" ht="30">
      <c r="A10719" s="676"/>
      <c r="B10719" s="677"/>
      <c r="C10719" s="981" t="s">
        <v>1018</v>
      </c>
      <c r="D10719" s="1027" t="s">
        <v>178</v>
      </c>
      <c r="E10719" s="258">
        <v>1E-3</v>
      </c>
      <c r="F10719" s="649">
        <v>188000</v>
      </c>
      <c r="G10719" s="701">
        <f t="shared" si="809"/>
        <v>188</v>
      </c>
      <c r="H10719" s="678"/>
    </row>
    <row r="10720" spans="1:8" ht="30">
      <c r="A10720" s="676"/>
      <c r="B10720" s="677"/>
      <c r="C10720" s="981" t="s">
        <v>1013</v>
      </c>
      <c r="D10720" s="1027" t="s">
        <v>40</v>
      </c>
      <c r="E10720" s="258">
        <v>5</v>
      </c>
      <c r="F10720" s="649">
        <v>62.5</v>
      </c>
      <c r="G10720" s="701">
        <f t="shared" si="809"/>
        <v>312.5</v>
      </c>
      <c r="H10720" s="678"/>
    </row>
    <row r="10721" spans="1:8" ht="30">
      <c r="A10721" s="676"/>
      <c r="B10721" s="677"/>
      <c r="C10721" s="981" t="s">
        <v>1005</v>
      </c>
      <c r="D10721" s="1027" t="s">
        <v>40</v>
      </c>
      <c r="E10721" s="258">
        <v>5</v>
      </c>
      <c r="F10721" s="649">
        <v>62.5</v>
      </c>
      <c r="G10721" s="701">
        <f t="shared" si="809"/>
        <v>312.5</v>
      </c>
      <c r="H10721" s="678"/>
    </row>
    <row r="10722" spans="1:8" ht="30">
      <c r="A10722" s="676"/>
      <c r="B10722" s="677"/>
      <c r="C10722" s="981" t="s">
        <v>1006</v>
      </c>
      <c r="D10722" s="1027" t="s">
        <v>40</v>
      </c>
      <c r="E10722" s="258">
        <v>5</v>
      </c>
      <c r="F10722" s="649">
        <v>84.8</v>
      </c>
      <c r="G10722" s="701">
        <f t="shared" si="809"/>
        <v>424</v>
      </c>
      <c r="H10722" s="678"/>
    </row>
    <row r="10723" spans="1:8" ht="45">
      <c r="A10723" s="676"/>
      <c r="B10723" s="677"/>
      <c r="C10723" s="981" t="s">
        <v>1007</v>
      </c>
      <c r="D10723" s="1027" t="s">
        <v>40</v>
      </c>
      <c r="E10723" s="258">
        <v>10</v>
      </c>
      <c r="F10723" s="649">
        <v>10.9</v>
      </c>
      <c r="G10723" s="701">
        <f t="shared" si="809"/>
        <v>109</v>
      </c>
      <c r="H10723" s="678"/>
    </row>
    <row r="10724" spans="1:8" ht="30">
      <c r="A10724" s="676"/>
      <c r="B10724" s="677"/>
      <c r="C10724" s="981" t="s">
        <v>1008</v>
      </c>
      <c r="D10724" s="1027" t="s">
        <v>40</v>
      </c>
      <c r="E10724" s="258">
        <v>5</v>
      </c>
      <c r="F10724" s="649">
        <v>17.3</v>
      </c>
      <c r="G10724" s="701">
        <f t="shared" si="809"/>
        <v>86.5</v>
      </c>
      <c r="H10724" s="678"/>
    </row>
    <row r="10725" spans="1:8" ht="45">
      <c r="A10725" s="676"/>
      <c r="B10725" s="677"/>
      <c r="C10725" s="981" t="s">
        <v>1009</v>
      </c>
      <c r="D10725" s="1027" t="s">
        <v>40</v>
      </c>
      <c r="E10725" s="258">
        <v>1</v>
      </c>
      <c r="F10725" s="649">
        <v>128</v>
      </c>
      <c r="G10725" s="701">
        <f t="shared" si="809"/>
        <v>128</v>
      </c>
      <c r="H10725" s="678"/>
    </row>
    <row r="10726" spans="1:8">
      <c r="A10726" s="676"/>
      <c r="B10726" s="677"/>
      <c r="C10726" s="981" t="s">
        <v>1010</v>
      </c>
      <c r="D10726" s="1027" t="s">
        <v>40</v>
      </c>
      <c r="E10726" s="258">
        <v>1</v>
      </c>
      <c r="F10726" s="649">
        <v>352</v>
      </c>
      <c r="G10726" s="701">
        <f t="shared" si="809"/>
        <v>352</v>
      </c>
      <c r="H10726" s="678"/>
    </row>
    <row r="10727" spans="1:8">
      <c r="A10727" s="676"/>
      <c r="B10727" s="741" t="s">
        <v>579</v>
      </c>
      <c r="C10727" s="742"/>
      <c r="D10727" s="678"/>
      <c r="E10727" s="678"/>
      <c r="F10727" s="204"/>
      <c r="G10727" s="1578">
        <f>SUM(G10713:G10726)</f>
        <v>13352</v>
      </c>
      <c r="H10727" s="308"/>
    </row>
    <row r="10728" spans="1:8">
      <c r="A10728" s="949" t="s">
        <v>19</v>
      </c>
      <c r="B10728" s="1288" t="s">
        <v>2582</v>
      </c>
      <c r="C10728" s="949"/>
      <c r="D10728" s="949"/>
      <c r="E10728" s="949"/>
      <c r="F10728" s="949"/>
      <c r="G10728" s="1580"/>
      <c r="H10728" s="949"/>
    </row>
    <row r="10729" spans="1:8" ht="30">
      <c r="A10729" s="1218" t="s">
        <v>23</v>
      </c>
      <c r="B10729" s="303" t="s">
        <v>2491</v>
      </c>
      <c r="C10729" s="742" t="s">
        <v>2583</v>
      </c>
      <c r="D10729" s="854" t="s">
        <v>40</v>
      </c>
      <c r="E10729" s="854">
        <v>1</v>
      </c>
      <c r="F10729" s="855">
        <v>37</v>
      </c>
      <c r="G10729" s="1581">
        <f>F10729*E10729</f>
        <v>37</v>
      </c>
      <c r="H10729" s="857"/>
    </row>
    <row r="10730" spans="1:8" ht="30">
      <c r="A10730" s="676"/>
      <c r="B10730" s="677"/>
      <c r="C10730" s="742" t="s">
        <v>2584</v>
      </c>
      <c r="D10730" s="854" t="s">
        <v>5098</v>
      </c>
      <c r="E10730" s="854">
        <v>1</v>
      </c>
      <c r="F10730" s="858">
        <f>5429/1000</f>
        <v>5.4290000000000003</v>
      </c>
      <c r="G10730" s="33">
        <f t="shared" ref="G10730:G10736" si="810">F10730*E10730</f>
        <v>5.4290000000000003</v>
      </c>
      <c r="H10730" s="857"/>
    </row>
    <row r="10731" spans="1:8" ht="16.5" customHeight="1">
      <c r="A10731" s="676"/>
      <c r="C10731" s="742" t="s">
        <v>2586</v>
      </c>
      <c r="D10731" s="678" t="s">
        <v>39</v>
      </c>
      <c r="E10731" s="678">
        <v>2.0000000000000001E-4</v>
      </c>
      <c r="F10731" s="204">
        <v>6240</v>
      </c>
      <c r="G10731" s="1581">
        <f>F10731*E10731</f>
        <v>1.248</v>
      </c>
      <c r="H10731" s="678"/>
    </row>
    <row r="10732" spans="1:8">
      <c r="A10732" s="676"/>
      <c r="B10732" s="677"/>
      <c r="C10732" s="742" t="s">
        <v>2587</v>
      </c>
      <c r="D10732" s="678" t="s">
        <v>40</v>
      </c>
      <c r="E10732" s="678">
        <v>1</v>
      </c>
      <c r="F10732" s="204">
        <v>30</v>
      </c>
      <c r="G10732" s="1581">
        <f t="shared" si="810"/>
        <v>30</v>
      </c>
      <c r="H10732" s="678"/>
    </row>
    <row r="10733" spans="1:8">
      <c r="A10733" s="676"/>
      <c r="B10733" s="677"/>
      <c r="C10733" s="742" t="s">
        <v>2588</v>
      </c>
      <c r="D10733" s="678" t="s">
        <v>577</v>
      </c>
      <c r="E10733" s="678">
        <v>2</v>
      </c>
      <c r="F10733" s="204">
        <v>81</v>
      </c>
      <c r="G10733" s="1581">
        <f t="shared" si="810"/>
        <v>162</v>
      </c>
      <c r="H10733" s="678"/>
    </row>
    <row r="10734" spans="1:8" ht="35.25" customHeight="1">
      <c r="A10734" s="676"/>
      <c r="B10734" s="677"/>
      <c r="C10734" s="742" t="s">
        <v>2589</v>
      </c>
      <c r="D10734" s="678" t="s">
        <v>5102</v>
      </c>
      <c r="E10734" s="678">
        <v>2</v>
      </c>
      <c r="F10734" s="204">
        <f>6100/300</f>
        <v>20.333333333333332</v>
      </c>
      <c r="G10734" s="1581">
        <f t="shared" si="810"/>
        <v>40.666666666666664</v>
      </c>
      <c r="H10734" s="678"/>
    </row>
    <row r="10735" spans="1:8">
      <c r="A10735" s="676"/>
      <c r="B10735" s="677"/>
      <c r="C10735" s="742" t="s">
        <v>2590</v>
      </c>
      <c r="D10735" s="678" t="s">
        <v>40</v>
      </c>
      <c r="E10735" s="678">
        <v>1</v>
      </c>
      <c r="F10735" s="204">
        <v>25</v>
      </c>
      <c r="G10735" s="1581">
        <f t="shared" si="810"/>
        <v>25</v>
      </c>
      <c r="H10735" s="678"/>
    </row>
    <row r="10736" spans="1:8">
      <c r="A10736" s="676"/>
      <c r="B10736" s="677"/>
      <c r="C10736" s="742" t="s">
        <v>2591</v>
      </c>
      <c r="D10736" s="678" t="s">
        <v>40</v>
      </c>
      <c r="E10736" s="678">
        <v>1</v>
      </c>
      <c r="F10736" s="204">
        <v>57</v>
      </c>
      <c r="G10736" s="1581">
        <f t="shared" si="810"/>
        <v>57</v>
      </c>
      <c r="H10736" s="678"/>
    </row>
    <row r="10737" spans="1:8">
      <c r="A10737" s="676"/>
      <c r="B10737" s="699" t="s">
        <v>35</v>
      </c>
      <c r="C10737" s="508"/>
      <c r="D10737" s="103"/>
      <c r="E10737" s="103"/>
      <c r="F10737" s="429"/>
      <c r="G10737" s="1533">
        <f>SUM(G10729:G10736)</f>
        <v>358.34366666666665</v>
      </c>
      <c r="H10737" s="678"/>
    </row>
    <row r="10738" spans="1:8">
      <c r="A10738" s="676" t="s">
        <v>208</v>
      </c>
      <c r="B10738" s="303" t="s">
        <v>2493</v>
      </c>
      <c r="C10738" s="742"/>
      <c r="D10738" s="678"/>
      <c r="E10738" s="678"/>
      <c r="F10738" s="204"/>
      <c r="G10738" s="701"/>
      <c r="H10738" s="678"/>
    </row>
    <row r="10739" spans="1:8">
      <c r="A10739" s="676"/>
      <c r="B10739" s="677"/>
      <c r="C10739" s="742" t="s">
        <v>2583</v>
      </c>
      <c r="D10739" s="854" t="s">
        <v>40</v>
      </c>
      <c r="E10739" s="854">
        <v>1</v>
      </c>
      <c r="F10739" s="855">
        <v>37</v>
      </c>
      <c r="G10739" s="701">
        <f>F10739*E10739</f>
        <v>37</v>
      </c>
      <c r="H10739" s="678"/>
    </row>
    <row r="10740" spans="1:8">
      <c r="A10740" s="676"/>
      <c r="B10740" s="677"/>
      <c r="C10740" s="742" t="s">
        <v>2591</v>
      </c>
      <c r="D10740" s="678" t="s">
        <v>40</v>
      </c>
      <c r="E10740" s="678">
        <v>1</v>
      </c>
      <c r="F10740" s="204">
        <v>57</v>
      </c>
      <c r="G10740" s="701">
        <f>F10740*E10740</f>
        <v>57</v>
      </c>
      <c r="H10740" s="678"/>
    </row>
    <row r="10741" spans="1:8" ht="37.5" customHeight="1">
      <c r="A10741" s="676"/>
      <c r="B10741" s="677"/>
      <c r="C10741" s="742" t="s">
        <v>2592</v>
      </c>
      <c r="D10741" s="678" t="s">
        <v>5100</v>
      </c>
      <c r="E10741" s="678">
        <v>1</v>
      </c>
      <c r="F10741" s="204">
        <f>21250/500</f>
        <v>42.5</v>
      </c>
      <c r="G10741" s="701">
        <f t="shared" ref="G10741:G10744" si="811">F10741*E10741</f>
        <v>42.5</v>
      </c>
      <c r="H10741" s="857"/>
    </row>
    <row r="10742" spans="1:8" ht="36" customHeight="1">
      <c r="A10742" s="676"/>
      <c r="B10742" s="677"/>
      <c r="C10742" s="742" t="s">
        <v>2593</v>
      </c>
      <c r="D10742" s="678" t="s">
        <v>577</v>
      </c>
      <c r="E10742" s="678">
        <v>2</v>
      </c>
      <c r="F10742" s="204">
        <v>81</v>
      </c>
      <c r="G10742" s="701">
        <f t="shared" si="811"/>
        <v>162</v>
      </c>
      <c r="H10742" s="678"/>
    </row>
    <row r="10743" spans="1:8" ht="45">
      <c r="A10743" s="676"/>
      <c r="B10743" s="677"/>
      <c r="C10743" s="742" t="s">
        <v>2589</v>
      </c>
      <c r="D10743" s="678" t="s">
        <v>5101</v>
      </c>
      <c r="E10743" s="678">
        <v>2</v>
      </c>
      <c r="F10743" s="204">
        <f>6100/300</f>
        <v>20.333333333333332</v>
      </c>
      <c r="G10743" s="701">
        <f t="shared" si="811"/>
        <v>40.666666666666664</v>
      </c>
      <c r="H10743" s="678"/>
    </row>
    <row r="10744" spans="1:8">
      <c r="A10744" s="676"/>
      <c r="B10744" s="677"/>
      <c r="C10744" s="742" t="s">
        <v>2590</v>
      </c>
      <c r="D10744" s="678" t="s">
        <v>40</v>
      </c>
      <c r="E10744" s="678">
        <v>1</v>
      </c>
      <c r="F10744" s="204">
        <v>25</v>
      </c>
      <c r="G10744" s="701">
        <f t="shared" si="811"/>
        <v>25</v>
      </c>
      <c r="H10744" s="678"/>
    </row>
    <row r="10745" spans="1:8">
      <c r="A10745" s="676"/>
      <c r="B10745" s="699" t="s">
        <v>35</v>
      </c>
      <c r="C10745" s="742"/>
      <c r="D10745" s="103"/>
      <c r="E10745" s="103"/>
      <c r="F10745" s="429"/>
      <c r="G10745" s="1533">
        <f>SUM(G10739:G10744)</f>
        <v>364.16666666666669</v>
      </c>
      <c r="H10745" s="678"/>
    </row>
    <row r="10746" spans="1:8">
      <c r="A10746" s="676" t="s">
        <v>218</v>
      </c>
      <c r="B10746" s="677" t="s">
        <v>4803</v>
      </c>
      <c r="C10746" s="742" t="s">
        <v>5099</v>
      </c>
      <c r="D10746" s="678" t="s">
        <v>98</v>
      </c>
      <c r="E10746" s="678">
        <v>4.4999999999999998E-2</v>
      </c>
      <c r="F10746" s="204">
        <v>10296</v>
      </c>
      <c r="G10746" s="701">
        <f>F10746*E10746</f>
        <v>463.32</v>
      </c>
      <c r="H10746" s="678"/>
    </row>
    <row r="10747" spans="1:8">
      <c r="A10747" s="676"/>
      <c r="B10747" s="699"/>
      <c r="C10747" s="742" t="s">
        <v>2586</v>
      </c>
      <c r="D10747" s="678" t="s">
        <v>39</v>
      </c>
      <c r="E10747" s="678">
        <v>2.0000000000000001E-4</v>
      </c>
      <c r="F10747" s="204">
        <v>6240</v>
      </c>
      <c r="G10747" s="701">
        <f t="shared" ref="G10747:G10750" si="812">F10747*E10747</f>
        <v>1.248</v>
      </c>
      <c r="H10747" s="678"/>
    </row>
    <row r="10748" spans="1:8" ht="30">
      <c r="A10748" s="676"/>
      <c r="B10748" s="699"/>
      <c r="C10748" s="742" t="s">
        <v>2595</v>
      </c>
      <c r="D10748" s="854" t="s">
        <v>5098</v>
      </c>
      <c r="E10748" s="854">
        <v>1</v>
      </c>
      <c r="F10748" s="858">
        <f>5429/1000</f>
        <v>5.4290000000000003</v>
      </c>
      <c r="G10748" s="701">
        <f t="shared" si="812"/>
        <v>5.4290000000000003</v>
      </c>
      <c r="H10748" s="678"/>
    </row>
    <row r="10749" spans="1:8">
      <c r="A10749" s="676"/>
      <c r="B10749" s="699"/>
      <c r="C10749" s="742" t="s">
        <v>2596</v>
      </c>
      <c r="D10749" s="678" t="s">
        <v>577</v>
      </c>
      <c r="E10749" s="678">
        <v>2</v>
      </c>
      <c r="F10749" s="204">
        <v>81</v>
      </c>
      <c r="G10749" s="701">
        <f t="shared" si="812"/>
        <v>162</v>
      </c>
      <c r="H10749" s="678"/>
    </row>
    <row r="10750" spans="1:8">
      <c r="A10750" s="676"/>
      <c r="B10750" s="699"/>
      <c r="C10750" s="742" t="s">
        <v>2590</v>
      </c>
      <c r="D10750" s="678" t="s">
        <v>40</v>
      </c>
      <c r="E10750" s="678">
        <v>1</v>
      </c>
      <c r="F10750" s="204">
        <v>25</v>
      </c>
      <c r="G10750" s="701">
        <f t="shared" si="812"/>
        <v>25</v>
      </c>
      <c r="H10750" s="678"/>
    </row>
    <row r="10751" spans="1:8">
      <c r="A10751" s="676"/>
      <c r="B10751" s="699"/>
      <c r="C10751" s="508"/>
      <c r="D10751" s="103"/>
      <c r="E10751" s="103"/>
      <c r="F10751" s="429"/>
      <c r="G10751" s="1533">
        <f>SUM(G10746:G10750)</f>
        <v>656.99699999999996</v>
      </c>
      <c r="H10751" s="678"/>
    </row>
    <row r="10752" spans="1:8">
      <c r="A10752" s="676" t="s">
        <v>227</v>
      </c>
      <c r="B10752" s="303" t="s">
        <v>2495</v>
      </c>
      <c r="C10752" s="742" t="s">
        <v>2594</v>
      </c>
      <c r="D10752" s="678" t="s">
        <v>98</v>
      </c>
      <c r="E10752" s="678">
        <v>0.02</v>
      </c>
      <c r="F10752" s="204">
        <v>10296</v>
      </c>
      <c r="G10752" s="701">
        <f>F10752*E10752</f>
        <v>205.92000000000002</v>
      </c>
      <c r="H10752" s="678"/>
    </row>
    <row r="10753" spans="1:8">
      <c r="A10753" s="676"/>
      <c r="B10753" s="677"/>
      <c r="C10753" s="742" t="s">
        <v>2586</v>
      </c>
      <c r="D10753" s="678" t="s">
        <v>39</v>
      </c>
      <c r="E10753" s="678">
        <v>2.0000000000000001E-4</v>
      </c>
      <c r="F10753" s="204">
        <v>6240</v>
      </c>
      <c r="G10753" s="701">
        <f t="shared" ref="G10753:G10756" si="813">F10753*E10753</f>
        <v>1.248</v>
      </c>
      <c r="H10753" s="678"/>
    </row>
    <row r="10754" spans="1:8" ht="30">
      <c r="A10754" s="676"/>
      <c r="B10754" s="677"/>
      <c r="C10754" s="742" t="s">
        <v>2595</v>
      </c>
      <c r="D10754" s="854" t="s">
        <v>5098</v>
      </c>
      <c r="E10754" s="854">
        <v>1</v>
      </c>
      <c r="F10754" s="858">
        <f>5429/1000</f>
        <v>5.4290000000000003</v>
      </c>
      <c r="G10754" s="701">
        <f t="shared" si="813"/>
        <v>5.4290000000000003</v>
      </c>
      <c r="H10754" s="103"/>
    </row>
    <row r="10755" spans="1:8">
      <c r="A10755" s="676"/>
      <c r="B10755" s="677"/>
      <c r="C10755" s="742" t="s">
        <v>2596</v>
      </c>
      <c r="D10755" s="678" t="s">
        <v>577</v>
      </c>
      <c r="E10755" s="678">
        <v>2</v>
      </c>
      <c r="F10755" s="204">
        <v>81</v>
      </c>
      <c r="G10755" s="701">
        <f t="shared" si="813"/>
        <v>162</v>
      </c>
      <c r="H10755" s="678"/>
    </row>
    <row r="10756" spans="1:8">
      <c r="A10756" s="676"/>
      <c r="B10756" s="677"/>
      <c r="C10756" s="742" t="s">
        <v>2590</v>
      </c>
      <c r="D10756" s="678" t="s">
        <v>40</v>
      </c>
      <c r="E10756" s="678">
        <v>1</v>
      </c>
      <c r="F10756" s="204">
        <v>25</v>
      </c>
      <c r="G10756" s="701">
        <f t="shared" si="813"/>
        <v>25</v>
      </c>
      <c r="H10756" s="678"/>
    </row>
    <row r="10757" spans="1:8">
      <c r="A10757" s="676"/>
      <c r="B10757" s="699" t="s">
        <v>35</v>
      </c>
      <c r="C10757" s="742"/>
      <c r="D10757" s="103"/>
      <c r="E10757" s="103"/>
      <c r="F10757" s="429"/>
      <c r="G10757" s="1533">
        <f>SUM(G10752:G10756)</f>
        <v>399.59699999999998</v>
      </c>
      <c r="H10757" s="678"/>
    </row>
    <row r="10758" spans="1:8" ht="45">
      <c r="A10758" s="676" t="s">
        <v>450</v>
      </c>
      <c r="B10758" s="677" t="s">
        <v>4807</v>
      </c>
      <c r="C10758" s="742" t="s">
        <v>5114</v>
      </c>
      <c r="D10758" s="678" t="s">
        <v>5103</v>
      </c>
      <c r="E10758" s="678">
        <v>1</v>
      </c>
      <c r="F10758" s="204">
        <f>49200/40</f>
        <v>1230</v>
      </c>
      <c r="G10758" s="701">
        <f t="shared" ref="G10758:G10764" si="814">F10758*E10758</f>
        <v>1230</v>
      </c>
      <c r="H10758" s="678"/>
    </row>
    <row r="10759" spans="1:8">
      <c r="A10759" s="676"/>
      <c r="B10759" s="699"/>
      <c r="C10759" s="742" t="s">
        <v>2583</v>
      </c>
      <c r="D10759" s="678" t="s">
        <v>40</v>
      </c>
      <c r="E10759" s="678">
        <v>1</v>
      </c>
      <c r="F10759" s="204">
        <v>37</v>
      </c>
      <c r="G10759" s="701">
        <f t="shared" si="814"/>
        <v>37</v>
      </c>
      <c r="H10759" s="678"/>
    </row>
    <row r="10760" spans="1:8" ht="30">
      <c r="A10760" s="676"/>
      <c r="B10760" s="699"/>
      <c r="C10760" s="742" t="s">
        <v>2584</v>
      </c>
      <c r="D10760" s="678" t="s">
        <v>5098</v>
      </c>
      <c r="E10760" s="678">
        <v>1</v>
      </c>
      <c r="F10760" s="858">
        <f>5429/1000</f>
        <v>5.4290000000000003</v>
      </c>
      <c r="G10760" s="701">
        <f t="shared" si="814"/>
        <v>5.4290000000000003</v>
      </c>
      <c r="H10760" s="678"/>
    </row>
    <row r="10761" spans="1:8">
      <c r="A10761" s="676"/>
      <c r="B10761" s="699"/>
      <c r="C10761" s="742" t="s">
        <v>2587</v>
      </c>
      <c r="D10761" s="678" t="s">
        <v>40</v>
      </c>
      <c r="E10761" s="678">
        <v>1</v>
      </c>
      <c r="F10761" s="204">
        <v>30</v>
      </c>
      <c r="G10761" s="701">
        <f t="shared" si="814"/>
        <v>30</v>
      </c>
      <c r="H10761" s="678"/>
    </row>
    <row r="10762" spans="1:8" ht="30">
      <c r="A10762" s="676"/>
      <c r="B10762" s="699"/>
      <c r="C10762" s="742" t="s">
        <v>2593</v>
      </c>
      <c r="D10762" s="678" t="s">
        <v>577</v>
      </c>
      <c r="E10762" s="678">
        <v>2</v>
      </c>
      <c r="F10762" s="204">
        <v>81</v>
      </c>
      <c r="G10762" s="701">
        <f t="shared" si="814"/>
        <v>162</v>
      </c>
      <c r="H10762" s="678"/>
    </row>
    <row r="10763" spans="1:8" ht="45">
      <c r="A10763" s="676"/>
      <c r="B10763" s="699"/>
      <c r="C10763" s="742" t="s">
        <v>2589</v>
      </c>
      <c r="D10763" s="678" t="s">
        <v>5101</v>
      </c>
      <c r="E10763" s="678">
        <v>2</v>
      </c>
      <c r="F10763" s="204">
        <f>6100/300</f>
        <v>20.333333333333332</v>
      </c>
      <c r="G10763" s="701">
        <f t="shared" si="814"/>
        <v>40.666666666666664</v>
      </c>
      <c r="H10763" s="678"/>
    </row>
    <row r="10764" spans="1:8">
      <c r="A10764" s="676"/>
      <c r="B10764" s="699"/>
      <c r="C10764" s="742" t="s">
        <v>2598</v>
      </c>
      <c r="D10764" s="678" t="s">
        <v>40</v>
      </c>
      <c r="E10764" s="678">
        <v>1</v>
      </c>
      <c r="F10764" s="204">
        <v>25</v>
      </c>
      <c r="G10764" s="701">
        <f t="shared" si="814"/>
        <v>25</v>
      </c>
      <c r="H10764" s="678"/>
    </row>
    <row r="10765" spans="1:8">
      <c r="A10765" s="676"/>
      <c r="B10765" s="699"/>
      <c r="C10765" s="742" t="s">
        <v>2597</v>
      </c>
      <c r="D10765" s="678" t="s">
        <v>39</v>
      </c>
      <c r="E10765" s="678">
        <v>5.0000000000000001E-4</v>
      </c>
      <c r="F10765" s="204">
        <v>4992</v>
      </c>
      <c r="G10765" s="701">
        <v>3</v>
      </c>
      <c r="H10765" s="678"/>
    </row>
    <row r="10766" spans="1:8">
      <c r="A10766" s="676"/>
      <c r="B10766" s="699" t="s">
        <v>35</v>
      </c>
      <c r="C10766" s="742"/>
      <c r="D10766" s="678"/>
      <c r="E10766" s="678"/>
      <c r="F10766" s="204"/>
      <c r="G10766" s="1533">
        <f>SUM(G10758:G10765)</f>
        <v>1533.0956666666668</v>
      </c>
      <c r="H10766" s="678"/>
    </row>
    <row r="10767" spans="1:8">
      <c r="A10767" s="676" t="s">
        <v>241</v>
      </c>
      <c r="B10767" s="288" t="s">
        <v>2499</v>
      </c>
      <c r="C10767" s="742"/>
      <c r="D10767" s="678"/>
      <c r="E10767" s="678"/>
      <c r="F10767" s="204"/>
      <c r="G10767" s="701"/>
      <c r="H10767" s="678"/>
    </row>
    <row r="10768" spans="1:8" ht="30">
      <c r="A10768" s="676"/>
      <c r="B10768" s="677"/>
      <c r="C10768" s="742" t="s">
        <v>572</v>
      </c>
      <c r="D10768" s="678" t="s">
        <v>5104</v>
      </c>
      <c r="E10768" s="607">
        <v>1</v>
      </c>
      <c r="F10768" s="204">
        <f>4710/10</f>
        <v>471</v>
      </c>
      <c r="G10768" s="701">
        <f>F10768*E10768</f>
        <v>471</v>
      </c>
      <c r="H10768" s="103"/>
    </row>
    <row r="10769" spans="1:8">
      <c r="A10769" s="676"/>
      <c r="B10769" s="677"/>
      <c r="C10769" s="742" t="s">
        <v>2596</v>
      </c>
      <c r="D10769" s="678" t="s">
        <v>577</v>
      </c>
      <c r="E10769" s="678">
        <v>2</v>
      </c>
      <c r="F10769" s="204">
        <v>81</v>
      </c>
      <c r="G10769" s="701">
        <f t="shared" ref="G10769:G10771" si="815">F10769*E10769</f>
        <v>162</v>
      </c>
      <c r="H10769" s="678"/>
    </row>
    <row r="10770" spans="1:8" ht="45">
      <c r="A10770" s="676"/>
      <c r="B10770" s="677"/>
      <c r="C10770" s="742" t="s">
        <v>2589</v>
      </c>
      <c r="D10770" s="678" t="s">
        <v>5101</v>
      </c>
      <c r="E10770" s="678">
        <v>2</v>
      </c>
      <c r="F10770" s="204">
        <f>6100/300</f>
        <v>20.333333333333332</v>
      </c>
      <c r="G10770" s="701">
        <f t="shared" si="815"/>
        <v>40.666666666666664</v>
      </c>
      <c r="H10770" s="678"/>
    </row>
    <row r="10771" spans="1:8">
      <c r="A10771" s="676"/>
      <c r="B10771" s="677"/>
      <c r="C10771" s="742" t="s">
        <v>2590</v>
      </c>
      <c r="D10771" s="678" t="s">
        <v>40</v>
      </c>
      <c r="E10771" s="678">
        <v>1</v>
      </c>
      <c r="F10771" s="204">
        <v>25</v>
      </c>
      <c r="G10771" s="701">
        <f t="shared" si="815"/>
        <v>25</v>
      </c>
      <c r="H10771" s="678"/>
    </row>
    <row r="10772" spans="1:8">
      <c r="A10772" s="676"/>
      <c r="B10772" s="699" t="s">
        <v>35</v>
      </c>
      <c r="C10772" s="508"/>
      <c r="D10772" s="103"/>
      <c r="E10772" s="103"/>
      <c r="F10772" s="429"/>
      <c r="G10772" s="1533">
        <f>SUM(G10768:G10771)</f>
        <v>698.66666666666663</v>
      </c>
      <c r="H10772" s="678"/>
    </row>
    <row r="10773" spans="1:8" ht="30">
      <c r="A10773" s="676" t="s">
        <v>263</v>
      </c>
      <c r="B10773" s="288" t="s">
        <v>2501</v>
      </c>
      <c r="C10773" s="742" t="s">
        <v>245</v>
      </c>
      <c r="D10773" s="678" t="s">
        <v>5105</v>
      </c>
      <c r="E10773" s="678">
        <v>10</v>
      </c>
      <c r="F10773" s="598">
        <f>7565/1000</f>
        <v>7.5650000000000004</v>
      </c>
      <c r="G10773" s="701">
        <f>F10773*E10773</f>
        <v>75.650000000000006</v>
      </c>
      <c r="H10773" s="678"/>
    </row>
    <row r="10774" spans="1:8" ht="30">
      <c r="A10774" s="676"/>
      <c r="B10774" s="677"/>
      <c r="C10774" s="742" t="s">
        <v>2593</v>
      </c>
      <c r="D10774" s="678" t="s">
        <v>577</v>
      </c>
      <c r="E10774" s="678">
        <v>2</v>
      </c>
      <c r="F10774" s="204">
        <v>81</v>
      </c>
      <c r="G10774" s="701">
        <f t="shared" ref="G10774:G10800" si="816">F10774*E10774</f>
        <v>162</v>
      </c>
      <c r="H10774" s="678"/>
    </row>
    <row r="10775" spans="1:8" ht="45">
      <c r="A10775" s="676"/>
      <c r="B10775" s="677"/>
      <c r="C10775" s="742" t="s">
        <v>2589</v>
      </c>
      <c r="D10775" s="678" t="s">
        <v>5101</v>
      </c>
      <c r="E10775" s="678">
        <v>2</v>
      </c>
      <c r="F10775" s="204">
        <f>6100/300</f>
        <v>20.333333333333332</v>
      </c>
      <c r="G10775" s="701">
        <f t="shared" si="816"/>
        <v>40.666666666666664</v>
      </c>
      <c r="H10775" s="678"/>
    </row>
    <row r="10776" spans="1:8">
      <c r="A10776" s="676"/>
      <c r="B10776" s="677"/>
      <c r="C10776" s="742" t="s">
        <v>2590</v>
      </c>
      <c r="D10776" s="678" t="s">
        <v>40</v>
      </c>
      <c r="E10776" s="678">
        <v>1</v>
      </c>
      <c r="F10776" s="204">
        <v>25</v>
      </c>
      <c r="G10776" s="701">
        <f t="shared" si="816"/>
        <v>25</v>
      </c>
      <c r="H10776" s="678"/>
    </row>
    <row r="10777" spans="1:8">
      <c r="A10777" s="676"/>
      <c r="B10777" s="699" t="s">
        <v>35</v>
      </c>
      <c r="C10777" s="508"/>
      <c r="D10777" s="103"/>
      <c r="E10777" s="103"/>
      <c r="F10777" s="429"/>
      <c r="G10777" s="1533">
        <f>SUM(G10773:G10776)</f>
        <v>303.31666666666666</v>
      </c>
      <c r="H10777" s="678"/>
    </row>
    <row r="10778" spans="1:8" ht="45">
      <c r="A10778" s="676" t="s">
        <v>337</v>
      </c>
      <c r="B10778" s="303" t="s">
        <v>2503</v>
      </c>
      <c r="C10778" s="742" t="s">
        <v>2597</v>
      </c>
      <c r="D10778" s="678" t="s">
        <v>39</v>
      </c>
      <c r="E10778" s="678">
        <v>5.0000000000000001E-4</v>
      </c>
      <c r="F10778" s="204">
        <v>4992</v>
      </c>
      <c r="G10778" s="701">
        <f t="shared" si="816"/>
        <v>2.496</v>
      </c>
      <c r="H10778" s="678"/>
    </row>
    <row r="10779" spans="1:8">
      <c r="A10779" s="676"/>
      <c r="B10779" s="677"/>
      <c r="C10779" s="742" t="s">
        <v>2583</v>
      </c>
      <c r="D10779" s="678" t="s">
        <v>40</v>
      </c>
      <c r="E10779" s="678">
        <v>1</v>
      </c>
      <c r="F10779" s="204">
        <v>37</v>
      </c>
      <c r="G10779" s="701">
        <f t="shared" si="816"/>
        <v>37</v>
      </c>
      <c r="H10779" s="678"/>
    </row>
    <row r="10780" spans="1:8" ht="21" customHeight="1">
      <c r="A10780" s="676"/>
      <c r="B10780" s="677"/>
      <c r="C10780" s="742" t="s">
        <v>2584</v>
      </c>
      <c r="D10780" s="678" t="s">
        <v>5098</v>
      </c>
      <c r="E10780" s="678">
        <v>1</v>
      </c>
      <c r="F10780" s="858">
        <f>5429/1000</f>
        <v>5.4290000000000003</v>
      </c>
      <c r="G10780" s="701">
        <f t="shared" si="816"/>
        <v>5.4290000000000003</v>
      </c>
      <c r="H10780" s="103"/>
    </row>
    <row r="10781" spans="1:8">
      <c r="A10781" s="676"/>
      <c r="B10781" s="677"/>
      <c r="C10781" s="742" t="s">
        <v>2587</v>
      </c>
      <c r="D10781" s="678" t="s">
        <v>40</v>
      </c>
      <c r="E10781" s="678">
        <v>1</v>
      </c>
      <c r="F10781" s="204">
        <v>30</v>
      </c>
      <c r="G10781" s="701">
        <f t="shared" si="816"/>
        <v>30</v>
      </c>
      <c r="H10781" s="678"/>
    </row>
    <row r="10782" spans="1:8" ht="30">
      <c r="A10782" s="676"/>
      <c r="B10782" s="677"/>
      <c r="C10782" s="742" t="s">
        <v>2593</v>
      </c>
      <c r="D10782" s="678" t="s">
        <v>577</v>
      </c>
      <c r="E10782" s="678">
        <v>1</v>
      </c>
      <c r="F10782" s="204">
        <v>81</v>
      </c>
      <c r="G10782" s="701">
        <f t="shared" si="816"/>
        <v>81</v>
      </c>
      <c r="H10782" s="678"/>
    </row>
    <row r="10783" spans="1:8" ht="45">
      <c r="A10783" s="676"/>
      <c r="B10783" s="677"/>
      <c r="C10783" s="742" t="s">
        <v>2589</v>
      </c>
      <c r="D10783" s="678" t="s">
        <v>5101</v>
      </c>
      <c r="E10783" s="678">
        <v>2</v>
      </c>
      <c r="F10783" s="204">
        <f>6100/300</f>
        <v>20.333333333333332</v>
      </c>
      <c r="G10783" s="701">
        <f t="shared" si="816"/>
        <v>40.666666666666664</v>
      </c>
      <c r="H10783" s="678"/>
    </row>
    <row r="10784" spans="1:8">
      <c r="A10784" s="676"/>
      <c r="B10784" s="677"/>
      <c r="C10784" s="742" t="s">
        <v>2598</v>
      </c>
      <c r="D10784" s="678" t="s">
        <v>40</v>
      </c>
      <c r="E10784" s="678">
        <v>1</v>
      </c>
      <c r="F10784" s="204">
        <v>25</v>
      </c>
      <c r="G10784" s="701">
        <f t="shared" si="816"/>
        <v>25</v>
      </c>
      <c r="H10784" s="678"/>
    </row>
    <row r="10785" spans="1:8">
      <c r="A10785" s="676"/>
      <c r="B10785" s="699" t="s">
        <v>35</v>
      </c>
      <c r="C10785" s="508"/>
      <c r="D10785" s="103"/>
      <c r="E10785" s="103"/>
      <c r="F10785" s="429"/>
      <c r="G10785" s="1533">
        <f>SUM(G10778:G10784)</f>
        <v>221.59166666666667</v>
      </c>
      <c r="H10785" s="678"/>
    </row>
    <row r="10786" spans="1:8" ht="40.5" customHeight="1">
      <c r="A10786" s="676" t="s">
        <v>348</v>
      </c>
      <c r="B10786" s="677" t="s">
        <v>2505</v>
      </c>
      <c r="C10786" s="742" t="s">
        <v>2599</v>
      </c>
      <c r="D10786" s="678" t="s">
        <v>39</v>
      </c>
      <c r="E10786" s="678">
        <v>1E-3</v>
      </c>
      <c r="F10786" s="204">
        <v>8836</v>
      </c>
      <c r="G10786" s="701">
        <f t="shared" si="816"/>
        <v>8.8360000000000003</v>
      </c>
      <c r="H10786" s="678"/>
    </row>
    <row r="10787" spans="1:8" ht="45">
      <c r="A10787" s="676"/>
      <c r="B10787" s="699"/>
      <c r="C10787" s="742" t="s">
        <v>2589</v>
      </c>
      <c r="D10787" s="678" t="s">
        <v>5101</v>
      </c>
      <c r="E10787" s="678">
        <v>2</v>
      </c>
      <c r="F10787" s="204">
        <f>6100/300</f>
        <v>20.333333333333332</v>
      </c>
      <c r="G10787" s="701">
        <f t="shared" si="816"/>
        <v>40.666666666666664</v>
      </c>
      <c r="H10787" s="678"/>
    </row>
    <row r="10788" spans="1:8">
      <c r="A10788" s="676"/>
      <c r="B10788" s="699"/>
      <c r="C10788" s="742" t="s">
        <v>2590</v>
      </c>
      <c r="D10788" s="678" t="s">
        <v>40</v>
      </c>
      <c r="E10788" s="678">
        <v>1</v>
      </c>
      <c r="F10788" s="204">
        <v>25</v>
      </c>
      <c r="G10788" s="701">
        <f t="shared" si="816"/>
        <v>25</v>
      </c>
      <c r="H10788" s="678"/>
    </row>
    <row r="10789" spans="1:8" ht="30">
      <c r="A10789" s="676"/>
      <c r="B10789" s="699"/>
      <c r="C10789" s="742" t="s">
        <v>2593</v>
      </c>
      <c r="D10789" s="678" t="s">
        <v>577</v>
      </c>
      <c r="E10789" s="678">
        <v>2</v>
      </c>
      <c r="F10789" s="204">
        <v>81</v>
      </c>
      <c r="G10789" s="701">
        <f t="shared" si="816"/>
        <v>162</v>
      </c>
      <c r="H10789" s="678"/>
    </row>
    <row r="10790" spans="1:8">
      <c r="A10790" s="676"/>
      <c r="B10790" s="699" t="s">
        <v>35</v>
      </c>
      <c r="C10790" s="508"/>
      <c r="D10790" s="103"/>
      <c r="E10790" s="103"/>
      <c r="F10790" s="429"/>
      <c r="G10790" s="1533">
        <f>SUM(G10786:G10789)</f>
        <v>236.50266666666667</v>
      </c>
      <c r="H10790" s="678"/>
    </row>
    <row r="10791" spans="1:8" ht="30">
      <c r="A10791" s="676" t="s">
        <v>353</v>
      </c>
      <c r="B10791" s="677" t="s">
        <v>2507</v>
      </c>
      <c r="C10791" s="853" t="s">
        <v>572</v>
      </c>
      <c r="D10791" s="678" t="s">
        <v>5106</v>
      </c>
      <c r="E10791" s="678">
        <v>1</v>
      </c>
      <c r="F10791" s="204">
        <f>4700/10</f>
        <v>470</v>
      </c>
      <c r="G10791" s="701">
        <f t="shared" si="816"/>
        <v>470</v>
      </c>
      <c r="H10791" s="678"/>
    </row>
    <row r="10792" spans="1:8">
      <c r="A10792" s="676"/>
      <c r="B10792" s="699"/>
      <c r="C10792" s="742" t="s">
        <v>2596</v>
      </c>
      <c r="D10792" s="678" t="s">
        <v>577</v>
      </c>
      <c r="E10792" s="678">
        <v>2</v>
      </c>
      <c r="F10792" s="204">
        <v>81</v>
      </c>
      <c r="G10792" s="701">
        <f t="shared" si="816"/>
        <v>162</v>
      </c>
      <c r="H10792" s="678"/>
    </row>
    <row r="10793" spans="1:8">
      <c r="A10793" s="676"/>
      <c r="B10793" s="699"/>
      <c r="C10793" s="742" t="s">
        <v>2598</v>
      </c>
      <c r="D10793" s="678" t="s">
        <v>40</v>
      </c>
      <c r="E10793" s="678">
        <v>1</v>
      </c>
      <c r="F10793" s="204">
        <v>25</v>
      </c>
      <c r="G10793" s="701">
        <f t="shared" si="816"/>
        <v>25</v>
      </c>
      <c r="H10793" s="678"/>
    </row>
    <row r="10794" spans="1:8" ht="45">
      <c r="A10794" s="676"/>
      <c r="B10794" s="699"/>
      <c r="C10794" s="742" t="s">
        <v>2589</v>
      </c>
      <c r="D10794" s="678" t="s">
        <v>5101</v>
      </c>
      <c r="E10794" s="678">
        <v>2</v>
      </c>
      <c r="F10794" s="204">
        <f>6100/300</f>
        <v>20.333333333333332</v>
      </c>
      <c r="G10794" s="701">
        <f t="shared" si="816"/>
        <v>40.666666666666664</v>
      </c>
      <c r="H10794" s="678"/>
    </row>
    <row r="10795" spans="1:8">
      <c r="A10795" s="676"/>
      <c r="B10795" s="699" t="s">
        <v>35</v>
      </c>
      <c r="C10795" s="508"/>
      <c r="D10795" s="859"/>
      <c r="E10795" s="859"/>
      <c r="F10795" s="860"/>
      <c r="G10795" s="1582">
        <f>SUM(G10791:G10794)</f>
        <v>697.66666666666663</v>
      </c>
      <c r="H10795" s="678"/>
    </row>
    <row r="10796" spans="1:8" ht="30">
      <c r="A10796" s="676" t="s">
        <v>1031</v>
      </c>
      <c r="B10796" s="288" t="s">
        <v>2509</v>
      </c>
      <c r="C10796" s="742" t="s">
        <v>572</v>
      </c>
      <c r="D10796" s="678" t="s">
        <v>5106</v>
      </c>
      <c r="E10796" s="678">
        <v>1</v>
      </c>
      <c r="F10796" s="204">
        <f>4700/10</f>
        <v>470</v>
      </c>
      <c r="G10796" s="701">
        <f t="shared" si="816"/>
        <v>470</v>
      </c>
      <c r="H10796" s="678"/>
    </row>
    <row r="10797" spans="1:8">
      <c r="A10797" s="676"/>
      <c r="B10797" s="677"/>
      <c r="C10797" s="742" t="s">
        <v>2596</v>
      </c>
      <c r="D10797" s="678" t="s">
        <v>577</v>
      </c>
      <c r="E10797" s="678">
        <v>2</v>
      </c>
      <c r="F10797" s="204">
        <v>81</v>
      </c>
      <c r="G10797" s="701">
        <f t="shared" si="816"/>
        <v>162</v>
      </c>
      <c r="H10797" s="678"/>
    </row>
    <row r="10798" spans="1:8">
      <c r="A10798" s="676"/>
      <c r="B10798" s="677"/>
      <c r="C10798" s="742" t="s">
        <v>2587</v>
      </c>
      <c r="D10798" s="678" t="s">
        <v>40</v>
      </c>
      <c r="E10798" s="678">
        <v>1</v>
      </c>
      <c r="F10798" s="204">
        <v>30</v>
      </c>
      <c r="G10798" s="701">
        <f t="shared" si="816"/>
        <v>30</v>
      </c>
      <c r="H10798" s="678"/>
    </row>
    <row r="10799" spans="1:8" ht="36.75" customHeight="1">
      <c r="A10799" s="676"/>
      <c r="B10799" s="677"/>
      <c r="C10799" s="742" t="s">
        <v>2589</v>
      </c>
      <c r="D10799" s="678" t="s">
        <v>5101</v>
      </c>
      <c r="E10799" s="678">
        <v>2</v>
      </c>
      <c r="F10799" s="204">
        <f>6100/300</f>
        <v>20.333333333333332</v>
      </c>
      <c r="G10799" s="701">
        <f t="shared" si="816"/>
        <v>40.666666666666664</v>
      </c>
      <c r="H10799" s="678"/>
    </row>
    <row r="10800" spans="1:8">
      <c r="A10800" s="676"/>
      <c r="B10800" s="677"/>
      <c r="C10800" s="742" t="s">
        <v>2598</v>
      </c>
      <c r="D10800" s="678" t="s">
        <v>40</v>
      </c>
      <c r="E10800" s="678">
        <v>1</v>
      </c>
      <c r="F10800" s="204">
        <v>25</v>
      </c>
      <c r="G10800" s="701">
        <f t="shared" si="816"/>
        <v>25</v>
      </c>
      <c r="H10800" s="678"/>
    </row>
    <row r="10801" spans="1:8">
      <c r="A10801" s="676"/>
      <c r="B10801" s="699" t="s">
        <v>35</v>
      </c>
      <c r="C10801" s="508"/>
      <c r="D10801" s="103"/>
      <c r="E10801" s="103"/>
      <c r="F10801" s="429"/>
      <c r="G10801" s="1533">
        <f>SUM(G10796:G10800)</f>
        <v>727.66666666666663</v>
      </c>
      <c r="H10801" s="678"/>
    </row>
    <row r="10802" spans="1:8" ht="30">
      <c r="A10802" s="676" t="s">
        <v>1032</v>
      </c>
      <c r="B10802" s="303" t="s">
        <v>2511</v>
      </c>
      <c r="C10802" s="742" t="s">
        <v>2600</v>
      </c>
      <c r="D10802" s="678" t="s">
        <v>5115</v>
      </c>
      <c r="E10802" s="678">
        <v>0.03</v>
      </c>
      <c r="F10802" s="204">
        <v>72400</v>
      </c>
      <c r="G10802" s="701">
        <f>F10802*E10802</f>
        <v>2172</v>
      </c>
      <c r="H10802" s="678"/>
    </row>
    <row r="10803" spans="1:8" ht="33.75" customHeight="1">
      <c r="A10803" s="678"/>
      <c r="B10803" s="678"/>
      <c r="C10803" s="742" t="s">
        <v>335</v>
      </c>
      <c r="D10803" s="678" t="s">
        <v>5108</v>
      </c>
      <c r="E10803" s="678">
        <v>6</v>
      </c>
      <c r="F10803" s="598">
        <f>7161/1000</f>
        <v>7.1609999999999996</v>
      </c>
      <c r="G10803" s="701">
        <f t="shared" ref="G10803:G10807" si="817">F10803*E10803</f>
        <v>42.965999999999994</v>
      </c>
      <c r="H10803" s="678"/>
    </row>
    <row r="10804" spans="1:8">
      <c r="A10804" s="676"/>
      <c r="B10804" s="677"/>
      <c r="C10804" s="742" t="s">
        <v>2596</v>
      </c>
      <c r="D10804" s="678" t="s">
        <v>577</v>
      </c>
      <c r="E10804" s="678">
        <v>2</v>
      </c>
      <c r="F10804" s="204">
        <v>81</v>
      </c>
      <c r="G10804" s="701">
        <f t="shared" si="817"/>
        <v>162</v>
      </c>
      <c r="H10804" s="678"/>
    </row>
    <row r="10805" spans="1:8">
      <c r="A10805" s="676"/>
      <c r="B10805" s="677"/>
      <c r="C10805" s="742" t="s">
        <v>2598</v>
      </c>
      <c r="D10805" s="678" t="s">
        <v>40</v>
      </c>
      <c r="E10805" s="678">
        <v>1</v>
      </c>
      <c r="F10805" s="204">
        <v>25</v>
      </c>
      <c r="G10805" s="701">
        <f t="shared" si="817"/>
        <v>25</v>
      </c>
      <c r="H10805" s="678"/>
    </row>
    <row r="10806" spans="1:8" ht="45">
      <c r="A10806" s="676"/>
      <c r="B10806" s="677"/>
      <c r="C10806" s="742" t="s">
        <v>2589</v>
      </c>
      <c r="D10806" s="678" t="s">
        <v>5101</v>
      </c>
      <c r="E10806" s="678">
        <v>2</v>
      </c>
      <c r="F10806" s="204">
        <f>6100/300</f>
        <v>20.333333333333332</v>
      </c>
      <c r="G10806" s="701">
        <f t="shared" si="817"/>
        <v>40.666666666666664</v>
      </c>
      <c r="H10806" s="678"/>
    </row>
    <row r="10807" spans="1:8" ht="30">
      <c r="A10807" s="676"/>
      <c r="B10807" s="677"/>
      <c r="C10807" s="742" t="s">
        <v>2601</v>
      </c>
      <c r="D10807" s="678" t="s">
        <v>5107</v>
      </c>
      <c r="E10807" s="678">
        <v>1</v>
      </c>
      <c r="F10807" s="598">
        <f>4990/1000</f>
        <v>4.99</v>
      </c>
      <c r="G10807" s="701">
        <f t="shared" si="817"/>
        <v>4.99</v>
      </c>
      <c r="H10807" s="678"/>
    </row>
    <row r="10808" spans="1:8">
      <c r="A10808" s="676"/>
      <c r="B10808" s="699" t="s">
        <v>35</v>
      </c>
      <c r="C10808" s="742"/>
      <c r="D10808" s="678"/>
      <c r="E10808" s="678"/>
      <c r="F10808" s="204"/>
      <c r="G10808" s="1533">
        <f>SUM(G10802:G10807)</f>
        <v>2447.6226666666662</v>
      </c>
      <c r="H10808" s="678"/>
    </row>
    <row r="10809" spans="1:8" ht="30">
      <c r="A10809" s="676" t="s">
        <v>1033</v>
      </c>
      <c r="B10809" s="303" t="s">
        <v>2513</v>
      </c>
      <c r="C10809" s="742" t="s">
        <v>2602</v>
      </c>
      <c r="D10809" s="678" t="s">
        <v>5115</v>
      </c>
      <c r="E10809" s="678">
        <v>0.03</v>
      </c>
      <c r="F10809" s="204">
        <v>77500</v>
      </c>
      <c r="G10809" s="701">
        <f>E10809*F10809</f>
        <v>2325</v>
      </c>
      <c r="H10809" s="103"/>
    </row>
    <row r="10810" spans="1:8" ht="30">
      <c r="A10810" s="678"/>
      <c r="B10810" s="678"/>
      <c r="C10810" s="742" t="s">
        <v>335</v>
      </c>
      <c r="D10810" s="678" t="s">
        <v>5108</v>
      </c>
      <c r="E10810" s="678">
        <v>6</v>
      </c>
      <c r="F10810" s="204">
        <f>7161/1000</f>
        <v>7.1609999999999996</v>
      </c>
      <c r="G10810" s="701">
        <f t="shared" ref="G10810:G10814" si="818">E10810*F10810</f>
        <v>42.965999999999994</v>
      </c>
      <c r="H10810" s="678"/>
    </row>
    <row r="10811" spans="1:8">
      <c r="A10811" s="676"/>
      <c r="B10811" s="677"/>
      <c r="C10811" s="742" t="s">
        <v>2596</v>
      </c>
      <c r="D10811" s="678" t="s">
        <v>577</v>
      </c>
      <c r="E10811" s="678">
        <v>2</v>
      </c>
      <c r="F10811" s="204">
        <v>81</v>
      </c>
      <c r="G10811" s="701">
        <f t="shared" si="818"/>
        <v>162</v>
      </c>
      <c r="H10811" s="678"/>
    </row>
    <row r="10812" spans="1:8">
      <c r="A10812" s="676"/>
      <c r="B10812" s="677"/>
      <c r="C10812" s="742" t="s">
        <v>2598</v>
      </c>
      <c r="D10812" s="678" t="s">
        <v>40</v>
      </c>
      <c r="E10812" s="678">
        <v>1</v>
      </c>
      <c r="F10812" s="204">
        <v>25</v>
      </c>
      <c r="G10812" s="701">
        <f t="shared" si="818"/>
        <v>25</v>
      </c>
      <c r="H10812" s="678"/>
    </row>
    <row r="10813" spans="1:8" ht="36" customHeight="1">
      <c r="A10813" s="676"/>
      <c r="B10813" s="677"/>
      <c r="C10813" s="742" t="s">
        <v>2589</v>
      </c>
      <c r="D10813" s="678" t="s">
        <v>5101</v>
      </c>
      <c r="E10813" s="678">
        <v>2</v>
      </c>
      <c r="F10813" s="204">
        <f>6100/300</f>
        <v>20.333333333333332</v>
      </c>
      <c r="G10813" s="701">
        <f t="shared" si="818"/>
        <v>40.666666666666664</v>
      </c>
      <c r="H10813" s="678"/>
    </row>
    <row r="10814" spans="1:8" ht="30">
      <c r="A10814" s="676"/>
      <c r="B10814" s="677"/>
      <c r="C10814" s="742" t="s">
        <v>2601</v>
      </c>
      <c r="D10814" s="678" t="s">
        <v>5107</v>
      </c>
      <c r="E10814" s="678">
        <v>1</v>
      </c>
      <c r="F10814" s="598">
        <f>4990/1000</f>
        <v>4.99</v>
      </c>
      <c r="G10814" s="701">
        <f t="shared" si="818"/>
        <v>4.99</v>
      </c>
      <c r="H10814" s="678"/>
    </row>
    <row r="10815" spans="1:8">
      <c r="A10815" s="676"/>
      <c r="B10815" s="699" t="s">
        <v>35</v>
      </c>
      <c r="C10815" s="508"/>
      <c r="D10815" s="103"/>
      <c r="E10815" s="103"/>
      <c r="F10815" s="429"/>
      <c r="G10815" s="1533">
        <f>SUM(G10809:G10814)</f>
        <v>2600.6226666666662</v>
      </c>
      <c r="H10815" s="678"/>
    </row>
    <row r="10816" spans="1:8" ht="30">
      <c r="A10816" s="676" t="s">
        <v>5836</v>
      </c>
      <c r="B10816" s="303" t="s">
        <v>2515</v>
      </c>
      <c r="C10816" s="742" t="s">
        <v>2603</v>
      </c>
      <c r="D10816" s="678" t="s">
        <v>5115</v>
      </c>
      <c r="E10816" s="678">
        <v>0.03</v>
      </c>
      <c r="F10816" s="204">
        <v>54500</v>
      </c>
      <c r="G10816" s="701">
        <f t="shared" ref="G10816:G10863" si="819">F10816*E10816</f>
        <v>1635</v>
      </c>
      <c r="H10816" s="103"/>
    </row>
    <row r="10817" spans="1:8" ht="19.5" customHeight="1">
      <c r="A10817" s="676"/>
      <c r="B10817" s="677"/>
      <c r="C10817" s="742" t="s">
        <v>335</v>
      </c>
      <c r="D10817" s="678" t="s">
        <v>5108</v>
      </c>
      <c r="E10817" s="678">
        <v>6</v>
      </c>
      <c r="F10817" s="204">
        <f>7161/1000</f>
        <v>7.1609999999999996</v>
      </c>
      <c r="G10817" s="701">
        <f t="shared" si="819"/>
        <v>42.965999999999994</v>
      </c>
      <c r="H10817" s="678"/>
    </row>
    <row r="10818" spans="1:8">
      <c r="A10818" s="676"/>
      <c r="B10818" s="677"/>
      <c r="C10818" s="742" t="s">
        <v>2596</v>
      </c>
      <c r="D10818" s="678" t="s">
        <v>577</v>
      </c>
      <c r="E10818" s="678">
        <v>2</v>
      </c>
      <c r="F10818" s="204">
        <v>81</v>
      </c>
      <c r="G10818" s="701">
        <f t="shared" si="819"/>
        <v>162</v>
      </c>
      <c r="H10818" s="678"/>
    </row>
    <row r="10819" spans="1:8">
      <c r="A10819" s="676"/>
      <c r="B10819" s="677"/>
      <c r="C10819" s="742" t="s">
        <v>2598</v>
      </c>
      <c r="D10819" s="678" t="s">
        <v>40</v>
      </c>
      <c r="E10819" s="678">
        <v>1</v>
      </c>
      <c r="F10819" s="204">
        <v>25</v>
      </c>
      <c r="G10819" s="701">
        <f t="shared" si="819"/>
        <v>25</v>
      </c>
      <c r="H10819" s="678"/>
    </row>
    <row r="10820" spans="1:8" ht="33.75" customHeight="1">
      <c r="A10820" s="676"/>
      <c r="B10820" s="677"/>
      <c r="C10820" s="742" t="s">
        <v>2589</v>
      </c>
      <c r="D10820" s="678" t="s">
        <v>5101</v>
      </c>
      <c r="E10820" s="678">
        <v>2</v>
      </c>
      <c r="F10820" s="204">
        <f>6100/300</f>
        <v>20.333333333333332</v>
      </c>
      <c r="G10820" s="701">
        <f t="shared" si="819"/>
        <v>40.666666666666664</v>
      </c>
      <c r="H10820" s="678"/>
    </row>
    <row r="10821" spans="1:8" ht="30">
      <c r="A10821" s="676"/>
      <c r="B10821" s="677"/>
      <c r="C10821" s="742" t="s">
        <v>2601</v>
      </c>
      <c r="D10821" s="678" t="s">
        <v>5107</v>
      </c>
      <c r="E10821" s="678">
        <v>1</v>
      </c>
      <c r="F10821" s="598">
        <f>4990/1000</f>
        <v>4.99</v>
      </c>
      <c r="G10821" s="701">
        <f t="shared" si="819"/>
        <v>4.99</v>
      </c>
      <c r="H10821" s="678"/>
    </row>
    <row r="10822" spans="1:8">
      <c r="A10822" s="676"/>
      <c r="B10822" s="699" t="s">
        <v>35</v>
      </c>
      <c r="C10822" s="508"/>
      <c r="D10822" s="103"/>
      <c r="E10822" s="103"/>
      <c r="F10822" s="429"/>
      <c r="G10822" s="1533">
        <f>SUM(G10816:G10821)</f>
        <v>1910.6226666666666</v>
      </c>
      <c r="H10822" s="678"/>
    </row>
    <row r="10823" spans="1:8" ht="30">
      <c r="A10823" s="676" t="s">
        <v>5837</v>
      </c>
      <c r="B10823" s="303" t="s">
        <v>2517</v>
      </c>
      <c r="C10823" s="742" t="s">
        <v>2604</v>
      </c>
      <c r="D10823" s="678" t="s">
        <v>5115</v>
      </c>
      <c r="E10823" s="678">
        <v>0.04</v>
      </c>
      <c r="F10823" s="204">
        <v>56300</v>
      </c>
      <c r="G10823" s="701">
        <f>E10823*F10823</f>
        <v>2252</v>
      </c>
      <c r="H10823" s="103"/>
    </row>
    <row r="10824" spans="1:8">
      <c r="A10824" s="676"/>
      <c r="B10824" s="677"/>
      <c r="C10824" s="742" t="s">
        <v>2596</v>
      </c>
      <c r="D10824" s="678" t="s">
        <v>577</v>
      </c>
      <c r="E10824" s="678">
        <v>2</v>
      </c>
      <c r="F10824" s="204">
        <v>81</v>
      </c>
      <c r="G10824" s="701">
        <f t="shared" ref="G10824:G10828" si="820">E10824*F10824</f>
        <v>162</v>
      </c>
      <c r="H10824" s="678"/>
    </row>
    <row r="10825" spans="1:8">
      <c r="A10825" s="676"/>
      <c r="B10825" s="677"/>
      <c r="C10825" s="742" t="s">
        <v>2598</v>
      </c>
      <c r="D10825" s="678" t="s">
        <v>40</v>
      </c>
      <c r="E10825" s="678">
        <v>1</v>
      </c>
      <c r="F10825" s="204">
        <v>25</v>
      </c>
      <c r="G10825" s="701">
        <f t="shared" si="820"/>
        <v>25</v>
      </c>
      <c r="H10825" s="678"/>
    </row>
    <row r="10826" spans="1:8" ht="32.25" customHeight="1">
      <c r="A10826" s="676"/>
      <c r="B10826" s="677"/>
      <c r="C10826" s="742" t="s">
        <v>2589</v>
      </c>
      <c r="D10826" s="678" t="s">
        <v>5101</v>
      </c>
      <c r="E10826" s="678">
        <v>2</v>
      </c>
      <c r="F10826" s="204">
        <f>6100/300</f>
        <v>20.333333333333332</v>
      </c>
      <c r="G10826" s="701">
        <f t="shared" si="820"/>
        <v>40.666666666666664</v>
      </c>
      <c r="H10826" s="678"/>
    </row>
    <row r="10827" spans="1:8" ht="19.5" customHeight="1">
      <c r="A10827" s="676"/>
      <c r="B10827" s="677"/>
      <c r="C10827" s="742" t="s">
        <v>335</v>
      </c>
      <c r="D10827" s="678" t="s">
        <v>5108</v>
      </c>
      <c r="E10827" s="678">
        <v>6</v>
      </c>
      <c r="F10827" s="598">
        <f>7161/1000</f>
        <v>7.1609999999999996</v>
      </c>
      <c r="G10827" s="701">
        <f t="shared" ref="G10827" si="821">F10827*E10827</f>
        <v>42.965999999999994</v>
      </c>
      <c r="H10827" s="678"/>
    </row>
    <row r="10828" spans="1:8" ht="30">
      <c r="A10828" s="676"/>
      <c r="B10828" s="677"/>
      <c r="C10828" s="742" t="s">
        <v>2601</v>
      </c>
      <c r="D10828" s="678" t="s">
        <v>5107</v>
      </c>
      <c r="E10828" s="678">
        <v>1</v>
      </c>
      <c r="F10828" s="598">
        <f>4990/1000</f>
        <v>4.99</v>
      </c>
      <c r="G10828" s="701">
        <f t="shared" si="820"/>
        <v>4.99</v>
      </c>
      <c r="H10828" s="678"/>
    </row>
    <row r="10829" spans="1:8">
      <c r="A10829" s="676"/>
      <c r="B10829" s="699" t="s">
        <v>35</v>
      </c>
      <c r="C10829" s="508"/>
      <c r="D10829" s="103"/>
      <c r="E10829" s="103"/>
      <c r="F10829" s="429"/>
      <c r="G10829" s="1533">
        <f>SUM(G10823:G10828)</f>
        <v>2527.6226666666662</v>
      </c>
      <c r="H10829" s="678"/>
    </row>
    <row r="10830" spans="1:8" ht="30">
      <c r="A10830" s="676" t="s">
        <v>5838</v>
      </c>
      <c r="B10830" s="303" t="s">
        <v>2519</v>
      </c>
      <c r="C10830" s="742" t="s">
        <v>2605</v>
      </c>
      <c r="D10830" s="678" t="s">
        <v>5115</v>
      </c>
      <c r="E10830" s="678">
        <v>0.04</v>
      </c>
      <c r="F10830" s="204">
        <v>57500</v>
      </c>
      <c r="G10830" s="701">
        <f>E10830*F10830</f>
        <v>2300</v>
      </c>
      <c r="H10830" s="103"/>
    </row>
    <row r="10831" spans="1:8">
      <c r="A10831" s="676"/>
      <c r="B10831" s="677"/>
      <c r="C10831" s="742" t="s">
        <v>2596</v>
      </c>
      <c r="D10831" s="678" t="s">
        <v>577</v>
      </c>
      <c r="E10831" s="678">
        <v>2</v>
      </c>
      <c r="F10831" s="204">
        <v>81</v>
      </c>
      <c r="G10831" s="701">
        <f t="shared" si="819"/>
        <v>162</v>
      </c>
      <c r="H10831" s="678"/>
    </row>
    <row r="10832" spans="1:8">
      <c r="A10832" s="676"/>
      <c r="B10832" s="677"/>
      <c r="C10832" s="742" t="s">
        <v>2598</v>
      </c>
      <c r="D10832" s="678" t="s">
        <v>40</v>
      </c>
      <c r="E10832" s="678">
        <v>1</v>
      </c>
      <c r="F10832" s="204">
        <v>25</v>
      </c>
      <c r="G10832" s="701">
        <f t="shared" si="819"/>
        <v>25</v>
      </c>
      <c r="H10832" s="678"/>
    </row>
    <row r="10833" spans="1:8" ht="30" customHeight="1">
      <c r="A10833" s="676"/>
      <c r="B10833" s="677"/>
      <c r="C10833" s="742" t="s">
        <v>2589</v>
      </c>
      <c r="D10833" s="678" t="s">
        <v>5101</v>
      </c>
      <c r="E10833" s="678">
        <v>2</v>
      </c>
      <c r="F10833" s="204">
        <f>6100/300</f>
        <v>20.333333333333332</v>
      </c>
      <c r="G10833" s="701">
        <f t="shared" si="819"/>
        <v>40.666666666666664</v>
      </c>
      <c r="H10833" s="678"/>
    </row>
    <row r="10834" spans="1:8" ht="18.75" customHeight="1">
      <c r="A10834" s="676"/>
      <c r="B10834" s="677"/>
      <c r="C10834" s="742" t="s">
        <v>335</v>
      </c>
      <c r="D10834" s="678" t="s">
        <v>5108</v>
      </c>
      <c r="E10834" s="678">
        <v>6</v>
      </c>
      <c r="F10834" s="597">
        <f>7161/1000</f>
        <v>7.1609999999999996</v>
      </c>
      <c r="G10834" s="701">
        <f t="shared" si="819"/>
        <v>42.965999999999994</v>
      </c>
    </row>
    <row r="10835" spans="1:8" ht="30">
      <c r="A10835" s="676"/>
      <c r="B10835" s="677"/>
      <c r="C10835" s="742" t="s">
        <v>2601</v>
      </c>
      <c r="D10835" s="678" t="s">
        <v>5107</v>
      </c>
      <c r="E10835" s="678">
        <v>1</v>
      </c>
      <c r="F10835" s="597">
        <f>4990/1000</f>
        <v>4.99</v>
      </c>
      <c r="G10835" s="701">
        <f t="shared" si="819"/>
        <v>4.99</v>
      </c>
      <c r="H10835" s="678"/>
    </row>
    <row r="10836" spans="1:8">
      <c r="A10836" s="676"/>
      <c r="B10836" s="699" t="s">
        <v>35</v>
      </c>
      <c r="C10836" s="508"/>
      <c r="D10836" s="103"/>
      <c r="E10836" s="103"/>
      <c r="F10836" s="429"/>
      <c r="G10836" s="1533">
        <f>SUM(G10830:G10835)</f>
        <v>2575.6226666666662</v>
      </c>
      <c r="H10836" s="678"/>
    </row>
    <row r="10837" spans="1:8" ht="30">
      <c r="A10837" s="676" t="s">
        <v>5839</v>
      </c>
      <c r="B10837" s="303" t="s">
        <v>2521</v>
      </c>
      <c r="C10837" s="742" t="s">
        <v>2606</v>
      </c>
      <c r="D10837" s="678" t="s">
        <v>5115</v>
      </c>
      <c r="E10837" s="678">
        <v>0.04</v>
      </c>
      <c r="F10837" s="204">
        <v>52900</v>
      </c>
      <c r="G10837" s="701">
        <f>F10837*E10837</f>
        <v>2116</v>
      </c>
      <c r="H10837" s="103"/>
    </row>
    <row r="10838" spans="1:8">
      <c r="A10838" s="676"/>
      <c r="B10838" s="677"/>
      <c r="C10838" s="742" t="s">
        <v>2596</v>
      </c>
      <c r="D10838" s="678" t="s">
        <v>577</v>
      </c>
      <c r="E10838" s="678">
        <v>2</v>
      </c>
      <c r="F10838" s="204">
        <v>81</v>
      </c>
      <c r="G10838" s="701">
        <f t="shared" ref="G10838:G10842" si="822">F10838*E10838</f>
        <v>162</v>
      </c>
      <c r="H10838" s="678"/>
    </row>
    <row r="10839" spans="1:8">
      <c r="A10839" s="676"/>
      <c r="B10839" s="677"/>
      <c r="C10839" s="742" t="s">
        <v>2598</v>
      </c>
      <c r="D10839" s="678" t="s">
        <v>40</v>
      </c>
      <c r="E10839" s="678">
        <v>1</v>
      </c>
      <c r="F10839" s="204">
        <v>25</v>
      </c>
      <c r="G10839" s="701">
        <f t="shared" si="822"/>
        <v>25</v>
      </c>
      <c r="H10839" s="678"/>
    </row>
    <row r="10840" spans="1:8" ht="33.75" customHeight="1">
      <c r="A10840" s="676"/>
      <c r="B10840" s="677"/>
      <c r="C10840" s="742" t="s">
        <v>2589</v>
      </c>
      <c r="D10840" s="678" t="s">
        <v>5101</v>
      </c>
      <c r="E10840" s="678">
        <v>2</v>
      </c>
      <c r="F10840" s="204">
        <f>6100/300</f>
        <v>20.333333333333332</v>
      </c>
      <c r="G10840" s="701">
        <f t="shared" si="822"/>
        <v>40.666666666666664</v>
      </c>
      <c r="H10840" s="678"/>
    </row>
    <row r="10841" spans="1:8" ht="20.25" customHeight="1">
      <c r="A10841" s="676"/>
      <c r="B10841" s="677"/>
      <c r="C10841" s="742" t="s">
        <v>335</v>
      </c>
      <c r="D10841" s="678" t="s">
        <v>5108</v>
      </c>
      <c r="E10841" s="678">
        <v>6</v>
      </c>
      <c r="F10841" s="598">
        <f>7161/1000</f>
        <v>7.1609999999999996</v>
      </c>
      <c r="G10841" s="701">
        <f t="shared" si="822"/>
        <v>42.965999999999994</v>
      </c>
      <c r="H10841" s="678"/>
    </row>
    <row r="10842" spans="1:8" ht="30">
      <c r="A10842" s="676"/>
      <c r="B10842" s="677"/>
      <c r="C10842" s="742" t="s">
        <v>2601</v>
      </c>
      <c r="D10842" s="678" t="s">
        <v>5107</v>
      </c>
      <c r="E10842" s="678">
        <v>1</v>
      </c>
      <c r="F10842" s="598">
        <f>4990/1000</f>
        <v>4.99</v>
      </c>
      <c r="G10842" s="701">
        <f t="shared" si="822"/>
        <v>4.99</v>
      </c>
      <c r="H10842" s="678"/>
    </row>
    <row r="10843" spans="1:8">
      <c r="A10843" s="676"/>
      <c r="B10843" s="699" t="s">
        <v>35</v>
      </c>
      <c r="C10843" s="508"/>
      <c r="D10843" s="103"/>
      <c r="E10843" s="103"/>
      <c r="F10843" s="429"/>
      <c r="G10843" s="1533">
        <f>SUM(G10837:G10842)</f>
        <v>2391.6226666666662</v>
      </c>
      <c r="H10843" s="678"/>
    </row>
    <row r="10844" spans="1:8" ht="30">
      <c r="A10844" s="676" t="s">
        <v>5840</v>
      </c>
      <c r="B10844" s="303" t="s">
        <v>2523</v>
      </c>
      <c r="C10844" s="742" t="s">
        <v>2607</v>
      </c>
      <c r="D10844" s="678" t="s">
        <v>5115</v>
      </c>
      <c r="E10844" s="678">
        <v>0.04</v>
      </c>
      <c r="F10844" s="204">
        <v>52900</v>
      </c>
      <c r="G10844" s="701">
        <f>F10844*E10844</f>
        <v>2116</v>
      </c>
      <c r="H10844" s="103"/>
    </row>
    <row r="10845" spans="1:8">
      <c r="A10845" s="676"/>
      <c r="B10845" s="677"/>
      <c r="C10845" s="742" t="s">
        <v>2596</v>
      </c>
      <c r="D10845" s="678" t="s">
        <v>577</v>
      </c>
      <c r="E10845" s="678">
        <v>2</v>
      </c>
      <c r="F10845" s="204">
        <v>81</v>
      </c>
      <c r="G10845" s="701">
        <f t="shared" ref="G10845:G10849" si="823">F10845*E10845</f>
        <v>162</v>
      </c>
      <c r="H10845" s="678"/>
    </row>
    <row r="10846" spans="1:8">
      <c r="A10846" s="676"/>
      <c r="B10846" s="677"/>
      <c r="C10846" s="742" t="s">
        <v>2598</v>
      </c>
      <c r="D10846" s="678" t="s">
        <v>40</v>
      </c>
      <c r="E10846" s="678">
        <v>1</v>
      </c>
      <c r="F10846" s="204">
        <v>25</v>
      </c>
      <c r="G10846" s="701">
        <f t="shared" si="823"/>
        <v>25</v>
      </c>
      <c r="H10846" s="678"/>
    </row>
    <row r="10847" spans="1:8" ht="32.25" customHeight="1">
      <c r="A10847" s="676"/>
      <c r="B10847" s="677"/>
      <c r="C10847" s="742" t="s">
        <v>2589</v>
      </c>
      <c r="D10847" s="678" t="s">
        <v>5101</v>
      </c>
      <c r="E10847" s="678">
        <v>2</v>
      </c>
      <c r="F10847" s="204">
        <f>6100/300</f>
        <v>20.333333333333332</v>
      </c>
      <c r="G10847" s="701">
        <f t="shared" si="823"/>
        <v>40.666666666666664</v>
      </c>
      <c r="H10847" s="678"/>
    </row>
    <row r="10848" spans="1:8" ht="15.75" customHeight="1">
      <c r="A10848" s="676"/>
      <c r="B10848" s="677"/>
      <c r="C10848" s="742" t="s">
        <v>335</v>
      </c>
      <c r="D10848" s="678" t="s">
        <v>5108</v>
      </c>
      <c r="E10848" s="678">
        <v>6</v>
      </c>
      <c r="F10848" s="598">
        <f>7161/1000</f>
        <v>7.1609999999999996</v>
      </c>
      <c r="G10848" s="701">
        <f t="shared" si="823"/>
        <v>42.965999999999994</v>
      </c>
      <c r="H10848" s="678"/>
    </row>
    <row r="10849" spans="1:8" ht="30">
      <c r="A10849" s="676"/>
      <c r="B10849" s="677"/>
      <c r="C10849" s="742" t="s">
        <v>2601</v>
      </c>
      <c r="D10849" s="678" t="s">
        <v>5107</v>
      </c>
      <c r="E10849" s="678">
        <v>1</v>
      </c>
      <c r="F10849" s="598">
        <f>4990/1000</f>
        <v>4.99</v>
      </c>
      <c r="G10849" s="701">
        <f t="shared" si="823"/>
        <v>4.99</v>
      </c>
      <c r="H10849" s="678"/>
    </row>
    <row r="10850" spans="1:8">
      <c r="A10850" s="676"/>
      <c r="B10850" s="699" t="s">
        <v>35</v>
      </c>
      <c r="C10850" s="508"/>
      <c r="D10850" s="103"/>
      <c r="E10850" s="103"/>
      <c r="F10850" s="429"/>
      <c r="G10850" s="1533">
        <f>SUM(G10844:G10849)</f>
        <v>2391.6226666666662</v>
      </c>
      <c r="H10850" s="678"/>
    </row>
    <row r="10851" spans="1:8" ht="30">
      <c r="A10851" s="676" t="s">
        <v>5841</v>
      </c>
      <c r="B10851" s="303" t="s">
        <v>2525</v>
      </c>
      <c r="C10851" s="742" t="s">
        <v>2608</v>
      </c>
      <c r="D10851" s="678" t="s">
        <v>5115</v>
      </c>
      <c r="E10851" s="678">
        <v>0.03</v>
      </c>
      <c r="F10851" s="204">
        <v>67046</v>
      </c>
      <c r="G10851" s="701">
        <f>F10851*E10851</f>
        <v>2011.3799999999999</v>
      </c>
      <c r="H10851" s="103"/>
    </row>
    <row r="10852" spans="1:8">
      <c r="A10852" s="676"/>
      <c r="B10852" s="677"/>
      <c r="C10852" s="742" t="s">
        <v>2596</v>
      </c>
      <c r="D10852" s="678" t="s">
        <v>577</v>
      </c>
      <c r="E10852" s="678">
        <v>2</v>
      </c>
      <c r="F10852" s="204">
        <v>81</v>
      </c>
      <c r="G10852" s="701">
        <f t="shared" ref="G10852:G10856" si="824">F10852*E10852</f>
        <v>162</v>
      </c>
      <c r="H10852" s="678"/>
    </row>
    <row r="10853" spans="1:8">
      <c r="A10853" s="676"/>
      <c r="B10853" s="677"/>
      <c r="C10853" s="425" t="s">
        <v>2598</v>
      </c>
      <c r="D10853" s="678" t="s">
        <v>40</v>
      </c>
      <c r="E10853" s="678">
        <v>1</v>
      </c>
      <c r="F10853" s="204">
        <v>25</v>
      </c>
      <c r="G10853" s="701">
        <f t="shared" si="824"/>
        <v>25</v>
      </c>
      <c r="H10853" s="678"/>
    </row>
    <row r="10854" spans="1:8" ht="34.5" customHeight="1">
      <c r="A10854" s="676"/>
      <c r="B10854" s="677"/>
      <c r="C10854" s="425" t="s">
        <v>2589</v>
      </c>
      <c r="D10854" s="678" t="s">
        <v>5101</v>
      </c>
      <c r="E10854" s="678">
        <v>2</v>
      </c>
      <c r="F10854" s="204">
        <f>6100/300</f>
        <v>20.333333333333332</v>
      </c>
      <c r="G10854" s="701">
        <f t="shared" si="824"/>
        <v>40.666666666666664</v>
      </c>
      <c r="H10854" s="678"/>
    </row>
    <row r="10855" spans="1:8" ht="21" customHeight="1">
      <c r="A10855" s="676"/>
      <c r="B10855" s="677"/>
      <c r="C10855" s="425" t="s">
        <v>335</v>
      </c>
      <c r="D10855" s="678" t="s">
        <v>5108</v>
      </c>
      <c r="E10855" s="678">
        <v>6</v>
      </c>
      <c r="F10855" s="598">
        <f>7161/1000</f>
        <v>7.1609999999999996</v>
      </c>
      <c r="G10855" s="701">
        <f t="shared" si="824"/>
        <v>42.965999999999994</v>
      </c>
      <c r="H10855" s="678"/>
    </row>
    <row r="10856" spans="1:8" ht="30">
      <c r="A10856" s="676"/>
      <c r="B10856" s="677"/>
      <c r="C10856" s="425" t="s">
        <v>2601</v>
      </c>
      <c r="D10856" s="678" t="s">
        <v>5107</v>
      </c>
      <c r="E10856" s="678">
        <v>1</v>
      </c>
      <c r="F10856" s="598">
        <f>4990/1000</f>
        <v>4.99</v>
      </c>
      <c r="G10856" s="701">
        <f t="shared" si="824"/>
        <v>4.99</v>
      </c>
      <c r="H10856" s="678"/>
    </row>
    <row r="10857" spans="1:8">
      <c r="A10857" s="676"/>
      <c r="B10857" s="699" t="s">
        <v>35</v>
      </c>
      <c r="D10857" s="103"/>
      <c r="E10857" s="103"/>
      <c r="F10857" s="429"/>
      <c r="G10857" s="1533">
        <f>SUM(G10851:G10856)</f>
        <v>2287.0026666666663</v>
      </c>
      <c r="H10857" s="678"/>
    </row>
    <row r="10858" spans="1:8" ht="30">
      <c r="A10858" s="676" t="s">
        <v>5842</v>
      </c>
      <c r="B10858" s="303" t="s">
        <v>2527</v>
      </c>
      <c r="C10858" s="425" t="s">
        <v>2609</v>
      </c>
      <c r="D10858" s="678" t="s">
        <v>5115</v>
      </c>
      <c r="E10858" s="678">
        <v>0.04</v>
      </c>
      <c r="F10858" s="204">
        <v>56500</v>
      </c>
      <c r="G10858" s="701">
        <f t="shared" si="819"/>
        <v>2260</v>
      </c>
      <c r="H10858" s="103"/>
    </row>
    <row r="10859" spans="1:8">
      <c r="A10859" s="676"/>
      <c r="B10859" s="677"/>
      <c r="C10859" s="425" t="s">
        <v>2596</v>
      </c>
      <c r="D10859" s="678" t="s">
        <v>577</v>
      </c>
      <c r="E10859" s="678">
        <v>2</v>
      </c>
      <c r="F10859" s="204">
        <v>81</v>
      </c>
      <c r="G10859" s="701">
        <f t="shared" si="819"/>
        <v>162</v>
      </c>
      <c r="H10859" s="678"/>
    </row>
    <row r="10860" spans="1:8">
      <c r="A10860" s="676"/>
      <c r="B10860" s="677"/>
      <c r="C10860" s="425" t="s">
        <v>2598</v>
      </c>
      <c r="D10860" s="678" t="s">
        <v>40</v>
      </c>
      <c r="E10860" s="678">
        <v>1</v>
      </c>
      <c r="F10860" s="204">
        <v>25</v>
      </c>
      <c r="G10860" s="701">
        <f t="shared" si="819"/>
        <v>25</v>
      </c>
      <c r="H10860" s="678"/>
    </row>
    <row r="10861" spans="1:8" ht="31.5" customHeight="1">
      <c r="A10861" s="676"/>
      <c r="B10861" s="677"/>
      <c r="C10861" s="425" t="s">
        <v>2589</v>
      </c>
      <c r="D10861" s="678" t="s">
        <v>5101</v>
      </c>
      <c r="E10861" s="678">
        <v>2</v>
      </c>
      <c r="F10861" s="204">
        <f>6100/300</f>
        <v>20.333333333333332</v>
      </c>
      <c r="G10861" s="701">
        <f t="shared" si="819"/>
        <v>40.666666666666664</v>
      </c>
      <c r="H10861" s="678"/>
    </row>
    <row r="10862" spans="1:8" ht="15.75" customHeight="1">
      <c r="A10862" s="676"/>
      <c r="B10862" s="677"/>
      <c r="C10862" s="425" t="s">
        <v>335</v>
      </c>
      <c r="D10862" s="678" t="s">
        <v>5108</v>
      </c>
      <c r="E10862" s="678">
        <v>6</v>
      </c>
      <c r="F10862" s="598">
        <f>7161/1000</f>
        <v>7.1609999999999996</v>
      </c>
      <c r="G10862" s="701">
        <f t="shared" si="819"/>
        <v>42.965999999999994</v>
      </c>
      <c r="H10862" s="678"/>
    </row>
    <row r="10863" spans="1:8" ht="30">
      <c r="A10863" s="676"/>
      <c r="B10863" s="677"/>
      <c r="C10863" s="425" t="s">
        <v>2601</v>
      </c>
      <c r="D10863" s="678" t="s">
        <v>5107</v>
      </c>
      <c r="E10863" s="678">
        <v>1</v>
      </c>
      <c r="F10863" s="598">
        <f>4990/1000</f>
        <v>4.99</v>
      </c>
      <c r="G10863" s="701">
        <f t="shared" si="819"/>
        <v>4.99</v>
      </c>
      <c r="H10863" s="678"/>
    </row>
    <row r="10864" spans="1:8">
      <c r="A10864" s="676"/>
      <c r="B10864" s="699" t="s">
        <v>35</v>
      </c>
      <c r="D10864" s="103"/>
      <c r="E10864" s="103"/>
      <c r="F10864" s="429"/>
      <c r="G10864" s="1533">
        <f>SUM(G10858:G10863)</f>
        <v>2535.6226666666662</v>
      </c>
      <c r="H10864" s="678"/>
    </row>
    <row r="10865" spans="1:8" ht="30">
      <c r="A10865" s="676" t="s">
        <v>5843</v>
      </c>
      <c r="B10865" s="303" t="s">
        <v>2529</v>
      </c>
      <c r="C10865" s="425" t="s">
        <v>2610</v>
      </c>
      <c r="D10865" s="678" t="s">
        <v>5115</v>
      </c>
      <c r="E10865" s="678">
        <v>0.04</v>
      </c>
      <c r="F10865" s="204">
        <v>52900</v>
      </c>
      <c r="G10865" s="701">
        <f>E10865*F10865</f>
        <v>2116</v>
      </c>
      <c r="H10865" s="103"/>
    </row>
    <row r="10866" spans="1:8">
      <c r="A10866" s="676"/>
      <c r="B10866" s="677"/>
      <c r="C10866" s="425" t="s">
        <v>2596</v>
      </c>
      <c r="D10866" s="678" t="s">
        <v>577</v>
      </c>
      <c r="E10866" s="678">
        <v>2</v>
      </c>
      <c r="F10866" s="204">
        <v>81</v>
      </c>
      <c r="G10866" s="701">
        <f t="shared" ref="G10866:G10870" si="825">E10866*F10866</f>
        <v>162</v>
      </c>
      <c r="H10866" s="678"/>
    </row>
    <row r="10867" spans="1:8">
      <c r="A10867" s="676"/>
      <c r="B10867" s="677"/>
      <c r="C10867" s="425" t="s">
        <v>2598</v>
      </c>
      <c r="D10867" s="678" t="s">
        <v>40</v>
      </c>
      <c r="E10867" s="678">
        <v>1</v>
      </c>
      <c r="F10867" s="204">
        <v>25</v>
      </c>
      <c r="G10867" s="701">
        <f t="shared" si="825"/>
        <v>25</v>
      </c>
      <c r="H10867" s="678"/>
    </row>
    <row r="10868" spans="1:8" ht="34.5" customHeight="1">
      <c r="A10868" s="676"/>
      <c r="B10868" s="677"/>
      <c r="C10868" s="425" t="s">
        <v>2589</v>
      </c>
      <c r="D10868" s="678" t="s">
        <v>5101</v>
      </c>
      <c r="E10868" s="678">
        <v>2</v>
      </c>
      <c r="F10868" s="204">
        <f>6100/300</f>
        <v>20.333333333333332</v>
      </c>
      <c r="G10868" s="701">
        <f t="shared" si="825"/>
        <v>40.666666666666664</v>
      </c>
      <c r="H10868" s="678"/>
    </row>
    <row r="10869" spans="1:8" ht="15.75" customHeight="1">
      <c r="A10869" s="676"/>
      <c r="B10869" s="677"/>
      <c r="C10869" s="425" t="s">
        <v>335</v>
      </c>
      <c r="D10869" s="678" t="s">
        <v>5108</v>
      </c>
      <c r="E10869" s="678">
        <v>6</v>
      </c>
      <c r="F10869" s="598">
        <f>7161/1000</f>
        <v>7.1609999999999996</v>
      </c>
      <c r="G10869" s="701">
        <f t="shared" si="825"/>
        <v>42.965999999999994</v>
      </c>
      <c r="H10869" s="678"/>
    </row>
    <row r="10870" spans="1:8" ht="30">
      <c r="A10870" s="676"/>
      <c r="B10870" s="677"/>
      <c r="C10870" s="425" t="s">
        <v>2601</v>
      </c>
      <c r="D10870" s="678" t="s">
        <v>5107</v>
      </c>
      <c r="E10870" s="678">
        <v>1</v>
      </c>
      <c r="F10870" s="598">
        <f>4990/1000</f>
        <v>4.99</v>
      </c>
      <c r="G10870" s="701">
        <f t="shared" si="825"/>
        <v>4.99</v>
      </c>
      <c r="H10870" s="678"/>
    </row>
    <row r="10871" spans="1:8">
      <c r="A10871" s="676"/>
      <c r="B10871" s="699" t="s">
        <v>35</v>
      </c>
      <c r="D10871" s="103"/>
      <c r="E10871" s="103"/>
      <c r="F10871" s="429"/>
      <c r="G10871" s="1533">
        <f>SUM(G10865:G10870)</f>
        <v>2391.6226666666662</v>
      </c>
      <c r="H10871" s="678"/>
    </row>
    <row r="10872" spans="1:8" ht="30">
      <c r="A10872" s="676" t="s">
        <v>5844</v>
      </c>
      <c r="B10872" s="288" t="s">
        <v>2531</v>
      </c>
      <c r="C10872" s="425" t="s">
        <v>2611</v>
      </c>
      <c r="D10872" s="678" t="s">
        <v>5115</v>
      </c>
      <c r="E10872" s="678">
        <v>0.03</v>
      </c>
      <c r="F10872" s="204">
        <v>68100</v>
      </c>
      <c r="G10872" s="701">
        <f>E10872*F10872</f>
        <v>2043</v>
      </c>
      <c r="H10872" s="103"/>
    </row>
    <row r="10873" spans="1:8">
      <c r="A10873" s="676"/>
      <c r="B10873" s="677"/>
      <c r="C10873" s="425" t="s">
        <v>2596</v>
      </c>
      <c r="D10873" s="678" t="s">
        <v>577</v>
      </c>
      <c r="E10873" s="678">
        <v>2</v>
      </c>
      <c r="F10873" s="204">
        <v>81</v>
      </c>
      <c r="G10873" s="701">
        <f t="shared" ref="G10873:G10884" si="826">E10873*F10873</f>
        <v>162</v>
      </c>
      <c r="H10873" s="678"/>
    </row>
    <row r="10874" spans="1:8">
      <c r="A10874" s="676"/>
      <c r="B10874" s="677"/>
      <c r="C10874" s="425" t="s">
        <v>2598</v>
      </c>
      <c r="D10874" s="678" t="s">
        <v>40</v>
      </c>
      <c r="E10874" s="678">
        <v>1</v>
      </c>
      <c r="F10874" s="204">
        <v>25</v>
      </c>
      <c r="G10874" s="701">
        <f t="shared" si="826"/>
        <v>25</v>
      </c>
      <c r="H10874" s="678"/>
    </row>
    <row r="10875" spans="1:8" ht="30.75" customHeight="1">
      <c r="A10875" s="676"/>
      <c r="B10875" s="677"/>
      <c r="C10875" s="425" t="s">
        <v>2589</v>
      </c>
      <c r="D10875" s="678" t="s">
        <v>5101</v>
      </c>
      <c r="E10875" s="678">
        <v>2</v>
      </c>
      <c r="F10875" s="204">
        <f>6100/300</f>
        <v>20.333333333333332</v>
      </c>
      <c r="G10875" s="701">
        <f t="shared" si="826"/>
        <v>40.666666666666664</v>
      </c>
      <c r="H10875" s="678"/>
    </row>
    <row r="10876" spans="1:8" ht="19.5" customHeight="1">
      <c r="A10876" s="676"/>
      <c r="B10876" s="677"/>
      <c r="C10876" s="425" t="s">
        <v>335</v>
      </c>
      <c r="D10876" s="678" t="s">
        <v>5108</v>
      </c>
      <c r="E10876" s="678">
        <v>6</v>
      </c>
      <c r="F10876" s="598">
        <f>7161/1000</f>
        <v>7.1609999999999996</v>
      </c>
      <c r="G10876" s="701">
        <f t="shared" si="826"/>
        <v>42.965999999999994</v>
      </c>
      <c r="H10876" s="678"/>
    </row>
    <row r="10877" spans="1:8" ht="30">
      <c r="A10877" s="676"/>
      <c r="B10877" s="677"/>
      <c r="C10877" s="425" t="s">
        <v>2601</v>
      </c>
      <c r="D10877" s="678" t="s">
        <v>5107</v>
      </c>
      <c r="E10877" s="678">
        <v>1</v>
      </c>
      <c r="F10877" s="598">
        <f>4990/1000</f>
        <v>4.99</v>
      </c>
      <c r="G10877" s="701">
        <f t="shared" si="826"/>
        <v>4.99</v>
      </c>
      <c r="H10877" s="678"/>
    </row>
    <row r="10878" spans="1:8">
      <c r="A10878" s="676"/>
      <c r="B10878" s="699" t="s">
        <v>35</v>
      </c>
      <c r="D10878" s="103"/>
      <c r="E10878" s="103"/>
      <c r="F10878" s="429"/>
      <c r="G10878" s="1533">
        <f>SUM(G10872:G10877)</f>
        <v>2318.6226666666662</v>
      </c>
      <c r="H10878" s="678"/>
    </row>
    <row r="10879" spans="1:8" ht="30">
      <c r="A10879" s="676" t="s">
        <v>5845</v>
      </c>
      <c r="B10879" s="288" t="s">
        <v>2533</v>
      </c>
      <c r="C10879" s="425" t="s">
        <v>2612</v>
      </c>
      <c r="D10879" s="678" t="s">
        <v>5115</v>
      </c>
      <c r="E10879" s="678">
        <v>0.03</v>
      </c>
      <c r="F10879" s="204">
        <v>62900</v>
      </c>
      <c r="G10879" s="701">
        <f t="shared" si="826"/>
        <v>1887</v>
      </c>
      <c r="H10879" s="103"/>
    </row>
    <row r="10880" spans="1:8">
      <c r="A10880" s="676"/>
      <c r="B10880" s="677"/>
      <c r="C10880" s="425" t="s">
        <v>2596</v>
      </c>
      <c r="D10880" s="678" t="s">
        <v>577</v>
      </c>
      <c r="E10880" s="678">
        <v>2</v>
      </c>
      <c r="F10880" s="204">
        <v>81</v>
      </c>
      <c r="G10880" s="701">
        <f t="shared" si="826"/>
        <v>162</v>
      </c>
      <c r="H10880" s="678"/>
    </row>
    <row r="10881" spans="1:8">
      <c r="A10881" s="676"/>
      <c r="B10881" s="677"/>
      <c r="C10881" s="425" t="s">
        <v>2598</v>
      </c>
      <c r="D10881" s="678" t="s">
        <v>40</v>
      </c>
      <c r="E10881" s="678">
        <v>1</v>
      </c>
      <c r="F10881" s="204">
        <v>25</v>
      </c>
      <c r="G10881" s="701">
        <f t="shared" si="826"/>
        <v>25</v>
      </c>
      <c r="H10881" s="678"/>
    </row>
    <row r="10882" spans="1:8" ht="34.5" customHeight="1">
      <c r="A10882" s="676"/>
      <c r="B10882" s="677"/>
      <c r="C10882" s="425" t="s">
        <v>2589</v>
      </c>
      <c r="D10882" s="678" t="s">
        <v>5101</v>
      </c>
      <c r="E10882" s="678">
        <v>2</v>
      </c>
      <c r="F10882" s="204">
        <f>6100/300</f>
        <v>20.333333333333332</v>
      </c>
      <c r="G10882" s="701">
        <f t="shared" si="826"/>
        <v>40.666666666666664</v>
      </c>
      <c r="H10882" s="678"/>
    </row>
    <row r="10883" spans="1:8" ht="19.5" customHeight="1">
      <c r="A10883" s="676"/>
      <c r="B10883" s="677"/>
      <c r="C10883" s="425" t="s">
        <v>335</v>
      </c>
      <c r="D10883" s="678" t="s">
        <v>5108</v>
      </c>
      <c r="E10883" s="678">
        <v>7</v>
      </c>
      <c r="F10883" s="598">
        <f>7161/1000</f>
        <v>7.1609999999999996</v>
      </c>
      <c r="G10883" s="701">
        <f t="shared" si="826"/>
        <v>50.126999999999995</v>
      </c>
      <c r="H10883" s="678"/>
    </row>
    <row r="10884" spans="1:8" ht="30">
      <c r="A10884" s="676"/>
      <c r="B10884" s="677"/>
      <c r="C10884" s="425" t="s">
        <v>2601</v>
      </c>
      <c r="D10884" s="678" t="s">
        <v>5107</v>
      </c>
      <c r="E10884" s="678">
        <v>1</v>
      </c>
      <c r="F10884" s="598">
        <f>4990/1000</f>
        <v>4.99</v>
      </c>
      <c r="G10884" s="701">
        <f t="shared" si="826"/>
        <v>4.99</v>
      </c>
      <c r="H10884" s="678"/>
    </row>
    <row r="10885" spans="1:8">
      <c r="A10885" s="676"/>
      <c r="B10885" s="699" t="s">
        <v>35</v>
      </c>
      <c r="D10885" s="103"/>
      <c r="E10885" s="103"/>
      <c r="F10885" s="429"/>
      <c r="G10885" s="1533">
        <f>SUM(G10879:G10884)</f>
        <v>2169.7836666666662</v>
      </c>
      <c r="H10885" s="678"/>
    </row>
    <row r="10886" spans="1:8" ht="45">
      <c r="A10886" s="676" t="s">
        <v>5846</v>
      </c>
      <c r="B10886" s="288" t="s">
        <v>2535</v>
      </c>
      <c r="C10886" s="425" t="s">
        <v>2613</v>
      </c>
      <c r="D10886" s="678" t="s">
        <v>40</v>
      </c>
      <c r="E10886" s="678">
        <v>1</v>
      </c>
      <c r="F10886" s="204">
        <v>416</v>
      </c>
      <c r="G10886" s="701">
        <f>E10886*F10886</f>
        <v>416</v>
      </c>
      <c r="H10886" s="678"/>
    </row>
    <row r="10887" spans="1:8" ht="30">
      <c r="A10887" s="676"/>
      <c r="B10887" s="677"/>
      <c r="C10887" s="425" t="s">
        <v>2593</v>
      </c>
      <c r="D10887" s="678" t="s">
        <v>577</v>
      </c>
      <c r="E10887" s="678">
        <v>2</v>
      </c>
      <c r="F10887" s="204">
        <v>81</v>
      </c>
      <c r="G10887" s="701">
        <f t="shared" ref="G10887:G10889" si="827">E10887*F10887</f>
        <v>162</v>
      </c>
      <c r="H10887" s="678"/>
    </row>
    <row r="10888" spans="1:8" ht="32.25" customHeight="1">
      <c r="A10888" s="676"/>
      <c r="B10888" s="677"/>
      <c r="C10888" s="425" t="s">
        <v>2589</v>
      </c>
      <c r="D10888" s="678" t="s">
        <v>5101</v>
      </c>
      <c r="E10888" s="678">
        <v>2</v>
      </c>
      <c r="F10888" s="204">
        <f>6100/300</f>
        <v>20.333333333333332</v>
      </c>
      <c r="G10888" s="701">
        <f t="shared" si="827"/>
        <v>40.666666666666664</v>
      </c>
      <c r="H10888" s="678"/>
    </row>
    <row r="10889" spans="1:8">
      <c r="A10889" s="676"/>
      <c r="B10889" s="677"/>
      <c r="C10889" s="425" t="s">
        <v>2598</v>
      </c>
      <c r="D10889" s="678" t="s">
        <v>40</v>
      </c>
      <c r="E10889" s="678">
        <v>1</v>
      </c>
      <c r="F10889" s="204">
        <v>25</v>
      </c>
      <c r="G10889" s="701">
        <f t="shared" si="827"/>
        <v>25</v>
      </c>
      <c r="H10889" s="103"/>
    </row>
    <row r="10890" spans="1:8">
      <c r="A10890" s="676"/>
      <c r="B10890" s="699" t="s">
        <v>35</v>
      </c>
      <c r="D10890" s="103"/>
      <c r="E10890" s="103"/>
      <c r="F10890" s="429"/>
      <c r="G10890" s="1533">
        <f>SUM(G10886:G10889)</f>
        <v>643.66666666666663</v>
      </c>
      <c r="H10890" s="678"/>
    </row>
    <row r="10891" spans="1:8">
      <c r="A10891" s="676" t="s">
        <v>5847</v>
      </c>
      <c r="B10891" s="288" t="s">
        <v>2537</v>
      </c>
      <c r="C10891" s="425" t="s">
        <v>2586</v>
      </c>
      <c r="D10891" s="678" t="s">
        <v>39</v>
      </c>
      <c r="E10891" s="678">
        <v>0.02</v>
      </c>
      <c r="F10891" s="204">
        <v>6240</v>
      </c>
      <c r="G10891" s="701">
        <f>E10891*F10891</f>
        <v>124.8</v>
      </c>
      <c r="H10891" s="103"/>
    </row>
    <row r="10892" spans="1:8">
      <c r="A10892" s="676"/>
      <c r="B10892" s="677"/>
      <c r="C10892" s="425" t="s">
        <v>2583</v>
      </c>
      <c r="D10892" s="678" t="s">
        <v>40</v>
      </c>
      <c r="E10892" s="678">
        <v>1</v>
      </c>
      <c r="F10892" s="204">
        <v>37</v>
      </c>
      <c r="G10892" s="701">
        <f t="shared" ref="G10892:G10896" si="828">E10892*F10892</f>
        <v>37</v>
      </c>
      <c r="H10892" s="678"/>
    </row>
    <row r="10893" spans="1:8" ht="17.25" customHeight="1">
      <c r="A10893" s="676"/>
      <c r="B10893" s="677"/>
      <c r="C10893" s="425" t="s">
        <v>2584</v>
      </c>
      <c r="D10893" s="678" t="s">
        <v>5098</v>
      </c>
      <c r="E10893" s="678">
        <v>1</v>
      </c>
      <c r="F10893" s="204">
        <f>5429/1000</f>
        <v>5.4290000000000003</v>
      </c>
      <c r="G10893" s="701">
        <f t="shared" si="828"/>
        <v>5.4290000000000003</v>
      </c>
      <c r="H10893" s="678"/>
    </row>
    <row r="10894" spans="1:8" ht="30">
      <c r="A10894" s="676"/>
      <c r="B10894" s="677"/>
      <c r="C10894" s="425" t="s">
        <v>2593</v>
      </c>
      <c r="D10894" s="678" t="s">
        <v>577</v>
      </c>
      <c r="E10894" s="678">
        <v>2</v>
      </c>
      <c r="F10894" s="204">
        <v>81</v>
      </c>
      <c r="G10894" s="701">
        <f t="shared" si="828"/>
        <v>162</v>
      </c>
      <c r="H10894" s="678"/>
    </row>
    <row r="10895" spans="1:8" ht="33" customHeight="1">
      <c r="A10895" s="676"/>
      <c r="B10895" s="677"/>
      <c r="C10895" s="425" t="s">
        <v>2589</v>
      </c>
      <c r="D10895" s="678" t="s">
        <v>5101</v>
      </c>
      <c r="E10895" s="678">
        <v>2</v>
      </c>
      <c r="F10895" s="204">
        <f>6100/300</f>
        <v>20.333333333333332</v>
      </c>
      <c r="G10895" s="701">
        <f>E10895*F10895</f>
        <v>40.666666666666664</v>
      </c>
      <c r="H10895" s="678"/>
    </row>
    <row r="10896" spans="1:8">
      <c r="A10896" s="676"/>
      <c r="B10896" s="677"/>
      <c r="C10896" s="425" t="s">
        <v>2598</v>
      </c>
      <c r="D10896" s="678" t="s">
        <v>40</v>
      </c>
      <c r="E10896" s="678">
        <v>1</v>
      </c>
      <c r="F10896" s="204">
        <v>25</v>
      </c>
      <c r="G10896" s="701">
        <f t="shared" si="828"/>
        <v>25</v>
      </c>
      <c r="H10896" s="678"/>
    </row>
    <row r="10897" spans="1:8">
      <c r="A10897" s="676"/>
      <c r="B10897" s="699" t="s">
        <v>35</v>
      </c>
      <c r="D10897" s="103"/>
      <c r="E10897" s="103"/>
      <c r="F10897" s="429"/>
      <c r="G10897" s="1533">
        <f>SUM(G10891:G10896)</f>
        <v>394.89566666666673</v>
      </c>
      <c r="H10897" s="678"/>
    </row>
    <row r="10898" spans="1:8" ht="30">
      <c r="A10898" s="676" t="s">
        <v>5848</v>
      </c>
      <c r="B10898" s="288" t="s">
        <v>2539</v>
      </c>
      <c r="C10898" s="425" t="s">
        <v>2593</v>
      </c>
      <c r="D10898" s="678" t="s">
        <v>577</v>
      </c>
      <c r="E10898" s="678">
        <v>2</v>
      </c>
      <c r="F10898" s="204">
        <v>81</v>
      </c>
      <c r="G10898" s="701">
        <f t="shared" ref="G10898:G10901" si="829">E10898*F10898</f>
        <v>162</v>
      </c>
      <c r="H10898" s="678"/>
    </row>
    <row r="10899" spans="1:8" ht="32.25" customHeight="1">
      <c r="A10899" s="197"/>
      <c r="B10899" s="678"/>
      <c r="C10899" s="425" t="s">
        <v>2589</v>
      </c>
      <c r="D10899" s="678" t="s">
        <v>5101</v>
      </c>
      <c r="E10899" s="678">
        <v>2</v>
      </c>
      <c r="F10899" s="204">
        <f>6100/300</f>
        <v>20.333333333333332</v>
      </c>
      <c r="G10899" s="701">
        <f>E10899*F10899</f>
        <v>40.666666666666664</v>
      </c>
      <c r="H10899" s="678"/>
    </row>
    <row r="10900" spans="1:8">
      <c r="A10900" s="676"/>
      <c r="B10900" s="677"/>
      <c r="C10900" s="425" t="s">
        <v>2598</v>
      </c>
      <c r="D10900" s="678" t="s">
        <v>40</v>
      </c>
      <c r="E10900" s="678">
        <v>1</v>
      </c>
      <c r="F10900" s="204">
        <v>25</v>
      </c>
      <c r="G10900" s="701">
        <f t="shared" ref="G10900" si="830">E10900*F10900</f>
        <v>25</v>
      </c>
      <c r="H10900" s="678"/>
    </row>
    <row r="10901" spans="1:8">
      <c r="A10901" s="676"/>
      <c r="B10901" s="677"/>
      <c r="C10901" s="425" t="s">
        <v>2583</v>
      </c>
      <c r="D10901" s="678" t="s">
        <v>40</v>
      </c>
      <c r="E10901" s="678">
        <v>1</v>
      </c>
      <c r="F10901" s="204">
        <v>37</v>
      </c>
      <c r="G10901" s="701">
        <f t="shared" si="829"/>
        <v>37</v>
      </c>
      <c r="H10901" s="678"/>
    </row>
    <row r="10902" spans="1:8">
      <c r="A10902" s="676"/>
      <c r="B10902" s="699" t="s">
        <v>35</v>
      </c>
      <c r="C10902" s="425"/>
      <c r="D10902" s="678"/>
      <c r="E10902" s="678"/>
      <c r="F10902" s="204"/>
      <c r="G10902" s="1533">
        <f>SUM(G10898:G10901)</f>
        <v>264.66666666666663</v>
      </c>
      <c r="H10902" s="103"/>
    </row>
    <row r="10903" spans="1:8" ht="30">
      <c r="A10903" s="676" t="s">
        <v>5849</v>
      </c>
      <c r="B10903" s="303" t="s">
        <v>2541</v>
      </c>
      <c r="C10903" s="425" t="s">
        <v>572</v>
      </c>
      <c r="D10903" s="678" t="s">
        <v>5109</v>
      </c>
      <c r="E10903" s="678">
        <v>1</v>
      </c>
      <c r="F10903" s="204">
        <f>4700/10</f>
        <v>470</v>
      </c>
      <c r="G10903" s="701">
        <f>E10903*F10903</f>
        <v>470</v>
      </c>
      <c r="H10903" s="678"/>
    </row>
    <row r="10904" spans="1:8" ht="30">
      <c r="A10904" s="678"/>
      <c r="B10904" s="678"/>
      <c r="C10904" s="425" t="s">
        <v>2593</v>
      </c>
      <c r="D10904" s="678" t="s">
        <v>577</v>
      </c>
      <c r="E10904" s="678">
        <v>2</v>
      </c>
      <c r="F10904" s="204">
        <v>81</v>
      </c>
      <c r="G10904" s="701">
        <f>E10904*F10904</f>
        <v>162</v>
      </c>
      <c r="H10904" s="678"/>
    </row>
    <row r="10905" spans="1:8" ht="32.25" customHeight="1">
      <c r="A10905" s="678"/>
      <c r="B10905" s="678"/>
      <c r="C10905" s="425" t="s">
        <v>2589</v>
      </c>
      <c r="D10905" s="678" t="s">
        <v>5101</v>
      </c>
      <c r="E10905" s="197">
        <v>2</v>
      </c>
      <c r="F10905" s="131">
        <f>6100/300</f>
        <v>20.333333333333332</v>
      </c>
      <c r="G10905" s="701">
        <f t="shared" ref="G10905:G10908" si="831">E10905*F10905</f>
        <v>40.666666666666664</v>
      </c>
      <c r="H10905" s="678"/>
    </row>
    <row r="10906" spans="1:8">
      <c r="A10906" s="676"/>
      <c r="B10906" s="677"/>
      <c r="C10906" s="425" t="s">
        <v>2598</v>
      </c>
      <c r="D10906" s="678" t="s">
        <v>40</v>
      </c>
      <c r="E10906" s="678">
        <v>1</v>
      </c>
      <c r="F10906" s="678">
        <v>25</v>
      </c>
      <c r="G10906" s="701">
        <f t="shared" si="831"/>
        <v>25</v>
      </c>
      <c r="H10906" s="678"/>
    </row>
    <row r="10907" spans="1:8">
      <c r="A10907" s="676"/>
      <c r="B10907" s="677"/>
      <c r="C10907" s="425" t="s">
        <v>2583</v>
      </c>
      <c r="D10907" s="678" t="s">
        <v>40</v>
      </c>
      <c r="E10907" s="678">
        <v>1</v>
      </c>
      <c r="F10907" s="678">
        <v>37</v>
      </c>
      <c r="G10907" s="701">
        <f t="shared" si="831"/>
        <v>37</v>
      </c>
      <c r="H10907" s="678"/>
    </row>
    <row r="10908" spans="1:8" ht="20.25" customHeight="1">
      <c r="A10908" s="676"/>
      <c r="B10908" s="677"/>
      <c r="C10908" s="425" t="s">
        <v>2584</v>
      </c>
      <c r="D10908" s="678" t="s">
        <v>5098</v>
      </c>
      <c r="E10908" s="678">
        <v>1</v>
      </c>
      <c r="F10908" s="598">
        <f>5429/1000</f>
        <v>5.4290000000000003</v>
      </c>
      <c r="G10908" s="701">
        <f t="shared" si="831"/>
        <v>5.4290000000000003</v>
      </c>
      <c r="H10908" s="678"/>
    </row>
    <row r="10909" spans="1:8">
      <c r="A10909" s="676"/>
      <c r="B10909" s="699" t="s">
        <v>35</v>
      </c>
      <c r="D10909" s="103"/>
      <c r="E10909" s="103"/>
      <c r="F10909" s="429"/>
      <c r="G10909" s="1533">
        <f>SUM(G10903:G10908)</f>
        <v>740.0956666666666</v>
      </c>
      <c r="H10909" s="678"/>
    </row>
    <row r="10910" spans="1:8">
      <c r="A10910" s="676" t="s">
        <v>5850</v>
      </c>
      <c r="B10910" s="303" t="s">
        <v>2543</v>
      </c>
      <c r="C10910" s="425" t="s">
        <v>2614</v>
      </c>
      <c r="D10910" s="678" t="s">
        <v>5110</v>
      </c>
      <c r="E10910" s="678">
        <v>1</v>
      </c>
      <c r="F10910" s="204">
        <f>16184/40</f>
        <v>404.6</v>
      </c>
      <c r="G10910" s="701">
        <f>E10910*F10910</f>
        <v>404.6</v>
      </c>
      <c r="H10910" s="103"/>
    </row>
    <row r="10911" spans="1:8" ht="30">
      <c r="A10911" s="676"/>
      <c r="B10911" s="677"/>
      <c r="C10911" s="425" t="s">
        <v>2593</v>
      </c>
      <c r="D10911" s="678" t="s">
        <v>577</v>
      </c>
      <c r="E10911" s="678">
        <v>2</v>
      </c>
      <c r="F10911" s="204">
        <v>81</v>
      </c>
      <c r="G10911" s="701">
        <f t="shared" ref="G10911:G10915" si="832">E10911*F10911</f>
        <v>162</v>
      </c>
      <c r="H10911" s="678"/>
    </row>
    <row r="10912" spans="1:8" ht="35.25" customHeight="1">
      <c r="A10912" s="676"/>
      <c r="B10912" s="677"/>
      <c r="C10912" s="425" t="s">
        <v>2589</v>
      </c>
      <c r="D10912" s="678" t="s">
        <v>5101</v>
      </c>
      <c r="E10912" s="197">
        <v>2</v>
      </c>
      <c r="F10912" s="131">
        <f>6100/300</f>
        <v>20.333333333333332</v>
      </c>
      <c r="G10912" s="701">
        <f t="shared" si="832"/>
        <v>40.666666666666664</v>
      </c>
      <c r="H10912" s="678"/>
    </row>
    <row r="10913" spans="1:8">
      <c r="A10913" s="676"/>
      <c r="B10913" s="677"/>
      <c r="C10913" s="425" t="s">
        <v>2598</v>
      </c>
      <c r="D10913" s="678" t="s">
        <v>40</v>
      </c>
      <c r="E10913" s="678">
        <v>1</v>
      </c>
      <c r="F10913" s="678">
        <v>25</v>
      </c>
      <c r="G10913" s="701">
        <f t="shared" si="832"/>
        <v>25</v>
      </c>
      <c r="H10913" s="678"/>
    </row>
    <row r="10914" spans="1:8">
      <c r="A10914" s="676"/>
      <c r="B10914" s="677"/>
      <c r="C10914" s="425" t="s">
        <v>2583</v>
      </c>
      <c r="D10914" s="678" t="s">
        <v>40</v>
      </c>
      <c r="E10914" s="678">
        <v>1</v>
      </c>
      <c r="F10914" s="678">
        <v>37</v>
      </c>
      <c r="G10914" s="701">
        <f t="shared" si="832"/>
        <v>37</v>
      </c>
      <c r="H10914" s="678"/>
    </row>
    <row r="10915" spans="1:8" ht="21" customHeight="1">
      <c r="A10915" s="676"/>
      <c r="B10915" s="677"/>
      <c r="C10915" s="425" t="s">
        <v>2584</v>
      </c>
      <c r="D10915" s="678" t="s">
        <v>5098</v>
      </c>
      <c r="E10915" s="678">
        <v>1</v>
      </c>
      <c r="F10915" s="204">
        <f>5429/1000</f>
        <v>5.4290000000000003</v>
      </c>
      <c r="G10915" s="701">
        <f t="shared" si="832"/>
        <v>5.4290000000000003</v>
      </c>
      <c r="H10915" s="678"/>
    </row>
    <row r="10916" spans="1:8">
      <c r="A10916" s="676"/>
      <c r="B10916" s="699" t="s">
        <v>35</v>
      </c>
      <c r="D10916" s="103"/>
      <c r="E10916" s="103"/>
      <c r="F10916" s="429"/>
      <c r="G10916" s="1533">
        <f>SUM(G10910:G10915)</f>
        <v>674.69566666666663</v>
      </c>
      <c r="H10916" s="678"/>
    </row>
    <row r="10917" spans="1:8" ht="30">
      <c r="A10917" s="676" t="s">
        <v>5851</v>
      </c>
      <c r="B10917" s="303" t="s">
        <v>2545</v>
      </c>
      <c r="C10917" s="425" t="s">
        <v>2593</v>
      </c>
      <c r="D10917" s="678" t="s">
        <v>577</v>
      </c>
      <c r="E10917" s="678">
        <v>2</v>
      </c>
      <c r="F10917" s="204">
        <v>81</v>
      </c>
      <c r="G10917" s="701">
        <f>E10917*F10917</f>
        <v>162</v>
      </c>
      <c r="H10917" s="678"/>
    </row>
    <row r="10918" spans="1:8" ht="31.5" customHeight="1">
      <c r="A10918" s="676"/>
      <c r="B10918" s="699"/>
      <c r="C10918" s="425" t="s">
        <v>2589</v>
      </c>
      <c r="D10918" s="678" t="s">
        <v>5101</v>
      </c>
      <c r="E10918" s="197">
        <v>2</v>
      </c>
      <c r="F10918" s="131">
        <f>6100/300</f>
        <v>20.333333333333332</v>
      </c>
      <c r="G10918" s="701">
        <f t="shared" ref="G10918:G10921" si="833">E10918*F10918</f>
        <v>40.666666666666664</v>
      </c>
      <c r="H10918" s="678"/>
    </row>
    <row r="10919" spans="1:8">
      <c r="A10919" s="676"/>
      <c r="B10919" s="303"/>
      <c r="C10919" s="425" t="s">
        <v>2598</v>
      </c>
      <c r="D10919" s="678" t="s">
        <v>40</v>
      </c>
      <c r="E10919" s="678">
        <v>1</v>
      </c>
      <c r="F10919" s="1321">
        <v>25</v>
      </c>
      <c r="G10919" s="701">
        <f t="shared" si="833"/>
        <v>25</v>
      </c>
      <c r="H10919" s="678"/>
    </row>
    <row r="10920" spans="1:8">
      <c r="A10920" s="676"/>
      <c r="B10920" s="677"/>
      <c r="C10920" s="425" t="s">
        <v>2583</v>
      </c>
      <c r="D10920" s="678" t="s">
        <v>40</v>
      </c>
      <c r="E10920" s="678">
        <v>1</v>
      </c>
      <c r="F10920" s="1321">
        <v>37</v>
      </c>
      <c r="G10920" s="701">
        <f t="shared" si="833"/>
        <v>37</v>
      </c>
      <c r="H10920" s="678"/>
    </row>
    <row r="10921" spans="1:8" ht="30">
      <c r="A10921" s="676"/>
      <c r="B10921" s="677"/>
      <c r="C10921" s="425" t="s">
        <v>2584</v>
      </c>
      <c r="D10921" s="678" t="s">
        <v>5098</v>
      </c>
      <c r="E10921" s="678">
        <v>1</v>
      </c>
      <c r="F10921" s="598">
        <f>5429/1000</f>
        <v>5.4290000000000003</v>
      </c>
      <c r="G10921" s="701">
        <f t="shared" si="833"/>
        <v>5.4290000000000003</v>
      </c>
      <c r="H10921" s="678"/>
    </row>
    <row r="10922" spans="1:8">
      <c r="A10922" s="676"/>
      <c r="B10922" s="699" t="s">
        <v>35</v>
      </c>
      <c r="D10922" s="103"/>
      <c r="E10922" s="103"/>
      <c r="F10922" s="429"/>
      <c r="G10922" s="1533">
        <f>SUM(G10917:G10921)</f>
        <v>270.0956666666666</v>
      </c>
      <c r="H10922" s="678"/>
    </row>
    <row r="10923" spans="1:8" ht="21" customHeight="1">
      <c r="A10923" s="676" t="s">
        <v>5852</v>
      </c>
      <c r="B10923" s="303" t="s">
        <v>2547</v>
      </c>
      <c r="C10923" s="425" t="s">
        <v>2615</v>
      </c>
      <c r="D10923" s="678" t="s">
        <v>1989</v>
      </c>
      <c r="E10923" s="678">
        <v>8.9999999999999998E-4</v>
      </c>
      <c r="F10923" s="204">
        <v>9048</v>
      </c>
      <c r="G10923" s="701">
        <f>E10923*F10923</f>
        <v>8.1432000000000002</v>
      </c>
      <c r="H10923" s="678"/>
    </row>
    <row r="10924" spans="1:8">
      <c r="A10924" s="676"/>
      <c r="B10924" s="699"/>
      <c r="C10924" s="425" t="s">
        <v>2616</v>
      </c>
      <c r="D10924" s="678" t="s">
        <v>98</v>
      </c>
      <c r="E10924" s="678">
        <v>0.04</v>
      </c>
      <c r="F10924" s="204">
        <v>10296</v>
      </c>
      <c r="G10924" s="701">
        <f t="shared" ref="G10924:G10929" si="834">E10924*F10924</f>
        <v>411.84000000000003</v>
      </c>
      <c r="H10924" s="678"/>
    </row>
    <row r="10925" spans="1:8">
      <c r="A10925" s="676"/>
      <c r="B10925" s="303"/>
      <c r="C10925" s="425" t="s">
        <v>2586</v>
      </c>
      <c r="D10925" s="678" t="s">
        <v>98</v>
      </c>
      <c r="E10925" s="678">
        <v>2.0000000000000001E-4</v>
      </c>
      <c r="F10925" s="204">
        <v>6240</v>
      </c>
      <c r="G10925" s="701">
        <f t="shared" si="834"/>
        <v>1.248</v>
      </c>
      <c r="H10925" s="678"/>
    </row>
    <row r="10926" spans="1:8">
      <c r="A10926" s="676"/>
      <c r="B10926" s="303"/>
      <c r="C10926" s="425" t="s">
        <v>2583</v>
      </c>
      <c r="D10926" s="678" t="s">
        <v>40</v>
      </c>
      <c r="E10926" s="678">
        <v>1</v>
      </c>
      <c r="F10926" s="678">
        <v>37</v>
      </c>
      <c r="G10926" s="701">
        <f t="shared" si="834"/>
        <v>37</v>
      </c>
      <c r="H10926" s="678"/>
    </row>
    <row r="10927" spans="1:8" ht="19.5" customHeight="1">
      <c r="A10927" s="676"/>
      <c r="B10927" s="677"/>
      <c r="C10927" s="425" t="s">
        <v>2584</v>
      </c>
      <c r="D10927" s="678" t="s">
        <v>5098</v>
      </c>
      <c r="E10927" s="678">
        <v>1</v>
      </c>
      <c r="F10927" s="598">
        <f>5429/1000</f>
        <v>5.4290000000000003</v>
      </c>
      <c r="G10927" s="701">
        <f t="shared" si="834"/>
        <v>5.4290000000000003</v>
      </c>
      <c r="H10927" s="103"/>
    </row>
    <row r="10928" spans="1:8" ht="30">
      <c r="A10928" s="676"/>
      <c r="B10928" s="677"/>
      <c r="C10928" s="425" t="s">
        <v>2593</v>
      </c>
      <c r="D10928" s="678" t="s">
        <v>577</v>
      </c>
      <c r="E10928" s="678">
        <v>2</v>
      </c>
      <c r="F10928" s="204">
        <v>81</v>
      </c>
      <c r="G10928" s="701">
        <f t="shared" si="834"/>
        <v>162</v>
      </c>
      <c r="H10928" s="678"/>
    </row>
    <row r="10929" spans="1:8" ht="30" customHeight="1">
      <c r="A10929" s="676"/>
      <c r="B10929" s="677"/>
      <c r="C10929" s="425" t="s">
        <v>2589</v>
      </c>
      <c r="D10929" s="678" t="s">
        <v>5101</v>
      </c>
      <c r="E10929" s="197">
        <v>2</v>
      </c>
      <c r="F10929" s="131">
        <f>6100/300</f>
        <v>20.333333333333332</v>
      </c>
      <c r="G10929" s="701">
        <f t="shared" si="834"/>
        <v>40.666666666666664</v>
      </c>
      <c r="H10929" s="678"/>
    </row>
    <row r="10930" spans="1:8">
      <c r="A10930" s="676"/>
      <c r="B10930" s="699" t="s">
        <v>35</v>
      </c>
      <c r="D10930" s="103"/>
      <c r="E10930" s="103"/>
      <c r="F10930" s="429"/>
      <c r="G10930" s="1533">
        <f>SUM(G10923:G10929)</f>
        <v>666.32686666666666</v>
      </c>
      <c r="H10930" s="103"/>
    </row>
    <row r="10931" spans="1:8">
      <c r="A10931" s="676" t="s">
        <v>5853</v>
      </c>
      <c r="B10931" s="303" t="s">
        <v>2549</v>
      </c>
      <c r="C10931" s="425" t="s">
        <v>2615</v>
      </c>
      <c r="D10931" s="678" t="s">
        <v>98</v>
      </c>
      <c r="E10931" s="678">
        <v>8.9999999999999998E-4</v>
      </c>
      <c r="F10931" s="204">
        <v>9048</v>
      </c>
      <c r="G10931" s="701">
        <f>E10931*F10931</f>
        <v>8.1432000000000002</v>
      </c>
      <c r="H10931" s="678"/>
    </row>
    <row r="10932" spans="1:8">
      <c r="A10932" s="676"/>
      <c r="B10932" s="699"/>
      <c r="C10932" s="425" t="s">
        <v>2616</v>
      </c>
      <c r="D10932" s="678" t="s">
        <v>98</v>
      </c>
      <c r="E10932" s="678">
        <v>0.04</v>
      </c>
      <c r="F10932" s="204">
        <v>10296</v>
      </c>
      <c r="G10932" s="701">
        <f t="shared" ref="G10932:G10937" si="835">E10932*F10932</f>
        <v>411.84000000000003</v>
      </c>
      <c r="H10932" s="678"/>
    </row>
    <row r="10933" spans="1:8">
      <c r="A10933" s="676"/>
      <c r="B10933" s="303"/>
      <c r="C10933" s="425" t="s">
        <v>2586</v>
      </c>
      <c r="D10933" s="678" t="s">
        <v>98</v>
      </c>
      <c r="E10933" s="678">
        <v>2.0000000000000001E-4</v>
      </c>
      <c r="F10933" s="204">
        <v>6240</v>
      </c>
      <c r="G10933" s="701">
        <f t="shared" si="835"/>
        <v>1.248</v>
      </c>
      <c r="H10933" s="678"/>
    </row>
    <row r="10934" spans="1:8">
      <c r="A10934" s="676"/>
      <c r="B10934" s="677"/>
      <c r="C10934" s="425" t="s">
        <v>2583</v>
      </c>
      <c r="D10934" s="678" t="s">
        <v>40</v>
      </c>
      <c r="E10934" s="678">
        <v>1</v>
      </c>
      <c r="F10934" s="678">
        <v>37</v>
      </c>
      <c r="G10934" s="701">
        <f t="shared" si="835"/>
        <v>37</v>
      </c>
      <c r="H10934" s="678"/>
    </row>
    <row r="10935" spans="1:8" ht="18.75" customHeight="1">
      <c r="A10935" s="676"/>
      <c r="B10935" s="677"/>
      <c r="C10935" s="425" t="s">
        <v>2584</v>
      </c>
      <c r="D10935" s="678" t="s">
        <v>5098</v>
      </c>
      <c r="E10935" s="678">
        <v>1</v>
      </c>
      <c r="F10935" s="204">
        <f>5429/1000</f>
        <v>5.4290000000000003</v>
      </c>
      <c r="G10935" s="701">
        <f t="shared" si="835"/>
        <v>5.4290000000000003</v>
      </c>
      <c r="H10935" s="678"/>
    </row>
    <row r="10936" spans="1:8" ht="30">
      <c r="A10936" s="676"/>
      <c r="B10936" s="677"/>
      <c r="C10936" s="425" t="s">
        <v>2593</v>
      </c>
      <c r="D10936" s="678" t="s">
        <v>577</v>
      </c>
      <c r="E10936" s="678">
        <v>2</v>
      </c>
      <c r="F10936" s="204">
        <v>81</v>
      </c>
      <c r="G10936" s="701">
        <f>E10936*F10936</f>
        <v>162</v>
      </c>
      <c r="H10936" s="678"/>
    </row>
    <row r="10937" spans="1:8" ht="30.75" customHeight="1">
      <c r="A10937" s="676"/>
      <c r="B10937" s="677"/>
      <c r="C10937" s="425" t="s">
        <v>2589</v>
      </c>
      <c r="D10937" s="678" t="s">
        <v>5101</v>
      </c>
      <c r="E10937" s="197">
        <v>2</v>
      </c>
      <c r="F10937" s="131">
        <f>6100/300</f>
        <v>20.333333333333332</v>
      </c>
      <c r="G10937" s="701">
        <f t="shared" si="835"/>
        <v>40.666666666666664</v>
      </c>
      <c r="H10937" s="103"/>
    </row>
    <row r="10938" spans="1:8">
      <c r="A10938" s="676"/>
      <c r="B10938" s="699" t="s">
        <v>35</v>
      </c>
      <c r="D10938" s="103"/>
      <c r="E10938" s="103"/>
      <c r="F10938" s="429"/>
      <c r="G10938" s="1533">
        <f>SUM(G10931:G10937)</f>
        <v>666.32686666666666</v>
      </c>
      <c r="H10938" s="678"/>
    </row>
    <row r="10939" spans="1:8" ht="30">
      <c r="A10939" s="676" t="s">
        <v>5854</v>
      </c>
      <c r="B10939" s="303" t="s">
        <v>2551</v>
      </c>
      <c r="C10939" s="425" t="s">
        <v>2583</v>
      </c>
      <c r="D10939" s="678" t="s">
        <v>40</v>
      </c>
      <c r="E10939" s="678">
        <v>1</v>
      </c>
      <c r="F10939" s="678">
        <v>37</v>
      </c>
      <c r="G10939" s="701">
        <f t="shared" ref="G10939:G10943" si="836">E10939*F10939</f>
        <v>37</v>
      </c>
      <c r="H10939" s="678"/>
    </row>
    <row r="10940" spans="1:8" ht="20.25" customHeight="1">
      <c r="A10940" s="676"/>
      <c r="B10940" s="303"/>
      <c r="C10940" s="425" t="s">
        <v>2584</v>
      </c>
      <c r="D10940" s="678" t="s">
        <v>5098</v>
      </c>
      <c r="E10940" s="678">
        <v>1</v>
      </c>
      <c r="F10940" s="204">
        <f>5429/1000</f>
        <v>5.4290000000000003</v>
      </c>
      <c r="G10940" s="701">
        <f t="shared" si="836"/>
        <v>5.4290000000000003</v>
      </c>
      <c r="H10940" s="678"/>
    </row>
    <row r="10941" spans="1:8">
      <c r="A10941" s="676"/>
      <c r="B10941" s="677"/>
      <c r="C10941" s="425" t="s">
        <v>2586</v>
      </c>
      <c r="D10941" s="678" t="s">
        <v>98</v>
      </c>
      <c r="E10941" s="678">
        <v>2.0000000000000001E-4</v>
      </c>
      <c r="F10941" s="204">
        <v>6240</v>
      </c>
      <c r="G10941" s="701">
        <f t="shared" si="836"/>
        <v>1.248</v>
      </c>
      <c r="H10941" s="678"/>
    </row>
    <row r="10942" spans="1:8" ht="30">
      <c r="A10942" s="676"/>
      <c r="B10942" s="677"/>
      <c r="C10942" s="425" t="s">
        <v>2593</v>
      </c>
      <c r="D10942" s="678" t="s">
        <v>577</v>
      </c>
      <c r="E10942" s="678">
        <v>2</v>
      </c>
      <c r="F10942" s="204">
        <v>81</v>
      </c>
      <c r="G10942" s="701">
        <f t="shared" si="836"/>
        <v>162</v>
      </c>
      <c r="H10942" s="678"/>
    </row>
    <row r="10943" spans="1:8" ht="31.5" customHeight="1">
      <c r="A10943" s="676"/>
      <c r="B10943" s="677"/>
      <c r="C10943" s="425" t="s">
        <v>2589</v>
      </c>
      <c r="D10943" s="678" t="s">
        <v>5101</v>
      </c>
      <c r="E10943" s="197">
        <v>2</v>
      </c>
      <c r="F10943" s="131">
        <f>6100/300</f>
        <v>20.333333333333332</v>
      </c>
      <c r="G10943" s="701">
        <f t="shared" si="836"/>
        <v>40.666666666666664</v>
      </c>
      <c r="H10943" s="678"/>
    </row>
    <row r="10944" spans="1:8">
      <c r="A10944" s="676"/>
      <c r="B10944" s="699" t="s">
        <v>35</v>
      </c>
      <c r="D10944" s="103"/>
      <c r="E10944" s="103"/>
      <c r="F10944" s="429"/>
      <c r="G10944" s="1533">
        <f>SUM(G10939:G10943)</f>
        <v>246.34366666666665</v>
      </c>
      <c r="H10944" s="678"/>
    </row>
    <row r="10945" spans="1:8" ht="30">
      <c r="A10945" s="676" t="s">
        <v>5855</v>
      </c>
      <c r="B10945" s="303" t="s">
        <v>2553</v>
      </c>
      <c r="C10945" s="425" t="s">
        <v>2618</v>
      </c>
      <c r="D10945" s="678" t="s">
        <v>5111</v>
      </c>
      <c r="E10945" s="678">
        <v>1</v>
      </c>
      <c r="F10945" s="204">
        <f>214000/25</f>
        <v>8560</v>
      </c>
      <c r="G10945" s="701">
        <f>E10945*F10945/25</f>
        <v>342.4</v>
      </c>
      <c r="H10945" s="103"/>
    </row>
    <row r="10946" spans="1:8">
      <c r="A10946" s="678"/>
      <c r="B10946" s="678"/>
      <c r="C10946" s="425" t="s">
        <v>2583</v>
      </c>
      <c r="D10946" s="678" t="s">
        <v>40</v>
      </c>
      <c r="E10946" s="678">
        <v>1</v>
      </c>
      <c r="F10946" s="678">
        <v>37</v>
      </c>
      <c r="G10946" s="701">
        <f t="shared" ref="G10946:G10950" si="837">E10946*F10946</f>
        <v>37</v>
      </c>
      <c r="H10946" s="678"/>
    </row>
    <row r="10947" spans="1:8" ht="20.25" customHeight="1">
      <c r="A10947" s="676"/>
      <c r="B10947" s="677"/>
      <c r="C10947" s="425" t="s">
        <v>2584</v>
      </c>
      <c r="D10947" s="678" t="s">
        <v>5098</v>
      </c>
      <c r="E10947" s="678">
        <v>1</v>
      </c>
      <c r="F10947" s="598">
        <f>5429/1000</f>
        <v>5.4290000000000003</v>
      </c>
      <c r="G10947" s="701">
        <f t="shared" si="837"/>
        <v>5.4290000000000003</v>
      </c>
      <c r="H10947" s="678"/>
    </row>
    <row r="10948" spans="1:8">
      <c r="A10948" s="676"/>
      <c r="B10948" s="677"/>
      <c r="C10948" s="425" t="s">
        <v>2586</v>
      </c>
      <c r="D10948" s="678" t="s">
        <v>98</v>
      </c>
      <c r="E10948" s="678">
        <v>2.0000000000000001E-4</v>
      </c>
      <c r="F10948" s="204">
        <v>6240</v>
      </c>
      <c r="G10948" s="701">
        <f t="shared" si="837"/>
        <v>1.248</v>
      </c>
      <c r="H10948" s="678"/>
    </row>
    <row r="10949" spans="1:8">
      <c r="A10949" s="676"/>
      <c r="B10949" s="677"/>
      <c r="C10949" s="425" t="s">
        <v>2597</v>
      </c>
      <c r="D10949" s="678" t="s">
        <v>5112</v>
      </c>
      <c r="E10949" s="678">
        <v>2E-3</v>
      </c>
      <c r="F10949" s="204">
        <v>4992</v>
      </c>
      <c r="G10949" s="701">
        <f t="shared" si="837"/>
        <v>9.984</v>
      </c>
      <c r="H10949" s="678"/>
    </row>
    <row r="10950" spans="1:8">
      <c r="A10950" s="676"/>
      <c r="B10950" s="677"/>
      <c r="C10950" s="425" t="s">
        <v>572</v>
      </c>
      <c r="D10950" s="678" t="s">
        <v>5109</v>
      </c>
      <c r="E10950" s="678">
        <v>1</v>
      </c>
      <c r="F10950" s="204">
        <f>4700/10</f>
        <v>470</v>
      </c>
      <c r="G10950" s="701">
        <f t="shared" si="837"/>
        <v>470</v>
      </c>
      <c r="H10950" s="678"/>
    </row>
    <row r="10951" spans="1:8">
      <c r="A10951" s="676"/>
      <c r="B10951" s="699" t="s">
        <v>35</v>
      </c>
      <c r="D10951" s="103"/>
      <c r="E10951" s="103"/>
      <c r="F10951" s="429"/>
      <c r="G10951" s="1533">
        <f>SUM(G10945:G10950)</f>
        <v>866.06099999999992</v>
      </c>
      <c r="H10951" s="678"/>
    </row>
    <row r="10952" spans="1:8" ht="30">
      <c r="A10952" s="676" t="s">
        <v>5856</v>
      </c>
      <c r="B10952" s="303" t="s">
        <v>2555</v>
      </c>
      <c r="C10952" s="425" t="s">
        <v>2618</v>
      </c>
      <c r="D10952" s="678" t="s">
        <v>5111</v>
      </c>
      <c r="E10952" s="678">
        <v>1</v>
      </c>
      <c r="F10952" s="204">
        <f>214000/25</f>
        <v>8560</v>
      </c>
      <c r="G10952" s="701">
        <f>E10952*F10952/25</f>
        <v>342.4</v>
      </c>
      <c r="H10952" s="103"/>
    </row>
    <row r="10953" spans="1:8">
      <c r="A10953" s="676"/>
      <c r="B10953" s="303"/>
      <c r="C10953" s="425" t="s">
        <v>2583</v>
      </c>
      <c r="D10953" s="678" t="s">
        <v>40</v>
      </c>
      <c r="E10953" s="678">
        <v>1</v>
      </c>
      <c r="F10953" s="678">
        <v>37</v>
      </c>
      <c r="G10953" s="701">
        <f t="shared" ref="G10953:G10957" si="838">E10953*F10953</f>
        <v>37</v>
      </c>
      <c r="H10953" s="678"/>
    </row>
    <row r="10954" spans="1:8" ht="17.25" customHeight="1">
      <c r="A10954" s="676"/>
      <c r="B10954" s="677"/>
      <c r="C10954" s="425" t="s">
        <v>2584</v>
      </c>
      <c r="D10954" s="678" t="s">
        <v>5098</v>
      </c>
      <c r="E10954" s="678">
        <v>1</v>
      </c>
      <c r="F10954" s="204">
        <f>5429/1000</f>
        <v>5.4290000000000003</v>
      </c>
      <c r="G10954" s="701">
        <f t="shared" si="838"/>
        <v>5.4290000000000003</v>
      </c>
      <c r="H10954" s="678"/>
    </row>
    <row r="10955" spans="1:8">
      <c r="A10955" s="676"/>
      <c r="B10955" s="677"/>
      <c r="C10955" s="425" t="s">
        <v>2586</v>
      </c>
      <c r="D10955" s="678" t="s">
        <v>98</v>
      </c>
      <c r="E10955" s="678">
        <v>2.0000000000000001E-4</v>
      </c>
      <c r="F10955" s="204">
        <v>6240</v>
      </c>
      <c r="G10955" s="701">
        <f t="shared" si="838"/>
        <v>1.248</v>
      </c>
      <c r="H10955" s="678"/>
    </row>
    <row r="10956" spans="1:8">
      <c r="A10956" s="676"/>
      <c r="B10956" s="677"/>
      <c r="C10956" s="425" t="s">
        <v>2597</v>
      </c>
      <c r="D10956" s="678" t="s">
        <v>5112</v>
      </c>
      <c r="E10956" s="678">
        <v>5.0000000000000001E-4</v>
      </c>
      <c r="F10956" s="204">
        <v>4992</v>
      </c>
      <c r="G10956" s="701">
        <f t="shared" si="838"/>
        <v>2.496</v>
      </c>
      <c r="H10956" s="678"/>
    </row>
    <row r="10957" spans="1:8">
      <c r="A10957" s="676"/>
      <c r="B10957" s="677"/>
      <c r="C10957" s="425" t="s">
        <v>572</v>
      </c>
      <c r="D10957" s="678" t="s">
        <v>5109</v>
      </c>
      <c r="E10957" s="678">
        <v>1</v>
      </c>
      <c r="F10957" s="204">
        <f>4700/10</f>
        <v>470</v>
      </c>
      <c r="G10957" s="701">
        <f t="shared" si="838"/>
        <v>470</v>
      </c>
      <c r="H10957" s="678"/>
    </row>
    <row r="10958" spans="1:8">
      <c r="A10958" s="676"/>
      <c r="B10958" s="699" t="s">
        <v>35</v>
      </c>
      <c r="D10958" s="103"/>
      <c r="E10958" s="103"/>
      <c r="F10958" s="429"/>
      <c r="G10958" s="1533">
        <f>SUM(G10952:G10957)</f>
        <v>858.57299999999987</v>
      </c>
      <c r="H10958" s="678"/>
    </row>
    <row r="10959" spans="1:8" ht="30">
      <c r="A10959" s="676" t="s">
        <v>5857</v>
      </c>
      <c r="B10959" s="303" t="s">
        <v>2557</v>
      </c>
      <c r="C10959" s="425" t="s">
        <v>2615</v>
      </c>
      <c r="D10959" s="678" t="s">
        <v>98</v>
      </c>
      <c r="E10959" s="678">
        <v>5.0000000000000001E-3</v>
      </c>
      <c r="F10959" s="204">
        <v>9048</v>
      </c>
      <c r="G10959" s="701">
        <f>E10959*F10959</f>
        <v>45.24</v>
      </c>
      <c r="H10959" s="678"/>
    </row>
    <row r="10960" spans="1:8">
      <c r="A10960" s="676"/>
      <c r="B10960" s="699"/>
      <c r="C10960" s="425" t="s">
        <v>2616</v>
      </c>
      <c r="D10960" s="678" t="s">
        <v>98</v>
      </c>
      <c r="E10960" s="678">
        <v>0.04</v>
      </c>
      <c r="F10960" s="204">
        <v>10296</v>
      </c>
      <c r="G10960" s="701">
        <f t="shared" ref="G10960:G10965" si="839">E10960*F10960</f>
        <v>411.84000000000003</v>
      </c>
      <c r="H10960" s="678"/>
    </row>
    <row r="10961" spans="1:8">
      <c r="A10961" s="676"/>
      <c r="B10961" s="303"/>
      <c r="C10961" s="425" t="s">
        <v>2583</v>
      </c>
      <c r="D10961" s="678" t="s">
        <v>40</v>
      </c>
      <c r="E10961" s="678">
        <v>1</v>
      </c>
      <c r="F10961" s="678">
        <v>37</v>
      </c>
      <c r="G10961" s="701">
        <f t="shared" si="839"/>
        <v>37</v>
      </c>
      <c r="H10961" s="678"/>
    </row>
    <row r="10962" spans="1:8" ht="20.25" customHeight="1">
      <c r="A10962" s="676"/>
      <c r="B10962" s="677"/>
      <c r="C10962" s="425" t="s">
        <v>2584</v>
      </c>
      <c r="D10962" s="678" t="s">
        <v>5098</v>
      </c>
      <c r="E10962" s="678">
        <v>1</v>
      </c>
      <c r="F10962" s="598">
        <f>5429/1000</f>
        <v>5.4290000000000003</v>
      </c>
      <c r="G10962" s="701">
        <f t="shared" si="839"/>
        <v>5.4290000000000003</v>
      </c>
      <c r="H10962" s="103"/>
    </row>
    <row r="10963" spans="1:8">
      <c r="A10963" s="676"/>
      <c r="B10963" s="677"/>
      <c r="C10963" s="425" t="s">
        <v>2586</v>
      </c>
      <c r="D10963" s="678" t="s">
        <v>98</v>
      </c>
      <c r="E10963" s="678">
        <v>2.0000000000000001E-4</v>
      </c>
      <c r="F10963" s="204">
        <v>6240</v>
      </c>
      <c r="G10963" s="701">
        <f t="shared" si="839"/>
        <v>1.248</v>
      </c>
      <c r="H10963" s="678"/>
    </row>
    <row r="10964" spans="1:8" ht="30">
      <c r="A10964" s="676"/>
      <c r="B10964" s="677"/>
      <c r="C10964" s="425" t="s">
        <v>2593</v>
      </c>
      <c r="D10964" s="678" t="s">
        <v>577</v>
      </c>
      <c r="E10964" s="678">
        <v>2</v>
      </c>
      <c r="F10964" s="204">
        <v>81</v>
      </c>
      <c r="G10964" s="701">
        <f t="shared" si="839"/>
        <v>162</v>
      </c>
      <c r="H10964" s="678"/>
    </row>
    <row r="10965" spans="1:8" ht="29.25" customHeight="1">
      <c r="A10965" s="676"/>
      <c r="B10965" s="677"/>
      <c r="C10965" s="425" t="s">
        <v>2589</v>
      </c>
      <c r="D10965" s="678" t="s">
        <v>5116</v>
      </c>
      <c r="E10965" s="197">
        <v>2</v>
      </c>
      <c r="F10965" s="131">
        <f>6100/300</f>
        <v>20.333333333333332</v>
      </c>
      <c r="G10965" s="701">
        <f t="shared" si="839"/>
        <v>40.666666666666664</v>
      </c>
      <c r="H10965" s="678"/>
    </row>
    <row r="10966" spans="1:8">
      <c r="A10966" s="676"/>
      <c r="B10966" s="699" t="s">
        <v>35</v>
      </c>
      <c r="D10966" s="103"/>
      <c r="E10966" s="103"/>
      <c r="F10966" s="429"/>
      <c r="G10966" s="1533">
        <f>SUM(G10959:G10965)</f>
        <v>703.42366666666669</v>
      </c>
      <c r="H10966" s="678"/>
    </row>
    <row r="10967" spans="1:8">
      <c r="A10967" s="676" t="s">
        <v>5858</v>
      </c>
      <c r="B10967" s="303" t="s">
        <v>4808</v>
      </c>
      <c r="C10967" s="425" t="s">
        <v>2583</v>
      </c>
      <c r="D10967" s="678" t="s">
        <v>40</v>
      </c>
      <c r="E10967" s="678">
        <v>1</v>
      </c>
      <c r="F10967" s="678">
        <v>37</v>
      </c>
      <c r="G10967" s="701">
        <f t="shared" ref="G10967:G10971" si="840">E10967*F10967</f>
        <v>37</v>
      </c>
      <c r="H10967" s="678"/>
    </row>
    <row r="10968" spans="1:8" ht="16.5" customHeight="1">
      <c r="A10968" s="676"/>
      <c r="B10968" s="303"/>
      <c r="C10968" s="425" t="s">
        <v>2584</v>
      </c>
      <c r="D10968" s="678" t="s">
        <v>5098</v>
      </c>
      <c r="E10968" s="678">
        <v>1</v>
      </c>
      <c r="F10968" s="598">
        <f>5429/1000</f>
        <v>5.4290000000000003</v>
      </c>
      <c r="G10968" s="701">
        <f t="shared" si="840"/>
        <v>5.4290000000000003</v>
      </c>
      <c r="H10968" s="678"/>
    </row>
    <row r="10969" spans="1:8">
      <c r="A10969" s="676"/>
      <c r="B10969" s="303"/>
      <c r="C10969" s="425" t="s">
        <v>2586</v>
      </c>
      <c r="D10969" s="678" t="s">
        <v>98</v>
      </c>
      <c r="E10969" s="678">
        <v>2.0000000000000001E-4</v>
      </c>
      <c r="F10969" s="204">
        <v>6240</v>
      </c>
      <c r="G10969" s="701">
        <f t="shared" si="840"/>
        <v>1.248</v>
      </c>
      <c r="H10969" s="678"/>
    </row>
    <row r="10970" spans="1:8" ht="30">
      <c r="A10970" s="676"/>
      <c r="B10970" s="303"/>
      <c r="C10970" s="425" t="s">
        <v>2593</v>
      </c>
      <c r="D10970" s="678" t="s">
        <v>577</v>
      </c>
      <c r="E10970" s="678">
        <v>2</v>
      </c>
      <c r="F10970" s="204">
        <v>81</v>
      </c>
      <c r="G10970" s="701">
        <f t="shared" si="840"/>
        <v>162</v>
      </c>
      <c r="H10970" s="678"/>
    </row>
    <row r="10971" spans="1:8" ht="34.5" customHeight="1">
      <c r="A10971" s="676"/>
      <c r="B10971" s="303"/>
      <c r="C10971" s="425" t="s">
        <v>2589</v>
      </c>
      <c r="D10971" s="678" t="s">
        <v>5101</v>
      </c>
      <c r="E10971" s="197">
        <v>2</v>
      </c>
      <c r="F10971" s="131">
        <f>6100/300</f>
        <v>20.333333333333332</v>
      </c>
      <c r="G10971" s="701">
        <f t="shared" si="840"/>
        <v>40.666666666666664</v>
      </c>
      <c r="H10971" s="678"/>
    </row>
    <row r="10972" spans="1:8">
      <c r="A10972" s="676"/>
      <c r="B10972" s="699" t="s">
        <v>35</v>
      </c>
      <c r="D10972" s="103"/>
      <c r="E10972" s="103"/>
      <c r="F10972" s="429"/>
      <c r="G10972" s="1533">
        <f>SUM(G10967:G10971)</f>
        <v>246.34366666666665</v>
      </c>
      <c r="H10972" s="678"/>
    </row>
    <row r="10973" spans="1:8">
      <c r="A10973" s="676" t="s">
        <v>5859</v>
      </c>
      <c r="B10973" s="303" t="s">
        <v>2561</v>
      </c>
      <c r="C10973" s="425" t="s">
        <v>2619</v>
      </c>
      <c r="D10973" s="678" t="s">
        <v>98</v>
      </c>
      <c r="E10973" s="1321">
        <v>0.04</v>
      </c>
      <c r="F10973" s="204">
        <v>10296</v>
      </c>
      <c r="G10973" s="701">
        <f t="shared" ref="G10973:G10979" si="841">E10973*F10973</f>
        <v>411.84000000000003</v>
      </c>
      <c r="H10973" s="678"/>
    </row>
    <row r="10974" spans="1:8">
      <c r="A10974" s="676"/>
      <c r="B10974" s="677"/>
      <c r="C10974" s="425" t="s">
        <v>2591</v>
      </c>
      <c r="D10974" s="678" t="s">
        <v>40</v>
      </c>
      <c r="E10974" s="1321">
        <v>1</v>
      </c>
      <c r="F10974" s="204">
        <v>57</v>
      </c>
      <c r="G10974" s="701">
        <f t="shared" si="841"/>
        <v>57</v>
      </c>
      <c r="H10974" s="103"/>
    </row>
    <row r="10975" spans="1:8">
      <c r="A10975" s="676"/>
      <c r="B10975" s="677"/>
      <c r="C10975" s="425" t="s">
        <v>2583</v>
      </c>
      <c r="D10975" s="678" t="s">
        <v>40</v>
      </c>
      <c r="E10975" s="1321">
        <v>1</v>
      </c>
      <c r="F10975" s="1321">
        <v>37</v>
      </c>
      <c r="G10975" s="701">
        <f t="shared" si="841"/>
        <v>37</v>
      </c>
      <c r="H10975" s="678"/>
    </row>
    <row r="10976" spans="1:8" ht="30">
      <c r="A10976" s="676"/>
      <c r="B10976" s="677"/>
      <c r="C10976" s="425" t="s">
        <v>2584</v>
      </c>
      <c r="D10976" s="678" t="s">
        <v>5098</v>
      </c>
      <c r="E10976" s="1321">
        <v>1</v>
      </c>
      <c r="F10976" s="598">
        <f>5429/1000</f>
        <v>5.4290000000000003</v>
      </c>
      <c r="G10976" s="701">
        <f t="shared" si="841"/>
        <v>5.4290000000000003</v>
      </c>
      <c r="H10976" s="678"/>
    </row>
    <row r="10977" spans="1:8">
      <c r="A10977" s="676"/>
      <c r="B10977" s="677"/>
      <c r="C10977" s="425" t="s">
        <v>2586</v>
      </c>
      <c r="D10977" s="678" t="s">
        <v>98</v>
      </c>
      <c r="E10977" s="1321">
        <v>2.0000000000000001E-4</v>
      </c>
      <c r="F10977" s="204">
        <v>6240</v>
      </c>
      <c r="G10977" s="701">
        <f t="shared" si="841"/>
        <v>1.248</v>
      </c>
      <c r="H10977" s="678"/>
    </row>
    <row r="10978" spans="1:8" ht="30">
      <c r="A10978" s="676"/>
      <c r="B10978" s="677"/>
      <c r="C10978" s="425" t="s">
        <v>2593</v>
      </c>
      <c r="D10978" s="678" t="s">
        <v>577</v>
      </c>
      <c r="E10978" s="1321">
        <v>2</v>
      </c>
      <c r="F10978" s="204">
        <v>81</v>
      </c>
      <c r="G10978" s="701">
        <f t="shared" si="841"/>
        <v>162</v>
      </c>
      <c r="H10978" s="678"/>
    </row>
    <row r="10979" spans="1:8" ht="32.25" customHeight="1">
      <c r="A10979" s="676"/>
      <c r="B10979" s="677"/>
      <c r="C10979" s="425" t="s">
        <v>2589</v>
      </c>
      <c r="D10979" s="678" t="s">
        <v>5101</v>
      </c>
      <c r="E10979" s="197">
        <v>2</v>
      </c>
      <c r="F10979" s="131">
        <f>6100/300</f>
        <v>20.333333333333332</v>
      </c>
      <c r="G10979" s="701">
        <f t="shared" si="841"/>
        <v>40.666666666666664</v>
      </c>
      <c r="H10979" s="678"/>
    </row>
    <row r="10980" spans="1:8">
      <c r="A10980" s="676"/>
      <c r="B10980" s="699" t="s">
        <v>35</v>
      </c>
      <c r="D10980" s="103"/>
      <c r="E10980" s="103"/>
      <c r="F10980" s="429"/>
      <c r="G10980" s="1533">
        <f>SUM(G10973:G10979)</f>
        <v>715.18366666666668</v>
      </c>
      <c r="H10980" s="678"/>
    </row>
    <row r="10981" spans="1:8">
      <c r="A10981" s="676" t="s">
        <v>5860</v>
      </c>
      <c r="B10981" s="303" t="s">
        <v>2563</v>
      </c>
      <c r="C10981" s="425" t="s">
        <v>2597</v>
      </c>
      <c r="D10981" s="678" t="s">
        <v>5112</v>
      </c>
      <c r="E10981" s="1321">
        <v>5.0000000000000001E-3</v>
      </c>
      <c r="F10981" s="204">
        <v>4992</v>
      </c>
      <c r="G10981" s="701">
        <f t="shared" ref="G10981:G10986" si="842">E10981*F10981</f>
        <v>24.96</v>
      </c>
      <c r="H10981" s="678"/>
    </row>
    <row r="10982" spans="1:8">
      <c r="A10982" s="676"/>
      <c r="B10982" s="677"/>
      <c r="C10982" s="425" t="s">
        <v>2586</v>
      </c>
      <c r="D10982" s="678" t="s">
        <v>98</v>
      </c>
      <c r="E10982" s="1321">
        <v>2.0000000000000001E-4</v>
      </c>
      <c r="F10982" s="204">
        <v>6240</v>
      </c>
      <c r="G10982" s="701">
        <f t="shared" si="842"/>
        <v>1.248</v>
      </c>
      <c r="H10982" s="678"/>
    </row>
    <row r="10983" spans="1:8">
      <c r="A10983" s="676"/>
      <c r="B10983" s="677"/>
      <c r="C10983" s="425" t="s">
        <v>2583</v>
      </c>
      <c r="D10983" s="678" t="s">
        <v>40</v>
      </c>
      <c r="E10983" s="1321">
        <v>1</v>
      </c>
      <c r="F10983" s="1321">
        <v>37</v>
      </c>
      <c r="G10983" s="701">
        <f t="shared" si="842"/>
        <v>37</v>
      </c>
      <c r="H10983" s="678"/>
    </row>
    <row r="10984" spans="1:8" ht="19.5" customHeight="1">
      <c r="A10984" s="676"/>
      <c r="B10984" s="677"/>
      <c r="C10984" s="425" t="s">
        <v>2584</v>
      </c>
      <c r="D10984" s="678" t="s">
        <v>5098</v>
      </c>
      <c r="E10984" s="1321">
        <v>1</v>
      </c>
      <c r="F10984" s="598">
        <f>5429/1000</f>
        <v>5.4290000000000003</v>
      </c>
      <c r="G10984" s="701">
        <f t="shared" si="842"/>
        <v>5.4290000000000003</v>
      </c>
      <c r="H10984" s="678"/>
    </row>
    <row r="10985" spans="1:8" ht="30">
      <c r="A10985" s="676"/>
      <c r="B10985" s="677"/>
      <c r="C10985" s="425" t="s">
        <v>2593</v>
      </c>
      <c r="D10985" s="678" t="s">
        <v>577</v>
      </c>
      <c r="E10985" s="1321">
        <v>2</v>
      </c>
      <c r="F10985" s="204">
        <v>81</v>
      </c>
      <c r="G10985" s="701">
        <f t="shared" si="842"/>
        <v>162</v>
      </c>
      <c r="H10985" s="678"/>
    </row>
    <row r="10986" spans="1:8" ht="32.25" customHeight="1">
      <c r="A10986" s="676"/>
      <c r="B10986" s="677"/>
      <c r="C10986" s="425" t="s">
        <v>2589</v>
      </c>
      <c r="D10986" s="678" t="s">
        <v>5101</v>
      </c>
      <c r="E10986" s="197">
        <v>2</v>
      </c>
      <c r="F10986" s="131">
        <f>6100/300</f>
        <v>20.333333333333332</v>
      </c>
      <c r="G10986" s="701">
        <f t="shared" si="842"/>
        <v>40.666666666666664</v>
      </c>
      <c r="H10986" s="103"/>
    </row>
    <row r="10987" spans="1:8">
      <c r="A10987" s="676"/>
      <c r="B10987" s="699" t="s">
        <v>35</v>
      </c>
      <c r="C10987" s="425"/>
      <c r="D10987" s="103"/>
      <c r="E10987" s="103"/>
      <c r="F10987" s="429"/>
      <c r="G10987" s="1533">
        <f>SUM(G10981:G10986)</f>
        <v>271.30366666666669</v>
      </c>
      <c r="H10987" s="678"/>
    </row>
    <row r="10988" spans="1:8" ht="30">
      <c r="A10988" s="676" t="s">
        <v>5861</v>
      </c>
      <c r="B10988" s="303" t="s">
        <v>2565</v>
      </c>
      <c r="C10988" s="425" t="s">
        <v>2593</v>
      </c>
      <c r="D10988" s="678" t="s">
        <v>577</v>
      </c>
      <c r="E10988" s="678">
        <v>2</v>
      </c>
      <c r="F10988" s="204">
        <v>81</v>
      </c>
      <c r="G10988" s="701">
        <f>E10988*F10988</f>
        <v>162</v>
      </c>
      <c r="H10988" s="678"/>
    </row>
    <row r="10989" spans="1:8">
      <c r="A10989" s="676"/>
      <c r="B10989" s="677"/>
      <c r="C10989" s="425" t="s">
        <v>28</v>
      </c>
      <c r="D10989" s="678" t="s">
        <v>5113</v>
      </c>
      <c r="E10989" s="678">
        <v>1</v>
      </c>
      <c r="F10989" s="204">
        <f>4700/10</f>
        <v>470</v>
      </c>
      <c r="G10989" s="701">
        <f t="shared" ref="G10989:G10992" si="843">E10989*F10989</f>
        <v>470</v>
      </c>
      <c r="H10989" s="678"/>
    </row>
    <row r="10990" spans="1:8" ht="33" customHeight="1">
      <c r="A10990" s="676"/>
      <c r="B10990" s="677"/>
      <c r="C10990" s="425" t="s">
        <v>2589</v>
      </c>
      <c r="D10990" s="678" t="s">
        <v>5101</v>
      </c>
      <c r="E10990" s="197">
        <v>2</v>
      </c>
      <c r="F10990" s="131">
        <f>6100/300</f>
        <v>20.333333333333332</v>
      </c>
      <c r="G10990" s="701">
        <f t="shared" si="843"/>
        <v>40.666666666666664</v>
      </c>
      <c r="H10990" s="678"/>
    </row>
    <row r="10991" spans="1:8">
      <c r="A10991" s="676"/>
      <c r="B10991" s="677"/>
      <c r="C10991" s="425" t="s">
        <v>2583</v>
      </c>
      <c r="D10991" s="678" t="s">
        <v>40</v>
      </c>
      <c r="E10991" s="678">
        <v>1</v>
      </c>
      <c r="F10991" s="678">
        <v>37</v>
      </c>
      <c r="G10991" s="701">
        <f t="shared" si="843"/>
        <v>37</v>
      </c>
      <c r="H10991" s="678"/>
    </row>
    <row r="10992" spans="1:8" ht="21" customHeight="1">
      <c r="A10992" s="676"/>
      <c r="B10992" s="677"/>
      <c r="C10992" s="425" t="s">
        <v>2584</v>
      </c>
      <c r="D10992" s="678" t="s">
        <v>5098</v>
      </c>
      <c r="E10992" s="678">
        <v>1</v>
      </c>
      <c r="F10992" s="598">
        <f>5429/1000</f>
        <v>5.4290000000000003</v>
      </c>
      <c r="G10992" s="701">
        <f t="shared" si="843"/>
        <v>5.4290000000000003</v>
      </c>
      <c r="H10992" s="678"/>
    </row>
    <row r="10993" spans="1:8">
      <c r="A10993" s="676"/>
      <c r="B10993" s="699" t="s">
        <v>35</v>
      </c>
      <c r="C10993" s="700"/>
      <c r="D10993" s="103"/>
      <c r="E10993" s="103"/>
      <c r="F10993" s="429"/>
      <c r="G10993" s="1533">
        <f>SUM(G10988:G10992)</f>
        <v>715.0956666666666</v>
      </c>
      <c r="H10993" s="678"/>
    </row>
    <row r="10994" spans="1:8">
      <c r="A10994" s="676" t="s">
        <v>5862</v>
      </c>
      <c r="B10994" s="303" t="s">
        <v>2566</v>
      </c>
      <c r="C10994" s="425" t="s">
        <v>2177</v>
      </c>
      <c r="D10994" s="678" t="s">
        <v>98</v>
      </c>
      <c r="E10994" s="678">
        <v>0.09</v>
      </c>
      <c r="F10994" s="204">
        <v>4680</v>
      </c>
      <c r="G10994" s="701">
        <f t="shared" ref="G10994:G11000" si="844">E10994*F10994</f>
        <v>421.2</v>
      </c>
      <c r="H10994" s="103"/>
    </row>
    <row r="10995" spans="1:8">
      <c r="A10995" s="676"/>
      <c r="B10995" s="677"/>
      <c r="C10995" s="425" t="s">
        <v>572</v>
      </c>
      <c r="D10995" s="678" t="s">
        <v>5113</v>
      </c>
      <c r="E10995" s="678">
        <v>1</v>
      </c>
      <c r="F10995" s="204">
        <f>4700/10</f>
        <v>470</v>
      </c>
      <c r="G10995" s="701">
        <f t="shared" si="844"/>
        <v>470</v>
      </c>
      <c r="H10995" s="678"/>
    </row>
    <row r="10996" spans="1:8" ht="30">
      <c r="A10996" s="676"/>
      <c r="B10996" s="677"/>
      <c r="C10996" s="425" t="s">
        <v>2593</v>
      </c>
      <c r="D10996" s="678" t="s">
        <v>577</v>
      </c>
      <c r="E10996" s="678">
        <v>2</v>
      </c>
      <c r="F10996" s="204">
        <v>81</v>
      </c>
      <c r="G10996" s="701">
        <f t="shared" si="844"/>
        <v>162</v>
      </c>
      <c r="H10996" s="678"/>
    </row>
    <row r="10997" spans="1:8">
      <c r="A10997" s="676"/>
      <c r="B10997" s="677"/>
      <c r="C10997" s="425" t="s">
        <v>2583</v>
      </c>
      <c r="D10997" s="678" t="s">
        <v>40</v>
      </c>
      <c r="E10997" s="678">
        <v>1</v>
      </c>
      <c r="F10997" s="678">
        <v>37</v>
      </c>
      <c r="G10997" s="701">
        <f t="shared" si="844"/>
        <v>37</v>
      </c>
      <c r="H10997" s="678"/>
    </row>
    <row r="10998" spans="1:8" ht="17.25" customHeight="1">
      <c r="A10998" s="676"/>
      <c r="B10998" s="677"/>
      <c r="C10998" s="425" t="s">
        <v>2584</v>
      </c>
      <c r="D10998" s="678" t="s">
        <v>5098</v>
      </c>
      <c r="E10998" s="678">
        <v>1</v>
      </c>
      <c r="F10998" s="598">
        <f>5429/1000</f>
        <v>5.4290000000000003</v>
      </c>
      <c r="G10998" s="701">
        <f t="shared" si="844"/>
        <v>5.4290000000000003</v>
      </c>
      <c r="H10998" s="678"/>
    </row>
    <row r="10999" spans="1:8" ht="35.25" customHeight="1">
      <c r="A10999" s="676"/>
      <c r="B10999" s="677"/>
      <c r="C10999" s="425" t="s">
        <v>2589</v>
      </c>
      <c r="D10999" s="678" t="s">
        <v>5101</v>
      </c>
      <c r="E10999" s="197">
        <v>2</v>
      </c>
      <c r="F10999" s="131">
        <f>6100/300</f>
        <v>20.333333333333332</v>
      </c>
      <c r="G10999" s="701">
        <f t="shared" si="844"/>
        <v>40.666666666666664</v>
      </c>
      <c r="H10999" s="678"/>
    </row>
    <row r="11000" spans="1:8">
      <c r="A11000" s="676"/>
      <c r="B11000" s="677"/>
      <c r="C11000" s="425" t="s">
        <v>2598</v>
      </c>
      <c r="D11000" s="678" t="s">
        <v>40</v>
      </c>
      <c r="E11000" s="678">
        <v>1</v>
      </c>
      <c r="F11000" s="204">
        <v>25</v>
      </c>
      <c r="G11000" s="701">
        <f t="shared" si="844"/>
        <v>25</v>
      </c>
      <c r="H11000" s="103"/>
    </row>
    <row r="11001" spans="1:8">
      <c r="A11001" s="676"/>
      <c r="B11001" s="699" t="s">
        <v>35</v>
      </c>
      <c r="D11001" s="103"/>
      <c r="E11001" s="103"/>
      <c r="F11001" s="429"/>
      <c r="G11001" s="1533">
        <f>SUM(G10994:G11000)</f>
        <v>1161.2956666666669</v>
      </c>
      <c r="H11001" s="678"/>
    </row>
    <row r="11002" spans="1:8" ht="30">
      <c r="A11002" s="676" t="s">
        <v>5863</v>
      </c>
      <c r="B11002" s="303" t="s">
        <v>2567</v>
      </c>
      <c r="C11002" s="425" t="s">
        <v>2593</v>
      </c>
      <c r="D11002" s="678" t="s">
        <v>577</v>
      </c>
      <c r="E11002" s="678">
        <v>2</v>
      </c>
      <c r="F11002" s="204">
        <v>81</v>
      </c>
      <c r="G11002" s="701">
        <f>E11002*F11002</f>
        <v>162</v>
      </c>
      <c r="H11002" s="678"/>
    </row>
    <row r="11003" spans="1:8">
      <c r="A11003" s="676"/>
      <c r="B11003" s="677"/>
      <c r="C11003" s="425" t="s">
        <v>28</v>
      </c>
      <c r="D11003" s="678" t="s">
        <v>5113</v>
      </c>
      <c r="E11003" s="678">
        <v>1</v>
      </c>
      <c r="F11003" s="204">
        <f>4700/10</f>
        <v>470</v>
      </c>
      <c r="G11003" s="701">
        <f t="shared" ref="G11003:G11006" si="845">E11003*F11003</f>
        <v>470</v>
      </c>
      <c r="H11003" s="678"/>
    </row>
    <row r="11004" spans="1:8" ht="30.75" customHeight="1">
      <c r="A11004" s="676"/>
      <c r="B11004" s="677"/>
      <c r="C11004" s="425" t="s">
        <v>2589</v>
      </c>
      <c r="D11004" s="678" t="s">
        <v>5101</v>
      </c>
      <c r="E11004" s="197">
        <v>2</v>
      </c>
      <c r="F11004" s="131">
        <f>6100/300</f>
        <v>20.333333333333332</v>
      </c>
      <c r="G11004" s="701">
        <f t="shared" si="845"/>
        <v>40.666666666666664</v>
      </c>
      <c r="H11004" s="678"/>
    </row>
    <row r="11005" spans="1:8">
      <c r="A11005" s="676"/>
      <c r="B11005" s="677"/>
      <c r="C11005" s="425" t="s">
        <v>2583</v>
      </c>
      <c r="D11005" s="678" t="s">
        <v>40</v>
      </c>
      <c r="E11005" s="678">
        <v>1</v>
      </c>
      <c r="F11005" s="678">
        <v>37</v>
      </c>
      <c r="G11005" s="701">
        <f t="shared" si="845"/>
        <v>37</v>
      </c>
      <c r="H11005" s="678"/>
    </row>
    <row r="11006" spans="1:8" ht="18" customHeight="1">
      <c r="A11006" s="676"/>
      <c r="B11006" s="677"/>
      <c r="C11006" s="425" t="s">
        <v>2584</v>
      </c>
      <c r="D11006" s="678" t="s">
        <v>5098</v>
      </c>
      <c r="E11006" s="678">
        <v>1</v>
      </c>
      <c r="F11006" s="598">
        <f>5429/1000</f>
        <v>5.4290000000000003</v>
      </c>
      <c r="G11006" s="701">
        <f t="shared" si="845"/>
        <v>5.4290000000000003</v>
      </c>
      <c r="H11006" s="678"/>
    </row>
    <row r="11007" spans="1:8">
      <c r="A11007" s="676"/>
      <c r="B11007" s="699" t="s">
        <v>35</v>
      </c>
      <c r="C11007" s="700"/>
      <c r="D11007" s="103"/>
      <c r="E11007" s="103"/>
      <c r="F11007" s="429"/>
      <c r="G11007" s="1533">
        <f>SUM(G11002:G11006)</f>
        <v>715.0956666666666</v>
      </c>
      <c r="H11007" s="678"/>
    </row>
    <row r="11008" spans="1:8">
      <c r="A11008" s="676" t="s">
        <v>5864</v>
      </c>
      <c r="B11008" s="303" t="s">
        <v>2568</v>
      </c>
      <c r="C11008" s="425" t="s">
        <v>2177</v>
      </c>
      <c r="D11008" s="678" t="s">
        <v>98</v>
      </c>
      <c r="E11008" s="678">
        <v>0.09</v>
      </c>
      <c r="F11008" s="204">
        <v>4680</v>
      </c>
      <c r="G11008" s="701">
        <f>E11008*F11008</f>
        <v>421.2</v>
      </c>
      <c r="H11008" s="678"/>
    </row>
    <row r="11009" spans="1:8">
      <c r="A11009" s="676"/>
      <c r="B11009" s="677"/>
      <c r="C11009" s="425" t="s">
        <v>572</v>
      </c>
      <c r="D11009" s="678" t="s">
        <v>5113</v>
      </c>
      <c r="E11009" s="678">
        <v>1</v>
      </c>
      <c r="F11009" s="204">
        <f>4700/10</f>
        <v>470</v>
      </c>
      <c r="G11009" s="701">
        <f t="shared" ref="G11009:G11014" si="846">E11009*F11009</f>
        <v>470</v>
      </c>
      <c r="H11009" s="678"/>
    </row>
    <row r="11010" spans="1:8" ht="30">
      <c r="A11010" s="676"/>
      <c r="B11010" s="677"/>
      <c r="C11010" s="425" t="s">
        <v>2593</v>
      </c>
      <c r="D11010" s="678" t="s">
        <v>577</v>
      </c>
      <c r="E11010" s="678">
        <v>2</v>
      </c>
      <c r="F11010" s="204">
        <v>81</v>
      </c>
      <c r="G11010" s="701">
        <f t="shared" si="846"/>
        <v>162</v>
      </c>
      <c r="H11010" s="678"/>
    </row>
    <row r="11011" spans="1:8">
      <c r="A11011" s="676"/>
      <c r="B11011" s="677"/>
      <c r="C11011" s="425" t="s">
        <v>2583</v>
      </c>
      <c r="D11011" s="678" t="s">
        <v>40</v>
      </c>
      <c r="E11011" s="678">
        <v>1</v>
      </c>
      <c r="F11011" s="204">
        <v>37</v>
      </c>
      <c r="G11011" s="701">
        <f t="shared" si="846"/>
        <v>37</v>
      </c>
      <c r="H11011" s="678"/>
    </row>
    <row r="11012" spans="1:8" ht="15.75" customHeight="1">
      <c r="A11012" s="676"/>
      <c r="B11012" s="677"/>
      <c r="C11012" s="425" t="s">
        <v>2584</v>
      </c>
      <c r="D11012" s="678" t="s">
        <v>5098</v>
      </c>
      <c r="E11012" s="678">
        <v>1</v>
      </c>
      <c r="F11012" s="598">
        <f>5429/1000</f>
        <v>5.4290000000000003</v>
      </c>
      <c r="G11012" s="701">
        <f t="shared" si="846"/>
        <v>5.4290000000000003</v>
      </c>
      <c r="H11012" s="103"/>
    </row>
    <row r="11013" spans="1:8" ht="30" customHeight="1">
      <c r="A11013" s="676"/>
      <c r="B11013" s="677"/>
      <c r="C11013" s="425" t="s">
        <v>2589</v>
      </c>
      <c r="D11013" s="678" t="s">
        <v>5101</v>
      </c>
      <c r="E11013" s="197">
        <v>2</v>
      </c>
      <c r="F11013" s="131">
        <f>6100/300</f>
        <v>20.333333333333332</v>
      </c>
      <c r="G11013" s="701">
        <f t="shared" si="846"/>
        <v>40.666666666666664</v>
      </c>
      <c r="H11013" s="103"/>
    </row>
    <row r="11014" spans="1:8">
      <c r="A11014" s="676"/>
      <c r="B11014" s="677"/>
      <c r="C11014" s="425" t="s">
        <v>2598</v>
      </c>
      <c r="D11014" s="678" t="s">
        <v>40</v>
      </c>
      <c r="E11014" s="678">
        <v>1</v>
      </c>
      <c r="F11014" s="204">
        <v>25</v>
      </c>
      <c r="G11014" s="701">
        <f t="shared" si="846"/>
        <v>25</v>
      </c>
      <c r="H11014" s="678"/>
    </row>
    <row r="11015" spans="1:8">
      <c r="A11015" s="676"/>
      <c r="B11015" s="699" t="s">
        <v>35</v>
      </c>
      <c r="D11015" s="103"/>
      <c r="E11015" s="103"/>
      <c r="F11015" s="429"/>
      <c r="G11015" s="1533">
        <f>SUM(G11008:G11014)</f>
        <v>1161.2956666666669</v>
      </c>
      <c r="H11015" s="678"/>
    </row>
    <row r="11016" spans="1:8" ht="30">
      <c r="A11016" s="676" t="s">
        <v>5865</v>
      </c>
      <c r="B11016" s="303" t="s">
        <v>2569</v>
      </c>
      <c r="C11016" s="425" t="s">
        <v>2583</v>
      </c>
      <c r="D11016" s="678" t="s">
        <v>40</v>
      </c>
      <c r="E11016" s="678">
        <v>1</v>
      </c>
      <c r="F11016" s="204">
        <v>37</v>
      </c>
      <c r="G11016" s="701">
        <f t="shared" ref="G11016:G11021" si="847">E11016*F11016</f>
        <v>37</v>
      </c>
      <c r="H11016" s="678"/>
    </row>
    <row r="11017" spans="1:8" ht="21.75" customHeight="1">
      <c r="A11017" s="676"/>
      <c r="B11017" s="303"/>
      <c r="C11017" s="425" t="s">
        <v>2584</v>
      </c>
      <c r="D11017" s="678" t="s">
        <v>5098</v>
      </c>
      <c r="E11017" s="678">
        <v>1</v>
      </c>
      <c r="F11017" s="598">
        <f>5429/1000</f>
        <v>5.4290000000000003</v>
      </c>
      <c r="G11017" s="701">
        <f t="shared" si="847"/>
        <v>5.4290000000000003</v>
      </c>
      <c r="H11017" s="678"/>
    </row>
    <row r="11018" spans="1:8">
      <c r="A11018" s="676"/>
      <c r="B11018" s="303"/>
      <c r="C11018" s="425" t="s">
        <v>2586</v>
      </c>
      <c r="D11018" s="678" t="s">
        <v>98</v>
      </c>
      <c r="E11018" s="678">
        <v>2.0000000000000001E-4</v>
      </c>
      <c r="F11018" s="204">
        <v>6240</v>
      </c>
      <c r="G11018" s="701">
        <f t="shared" si="847"/>
        <v>1.248</v>
      </c>
      <c r="H11018" s="678"/>
    </row>
    <row r="11019" spans="1:8" ht="30">
      <c r="A11019" s="676"/>
      <c r="B11019" s="303"/>
      <c r="C11019" s="425" t="s">
        <v>2593</v>
      </c>
      <c r="D11019" s="678" t="s">
        <v>577</v>
      </c>
      <c r="E11019" s="678">
        <v>2</v>
      </c>
      <c r="F11019" s="204">
        <v>81</v>
      </c>
      <c r="G11019" s="701">
        <f t="shared" si="847"/>
        <v>162</v>
      </c>
      <c r="H11019" s="678"/>
    </row>
    <row r="11020" spans="1:8" ht="33.75" customHeight="1">
      <c r="A11020" s="676"/>
      <c r="B11020" s="303"/>
      <c r="C11020" s="425" t="s">
        <v>2589</v>
      </c>
      <c r="D11020" s="678" t="s">
        <v>5101</v>
      </c>
      <c r="E11020" s="197">
        <v>2</v>
      </c>
      <c r="F11020" s="131">
        <f>6100/300</f>
        <v>20.333333333333332</v>
      </c>
      <c r="G11020" s="701">
        <f t="shared" si="847"/>
        <v>40.666666666666664</v>
      </c>
      <c r="H11020" s="678"/>
    </row>
    <row r="11021" spans="1:8">
      <c r="A11021" s="676"/>
      <c r="B11021" s="303"/>
      <c r="C11021" s="425" t="s">
        <v>2598</v>
      </c>
      <c r="D11021" s="678" t="s">
        <v>40</v>
      </c>
      <c r="E11021" s="678">
        <v>1</v>
      </c>
      <c r="F11021" s="204">
        <v>25</v>
      </c>
      <c r="G11021" s="701">
        <f t="shared" si="847"/>
        <v>25</v>
      </c>
      <c r="H11021" s="103"/>
    </row>
    <row r="11022" spans="1:8">
      <c r="A11022" s="676"/>
      <c r="B11022" s="699" t="s">
        <v>35</v>
      </c>
      <c r="D11022" s="103"/>
      <c r="E11022" s="103"/>
      <c r="F11022" s="429"/>
      <c r="G11022" s="1533">
        <f>SUM(G11016:G11021)</f>
        <v>271.34366666666665</v>
      </c>
      <c r="H11022" s="103"/>
    </row>
    <row r="11023" spans="1:8" ht="30">
      <c r="A11023" s="676" t="s">
        <v>5866</v>
      </c>
      <c r="B11023" s="303" t="s">
        <v>2570</v>
      </c>
      <c r="C11023" s="425" t="s">
        <v>28</v>
      </c>
      <c r="D11023" s="678" t="s">
        <v>5113</v>
      </c>
      <c r="E11023" s="678">
        <v>1</v>
      </c>
      <c r="F11023" s="204">
        <f>4700/10</f>
        <v>470</v>
      </c>
      <c r="G11023" s="701">
        <f>E11023*F11023</f>
        <v>470</v>
      </c>
      <c r="H11023" s="103"/>
    </row>
    <row r="11024" spans="1:8" ht="30">
      <c r="A11024" s="676"/>
      <c r="B11024" s="303"/>
      <c r="C11024" s="425" t="s">
        <v>2593</v>
      </c>
      <c r="D11024" s="678" t="s">
        <v>577</v>
      </c>
      <c r="E11024" s="678">
        <v>2</v>
      </c>
      <c r="F11024" s="204">
        <v>81</v>
      </c>
      <c r="G11024" s="701">
        <f t="shared" ref="G11024:G11026" si="848">E11024*F11024</f>
        <v>162</v>
      </c>
      <c r="H11024" s="103"/>
    </row>
    <row r="11025" spans="1:8" ht="34.5" customHeight="1">
      <c r="A11025" s="676"/>
      <c r="B11025" s="303"/>
      <c r="C11025" s="425" t="s">
        <v>2589</v>
      </c>
      <c r="D11025" s="678" t="s">
        <v>5101</v>
      </c>
      <c r="E11025" s="197">
        <v>2</v>
      </c>
      <c r="F11025" s="131">
        <f>6100/300</f>
        <v>20.333333333333332</v>
      </c>
      <c r="G11025" s="701">
        <f t="shared" si="848"/>
        <v>40.666666666666664</v>
      </c>
      <c r="H11025" s="103"/>
    </row>
    <row r="11026" spans="1:8">
      <c r="A11026" s="676"/>
      <c r="B11026" s="303"/>
      <c r="C11026" s="425" t="s">
        <v>2598</v>
      </c>
      <c r="D11026" s="678" t="s">
        <v>40</v>
      </c>
      <c r="E11026" s="678">
        <v>1</v>
      </c>
      <c r="F11026" s="204">
        <v>25</v>
      </c>
      <c r="G11026" s="701">
        <f t="shared" si="848"/>
        <v>25</v>
      </c>
      <c r="H11026" s="678"/>
    </row>
    <row r="11027" spans="1:8">
      <c r="A11027" s="676"/>
      <c r="B11027" s="699" t="s">
        <v>35</v>
      </c>
      <c r="D11027" s="103"/>
      <c r="E11027" s="103"/>
      <c r="F11027" s="429"/>
      <c r="G11027" s="1533">
        <f>SUM(G11023:G11026)</f>
        <v>697.66666666666663</v>
      </c>
      <c r="H11027" s="678"/>
    </row>
    <row r="11028" spans="1:8" ht="30">
      <c r="A11028" s="676" t="s">
        <v>5867</v>
      </c>
      <c r="B11028" s="303" t="s">
        <v>2571</v>
      </c>
      <c r="C11028" s="425" t="s">
        <v>2599</v>
      </c>
      <c r="D11028" s="678" t="s">
        <v>39</v>
      </c>
      <c r="E11028" s="678">
        <v>1E-3</v>
      </c>
      <c r="F11028" s="457">
        <v>8836</v>
      </c>
      <c r="G11028" s="701">
        <f>E11028*F11028</f>
        <v>8.8360000000000003</v>
      </c>
      <c r="H11028" s="678"/>
    </row>
    <row r="11029" spans="1:8" ht="30">
      <c r="A11029" s="676"/>
      <c r="B11029" s="303"/>
      <c r="C11029" s="425" t="s">
        <v>2593</v>
      </c>
      <c r="D11029" s="678" t="s">
        <v>577</v>
      </c>
      <c r="E11029" s="678">
        <v>2</v>
      </c>
      <c r="F11029" s="204">
        <v>81</v>
      </c>
      <c r="G11029" s="701">
        <f t="shared" ref="G11029" si="849">E11029*F11029</f>
        <v>162</v>
      </c>
      <c r="H11029" s="103"/>
    </row>
    <row r="11030" spans="1:8">
      <c r="A11030" s="676"/>
      <c r="B11030" s="699" t="s">
        <v>35</v>
      </c>
      <c r="D11030" s="103"/>
      <c r="E11030" s="103"/>
      <c r="F11030" s="429"/>
      <c r="G11030" s="1533">
        <f>SUM(G11028:G11029)</f>
        <v>170.83600000000001</v>
      </c>
      <c r="H11030" s="678"/>
    </row>
    <row r="11031" spans="1:8" ht="30">
      <c r="A11031" s="676" t="s">
        <v>5868</v>
      </c>
      <c r="B11031" s="303" t="s">
        <v>2572</v>
      </c>
      <c r="C11031" s="425" t="s">
        <v>2599</v>
      </c>
      <c r="D11031" s="678" t="s">
        <v>39</v>
      </c>
      <c r="E11031" s="678">
        <v>1E-3</v>
      </c>
      <c r="F11031" s="457">
        <v>8836</v>
      </c>
      <c r="G11031" s="701">
        <f>E11031*F11031</f>
        <v>8.8360000000000003</v>
      </c>
      <c r="H11031" s="678"/>
    </row>
    <row r="11032" spans="1:8" ht="30">
      <c r="A11032" s="676"/>
      <c r="B11032" s="677"/>
      <c r="C11032" s="425" t="s">
        <v>2593</v>
      </c>
      <c r="D11032" s="678" t="s">
        <v>577</v>
      </c>
      <c r="E11032" s="678">
        <v>2</v>
      </c>
      <c r="F11032" s="204">
        <v>81</v>
      </c>
      <c r="G11032" s="701">
        <f t="shared" ref="G11032" si="850">E11032*F11032</f>
        <v>162</v>
      </c>
      <c r="H11032" s="103"/>
    </row>
    <row r="11033" spans="1:8">
      <c r="A11033" s="676"/>
      <c r="B11033" s="699" t="s">
        <v>35</v>
      </c>
      <c r="D11033" s="103"/>
      <c r="E11033" s="103"/>
      <c r="F11033" s="429"/>
      <c r="G11033" s="1533">
        <f>SUM(G11031:G11032)</f>
        <v>170.83600000000001</v>
      </c>
      <c r="H11033" s="678"/>
    </row>
    <row r="11034" spans="1:8" ht="30">
      <c r="A11034" s="676" t="s">
        <v>5869</v>
      </c>
      <c r="B11034" s="303" t="s">
        <v>2573</v>
      </c>
      <c r="C11034" s="425" t="s">
        <v>2599</v>
      </c>
      <c r="D11034" s="678" t="s">
        <v>39</v>
      </c>
      <c r="E11034" s="678">
        <v>1E-3</v>
      </c>
      <c r="F11034" s="457">
        <v>8836</v>
      </c>
      <c r="G11034" s="701">
        <f>E11034*F11034</f>
        <v>8.8360000000000003</v>
      </c>
      <c r="H11034" s="678"/>
    </row>
    <row r="11035" spans="1:8" ht="30">
      <c r="A11035" s="676"/>
      <c r="B11035" s="303"/>
      <c r="C11035" s="425" t="s">
        <v>2593</v>
      </c>
      <c r="D11035" s="678" t="s">
        <v>577</v>
      </c>
      <c r="E11035" s="678">
        <v>2</v>
      </c>
      <c r="F11035" s="204">
        <v>81</v>
      </c>
      <c r="G11035" s="701">
        <f t="shared" ref="G11035" si="851">E11035*F11035</f>
        <v>162</v>
      </c>
      <c r="H11035" s="678"/>
    </row>
    <row r="11036" spans="1:8">
      <c r="A11036" s="676"/>
      <c r="B11036" s="699" t="s">
        <v>35</v>
      </c>
      <c r="C11036" s="425"/>
      <c r="D11036" s="103"/>
      <c r="E11036" s="103"/>
      <c r="F11036" s="429"/>
      <c r="G11036" s="1533">
        <f>SUM(G11034:G11035)</f>
        <v>170.83600000000001</v>
      </c>
      <c r="H11036" s="678"/>
    </row>
    <row r="11037" spans="1:8" ht="30">
      <c r="A11037" s="676" t="s">
        <v>5870</v>
      </c>
      <c r="B11037" s="677" t="s">
        <v>4806</v>
      </c>
      <c r="C11037" s="425" t="s">
        <v>2599</v>
      </c>
      <c r="D11037" s="678" t="s">
        <v>39</v>
      </c>
      <c r="E11037" s="678">
        <v>1E-3</v>
      </c>
      <c r="F11037" s="457">
        <v>8836</v>
      </c>
      <c r="G11037" s="701">
        <f>E11037*F11037</f>
        <v>8.8360000000000003</v>
      </c>
      <c r="H11037" s="678"/>
    </row>
    <row r="11038" spans="1:8" ht="30">
      <c r="A11038" s="676"/>
      <c r="B11038" s="699"/>
      <c r="C11038" s="425" t="s">
        <v>2593</v>
      </c>
      <c r="D11038" s="678" t="s">
        <v>577</v>
      </c>
      <c r="E11038" s="678">
        <v>2</v>
      </c>
      <c r="F11038" s="204">
        <v>81</v>
      </c>
      <c r="G11038" s="701">
        <f t="shared" ref="G11038" si="852">E11038*F11038</f>
        <v>162</v>
      </c>
      <c r="H11038" s="678"/>
    </row>
    <row r="11039" spans="1:8">
      <c r="A11039" s="676"/>
      <c r="B11039" s="699"/>
      <c r="D11039" s="103"/>
      <c r="E11039" s="103"/>
      <c r="F11039" s="429"/>
      <c r="G11039" s="1533">
        <f>SUM(G11037:G11038)</f>
        <v>170.83600000000001</v>
      </c>
    </row>
    <row r="11040" spans="1:8" ht="28.5">
      <c r="A11040" s="160" t="s">
        <v>20</v>
      </c>
      <c r="B11040" s="46" t="s">
        <v>4816</v>
      </c>
      <c r="C11040" s="813"/>
      <c r="D11040" s="814"/>
      <c r="E11040" s="814"/>
      <c r="F11040" s="815"/>
      <c r="G11040" s="1563"/>
    </row>
    <row r="11041" spans="1:8" s="6" customFormat="1" ht="43.5" customHeight="1">
      <c r="A11041" s="11" t="s">
        <v>2490</v>
      </c>
      <c r="B11041" s="12" t="s">
        <v>581</v>
      </c>
      <c r="C11041" s="148" t="s">
        <v>582</v>
      </c>
      <c r="D11041" s="104" t="s">
        <v>583</v>
      </c>
      <c r="E11041" s="104">
        <v>1</v>
      </c>
      <c r="F11041" s="1030">
        <v>146820</v>
      </c>
      <c r="G11041" s="1583">
        <f>F11041*E11041/55</f>
        <v>2669.4545454545455</v>
      </c>
      <c r="H11041" s="2075" t="s">
        <v>584</v>
      </c>
    </row>
    <row r="11042" spans="1:8" s="6" customFormat="1" ht="135">
      <c r="A11042" s="36"/>
      <c r="B11042" s="88"/>
      <c r="C11042" s="38" t="s">
        <v>5317</v>
      </c>
      <c r="D11042" s="104" t="s">
        <v>716</v>
      </c>
      <c r="E11042" s="104">
        <v>1</v>
      </c>
      <c r="F11042" s="1030">
        <v>55906</v>
      </c>
      <c r="G11042" s="1583">
        <f>E11042*F11042/100</f>
        <v>559.05999999999995</v>
      </c>
      <c r="H11042" s="2076"/>
    </row>
    <row r="11043" spans="1:8" s="6" customFormat="1" ht="31.5" customHeight="1">
      <c r="A11043" s="36"/>
      <c r="B11043" s="88"/>
      <c r="C11043" s="38" t="s">
        <v>5318</v>
      </c>
      <c r="D11043" s="104" t="s">
        <v>585</v>
      </c>
      <c r="E11043" s="104">
        <v>1</v>
      </c>
      <c r="F11043" s="1030">
        <v>27200</v>
      </c>
      <c r="G11043" s="1583">
        <f>E11043*F11043/100</f>
        <v>272</v>
      </c>
      <c r="H11043" s="2076"/>
    </row>
    <row r="11044" spans="1:8" s="6" customFormat="1" ht="27.75" customHeight="1">
      <c r="A11044" s="36"/>
      <c r="B11044" s="88"/>
      <c r="C11044" s="148" t="s">
        <v>5319</v>
      </c>
      <c r="D11044" s="104" t="s">
        <v>583</v>
      </c>
      <c r="E11044" s="104">
        <v>1</v>
      </c>
      <c r="F11044" s="1030">
        <v>150000</v>
      </c>
      <c r="G11044" s="1583">
        <f>F11044*E11044/55</f>
        <v>2727.2727272727275</v>
      </c>
      <c r="H11044" s="2076"/>
    </row>
    <row r="11045" spans="1:8" s="6" customFormat="1" ht="30">
      <c r="A11045" s="36"/>
      <c r="B11045" s="88"/>
      <c r="C11045" s="148" t="s">
        <v>5320</v>
      </c>
      <c r="D11045" s="104" t="s">
        <v>583</v>
      </c>
      <c r="E11045" s="104">
        <v>1</v>
      </c>
      <c r="F11045" s="1030"/>
      <c r="G11045" s="1583"/>
      <c r="H11045" s="2076"/>
    </row>
    <row r="11046" spans="1:8" s="6" customFormat="1" ht="32.25" customHeight="1">
      <c r="A11046" s="36"/>
      <c r="B11046" s="88"/>
      <c r="C11046" s="963" t="s">
        <v>5321</v>
      </c>
      <c r="D11046" s="1104" t="s">
        <v>595</v>
      </c>
      <c r="E11046" s="1104">
        <v>10</v>
      </c>
      <c r="F11046" s="199">
        <v>29800</v>
      </c>
      <c r="G11046" s="996">
        <f>E11046*F11046/1000</f>
        <v>298</v>
      </c>
      <c r="H11046" s="2076"/>
    </row>
    <row r="11047" spans="1:8" s="6" customFormat="1" ht="30">
      <c r="A11047" s="36"/>
      <c r="B11047" s="88"/>
      <c r="C11047" s="1031" t="s">
        <v>5322</v>
      </c>
      <c r="D11047" s="1032" t="s">
        <v>5323</v>
      </c>
      <c r="E11047" s="1033">
        <v>5</v>
      </c>
      <c r="F11047" s="1030">
        <v>9000</v>
      </c>
      <c r="G11047" s="1583">
        <f>E11047*F11047/500</f>
        <v>90</v>
      </c>
      <c r="H11047" s="2076"/>
    </row>
    <row r="11048" spans="1:8" s="6" customFormat="1" ht="30">
      <c r="A11048" s="36"/>
      <c r="B11048" s="88"/>
      <c r="C11048" s="1031" t="s">
        <v>5324</v>
      </c>
      <c r="D11048" s="1032" t="s">
        <v>5325</v>
      </c>
      <c r="E11048" s="1033">
        <v>5</v>
      </c>
      <c r="F11048" s="1030">
        <v>31200</v>
      </c>
      <c r="G11048" s="1583">
        <f>E11048*F11048/1000</f>
        <v>156</v>
      </c>
      <c r="H11048" s="2076"/>
    </row>
    <row r="11049" spans="1:8" s="6" customFormat="1">
      <c r="A11049" s="36"/>
      <c r="B11049" s="88" t="s">
        <v>579</v>
      </c>
      <c r="C11049" s="87"/>
      <c r="D11049" s="1025"/>
      <c r="E11049" s="1025"/>
      <c r="F11049" s="10"/>
      <c r="G11049" s="1584">
        <f>SUM(G11041:G11048)</f>
        <v>6771.7872727272734</v>
      </c>
      <c r="H11049" s="2077"/>
    </row>
    <row r="11050" spans="1:8" s="6" customFormat="1" ht="30">
      <c r="A11050" s="11" t="s">
        <v>2492</v>
      </c>
      <c r="B11050" s="12" t="s">
        <v>589</v>
      </c>
      <c r="C11050" s="1031" t="s">
        <v>5326</v>
      </c>
      <c r="D11050" s="1032" t="s">
        <v>590</v>
      </c>
      <c r="E11050" s="1025">
        <v>15</v>
      </c>
      <c r="F11050" s="1030">
        <v>11400</v>
      </c>
      <c r="G11050" s="1583">
        <f>E11050*F11050/1000</f>
        <v>171</v>
      </c>
      <c r="H11050" s="2078"/>
    </row>
    <row r="11051" spans="1:8" s="6" customFormat="1">
      <c r="A11051" s="36"/>
      <c r="B11051" s="16"/>
      <c r="C11051" s="1031" t="s">
        <v>591</v>
      </c>
      <c r="D11051" s="1032" t="s">
        <v>590</v>
      </c>
      <c r="E11051" s="1033">
        <v>10</v>
      </c>
      <c r="F11051" s="1030">
        <v>5800</v>
      </c>
      <c r="G11051" s="1583">
        <f>E11051*F11051/500</f>
        <v>116</v>
      </c>
      <c r="H11051" s="2079"/>
    </row>
    <row r="11052" spans="1:8" s="6" customFormat="1" ht="75">
      <c r="A11052" s="36"/>
      <c r="B11052" s="89"/>
      <c r="C11052" s="38" t="s">
        <v>5327</v>
      </c>
      <c r="D11052" s="1025" t="s">
        <v>5328</v>
      </c>
      <c r="E11052" s="1025">
        <v>2</v>
      </c>
      <c r="F11052" s="199">
        <v>76900</v>
      </c>
      <c r="G11052" s="996">
        <f>F11052/50*2</f>
        <v>3076</v>
      </c>
      <c r="H11052" s="2079"/>
    </row>
    <row r="11053" spans="1:8" s="6" customFormat="1" ht="30">
      <c r="A11053" s="36"/>
      <c r="B11053" s="89"/>
      <c r="C11053" s="1031" t="s">
        <v>5322</v>
      </c>
      <c r="D11053" s="1032" t="s">
        <v>593</v>
      </c>
      <c r="E11053" s="1033">
        <v>5</v>
      </c>
      <c r="F11053" s="1030">
        <v>9000</v>
      </c>
      <c r="G11053" s="1583">
        <f>E11053*F11053/500</f>
        <v>90</v>
      </c>
      <c r="H11053" s="2079"/>
    </row>
    <row r="11054" spans="1:8" s="6" customFormat="1" ht="30">
      <c r="A11054" s="36"/>
      <c r="B11054" s="88"/>
      <c r="C11054" s="38" t="s">
        <v>5329</v>
      </c>
      <c r="D11054" s="1032" t="s">
        <v>590</v>
      </c>
      <c r="E11054" s="1025">
        <v>0.5</v>
      </c>
      <c r="F11054" s="1030">
        <v>8875</v>
      </c>
      <c r="G11054" s="1583">
        <f>E11054*F11054/160</f>
        <v>27.734375</v>
      </c>
      <c r="H11054" s="2079"/>
    </row>
    <row r="11055" spans="1:8" s="6" customFormat="1" ht="33.75" customHeight="1">
      <c r="A11055" s="36"/>
      <c r="B11055" s="89"/>
      <c r="C11055" s="963" t="s">
        <v>5321</v>
      </c>
      <c r="D11055" s="1025" t="s">
        <v>595</v>
      </c>
      <c r="E11055" s="1025">
        <v>10</v>
      </c>
      <c r="F11055" s="199">
        <v>29800</v>
      </c>
      <c r="G11055" s="996">
        <f>E11055*F11055/1000</f>
        <v>298</v>
      </c>
      <c r="H11055" s="2079"/>
    </row>
    <row r="11056" spans="1:8" s="6" customFormat="1">
      <c r="A11056" s="36"/>
      <c r="B11056" s="88" t="s">
        <v>35</v>
      </c>
      <c r="C11056" s="38"/>
      <c r="D11056" s="1025"/>
      <c r="E11056" s="1025"/>
      <c r="F11056" s="199"/>
      <c r="G11056" s="1584">
        <f>SUM(G11050:G11055)</f>
        <v>3778.734375</v>
      </c>
      <c r="H11056" s="2080"/>
    </row>
    <row r="11057" spans="1:8" s="6" customFormat="1" ht="30">
      <c r="A11057" s="11" t="s">
        <v>2574</v>
      </c>
      <c r="B11057" s="38" t="s">
        <v>597</v>
      </c>
      <c r="C11057" s="1031" t="s">
        <v>5326</v>
      </c>
      <c r="D11057" s="1032" t="s">
        <v>590</v>
      </c>
      <c r="E11057" s="1025">
        <v>15</v>
      </c>
      <c r="F11057" s="1030">
        <v>11400</v>
      </c>
      <c r="G11057" s="1583">
        <f>E11057*F11057/1000</f>
        <v>171</v>
      </c>
      <c r="H11057" s="2075"/>
    </row>
    <row r="11058" spans="1:8" s="6" customFormat="1">
      <c r="A11058" s="36"/>
      <c r="B11058" s="87"/>
      <c r="C11058" s="1031" t="s">
        <v>591</v>
      </c>
      <c r="D11058" s="1032" t="s">
        <v>590</v>
      </c>
      <c r="E11058" s="1033">
        <v>10</v>
      </c>
      <c r="F11058" s="1030">
        <v>5800</v>
      </c>
      <c r="G11058" s="1583">
        <f>E11058*F11058/500</f>
        <v>116</v>
      </c>
      <c r="H11058" s="2076"/>
    </row>
    <row r="11059" spans="1:8" s="6" customFormat="1" ht="75">
      <c r="A11059" s="36"/>
      <c r="B11059" s="89"/>
      <c r="C11059" s="38" t="s">
        <v>5327</v>
      </c>
      <c r="D11059" s="1025" t="s">
        <v>5328</v>
      </c>
      <c r="E11059" s="1025">
        <v>2</v>
      </c>
      <c r="F11059" s="199">
        <v>76900</v>
      </c>
      <c r="G11059" s="996">
        <f>F11059/50*2</f>
        <v>3076</v>
      </c>
      <c r="H11059" s="2076"/>
    </row>
    <row r="11060" spans="1:8" s="6" customFormat="1" ht="90">
      <c r="A11060" s="36"/>
      <c r="B11060" s="88"/>
      <c r="C11060" s="1031" t="s">
        <v>5330</v>
      </c>
      <c r="D11060" s="1032" t="s">
        <v>593</v>
      </c>
      <c r="E11060" s="1033">
        <v>3</v>
      </c>
      <c r="F11060" s="1030">
        <v>1889</v>
      </c>
      <c r="G11060" s="1583">
        <f>E11060*F11060/10</f>
        <v>566.70000000000005</v>
      </c>
      <c r="H11060" s="2076"/>
    </row>
    <row r="11061" spans="1:8" s="6" customFormat="1" ht="30">
      <c r="A11061" s="36"/>
      <c r="B11061" s="88"/>
      <c r="C11061" s="1031" t="s">
        <v>5331</v>
      </c>
      <c r="D11061" s="1032" t="s">
        <v>677</v>
      </c>
      <c r="E11061" s="1033">
        <v>2</v>
      </c>
      <c r="F11061" s="1034">
        <v>81200</v>
      </c>
      <c r="G11061" s="1583">
        <f>E11061*F11061/500</f>
        <v>324.8</v>
      </c>
      <c r="H11061" s="2076"/>
    </row>
    <row r="11062" spans="1:8" s="6" customFormat="1" ht="30">
      <c r="A11062" s="36"/>
      <c r="B11062" s="88"/>
      <c r="C11062" s="38" t="s">
        <v>5329</v>
      </c>
      <c r="D11062" s="1032" t="s">
        <v>590</v>
      </c>
      <c r="E11062" s="1025">
        <v>0.5</v>
      </c>
      <c r="F11062" s="1030">
        <v>8875</v>
      </c>
      <c r="G11062" s="1583">
        <f>E11062*F11062/160</f>
        <v>27.734375</v>
      </c>
      <c r="H11062" s="2076"/>
    </row>
    <row r="11063" spans="1:8" s="6" customFormat="1" ht="45">
      <c r="A11063" s="36"/>
      <c r="B11063" s="88"/>
      <c r="C11063" s="963" t="s">
        <v>5332</v>
      </c>
      <c r="D11063" s="1025" t="s">
        <v>595</v>
      </c>
      <c r="E11063" s="1025">
        <v>5</v>
      </c>
      <c r="F11063" s="199">
        <v>29800</v>
      </c>
      <c r="G11063" s="996">
        <f>E11063*F11063/1000</f>
        <v>149</v>
      </c>
      <c r="H11063" s="2076"/>
    </row>
    <row r="11064" spans="1:8" s="6" customFormat="1" ht="90">
      <c r="A11064" s="36"/>
      <c r="B11064" s="88"/>
      <c r="C11064" s="38" t="s">
        <v>5333</v>
      </c>
      <c r="D11064" s="1025" t="s">
        <v>40</v>
      </c>
      <c r="E11064" s="1025">
        <v>4</v>
      </c>
      <c r="F11064" s="199">
        <v>74905</v>
      </c>
      <c r="G11064" s="996">
        <f>F11064/75*E11064</f>
        <v>3994.9333333333334</v>
      </c>
      <c r="H11064" s="2076"/>
    </row>
    <row r="11065" spans="1:8" s="6" customFormat="1">
      <c r="A11065" s="36"/>
      <c r="B11065" s="88"/>
      <c r="C11065" s="87" t="s">
        <v>579</v>
      </c>
      <c r="D11065" s="1025"/>
      <c r="E11065" s="1025"/>
      <c r="F11065" s="10"/>
      <c r="G11065" s="1584">
        <f>SUM(G11057:G11064)</f>
        <v>8426.1677083333343</v>
      </c>
      <c r="H11065" s="2077"/>
    </row>
    <row r="11066" spans="1:8" s="6" customFormat="1" ht="34.5" customHeight="1">
      <c r="A11066" s="11" t="s">
        <v>2494</v>
      </c>
      <c r="B11066" s="38" t="s">
        <v>600</v>
      </c>
      <c r="C11066" s="1031" t="s">
        <v>5334</v>
      </c>
      <c r="D11066" s="104" t="s">
        <v>583</v>
      </c>
      <c r="E11066" s="104">
        <v>1</v>
      </c>
      <c r="F11066" s="1030">
        <v>235800</v>
      </c>
      <c r="G11066" s="1583">
        <f>E11066*F11066/55</f>
        <v>4287.272727272727</v>
      </c>
      <c r="H11066" s="2075" t="s">
        <v>584</v>
      </c>
    </row>
    <row r="11067" spans="1:8" s="6" customFormat="1" ht="110.25" customHeight="1">
      <c r="A11067" s="36"/>
      <c r="B11067" s="88"/>
      <c r="C11067" s="38" t="s">
        <v>5317</v>
      </c>
      <c r="D11067" s="104" t="s">
        <v>716</v>
      </c>
      <c r="E11067" s="104">
        <v>1</v>
      </c>
      <c r="F11067" s="1030">
        <v>55906</v>
      </c>
      <c r="G11067" s="1583">
        <f>E11067*F11067/100</f>
        <v>559.05999999999995</v>
      </c>
      <c r="H11067" s="2076"/>
    </row>
    <row r="11068" spans="1:8" s="6" customFormat="1" ht="36" customHeight="1">
      <c r="A11068" s="36"/>
      <c r="B11068" s="88"/>
      <c r="C11068" s="38" t="s">
        <v>5318</v>
      </c>
      <c r="D11068" s="104" t="s">
        <v>585</v>
      </c>
      <c r="E11068" s="104">
        <v>1</v>
      </c>
      <c r="F11068" s="1030">
        <v>27200</v>
      </c>
      <c r="G11068" s="1583">
        <f>E11068*F11068/100</f>
        <v>272</v>
      </c>
      <c r="H11068" s="2076"/>
    </row>
    <row r="11069" spans="1:8" s="6" customFormat="1" ht="45">
      <c r="A11069" s="36"/>
      <c r="B11069" s="88"/>
      <c r="C11069" s="38" t="s">
        <v>598</v>
      </c>
      <c r="D11069" s="104" t="s">
        <v>586</v>
      </c>
      <c r="E11069" s="104">
        <v>5</v>
      </c>
      <c r="F11069" s="1030">
        <v>40200</v>
      </c>
      <c r="G11069" s="1583">
        <f>E11069*F11069/1000</f>
        <v>201</v>
      </c>
      <c r="H11069" s="2076"/>
    </row>
    <row r="11070" spans="1:8" s="6" customFormat="1" ht="30">
      <c r="A11070" s="36"/>
      <c r="B11070" s="88"/>
      <c r="C11070" s="1031" t="s">
        <v>5322</v>
      </c>
      <c r="D11070" s="1032" t="s">
        <v>677</v>
      </c>
      <c r="E11070" s="1033">
        <v>5</v>
      </c>
      <c r="F11070" s="1030">
        <v>9000</v>
      </c>
      <c r="G11070" s="1583">
        <f>E11070*F11070/500</f>
        <v>90</v>
      </c>
      <c r="H11070" s="2076"/>
    </row>
    <row r="11071" spans="1:8" s="6" customFormat="1">
      <c r="A11071" s="36"/>
      <c r="B11071" s="88"/>
      <c r="C11071" s="315" t="s">
        <v>601</v>
      </c>
      <c r="D11071" s="9"/>
      <c r="E11071" s="9"/>
      <c r="F11071" s="10"/>
      <c r="G11071" s="1001">
        <f>SUM(G11066:G11070)</f>
        <v>5409.3327272727274</v>
      </c>
      <c r="H11071" s="2077"/>
    </row>
    <row r="11072" spans="1:8" s="6" customFormat="1" ht="49.5" customHeight="1">
      <c r="A11072" s="11" t="s">
        <v>2496</v>
      </c>
      <c r="B11072" s="12" t="s">
        <v>603</v>
      </c>
      <c r="C11072" s="1031" t="s">
        <v>5326</v>
      </c>
      <c r="D11072" s="1032" t="s">
        <v>590</v>
      </c>
      <c r="E11072" s="1025">
        <v>45</v>
      </c>
      <c r="F11072" s="1030">
        <v>11400</v>
      </c>
      <c r="G11072" s="1583">
        <f>E11072*F11072/1000</f>
        <v>513</v>
      </c>
      <c r="H11072" s="2075" t="s">
        <v>604</v>
      </c>
    </row>
    <row r="11073" spans="1:8" s="6" customFormat="1" ht="20.25" customHeight="1">
      <c r="A11073" s="36"/>
      <c r="B11073" s="12"/>
      <c r="C11073" s="1031" t="s">
        <v>5335</v>
      </c>
      <c r="D11073" s="1032" t="s">
        <v>590</v>
      </c>
      <c r="E11073" s="1025">
        <v>0.5</v>
      </c>
      <c r="F11073" s="1030">
        <v>80000</v>
      </c>
      <c r="G11073" s="1583">
        <f>E11073*F11073/100</f>
        <v>400</v>
      </c>
      <c r="H11073" s="2076"/>
    </row>
    <row r="11074" spans="1:8" s="6" customFormat="1" ht="30">
      <c r="A11074" s="36"/>
      <c r="B11074" s="12"/>
      <c r="C11074" s="1031" t="s">
        <v>605</v>
      </c>
      <c r="D11074" s="1032" t="s">
        <v>590</v>
      </c>
      <c r="E11074" s="1033">
        <v>3</v>
      </c>
      <c r="F11074" s="1030">
        <v>9900</v>
      </c>
      <c r="G11074" s="1583">
        <f>E11074*F11074/500</f>
        <v>59.4</v>
      </c>
      <c r="H11074" s="2076"/>
    </row>
    <row r="11075" spans="1:8" s="6" customFormat="1" ht="30">
      <c r="A11075" s="36"/>
      <c r="B11075" s="88"/>
      <c r="C11075" s="38" t="s">
        <v>5329</v>
      </c>
      <c r="D11075" s="1032" t="s">
        <v>590</v>
      </c>
      <c r="E11075" s="1025">
        <v>0.5</v>
      </c>
      <c r="F11075" s="1030">
        <v>8875</v>
      </c>
      <c r="G11075" s="1583">
        <f>E11075*F11075/160</f>
        <v>27.734375</v>
      </c>
      <c r="H11075" s="2076"/>
    </row>
    <row r="11076" spans="1:8" s="6" customFormat="1" ht="75">
      <c r="A11076" s="36"/>
      <c r="B11076" s="89"/>
      <c r="C11076" s="38" t="s">
        <v>5327</v>
      </c>
      <c r="D11076" s="1025" t="s">
        <v>5328</v>
      </c>
      <c r="E11076" s="1025">
        <v>3</v>
      </c>
      <c r="F11076" s="199">
        <v>76900</v>
      </c>
      <c r="G11076" s="996">
        <f>F11076/50*3</f>
        <v>4614</v>
      </c>
      <c r="H11076" s="2076"/>
    </row>
    <row r="11077" spans="1:8" s="6" customFormat="1" ht="45">
      <c r="A11077" s="36"/>
      <c r="B11077" s="88"/>
      <c r="C11077" s="38" t="s">
        <v>5336</v>
      </c>
      <c r="D11077" s="1032" t="s">
        <v>578</v>
      </c>
      <c r="E11077" s="1035">
        <v>12</v>
      </c>
      <c r="F11077" s="1030">
        <v>29800</v>
      </c>
      <c r="G11077" s="1583">
        <f>E11077*F11077/1000</f>
        <v>357.6</v>
      </c>
      <c r="H11077" s="2076"/>
    </row>
    <row r="11078" spans="1:8" s="6" customFormat="1" ht="90">
      <c r="A11078" s="36"/>
      <c r="B11078" s="12"/>
      <c r="C11078" s="1031" t="s">
        <v>5330</v>
      </c>
      <c r="D11078" s="1032" t="s">
        <v>593</v>
      </c>
      <c r="E11078" s="1033">
        <v>3</v>
      </c>
      <c r="F11078" s="1030">
        <v>1889</v>
      </c>
      <c r="G11078" s="1583">
        <f>E11078*F11078/10</f>
        <v>566.70000000000005</v>
      </c>
      <c r="H11078" s="2076"/>
    </row>
    <row r="11079" spans="1:8" s="6" customFormat="1" ht="90">
      <c r="A11079" s="36"/>
      <c r="B11079" s="12"/>
      <c r="C11079" s="38" t="s">
        <v>5333</v>
      </c>
      <c r="D11079" s="1025" t="s">
        <v>40</v>
      </c>
      <c r="E11079" s="1025">
        <v>4</v>
      </c>
      <c r="F11079" s="199">
        <v>74905</v>
      </c>
      <c r="G11079" s="996">
        <f>F11079/75*E11079</f>
        <v>3994.9333333333334</v>
      </c>
      <c r="H11079" s="2076"/>
    </row>
    <row r="11080" spans="1:8" s="6" customFormat="1">
      <c r="A11080" s="36"/>
      <c r="B11080" s="88" t="s">
        <v>35</v>
      </c>
      <c r="C11080" s="38"/>
      <c r="D11080" s="1025"/>
      <c r="E11080" s="1025"/>
      <c r="F11080" s="199"/>
      <c r="G11080" s="1001">
        <f>SUM(G11072:G11079)</f>
        <v>10533.367708333333</v>
      </c>
      <c r="H11080" s="2077"/>
    </row>
    <row r="11081" spans="1:8" s="6" customFormat="1" ht="60">
      <c r="A11081" s="11" t="s">
        <v>2498</v>
      </c>
      <c r="B11081" s="12" t="s">
        <v>607</v>
      </c>
      <c r="C11081" s="1031" t="s">
        <v>5337</v>
      </c>
      <c r="D11081" s="104" t="s">
        <v>583</v>
      </c>
      <c r="E11081" s="104">
        <v>1</v>
      </c>
      <c r="F11081" s="1030">
        <v>167000</v>
      </c>
      <c r="G11081" s="1583">
        <f>E11081*F11081/55</f>
        <v>3036.3636363636365</v>
      </c>
      <c r="H11081" s="2075" t="s">
        <v>608</v>
      </c>
    </row>
    <row r="11082" spans="1:8" s="6" customFormat="1" ht="135">
      <c r="A11082" s="36"/>
      <c r="B11082" s="89"/>
      <c r="C11082" s="38" t="s">
        <v>5317</v>
      </c>
      <c r="D11082" s="104" t="s">
        <v>585</v>
      </c>
      <c r="E11082" s="104">
        <v>1</v>
      </c>
      <c r="F11082" s="1030">
        <v>55906</v>
      </c>
      <c r="G11082" s="1583">
        <f>E11082*F11082/100</f>
        <v>559.05999999999995</v>
      </c>
      <c r="H11082" s="2076"/>
    </row>
    <row r="11083" spans="1:8" s="6" customFormat="1" ht="35.25" customHeight="1">
      <c r="A11083" s="36"/>
      <c r="B11083" s="89"/>
      <c r="C11083" s="38" t="s">
        <v>5318</v>
      </c>
      <c r="D11083" s="104" t="s">
        <v>908</v>
      </c>
      <c r="E11083" s="104">
        <v>1</v>
      </c>
      <c r="F11083" s="1030">
        <v>27200</v>
      </c>
      <c r="G11083" s="1583">
        <f>E11083*F11083/100</f>
        <v>272</v>
      </c>
      <c r="H11083" s="2076"/>
    </row>
    <row r="11084" spans="1:8" s="6" customFormat="1" ht="45">
      <c r="A11084" s="36"/>
      <c r="B11084" s="89"/>
      <c r="C11084" s="38" t="s">
        <v>5336</v>
      </c>
      <c r="D11084" s="1032" t="s">
        <v>578</v>
      </c>
      <c r="E11084" s="1035">
        <v>12</v>
      </c>
      <c r="F11084" s="1030">
        <v>29800</v>
      </c>
      <c r="G11084" s="1583">
        <f>E11084*F11084/1000</f>
        <v>357.6</v>
      </c>
      <c r="H11084" s="2076"/>
    </row>
    <row r="11085" spans="1:8" s="6" customFormat="1" ht="30">
      <c r="A11085" s="36"/>
      <c r="B11085" s="89"/>
      <c r="C11085" s="1031" t="s">
        <v>5322</v>
      </c>
      <c r="D11085" s="1032" t="s">
        <v>593</v>
      </c>
      <c r="E11085" s="1033">
        <v>5</v>
      </c>
      <c r="F11085" s="1030">
        <v>9000</v>
      </c>
      <c r="G11085" s="1583">
        <f>E11085*F11085/500</f>
        <v>90</v>
      </c>
      <c r="H11085" s="2076"/>
    </row>
    <row r="11086" spans="1:8" s="6" customFormat="1">
      <c r="A11086" s="36"/>
      <c r="B11086" s="88" t="s">
        <v>35</v>
      </c>
      <c r="C11086" s="38"/>
      <c r="D11086" s="1025"/>
      <c r="E11086" s="1025"/>
      <c r="F11086" s="199"/>
      <c r="G11086" s="1584">
        <f>SUM(G11081:G11085)</f>
        <v>4315.0236363636368</v>
      </c>
      <c r="H11086" s="2077"/>
    </row>
    <row r="11087" spans="1:8" s="6" customFormat="1" ht="59.25" customHeight="1">
      <c r="A11087" s="11" t="s">
        <v>2500</v>
      </c>
      <c r="B11087" s="1031" t="s">
        <v>610</v>
      </c>
      <c r="C11087" s="1031" t="s">
        <v>5326</v>
      </c>
      <c r="D11087" s="1032" t="s">
        <v>590</v>
      </c>
      <c r="E11087" s="1025">
        <v>35</v>
      </c>
      <c r="F11087" s="1030">
        <v>11400</v>
      </c>
      <c r="G11087" s="1583">
        <f>E11087*F11087/1000</f>
        <v>399</v>
      </c>
      <c r="H11087" s="2075" t="s">
        <v>611</v>
      </c>
    </row>
    <row r="11088" spans="1:8" s="6" customFormat="1" ht="30">
      <c r="A11088" s="36"/>
      <c r="B11088" s="88"/>
      <c r="C11088" s="1031" t="s">
        <v>5338</v>
      </c>
      <c r="D11088" s="1032" t="s">
        <v>590</v>
      </c>
      <c r="E11088" s="1025">
        <v>1</v>
      </c>
      <c r="F11088" s="1030">
        <v>80000</v>
      </c>
      <c r="G11088" s="1583">
        <f>E11088*F11088/100</f>
        <v>800</v>
      </c>
      <c r="H11088" s="2076"/>
    </row>
    <row r="11089" spans="1:8" s="6" customFormat="1">
      <c r="A11089" s="36"/>
      <c r="B11089" s="88"/>
      <c r="C11089" s="1031" t="s">
        <v>5339</v>
      </c>
      <c r="D11089" s="1032" t="s">
        <v>590</v>
      </c>
      <c r="E11089" s="1033">
        <v>3</v>
      </c>
      <c r="F11089" s="1030">
        <v>9900</v>
      </c>
      <c r="G11089" s="1583">
        <f>E11089*F11089/1000</f>
        <v>29.7</v>
      </c>
      <c r="H11089" s="2076"/>
    </row>
    <row r="11090" spans="1:8" s="6" customFormat="1" ht="30">
      <c r="A11090" s="36"/>
      <c r="B11090" s="89"/>
      <c r="C11090" s="38" t="s">
        <v>5329</v>
      </c>
      <c r="D11090" s="1032" t="s">
        <v>590</v>
      </c>
      <c r="E11090" s="1025">
        <v>1</v>
      </c>
      <c r="F11090" s="1030">
        <v>8875</v>
      </c>
      <c r="G11090" s="1583">
        <f>E11090*F11090/500</f>
        <v>17.75</v>
      </c>
      <c r="H11090" s="2076"/>
    </row>
    <row r="11091" spans="1:8" s="6" customFormat="1" ht="45">
      <c r="A11091" s="36"/>
      <c r="B11091" s="88"/>
      <c r="C11091" s="38" t="s">
        <v>5336</v>
      </c>
      <c r="D11091" s="1032" t="s">
        <v>578</v>
      </c>
      <c r="E11091" s="1035">
        <v>12</v>
      </c>
      <c r="F11091" s="1030">
        <v>29800</v>
      </c>
      <c r="G11091" s="1583">
        <f>E11091*F11091/1000</f>
        <v>357.6</v>
      </c>
      <c r="H11091" s="2076"/>
    </row>
    <row r="11092" spans="1:8" s="6" customFormat="1" ht="75">
      <c r="A11092" s="36"/>
      <c r="B11092" s="89"/>
      <c r="C11092" s="38" t="s">
        <v>5327</v>
      </c>
      <c r="D11092" s="1025" t="s">
        <v>5328</v>
      </c>
      <c r="E11092" s="1025">
        <v>2</v>
      </c>
      <c r="F11092" s="199">
        <v>76900</v>
      </c>
      <c r="G11092" s="996">
        <f>F11092/50*1</f>
        <v>1538</v>
      </c>
      <c r="H11092" s="2076"/>
    </row>
    <row r="11093" spans="1:8" s="6" customFormat="1" ht="90">
      <c r="A11093" s="36"/>
      <c r="B11093" s="88"/>
      <c r="C11093" s="1031" t="s">
        <v>5330</v>
      </c>
      <c r="D11093" s="1032" t="s">
        <v>593</v>
      </c>
      <c r="E11093" s="1033">
        <v>3</v>
      </c>
      <c r="F11093" s="1030">
        <v>1889</v>
      </c>
      <c r="G11093" s="1583">
        <f>E11093*F11093/10</f>
        <v>566.70000000000005</v>
      </c>
      <c r="H11093" s="2076"/>
    </row>
    <row r="11094" spans="1:8" s="6" customFormat="1">
      <c r="A11094" s="36"/>
      <c r="B11094" s="88"/>
      <c r="C11094" s="87" t="s">
        <v>601</v>
      </c>
      <c r="D11094" s="1036"/>
      <c r="E11094" s="17"/>
      <c r="F11094" s="10"/>
      <c r="G11094" s="1001">
        <f>SUM(G11087:G11093)</f>
        <v>3708.75</v>
      </c>
      <c r="H11094" s="2077"/>
    </row>
    <row r="11095" spans="1:8" s="6" customFormat="1" ht="32.25" customHeight="1">
      <c r="A11095" s="11" t="s">
        <v>2502</v>
      </c>
      <c r="B11095" s="38" t="s">
        <v>613</v>
      </c>
      <c r="C11095" s="1031" t="s">
        <v>5326</v>
      </c>
      <c r="D11095" s="1032" t="s">
        <v>590</v>
      </c>
      <c r="E11095" s="1025">
        <v>35</v>
      </c>
      <c r="F11095" s="1030">
        <v>11400</v>
      </c>
      <c r="G11095" s="1583">
        <f>E11095*F11095/1000</f>
        <v>399</v>
      </c>
      <c r="H11095" s="2075" t="s">
        <v>604</v>
      </c>
    </row>
    <row r="11096" spans="1:8" s="6" customFormat="1" ht="30">
      <c r="A11096" s="36"/>
      <c r="B11096" s="88"/>
      <c r="C11096" s="1031" t="s">
        <v>5340</v>
      </c>
      <c r="D11096" s="1032" t="s">
        <v>5341</v>
      </c>
      <c r="E11096" s="1025">
        <v>3</v>
      </c>
      <c r="F11096" s="1030">
        <v>80000</v>
      </c>
      <c r="G11096" s="1583">
        <f>E11096*F11096/100</f>
        <v>2400</v>
      </c>
      <c r="H11096" s="2076"/>
    </row>
    <row r="11097" spans="1:8" s="6" customFormat="1" ht="30">
      <c r="A11097" s="36"/>
      <c r="B11097" s="88"/>
      <c r="C11097" s="1031" t="s">
        <v>614</v>
      </c>
      <c r="D11097" s="1032" t="s">
        <v>590</v>
      </c>
      <c r="E11097" s="1033">
        <v>3</v>
      </c>
      <c r="F11097" s="1030">
        <v>9900</v>
      </c>
      <c r="G11097" s="1583">
        <f t="shared" ref="G11097" si="853">E11097*F11097/1000</f>
        <v>29.7</v>
      </c>
      <c r="H11097" s="2076"/>
    </row>
    <row r="11098" spans="1:8" s="6" customFormat="1" ht="30">
      <c r="A11098" s="36"/>
      <c r="B11098" s="88"/>
      <c r="C11098" s="38" t="s">
        <v>5329</v>
      </c>
      <c r="D11098" s="1032" t="s">
        <v>590</v>
      </c>
      <c r="E11098" s="1025">
        <v>1</v>
      </c>
      <c r="F11098" s="1030">
        <v>8875</v>
      </c>
      <c r="G11098" s="1583">
        <f>E11098*F11098/160</f>
        <v>55.46875</v>
      </c>
      <c r="H11098" s="2076"/>
    </row>
    <row r="11099" spans="1:8" s="6" customFormat="1" ht="75">
      <c r="A11099" s="36"/>
      <c r="B11099" s="89"/>
      <c r="C11099" s="38" t="s">
        <v>5327</v>
      </c>
      <c r="D11099" s="1025" t="s">
        <v>5328</v>
      </c>
      <c r="E11099" s="1025">
        <v>2</v>
      </c>
      <c r="F11099" s="199">
        <v>76900</v>
      </c>
      <c r="G11099" s="996">
        <f>F11099/50*1</f>
        <v>1538</v>
      </c>
      <c r="H11099" s="2076"/>
    </row>
    <row r="11100" spans="1:8" s="6" customFormat="1" ht="90">
      <c r="A11100" s="36"/>
      <c r="B11100" s="88"/>
      <c r="C11100" s="1031" t="s">
        <v>5330</v>
      </c>
      <c r="D11100" s="1032" t="s">
        <v>593</v>
      </c>
      <c r="E11100" s="1033">
        <v>3</v>
      </c>
      <c r="F11100" s="1030">
        <v>1889</v>
      </c>
      <c r="G11100" s="1583">
        <f>E11100*F11100/10</f>
        <v>566.70000000000005</v>
      </c>
      <c r="H11100" s="2076"/>
    </row>
    <row r="11101" spans="1:8" s="6" customFormat="1">
      <c r="A11101" s="36"/>
      <c r="B11101" s="88"/>
      <c r="C11101" s="315" t="s">
        <v>601</v>
      </c>
      <c r="D11101" s="9"/>
      <c r="E11101" s="9"/>
      <c r="F11101" s="10"/>
      <c r="G11101" s="1001">
        <f>SUM(G11095:G11100)</f>
        <v>4988.8687499999996</v>
      </c>
      <c r="H11101" s="2077"/>
    </row>
    <row r="11102" spans="1:8" s="6" customFormat="1" ht="35.25" customHeight="1">
      <c r="A11102" s="11" t="s">
        <v>2575</v>
      </c>
      <c r="B11102" s="12" t="s">
        <v>616</v>
      </c>
      <c r="C11102" s="1031" t="s">
        <v>617</v>
      </c>
      <c r="D11102" s="1033" t="s">
        <v>618</v>
      </c>
      <c r="E11102" s="1033">
        <v>2</v>
      </c>
      <c r="F11102" s="1030">
        <v>69000</v>
      </c>
      <c r="G11102" s="1583">
        <f>E11102*F11102/96</f>
        <v>1437.5</v>
      </c>
      <c r="H11102" s="2075" t="s">
        <v>619</v>
      </c>
    </row>
    <row r="11103" spans="1:8" s="6" customFormat="1" ht="45">
      <c r="A11103" s="11"/>
      <c r="B11103" s="89"/>
      <c r="C11103" s="963" t="s">
        <v>594</v>
      </c>
      <c r="D11103" s="1032" t="s">
        <v>593</v>
      </c>
      <c r="E11103" s="1035">
        <v>3</v>
      </c>
      <c r="F11103" s="1030">
        <v>29800</v>
      </c>
      <c r="G11103" s="1583">
        <f>E11103*F11103/1000</f>
        <v>89.4</v>
      </c>
      <c r="H11103" s="2076"/>
    </row>
    <row r="11104" spans="1:8" s="6" customFormat="1">
      <c r="A11104" s="11"/>
      <c r="B11104" s="89" t="s">
        <v>35</v>
      </c>
      <c r="C11104" s="38"/>
      <c r="D11104" s="1025"/>
      <c r="E11104" s="1025"/>
      <c r="F11104" s="199"/>
      <c r="G11104" s="1584">
        <f>SUM(G11102:G11103)</f>
        <v>1526.9</v>
      </c>
      <c r="H11104" s="2077"/>
    </row>
    <row r="11105" spans="1:8" s="6" customFormat="1" ht="45">
      <c r="A11105" s="11" t="s">
        <v>2504</v>
      </c>
      <c r="B11105" s="12" t="s">
        <v>5342</v>
      </c>
      <c r="C11105" s="1031" t="s">
        <v>622</v>
      </c>
      <c r="D11105" s="1033" t="s">
        <v>618</v>
      </c>
      <c r="E11105" s="1033">
        <v>2</v>
      </c>
      <c r="F11105" s="1030">
        <v>49900</v>
      </c>
      <c r="G11105" s="1583">
        <f>E11105*F11105/96</f>
        <v>1039.5833333333333</v>
      </c>
      <c r="H11105" s="2075" t="s">
        <v>619</v>
      </c>
    </row>
    <row r="11106" spans="1:8" s="6" customFormat="1" ht="45">
      <c r="A11106" s="36"/>
      <c r="B11106" s="89"/>
      <c r="C11106" s="38" t="s">
        <v>5336</v>
      </c>
      <c r="D11106" s="1032" t="s">
        <v>578</v>
      </c>
      <c r="E11106" s="1035">
        <v>12</v>
      </c>
      <c r="F11106" s="1030">
        <v>29800</v>
      </c>
      <c r="G11106" s="1583">
        <f>E11106*F11106/1000</f>
        <v>357.6</v>
      </c>
      <c r="H11106" s="2076"/>
    </row>
    <row r="11107" spans="1:8" s="6" customFormat="1">
      <c r="A11107" s="36"/>
      <c r="B11107" s="88" t="s">
        <v>35</v>
      </c>
      <c r="C11107" s="38"/>
      <c r="D11107" s="1025"/>
      <c r="E11107" s="1025"/>
      <c r="F11107" s="199"/>
      <c r="G11107" s="1584">
        <f>SUM(G11105:G11106)</f>
        <v>1397.1833333333334</v>
      </c>
      <c r="H11107" s="2076"/>
    </row>
    <row r="11108" spans="1:8" s="6" customFormat="1" ht="30">
      <c r="A11108" s="11" t="s">
        <v>2506</v>
      </c>
      <c r="B11108" s="12" t="s">
        <v>624</v>
      </c>
      <c r="C11108" s="1031" t="s">
        <v>5322</v>
      </c>
      <c r="D11108" s="1032" t="s">
        <v>677</v>
      </c>
      <c r="E11108" s="1033">
        <v>5</v>
      </c>
      <c r="F11108" s="1030">
        <v>9000</v>
      </c>
      <c r="G11108" s="1583">
        <f>E11108*F11108/500</f>
        <v>90</v>
      </c>
      <c r="H11108" s="2076"/>
    </row>
    <row r="11109" spans="1:8" s="6" customFormat="1" ht="30">
      <c r="A11109" s="36"/>
      <c r="B11109" s="89"/>
      <c r="C11109" s="1031" t="s">
        <v>5343</v>
      </c>
      <c r="D11109" s="1032" t="s">
        <v>677</v>
      </c>
      <c r="E11109" s="1033">
        <v>2</v>
      </c>
      <c r="F11109" s="1034">
        <v>81200</v>
      </c>
      <c r="G11109" s="1583">
        <f>E11109*F11109/500</f>
        <v>324.8</v>
      </c>
      <c r="H11109" s="2076"/>
    </row>
    <row r="11110" spans="1:8" s="6" customFormat="1" ht="45">
      <c r="A11110" s="36"/>
      <c r="B11110" s="89"/>
      <c r="C11110" s="38" t="s">
        <v>5336</v>
      </c>
      <c r="D11110" s="1032" t="s">
        <v>578</v>
      </c>
      <c r="E11110" s="1035">
        <v>24</v>
      </c>
      <c r="F11110" s="1030">
        <v>29800</v>
      </c>
      <c r="G11110" s="1583">
        <f>E11110*F11110/1000</f>
        <v>715.2</v>
      </c>
      <c r="H11110" s="2076"/>
    </row>
    <row r="11111" spans="1:8" s="6" customFormat="1">
      <c r="A11111" s="36"/>
      <c r="B11111" s="89"/>
      <c r="C11111" s="38" t="s">
        <v>625</v>
      </c>
      <c r="D11111" s="1104"/>
      <c r="E11111" s="1104">
        <v>3</v>
      </c>
      <c r="F11111" s="199">
        <v>44000</v>
      </c>
      <c r="G11111" s="996">
        <f t="shared" ref="G11111:G11117" si="854">E11111*F11111/96</f>
        <v>1375</v>
      </c>
      <c r="H11111" s="2076"/>
    </row>
    <row r="11112" spans="1:8" s="6" customFormat="1">
      <c r="A11112" s="36"/>
      <c r="B11112" s="89"/>
      <c r="C11112" s="38" t="s">
        <v>626</v>
      </c>
      <c r="D11112" s="1104"/>
      <c r="E11112" s="1104">
        <v>3</v>
      </c>
      <c r="F11112" s="199">
        <v>41900</v>
      </c>
      <c r="G11112" s="996">
        <f t="shared" si="854"/>
        <v>1309.375</v>
      </c>
      <c r="H11112" s="2076"/>
    </row>
    <row r="11113" spans="1:8" s="6" customFormat="1">
      <c r="A11113" s="36"/>
      <c r="B11113" s="89"/>
      <c r="C11113" s="38" t="s">
        <v>627</v>
      </c>
      <c r="D11113" s="1104"/>
      <c r="E11113" s="1104">
        <v>3</v>
      </c>
      <c r="F11113" s="199">
        <v>44000</v>
      </c>
      <c r="G11113" s="996">
        <f t="shared" si="854"/>
        <v>1375</v>
      </c>
      <c r="H11113" s="2076"/>
    </row>
    <row r="11114" spans="1:8" s="6" customFormat="1">
      <c r="A11114" s="36"/>
      <c r="B11114" s="89"/>
      <c r="C11114" s="38" t="s">
        <v>628</v>
      </c>
      <c r="D11114" s="1104"/>
      <c r="E11114" s="1104">
        <v>3</v>
      </c>
      <c r="F11114" s="199">
        <v>39000</v>
      </c>
      <c r="G11114" s="996">
        <f t="shared" si="854"/>
        <v>1218.75</v>
      </c>
      <c r="H11114" s="2076"/>
    </row>
    <row r="11115" spans="1:8" s="6" customFormat="1">
      <c r="A11115" s="36"/>
      <c r="B11115" s="89"/>
      <c r="C11115" s="38" t="s">
        <v>629</v>
      </c>
      <c r="D11115" s="1104"/>
      <c r="E11115" s="1104">
        <v>3</v>
      </c>
      <c r="F11115" s="199">
        <v>39000</v>
      </c>
      <c r="G11115" s="996">
        <f t="shared" si="854"/>
        <v>1218.75</v>
      </c>
      <c r="H11115" s="2076"/>
    </row>
    <row r="11116" spans="1:8" s="6" customFormat="1">
      <c r="A11116" s="36"/>
      <c r="B11116" s="89"/>
      <c r="C11116" s="38" t="s">
        <v>630</v>
      </c>
      <c r="D11116" s="1104"/>
      <c r="E11116" s="1104">
        <v>3</v>
      </c>
      <c r="F11116" s="199">
        <v>44000</v>
      </c>
      <c r="G11116" s="996">
        <f t="shared" si="854"/>
        <v>1375</v>
      </c>
      <c r="H11116" s="2076"/>
    </row>
    <row r="11117" spans="1:8" s="6" customFormat="1">
      <c r="A11117" s="36"/>
      <c r="B11117" s="89"/>
      <c r="C11117" s="38" t="s">
        <v>631</v>
      </c>
      <c r="D11117" s="1104"/>
      <c r="E11117" s="1104">
        <v>3</v>
      </c>
      <c r="F11117" s="199">
        <v>44000</v>
      </c>
      <c r="G11117" s="996">
        <f t="shared" si="854"/>
        <v>1375</v>
      </c>
      <c r="H11117" s="2076"/>
    </row>
    <row r="11118" spans="1:8" s="6" customFormat="1">
      <c r="A11118" s="36"/>
      <c r="B11118" s="88" t="s">
        <v>35</v>
      </c>
      <c r="C11118" s="38"/>
      <c r="D11118" s="1025"/>
      <c r="E11118" s="1025"/>
      <c r="F11118" s="199"/>
      <c r="G11118" s="1584">
        <f>SUM(G11108:G11117)</f>
        <v>10376.875</v>
      </c>
      <c r="H11118" s="2077"/>
    </row>
    <row r="11119" spans="1:8" s="6" customFormat="1" ht="45" customHeight="1">
      <c r="A11119" s="11" t="s">
        <v>2508</v>
      </c>
      <c r="B11119" s="38" t="s">
        <v>633</v>
      </c>
      <c r="C11119" s="1031" t="s">
        <v>5344</v>
      </c>
      <c r="D11119" s="1033" t="s">
        <v>618</v>
      </c>
      <c r="E11119" s="1033">
        <v>2</v>
      </c>
      <c r="F11119" s="1030">
        <v>44000</v>
      </c>
      <c r="G11119" s="1583">
        <f>F11119*E11119/96</f>
        <v>916.66666666666663</v>
      </c>
      <c r="H11119" s="2075" t="s">
        <v>619</v>
      </c>
    </row>
    <row r="11120" spans="1:8" s="6" customFormat="1" ht="45">
      <c r="A11120" s="11"/>
      <c r="B11120" s="89"/>
      <c r="C11120" s="38" t="s">
        <v>5336</v>
      </c>
      <c r="D11120" s="1032" t="s">
        <v>578</v>
      </c>
      <c r="E11120" s="1035">
        <v>12</v>
      </c>
      <c r="F11120" s="1030">
        <v>29800</v>
      </c>
      <c r="G11120" s="1583">
        <f>E11120*F11120/1000</f>
        <v>357.6</v>
      </c>
      <c r="H11120" s="2076"/>
    </row>
    <row r="11121" spans="1:8" s="6" customFormat="1">
      <c r="A11121" s="11"/>
      <c r="B11121" s="88" t="s">
        <v>35</v>
      </c>
      <c r="C11121" s="38"/>
      <c r="D11121" s="1025"/>
      <c r="E11121" s="1025"/>
      <c r="F11121" s="199"/>
      <c r="G11121" s="1584">
        <f>SUM(G11119:G11120)</f>
        <v>1274.2666666666667</v>
      </c>
      <c r="H11121" s="2077"/>
    </row>
    <row r="11122" spans="1:8" s="6" customFormat="1" ht="45">
      <c r="A11122" s="11" t="s">
        <v>2576</v>
      </c>
      <c r="B11122" s="38" t="s">
        <v>635</v>
      </c>
      <c r="C11122" s="1031" t="s">
        <v>636</v>
      </c>
      <c r="D11122" s="1033" t="s">
        <v>618</v>
      </c>
      <c r="E11122" s="1033">
        <v>2</v>
      </c>
      <c r="F11122" s="1030">
        <v>41900</v>
      </c>
      <c r="G11122" s="1583">
        <f>F11122*E11122/96</f>
        <v>872.91666666666663</v>
      </c>
      <c r="H11122" s="2075" t="s">
        <v>619</v>
      </c>
    </row>
    <row r="11123" spans="1:8" s="6" customFormat="1" ht="45">
      <c r="A11123" s="11"/>
      <c r="B11123" s="89"/>
      <c r="C11123" s="38" t="s">
        <v>5336</v>
      </c>
      <c r="D11123" s="1032" t="s">
        <v>578</v>
      </c>
      <c r="E11123" s="1035">
        <v>12</v>
      </c>
      <c r="F11123" s="1030">
        <v>29800</v>
      </c>
      <c r="G11123" s="1583">
        <f>E11123*F11123/1000</f>
        <v>357.6</v>
      </c>
      <c r="H11123" s="2076"/>
    </row>
    <row r="11124" spans="1:8" s="6" customFormat="1">
      <c r="A11124" s="11"/>
      <c r="B11124" s="88" t="s">
        <v>35</v>
      </c>
      <c r="C11124" s="38"/>
      <c r="D11124" s="1025"/>
      <c r="E11124" s="1025"/>
      <c r="F11124" s="199"/>
      <c r="G11124" s="1584">
        <f>SUM(G11122:G11123)</f>
        <v>1230.5166666666667</v>
      </c>
      <c r="H11124" s="2077"/>
    </row>
    <row r="11125" spans="1:8" s="6" customFormat="1" ht="45" customHeight="1">
      <c r="A11125" s="11" t="s">
        <v>2577</v>
      </c>
      <c r="B11125" s="38" t="s">
        <v>638</v>
      </c>
      <c r="C11125" s="1031" t="s">
        <v>639</v>
      </c>
      <c r="D11125" s="1033" t="s">
        <v>618</v>
      </c>
      <c r="E11125" s="1033">
        <v>2</v>
      </c>
      <c r="F11125" s="1030">
        <v>44000</v>
      </c>
      <c r="G11125" s="1583">
        <f>F11125*E11125/96</f>
        <v>916.66666666666663</v>
      </c>
      <c r="H11125" s="2075" t="s">
        <v>619</v>
      </c>
    </row>
    <row r="11126" spans="1:8" s="6" customFormat="1" ht="45">
      <c r="A11126" s="36"/>
      <c r="B11126" s="89"/>
      <c r="C11126" s="38" t="s">
        <v>5336</v>
      </c>
      <c r="D11126" s="1032" t="s">
        <v>578</v>
      </c>
      <c r="E11126" s="1035">
        <v>12</v>
      </c>
      <c r="F11126" s="1030">
        <v>29800</v>
      </c>
      <c r="G11126" s="1583">
        <f>E11126*F11126/1000</f>
        <v>357.6</v>
      </c>
      <c r="H11126" s="2076"/>
    </row>
    <row r="11127" spans="1:8" s="6" customFormat="1">
      <c r="A11127" s="36"/>
      <c r="B11127" s="89"/>
      <c r="C11127" s="1037" t="s">
        <v>601</v>
      </c>
      <c r="D11127" s="1038"/>
      <c r="E11127" s="1039"/>
      <c r="F11127" s="10"/>
      <c r="G11127" s="1584">
        <f>SUM(G11125:G11126)</f>
        <v>1274.2666666666667</v>
      </c>
      <c r="H11127" s="2077"/>
    </row>
    <row r="11128" spans="1:8" s="6" customFormat="1" ht="45">
      <c r="A11128" s="11" t="s">
        <v>2578</v>
      </c>
      <c r="B11128" s="38" t="s">
        <v>641</v>
      </c>
      <c r="C11128" s="1031" t="s">
        <v>642</v>
      </c>
      <c r="D11128" s="1033" t="s">
        <v>618</v>
      </c>
      <c r="E11128" s="1033">
        <v>2</v>
      </c>
      <c r="F11128" s="1030">
        <v>39000</v>
      </c>
      <c r="G11128" s="1583">
        <f>F11128*E11128/96</f>
        <v>812.5</v>
      </c>
      <c r="H11128" s="2075" t="s">
        <v>619</v>
      </c>
    </row>
    <row r="11129" spans="1:8" s="6" customFormat="1" ht="45">
      <c r="A11129" s="36"/>
      <c r="B11129" s="89"/>
      <c r="C11129" s="38" t="s">
        <v>5336</v>
      </c>
      <c r="D11129" s="1032" t="s">
        <v>578</v>
      </c>
      <c r="E11129" s="1035">
        <v>12</v>
      </c>
      <c r="F11129" s="1030">
        <v>29800</v>
      </c>
      <c r="G11129" s="1583">
        <f>E11129*F11129/1000</f>
        <v>357.6</v>
      </c>
      <c r="H11129" s="2076"/>
    </row>
    <row r="11130" spans="1:8" s="6" customFormat="1">
      <c r="A11130" s="36"/>
      <c r="B11130" s="88" t="s">
        <v>35</v>
      </c>
      <c r="C11130" s="38"/>
      <c r="D11130" s="1025"/>
      <c r="E11130" s="1025"/>
      <c r="F11130" s="199"/>
      <c r="G11130" s="1584">
        <f>SUM(G11128:G11129)</f>
        <v>1170.0999999999999</v>
      </c>
      <c r="H11130" s="2077"/>
    </row>
    <row r="11131" spans="1:8" s="6" customFormat="1" ht="45">
      <c r="A11131" s="11" t="s">
        <v>2510</v>
      </c>
      <c r="B11131" s="38" t="s">
        <v>644</v>
      </c>
      <c r="C11131" s="1031" t="s">
        <v>645</v>
      </c>
      <c r="D11131" s="1033" t="s">
        <v>618</v>
      </c>
      <c r="E11131" s="1033">
        <v>2</v>
      </c>
      <c r="F11131" s="1030">
        <v>39000</v>
      </c>
      <c r="G11131" s="1583">
        <f>F11131*E11131/96</f>
        <v>812.5</v>
      </c>
      <c r="H11131" s="2075" t="s">
        <v>619</v>
      </c>
    </row>
    <row r="11132" spans="1:8" s="6" customFormat="1" ht="45">
      <c r="A11132" s="36"/>
      <c r="B11132" s="89"/>
      <c r="C11132" s="38" t="s">
        <v>5336</v>
      </c>
      <c r="D11132" s="1032" t="s">
        <v>578</v>
      </c>
      <c r="E11132" s="1035">
        <v>12</v>
      </c>
      <c r="F11132" s="1030">
        <v>29800</v>
      </c>
      <c r="G11132" s="1583">
        <f>E11132*F11132/1000</f>
        <v>357.6</v>
      </c>
      <c r="H11132" s="2076"/>
    </row>
    <row r="11133" spans="1:8" s="6" customFormat="1">
      <c r="A11133" s="36"/>
      <c r="B11133" s="88" t="s">
        <v>35</v>
      </c>
      <c r="C11133" s="38"/>
      <c r="D11133" s="1025"/>
      <c r="E11133" s="1025"/>
      <c r="F11133" s="199"/>
      <c r="G11133" s="1584">
        <f>SUM(G11131:G11132)</f>
        <v>1170.0999999999999</v>
      </c>
      <c r="H11133" s="2077"/>
    </row>
    <row r="11134" spans="1:8" s="6" customFormat="1" ht="45" customHeight="1">
      <c r="A11134" s="11" t="s">
        <v>2512</v>
      </c>
      <c r="B11134" s="38" t="s">
        <v>647</v>
      </c>
      <c r="C11134" s="1031" t="s">
        <v>648</v>
      </c>
      <c r="D11134" s="1033" t="s">
        <v>618</v>
      </c>
      <c r="E11134" s="1033">
        <v>2</v>
      </c>
      <c r="F11134" s="1030">
        <v>44000</v>
      </c>
      <c r="G11134" s="1583">
        <f>F11134*E11134/96</f>
        <v>916.66666666666663</v>
      </c>
      <c r="H11134" s="2075" t="s">
        <v>619</v>
      </c>
    </row>
    <row r="11135" spans="1:8" s="6" customFormat="1" ht="45">
      <c r="A11135" s="36"/>
      <c r="B11135" s="89"/>
      <c r="C11135" s="38" t="s">
        <v>5336</v>
      </c>
      <c r="D11135" s="1032" t="s">
        <v>578</v>
      </c>
      <c r="E11135" s="1035">
        <v>12</v>
      </c>
      <c r="F11135" s="1030">
        <v>29800</v>
      </c>
      <c r="G11135" s="1583">
        <f>E11135*F11135/1000</f>
        <v>357.6</v>
      </c>
      <c r="H11135" s="2076"/>
    </row>
    <row r="11136" spans="1:8" s="6" customFormat="1">
      <c r="A11136" s="36"/>
      <c r="B11136" s="88" t="s">
        <v>35</v>
      </c>
      <c r="C11136" s="38"/>
      <c r="D11136" s="1025"/>
      <c r="E11136" s="1025"/>
      <c r="F11136" s="199"/>
      <c r="G11136" s="1584">
        <f>SUM(G11134:G11135)</f>
        <v>1274.2666666666667</v>
      </c>
      <c r="H11136" s="2077"/>
    </row>
    <row r="11137" spans="1:8" s="6" customFormat="1" ht="45" customHeight="1">
      <c r="A11137" s="11" t="s">
        <v>2514</v>
      </c>
      <c r="B11137" s="38" t="s">
        <v>650</v>
      </c>
      <c r="C11137" s="1031" t="s">
        <v>651</v>
      </c>
      <c r="D11137" s="1033" t="s">
        <v>618</v>
      </c>
      <c r="E11137" s="1033">
        <v>2</v>
      </c>
      <c r="F11137" s="1030">
        <v>44000</v>
      </c>
      <c r="G11137" s="1583">
        <f>F11137*E11137/96</f>
        <v>916.66666666666663</v>
      </c>
      <c r="H11137" s="2075" t="s">
        <v>619</v>
      </c>
    </row>
    <row r="11138" spans="1:8" s="6" customFormat="1" ht="45">
      <c r="A11138" s="11"/>
      <c r="B11138" s="89"/>
      <c r="C11138" s="38" t="s">
        <v>5336</v>
      </c>
      <c r="D11138" s="1032" t="s">
        <v>578</v>
      </c>
      <c r="E11138" s="1035">
        <v>12</v>
      </c>
      <c r="F11138" s="1030">
        <v>29800</v>
      </c>
      <c r="G11138" s="1583">
        <f>E11138*F11138/1000</f>
        <v>357.6</v>
      </c>
      <c r="H11138" s="2076"/>
    </row>
    <row r="11139" spans="1:8" s="6" customFormat="1">
      <c r="A11139" s="11"/>
      <c r="B11139" s="88" t="s">
        <v>35</v>
      </c>
      <c r="C11139" s="1037" t="s">
        <v>601</v>
      </c>
      <c r="D11139" s="1038"/>
      <c r="E11139" s="1039"/>
      <c r="F11139" s="10"/>
      <c r="G11139" s="1001">
        <f>SUM(G11137:G11138)</f>
        <v>1274.2666666666667</v>
      </c>
      <c r="H11139" s="2077"/>
    </row>
    <row r="11140" spans="1:8" s="6" customFormat="1" ht="45">
      <c r="A11140" s="11" t="s">
        <v>2516</v>
      </c>
      <c r="B11140" s="12" t="s">
        <v>653</v>
      </c>
      <c r="C11140" s="38" t="s">
        <v>654</v>
      </c>
      <c r="D11140" s="1033" t="s">
        <v>618</v>
      </c>
      <c r="E11140" s="1033">
        <v>2</v>
      </c>
      <c r="F11140" s="1030">
        <v>57400</v>
      </c>
      <c r="G11140" s="1583">
        <f>F11140*E11140/112</f>
        <v>1025</v>
      </c>
      <c r="H11140" s="2075" t="s">
        <v>656</v>
      </c>
    </row>
    <row r="11141" spans="1:8" s="6" customFormat="1" ht="135">
      <c r="A11141" s="36"/>
      <c r="B11141" s="89"/>
      <c r="C11141" s="38" t="s">
        <v>5317</v>
      </c>
      <c r="D11141" s="104" t="s">
        <v>716</v>
      </c>
      <c r="E11141" s="104">
        <v>1</v>
      </c>
      <c r="F11141" s="1030">
        <v>55906</v>
      </c>
      <c r="G11141" s="1583">
        <f>E11141*F11141/96</f>
        <v>582.35416666666663</v>
      </c>
      <c r="H11141" s="2076"/>
    </row>
    <row r="11142" spans="1:8" s="6" customFormat="1" ht="45">
      <c r="A11142" s="36"/>
      <c r="B11142" s="89"/>
      <c r="C11142" s="38" t="s">
        <v>5336</v>
      </c>
      <c r="D11142" s="1032" t="s">
        <v>578</v>
      </c>
      <c r="E11142" s="1035">
        <v>12</v>
      </c>
      <c r="F11142" s="1030">
        <v>29800</v>
      </c>
      <c r="G11142" s="1583">
        <f>E11142*F11142/1000</f>
        <v>357.6</v>
      </c>
      <c r="H11142" s="2076"/>
    </row>
    <row r="11143" spans="1:8" s="6" customFormat="1" ht="30">
      <c r="A11143" s="36"/>
      <c r="B11143" s="89"/>
      <c r="C11143" s="1031" t="s">
        <v>5322</v>
      </c>
      <c r="D11143" s="1032" t="s">
        <v>677</v>
      </c>
      <c r="E11143" s="1033">
        <v>5</v>
      </c>
      <c r="F11143" s="1030">
        <v>9000</v>
      </c>
      <c r="G11143" s="1583">
        <f>E11143*F11143/500</f>
        <v>90</v>
      </c>
      <c r="H11143" s="2077"/>
    </row>
    <row r="11144" spans="1:8" s="6" customFormat="1">
      <c r="A11144" s="36"/>
      <c r="B11144" s="88" t="s">
        <v>35</v>
      </c>
      <c r="C11144" s="38"/>
      <c r="D11144" s="1025"/>
      <c r="E11144" s="1025"/>
      <c r="F11144" s="199"/>
      <c r="G11144" s="1584">
        <f>SUM(G11140:G11143)</f>
        <v>2054.9541666666664</v>
      </c>
      <c r="H11144" s="444"/>
    </row>
    <row r="11145" spans="1:8" s="6" customFormat="1" ht="60">
      <c r="A11145" s="11" t="s">
        <v>2518</v>
      </c>
      <c r="B11145" s="12" t="s">
        <v>658</v>
      </c>
      <c r="C11145" s="38" t="s">
        <v>659</v>
      </c>
      <c r="D11145" s="1033" t="s">
        <v>5345</v>
      </c>
      <c r="E11145" s="1033">
        <v>1</v>
      </c>
      <c r="F11145" s="1030">
        <v>143600</v>
      </c>
      <c r="G11145" s="1583">
        <f>F11145*E11145/48</f>
        <v>2991.6666666666665</v>
      </c>
      <c r="H11145" s="2075" t="s">
        <v>656</v>
      </c>
    </row>
    <row r="11146" spans="1:8" s="6" customFormat="1" ht="135">
      <c r="A11146" s="11"/>
      <c r="B11146" s="89"/>
      <c r="C11146" s="38" t="s">
        <v>5317</v>
      </c>
      <c r="D11146" s="104" t="s">
        <v>716</v>
      </c>
      <c r="E11146" s="104">
        <v>1</v>
      </c>
      <c r="F11146" s="1030">
        <v>55906</v>
      </c>
      <c r="G11146" s="1583">
        <f>E11146*F11146/96</f>
        <v>582.35416666666663</v>
      </c>
      <c r="H11146" s="2076"/>
    </row>
    <row r="11147" spans="1:8" s="6" customFormat="1" ht="45">
      <c r="A11147" s="11"/>
      <c r="B11147" s="89"/>
      <c r="C11147" s="38" t="s">
        <v>5336</v>
      </c>
      <c r="D11147" s="1032" t="s">
        <v>578</v>
      </c>
      <c r="E11147" s="1035">
        <v>12</v>
      </c>
      <c r="F11147" s="1030">
        <v>29800</v>
      </c>
      <c r="G11147" s="1583">
        <f>E11147*F11147/1000</f>
        <v>357.6</v>
      </c>
      <c r="H11147" s="2076"/>
    </row>
    <row r="11148" spans="1:8" s="6" customFormat="1" ht="30">
      <c r="A11148" s="11"/>
      <c r="B11148" s="89"/>
      <c r="C11148" s="1031" t="s">
        <v>5322</v>
      </c>
      <c r="D11148" s="1032" t="s">
        <v>677</v>
      </c>
      <c r="E11148" s="1033">
        <v>5</v>
      </c>
      <c r="F11148" s="1030">
        <v>9000</v>
      </c>
      <c r="G11148" s="1583">
        <f>E11148*F11148/500</f>
        <v>90</v>
      </c>
      <c r="H11148" s="2077"/>
    </row>
    <row r="11149" spans="1:8" s="6" customFormat="1">
      <c r="A11149" s="11"/>
      <c r="B11149" s="88"/>
      <c r="C11149" s="88" t="s">
        <v>35</v>
      </c>
      <c r="D11149" s="1025"/>
      <c r="E11149" s="1025"/>
      <c r="F11149" s="199"/>
      <c r="G11149" s="1584">
        <f>SUM(G11145:G11148)</f>
        <v>4021.6208333333329</v>
      </c>
      <c r="H11149" s="444"/>
    </row>
    <row r="11150" spans="1:8" s="6" customFormat="1" ht="75">
      <c r="A11150" s="11" t="s">
        <v>2520</v>
      </c>
      <c r="B11150" s="38" t="s">
        <v>662</v>
      </c>
      <c r="C11150" s="38" t="s">
        <v>5346</v>
      </c>
      <c r="D11150" s="1033" t="s">
        <v>5347</v>
      </c>
      <c r="E11150" s="1033">
        <v>1</v>
      </c>
      <c r="F11150" s="1030">
        <v>81600</v>
      </c>
      <c r="G11150" s="1583">
        <f>F11150*E11150/48</f>
        <v>1700</v>
      </c>
      <c r="H11150" s="2075" t="s">
        <v>664</v>
      </c>
    </row>
    <row r="11151" spans="1:8" s="6" customFormat="1" ht="75">
      <c r="A11151" s="11"/>
      <c r="B11151" s="38"/>
      <c r="C11151" s="38" t="s">
        <v>5348</v>
      </c>
      <c r="D11151" s="1033" t="s">
        <v>5347</v>
      </c>
      <c r="E11151" s="1033">
        <v>1</v>
      </c>
      <c r="F11151" s="1030">
        <v>79800</v>
      </c>
      <c r="G11151" s="1583">
        <f>F11151*E11151/48</f>
        <v>1662.5</v>
      </c>
      <c r="H11151" s="2076"/>
    </row>
    <row r="11152" spans="1:8" s="6" customFormat="1" ht="135">
      <c r="A11152" s="36"/>
      <c r="B11152" s="38"/>
      <c r="C11152" s="38" t="s">
        <v>5317</v>
      </c>
      <c r="D11152" s="104" t="s">
        <v>716</v>
      </c>
      <c r="E11152" s="104">
        <v>1</v>
      </c>
      <c r="F11152" s="1030">
        <v>55906</v>
      </c>
      <c r="G11152" s="1583">
        <f>E11152*F11152/100</f>
        <v>559.05999999999995</v>
      </c>
      <c r="H11152" s="2076"/>
    </row>
    <row r="11153" spans="1:8" s="6" customFormat="1" ht="45">
      <c r="A11153" s="36"/>
      <c r="B11153" s="38"/>
      <c r="C11153" s="38" t="s">
        <v>5336</v>
      </c>
      <c r="D11153" s="1032" t="s">
        <v>578</v>
      </c>
      <c r="E11153" s="1035">
        <v>12</v>
      </c>
      <c r="F11153" s="1030">
        <v>29800</v>
      </c>
      <c r="G11153" s="1583">
        <f>E11153*F11153/1000</f>
        <v>357.6</v>
      </c>
      <c r="H11153" s="2077"/>
    </row>
    <row r="11154" spans="1:8" s="6" customFormat="1" ht="30">
      <c r="A11154" s="36"/>
      <c r="B11154" s="38"/>
      <c r="C11154" s="1031" t="s">
        <v>5322</v>
      </c>
      <c r="D11154" s="1032" t="s">
        <v>677</v>
      </c>
      <c r="E11154" s="1033">
        <v>5</v>
      </c>
      <c r="F11154" s="1030">
        <v>9000</v>
      </c>
      <c r="G11154" s="1583">
        <f>E11154*F11154/500</f>
        <v>90</v>
      </c>
      <c r="H11154" s="1040"/>
    </row>
    <row r="11155" spans="1:8" s="6" customFormat="1">
      <c r="A11155" s="36"/>
      <c r="B11155" s="38"/>
      <c r="C11155" s="1041" t="s">
        <v>601</v>
      </c>
      <c r="D11155" s="1038"/>
      <c r="E11155" s="1042"/>
      <c r="F11155" s="10"/>
      <c r="G11155" s="1001">
        <f>SUM(G11150:G11154)</f>
        <v>4369.16</v>
      </c>
      <c r="H11155" s="1040"/>
    </row>
    <row r="11156" spans="1:8" s="6" customFormat="1" ht="63" customHeight="1">
      <c r="A11156" s="11" t="s">
        <v>2522</v>
      </c>
      <c r="B11156" s="1031" t="s">
        <v>666</v>
      </c>
      <c r="C11156" s="1031" t="s">
        <v>5349</v>
      </c>
      <c r="D11156" s="1033" t="s">
        <v>667</v>
      </c>
      <c r="E11156" s="1032">
        <v>1</v>
      </c>
      <c r="F11156" s="1043">
        <v>785108.8</v>
      </c>
      <c r="G11156" s="1583">
        <f>E11156*F11156/100</f>
        <v>7851.0880000000006</v>
      </c>
      <c r="H11156" s="2075" t="s">
        <v>668</v>
      </c>
    </row>
    <row r="11157" spans="1:8" s="6" customFormat="1" ht="95.25" customHeight="1">
      <c r="A11157" s="11"/>
      <c r="B11157" s="1031"/>
      <c r="C11157" s="38" t="s">
        <v>5317</v>
      </c>
      <c r="D11157" s="104" t="s">
        <v>716</v>
      </c>
      <c r="E11157" s="104">
        <v>1</v>
      </c>
      <c r="F11157" s="1030">
        <v>55906</v>
      </c>
      <c r="G11157" s="1583">
        <f>E11157*F11157/96</f>
        <v>582.35416666666663</v>
      </c>
      <c r="H11157" s="2076"/>
    </row>
    <row r="11158" spans="1:8" s="6" customFormat="1" ht="60">
      <c r="A11158" s="36"/>
      <c r="B11158" s="1031"/>
      <c r="C11158" s="38" t="s">
        <v>669</v>
      </c>
      <c r="D11158" s="1033" t="s">
        <v>670</v>
      </c>
      <c r="E11158" s="1032">
        <v>1</v>
      </c>
      <c r="F11158" s="1043">
        <v>1206048</v>
      </c>
      <c r="G11158" s="1583">
        <f>E11158*F11158/100</f>
        <v>12060.48</v>
      </c>
      <c r="H11158" s="2076"/>
    </row>
    <row r="11159" spans="1:8" s="6" customFormat="1" ht="45">
      <c r="A11159" s="36"/>
      <c r="B11159" s="38"/>
      <c r="C11159" s="38" t="s">
        <v>5336</v>
      </c>
      <c r="D11159" s="1032" t="s">
        <v>578</v>
      </c>
      <c r="E11159" s="1035">
        <v>12</v>
      </c>
      <c r="F11159" s="1030">
        <v>29800</v>
      </c>
      <c r="G11159" s="1583">
        <f>E11159*F11159/1000</f>
        <v>357.6</v>
      </c>
      <c r="H11159" s="2076"/>
    </row>
    <row r="11160" spans="1:8" s="6" customFormat="1" ht="30">
      <c r="A11160" s="36"/>
      <c r="B11160" s="38"/>
      <c r="C11160" s="1044" t="s">
        <v>5350</v>
      </c>
      <c r="D11160" s="104" t="s">
        <v>663</v>
      </c>
      <c r="E11160" s="104">
        <v>1</v>
      </c>
      <c r="F11160" s="1030">
        <v>283784</v>
      </c>
      <c r="G11160" s="1583">
        <f>F11160/55</f>
        <v>5159.7090909090912</v>
      </c>
      <c r="H11160" s="1026"/>
    </row>
    <row r="11161" spans="1:8" s="6" customFormat="1">
      <c r="A11161" s="36"/>
      <c r="B11161" s="38"/>
      <c r="C11161" s="38" t="s">
        <v>5351</v>
      </c>
      <c r="D11161" s="104" t="s">
        <v>5352</v>
      </c>
      <c r="E11161" s="104">
        <v>1</v>
      </c>
      <c r="F11161" s="1030">
        <v>279418</v>
      </c>
      <c r="G11161" s="1583">
        <f>F11161/284*E11161</f>
        <v>983.86619718309862</v>
      </c>
      <c r="H11161" s="1026"/>
    </row>
    <row r="11162" spans="1:8" s="6" customFormat="1" ht="30">
      <c r="A11162" s="36"/>
      <c r="B11162" s="88"/>
      <c r="C11162" s="1031" t="s">
        <v>5322</v>
      </c>
      <c r="D11162" s="1032" t="s">
        <v>677</v>
      </c>
      <c r="E11162" s="1033">
        <v>5</v>
      </c>
      <c r="F11162" s="1030">
        <v>9000</v>
      </c>
      <c r="G11162" s="1583">
        <f>E11162*F11162/500</f>
        <v>90</v>
      </c>
      <c r="H11162" s="1045"/>
    </row>
    <row r="11163" spans="1:8" s="6" customFormat="1">
      <c r="A11163" s="36"/>
      <c r="B11163" s="88"/>
      <c r="C11163" s="1041" t="s">
        <v>601</v>
      </c>
      <c r="D11163" s="1038"/>
      <c r="E11163" s="1042"/>
      <c r="F11163" s="10"/>
      <c r="G11163" s="1001">
        <f>SUM(G11156:G11162)</f>
        <v>27085.097454758856</v>
      </c>
      <c r="H11163" s="1040"/>
    </row>
    <row r="11164" spans="1:8" s="6" customFormat="1" ht="45">
      <c r="A11164" s="11" t="s">
        <v>2524</v>
      </c>
      <c r="B11164" s="12" t="s">
        <v>672</v>
      </c>
      <c r="C11164" s="1031" t="s">
        <v>673</v>
      </c>
      <c r="D11164" s="1033" t="s">
        <v>618</v>
      </c>
      <c r="E11164" s="1033">
        <v>2</v>
      </c>
      <c r="F11164" s="1030">
        <v>52100</v>
      </c>
      <c r="G11164" s="1583">
        <f>F11164*E11164/96</f>
        <v>1085.4166666666667</v>
      </c>
      <c r="H11164" s="2075" t="s">
        <v>619</v>
      </c>
    </row>
    <row r="11165" spans="1:8" s="6" customFormat="1" ht="45">
      <c r="A11165" s="11"/>
      <c r="B11165" s="89"/>
      <c r="C11165" s="38" t="s">
        <v>5336</v>
      </c>
      <c r="D11165" s="1032" t="s">
        <v>578</v>
      </c>
      <c r="E11165" s="1035">
        <v>3</v>
      </c>
      <c r="F11165" s="1030">
        <v>29800</v>
      </c>
      <c r="G11165" s="1583">
        <f>E11165*F11165/1000</f>
        <v>89.4</v>
      </c>
      <c r="H11165" s="2076"/>
    </row>
    <row r="11166" spans="1:8" s="6" customFormat="1">
      <c r="A11166" s="11"/>
      <c r="B11166" s="89"/>
      <c r="C11166" s="1037" t="s">
        <v>601</v>
      </c>
      <c r="D11166" s="1038"/>
      <c r="E11166" s="1039"/>
      <c r="F11166" s="10"/>
      <c r="G11166" s="1001">
        <f>SUM(G11164:G11165)</f>
        <v>1174.8166666666668</v>
      </c>
      <c r="H11166" s="2077"/>
    </row>
    <row r="11167" spans="1:8" s="6" customFormat="1" ht="45">
      <c r="A11167" s="11" t="s">
        <v>2526</v>
      </c>
      <c r="B11167" s="38" t="s">
        <v>675</v>
      </c>
      <c r="C11167" s="38" t="s">
        <v>676</v>
      </c>
      <c r="D11167" s="1033" t="s">
        <v>686</v>
      </c>
      <c r="E11167" s="1033">
        <v>1</v>
      </c>
      <c r="F11167" s="1030">
        <v>55200</v>
      </c>
      <c r="G11167" s="1583">
        <f>F11167*E11167/48</f>
        <v>1150</v>
      </c>
      <c r="H11167" s="2075" t="s">
        <v>656</v>
      </c>
    </row>
    <row r="11168" spans="1:8" s="6" customFormat="1" ht="108" customHeight="1">
      <c r="A11168" s="36"/>
      <c r="B11168" s="89"/>
      <c r="C11168" s="38" t="s">
        <v>5317</v>
      </c>
      <c r="D11168" s="104" t="s">
        <v>716</v>
      </c>
      <c r="E11168" s="104">
        <v>1</v>
      </c>
      <c r="F11168" s="1030">
        <v>55906</v>
      </c>
      <c r="G11168" s="1583">
        <f>E11168*F11168/96</f>
        <v>582.35416666666663</v>
      </c>
      <c r="H11168" s="2076"/>
    </row>
    <row r="11169" spans="1:8" s="6" customFormat="1" ht="51.75" customHeight="1">
      <c r="A11169" s="36"/>
      <c r="B11169" s="89"/>
      <c r="C11169" s="38" t="s">
        <v>5336</v>
      </c>
      <c r="D11169" s="1032" t="s">
        <v>578</v>
      </c>
      <c r="E11169" s="1035">
        <v>3</v>
      </c>
      <c r="F11169" s="1030">
        <v>29800</v>
      </c>
      <c r="G11169" s="1583">
        <f>E11169*F11169/1000</f>
        <v>89.4</v>
      </c>
      <c r="H11169" s="2076"/>
    </row>
    <row r="11170" spans="1:8" s="6" customFormat="1" ht="30">
      <c r="A11170" s="36"/>
      <c r="B11170" s="89"/>
      <c r="C11170" s="1031" t="s">
        <v>5322</v>
      </c>
      <c r="D11170" s="1032" t="s">
        <v>677</v>
      </c>
      <c r="E11170" s="1033">
        <v>5</v>
      </c>
      <c r="F11170" s="1030">
        <v>9000</v>
      </c>
      <c r="G11170" s="1583">
        <f>E11170*F11170/500</f>
        <v>90</v>
      </c>
      <c r="H11170" s="2077"/>
    </row>
    <row r="11171" spans="1:8" s="6" customFormat="1">
      <c r="A11171" s="36"/>
      <c r="B11171" s="89"/>
      <c r="C11171" s="1041" t="s">
        <v>601</v>
      </c>
      <c r="D11171" s="1038"/>
      <c r="E11171" s="1042"/>
      <c r="F11171" s="10"/>
      <c r="G11171" s="1001">
        <f>SUM(G11167:G11170)</f>
        <v>1911.7541666666666</v>
      </c>
      <c r="H11171" s="1040"/>
    </row>
    <row r="11172" spans="1:8" s="6" customFormat="1" ht="60">
      <c r="A11172" s="11" t="s">
        <v>2528</v>
      </c>
      <c r="B11172" s="38" t="s">
        <v>679</v>
      </c>
      <c r="C11172" s="38" t="s">
        <v>5353</v>
      </c>
      <c r="D11172" s="1033" t="s">
        <v>660</v>
      </c>
      <c r="E11172" s="1033">
        <v>2</v>
      </c>
      <c r="F11172" s="1030">
        <v>183800</v>
      </c>
      <c r="G11172" s="1583">
        <f>F11172*E11172/80</f>
        <v>4595</v>
      </c>
      <c r="H11172" s="2075" t="s">
        <v>656</v>
      </c>
    </row>
    <row r="11173" spans="1:8" s="6" customFormat="1" ht="135">
      <c r="A11173" s="11"/>
      <c r="B11173" s="89"/>
      <c r="C11173" s="38" t="s">
        <v>5317</v>
      </c>
      <c r="D11173" s="104" t="s">
        <v>716</v>
      </c>
      <c r="E11173" s="104">
        <v>1</v>
      </c>
      <c r="F11173" s="1030">
        <v>55906</v>
      </c>
      <c r="G11173" s="1583">
        <f>E11173*F11173/96</f>
        <v>582.35416666666663</v>
      </c>
      <c r="H11173" s="2076"/>
    </row>
    <row r="11174" spans="1:8" s="6" customFormat="1" ht="45">
      <c r="A11174" s="11"/>
      <c r="B11174" s="89"/>
      <c r="C11174" s="38" t="s">
        <v>5336</v>
      </c>
      <c r="D11174" s="1032" t="s">
        <v>578</v>
      </c>
      <c r="E11174" s="1035">
        <v>3</v>
      </c>
      <c r="F11174" s="1030">
        <v>29800</v>
      </c>
      <c r="G11174" s="1583">
        <f>E11174*F11174/1000</f>
        <v>89.4</v>
      </c>
      <c r="H11174" s="2076"/>
    </row>
    <row r="11175" spans="1:8" s="6" customFormat="1">
      <c r="A11175" s="11"/>
      <c r="B11175" s="89"/>
      <c r="C11175" s="1031" t="s">
        <v>587</v>
      </c>
      <c r="D11175" s="1032" t="s">
        <v>593</v>
      </c>
      <c r="E11175" s="1033">
        <v>2</v>
      </c>
      <c r="F11175" s="1030">
        <v>15180</v>
      </c>
      <c r="G11175" s="1583">
        <f>E11175*F11175/500</f>
        <v>60.72</v>
      </c>
      <c r="H11175" s="2077"/>
    </row>
    <row r="11176" spans="1:8" s="6" customFormat="1">
      <c r="A11176" s="11"/>
      <c r="B11176" s="89"/>
      <c r="C11176" s="1041" t="s">
        <v>601</v>
      </c>
      <c r="D11176" s="1038"/>
      <c r="E11176" s="1042"/>
      <c r="F11176" s="10"/>
      <c r="G11176" s="1001">
        <f>SUM(G11172:G11175)</f>
        <v>5327.4741666666669</v>
      </c>
      <c r="H11176" s="1040"/>
    </row>
    <row r="11177" spans="1:8" s="6" customFormat="1" ht="45" customHeight="1">
      <c r="A11177" s="11" t="s">
        <v>2530</v>
      </c>
      <c r="B11177" s="12" t="s">
        <v>681</v>
      </c>
      <c r="C11177" s="1031" t="s">
        <v>682</v>
      </c>
      <c r="D11177" s="1033" t="s">
        <v>618</v>
      </c>
      <c r="E11177" s="1033">
        <v>2</v>
      </c>
      <c r="F11177" s="1030">
        <v>31570</v>
      </c>
      <c r="G11177" s="1583">
        <f>F11177*E11177/96</f>
        <v>657.70833333333337</v>
      </c>
      <c r="H11177" s="2075" t="s">
        <v>619</v>
      </c>
    </row>
    <row r="11178" spans="1:8" s="6" customFormat="1" ht="45">
      <c r="A11178" s="36"/>
      <c r="B11178" s="12"/>
      <c r="C11178" s="963" t="s">
        <v>594</v>
      </c>
      <c r="D11178" s="1032" t="s">
        <v>593</v>
      </c>
      <c r="E11178" s="1035">
        <v>3</v>
      </c>
      <c r="F11178" s="1030">
        <v>29800</v>
      </c>
      <c r="G11178" s="1583">
        <f>E11178*F11178/1000</f>
        <v>89.4</v>
      </c>
      <c r="H11178" s="2077"/>
    </row>
    <row r="11179" spans="1:8" s="6" customFormat="1">
      <c r="A11179" s="36"/>
      <c r="B11179" s="12"/>
      <c r="C11179" s="88" t="s">
        <v>35</v>
      </c>
      <c r="D11179" s="1025"/>
      <c r="E11179" s="1025"/>
      <c r="F11179" s="199"/>
      <c r="G11179" s="1584">
        <f>SUM(G11177:G11178)</f>
        <v>747.10833333333335</v>
      </c>
      <c r="H11179" s="444"/>
    </row>
    <row r="11180" spans="1:8" s="6" customFormat="1" ht="45">
      <c r="A11180" s="11" t="s">
        <v>2532</v>
      </c>
      <c r="B11180" s="12" t="s">
        <v>684</v>
      </c>
      <c r="C11180" s="1031" t="s">
        <v>685</v>
      </c>
      <c r="D11180" s="1033" t="s">
        <v>686</v>
      </c>
      <c r="E11180" s="1033">
        <v>2</v>
      </c>
      <c r="F11180" s="1030">
        <v>56090</v>
      </c>
      <c r="G11180" s="1583">
        <f>F11180*E11180/48</f>
        <v>2337.0833333333335</v>
      </c>
      <c r="H11180" s="2075" t="s">
        <v>619</v>
      </c>
    </row>
    <row r="11181" spans="1:8" s="6" customFormat="1" ht="45">
      <c r="A11181" s="36"/>
      <c r="B11181" s="12"/>
      <c r="C11181" s="38" t="s">
        <v>5336</v>
      </c>
      <c r="D11181" s="1032" t="s">
        <v>578</v>
      </c>
      <c r="E11181" s="1035">
        <v>3</v>
      </c>
      <c r="F11181" s="1030">
        <v>29800</v>
      </c>
      <c r="G11181" s="1583">
        <f>E11181*F11181/1000</f>
        <v>89.4</v>
      </c>
      <c r="H11181" s="2077"/>
    </row>
    <row r="11182" spans="1:8" s="6" customFormat="1">
      <c r="A11182" s="36"/>
      <c r="B11182" s="12"/>
      <c r="C11182" s="1037" t="s">
        <v>601</v>
      </c>
      <c r="D11182" s="1038"/>
      <c r="E11182" s="1039"/>
      <c r="F11182" s="10"/>
      <c r="G11182" s="1001">
        <f>SUM(G11180:G11181)</f>
        <v>2426.4833333333336</v>
      </c>
      <c r="H11182" s="1040"/>
    </row>
    <row r="11183" spans="1:8" s="6" customFormat="1" ht="45">
      <c r="A11183" s="11" t="s">
        <v>2579</v>
      </c>
      <c r="B11183" s="12" t="s">
        <v>688</v>
      </c>
      <c r="C11183" s="38" t="s">
        <v>689</v>
      </c>
      <c r="D11183" s="1033" t="s">
        <v>655</v>
      </c>
      <c r="E11183" s="1033">
        <v>1</v>
      </c>
      <c r="F11183" s="1030">
        <v>71800</v>
      </c>
      <c r="G11183" s="1583">
        <f>F11183*E11183/112</f>
        <v>641.07142857142856</v>
      </c>
      <c r="H11183" s="2075" t="s">
        <v>656</v>
      </c>
    </row>
    <row r="11184" spans="1:8" s="6" customFormat="1" ht="135">
      <c r="A11184" s="11"/>
      <c r="B11184" s="12"/>
      <c r="C11184" s="38" t="s">
        <v>5317</v>
      </c>
      <c r="D11184" s="104" t="s">
        <v>716</v>
      </c>
      <c r="E11184" s="104">
        <v>1</v>
      </c>
      <c r="F11184" s="1030">
        <v>55906</v>
      </c>
      <c r="G11184" s="1583">
        <f>E11184*F11184/96</f>
        <v>582.35416666666663</v>
      </c>
      <c r="H11184" s="2076"/>
    </row>
    <row r="11185" spans="1:8" s="6" customFormat="1" ht="45">
      <c r="A11185" s="11"/>
      <c r="B11185" s="12"/>
      <c r="C11185" s="38" t="s">
        <v>5336</v>
      </c>
      <c r="D11185" s="1032" t="s">
        <v>578</v>
      </c>
      <c r="E11185" s="1035">
        <v>3</v>
      </c>
      <c r="F11185" s="1030">
        <v>29800</v>
      </c>
      <c r="G11185" s="1583">
        <f>E11185*F11185/1000</f>
        <v>89.4</v>
      </c>
      <c r="H11185" s="2076"/>
    </row>
    <row r="11186" spans="1:8" s="6" customFormat="1" ht="30">
      <c r="A11186" s="11"/>
      <c r="B11186" s="12"/>
      <c r="C11186" s="1031" t="s">
        <v>5322</v>
      </c>
      <c r="D11186" s="1032" t="s">
        <v>677</v>
      </c>
      <c r="E11186" s="1033">
        <v>5</v>
      </c>
      <c r="F11186" s="1030">
        <v>9000</v>
      </c>
      <c r="G11186" s="1583">
        <f>E11186*F11186/500</f>
        <v>90</v>
      </c>
      <c r="H11186" s="2077"/>
    </row>
    <row r="11187" spans="1:8" s="6" customFormat="1">
      <c r="A11187" s="11"/>
      <c r="B11187" s="12"/>
      <c r="C11187" s="88" t="s">
        <v>35</v>
      </c>
      <c r="D11187" s="1025"/>
      <c r="E11187" s="1025"/>
      <c r="F11187" s="199"/>
      <c r="G11187" s="1584">
        <f>SUM(G11183:G11186)</f>
        <v>1402.8255952380953</v>
      </c>
      <c r="H11187" s="444"/>
    </row>
    <row r="11188" spans="1:8" s="6" customFormat="1" ht="60">
      <c r="A11188" s="11" t="s">
        <v>2534</v>
      </c>
      <c r="B11188" s="12" t="s">
        <v>691</v>
      </c>
      <c r="C11188" s="38" t="s">
        <v>692</v>
      </c>
      <c r="D11188" s="1033" t="s">
        <v>5345</v>
      </c>
      <c r="E11188" s="1033">
        <v>1</v>
      </c>
      <c r="F11188" s="1030">
        <v>183800</v>
      </c>
      <c r="G11188" s="1583">
        <f>F11188*E11188/48</f>
        <v>3829.1666666666665</v>
      </c>
      <c r="H11188" s="2075" t="s">
        <v>656</v>
      </c>
    </row>
    <row r="11189" spans="1:8" s="6" customFormat="1" ht="135">
      <c r="A11189" s="11"/>
      <c r="B11189" s="89"/>
      <c r="C11189" s="38" t="s">
        <v>5317</v>
      </c>
      <c r="D11189" s="104" t="s">
        <v>585</v>
      </c>
      <c r="E11189" s="104">
        <v>1</v>
      </c>
      <c r="F11189" s="1030">
        <v>55906</v>
      </c>
      <c r="G11189" s="1583">
        <f>E11189*F11189/96</f>
        <v>582.35416666666663</v>
      </c>
      <c r="H11189" s="2076"/>
    </row>
    <row r="11190" spans="1:8" s="6" customFormat="1" ht="45">
      <c r="A11190" s="11"/>
      <c r="B11190" s="89"/>
      <c r="C11190" s="38" t="s">
        <v>5336</v>
      </c>
      <c r="D11190" s="1032" t="s">
        <v>578</v>
      </c>
      <c r="E11190" s="1035">
        <v>3</v>
      </c>
      <c r="F11190" s="1030">
        <v>29800</v>
      </c>
      <c r="G11190" s="1583">
        <f>E11190*F11190/1000</f>
        <v>89.4</v>
      </c>
      <c r="H11190" s="2076"/>
    </row>
    <row r="11191" spans="1:8" s="6" customFormat="1" ht="30">
      <c r="A11191" s="11"/>
      <c r="B11191" s="89"/>
      <c r="C11191" s="1031" t="s">
        <v>5322</v>
      </c>
      <c r="D11191" s="1032" t="s">
        <v>677</v>
      </c>
      <c r="E11191" s="1033">
        <v>5</v>
      </c>
      <c r="F11191" s="1030">
        <v>9000</v>
      </c>
      <c r="G11191" s="1583">
        <f>E11191*F11191/500</f>
        <v>90</v>
      </c>
      <c r="H11191" s="2077"/>
    </row>
    <row r="11192" spans="1:8" s="6" customFormat="1">
      <c r="A11192" s="11"/>
      <c r="B11192" s="88" t="s">
        <v>35</v>
      </c>
      <c r="C11192" s="38"/>
      <c r="D11192" s="1025"/>
      <c r="E11192" s="1025"/>
      <c r="F11192" s="199"/>
      <c r="G11192" s="1584">
        <f>SUM(G11188:G11191)</f>
        <v>4590.9208333333327</v>
      </c>
      <c r="H11192" s="444"/>
    </row>
    <row r="11193" spans="1:8" s="6" customFormat="1" ht="46.5" customHeight="1">
      <c r="A11193" s="11" t="s">
        <v>2536</v>
      </c>
      <c r="B11193" s="38" t="s">
        <v>694</v>
      </c>
      <c r="C11193" s="38" t="s">
        <v>5346</v>
      </c>
      <c r="D11193" s="1033" t="s">
        <v>5347</v>
      </c>
      <c r="E11193" s="1033">
        <v>1</v>
      </c>
      <c r="F11193" s="1030">
        <v>81600</v>
      </c>
      <c r="G11193" s="1583">
        <f>F11193*E11193/48</f>
        <v>1700</v>
      </c>
      <c r="H11193" s="2075" t="s">
        <v>656</v>
      </c>
    </row>
    <row r="11194" spans="1:8" s="6" customFormat="1" ht="51" customHeight="1">
      <c r="A11194" s="11"/>
      <c r="B11194" s="38"/>
      <c r="C11194" s="38" t="s">
        <v>5348</v>
      </c>
      <c r="D11194" s="1033" t="s">
        <v>5347</v>
      </c>
      <c r="E11194" s="1033">
        <v>1</v>
      </c>
      <c r="F11194" s="1030">
        <v>79800</v>
      </c>
      <c r="G11194" s="1583">
        <f>F11194*E11194/48</f>
        <v>1662.5</v>
      </c>
      <c r="H11194" s="2076"/>
    </row>
    <row r="11195" spans="1:8" s="6" customFormat="1" ht="135">
      <c r="A11195" s="36"/>
      <c r="B11195" s="89"/>
      <c r="C11195" s="38" t="s">
        <v>5317</v>
      </c>
      <c r="D11195" s="104" t="s">
        <v>5354</v>
      </c>
      <c r="E11195" s="104">
        <v>1</v>
      </c>
      <c r="F11195" s="1030">
        <v>55906</v>
      </c>
      <c r="G11195" s="1583">
        <f>E11195*F11195/96</f>
        <v>582.35416666666663</v>
      </c>
      <c r="H11195" s="2076"/>
    </row>
    <row r="11196" spans="1:8" s="6" customFormat="1" ht="32.25" customHeight="1">
      <c r="A11196" s="36"/>
      <c r="B11196" s="89"/>
      <c r="C11196" s="38" t="s">
        <v>5318</v>
      </c>
      <c r="D11196" s="104" t="s">
        <v>583</v>
      </c>
      <c r="E11196" s="104">
        <v>1</v>
      </c>
      <c r="F11196" s="1030">
        <v>27200</v>
      </c>
      <c r="G11196" s="1583">
        <f>E11196*F11196/55</f>
        <v>494.54545454545456</v>
      </c>
      <c r="H11196" s="2076"/>
    </row>
    <row r="11197" spans="1:8" s="6" customFormat="1" ht="45">
      <c r="A11197" s="36"/>
      <c r="B11197" s="89"/>
      <c r="C11197" s="38" t="s">
        <v>5336</v>
      </c>
      <c r="D11197" s="1032" t="s">
        <v>578</v>
      </c>
      <c r="E11197" s="1035">
        <v>3</v>
      </c>
      <c r="F11197" s="1030">
        <v>29800</v>
      </c>
      <c r="G11197" s="1583">
        <f>E11197*F11197/1000</f>
        <v>89.4</v>
      </c>
      <c r="H11197" s="2076"/>
    </row>
    <row r="11198" spans="1:8" s="6" customFormat="1">
      <c r="A11198" s="36"/>
      <c r="B11198" s="89"/>
      <c r="C11198" s="1031" t="s">
        <v>587</v>
      </c>
      <c r="D11198" s="1032" t="s">
        <v>593</v>
      </c>
      <c r="E11198" s="1033">
        <v>2</v>
      </c>
      <c r="F11198" s="1030">
        <v>15180</v>
      </c>
      <c r="G11198" s="1583">
        <f>E11198*F11198/500</f>
        <v>60.72</v>
      </c>
      <c r="H11198" s="2077"/>
    </row>
    <row r="11199" spans="1:8" s="6" customFormat="1">
      <c r="A11199" s="36"/>
      <c r="B11199" s="89"/>
      <c r="C11199" s="1041" t="s">
        <v>601</v>
      </c>
      <c r="D11199" s="1038"/>
      <c r="E11199" s="1042"/>
      <c r="F11199" s="10"/>
      <c r="G11199" s="1001">
        <f>SUM(G11193:G11198)</f>
        <v>4589.5196212121209</v>
      </c>
      <c r="H11199" s="1040"/>
    </row>
    <row r="11200" spans="1:8" s="196" customFormat="1" ht="60">
      <c r="A11200" s="164" t="s">
        <v>2538</v>
      </c>
      <c r="B11200" s="745" t="s">
        <v>696</v>
      </c>
      <c r="C11200" s="796" t="s">
        <v>697</v>
      </c>
      <c r="D11200" s="358" t="s">
        <v>618</v>
      </c>
      <c r="E11200" s="358">
        <v>2</v>
      </c>
      <c r="F11200" s="629">
        <v>78260</v>
      </c>
      <c r="G11200" s="1548">
        <v>1630.4166666666667</v>
      </c>
      <c r="H11200" s="776" t="s">
        <v>619</v>
      </c>
    </row>
    <row r="11201" spans="1:8" s="196" customFormat="1" ht="45">
      <c r="A11201" s="164"/>
      <c r="B11201" s="740"/>
      <c r="C11201" s="296" t="s">
        <v>5336</v>
      </c>
      <c r="D11201" s="861" t="s">
        <v>578</v>
      </c>
      <c r="E11201" s="292">
        <v>3</v>
      </c>
      <c r="F11201" s="629">
        <v>29800</v>
      </c>
      <c r="G11201" s="1548">
        <v>89.4</v>
      </c>
      <c r="H11201" s="776"/>
    </row>
    <row r="11202" spans="1:8" s="196" customFormat="1">
      <c r="A11202" s="164"/>
      <c r="B11202" s="741" t="s">
        <v>35</v>
      </c>
      <c r="C11202" s="291"/>
      <c r="D11202" s="359"/>
      <c r="E11202" s="359"/>
      <c r="F11202" s="208"/>
      <c r="G11202" s="889">
        <v>1719.8166666666668</v>
      </c>
      <c r="H11202" s="291"/>
    </row>
    <row r="11203" spans="1:8" s="196" customFormat="1" ht="105">
      <c r="A11203" s="164" t="s">
        <v>2540</v>
      </c>
      <c r="B11203" s="291" t="s">
        <v>699</v>
      </c>
      <c r="C11203" s="868" t="s">
        <v>700</v>
      </c>
      <c r="D11203" s="358" t="s">
        <v>701</v>
      </c>
      <c r="E11203" s="358">
        <v>2</v>
      </c>
      <c r="F11203" s="629">
        <v>78900</v>
      </c>
      <c r="G11203" s="1548">
        <v>2869.090909090909</v>
      </c>
      <c r="H11203" s="776" t="s">
        <v>656</v>
      </c>
    </row>
    <row r="11204" spans="1:8" s="196" customFormat="1" ht="135">
      <c r="A11204" s="164"/>
      <c r="B11204" s="740"/>
      <c r="C11204" s="291" t="s">
        <v>5317</v>
      </c>
      <c r="D11204" s="635" t="s">
        <v>585</v>
      </c>
      <c r="E11204" s="635">
        <v>1</v>
      </c>
      <c r="F11204" s="629">
        <v>55906</v>
      </c>
      <c r="G11204" s="1548">
        <v>559.05999999999995</v>
      </c>
      <c r="H11204" s="776"/>
    </row>
    <row r="11205" spans="1:8" s="196" customFormat="1" ht="45">
      <c r="A11205" s="164"/>
      <c r="B11205" s="740"/>
      <c r="C11205" s="291" t="s">
        <v>5336</v>
      </c>
      <c r="D11205" s="635" t="s">
        <v>586</v>
      </c>
      <c r="E11205" s="635">
        <v>5</v>
      </c>
      <c r="F11205" s="629">
        <v>29800</v>
      </c>
      <c r="G11205" s="1548">
        <v>149</v>
      </c>
      <c r="H11205" s="776"/>
    </row>
    <row r="11206" spans="1:8" s="196" customFormat="1" ht="30">
      <c r="A11206" s="164"/>
      <c r="B11206" s="740"/>
      <c r="C11206" s="796" t="s">
        <v>5322</v>
      </c>
      <c r="D11206" s="861" t="s">
        <v>677</v>
      </c>
      <c r="E11206" s="358">
        <v>5</v>
      </c>
      <c r="F11206" s="629">
        <v>9000</v>
      </c>
      <c r="G11206" s="1548">
        <v>90</v>
      </c>
      <c r="H11206" s="776"/>
    </row>
    <row r="11207" spans="1:8" s="196" customFormat="1">
      <c r="A11207" s="164"/>
      <c r="B11207" s="741" t="s">
        <v>35</v>
      </c>
      <c r="C11207" s="291"/>
      <c r="D11207" s="359"/>
      <c r="E11207" s="359"/>
      <c r="F11207" s="208"/>
      <c r="G11207" s="889">
        <v>3667.150909090909</v>
      </c>
      <c r="H11207" s="291"/>
    </row>
    <row r="11208" spans="1:8" s="196" customFormat="1" ht="60">
      <c r="A11208" s="164" t="s">
        <v>2542</v>
      </c>
      <c r="B11208" s="745" t="s">
        <v>703</v>
      </c>
      <c r="C11208" s="796" t="s">
        <v>704</v>
      </c>
      <c r="D11208" s="358" t="s">
        <v>618</v>
      </c>
      <c r="E11208" s="358">
        <v>2</v>
      </c>
      <c r="F11208" s="629">
        <v>105710</v>
      </c>
      <c r="G11208" s="1548">
        <v>2202.2916666666665</v>
      </c>
      <c r="H11208" s="776" t="s">
        <v>619</v>
      </c>
    </row>
    <row r="11209" spans="1:8" s="196" customFormat="1" ht="45">
      <c r="A11209" s="750"/>
      <c r="B11209" s="740"/>
      <c r="C11209" s="296" t="s">
        <v>5336</v>
      </c>
      <c r="D11209" s="861" t="s">
        <v>593</v>
      </c>
      <c r="E11209" s="292">
        <v>3</v>
      </c>
      <c r="F11209" s="629">
        <v>29800</v>
      </c>
      <c r="G11209" s="1548">
        <v>89.4</v>
      </c>
      <c r="H11209" s="776"/>
    </row>
    <row r="11210" spans="1:8" s="196" customFormat="1">
      <c r="A11210" s="750"/>
      <c r="B11210" s="741" t="s">
        <v>35</v>
      </c>
      <c r="C11210" s="291"/>
      <c r="D11210" s="359"/>
      <c r="E11210" s="359"/>
      <c r="F11210" s="208"/>
      <c r="G11210" s="889">
        <v>2291.6916666666666</v>
      </c>
      <c r="H11210" s="291"/>
    </row>
    <row r="11211" spans="1:8" s="196" customFormat="1" ht="60">
      <c r="A11211" s="164" t="s">
        <v>2544</v>
      </c>
      <c r="B11211" s="745" t="s">
        <v>706</v>
      </c>
      <c r="C11211" s="796" t="s">
        <v>707</v>
      </c>
      <c r="D11211" s="358" t="s">
        <v>618</v>
      </c>
      <c r="E11211" s="358">
        <v>2</v>
      </c>
      <c r="F11211" s="629">
        <v>87590</v>
      </c>
      <c r="G11211" s="1548">
        <v>1824.7916666666667</v>
      </c>
      <c r="H11211" s="776" t="s">
        <v>619</v>
      </c>
    </row>
    <row r="11212" spans="1:8" s="196" customFormat="1" ht="45">
      <c r="A11212" s="164"/>
      <c r="B11212" s="740"/>
      <c r="C11212" s="296" t="s">
        <v>5336</v>
      </c>
      <c r="D11212" s="861" t="s">
        <v>593</v>
      </c>
      <c r="E11212" s="292">
        <v>3</v>
      </c>
      <c r="F11212" s="629">
        <v>29800</v>
      </c>
      <c r="G11212" s="1548">
        <v>89.4</v>
      </c>
      <c r="H11212" s="776"/>
    </row>
    <row r="11213" spans="1:8" s="196" customFormat="1">
      <c r="A11213" s="164"/>
      <c r="B11213" s="741" t="s">
        <v>35</v>
      </c>
      <c r="C11213" s="291"/>
      <c r="D11213" s="359"/>
      <c r="E11213" s="359"/>
      <c r="F11213" s="208"/>
      <c r="G11213" s="889">
        <v>1914.1916666666668</v>
      </c>
      <c r="H11213" s="291"/>
    </row>
    <row r="11214" spans="1:8" s="196" customFormat="1" ht="60">
      <c r="A11214" s="164" t="s">
        <v>2546</v>
      </c>
      <c r="B11214" s="745" t="s">
        <v>708</v>
      </c>
      <c r="C11214" s="796" t="s">
        <v>709</v>
      </c>
      <c r="D11214" s="358" t="s">
        <v>618</v>
      </c>
      <c r="E11214" s="358">
        <v>2</v>
      </c>
      <c r="F11214" s="629">
        <v>83090</v>
      </c>
      <c r="G11214" s="1548">
        <v>1731.0416666666667</v>
      </c>
      <c r="H11214" s="776" t="s">
        <v>619</v>
      </c>
    </row>
    <row r="11215" spans="1:8" s="196" customFormat="1" ht="45">
      <c r="A11215" s="164"/>
      <c r="B11215" s="740"/>
      <c r="C11215" s="296" t="s">
        <v>5336</v>
      </c>
      <c r="D11215" s="861" t="s">
        <v>593</v>
      </c>
      <c r="E11215" s="292">
        <v>3</v>
      </c>
      <c r="F11215" s="629">
        <v>29800</v>
      </c>
      <c r="G11215" s="1548">
        <v>89.4</v>
      </c>
      <c r="H11215" s="776"/>
    </row>
    <row r="11216" spans="1:8" s="196" customFormat="1">
      <c r="A11216" s="164"/>
      <c r="B11216" s="741" t="s">
        <v>35</v>
      </c>
      <c r="C11216" s="291"/>
      <c r="D11216" s="359"/>
      <c r="E11216" s="359"/>
      <c r="F11216" s="208"/>
      <c r="G11216" s="889">
        <v>1820.4416666666668</v>
      </c>
      <c r="H11216" s="291"/>
    </row>
    <row r="11217" spans="1:8" s="196" customFormat="1" ht="60">
      <c r="A11217" s="164" t="s">
        <v>2548</v>
      </c>
      <c r="B11217" s="745" t="s">
        <v>710</v>
      </c>
      <c r="C11217" s="796" t="s">
        <v>711</v>
      </c>
      <c r="D11217" s="358" t="s">
        <v>618</v>
      </c>
      <c r="E11217" s="358">
        <v>2</v>
      </c>
      <c r="F11217" s="629">
        <v>78680</v>
      </c>
      <c r="G11217" s="1548">
        <v>1639.1666666666667</v>
      </c>
      <c r="H11217" s="776" t="s">
        <v>619</v>
      </c>
    </row>
    <row r="11218" spans="1:8" s="196" customFormat="1" ht="45">
      <c r="A11218" s="164"/>
      <c r="B11218" s="740"/>
      <c r="C11218" s="296" t="s">
        <v>5336</v>
      </c>
      <c r="D11218" s="861" t="s">
        <v>593</v>
      </c>
      <c r="E11218" s="292">
        <v>8</v>
      </c>
      <c r="F11218" s="629">
        <v>29800</v>
      </c>
      <c r="G11218" s="1548">
        <v>238.4</v>
      </c>
      <c r="H11218" s="776"/>
    </row>
    <row r="11219" spans="1:8" s="196" customFormat="1">
      <c r="A11219" s="164"/>
      <c r="B11219" s="741" t="s">
        <v>35</v>
      </c>
      <c r="C11219" s="291"/>
      <c r="D11219" s="359"/>
      <c r="E11219" s="359"/>
      <c r="F11219" s="208"/>
      <c r="G11219" s="889">
        <v>1877.5666666666668</v>
      </c>
      <c r="H11219" s="291"/>
    </row>
    <row r="11220" spans="1:8" s="196" customFormat="1" ht="60">
      <c r="A11220" s="164" t="s">
        <v>2550</v>
      </c>
      <c r="B11220" s="745" t="s">
        <v>712</v>
      </c>
      <c r="C11220" s="796" t="s">
        <v>713</v>
      </c>
      <c r="D11220" s="358" t="s">
        <v>618</v>
      </c>
      <c r="E11220" s="358">
        <v>2</v>
      </c>
      <c r="F11220" s="629">
        <v>87070</v>
      </c>
      <c r="G11220" s="1548">
        <v>1813.9583333333333</v>
      </c>
      <c r="H11220" s="776" t="s">
        <v>619</v>
      </c>
    </row>
    <row r="11221" spans="1:8" s="196" customFormat="1" ht="45">
      <c r="A11221" s="750"/>
      <c r="B11221" s="745"/>
      <c r="C11221" s="296" t="s">
        <v>5336</v>
      </c>
      <c r="D11221" s="861" t="s">
        <v>586</v>
      </c>
      <c r="E11221" s="292">
        <v>8</v>
      </c>
      <c r="F11221" s="629">
        <v>29800</v>
      </c>
      <c r="G11221" s="1548">
        <v>238.4</v>
      </c>
      <c r="H11221" s="776"/>
    </row>
    <row r="11222" spans="1:8" s="196" customFormat="1">
      <c r="A11222" s="750"/>
      <c r="B11222" s="740"/>
      <c r="C11222" s="863" t="s">
        <v>601</v>
      </c>
      <c r="D11222" s="864"/>
      <c r="E11222" s="865"/>
      <c r="F11222" s="777"/>
      <c r="G11222" s="1544">
        <v>2052.3583333333331</v>
      </c>
      <c r="H11222" s="776"/>
    </row>
    <row r="11223" spans="1:8" s="196" customFormat="1" ht="75">
      <c r="A11223" s="164" t="s">
        <v>2580</v>
      </c>
      <c r="B11223" s="740" t="s">
        <v>909</v>
      </c>
      <c r="C11223" s="796" t="s">
        <v>5349</v>
      </c>
      <c r="D11223" s="358" t="s">
        <v>667</v>
      </c>
      <c r="E11223" s="861">
        <v>1</v>
      </c>
      <c r="F11223" s="620">
        <v>785108.8</v>
      </c>
      <c r="G11223" s="1548">
        <v>7851</v>
      </c>
      <c r="H11223" s="776" t="s">
        <v>715</v>
      </c>
    </row>
    <row r="11224" spans="1:8" s="196" customFormat="1" ht="135">
      <c r="A11224" s="164"/>
      <c r="B11224" s="740"/>
      <c r="C11224" s="291" t="s">
        <v>5317</v>
      </c>
      <c r="D11224" s="635" t="s">
        <v>585</v>
      </c>
      <c r="E11224" s="635">
        <v>1</v>
      </c>
      <c r="F11224" s="629">
        <v>55906</v>
      </c>
      <c r="G11224" s="1548">
        <v>559.05999999999995</v>
      </c>
      <c r="H11224" s="776"/>
    </row>
    <row r="11225" spans="1:8" s="196" customFormat="1" ht="45">
      <c r="A11225" s="164"/>
      <c r="B11225" s="740"/>
      <c r="C11225" s="291" t="s">
        <v>5336</v>
      </c>
      <c r="D11225" s="635" t="s">
        <v>586</v>
      </c>
      <c r="E11225" s="635">
        <v>8</v>
      </c>
      <c r="F11225" s="629">
        <v>29800</v>
      </c>
      <c r="G11225" s="1548">
        <v>238.4</v>
      </c>
      <c r="H11225" s="776"/>
    </row>
    <row r="11226" spans="1:8" s="196" customFormat="1">
      <c r="A11226" s="164"/>
      <c r="B11226" s="740"/>
      <c r="C11226" s="796" t="s">
        <v>587</v>
      </c>
      <c r="D11226" s="861" t="s">
        <v>593</v>
      </c>
      <c r="E11226" s="358">
        <v>2</v>
      </c>
      <c r="F11226" s="629">
        <v>15180</v>
      </c>
      <c r="G11226" s="1548">
        <v>60.72</v>
      </c>
      <c r="H11226" s="776"/>
    </row>
    <row r="11227" spans="1:8" s="196" customFormat="1">
      <c r="A11227" s="164"/>
      <c r="B11227" s="740"/>
      <c r="C11227" s="866" t="s">
        <v>601</v>
      </c>
      <c r="D11227" s="864"/>
      <c r="E11227" s="867"/>
      <c r="F11227" s="777"/>
      <c r="G11227" s="1544">
        <f>SUM(G11223:G11226)</f>
        <v>8709.1799999999985</v>
      </c>
      <c r="H11227" s="776"/>
    </row>
    <row r="11228" spans="1:8" s="196" customFormat="1" ht="30">
      <c r="A11228" s="164" t="s">
        <v>2552</v>
      </c>
      <c r="B11228" s="745" t="s">
        <v>717</v>
      </c>
      <c r="C11228" s="38" t="s">
        <v>5326</v>
      </c>
      <c r="D11228" s="1104" t="s">
        <v>718</v>
      </c>
      <c r="E11228" s="1104">
        <v>125</v>
      </c>
      <c r="F11228" s="199">
        <v>11400</v>
      </c>
      <c r="G11228" s="996">
        <f>E11228*F11228/1000</f>
        <v>1425</v>
      </c>
      <c r="H11228" s="291"/>
    </row>
    <row r="11229" spans="1:8" s="196" customFormat="1" ht="30">
      <c r="A11229" s="750"/>
      <c r="B11229" s="740"/>
      <c r="C11229" s="38" t="s">
        <v>5355</v>
      </c>
      <c r="D11229" s="1104" t="s">
        <v>718</v>
      </c>
      <c r="E11229" s="1104">
        <v>9</v>
      </c>
      <c r="F11229" s="199">
        <v>80000</v>
      </c>
      <c r="G11229" s="996">
        <f>E11229*F11229/100</f>
        <v>7200</v>
      </c>
      <c r="H11229" s="291"/>
    </row>
    <row r="11230" spans="1:8" s="196" customFormat="1">
      <c r="A11230" s="750"/>
      <c r="B11230" s="740"/>
      <c r="C11230" s="38" t="s">
        <v>719</v>
      </c>
      <c r="D11230" s="1104" t="s">
        <v>718</v>
      </c>
      <c r="E11230" s="1104">
        <v>20</v>
      </c>
      <c r="F11230" s="199">
        <v>12960</v>
      </c>
      <c r="G11230" s="996">
        <f>E11230*F11230/500</f>
        <v>518.4</v>
      </c>
      <c r="H11230" s="291"/>
    </row>
    <row r="11231" spans="1:8" s="196" customFormat="1">
      <c r="A11231" s="750"/>
      <c r="B11231" s="740"/>
      <c r="C11231" s="38" t="s">
        <v>720</v>
      </c>
      <c r="D11231" s="1104" t="s">
        <v>718</v>
      </c>
      <c r="E11231" s="1104">
        <v>10</v>
      </c>
      <c r="F11231" s="199">
        <v>9900</v>
      </c>
      <c r="G11231" s="996">
        <f>E11231*F11231/500</f>
        <v>198</v>
      </c>
      <c r="H11231" s="291"/>
    </row>
    <row r="11232" spans="1:8" s="196" customFormat="1" ht="30">
      <c r="A11232" s="750"/>
      <c r="B11232" s="740"/>
      <c r="C11232" s="38" t="s">
        <v>5329</v>
      </c>
      <c r="D11232" s="1032" t="s">
        <v>590</v>
      </c>
      <c r="E11232" s="1104">
        <v>20</v>
      </c>
      <c r="F11232" s="1030">
        <v>8875</v>
      </c>
      <c r="G11232" s="1583">
        <f>E11232*F11232/500</f>
        <v>355</v>
      </c>
      <c r="H11232" s="291"/>
    </row>
    <row r="11233" spans="1:8" s="196" customFormat="1">
      <c r="A11233" s="750"/>
      <c r="B11233" s="740"/>
      <c r="C11233" s="38" t="s">
        <v>5356</v>
      </c>
      <c r="D11233" s="1104" t="s">
        <v>5357</v>
      </c>
      <c r="E11233" s="1104">
        <v>2</v>
      </c>
      <c r="F11233" s="199">
        <v>41000</v>
      </c>
      <c r="G11233" s="996">
        <f>E11233*F11233/500</f>
        <v>164</v>
      </c>
      <c r="H11233" s="291"/>
    </row>
    <row r="11234" spans="1:8" s="196" customFormat="1" ht="90">
      <c r="A11234" s="750"/>
      <c r="B11234" s="740"/>
      <c r="C11234" s="1031" t="s">
        <v>5330</v>
      </c>
      <c r="D11234" s="1032" t="s">
        <v>593</v>
      </c>
      <c r="E11234" s="1033">
        <v>3</v>
      </c>
      <c r="F11234" s="1030">
        <v>1889</v>
      </c>
      <c r="G11234" s="1583">
        <f>E11234*F11234/10</f>
        <v>566.70000000000005</v>
      </c>
      <c r="H11234" s="291"/>
    </row>
    <row r="11235" spans="1:8" s="196" customFormat="1">
      <c r="A11235" s="750"/>
      <c r="B11235" s="741" t="s">
        <v>35</v>
      </c>
      <c r="C11235" s="291"/>
      <c r="D11235" s="359"/>
      <c r="E11235" s="359"/>
      <c r="F11235" s="208"/>
      <c r="G11235" s="889">
        <f>SUM(G11228:G11234)</f>
        <v>10427.1</v>
      </c>
      <c r="H11235" s="291"/>
    </row>
    <row r="11236" spans="1:8" s="196" customFormat="1" ht="84.75" customHeight="1">
      <c r="A11236" s="164" t="s">
        <v>2581</v>
      </c>
      <c r="B11236" s="291" t="s">
        <v>721</v>
      </c>
      <c r="C11236" s="1031" t="s">
        <v>5326</v>
      </c>
      <c r="D11236" s="1032" t="s">
        <v>590</v>
      </c>
      <c r="E11236" s="1025">
        <v>7.8</v>
      </c>
      <c r="F11236" s="1030">
        <v>11400</v>
      </c>
      <c r="G11236" s="1583">
        <f>E11236*F11236/500</f>
        <v>177.84</v>
      </c>
      <c r="H11236" s="776" t="s">
        <v>604</v>
      </c>
    </row>
    <row r="11237" spans="1:8" s="196" customFormat="1" ht="30">
      <c r="A11237" s="750"/>
      <c r="B11237" s="291"/>
      <c r="C11237" s="1031" t="s">
        <v>5358</v>
      </c>
      <c r="D11237" s="1032" t="s">
        <v>590</v>
      </c>
      <c r="E11237" s="1025">
        <v>1.5</v>
      </c>
      <c r="F11237" s="1030">
        <v>80000</v>
      </c>
      <c r="G11237" s="1583">
        <f>E11237*F11237/100</f>
        <v>1200</v>
      </c>
      <c r="H11237" s="776"/>
    </row>
    <row r="11238" spans="1:8" s="196" customFormat="1">
      <c r="A11238" s="750"/>
      <c r="B11238" s="291"/>
      <c r="C11238" s="1031" t="s">
        <v>5339</v>
      </c>
      <c r="D11238" s="1032" t="s">
        <v>590</v>
      </c>
      <c r="E11238" s="1033">
        <v>9</v>
      </c>
      <c r="F11238" s="1030">
        <v>9900</v>
      </c>
      <c r="G11238" s="1583">
        <f>E11238*F11238/500</f>
        <v>178.2</v>
      </c>
      <c r="H11238" s="776"/>
    </row>
    <row r="11239" spans="1:8" s="196" customFormat="1" ht="30">
      <c r="A11239" s="750"/>
      <c r="B11239" s="741"/>
      <c r="C11239" s="38" t="s">
        <v>5329</v>
      </c>
      <c r="D11239" s="1032" t="s">
        <v>590</v>
      </c>
      <c r="E11239" s="1025">
        <v>1</v>
      </c>
      <c r="F11239" s="1030">
        <v>8875</v>
      </c>
      <c r="G11239" s="1583">
        <f>E11239*F11239/500</f>
        <v>17.75</v>
      </c>
      <c r="H11239" s="776"/>
    </row>
    <row r="11240" spans="1:8" s="196" customFormat="1" ht="90">
      <c r="A11240" s="750"/>
      <c r="B11240" s="741"/>
      <c r="C11240" s="38" t="s">
        <v>5333</v>
      </c>
      <c r="D11240" s="1025" t="s">
        <v>40</v>
      </c>
      <c r="E11240" s="1025">
        <v>9</v>
      </c>
      <c r="F11240" s="199">
        <v>74905</v>
      </c>
      <c r="G11240" s="996">
        <f>F11240/75*E11240</f>
        <v>8988.6</v>
      </c>
      <c r="H11240" s="776"/>
    </row>
    <row r="11241" spans="1:8" s="196" customFormat="1" ht="75">
      <c r="A11241" s="750"/>
      <c r="B11241" s="740"/>
      <c r="C11241" s="38" t="s">
        <v>5327</v>
      </c>
      <c r="D11241" s="1025" t="s">
        <v>5328</v>
      </c>
      <c r="E11241" s="1025">
        <v>1</v>
      </c>
      <c r="F11241" s="199">
        <v>76900</v>
      </c>
      <c r="G11241" s="996">
        <f>F11241/50*1</f>
        <v>1538</v>
      </c>
      <c r="H11241" s="291"/>
    </row>
    <row r="11242" spans="1:8" s="196" customFormat="1" ht="45">
      <c r="A11242" s="750"/>
      <c r="B11242" s="291"/>
      <c r="C11242" s="38" t="s">
        <v>5336</v>
      </c>
      <c r="D11242" s="104" t="s">
        <v>586</v>
      </c>
      <c r="E11242" s="104">
        <v>12</v>
      </c>
      <c r="F11242" s="1030">
        <v>29800</v>
      </c>
      <c r="G11242" s="1583">
        <f>E11242*F11242/1000</f>
        <v>357.6</v>
      </c>
      <c r="H11242" s="776"/>
    </row>
    <row r="11243" spans="1:8" s="196" customFormat="1" ht="90">
      <c r="A11243" s="750"/>
      <c r="B11243" s="740"/>
      <c r="C11243" s="1031" t="s">
        <v>5330</v>
      </c>
      <c r="D11243" s="1032" t="s">
        <v>593</v>
      </c>
      <c r="E11243" s="1033">
        <v>3</v>
      </c>
      <c r="F11243" s="1030">
        <v>1889</v>
      </c>
      <c r="G11243" s="1583">
        <f>E11243*F11243/10</f>
        <v>566.70000000000005</v>
      </c>
      <c r="H11243" s="291"/>
    </row>
    <row r="11244" spans="1:8" s="196" customFormat="1" ht="30">
      <c r="A11244" s="750"/>
      <c r="B11244" s="796"/>
      <c r="C11244" s="1031" t="s">
        <v>5322</v>
      </c>
      <c r="D11244" s="1032" t="s">
        <v>593</v>
      </c>
      <c r="E11244" s="1033">
        <v>5</v>
      </c>
      <c r="F11244" s="1030">
        <v>9000</v>
      </c>
      <c r="G11244" s="1583">
        <f>E11244*F11244/500</f>
        <v>90</v>
      </c>
      <c r="H11244" s="776"/>
    </row>
    <row r="11245" spans="1:8" s="196" customFormat="1">
      <c r="A11245" s="164"/>
      <c r="B11245" s="291"/>
      <c r="C11245" s="862" t="s">
        <v>601</v>
      </c>
      <c r="D11245" s="822"/>
      <c r="E11245" s="822"/>
      <c r="F11245" s="777"/>
      <c r="G11245" s="1544">
        <f>SUM(G11236:G11244)</f>
        <v>13114.69</v>
      </c>
      <c r="H11245" s="776"/>
    </row>
    <row r="11246" spans="1:8" s="6" customFormat="1" ht="51" customHeight="1">
      <c r="A11246" s="11" t="s">
        <v>2554</v>
      </c>
      <c r="B11246" s="38" t="s">
        <v>5359</v>
      </c>
      <c r="C11246" s="1031" t="s">
        <v>5326</v>
      </c>
      <c r="D11246" s="1032" t="s">
        <v>590</v>
      </c>
      <c r="E11246" s="1025">
        <v>7.8</v>
      </c>
      <c r="F11246" s="1030">
        <v>11400</v>
      </c>
      <c r="G11246" s="1583">
        <f>E11246*F11246/500</f>
        <v>177.84</v>
      </c>
      <c r="H11246" s="2075" t="s">
        <v>5360</v>
      </c>
    </row>
    <row r="11247" spans="1:8" s="6" customFormat="1" ht="30">
      <c r="A11247" s="11"/>
      <c r="B11247" s="38"/>
      <c r="C11247" s="1031" t="s">
        <v>5358</v>
      </c>
      <c r="D11247" s="1032" t="s">
        <v>590</v>
      </c>
      <c r="E11247" s="1025">
        <v>4</v>
      </c>
      <c r="F11247" s="1030">
        <v>80000</v>
      </c>
      <c r="G11247" s="1583">
        <f>E11247*F11247/100</f>
        <v>3200</v>
      </c>
      <c r="H11247" s="2076"/>
    </row>
    <row r="11248" spans="1:8" s="6" customFormat="1">
      <c r="A11248" s="11"/>
      <c r="B11248" s="38"/>
      <c r="C11248" s="1031" t="s">
        <v>5339</v>
      </c>
      <c r="D11248" s="1032" t="s">
        <v>590</v>
      </c>
      <c r="E11248" s="1033">
        <v>9</v>
      </c>
      <c r="F11248" s="1030">
        <v>9900</v>
      </c>
      <c r="G11248" s="1583">
        <f>E11248*F11248/500</f>
        <v>178.2</v>
      </c>
      <c r="H11248" s="2076"/>
    </row>
    <row r="11249" spans="1:8" s="6" customFormat="1" ht="30">
      <c r="A11249" s="11"/>
      <c r="B11249" s="89"/>
      <c r="C11249" s="38" t="s">
        <v>5329</v>
      </c>
      <c r="D11249" s="1032" t="s">
        <v>590</v>
      </c>
      <c r="E11249" s="1025">
        <v>1</v>
      </c>
      <c r="F11249" s="1030">
        <v>8875</v>
      </c>
      <c r="G11249" s="1583">
        <f>E11249*F11249/500</f>
        <v>17.75</v>
      </c>
      <c r="H11249" s="2076"/>
    </row>
    <row r="11250" spans="1:8" s="6" customFormat="1" ht="90">
      <c r="A11250" s="11"/>
      <c r="B11250" s="38"/>
      <c r="C11250" s="38" t="s">
        <v>5333</v>
      </c>
      <c r="D11250" s="1025" t="s">
        <v>40</v>
      </c>
      <c r="E11250" s="1025">
        <v>10</v>
      </c>
      <c r="F11250" s="199">
        <v>74905</v>
      </c>
      <c r="G11250" s="996">
        <f>F11250/75*E11250</f>
        <v>9987.3333333333339</v>
      </c>
      <c r="H11250" s="2076"/>
    </row>
    <row r="11251" spans="1:8" s="6" customFormat="1" ht="75">
      <c r="A11251" s="11"/>
      <c r="B11251" s="89"/>
      <c r="C11251" s="38" t="s">
        <v>5327</v>
      </c>
      <c r="D11251" s="1025" t="s">
        <v>5328</v>
      </c>
      <c r="E11251" s="1025">
        <v>1</v>
      </c>
      <c r="F11251" s="199">
        <v>76900</v>
      </c>
      <c r="G11251" s="996">
        <f>F11251/50*1</f>
        <v>1538</v>
      </c>
      <c r="H11251" s="2076"/>
    </row>
    <row r="11252" spans="1:8" s="6" customFormat="1" ht="45">
      <c r="A11252" s="11"/>
      <c r="B11252" s="1031"/>
      <c r="C11252" s="38" t="s">
        <v>5336</v>
      </c>
      <c r="D11252" s="1032" t="s">
        <v>593</v>
      </c>
      <c r="E11252" s="1035">
        <v>18</v>
      </c>
      <c r="F11252" s="1030">
        <v>29800</v>
      </c>
      <c r="G11252" s="1583">
        <f>E11252*F11252/1000</f>
        <v>536.4</v>
      </c>
      <c r="H11252" s="2076"/>
    </row>
    <row r="11253" spans="1:8" s="6" customFormat="1" ht="90">
      <c r="A11253" s="11"/>
      <c r="B11253" s="1031"/>
      <c r="C11253" s="1031" t="s">
        <v>5330</v>
      </c>
      <c r="D11253" s="1032" t="s">
        <v>593</v>
      </c>
      <c r="E11253" s="1033">
        <v>3</v>
      </c>
      <c r="F11253" s="1030">
        <v>1889</v>
      </c>
      <c r="G11253" s="1583">
        <f>E11253*F11253/10</f>
        <v>566.70000000000005</v>
      </c>
      <c r="H11253" s="2076"/>
    </row>
    <row r="11254" spans="1:8" s="6" customFormat="1" ht="30">
      <c r="A11254" s="11"/>
      <c r="B11254" s="1031"/>
      <c r="C11254" s="1031" t="s">
        <v>5322</v>
      </c>
      <c r="D11254" s="1032" t="s">
        <v>593</v>
      </c>
      <c r="E11254" s="1033">
        <v>5</v>
      </c>
      <c r="F11254" s="1030">
        <v>9000</v>
      </c>
      <c r="G11254" s="1583">
        <f>E11254*F11254/500</f>
        <v>90</v>
      </c>
      <c r="H11254" s="2077"/>
    </row>
    <row r="11255" spans="1:8" s="6" customFormat="1">
      <c r="A11255" s="11"/>
      <c r="B11255" s="1031"/>
      <c r="C11255" s="315" t="s">
        <v>601</v>
      </c>
      <c r="D11255" s="1032"/>
      <c r="E11255" s="1033"/>
      <c r="F11255" s="1030"/>
      <c r="G11255" s="1001">
        <f>SUM(G11246:G11254)</f>
        <v>16292.223333333333</v>
      </c>
      <c r="H11255" s="1046"/>
    </row>
    <row r="11256" spans="1:8" s="6" customFormat="1" ht="122.25" customHeight="1">
      <c r="A11256" s="1047" t="s">
        <v>2556</v>
      </c>
      <c r="B11256" s="1048" t="s">
        <v>5313</v>
      </c>
      <c r="C11256" s="1049" t="s">
        <v>5361</v>
      </c>
      <c r="D11256" s="1033" t="s">
        <v>618</v>
      </c>
      <c r="E11256" s="1033">
        <v>2</v>
      </c>
      <c r="F11256" s="1030">
        <v>75456</v>
      </c>
      <c r="G11256" s="1583">
        <f>F11256/96*E11256</f>
        <v>1572</v>
      </c>
      <c r="H11256" s="1046"/>
    </row>
    <row r="11257" spans="1:8" s="6" customFormat="1" ht="114" customHeight="1">
      <c r="A11257" s="1047"/>
      <c r="B11257" s="1048"/>
      <c r="C11257" s="1050" t="s">
        <v>5317</v>
      </c>
      <c r="D11257" s="104" t="s">
        <v>585</v>
      </c>
      <c r="E11257" s="104">
        <v>1</v>
      </c>
      <c r="F11257" s="1030">
        <v>55906</v>
      </c>
      <c r="G11257" s="1583">
        <f>E11257*F11257/100</f>
        <v>559.05999999999995</v>
      </c>
      <c r="H11257" s="1046"/>
    </row>
    <row r="11258" spans="1:8" s="6" customFormat="1" ht="45">
      <c r="A11258" s="1047"/>
      <c r="B11258" s="1048"/>
      <c r="C11258" s="38" t="s">
        <v>5336</v>
      </c>
      <c r="D11258" s="104" t="s">
        <v>586</v>
      </c>
      <c r="E11258" s="104">
        <v>2</v>
      </c>
      <c r="F11258" s="1030">
        <v>29800</v>
      </c>
      <c r="G11258" s="1583">
        <f>E11258*F11258/1000</f>
        <v>59.6</v>
      </c>
      <c r="H11258" s="1046"/>
    </row>
    <row r="11259" spans="1:8" s="6" customFormat="1" ht="30">
      <c r="A11259" s="1047"/>
      <c r="B11259" s="1048"/>
      <c r="C11259" s="1031" t="s">
        <v>5322</v>
      </c>
      <c r="D11259" s="1032" t="s">
        <v>593</v>
      </c>
      <c r="E11259" s="1033">
        <v>5</v>
      </c>
      <c r="F11259" s="1030">
        <v>9000</v>
      </c>
      <c r="G11259" s="1583">
        <f>E11259*F11259/500</f>
        <v>90</v>
      </c>
      <c r="H11259" s="1046"/>
    </row>
    <row r="11260" spans="1:8" s="6" customFormat="1">
      <c r="A11260" s="1047"/>
      <c r="B11260" s="1048"/>
      <c r="C11260" s="315" t="s">
        <v>601</v>
      </c>
      <c r="D11260" s="1032"/>
      <c r="E11260" s="1033"/>
      <c r="F11260" s="1030"/>
      <c r="G11260" s="1001">
        <f>SUM(G11256:G11259)</f>
        <v>2280.66</v>
      </c>
      <c r="H11260" s="1046"/>
    </row>
    <row r="11261" spans="1:8" s="6" customFormat="1" ht="75">
      <c r="A11261" s="1047" t="s">
        <v>2558</v>
      </c>
      <c r="B11261" s="1051" t="s">
        <v>5314</v>
      </c>
      <c r="C11261" s="1031" t="s">
        <v>5362</v>
      </c>
      <c r="D11261" s="1033" t="s">
        <v>618</v>
      </c>
      <c r="E11261" s="1033">
        <v>2</v>
      </c>
      <c r="F11261" s="1030">
        <v>134600</v>
      </c>
      <c r="G11261" s="1583">
        <f>F11261*E11261/96</f>
        <v>2804.1666666666665</v>
      </c>
      <c r="H11261" s="1046"/>
    </row>
    <row r="11262" spans="1:8" s="6" customFormat="1" ht="31.5" customHeight="1">
      <c r="A11262" s="1047"/>
      <c r="B11262" s="1051"/>
      <c r="C11262" s="963" t="s">
        <v>594</v>
      </c>
      <c r="D11262" s="1032" t="s">
        <v>593</v>
      </c>
      <c r="E11262" s="1035">
        <v>3</v>
      </c>
      <c r="F11262" s="1030">
        <v>29800</v>
      </c>
      <c r="G11262" s="1583">
        <f>E11262*F11262/1000</f>
        <v>89.4</v>
      </c>
      <c r="H11262" s="1046"/>
    </row>
    <row r="11263" spans="1:8" s="6" customFormat="1">
      <c r="A11263" s="1047"/>
      <c r="B11263" s="1051"/>
      <c r="C11263" s="315" t="s">
        <v>601</v>
      </c>
      <c r="D11263" s="1032"/>
      <c r="E11263" s="1035"/>
      <c r="F11263" s="1030"/>
      <c r="G11263" s="1001">
        <f>SUM(G11261:G11262)</f>
        <v>2893.5666666666666</v>
      </c>
      <c r="H11263" s="1046"/>
    </row>
    <row r="11264" spans="1:8" s="6" customFormat="1" ht="75">
      <c r="A11264" s="1047" t="s">
        <v>2560</v>
      </c>
      <c r="B11264" s="1052" t="s">
        <v>5315</v>
      </c>
      <c r="C11264" s="1031" t="s">
        <v>5363</v>
      </c>
      <c r="D11264" s="1033" t="s">
        <v>618</v>
      </c>
      <c r="E11264" s="1033">
        <v>2</v>
      </c>
      <c r="F11264" s="1030">
        <v>134600</v>
      </c>
      <c r="G11264" s="1583">
        <f>F11264*E11264/96</f>
        <v>2804.1666666666665</v>
      </c>
      <c r="H11264" s="1046"/>
    </row>
    <row r="11265" spans="1:8" s="6" customFormat="1" ht="33.75" customHeight="1">
      <c r="A11265" s="11"/>
      <c r="B11265" s="1031"/>
      <c r="C11265" s="963" t="s">
        <v>5364</v>
      </c>
      <c r="D11265" s="1032" t="s">
        <v>593</v>
      </c>
      <c r="E11265" s="1035">
        <v>3</v>
      </c>
      <c r="F11265" s="1030">
        <v>29800</v>
      </c>
      <c r="G11265" s="1583">
        <f>E11265*F11265/1000</f>
        <v>89.4</v>
      </c>
      <c r="H11265" s="1046"/>
    </row>
    <row r="11266" spans="1:8" s="6" customFormat="1">
      <c r="A11266" s="11"/>
      <c r="B11266" s="1031"/>
      <c r="C11266" s="315" t="s">
        <v>601</v>
      </c>
      <c r="D11266" s="1032"/>
      <c r="E11266" s="1033"/>
      <c r="F11266" s="1030"/>
      <c r="G11266" s="1001">
        <f>SUM(G11264:G11265)</f>
        <v>2893.5666666666666</v>
      </c>
      <c r="H11266" s="1046"/>
    </row>
    <row r="11267" spans="1:8" s="6" customFormat="1" ht="30">
      <c r="A11267" s="2060" t="s">
        <v>2562</v>
      </c>
      <c r="B11267" s="2103" t="s">
        <v>5316</v>
      </c>
      <c r="C11267" s="1031" t="s">
        <v>5326</v>
      </c>
      <c r="D11267" s="1032" t="s">
        <v>590</v>
      </c>
      <c r="E11267" s="1025">
        <v>6</v>
      </c>
      <c r="F11267" s="1030">
        <v>11400</v>
      </c>
      <c r="G11267" s="1583">
        <f>E11267*F11267/500</f>
        <v>136.80000000000001</v>
      </c>
      <c r="H11267" s="2078"/>
    </row>
    <row r="11268" spans="1:8" s="6" customFormat="1" ht="30">
      <c r="A11268" s="2102"/>
      <c r="B11268" s="2104"/>
      <c r="C11268" s="1031" t="s">
        <v>5358</v>
      </c>
      <c r="D11268" s="1032" t="s">
        <v>590</v>
      </c>
      <c r="E11268" s="1025">
        <v>1</v>
      </c>
      <c r="F11268" s="1030">
        <v>80000</v>
      </c>
      <c r="G11268" s="1583">
        <f>E11268*F11268/100</f>
        <v>800</v>
      </c>
      <c r="H11268" s="2079"/>
    </row>
    <row r="11269" spans="1:8" s="6" customFormat="1">
      <c r="A11269" s="2102"/>
      <c r="B11269" s="2104"/>
      <c r="C11269" s="1031" t="s">
        <v>5365</v>
      </c>
      <c r="D11269" s="1032" t="s">
        <v>590</v>
      </c>
      <c r="E11269" s="1033">
        <v>1</v>
      </c>
      <c r="F11269" s="1030">
        <v>9900</v>
      </c>
      <c r="G11269" s="1583">
        <f>E11269*F11269/100</f>
        <v>99</v>
      </c>
      <c r="H11269" s="2079"/>
    </row>
    <row r="11270" spans="1:8" s="6" customFormat="1" ht="30">
      <c r="A11270" s="2102"/>
      <c r="B11270" s="2104"/>
      <c r="C11270" s="38" t="s">
        <v>5329</v>
      </c>
      <c r="D11270" s="1032" t="s">
        <v>590</v>
      </c>
      <c r="E11270" s="1025">
        <v>1</v>
      </c>
      <c r="F11270" s="1030">
        <v>8875</v>
      </c>
      <c r="G11270" s="1583">
        <f>E11270*F11270/500</f>
        <v>17.75</v>
      </c>
      <c r="H11270" s="2079"/>
    </row>
    <row r="11271" spans="1:8" s="6" customFormat="1" ht="90">
      <c r="A11271" s="2102"/>
      <c r="B11271" s="2104"/>
      <c r="C11271" s="38" t="s">
        <v>5333</v>
      </c>
      <c r="D11271" s="1025" t="s">
        <v>40</v>
      </c>
      <c r="E11271" s="1025">
        <v>1</v>
      </c>
      <c r="F11271" s="199">
        <v>74905</v>
      </c>
      <c r="G11271" s="996">
        <f>F11271/75*E11271</f>
        <v>998.73333333333335</v>
      </c>
      <c r="H11271" s="2079"/>
    </row>
    <row r="11272" spans="1:8" s="6" customFormat="1" ht="75">
      <c r="A11272" s="2102"/>
      <c r="B11272" s="2104"/>
      <c r="C11272" s="38" t="s">
        <v>5327</v>
      </c>
      <c r="D11272" s="1025" t="s">
        <v>5328</v>
      </c>
      <c r="E11272" s="1025">
        <v>1</v>
      </c>
      <c r="F11272" s="199">
        <v>76900</v>
      </c>
      <c r="G11272" s="996">
        <f>F11272/50*1</f>
        <v>1538</v>
      </c>
      <c r="H11272" s="2079"/>
    </row>
    <row r="11273" spans="1:8" s="6" customFormat="1" ht="30">
      <c r="A11273" s="2102"/>
      <c r="B11273" s="2104"/>
      <c r="C11273" s="38" t="s">
        <v>5366</v>
      </c>
      <c r="D11273" s="1032" t="s">
        <v>578</v>
      </c>
      <c r="E11273" s="1033">
        <v>1</v>
      </c>
      <c r="F11273" s="1034">
        <v>445500</v>
      </c>
      <c r="G11273" s="996">
        <f>F11273/1000*1</f>
        <v>445.5</v>
      </c>
      <c r="H11273" s="2079"/>
    </row>
    <row r="11274" spans="1:8" s="6" customFormat="1" ht="45">
      <c r="A11274" s="2102"/>
      <c r="B11274" s="2104"/>
      <c r="C11274" s="38" t="s">
        <v>5336</v>
      </c>
      <c r="D11274" s="1032" t="s">
        <v>578</v>
      </c>
      <c r="E11274" s="104">
        <v>10</v>
      </c>
      <c r="F11274" s="1030">
        <v>29800</v>
      </c>
      <c r="G11274" s="1583">
        <f>E11274*F11274/1000</f>
        <v>298</v>
      </c>
      <c r="H11274" s="2079"/>
    </row>
    <row r="11275" spans="1:8" s="6" customFormat="1" ht="30">
      <c r="A11275" s="2061"/>
      <c r="B11275" s="2105"/>
      <c r="C11275" s="1031" t="s">
        <v>5322</v>
      </c>
      <c r="D11275" s="1032" t="s">
        <v>593</v>
      </c>
      <c r="E11275" s="1033">
        <v>5</v>
      </c>
      <c r="F11275" s="1030">
        <v>9000</v>
      </c>
      <c r="G11275" s="1583">
        <f>E11275*F11275/500</f>
        <v>90</v>
      </c>
      <c r="H11275" s="2079"/>
    </row>
    <row r="11276" spans="1:8" s="6" customFormat="1">
      <c r="A11276" s="11"/>
      <c r="B11276" s="38"/>
      <c r="C11276" s="315" t="s">
        <v>601</v>
      </c>
      <c r="D11276" s="9"/>
      <c r="E11276" s="9"/>
      <c r="F11276" s="10"/>
      <c r="G11276" s="1001">
        <f>SUM(G11267:G11275)</f>
        <v>4423.7833333333328</v>
      </c>
      <c r="H11276" s="2080"/>
    </row>
    <row r="11277" spans="1:8" s="196" customFormat="1" ht="29.25" customHeight="1">
      <c r="A11277" s="949" t="s">
        <v>21</v>
      </c>
      <c r="B11277" s="46" t="s">
        <v>4824</v>
      </c>
      <c r="C11277" s="813"/>
      <c r="D11277" s="814"/>
      <c r="E11277" s="814"/>
      <c r="F11277" s="814"/>
      <c r="G11277" s="813"/>
      <c r="H11277" s="813"/>
    </row>
    <row r="11278" spans="1:8" s="196" customFormat="1" ht="15" customHeight="1">
      <c r="A11278" s="66" t="s">
        <v>580</v>
      </c>
      <c r="B11278" s="400" t="s">
        <v>4232</v>
      </c>
      <c r="C11278" s="482"/>
      <c r="D11278" s="285"/>
      <c r="E11278" s="285"/>
      <c r="F11278" s="285"/>
      <c r="G11278" s="482"/>
      <c r="H11278" s="482"/>
    </row>
    <row r="11279" spans="1:8" s="196" customFormat="1" ht="30">
      <c r="A11279" s="1218" t="s">
        <v>5872</v>
      </c>
      <c r="B11279" s="291" t="s">
        <v>4825</v>
      </c>
      <c r="C11279" s="742" t="s">
        <v>4826</v>
      </c>
      <c r="D11279" s="359" t="s">
        <v>5117</v>
      </c>
      <c r="E11279" s="742">
        <v>4.0000000000000001E-3</v>
      </c>
      <c r="F11279" s="668">
        <v>161663</v>
      </c>
      <c r="G11279" s="880">
        <f>F11279*E11279</f>
        <v>646.65200000000004</v>
      </c>
      <c r="H11279" s="359"/>
    </row>
    <row r="11280" spans="1:8" s="196" customFormat="1">
      <c r="A11280" s="816"/>
      <c r="B11280" s="740"/>
      <c r="C11280" s="742" t="s">
        <v>4828</v>
      </c>
      <c r="D11280" s="359" t="s">
        <v>5118</v>
      </c>
      <c r="E11280" s="742">
        <v>1.4E-2</v>
      </c>
      <c r="F11280" s="668">
        <v>45172</v>
      </c>
      <c r="G11280" s="880">
        <f t="shared" ref="G11280:G11301" si="855">F11280*E11280</f>
        <v>632.40800000000002</v>
      </c>
      <c r="H11280" s="359" t="s">
        <v>4829</v>
      </c>
    </row>
    <row r="11281" spans="1:8" s="196" customFormat="1">
      <c r="A11281" s="816"/>
      <c r="B11281" s="740"/>
      <c r="C11281" s="742" t="s">
        <v>4830</v>
      </c>
      <c r="D11281" s="359" t="s">
        <v>4827</v>
      </c>
      <c r="E11281" s="742">
        <v>4.0000000000000001E-3</v>
      </c>
      <c r="F11281" s="668">
        <v>88707</v>
      </c>
      <c r="G11281" s="880">
        <f t="shared" si="855"/>
        <v>354.82800000000003</v>
      </c>
      <c r="H11281" s="359"/>
    </row>
    <row r="11282" spans="1:8" s="196" customFormat="1">
      <c r="A11282" s="816"/>
      <c r="B11282" s="740"/>
      <c r="C11282" s="742" t="s">
        <v>4831</v>
      </c>
      <c r="D11282" s="359" t="s">
        <v>1698</v>
      </c>
      <c r="E11282" s="742">
        <v>1E-3</v>
      </c>
      <c r="F11282" s="668">
        <v>7910</v>
      </c>
      <c r="G11282" s="880">
        <f t="shared" si="855"/>
        <v>7.91</v>
      </c>
      <c r="H11282" s="359"/>
    </row>
    <row r="11283" spans="1:8" s="196" customFormat="1">
      <c r="A11283" s="816"/>
      <c r="B11283" s="740"/>
      <c r="C11283" s="742" t="s">
        <v>4832</v>
      </c>
      <c r="D11283" s="359" t="s">
        <v>4833</v>
      </c>
      <c r="E11283" s="742">
        <v>2</v>
      </c>
      <c r="F11283" s="871">
        <v>52</v>
      </c>
      <c r="G11283" s="880">
        <f t="shared" si="855"/>
        <v>104</v>
      </c>
      <c r="H11283" s="359"/>
    </row>
    <row r="11284" spans="1:8" s="196" customFormat="1" ht="18" customHeight="1">
      <c r="A11284" s="816"/>
      <c r="B11284" s="740"/>
      <c r="C11284" s="742" t="s">
        <v>2584</v>
      </c>
      <c r="D11284" s="359" t="s">
        <v>2585</v>
      </c>
      <c r="E11284" s="742">
        <v>1</v>
      </c>
      <c r="F11284" s="871">
        <v>43</v>
      </c>
      <c r="G11284" s="880">
        <f t="shared" si="855"/>
        <v>43</v>
      </c>
      <c r="H11284" s="359"/>
    </row>
    <row r="11285" spans="1:8" s="196" customFormat="1" ht="40.5" customHeight="1">
      <c r="A11285" s="816"/>
      <c r="B11285" s="740"/>
      <c r="C11285" s="742" t="s">
        <v>4834</v>
      </c>
      <c r="D11285" s="359" t="s">
        <v>178</v>
      </c>
      <c r="E11285" s="742">
        <v>1E-3</v>
      </c>
      <c r="F11285" s="668">
        <v>22450</v>
      </c>
      <c r="G11285" s="880">
        <f t="shared" si="855"/>
        <v>22.45</v>
      </c>
      <c r="H11285" s="359"/>
    </row>
    <row r="11286" spans="1:8" s="196" customFormat="1">
      <c r="A11286" s="816"/>
      <c r="B11286" s="740"/>
      <c r="C11286" s="742" t="s">
        <v>4836</v>
      </c>
      <c r="D11286" s="359" t="s">
        <v>592</v>
      </c>
      <c r="E11286" s="742">
        <v>4</v>
      </c>
      <c r="F11286" s="668">
        <v>353</v>
      </c>
      <c r="G11286" s="880">
        <f t="shared" si="855"/>
        <v>1412</v>
      </c>
      <c r="H11286" s="359"/>
    </row>
    <row r="11287" spans="1:8" s="196" customFormat="1" ht="45">
      <c r="A11287" s="816"/>
      <c r="B11287" s="740"/>
      <c r="C11287" s="742" t="s">
        <v>4837</v>
      </c>
      <c r="D11287" s="359" t="s">
        <v>4838</v>
      </c>
      <c r="E11287" s="742">
        <v>2E-3</v>
      </c>
      <c r="F11287" s="668">
        <v>38170</v>
      </c>
      <c r="G11287" s="880">
        <f t="shared" si="855"/>
        <v>76.34</v>
      </c>
      <c r="H11287" s="359"/>
    </row>
    <row r="11288" spans="1:8" s="196" customFormat="1">
      <c r="A11288" s="816"/>
      <c r="B11288" s="740"/>
      <c r="C11288" s="742" t="s">
        <v>4839</v>
      </c>
      <c r="D11288" s="359" t="s">
        <v>4838</v>
      </c>
      <c r="E11288" s="742">
        <v>2E-3</v>
      </c>
      <c r="F11288" s="668">
        <v>38170</v>
      </c>
      <c r="G11288" s="880">
        <f t="shared" si="855"/>
        <v>76.34</v>
      </c>
      <c r="H11288" s="359"/>
    </row>
    <row r="11289" spans="1:8" s="196" customFormat="1" ht="45">
      <c r="A11289" s="816"/>
      <c r="B11289" s="740"/>
      <c r="C11289" s="742" t="s">
        <v>4840</v>
      </c>
      <c r="D11289" s="359" t="s">
        <v>4838</v>
      </c>
      <c r="E11289" s="742">
        <v>2E-3</v>
      </c>
      <c r="F11289" s="668">
        <v>12550</v>
      </c>
      <c r="G11289" s="880">
        <f t="shared" si="855"/>
        <v>25.1</v>
      </c>
      <c r="H11289" s="359"/>
    </row>
    <row r="11290" spans="1:8" s="196" customFormat="1" ht="45">
      <c r="A11290" s="816"/>
      <c r="B11290" s="740"/>
      <c r="C11290" s="742" t="s">
        <v>4841</v>
      </c>
      <c r="D11290" s="359" t="s">
        <v>4838</v>
      </c>
      <c r="E11290" s="742">
        <v>2E-3</v>
      </c>
      <c r="F11290" s="668">
        <v>39293</v>
      </c>
      <c r="G11290" s="701">
        <f t="shared" si="855"/>
        <v>78.585999999999999</v>
      </c>
      <c r="H11290" s="359"/>
    </row>
    <row r="11291" spans="1:8" s="196" customFormat="1">
      <c r="A11291" s="816"/>
      <c r="B11291" s="740"/>
      <c r="C11291" s="742" t="s">
        <v>4842</v>
      </c>
      <c r="D11291" s="359" t="s">
        <v>4827</v>
      </c>
      <c r="E11291" s="742">
        <v>2E-3</v>
      </c>
      <c r="F11291" s="668">
        <v>33679.75</v>
      </c>
      <c r="G11291" s="701">
        <f t="shared" si="855"/>
        <v>67.359499999999997</v>
      </c>
      <c r="H11291" s="359"/>
    </row>
    <row r="11292" spans="1:8" s="196" customFormat="1">
      <c r="A11292" s="816"/>
      <c r="B11292" s="740"/>
      <c r="C11292" s="742" t="s">
        <v>4843</v>
      </c>
      <c r="D11292" s="359" t="s">
        <v>4857</v>
      </c>
      <c r="E11292" s="742">
        <v>1</v>
      </c>
      <c r="F11292" s="668">
        <v>11610</v>
      </c>
      <c r="G11292" s="701">
        <f>F11292*E11292/25</f>
        <v>464.4</v>
      </c>
      <c r="H11292" s="359"/>
    </row>
    <row r="11293" spans="1:8" s="196" customFormat="1">
      <c r="A11293" s="816"/>
      <c r="B11293" s="740"/>
      <c r="C11293" s="742" t="s">
        <v>576</v>
      </c>
      <c r="D11293" s="359" t="s">
        <v>39</v>
      </c>
      <c r="E11293" s="742">
        <v>7.0000000000000007E-2</v>
      </c>
      <c r="F11293" s="668">
        <v>800</v>
      </c>
      <c r="G11293" s="701">
        <f t="shared" si="855"/>
        <v>56.000000000000007</v>
      </c>
      <c r="H11293" s="359"/>
    </row>
    <row r="11294" spans="1:8" s="196" customFormat="1" ht="30">
      <c r="A11294" s="816"/>
      <c r="B11294" s="740"/>
      <c r="C11294" s="742" t="s">
        <v>722</v>
      </c>
      <c r="D11294" s="359" t="s">
        <v>5126</v>
      </c>
      <c r="E11294" s="742">
        <v>1</v>
      </c>
      <c r="F11294" s="668">
        <v>1106</v>
      </c>
      <c r="G11294" s="701">
        <f>F11294*E11294/100</f>
        <v>11.06</v>
      </c>
      <c r="H11294" s="359"/>
    </row>
    <row r="11295" spans="1:8" s="196" customFormat="1">
      <c r="A11295" s="816"/>
      <c r="B11295" s="740"/>
      <c r="C11295" s="742" t="s">
        <v>723</v>
      </c>
      <c r="D11295" s="359" t="s">
        <v>39</v>
      </c>
      <c r="E11295" s="742">
        <v>0.02</v>
      </c>
      <c r="F11295" s="668">
        <v>9866</v>
      </c>
      <c r="G11295" s="701">
        <f t="shared" si="855"/>
        <v>197.32</v>
      </c>
      <c r="H11295" s="359"/>
    </row>
    <row r="11296" spans="1:8" s="196" customFormat="1">
      <c r="A11296" s="816"/>
      <c r="B11296" s="740"/>
      <c r="C11296" s="872" t="s">
        <v>4844</v>
      </c>
      <c r="D11296" s="873" t="s">
        <v>5127</v>
      </c>
      <c r="E11296" s="872">
        <v>5</v>
      </c>
      <c r="F11296" s="874">
        <v>393</v>
      </c>
      <c r="G11296" s="701">
        <f>F11296*E11296/20</f>
        <v>98.25</v>
      </c>
      <c r="H11296" s="359"/>
    </row>
    <row r="11297" spans="1:8" s="196" customFormat="1">
      <c r="A11297" s="816"/>
      <c r="B11297" s="740"/>
      <c r="C11297" s="872" t="s">
        <v>4846</v>
      </c>
      <c r="D11297" s="873" t="s">
        <v>5119</v>
      </c>
      <c r="E11297" s="872">
        <v>1</v>
      </c>
      <c r="F11297" s="874">
        <v>842</v>
      </c>
      <c r="G11297" s="701">
        <f t="shared" si="855"/>
        <v>842</v>
      </c>
      <c r="H11297" s="359"/>
    </row>
    <row r="11298" spans="1:8" s="196" customFormat="1" ht="30">
      <c r="A11298" s="816"/>
      <c r="B11298" s="740"/>
      <c r="C11298" s="742" t="s">
        <v>4848</v>
      </c>
      <c r="D11298" s="359" t="s">
        <v>40</v>
      </c>
      <c r="E11298" s="742">
        <v>1</v>
      </c>
      <c r="F11298" s="668">
        <v>450</v>
      </c>
      <c r="G11298" s="880">
        <f t="shared" si="855"/>
        <v>450</v>
      </c>
      <c r="H11298" s="359"/>
    </row>
    <row r="11299" spans="1:8" s="196" customFormat="1" ht="30">
      <c r="A11299" s="816"/>
      <c r="B11299" s="740"/>
      <c r="C11299" s="742" t="s">
        <v>4849</v>
      </c>
      <c r="D11299" s="359" t="s">
        <v>592</v>
      </c>
      <c r="E11299" s="742">
        <v>1</v>
      </c>
      <c r="F11299" s="668">
        <v>460</v>
      </c>
      <c r="G11299" s="880">
        <f t="shared" si="855"/>
        <v>460</v>
      </c>
      <c r="H11299" s="359"/>
    </row>
    <row r="11300" spans="1:8" s="196" customFormat="1">
      <c r="A11300" s="816"/>
      <c r="B11300" s="740"/>
      <c r="C11300" s="742" t="s">
        <v>4850</v>
      </c>
      <c r="D11300" s="359" t="s">
        <v>592</v>
      </c>
      <c r="E11300" s="742">
        <v>1</v>
      </c>
      <c r="F11300" s="668">
        <v>175</v>
      </c>
      <c r="G11300" s="880">
        <f t="shared" si="855"/>
        <v>175</v>
      </c>
      <c r="H11300" s="359"/>
    </row>
    <row r="11301" spans="1:8" s="196" customFormat="1">
      <c r="A11301" s="816"/>
      <c r="B11301" s="740"/>
      <c r="C11301" s="742" t="s">
        <v>2599</v>
      </c>
      <c r="D11301" s="359" t="s">
        <v>34</v>
      </c>
      <c r="E11301" s="742">
        <v>0.02</v>
      </c>
      <c r="F11301" s="668">
        <v>864</v>
      </c>
      <c r="G11301" s="880">
        <f t="shared" si="855"/>
        <v>17.28</v>
      </c>
      <c r="H11301" s="359"/>
    </row>
    <row r="11302" spans="1:8" s="196" customFormat="1">
      <c r="A11302" s="816"/>
      <c r="B11302" s="741" t="s">
        <v>579</v>
      </c>
      <c r="C11302" s="744"/>
      <c r="D11302" s="359"/>
      <c r="E11302" s="359"/>
      <c r="F11302" s="208"/>
      <c r="G11302" s="889">
        <f>SUM(G11279:G11301)</f>
        <v>6318.2834999999995</v>
      </c>
      <c r="H11302" s="359"/>
    </row>
    <row r="11303" spans="1:8" s="196" customFormat="1">
      <c r="A11303" s="816" t="s">
        <v>6025</v>
      </c>
      <c r="B11303" s="291" t="s">
        <v>4234</v>
      </c>
      <c r="C11303" s="742" t="s">
        <v>4828</v>
      </c>
      <c r="D11303" s="359">
        <v>250</v>
      </c>
      <c r="E11303" s="742">
        <v>0.04</v>
      </c>
      <c r="F11303" s="668">
        <v>45172</v>
      </c>
      <c r="G11303" s="880">
        <f>F11303*E11303</f>
        <v>1806.88</v>
      </c>
      <c r="H11303" s="359"/>
    </row>
    <row r="11304" spans="1:8" s="196" customFormat="1" ht="45">
      <c r="A11304" s="816"/>
      <c r="B11304" s="291"/>
      <c r="C11304" s="742" t="s">
        <v>4841</v>
      </c>
      <c r="D11304" s="359" t="s">
        <v>4851</v>
      </c>
      <c r="E11304" s="742">
        <v>2E-3</v>
      </c>
      <c r="F11304" s="668">
        <v>39293</v>
      </c>
      <c r="G11304" s="880">
        <f t="shared" ref="G11304:G11306" si="856">F11304*E11304</f>
        <v>78.585999999999999</v>
      </c>
      <c r="H11304" s="359"/>
    </row>
    <row r="11305" spans="1:8" s="196" customFormat="1" ht="45">
      <c r="A11305" s="816"/>
      <c r="B11305" s="291"/>
      <c r="C11305" s="742" t="s">
        <v>4852</v>
      </c>
      <c r="D11305" s="359" t="s">
        <v>4851</v>
      </c>
      <c r="E11305" s="742">
        <v>2E-3</v>
      </c>
      <c r="F11305" s="668">
        <v>38170</v>
      </c>
      <c r="G11305" s="880">
        <f t="shared" si="856"/>
        <v>76.34</v>
      </c>
      <c r="H11305" s="359"/>
    </row>
    <row r="11306" spans="1:8" s="196" customFormat="1" ht="45">
      <c r="A11306" s="816"/>
      <c r="B11306" s="291"/>
      <c r="C11306" s="742" t="s">
        <v>4853</v>
      </c>
      <c r="D11306" s="359" t="s">
        <v>4851</v>
      </c>
      <c r="E11306" s="742">
        <v>2E-3</v>
      </c>
      <c r="F11306" s="668">
        <v>38817</v>
      </c>
      <c r="G11306" s="880">
        <f t="shared" si="856"/>
        <v>77.634</v>
      </c>
      <c r="H11306" s="359"/>
    </row>
    <row r="11307" spans="1:8" s="196" customFormat="1" ht="45">
      <c r="A11307" s="816"/>
      <c r="B11307" s="291"/>
      <c r="C11307" s="742" t="s">
        <v>4854</v>
      </c>
      <c r="D11307" s="359" t="s">
        <v>4851</v>
      </c>
      <c r="E11307" s="742">
        <v>2E-3</v>
      </c>
      <c r="F11307" s="668">
        <v>12550</v>
      </c>
      <c r="G11307" s="880">
        <f t="shared" ref="G11307" si="857">F11307*E11307</f>
        <v>25.1</v>
      </c>
      <c r="H11307" s="359"/>
    </row>
    <row r="11308" spans="1:8" s="196" customFormat="1">
      <c r="A11308" s="816"/>
      <c r="B11308" s="291"/>
      <c r="C11308" s="742" t="s">
        <v>4855</v>
      </c>
      <c r="D11308" s="359" t="s">
        <v>4838</v>
      </c>
      <c r="E11308" s="742">
        <v>2E-3</v>
      </c>
      <c r="F11308" s="668">
        <v>43233</v>
      </c>
      <c r="G11308" s="880">
        <f t="shared" ref="G11308" si="858">F11308*E11308</f>
        <v>86.466000000000008</v>
      </c>
      <c r="H11308" s="359"/>
    </row>
    <row r="11309" spans="1:8" s="196" customFormat="1" ht="75">
      <c r="A11309" s="816"/>
      <c r="B11309" s="291"/>
      <c r="C11309" s="742" t="s">
        <v>5120</v>
      </c>
      <c r="D11309" s="359" t="s">
        <v>5121</v>
      </c>
      <c r="E11309" s="742">
        <v>0.02</v>
      </c>
      <c r="F11309" s="668">
        <v>39752</v>
      </c>
      <c r="G11309" s="880">
        <f t="shared" ref="G11309" si="859">F11309*E11309</f>
        <v>795.04</v>
      </c>
      <c r="H11309" s="359"/>
    </row>
    <row r="11310" spans="1:8" s="196" customFormat="1">
      <c r="A11310" s="816"/>
      <c r="B11310" s="291"/>
      <c r="C11310" s="742" t="s">
        <v>4830</v>
      </c>
      <c r="D11310" s="359" t="s">
        <v>4827</v>
      </c>
      <c r="E11310" s="742">
        <v>2.1999999999999999E-2</v>
      </c>
      <c r="F11310" s="668">
        <v>88707</v>
      </c>
      <c r="G11310" s="880">
        <f t="shared" ref="G11310" si="860">F11310*E11310</f>
        <v>1951.5539999999999</v>
      </c>
      <c r="H11310" s="359"/>
    </row>
    <row r="11311" spans="1:8" s="196" customFormat="1" ht="15" customHeight="1">
      <c r="A11311" s="816"/>
      <c r="B11311" s="291"/>
      <c r="C11311" s="742" t="s">
        <v>4856</v>
      </c>
      <c r="D11311" s="359" t="s">
        <v>4857</v>
      </c>
      <c r="E11311" s="742">
        <v>1</v>
      </c>
      <c r="F11311" s="668">
        <v>19863</v>
      </c>
      <c r="G11311" s="880">
        <f>F11311*E11311/25</f>
        <v>794.52</v>
      </c>
      <c r="H11311" s="359"/>
    </row>
    <row r="11312" spans="1:8" s="196" customFormat="1" ht="15" customHeight="1">
      <c r="A11312" s="816"/>
      <c r="B11312" s="291"/>
      <c r="C11312" s="742" t="s">
        <v>4858</v>
      </c>
      <c r="D11312" s="359" t="s">
        <v>4857</v>
      </c>
      <c r="E11312" s="742">
        <v>1</v>
      </c>
      <c r="F11312" s="668">
        <v>11610</v>
      </c>
      <c r="G11312" s="880">
        <f>F11312*E11312/25</f>
        <v>464.4</v>
      </c>
      <c r="H11312" s="359"/>
    </row>
    <row r="11313" spans="1:8" s="196" customFormat="1" ht="15" customHeight="1">
      <c r="A11313" s="816"/>
      <c r="B11313" s="291"/>
      <c r="C11313" s="742" t="s">
        <v>4859</v>
      </c>
      <c r="D11313" s="359" t="s">
        <v>4857</v>
      </c>
      <c r="E11313" s="742">
        <v>1</v>
      </c>
      <c r="F11313" s="668">
        <v>27079</v>
      </c>
      <c r="G11313" s="880">
        <f>F11313*E11313/25</f>
        <v>1083.1600000000001</v>
      </c>
      <c r="H11313" s="359"/>
    </row>
    <row r="11314" spans="1:8" s="196" customFormat="1" ht="45">
      <c r="A11314" s="816"/>
      <c r="B11314" s="291"/>
      <c r="C11314" s="291" t="s">
        <v>5122</v>
      </c>
      <c r="D11314" s="359" t="s">
        <v>5123</v>
      </c>
      <c r="E11314" s="742">
        <v>0.01</v>
      </c>
      <c r="F11314" s="668">
        <v>18146</v>
      </c>
      <c r="G11314" s="880">
        <f t="shared" ref="G11314" si="861">F11314*E11314</f>
        <v>181.46</v>
      </c>
      <c r="H11314" s="359"/>
    </row>
    <row r="11315" spans="1:8" s="196" customFormat="1">
      <c r="A11315" s="816"/>
      <c r="B11315" s="291"/>
      <c r="C11315" s="742" t="s">
        <v>4860</v>
      </c>
      <c r="D11315" s="359" t="s">
        <v>4827</v>
      </c>
      <c r="E11315" s="742">
        <v>1E-3</v>
      </c>
      <c r="F11315" s="668">
        <v>62937</v>
      </c>
      <c r="G11315" s="880">
        <f t="shared" ref="G11315" si="862">F11315*E11315</f>
        <v>62.937000000000005</v>
      </c>
      <c r="H11315" s="359"/>
    </row>
    <row r="11316" spans="1:8" s="196" customFormat="1" ht="15" customHeight="1">
      <c r="A11316" s="816"/>
      <c r="B11316" s="291"/>
      <c r="C11316" s="742" t="s">
        <v>4861</v>
      </c>
      <c r="D11316" s="359" t="s">
        <v>4857</v>
      </c>
      <c r="E11316" s="742">
        <v>1</v>
      </c>
      <c r="F11316" s="668">
        <v>17469</v>
      </c>
      <c r="G11316" s="880">
        <f t="shared" ref="G11316:G11323" si="863">F11316*E11316/25</f>
        <v>698.76</v>
      </c>
      <c r="H11316" s="359"/>
    </row>
    <row r="11317" spans="1:8" s="196" customFormat="1" ht="15" customHeight="1">
      <c r="A11317" s="816"/>
      <c r="B11317" s="291"/>
      <c r="C11317" s="742" t="s">
        <v>4862</v>
      </c>
      <c r="D11317" s="359" t="s">
        <v>4857</v>
      </c>
      <c r="E11317" s="742">
        <v>1</v>
      </c>
      <c r="F11317" s="668">
        <v>11610</v>
      </c>
      <c r="G11317" s="880">
        <f t="shared" si="863"/>
        <v>464.4</v>
      </c>
      <c r="H11317" s="359"/>
    </row>
    <row r="11318" spans="1:8" s="196" customFormat="1" ht="15" customHeight="1">
      <c r="A11318" s="816"/>
      <c r="B11318" s="291"/>
      <c r="C11318" s="742" t="s">
        <v>4863</v>
      </c>
      <c r="D11318" s="359" t="s">
        <v>4857</v>
      </c>
      <c r="E11318" s="742">
        <v>1</v>
      </c>
      <c r="F11318" s="668">
        <v>11610</v>
      </c>
      <c r="G11318" s="880">
        <f t="shared" si="863"/>
        <v>464.4</v>
      </c>
      <c r="H11318" s="359"/>
    </row>
    <row r="11319" spans="1:8" s="196" customFormat="1" ht="15" customHeight="1">
      <c r="A11319" s="816"/>
      <c r="B11319" s="291"/>
      <c r="C11319" s="742" t="s">
        <v>4864</v>
      </c>
      <c r="D11319" s="359" t="s">
        <v>4857</v>
      </c>
      <c r="E11319" s="742">
        <v>1</v>
      </c>
      <c r="F11319" s="668">
        <v>11610</v>
      </c>
      <c r="G11319" s="880">
        <f t="shared" si="863"/>
        <v>464.4</v>
      </c>
      <c r="H11319" s="359"/>
    </row>
    <row r="11320" spans="1:8" s="196" customFormat="1" ht="15" customHeight="1">
      <c r="A11320" s="816"/>
      <c r="B11320" s="291"/>
      <c r="C11320" s="742" t="s">
        <v>4865</v>
      </c>
      <c r="D11320" s="359" t="s">
        <v>4857</v>
      </c>
      <c r="E11320" s="742">
        <v>1</v>
      </c>
      <c r="F11320" s="668">
        <v>27079</v>
      </c>
      <c r="G11320" s="880">
        <f t="shared" si="863"/>
        <v>1083.1600000000001</v>
      </c>
      <c r="H11320" s="359"/>
    </row>
    <row r="11321" spans="1:8" s="196" customFormat="1" ht="15" customHeight="1">
      <c r="A11321" s="816"/>
      <c r="B11321" s="291"/>
      <c r="C11321" s="742" t="s">
        <v>4866</v>
      </c>
      <c r="D11321" s="359" t="s">
        <v>4936</v>
      </c>
      <c r="E11321" s="742">
        <v>1</v>
      </c>
      <c r="F11321" s="668">
        <v>47370</v>
      </c>
      <c r="G11321" s="880">
        <f t="shared" si="863"/>
        <v>1894.8</v>
      </c>
      <c r="H11321" s="359"/>
    </row>
    <row r="11322" spans="1:8" s="196" customFormat="1" ht="15" customHeight="1">
      <c r="A11322" s="816"/>
      <c r="B11322" s="291"/>
      <c r="C11322" s="742" t="s">
        <v>4868</v>
      </c>
      <c r="D11322" s="359" t="s">
        <v>4936</v>
      </c>
      <c r="E11322" s="742">
        <v>1</v>
      </c>
      <c r="F11322" s="668">
        <v>48335</v>
      </c>
      <c r="G11322" s="880">
        <f t="shared" si="863"/>
        <v>1933.4</v>
      </c>
      <c r="H11322" s="359"/>
    </row>
    <row r="11323" spans="1:8" s="196" customFormat="1" ht="15" customHeight="1">
      <c r="A11323" s="816"/>
      <c r="B11323" s="291"/>
      <c r="C11323" s="742" t="s">
        <v>4869</v>
      </c>
      <c r="D11323" s="359" t="s">
        <v>4936</v>
      </c>
      <c r="E11323" s="742">
        <v>1</v>
      </c>
      <c r="F11323" s="668">
        <v>57000</v>
      </c>
      <c r="G11323" s="880">
        <f t="shared" si="863"/>
        <v>2280</v>
      </c>
      <c r="H11323" s="359"/>
    </row>
    <row r="11324" spans="1:8" s="196" customFormat="1" ht="30">
      <c r="A11324" s="816"/>
      <c r="B11324" s="291"/>
      <c r="C11324" s="742" t="s">
        <v>4870</v>
      </c>
      <c r="D11324" s="359" t="s">
        <v>4827</v>
      </c>
      <c r="E11324" s="742">
        <v>3.0000000000000001E-3</v>
      </c>
      <c r="F11324" s="668">
        <v>83859</v>
      </c>
      <c r="G11324" s="880">
        <f t="shared" ref="G11324" si="864">F11324*E11324</f>
        <v>251.577</v>
      </c>
      <c r="H11324" s="359"/>
    </row>
    <row r="11325" spans="1:8" s="196" customFormat="1">
      <c r="A11325" s="816"/>
      <c r="B11325" s="291"/>
      <c r="C11325" s="742" t="s">
        <v>4832</v>
      </c>
      <c r="D11325" s="359" t="s">
        <v>4833</v>
      </c>
      <c r="E11325" s="742">
        <v>2</v>
      </c>
      <c r="F11325" s="871">
        <v>52</v>
      </c>
      <c r="G11325" s="880">
        <f t="shared" ref="G11325" si="865">F11325*E11325</f>
        <v>104</v>
      </c>
      <c r="H11325" s="359"/>
    </row>
    <row r="11326" spans="1:8" s="196" customFormat="1" ht="15" customHeight="1">
      <c r="A11326" s="816"/>
      <c r="B11326" s="291"/>
      <c r="C11326" s="742" t="s">
        <v>2584</v>
      </c>
      <c r="D11326" s="359" t="s">
        <v>2585</v>
      </c>
      <c r="E11326" s="742">
        <v>1</v>
      </c>
      <c r="F11326" s="871">
        <v>43</v>
      </c>
      <c r="G11326" s="880">
        <f t="shared" ref="G11326" si="866">F11326*E11326</f>
        <v>43</v>
      </c>
      <c r="H11326" s="359"/>
    </row>
    <row r="11327" spans="1:8" s="196" customFormat="1" ht="60" customHeight="1">
      <c r="A11327" s="816"/>
      <c r="B11327" s="291"/>
      <c r="C11327" s="742" t="s">
        <v>4834</v>
      </c>
      <c r="D11327" s="359" t="s">
        <v>178</v>
      </c>
      <c r="E11327" s="742">
        <v>1E-3</v>
      </c>
      <c r="F11327" s="668">
        <v>10798</v>
      </c>
      <c r="G11327" s="701">
        <f t="shared" ref="G11327" si="867">F11327*E11327</f>
        <v>10.798</v>
      </c>
      <c r="H11327" s="359"/>
    </row>
    <row r="11328" spans="1:8" s="196" customFormat="1">
      <c r="A11328" s="816"/>
      <c r="B11328" s="291"/>
      <c r="C11328" s="742" t="s">
        <v>4836</v>
      </c>
      <c r="D11328" s="359" t="s">
        <v>592</v>
      </c>
      <c r="E11328" s="742">
        <v>5</v>
      </c>
      <c r="F11328" s="668">
        <v>353</v>
      </c>
      <c r="G11328" s="701">
        <f t="shared" ref="G11328" si="868">F11328*E11328</f>
        <v>1765</v>
      </c>
      <c r="H11328" s="359"/>
    </row>
    <row r="11329" spans="1:8" s="196" customFormat="1">
      <c r="A11329" s="816"/>
      <c r="B11329" s="291"/>
      <c r="C11329" s="742" t="s">
        <v>576</v>
      </c>
      <c r="D11329" s="359" t="s">
        <v>39</v>
      </c>
      <c r="E11329" s="742">
        <v>0.1</v>
      </c>
      <c r="F11329" s="668">
        <v>800</v>
      </c>
      <c r="G11329" s="701">
        <f t="shared" ref="G11329" si="869">F11329*E11329</f>
        <v>80</v>
      </c>
      <c r="H11329" s="359"/>
    </row>
    <row r="11330" spans="1:8" s="196" customFormat="1">
      <c r="A11330" s="816"/>
      <c r="B11330" s="291"/>
      <c r="C11330" s="742" t="s">
        <v>722</v>
      </c>
      <c r="D11330" s="359" t="s">
        <v>5128</v>
      </c>
      <c r="E11330" s="742">
        <v>1</v>
      </c>
      <c r="F11330" s="668">
        <v>1106</v>
      </c>
      <c r="G11330" s="701">
        <f>F11330*E11330/100</f>
        <v>11.06</v>
      </c>
      <c r="H11330" s="359"/>
    </row>
    <row r="11331" spans="1:8" s="196" customFormat="1">
      <c r="A11331" s="816"/>
      <c r="B11331" s="291"/>
      <c r="C11331" s="742" t="s">
        <v>723</v>
      </c>
      <c r="D11331" s="359" t="s">
        <v>98</v>
      </c>
      <c r="E11331" s="742">
        <v>0.2</v>
      </c>
      <c r="F11331" s="668">
        <v>9866</v>
      </c>
      <c r="G11331" s="701">
        <f t="shared" ref="G11331" si="870">F11331*E11331</f>
        <v>1973.2</v>
      </c>
      <c r="H11331" s="359"/>
    </row>
    <row r="11332" spans="1:8" s="196" customFormat="1">
      <c r="A11332" s="816"/>
      <c r="B11332" s="291"/>
      <c r="C11332" s="872" t="s">
        <v>4844</v>
      </c>
      <c r="D11332" s="873" t="s">
        <v>4845</v>
      </c>
      <c r="E11332" s="872">
        <v>5</v>
      </c>
      <c r="F11332" s="874">
        <v>393</v>
      </c>
      <c r="G11332" s="701">
        <f t="shared" ref="G11332" si="871">F11332*E11332</f>
        <v>1965</v>
      </c>
      <c r="H11332" s="359"/>
    </row>
    <row r="11333" spans="1:8" s="196" customFormat="1">
      <c r="A11333" s="816"/>
      <c r="B11333" s="291"/>
      <c r="C11333" s="872" t="s">
        <v>4846</v>
      </c>
      <c r="D11333" s="873" t="s">
        <v>4847</v>
      </c>
      <c r="E11333" s="872">
        <v>1</v>
      </c>
      <c r="F11333" s="874">
        <v>393</v>
      </c>
      <c r="G11333" s="880">
        <f t="shared" ref="G11333" si="872">F11333*E11333</f>
        <v>393</v>
      </c>
      <c r="H11333" s="359"/>
    </row>
    <row r="11334" spans="1:8" s="196" customFormat="1" ht="30">
      <c r="A11334" s="816"/>
      <c r="B11334" s="291"/>
      <c r="C11334" s="742" t="s">
        <v>4848</v>
      </c>
      <c r="D11334" s="359" t="s">
        <v>40</v>
      </c>
      <c r="E11334" s="742">
        <v>1</v>
      </c>
      <c r="F11334" s="668">
        <v>450</v>
      </c>
      <c r="G11334" s="880">
        <f t="shared" ref="G11334:G11335" si="873">F11334*E11334</f>
        <v>450</v>
      </c>
      <c r="H11334" s="359"/>
    </row>
    <row r="11335" spans="1:8" s="196" customFormat="1" ht="30">
      <c r="A11335" s="816"/>
      <c r="B11335" s="291"/>
      <c r="C11335" s="742" t="s">
        <v>4849</v>
      </c>
      <c r="D11335" s="359" t="s">
        <v>592</v>
      </c>
      <c r="E11335" s="742">
        <v>1</v>
      </c>
      <c r="F11335" s="668">
        <v>460</v>
      </c>
      <c r="G11335" s="880">
        <f t="shared" si="873"/>
        <v>460</v>
      </c>
      <c r="H11335" s="359"/>
    </row>
    <row r="11336" spans="1:8" s="196" customFormat="1">
      <c r="A11336" s="816"/>
      <c r="B11336" s="291"/>
      <c r="C11336" s="742" t="s">
        <v>4850</v>
      </c>
      <c r="D11336" s="359" t="s">
        <v>592</v>
      </c>
      <c r="E11336" s="742">
        <v>1</v>
      </c>
      <c r="F11336" s="668">
        <v>175</v>
      </c>
      <c r="G11336" s="880">
        <f t="shared" ref="G11336" si="874">F11336*E11336</f>
        <v>175</v>
      </c>
      <c r="H11336" s="359"/>
    </row>
    <row r="11337" spans="1:8" s="196" customFormat="1">
      <c r="A11337" s="816"/>
      <c r="B11337" s="291"/>
      <c r="C11337" s="742" t="s">
        <v>2599</v>
      </c>
      <c r="D11337" s="359" t="s">
        <v>34</v>
      </c>
      <c r="E11337" s="742">
        <v>0.02</v>
      </c>
      <c r="F11337" s="668">
        <v>864</v>
      </c>
      <c r="G11337" s="880">
        <f t="shared" ref="G11337" si="875">F11337*E11337</f>
        <v>17.28</v>
      </c>
      <c r="H11337" s="359"/>
    </row>
    <row r="11338" spans="1:8" s="196" customFormat="1">
      <c r="A11338" s="816"/>
      <c r="B11338" s="291"/>
      <c r="C11338" s="742"/>
      <c r="D11338" s="359"/>
      <c r="E11338" s="359"/>
      <c r="F11338" s="208"/>
      <c r="G11338" s="889">
        <f>SUM(G11303:G11337)</f>
        <v>24466.311999999998</v>
      </c>
      <c r="H11338" s="359"/>
    </row>
    <row r="11339" spans="1:8" s="196" customFormat="1" ht="45">
      <c r="A11339" s="816" t="s">
        <v>6026</v>
      </c>
      <c r="B11339" s="291" t="s">
        <v>4871</v>
      </c>
      <c r="C11339" s="742" t="s">
        <v>4872</v>
      </c>
      <c r="D11339" s="359" t="s">
        <v>5124</v>
      </c>
      <c r="E11339" s="742">
        <v>1E-3</v>
      </c>
      <c r="F11339" s="668">
        <v>12550</v>
      </c>
      <c r="G11339" s="880">
        <f>F11339*E11339</f>
        <v>12.55</v>
      </c>
      <c r="H11339" s="359"/>
    </row>
    <row r="11340" spans="1:8" s="196" customFormat="1">
      <c r="A11340" s="816"/>
      <c r="B11340" s="291"/>
      <c r="C11340" s="742" t="s">
        <v>4832</v>
      </c>
      <c r="D11340" s="359" t="s">
        <v>4833</v>
      </c>
      <c r="E11340" s="742">
        <v>1</v>
      </c>
      <c r="F11340" s="871">
        <v>52</v>
      </c>
      <c r="G11340" s="880">
        <f t="shared" ref="G11340:G11351" si="876">F11340*E11340</f>
        <v>52</v>
      </c>
      <c r="H11340" s="359"/>
    </row>
    <row r="11341" spans="1:8" s="196" customFormat="1" ht="15" customHeight="1">
      <c r="A11341" s="816"/>
      <c r="B11341" s="291"/>
      <c r="C11341" s="742" t="s">
        <v>2584</v>
      </c>
      <c r="D11341" s="359" t="s">
        <v>2585</v>
      </c>
      <c r="E11341" s="742">
        <v>1</v>
      </c>
      <c r="F11341" s="871">
        <v>43</v>
      </c>
      <c r="G11341" s="880">
        <v>43</v>
      </c>
      <c r="H11341" s="359"/>
    </row>
    <row r="11342" spans="1:8" s="196" customFormat="1" ht="30">
      <c r="A11342" s="816"/>
      <c r="B11342" s="291"/>
      <c r="C11342" s="742" t="s">
        <v>5125</v>
      </c>
      <c r="D11342" s="359" t="s">
        <v>592</v>
      </c>
      <c r="E11342" s="742">
        <v>1</v>
      </c>
      <c r="F11342" s="668">
        <v>353301</v>
      </c>
      <c r="G11342" s="880">
        <v>353</v>
      </c>
      <c r="H11342" s="359"/>
    </row>
    <row r="11343" spans="1:8" s="196" customFormat="1">
      <c r="A11343" s="816"/>
      <c r="B11343" s="291"/>
      <c r="C11343" s="742" t="s">
        <v>576</v>
      </c>
      <c r="D11343" s="359" t="s">
        <v>39</v>
      </c>
      <c r="E11343" s="742">
        <v>0.1</v>
      </c>
      <c r="F11343" s="668">
        <v>800</v>
      </c>
      <c r="G11343" s="880">
        <f t="shared" si="876"/>
        <v>80</v>
      </c>
      <c r="H11343" s="359"/>
    </row>
    <row r="11344" spans="1:8" s="196" customFormat="1">
      <c r="A11344" s="816"/>
      <c r="B11344" s="291"/>
      <c r="C11344" s="742" t="s">
        <v>722</v>
      </c>
      <c r="D11344" s="359" t="s">
        <v>5128</v>
      </c>
      <c r="E11344" s="742">
        <v>2</v>
      </c>
      <c r="F11344" s="668">
        <v>1106</v>
      </c>
      <c r="G11344" s="880">
        <v>22</v>
      </c>
      <c r="H11344" s="359"/>
    </row>
    <row r="11345" spans="1:8" s="196" customFormat="1">
      <c r="A11345" s="816"/>
      <c r="B11345" s="291"/>
      <c r="C11345" s="742" t="s">
        <v>723</v>
      </c>
      <c r="D11345" s="359" t="s">
        <v>39</v>
      </c>
      <c r="E11345" s="742">
        <v>0.01</v>
      </c>
      <c r="F11345" s="668">
        <v>9866</v>
      </c>
      <c r="G11345" s="880">
        <f t="shared" si="876"/>
        <v>98.66</v>
      </c>
      <c r="H11345" s="359"/>
    </row>
    <row r="11346" spans="1:8" s="196" customFormat="1">
      <c r="A11346" s="816"/>
      <c r="B11346" s="291"/>
      <c r="C11346" s="872" t="s">
        <v>4844</v>
      </c>
      <c r="D11346" s="873" t="s">
        <v>4845</v>
      </c>
      <c r="E11346" s="872">
        <v>5</v>
      </c>
      <c r="F11346" s="874">
        <v>393</v>
      </c>
      <c r="G11346" s="880">
        <f t="shared" si="876"/>
        <v>1965</v>
      </c>
      <c r="H11346" s="359"/>
    </row>
    <row r="11347" spans="1:8" s="196" customFormat="1">
      <c r="A11347" s="816"/>
      <c r="B11347" s="291"/>
      <c r="C11347" s="872" t="s">
        <v>4846</v>
      </c>
      <c r="D11347" s="873" t="s">
        <v>4847</v>
      </c>
      <c r="E11347" s="872">
        <v>1</v>
      </c>
      <c r="F11347" s="874">
        <v>842</v>
      </c>
      <c r="G11347" s="880">
        <f t="shared" si="876"/>
        <v>842</v>
      </c>
      <c r="H11347" s="359"/>
    </row>
    <row r="11348" spans="1:8" s="196" customFormat="1" ht="30">
      <c r="A11348" s="816"/>
      <c r="B11348" s="291"/>
      <c r="C11348" s="742" t="s">
        <v>4848</v>
      </c>
      <c r="D11348" s="359" t="s">
        <v>40</v>
      </c>
      <c r="E11348" s="742">
        <v>1</v>
      </c>
      <c r="F11348" s="668">
        <v>450</v>
      </c>
      <c r="G11348" s="701">
        <f t="shared" si="876"/>
        <v>450</v>
      </c>
      <c r="H11348" s="359"/>
    </row>
    <row r="11349" spans="1:8" s="196" customFormat="1" ht="30">
      <c r="A11349" s="816"/>
      <c r="B11349" s="291"/>
      <c r="C11349" s="742" t="s">
        <v>4849</v>
      </c>
      <c r="D11349" s="359" t="s">
        <v>592</v>
      </c>
      <c r="E11349" s="742">
        <v>1</v>
      </c>
      <c r="F11349" s="668">
        <v>460</v>
      </c>
      <c r="G11349" s="880">
        <f t="shared" si="876"/>
        <v>460</v>
      </c>
      <c r="H11349" s="359"/>
    </row>
    <row r="11350" spans="1:8" s="196" customFormat="1">
      <c r="A11350" s="816"/>
      <c r="B11350" s="291"/>
      <c r="C11350" s="742" t="s">
        <v>4850</v>
      </c>
      <c r="D11350" s="359" t="s">
        <v>592</v>
      </c>
      <c r="E11350" s="742">
        <v>1</v>
      </c>
      <c r="F11350" s="668">
        <v>175</v>
      </c>
      <c r="G11350" s="880">
        <f t="shared" si="876"/>
        <v>175</v>
      </c>
      <c r="H11350" s="359"/>
    </row>
    <row r="11351" spans="1:8" s="196" customFormat="1">
      <c r="A11351" s="816"/>
      <c r="B11351" s="291"/>
      <c r="C11351" s="742" t="s">
        <v>2599</v>
      </c>
      <c r="D11351" s="359" t="s">
        <v>34</v>
      </c>
      <c r="E11351" s="742">
        <v>0.02</v>
      </c>
      <c r="F11351" s="668">
        <v>864</v>
      </c>
      <c r="G11351" s="880">
        <f t="shared" si="876"/>
        <v>17.28</v>
      </c>
      <c r="H11351" s="359"/>
    </row>
    <row r="11352" spans="1:8" s="196" customFormat="1">
      <c r="A11352" s="816"/>
      <c r="B11352" s="291"/>
      <c r="C11352" s="742"/>
      <c r="D11352" s="359"/>
      <c r="E11352" s="359"/>
      <c r="F11352" s="208"/>
      <c r="G11352" s="889">
        <f>SUM(G11339:G11351)</f>
        <v>4570.49</v>
      </c>
      <c r="H11352" s="359"/>
    </row>
    <row r="11353" spans="1:8" s="196" customFormat="1" ht="54" customHeight="1">
      <c r="A11353" s="816" t="s">
        <v>6027</v>
      </c>
      <c r="B11353" s="291" t="s">
        <v>4376</v>
      </c>
      <c r="C11353" s="742" t="s">
        <v>4873</v>
      </c>
      <c r="D11353" s="359" t="s">
        <v>4874</v>
      </c>
      <c r="E11353" s="742">
        <v>0.01</v>
      </c>
      <c r="F11353" s="668">
        <v>38078</v>
      </c>
      <c r="G11353" s="880">
        <f>F11353*E11353</f>
        <v>380.78000000000003</v>
      </c>
      <c r="H11353" s="359"/>
    </row>
    <row r="11354" spans="1:8" s="196" customFormat="1" ht="23.25" customHeight="1">
      <c r="A11354" s="816"/>
      <c r="B11354" s="291"/>
      <c r="C11354" s="425" t="s">
        <v>4875</v>
      </c>
      <c r="D11354" s="1321" t="s">
        <v>5129</v>
      </c>
      <c r="E11354" s="425">
        <v>2</v>
      </c>
      <c r="F11354" s="649">
        <v>4771</v>
      </c>
      <c r="G11354" s="701">
        <v>9.5399999999999991</v>
      </c>
      <c r="H11354" s="359"/>
    </row>
    <row r="11355" spans="1:8" s="196" customFormat="1" ht="29.25" customHeight="1">
      <c r="A11355" s="816"/>
      <c r="B11355" s="291"/>
      <c r="C11355" s="425" t="s">
        <v>4848</v>
      </c>
      <c r="D11355" s="1321" t="s">
        <v>40</v>
      </c>
      <c r="E11355" s="425">
        <v>1</v>
      </c>
      <c r="F11355" s="649">
        <v>450</v>
      </c>
      <c r="G11355" s="701">
        <f t="shared" ref="G11355:G11357" si="877">F11355*E11355</f>
        <v>450</v>
      </c>
      <c r="H11355" s="359"/>
    </row>
    <row r="11356" spans="1:8" s="196" customFormat="1" ht="27.75" customHeight="1">
      <c r="A11356" s="816"/>
      <c r="B11356" s="291"/>
      <c r="C11356" s="425" t="s">
        <v>4849</v>
      </c>
      <c r="D11356" s="1321" t="s">
        <v>592</v>
      </c>
      <c r="E11356" s="425">
        <v>1</v>
      </c>
      <c r="F11356" s="649">
        <v>475</v>
      </c>
      <c r="G11356" s="701">
        <f t="shared" si="877"/>
        <v>475</v>
      </c>
      <c r="H11356" s="359"/>
    </row>
    <row r="11357" spans="1:8" s="196" customFormat="1" ht="23.25" customHeight="1">
      <c r="A11357" s="816"/>
      <c r="B11357" s="291"/>
      <c r="C11357" s="425" t="s">
        <v>576</v>
      </c>
      <c r="D11357" s="1321" t="s">
        <v>39</v>
      </c>
      <c r="E11357" s="425">
        <v>0.1</v>
      </c>
      <c r="F11357" s="649">
        <v>800</v>
      </c>
      <c r="G11357" s="701">
        <f t="shared" si="877"/>
        <v>80</v>
      </c>
      <c r="H11357" s="359"/>
    </row>
    <row r="11358" spans="1:8" s="196" customFormat="1">
      <c r="A11358" s="816"/>
      <c r="B11358" s="291"/>
      <c r="C11358" s="425"/>
      <c r="D11358" s="1321"/>
      <c r="E11358" s="1321"/>
      <c r="F11358" s="204"/>
      <c r="G11358" s="1533">
        <f>SUM(G11353:G11357)</f>
        <v>1395.3200000000002</v>
      </c>
      <c r="H11358" s="359"/>
    </row>
    <row r="11359" spans="1:8" s="196" customFormat="1" ht="30">
      <c r="A11359" s="816" t="s">
        <v>6028</v>
      </c>
      <c r="B11359" s="291" t="s">
        <v>4378</v>
      </c>
      <c r="C11359" s="425" t="s">
        <v>4876</v>
      </c>
      <c r="D11359" s="1321" t="s">
        <v>714</v>
      </c>
      <c r="E11359" s="425">
        <v>1</v>
      </c>
      <c r="F11359" s="649">
        <v>371672</v>
      </c>
      <c r="G11359" s="701">
        <v>6194.5</v>
      </c>
      <c r="H11359" s="359"/>
    </row>
    <row r="11360" spans="1:8" s="196" customFormat="1" ht="30">
      <c r="A11360" s="816"/>
      <c r="B11360" s="291"/>
      <c r="C11360" s="425" t="s">
        <v>4877</v>
      </c>
      <c r="D11360" s="1321" t="s">
        <v>5129</v>
      </c>
      <c r="E11360" s="425">
        <v>5</v>
      </c>
      <c r="F11360" s="649">
        <v>4771</v>
      </c>
      <c r="G11360" s="701">
        <v>23.855499999999999</v>
      </c>
      <c r="H11360" s="359"/>
    </row>
    <row r="11361" spans="1:8" s="196" customFormat="1" ht="30">
      <c r="A11361" s="816"/>
      <c r="B11361" s="291"/>
      <c r="C11361" s="425" t="s">
        <v>4878</v>
      </c>
      <c r="D11361" s="1321" t="s">
        <v>4879</v>
      </c>
      <c r="E11361" s="425">
        <v>1</v>
      </c>
      <c r="F11361" s="649">
        <v>353301</v>
      </c>
      <c r="G11361" s="701">
        <v>353.30099999999999</v>
      </c>
      <c r="H11361" s="359"/>
    </row>
    <row r="11362" spans="1:8" s="196" customFormat="1">
      <c r="A11362" s="816"/>
      <c r="B11362" s="291"/>
      <c r="C11362" s="425" t="s">
        <v>576</v>
      </c>
      <c r="D11362" s="1321" t="s">
        <v>39</v>
      </c>
      <c r="E11362" s="425">
        <v>0.2</v>
      </c>
      <c r="F11362" s="649">
        <v>800</v>
      </c>
      <c r="G11362" s="701">
        <f t="shared" ref="G11362:G11366" si="878">F11362*E11362</f>
        <v>160</v>
      </c>
      <c r="H11362" s="359"/>
    </row>
    <row r="11363" spans="1:8" s="196" customFormat="1">
      <c r="A11363" s="816"/>
      <c r="B11363" s="291"/>
      <c r="C11363" s="425" t="s">
        <v>722</v>
      </c>
      <c r="D11363" s="1321" t="s">
        <v>5128</v>
      </c>
      <c r="E11363" s="425">
        <v>1</v>
      </c>
      <c r="F11363" s="649">
        <v>1106</v>
      </c>
      <c r="G11363" s="701">
        <f>F11363*E11363/100</f>
        <v>11.06</v>
      </c>
      <c r="H11363" s="359"/>
    </row>
    <row r="11364" spans="1:8" s="196" customFormat="1">
      <c r="A11364" s="816"/>
      <c r="B11364" s="291"/>
      <c r="C11364" s="425" t="s">
        <v>723</v>
      </c>
      <c r="D11364" s="1321" t="s">
        <v>98</v>
      </c>
      <c r="E11364" s="425">
        <v>0.1</v>
      </c>
      <c r="F11364" s="649">
        <v>9866</v>
      </c>
      <c r="G11364" s="701">
        <f t="shared" si="878"/>
        <v>986.6</v>
      </c>
      <c r="H11364" s="359"/>
    </row>
    <row r="11365" spans="1:8" s="196" customFormat="1" ht="30">
      <c r="A11365" s="816"/>
      <c r="B11365" s="291"/>
      <c r="C11365" s="425" t="s">
        <v>4848</v>
      </c>
      <c r="D11365" s="1321" t="s">
        <v>40</v>
      </c>
      <c r="E11365" s="425">
        <v>1</v>
      </c>
      <c r="F11365" s="649">
        <v>450</v>
      </c>
      <c r="G11365" s="701">
        <f t="shared" si="878"/>
        <v>450</v>
      </c>
      <c r="H11365" s="359"/>
    </row>
    <row r="11366" spans="1:8" s="196" customFormat="1" ht="30">
      <c r="A11366" s="816"/>
      <c r="B11366" s="291"/>
      <c r="C11366" s="742" t="s">
        <v>4849</v>
      </c>
      <c r="D11366" s="359" t="s">
        <v>592</v>
      </c>
      <c r="E11366" s="742">
        <v>1</v>
      </c>
      <c r="F11366" s="668">
        <v>460</v>
      </c>
      <c r="G11366" s="880">
        <f t="shared" si="878"/>
        <v>460</v>
      </c>
      <c r="H11366" s="359"/>
    </row>
    <row r="11367" spans="1:8" s="196" customFormat="1">
      <c r="A11367" s="816"/>
      <c r="B11367" s="291"/>
      <c r="C11367" s="742"/>
      <c r="D11367" s="359"/>
      <c r="E11367" s="359"/>
      <c r="F11367" s="208"/>
      <c r="G11367" s="889">
        <f>SUM(G11359:G11366)</f>
        <v>8639.3165000000008</v>
      </c>
      <c r="H11367" s="359"/>
    </row>
    <row r="11368" spans="1:8" s="196" customFormat="1">
      <c r="A11368" s="1173" t="s">
        <v>588</v>
      </c>
      <c r="B11368" s="400" t="s">
        <v>4239</v>
      </c>
      <c r="C11368" s="482"/>
      <c r="D11368" s="285"/>
      <c r="E11368" s="285"/>
      <c r="F11368" s="440"/>
      <c r="G11368" s="891"/>
      <c r="H11368" s="285"/>
    </row>
    <row r="11369" spans="1:8" s="196" customFormat="1" ht="30">
      <c r="A11369" s="1218" t="s">
        <v>5877</v>
      </c>
      <c r="B11369" s="291" t="s">
        <v>4381</v>
      </c>
      <c r="C11369" s="875" t="s">
        <v>4880</v>
      </c>
      <c r="D11369" s="530" t="s">
        <v>4881</v>
      </c>
      <c r="E11369" s="530">
        <v>4.3E-3</v>
      </c>
      <c r="F11369" s="876">
        <v>111075</v>
      </c>
      <c r="G11369" s="880">
        <f>F11369*E11369</f>
        <v>477.6225</v>
      </c>
      <c r="H11369" s="359"/>
    </row>
    <row r="11370" spans="1:8" s="196" customFormat="1">
      <c r="A11370" s="742"/>
      <c r="B11370" s="291"/>
      <c r="C11370" s="742" t="s">
        <v>4882</v>
      </c>
      <c r="D11370" s="359" t="s">
        <v>4827</v>
      </c>
      <c r="E11370" s="742">
        <v>2E-3</v>
      </c>
      <c r="F11370" s="668">
        <v>45172</v>
      </c>
      <c r="G11370" s="701">
        <f t="shared" ref="G11370:G11392" si="879">F11370*E11370</f>
        <v>90.344000000000008</v>
      </c>
      <c r="H11370" s="359"/>
    </row>
    <row r="11371" spans="1:8" s="196" customFormat="1">
      <c r="A11371" s="742"/>
      <c r="B11371" s="291"/>
      <c r="C11371" s="742" t="s">
        <v>4883</v>
      </c>
      <c r="D11371" s="359" t="s">
        <v>4884</v>
      </c>
      <c r="E11371" s="742">
        <v>1E-3</v>
      </c>
      <c r="F11371" s="668">
        <v>34700</v>
      </c>
      <c r="G11371" s="880">
        <f t="shared" si="879"/>
        <v>34.700000000000003</v>
      </c>
      <c r="H11371" s="359"/>
    </row>
    <row r="11372" spans="1:8" s="196" customFormat="1">
      <c r="A11372" s="742"/>
      <c r="B11372" s="291"/>
      <c r="C11372" s="742" t="s">
        <v>83</v>
      </c>
      <c r="D11372" s="359" t="s">
        <v>4885</v>
      </c>
      <c r="E11372" s="742">
        <v>1E-3</v>
      </c>
      <c r="F11372" s="668">
        <v>41249</v>
      </c>
      <c r="G11372" s="880">
        <f t="shared" si="879"/>
        <v>41.249000000000002</v>
      </c>
      <c r="H11372" s="359"/>
    </row>
    <row r="11373" spans="1:8" s="196" customFormat="1">
      <c r="A11373" s="742"/>
      <c r="B11373" s="291"/>
      <c r="C11373" s="872" t="s">
        <v>4844</v>
      </c>
      <c r="D11373" s="873" t="s">
        <v>4845</v>
      </c>
      <c r="E11373" s="872">
        <v>5</v>
      </c>
      <c r="F11373" s="874">
        <v>393</v>
      </c>
      <c r="G11373" s="880">
        <v>98.25</v>
      </c>
      <c r="H11373" s="359"/>
    </row>
    <row r="11374" spans="1:8" s="196" customFormat="1">
      <c r="A11374" s="742"/>
      <c r="B11374" s="291"/>
      <c r="C11374" s="742" t="s">
        <v>4846</v>
      </c>
      <c r="D11374" s="873" t="s">
        <v>4847</v>
      </c>
      <c r="E11374" s="872">
        <v>1</v>
      </c>
      <c r="F11374" s="874">
        <v>842</v>
      </c>
      <c r="G11374" s="880">
        <f t="shared" si="879"/>
        <v>842</v>
      </c>
      <c r="H11374" s="359"/>
    </row>
    <row r="11375" spans="1:8" s="196" customFormat="1" ht="30">
      <c r="A11375" s="742"/>
      <c r="B11375" s="291"/>
      <c r="C11375" s="742" t="s">
        <v>4886</v>
      </c>
      <c r="D11375" s="359" t="s">
        <v>4887</v>
      </c>
      <c r="E11375" s="742">
        <v>2E-3</v>
      </c>
      <c r="F11375" s="668">
        <v>21171</v>
      </c>
      <c r="G11375" s="880">
        <f t="shared" si="879"/>
        <v>42.341999999999999</v>
      </c>
      <c r="H11375" s="359"/>
    </row>
    <row r="11376" spans="1:8" s="196" customFormat="1">
      <c r="A11376" s="742"/>
      <c r="B11376" s="291"/>
      <c r="C11376" s="742" t="s">
        <v>4888</v>
      </c>
      <c r="D11376" s="359" t="s">
        <v>4885</v>
      </c>
      <c r="E11376" s="742">
        <v>3.0000000000000001E-3</v>
      </c>
      <c r="F11376" s="668">
        <v>10941</v>
      </c>
      <c r="G11376" s="880">
        <f t="shared" si="879"/>
        <v>32.823</v>
      </c>
      <c r="H11376" s="359"/>
    </row>
    <row r="11377" spans="1:8" s="196" customFormat="1" ht="30">
      <c r="A11377" s="742"/>
      <c r="B11377" s="291"/>
      <c r="C11377" s="742" t="s">
        <v>4889</v>
      </c>
      <c r="D11377" s="359" t="s">
        <v>4890</v>
      </c>
      <c r="E11377" s="742">
        <v>0.01</v>
      </c>
      <c r="F11377" s="668">
        <v>9883</v>
      </c>
      <c r="G11377" s="880">
        <f t="shared" si="879"/>
        <v>98.83</v>
      </c>
      <c r="H11377" s="359"/>
    </row>
    <row r="11378" spans="1:8" s="196" customFormat="1" ht="30">
      <c r="A11378" s="742"/>
      <c r="B11378" s="291"/>
      <c r="C11378" s="742" t="s">
        <v>4848</v>
      </c>
      <c r="D11378" s="359" t="s">
        <v>40</v>
      </c>
      <c r="E11378" s="742">
        <v>1</v>
      </c>
      <c r="F11378" s="668">
        <v>450</v>
      </c>
      <c r="G11378" s="701">
        <f t="shared" si="879"/>
        <v>450</v>
      </c>
      <c r="H11378" s="359"/>
    </row>
    <row r="11379" spans="1:8" s="196" customFormat="1">
      <c r="A11379" s="742"/>
      <c r="B11379" s="291"/>
      <c r="C11379" s="742" t="s">
        <v>722</v>
      </c>
      <c r="D11379" s="359" t="s">
        <v>5128</v>
      </c>
      <c r="E11379" s="742">
        <v>2</v>
      </c>
      <c r="F11379" s="668">
        <v>1106</v>
      </c>
      <c r="G11379" s="701">
        <v>22.12</v>
      </c>
      <c r="H11379" s="359"/>
    </row>
    <row r="11380" spans="1:8" s="196" customFormat="1" ht="30">
      <c r="A11380" s="742"/>
      <c r="B11380" s="291"/>
      <c r="C11380" s="742" t="s">
        <v>5130</v>
      </c>
      <c r="D11380" s="359" t="s">
        <v>5131</v>
      </c>
      <c r="E11380" s="742">
        <v>1E-3</v>
      </c>
      <c r="F11380" s="668">
        <v>522325</v>
      </c>
      <c r="G11380" s="701">
        <f t="shared" si="879"/>
        <v>522.32500000000005</v>
      </c>
      <c r="H11380" s="359"/>
    </row>
    <row r="11381" spans="1:8" s="196" customFormat="1" ht="30">
      <c r="A11381" s="742"/>
      <c r="B11381" s="291"/>
      <c r="C11381" s="742" t="s">
        <v>5132</v>
      </c>
      <c r="D11381" s="359" t="s">
        <v>4892</v>
      </c>
      <c r="E11381" s="742">
        <v>0.02</v>
      </c>
      <c r="F11381" s="668">
        <v>16430</v>
      </c>
      <c r="G11381" s="701">
        <f>F11381*E11381</f>
        <v>328.6</v>
      </c>
      <c r="H11381" s="359"/>
    </row>
    <row r="11382" spans="1:8" s="196" customFormat="1">
      <c r="A11382" s="742"/>
      <c r="B11382" s="291"/>
      <c r="C11382" s="742" t="s">
        <v>4893</v>
      </c>
      <c r="D11382" s="359" t="s">
        <v>1652</v>
      </c>
      <c r="E11382" s="877">
        <v>1E-3</v>
      </c>
      <c r="F11382" s="668">
        <v>1670</v>
      </c>
      <c r="G11382" s="701">
        <f t="shared" si="879"/>
        <v>1.67</v>
      </c>
      <c r="H11382" s="359"/>
    </row>
    <row r="11383" spans="1:8" s="196" customFormat="1">
      <c r="A11383" s="742"/>
      <c r="B11383" s="291"/>
      <c r="C11383" s="742" t="s">
        <v>576</v>
      </c>
      <c r="D11383" s="359" t="s">
        <v>39</v>
      </c>
      <c r="E11383" s="742">
        <v>0.6</v>
      </c>
      <c r="F11383" s="668">
        <v>800</v>
      </c>
      <c r="G11383" s="880">
        <f t="shared" si="879"/>
        <v>480</v>
      </c>
      <c r="H11383" s="359"/>
    </row>
    <row r="11384" spans="1:8" s="196" customFormat="1">
      <c r="A11384" s="742"/>
      <c r="B11384" s="291"/>
      <c r="C11384" s="742" t="s">
        <v>4894</v>
      </c>
      <c r="D11384" s="359" t="s">
        <v>4833</v>
      </c>
      <c r="E11384" s="742">
        <v>2</v>
      </c>
      <c r="F11384" s="871">
        <v>52</v>
      </c>
      <c r="G11384" s="880">
        <f t="shared" si="879"/>
        <v>104</v>
      </c>
      <c r="H11384" s="359"/>
    </row>
    <row r="11385" spans="1:8" s="196" customFormat="1" ht="15" customHeight="1">
      <c r="A11385" s="742"/>
      <c r="B11385" s="291"/>
      <c r="C11385" s="742" t="s">
        <v>2584</v>
      </c>
      <c r="D11385" s="359" t="s">
        <v>2585</v>
      </c>
      <c r="E11385" s="742">
        <v>1</v>
      </c>
      <c r="F11385" s="871">
        <v>43</v>
      </c>
      <c r="G11385" s="880">
        <f t="shared" si="879"/>
        <v>43</v>
      </c>
      <c r="H11385" s="359"/>
    </row>
    <row r="11386" spans="1:8" s="196" customFormat="1">
      <c r="A11386" s="742"/>
      <c r="B11386" s="291"/>
      <c r="C11386" s="742" t="s">
        <v>723</v>
      </c>
      <c r="D11386" s="359" t="s">
        <v>39</v>
      </c>
      <c r="E11386" s="742">
        <v>0.2</v>
      </c>
      <c r="F11386" s="668">
        <v>9866</v>
      </c>
      <c r="G11386" s="880">
        <f t="shared" si="879"/>
        <v>1973.2</v>
      </c>
      <c r="H11386" s="359"/>
    </row>
    <row r="11387" spans="1:8" s="196" customFormat="1" ht="60" customHeight="1">
      <c r="A11387" s="742"/>
      <c r="B11387" s="291"/>
      <c r="C11387" s="742" t="s">
        <v>4834</v>
      </c>
      <c r="D11387" s="359" t="s">
        <v>178</v>
      </c>
      <c r="E11387" s="742">
        <v>1E-3</v>
      </c>
      <c r="F11387" s="668">
        <v>22453</v>
      </c>
      <c r="G11387" s="880">
        <f>F11387*E11387</f>
        <v>22.452999999999999</v>
      </c>
      <c r="H11387" s="359"/>
    </row>
    <row r="11388" spans="1:8" s="196" customFormat="1">
      <c r="A11388" s="742"/>
      <c r="B11388" s="291"/>
      <c r="C11388" s="742" t="s">
        <v>4895</v>
      </c>
      <c r="D11388" s="359" t="s">
        <v>178</v>
      </c>
      <c r="E11388" s="742">
        <v>1E-3</v>
      </c>
      <c r="F11388" s="668">
        <v>14186</v>
      </c>
      <c r="G11388" s="880">
        <f t="shared" si="879"/>
        <v>14.186</v>
      </c>
      <c r="H11388" s="359"/>
    </row>
    <row r="11389" spans="1:8" s="196" customFormat="1" ht="30">
      <c r="A11389" s="742"/>
      <c r="B11389" s="291"/>
      <c r="C11389" s="742" t="s">
        <v>4849</v>
      </c>
      <c r="D11389" s="359" t="s">
        <v>592</v>
      </c>
      <c r="E11389" s="742">
        <v>1</v>
      </c>
      <c r="F11389" s="668">
        <v>460</v>
      </c>
      <c r="G11389" s="880">
        <f t="shared" si="879"/>
        <v>460</v>
      </c>
      <c r="H11389" s="359"/>
    </row>
    <row r="11390" spans="1:8" s="196" customFormat="1">
      <c r="A11390" s="742"/>
      <c r="B11390" s="291"/>
      <c r="C11390" s="742" t="s">
        <v>576</v>
      </c>
      <c r="D11390" s="359" t="s">
        <v>39</v>
      </c>
      <c r="E11390" s="742">
        <v>0.1</v>
      </c>
      <c r="F11390" s="668">
        <v>800</v>
      </c>
      <c r="G11390" s="880">
        <f>F11390*E11390</f>
        <v>80</v>
      </c>
      <c r="H11390" s="359"/>
    </row>
    <row r="11391" spans="1:8" s="196" customFormat="1">
      <c r="A11391" s="742"/>
      <c r="B11391" s="291"/>
      <c r="C11391" s="742" t="s">
        <v>2599</v>
      </c>
      <c r="D11391" s="359" t="s">
        <v>34</v>
      </c>
      <c r="E11391" s="742">
        <v>0.02</v>
      </c>
      <c r="F11391" s="668">
        <v>842</v>
      </c>
      <c r="G11391" s="880">
        <f t="shared" si="879"/>
        <v>16.84</v>
      </c>
      <c r="H11391" s="359"/>
    </row>
    <row r="11392" spans="1:8" s="196" customFormat="1">
      <c r="A11392" s="742"/>
      <c r="B11392" s="291"/>
      <c r="C11392" s="742" t="s">
        <v>4850</v>
      </c>
      <c r="D11392" s="359" t="s">
        <v>592</v>
      </c>
      <c r="E11392" s="742">
        <v>1</v>
      </c>
      <c r="F11392" s="668">
        <v>175</v>
      </c>
      <c r="G11392" s="880">
        <f t="shared" si="879"/>
        <v>175</v>
      </c>
      <c r="H11392" s="359"/>
    </row>
    <row r="11393" spans="1:8" s="196" customFormat="1">
      <c r="A11393" s="742"/>
      <c r="B11393" s="291"/>
      <c r="C11393" s="742"/>
      <c r="D11393" s="878"/>
      <c r="E11393" s="359"/>
      <c r="F11393" s="208"/>
      <c r="G11393" s="889">
        <f>SUM(G11369:G11392)</f>
        <v>6451.5545000000002</v>
      </c>
      <c r="H11393" s="359"/>
    </row>
    <row r="11394" spans="1:8" s="196" customFormat="1" ht="75">
      <c r="A11394" s="742" t="s">
        <v>6030</v>
      </c>
      <c r="B11394" s="291" t="s">
        <v>4385</v>
      </c>
      <c r="C11394" s="425" t="s">
        <v>5133</v>
      </c>
      <c r="D11394" s="1588" t="s">
        <v>5134</v>
      </c>
      <c r="E11394" s="425">
        <v>4.0000000000000001E-3</v>
      </c>
      <c r="F11394" s="649">
        <v>40831</v>
      </c>
      <c r="G11394" s="701">
        <f>F11394*E11394</f>
        <v>163.32400000000001</v>
      </c>
      <c r="H11394" s="359"/>
    </row>
    <row r="11395" spans="1:8" s="196" customFormat="1">
      <c r="A11395" s="742"/>
      <c r="B11395" s="291"/>
      <c r="C11395" s="425" t="s">
        <v>722</v>
      </c>
      <c r="D11395" s="1321" t="s">
        <v>577</v>
      </c>
      <c r="E11395" s="425">
        <v>2</v>
      </c>
      <c r="F11395" s="649">
        <v>1106</v>
      </c>
      <c r="G11395" s="701">
        <v>22</v>
      </c>
      <c r="H11395" s="359"/>
    </row>
    <row r="11396" spans="1:8" s="196" customFormat="1" ht="30">
      <c r="A11396" s="742"/>
      <c r="B11396" s="291"/>
      <c r="C11396" s="425" t="s">
        <v>4848</v>
      </c>
      <c r="D11396" s="1321" t="s">
        <v>40</v>
      </c>
      <c r="E11396" s="425">
        <v>1</v>
      </c>
      <c r="F11396" s="649">
        <v>1720</v>
      </c>
      <c r="G11396" s="701">
        <f t="shared" ref="G11396:G11398" si="880">F11396*E11396</f>
        <v>1720</v>
      </c>
      <c r="H11396" s="359"/>
    </row>
    <row r="11397" spans="1:8" s="196" customFormat="1">
      <c r="A11397" s="742"/>
      <c r="B11397" s="291"/>
      <c r="C11397" s="425" t="s">
        <v>4875</v>
      </c>
      <c r="D11397" s="1321" t="s">
        <v>578</v>
      </c>
      <c r="E11397" s="425">
        <v>6</v>
      </c>
      <c r="F11397" s="649">
        <v>4771</v>
      </c>
      <c r="G11397" s="701">
        <v>24</v>
      </c>
      <c r="H11397" s="359"/>
    </row>
    <row r="11398" spans="1:8" s="196" customFormat="1" ht="30">
      <c r="A11398" s="742"/>
      <c r="B11398" s="291"/>
      <c r="C11398" s="425" t="s">
        <v>4849</v>
      </c>
      <c r="D11398" s="1321" t="s">
        <v>592</v>
      </c>
      <c r="E11398" s="425">
        <v>1</v>
      </c>
      <c r="F11398" s="649">
        <v>460</v>
      </c>
      <c r="G11398" s="701">
        <f t="shared" si="880"/>
        <v>460</v>
      </c>
      <c r="H11398" s="359"/>
    </row>
    <row r="11399" spans="1:8" s="196" customFormat="1">
      <c r="A11399" s="742"/>
      <c r="B11399" s="291"/>
      <c r="C11399" s="425"/>
      <c r="D11399" s="1321"/>
      <c r="E11399" s="1321"/>
      <c r="F11399" s="204"/>
      <c r="G11399" s="1533">
        <f>SUM(G11394:G11398)</f>
        <v>2389.3240000000001</v>
      </c>
      <c r="H11399" s="359"/>
    </row>
    <row r="11400" spans="1:8" s="196" customFormat="1" ht="30" customHeight="1">
      <c r="A11400" s="742" t="s">
        <v>6031</v>
      </c>
      <c r="B11400" s="291" t="s">
        <v>4898</v>
      </c>
      <c r="C11400" s="425" t="s">
        <v>1028</v>
      </c>
      <c r="D11400" s="1321" t="s">
        <v>40</v>
      </c>
      <c r="E11400" s="425">
        <v>3</v>
      </c>
      <c r="F11400" s="649">
        <v>514</v>
      </c>
      <c r="G11400" s="701">
        <f>F11400*E11400</f>
        <v>1542</v>
      </c>
      <c r="H11400" s="359"/>
    </row>
    <row r="11401" spans="1:8" s="196" customFormat="1">
      <c r="A11401" s="742"/>
      <c r="B11401" s="291"/>
      <c r="C11401" s="850" t="s">
        <v>4880</v>
      </c>
      <c r="D11401" s="1589" t="s">
        <v>4881</v>
      </c>
      <c r="E11401" s="1589">
        <v>0.08</v>
      </c>
      <c r="F11401" s="1590">
        <v>111075</v>
      </c>
      <c r="G11401" s="701">
        <f>F11401*E11401</f>
        <v>8886</v>
      </c>
      <c r="H11401" s="359"/>
    </row>
    <row r="11402" spans="1:8" s="196" customFormat="1">
      <c r="A11402" s="742"/>
      <c r="B11402" s="291"/>
      <c r="C11402" s="425" t="s">
        <v>4882</v>
      </c>
      <c r="D11402" s="1321" t="s">
        <v>4827</v>
      </c>
      <c r="E11402" s="425">
        <v>0.02</v>
      </c>
      <c r="F11402" s="649">
        <v>45172</v>
      </c>
      <c r="G11402" s="701">
        <f>F11402*E11402</f>
        <v>903.44</v>
      </c>
      <c r="H11402" s="359"/>
    </row>
    <row r="11403" spans="1:8" s="196" customFormat="1">
      <c r="A11403" s="742"/>
      <c r="B11403" s="291"/>
      <c r="C11403" s="425" t="s">
        <v>4883</v>
      </c>
      <c r="D11403" s="1321" t="s">
        <v>4884</v>
      </c>
      <c r="E11403" s="425">
        <v>0.01</v>
      </c>
      <c r="F11403" s="649">
        <v>34700</v>
      </c>
      <c r="G11403" s="701">
        <f t="shared" ref="G11403:G11423" si="881">F11403*E11403</f>
        <v>347</v>
      </c>
      <c r="H11403" s="359"/>
    </row>
    <row r="11404" spans="1:8" s="196" customFormat="1">
      <c r="A11404" s="742"/>
      <c r="B11404" s="291"/>
      <c r="C11404" s="425" t="s">
        <v>83</v>
      </c>
      <c r="D11404" s="1321" t="s">
        <v>4885</v>
      </c>
      <c r="E11404" s="425">
        <v>0.01</v>
      </c>
      <c r="F11404" s="649">
        <v>41249</v>
      </c>
      <c r="G11404" s="701">
        <f t="shared" si="881"/>
        <v>412.49</v>
      </c>
      <c r="H11404" s="359"/>
    </row>
    <row r="11405" spans="1:8" s="196" customFormat="1">
      <c r="A11405" s="742"/>
      <c r="B11405" s="291"/>
      <c r="C11405" s="1591" t="s">
        <v>4844</v>
      </c>
      <c r="D11405" s="1592" t="s">
        <v>4845</v>
      </c>
      <c r="E11405" s="1591">
        <v>5</v>
      </c>
      <c r="F11405" s="1593">
        <v>393</v>
      </c>
      <c r="G11405" s="701">
        <f t="shared" si="881"/>
        <v>1965</v>
      </c>
      <c r="H11405" s="359"/>
    </row>
    <row r="11406" spans="1:8" s="196" customFormat="1">
      <c r="A11406" s="742"/>
      <c r="B11406" s="291"/>
      <c r="C11406" s="425" t="s">
        <v>4846</v>
      </c>
      <c r="D11406" s="1592" t="s">
        <v>4847</v>
      </c>
      <c r="E11406" s="1591">
        <v>1</v>
      </c>
      <c r="F11406" s="1593">
        <v>842</v>
      </c>
      <c r="G11406" s="701">
        <f t="shared" si="881"/>
        <v>842</v>
      </c>
      <c r="H11406" s="359"/>
    </row>
    <row r="11407" spans="1:8" s="196" customFormat="1" ht="30">
      <c r="A11407" s="742"/>
      <c r="B11407" s="291"/>
      <c r="C11407" s="425" t="s">
        <v>4886</v>
      </c>
      <c r="D11407" s="1321" t="s">
        <v>5135</v>
      </c>
      <c r="E11407" s="425">
        <v>1E-3</v>
      </c>
      <c r="F11407" s="649">
        <v>21171</v>
      </c>
      <c r="G11407" s="701">
        <f t="shared" si="881"/>
        <v>21.170999999999999</v>
      </c>
      <c r="H11407" s="359"/>
    </row>
    <row r="11408" spans="1:8" s="196" customFormat="1" ht="30">
      <c r="A11408" s="742"/>
      <c r="B11408" s="291"/>
      <c r="C11408" s="425" t="s">
        <v>4889</v>
      </c>
      <c r="D11408" s="1321" t="s">
        <v>4890</v>
      </c>
      <c r="E11408" s="425">
        <v>0.01</v>
      </c>
      <c r="F11408" s="649">
        <v>9883</v>
      </c>
      <c r="G11408" s="701">
        <f>F11408*E11408</f>
        <v>98.83</v>
      </c>
      <c r="H11408" s="359"/>
    </row>
    <row r="11409" spans="1:8" s="196" customFormat="1" ht="30">
      <c r="A11409" s="742"/>
      <c r="B11409" s="291"/>
      <c r="C11409" s="425" t="s">
        <v>4848</v>
      </c>
      <c r="D11409" s="1321" t="s">
        <v>40</v>
      </c>
      <c r="E11409" s="425">
        <v>1</v>
      </c>
      <c r="F11409" s="649">
        <v>11500</v>
      </c>
      <c r="G11409" s="701">
        <f t="shared" si="881"/>
        <v>11500</v>
      </c>
      <c r="H11409" s="359"/>
    </row>
    <row r="11410" spans="1:8" s="196" customFormat="1">
      <c r="A11410" s="742"/>
      <c r="B11410" s="291"/>
      <c r="C11410" s="425" t="s">
        <v>722</v>
      </c>
      <c r="D11410" s="1321" t="s">
        <v>5128</v>
      </c>
      <c r="E11410" s="425">
        <v>2</v>
      </c>
      <c r="F11410" s="649">
        <v>1106</v>
      </c>
      <c r="G11410" s="701">
        <v>22</v>
      </c>
      <c r="H11410" s="359"/>
    </row>
    <row r="11411" spans="1:8" s="196" customFormat="1">
      <c r="A11411" s="742"/>
      <c r="B11411" s="291"/>
      <c r="C11411" s="425" t="s">
        <v>5136</v>
      </c>
      <c r="D11411" s="1321" t="s">
        <v>98</v>
      </c>
      <c r="E11411" s="425">
        <v>1E-3</v>
      </c>
      <c r="F11411" s="649">
        <v>66594</v>
      </c>
      <c r="G11411" s="701">
        <f t="shared" si="881"/>
        <v>66.594000000000008</v>
      </c>
      <c r="H11411" s="359"/>
    </row>
    <row r="11412" spans="1:8" s="196" customFormat="1" ht="30">
      <c r="A11412" s="742"/>
      <c r="B11412" s="291"/>
      <c r="C11412" s="425" t="s">
        <v>4891</v>
      </c>
      <c r="D11412" s="1321" t="s">
        <v>4892</v>
      </c>
      <c r="E11412" s="425">
        <v>5.0000000000000001E-3</v>
      </c>
      <c r="F11412" s="649">
        <v>16430</v>
      </c>
      <c r="G11412" s="701">
        <f t="shared" si="881"/>
        <v>82.15</v>
      </c>
      <c r="H11412" s="359"/>
    </row>
    <row r="11413" spans="1:8" s="196" customFormat="1">
      <c r="A11413" s="742"/>
      <c r="B11413" s="291"/>
      <c r="C11413" s="425" t="s">
        <v>4893</v>
      </c>
      <c r="D11413" s="1321" t="s">
        <v>1652</v>
      </c>
      <c r="E11413" s="258">
        <v>0.01</v>
      </c>
      <c r="F11413" s="649">
        <v>1670</v>
      </c>
      <c r="G11413" s="701">
        <f t="shared" si="881"/>
        <v>16.7</v>
      </c>
      <c r="H11413" s="359"/>
    </row>
    <row r="11414" spans="1:8" s="196" customFormat="1">
      <c r="A11414" s="749"/>
      <c r="B11414" s="776"/>
      <c r="C11414" s="425" t="s">
        <v>576</v>
      </c>
      <c r="D11414" s="1321" t="s">
        <v>39</v>
      </c>
      <c r="E11414" s="425">
        <v>0.1</v>
      </c>
      <c r="F11414" s="649">
        <v>800</v>
      </c>
      <c r="G11414" s="701">
        <f t="shared" si="881"/>
        <v>80</v>
      </c>
      <c r="H11414" s="359"/>
    </row>
    <row r="11415" spans="1:8" s="196" customFormat="1">
      <c r="A11415" s="749"/>
      <c r="B11415" s="776"/>
      <c r="C11415" s="425" t="s">
        <v>4832</v>
      </c>
      <c r="D11415" s="1321" t="s">
        <v>4833</v>
      </c>
      <c r="E11415" s="425">
        <v>2</v>
      </c>
      <c r="F11415" s="856">
        <v>52</v>
      </c>
      <c r="G11415" s="701">
        <f t="shared" si="881"/>
        <v>104</v>
      </c>
      <c r="H11415" s="359"/>
    </row>
    <row r="11416" spans="1:8" s="196" customFormat="1" ht="15" customHeight="1">
      <c r="A11416" s="749"/>
      <c r="B11416" s="776"/>
      <c r="C11416" s="425" t="s">
        <v>2584</v>
      </c>
      <c r="D11416" s="1321" t="s">
        <v>2585</v>
      </c>
      <c r="E11416" s="425">
        <v>2</v>
      </c>
      <c r="F11416" s="856">
        <v>43</v>
      </c>
      <c r="G11416" s="701">
        <f t="shared" si="881"/>
        <v>86</v>
      </c>
      <c r="H11416" s="359"/>
    </row>
    <row r="11417" spans="1:8" s="196" customFormat="1">
      <c r="A11417" s="749"/>
      <c r="B11417" s="776"/>
      <c r="C11417" s="425" t="s">
        <v>723</v>
      </c>
      <c r="D11417" s="1321" t="s">
        <v>39</v>
      </c>
      <c r="E11417" s="425">
        <v>0.1</v>
      </c>
      <c r="F11417" s="649">
        <v>9866</v>
      </c>
      <c r="G11417" s="701">
        <f t="shared" si="881"/>
        <v>986.6</v>
      </c>
      <c r="H11417" s="359"/>
    </row>
    <row r="11418" spans="1:8" s="196" customFormat="1" ht="60" customHeight="1">
      <c r="A11418" s="742"/>
      <c r="B11418" s="291"/>
      <c r="C11418" s="742" t="s">
        <v>4834</v>
      </c>
      <c r="D11418" s="359" t="s">
        <v>178</v>
      </c>
      <c r="E11418" s="742">
        <v>1E-3</v>
      </c>
      <c r="F11418" s="668">
        <v>22453</v>
      </c>
      <c r="G11418" s="880">
        <f>F11418*E11418</f>
        <v>22.452999999999999</v>
      </c>
      <c r="H11418" s="359"/>
    </row>
    <row r="11419" spans="1:8" s="196" customFormat="1">
      <c r="A11419" s="742"/>
      <c r="B11419" s="291"/>
      <c r="C11419" s="742" t="s">
        <v>4895</v>
      </c>
      <c r="D11419" s="359" t="s">
        <v>178</v>
      </c>
      <c r="E11419" s="742">
        <v>1E-3</v>
      </c>
      <c r="F11419" s="668">
        <v>14186</v>
      </c>
      <c r="G11419" s="880">
        <f t="shared" ref="G11419" si="882">F11419*E11419</f>
        <v>14.186</v>
      </c>
      <c r="H11419" s="359"/>
    </row>
    <row r="11420" spans="1:8" s="196" customFormat="1" ht="30">
      <c r="A11420" s="742"/>
      <c r="B11420" s="291"/>
      <c r="C11420" s="742" t="s">
        <v>4849</v>
      </c>
      <c r="D11420" s="359" t="s">
        <v>592</v>
      </c>
      <c r="E11420" s="742">
        <v>1</v>
      </c>
      <c r="F11420" s="668">
        <v>460</v>
      </c>
      <c r="G11420" s="880">
        <f t="shared" si="881"/>
        <v>460</v>
      </c>
      <c r="H11420" s="359"/>
    </row>
    <row r="11421" spans="1:8" s="196" customFormat="1">
      <c r="A11421" s="742"/>
      <c r="B11421" s="291"/>
      <c r="C11421" s="742" t="s">
        <v>2599</v>
      </c>
      <c r="D11421" s="359" t="s">
        <v>34</v>
      </c>
      <c r="E11421" s="742">
        <v>0.02</v>
      </c>
      <c r="F11421" s="668">
        <v>842</v>
      </c>
      <c r="G11421" s="880">
        <f t="shared" si="881"/>
        <v>16.84</v>
      </c>
      <c r="H11421" s="359"/>
    </row>
    <row r="11422" spans="1:8" s="196" customFormat="1">
      <c r="A11422" s="742"/>
      <c r="B11422" s="291"/>
      <c r="C11422" s="742" t="s">
        <v>4850</v>
      </c>
      <c r="D11422" s="359" t="s">
        <v>592</v>
      </c>
      <c r="E11422" s="742">
        <v>1</v>
      </c>
      <c r="F11422" s="668">
        <v>175</v>
      </c>
      <c r="G11422" s="880">
        <f t="shared" si="881"/>
        <v>175</v>
      </c>
      <c r="H11422" s="359"/>
    </row>
    <row r="11423" spans="1:8" s="196" customFormat="1">
      <c r="A11423" s="742"/>
      <c r="B11423" s="291"/>
      <c r="C11423" s="425" t="s">
        <v>1879</v>
      </c>
      <c r="D11423" s="1321" t="s">
        <v>98</v>
      </c>
      <c r="E11423" s="425">
        <v>0.05</v>
      </c>
      <c r="F11423" s="649">
        <v>11397</v>
      </c>
      <c r="G11423" s="701">
        <f t="shared" si="881"/>
        <v>569.85</v>
      </c>
      <c r="H11423" s="359"/>
    </row>
    <row r="11424" spans="1:8" s="196" customFormat="1">
      <c r="A11424" s="742"/>
      <c r="B11424" s="291"/>
      <c r="C11424" s="425"/>
      <c r="D11424" s="1321"/>
      <c r="E11424" s="1321"/>
      <c r="F11424" s="204"/>
      <c r="G11424" s="1533">
        <f>SUM(G11400:G11423)</f>
        <v>29220.304000000004</v>
      </c>
      <c r="H11424" s="359"/>
    </row>
    <row r="11425" spans="1:8" s="196" customFormat="1" ht="45">
      <c r="A11425" s="742" t="s">
        <v>6032</v>
      </c>
      <c r="B11425" s="291" t="s">
        <v>4387</v>
      </c>
      <c r="C11425" s="425" t="s">
        <v>4899</v>
      </c>
      <c r="D11425" s="1321" t="s">
        <v>4900</v>
      </c>
      <c r="E11425" s="425">
        <v>1</v>
      </c>
      <c r="F11425" s="649">
        <v>353810</v>
      </c>
      <c r="G11425" s="701">
        <v>7076.2</v>
      </c>
      <c r="H11425" s="359"/>
    </row>
    <row r="11426" spans="1:8" s="196" customFormat="1" ht="30">
      <c r="A11426" s="742"/>
      <c r="B11426" s="291"/>
      <c r="C11426" s="425" t="s">
        <v>4877</v>
      </c>
      <c r="D11426" s="1321" t="s">
        <v>5137</v>
      </c>
      <c r="E11426" s="425">
        <v>5</v>
      </c>
      <c r="F11426" s="649">
        <v>4771</v>
      </c>
      <c r="G11426" s="701">
        <v>24</v>
      </c>
      <c r="H11426" s="359"/>
    </row>
    <row r="11427" spans="1:8" s="196" customFormat="1" ht="30">
      <c r="A11427" s="742"/>
      <c r="B11427" s="291"/>
      <c r="C11427" s="425" t="s">
        <v>4901</v>
      </c>
      <c r="D11427" s="1321" t="s">
        <v>5138</v>
      </c>
      <c r="E11427" s="425">
        <v>3</v>
      </c>
      <c r="F11427" s="649">
        <v>353301</v>
      </c>
      <c r="G11427" s="701">
        <v>1059</v>
      </c>
      <c r="H11427" s="359"/>
    </row>
    <row r="11428" spans="1:8" s="196" customFormat="1">
      <c r="A11428" s="742"/>
      <c r="B11428" s="291"/>
      <c r="C11428" s="425" t="s">
        <v>576</v>
      </c>
      <c r="D11428" s="1321" t="s">
        <v>39</v>
      </c>
      <c r="E11428" s="425">
        <v>0.1</v>
      </c>
      <c r="F11428" s="649">
        <v>800</v>
      </c>
      <c r="G11428" s="701">
        <f t="shared" ref="G11428:G11433" si="883">F11428*E11428</f>
        <v>80</v>
      </c>
      <c r="H11428" s="359"/>
    </row>
    <row r="11429" spans="1:8" s="196" customFormat="1" ht="30">
      <c r="A11429" s="742"/>
      <c r="B11429" s="291"/>
      <c r="C11429" s="425" t="s">
        <v>4848</v>
      </c>
      <c r="D11429" s="1321" t="s">
        <v>40</v>
      </c>
      <c r="E11429" s="425">
        <v>1</v>
      </c>
      <c r="F11429" s="649">
        <v>450</v>
      </c>
      <c r="G11429" s="701">
        <f t="shared" si="883"/>
        <v>450</v>
      </c>
      <c r="H11429" s="359"/>
    </row>
    <row r="11430" spans="1:8" s="196" customFormat="1">
      <c r="A11430" s="742"/>
      <c r="B11430" s="291"/>
      <c r="C11430" s="425" t="s">
        <v>4902</v>
      </c>
      <c r="D11430" s="1321" t="s">
        <v>577</v>
      </c>
      <c r="E11430" s="425">
        <v>1</v>
      </c>
      <c r="F11430" s="649">
        <v>1106</v>
      </c>
      <c r="G11430" s="701">
        <v>11</v>
      </c>
      <c r="H11430" s="359"/>
    </row>
    <row r="11431" spans="1:8" s="196" customFormat="1">
      <c r="A11431" s="742"/>
      <c r="B11431" s="291"/>
      <c r="C11431" s="425" t="s">
        <v>723</v>
      </c>
      <c r="D11431" s="1321" t="s">
        <v>39</v>
      </c>
      <c r="E11431" s="425">
        <v>0.1</v>
      </c>
      <c r="F11431" s="649">
        <v>9866</v>
      </c>
      <c r="G11431" s="701">
        <f t="shared" si="883"/>
        <v>986.6</v>
      </c>
      <c r="H11431" s="359"/>
    </row>
    <row r="11432" spans="1:8" s="196" customFormat="1">
      <c r="A11432" s="742"/>
      <c r="B11432" s="291"/>
      <c r="C11432" s="425" t="s">
        <v>4850</v>
      </c>
      <c r="D11432" s="1321" t="s">
        <v>592</v>
      </c>
      <c r="E11432" s="425">
        <v>1</v>
      </c>
      <c r="F11432" s="649">
        <v>175</v>
      </c>
      <c r="G11432" s="701">
        <f t="shared" si="883"/>
        <v>175</v>
      </c>
      <c r="H11432" s="359"/>
    </row>
    <row r="11433" spans="1:8" s="196" customFormat="1" ht="30">
      <c r="A11433" s="742"/>
      <c r="B11433" s="291"/>
      <c r="C11433" s="742" t="s">
        <v>4849</v>
      </c>
      <c r="D11433" s="359" t="s">
        <v>592</v>
      </c>
      <c r="E11433" s="742">
        <v>1</v>
      </c>
      <c r="F11433" s="668">
        <v>460</v>
      </c>
      <c r="G11433" s="880">
        <f t="shared" si="883"/>
        <v>460</v>
      </c>
      <c r="H11433" s="359"/>
    </row>
    <row r="11434" spans="1:8" s="196" customFormat="1">
      <c r="A11434" s="742"/>
      <c r="B11434" s="291"/>
      <c r="C11434" s="742"/>
      <c r="D11434" s="359"/>
      <c r="E11434" s="359"/>
      <c r="F11434" s="208"/>
      <c r="G11434" s="889">
        <f>SUM(G11425:G11433)</f>
        <v>10321.800000000001</v>
      </c>
      <c r="H11434" s="359"/>
    </row>
    <row r="11435" spans="1:8" s="196" customFormat="1">
      <c r="A11435" s="474" t="s">
        <v>596</v>
      </c>
      <c r="B11435" s="400" t="s">
        <v>4389</v>
      </c>
      <c r="C11435" s="482"/>
      <c r="D11435" s="285"/>
      <c r="E11435" s="285"/>
      <c r="F11435" s="440"/>
      <c r="G11435" s="891"/>
      <c r="H11435" s="285"/>
    </row>
    <row r="11436" spans="1:8" s="196" customFormat="1" ht="30">
      <c r="A11436" s="742" t="s">
        <v>6033</v>
      </c>
      <c r="B11436" s="291" t="s">
        <v>4390</v>
      </c>
      <c r="C11436" s="425" t="s">
        <v>4903</v>
      </c>
      <c r="D11436" s="1321" t="s">
        <v>4881</v>
      </c>
      <c r="E11436" s="425">
        <v>1E-3</v>
      </c>
      <c r="F11436" s="701">
        <v>103421</v>
      </c>
      <c r="G11436" s="701">
        <f>F11436*E11436</f>
        <v>103.42100000000001</v>
      </c>
      <c r="H11436" s="359"/>
    </row>
    <row r="11437" spans="1:8" s="196" customFormat="1">
      <c r="A11437" s="742"/>
      <c r="B11437" s="291"/>
      <c r="C11437" s="1591" t="s">
        <v>4844</v>
      </c>
      <c r="D11437" s="1592" t="s">
        <v>4845</v>
      </c>
      <c r="E11437" s="1591">
        <v>5</v>
      </c>
      <c r="F11437" s="1593">
        <v>393</v>
      </c>
      <c r="G11437" s="701">
        <v>98.25</v>
      </c>
      <c r="H11437" s="359"/>
    </row>
    <row r="11438" spans="1:8" s="196" customFormat="1">
      <c r="A11438" s="742"/>
      <c r="B11438" s="291"/>
      <c r="C11438" s="425" t="s">
        <v>4846</v>
      </c>
      <c r="D11438" s="1592" t="s">
        <v>4847</v>
      </c>
      <c r="E11438" s="1591">
        <v>1</v>
      </c>
      <c r="F11438" s="1593">
        <v>842</v>
      </c>
      <c r="G11438" s="701">
        <f t="shared" ref="G11438:G11457" si="884">F11438*E11438</f>
        <v>842</v>
      </c>
      <c r="H11438" s="359"/>
    </row>
    <row r="11439" spans="1:8" s="196" customFormat="1">
      <c r="A11439" s="742"/>
      <c r="B11439" s="291"/>
      <c r="C11439" s="425" t="s">
        <v>4904</v>
      </c>
      <c r="D11439" s="1321" t="s">
        <v>4905</v>
      </c>
      <c r="E11439" s="425">
        <v>1E-3</v>
      </c>
      <c r="F11439" s="649">
        <v>42661</v>
      </c>
      <c r="G11439" s="701">
        <f t="shared" si="884"/>
        <v>42.661000000000001</v>
      </c>
      <c r="H11439" s="359"/>
    </row>
    <row r="11440" spans="1:8" s="196" customFormat="1" ht="45">
      <c r="A11440" s="742"/>
      <c r="B11440" s="291"/>
      <c r="C11440" s="425" t="s">
        <v>4906</v>
      </c>
      <c r="D11440" s="1321" t="s">
        <v>5139</v>
      </c>
      <c r="E11440" s="425">
        <v>1E-3</v>
      </c>
      <c r="F11440" s="649">
        <v>96123</v>
      </c>
      <c r="G11440" s="701">
        <f t="shared" si="884"/>
        <v>96.123000000000005</v>
      </c>
      <c r="H11440" s="359"/>
    </row>
    <row r="11441" spans="1:8" s="196" customFormat="1" ht="45">
      <c r="A11441" s="742"/>
      <c r="B11441" s="291"/>
      <c r="C11441" s="425" t="s">
        <v>4907</v>
      </c>
      <c r="D11441" s="1321" t="s">
        <v>5139</v>
      </c>
      <c r="E11441" s="425">
        <v>1E-3</v>
      </c>
      <c r="F11441" s="649">
        <v>96123</v>
      </c>
      <c r="G11441" s="701">
        <f t="shared" si="884"/>
        <v>96.123000000000005</v>
      </c>
      <c r="H11441" s="359"/>
    </row>
    <row r="11442" spans="1:8" s="196" customFormat="1" ht="30">
      <c r="A11442" s="742"/>
      <c r="B11442" s="291"/>
      <c r="C11442" s="425" t="s">
        <v>4908</v>
      </c>
      <c r="D11442" s="1321" t="s">
        <v>4909</v>
      </c>
      <c r="E11442" s="425">
        <v>0</v>
      </c>
      <c r="F11442" s="649">
        <v>0</v>
      </c>
      <c r="G11442" s="701">
        <v>0</v>
      </c>
      <c r="H11442" s="359"/>
    </row>
    <row r="11443" spans="1:8" s="196" customFormat="1">
      <c r="A11443" s="742"/>
      <c r="B11443" s="291"/>
      <c r="C11443" s="425" t="s">
        <v>4894</v>
      </c>
      <c r="D11443" s="1321" t="s">
        <v>4833</v>
      </c>
      <c r="E11443" s="425">
        <v>1</v>
      </c>
      <c r="F11443" s="856">
        <v>52</v>
      </c>
      <c r="G11443" s="701">
        <f t="shared" si="884"/>
        <v>52</v>
      </c>
      <c r="H11443" s="359"/>
    </row>
    <row r="11444" spans="1:8" s="196" customFormat="1" ht="15" customHeight="1">
      <c r="A11444" s="742"/>
      <c r="B11444" s="291"/>
      <c r="C11444" s="425" t="s">
        <v>2584</v>
      </c>
      <c r="D11444" s="1321" t="s">
        <v>2585</v>
      </c>
      <c r="E11444" s="425">
        <v>1</v>
      </c>
      <c r="F11444" s="856">
        <v>65.400000000000006</v>
      </c>
      <c r="G11444" s="701">
        <f t="shared" si="884"/>
        <v>65.400000000000006</v>
      </c>
      <c r="H11444" s="359"/>
    </row>
    <row r="11445" spans="1:8" s="196" customFormat="1">
      <c r="A11445" s="742"/>
      <c r="B11445" s="291"/>
      <c r="C11445" s="698" t="s">
        <v>245</v>
      </c>
      <c r="D11445" s="360" t="s">
        <v>98</v>
      </c>
      <c r="E11445" s="425">
        <v>0.01</v>
      </c>
      <c r="F11445" s="649">
        <v>11414</v>
      </c>
      <c r="G11445" s="701">
        <f t="shared" si="884"/>
        <v>114.14</v>
      </c>
      <c r="H11445" s="359"/>
    </row>
    <row r="11446" spans="1:8" s="196" customFormat="1">
      <c r="A11446" s="742"/>
      <c r="B11446" s="291"/>
      <c r="C11446" s="1591" t="s">
        <v>4846</v>
      </c>
      <c r="D11446" s="1592" t="s">
        <v>4847</v>
      </c>
      <c r="E11446" s="1591">
        <v>1</v>
      </c>
      <c r="F11446" s="1593">
        <v>842</v>
      </c>
      <c r="G11446" s="701">
        <f t="shared" si="884"/>
        <v>842</v>
      </c>
      <c r="H11446" s="359"/>
    </row>
    <row r="11447" spans="1:8" s="196" customFormat="1" ht="30">
      <c r="A11447" s="742"/>
      <c r="B11447" s="291"/>
      <c r="C11447" s="425" t="s">
        <v>4848</v>
      </c>
      <c r="D11447" s="1321" t="s">
        <v>40</v>
      </c>
      <c r="E11447" s="425">
        <v>1</v>
      </c>
      <c r="F11447" s="649">
        <v>450</v>
      </c>
      <c r="G11447" s="701">
        <f t="shared" si="884"/>
        <v>450</v>
      </c>
      <c r="H11447" s="359"/>
    </row>
    <row r="11448" spans="1:8" s="196" customFormat="1">
      <c r="A11448" s="742"/>
      <c r="B11448" s="291"/>
      <c r="C11448" s="425" t="s">
        <v>722</v>
      </c>
      <c r="D11448" s="1321" t="s">
        <v>577</v>
      </c>
      <c r="E11448" s="425">
        <v>1</v>
      </c>
      <c r="F11448" s="649">
        <v>1106</v>
      </c>
      <c r="G11448" s="701">
        <v>11</v>
      </c>
      <c r="H11448" s="359"/>
    </row>
    <row r="11449" spans="1:8" s="196" customFormat="1">
      <c r="A11449" s="742"/>
      <c r="B11449" s="291"/>
      <c r="C11449" s="425" t="s">
        <v>4910</v>
      </c>
      <c r="D11449" s="1321" t="s">
        <v>1661</v>
      </c>
      <c r="E11449" s="425">
        <v>1E-4</v>
      </c>
      <c r="F11449" s="649">
        <v>343602</v>
      </c>
      <c r="G11449" s="701">
        <f t="shared" si="884"/>
        <v>34.360199999999999</v>
      </c>
      <c r="H11449" s="359"/>
    </row>
    <row r="11450" spans="1:8" s="196" customFormat="1">
      <c r="A11450" s="742"/>
      <c r="B11450" s="291"/>
      <c r="C11450" s="425" t="s">
        <v>4911</v>
      </c>
      <c r="D11450" s="1321" t="s">
        <v>1661</v>
      </c>
      <c r="E11450" s="425">
        <v>1E-4</v>
      </c>
      <c r="F11450" s="649">
        <v>204305</v>
      </c>
      <c r="G11450" s="701">
        <f t="shared" si="884"/>
        <v>20.430500000000002</v>
      </c>
      <c r="H11450" s="359"/>
    </row>
    <row r="11451" spans="1:8" s="196" customFormat="1">
      <c r="A11451" s="742"/>
      <c r="B11451" s="291"/>
      <c r="C11451" s="425" t="s">
        <v>576</v>
      </c>
      <c r="D11451" s="1321" t="s">
        <v>39</v>
      </c>
      <c r="E11451" s="425">
        <v>0.1</v>
      </c>
      <c r="F11451" s="649">
        <v>800</v>
      </c>
      <c r="G11451" s="701">
        <f t="shared" si="884"/>
        <v>80</v>
      </c>
      <c r="H11451" s="359"/>
    </row>
    <row r="11452" spans="1:8" s="196" customFormat="1" ht="30">
      <c r="A11452" s="742"/>
      <c r="B11452" s="291"/>
      <c r="C11452" s="425" t="s">
        <v>4849</v>
      </c>
      <c r="D11452" s="1321" t="s">
        <v>592</v>
      </c>
      <c r="E11452" s="425">
        <v>1</v>
      </c>
      <c r="F11452" s="649">
        <v>460</v>
      </c>
      <c r="G11452" s="701">
        <f t="shared" si="884"/>
        <v>460</v>
      </c>
      <c r="H11452" s="359"/>
    </row>
    <row r="11453" spans="1:8" s="196" customFormat="1" ht="60" customHeight="1">
      <c r="A11453" s="742"/>
      <c r="B11453" s="291"/>
      <c r="C11453" s="425" t="s">
        <v>4834</v>
      </c>
      <c r="D11453" s="1321" t="s">
        <v>178</v>
      </c>
      <c r="E11453" s="425">
        <v>1E-3</v>
      </c>
      <c r="F11453" s="649">
        <v>22453</v>
      </c>
      <c r="G11453" s="701">
        <f>F11453*E11453</f>
        <v>22.452999999999999</v>
      </c>
      <c r="H11453" s="359"/>
    </row>
    <row r="11454" spans="1:8" s="196" customFormat="1">
      <c r="A11454" s="742"/>
      <c r="B11454" s="291"/>
      <c r="C11454" s="425" t="s">
        <v>2599</v>
      </c>
      <c r="D11454" s="1321" t="s">
        <v>34</v>
      </c>
      <c r="E11454" s="425">
        <v>0.02</v>
      </c>
      <c r="F11454" s="649">
        <v>842</v>
      </c>
      <c r="G11454" s="701">
        <f t="shared" si="884"/>
        <v>16.84</v>
      </c>
      <c r="H11454" s="359"/>
    </row>
    <row r="11455" spans="1:8" s="196" customFormat="1">
      <c r="A11455" s="742"/>
      <c r="B11455" s="291"/>
      <c r="C11455" s="425" t="s">
        <v>31</v>
      </c>
      <c r="D11455" s="1321" t="s">
        <v>4912</v>
      </c>
      <c r="E11455" s="702">
        <v>0.01</v>
      </c>
      <c r="F11455" s="649">
        <v>1079.21</v>
      </c>
      <c r="G11455" s="701">
        <f t="shared" si="884"/>
        <v>10.792100000000001</v>
      </c>
      <c r="H11455" s="359"/>
    </row>
    <row r="11456" spans="1:8" s="196" customFormat="1">
      <c r="A11456" s="742"/>
      <c r="B11456" s="291"/>
      <c r="C11456" s="425" t="s">
        <v>723</v>
      </c>
      <c r="D11456" s="1321" t="s">
        <v>39</v>
      </c>
      <c r="E11456" s="425">
        <v>0.1</v>
      </c>
      <c r="F11456" s="649">
        <v>9866</v>
      </c>
      <c r="G11456" s="701">
        <f t="shared" si="884"/>
        <v>986.6</v>
      </c>
      <c r="H11456" s="359"/>
    </row>
    <row r="11457" spans="1:8" s="196" customFormat="1">
      <c r="A11457" s="742"/>
      <c r="B11457" s="291"/>
      <c r="C11457" s="425" t="s">
        <v>4850</v>
      </c>
      <c r="D11457" s="1321" t="s">
        <v>592</v>
      </c>
      <c r="E11457" s="425">
        <v>1</v>
      </c>
      <c r="F11457" s="649">
        <v>175</v>
      </c>
      <c r="G11457" s="701">
        <f t="shared" si="884"/>
        <v>175</v>
      </c>
      <c r="H11457" s="359"/>
    </row>
    <row r="11458" spans="1:8" s="196" customFormat="1" ht="30">
      <c r="A11458" s="742"/>
      <c r="B11458" s="291"/>
      <c r="C11458" s="425" t="s">
        <v>4849</v>
      </c>
      <c r="D11458" s="1321" t="s">
        <v>592</v>
      </c>
      <c r="E11458" s="425">
        <v>1</v>
      </c>
      <c r="F11458" s="649">
        <v>460</v>
      </c>
      <c r="G11458" s="701">
        <v>460</v>
      </c>
      <c r="H11458" s="359"/>
    </row>
    <row r="11459" spans="1:8" s="196" customFormat="1">
      <c r="A11459" s="742"/>
      <c r="B11459" s="291"/>
      <c r="C11459" s="1321"/>
      <c r="D11459" s="1321"/>
      <c r="E11459" s="1321"/>
      <c r="F11459" s="204"/>
      <c r="G11459" s="1533">
        <f>SUM(G11436:G11458)</f>
        <v>5079.5938000000006</v>
      </c>
      <c r="H11459" s="359"/>
    </row>
    <row r="11460" spans="1:8" s="196" customFormat="1" ht="29.25" customHeight="1">
      <c r="A11460" s="742" t="s">
        <v>6034</v>
      </c>
      <c r="B11460" s="291" t="s">
        <v>4913</v>
      </c>
      <c r="C11460" s="425" t="s">
        <v>4914</v>
      </c>
      <c r="D11460" s="1321" t="s">
        <v>5140</v>
      </c>
      <c r="E11460" s="258">
        <v>0.05</v>
      </c>
      <c r="F11460" s="649">
        <v>24469</v>
      </c>
      <c r="G11460" s="701">
        <f>F11460*E11460</f>
        <v>1223.45</v>
      </c>
      <c r="H11460" s="359"/>
    </row>
    <row r="11461" spans="1:8" s="196" customFormat="1" ht="30">
      <c r="A11461" s="742"/>
      <c r="B11461" s="291"/>
      <c r="C11461" s="425" t="s">
        <v>4877</v>
      </c>
      <c r="D11461" s="1321" t="s">
        <v>4897</v>
      </c>
      <c r="E11461" s="425">
        <v>10</v>
      </c>
      <c r="F11461" s="649">
        <v>4771</v>
      </c>
      <c r="G11461" s="701">
        <v>497</v>
      </c>
      <c r="H11461" s="359"/>
    </row>
    <row r="11462" spans="1:8" s="196" customFormat="1">
      <c r="A11462" s="742"/>
      <c r="B11462" s="291"/>
      <c r="C11462" s="425" t="s">
        <v>4836</v>
      </c>
      <c r="D11462" s="1321" t="s">
        <v>592</v>
      </c>
      <c r="E11462" s="425">
        <v>1</v>
      </c>
      <c r="F11462" s="649">
        <v>73</v>
      </c>
      <c r="G11462" s="701">
        <f t="shared" ref="G11462:G11467" si="885">F11462*E11462</f>
        <v>73</v>
      </c>
      <c r="H11462" s="359"/>
    </row>
    <row r="11463" spans="1:8" s="196" customFormat="1">
      <c r="A11463" s="742"/>
      <c r="B11463" s="291"/>
      <c r="C11463" s="742" t="s">
        <v>722</v>
      </c>
      <c r="D11463" s="359" t="s">
        <v>577</v>
      </c>
      <c r="E11463" s="742">
        <v>2</v>
      </c>
      <c r="F11463" s="668">
        <v>1106</v>
      </c>
      <c r="G11463" s="880">
        <v>22</v>
      </c>
      <c r="H11463" s="359"/>
    </row>
    <row r="11464" spans="1:8" s="196" customFormat="1">
      <c r="A11464" s="742"/>
      <c r="B11464" s="291"/>
      <c r="C11464" s="742" t="s">
        <v>576</v>
      </c>
      <c r="D11464" s="359" t="s">
        <v>39</v>
      </c>
      <c r="E11464" s="742">
        <v>0.1</v>
      </c>
      <c r="F11464" s="668">
        <v>800</v>
      </c>
      <c r="G11464" s="880">
        <f t="shared" si="885"/>
        <v>80</v>
      </c>
      <c r="H11464" s="359"/>
    </row>
    <row r="11465" spans="1:8" s="196" customFormat="1">
      <c r="A11465" s="742"/>
      <c r="B11465" s="291"/>
      <c r="C11465" s="742" t="s">
        <v>723</v>
      </c>
      <c r="D11465" s="359" t="s">
        <v>39</v>
      </c>
      <c r="E11465" s="742">
        <v>0.1</v>
      </c>
      <c r="F11465" s="668">
        <v>9866</v>
      </c>
      <c r="G11465" s="880">
        <f t="shared" si="885"/>
        <v>986.6</v>
      </c>
      <c r="H11465" s="359"/>
    </row>
    <row r="11466" spans="1:8" s="196" customFormat="1" ht="30">
      <c r="A11466" s="742"/>
      <c r="B11466" s="291"/>
      <c r="C11466" s="742" t="s">
        <v>4849</v>
      </c>
      <c r="D11466" s="359" t="s">
        <v>592</v>
      </c>
      <c r="E11466" s="742">
        <v>1</v>
      </c>
      <c r="F11466" s="668">
        <v>460</v>
      </c>
      <c r="G11466" s="880">
        <f t="shared" si="885"/>
        <v>460</v>
      </c>
      <c r="H11466" s="359"/>
    </row>
    <row r="11467" spans="1:8" s="196" customFormat="1" ht="30">
      <c r="A11467" s="742"/>
      <c r="B11467" s="291"/>
      <c r="C11467" s="742" t="s">
        <v>4848</v>
      </c>
      <c r="D11467" s="359" t="s">
        <v>40</v>
      </c>
      <c r="E11467" s="742">
        <v>1</v>
      </c>
      <c r="F11467" s="668">
        <v>450</v>
      </c>
      <c r="G11467" s="880">
        <f t="shared" si="885"/>
        <v>450</v>
      </c>
      <c r="H11467" s="359"/>
    </row>
    <row r="11468" spans="1:8" s="196" customFormat="1">
      <c r="A11468" s="742"/>
      <c r="B11468" s="291"/>
      <c r="C11468" s="359"/>
      <c r="D11468" s="359"/>
      <c r="E11468" s="359"/>
      <c r="F11468" s="276"/>
      <c r="G11468" s="889">
        <f>SUM(G11460:G11467)</f>
        <v>3792.05</v>
      </c>
      <c r="H11468" s="359"/>
    </row>
    <row r="11469" spans="1:8" s="196" customFormat="1" ht="45">
      <c r="A11469" s="742" t="s">
        <v>6038</v>
      </c>
      <c r="B11469" s="291" t="s">
        <v>4915</v>
      </c>
      <c r="C11469" s="425" t="s">
        <v>4914</v>
      </c>
      <c r="D11469" s="1321" t="s">
        <v>5140</v>
      </c>
      <c r="E11469" s="258">
        <v>1.2E-2</v>
      </c>
      <c r="F11469" s="649">
        <v>24469</v>
      </c>
      <c r="G11469" s="701">
        <f>F11469*E11469</f>
        <v>293.62799999999999</v>
      </c>
      <c r="H11469" s="359"/>
    </row>
    <row r="11470" spans="1:8" s="196" customFormat="1">
      <c r="A11470" s="742"/>
      <c r="B11470" s="291"/>
      <c r="C11470" s="425" t="s">
        <v>722</v>
      </c>
      <c r="D11470" s="1321" t="s">
        <v>577</v>
      </c>
      <c r="E11470" s="258">
        <v>1</v>
      </c>
      <c r="F11470" s="649">
        <v>1106</v>
      </c>
      <c r="G11470" s="701">
        <v>11</v>
      </c>
      <c r="H11470" s="359"/>
    </row>
    <row r="11471" spans="1:8" s="196" customFormat="1">
      <c r="A11471" s="742"/>
      <c r="B11471" s="291"/>
      <c r="C11471" s="425" t="s">
        <v>576</v>
      </c>
      <c r="D11471" s="1321" t="s">
        <v>39</v>
      </c>
      <c r="E11471" s="258">
        <v>1E-3</v>
      </c>
      <c r="F11471" s="649">
        <v>800</v>
      </c>
      <c r="G11471" s="701">
        <v>80</v>
      </c>
      <c r="H11471" s="359"/>
    </row>
    <row r="11472" spans="1:8" s="196" customFormat="1">
      <c r="A11472" s="742"/>
      <c r="B11472" s="291"/>
      <c r="C11472" s="425" t="s">
        <v>723</v>
      </c>
      <c r="D11472" s="1321" t="s">
        <v>98</v>
      </c>
      <c r="E11472" s="258">
        <v>1E-3</v>
      </c>
      <c r="F11472" s="649">
        <v>9866</v>
      </c>
      <c r="G11472" s="701">
        <v>986</v>
      </c>
      <c r="H11472" s="359"/>
    </row>
    <row r="11473" spans="1:8" s="196" customFormat="1" ht="30">
      <c r="A11473" s="742"/>
      <c r="B11473" s="291"/>
      <c r="C11473" s="425" t="s">
        <v>4848</v>
      </c>
      <c r="D11473" s="1321" t="s">
        <v>40</v>
      </c>
      <c r="E11473" s="258">
        <v>1</v>
      </c>
      <c r="F11473" s="649">
        <v>450</v>
      </c>
      <c r="G11473" s="701">
        <f t="shared" ref="G11473" si="886">F11473*E11473</f>
        <v>450</v>
      </c>
      <c r="H11473" s="359"/>
    </row>
    <row r="11474" spans="1:8" s="196" customFormat="1">
      <c r="A11474" s="742"/>
      <c r="B11474" s="291"/>
      <c r="C11474" s="1321"/>
      <c r="D11474" s="1321"/>
      <c r="E11474" s="1321"/>
      <c r="F11474" s="429"/>
      <c r="G11474" s="1533">
        <f>SUM(G11469:G11473)</f>
        <v>1820.6279999999999</v>
      </c>
      <c r="H11474" s="359"/>
    </row>
    <row r="11475" spans="1:8" s="196" customFormat="1" ht="45">
      <c r="A11475" s="742" t="s">
        <v>6035</v>
      </c>
      <c r="B11475" s="291" t="s">
        <v>4916</v>
      </c>
      <c r="C11475" s="425" t="s">
        <v>4914</v>
      </c>
      <c r="D11475" s="1321" t="s">
        <v>5140</v>
      </c>
      <c r="E11475" s="258">
        <v>1.2E-2</v>
      </c>
      <c r="F11475" s="649">
        <v>24469</v>
      </c>
      <c r="G11475" s="701">
        <f>F11475*E11475</f>
        <v>293.62799999999999</v>
      </c>
      <c r="H11475" s="359"/>
    </row>
    <row r="11476" spans="1:8" s="196" customFormat="1">
      <c r="A11476" s="742"/>
      <c r="B11476" s="291"/>
      <c r="C11476" s="425" t="s">
        <v>4836</v>
      </c>
      <c r="D11476" s="1588" t="s">
        <v>5141</v>
      </c>
      <c r="E11476" s="425">
        <v>2</v>
      </c>
      <c r="F11476" s="649">
        <v>353301</v>
      </c>
      <c r="G11476" s="701">
        <v>706.6</v>
      </c>
      <c r="H11476" s="359"/>
    </row>
    <row r="11477" spans="1:8" s="196" customFormat="1">
      <c r="A11477" s="742"/>
      <c r="B11477" s="291"/>
      <c r="C11477" s="425" t="s">
        <v>722</v>
      </c>
      <c r="D11477" s="1321" t="s">
        <v>577</v>
      </c>
      <c r="E11477" s="258">
        <v>1</v>
      </c>
      <c r="F11477" s="649">
        <v>1106</v>
      </c>
      <c r="G11477" s="701">
        <v>22.12</v>
      </c>
      <c r="H11477" s="359"/>
    </row>
    <row r="11478" spans="1:8" s="196" customFormat="1">
      <c r="A11478" s="742"/>
      <c r="B11478" s="291"/>
      <c r="C11478" s="425" t="s">
        <v>576</v>
      </c>
      <c r="D11478" s="1321" t="s">
        <v>39</v>
      </c>
      <c r="E11478" s="258">
        <v>0.01</v>
      </c>
      <c r="F11478" s="649">
        <v>800</v>
      </c>
      <c r="G11478" s="701">
        <v>80</v>
      </c>
      <c r="H11478" s="359"/>
    </row>
    <row r="11479" spans="1:8" s="196" customFormat="1">
      <c r="A11479" s="742"/>
      <c r="B11479" s="291"/>
      <c r="C11479" s="425" t="s">
        <v>723</v>
      </c>
      <c r="D11479" s="1321" t="s">
        <v>39</v>
      </c>
      <c r="E11479" s="258">
        <v>1E-3</v>
      </c>
      <c r="F11479" s="649">
        <v>9866</v>
      </c>
      <c r="G11479" s="701">
        <v>986</v>
      </c>
      <c r="H11479" s="359"/>
    </row>
    <row r="11480" spans="1:8" s="196" customFormat="1" ht="30">
      <c r="A11480" s="742"/>
      <c r="B11480" s="291"/>
      <c r="C11480" s="425" t="s">
        <v>4848</v>
      </c>
      <c r="D11480" s="1321" t="s">
        <v>40</v>
      </c>
      <c r="E11480" s="258">
        <v>1</v>
      </c>
      <c r="F11480" s="649">
        <v>450</v>
      </c>
      <c r="G11480" s="701">
        <f t="shared" ref="G11480" si="887">F11480*E11480</f>
        <v>450</v>
      </c>
      <c r="H11480" s="359"/>
    </row>
    <row r="11481" spans="1:8" s="196" customFormat="1" ht="30">
      <c r="A11481" s="742"/>
      <c r="B11481" s="291"/>
      <c r="C11481" s="425" t="s">
        <v>4877</v>
      </c>
      <c r="D11481" s="1321" t="s">
        <v>5137</v>
      </c>
      <c r="E11481" s="425">
        <v>5</v>
      </c>
      <c r="F11481" s="649">
        <v>4771</v>
      </c>
      <c r="G11481" s="701">
        <v>24</v>
      </c>
      <c r="H11481" s="359"/>
    </row>
    <row r="11482" spans="1:8" s="196" customFormat="1">
      <c r="A11482" s="742"/>
      <c r="B11482" s="291"/>
      <c r="C11482" s="1321"/>
      <c r="D11482" s="1321"/>
      <c r="E11482" s="1321"/>
      <c r="F11482" s="429"/>
      <c r="G11482" s="1533">
        <f>SUM(G11475:G11481)</f>
        <v>2562.348</v>
      </c>
      <c r="H11482" s="359"/>
    </row>
    <row r="11483" spans="1:8" s="196" customFormat="1" ht="30">
      <c r="A11483" s="742" t="s">
        <v>6039</v>
      </c>
      <c r="B11483" s="291" t="s">
        <v>4395</v>
      </c>
      <c r="C11483" s="742" t="s">
        <v>4917</v>
      </c>
      <c r="D11483" s="359" t="s">
        <v>663</v>
      </c>
      <c r="E11483" s="742">
        <v>1</v>
      </c>
      <c r="F11483" s="668">
        <v>408577</v>
      </c>
      <c r="G11483" s="880">
        <f>E11483*F11483/55</f>
        <v>7428.6727272727276</v>
      </c>
      <c r="H11483" s="359"/>
    </row>
    <row r="11484" spans="1:8" s="196" customFormat="1" ht="30">
      <c r="A11484" s="742"/>
      <c r="B11484" s="291"/>
      <c r="C11484" s="742" t="s">
        <v>4849</v>
      </c>
      <c r="D11484" s="359" t="s">
        <v>592</v>
      </c>
      <c r="E11484" s="742">
        <v>1</v>
      </c>
      <c r="F11484" s="668">
        <v>460</v>
      </c>
      <c r="G11484" s="880">
        <f t="shared" ref="G11484:G11485" si="888">F11484*E11484</f>
        <v>460</v>
      </c>
      <c r="H11484" s="359"/>
    </row>
    <row r="11485" spans="1:8" s="196" customFormat="1" ht="30">
      <c r="A11485" s="742"/>
      <c r="B11485" s="291"/>
      <c r="C11485" s="742" t="s">
        <v>4848</v>
      </c>
      <c r="D11485" s="359" t="s">
        <v>40</v>
      </c>
      <c r="E11485" s="742">
        <v>1</v>
      </c>
      <c r="F11485" s="668">
        <v>450</v>
      </c>
      <c r="G11485" s="880">
        <f t="shared" si="888"/>
        <v>450</v>
      </c>
      <c r="H11485" s="359"/>
    </row>
    <row r="11486" spans="1:8" s="196" customFormat="1" ht="30">
      <c r="A11486" s="742"/>
      <c r="B11486" s="291"/>
      <c r="C11486" s="425" t="s">
        <v>4877</v>
      </c>
      <c r="D11486" s="1321" t="s">
        <v>5137</v>
      </c>
      <c r="E11486" s="425">
        <v>3</v>
      </c>
      <c r="F11486" s="649">
        <v>4771</v>
      </c>
      <c r="G11486" s="701">
        <f>F11486*E11486/1000</f>
        <v>14.313000000000001</v>
      </c>
      <c r="H11486" s="359"/>
    </row>
    <row r="11487" spans="1:8" s="196" customFormat="1">
      <c r="A11487" s="742"/>
      <c r="B11487" s="291"/>
      <c r="C11487" s="425" t="s">
        <v>4919</v>
      </c>
      <c r="D11487" s="1588" t="s">
        <v>5141</v>
      </c>
      <c r="E11487" s="425">
        <v>1</v>
      </c>
      <c r="F11487" s="649">
        <v>353301</v>
      </c>
      <c r="G11487" s="701">
        <f>F11487*E11487/1000</f>
        <v>353.30099999999999</v>
      </c>
      <c r="H11487" s="359"/>
    </row>
    <row r="11488" spans="1:8" s="196" customFormat="1">
      <c r="A11488" s="742"/>
      <c r="B11488" s="291"/>
      <c r="C11488" s="425" t="s">
        <v>576</v>
      </c>
      <c r="D11488" s="1321" t="s">
        <v>39</v>
      </c>
      <c r="E11488" s="425">
        <v>1E-3</v>
      </c>
      <c r="F11488" s="649">
        <v>800</v>
      </c>
      <c r="G11488" s="701">
        <v>80</v>
      </c>
      <c r="H11488" s="359"/>
    </row>
    <row r="11489" spans="1:8" s="196" customFormat="1">
      <c r="A11489" s="742"/>
      <c r="B11489" s="291"/>
      <c r="C11489" s="425" t="s">
        <v>4902</v>
      </c>
      <c r="D11489" s="1321" t="s">
        <v>577</v>
      </c>
      <c r="E11489" s="425">
        <v>2</v>
      </c>
      <c r="F11489" s="649">
        <v>1106</v>
      </c>
      <c r="G11489" s="701">
        <v>22</v>
      </c>
      <c r="H11489" s="359"/>
    </row>
    <row r="11490" spans="1:8" s="196" customFormat="1">
      <c r="A11490" s="742"/>
      <c r="B11490" s="291"/>
      <c r="C11490" s="425"/>
      <c r="D11490" s="1321"/>
      <c r="E11490" s="1321"/>
      <c r="F11490" s="204"/>
      <c r="G11490" s="1533">
        <f>SUM(G11483:G11489)</f>
        <v>8808.2867272727271</v>
      </c>
      <c r="H11490" s="359"/>
    </row>
    <row r="11491" spans="1:8" s="196" customFormat="1" ht="45">
      <c r="A11491" s="742" t="s">
        <v>6040</v>
      </c>
      <c r="B11491" s="291" t="s">
        <v>4920</v>
      </c>
      <c r="C11491" s="425" t="s">
        <v>4914</v>
      </c>
      <c r="D11491" s="1321" t="s">
        <v>4921</v>
      </c>
      <c r="E11491" s="258">
        <v>1.2E-2</v>
      </c>
      <c r="F11491" s="649">
        <v>24469</v>
      </c>
      <c r="G11491" s="701">
        <f>F11491*E11491</f>
        <v>293.62799999999999</v>
      </c>
      <c r="H11491" s="359"/>
    </row>
    <row r="11492" spans="1:8" s="196" customFormat="1">
      <c r="A11492" s="742"/>
      <c r="B11492" s="291"/>
      <c r="C11492" s="425" t="s">
        <v>4836</v>
      </c>
      <c r="D11492" s="1321" t="s">
        <v>592</v>
      </c>
      <c r="E11492" s="425">
        <v>3</v>
      </c>
      <c r="F11492" s="649">
        <v>636</v>
      </c>
      <c r="G11492" s="701">
        <v>5</v>
      </c>
      <c r="H11492" s="359"/>
    </row>
    <row r="11493" spans="1:8" s="196" customFormat="1">
      <c r="A11493" s="742"/>
      <c r="B11493" s="291"/>
      <c r="C11493" s="425" t="s">
        <v>722</v>
      </c>
      <c r="D11493" s="1321" t="s">
        <v>577</v>
      </c>
      <c r="E11493" s="425">
        <v>1</v>
      </c>
      <c r="F11493" s="649">
        <v>1106</v>
      </c>
      <c r="G11493" s="701">
        <v>11</v>
      </c>
      <c r="H11493" s="359"/>
    </row>
    <row r="11494" spans="1:8" s="196" customFormat="1">
      <c r="A11494" s="742"/>
      <c r="B11494" s="291"/>
      <c r="C11494" s="425" t="s">
        <v>576</v>
      </c>
      <c r="D11494" s="1321" t="s">
        <v>39</v>
      </c>
      <c r="E11494" s="425">
        <v>0.01</v>
      </c>
      <c r="F11494" s="649">
        <v>800</v>
      </c>
      <c r="G11494" s="701">
        <v>80</v>
      </c>
      <c r="H11494" s="359"/>
    </row>
    <row r="11495" spans="1:8" s="196" customFormat="1" ht="30">
      <c r="A11495" s="742"/>
      <c r="B11495" s="291"/>
      <c r="C11495" s="425" t="s">
        <v>4848</v>
      </c>
      <c r="D11495" s="1321" t="s">
        <v>40</v>
      </c>
      <c r="E11495" s="425">
        <v>1</v>
      </c>
      <c r="F11495" s="649">
        <v>450</v>
      </c>
      <c r="G11495" s="701">
        <f t="shared" ref="G11495:G11496" si="889">F11495*E11495</f>
        <v>450</v>
      </c>
      <c r="H11495" s="359"/>
    </row>
    <row r="11496" spans="1:8" s="196" customFormat="1" ht="30">
      <c r="A11496" s="742"/>
      <c r="B11496" s="291"/>
      <c r="C11496" s="425" t="s">
        <v>4849</v>
      </c>
      <c r="D11496" s="1321" t="s">
        <v>592</v>
      </c>
      <c r="E11496" s="425">
        <v>1</v>
      </c>
      <c r="F11496" s="649">
        <v>460</v>
      </c>
      <c r="G11496" s="701">
        <f t="shared" si="889"/>
        <v>460</v>
      </c>
      <c r="H11496" s="359"/>
    </row>
    <row r="11497" spans="1:8" s="196" customFormat="1" ht="30">
      <c r="A11497" s="742"/>
      <c r="B11497" s="291"/>
      <c r="C11497" s="425" t="s">
        <v>4877</v>
      </c>
      <c r="D11497" s="1321" t="s">
        <v>5137</v>
      </c>
      <c r="E11497" s="425">
        <v>5</v>
      </c>
      <c r="F11497" s="649">
        <v>4771</v>
      </c>
      <c r="G11497" s="701">
        <v>24</v>
      </c>
      <c r="H11497" s="359"/>
    </row>
    <row r="11498" spans="1:8" s="196" customFormat="1">
      <c r="A11498" s="742"/>
      <c r="B11498" s="291"/>
      <c r="C11498" s="742"/>
      <c r="D11498" s="359"/>
      <c r="E11498" s="359"/>
      <c r="F11498" s="208"/>
      <c r="G11498" s="889">
        <f>SUM(G11491:G11497)</f>
        <v>1323.6279999999999</v>
      </c>
      <c r="H11498" s="359"/>
    </row>
    <row r="11499" spans="1:8" s="196" customFormat="1" ht="30">
      <c r="A11499" s="742" t="s">
        <v>6036</v>
      </c>
      <c r="B11499" s="291" t="s">
        <v>4251</v>
      </c>
      <c r="C11499" s="359"/>
      <c r="D11499" s="359"/>
      <c r="E11499" s="359"/>
      <c r="F11499" s="208"/>
      <c r="G11499" s="880"/>
      <c r="H11499" s="359"/>
    </row>
    <row r="11500" spans="1:8" s="196" customFormat="1" ht="30">
      <c r="A11500" s="742"/>
      <c r="B11500" s="291"/>
      <c r="C11500" s="742" t="s">
        <v>4922</v>
      </c>
      <c r="D11500" s="359" t="s">
        <v>39</v>
      </c>
      <c r="E11500" s="742">
        <v>3.0000000000000001E-3</v>
      </c>
      <c r="F11500" s="668">
        <v>170100</v>
      </c>
      <c r="G11500" s="880">
        <f>F11500*E11500</f>
        <v>510.3</v>
      </c>
      <c r="H11500" s="359"/>
    </row>
    <row r="11501" spans="1:8" s="196" customFormat="1">
      <c r="A11501" s="742"/>
      <c r="B11501" s="291"/>
      <c r="C11501" s="425" t="s">
        <v>576</v>
      </c>
      <c r="D11501" s="1321" t="s">
        <v>39</v>
      </c>
      <c r="E11501" s="425">
        <v>1E-3</v>
      </c>
      <c r="F11501" s="649">
        <v>800</v>
      </c>
      <c r="G11501" s="701">
        <v>80</v>
      </c>
      <c r="H11501" s="359"/>
    </row>
    <row r="11502" spans="1:8" s="196" customFormat="1">
      <c r="A11502" s="742"/>
      <c r="B11502" s="291"/>
      <c r="C11502" s="425" t="s">
        <v>2008</v>
      </c>
      <c r="D11502" s="1321" t="s">
        <v>98</v>
      </c>
      <c r="E11502" s="425">
        <v>0.02</v>
      </c>
      <c r="F11502" s="649">
        <v>1079.21</v>
      </c>
      <c r="G11502" s="701">
        <f>F11502*E11502</f>
        <v>21.584200000000003</v>
      </c>
      <c r="H11502" s="359"/>
    </row>
    <row r="11503" spans="1:8" s="196" customFormat="1">
      <c r="A11503" s="742"/>
      <c r="B11503" s="291"/>
      <c r="C11503" s="425" t="s">
        <v>335</v>
      </c>
      <c r="D11503" s="1321" t="s">
        <v>5137</v>
      </c>
      <c r="E11503" s="425">
        <v>5</v>
      </c>
      <c r="F11503" s="649">
        <v>4771</v>
      </c>
      <c r="G11503" s="701">
        <v>24</v>
      </c>
      <c r="H11503" s="359"/>
    </row>
    <row r="11504" spans="1:8" s="196" customFormat="1">
      <c r="A11504" s="742"/>
      <c r="B11504" s="291"/>
      <c r="C11504" s="425" t="s">
        <v>722</v>
      </c>
      <c r="D11504" s="1321" t="s">
        <v>577</v>
      </c>
      <c r="E11504" s="425">
        <v>1</v>
      </c>
      <c r="F11504" s="649">
        <v>1106</v>
      </c>
      <c r="G11504" s="701">
        <v>11</v>
      </c>
      <c r="H11504" s="359"/>
    </row>
    <row r="11505" spans="1:8" s="196" customFormat="1" ht="30">
      <c r="A11505" s="742"/>
      <c r="B11505" s="291"/>
      <c r="C11505" s="425" t="s">
        <v>4848</v>
      </c>
      <c r="D11505" s="1321" t="s">
        <v>40</v>
      </c>
      <c r="E11505" s="425">
        <v>1</v>
      </c>
      <c r="F11505" s="649">
        <v>450</v>
      </c>
      <c r="G11505" s="701">
        <f t="shared" ref="G11505:G11506" si="890">F11505*E11505</f>
        <v>450</v>
      </c>
      <c r="H11505" s="359"/>
    </row>
    <row r="11506" spans="1:8" s="196" customFormat="1" ht="30">
      <c r="A11506" s="742"/>
      <c r="B11506" s="291"/>
      <c r="C11506" s="425" t="s">
        <v>4849</v>
      </c>
      <c r="D11506" s="1321" t="s">
        <v>592</v>
      </c>
      <c r="E11506" s="425">
        <v>1</v>
      </c>
      <c r="F11506" s="649">
        <v>460</v>
      </c>
      <c r="G11506" s="701">
        <f t="shared" si="890"/>
        <v>460</v>
      </c>
      <c r="H11506" s="359"/>
    </row>
    <row r="11507" spans="1:8" s="196" customFormat="1">
      <c r="A11507" s="742"/>
      <c r="B11507" s="291"/>
      <c r="C11507" s="425"/>
      <c r="D11507" s="1321"/>
      <c r="E11507" s="1321"/>
      <c r="F11507" s="204"/>
      <c r="G11507" s="1533">
        <f>SUM(G11500:G11506)</f>
        <v>1556.8842</v>
      </c>
      <c r="H11507" s="359"/>
    </row>
    <row r="11508" spans="1:8" s="196" customFormat="1" ht="30">
      <c r="A11508" s="742" t="s">
        <v>6037</v>
      </c>
      <c r="B11508" s="291" t="s">
        <v>4394</v>
      </c>
      <c r="C11508" s="425"/>
      <c r="D11508" s="1321"/>
      <c r="E11508" s="1321"/>
      <c r="F11508" s="204"/>
      <c r="G11508" s="1533"/>
      <c r="H11508" s="359"/>
    </row>
    <row r="11509" spans="1:8" s="196" customFormat="1" ht="45">
      <c r="A11509" s="742"/>
      <c r="B11509" s="291"/>
      <c r="C11509" s="425" t="s">
        <v>5142</v>
      </c>
      <c r="D11509" s="1321" t="s">
        <v>5143</v>
      </c>
      <c r="E11509" s="258">
        <v>3.0000000000000001E-3</v>
      </c>
      <c r="F11509" s="649">
        <v>113500</v>
      </c>
      <c r="G11509" s="701">
        <f>F11509*E11509</f>
        <v>340.5</v>
      </c>
      <c r="H11509" s="359"/>
    </row>
    <row r="11510" spans="1:8" s="196" customFormat="1" ht="30">
      <c r="A11510" s="742"/>
      <c r="B11510" s="291"/>
      <c r="C11510" s="425" t="s">
        <v>4877</v>
      </c>
      <c r="D11510" s="1321" t="s">
        <v>5137</v>
      </c>
      <c r="E11510" s="425">
        <v>5</v>
      </c>
      <c r="F11510" s="649">
        <v>4771</v>
      </c>
      <c r="G11510" s="701">
        <v>24</v>
      </c>
      <c r="H11510" s="359"/>
    </row>
    <row r="11511" spans="1:8" s="196" customFormat="1">
      <c r="A11511" s="742"/>
      <c r="B11511" s="291"/>
      <c r="C11511" s="425" t="s">
        <v>722</v>
      </c>
      <c r="D11511" s="1321" t="s">
        <v>577</v>
      </c>
      <c r="E11511" s="425">
        <v>1</v>
      </c>
      <c r="F11511" s="649">
        <v>1106</v>
      </c>
      <c r="G11511" s="701">
        <v>11</v>
      </c>
      <c r="H11511" s="359"/>
    </row>
    <row r="11512" spans="1:8" s="196" customFormat="1">
      <c r="A11512" s="742"/>
      <c r="B11512" s="291"/>
      <c r="C11512" s="425" t="s">
        <v>576</v>
      </c>
      <c r="D11512" s="1321" t="s">
        <v>39</v>
      </c>
      <c r="E11512" s="425">
        <v>0.01</v>
      </c>
      <c r="F11512" s="649">
        <v>800</v>
      </c>
      <c r="G11512" s="701">
        <v>80</v>
      </c>
      <c r="H11512" s="359"/>
    </row>
    <row r="11513" spans="1:8" s="196" customFormat="1" ht="30">
      <c r="A11513" s="742"/>
      <c r="B11513" s="291"/>
      <c r="C11513" s="425" t="s">
        <v>4848</v>
      </c>
      <c r="D11513" s="1321" t="s">
        <v>40</v>
      </c>
      <c r="E11513" s="425">
        <v>1</v>
      </c>
      <c r="F11513" s="649">
        <v>450</v>
      </c>
      <c r="G11513" s="701">
        <f t="shared" ref="G11513" si="891">F11513*E11513</f>
        <v>450</v>
      </c>
      <c r="H11513" s="359"/>
    </row>
    <row r="11514" spans="1:8" s="196" customFormat="1">
      <c r="A11514" s="742"/>
      <c r="B11514" s="291"/>
      <c r="C11514" s="742"/>
      <c r="D11514" s="359"/>
      <c r="E11514" s="359"/>
      <c r="F11514" s="208"/>
      <c r="G11514" s="889">
        <f>SUM(G11509:G11513)</f>
        <v>905.5</v>
      </c>
      <c r="H11514" s="359"/>
    </row>
    <row r="11515" spans="1:8" s="196" customFormat="1" ht="30">
      <c r="A11515" s="816" t="s">
        <v>5889</v>
      </c>
      <c r="B11515" s="776" t="s">
        <v>4923</v>
      </c>
      <c r="C11515" s="742" t="s">
        <v>5304</v>
      </c>
      <c r="D11515" s="359" t="s">
        <v>4924</v>
      </c>
      <c r="E11515" s="742">
        <v>1</v>
      </c>
      <c r="F11515" s="668">
        <v>39514</v>
      </c>
      <c r="G11515" s="880">
        <f>F11515/96</f>
        <v>411.60416666666669</v>
      </c>
      <c r="H11515" s="359"/>
    </row>
    <row r="11516" spans="1:8" s="196" customFormat="1">
      <c r="A11516" s="816"/>
      <c r="B11516" s="776"/>
      <c r="C11516" s="425" t="s">
        <v>576</v>
      </c>
      <c r="D11516" s="1321" t="s">
        <v>39</v>
      </c>
      <c r="E11516" s="425">
        <v>0.01</v>
      </c>
      <c r="F11516" s="649">
        <v>800</v>
      </c>
      <c r="G11516" s="701">
        <f t="shared" ref="G11516:G11520" si="892">F11516*E11516</f>
        <v>8</v>
      </c>
      <c r="H11516" s="359"/>
    </row>
    <row r="11517" spans="1:8" s="196" customFormat="1" ht="30">
      <c r="A11517" s="816"/>
      <c r="B11517" s="776"/>
      <c r="C11517" s="425" t="s">
        <v>4925</v>
      </c>
      <c r="D11517" s="1321" t="s">
        <v>5137</v>
      </c>
      <c r="E11517" s="425">
        <v>10</v>
      </c>
      <c r="F11517" s="649">
        <v>4771</v>
      </c>
      <c r="G11517" s="701">
        <v>47.7</v>
      </c>
      <c r="H11517" s="359"/>
    </row>
    <row r="11518" spans="1:8" s="196" customFormat="1">
      <c r="A11518" s="816"/>
      <c r="B11518" s="776"/>
      <c r="C11518" s="425" t="s">
        <v>4919</v>
      </c>
      <c r="D11518" s="1588" t="s">
        <v>5141</v>
      </c>
      <c r="E11518" s="425">
        <v>3</v>
      </c>
      <c r="F11518" s="649">
        <v>353301</v>
      </c>
      <c r="G11518" s="701">
        <v>1059.9000000000001</v>
      </c>
      <c r="H11518" s="359"/>
    </row>
    <row r="11519" spans="1:8" s="196" customFormat="1" ht="30">
      <c r="A11519" s="816"/>
      <c r="B11519" s="776"/>
      <c r="C11519" s="425" t="s">
        <v>4848</v>
      </c>
      <c r="D11519" s="1321" t="s">
        <v>40</v>
      </c>
      <c r="E11519" s="425">
        <v>1</v>
      </c>
      <c r="F11519" s="649">
        <v>450</v>
      </c>
      <c r="G11519" s="701">
        <f t="shared" si="892"/>
        <v>450</v>
      </c>
      <c r="H11519" s="359"/>
    </row>
    <row r="11520" spans="1:8" s="196" customFormat="1" ht="30">
      <c r="A11520" s="816"/>
      <c r="B11520" s="776"/>
      <c r="C11520" s="425" t="s">
        <v>4849</v>
      </c>
      <c r="D11520" s="1321" t="s">
        <v>592</v>
      </c>
      <c r="E11520" s="425">
        <v>1</v>
      </c>
      <c r="F11520" s="649">
        <v>460</v>
      </c>
      <c r="G11520" s="701">
        <f t="shared" si="892"/>
        <v>460</v>
      </c>
      <c r="H11520" s="359"/>
    </row>
    <row r="11521" spans="1:8" s="196" customFormat="1">
      <c r="A11521" s="816"/>
      <c r="B11521" s="776"/>
      <c r="C11521" s="425" t="s">
        <v>722</v>
      </c>
      <c r="D11521" s="1321" t="s">
        <v>577</v>
      </c>
      <c r="E11521" s="425">
        <v>2</v>
      </c>
      <c r="F11521" s="649">
        <v>1106</v>
      </c>
      <c r="G11521" s="701">
        <v>22</v>
      </c>
      <c r="H11521" s="359"/>
    </row>
    <row r="11522" spans="1:8" s="196" customFormat="1">
      <c r="A11522" s="816"/>
      <c r="B11522" s="776"/>
      <c r="C11522" s="1321"/>
      <c r="D11522" s="1321"/>
      <c r="E11522" s="1321"/>
      <c r="F11522" s="204"/>
      <c r="G11522" s="1533">
        <f>SUM(G11515:G11521)</f>
        <v>2459.2041666666669</v>
      </c>
      <c r="H11522" s="359"/>
    </row>
    <row r="11523" spans="1:8" s="196" customFormat="1">
      <c r="A11523" s="816"/>
      <c r="B11523" s="776"/>
      <c r="C11523" s="425"/>
      <c r="D11523" s="1321"/>
      <c r="E11523" s="1321"/>
      <c r="F11523" s="204"/>
      <c r="G11523" s="1533"/>
      <c r="H11523" s="359"/>
    </row>
    <row r="11524" spans="1:8" s="196" customFormat="1" ht="30">
      <c r="A11524" s="816" t="s">
        <v>6041</v>
      </c>
      <c r="B11524" s="776" t="s">
        <v>4926</v>
      </c>
      <c r="C11524" s="425" t="s">
        <v>5305</v>
      </c>
      <c r="D11524" s="1321" t="s">
        <v>4924</v>
      </c>
      <c r="E11524" s="258">
        <v>1</v>
      </c>
      <c r="F11524" s="649">
        <v>39514</v>
      </c>
      <c r="G11524" s="701">
        <f>F11524/60</f>
        <v>658.56666666666672</v>
      </c>
      <c r="H11524" s="359"/>
    </row>
    <row r="11525" spans="1:8" s="196" customFormat="1">
      <c r="A11525" s="816"/>
      <c r="B11525" s="776"/>
      <c r="C11525" s="425" t="s">
        <v>576</v>
      </c>
      <c r="D11525" s="1321" t="s">
        <v>39</v>
      </c>
      <c r="E11525" s="258">
        <v>0.1</v>
      </c>
      <c r="F11525" s="649">
        <v>800</v>
      </c>
      <c r="G11525" s="701">
        <v>80</v>
      </c>
      <c r="H11525" s="359"/>
    </row>
    <row r="11526" spans="1:8" s="196" customFormat="1" ht="30">
      <c r="A11526" s="816"/>
      <c r="B11526" s="776"/>
      <c r="C11526" s="425" t="s">
        <v>4925</v>
      </c>
      <c r="D11526" s="1321" t="s">
        <v>5137</v>
      </c>
      <c r="E11526" s="425">
        <v>5</v>
      </c>
      <c r="F11526" s="649">
        <v>4771</v>
      </c>
      <c r="G11526" s="701">
        <v>24</v>
      </c>
      <c r="H11526" s="359"/>
    </row>
    <row r="11527" spans="1:8" s="196" customFormat="1">
      <c r="A11527" s="816"/>
      <c r="B11527" s="776"/>
      <c r="C11527" s="742" t="s">
        <v>4919</v>
      </c>
      <c r="D11527" s="879" t="s">
        <v>5144</v>
      </c>
      <c r="E11527" s="742">
        <v>3</v>
      </c>
      <c r="F11527" s="668">
        <v>39480</v>
      </c>
      <c r="G11527" s="880">
        <v>234</v>
      </c>
      <c r="H11527" s="359"/>
    </row>
    <row r="11528" spans="1:8" s="196" customFormat="1">
      <c r="A11528" s="816"/>
      <c r="B11528" s="776"/>
      <c r="C11528" s="742" t="s">
        <v>722</v>
      </c>
      <c r="D11528" s="359" t="s">
        <v>577</v>
      </c>
      <c r="E11528" s="877">
        <v>2</v>
      </c>
      <c r="F11528" s="668">
        <v>1106</v>
      </c>
      <c r="G11528" s="880">
        <v>22</v>
      </c>
      <c r="H11528" s="359"/>
    </row>
    <row r="11529" spans="1:8" s="196" customFormat="1" ht="30">
      <c r="A11529" s="816"/>
      <c r="B11529" s="776"/>
      <c r="C11529" s="742" t="s">
        <v>4848</v>
      </c>
      <c r="D11529" s="359" t="s">
        <v>40</v>
      </c>
      <c r="E11529" s="877">
        <v>1</v>
      </c>
      <c r="F11529" s="668">
        <v>450</v>
      </c>
      <c r="G11529" s="880">
        <f t="shared" ref="G11529:G11530" si="893">F11529*E11529</f>
        <v>450</v>
      </c>
      <c r="H11529" s="359"/>
    </row>
    <row r="11530" spans="1:8" s="196" customFormat="1" ht="30">
      <c r="A11530" s="816"/>
      <c r="B11530" s="776"/>
      <c r="C11530" s="742" t="s">
        <v>4849</v>
      </c>
      <c r="D11530" s="359" t="s">
        <v>40</v>
      </c>
      <c r="E11530" s="877">
        <v>1</v>
      </c>
      <c r="F11530" s="668">
        <v>460</v>
      </c>
      <c r="G11530" s="880">
        <f t="shared" si="893"/>
        <v>460</v>
      </c>
      <c r="H11530" s="359"/>
    </row>
    <row r="11531" spans="1:8" s="196" customFormat="1">
      <c r="A11531" s="816"/>
      <c r="B11531" s="776"/>
      <c r="C11531" s="742"/>
      <c r="D11531" s="359"/>
      <c r="E11531" s="359"/>
      <c r="F11531" s="208"/>
      <c r="G11531" s="889">
        <f>SUM(G11524:G11530)</f>
        <v>1928.5666666666666</v>
      </c>
      <c r="H11531" s="359"/>
    </row>
    <row r="11532" spans="1:8" s="196" customFormat="1" ht="45">
      <c r="A11532" s="816" t="s">
        <v>6042</v>
      </c>
      <c r="B11532" s="745" t="s">
        <v>4255</v>
      </c>
      <c r="C11532" s="742" t="s">
        <v>4917</v>
      </c>
      <c r="D11532" s="359" t="s">
        <v>663</v>
      </c>
      <c r="E11532" s="877">
        <v>1</v>
      </c>
      <c r="F11532" s="668">
        <v>408577</v>
      </c>
      <c r="G11532" s="880">
        <v>7428.67</v>
      </c>
      <c r="H11532" s="359"/>
    </row>
    <row r="11533" spans="1:8" s="196" customFormat="1" ht="30">
      <c r="A11533" s="816"/>
      <c r="B11533" s="776"/>
      <c r="C11533" s="425" t="s">
        <v>4877</v>
      </c>
      <c r="D11533" s="1321" t="s">
        <v>5137</v>
      </c>
      <c r="E11533" s="425">
        <v>5</v>
      </c>
      <c r="F11533" s="649">
        <v>4771</v>
      </c>
      <c r="G11533" s="701">
        <v>24</v>
      </c>
      <c r="H11533" s="359"/>
    </row>
    <row r="11534" spans="1:8" s="196" customFormat="1">
      <c r="A11534" s="816"/>
      <c r="B11534" s="776"/>
      <c r="C11534" s="425" t="s">
        <v>4927</v>
      </c>
      <c r="D11534" s="1588" t="s">
        <v>5141</v>
      </c>
      <c r="E11534" s="425">
        <v>3</v>
      </c>
      <c r="F11534" s="649">
        <v>353301</v>
      </c>
      <c r="G11534" s="701">
        <v>1059.9000000000001</v>
      </c>
      <c r="H11534" s="359"/>
    </row>
    <row r="11535" spans="1:8" s="196" customFormat="1" ht="30">
      <c r="A11535" s="816"/>
      <c r="B11535" s="776"/>
      <c r="C11535" s="425" t="s">
        <v>4928</v>
      </c>
      <c r="D11535" s="1321" t="s">
        <v>5145</v>
      </c>
      <c r="E11535" s="258">
        <v>2</v>
      </c>
      <c r="F11535" s="649">
        <v>39480</v>
      </c>
      <c r="G11535" s="701">
        <v>158</v>
      </c>
      <c r="H11535" s="359"/>
    </row>
    <row r="11536" spans="1:8" s="196" customFormat="1">
      <c r="A11536" s="816"/>
      <c r="B11536" s="776"/>
      <c r="C11536" s="425" t="s">
        <v>576</v>
      </c>
      <c r="D11536" s="1321" t="s">
        <v>39</v>
      </c>
      <c r="E11536" s="258">
        <v>0.1</v>
      </c>
      <c r="F11536" s="649">
        <v>800</v>
      </c>
      <c r="G11536" s="701">
        <f t="shared" ref="G11536:G11539" si="894">F11536*E11536</f>
        <v>80</v>
      </c>
      <c r="H11536" s="359"/>
    </row>
    <row r="11537" spans="1:8" s="196" customFormat="1" ht="30">
      <c r="A11537" s="816"/>
      <c r="B11537" s="776"/>
      <c r="C11537" s="425" t="s">
        <v>4848</v>
      </c>
      <c r="D11537" s="1321" t="s">
        <v>40</v>
      </c>
      <c r="E11537" s="258">
        <v>1</v>
      </c>
      <c r="F11537" s="649">
        <v>450</v>
      </c>
      <c r="G11537" s="701">
        <f t="shared" si="894"/>
        <v>450</v>
      </c>
      <c r="H11537" s="359"/>
    </row>
    <row r="11538" spans="1:8" s="196" customFormat="1">
      <c r="A11538" s="816"/>
      <c r="B11538" s="776"/>
      <c r="C11538" s="425" t="s">
        <v>4902</v>
      </c>
      <c r="D11538" s="1321" t="s">
        <v>577</v>
      </c>
      <c r="E11538" s="258">
        <v>1</v>
      </c>
      <c r="F11538" s="649">
        <v>1106</v>
      </c>
      <c r="G11538" s="701">
        <v>11</v>
      </c>
      <c r="H11538" s="359"/>
    </row>
    <row r="11539" spans="1:8" s="196" customFormat="1" ht="30">
      <c r="A11539" s="816"/>
      <c r="B11539" s="776"/>
      <c r="C11539" s="425" t="s">
        <v>4849</v>
      </c>
      <c r="D11539" s="1321" t="s">
        <v>4929</v>
      </c>
      <c r="E11539" s="258">
        <v>1</v>
      </c>
      <c r="F11539" s="649">
        <v>460</v>
      </c>
      <c r="G11539" s="701">
        <f t="shared" si="894"/>
        <v>460</v>
      </c>
      <c r="H11539" s="359"/>
    </row>
    <row r="11540" spans="1:8" s="196" customFormat="1">
      <c r="A11540" s="816"/>
      <c r="B11540" s="776"/>
      <c r="C11540" s="742"/>
      <c r="D11540" s="359"/>
      <c r="E11540" s="359"/>
      <c r="F11540" s="208"/>
      <c r="G11540" s="889">
        <f>SUM(G11532:G11539)</f>
        <v>9671.57</v>
      </c>
      <c r="H11540" s="359"/>
    </row>
    <row r="11541" spans="1:8" s="196" customFormat="1">
      <c r="A11541" s="474" t="s">
        <v>599</v>
      </c>
      <c r="B11541" s="495" t="s">
        <v>4398</v>
      </c>
      <c r="C11541" s="697"/>
      <c r="D11541" s="695"/>
      <c r="E11541" s="695"/>
      <c r="F11541" s="278"/>
      <c r="G11541" s="891"/>
      <c r="H11541" s="285"/>
    </row>
    <row r="11542" spans="1:8" s="196" customFormat="1" ht="30">
      <c r="A11542" s="742" t="s">
        <v>6043</v>
      </c>
      <c r="B11542" s="291" t="s">
        <v>4257</v>
      </c>
      <c r="C11542" s="742" t="s">
        <v>4930</v>
      </c>
      <c r="D11542" s="359" t="s">
        <v>5146</v>
      </c>
      <c r="E11542" s="742">
        <v>2E-3</v>
      </c>
      <c r="F11542" s="668">
        <v>34500</v>
      </c>
      <c r="G11542" s="880">
        <f>F11542*E11542</f>
        <v>69</v>
      </c>
      <c r="H11542" s="359"/>
    </row>
    <row r="11543" spans="1:8" s="196" customFormat="1">
      <c r="A11543" s="749"/>
      <c r="B11543" s="776"/>
      <c r="C11543" s="742" t="s">
        <v>4882</v>
      </c>
      <c r="D11543" s="359" t="s">
        <v>4931</v>
      </c>
      <c r="E11543" s="742">
        <v>1E-3</v>
      </c>
      <c r="F11543" s="668">
        <v>45172</v>
      </c>
      <c r="G11543" s="701">
        <f t="shared" ref="G11543:G11551" si="895">F11543*E11543</f>
        <v>45.172000000000004</v>
      </c>
      <c r="H11543" s="359"/>
    </row>
    <row r="11544" spans="1:8" s="196" customFormat="1" ht="30">
      <c r="A11544" s="749"/>
      <c r="B11544" s="776"/>
      <c r="C11544" s="425" t="s">
        <v>4932</v>
      </c>
      <c r="D11544" s="1321" t="s">
        <v>4933</v>
      </c>
      <c r="E11544" s="425">
        <v>1E-3</v>
      </c>
      <c r="F11544" s="649">
        <v>26415</v>
      </c>
      <c r="G11544" s="701">
        <f t="shared" si="895"/>
        <v>26.414999999999999</v>
      </c>
      <c r="H11544" s="359"/>
    </row>
    <row r="11545" spans="1:8" s="196" customFormat="1">
      <c r="A11545" s="749"/>
      <c r="B11545" s="776"/>
      <c r="C11545" s="425" t="s">
        <v>576</v>
      </c>
      <c r="D11545" s="1321" t="s">
        <v>39</v>
      </c>
      <c r="E11545" s="425">
        <v>0.03</v>
      </c>
      <c r="F11545" s="649">
        <v>800</v>
      </c>
      <c r="G11545" s="701">
        <f t="shared" si="895"/>
        <v>24</v>
      </c>
      <c r="H11545" s="359"/>
    </row>
    <row r="11546" spans="1:8" s="196" customFormat="1" ht="30">
      <c r="A11546" s="749"/>
      <c r="B11546" s="776"/>
      <c r="C11546" s="425" t="s">
        <v>4848</v>
      </c>
      <c r="D11546" s="1321" t="s">
        <v>40</v>
      </c>
      <c r="E11546" s="425">
        <v>1</v>
      </c>
      <c r="F11546" s="649">
        <v>450</v>
      </c>
      <c r="G11546" s="701">
        <f t="shared" si="895"/>
        <v>450</v>
      </c>
      <c r="H11546" s="359"/>
    </row>
    <row r="11547" spans="1:8" s="196" customFormat="1">
      <c r="A11547" s="749"/>
      <c r="B11547" s="776"/>
      <c r="C11547" s="425" t="s">
        <v>722</v>
      </c>
      <c r="D11547" s="1321" t="s">
        <v>577</v>
      </c>
      <c r="E11547" s="425">
        <v>1</v>
      </c>
      <c r="F11547" s="649">
        <v>1106</v>
      </c>
      <c r="G11547" s="701">
        <v>11</v>
      </c>
      <c r="H11547" s="359"/>
    </row>
    <row r="11548" spans="1:8" s="196" customFormat="1">
      <c r="A11548" s="749"/>
      <c r="B11548" s="776"/>
      <c r="C11548" s="425" t="s">
        <v>47</v>
      </c>
      <c r="D11548" s="1588" t="s">
        <v>5147</v>
      </c>
      <c r="E11548" s="425">
        <v>3</v>
      </c>
      <c r="F11548" s="649">
        <v>602</v>
      </c>
      <c r="G11548" s="701">
        <f>F11548*E11548</f>
        <v>1806</v>
      </c>
      <c r="H11548" s="359"/>
    </row>
    <row r="11549" spans="1:8" s="196" customFormat="1">
      <c r="A11549" s="749"/>
      <c r="B11549" s="776"/>
      <c r="C11549" s="425" t="s">
        <v>335</v>
      </c>
      <c r="D11549" s="1321" t="s">
        <v>5137</v>
      </c>
      <c r="E11549" s="425">
        <v>5</v>
      </c>
      <c r="F11549" s="649">
        <v>4771</v>
      </c>
      <c r="G11549" s="701">
        <v>24</v>
      </c>
      <c r="H11549" s="359"/>
    </row>
    <row r="11550" spans="1:8" s="196" customFormat="1" ht="30">
      <c r="A11550" s="749"/>
      <c r="B11550" s="776"/>
      <c r="C11550" s="425" t="s">
        <v>4849</v>
      </c>
      <c r="D11550" s="1321" t="s">
        <v>4929</v>
      </c>
      <c r="E11550" s="258">
        <v>1</v>
      </c>
      <c r="F11550" s="649">
        <v>460</v>
      </c>
      <c r="G11550" s="701">
        <f t="shared" si="895"/>
        <v>460</v>
      </c>
      <c r="H11550" s="359"/>
    </row>
    <row r="11551" spans="1:8" s="196" customFormat="1">
      <c r="A11551" s="749"/>
      <c r="B11551" s="776"/>
      <c r="C11551" s="425" t="s">
        <v>723</v>
      </c>
      <c r="D11551" s="1321" t="s">
        <v>39</v>
      </c>
      <c r="E11551" s="425">
        <v>0.02</v>
      </c>
      <c r="F11551" s="649">
        <v>9866</v>
      </c>
      <c r="G11551" s="701">
        <f t="shared" si="895"/>
        <v>197.32</v>
      </c>
      <c r="H11551" s="359"/>
    </row>
    <row r="11552" spans="1:8" s="196" customFormat="1">
      <c r="A11552" s="749"/>
      <c r="B11552" s="776"/>
      <c r="C11552" s="425" t="s">
        <v>4934</v>
      </c>
      <c r="D11552" s="1321" t="s">
        <v>4935</v>
      </c>
      <c r="E11552" s="425">
        <v>1</v>
      </c>
      <c r="F11552" s="649">
        <v>17469</v>
      </c>
      <c r="G11552" s="701">
        <v>698.76</v>
      </c>
      <c r="H11552" s="359"/>
    </row>
    <row r="11553" spans="1:8" s="196" customFormat="1" ht="15" customHeight="1">
      <c r="A11553" s="749"/>
      <c r="B11553" s="776"/>
      <c r="C11553" s="425" t="s">
        <v>4866</v>
      </c>
      <c r="D11553" s="1321" t="s">
        <v>4936</v>
      </c>
      <c r="E11553" s="425">
        <v>1</v>
      </c>
      <c r="F11553" s="649">
        <v>47370</v>
      </c>
      <c r="G11553" s="701">
        <v>1894.8</v>
      </c>
      <c r="H11553" s="359"/>
    </row>
    <row r="11554" spans="1:8" s="196" customFormat="1" ht="15" customHeight="1">
      <c r="A11554" s="749"/>
      <c r="B11554" s="776"/>
      <c r="C11554" s="425" t="s">
        <v>4864</v>
      </c>
      <c r="D11554" s="1321" t="s">
        <v>4936</v>
      </c>
      <c r="E11554" s="425">
        <v>0</v>
      </c>
      <c r="F11554" s="649">
        <v>3384</v>
      </c>
      <c r="G11554" s="701">
        <v>135.36000000000001</v>
      </c>
      <c r="H11554" s="359"/>
    </row>
    <row r="11555" spans="1:8" s="196" customFormat="1" ht="15" customHeight="1">
      <c r="A11555" s="749"/>
      <c r="B11555" s="776"/>
      <c r="C11555" s="425" t="s">
        <v>4868</v>
      </c>
      <c r="D11555" s="1321" t="s">
        <v>4867</v>
      </c>
      <c r="E11555" s="425">
        <v>0</v>
      </c>
      <c r="F11555" s="649">
        <v>10818</v>
      </c>
      <c r="G11555" s="701">
        <v>216.36</v>
      </c>
      <c r="H11555" s="359"/>
    </row>
    <row r="11556" spans="1:8" s="196" customFormat="1" ht="15" customHeight="1">
      <c r="A11556" s="749"/>
      <c r="B11556" s="776"/>
      <c r="C11556" s="425" t="s">
        <v>5148</v>
      </c>
      <c r="D11556" s="1321" t="s">
        <v>4827</v>
      </c>
      <c r="E11556" s="425">
        <v>1E-3</v>
      </c>
      <c r="F11556" s="649">
        <v>83859</v>
      </c>
      <c r="G11556" s="701">
        <f t="shared" ref="G11556:G11561" si="896">F11556*E11556</f>
        <v>83.858999999999995</v>
      </c>
      <c r="H11556" s="359"/>
    </row>
    <row r="11557" spans="1:8" s="196" customFormat="1" ht="15" customHeight="1">
      <c r="A11557" s="749"/>
      <c r="B11557" s="776"/>
      <c r="C11557" s="425" t="s">
        <v>4938</v>
      </c>
      <c r="D11557" s="1321" t="s">
        <v>4939</v>
      </c>
      <c r="E11557" s="425">
        <v>2E-3</v>
      </c>
      <c r="F11557" s="649">
        <v>215551</v>
      </c>
      <c r="G11557" s="701">
        <f t="shared" si="896"/>
        <v>431.10200000000003</v>
      </c>
      <c r="H11557" s="359"/>
    </row>
    <row r="11558" spans="1:8" s="196" customFormat="1" ht="15" customHeight="1">
      <c r="A11558" s="749"/>
      <c r="B11558" s="776"/>
      <c r="C11558" s="425" t="s">
        <v>5149</v>
      </c>
      <c r="D11558" s="1321" t="s">
        <v>178</v>
      </c>
      <c r="E11558" s="425">
        <v>1</v>
      </c>
      <c r="F11558" s="649">
        <v>67360</v>
      </c>
      <c r="G11558" s="701">
        <v>341.9</v>
      </c>
      <c r="H11558" s="359"/>
    </row>
    <row r="11559" spans="1:8" s="196" customFormat="1" ht="15" customHeight="1">
      <c r="A11559" s="749"/>
      <c r="B11559" s="776"/>
      <c r="C11559" s="1591" t="s">
        <v>4844</v>
      </c>
      <c r="D11559" s="1592" t="s">
        <v>4845</v>
      </c>
      <c r="E11559" s="197">
        <v>2</v>
      </c>
      <c r="F11559" s="1591">
        <v>393</v>
      </c>
      <c r="G11559" s="1594">
        <v>39</v>
      </c>
      <c r="H11559" s="359"/>
    </row>
    <row r="11560" spans="1:8" s="196" customFormat="1" ht="15" customHeight="1">
      <c r="A11560" s="749"/>
      <c r="B11560" s="776"/>
      <c r="C11560" s="1591" t="s">
        <v>4846</v>
      </c>
      <c r="D11560" s="1592" t="s">
        <v>4847</v>
      </c>
      <c r="E11560" s="1591">
        <v>1</v>
      </c>
      <c r="F11560" s="1593">
        <v>842</v>
      </c>
      <c r="G11560" s="701">
        <f t="shared" si="896"/>
        <v>842</v>
      </c>
      <c r="H11560" s="359"/>
    </row>
    <row r="11561" spans="1:8" s="196" customFormat="1" ht="15" customHeight="1">
      <c r="A11561" s="749"/>
      <c r="B11561" s="776"/>
      <c r="C11561" s="425" t="s">
        <v>4850</v>
      </c>
      <c r="D11561" s="1321" t="s">
        <v>592</v>
      </c>
      <c r="E11561" s="425">
        <v>1</v>
      </c>
      <c r="F11561" s="649">
        <v>175</v>
      </c>
      <c r="G11561" s="701">
        <f t="shared" si="896"/>
        <v>175</v>
      </c>
      <c r="H11561" s="359"/>
    </row>
    <row r="11562" spans="1:8" s="196" customFormat="1">
      <c r="A11562" s="749"/>
      <c r="B11562" s="776"/>
      <c r="C11562" s="425"/>
      <c r="D11562" s="1321"/>
      <c r="E11562" s="1321"/>
      <c r="F11562" s="204"/>
      <c r="G11562" s="1533">
        <f>SUM(G11542:G11561)</f>
        <v>7971.0479999999998</v>
      </c>
      <c r="H11562" s="359"/>
    </row>
    <row r="11563" spans="1:8" s="196" customFormat="1" ht="30">
      <c r="A11563" s="742" t="s">
        <v>6044</v>
      </c>
      <c r="B11563" s="291" t="s">
        <v>4399</v>
      </c>
      <c r="C11563" s="425" t="s">
        <v>4930</v>
      </c>
      <c r="D11563" s="1321" t="s">
        <v>5150</v>
      </c>
      <c r="E11563" s="425">
        <v>1E-3</v>
      </c>
      <c r="F11563" s="649">
        <v>34700</v>
      </c>
      <c r="G11563" s="701">
        <f>F11563*E11563</f>
        <v>34.700000000000003</v>
      </c>
      <c r="H11563" s="359"/>
    </row>
    <row r="11564" spans="1:8" s="196" customFormat="1">
      <c r="A11564" s="749"/>
      <c r="B11564" s="776"/>
      <c r="C11564" s="425" t="s">
        <v>4882</v>
      </c>
      <c r="D11564" s="1321" t="s">
        <v>4881</v>
      </c>
      <c r="E11564" s="425">
        <v>2E-3</v>
      </c>
      <c r="F11564" s="649">
        <v>45172</v>
      </c>
      <c r="G11564" s="701">
        <f t="shared" ref="G11564:G11576" si="897">F11564*E11564</f>
        <v>90.344000000000008</v>
      </c>
      <c r="H11564" s="359"/>
    </row>
    <row r="11565" spans="1:8" s="196" customFormat="1" ht="30">
      <c r="A11565" s="749"/>
      <c r="B11565" s="776"/>
      <c r="C11565" s="425" t="s">
        <v>4932</v>
      </c>
      <c r="D11565" s="1321" t="s">
        <v>4933</v>
      </c>
      <c r="E11565" s="425">
        <v>1E-3</v>
      </c>
      <c r="F11565" s="649">
        <v>26415</v>
      </c>
      <c r="G11565" s="701">
        <f t="shared" si="897"/>
        <v>26.414999999999999</v>
      </c>
      <c r="H11565" s="359"/>
    </row>
    <row r="11566" spans="1:8" s="196" customFormat="1">
      <c r="A11566" s="749"/>
      <c r="B11566" s="776"/>
      <c r="C11566" s="425" t="s">
        <v>576</v>
      </c>
      <c r="D11566" s="1321" t="s">
        <v>39</v>
      </c>
      <c r="E11566" s="425">
        <v>0.03</v>
      </c>
      <c r="F11566" s="649">
        <v>800</v>
      </c>
      <c r="G11566" s="701">
        <f t="shared" si="897"/>
        <v>24</v>
      </c>
      <c r="H11566" s="359"/>
    </row>
    <row r="11567" spans="1:8" s="196" customFormat="1" ht="30">
      <c r="A11567" s="749"/>
      <c r="B11567" s="776"/>
      <c r="C11567" s="425" t="s">
        <v>4848</v>
      </c>
      <c r="D11567" s="1321" t="s">
        <v>40</v>
      </c>
      <c r="E11567" s="425">
        <v>1</v>
      </c>
      <c r="F11567" s="649">
        <v>11500</v>
      </c>
      <c r="G11567" s="701">
        <f t="shared" si="897"/>
        <v>11500</v>
      </c>
      <c r="H11567" s="359"/>
    </row>
    <row r="11568" spans="1:8" s="196" customFormat="1">
      <c r="A11568" s="749"/>
      <c r="B11568" s="776"/>
      <c r="C11568" s="1591" t="s">
        <v>4844</v>
      </c>
      <c r="D11568" s="1592" t="s">
        <v>4845</v>
      </c>
      <c r="E11568" s="1591">
        <v>2</v>
      </c>
      <c r="F11568" s="1591">
        <v>393</v>
      </c>
      <c r="G11568" s="1594">
        <v>39</v>
      </c>
      <c r="H11568" s="359"/>
    </row>
    <row r="11569" spans="1:8" s="196" customFormat="1" ht="30">
      <c r="A11569" s="749"/>
      <c r="B11569" s="776"/>
      <c r="C11569" s="425" t="s">
        <v>5151</v>
      </c>
      <c r="D11569" s="1321" t="s">
        <v>5152</v>
      </c>
      <c r="E11569" s="425">
        <v>1</v>
      </c>
      <c r="F11569" s="649">
        <v>22734</v>
      </c>
      <c r="G11569" s="701">
        <v>909</v>
      </c>
      <c r="H11569" s="359"/>
    </row>
    <row r="11570" spans="1:8" s="196" customFormat="1" ht="30">
      <c r="A11570" s="749"/>
      <c r="B11570" s="776"/>
      <c r="C11570" s="425" t="s">
        <v>5153</v>
      </c>
      <c r="D11570" s="1321" t="s">
        <v>5152</v>
      </c>
      <c r="E11570" s="425">
        <v>1</v>
      </c>
      <c r="F11570" s="649">
        <v>13210</v>
      </c>
      <c r="G11570" s="701">
        <v>528</v>
      </c>
      <c r="H11570" s="359"/>
    </row>
    <row r="11571" spans="1:8" s="196" customFormat="1">
      <c r="A11571" s="749"/>
      <c r="B11571" s="776"/>
      <c r="C11571" s="1591" t="s">
        <v>4846</v>
      </c>
      <c r="D11571" s="1592" t="s">
        <v>4847</v>
      </c>
      <c r="E11571" s="1591">
        <v>1</v>
      </c>
      <c r="F11571" s="1593">
        <v>842</v>
      </c>
      <c r="G11571" s="701">
        <f t="shared" si="897"/>
        <v>842</v>
      </c>
      <c r="H11571" s="359"/>
    </row>
    <row r="11572" spans="1:8" s="196" customFormat="1">
      <c r="A11572" s="749"/>
      <c r="B11572" s="776"/>
      <c r="C11572" s="425" t="s">
        <v>722</v>
      </c>
      <c r="D11572" s="1321" t="s">
        <v>577</v>
      </c>
      <c r="E11572" s="425">
        <v>1</v>
      </c>
      <c r="F11572" s="649">
        <v>1106</v>
      </c>
      <c r="G11572" s="701">
        <v>11</v>
      </c>
      <c r="H11572" s="359"/>
    </row>
    <row r="11573" spans="1:8" s="196" customFormat="1">
      <c r="A11573" s="749"/>
      <c r="B11573" s="776"/>
      <c r="C11573" s="425" t="s">
        <v>723</v>
      </c>
      <c r="D11573" s="1321" t="s">
        <v>39</v>
      </c>
      <c r="E11573" s="425">
        <v>0.2</v>
      </c>
      <c r="F11573" s="649">
        <v>9866</v>
      </c>
      <c r="G11573" s="701">
        <f t="shared" si="897"/>
        <v>1973.2</v>
      </c>
      <c r="H11573" s="359"/>
    </row>
    <row r="11574" spans="1:8" s="196" customFormat="1">
      <c r="A11574" s="749"/>
      <c r="B11574" s="776"/>
      <c r="C11574" s="425" t="s">
        <v>1028</v>
      </c>
      <c r="D11574" s="1321" t="s">
        <v>40</v>
      </c>
      <c r="E11574" s="425">
        <v>3</v>
      </c>
      <c r="F11574" s="649">
        <v>514</v>
      </c>
      <c r="G11574" s="701">
        <f t="shared" si="897"/>
        <v>1542</v>
      </c>
      <c r="H11574" s="359"/>
    </row>
    <row r="11575" spans="1:8" s="196" customFormat="1" ht="30">
      <c r="A11575" s="749"/>
      <c r="B11575" s="776"/>
      <c r="C11575" s="425" t="s">
        <v>4849</v>
      </c>
      <c r="D11575" s="1321" t="s">
        <v>4929</v>
      </c>
      <c r="E11575" s="258">
        <v>2</v>
      </c>
      <c r="F11575" s="649">
        <v>460</v>
      </c>
      <c r="G11575" s="701">
        <f t="shared" si="897"/>
        <v>920</v>
      </c>
      <c r="H11575" s="359"/>
    </row>
    <row r="11576" spans="1:8" s="196" customFormat="1">
      <c r="A11576" s="749"/>
      <c r="B11576" s="776"/>
      <c r="C11576" s="425" t="s">
        <v>4850</v>
      </c>
      <c r="D11576" s="1321" t="s">
        <v>592</v>
      </c>
      <c r="E11576" s="425">
        <v>1</v>
      </c>
      <c r="F11576" s="649">
        <v>175</v>
      </c>
      <c r="G11576" s="701">
        <f t="shared" si="897"/>
        <v>175</v>
      </c>
      <c r="H11576" s="359"/>
    </row>
    <row r="11577" spans="1:8" s="196" customFormat="1">
      <c r="A11577" s="749"/>
      <c r="B11577" s="776"/>
      <c r="C11577" s="425"/>
      <c r="D11577" s="1321"/>
      <c r="E11577" s="1321"/>
      <c r="F11577" s="204"/>
      <c r="G11577" s="1533">
        <f>SUM(G11563:G11576)</f>
        <v>18614.659</v>
      </c>
      <c r="H11577" s="359"/>
    </row>
    <row r="11578" spans="1:8" s="196" customFormat="1">
      <c r="A11578" s="749"/>
      <c r="B11578" s="776"/>
      <c r="C11578" s="359"/>
      <c r="D11578" s="359"/>
      <c r="E11578" s="359"/>
      <c r="F11578" s="208"/>
      <c r="G11578" s="880"/>
      <c r="H11578" s="359"/>
    </row>
    <row r="11579" spans="1:8" s="196" customFormat="1" ht="30">
      <c r="A11579" s="742" t="s">
        <v>6045</v>
      </c>
      <c r="B11579" s="291" t="s">
        <v>4400</v>
      </c>
      <c r="C11579" s="742" t="s">
        <v>4896</v>
      </c>
      <c r="D11579" s="359" t="s">
        <v>4940</v>
      </c>
      <c r="E11579" s="742">
        <v>2E-3</v>
      </c>
      <c r="F11579" s="668">
        <v>38132</v>
      </c>
      <c r="G11579" s="880">
        <f>F11579*E11579</f>
        <v>76.263999999999996</v>
      </c>
      <c r="H11579" s="359"/>
    </row>
    <row r="11580" spans="1:8" s="196" customFormat="1">
      <c r="A11580" s="749"/>
      <c r="B11580" s="776"/>
      <c r="C11580" s="425" t="s">
        <v>335</v>
      </c>
      <c r="D11580" s="1321" t="s">
        <v>5137</v>
      </c>
      <c r="E11580" s="425">
        <v>5</v>
      </c>
      <c r="F11580" s="649">
        <v>4771</v>
      </c>
      <c r="G11580" s="701">
        <v>24</v>
      </c>
      <c r="H11580" s="359"/>
    </row>
    <row r="11581" spans="1:8" s="196" customFormat="1">
      <c r="A11581" s="749"/>
      <c r="B11581" s="776"/>
      <c r="C11581" s="425" t="s">
        <v>723</v>
      </c>
      <c r="D11581" s="1321" t="s">
        <v>39</v>
      </c>
      <c r="E11581" s="425">
        <v>0</v>
      </c>
      <c r="F11581" s="649">
        <v>9866</v>
      </c>
      <c r="G11581" s="701">
        <f t="shared" ref="G11581:G11585" si="898">F11581*E11581</f>
        <v>0</v>
      </c>
      <c r="H11581" s="359"/>
    </row>
    <row r="11582" spans="1:8" s="196" customFormat="1">
      <c r="A11582" s="749"/>
      <c r="B11582" s="776"/>
      <c r="C11582" s="425" t="s">
        <v>722</v>
      </c>
      <c r="D11582" s="1321" t="s">
        <v>577</v>
      </c>
      <c r="E11582" s="425">
        <v>2</v>
      </c>
      <c r="F11582" s="649">
        <v>1106</v>
      </c>
      <c r="G11582" s="701">
        <v>22</v>
      </c>
      <c r="H11582" s="359"/>
    </row>
    <row r="11583" spans="1:8" s="196" customFormat="1" ht="30">
      <c r="A11583" s="749"/>
      <c r="B11583" s="776"/>
      <c r="C11583" s="425" t="s">
        <v>4848</v>
      </c>
      <c r="D11583" s="1321" t="s">
        <v>40</v>
      </c>
      <c r="E11583" s="425">
        <v>1</v>
      </c>
      <c r="F11583" s="649">
        <v>1970</v>
      </c>
      <c r="G11583" s="701">
        <f t="shared" si="898"/>
        <v>1970</v>
      </c>
      <c r="H11583" s="359"/>
    </row>
    <row r="11584" spans="1:8" s="196" customFormat="1" ht="30">
      <c r="A11584" s="749"/>
      <c r="B11584" s="776"/>
      <c r="C11584" s="425" t="s">
        <v>4849</v>
      </c>
      <c r="D11584" s="1321" t="s">
        <v>4929</v>
      </c>
      <c r="E11584" s="258">
        <v>1</v>
      </c>
      <c r="F11584" s="649">
        <v>460</v>
      </c>
      <c r="G11584" s="701">
        <f t="shared" si="898"/>
        <v>460</v>
      </c>
      <c r="H11584" s="359"/>
    </row>
    <row r="11585" spans="1:8" s="196" customFormat="1">
      <c r="A11585" s="749"/>
      <c r="B11585" s="776"/>
      <c r="C11585" s="425" t="s">
        <v>576</v>
      </c>
      <c r="D11585" s="1321" t="s">
        <v>39</v>
      </c>
      <c r="E11585" s="425">
        <v>0.02</v>
      </c>
      <c r="F11585" s="649">
        <v>800</v>
      </c>
      <c r="G11585" s="701">
        <f t="shared" si="898"/>
        <v>16</v>
      </c>
      <c r="H11585" s="359"/>
    </row>
    <row r="11586" spans="1:8" s="196" customFormat="1">
      <c r="A11586" s="749"/>
      <c r="B11586" s="776"/>
      <c r="C11586" s="742"/>
      <c r="D11586" s="359"/>
      <c r="E11586" s="359"/>
      <c r="F11586" s="208"/>
      <c r="G11586" s="889">
        <f>SUM(G11579:G11585)</f>
        <v>2568.2640000000001</v>
      </c>
      <c r="H11586" s="359"/>
    </row>
    <row r="11587" spans="1:8" s="196" customFormat="1">
      <c r="A11587" s="882" t="s">
        <v>602</v>
      </c>
      <c r="B11587" s="495" t="s">
        <v>4260</v>
      </c>
      <c r="C11587" s="697"/>
      <c r="D11587" s="695"/>
      <c r="E11587" s="695"/>
      <c r="F11587" s="278"/>
      <c r="G11587" s="891"/>
      <c r="H11587" s="285"/>
    </row>
    <row r="11588" spans="1:8" s="196" customFormat="1" ht="30">
      <c r="A11588" s="742" t="s">
        <v>6046</v>
      </c>
      <c r="B11588" s="291" t="s">
        <v>4401</v>
      </c>
      <c r="C11588" s="742" t="s">
        <v>4941</v>
      </c>
      <c r="D11588" s="359" t="s">
        <v>4827</v>
      </c>
      <c r="E11588" s="742">
        <v>6.0000000000000001E-3</v>
      </c>
      <c r="F11588" s="668">
        <v>101890</v>
      </c>
      <c r="G11588" s="880">
        <f>F11588*E11588</f>
        <v>611.34</v>
      </c>
      <c r="H11588" s="359"/>
    </row>
    <row r="11589" spans="1:8" s="196" customFormat="1">
      <c r="A11589" s="742"/>
      <c r="B11589" s="291"/>
      <c r="C11589" s="742" t="s">
        <v>4882</v>
      </c>
      <c r="D11589" s="359" t="s">
        <v>4827</v>
      </c>
      <c r="E11589" s="742">
        <v>2E-3</v>
      </c>
      <c r="F11589" s="668">
        <v>44141</v>
      </c>
      <c r="G11589" s="880">
        <f t="shared" ref="G11589:G11604" si="899">F11589*E11589</f>
        <v>88.281999999999996</v>
      </c>
      <c r="H11589" s="359"/>
    </row>
    <row r="11590" spans="1:8" s="196" customFormat="1">
      <c r="A11590" s="742"/>
      <c r="B11590" s="291"/>
      <c r="C11590" s="742" t="s">
        <v>83</v>
      </c>
      <c r="D11590" s="359" t="s">
        <v>4885</v>
      </c>
      <c r="E11590" s="742">
        <v>1E-3</v>
      </c>
      <c r="F11590" s="668">
        <v>41249</v>
      </c>
      <c r="G11590" s="880">
        <f t="shared" si="899"/>
        <v>41.249000000000002</v>
      </c>
      <c r="H11590" s="359"/>
    </row>
    <row r="11591" spans="1:8" s="196" customFormat="1">
      <c r="A11591" s="742"/>
      <c r="B11591" s="291"/>
      <c r="C11591" s="742" t="s">
        <v>4942</v>
      </c>
      <c r="D11591" s="359" t="s">
        <v>98</v>
      </c>
      <c r="E11591" s="742">
        <v>1E-3</v>
      </c>
      <c r="F11591" s="668">
        <v>22964</v>
      </c>
      <c r="G11591" s="880">
        <f t="shared" si="899"/>
        <v>22.964000000000002</v>
      </c>
      <c r="H11591" s="359"/>
    </row>
    <row r="11592" spans="1:8" s="196" customFormat="1">
      <c r="A11592" s="742"/>
      <c r="B11592" s="291"/>
      <c r="C11592" s="742" t="s">
        <v>4943</v>
      </c>
      <c r="D11592" s="359" t="s">
        <v>4944</v>
      </c>
      <c r="E11592" s="742">
        <v>2</v>
      </c>
      <c r="F11592" s="668">
        <v>80</v>
      </c>
      <c r="G11592" s="701">
        <f t="shared" si="899"/>
        <v>160</v>
      </c>
      <c r="H11592" s="359"/>
    </row>
    <row r="11593" spans="1:8" s="196" customFormat="1">
      <c r="A11593" s="742"/>
      <c r="B11593" s="291"/>
      <c r="C11593" s="742" t="s">
        <v>4945</v>
      </c>
      <c r="D11593" s="359" t="s">
        <v>4946</v>
      </c>
      <c r="E11593" s="742">
        <v>15</v>
      </c>
      <c r="F11593" s="668">
        <v>3776</v>
      </c>
      <c r="G11593" s="880">
        <v>566.4</v>
      </c>
      <c r="H11593" s="359"/>
    </row>
    <row r="11594" spans="1:8" s="196" customFormat="1">
      <c r="A11594" s="742"/>
      <c r="B11594" s="291"/>
      <c r="C11594" s="742" t="s">
        <v>5154</v>
      </c>
      <c r="D11594" s="359" t="s">
        <v>5155</v>
      </c>
      <c r="E11594" s="742">
        <v>1</v>
      </c>
      <c r="F11594" s="668">
        <v>2841</v>
      </c>
      <c r="G11594" s="880">
        <v>189.4</v>
      </c>
      <c r="H11594" s="359"/>
    </row>
    <row r="11595" spans="1:8" s="196" customFormat="1" ht="30">
      <c r="A11595" s="742"/>
      <c r="B11595" s="291"/>
      <c r="C11595" s="742" t="s">
        <v>4932</v>
      </c>
      <c r="D11595" s="359" t="s">
        <v>4933</v>
      </c>
      <c r="E11595" s="742">
        <v>1E-3</v>
      </c>
      <c r="F11595" s="668">
        <v>26415</v>
      </c>
      <c r="G11595" s="880">
        <f t="shared" si="899"/>
        <v>26.414999999999999</v>
      </c>
      <c r="H11595" s="359"/>
    </row>
    <row r="11596" spans="1:8" s="196" customFormat="1" ht="30">
      <c r="A11596" s="742"/>
      <c r="B11596" s="291"/>
      <c r="C11596" s="742" t="s">
        <v>4848</v>
      </c>
      <c r="D11596" s="359" t="s">
        <v>40</v>
      </c>
      <c r="E11596" s="742">
        <v>2</v>
      </c>
      <c r="F11596" s="668">
        <v>450</v>
      </c>
      <c r="G11596" s="880">
        <f t="shared" si="899"/>
        <v>900</v>
      </c>
      <c r="H11596" s="359"/>
    </row>
    <row r="11597" spans="1:8" s="196" customFormat="1">
      <c r="A11597" s="742"/>
      <c r="B11597" s="291"/>
      <c r="C11597" s="742" t="s">
        <v>722</v>
      </c>
      <c r="D11597" s="359" t="s">
        <v>577</v>
      </c>
      <c r="E11597" s="742">
        <v>2</v>
      </c>
      <c r="F11597" s="668">
        <v>1106</v>
      </c>
      <c r="G11597" s="880">
        <v>22</v>
      </c>
      <c r="H11597" s="359"/>
    </row>
    <row r="11598" spans="1:8" s="196" customFormat="1">
      <c r="A11598" s="742"/>
      <c r="B11598" s="291"/>
      <c r="C11598" s="742" t="s">
        <v>576</v>
      </c>
      <c r="D11598" s="359" t="s">
        <v>39</v>
      </c>
      <c r="E11598" s="742">
        <v>0.2</v>
      </c>
      <c r="F11598" s="668">
        <v>800</v>
      </c>
      <c r="G11598" s="880">
        <f t="shared" si="899"/>
        <v>160</v>
      </c>
      <c r="H11598" s="359"/>
    </row>
    <row r="11599" spans="1:8" s="196" customFormat="1">
      <c r="A11599" s="742"/>
      <c r="B11599" s="291"/>
      <c r="C11599" s="742" t="s">
        <v>723</v>
      </c>
      <c r="D11599" s="359" t="s">
        <v>39</v>
      </c>
      <c r="E11599" s="742">
        <v>0.2</v>
      </c>
      <c r="F11599" s="668">
        <v>9866</v>
      </c>
      <c r="G11599" s="880">
        <f t="shared" si="899"/>
        <v>1973.2</v>
      </c>
      <c r="H11599" s="359"/>
    </row>
    <row r="11600" spans="1:8" s="196" customFormat="1" ht="30">
      <c r="A11600" s="742"/>
      <c r="B11600" s="291"/>
      <c r="C11600" s="742" t="s">
        <v>4849</v>
      </c>
      <c r="D11600" s="359" t="s">
        <v>4929</v>
      </c>
      <c r="E11600" s="877">
        <v>2</v>
      </c>
      <c r="F11600" s="668">
        <v>460</v>
      </c>
      <c r="G11600" s="880">
        <f t="shared" si="899"/>
        <v>920</v>
      </c>
      <c r="H11600" s="359"/>
    </row>
    <row r="11601" spans="1:8" s="196" customFormat="1">
      <c r="A11601" s="742"/>
      <c r="B11601" s="291"/>
      <c r="C11601" s="872" t="s">
        <v>4844</v>
      </c>
      <c r="D11601" s="873" t="s">
        <v>4845</v>
      </c>
      <c r="E11601" s="872">
        <v>5</v>
      </c>
      <c r="F11601" s="874">
        <v>393</v>
      </c>
      <c r="G11601" s="880">
        <v>98.25</v>
      </c>
      <c r="H11601" s="359"/>
    </row>
    <row r="11602" spans="1:8" s="196" customFormat="1">
      <c r="A11602" s="742"/>
      <c r="B11602" s="291"/>
      <c r="C11602" s="742" t="s">
        <v>4836</v>
      </c>
      <c r="D11602" s="359" t="s">
        <v>592</v>
      </c>
      <c r="E11602" s="742">
        <v>5</v>
      </c>
      <c r="F11602" s="668">
        <v>602</v>
      </c>
      <c r="G11602" s="880">
        <v>15</v>
      </c>
      <c r="H11602" s="359"/>
    </row>
    <row r="11603" spans="1:8" s="196" customFormat="1">
      <c r="A11603" s="742"/>
      <c r="B11603" s="291"/>
      <c r="C11603" s="872" t="s">
        <v>4846</v>
      </c>
      <c r="D11603" s="873" t="s">
        <v>4847</v>
      </c>
      <c r="E11603" s="872">
        <v>1</v>
      </c>
      <c r="F11603" s="874">
        <v>842</v>
      </c>
      <c r="G11603" s="880">
        <f t="shared" si="899"/>
        <v>842</v>
      </c>
      <c r="H11603" s="359"/>
    </row>
    <row r="11604" spans="1:8" s="196" customFormat="1">
      <c r="A11604" s="742"/>
      <c r="B11604" s="291"/>
      <c r="C11604" s="742" t="s">
        <v>4850</v>
      </c>
      <c r="D11604" s="359" t="s">
        <v>592</v>
      </c>
      <c r="E11604" s="742">
        <v>1</v>
      </c>
      <c r="F11604" s="668">
        <v>175</v>
      </c>
      <c r="G11604" s="880">
        <f t="shared" si="899"/>
        <v>175</v>
      </c>
      <c r="H11604" s="359"/>
    </row>
    <row r="11605" spans="1:8" s="196" customFormat="1">
      <c r="A11605" s="742"/>
      <c r="B11605" s="291"/>
      <c r="C11605" s="742"/>
      <c r="D11605" s="359"/>
      <c r="E11605" s="359"/>
      <c r="F11605" s="208"/>
      <c r="G11605" s="889">
        <f>SUM(G11588:G11604)</f>
        <v>6811.5</v>
      </c>
      <c r="H11605" s="359"/>
    </row>
    <row r="11606" spans="1:8" s="196" customFormat="1" ht="30">
      <c r="A11606" s="742" t="s">
        <v>6047</v>
      </c>
      <c r="B11606" s="291" t="s">
        <v>4262</v>
      </c>
      <c r="C11606" s="742" t="s">
        <v>4941</v>
      </c>
      <c r="D11606" s="359" t="s">
        <v>4827</v>
      </c>
      <c r="E11606" s="742">
        <v>6.0000000000000001E-3</v>
      </c>
      <c r="F11606" s="668">
        <v>101890</v>
      </c>
      <c r="G11606" s="880">
        <f>F11606*E11606</f>
        <v>611.34</v>
      </c>
      <c r="H11606" s="359"/>
    </row>
    <row r="11607" spans="1:8" s="196" customFormat="1" ht="30">
      <c r="A11607" s="749"/>
      <c r="B11607" s="776"/>
      <c r="C11607" s="742" t="s">
        <v>4932</v>
      </c>
      <c r="D11607" s="359" t="s">
        <v>4933</v>
      </c>
      <c r="E11607" s="742">
        <v>1E-3</v>
      </c>
      <c r="F11607" s="668">
        <v>26415</v>
      </c>
      <c r="G11607" s="880">
        <f t="shared" ref="G11607:G11618" si="900">F11607*E11607</f>
        <v>26.414999999999999</v>
      </c>
      <c r="H11607" s="359"/>
    </row>
    <row r="11608" spans="1:8" s="196" customFormat="1">
      <c r="A11608" s="749"/>
      <c r="B11608" s="776"/>
      <c r="C11608" s="742" t="s">
        <v>576</v>
      </c>
      <c r="D11608" s="359" t="s">
        <v>39</v>
      </c>
      <c r="E11608" s="742">
        <v>0.1</v>
      </c>
      <c r="F11608" s="668">
        <v>800</v>
      </c>
      <c r="G11608" s="880">
        <f t="shared" si="900"/>
        <v>80</v>
      </c>
      <c r="H11608" s="359"/>
    </row>
    <row r="11609" spans="1:8" s="196" customFormat="1">
      <c r="A11609" s="749"/>
      <c r="B11609" s="776"/>
      <c r="C11609" s="742" t="s">
        <v>722</v>
      </c>
      <c r="D11609" s="359" t="s">
        <v>577</v>
      </c>
      <c r="E11609" s="742">
        <v>2</v>
      </c>
      <c r="F11609" s="668">
        <v>1106</v>
      </c>
      <c r="G11609" s="880">
        <v>22</v>
      </c>
      <c r="H11609" s="359"/>
    </row>
    <row r="11610" spans="1:8" s="196" customFormat="1" ht="30">
      <c r="A11610" s="749"/>
      <c r="B11610" s="776"/>
      <c r="C11610" s="425" t="s">
        <v>4848</v>
      </c>
      <c r="D11610" s="1321" t="s">
        <v>40</v>
      </c>
      <c r="E11610" s="425">
        <v>1</v>
      </c>
      <c r="F11610" s="649">
        <v>11500</v>
      </c>
      <c r="G11610" s="701">
        <v>11500</v>
      </c>
      <c r="H11610" s="359"/>
    </row>
    <row r="11611" spans="1:8" s="196" customFormat="1">
      <c r="A11611" s="749"/>
      <c r="B11611" s="776"/>
      <c r="C11611" s="425" t="s">
        <v>723</v>
      </c>
      <c r="D11611" s="1321" t="s">
        <v>39</v>
      </c>
      <c r="E11611" s="425">
        <v>0.2</v>
      </c>
      <c r="F11611" s="649">
        <v>9866</v>
      </c>
      <c r="G11611" s="701">
        <f t="shared" si="900"/>
        <v>1973.2</v>
      </c>
      <c r="H11611" s="359"/>
    </row>
    <row r="11612" spans="1:8" s="196" customFormat="1">
      <c r="A11612" s="749"/>
      <c r="B11612" s="776"/>
      <c r="C11612" s="425" t="s">
        <v>335</v>
      </c>
      <c r="D11612" s="1321" t="s">
        <v>5137</v>
      </c>
      <c r="E11612" s="425">
        <v>20</v>
      </c>
      <c r="F11612" s="649">
        <v>4771</v>
      </c>
      <c r="G11612" s="701">
        <v>95</v>
      </c>
      <c r="H11612" s="359"/>
    </row>
    <row r="11613" spans="1:8" s="196" customFormat="1">
      <c r="A11613" s="749"/>
      <c r="B11613" s="776"/>
      <c r="C11613" s="425" t="s">
        <v>1028</v>
      </c>
      <c r="D11613" s="1321" t="s">
        <v>40</v>
      </c>
      <c r="E11613" s="425">
        <v>3</v>
      </c>
      <c r="F11613" s="649">
        <v>514</v>
      </c>
      <c r="G11613" s="701">
        <f t="shared" si="900"/>
        <v>1542</v>
      </c>
      <c r="H11613" s="359"/>
    </row>
    <row r="11614" spans="1:8" s="196" customFormat="1" ht="30">
      <c r="A11614" s="749"/>
      <c r="B11614" s="776"/>
      <c r="C11614" s="425" t="s">
        <v>4849</v>
      </c>
      <c r="D11614" s="1321" t="s">
        <v>4929</v>
      </c>
      <c r="E11614" s="258">
        <v>2</v>
      </c>
      <c r="F11614" s="649">
        <v>460</v>
      </c>
      <c r="G11614" s="701">
        <f t="shared" si="900"/>
        <v>920</v>
      </c>
      <c r="H11614" s="359"/>
    </row>
    <row r="11615" spans="1:8" s="196" customFormat="1">
      <c r="A11615" s="749"/>
      <c r="B11615" s="776"/>
      <c r="C11615" s="1591" t="s">
        <v>4844</v>
      </c>
      <c r="D11615" s="1592" t="s">
        <v>4845</v>
      </c>
      <c r="E11615" s="1591">
        <v>5</v>
      </c>
      <c r="F11615" s="1593">
        <v>393</v>
      </c>
      <c r="G11615" s="701">
        <v>98.25</v>
      </c>
      <c r="H11615" s="359"/>
    </row>
    <row r="11616" spans="1:8" s="196" customFormat="1" ht="45">
      <c r="A11616" s="749"/>
      <c r="B11616" s="776"/>
      <c r="C11616" s="425" t="s">
        <v>5156</v>
      </c>
      <c r="D11616" s="1321" t="s">
        <v>592</v>
      </c>
      <c r="E11616" s="425">
        <v>6</v>
      </c>
      <c r="F11616" s="649">
        <v>602</v>
      </c>
      <c r="G11616" s="701">
        <v>18.059999999999999</v>
      </c>
      <c r="H11616" s="359"/>
    </row>
    <row r="11617" spans="1:8" s="196" customFormat="1">
      <c r="A11617" s="749"/>
      <c r="B11617" s="776"/>
      <c r="C11617" s="872" t="s">
        <v>4846</v>
      </c>
      <c r="D11617" s="873" t="s">
        <v>4847</v>
      </c>
      <c r="E11617" s="872">
        <v>1</v>
      </c>
      <c r="F11617" s="874">
        <v>842</v>
      </c>
      <c r="G11617" s="880">
        <f t="shared" si="900"/>
        <v>842</v>
      </c>
      <c r="H11617" s="359"/>
    </row>
    <row r="11618" spans="1:8" s="196" customFormat="1">
      <c r="A11618" s="749"/>
      <c r="B11618" s="776"/>
      <c r="C11618" s="742" t="s">
        <v>4850</v>
      </c>
      <c r="D11618" s="359" t="s">
        <v>592</v>
      </c>
      <c r="E11618" s="742">
        <v>1</v>
      </c>
      <c r="F11618" s="668">
        <v>175</v>
      </c>
      <c r="G11618" s="880">
        <f t="shared" si="900"/>
        <v>175</v>
      </c>
      <c r="H11618" s="359"/>
    </row>
    <row r="11619" spans="1:8" s="196" customFormat="1">
      <c r="A11619" s="749"/>
      <c r="B11619" s="776"/>
      <c r="C11619" s="742"/>
      <c r="D11619" s="359"/>
      <c r="E11619" s="359"/>
      <c r="F11619" s="208"/>
      <c r="G11619" s="889">
        <f>SUM(G11606:G11618)</f>
        <v>17903.265000000003</v>
      </c>
      <c r="H11619" s="359"/>
    </row>
    <row r="11620" spans="1:8" s="196" customFormat="1" ht="15" customHeight="1">
      <c r="A11620" s="742" t="s">
        <v>6048</v>
      </c>
      <c r="B11620" s="291" t="s">
        <v>4402</v>
      </c>
      <c r="C11620" s="359"/>
      <c r="D11620" s="359"/>
      <c r="E11620" s="359"/>
      <c r="F11620" s="208"/>
      <c r="G11620" s="889"/>
      <c r="H11620" s="359"/>
    </row>
    <row r="11621" spans="1:8" s="196" customFormat="1" ht="30">
      <c r="A11621" s="749"/>
      <c r="B11621" s="776"/>
      <c r="C11621" s="742" t="s">
        <v>4896</v>
      </c>
      <c r="D11621" s="359" t="s">
        <v>4947</v>
      </c>
      <c r="E11621" s="742">
        <v>3.0000000000000001E-3</v>
      </c>
      <c r="F11621" s="668">
        <v>45207</v>
      </c>
      <c r="G11621" s="880">
        <f>F11621*E11621</f>
        <v>135.62100000000001</v>
      </c>
      <c r="H11621" s="359"/>
    </row>
    <row r="11622" spans="1:8" s="196" customFormat="1">
      <c r="A11622" s="749"/>
      <c r="B11622" s="776"/>
      <c r="C11622" s="425" t="s">
        <v>335</v>
      </c>
      <c r="D11622" s="1321" t="s">
        <v>5137</v>
      </c>
      <c r="E11622" s="425">
        <v>20</v>
      </c>
      <c r="F11622" s="649">
        <v>4771</v>
      </c>
      <c r="G11622" s="701">
        <v>95</v>
      </c>
      <c r="H11622" s="359"/>
    </row>
    <row r="11623" spans="1:8" s="196" customFormat="1">
      <c r="A11623" s="749"/>
      <c r="B11623" s="776"/>
      <c r="C11623" s="425" t="s">
        <v>723</v>
      </c>
      <c r="D11623" s="1321" t="s">
        <v>39</v>
      </c>
      <c r="E11623" s="425">
        <v>0</v>
      </c>
      <c r="F11623" s="649">
        <v>9866</v>
      </c>
      <c r="G11623" s="701">
        <f t="shared" ref="G11623:G11627" si="901">F11623*E11623</f>
        <v>0</v>
      </c>
      <c r="H11623" s="359"/>
    </row>
    <row r="11624" spans="1:8" s="196" customFormat="1">
      <c r="A11624" s="749"/>
      <c r="B11624" s="776"/>
      <c r="C11624" s="425" t="s">
        <v>722</v>
      </c>
      <c r="D11624" s="1321" t="s">
        <v>577</v>
      </c>
      <c r="E11624" s="425">
        <v>1</v>
      </c>
      <c r="F11624" s="649">
        <v>1106</v>
      </c>
      <c r="G11624" s="701">
        <v>11</v>
      </c>
      <c r="H11624" s="359"/>
    </row>
    <row r="11625" spans="1:8" s="196" customFormat="1" ht="30">
      <c r="A11625" s="749"/>
      <c r="B11625" s="776"/>
      <c r="C11625" s="425" t="s">
        <v>4848</v>
      </c>
      <c r="D11625" s="1321" t="s">
        <v>40</v>
      </c>
      <c r="E11625" s="425">
        <v>1</v>
      </c>
      <c r="F11625" s="649">
        <v>450</v>
      </c>
      <c r="G11625" s="701">
        <f t="shared" ref="G11625" si="902">F11625*E11625</f>
        <v>450</v>
      </c>
      <c r="H11625" s="359"/>
    </row>
    <row r="11626" spans="1:8" s="196" customFormat="1">
      <c r="A11626" s="749"/>
      <c r="B11626" s="776"/>
      <c r="C11626" s="425" t="s">
        <v>576</v>
      </c>
      <c r="D11626" s="1321" t="s">
        <v>39</v>
      </c>
      <c r="E11626" s="425">
        <v>0.1</v>
      </c>
      <c r="F11626" s="649">
        <v>800</v>
      </c>
      <c r="G11626" s="701">
        <f t="shared" si="901"/>
        <v>80</v>
      </c>
      <c r="H11626" s="359"/>
    </row>
    <row r="11627" spans="1:8" s="196" customFormat="1" ht="30">
      <c r="A11627" s="749"/>
      <c r="B11627" s="776"/>
      <c r="C11627" s="425" t="s">
        <v>4849</v>
      </c>
      <c r="D11627" s="1321" t="s">
        <v>4929</v>
      </c>
      <c r="E11627" s="258">
        <v>1</v>
      </c>
      <c r="F11627" s="649">
        <v>460</v>
      </c>
      <c r="G11627" s="701">
        <f t="shared" si="901"/>
        <v>460</v>
      </c>
      <c r="H11627" s="359"/>
    </row>
    <row r="11628" spans="1:8" s="196" customFormat="1">
      <c r="A11628" s="749"/>
      <c r="B11628" s="776"/>
      <c r="C11628" s="742"/>
      <c r="D11628" s="359"/>
      <c r="E11628" s="359"/>
      <c r="F11628" s="208"/>
      <c r="G11628" s="889">
        <f>SUM(G11621:G11627)</f>
        <v>1231.6210000000001</v>
      </c>
      <c r="H11628" s="359"/>
    </row>
    <row r="11629" spans="1:8" s="196" customFormat="1" ht="30">
      <c r="A11629" s="742" t="s">
        <v>6049</v>
      </c>
      <c r="B11629" s="291" t="s">
        <v>4403</v>
      </c>
      <c r="C11629" s="742"/>
      <c r="D11629" s="359"/>
      <c r="E11629" s="359"/>
      <c r="F11629" s="208"/>
      <c r="G11629" s="889"/>
      <c r="H11629" s="359"/>
    </row>
    <row r="11630" spans="1:8" s="196" customFormat="1" ht="30">
      <c r="A11630" s="749"/>
      <c r="B11630" s="776"/>
      <c r="C11630" s="425" t="s">
        <v>4948</v>
      </c>
      <c r="D11630" s="1321" t="s">
        <v>4940</v>
      </c>
      <c r="E11630" s="425">
        <v>3.0000000000000001E-3</v>
      </c>
      <c r="F11630" s="649">
        <v>45207</v>
      </c>
      <c r="G11630" s="701">
        <f>F11630*E11630</f>
        <v>135.62100000000001</v>
      </c>
      <c r="H11630" s="359"/>
    </row>
    <row r="11631" spans="1:8" s="196" customFormat="1">
      <c r="A11631" s="749"/>
      <c r="B11631" s="776"/>
      <c r="C11631" s="425" t="s">
        <v>722</v>
      </c>
      <c r="D11631" s="1321" t="s">
        <v>577</v>
      </c>
      <c r="E11631" s="425">
        <v>1</v>
      </c>
      <c r="F11631" s="649">
        <v>1106</v>
      </c>
      <c r="G11631" s="701">
        <v>11</v>
      </c>
      <c r="H11631" s="359"/>
    </row>
    <row r="11632" spans="1:8" s="196" customFormat="1" ht="30">
      <c r="A11632" s="749"/>
      <c r="B11632" s="776"/>
      <c r="C11632" s="425" t="s">
        <v>4848</v>
      </c>
      <c r="D11632" s="1321" t="s">
        <v>40</v>
      </c>
      <c r="E11632" s="425">
        <v>1</v>
      </c>
      <c r="F11632" s="649">
        <v>1970</v>
      </c>
      <c r="G11632" s="701">
        <f t="shared" ref="G11632:G11635" si="903">F11632*E11632</f>
        <v>1970</v>
      </c>
      <c r="H11632" s="359"/>
    </row>
    <row r="11633" spans="1:8" s="196" customFormat="1">
      <c r="A11633" s="749"/>
      <c r="B11633" s="776"/>
      <c r="C11633" s="425" t="s">
        <v>576</v>
      </c>
      <c r="D11633" s="1321" t="s">
        <v>39</v>
      </c>
      <c r="E11633" s="425">
        <v>0.1</v>
      </c>
      <c r="F11633" s="649">
        <v>800</v>
      </c>
      <c r="G11633" s="701">
        <f t="shared" si="903"/>
        <v>80</v>
      </c>
      <c r="H11633" s="359"/>
    </row>
    <row r="11634" spans="1:8" s="196" customFormat="1">
      <c r="A11634" s="749"/>
      <c r="B11634" s="776"/>
      <c r="C11634" s="425" t="s">
        <v>335</v>
      </c>
      <c r="D11634" s="1321" t="s">
        <v>5137</v>
      </c>
      <c r="E11634" s="425">
        <v>20</v>
      </c>
      <c r="F11634" s="649">
        <v>4771</v>
      </c>
      <c r="G11634" s="701">
        <v>95</v>
      </c>
      <c r="H11634" s="359"/>
    </row>
    <row r="11635" spans="1:8" s="196" customFormat="1" ht="30">
      <c r="A11635" s="749"/>
      <c r="B11635" s="776"/>
      <c r="C11635" s="425" t="s">
        <v>4849</v>
      </c>
      <c r="D11635" s="1321" t="s">
        <v>4929</v>
      </c>
      <c r="E11635" s="258">
        <v>1</v>
      </c>
      <c r="F11635" s="649">
        <v>460</v>
      </c>
      <c r="G11635" s="701">
        <f t="shared" si="903"/>
        <v>460</v>
      </c>
      <c r="H11635" s="359"/>
    </row>
    <row r="11636" spans="1:8" s="196" customFormat="1">
      <c r="A11636" s="749"/>
      <c r="B11636" s="776"/>
      <c r="C11636" s="425"/>
      <c r="D11636" s="1321"/>
      <c r="E11636" s="1321"/>
      <c r="F11636" s="204"/>
      <c r="G11636" s="1533">
        <f>SUM(G11630:G11635)</f>
        <v>2751.6210000000001</v>
      </c>
      <c r="H11636" s="359"/>
    </row>
    <row r="11637" spans="1:8" s="196" customFormat="1">
      <c r="A11637" s="742" t="s">
        <v>6029</v>
      </c>
      <c r="B11637" s="291" t="s">
        <v>4949</v>
      </c>
      <c r="C11637" s="425"/>
      <c r="D11637" s="1321"/>
      <c r="E11637" s="1321"/>
      <c r="F11637" s="204"/>
      <c r="G11637" s="1533"/>
      <c r="H11637" s="359"/>
    </row>
    <row r="11638" spans="1:8" s="196" customFormat="1">
      <c r="A11638" s="742"/>
      <c r="B11638" s="291"/>
      <c r="C11638" s="425" t="s">
        <v>4950</v>
      </c>
      <c r="D11638" s="1321" t="s">
        <v>5157</v>
      </c>
      <c r="E11638" s="425">
        <v>1</v>
      </c>
      <c r="F11638" s="649">
        <v>39514</v>
      </c>
      <c r="G11638" s="701">
        <f>F11638/90</f>
        <v>439.04444444444442</v>
      </c>
      <c r="H11638" s="359"/>
    </row>
    <row r="11639" spans="1:8" s="196" customFormat="1">
      <c r="A11639" s="742"/>
      <c r="B11639" s="291"/>
      <c r="C11639" s="425" t="s">
        <v>576</v>
      </c>
      <c r="D11639" s="1321" t="s">
        <v>39</v>
      </c>
      <c r="E11639" s="425">
        <v>0.1</v>
      </c>
      <c r="F11639" s="649">
        <v>800</v>
      </c>
      <c r="G11639" s="701">
        <f t="shared" ref="G11639:G11644" si="904">F11639*E11639</f>
        <v>80</v>
      </c>
      <c r="H11639" s="359"/>
    </row>
    <row r="11640" spans="1:8" s="196" customFormat="1">
      <c r="A11640" s="742"/>
      <c r="B11640" s="291"/>
      <c r="C11640" s="425" t="s">
        <v>335</v>
      </c>
      <c r="D11640" s="1321" t="s">
        <v>5137</v>
      </c>
      <c r="E11640" s="425">
        <v>20</v>
      </c>
      <c r="F11640" s="649">
        <v>4771</v>
      </c>
      <c r="G11640" s="701">
        <v>95</v>
      </c>
      <c r="H11640" s="359"/>
    </row>
    <row r="11641" spans="1:8" s="196" customFormat="1" ht="30">
      <c r="A11641" s="742"/>
      <c r="B11641" s="291"/>
      <c r="C11641" s="425" t="s">
        <v>4919</v>
      </c>
      <c r="D11641" s="1321" t="s">
        <v>5158</v>
      </c>
      <c r="E11641" s="425">
        <v>2</v>
      </c>
      <c r="F11641" s="649">
        <v>636</v>
      </c>
      <c r="G11641" s="701">
        <v>3</v>
      </c>
      <c r="H11641" s="359"/>
    </row>
    <row r="11642" spans="1:8" s="196" customFormat="1">
      <c r="A11642" s="742"/>
      <c r="B11642" s="291"/>
      <c r="C11642" s="425" t="s">
        <v>722</v>
      </c>
      <c r="D11642" s="1321" t="s">
        <v>577</v>
      </c>
      <c r="E11642" s="425">
        <v>1</v>
      </c>
      <c r="F11642" s="649">
        <v>1106</v>
      </c>
      <c r="G11642" s="701">
        <v>11</v>
      </c>
      <c r="H11642" s="359"/>
    </row>
    <row r="11643" spans="1:8" s="196" customFormat="1" ht="30">
      <c r="A11643" s="742"/>
      <c r="B11643" s="291"/>
      <c r="C11643" s="742" t="s">
        <v>4848</v>
      </c>
      <c r="D11643" s="359" t="s">
        <v>40</v>
      </c>
      <c r="E11643" s="742">
        <v>1</v>
      </c>
      <c r="F11643" s="668">
        <v>1970</v>
      </c>
      <c r="G11643" s="880">
        <f t="shared" ref="G11643" si="905">F11643*E11643</f>
        <v>1970</v>
      </c>
      <c r="H11643" s="359"/>
    </row>
    <row r="11644" spans="1:8" s="196" customFormat="1" ht="30">
      <c r="A11644" s="749"/>
      <c r="B11644" s="776"/>
      <c r="C11644" s="742" t="s">
        <v>4849</v>
      </c>
      <c r="D11644" s="359" t="s">
        <v>4929</v>
      </c>
      <c r="E11644" s="877">
        <v>1</v>
      </c>
      <c r="F11644" s="668">
        <v>460</v>
      </c>
      <c r="G11644" s="880">
        <f t="shared" si="904"/>
        <v>460</v>
      </c>
      <c r="H11644" s="359"/>
    </row>
    <row r="11645" spans="1:8" s="196" customFormat="1">
      <c r="A11645" s="749"/>
      <c r="B11645" s="776"/>
      <c r="C11645" s="742"/>
      <c r="D11645" s="359"/>
      <c r="E11645" s="359"/>
      <c r="F11645" s="208"/>
      <c r="G11645" s="889">
        <f>SUM(G11638:G11644)</f>
        <v>3058.0444444444447</v>
      </c>
      <c r="H11645" s="359"/>
    </row>
    <row r="11646" spans="1:8" s="196" customFormat="1" ht="30">
      <c r="A11646" s="742" t="s">
        <v>6050</v>
      </c>
      <c r="B11646" s="291" t="s">
        <v>4266</v>
      </c>
      <c r="C11646" s="742"/>
      <c r="D11646" s="359"/>
      <c r="E11646" s="359"/>
      <c r="F11646" s="208"/>
      <c r="G11646" s="889"/>
      <c r="H11646" s="359"/>
    </row>
    <row r="11647" spans="1:8" s="196" customFormat="1">
      <c r="A11647" s="742"/>
      <c r="B11647" s="291"/>
      <c r="C11647" s="425" t="s">
        <v>4951</v>
      </c>
      <c r="D11647" s="1321" t="s">
        <v>5159</v>
      </c>
      <c r="E11647" s="425">
        <v>1</v>
      </c>
      <c r="F11647" s="649">
        <v>365120</v>
      </c>
      <c r="G11647" s="701">
        <v>3651.2</v>
      </c>
      <c r="H11647" s="359"/>
    </row>
    <row r="11648" spans="1:8" s="196" customFormat="1">
      <c r="A11648" s="742"/>
      <c r="B11648" s="291"/>
      <c r="C11648" s="425" t="s">
        <v>335</v>
      </c>
      <c r="D11648" s="1321" t="s">
        <v>5137</v>
      </c>
      <c r="E11648" s="425">
        <v>20</v>
      </c>
      <c r="F11648" s="649">
        <v>4771</v>
      </c>
      <c r="G11648" s="701">
        <v>95</v>
      </c>
      <c r="H11648" s="359"/>
    </row>
    <row r="11649" spans="1:8" s="196" customFormat="1" ht="30">
      <c r="A11649" s="742"/>
      <c r="B11649" s="291"/>
      <c r="C11649" s="425" t="s">
        <v>4901</v>
      </c>
      <c r="D11649" s="1321" t="s">
        <v>5138</v>
      </c>
      <c r="E11649" s="425">
        <v>3</v>
      </c>
      <c r="F11649" s="649">
        <v>353301</v>
      </c>
      <c r="G11649" s="701">
        <v>1059</v>
      </c>
      <c r="H11649" s="359"/>
    </row>
    <row r="11650" spans="1:8" s="196" customFormat="1" ht="30">
      <c r="A11650" s="742"/>
      <c r="B11650" s="291"/>
      <c r="C11650" s="425" t="s">
        <v>4928</v>
      </c>
      <c r="D11650" s="1321" t="s">
        <v>5145</v>
      </c>
      <c r="E11650" s="425">
        <v>5</v>
      </c>
      <c r="F11650" s="649">
        <v>636</v>
      </c>
      <c r="G11650" s="701">
        <v>7</v>
      </c>
      <c r="H11650" s="359"/>
    </row>
    <row r="11651" spans="1:8" s="196" customFormat="1">
      <c r="A11651" s="742"/>
      <c r="B11651" s="291"/>
      <c r="C11651" s="425" t="s">
        <v>576</v>
      </c>
      <c r="D11651" s="1321" t="s">
        <v>39</v>
      </c>
      <c r="E11651" s="425">
        <v>0.1</v>
      </c>
      <c r="F11651" s="649">
        <v>800</v>
      </c>
      <c r="G11651" s="701">
        <f t="shared" ref="G11651:G11654" si="906">F11651*E11651</f>
        <v>80</v>
      </c>
      <c r="H11651" s="359"/>
    </row>
    <row r="11652" spans="1:8" s="196" customFormat="1" ht="30">
      <c r="A11652" s="742"/>
      <c r="B11652" s="291"/>
      <c r="C11652" s="425" t="s">
        <v>4848</v>
      </c>
      <c r="D11652" s="1321" t="s">
        <v>40</v>
      </c>
      <c r="E11652" s="425">
        <v>1</v>
      </c>
      <c r="F11652" s="649">
        <v>450</v>
      </c>
      <c r="G11652" s="701">
        <f t="shared" si="906"/>
        <v>450</v>
      </c>
      <c r="H11652" s="359"/>
    </row>
    <row r="11653" spans="1:8" s="196" customFormat="1">
      <c r="A11653" s="742"/>
      <c r="B11653" s="291"/>
      <c r="C11653" s="425" t="s">
        <v>4902</v>
      </c>
      <c r="D11653" s="1321" t="s">
        <v>577</v>
      </c>
      <c r="E11653" s="425">
        <v>2</v>
      </c>
      <c r="F11653" s="649">
        <v>1106</v>
      </c>
      <c r="G11653" s="701">
        <v>22</v>
      </c>
      <c r="H11653" s="359"/>
    </row>
    <row r="11654" spans="1:8" s="196" customFormat="1" ht="30">
      <c r="A11654" s="742"/>
      <c r="B11654" s="291"/>
      <c r="C11654" s="425" t="s">
        <v>4849</v>
      </c>
      <c r="D11654" s="1321" t="s">
        <v>4929</v>
      </c>
      <c r="E11654" s="258">
        <v>1</v>
      </c>
      <c r="F11654" s="649">
        <v>460</v>
      </c>
      <c r="G11654" s="701">
        <f t="shared" si="906"/>
        <v>460</v>
      </c>
      <c r="H11654" s="359"/>
    </row>
    <row r="11655" spans="1:8" s="196" customFormat="1">
      <c r="A11655" s="742"/>
      <c r="B11655" s="291"/>
      <c r="C11655" s="742"/>
      <c r="D11655" s="359"/>
      <c r="E11655" s="359"/>
      <c r="F11655" s="208"/>
      <c r="G11655" s="889">
        <f>SUM(G11647:G11654)</f>
        <v>5824.2</v>
      </c>
      <c r="H11655" s="359"/>
    </row>
    <row r="11656" spans="1:8" s="196" customFormat="1" ht="30">
      <c r="A11656" s="742" t="s">
        <v>6051</v>
      </c>
      <c r="B11656" s="291" t="s">
        <v>4405</v>
      </c>
      <c r="C11656" s="742"/>
      <c r="D11656" s="359"/>
      <c r="E11656" s="359"/>
      <c r="F11656" s="208"/>
      <c r="G11656" s="889"/>
      <c r="H11656" s="359"/>
    </row>
    <row r="11657" spans="1:8" s="196" customFormat="1" ht="30">
      <c r="A11657" s="742"/>
      <c r="B11657" s="291"/>
      <c r="C11657" s="425" t="s">
        <v>4848</v>
      </c>
      <c r="D11657" s="1321" t="s">
        <v>40</v>
      </c>
      <c r="E11657" s="425">
        <v>1</v>
      </c>
      <c r="F11657" s="649">
        <v>1720</v>
      </c>
      <c r="G11657" s="701">
        <f>F11657*E11657</f>
        <v>1720</v>
      </c>
      <c r="H11657" s="359"/>
    </row>
    <row r="11658" spans="1:8" s="196" customFormat="1" ht="75">
      <c r="A11658" s="742"/>
      <c r="B11658" s="291"/>
      <c r="C11658" s="425" t="s">
        <v>5160</v>
      </c>
      <c r="D11658" s="1321" t="s">
        <v>5161</v>
      </c>
      <c r="E11658" s="425">
        <v>0.01</v>
      </c>
      <c r="F11658" s="649">
        <v>64553</v>
      </c>
      <c r="G11658" s="701">
        <f t="shared" ref="G11658:G11663" si="907">F11658*E11658</f>
        <v>645.53</v>
      </c>
      <c r="H11658" s="359"/>
    </row>
    <row r="11659" spans="1:8" s="196" customFormat="1">
      <c r="A11659" s="742"/>
      <c r="B11659" s="291"/>
      <c r="C11659" s="425" t="s">
        <v>335</v>
      </c>
      <c r="D11659" s="1321" t="s">
        <v>5137</v>
      </c>
      <c r="E11659" s="425">
        <v>20</v>
      </c>
      <c r="F11659" s="649">
        <v>4771</v>
      </c>
      <c r="G11659" s="701">
        <v>95</v>
      </c>
      <c r="H11659" s="359"/>
    </row>
    <row r="11660" spans="1:8" s="196" customFormat="1">
      <c r="A11660" s="742"/>
      <c r="B11660" s="291"/>
      <c r="C11660" s="425" t="s">
        <v>722</v>
      </c>
      <c r="D11660" s="1321" t="s">
        <v>577</v>
      </c>
      <c r="E11660" s="425">
        <v>2</v>
      </c>
      <c r="F11660" s="649">
        <v>1106</v>
      </c>
      <c r="G11660" s="701">
        <v>22</v>
      </c>
      <c r="H11660" s="359"/>
    </row>
    <row r="11661" spans="1:8" s="196" customFormat="1">
      <c r="A11661" s="749"/>
      <c r="B11661" s="776"/>
      <c r="C11661" s="425" t="s">
        <v>576</v>
      </c>
      <c r="D11661" s="1321" t="s">
        <v>39</v>
      </c>
      <c r="E11661" s="425">
        <v>0.1</v>
      </c>
      <c r="F11661" s="649">
        <v>800</v>
      </c>
      <c r="G11661" s="701">
        <f t="shared" si="907"/>
        <v>80</v>
      </c>
      <c r="H11661" s="359"/>
    </row>
    <row r="11662" spans="1:8" s="196" customFormat="1">
      <c r="A11662" s="749"/>
      <c r="B11662" s="776"/>
      <c r="C11662" s="425" t="s">
        <v>723</v>
      </c>
      <c r="D11662" s="1321" t="s">
        <v>39</v>
      </c>
      <c r="E11662" s="425">
        <v>0.01</v>
      </c>
      <c r="F11662" s="649">
        <v>9866</v>
      </c>
      <c r="G11662" s="701">
        <f t="shared" si="907"/>
        <v>98.66</v>
      </c>
      <c r="H11662" s="359"/>
    </row>
    <row r="11663" spans="1:8" s="196" customFormat="1" ht="30">
      <c r="A11663" s="749"/>
      <c r="B11663" s="776"/>
      <c r="C11663" s="425" t="s">
        <v>4849</v>
      </c>
      <c r="D11663" s="1321" t="s">
        <v>4929</v>
      </c>
      <c r="E11663" s="258">
        <v>1</v>
      </c>
      <c r="F11663" s="649">
        <v>460</v>
      </c>
      <c r="G11663" s="701">
        <f t="shared" si="907"/>
        <v>460</v>
      </c>
      <c r="H11663" s="359"/>
    </row>
    <row r="11664" spans="1:8" s="196" customFormat="1">
      <c r="A11664" s="749"/>
      <c r="B11664" s="776"/>
      <c r="C11664" s="425"/>
      <c r="D11664" s="1321"/>
      <c r="E11664" s="1321"/>
      <c r="F11664" s="204"/>
      <c r="G11664" s="1533">
        <f>SUM(G11657:G11663)</f>
        <v>3121.1899999999996</v>
      </c>
      <c r="H11664" s="359"/>
    </row>
    <row r="11665" spans="1:8" s="196" customFormat="1" ht="53.25" customHeight="1">
      <c r="A11665" s="742" t="s">
        <v>6052</v>
      </c>
      <c r="B11665" s="745" t="s">
        <v>4268</v>
      </c>
      <c r="C11665" s="425" t="s">
        <v>4951</v>
      </c>
      <c r="D11665" s="1321" t="s">
        <v>4952</v>
      </c>
      <c r="E11665" s="425">
        <v>1</v>
      </c>
      <c r="F11665" s="649">
        <v>365120</v>
      </c>
      <c r="G11665" s="701">
        <v>3651.2</v>
      </c>
      <c r="H11665" s="359"/>
    </row>
    <row r="11666" spans="1:8" s="196" customFormat="1">
      <c r="A11666" s="742"/>
      <c r="B11666" s="291"/>
      <c r="C11666" s="425" t="s">
        <v>335</v>
      </c>
      <c r="D11666" s="1321" t="s">
        <v>5137</v>
      </c>
      <c r="E11666" s="425">
        <v>20</v>
      </c>
      <c r="F11666" s="649">
        <v>4771</v>
      </c>
      <c r="G11666" s="701">
        <v>95</v>
      </c>
      <c r="H11666" s="359"/>
    </row>
    <row r="11667" spans="1:8" s="196" customFormat="1">
      <c r="A11667" s="742"/>
      <c r="B11667" s="291"/>
      <c r="C11667" s="425" t="s">
        <v>4927</v>
      </c>
      <c r="D11667" s="1588" t="s">
        <v>5141</v>
      </c>
      <c r="E11667" s="425">
        <v>3</v>
      </c>
      <c r="F11667" s="649">
        <v>353301</v>
      </c>
      <c r="G11667" s="701">
        <v>1059.9000000000001</v>
      </c>
      <c r="H11667" s="359"/>
    </row>
    <row r="11668" spans="1:8" s="196" customFormat="1" ht="30">
      <c r="A11668" s="742"/>
      <c r="B11668" s="291"/>
      <c r="C11668" s="425" t="s">
        <v>4928</v>
      </c>
      <c r="D11668" s="1321" t="s">
        <v>5145</v>
      </c>
      <c r="E11668" s="258">
        <v>2</v>
      </c>
      <c r="F11668" s="649">
        <v>39480</v>
      </c>
      <c r="G11668" s="701">
        <v>158</v>
      </c>
      <c r="H11668" s="359"/>
    </row>
    <row r="11669" spans="1:8" s="196" customFormat="1">
      <c r="A11669" s="742"/>
      <c r="B11669" s="291"/>
      <c r="C11669" s="742" t="s">
        <v>576</v>
      </c>
      <c r="D11669" s="359" t="s">
        <v>39</v>
      </c>
      <c r="E11669" s="742">
        <v>0.1</v>
      </c>
      <c r="F11669" s="668">
        <v>800</v>
      </c>
      <c r="G11669" s="880">
        <f t="shared" ref="G11669:G11673" si="908">F11669*E11669</f>
        <v>80</v>
      </c>
      <c r="H11669" s="359"/>
    </row>
    <row r="11670" spans="1:8" s="196" customFormat="1" ht="30">
      <c r="A11670" s="742"/>
      <c r="B11670" s="291"/>
      <c r="C11670" s="742" t="s">
        <v>4848</v>
      </c>
      <c r="D11670" s="359" t="s">
        <v>40</v>
      </c>
      <c r="E11670" s="742">
        <v>1</v>
      </c>
      <c r="F11670" s="668">
        <v>1970</v>
      </c>
      <c r="G11670" s="880">
        <f t="shared" si="908"/>
        <v>1970</v>
      </c>
      <c r="H11670" s="359"/>
    </row>
    <row r="11671" spans="1:8" s="196" customFormat="1">
      <c r="A11671" s="742"/>
      <c r="B11671" s="291"/>
      <c r="C11671" s="425" t="s">
        <v>4902</v>
      </c>
      <c r="D11671" s="1321" t="s">
        <v>577</v>
      </c>
      <c r="E11671" s="425">
        <v>2</v>
      </c>
      <c r="F11671" s="649">
        <v>1106</v>
      </c>
      <c r="G11671" s="701">
        <v>22</v>
      </c>
      <c r="H11671" s="1321"/>
    </row>
    <row r="11672" spans="1:8" s="196" customFormat="1">
      <c r="A11672" s="742"/>
      <c r="B11672" s="291"/>
      <c r="C11672" s="742" t="s">
        <v>723</v>
      </c>
      <c r="D11672" s="359" t="s">
        <v>39</v>
      </c>
      <c r="E11672" s="742">
        <v>0.01</v>
      </c>
      <c r="F11672" s="668">
        <v>9866</v>
      </c>
      <c r="G11672" s="880">
        <f t="shared" si="908"/>
        <v>98.66</v>
      </c>
      <c r="H11672" s="359"/>
    </row>
    <row r="11673" spans="1:8" s="196" customFormat="1" ht="30">
      <c r="A11673" s="749"/>
      <c r="B11673" s="776"/>
      <c r="C11673" s="742" t="s">
        <v>4849</v>
      </c>
      <c r="D11673" s="359" t="s">
        <v>4929</v>
      </c>
      <c r="E11673" s="877">
        <v>1</v>
      </c>
      <c r="F11673" s="668">
        <v>460</v>
      </c>
      <c r="G11673" s="880">
        <f t="shared" si="908"/>
        <v>460</v>
      </c>
      <c r="H11673" s="359"/>
    </row>
    <row r="11674" spans="1:8" s="196" customFormat="1">
      <c r="A11674" s="749"/>
      <c r="B11674" s="776"/>
      <c r="C11674" s="742"/>
      <c r="D11674" s="359"/>
      <c r="E11674" s="359"/>
      <c r="F11674" s="208"/>
      <c r="G11674" s="889">
        <f>SUM(G11665:G11673)</f>
        <v>7594.76</v>
      </c>
      <c r="H11674" s="359"/>
    </row>
    <row r="11675" spans="1:8" s="196" customFormat="1">
      <c r="A11675" s="1289" t="s">
        <v>606</v>
      </c>
      <c r="B11675" s="862" t="s">
        <v>4954</v>
      </c>
      <c r="C11675" s="742"/>
      <c r="D11675" s="359"/>
      <c r="E11675" s="359"/>
      <c r="F11675" s="208"/>
      <c r="G11675" s="889"/>
      <c r="H11675" s="186"/>
    </row>
    <row r="11676" spans="1:8" s="196" customFormat="1" ht="30">
      <c r="A11676" s="742" t="s">
        <v>6053</v>
      </c>
      <c r="B11676" s="291" t="s">
        <v>4406</v>
      </c>
      <c r="C11676" s="742" t="s">
        <v>4955</v>
      </c>
      <c r="D11676" s="359" t="s">
        <v>4827</v>
      </c>
      <c r="E11676" s="742">
        <v>2E-3</v>
      </c>
      <c r="F11676" s="668">
        <v>58599</v>
      </c>
      <c r="G11676" s="880">
        <f>F11676*E11676</f>
        <v>117.19800000000001</v>
      </c>
      <c r="H11676" s="359"/>
    </row>
    <row r="11677" spans="1:8" s="196" customFormat="1" ht="30">
      <c r="A11677" s="742"/>
      <c r="B11677" s="291"/>
      <c r="C11677" s="742" t="s">
        <v>4930</v>
      </c>
      <c r="D11677" s="359" t="s">
        <v>5162</v>
      </c>
      <c r="E11677" s="742">
        <v>2E-3</v>
      </c>
      <c r="F11677" s="668">
        <v>34700</v>
      </c>
      <c r="G11677" s="880">
        <f t="shared" ref="G11677:G11682" si="909">F11677*E11677</f>
        <v>69.400000000000006</v>
      </c>
      <c r="H11677" s="359"/>
    </row>
    <row r="11678" spans="1:8" s="196" customFormat="1" ht="30">
      <c r="A11678" s="749"/>
      <c r="B11678" s="776"/>
      <c r="C11678" s="742" t="s">
        <v>4956</v>
      </c>
      <c r="D11678" s="359" t="s">
        <v>5163</v>
      </c>
      <c r="E11678" s="742">
        <v>2E-3</v>
      </c>
      <c r="F11678" s="668">
        <v>134719</v>
      </c>
      <c r="G11678" s="880">
        <f t="shared" si="909"/>
        <v>269.43799999999999</v>
      </c>
      <c r="H11678" s="359"/>
    </row>
    <row r="11679" spans="1:8" s="196" customFormat="1" ht="30">
      <c r="A11679" s="749"/>
      <c r="B11679" s="776"/>
      <c r="C11679" s="742" t="s">
        <v>4848</v>
      </c>
      <c r="D11679" s="359" t="s">
        <v>40</v>
      </c>
      <c r="E11679" s="742">
        <v>1</v>
      </c>
      <c r="F11679" s="668">
        <v>1970</v>
      </c>
      <c r="G11679" s="880">
        <f t="shared" si="909"/>
        <v>1970</v>
      </c>
      <c r="H11679" s="359"/>
    </row>
    <row r="11680" spans="1:8" s="196" customFormat="1">
      <c r="A11680" s="749"/>
      <c r="B11680" s="776"/>
      <c r="C11680" s="742" t="s">
        <v>4957</v>
      </c>
      <c r="D11680" s="359" t="s">
        <v>4958</v>
      </c>
      <c r="E11680" s="742">
        <v>1E-3</v>
      </c>
      <c r="F11680" s="668">
        <v>328823</v>
      </c>
      <c r="G11680" s="880">
        <f t="shared" si="909"/>
        <v>328.82299999999998</v>
      </c>
      <c r="H11680" s="359"/>
    </row>
    <row r="11681" spans="1:8" s="196" customFormat="1" ht="30">
      <c r="A11681" s="749"/>
      <c r="B11681" s="776"/>
      <c r="C11681" s="742" t="s">
        <v>4959</v>
      </c>
      <c r="D11681" s="359" t="s">
        <v>4885</v>
      </c>
      <c r="E11681" s="742">
        <v>2E-3</v>
      </c>
      <c r="F11681" s="668">
        <v>82924</v>
      </c>
      <c r="G11681" s="880">
        <f t="shared" si="909"/>
        <v>165.84800000000001</v>
      </c>
      <c r="H11681" s="359"/>
    </row>
    <row r="11682" spans="1:8" s="196" customFormat="1">
      <c r="A11682" s="164"/>
      <c r="B11682" s="740" t="s">
        <v>4960</v>
      </c>
      <c r="C11682" s="742" t="s">
        <v>4961</v>
      </c>
      <c r="D11682" s="359" t="s">
        <v>98</v>
      </c>
      <c r="E11682" s="742">
        <v>1E-3</v>
      </c>
      <c r="F11682" s="668">
        <v>22964</v>
      </c>
      <c r="G11682" s="880">
        <f t="shared" si="909"/>
        <v>22.964000000000002</v>
      </c>
      <c r="H11682" s="359"/>
    </row>
    <row r="11683" spans="1:8" s="196" customFormat="1" ht="15" customHeight="1">
      <c r="A11683" s="164"/>
      <c r="B11683" s="740"/>
      <c r="C11683" s="742" t="s">
        <v>4862</v>
      </c>
      <c r="D11683" s="359" t="s">
        <v>4936</v>
      </c>
      <c r="E11683" s="742">
        <v>1</v>
      </c>
      <c r="F11683" s="668">
        <v>11610</v>
      </c>
      <c r="G11683" s="880">
        <v>464.4</v>
      </c>
      <c r="H11683" s="359"/>
    </row>
    <row r="11684" spans="1:8" s="196" customFormat="1" ht="30">
      <c r="A11684" s="164"/>
      <c r="B11684" s="740"/>
      <c r="C11684" s="742" t="s">
        <v>4870</v>
      </c>
      <c r="D11684" s="359" t="s">
        <v>4827</v>
      </c>
      <c r="E11684" s="742">
        <v>1E-3</v>
      </c>
      <c r="F11684" s="668">
        <v>30250</v>
      </c>
      <c r="G11684" s="880">
        <f t="shared" ref="G11684:G11691" si="910">F11684*E11684</f>
        <v>30.25</v>
      </c>
      <c r="H11684" s="359"/>
    </row>
    <row r="11685" spans="1:8" s="196" customFormat="1">
      <c r="A11685" s="749"/>
      <c r="B11685" s="776"/>
      <c r="C11685" s="742" t="s">
        <v>576</v>
      </c>
      <c r="D11685" s="359" t="s">
        <v>39</v>
      </c>
      <c r="E11685" s="742">
        <v>0.1</v>
      </c>
      <c r="F11685" s="668">
        <v>720</v>
      </c>
      <c r="G11685" s="880">
        <f t="shared" si="910"/>
        <v>72</v>
      </c>
      <c r="H11685" s="359"/>
    </row>
    <row r="11686" spans="1:8" s="196" customFormat="1">
      <c r="A11686" s="749"/>
      <c r="B11686" s="776"/>
      <c r="C11686" s="425" t="s">
        <v>722</v>
      </c>
      <c r="D11686" s="1321" t="s">
        <v>577</v>
      </c>
      <c r="E11686" s="425">
        <v>2</v>
      </c>
      <c r="F11686" s="649">
        <v>1106</v>
      </c>
      <c r="G11686" s="701">
        <v>22</v>
      </c>
      <c r="H11686" s="359"/>
    </row>
    <row r="11687" spans="1:8" s="196" customFormat="1">
      <c r="A11687" s="749"/>
      <c r="B11687" s="776"/>
      <c r="C11687" s="425" t="s">
        <v>723</v>
      </c>
      <c r="D11687" s="1321" t="s">
        <v>39</v>
      </c>
      <c r="E11687" s="425">
        <v>0.02</v>
      </c>
      <c r="F11687" s="649">
        <v>9866</v>
      </c>
      <c r="G11687" s="701">
        <f t="shared" si="910"/>
        <v>197.32</v>
      </c>
      <c r="H11687" s="359"/>
    </row>
    <row r="11688" spans="1:8" s="196" customFormat="1">
      <c r="A11688" s="749"/>
      <c r="B11688" s="776"/>
      <c r="C11688" s="1591" t="s">
        <v>4844</v>
      </c>
      <c r="D11688" s="1592" t="s">
        <v>4845</v>
      </c>
      <c r="E11688" s="1591">
        <v>5</v>
      </c>
      <c r="F11688" s="1593">
        <v>393</v>
      </c>
      <c r="G11688" s="701">
        <v>98.25</v>
      </c>
      <c r="H11688" s="359"/>
    </row>
    <row r="11689" spans="1:8" s="196" customFormat="1">
      <c r="A11689" s="749"/>
      <c r="B11689" s="776"/>
      <c r="C11689" s="742" t="s">
        <v>4836</v>
      </c>
      <c r="D11689" s="359" t="s">
        <v>592</v>
      </c>
      <c r="E11689" s="742">
        <v>2</v>
      </c>
      <c r="F11689" s="668">
        <v>602</v>
      </c>
      <c r="G11689" s="880">
        <v>6</v>
      </c>
      <c r="H11689" s="359"/>
    </row>
    <row r="11690" spans="1:8" s="196" customFormat="1">
      <c r="A11690" s="749"/>
      <c r="B11690" s="776"/>
      <c r="C11690" s="872" t="s">
        <v>4846</v>
      </c>
      <c r="D11690" s="873" t="s">
        <v>4847</v>
      </c>
      <c r="E11690" s="872">
        <v>1</v>
      </c>
      <c r="F11690" s="874">
        <v>842</v>
      </c>
      <c r="G11690" s="880">
        <f t="shared" si="910"/>
        <v>842</v>
      </c>
      <c r="H11690" s="359"/>
    </row>
    <row r="11691" spans="1:8" s="196" customFormat="1" ht="30">
      <c r="A11691" s="749"/>
      <c r="B11691" s="776"/>
      <c r="C11691" s="742" t="s">
        <v>4849</v>
      </c>
      <c r="D11691" s="359" t="s">
        <v>4929</v>
      </c>
      <c r="E11691" s="877">
        <v>1</v>
      </c>
      <c r="F11691" s="668">
        <v>460</v>
      </c>
      <c r="G11691" s="880">
        <f t="shared" si="910"/>
        <v>460</v>
      </c>
      <c r="H11691" s="359"/>
    </row>
    <row r="11692" spans="1:8" s="196" customFormat="1">
      <c r="A11692" s="749"/>
      <c r="B11692" s="776"/>
      <c r="C11692" s="742"/>
      <c r="D11692" s="359"/>
      <c r="E11692" s="359"/>
      <c r="F11692" s="208"/>
      <c r="G11692" s="889">
        <f>SUM(G11676:G11691)</f>
        <v>5135.8909999999996</v>
      </c>
      <c r="H11692" s="359"/>
    </row>
    <row r="11693" spans="1:8" s="196" customFormat="1" ht="45">
      <c r="A11693" s="742" t="s">
        <v>6054</v>
      </c>
      <c r="B11693" s="745" t="s">
        <v>4271</v>
      </c>
      <c r="C11693" s="742" t="s">
        <v>5164</v>
      </c>
      <c r="D11693" s="359" t="s">
        <v>5165</v>
      </c>
      <c r="E11693" s="742">
        <v>5.0000000000000001E-3</v>
      </c>
      <c r="F11693" s="668">
        <v>52867</v>
      </c>
      <c r="G11693" s="880">
        <f>F11693*E11693</f>
        <v>264.33499999999998</v>
      </c>
      <c r="H11693" s="359"/>
    </row>
    <row r="11694" spans="1:8" s="196" customFormat="1" ht="45">
      <c r="A11694" s="742"/>
      <c r="B11694" s="291"/>
      <c r="C11694" s="742" t="s">
        <v>5166</v>
      </c>
      <c r="D11694" s="359" t="s">
        <v>5165</v>
      </c>
      <c r="E11694" s="742">
        <v>5.0000000000000001E-3</v>
      </c>
      <c r="F11694" s="668">
        <v>52867</v>
      </c>
      <c r="G11694" s="880">
        <f>F11694*E11694</f>
        <v>264.33499999999998</v>
      </c>
      <c r="H11694" s="359"/>
    </row>
    <row r="11695" spans="1:8" s="196" customFormat="1" ht="75">
      <c r="A11695" s="742"/>
      <c r="B11695" s="291"/>
      <c r="C11695" s="742" t="s">
        <v>5167</v>
      </c>
      <c r="D11695" s="359" t="s">
        <v>5165</v>
      </c>
      <c r="E11695" s="742">
        <v>5.0000000000000001E-3</v>
      </c>
      <c r="F11695" s="668">
        <v>40716</v>
      </c>
      <c r="G11695" s="880">
        <f>F11695*E11695</f>
        <v>203.58</v>
      </c>
      <c r="H11695" s="359"/>
    </row>
    <row r="11696" spans="1:8" s="196" customFormat="1">
      <c r="A11696" s="742"/>
      <c r="B11696" s="291"/>
      <c r="C11696" s="425" t="s">
        <v>335</v>
      </c>
      <c r="D11696" s="1321" t="s">
        <v>5137</v>
      </c>
      <c r="E11696" s="425">
        <v>20</v>
      </c>
      <c r="F11696" s="649">
        <v>4771</v>
      </c>
      <c r="G11696" s="701">
        <v>95</v>
      </c>
      <c r="H11696" s="359"/>
    </row>
    <row r="11697" spans="1:8" s="196" customFormat="1">
      <c r="A11697" s="742"/>
      <c r="B11697" s="291"/>
      <c r="C11697" s="425" t="s">
        <v>722</v>
      </c>
      <c r="D11697" s="1321" t="s">
        <v>577</v>
      </c>
      <c r="E11697" s="425">
        <v>2</v>
      </c>
      <c r="F11697" s="649">
        <v>1106</v>
      </c>
      <c r="G11697" s="701">
        <v>22</v>
      </c>
      <c r="H11697" s="359"/>
    </row>
    <row r="11698" spans="1:8" s="196" customFormat="1" ht="30">
      <c r="A11698" s="742"/>
      <c r="B11698" s="291"/>
      <c r="C11698" s="425" t="s">
        <v>4848</v>
      </c>
      <c r="D11698" s="1321" t="s">
        <v>40</v>
      </c>
      <c r="E11698" s="425">
        <v>1</v>
      </c>
      <c r="F11698" s="649">
        <v>1720</v>
      </c>
      <c r="G11698" s="701">
        <f t="shared" ref="G11698:G11700" si="911">F11698*E11698</f>
        <v>1720</v>
      </c>
      <c r="H11698" s="359"/>
    </row>
    <row r="11699" spans="1:8" s="196" customFormat="1">
      <c r="A11699" s="742"/>
      <c r="B11699" s="291"/>
      <c r="C11699" s="425" t="s">
        <v>576</v>
      </c>
      <c r="D11699" s="1321" t="s">
        <v>39</v>
      </c>
      <c r="E11699" s="425">
        <v>0.1</v>
      </c>
      <c r="F11699" s="649">
        <v>800</v>
      </c>
      <c r="G11699" s="701">
        <f t="shared" si="911"/>
        <v>80</v>
      </c>
      <c r="H11699" s="359"/>
    </row>
    <row r="11700" spans="1:8" s="196" customFormat="1" ht="30">
      <c r="A11700" s="742"/>
      <c r="B11700" s="291"/>
      <c r="C11700" s="742" t="s">
        <v>4849</v>
      </c>
      <c r="D11700" s="359" t="s">
        <v>4929</v>
      </c>
      <c r="E11700" s="877">
        <v>1</v>
      </c>
      <c r="F11700" s="668">
        <v>460</v>
      </c>
      <c r="G11700" s="880">
        <f t="shared" si="911"/>
        <v>460</v>
      </c>
      <c r="H11700" s="359"/>
    </row>
    <row r="11701" spans="1:8" s="196" customFormat="1">
      <c r="A11701" s="742"/>
      <c r="B11701" s="291"/>
      <c r="C11701" s="742"/>
      <c r="D11701" s="359"/>
      <c r="E11701" s="359"/>
      <c r="F11701" s="208"/>
      <c r="G11701" s="889">
        <f>SUM(G11693:G11700)</f>
        <v>3109.25</v>
      </c>
      <c r="H11701" s="359"/>
    </row>
    <row r="11702" spans="1:8" s="196" customFormat="1" ht="50.25" customHeight="1">
      <c r="A11702" s="425" t="s">
        <v>6055</v>
      </c>
      <c r="B11702" s="745" t="s">
        <v>4272</v>
      </c>
      <c r="C11702" s="742" t="s">
        <v>4951</v>
      </c>
      <c r="D11702" s="359" t="s">
        <v>663</v>
      </c>
      <c r="E11702" s="742">
        <v>1</v>
      </c>
      <c r="F11702" s="668">
        <v>547670</v>
      </c>
      <c r="G11702" s="880">
        <f>F11702/55</f>
        <v>9957.636363636364</v>
      </c>
      <c r="H11702" s="359"/>
    </row>
    <row r="11703" spans="1:8" s="196" customFormat="1" ht="21" customHeight="1">
      <c r="A11703" s="742"/>
      <c r="B11703" s="745"/>
      <c r="C11703" s="425" t="s">
        <v>335</v>
      </c>
      <c r="D11703" s="1321" t="s">
        <v>5137</v>
      </c>
      <c r="E11703" s="425">
        <v>20</v>
      </c>
      <c r="F11703" s="649">
        <v>4771</v>
      </c>
      <c r="G11703" s="701">
        <v>95</v>
      </c>
      <c r="H11703" s="359"/>
    </row>
    <row r="11704" spans="1:8" s="196" customFormat="1" ht="25.5" customHeight="1">
      <c r="A11704" s="742"/>
      <c r="B11704" s="745"/>
      <c r="C11704" s="425" t="s">
        <v>4927</v>
      </c>
      <c r="D11704" s="1588" t="s">
        <v>5141</v>
      </c>
      <c r="E11704" s="425">
        <v>3</v>
      </c>
      <c r="F11704" s="649">
        <v>353301</v>
      </c>
      <c r="G11704" s="701">
        <v>1059.9000000000001</v>
      </c>
      <c r="H11704" s="359"/>
    </row>
    <row r="11705" spans="1:8" s="196" customFormat="1" ht="27" customHeight="1">
      <c r="A11705" s="742"/>
      <c r="B11705" s="745"/>
      <c r="C11705" s="425" t="s">
        <v>4928</v>
      </c>
      <c r="D11705" s="1321" t="s">
        <v>5145</v>
      </c>
      <c r="E11705" s="258">
        <v>2</v>
      </c>
      <c r="F11705" s="649">
        <v>39480</v>
      </c>
      <c r="G11705" s="701">
        <v>158</v>
      </c>
      <c r="H11705" s="359"/>
    </row>
    <row r="11706" spans="1:8" s="196" customFormat="1">
      <c r="A11706" s="749"/>
      <c r="B11706" s="776"/>
      <c r="C11706" s="425" t="s">
        <v>576</v>
      </c>
      <c r="D11706" s="1321" t="s">
        <v>39</v>
      </c>
      <c r="E11706" s="425">
        <v>0.1</v>
      </c>
      <c r="F11706" s="649">
        <v>800</v>
      </c>
      <c r="G11706" s="701">
        <f t="shared" ref="G11706:G11710" si="912">F11706*E11706</f>
        <v>80</v>
      </c>
      <c r="H11706" s="359"/>
    </row>
    <row r="11707" spans="1:8" s="196" customFormat="1" ht="30">
      <c r="A11707" s="749"/>
      <c r="B11707" s="776"/>
      <c r="C11707" s="425" t="s">
        <v>4848</v>
      </c>
      <c r="D11707" s="1321" t="s">
        <v>40</v>
      </c>
      <c r="E11707" s="425">
        <v>1</v>
      </c>
      <c r="F11707" s="649">
        <v>1720</v>
      </c>
      <c r="G11707" s="701">
        <f t="shared" si="912"/>
        <v>1720</v>
      </c>
      <c r="H11707" s="359"/>
    </row>
    <row r="11708" spans="1:8" s="196" customFormat="1">
      <c r="A11708" s="749"/>
      <c r="B11708" s="776"/>
      <c r="C11708" s="425" t="s">
        <v>4902</v>
      </c>
      <c r="D11708" s="1321" t="s">
        <v>577</v>
      </c>
      <c r="E11708" s="425">
        <v>3</v>
      </c>
      <c r="F11708" s="649">
        <v>1106</v>
      </c>
      <c r="G11708" s="701">
        <v>33</v>
      </c>
      <c r="H11708" s="359"/>
    </row>
    <row r="11709" spans="1:8" s="196" customFormat="1">
      <c r="A11709" s="749"/>
      <c r="B11709" s="776"/>
      <c r="C11709" s="425" t="s">
        <v>723</v>
      </c>
      <c r="D11709" s="1321" t="s">
        <v>39</v>
      </c>
      <c r="E11709" s="425">
        <v>0</v>
      </c>
      <c r="F11709" s="649">
        <v>690</v>
      </c>
      <c r="G11709" s="701">
        <f t="shared" si="912"/>
        <v>0</v>
      </c>
      <c r="H11709" s="359"/>
    </row>
    <row r="11710" spans="1:8" s="196" customFormat="1" ht="30">
      <c r="A11710" s="749"/>
      <c r="B11710" s="776"/>
      <c r="C11710" s="425" t="s">
        <v>4849</v>
      </c>
      <c r="D11710" s="1321" t="s">
        <v>4929</v>
      </c>
      <c r="E11710" s="258">
        <v>1</v>
      </c>
      <c r="F11710" s="649">
        <v>460</v>
      </c>
      <c r="G11710" s="701">
        <f t="shared" si="912"/>
        <v>460</v>
      </c>
      <c r="H11710" s="359"/>
    </row>
    <row r="11711" spans="1:8" s="196" customFormat="1">
      <c r="A11711" s="749"/>
      <c r="B11711" s="776"/>
      <c r="C11711" s="425"/>
      <c r="D11711" s="1321"/>
      <c r="E11711" s="1321"/>
      <c r="F11711" s="204"/>
      <c r="G11711" s="1533">
        <f>SUM(G11702:G11710)</f>
        <v>13563.536363636364</v>
      </c>
      <c r="H11711" s="359"/>
    </row>
    <row r="11712" spans="1:8" s="196" customFormat="1">
      <c r="A11712" s="742" t="s">
        <v>6058</v>
      </c>
      <c r="B11712" s="291" t="s">
        <v>4962</v>
      </c>
      <c r="C11712" s="425" t="s">
        <v>4963</v>
      </c>
      <c r="D11712" s="1321" t="s">
        <v>4964</v>
      </c>
      <c r="E11712" s="425">
        <v>1</v>
      </c>
      <c r="F11712" s="649">
        <v>505.2</v>
      </c>
      <c r="G11712" s="701">
        <f>F11712*E11712</f>
        <v>505.2</v>
      </c>
      <c r="H11712" s="359"/>
    </row>
    <row r="11713" spans="1:8" s="196" customFormat="1">
      <c r="A11713" s="742"/>
      <c r="B11713" s="291"/>
      <c r="C11713" s="425" t="s">
        <v>576</v>
      </c>
      <c r="D11713" s="1321" t="s">
        <v>39</v>
      </c>
      <c r="E11713" s="425">
        <v>0.1</v>
      </c>
      <c r="F11713" s="649">
        <v>800</v>
      </c>
      <c r="G11713" s="701">
        <f t="shared" ref="G11713:G11718" si="913">F11713*E11713</f>
        <v>80</v>
      </c>
      <c r="H11713" s="359"/>
    </row>
    <row r="11714" spans="1:8" s="196" customFormat="1">
      <c r="A11714" s="742"/>
      <c r="B11714" s="291"/>
      <c r="C11714" s="425" t="s">
        <v>335</v>
      </c>
      <c r="D11714" s="1321" t="s">
        <v>5137</v>
      </c>
      <c r="E11714" s="425">
        <v>20</v>
      </c>
      <c r="F11714" s="649">
        <v>4771</v>
      </c>
      <c r="G11714" s="701">
        <v>95</v>
      </c>
      <c r="H11714" s="359"/>
    </row>
    <row r="11715" spans="1:8" s="196" customFormat="1" ht="30">
      <c r="A11715" s="742"/>
      <c r="B11715" s="291"/>
      <c r="C11715" s="425" t="s">
        <v>4919</v>
      </c>
      <c r="D11715" s="1321" t="s">
        <v>5145</v>
      </c>
      <c r="E11715" s="425">
        <v>2</v>
      </c>
      <c r="F11715" s="649">
        <v>636</v>
      </c>
      <c r="G11715" s="701">
        <v>2.5</v>
      </c>
      <c r="H11715" s="359"/>
    </row>
    <row r="11716" spans="1:8" s="196" customFormat="1">
      <c r="A11716" s="742"/>
      <c r="B11716" s="291"/>
      <c r="C11716" s="425" t="s">
        <v>722</v>
      </c>
      <c r="D11716" s="1321" t="s">
        <v>577</v>
      </c>
      <c r="E11716" s="425">
        <v>2</v>
      </c>
      <c r="F11716" s="649">
        <v>1106</v>
      </c>
      <c r="G11716" s="701">
        <v>22</v>
      </c>
      <c r="H11716" s="359"/>
    </row>
    <row r="11717" spans="1:8" s="196" customFormat="1" ht="30">
      <c r="A11717" s="742"/>
      <c r="B11717" s="291"/>
      <c r="C11717" s="425" t="s">
        <v>4848</v>
      </c>
      <c r="D11717" s="1321" t="s">
        <v>40</v>
      </c>
      <c r="E11717" s="425">
        <v>1</v>
      </c>
      <c r="F11717" s="649">
        <v>1720</v>
      </c>
      <c r="G11717" s="701">
        <f t="shared" si="913"/>
        <v>1720</v>
      </c>
      <c r="H11717" s="359"/>
    </row>
    <row r="11718" spans="1:8" s="196" customFormat="1" ht="30">
      <c r="A11718" s="742"/>
      <c r="B11718" s="291"/>
      <c r="C11718" s="425" t="s">
        <v>4849</v>
      </c>
      <c r="D11718" s="1321" t="s">
        <v>4929</v>
      </c>
      <c r="E11718" s="258">
        <v>1</v>
      </c>
      <c r="F11718" s="649">
        <v>460</v>
      </c>
      <c r="G11718" s="701">
        <f t="shared" si="913"/>
        <v>460</v>
      </c>
      <c r="H11718" s="359"/>
    </row>
    <row r="11719" spans="1:8" s="196" customFormat="1">
      <c r="A11719" s="742"/>
      <c r="B11719" s="291"/>
      <c r="C11719" s="742"/>
      <c r="D11719" s="359"/>
      <c r="E11719" s="359"/>
      <c r="F11719" s="208"/>
      <c r="G11719" s="889">
        <f>SUM(G11712:G11718)</f>
        <v>2884.7</v>
      </c>
      <c r="H11719" s="359"/>
    </row>
    <row r="11720" spans="1:8" s="196" customFormat="1">
      <c r="A11720" s="474" t="s">
        <v>609</v>
      </c>
      <c r="B11720" s="400" t="s">
        <v>4274</v>
      </c>
      <c r="C11720" s="697"/>
      <c r="D11720" s="695"/>
      <c r="E11720" s="695"/>
      <c r="F11720" s="278"/>
      <c r="G11720" s="891"/>
      <c r="H11720" s="285"/>
    </row>
    <row r="11721" spans="1:8" s="196" customFormat="1" ht="75">
      <c r="A11721" s="167" t="s">
        <v>6059</v>
      </c>
      <c r="B11721" s="291" t="s">
        <v>4275</v>
      </c>
      <c r="C11721" s="742" t="s">
        <v>5168</v>
      </c>
      <c r="D11721" s="359" t="s">
        <v>4885</v>
      </c>
      <c r="E11721" s="742">
        <v>1E-3</v>
      </c>
      <c r="F11721" s="668">
        <v>71612</v>
      </c>
      <c r="G11721" s="880">
        <f>F11721*E11721</f>
        <v>71.611999999999995</v>
      </c>
      <c r="H11721" s="359"/>
    </row>
    <row r="11722" spans="1:8" s="196" customFormat="1">
      <c r="A11722" s="749"/>
      <c r="B11722" s="776"/>
      <c r="C11722" s="742" t="s">
        <v>4965</v>
      </c>
      <c r="D11722" s="359" t="s">
        <v>5169</v>
      </c>
      <c r="E11722" s="742">
        <v>0</v>
      </c>
      <c r="F11722" s="668">
        <v>137144</v>
      </c>
      <c r="G11722" s="880">
        <f t="shared" ref="G11722:G11734" si="914">F11722*E11722</f>
        <v>0</v>
      </c>
      <c r="H11722" s="359"/>
    </row>
    <row r="11723" spans="1:8" s="196" customFormat="1" ht="90">
      <c r="A11723" s="167"/>
      <c r="B11723" s="291"/>
      <c r="C11723" s="742" t="s">
        <v>5170</v>
      </c>
      <c r="D11723" s="359" t="s">
        <v>4885</v>
      </c>
      <c r="E11723" s="742">
        <v>2E-3</v>
      </c>
      <c r="F11723" s="668">
        <v>78841</v>
      </c>
      <c r="G11723" s="880">
        <f t="shared" si="914"/>
        <v>157.68200000000002</v>
      </c>
      <c r="H11723" s="359"/>
    </row>
    <row r="11724" spans="1:8" s="196" customFormat="1">
      <c r="A11724" s="167"/>
      <c r="B11724" s="291"/>
      <c r="C11724" s="425" t="s">
        <v>576</v>
      </c>
      <c r="D11724" s="1321" t="s">
        <v>39</v>
      </c>
      <c r="E11724" s="425">
        <v>0.03</v>
      </c>
      <c r="F11724" s="649">
        <v>800</v>
      </c>
      <c r="G11724" s="701">
        <f>F11724*E11724</f>
        <v>24</v>
      </c>
      <c r="H11724" s="359"/>
    </row>
    <row r="11725" spans="1:8" s="196" customFormat="1" ht="15" customHeight="1">
      <c r="A11725" s="167"/>
      <c r="B11725" s="291"/>
      <c r="C11725" s="425" t="s">
        <v>4937</v>
      </c>
      <c r="D11725" s="1321" t="s">
        <v>4936</v>
      </c>
      <c r="E11725" s="425">
        <v>1</v>
      </c>
      <c r="F11725" s="649">
        <v>135.36000000000001</v>
      </c>
      <c r="G11725" s="701">
        <f t="shared" si="914"/>
        <v>135.36000000000001</v>
      </c>
      <c r="H11725" s="359"/>
    </row>
    <row r="11726" spans="1:8" s="196" customFormat="1" ht="15" customHeight="1">
      <c r="A11726" s="167"/>
      <c r="B11726" s="291"/>
      <c r="C11726" s="425" t="s">
        <v>4870</v>
      </c>
      <c r="D11726" s="1321" t="s">
        <v>4827</v>
      </c>
      <c r="E11726" s="425">
        <v>1E-3</v>
      </c>
      <c r="F11726" s="649">
        <v>30250</v>
      </c>
      <c r="G11726" s="701">
        <f t="shared" si="914"/>
        <v>30.25</v>
      </c>
      <c r="H11726" s="359"/>
    </row>
    <row r="11727" spans="1:8" s="196" customFormat="1" ht="15" customHeight="1">
      <c r="A11727" s="167"/>
      <c r="B11727" s="291"/>
      <c r="C11727" s="425" t="s">
        <v>4966</v>
      </c>
      <c r="D11727" s="1321" t="s">
        <v>4967</v>
      </c>
      <c r="E11727" s="425">
        <v>1E-3</v>
      </c>
      <c r="F11727" s="649">
        <v>71442</v>
      </c>
      <c r="G11727" s="701">
        <f t="shared" si="914"/>
        <v>71.442000000000007</v>
      </c>
      <c r="H11727" s="359"/>
    </row>
    <row r="11728" spans="1:8" s="196" customFormat="1" ht="15" customHeight="1">
      <c r="A11728" s="167"/>
      <c r="B11728" s="291"/>
      <c r="C11728" s="425" t="s">
        <v>722</v>
      </c>
      <c r="D11728" s="1321" t="s">
        <v>577</v>
      </c>
      <c r="E11728" s="425">
        <v>2</v>
      </c>
      <c r="F11728" s="649">
        <v>1106</v>
      </c>
      <c r="G11728" s="701">
        <v>22</v>
      </c>
      <c r="H11728" s="359"/>
    </row>
    <row r="11729" spans="1:8" s="196" customFormat="1" ht="15" customHeight="1">
      <c r="A11729" s="167"/>
      <c r="B11729" s="291"/>
      <c r="C11729" s="425" t="s">
        <v>723</v>
      </c>
      <c r="D11729" s="1321" t="s">
        <v>39</v>
      </c>
      <c r="E11729" s="425">
        <v>0</v>
      </c>
      <c r="F11729" s="649">
        <v>690</v>
      </c>
      <c r="G11729" s="701">
        <f t="shared" si="914"/>
        <v>0</v>
      </c>
      <c r="H11729" s="359"/>
    </row>
    <row r="11730" spans="1:8" s="196" customFormat="1" ht="15" customHeight="1">
      <c r="A11730" s="167"/>
      <c r="B11730" s="291"/>
      <c r="C11730" s="425" t="s">
        <v>4848</v>
      </c>
      <c r="D11730" s="1321" t="s">
        <v>40</v>
      </c>
      <c r="E11730" s="425">
        <v>1</v>
      </c>
      <c r="F11730" s="649">
        <v>1720</v>
      </c>
      <c r="G11730" s="701">
        <f t="shared" si="914"/>
        <v>1720</v>
      </c>
      <c r="H11730" s="359"/>
    </row>
    <row r="11731" spans="1:8" s="196" customFormat="1" ht="15" customHeight="1">
      <c r="A11731" s="167"/>
      <c r="B11731" s="291"/>
      <c r="C11731" s="1591" t="s">
        <v>4844</v>
      </c>
      <c r="D11731" s="1592" t="s">
        <v>4845</v>
      </c>
      <c r="E11731" s="1591">
        <v>5</v>
      </c>
      <c r="F11731" s="1593">
        <v>393</v>
      </c>
      <c r="G11731" s="701">
        <v>98.25</v>
      </c>
      <c r="H11731" s="359"/>
    </row>
    <row r="11732" spans="1:8" s="196" customFormat="1" ht="15" customHeight="1">
      <c r="A11732" s="167"/>
      <c r="B11732" s="291"/>
      <c r="C11732" s="425" t="s">
        <v>4836</v>
      </c>
      <c r="D11732" s="1321" t="s">
        <v>592</v>
      </c>
      <c r="E11732" s="425">
        <v>3</v>
      </c>
      <c r="F11732" s="649">
        <v>602</v>
      </c>
      <c r="G11732" s="701">
        <v>9</v>
      </c>
      <c r="H11732" s="359"/>
    </row>
    <row r="11733" spans="1:8" s="196" customFormat="1">
      <c r="A11733" s="167"/>
      <c r="B11733" s="291"/>
      <c r="C11733" s="1591" t="s">
        <v>4846</v>
      </c>
      <c r="D11733" s="1592" t="s">
        <v>4847</v>
      </c>
      <c r="E11733" s="1591">
        <v>1</v>
      </c>
      <c r="F11733" s="1593">
        <v>842</v>
      </c>
      <c r="G11733" s="701">
        <f t="shared" si="914"/>
        <v>842</v>
      </c>
      <c r="H11733" s="359"/>
    </row>
    <row r="11734" spans="1:8" s="196" customFormat="1" ht="30">
      <c r="A11734" s="167"/>
      <c r="B11734" s="291"/>
      <c r="C11734" s="425" t="s">
        <v>4849</v>
      </c>
      <c r="D11734" s="1321" t="s">
        <v>4929</v>
      </c>
      <c r="E11734" s="258">
        <v>1</v>
      </c>
      <c r="F11734" s="649">
        <v>460</v>
      </c>
      <c r="G11734" s="701">
        <f t="shared" si="914"/>
        <v>460</v>
      </c>
      <c r="H11734" s="359"/>
    </row>
    <row r="11735" spans="1:8" s="196" customFormat="1">
      <c r="A11735" s="167"/>
      <c r="B11735" s="291"/>
      <c r="C11735" s="425"/>
      <c r="D11735" s="1321"/>
      <c r="E11735" s="1321"/>
      <c r="F11735" s="204"/>
      <c r="G11735" s="1533">
        <f>SUM(G11721:G11734)</f>
        <v>3641.596</v>
      </c>
      <c r="H11735" s="359"/>
    </row>
    <row r="11736" spans="1:8" s="196" customFormat="1" ht="30">
      <c r="A11736" s="167" t="s">
        <v>6060</v>
      </c>
      <c r="B11736" s="291" t="s">
        <v>4408</v>
      </c>
      <c r="C11736" s="425"/>
      <c r="D11736" s="1321"/>
      <c r="E11736" s="1321"/>
      <c r="F11736" s="204"/>
      <c r="G11736" s="1533"/>
      <c r="H11736" s="359"/>
    </row>
    <row r="11737" spans="1:8" s="196" customFormat="1" ht="45">
      <c r="A11737" s="167"/>
      <c r="B11737" s="291"/>
      <c r="C11737" s="425" t="s">
        <v>4968</v>
      </c>
      <c r="D11737" s="1321" t="s">
        <v>5134</v>
      </c>
      <c r="E11737" s="425">
        <v>1E-3</v>
      </c>
      <c r="F11737" s="649">
        <v>39598</v>
      </c>
      <c r="G11737" s="701">
        <f>F11737*E11737</f>
        <v>39.597999999999999</v>
      </c>
      <c r="H11737" s="359"/>
    </row>
    <row r="11738" spans="1:8" s="196" customFormat="1">
      <c r="A11738" s="167"/>
      <c r="B11738" s="291"/>
      <c r="C11738" s="425" t="s">
        <v>576</v>
      </c>
      <c r="D11738" s="1321" t="s">
        <v>39</v>
      </c>
      <c r="E11738" s="425">
        <v>0.1</v>
      </c>
      <c r="F11738" s="649">
        <v>800</v>
      </c>
      <c r="G11738" s="701">
        <f t="shared" ref="G11738" si="915">F11738*E11738</f>
        <v>80</v>
      </c>
      <c r="H11738" s="359"/>
    </row>
    <row r="11739" spans="1:8" s="196" customFormat="1">
      <c r="A11739" s="167"/>
      <c r="B11739" s="291"/>
      <c r="C11739" s="425" t="s">
        <v>335</v>
      </c>
      <c r="D11739" s="1321" t="s">
        <v>5137</v>
      </c>
      <c r="E11739" s="425">
        <v>20</v>
      </c>
      <c r="F11739" s="649">
        <v>4771</v>
      </c>
      <c r="G11739" s="701">
        <v>95</v>
      </c>
      <c r="H11739" s="359"/>
    </row>
    <row r="11740" spans="1:8" s="196" customFormat="1">
      <c r="A11740" s="167"/>
      <c r="B11740" s="291"/>
      <c r="C11740" s="425" t="s">
        <v>722</v>
      </c>
      <c r="D11740" s="1321" t="s">
        <v>577</v>
      </c>
      <c r="E11740" s="425">
        <v>2</v>
      </c>
      <c r="F11740" s="649">
        <v>1106</v>
      </c>
      <c r="G11740" s="701">
        <v>22</v>
      </c>
      <c r="H11740" s="359"/>
    </row>
    <row r="11741" spans="1:8" s="196" customFormat="1" ht="30">
      <c r="A11741" s="167"/>
      <c r="B11741" s="291"/>
      <c r="C11741" s="425" t="s">
        <v>4919</v>
      </c>
      <c r="D11741" s="1321" t="s">
        <v>4879</v>
      </c>
      <c r="E11741" s="425">
        <v>2</v>
      </c>
      <c r="F11741" s="649">
        <v>636</v>
      </c>
      <c r="G11741" s="701">
        <v>2.5</v>
      </c>
      <c r="H11741" s="359"/>
    </row>
    <row r="11742" spans="1:8" s="196" customFormat="1" ht="30">
      <c r="A11742" s="167"/>
      <c r="B11742" s="291"/>
      <c r="C11742" s="425" t="s">
        <v>4848</v>
      </c>
      <c r="D11742" s="1321" t="s">
        <v>40</v>
      </c>
      <c r="E11742" s="425">
        <v>1</v>
      </c>
      <c r="F11742" s="649">
        <v>1720</v>
      </c>
      <c r="G11742" s="701">
        <f t="shared" ref="G11742:G11743" si="916">F11742*E11742</f>
        <v>1720</v>
      </c>
      <c r="H11742" s="359"/>
    </row>
    <row r="11743" spans="1:8" s="196" customFormat="1" ht="30">
      <c r="A11743" s="167"/>
      <c r="B11743" s="291"/>
      <c r="C11743" s="425" t="s">
        <v>4849</v>
      </c>
      <c r="D11743" s="1321" t="s">
        <v>4929</v>
      </c>
      <c r="E11743" s="258">
        <v>1</v>
      </c>
      <c r="F11743" s="649">
        <v>460</v>
      </c>
      <c r="G11743" s="701">
        <f t="shared" si="916"/>
        <v>460</v>
      </c>
      <c r="H11743" s="359"/>
    </row>
    <row r="11744" spans="1:8" s="196" customFormat="1">
      <c r="A11744" s="167"/>
      <c r="B11744" s="291"/>
      <c r="C11744" s="425"/>
      <c r="D11744" s="1321"/>
      <c r="E11744" s="1321"/>
      <c r="F11744" s="204"/>
      <c r="G11744" s="1533">
        <f>SUM(G11737:G11743)</f>
        <v>2419.098</v>
      </c>
      <c r="H11744" s="359"/>
    </row>
    <row r="11745" spans="1:8 16373:16373" s="196" customFormat="1" ht="195">
      <c r="A11745" s="167" t="s">
        <v>6056</v>
      </c>
      <c r="B11745" s="291" t="s">
        <v>4277</v>
      </c>
      <c r="C11745" s="425" t="s">
        <v>5171</v>
      </c>
      <c r="D11745" s="1321" t="s">
        <v>663</v>
      </c>
      <c r="E11745" s="425">
        <v>1</v>
      </c>
      <c r="F11745" s="649">
        <v>217755</v>
      </c>
      <c r="G11745" s="701">
        <v>3959.18</v>
      </c>
      <c r="H11745" s="359"/>
      <c r="XES11745" s="196">
        <f>SUM(H11745:XER11745)</f>
        <v>0</v>
      </c>
    </row>
    <row r="11746" spans="1:8 16373:16373" s="196" customFormat="1">
      <c r="A11746" s="167"/>
      <c r="B11746" s="291"/>
      <c r="C11746" s="425" t="s">
        <v>335</v>
      </c>
      <c r="D11746" s="1321" t="s">
        <v>5137</v>
      </c>
      <c r="E11746" s="425">
        <v>20</v>
      </c>
      <c r="F11746" s="649">
        <v>4771</v>
      </c>
      <c r="G11746" s="701">
        <v>95</v>
      </c>
      <c r="H11746" s="359"/>
    </row>
    <row r="11747" spans="1:8 16373:16373" s="196" customFormat="1">
      <c r="A11747" s="167"/>
      <c r="B11747" s="291"/>
      <c r="C11747" s="425" t="s">
        <v>4927</v>
      </c>
      <c r="D11747" s="1588" t="s">
        <v>5141</v>
      </c>
      <c r="E11747" s="425">
        <v>3</v>
      </c>
      <c r="F11747" s="649">
        <v>353301</v>
      </c>
      <c r="G11747" s="701">
        <v>1059.9000000000001</v>
      </c>
      <c r="H11747" s="359"/>
    </row>
    <row r="11748" spans="1:8 16373:16373" s="196" customFormat="1" ht="30">
      <c r="A11748" s="167"/>
      <c r="B11748" s="291"/>
      <c r="C11748" s="425" t="s">
        <v>4928</v>
      </c>
      <c r="D11748" s="1321" t="s">
        <v>5145</v>
      </c>
      <c r="E11748" s="258">
        <v>2</v>
      </c>
      <c r="F11748" s="649">
        <v>39480</v>
      </c>
      <c r="G11748" s="701">
        <v>158</v>
      </c>
      <c r="H11748" s="359"/>
    </row>
    <row r="11749" spans="1:8 16373:16373" s="196" customFormat="1">
      <c r="A11749" s="167"/>
      <c r="B11749" s="291"/>
      <c r="C11749" s="425" t="s">
        <v>576</v>
      </c>
      <c r="D11749" s="1321" t="s">
        <v>39</v>
      </c>
      <c r="E11749" s="425">
        <v>0.1</v>
      </c>
      <c r="F11749" s="649">
        <v>800</v>
      </c>
      <c r="G11749" s="701">
        <f t="shared" ref="G11749:G11753" si="917">F11749*E11749</f>
        <v>80</v>
      </c>
      <c r="H11749" s="359"/>
      <c r="XES11749" s="196">
        <f>SUM(E11749:XER11749)</f>
        <v>880.1</v>
      </c>
    </row>
    <row r="11750" spans="1:8 16373:16373" s="196" customFormat="1" ht="30">
      <c r="A11750" s="167"/>
      <c r="B11750" s="291"/>
      <c r="C11750" s="425" t="s">
        <v>4848</v>
      </c>
      <c r="D11750" s="1321" t="s">
        <v>40</v>
      </c>
      <c r="E11750" s="425">
        <v>1</v>
      </c>
      <c r="F11750" s="649">
        <v>1720</v>
      </c>
      <c r="G11750" s="701">
        <f t="shared" si="917"/>
        <v>1720</v>
      </c>
      <c r="H11750" s="359"/>
      <c r="XES11750" s="196">
        <f>SUM(E11750:XER11750)</f>
        <v>3441</v>
      </c>
    </row>
    <row r="11751" spans="1:8 16373:16373" s="196" customFormat="1">
      <c r="A11751" s="167"/>
      <c r="B11751" s="291"/>
      <c r="C11751" s="425" t="s">
        <v>4902</v>
      </c>
      <c r="D11751" s="1321" t="s">
        <v>577</v>
      </c>
      <c r="E11751" s="425">
        <v>2</v>
      </c>
      <c r="F11751" s="649">
        <v>1106</v>
      </c>
      <c r="G11751" s="701">
        <v>22</v>
      </c>
      <c r="H11751" s="359"/>
      <c r="XES11751" s="196">
        <f>SUM(E11751:XER11751)</f>
        <v>1130</v>
      </c>
    </row>
    <row r="11752" spans="1:8 16373:16373" s="196" customFormat="1">
      <c r="A11752" s="167"/>
      <c r="B11752" s="291"/>
      <c r="C11752" s="425" t="s">
        <v>723</v>
      </c>
      <c r="D11752" s="1321" t="s">
        <v>39</v>
      </c>
      <c r="E11752" s="425">
        <v>0</v>
      </c>
      <c r="F11752" s="649">
        <v>690</v>
      </c>
      <c r="G11752" s="701">
        <f t="shared" si="917"/>
        <v>0</v>
      </c>
      <c r="H11752" s="359"/>
      <c r="XES11752" s="196">
        <f>SUM(E11752:XER11752)</f>
        <v>690</v>
      </c>
    </row>
    <row r="11753" spans="1:8 16373:16373" s="196" customFormat="1" ht="30">
      <c r="A11753" s="167"/>
      <c r="B11753" s="291"/>
      <c r="C11753" s="425" t="s">
        <v>4849</v>
      </c>
      <c r="D11753" s="1321" t="s">
        <v>4929</v>
      </c>
      <c r="E11753" s="258">
        <v>1</v>
      </c>
      <c r="F11753" s="649">
        <v>460</v>
      </c>
      <c r="G11753" s="701">
        <f t="shared" si="917"/>
        <v>460</v>
      </c>
      <c r="H11753" s="359"/>
      <c r="XES11753" s="196">
        <f>SUM(E11753:XER11753)</f>
        <v>921</v>
      </c>
    </row>
    <row r="11754" spans="1:8 16373:16373" s="196" customFormat="1">
      <c r="A11754" s="167"/>
      <c r="B11754" s="291"/>
      <c r="C11754" s="425"/>
      <c r="D11754" s="1321"/>
      <c r="E11754" s="1321"/>
      <c r="F11754" s="204"/>
      <c r="G11754" s="1533">
        <f>SUM(G11745:G11753)</f>
        <v>7554.08</v>
      </c>
      <c r="H11754" s="359"/>
    </row>
    <row r="11755" spans="1:8 16373:16373" s="196" customFormat="1">
      <c r="A11755" s="749" t="s">
        <v>6061</v>
      </c>
      <c r="B11755" s="291" t="s">
        <v>4969</v>
      </c>
      <c r="C11755" s="425" t="s">
        <v>4970</v>
      </c>
      <c r="D11755" s="1321" t="s">
        <v>4971</v>
      </c>
      <c r="E11755" s="425">
        <v>1</v>
      </c>
      <c r="F11755" s="649">
        <v>4041.6</v>
      </c>
      <c r="G11755" s="701">
        <f>F11755/96</f>
        <v>42.1</v>
      </c>
      <c r="H11755" s="359"/>
    </row>
    <row r="11756" spans="1:8 16373:16373" s="196" customFormat="1">
      <c r="A11756" s="749"/>
      <c r="B11756" s="291"/>
      <c r="C11756" s="425" t="s">
        <v>576</v>
      </c>
      <c r="D11756" s="1321" t="s">
        <v>39</v>
      </c>
      <c r="E11756" s="425">
        <v>0.1</v>
      </c>
      <c r="F11756" s="649">
        <v>800</v>
      </c>
      <c r="G11756" s="701">
        <f t="shared" ref="G11756:G11762" si="918">F11756*E11756</f>
        <v>80</v>
      </c>
      <c r="H11756" s="359"/>
    </row>
    <row r="11757" spans="1:8 16373:16373" s="196" customFormat="1">
      <c r="A11757" s="749"/>
      <c r="B11757" s="291"/>
      <c r="C11757" s="425" t="s">
        <v>335</v>
      </c>
      <c r="D11757" s="1321" t="s">
        <v>5137</v>
      </c>
      <c r="E11757" s="425">
        <v>20</v>
      </c>
      <c r="F11757" s="649">
        <v>4771</v>
      </c>
      <c r="G11757" s="701">
        <v>95</v>
      </c>
      <c r="H11757" s="359"/>
    </row>
    <row r="11758" spans="1:8 16373:16373" s="196" customFormat="1" ht="26.25" customHeight="1">
      <c r="A11758" s="749"/>
      <c r="B11758" s="291"/>
      <c r="C11758" s="425" t="s">
        <v>4919</v>
      </c>
      <c r="D11758" s="1321" t="s">
        <v>4879</v>
      </c>
      <c r="E11758" s="425">
        <v>2</v>
      </c>
      <c r="F11758" s="649">
        <v>636</v>
      </c>
      <c r="G11758" s="701">
        <v>2.5</v>
      </c>
      <c r="H11758" s="359"/>
    </row>
    <row r="11759" spans="1:8 16373:16373" s="196" customFormat="1" ht="18.75" customHeight="1">
      <c r="A11759" s="749"/>
      <c r="B11759" s="291"/>
      <c r="C11759" s="425" t="s">
        <v>723</v>
      </c>
      <c r="D11759" s="1321" t="s">
        <v>39</v>
      </c>
      <c r="E11759" s="425">
        <v>0</v>
      </c>
      <c r="F11759" s="649">
        <v>690</v>
      </c>
      <c r="G11759" s="701">
        <f t="shared" si="918"/>
        <v>0</v>
      </c>
      <c r="H11759" s="359"/>
    </row>
    <row r="11760" spans="1:8 16373:16373" s="196" customFormat="1">
      <c r="A11760" s="749"/>
      <c r="B11760" s="291"/>
      <c r="C11760" s="425" t="s">
        <v>722</v>
      </c>
      <c r="D11760" s="1321" t="s">
        <v>577</v>
      </c>
      <c r="E11760" s="425">
        <v>2</v>
      </c>
      <c r="F11760" s="649">
        <v>1106</v>
      </c>
      <c r="G11760" s="701">
        <v>22</v>
      </c>
      <c r="H11760" s="359"/>
    </row>
    <row r="11761" spans="1:8" s="196" customFormat="1" ht="30">
      <c r="A11761" s="749"/>
      <c r="B11761" s="291"/>
      <c r="C11761" s="425" t="s">
        <v>4848</v>
      </c>
      <c r="D11761" s="1321" t="s">
        <v>40</v>
      </c>
      <c r="E11761" s="425">
        <v>1</v>
      </c>
      <c r="F11761" s="649">
        <v>1720</v>
      </c>
      <c r="G11761" s="701">
        <f t="shared" si="918"/>
        <v>1720</v>
      </c>
      <c r="H11761" s="359"/>
    </row>
    <row r="11762" spans="1:8" s="196" customFormat="1" ht="30">
      <c r="A11762" s="749"/>
      <c r="B11762" s="291"/>
      <c r="C11762" s="425" t="s">
        <v>4849</v>
      </c>
      <c r="D11762" s="1321" t="s">
        <v>4929</v>
      </c>
      <c r="E11762" s="258">
        <v>1</v>
      </c>
      <c r="F11762" s="649">
        <v>460</v>
      </c>
      <c r="G11762" s="701">
        <f t="shared" si="918"/>
        <v>460</v>
      </c>
      <c r="H11762" s="359"/>
    </row>
    <row r="11763" spans="1:8" s="196" customFormat="1">
      <c r="A11763" s="749"/>
      <c r="B11763" s="776"/>
      <c r="C11763" s="425"/>
      <c r="D11763" s="1321"/>
      <c r="E11763" s="1321"/>
      <c r="F11763" s="204"/>
      <c r="G11763" s="1533">
        <f>SUM(G11755:G11762)</f>
        <v>2421.6</v>
      </c>
      <c r="H11763" s="359"/>
    </row>
    <row r="11764" spans="1:8" s="196" customFormat="1">
      <c r="A11764" s="883" t="s">
        <v>612</v>
      </c>
      <c r="B11764" s="862" t="s">
        <v>4279</v>
      </c>
      <c r="C11764" s="425"/>
      <c r="D11764" s="1321"/>
      <c r="E11764" s="1321"/>
      <c r="F11764" s="204"/>
      <c r="G11764" s="1533"/>
      <c r="H11764" s="186"/>
    </row>
    <row r="11765" spans="1:8" s="196" customFormat="1" ht="34.5" customHeight="1">
      <c r="A11765" s="742" t="s">
        <v>6062</v>
      </c>
      <c r="B11765" s="291" t="s">
        <v>4410</v>
      </c>
      <c r="C11765" s="425" t="s">
        <v>4930</v>
      </c>
      <c r="D11765" s="1321" t="s">
        <v>5146</v>
      </c>
      <c r="E11765" s="425">
        <v>2E-3</v>
      </c>
      <c r="F11765" s="649">
        <v>34500</v>
      </c>
      <c r="G11765" s="701">
        <f>F11765*E11765</f>
        <v>69</v>
      </c>
      <c r="H11765" s="359"/>
    </row>
    <row r="11766" spans="1:8" s="196" customFormat="1">
      <c r="A11766" s="749"/>
      <c r="B11766" s="776"/>
      <c r="C11766" s="425" t="s">
        <v>4882</v>
      </c>
      <c r="D11766" s="1321" t="s">
        <v>4931</v>
      </c>
      <c r="E11766" s="425">
        <v>1E-3</v>
      </c>
      <c r="F11766" s="649">
        <v>45172</v>
      </c>
      <c r="G11766" s="701">
        <f t="shared" ref="G11766" si="919">F11766*E11766</f>
        <v>45.172000000000004</v>
      </c>
      <c r="H11766" s="359"/>
    </row>
    <row r="11767" spans="1:8" s="196" customFormat="1">
      <c r="A11767" s="749"/>
      <c r="B11767" s="776"/>
      <c r="C11767" s="425" t="s">
        <v>722</v>
      </c>
      <c r="D11767" s="1321" t="s">
        <v>577</v>
      </c>
      <c r="E11767" s="425">
        <v>2</v>
      </c>
      <c r="F11767" s="649">
        <v>1106</v>
      </c>
      <c r="G11767" s="701">
        <v>22</v>
      </c>
      <c r="H11767" s="359"/>
    </row>
    <row r="11768" spans="1:8" s="196" customFormat="1" ht="30">
      <c r="A11768" s="749"/>
      <c r="B11768" s="776"/>
      <c r="C11768" s="425" t="s">
        <v>4848</v>
      </c>
      <c r="D11768" s="1321" t="s">
        <v>40</v>
      </c>
      <c r="E11768" s="425">
        <v>1</v>
      </c>
      <c r="F11768" s="649">
        <v>1970</v>
      </c>
      <c r="G11768" s="701">
        <f t="shared" ref="G11768:G11775" si="920">F11768*E11768</f>
        <v>1970</v>
      </c>
      <c r="H11768" s="359"/>
    </row>
    <row r="11769" spans="1:8" s="196" customFormat="1">
      <c r="A11769" s="749"/>
      <c r="B11769" s="776"/>
      <c r="C11769" s="425" t="s">
        <v>576</v>
      </c>
      <c r="D11769" s="1321" t="s">
        <v>39</v>
      </c>
      <c r="E11769" s="425">
        <v>0.2</v>
      </c>
      <c r="F11769" s="649">
        <v>800</v>
      </c>
      <c r="G11769" s="701">
        <f t="shared" si="920"/>
        <v>160</v>
      </c>
      <c r="H11769" s="359"/>
    </row>
    <row r="11770" spans="1:8" s="196" customFormat="1" ht="30">
      <c r="A11770" s="749"/>
      <c r="B11770" s="776"/>
      <c r="C11770" s="425" t="s">
        <v>4919</v>
      </c>
      <c r="D11770" s="1321" t="s">
        <v>4879</v>
      </c>
      <c r="E11770" s="425">
        <v>2</v>
      </c>
      <c r="F11770" s="649">
        <v>636</v>
      </c>
      <c r="G11770" s="701">
        <v>2.5</v>
      </c>
      <c r="H11770" s="359"/>
    </row>
    <row r="11771" spans="1:8" s="196" customFormat="1">
      <c r="A11771" s="749"/>
      <c r="B11771" s="776"/>
      <c r="C11771" s="425" t="s">
        <v>335</v>
      </c>
      <c r="D11771" s="1321" t="s">
        <v>5137</v>
      </c>
      <c r="E11771" s="425">
        <v>20</v>
      </c>
      <c r="F11771" s="649">
        <v>4771</v>
      </c>
      <c r="G11771" s="701">
        <v>95</v>
      </c>
      <c r="H11771" s="359"/>
    </row>
    <row r="11772" spans="1:8" s="196" customFormat="1" ht="30">
      <c r="A11772" s="749"/>
      <c r="B11772" s="776"/>
      <c r="C11772" s="425" t="s">
        <v>4849</v>
      </c>
      <c r="D11772" s="1321" t="s">
        <v>4929</v>
      </c>
      <c r="E11772" s="258">
        <v>1</v>
      </c>
      <c r="F11772" s="649">
        <v>460</v>
      </c>
      <c r="G11772" s="701">
        <f t="shared" si="920"/>
        <v>460</v>
      </c>
      <c r="H11772" s="359"/>
    </row>
    <row r="11773" spans="1:8" s="196" customFormat="1">
      <c r="A11773" s="749"/>
      <c r="B11773" s="776"/>
      <c r="C11773" s="1591" t="s">
        <v>4844</v>
      </c>
      <c r="D11773" s="1592" t="s">
        <v>4845</v>
      </c>
      <c r="E11773" s="1591">
        <v>5</v>
      </c>
      <c r="F11773" s="1593">
        <v>393</v>
      </c>
      <c r="G11773" s="701">
        <v>98.25</v>
      </c>
      <c r="H11773" s="359"/>
    </row>
    <row r="11774" spans="1:8" s="196" customFormat="1">
      <c r="A11774" s="749"/>
      <c r="B11774" s="776"/>
      <c r="C11774" s="425" t="s">
        <v>4836</v>
      </c>
      <c r="D11774" s="1321" t="s">
        <v>592</v>
      </c>
      <c r="E11774" s="425">
        <v>2</v>
      </c>
      <c r="F11774" s="649">
        <v>602</v>
      </c>
      <c r="G11774" s="701">
        <v>6</v>
      </c>
      <c r="H11774" s="359"/>
    </row>
    <row r="11775" spans="1:8" s="196" customFormat="1">
      <c r="A11775" s="749"/>
      <c r="B11775" s="776"/>
      <c r="C11775" s="1591" t="s">
        <v>4846</v>
      </c>
      <c r="D11775" s="1592" t="s">
        <v>4847</v>
      </c>
      <c r="E11775" s="1591">
        <v>1</v>
      </c>
      <c r="F11775" s="1593">
        <v>842</v>
      </c>
      <c r="G11775" s="701">
        <f t="shared" si="920"/>
        <v>842</v>
      </c>
      <c r="H11775" s="359"/>
    </row>
    <row r="11776" spans="1:8" s="196" customFormat="1">
      <c r="A11776" s="749"/>
      <c r="B11776" s="776"/>
      <c r="C11776" s="425"/>
      <c r="D11776" s="1321"/>
      <c r="E11776" s="1321"/>
      <c r="F11776" s="204"/>
      <c r="G11776" s="1533">
        <f>SUM(G11765:G11775)</f>
        <v>3769.922</v>
      </c>
      <c r="H11776" s="359"/>
    </row>
    <row r="11777" spans="1:8" s="196" customFormat="1" ht="30">
      <c r="A11777" s="742" t="s">
        <v>6063</v>
      </c>
      <c r="B11777" s="291" t="s">
        <v>4411</v>
      </c>
      <c r="C11777" s="425" t="s">
        <v>4973</v>
      </c>
      <c r="D11777" s="1321" t="s">
        <v>4974</v>
      </c>
      <c r="E11777" s="425">
        <v>2E-3</v>
      </c>
      <c r="F11777" s="649">
        <v>40037</v>
      </c>
      <c r="G11777" s="701">
        <f>F11777*E11777</f>
        <v>80.073999999999998</v>
      </c>
      <c r="H11777" s="359"/>
    </row>
    <row r="11778" spans="1:8" s="196" customFormat="1">
      <c r="A11778" s="742"/>
      <c r="B11778" s="291"/>
      <c r="C11778" s="425" t="s">
        <v>576</v>
      </c>
      <c r="D11778" s="1321" t="s">
        <v>39</v>
      </c>
      <c r="E11778" s="425">
        <v>0.1</v>
      </c>
      <c r="F11778" s="649">
        <v>800</v>
      </c>
      <c r="G11778" s="701">
        <f t="shared" ref="G11778" si="921">F11778*E11778</f>
        <v>80</v>
      </c>
      <c r="H11778" s="359"/>
    </row>
    <row r="11779" spans="1:8" s="196" customFormat="1">
      <c r="A11779" s="742"/>
      <c r="B11779" s="291"/>
      <c r="C11779" s="425" t="s">
        <v>335</v>
      </c>
      <c r="D11779" s="1321" t="s">
        <v>5137</v>
      </c>
      <c r="E11779" s="425">
        <v>20</v>
      </c>
      <c r="F11779" s="649">
        <v>4771</v>
      </c>
      <c r="G11779" s="701">
        <v>95</v>
      </c>
      <c r="H11779" s="359"/>
    </row>
    <row r="11780" spans="1:8" s="196" customFormat="1">
      <c r="A11780" s="742"/>
      <c r="B11780" s="291"/>
      <c r="C11780" s="425" t="s">
        <v>722</v>
      </c>
      <c r="D11780" s="1321" t="s">
        <v>577</v>
      </c>
      <c r="E11780" s="425">
        <v>2</v>
      </c>
      <c r="F11780" s="649">
        <v>1106</v>
      </c>
      <c r="G11780" s="701">
        <v>22</v>
      </c>
      <c r="H11780" s="359"/>
    </row>
    <row r="11781" spans="1:8" s="196" customFormat="1" ht="30">
      <c r="A11781" s="749"/>
      <c r="B11781" s="776"/>
      <c r="C11781" s="425" t="s">
        <v>4919</v>
      </c>
      <c r="D11781" s="1321" t="s">
        <v>4879</v>
      </c>
      <c r="E11781" s="425">
        <v>2</v>
      </c>
      <c r="F11781" s="649">
        <v>636</v>
      </c>
      <c r="G11781" s="701">
        <v>2.5</v>
      </c>
      <c r="H11781" s="359"/>
    </row>
    <row r="11782" spans="1:8" s="196" customFormat="1">
      <c r="A11782" s="749"/>
      <c r="B11782" s="776"/>
      <c r="C11782" s="425" t="s">
        <v>723</v>
      </c>
      <c r="D11782" s="1321" t="s">
        <v>39</v>
      </c>
      <c r="E11782" s="425">
        <v>0.02</v>
      </c>
      <c r="F11782" s="649">
        <v>9866</v>
      </c>
      <c r="G11782" s="701">
        <f t="shared" ref="G11782:G11783" si="922">F11782*E11782</f>
        <v>197.32</v>
      </c>
      <c r="H11782" s="359"/>
    </row>
    <row r="11783" spans="1:8" s="196" customFormat="1" ht="30">
      <c r="A11783" s="749"/>
      <c r="B11783" s="776"/>
      <c r="C11783" s="425" t="s">
        <v>4849</v>
      </c>
      <c r="D11783" s="1321" t="s">
        <v>4929</v>
      </c>
      <c r="E11783" s="258">
        <v>1</v>
      </c>
      <c r="F11783" s="649">
        <v>460</v>
      </c>
      <c r="G11783" s="701">
        <f t="shared" si="922"/>
        <v>460</v>
      </c>
      <c r="H11783" s="359"/>
    </row>
    <row r="11784" spans="1:8" s="196" customFormat="1">
      <c r="A11784" s="742"/>
      <c r="B11784" s="291"/>
      <c r="C11784" s="425"/>
      <c r="D11784" s="1321"/>
      <c r="E11784" s="1321"/>
      <c r="F11784" s="204"/>
      <c r="G11784" s="1533">
        <f>SUM(G11777:G11783)</f>
        <v>936.89400000000001</v>
      </c>
      <c r="H11784" s="359"/>
    </row>
    <row r="11785" spans="1:8" s="196" customFormat="1" ht="15" customHeight="1">
      <c r="A11785" s="742" t="s">
        <v>6057</v>
      </c>
      <c r="B11785" s="291" t="s">
        <v>4975</v>
      </c>
      <c r="C11785" s="425" t="s">
        <v>5172</v>
      </c>
      <c r="D11785" s="1321" t="s">
        <v>4971</v>
      </c>
      <c r="E11785" s="425">
        <v>1</v>
      </c>
      <c r="F11785" s="649">
        <v>269438</v>
      </c>
      <c r="G11785" s="701">
        <v>2245.3159999999998</v>
      </c>
      <c r="H11785" s="359"/>
    </row>
    <row r="11786" spans="1:8" s="196" customFormat="1">
      <c r="A11786" s="749"/>
      <c r="B11786" s="776"/>
      <c r="C11786" s="425" t="s">
        <v>576</v>
      </c>
      <c r="D11786" s="1321" t="s">
        <v>39</v>
      </c>
      <c r="E11786" s="425">
        <v>0.1</v>
      </c>
      <c r="F11786" s="649">
        <v>800</v>
      </c>
      <c r="G11786" s="701">
        <f t="shared" ref="G11786:G11792" si="923">F11786*E11786</f>
        <v>80</v>
      </c>
      <c r="H11786" s="359"/>
    </row>
    <row r="11787" spans="1:8" s="196" customFormat="1">
      <c r="A11787" s="749"/>
      <c r="B11787" s="776"/>
      <c r="C11787" s="425" t="s">
        <v>335</v>
      </c>
      <c r="D11787" s="1321" t="s">
        <v>5137</v>
      </c>
      <c r="E11787" s="425">
        <v>20</v>
      </c>
      <c r="F11787" s="649">
        <v>4771</v>
      </c>
      <c r="G11787" s="701">
        <v>95</v>
      </c>
      <c r="H11787" s="359"/>
    </row>
    <row r="11788" spans="1:8" s="196" customFormat="1" ht="30">
      <c r="A11788" s="749"/>
      <c r="B11788" s="776"/>
      <c r="C11788" s="425" t="s">
        <v>4919</v>
      </c>
      <c r="D11788" s="1321" t="s">
        <v>4879</v>
      </c>
      <c r="E11788" s="425">
        <v>2</v>
      </c>
      <c r="F11788" s="649">
        <v>636</v>
      </c>
      <c r="G11788" s="701">
        <v>2.5</v>
      </c>
      <c r="H11788" s="359"/>
    </row>
    <row r="11789" spans="1:8" s="196" customFormat="1">
      <c r="A11789" s="749"/>
      <c r="B11789" s="776"/>
      <c r="C11789" s="425" t="s">
        <v>723</v>
      </c>
      <c r="D11789" s="1321" t="s">
        <v>39</v>
      </c>
      <c r="E11789" s="425">
        <v>0</v>
      </c>
      <c r="F11789" s="649">
        <v>690</v>
      </c>
      <c r="G11789" s="701">
        <f t="shared" si="923"/>
        <v>0</v>
      </c>
      <c r="H11789" s="359"/>
    </row>
    <row r="11790" spans="1:8" s="196" customFormat="1">
      <c r="A11790" s="749"/>
      <c r="B11790" s="776"/>
      <c r="C11790" s="425" t="s">
        <v>722</v>
      </c>
      <c r="D11790" s="1321" t="s">
        <v>577</v>
      </c>
      <c r="E11790" s="425">
        <v>2</v>
      </c>
      <c r="F11790" s="649">
        <v>1106</v>
      </c>
      <c r="G11790" s="701">
        <v>22</v>
      </c>
      <c r="H11790" s="359"/>
    </row>
    <row r="11791" spans="1:8" s="196" customFormat="1" ht="30">
      <c r="A11791" s="749"/>
      <c r="B11791" s="776"/>
      <c r="C11791" s="425" t="s">
        <v>4848</v>
      </c>
      <c r="D11791" s="1321" t="s">
        <v>40</v>
      </c>
      <c r="E11791" s="425">
        <v>1</v>
      </c>
      <c r="F11791" s="649">
        <v>1720</v>
      </c>
      <c r="G11791" s="701">
        <f t="shared" si="923"/>
        <v>1720</v>
      </c>
      <c r="H11791" s="359"/>
    </row>
    <row r="11792" spans="1:8" s="196" customFormat="1" ht="30">
      <c r="A11792" s="749"/>
      <c r="B11792" s="776"/>
      <c r="C11792" s="425" t="s">
        <v>4849</v>
      </c>
      <c r="D11792" s="1321" t="s">
        <v>4929</v>
      </c>
      <c r="E11792" s="258">
        <v>1</v>
      </c>
      <c r="F11792" s="649">
        <v>460</v>
      </c>
      <c r="G11792" s="701">
        <f t="shared" si="923"/>
        <v>460</v>
      </c>
      <c r="H11792" s="359"/>
    </row>
    <row r="11793" spans="1:8" s="196" customFormat="1">
      <c r="A11793" s="749"/>
      <c r="B11793" s="776"/>
      <c r="C11793" s="425"/>
      <c r="D11793" s="1321"/>
      <c r="E11793" s="1321"/>
      <c r="F11793" s="204"/>
      <c r="G11793" s="1533">
        <f>SUM(G11785:G11792)</f>
        <v>4624.8159999999998</v>
      </c>
      <c r="H11793" s="359"/>
    </row>
    <row r="11794" spans="1:8" s="196" customFormat="1" ht="30">
      <c r="A11794" s="742" t="s">
        <v>6064</v>
      </c>
      <c r="B11794" s="291" t="s">
        <v>4413</v>
      </c>
      <c r="C11794" s="425" t="s">
        <v>4976</v>
      </c>
      <c r="D11794" s="1321" t="s">
        <v>714</v>
      </c>
      <c r="E11794" s="425">
        <v>1</v>
      </c>
      <c r="F11794" s="649">
        <v>350170</v>
      </c>
      <c r="G11794" s="701">
        <v>5836.1</v>
      </c>
      <c r="H11794" s="359"/>
    </row>
    <row r="11795" spans="1:8" s="196" customFormat="1">
      <c r="A11795" s="742"/>
      <c r="B11795" s="291"/>
      <c r="C11795" s="425" t="s">
        <v>335</v>
      </c>
      <c r="D11795" s="1321" t="s">
        <v>5137</v>
      </c>
      <c r="E11795" s="425">
        <v>20</v>
      </c>
      <c r="F11795" s="649">
        <v>4771</v>
      </c>
      <c r="G11795" s="701">
        <v>95</v>
      </c>
      <c r="H11795" s="359"/>
    </row>
    <row r="11796" spans="1:8" s="196" customFormat="1">
      <c r="A11796" s="742"/>
      <c r="B11796" s="291"/>
      <c r="C11796" s="425" t="s">
        <v>4927</v>
      </c>
      <c r="D11796" s="1588" t="s">
        <v>5141</v>
      </c>
      <c r="E11796" s="425">
        <v>3</v>
      </c>
      <c r="F11796" s="649">
        <v>353301</v>
      </c>
      <c r="G11796" s="701">
        <v>1059.9000000000001</v>
      </c>
      <c r="H11796" s="359"/>
    </row>
    <row r="11797" spans="1:8" s="196" customFormat="1" ht="30">
      <c r="A11797" s="742"/>
      <c r="B11797" s="291"/>
      <c r="C11797" s="425" t="s">
        <v>4928</v>
      </c>
      <c r="D11797" s="1321" t="s">
        <v>5145</v>
      </c>
      <c r="E11797" s="258">
        <v>2</v>
      </c>
      <c r="F11797" s="649">
        <v>39480</v>
      </c>
      <c r="G11797" s="701">
        <v>158</v>
      </c>
      <c r="H11797" s="359"/>
    </row>
    <row r="11798" spans="1:8" s="196" customFormat="1">
      <c r="A11798" s="742"/>
      <c r="B11798" s="291"/>
      <c r="C11798" s="425" t="s">
        <v>576</v>
      </c>
      <c r="D11798" s="1321" t="s">
        <v>39</v>
      </c>
      <c r="E11798" s="425">
        <v>0.1</v>
      </c>
      <c r="F11798" s="649">
        <v>800</v>
      </c>
      <c r="G11798" s="701">
        <f t="shared" ref="G11798:G11802" si="924">F11798*E11798</f>
        <v>80</v>
      </c>
      <c r="H11798" s="359"/>
    </row>
    <row r="11799" spans="1:8" s="196" customFormat="1" ht="30">
      <c r="A11799" s="742"/>
      <c r="B11799" s="291"/>
      <c r="C11799" s="425" t="s">
        <v>4848</v>
      </c>
      <c r="D11799" s="1321" t="s">
        <v>40</v>
      </c>
      <c r="E11799" s="425">
        <v>1</v>
      </c>
      <c r="F11799" s="649">
        <v>1720</v>
      </c>
      <c r="G11799" s="701">
        <f t="shared" si="924"/>
        <v>1720</v>
      </c>
      <c r="H11799" s="359"/>
    </row>
    <row r="11800" spans="1:8" s="196" customFormat="1">
      <c r="A11800" s="742"/>
      <c r="B11800" s="291"/>
      <c r="C11800" s="425" t="s">
        <v>4902</v>
      </c>
      <c r="D11800" s="1321" t="s">
        <v>577</v>
      </c>
      <c r="E11800" s="425">
        <v>2</v>
      </c>
      <c r="F11800" s="649">
        <v>1106</v>
      </c>
      <c r="G11800" s="701">
        <v>22</v>
      </c>
      <c r="H11800" s="359"/>
    </row>
    <row r="11801" spans="1:8" s="196" customFormat="1">
      <c r="A11801" s="742"/>
      <c r="B11801" s="291"/>
      <c r="C11801" s="425" t="s">
        <v>723</v>
      </c>
      <c r="D11801" s="1321" t="s">
        <v>39</v>
      </c>
      <c r="E11801" s="425">
        <v>0</v>
      </c>
      <c r="F11801" s="649">
        <v>690</v>
      </c>
      <c r="G11801" s="701">
        <f t="shared" si="924"/>
        <v>0</v>
      </c>
      <c r="H11801" s="359"/>
    </row>
    <row r="11802" spans="1:8" s="196" customFormat="1" ht="30">
      <c r="A11802" s="749"/>
      <c r="B11802" s="776"/>
      <c r="C11802" s="425" t="s">
        <v>4849</v>
      </c>
      <c r="D11802" s="1321" t="s">
        <v>4929</v>
      </c>
      <c r="E11802" s="258">
        <v>1</v>
      </c>
      <c r="F11802" s="649">
        <v>460</v>
      </c>
      <c r="G11802" s="701">
        <f t="shared" si="924"/>
        <v>460</v>
      </c>
      <c r="H11802" s="359"/>
    </row>
    <row r="11803" spans="1:8" s="196" customFormat="1">
      <c r="A11803" s="742"/>
      <c r="B11803" s="291"/>
      <c r="C11803" s="742"/>
      <c r="D11803" s="359"/>
      <c r="E11803" s="359"/>
      <c r="F11803" s="208"/>
      <c r="G11803" s="889">
        <f>SUM(G11794:G11802)</f>
        <v>9431</v>
      </c>
      <c r="H11803" s="359"/>
    </row>
    <row r="11804" spans="1:8" s="196" customFormat="1" ht="28.5">
      <c r="A11804" s="474" t="s">
        <v>615</v>
      </c>
      <c r="B11804" s="400" t="s">
        <v>4284</v>
      </c>
      <c r="C11804" s="695"/>
      <c r="D11804" s="695"/>
      <c r="E11804" s="695"/>
      <c r="F11804" s="278"/>
      <c r="G11804" s="1541"/>
      <c r="H11804" s="285"/>
    </row>
    <row r="11805" spans="1:8" s="196" customFormat="1" ht="75">
      <c r="A11805" s="742" t="s">
        <v>6065</v>
      </c>
      <c r="B11805" s="291" t="s">
        <v>4415</v>
      </c>
      <c r="C11805" s="742" t="s">
        <v>5173</v>
      </c>
      <c r="D11805" s="878" t="s">
        <v>5165</v>
      </c>
      <c r="E11805" s="742">
        <v>1E-3</v>
      </c>
      <c r="F11805" s="668">
        <v>116706</v>
      </c>
      <c r="G11805" s="880">
        <f>F11805*E11805</f>
        <v>116.706</v>
      </c>
      <c r="H11805" s="359"/>
    </row>
    <row r="11806" spans="1:8" s="196" customFormat="1">
      <c r="A11806" s="749"/>
      <c r="B11806" s="776"/>
      <c r="C11806" s="425" t="s">
        <v>576</v>
      </c>
      <c r="D11806" s="1321" t="s">
        <v>39</v>
      </c>
      <c r="E11806" s="425">
        <v>0.1</v>
      </c>
      <c r="F11806" s="649">
        <v>800</v>
      </c>
      <c r="G11806" s="701">
        <f t="shared" ref="G11806:G11810" si="925">F11806*E11806</f>
        <v>80</v>
      </c>
      <c r="H11806" s="359"/>
    </row>
    <row r="11807" spans="1:8" s="196" customFormat="1" ht="30">
      <c r="A11807" s="749"/>
      <c r="B11807" s="776"/>
      <c r="C11807" s="425" t="s">
        <v>4848</v>
      </c>
      <c r="D11807" s="1321" t="s">
        <v>40</v>
      </c>
      <c r="E11807" s="425">
        <v>1</v>
      </c>
      <c r="F11807" s="649">
        <v>1970</v>
      </c>
      <c r="G11807" s="701">
        <f t="shared" si="925"/>
        <v>1970</v>
      </c>
      <c r="H11807" s="359"/>
    </row>
    <row r="11808" spans="1:8" s="196" customFormat="1">
      <c r="A11808" s="749"/>
      <c r="B11808" s="776"/>
      <c r="C11808" s="425" t="s">
        <v>4902</v>
      </c>
      <c r="D11808" s="1321" t="s">
        <v>577</v>
      </c>
      <c r="E11808" s="425">
        <v>2</v>
      </c>
      <c r="F11808" s="649">
        <v>1106</v>
      </c>
      <c r="G11808" s="701">
        <v>22</v>
      </c>
      <c r="H11808" s="359"/>
    </row>
    <row r="11809" spans="1:8" s="196" customFormat="1">
      <c r="A11809" s="749"/>
      <c r="B11809" s="776"/>
      <c r="C11809" s="425" t="s">
        <v>723</v>
      </c>
      <c r="D11809" s="1321" t="s">
        <v>39</v>
      </c>
      <c r="E11809" s="425">
        <v>0.1</v>
      </c>
      <c r="F11809" s="649">
        <v>9866</v>
      </c>
      <c r="G11809" s="701">
        <f t="shared" si="925"/>
        <v>986.6</v>
      </c>
      <c r="H11809" s="359"/>
    </row>
    <row r="11810" spans="1:8" s="196" customFormat="1" ht="30">
      <c r="A11810" s="749"/>
      <c r="B11810" s="776"/>
      <c r="C11810" s="425" t="s">
        <v>4849</v>
      </c>
      <c r="D11810" s="1321" t="s">
        <v>4929</v>
      </c>
      <c r="E11810" s="258">
        <v>1</v>
      </c>
      <c r="F11810" s="649">
        <v>460</v>
      </c>
      <c r="G11810" s="701">
        <f t="shared" si="925"/>
        <v>460</v>
      </c>
      <c r="H11810" s="359"/>
    </row>
    <row r="11811" spans="1:8" s="196" customFormat="1">
      <c r="A11811" s="749"/>
      <c r="B11811" s="776"/>
      <c r="C11811" s="425"/>
      <c r="D11811" s="1321"/>
      <c r="E11811" s="1321"/>
      <c r="F11811" s="204"/>
      <c r="G11811" s="1533">
        <f>SUM(G11805:G11810)</f>
        <v>3635.306</v>
      </c>
      <c r="H11811" s="359"/>
    </row>
    <row r="11812" spans="1:8" s="196" customFormat="1">
      <c r="A11812" s="742" t="s">
        <v>6066</v>
      </c>
      <c r="B11812" s="291" t="s">
        <v>4416</v>
      </c>
      <c r="C11812" s="425" t="s">
        <v>4978</v>
      </c>
      <c r="D11812" s="1321" t="s">
        <v>4971</v>
      </c>
      <c r="E11812" s="425">
        <v>1</v>
      </c>
      <c r="F11812" s="649">
        <v>2225</v>
      </c>
      <c r="G11812" s="701">
        <f>F11812*E11812</f>
        <v>2225</v>
      </c>
      <c r="H11812" s="359"/>
    </row>
    <row r="11813" spans="1:8" s="196" customFormat="1">
      <c r="A11813" s="749"/>
      <c r="B11813" s="776"/>
      <c r="C11813" s="425" t="s">
        <v>576</v>
      </c>
      <c r="D11813" s="1321" t="s">
        <v>39</v>
      </c>
      <c r="E11813" s="425">
        <v>0.1</v>
      </c>
      <c r="F11813" s="649">
        <v>800</v>
      </c>
      <c r="G11813" s="701">
        <f t="shared" ref="G11813" si="926">F11813*E11813</f>
        <v>80</v>
      </c>
      <c r="H11813" s="359"/>
    </row>
    <row r="11814" spans="1:8" s="196" customFormat="1">
      <c r="A11814" s="749"/>
      <c r="B11814" s="776"/>
      <c r="C11814" s="425" t="s">
        <v>335</v>
      </c>
      <c r="D11814" s="1321" t="s">
        <v>5137</v>
      </c>
      <c r="E11814" s="425">
        <v>20</v>
      </c>
      <c r="F11814" s="649">
        <v>4771</v>
      </c>
      <c r="G11814" s="701">
        <v>95</v>
      </c>
      <c r="H11814" s="359"/>
    </row>
    <row r="11815" spans="1:8" s="196" customFormat="1" ht="30">
      <c r="A11815" s="749"/>
      <c r="B11815" s="776"/>
      <c r="C11815" s="425" t="s">
        <v>4919</v>
      </c>
      <c r="D11815" s="1321" t="s">
        <v>4879</v>
      </c>
      <c r="E11815" s="425">
        <v>2</v>
      </c>
      <c r="F11815" s="649">
        <v>636</v>
      </c>
      <c r="G11815" s="701">
        <v>2.5</v>
      </c>
      <c r="H11815" s="359"/>
    </row>
    <row r="11816" spans="1:8" s="196" customFormat="1">
      <c r="A11816" s="749"/>
      <c r="B11816" s="776"/>
      <c r="C11816" s="425" t="s">
        <v>723</v>
      </c>
      <c r="D11816" s="1321" t="s">
        <v>39</v>
      </c>
      <c r="E11816" s="425">
        <v>0</v>
      </c>
      <c r="F11816" s="649">
        <v>690</v>
      </c>
      <c r="G11816" s="701">
        <f t="shared" ref="G11816:G11819" si="927">F11816*E11816</f>
        <v>0</v>
      </c>
      <c r="H11816" s="359"/>
    </row>
    <row r="11817" spans="1:8" s="196" customFormat="1">
      <c r="A11817" s="749"/>
      <c r="B11817" s="776"/>
      <c r="C11817" s="425" t="s">
        <v>722</v>
      </c>
      <c r="D11817" s="1321" t="s">
        <v>577</v>
      </c>
      <c r="E11817" s="425">
        <v>2</v>
      </c>
      <c r="F11817" s="649">
        <v>1106</v>
      </c>
      <c r="G11817" s="701">
        <v>22</v>
      </c>
      <c r="H11817" s="359"/>
    </row>
    <row r="11818" spans="1:8" s="196" customFormat="1" ht="30">
      <c r="A11818" s="749"/>
      <c r="B11818" s="776"/>
      <c r="C11818" s="425" t="s">
        <v>4848</v>
      </c>
      <c r="D11818" s="1321" t="s">
        <v>40</v>
      </c>
      <c r="E11818" s="425">
        <v>1</v>
      </c>
      <c r="F11818" s="649">
        <v>1720</v>
      </c>
      <c r="G11818" s="701">
        <f t="shared" si="927"/>
        <v>1720</v>
      </c>
      <c r="H11818" s="359"/>
    </row>
    <row r="11819" spans="1:8" s="196" customFormat="1" ht="30">
      <c r="A11819" s="749"/>
      <c r="B11819" s="776"/>
      <c r="C11819" s="425" t="s">
        <v>4849</v>
      </c>
      <c r="D11819" s="1321" t="s">
        <v>4929</v>
      </c>
      <c r="E11819" s="258">
        <v>1</v>
      </c>
      <c r="F11819" s="649">
        <v>460</v>
      </c>
      <c r="G11819" s="701">
        <f t="shared" si="927"/>
        <v>460</v>
      </c>
      <c r="H11819" s="359"/>
    </row>
    <row r="11820" spans="1:8" s="196" customFormat="1">
      <c r="A11820" s="749"/>
      <c r="B11820" s="776"/>
      <c r="C11820" s="742"/>
      <c r="D11820" s="359"/>
      <c r="E11820" s="359"/>
      <c r="F11820" s="208"/>
      <c r="G11820" s="889">
        <f>SUM(G11812:G11819)</f>
        <v>4604.5</v>
      </c>
      <c r="H11820" s="359"/>
    </row>
    <row r="11821" spans="1:8" s="196" customFormat="1" ht="30">
      <c r="A11821" s="742" t="s">
        <v>6067</v>
      </c>
      <c r="B11821" s="291" t="s">
        <v>4417</v>
      </c>
      <c r="C11821" s="742" t="s">
        <v>4978</v>
      </c>
      <c r="D11821" s="359" t="s">
        <v>714</v>
      </c>
      <c r="E11821" s="742">
        <v>1</v>
      </c>
      <c r="F11821" s="668">
        <v>2224.75</v>
      </c>
      <c r="G11821" s="880">
        <f>F11821*E11821</f>
        <v>2224.75</v>
      </c>
      <c r="H11821" s="359"/>
    </row>
    <row r="11822" spans="1:8" s="196" customFormat="1">
      <c r="A11822" s="742"/>
      <c r="B11822" s="291"/>
      <c r="C11822" s="425" t="s">
        <v>335</v>
      </c>
      <c r="D11822" s="1321" t="s">
        <v>5137</v>
      </c>
      <c r="E11822" s="425">
        <v>20</v>
      </c>
      <c r="F11822" s="649">
        <v>4771</v>
      </c>
      <c r="G11822" s="701">
        <v>95</v>
      </c>
      <c r="H11822" s="359"/>
    </row>
    <row r="11823" spans="1:8" s="196" customFormat="1">
      <c r="A11823" s="742"/>
      <c r="B11823" s="291"/>
      <c r="C11823" s="425" t="s">
        <v>4927</v>
      </c>
      <c r="D11823" s="1588" t="s">
        <v>5141</v>
      </c>
      <c r="E11823" s="425">
        <v>3</v>
      </c>
      <c r="F11823" s="649">
        <v>353301</v>
      </c>
      <c r="G11823" s="701">
        <v>1059.9000000000001</v>
      </c>
      <c r="H11823" s="359"/>
    </row>
    <row r="11824" spans="1:8" s="196" customFormat="1" ht="30">
      <c r="A11824" s="742"/>
      <c r="B11824" s="291"/>
      <c r="C11824" s="425" t="s">
        <v>4928</v>
      </c>
      <c r="D11824" s="1321" t="s">
        <v>5145</v>
      </c>
      <c r="E11824" s="258">
        <v>2</v>
      </c>
      <c r="F11824" s="649">
        <v>39480</v>
      </c>
      <c r="G11824" s="701">
        <v>158</v>
      </c>
      <c r="H11824" s="359"/>
    </row>
    <row r="11825" spans="1:8" s="196" customFormat="1">
      <c r="A11825" s="749"/>
      <c r="B11825" s="776"/>
      <c r="C11825" s="425" t="s">
        <v>576</v>
      </c>
      <c r="D11825" s="1321" t="s">
        <v>39</v>
      </c>
      <c r="E11825" s="425">
        <v>0.1</v>
      </c>
      <c r="F11825" s="649">
        <v>800</v>
      </c>
      <c r="G11825" s="701">
        <f t="shared" ref="G11825:G11829" si="928">F11825*E11825</f>
        <v>80</v>
      </c>
      <c r="H11825" s="359"/>
    </row>
    <row r="11826" spans="1:8" s="196" customFormat="1" ht="30">
      <c r="A11826" s="749"/>
      <c r="B11826" s="776"/>
      <c r="C11826" s="425" t="s">
        <v>4848</v>
      </c>
      <c r="D11826" s="1321" t="s">
        <v>40</v>
      </c>
      <c r="E11826" s="425">
        <v>1</v>
      </c>
      <c r="F11826" s="649">
        <v>1720</v>
      </c>
      <c r="G11826" s="701">
        <f t="shared" si="928"/>
        <v>1720</v>
      </c>
      <c r="H11826" s="359"/>
    </row>
    <row r="11827" spans="1:8" s="196" customFormat="1">
      <c r="A11827" s="749"/>
      <c r="B11827" s="776"/>
      <c r="C11827" s="425" t="s">
        <v>4902</v>
      </c>
      <c r="D11827" s="1321" t="s">
        <v>577</v>
      </c>
      <c r="E11827" s="425">
        <v>2</v>
      </c>
      <c r="F11827" s="649">
        <v>1106</v>
      </c>
      <c r="G11827" s="701">
        <v>22</v>
      </c>
      <c r="H11827" s="359"/>
    </row>
    <row r="11828" spans="1:8" s="196" customFormat="1">
      <c r="A11828" s="749"/>
      <c r="B11828" s="776"/>
      <c r="C11828" s="425" t="s">
        <v>723</v>
      </c>
      <c r="D11828" s="1321" t="s">
        <v>39</v>
      </c>
      <c r="E11828" s="425">
        <v>0</v>
      </c>
      <c r="F11828" s="649">
        <v>690</v>
      </c>
      <c r="G11828" s="701">
        <f t="shared" si="928"/>
        <v>0</v>
      </c>
      <c r="H11828" s="359"/>
    </row>
    <row r="11829" spans="1:8" s="196" customFormat="1" ht="30">
      <c r="A11829" s="749"/>
      <c r="B11829" s="776"/>
      <c r="C11829" s="742" t="s">
        <v>4849</v>
      </c>
      <c r="D11829" s="359" t="s">
        <v>4929</v>
      </c>
      <c r="E11829" s="877">
        <v>1</v>
      </c>
      <c r="F11829" s="668">
        <v>460</v>
      </c>
      <c r="G11829" s="880">
        <f t="shared" si="928"/>
        <v>460</v>
      </c>
      <c r="H11829" s="359"/>
    </row>
    <row r="11830" spans="1:8" s="196" customFormat="1">
      <c r="A11830" s="749"/>
      <c r="B11830" s="776"/>
      <c r="C11830" s="742"/>
      <c r="D11830" s="359"/>
      <c r="E11830" s="359"/>
      <c r="F11830" s="208"/>
      <c r="G11830" s="889">
        <f>SUM(G11821:G11829)</f>
        <v>5819.65</v>
      </c>
      <c r="H11830" s="359"/>
    </row>
    <row r="11831" spans="1:8" s="196" customFormat="1">
      <c r="A11831" s="882" t="s">
        <v>620</v>
      </c>
      <c r="B11831" s="495" t="s">
        <v>4288</v>
      </c>
      <c r="C11831" s="695"/>
      <c r="D11831" s="695"/>
      <c r="E11831" s="695"/>
      <c r="F11831" s="278"/>
      <c r="G11831" s="1541"/>
      <c r="H11831" s="285"/>
    </row>
    <row r="11832" spans="1:8" s="196" customFormat="1" ht="30">
      <c r="A11832" s="742" t="s">
        <v>6068</v>
      </c>
      <c r="B11832" s="291" t="s">
        <v>4418</v>
      </c>
      <c r="C11832" s="742" t="s">
        <v>4977</v>
      </c>
      <c r="D11832" s="878" t="s">
        <v>4874</v>
      </c>
      <c r="E11832" s="742">
        <v>1E-3</v>
      </c>
      <c r="F11832" s="668">
        <v>116706</v>
      </c>
      <c r="G11832" s="880">
        <f>F11832*E11832</f>
        <v>116.706</v>
      </c>
      <c r="H11832" s="359"/>
    </row>
    <row r="11833" spans="1:8" s="196" customFormat="1">
      <c r="A11833" s="749"/>
      <c r="B11833" s="776"/>
      <c r="C11833" s="742" t="s">
        <v>576</v>
      </c>
      <c r="D11833" s="359" t="s">
        <v>39</v>
      </c>
      <c r="E11833" s="742">
        <v>0.1</v>
      </c>
      <c r="F11833" s="668">
        <v>800</v>
      </c>
      <c r="G11833" s="880">
        <f t="shared" ref="G11833:G11838" si="929">F11833*E11833</f>
        <v>80</v>
      </c>
      <c r="H11833" s="359"/>
    </row>
    <row r="11834" spans="1:8" s="196" customFormat="1" ht="30">
      <c r="A11834" s="742"/>
      <c r="B11834" s="291"/>
      <c r="C11834" s="742" t="s">
        <v>4848</v>
      </c>
      <c r="D11834" s="359" t="s">
        <v>40</v>
      </c>
      <c r="E11834" s="742">
        <v>1</v>
      </c>
      <c r="F11834" s="668">
        <v>1970</v>
      </c>
      <c r="G11834" s="880">
        <f t="shared" si="929"/>
        <v>1970</v>
      </c>
      <c r="H11834" s="359" t="s">
        <v>4835</v>
      </c>
    </row>
    <row r="11835" spans="1:8" s="196" customFormat="1">
      <c r="A11835" s="749"/>
      <c r="B11835" s="776"/>
      <c r="C11835" s="425" t="s">
        <v>4902</v>
      </c>
      <c r="D11835" s="1321" t="s">
        <v>577</v>
      </c>
      <c r="E11835" s="425">
        <v>2</v>
      </c>
      <c r="F11835" s="649">
        <v>1106</v>
      </c>
      <c r="G11835" s="701">
        <v>22</v>
      </c>
      <c r="H11835" s="359"/>
    </row>
    <row r="11836" spans="1:8" s="196" customFormat="1" ht="30">
      <c r="A11836" s="749"/>
      <c r="B11836" s="776"/>
      <c r="C11836" s="425" t="s">
        <v>4972</v>
      </c>
      <c r="D11836" s="1321" t="s">
        <v>4918</v>
      </c>
      <c r="E11836" s="425">
        <v>20</v>
      </c>
      <c r="F11836" s="649">
        <v>4771</v>
      </c>
      <c r="G11836" s="701">
        <v>95</v>
      </c>
      <c r="H11836" s="359"/>
    </row>
    <row r="11837" spans="1:8" s="196" customFormat="1">
      <c r="A11837" s="749"/>
      <c r="B11837" s="776"/>
      <c r="C11837" s="425" t="s">
        <v>723</v>
      </c>
      <c r="D11837" s="1321" t="s">
        <v>39</v>
      </c>
      <c r="E11837" s="425">
        <v>0.1</v>
      </c>
      <c r="F11837" s="649">
        <v>9866</v>
      </c>
      <c r="G11837" s="701">
        <f t="shared" si="929"/>
        <v>986.6</v>
      </c>
      <c r="H11837" s="359"/>
    </row>
    <row r="11838" spans="1:8" s="196" customFormat="1" ht="30">
      <c r="A11838" s="749"/>
      <c r="B11838" s="776"/>
      <c r="C11838" s="425" t="s">
        <v>4849</v>
      </c>
      <c r="D11838" s="1321" t="s">
        <v>4929</v>
      </c>
      <c r="E11838" s="258">
        <v>1</v>
      </c>
      <c r="F11838" s="649">
        <v>460</v>
      </c>
      <c r="G11838" s="701">
        <f t="shared" si="929"/>
        <v>460</v>
      </c>
      <c r="H11838" s="359"/>
    </row>
    <row r="11839" spans="1:8" s="196" customFormat="1">
      <c r="A11839" s="742"/>
      <c r="B11839" s="291"/>
      <c r="C11839" s="425"/>
      <c r="D11839" s="1321"/>
      <c r="E11839" s="1321"/>
      <c r="F11839" s="204"/>
      <c r="G11839" s="1533">
        <f>SUM(G11832:G11838)</f>
        <v>3730.306</v>
      </c>
      <c r="H11839" s="359"/>
    </row>
    <row r="11840" spans="1:8" s="196" customFormat="1" ht="30">
      <c r="A11840" s="742" t="s">
        <v>6069</v>
      </c>
      <c r="B11840" s="291" t="s">
        <v>4419</v>
      </c>
      <c r="C11840" s="425" t="s">
        <v>4978</v>
      </c>
      <c r="D11840" s="1321" t="s">
        <v>4971</v>
      </c>
      <c r="E11840" s="425">
        <v>1</v>
      </c>
      <c r="F11840" s="649">
        <v>52750</v>
      </c>
      <c r="G11840" s="701">
        <f>F11840*E11840/96</f>
        <v>549.47916666666663</v>
      </c>
      <c r="H11840" s="359"/>
    </row>
    <row r="11841" spans="1:8" s="196" customFormat="1">
      <c r="A11841" s="749"/>
      <c r="B11841" s="776"/>
      <c r="C11841" s="425" t="s">
        <v>576</v>
      </c>
      <c r="D11841" s="1321" t="s">
        <v>39</v>
      </c>
      <c r="E11841" s="425">
        <v>0.2</v>
      </c>
      <c r="F11841" s="649">
        <v>800</v>
      </c>
      <c r="G11841" s="701">
        <f t="shared" ref="G11841" si="930">F11841*E11841</f>
        <v>160</v>
      </c>
      <c r="H11841" s="359"/>
    </row>
    <row r="11842" spans="1:8" s="196" customFormat="1" ht="30">
      <c r="A11842" s="749"/>
      <c r="B11842" s="776"/>
      <c r="C11842" s="425" t="s">
        <v>4972</v>
      </c>
      <c r="D11842" s="1321" t="s">
        <v>4918</v>
      </c>
      <c r="E11842" s="425">
        <v>20</v>
      </c>
      <c r="F11842" s="649">
        <v>4771</v>
      </c>
      <c r="G11842" s="701">
        <v>95</v>
      </c>
      <c r="H11842" s="359"/>
    </row>
    <row r="11843" spans="1:8" s="196" customFormat="1" ht="30">
      <c r="A11843" s="749"/>
      <c r="B11843" s="776"/>
      <c r="C11843" s="425" t="s">
        <v>4919</v>
      </c>
      <c r="D11843" s="1321" t="s">
        <v>4879</v>
      </c>
      <c r="E11843" s="258">
        <v>2</v>
      </c>
      <c r="F11843" s="649">
        <v>39480</v>
      </c>
      <c r="G11843" s="701">
        <v>158</v>
      </c>
      <c r="H11843" s="359"/>
    </row>
    <row r="11844" spans="1:8" s="196" customFormat="1">
      <c r="A11844" s="749"/>
      <c r="B11844" s="776"/>
      <c r="C11844" s="425" t="s">
        <v>723</v>
      </c>
      <c r="D11844" s="1321" t="s">
        <v>98</v>
      </c>
      <c r="E11844" s="425">
        <v>0.2</v>
      </c>
      <c r="F11844" s="649">
        <v>690</v>
      </c>
      <c r="G11844" s="701">
        <f>F11844*E11844/1000</f>
        <v>0.13800000000000001</v>
      </c>
      <c r="H11844" s="359"/>
    </row>
    <row r="11845" spans="1:8" s="196" customFormat="1">
      <c r="A11845" s="749"/>
      <c r="B11845" s="776"/>
      <c r="C11845" s="425" t="s">
        <v>722</v>
      </c>
      <c r="D11845" s="1321" t="s">
        <v>577</v>
      </c>
      <c r="E11845" s="425">
        <v>2</v>
      </c>
      <c r="F11845" s="649">
        <v>1106</v>
      </c>
      <c r="G11845" s="701">
        <v>22</v>
      </c>
      <c r="H11845" s="359"/>
    </row>
    <row r="11846" spans="1:8" s="196" customFormat="1" ht="30">
      <c r="A11846" s="749"/>
      <c r="B11846" s="776"/>
      <c r="C11846" s="425" t="s">
        <v>4848</v>
      </c>
      <c r="D11846" s="1321" t="s">
        <v>40</v>
      </c>
      <c r="E11846" s="425">
        <v>1</v>
      </c>
      <c r="F11846" s="649">
        <v>1970</v>
      </c>
      <c r="G11846" s="701">
        <f>F11846*E11846</f>
        <v>1970</v>
      </c>
      <c r="H11846" s="359"/>
    </row>
    <row r="11847" spans="1:8" s="196" customFormat="1">
      <c r="A11847" s="749"/>
      <c r="B11847" s="776"/>
      <c r="C11847" s="425"/>
      <c r="D11847" s="1321"/>
      <c r="E11847" s="1321"/>
      <c r="F11847" s="204"/>
      <c r="G11847" s="1533">
        <f>SUM(G11840:G11846)</f>
        <v>2954.6171666666669</v>
      </c>
      <c r="H11847" s="359"/>
    </row>
    <row r="11848" spans="1:8" s="196" customFormat="1" ht="30">
      <c r="A11848" s="742" t="s">
        <v>6070</v>
      </c>
      <c r="B11848" s="291" t="s">
        <v>4291</v>
      </c>
      <c r="C11848" s="425" t="s">
        <v>4978</v>
      </c>
      <c r="D11848" s="1321" t="s">
        <v>714</v>
      </c>
      <c r="E11848" s="425">
        <v>1</v>
      </c>
      <c r="F11848" s="649">
        <v>133485</v>
      </c>
      <c r="G11848" s="701">
        <f>F11848*E11848/60</f>
        <v>2224.75</v>
      </c>
      <c r="H11848" s="359"/>
    </row>
    <row r="11849" spans="1:8" s="196" customFormat="1" ht="19.5" customHeight="1">
      <c r="A11849" s="749"/>
      <c r="B11849" s="776"/>
      <c r="C11849" s="425" t="s">
        <v>4972</v>
      </c>
      <c r="D11849" s="1321" t="s">
        <v>4918</v>
      </c>
      <c r="E11849" s="425">
        <v>20</v>
      </c>
      <c r="F11849" s="649">
        <v>4771</v>
      </c>
      <c r="G11849" s="701">
        <v>95</v>
      </c>
      <c r="H11849" s="359"/>
    </row>
    <row r="11850" spans="1:8" s="196" customFormat="1" ht="30">
      <c r="A11850" s="749"/>
      <c r="B11850" s="776"/>
      <c r="C11850" s="425" t="s">
        <v>4919</v>
      </c>
      <c r="D11850" s="1321" t="s">
        <v>4879</v>
      </c>
      <c r="E11850" s="258">
        <v>2</v>
      </c>
      <c r="F11850" s="649">
        <v>39480</v>
      </c>
      <c r="G11850" s="701">
        <v>158</v>
      </c>
      <c r="H11850" s="359"/>
    </row>
    <row r="11851" spans="1:8" s="196" customFormat="1">
      <c r="A11851" s="749"/>
      <c r="B11851" s="776"/>
      <c r="C11851" s="425" t="s">
        <v>576</v>
      </c>
      <c r="D11851" s="1321" t="s">
        <v>39</v>
      </c>
      <c r="E11851" s="425">
        <v>0.1</v>
      </c>
      <c r="F11851" s="649">
        <v>800</v>
      </c>
      <c r="G11851" s="701">
        <f t="shared" ref="G11851" si="931">F11851*E11851</f>
        <v>80</v>
      </c>
      <c r="H11851" s="359"/>
    </row>
    <row r="11852" spans="1:8" s="196" customFormat="1" ht="30">
      <c r="A11852" s="749"/>
      <c r="B11852" s="776"/>
      <c r="C11852" s="425" t="s">
        <v>4848</v>
      </c>
      <c r="D11852" s="1321" t="s">
        <v>40</v>
      </c>
      <c r="E11852" s="425">
        <v>1</v>
      </c>
      <c r="F11852" s="649">
        <v>1970</v>
      </c>
      <c r="G11852" s="701">
        <v>1970</v>
      </c>
      <c r="H11852" s="359"/>
    </row>
    <row r="11853" spans="1:8" s="196" customFormat="1">
      <c r="A11853" s="749"/>
      <c r="B11853" s="776"/>
      <c r="C11853" s="425" t="s">
        <v>4902</v>
      </c>
      <c r="D11853" s="1321" t="s">
        <v>577</v>
      </c>
      <c r="E11853" s="425">
        <v>2</v>
      </c>
      <c r="F11853" s="649">
        <v>1106</v>
      </c>
      <c r="G11853" s="701">
        <v>22</v>
      </c>
      <c r="H11853" s="359"/>
    </row>
    <row r="11854" spans="1:8" s="196" customFormat="1">
      <c r="A11854" s="749"/>
      <c r="B11854" s="776"/>
      <c r="C11854" s="742"/>
      <c r="D11854" s="359"/>
      <c r="E11854" s="359"/>
      <c r="F11854" s="208"/>
      <c r="G11854" s="889">
        <f>SUM(G11848:G11853)</f>
        <v>4549.75</v>
      </c>
      <c r="H11854" s="359"/>
    </row>
    <row r="11855" spans="1:8" s="196" customFormat="1">
      <c r="A11855" s="882" t="s">
        <v>623</v>
      </c>
      <c r="B11855" s="495" t="s">
        <v>4292</v>
      </c>
      <c r="C11855" s="695"/>
      <c r="D11855" s="695"/>
      <c r="E11855" s="695"/>
      <c r="F11855" s="278"/>
      <c r="G11855" s="1541"/>
      <c r="H11855" s="285"/>
    </row>
    <row r="11856" spans="1:8" s="196" customFormat="1" ht="30">
      <c r="A11856" s="742" t="s">
        <v>6071</v>
      </c>
      <c r="B11856" s="291" t="s">
        <v>4980</v>
      </c>
      <c r="C11856" s="742" t="s">
        <v>4977</v>
      </c>
      <c r="D11856" s="878" t="s">
        <v>4874</v>
      </c>
      <c r="E11856" s="742">
        <v>1E-3</v>
      </c>
      <c r="F11856" s="668">
        <v>59671</v>
      </c>
      <c r="G11856" s="880">
        <f>F11856*E11856</f>
        <v>59.670999999999999</v>
      </c>
      <c r="H11856" s="359"/>
    </row>
    <row r="11857" spans="1:8" s="196" customFormat="1">
      <c r="A11857" s="749"/>
      <c r="B11857" s="776"/>
      <c r="C11857" s="425" t="s">
        <v>576</v>
      </c>
      <c r="D11857" s="1321" t="s">
        <v>39</v>
      </c>
      <c r="E11857" s="425">
        <v>0.1</v>
      </c>
      <c r="F11857" s="649">
        <v>800</v>
      </c>
      <c r="G11857" s="701">
        <f t="shared" ref="G11857:G11862" si="932">F11857*E11857</f>
        <v>80</v>
      </c>
      <c r="H11857" s="359"/>
    </row>
    <row r="11858" spans="1:8" s="196" customFormat="1" ht="30">
      <c r="A11858" s="749"/>
      <c r="B11858" s="776"/>
      <c r="C11858" s="425" t="s">
        <v>4848</v>
      </c>
      <c r="D11858" s="1321" t="s">
        <v>40</v>
      </c>
      <c r="E11858" s="425">
        <v>1</v>
      </c>
      <c r="F11858" s="649">
        <v>1970</v>
      </c>
      <c r="G11858" s="701">
        <f t="shared" si="932"/>
        <v>1970</v>
      </c>
      <c r="H11858" s="359"/>
    </row>
    <row r="11859" spans="1:8" s="196" customFormat="1">
      <c r="A11859" s="749"/>
      <c r="B11859" s="776"/>
      <c r="C11859" s="425" t="s">
        <v>335</v>
      </c>
      <c r="D11859" s="1321" t="s">
        <v>5137</v>
      </c>
      <c r="E11859" s="425">
        <v>20</v>
      </c>
      <c r="F11859" s="649">
        <v>4771</v>
      </c>
      <c r="G11859" s="701">
        <v>95</v>
      </c>
      <c r="H11859" s="359"/>
    </row>
    <row r="11860" spans="1:8" s="196" customFormat="1">
      <c r="A11860" s="749"/>
      <c r="B11860" s="776"/>
      <c r="C11860" s="425" t="s">
        <v>4902</v>
      </c>
      <c r="D11860" s="1321" t="s">
        <v>577</v>
      </c>
      <c r="E11860" s="425">
        <v>2</v>
      </c>
      <c r="F11860" s="649">
        <v>1106</v>
      </c>
      <c r="G11860" s="701">
        <v>22</v>
      </c>
      <c r="H11860" s="359"/>
    </row>
    <row r="11861" spans="1:8" s="196" customFormat="1">
      <c r="A11861" s="749"/>
      <c r="B11861" s="776"/>
      <c r="C11861" s="425" t="s">
        <v>723</v>
      </c>
      <c r="D11861" s="1321" t="s">
        <v>39</v>
      </c>
      <c r="E11861" s="425">
        <v>0.2</v>
      </c>
      <c r="F11861" s="649">
        <v>9866</v>
      </c>
      <c r="G11861" s="701">
        <f t="shared" si="932"/>
        <v>1973.2</v>
      </c>
      <c r="H11861" s="359"/>
    </row>
    <row r="11862" spans="1:8" s="196" customFormat="1" ht="30">
      <c r="A11862" s="749"/>
      <c r="B11862" s="776"/>
      <c r="C11862" s="425" t="s">
        <v>4849</v>
      </c>
      <c r="D11862" s="1321" t="s">
        <v>4929</v>
      </c>
      <c r="E11862" s="258">
        <v>1</v>
      </c>
      <c r="F11862" s="649">
        <v>460</v>
      </c>
      <c r="G11862" s="701">
        <f t="shared" si="932"/>
        <v>460</v>
      </c>
      <c r="H11862" s="359"/>
    </row>
    <row r="11863" spans="1:8" s="196" customFormat="1">
      <c r="A11863" s="749"/>
      <c r="B11863" s="776"/>
      <c r="C11863" s="425"/>
      <c r="D11863" s="1321"/>
      <c r="E11863" s="1321"/>
      <c r="F11863" s="204"/>
      <c r="G11863" s="1533">
        <f>SUM(G11856:G11862)</f>
        <v>4659.8710000000001</v>
      </c>
      <c r="H11863" s="359"/>
    </row>
    <row r="11864" spans="1:8" s="196" customFormat="1" ht="30">
      <c r="A11864" s="749" t="s">
        <v>6072</v>
      </c>
      <c r="B11864" s="776" t="s">
        <v>4421</v>
      </c>
      <c r="C11864" s="425" t="s">
        <v>4978</v>
      </c>
      <c r="D11864" s="1321" t="s">
        <v>4971</v>
      </c>
      <c r="E11864" s="425">
        <v>1</v>
      </c>
      <c r="F11864" s="649">
        <v>549.4</v>
      </c>
      <c r="G11864" s="701">
        <f>F11864*E11864</f>
        <v>549.4</v>
      </c>
      <c r="H11864" s="359"/>
    </row>
    <row r="11865" spans="1:8" s="196" customFormat="1">
      <c r="A11865" s="749"/>
      <c r="B11865" s="776"/>
      <c r="C11865" s="425" t="s">
        <v>576</v>
      </c>
      <c r="D11865" s="1321" t="s">
        <v>39</v>
      </c>
      <c r="E11865" s="425">
        <v>0.1</v>
      </c>
      <c r="F11865" s="649">
        <v>800</v>
      </c>
      <c r="G11865" s="701">
        <f t="shared" ref="G11865" si="933">F11865*E11865</f>
        <v>80</v>
      </c>
      <c r="H11865" s="359"/>
    </row>
    <row r="11866" spans="1:8" s="196" customFormat="1">
      <c r="A11866" s="749"/>
      <c r="B11866" s="776"/>
      <c r="C11866" s="425" t="s">
        <v>335</v>
      </c>
      <c r="D11866" s="1321" t="s">
        <v>5137</v>
      </c>
      <c r="E11866" s="425">
        <v>20</v>
      </c>
      <c r="F11866" s="649">
        <v>4771</v>
      </c>
      <c r="G11866" s="701">
        <v>95</v>
      </c>
      <c r="H11866" s="359"/>
    </row>
    <row r="11867" spans="1:8" s="196" customFormat="1" ht="30">
      <c r="A11867" s="749"/>
      <c r="B11867" s="776"/>
      <c r="C11867" s="425" t="s">
        <v>4919</v>
      </c>
      <c r="D11867" s="1321" t="s">
        <v>4879</v>
      </c>
      <c r="E11867" s="258">
        <v>2</v>
      </c>
      <c r="F11867" s="649">
        <v>39480</v>
      </c>
      <c r="G11867" s="701">
        <v>158</v>
      </c>
      <c r="H11867" s="359"/>
    </row>
    <row r="11868" spans="1:8" s="196" customFormat="1">
      <c r="A11868" s="749"/>
      <c r="B11868" s="776"/>
      <c r="C11868" s="425" t="s">
        <v>722</v>
      </c>
      <c r="D11868" s="1321" t="s">
        <v>577</v>
      </c>
      <c r="E11868" s="425">
        <v>2</v>
      </c>
      <c r="F11868" s="649">
        <v>1106</v>
      </c>
      <c r="G11868" s="701">
        <v>22</v>
      </c>
      <c r="H11868" s="359"/>
    </row>
    <row r="11869" spans="1:8" s="196" customFormat="1" ht="30">
      <c r="A11869" s="749"/>
      <c r="B11869" s="776"/>
      <c r="C11869" s="742" t="s">
        <v>4848</v>
      </c>
      <c r="D11869" s="359" t="s">
        <v>40</v>
      </c>
      <c r="E11869" s="742">
        <v>1</v>
      </c>
      <c r="F11869" s="668">
        <v>1970</v>
      </c>
      <c r="G11869" s="880">
        <f t="shared" ref="G11869:G11870" si="934">F11869*E11869</f>
        <v>1970</v>
      </c>
      <c r="H11869" s="359"/>
    </row>
    <row r="11870" spans="1:8" s="196" customFormat="1" ht="30">
      <c r="A11870" s="749"/>
      <c r="B11870" s="776"/>
      <c r="C11870" s="742" t="s">
        <v>4849</v>
      </c>
      <c r="D11870" s="359" t="s">
        <v>4929</v>
      </c>
      <c r="E11870" s="877">
        <v>1</v>
      </c>
      <c r="F11870" s="668">
        <v>460</v>
      </c>
      <c r="G11870" s="880">
        <f t="shared" si="934"/>
        <v>460</v>
      </c>
      <c r="H11870" s="359"/>
    </row>
    <row r="11871" spans="1:8" s="196" customFormat="1">
      <c r="A11871" s="749"/>
      <c r="B11871" s="776"/>
      <c r="C11871" s="742"/>
      <c r="D11871" s="359"/>
      <c r="E11871" s="359"/>
      <c r="F11871" s="208"/>
      <c r="G11871" s="889">
        <f>SUM(G11864:G11870)</f>
        <v>3334.4</v>
      </c>
      <c r="H11871" s="359"/>
    </row>
    <row r="11872" spans="1:8" s="196" customFormat="1" ht="30">
      <c r="A11872" s="749" t="s">
        <v>6073</v>
      </c>
      <c r="B11872" s="776" t="s">
        <v>4295</v>
      </c>
      <c r="C11872" s="425" t="s">
        <v>4978</v>
      </c>
      <c r="D11872" s="1321" t="s">
        <v>714</v>
      </c>
      <c r="E11872" s="425">
        <v>1</v>
      </c>
      <c r="F11872" s="649">
        <v>2224.75</v>
      </c>
      <c r="G11872" s="701">
        <f>F11872*E11872</f>
        <v>2224.75</v>
      </c>
      <c r="H11872" s="359"/>
    </row>
    <row r="11873" spans="1:8" s="196" customFormat="1">
      <c r="A11873" s="749"/>
      <c r="B11873" s="776"/>
      <c r="C11873" s="425" t="s">
        <v>335</v>
      </c>
      <c r="D11873" s="1321" t="s">
        <v>5137</v>
      </c>
      <c r="E11873" s="425">
        <v>20</v>
      </c>
      <c r="F11873" s="649">
        <v>4771</v>
      </c>
      <c r="G11873" s="701">
        <v>95</v>
      </c>
      <c r="H11873" s="359"/>
    </row>
    <row r="11874" spans="1:8" s="196" customFormat="1">
      <c r="A11874" s="749"/>
      <c r="B11874" s="776"/>
      <c r="C11874" s="425" t="s">
        <v>4927</v>
      </c>
      <c r="D11874" s="1588" t="s">
        <v>5141</v>
      </c>
      <c r="E11874" s="425">
        <v>3</v>
      </c>
      <c r="F11874" s="649">
        <v>353301</v>
      </c>
      <c r="G11874" s="701">
        <v>1059.9000000000001</v>
      </c>
      <c r="H11874" s="359"/>
    </row>
    <row r="11875" spans="1:8" s="196" customFormat="1" ht="30">
      <c r="A11875" s="749"/>
      <c r="B11875" s="776"/>
      <c r="C11875" s="425" t="s">
        <v>4928</v>
      </c>
      <c r="D11875" s="1321" t="s">
        <v>5145</v>
      </c>
      <c r="E11875" s="258">
        <v>2</v>
      </c>
      <c r="F11875" s="649">
        <v>39480</v>
      </c>
      <c r="G11875" s="701">
        <v>158</v>
      </c>
      <c r="H11875" s="359"/>
    </row>
    <row r="11876" spans="1:8" s="196" customFormat="1">
      <c r="A11876" s="749"/>
      <c r="B11876" s="776"/>
      <c r="C11876" s="425" t="s">
        <v>576</v>
      </c>
      <c r="D11876" s="1321" t="s">
        <v>39</v>
      </c>
      <c r="E11876" s="425">
        <v>0.1</v>
      </c>
      <c r="F11876" s="649">
        <v>800</v>
      </c>
      <c r="G11876" s="701">
        <f t="shared" ref="G11876:G11877" si="935">F11876*E11876</f>
        <v>80</v>
      </c>
      <c r="H11876" s="359"/>
    </row>
    <row r="11877" spans="1:8" s="196" customFormat="1" ht="30">
      <c r="A11877" s="749"/>
      <c r="B11877" s="776"/>
      <c r="C11877" s="425" t="s">
        <v>4848</v>
      </c>
      <c r="D11877" s="1321" t="s">
        <v>40</v>
      </c>
      <c r="E11877" s="425">
        <v>1</v>
      </c>
      <c r="F11877" s="649">
        <v>1970</v>
      </c>
      <c r="G11877" s="701">
        <f t="shared" si="935"/>
        <v>1970</v>
      </c>
      <c r="H11877" s="359"/>
    </row>
    <row r="11878" spans="1:8" s="196" customFormat="1">
      <c r="A11878" s="749"/>
      <c r="B11878" s="776"/>
      <c r="C11878" s="425" t="s">
        <v>4902</v>
      </c>
      <c r="D11878" s="1321" t="s">
        <v>577</v>
      </c>
      <c r="E11878" s="425">
        <v>2</v>
      </c>
      <c r="F11878" s="649">
        <v>1106</v>
      </c>
      <c r="G11878" s="701">
        <v>22</v>
      </c>
      <c r="H11878" s="359"/>
    </row>
    <row r="11879" spans="1:8" s="196" customFormat="1" ht="30">
      <c r="A11879" s="749"/>
      <c r="B11879" s="776"/>
      <c r="C11879" s="742" t="s">
        <v>4849</v>
      </c>
      <c r="D11879" s="359" t="s">
        <v>4929</v>
      </c>
      <c r="E11879" s="877">
        <v>1</v>
      </c>
      <c r="F11879" s="668">
        <v>460</v>
      </c>
      <c r="G11879" s="880">
        <f t="shared" ref="G11879" si="936">F11879*E11879</f>
        <v>460</v>
      </c>
      <c r="H11879" s="359"/>
    </row>
    <row r="11880" spans="1:8" s="196" customFormat="1">
      <c r="A11880" s="749"/>
      <c r="B11880" s="776"/>
      <c r="C11880" s="359"/>
      <c r="D11880" s="359"/>
      <c r="E11880" s="359"/>
      <c r="F11880" s="208"/>
      <c r="G11880" s="889">
        <f>SUM(G11872:G11879)</f>
        <v>6069.65</v>
      </c>
      <c r="H11880" s="359"/>
    </row>
    <row r="11881" spans="1:8" s="196" customFormat="1">
      <c r="A11881" s="882" t="s">
        <v>632</v>
      </c>
      <c r="B11881" s="495" t="s">
        <v>4296</v>
      </c>
      <c r="C11881" s="695"/>
      <c r="D11881" s="695"/>
      <c r="E11881" s="695"/>
      <c r="F11881" s="278"/>
      <c r="G11881" s="1541"/>
      <c r="H11881" s="285"/>
    </row>
    <row r="11882" spans="1:8" s="196" customFormat="1" ht="30">
      <c r="A11882" s="749" t="s">
        <v>6074</v>
      </c>
      <c r="B11882" s="776" t="s">
        <v>4981</v>
      </c>
      <c r="C11882" s="425" t="s">
        <v>4982</v>
      </c>
      <c r="D11882" s="1320" t="s">
        <v>4971</v>
      </c>
      <c r="E11882" s="425">
        <v>1</v>
      </c>
      <c r="F11882" s="649">
        <v>275800</v>
      </c>
      <c r="G11882" s="701">
        <v>22983.3</v>
      </c>
      <c r="H11882" s="359"/>
    </row>
    <row r="11883" spans="1:8" s="196" customFormat="1">
      <c r="A11883" s="749"/>
      <c r="B11883" s="776"/>
      <c r="C11883" s="425" t="s">
        <v>576</v>
      </c>
      <c r="D11883" s="1321" t="s">
        <v>39</v>
      </c>
      <c r="E11883" s="425">
        <v>0.1</v>
      </c>
      <c r="F11883" s="649">
        <v>800</v>
      </c>
      <c r="G11883" s="701">
        <f t="shared" ref="G11883" si="937">F11883*E11883</f>
        <v>80</v>
      </c>
      <c r="H11883" s="359"/>
    </row>
    <row r="11884" spans="1:8" s="196" customFormat="1">
      <c r="A11884" s="749"/>
      <c r="B11884" s="776"/>
      <c r="C11884" s="425" t="s">
        <v>335</v>
      </c>
      <c r="D11884" s="1321" t="s">
        <v>5137</v>
      </c>
      <c r="E11884" s="425">
        <v>20</v>
      </c>
      <c r="F11884" s="649">
        <v>4771</v>
      </c>
      <c r="G11884" s="701">
        <v>95</v>
      </c>
      <c r="H11884" s="359"/>
    </row>
    <row r="11885" spans="1:8" s="196" customFormat="1" ht="30">
      <c r="A11885" s="749"/>
      <c r="B11885" s="776"/>
      <c r="C11885" s="425" t="s">
        <v>4919</v>
      </c>
      <c r="D11885" s="1321" t="s">
        <v>4879</v>
      </c>
      <c r="E11885" s="258">
        <v>2</v>
      </c>
      <c r="F11885" s="649">
        <v>39480</v>
      </c>
      <c r="G11885" s="701">
        <v>158</v>
      </c>
      <c r="H11885" s="359"/>
    </row>
    <row r="11886" spans="1:8" s="196" customFormat="1">
      <c r="A11886" s="749"/>
      <c r="B11886" s="776"/>
      <c r="C11886" s="425" t="s">
        <v>723</v>
      </c>
      <c r="D11886" s="1321" t="s">
        <v>39</v>
      </c>
      <c r="E11886" s="425">
        <v>0</v>
      </c>
      <c r="F11886" s="649">
        <v>690</v>
      </c>
      <c r="G11886" s="701">
        <f t="shared" ref="G11886:G11889" si="938">F11886*E11886</f>
        <v>0</v>
      </c>
      <c r="H11886" s="359"/>
    </row>
    <row r="11887" spans="1:8" s="196" customFormat="1">
      <c r="A11887" s="749"/>
      <c r="B11887" s="776"/>
      <c r="C11887" s="425" t="s">
        <v>722</v>
      </c>
      <c r="D11887" s="1321" t="s">
        <v>577</v>
      </c>
      <c r="E11887" s="425">
        <v>2</v>
      </c>
      <c r="F11887" s="649">
        <v>1106</v>
      </c>
      <c r="G11887" s="701">
        <v>22</v>
      </c>
      <c r="H11887" s="359"/>
    </row>
    <row r="11888" spans="1:8" s="196" customFormat="1" ht="30">
      <c r="A11888" s="749"/>
      <c r="B11888" s="776"/>
      <c r="C11888" s="425" t="s">
        <v>4848</v>
      </c>
      <c r="D11888" s="1321" t="s">
        <v>40</v>
      </c>
      <c r="E11888" s="425">
        <v>1</v>
      </c>
      <c r="F11888" s="649">
        <v>1720</v>
      </c>
      <c r="G11888" s="701">
        <f t="shared" si="938"/>
        <v>1720</v>
      </c>
      <c r="H11888" s="359"/>
    </row>
    <row r="11889" spans="1:8" s="196" customFormat="1" ht="30">
      <c r="A11889" s="749"/>
      <c r="B11889" s="776"/>
      <c r="C11889" s="425" t="s">
        <v>4849</v>
      </c>
      <c r="D11889" s="1321" t="s">
        <v>4929</v>
      </c>
      <c r="E11889" s="258">
        <v>1</v>
      </c>
      <c r="F11889" s="649">
        <v>460</v>
      </c>
      <c r="G11889" s="701">
        <f t="shared" si="938"/>
        <v>460</v>
      </c>
      <c r="H11889" s="359"/>
    </row>
    <row r="11890" spans="1:8" s="196" customFormat="1">
      <c r="A11890" s="749"/>
      <c r="B11890" s="776"/>
      <c r="C11890" s="742"/>
      <c r="D11890" s="359"/>
      <c r="E11890" s="359"/>
      <c r="F11890" s="208"/>
      <c r="G11890" s="889">
        <f>SUM(G11882:G11889)</f>
        <v>25518.3</v>
      </c>
      <c r="H11890" s="359"/>
    </row>
    <row r="11891" spans="1:8" s="196" customFormat="1" ht="30">
      <c r="A11891" s="749" t="s">
        <v>6075</v>
      </c>
      <c r="B11891" s="776" t="s">
        <v>4423</v>
      </c>
      <c r="C11891" s="425" t="s">
        <v>4978</v>
      </c>
      <c r="D11891" s="1321" t="s">
        <v>714</v>
      </c>
      <c r="E11891" s="425">
        <v>1</v>
      </c>
      <c r="F11891" s="649">
        <v>2963.3</v>
      </c>
      <c r="G11891" s="701">
        <f>F11891*E11891</f>
        <v>2963.3</v>
      </c>
      <c r="H11891" s="359"/>
    </row>
    <row r="11892" spans="1:8" s="196" customFormat="1">
      <c r="A11892" s="749"/>
      <c r="B11892" s="776"/>
      <c r="C11892" s="425" t="s">
        <v>335</v>
      </c>
      <c r="D11892" s="1321" t="s">
        <v>5137</v>
      </c>
      <c r="E11892" s="425">
        <v>20</v>
      </c>
      <c r="F11892" s="649">
        <v>4771</v>
      </c>
      <c r="G11892" s="701">
        <v>95</v>
      </c>
      <c r="H11892" s="359"/>
    </row>
    <row r="11893" spans="1:8" s="196" customFormat="1">
      <c r="A11893" s="749"/>
      <c r="B11893" s="776"/>
      <c r="C11893" s="425" t="s">
        <v>4927</v>
      </c>
      <c r="D11893" s="1588" t="s">
        <v>5141</v>
      </c>
      <c r="E11893" s="425">
        <v>3</v>
      </c>
      <c r="F11893" s="649">
        <v>353301</v>
      </c>
      <c r="G11893" s="701">
        <v>1059.9000000000001</v>
      </c>
      <c r="H11893" s="359"/>
    </row>
    <row r="11894" spans="1:8" s="196" customFormat="1" ht="30">
      <c r="A11894" s="749"/>
      <c r="B11894" s="776"/>
      <c r="C11894" s="425" t="s">
        <v>4928</v>
      </c>
      <c r="D11894" s="1321" t="s">
        <v>5145</v>
      </c>
      <c r="E11894" s="258">
        <v>2</v>
      </c>
      <c r="F11894" s="649">
        <v>39480</v>
      </c>
      <c r="G11894" s="701">
        <v>158</v>
      </c>
      <c r="H11894" s="359"/>
    </row>
    <row r="11895" spans="1:8" s="196" customFormat="1">
      <c r="A11895" s="749"/>
      <c r="B11895" s="776"/>
      <c r="C11895" s="425" t="s">
        <v>576</v>
      </c>
      <c r="D11895" s="1321" t="s">
        <v>39</v>
      </c>
      <c r="E11895" s="425">
        <v>0.1</v>
      </c>
      <c r="F11895" s="649">
        <v>800</v>
      </c>
      <c r="G11895" s="701">
        <f t="shared" ref="G11895:G11899" si="939">F11895*E11895</f>
        <v>80</v>
      </c>
      <c r="H11895" s="359"/>
    </row>
    <row r="11896" spans="1:8" s="196" customFormat="1" ht="30">
      <c r="A11896" s="749"/>
      <c r="B11896" s="776"/>
      <c r="C11896" s="425" t="s">
        <v>4848</v>
      </c>
      <c r="D11896" s="1321" t="s">
        <v>40</v>
      </c>
      <c r="E11896" s="425">
        <v>1</v>
      </c>
      <c r="F11896" s="649">
        <v>1720</v>
      </c>
      <c r="G11896" s="701">
        <f t="shared" si="939"/>
        <v>1720</v>
      </c>
      <c r="H11896" s="359"/>
    </row>
    <row r="11897" spans="1:8" s="196" customFormat="1">
      <c r="A11897" s="749"/>
      <c r="B11897" s="776"/>
      <c r="C11897" s="425" t="s">
        <v>4902</v>
      </c>
      <c r="D11897" s="1321" t="s">
        <v>577</v>
      </c>
      <c r="E11897" s="425">
        <v>2</v>
      </c>
      <c r="F11897" s="649">
        <v>1106</v>
      </c>
      <c r="G11897" s="701">
        <v>22</v>
      </c>
      <c r="H11897" s="359"/>
    </row>
    <row r="11898" spans="1:8" s="196" customFormat="1">
      <c r="A11898" s="749"/>
      <c r="B11898" s="776"/>
      <c r="C11898" s="425" t="s">
        <v>723</v>
      </c>
      <c r="D11898" s="1321" t="s">
        <v>39</v>
      </c>
      <c r="E11898" s="425">
        <v>0</v>
      </c>
      <c r="F11898" s="649">
        <v>690</v>
      </c>
      <c r="G11898" s="701">
        <f t="shared" si="939"/>
        <v>0</v>
      </c>
      <c r="H11898" s="359"/>
    </row>
    <row r="11899" spans="1:8" s="196" customFormat="1" ht="30">
      <c r="A11899" s="749"/>
      <c r="B11899" s="776"/>
      <c r="C11899" s="742" t="s">
        <v>4849</v>
      </c>
      <c r="D11899" s="359" t="s">
        <v>4929</v>
      </c>
      <c r="E11899" s="877">
        <v>1</v>
      </c>
      <c r="F11899" s="668">
        <v>460</v>
      </c>
      <c r="G11899" s="880">
        <f t="shared" si="939"/>
        <v>460</v>
      </c>
      <c r="H11899" s="359"/>
    </row>
    <row r="11900" spans="1:8" s="196" customFormat="1">
      <c r="A11900" s="749"/>
      <c r="B11900" s="776"/>
      <c r="C11900" s="742"/>
      <c r="D11900" s="359"/>
      <c r="E11900" s="359"/>
      <c r="F11900" s="208"/>
      <c r="G11900" s="889">
        <f>SUM(G11891:G11899)</f>
        <v>6558.2000000000007</v>
      </c>
      <c r="H11900" s="359"/>
    </row>
    <row r="11901" spans="1:8" s="196" customFormat="1">
      <c r="A11901" s="882" t="s">
        <v>634</v>
      </c>
      <c r="B11901" s="495" t="s">
        <v>4299</v>
      </c>
      <c r="C11901" s="695"/>
      <c r="D11901" s="695"/>
      <c r="E11901" s="695"/>
      <c r="F11901" s="278"/>
      <c r="G11901" s="1541"/>
      <c r="H11901" s="285"/>
    </row>
    <row r="11902" spans="1:8" s="888" customFormat="1" ht="30">
      <c r="A11902" s="884" t="s">
        <v>6076</v>
      </c>
      <c r="B11902" s="885" t="s">
        <v>4424</v>
      </c>
      <c r="C11902" s="853" t="s">
        <v>4983</v>
      </c>
      <c r="D11902" s="886" t="s">
        <v>714</v>
      </c>
      <c r="E11902" s="742">
        <v>1</v>
      </c>
      <c r="F11902" s="668">
        <v>457694</v>
      </c>
      <c r="G11902" s="880">
        <v>7628.2</v>
      </c>
      <c r="H11902" s="887"/>
    </row>
    <row r="11903" spans="1:8" s="888" customFormat="1">
      <c r="A11903" s="884"/>
      <c r="B11903" s="885"/>
      <c r="C11903" s="425" t="s">
        <v>335</v>
      </c>
      <c r="D11903" s="1321" t="s">
        <v>5137</v>
      </c>
      <c r="E11903" s="425">
        <v>20</v>
      </c>
      <c r="F11903" s="649">
        <v>4771</v>
      </c>
      <c r="G11903" s="701">
        <v>95</v>
      </c>
      <c r="H11903" s="887"/>
    </row>
    <row r="11904" spans="1:8" s="888" customFormat="1">
      <c r="A11904" s="884"/>
      <c r="B11904" s="885"/>
      <c r="C11904" s="425" t="s">
        <v>4927</v>
      </c>
      <c r="D11904" s="1588" t="s">
        <v>5141</v>
      </c>
      <c r="E11904" s="425">
        <v>3</v>
      </c>
      <c r="F11904" s="649">
        <v>353301</v>
      </c>
      <c r="G11904" s="701">
        <v>1059.9000000000001</v>
      </c>
      <c r="H11904" s="887"/>
    </row>
    <row r="11905" spans="1:8" s="888" customFormat="1" ht="30">
      <c r="A11905" s="884"/>
      <c r="B11905" s="885"/>
      <c r="C11905" s="425" t="s">
        <v>4928</v>
      </c>
      <c r="D11905" s="1321" t="s">
        <v>5145</v>
      </c>
      <c r="E11905" s="258">
        <v>2</v>
      </c>
      <c r="F11905" s="649">
        <v>39480</v>
      </c>
      <c r="G11905" s="701">
        <v>158</v>
      </c>
      <c r="H11905" s="887"/>
    </row>
    <row r="11906" spans="1:8" s="888" customFormat="1">
      <c r="A11906" s="884"/>
      <c r="B11906" s="885"/>
      <c r="C11906" s="425" t="s">
        <v>576</v>
      </c>
      <c r="D11906" s="1321" t="s">
        <v>39</v>
      </c>
      <c r="E11906" s="425">
        <v>0.1</v>
      </c>
      <c r="F11906" s="649">
        <v>800</v>
      </c>
      <c r="G11906" s="701">
        <f t="shared" ref="G11906:G11907" si="940">F11906*E11906</f>
        <v>80</v>
      </c>
      <c r="H11906" s="887"/>
    </row>
    <row r="11907" spans="1:8" s="888" customFormat="1" ht="30">
      <c r="A11907" s="884"/>
      <c r="B11907" s="885"/>
      <c r="C11907" s="425" t="s">
        <v>4848</v>
      </c>
      <c r="D11907" s="1321" t="s">
        <v>40</v>
      </c>
      <c r="E11907" s="425">
        <v>1</v>
      </c>
      <c r="F11907" s="649">
        <v>1970</v>
      </c>
      <c r="G11907" s="701">
        <f t="shared" si="940"/>
        <v>1970</v>
      </c>
      <c r="H11907" s="359"/>
    </row>
    <row r="11908" spans="1:8" s="888" customFormat="1" ht="15.75" customHeight="1">
      <c r="A11908" s="884"/>
      <c r="B11908" s="885"/>
      <c r="C11908" s="425" t="s">
        <v>4902</v>
      </c>
      <c r="D11908" s="1321" t="s">
        <v>577</v>
      </c>
      <c r="E11908" s="425">
        <v>2</v>
      </c>
      <c r="F11908" s="649">
        <v>1106</v>
      </c>
      <c r="G11908" s="701">
        <v>44.24</v>
      </c>
      <c r="H11908" s="887"/>
    </row>
    <row r="11909" spans="1:8" s="888" customFormat="1" ht="30">
      <c r="A11909" s="884"/>
      <c r="B11909" s="885"/>
      <c r="C11909" s="425" t="s">
        <v>4849</v>
      </c>
      <c r="D11909" s="1321" t="s">
        <v>4929</v>
      </c>
      <c r="E11909" s="258">
        <v>1</v>
      </c>
      <c r="F11909" s="649">
        <v>460</v>
      </c>
      <c r="G11909" s="701">
        <f t="shared" ref="G11909" si="941">F11909*E11909</f>
        <v>460</v>
      </c>
      <c r="H11909" s="887"/>
    </row>
    <row r="11910" spans="1:8" s="888" customFormat="1">
      <c r="A11910" s="884"/>
      <c r="B11910" s="885"/>
      <c r="C11910" s="386"/>
      <c r="D11910" s="854"/>
      <c r="E11910" s="854"/>
      <c r="F11910" s="855"/>
      <c r="G11910" s="1595">
        <f>SUM(G11902:G11909)</f>
        <v>11495.34</v>
      </c>
      <c r="H11910" s="887"/>
    </row>
    <row r="11911" spans="1:8" s="196" customFormat="1" ht="30">
      <c r="A11911" s="749" t="s">
        <v>6077</v>
      </c>
      <c r="B11911" s="776" t="s">
        <v>4425</v>
      </c>
      <c r="C11911" s="425" t="s">
        <v>5306</v>
      </c>
      <c r="D11911" s="1321" t="s">
        <v>4984</v>
      </c>
      <c r="E11911" s="425">
        <v>1</v>
      </c>
      <c r="F11911" s="649">
        <v>73500</v>
      </c>
      <c r="G11911" s="701">
        <f>F11911/96</f>
        <v>765.625</v>
      </c>
      <c r="H11911" s="359"/>
    </row>
    <row r="11912" spans="1:8" s="196" customFormat="1">
      <c r="A11912" s="749"/>
      <c r="B11912" s="776"/>
      <c r="C11912" s="425" t="s">
        <v>576</v>
      </c>
      <c r="D11912" s="1321" t="s">
        <v>39</v>
      </c>
      <c r="E11912" s="425">
        <v>0.1</v>
      </c>
      <c r="F11912" s="649">
        <v>800</v>
      </c>
      <c r="G11912" s="701">
        <f t="shared" ref="G11912" si="942">F11912*E11912</f>
        <v>80</v>
      </c>
      <c r="H11912" s="359"/>
    </row>
    <row r="11913" spans="1:8" s="196" customFormat="1">
      <c r="A11913" s="749"/>
      <c r="B11913" s="776"/>
      <c r="C11913" s="425" t="s">
        <v>335</v>
      </c>
      <c r="D11913" s="1321" t="s">
        <v>5137</v>
      </c>
      <c r="E11913" s="425">
        <v>20</v>
      </c>
      <c r="F11913" s="649">
        <v>4771</v>
      </c>
      <c r="G11913" s="701">
        <v>95</v>
      </c>
      <c r="H11913" s="359"/>
    </row>
    <row r="11914" spans="1:8" s="196" customFormat="1" ht="30">
      <c r="A11914" s="749"/>
      <c r="B11914" s="776"/>
      <c r="C11914" s="425" t="s">
        <v>4919</v>
      </c>
      <c r="D11914" s="1321" t="s">
        <v>4879</v>
      </c>
      <c r="E11914" s="258">
        <v>2</v>
      </c>
      <c r="F11914" s="649">
        <v>39480</v>
      </c>
      <c r="G11914" s="701">
        <v>158</v>
      </c>
      <c r="H11914" s="359"/>
    </row>
    <row r="11915" spans="1:8" s="196" customFormat="1">
      <c r="A11915" s="749"/>
      <c r="B11915" s="776"/>
      <c r="C11915" s="425" t="s">
        <v>722</v>
      </c>
      <c r="D11915" s="1321" t="s">
        <v>577</v>
      </c>
      <c r="E11915" s="425">
        <v>2</v>
      </c>
      <c r="F11915" s="649">
        <v>1106</v>
      </c>
      <c r="G11915" s="701">
        <v>22</v>
      </c>
      <c r="H11915" s="359"/>
    </row>
    <row r="11916" spans="1:8" s="196" customFormat="1" ht="30">
      <c r="A11916" s="749"/>
      <c r="B11916" s="776"/>
      <c r="C11916" s="425" t="s">
        <v>4848</v>
      </c>
      <c r="D11916" s="1321" t="s">
        <v>40</v>
      </c>
      <c r="E11916" s="425">
        <v>1</v>
      </c>
      <c r="F11916" s="649">
        <v>1970</v>
      </c>
      <c r="G11916" s="701">
        <f t="shared" ref="G11916:G11917" si="943">F11916*E11916</f>
        <v>1970</v>
      </c>
      <c r="H11916" s="359"/>
    </row>
    <row r="11917" spans="1:8" s="196" customFormat="1" ht="25.5" customHeight="1">
      <c r="A11917" s="749"/>
      <c r="B11917" s="776"/>
      <c r="C11917" s="742" t="s">
        <v>4849</v>
      </c>
      <c r="D11917" s="359" t="s">
        <v>4929</v>
      </c>
      <c r="E11917" s="877">
        <v>1</v>
      </c>
      <c r="F11917" s="668">
        <v>460</v>
      </c>
      <c r="G11917" s="880">
        <f t="shared" si="943"/>
        <v>460</v>
      </c>
      <c r="H11917" s="359"/>
    </row>
    <row r="11918" spans="1:8" s="196" customFormat="1">
      <c r="A11918" s="749"/>
      <c r="B11918" s="776" t="s">
        <v>579</v>
      </c>
      <c r="C11918" s="742"/>
      <c r="D11918" s="359"/>
      <c r="E11918" s="359"/>
      <c r="F11918" s="208"/>
      <c r="G11918" s="889">
        <f>SUM(G11911:G11917)</f>
        <v>3550.625</v>
      </c>
      <c r="H11918" s="359"/>
    </row>
    <row r="11919" spans="1:8" s="196" customFormat="1">
      <c r="A11919" s="882" t="s">
        <v>637</v>
      </c>
      <c r="B11919" s="495" t="s">
        <v>4302</v>
      </c>
      <c r="C11919" s="695"/>
      <c r="D11919" s="695"/>
      <c r="E11919" s="695"/>
      <c r="F11919" s="278"/>
      <c r="G11919" s="1541"/>
      <c r="H11919" s="285"/>
    </row>
    <row r="11920" spans="1:8" s="196" customFormat="1" ht="75">
      <c r="A11920" s="749" t="s">
        <v>6078</v>
      </c>
      <c r="B11920" s="745" t="s">
        <v>4303</v>
      </c>
      <c r="C11920" s="742" t="s">
        <v>5173</v>
      </c>
      <c r="D11920" s="359" t="s">
        <v>5165</v>
      </c>
      <c r="E11920" s="742">
        <v>1E-3</v>
      </c>
      <c r="F11920" s="668">
        <v>116706</v>
      </c>
      <c r="G11920" s="880">
        <f>F11920*E11920</f>
        <v>116.706</v>
      </c>
      <c r="H11920" s="359"/>
    </row>
    <row r="11921" spans="1:8" s="196" customFormat="1">
      <c r="A11921" s="749"/>
      <c r="B11921" s="776"/>
      <c r="C11921" s="425" t="s">
        <v>335</v>
      </c>
      <c r="D11921" s="1321" t="s">
        <v>5137</v>
      </c>
      <c r="E11921" s="425">
        <v>20</v>
      </c>
      <c r="F11921" s="649">
        <v>4771</v>
      </c>
      <c r="G11921" s="701">
        <v>95</v>
      </c>
      <c r="H11921" s="359"/>
    </row>
    <row r="11922" spans="1:8" s="196" customFormat="1" ht="30">
      <c r="A11922" s="749"/>
      <c r="B11922" s="776"/>
      <c r="C11922" s="425" t="s">
        <v>4919</v>
      </c>
      <c r="D11922" s="1321" t="s">
        <v>5174</v>
      </c>
      <c r="E11922" s="425">
        <v>3</v>
      </c>
      <c r="F11922" s="649">
        <v>13210</v>
      </c>
      <c r="G11922" s="701">
        <v>1585.2</v>
      </c>
      <c r="H11922" s="359"/>
    </row>
    <row r="11923" spans="1:8" s="196" customFormat="1">
      <c r="A11923" s="749"/>
      <c r="B11923" s="776"/>
      <c r="C11923" s="425" t="s">
        <v>576</v>
      </c>
      <c r="D11923" s="1321" t="s">
        <v>39</v>
      </c>
      <c r="E11923" s="425">
        <v>0.1</v>
      </c>
      <c r="F11923" s="649">
        <v>800</v>
      </c>
      <c r="G11923" s="701">
        <f t="shared" ref="G11923:G11927" si="944">F11923*E11923</f>
        <v>80</v>
      </c>
      <c r="H11923" s="359"/>
    </row>
    <row r="11924" spans="1:8" s="196" customFormat="1" ht="30">
      <c r="A11924" s="749"/>
      <c r="B11924" s="776"/>
      <c r="C11924" s="425" t="s">
        <v>4848</v>
      </c>
      <c r="D11924" s="1321" t="s">
        <v>40</v>
      </c>
      <c r="E11924" s="425">
        <v>1</v>
      </c>
      <c r="F11924" s="649">
        <v>1720</v>
      </c>
      <c r="G11924" s="701">
        <f t="shared" si="944"/>
        <v>1720</v>
      </c>
      <c r="H11924" s="359"/>
    </row>
    <row r="11925" spans="1:8" s="196" customFormat="1">
      <c r="A11925" s="749"/>
      <c r="B11925" s="776"/>
      <c r="C11925" s="425" t="s">
        <v>4902</v>
      </c>
      <c r="D11925" s="1321" t="s">
        <v>577</v>
      </c>
      <c r="E11925" s="425">
        <v>2</v>
      </c>
      <c r="F11925" s="649">
        <v>1106</v>
      </c>
      <c r="G11925" s="701">
        <v>22</v>
      </c>
      <c r="H11925" s="359"/>
    </row>
    <row r="11926" spans="1:8" s="196" customFormat="1">
      <c r="A11926" s="749"/>
      <c r="B11926" s="776"/>
      <c r="C11926" s="425" t="s">
        <v>723</v>
      </c>
      <c r="D11926" s="1321" t="s">
        <v>39</v>
      </c>
      <c r="E11926" s="425">
        <v>0</v>
      </c>
      <c r="F11926" s="649">
        <v>690</v>
      </c>
      <c r="G11926" s="701">
        <f t="shared" si="944"/>
        <v>0</v>
      </c>
      <c r="H11926" s="359"/>
    </row>
    <row r="11927" spans="1:8" s="196" customFormat="1" ht="30">
      <c r="A11927" s="749"/>
      <c r="B11927" s="776"/>
      <c r="C11927" s="386" t="s">
        <v>4849</v>
      </c>
      <c r="D11927" s="854" t="s">
        <v>4929</v>
      </c>
      <c r="E11927" s="258">
        <v>1</v>
      </c>
      <c r="F11927" s="649">
        <v>460</v>
      </c>
      <c r="G11927" s="701">
        <f t="shared" si="944"/>
        <v>460</v>
      </c>
      <c r="H11927" s="359"/>
    </row>
    <row r="11928" spans="1:8" s="196" customFormat="1">
      <c r="A11928" s="749"/>
      <c r="B11928" s="776" t="s">
        <v>579</v>
      </c>
      <c r="C11928" s="425"/>
      <c r="D11928" s="1321"/>
      <c r="E11928" s="1321"/>
      <c r="F11928" s="204"/>
      <c r="G11928" s="1533">
        <f>SUM(G11920:G11927)</f>
        <v>4078.9059999999999</v>
      </c>
      <c r="H11928" s="359"/>
    </row>
    <row r="11929" spans="1:8" s="196" customFormat="1" ht="30">
      <c r="A11929" s="166" t="s">
        <v>6079</v>
      </c>
      <c r="B11929" s="776" t="s">
        <v>4985</v>
      </c>
      <c r="C11929" s="425" t="s">
        <v>4986</v>
      </c>
      <c r="D11929" s="1321" t="s">
        <v>714</v>
      </c>
      <c r="E11929" s="425">
        <v>1</v>
      </c>
      <c r="F11929" s="649">
        <v>457694</v>
      </c>
      <c r="G11929" s="701">
        <v>7628.2</v>
      </c>
      <c r="H11929" s="359"/>
    </row>
    <row r="11930" spans="1:8" s="196" customFormat="1">
      <c r="A11930" s="166"/>
      <c r="B11930" s="776"/>
      <c r="C11930" s="425" t="s">
        <v>335</v>
      </c>
      <c r="D11930" s="1321" t="s">
        <v>5137</v>
      </c>
      <c r="E11930" s="425">
        <v>20</v>
      </c>
      <c r="F11930" s="649">
        <v>4771</v>
      </c>
      <c r="G11930" s="701">
        <v>95</v>
      </c>
      <c r="H11930" s="359"/>
    </row>
    <row r="11931" spans="1:8" s="196" customFormat="1">
      <c r="A11931" s="749"/>
      <c r="B11931" s="776"/>
      <c r="C11931" s="425" t="s">
        <v>4927</v>
      </c>
      <c r="D11931" s="1588" t="s">
        <v>5141</v>
      </c>
      <c r="E11931" s="425">
        <v>3</v>
      </c>
      <c r="F11931" s="649">
        <v>353301</v>
      </c>
      <c r="G11931" s="701">
        <v>1059.9000000000001</v>
      </c>
      <c r="H11931" s="359"/>
    </row>
    <row r="11932" spans="1:8" s="196" customFormat="1" ht="30">
      <c r="A11932" s="749"/>
      <c r="B11932" s="776"/>
      <c r="C11932" s="425" t="s">
        <v>4928</v>
      </c>
      <c r="D11932" s="1321" t="s">
        <v>5145</v>
      </c>
      <c r="E11932" s="258">
        <v>2</v>
      </c>
      <c r="F11932" s="649">
        <v>39480</v>
      </c>
      <c r="G11932" s="701">
        <v>158</v>
      </c>
      <c r="H11932" s="359"/>
    </row>
    <row r="11933" spans="1:8" s="196" customFormat="1">
      <c r="A11933" s="749"/>
      <c r="B11933" s="776"/>
      <c r="C11933" s="425" t="s">
        <v>576</v>
      </c>
      <c r="D11933" s="1321" t="s">
        <v>39</v>
      </c>
      <c r="E11933" s="425">
        <v>0.1</v>
      </c>
      <c r="F11933" s="649">
        <v>800</v>
      </c>
      <c r="G11933" s="701">
        <f t="shared" ref="G11933:G11937" si="945">F11933*E11933</f>
        <v>80</v>
      </c>
      <c r="H11933" s="359"/>
    </row>
    <row r="11934" spans="1:8" s="196" customFormat="1" ht="30">
      <c r="A11934" s="749"/>
      <c r="B11934" s="776"/>
      <c r="C11934" s="425" t="s">
        <v>4848</v>
      </c>
      <c r="D11934" s="1321" t="s">
        <v>40</v>
      </c>
      <c r="E11934" s="425">
        <v>1</v>
      </c>
      <c r="F11934" s="649">
        <v>1720</v>
      </c>
      <c r="G11934" s="701">
        <f t="shared" si="945"/>
        <v>1720</v>
      </c>
      <c r="H11934" s="359"/>
    </row>
    <row r="11935" spans="1:8" s="196" customFormat="1">
      <c r="A11935" s="749"/>
      <c r="B11935" s="776"/>
      <c r="C11935" s="425" t="s">
        <v>4902</v>
      </c>
      <c r="D11935" s="1321" t="s">
        <v>577</v>
      </c>
      <c r="E11935" s="425">
        <v>2</v>
      </c>
      <c r="F11935" s="649">
        <v>1106</v>
      </c>
      <c r="G11935" s="701">
        <v>22</v>
      </c>
      <c r="H11935" s="359"/>
    </row>
    <row r="11936" spans="1:8" s="196" customFormat="1">
      <c r="A11936" s="749"/>
      <c r="B11936" s="776"/>
      <c r="C11936" s="425" t="s">
        <v>723</v>
      </c>
      <c r="D11936" s="1321" t="s">
        <v>39</v>
      </c>
      <c r="E11936" s="425">
        <v>0</v>
      </c>
      <c r="F11936" s="649">
        <v>690</v>
      </c>
      <c r="G11936" s="701">
        <f t="shared" si="945"/>
        <v>0</v>
      </c>
      <c r="H11936" s="359"/>
    </row>
    <row r="11937" spans="1:8" s="196" customFormat="1" ht="30">
      <c r="A11937" s="749"/>
      <c r="B11937" s="776"/>
      <c r="C11937" s="425" t="s">
        <v>4849</v>
      </c>
      <c r="D11937" s="1321" t="s">
        <v>4929</v>
      </c>
      <c r="E11937" s="258">
        <v>1</v>
      </c>
      <c r="F11937" s="649">
        <v>460</v>
      </c>
      <c r="G11937" s="701">
        <f t="shared" si="945"/>
        <v>460</v>
      </c>
      <c r="H11937" s="359"/>
    </row>
    <row r="11938" spans="1:8" s="196" customFormat="1">
      <c r="A11938" s="749"/>
      <c r="B11938" s="776"/>
      <c r="C11938" s="425"/>
      <c r="D11938" s="1321"/>
      <c r="E11938" s="1321"/>
      <c r="F11938" s="204"/>
      <c r="G11938" s="1533">
        <f>SUM(G11929:G11937)</f>
        <v>11223.1</v>
      </c>
      <c r="H11938" s="359"/>
    </row>
    <row r="11939" spans="1:8" s="196" customFormat="1" ht="30">
      <c r="A11939" s="749" t="s">
        <v>6080</v>
      </c>
      <c r="B11939" s="288" t="s">
        <v>4305</v>
      </c>
      <c r="C11939" s="425" t="s">
        <v>4986</v>
      </c>
      <c r="D11939" s="1321" t="s">
        <v>4971</v>
      </c>
      <c r="E11939" s="425">
        <v>1</v>
      </c>
      <c r="F11939" s="649">
        <v>2620</v>
      </c>
      <c r="G11939" s="701">
        <f>F11939*E11939</f>
        <v>2620</v>
      </c>
      <c r="H11939" s="359"/>
    </row>
    <row r="11940" spans="1:8" s="196" customFormat="1">
      <c r="A11940" s="749"/>
      <c r="B11940" s="776"/>
      <c r="C11940" s="425" t="s">
        <v>576</v>
      </c>
      <c r="D11940" s="1321" t="s">
        <v>39</v>
      </c>
      <c r="E11940" s="425">
        <v>0.1</v>
      </c>
      <c r="F11940" s="649">
        <v>800</v>
      </c>
      <c r="G11940" s="701">
        <f t="shared" ref="G11940" si="946">F11940*E11940</f>
        <v>80</v>
      </c>
      <c r="H11940" s="359"/>
    </row>
    <row r="11941" spans="1:8" s="196" customFormat="1">
      <c r="A11941" s="749"/>
      <c r="B11941" s="776"/>
      <c r="C11941" s="425" t="s">
        <v>335</v>
      </c>
      <c r="D11941" s="1321" t="s">
        <v>5137</v>
      </c>
      <c r="E11941" s="425">
        <v>20</v>
      </c>
      <c r="F11941" s="649">
        <v>4771</v>
      </c>
      <c r="G11941" s="701">
        <v>95</v>
      </c>
      <c r="H11941" s="359"/>
    </row>
    <row r="11942" spans="1:8" s="196" customFormat="1" ht="30">
      <c r="A11942" s="749"/>
      <c r="B11942" s="776"/>
      <c r="C11942" s="425" t="s">
        <v>4919</v>
      </c>
      <c r="D11942" s="1321" t="s">
        <v>4879</v>
      </c>
      <c r="E11942" s="258">
        <v>2</v>
      </c>
      <c r="F11942" s="649">
        <v>39480</v>
      </c>
      <c r="G11942" s="701">
        <v>158</v>
      </c>
      <c r="H11942" s="359"/>
    </row>
    <row r="11943" spans="1:8" s="196" customFormat="1">
      <c r="A11943" s="749"/>
      <c r="B11943" s="776"/>
      <c r="C11943" s="425" t="s">
        <v>722</v>
      </c>
      <c r="D11943" s="1321" t="s">
        <v>577</v>
      </c>
      <c r="E11943" s="425">
        <v>2</v>
      </c>
      <c r="F11943" s="649">
        <v>1106</v>
      </c>
      <c r="G11943" s="701">
        <v>22</v>
      </c>
      <c r="H11943" s="359"/>
    </row>
    <row r="11944" spans="1:8" s="196" customFormat="1" ht="30">
      <c r="A11944" s="749"/>
      <c r="B11944" s="776"/>
      <c r="C11944" s="425" t="s">
        <v>4848</v>
      </c>
      <c r="D11944" s="1321" t="s">
        <v>40</v>
      </c>
      <c r="E11944" s="425">
        <v>1</v>
      </c>
      <c r="F11944" s="649">
        <v>1720</v>
      </c>
      <c r="G11944" s="701">
        <f t="shared" ref="G11944:G11945" si="947">F11944*E11944</f>
        <v>1720</v>
      </c>
      <c r="H11944" s="359"/>
    </row>
    <row r="11945" spans="1:8" s="196" customFormat="1" ht="30">
      <c r="A11945" s="749"/>
      <c r="B11945" s="776"/>
      <c r="C11945" s="742" t="s">
        <v>4849</v>
      </c>
      <c r="D11945" s="359" t="s">
        <v>4929</v>
      </c>
      <c r="E11945" s="877">
        <v>1</v>
      </c>
      <c r="F11945" s="668">
        <v>460</v>
      </c>
      <c r="G11945" s="880">
        <f t="shared" si="947"/>
        <v>460</v>
      </c>
      <c r="H11945" s="359"/>
    </row>
    <row r="11946" spans="1:8" s="196" customFormat="1">
      <c r="A11946" s="749"/>
      <c r="B11946" s="776"/>
      <c r="C11946" s="742"/>
      <c r="D11946" s="359"/>
      <c r="E11946" s="359"/>
      <c r="F11946" s="208"/>
      <c r="G11946" s="889">
        <f>SUM(G11939:G11945)</f>
        <v>5155</v>
      </c>
      <c r="H11946" s="359"/>
    </row>
    <row r="11947" spans="1:8" s="196" customFormat="1">
      <c r="A11947" s="882" t="s">
        <v>640</v>
      </c>
      <c r="B11947" s="495" t="s">
        <v>4987</v>
      </c>
      <c r="C11947" s="695"/>
      <c r="D11947" s="695"/>
      <c r="E11947" s="695"/>
      <c r="F11947" s="278"/>
      <c r="G11947" s="1541"/>
      <c r="H11947" s="285"/>
    </row>
    <row r="11948" spans="1:8" s="196" customFormat="1" ht="26.25" customHeight="1">
      <c r="A11948" s="749" t="s">
        <v>6081</v>
      </c>
      <c r="B11948" s="776" t="s">
        <v>4307</v>
      </c>
      <c r="C11948" s="742" t="s">
        <v>5175</v>
      </c>
      <c r="D11948" s="359" t="s">
        <v>5176</v>
      </c>
      <c r="E11948" s="742">
        <v>2E-3</v>
      </c>
      <c r="F11948" s="668">
        <v>55112</v>
      </c>
      <c r="G11948" s="880">
        <f>F11948*E11948</f>
        <v>110.224</v>
      </c>
      <c r="H11948" s="359"/>
    </row>
    <row r="11949" spans="1:8" s="196" customFormat="1">
      <c r="A11949" s="749"/>
      <c r="B11949" s="776"/>
      <c r="C11949" s="742" t="s">
        <v>4888</v>
      </c>
      <c r="D11949" s="359" t="s">
        <v>4885</v>
      </c>
      <c r="E11949" s="742">
        <v>3.0000000000000001E-3</v>
      </c>
      <c r="F11949" s="668">
        <v>10941</v>
      </c>
      <c r="G11949" s="880">
        <f t="shared" ref="G11949:G11960" si="948">F11949*E11949</f>
        <v>32.823</v>
      </c>
      <c r="H11949" s="359"/>
    </row>
    <row r="11950" spans="1:8" s="196" customFormat="1">
      <c r="A11950" s="749"/>
      <c r="B11950" s="776"/>
      <c r="C11950" s="742" t="s">
        <v>4957</v>
      </c>
      <c r="D11950" s="359" t="s">
        <v>4958</v>
      </c>
      <c r="E11950" s="742">
        <v>1E-3</v>
      </c>
      <c r="F11950" s="668">
        <v>328823</v>
      </c>
      <c r="G11950" s="880">
        <f t="shared" si="948"/>
        <v>328.82299999999998</v>
      </c>
      <c r="H11950" s="359"/>
    </row>
    <row r="11951" spans="1:8" s="196" customFormat="1">
      <c r="A11951" s="749"/>
      <c r="B11951" s="776"/>
      <c r="C11951" s="742" t="s">
        <v>4988</v>
      </c>
      <c r="D11951" s="359" t="s">
        <v>4990</v>
      </c>
      <c r="E11951" s="742">
        <v>1</v>
      </c>
      <c r="F11951" s="668">
        <v>20291</v>
      </c>
      <c r="G11951" s="880">
        <v>405.82</v>
      </c>
      <c r="H11951" s="359"/>
    </row>
    <row r="11952" spans="1:8" s="196" customFormat="1">
      <c r="A11952" s="749"/>
      <c r="B11952" s="776"/>
      <c r="C11952" s="742" t="s">
        <v>4989</v>
      </c>
      <c r="D11952" s="359" t="s">
        <v>5177</v>
      </c>
      <c r="E11952" s="742">
        <v>1</v>
      </c>
      <c r="F11952" s="668">
        <v>6307</v>
      </c>
      <c r="G11952" s="880">
        <v>63</v>
      </c>
      <c r="H11952" s="359"/>
    </row>
    <row r="11953" spans="1:8" s="196" customFormat="1" ht="60">
      <c r="A11953" s="749"/>
      <c r="B11953" s="776"/>
      <c r="C11953" s="425" t="s">
        <v>4834</v>
      </c>
      <c r="D11953" s="1321" t="s">
        <v>178</v>
      </c>
      <c r="E11953" s="425">
        <v>1E-3</v>
      </c>
      <c r="F11953" s="649">
        <v>22450</v>
      </c>
      <c r="G11953" s="701">
        <f t="shared" ref="G11953" si="949">F11953*E11953</f>
        <v>22.45</v>
      </c>
      <c r="H11953" s="359"/>
    </row>
    <row r="11954" spans="1:8" s="196" customFormat="1" ht="21.75" customHeight="1">
      <c r="A11954" s="749"/>
      <c r="B11954" s="776"/>
      <c r="C11954" s="1591" t="s">
        <v>4844</v>
      </c>
      <c r="D11954" s="1592" t="s">
        <v>4845</v>
      </c>
      <c r="E11954" s="1591">
        <v>5</v>
      </c>
      <c r="F11954" s="1593">
        <v>393</v>
      </c>
      <c r="G11954" s="701">
        <v>98.25</v>
      </c>
      <c r="H11954" s="359"/>
    </row>
    <row r="11955" spans="1:8" s="196" customFormat="1">
      <c r="A11955" s="749"/>
      <c r="B11955" s="776"/>
      <c r="C11955" s="425" t="s">
        <v>722</v>
      </c>
      <c r="D11955" s="1321" t="s">
        <v>577</v>
      </c>
      <c r="E11955" s="425">
        <v>2</v>
      </c>
      <c r="F11955" s="649">
        <v>1106</v>
      </c>
      <c r="G11955" s="701">
        <v>22</v>
      </c>
      <c r="H11955" s="359"/>
    </row>
    <row r="11956" spans="1:8" s="196" customFormat="1" ht="30">
      <c r="A11956" s="749"/>
      <c r="B11956" s="776"/>
      <c r="C11956" s="425" t="s">
        <v>4848</v>
      </c>
      <c r="D11956" s="1321" t="s">
        <v>40</v>
      </c>
      <c r="E11956" s="425">
        <v>1</v>
      </c>
      <c r="F11956" s="649">
        <v>1970</v>
      </c>
      <c r="G11956" s="701">
        <v>1970</v>
      </c>
      <c r="H11956" s="359"/>
    </row>
    <row r="11957" spans="1:8" s="196" customFormat="1">
      <c r="A11957" s="749"/>
      <c r="B11957" s="776"/>
      <c r="C11957" s="425" t="s">
        <v>576</v>
      </c>
      <c r="D11957" s="1321" t="s">
        <v>39</v>
      </c>
      <c r="E11957" s="425">
        <v>0.2</v>
      </c>
      <c r="F11957" s="649">
        <v>800</v>
      </c>
      <c r="G11957" s="701">
        <f t="shared" si="948"/>
        <v>160</v>
      </c>
      <c r="H11957" s="359"/>
    </row>
    <row r="11958" spans="1:8" s="196" customFormat="1" ht="30">
      <c r="A11958" s="749"/>
      <c r="B11958" s="776"/>
      <c r="C11958" s="425" t="s">
        <v>4919</v>
      </c>
      <c r="D11958" s="1321" t="s">
        <v>4879</v>
      </c>
      <c r="E11958" s="425">
        <v>2</v>
      </c>
      <c r="F11958" s="649">
        <v>636</v>
      </c>
      <c r="G11958" s="701">
        <v>2.5</v>
      </c>
      <c r="H11958" s="359"/>
    </row>
    <row r="11959" spans="1:8" s="196" customFormat="1">
      <c r="A11959" s="749"/>
      <c r="B11959" s="776"/>
      <c r="C11959" s="425" t="s">
        <v>335</v>
      </c>
      <c r="D11959" s="1321" t="s">
        <v>5137</v>
      </c>
      <c r="E11959" s="425">
        <v>20</v>
      </c>
      <c r="F11959" s="649">
        <v>4771</v>
      </c>
      <c r="G11959" s="701">
        <v>95</v>
      </c>
      <c r="H11959" s="359"/>
    </row>
    <row r="11960" spans="1:8" s="196" customFormat="1" ht="30">
      <c r="A11960" s="749"/>
      <c r="B11960" s="776"/>
      <c r="C11960" s="386" t="s">
        <v>4849</v>
      </c>
      <c r="D11960" s="854" t="s">
        <v>4929</v>
      </c>
      <c r="E11960" s="1596">
        <v>1</v>
      </c>
      <c r="F11960" s="856">
        <v>460</v>
      </c>
      <c r="G11960" s="701">
        <f t="shared" si="948"/>
        <v>460</v>
      </c>
      <c r="H11960" s="359"/>
    </row>
    <row r="11961" spans="1:8" s="196" customFormat="1">
      <c r="A11961" s="749"/>
      <c r="B11961" s="776"/>
      <c r="C11961" s="742"/>
      <c r="D11961" s="359"/>
      <c r="E11961" s="359"/>
      <c r="F11961" s="208"/>
      <c r="G11961" s="889">
        <f>SUM(G11948:G11960)</f>
        <v>3770.8900000000003</v>
      </c>
      <c r="H11961" s="359"/>
    </row>
    <row r="11962" spans="1:8" s="196" customFormat="1" ht="36" customHeight="1">
      <c r="A11962" s="742" t="s">
        <v>6082</v>
      </c>
      <c r="B11962" s="291" t="s">
        <v>4308</v>
      </c>
      <c r="C11962" s="742" t="s">
        <v>4991</v>
      </c>
      <c r="D11962" s="359" t="s">
        <v>714</v>
      </c>
      <c r="E11962" s="742">
        <v>1</v>
      </c>
      <c r="F11962" s="668">
        <v>348000</v>
      </c>
      <c r="G11962" s="880">
        <v>5800</v>
      </c>
      <c r="H11962" s="359"/>
    </row>
    <row r="11963" spans="1:8" s="196" customFormat="1" ht="26.25" customHeight="1">
      <c r="A11963" s="742"/>
      <c r="B11963" s="291"/>
      <c r="C11963" s="425" t="s">
        <v>335</v>
      </c>
      <c r="D11963" s="1321" t="s">
        <v>5137</v>
      </c>
      <c r="E11963" s="425">
        <v>20</v>
      </c>
      <c r="F11963" s="649">
        <v>4771</v>
      </c>
      <c r="G11963" s="701">
        <v>95</v>
      </c>
      <c r="H11963" s="359"/>
    </row>
    <row r="11964" spans="1:8" s="196" customFormat="1" ht="26.25" customHeight="1">
      <c r="A11964" s="742"/>
      <c r="B11964" s="291"/>
      <c r="C11964" s="425" t="s">
        <v>4927</v>
      </c>
      <c r="D11964" s="1588" t="s">
        <v>5141</v>
      </c>
      <c r="E11964" s="425">
        <v>3</v>
      </c>
      <c r="F11964" s="649">
        <v>353301</v>
      </c>
      <c r="G11964" s="701">
        <v>1059.9000000000001</v>
      </c>
      <c r="H11964" s="359"/>
    </row>
    <row r="11965" spans="1:8" s="196" customFormat="1" ht="26.25" customHeight="1">
      <c r="A11965" s="742"/>
      <c r="B11965" s="291"/>
      <c r="C11965" s="425" t="s">
        <v>4928</v>
      </c>
      <c r="D11965" s="1321" t="s">
        <v>5145</v>
      </c>
      <c r="E11965" s="258">
        <v>2</v>
      </c>
      <c r="F11965" s="649">
        <v>39480</v>
      </c>
      <c r="G11965" s="701">
        <v>158</v>
      </c>
      <c r="H11965" s="359"/>
    </row>
    <row r="11966" spans="1:8" s="196" customFormat="1">
      <c r="A11966" s="742"/>
      <c r="B11966" s="291"/>
      <c r="C11966" s="425" t="s">
        <v>576</v>
      </c>
      <c r="D11966" s="1321" t="s">
        <v>39</v>
      </c>
      <c r="E11966" s="425">
        <v>0.1</v>
      </c>
      <c r="F11966" s="649">
        <v>800</v>
      </c>
      <c r="G11966" s="701">
        <f t="shared" ref="G11966:G11970" si="950">F11966*E11966</f>
        <v>80</v>
      </c>
      <c r="H11966" s="359"/>
    </row>
    <row r="11967" spans="1:8" s="196" customFormat="1" ht="30">
      <c r="A11967" s="742"/>
      <c r="B11967" s="291"/>
      <c r="C11967" s="425" t="s">
        <v>4848</v>
      </c>
      <c r="D11967" s="1321" t="s">
        <v>40</v>
      </c>
      <c r="E11967" s="425">
        <v>1</v>
      </c>
      <c r="F11967" s="649">
        <v>1720</v>
      </c>
      <c r="G11967" s="701">
        <f t="shared" si="950"/>
        <v>1720</v>
      </c>
      <c r="H11967" s="359"/>
    </row>
    <row r="11968" spans="1:8" s="196" customFormat="1">
      <c r="A11968" s="742"/>
      <c r="B11968" s="291"/>
      <c r="C11968" s="425" t="s">
        <v>4902</v>
      </c>
      <c r="D11968" s="1321" t="s">
        <v>577</v>
      </c>
      <c r="E11968" s="425">
        <v>2</v>
      </c>
      <c r="F11968" s="649">
        <v>1106</v>
      </c>
      <c r="G11968" s="701">
        <v>22</v>
      </c>
      <c r="H11968" s="359"/>
    </row>
    <row r="11969" spans="1:8" s="196" customFormat="1">
      <c r="A11969" s="742"/>
      <c r="B11969" s="291"/>
      <c r="C11969" s="425" t="s">
        <v>723</v>
      </c>
      <c r="D11969" s="1321" t="s">
        <v>39</v>
      </c>
      <c r="E11969" s="425">
        <v>0</v>
      </c>
      <c r="F11969" s="649">
        <v>690</v>
      </c>
      <c r="G11969" s="701">
        <f t="shared" si="950"/>
        <v>0</v>
      </c>
      <c r="H11969" s="359"/>
    </row>
    <row r="11970" spans="1:8" s="196" customFormat="1" ht="30">
      <c r="A11970" s="742"/>
      <c r="B11970" s="291"/>
      <c r="C11970" s="425" t="s">
        <v>4849</v>
      </c>
      <c r="D11970" s="1321" t="s">
        <v>4929</v>
      </c>
      <c r="E11970" s="258">
        <v>1</v>
      </c>
      <c r="F11970" s="649">
        <v>460</v>
      </c>
      <c r="G11970" s="701">
        <f t="shared" si="950"/>
        <v>460</v>
      </c>
      <c r="H11970" s="359"/>
    </row>
    <row r="11971" spans="1:8" s="196" customFormat="1">
      <c r="A11971" s="742"/>
      <c r="B11971" s="291"/>
      <c r="C11971" s="742"/>
      <c r="D11971" s="359"/>
      <c r="E11971" s="359"/>
      <c r="F11971" s="208"/>
      <c r="G11971" s="889">
        <f>SUM(G11962:G11970)</f>
        <v>9394.9</v>
      </c>
      <c r="H11971" s="359"/>
    </row>
    <row r="11972" spans="1:8" s="196" customFormat="1" ht="28.5">
      <c r="A11972" s="474" t="s">
        <v>643</v>
      </c>
      <c r="B11972" s="400" t="s">
        <v>4428</v>
      </c>
      <c r="C11972" s="695"/>
      <c r="D11972" s="695"/>
      <c r="E11972" s="695"/>
      <c r="F11972" s="278"/>
      <c r="G11972" s="1541"/>
      <c r="H11972" s="285"/>
    </row>
    <row r="11973" spans="1:8" s="196" customFormat="1" ht="30">
      <c r="A11973" s="167" t="s">
        <v>6084</v>
      </c>
      <c r="B11973" s="291" t="s">
        <v>4310</v>
      </c>
      <c r="C11973" s="425" t="s">
        <v>4992</v>
      </c>
      <c r="D11973" s="1321" t="s">
        <v>714</v>
      </c>
      <c r="E11973" s="425">
        <v>1</v>
      </c>
      <c r="F11973" s="649">
        <v>357288</v>
      </c>
      <c r="G11973" s="701">
        <v>5954.8</v>
      </c>
      <c r="H11973" s="359"/>
    </row>
    <row r="11974" spans="1:8" s="196" customFormat="1">
      <c r="A11974" s="167"/>
      <c r="B11974" s="291"/>
      <c r="C11974" s="425" t="s">
        <v>335</v>
      </c>
      <c r="D11974" s="1321" t="s">
        <v>5137</v>
      </c>
      <c r="E11974" s="425">
        <v>20</v>
      </c>
      <c r="F11974" s="649">
        <v>4771</v>
      </c>
      <c r="G11974" s="701">
        <v>95</v>
      </c>
      <c r="H11974" s="359"/>
    </row>
    <row r="11975" spans="1:8" s="196" customFormat="1">
      <c r="A11975" s="167"/>
      <c r="B11975" s="291"/>
      <c r="C11975" s="425" t="s">
        <v>4927</v>
      </c>
      <c r="D11975" s="1588" t="s">
        <v>5141</v>
      </c>
      <c r="E11975" s="425">
        <v>3</v>
      </c>
      <c r="F11975" s="649">
        <v>353301</v>
      </c>
      <c r="G11975" s="701">
        <v>1059.9000000000001</v>
      </c>
      <c r="H11975" s="359"/>
    </row>
    <row r="11976" spans="1:8" s="196" customFormat="1" ht="30">
      <c r="A11976" s="167"/>
      <c r="B11976" s="291"/>
      <c r="C11976" s="425" t="s">
        <v>4928</v>
      </c>
      <c r="D11976" s="1321" t="s">
        <v>5145</v>
      </c>
      <c r="E11976" s="258">
        <v>2</v>
      </c>
      <c r="F11976" s="649">
        <v>39480</v>
      </c>
      <c r="G11976" s="701">
        <v>158</v>
      </c>
      <c r="H11976" s="359"/>
    </row>
    <row r="11977" spans="1:8" s="196" customFormat="1">
      <c r="A11977" s="167"/>
      <c r="B11977" s="291"/>
      <c r="C11977" s="425" t="s">
        <v>576</v>
      </c>
      <c r="D11977" s="1321" t="s">
        <v>39</v>
      </c>
      <c r="E11977" s="425">
        <v>0.1</v>
      </c>
      <c r="F11977" s="649">
        <v>800</v>
      </c>
      <c r="G11977" s="701">
        <f t="shared" ref="G11977:G11981" si="951">F11977*E11977</f>
        <v>80</v>
      </c>
      <c r="H11977" s="359"/>
    </row>
    <row r="11978" spans="1:8" s="196" customFormat="1" ht="30">
      <c r="A11978" s="167"/>
      <c r="B11978" s="291"/>
      <c r="C11978" s="425" t="s">
        <v>4848</v>
      </c>
      <c r="D11978" s="1321" t="s">
        <v>40</v>
      </c>
      <c r="E11978" s="425">
        <v>1</v>
      </c>
      <c r="F11978" s="649">
        <v>1970</v>
      </c>
      <c r="G11978" s="701">
        <f t="shared" si="951"/>
        <v>1970</v>
      </c>
      <c r="H11978" s="359"/>
    </row>
    <row r="11979" spans="1:8" s="196" customFormat="1">
      <c r="A11979" s="167"/>
      <c r="B11979" s="291"/>
      <c r="C11979" s="425" t="s">
        <v>4902</v>
      </c>
      <c r="D11979" s="1321" t="s">
        <v>577</v>
      </c>
      <c r="E11979" s="425">
        <v>2</v>
      </c>
      <c r="F11979" s="649">
        <v>1106</v>
      </c>
      <c r="G11979" s="701">
        <v>22</v>
      </c>
      <c r="H11979" s="359"/>
    </row>
    <row r="11980" spans="1:8" s="196" customFormat="1">
      <c r="A11980" s="167"/>
      <c r="B11980" s="291"/>
      <c r="C11980" s="425" t="s">
        <v>723</v>
      </c>
      <c r="D11980" s="1321" t="s">
        <v>39</v>
      </c>
      <c r="E11980" s="425">
        <v>0.02</v>
      </c>
      <c r="F11980" s="649">
        <v>9866</v>
      </c>
      <c r="G11980" s="701">
        <f t="shared" si="951"/>
        <v>197.32</v>
      </c>
      <c r="H11980" s="359"/>
    </row>
    <row r="11981" spans="1:8" s="196" customFormat="1" ht="30">
      <c r="A11981" s="167"/>
      <c r="B11981" s="291"/>
      <c r="C11981" s="742" t="s">
        <v>4849</v>
      </c>
      <c r="D11981" s="359" t="s">
        <v>4929</v>
      </c>
      <c r="E11981" s="877">
        <v>1</v>
      </c>
      <c r="F11981" s="668">
        <v>460</v>
      </c>
      <c r="G11981" s="880">
        <f t="shared" si="951"/>
        <v>460</v>
      </c>
      <c r="H11981" s="359"/>
    </row>
    <row r="11982" spans="1:8" s="196" customFormat="1">
      <c r="A11982" s="167"/>
      <c r="B11982" s="291"/>
      <c r="C11982" s="742"/>
      <c r="D11982" s="359"/>
      <c r="E11982" s="359"/>
      <c r="F11982" s="208"/>
      <c r="G11982" s="889">
        <f>SUM(G11973:G11981)</f>
        <v>9997.02</v>
      </c>
      <c r="H11982" s="359"/>
    </row>
    <row r="11983" spans="1:8" s="196" customFormat="1">
      <c r="A11983" s="167" t="s">
        <v>6085</v>
      </c>
      <c r="B11983" s="167" t="s">
        <v>4311</v>
      </c>
      <c r="C11983" s="425" t="s">
        <v>5307</v>
      </c>
      <c r="D11983" s="1321" t="s">
        <v>4971</v>
      </c>
      <c r="E11983" s="425">
        <v>1</v>
      </c>
      <c r="F11983" s="649">
        <v>116800</v>
      </c>
      <c r="G11983" s="701">
        <f>F11983/90</f>
        <v>1297.7777777777778</v>
      </c>
      <c r="H11983" s="359"/>
    </row>
    <row r="11984" spans="1:8" s="196" customFormat="1">
      <c r="A11984" s="167"/>
      <c r="B11984" s="167"/>
      <c r="C11984" s="425" t="s">
        <v>576</v>
      </c>
      <c r="D11984" s="1321" t="s">
        <v>39</v>
      </c>
      <c r="E11984" s="425">
        <v>0.2</v>
      </c>
      <c r="F11984" s="649">
        <v>800</v>
      </c>
      <c r="G11984" s="701">
        <f t="shared" ref="G11984:G11990" si="952">F11984*E11984</f>
        <v>160</v>
      </c>
      <c r="H11984" s="359"/>
    </row>
    <row r="11985" spans="1:8" s="196" customFormat="1">
      <c r="A11985" s="167"/>
      <c r="B11985" s="167"/>
      <c r="C11985" s="425" t="s">
        <v>335</v>
      </c>
      <c r="D11985" s="1321" t="s">
        <v>5137</v>
      </c>
      <c r="E11985" s="425">
        <v>20</v>
      </c>
      <c r="F11985" s="649">
        <v>4771</v>
      </c>
      <c r="G11985" s="701">
        <v>95</v>
      </c>
      <c r="H11985" s="359"/>
    </row>
    <row r="11986" spans="1:8" s="196" customFormat="1" ht="30">
      <c r="A11986" s="167"/>
      <c r="B11986" s="167"/>
      <c r="C11986" s="425" t="s">
        <v>4919</v>
      </c>
      <c r="D11986" s="1321" t="s">
        <v>4879</v>
      </c>
      <c r="E11986" s="258">
        <v>2</v>
      </c>
      <c r="F11986" s="649">
        <v>39480</v>
      </c>
      <c r="G11986" s="701">
        <v>158</v>
      </c>
      <c r="H11986" s="359"/>
    </row>
    <row r="11987" spans="1:8" s="196" customFormat="1">
      <c r="A11987" s="167"/>
      <c r="B11987" s="167"/>
      <c r="C11987" s="425" t="s">
        <v>723</v>
      </c>
      <c r="D11987" s="1321" t="s">
        <v>39</v>
      </c>
      <c r="E11987" s="425">
        <v>0.02</v>
      </c>
      <c r="F11987" s="649">
        <v>9866</v>
      </c>
      <c r="G11987" s="701">
        <f t="shared" si="952"/>
        <v>197.32</v>
      </c>
      <c r="H11987" s="359"/>
    </row>
    <row r="11988" spans="1:8" s="196" customFormat="1">
      <c r="A11988" s="167"/>
      <c r="B11988" s="167"/>
      <c r="C11988" s="425" t="s">
        <v>722</v>
      </c>
      <c r="D11988" s="1321" t="s">
        <v>577</v>
      </c>
      <c r="E11988" s="425">
        <v>2</v>
      </c>
      <c r="F11988" s="649">
        <v>1106</v>
      </c>
      <c r="G11988" s="701">
        <v>22</v>
      </c>
      <c r="H11988" s="359"/>
    </row>
    <row r="11989" spans="1:8" s="196" customFormat="1" ht="30">
      <c r="A11989" s="167"/>
      <c r="B11989" s="167"/>
      <c r="C11989" s="425" t="s">
        <v>4848</v>
      </c>
      <c r="D11989" s="1321" t="s">
        <v>40</v>
      </c>
      <c r="E11989" s="425">
        <v>1</v>
      </c>
      <c r="F11989" s="649">
        <v>1970</v>
      </c>
      <c r="G11989" s="701">
        <f t="shared" si="952"/>
        <v>1970</v>
      </c>
      <c r="H11989" s="359"/>
    </row>
    <row r="11990" spans="1:8" s="196" customFormat="1" ht="30">
      <c r="A11990" s="167"/>
      <c r="B11990" s="167"/>
      <c r="C11990" s="742" t="s">
        <v>4849</v>
      </c>
      <c r="D11990" s="359" t="s">
        <v>4929</v>
      </c>
      <c r="E11990" s="877">
        <v>1</v>
      </c>
      <c r="F11990" s="668">
        <v>460</v>
      </c>
      <c r="G11990" s="880">
        <f t="shared" si="952"/>
        <v>460</v>
      </c>
      <c r="H11990" s="359"/>
    </row>
    <row r="11991" spans="1:8" s="196" customFormat="1">
      <c r="A11991" s="167"/>
      <c r="B11991" s="167"/>
      <c r="C11991" s="742"/>
      <c r="D11991" s="359"/>
      <c r="E11991" s="359"/>
      <c r="F11991" s="208"/>
      <c r="G11991" s="889">
        <f>SUM(G11983:G11990)</f>
        <v>4360.097777777778</v>
      </c>
      <c r="H11991" s="359"/>
    </row>
    <row r="11992" spans="1:8" s="196" customFormat="1" ht="28.5">
      <c r="A11992" s="474" t="s">
        <v>646</v>
      </c>
      <c r="B11992" s="63" t="s">
        <v>4993</v>
      </c>
      <c r="C11992" s="695"/>
      <c r="D11992" s="695"/>
      <c r="E11992" s="695"/>
      <c r="F11992" s="278"/>
      <c r="G11992" s="1541"/>
      <c r="H11992" s="285"/>
    </row>
    <row r="11993" spans="1:8" s="196" customFormat="1" ht="30">
      <c r="A11993" s="167" t="s">
        <v>6086</v>
      </c>
      <c r="B11993" s="291" t="s">
        <v>4313</v>
      </c>
      <c r="C11993" s="742" t="s">
        <v>4978</v>
      </c>
      <c r="D11993" s="359" t="s">
        <v>714</v>
      </c>
      <c r="E11993" s="742">
        <v>1</v>
      </c>
      <c r="F11993" s="668">
        <v>2224.75</v>
      </c>
      <c r="G11993" s="880">
        <f>F11993*E11993</f>
        <v>2224.75</v>
      </c>
      <c r="H11993" s="359"/>
    </row>
    <row r="11994" spans="1:8" s="196" customFormat="1">
      <c r="A11994" s="167"/>
      <c r="B11994" s="291"/>
      <c r="C11994" s="425" t="s">
        <v>335</v>
      </c>
      <c r="D11994" s="1321" t="s">
        <v>5137</v>
      </c>
      <c r="E11994" s="425">
        <v>20</v>
      </c>
      <c r="F11994" s="649">
        <v>4771</v>
      </c>
      <c r="G11994" s="701">
        <v>95</v>
      </c>
      <c r="H11994" s="359"/>
    </row>
    <row r="11995" spans="1:8" s="196" customFormat="1">
      <c r="A11995" s="167"/>
      <c r="B11995" s="291"/>
      <c r="C11995" s="425" t="s">
        <v>4927</v>
      </c>
      <c r="D11995" s="1588" t="s">
        <v>5141</v>
      </c>
      <c r="E11995" s="425">
        <v>3</v>
      </c>
      <c r="F11995" s="649">
        <v>353301</v>
      </c>
      <c r="G11995" s="701">
        <v>1059.9000000000001</v>
      </c>
      <c r="H11995" s="359"/>
    </row>
    <row r="11996" spans="1:8" s="196" customFormat="1" ht="30">
      <c r="A11996" s="167"/>
      <c r="B11996" s="291"/>
      <c r="C11996" s="425" t="s">
        <v>4928</v>
      </c>
      <c r="D11996" s="1321" t="s">
        <v>5145</v>
      </c>
      <c r="E11996" s="258">
        <v>2</v>
      </c>
      <c r="F11996" s="649">
        <v>39480</v>
      </c>
      <c r="G11996" s="701">
        <v>158</v>
      </c>
      <c r="H11996" s="359"/>
    </row>
    <row r="11997" spans="1:8" s="196" customFormat="1">
      <c r="A11997" s="167"/>
      <c r="B11997" s="291"/>
      <c r="C11997" s="425" t="s">
        <v>576</v>
      </c>
      <c r="D11997" s="1321" t="s">
        <v>39</v>
      </c>
      <c r="E11997" s="425">
        <v>0.1</v>
      </c>
      <c r="F11997" s="649">
        <v>800</v>
      </c>
      <c r="G11997" s="701">
        <f t="shared" ref="G11997:G12001" si="953">F11997*E11997</f>
        <v>80</v>
      </c>
      <c r="H11997" s="359"/>
    </row>
    <row r="11998" spans="1:8" s="196" customFormat="1" ht="30">
      <c r="A11998" s="167"/>
      <c r="B11998" s="291"/>
      <c r="C11998" s="425" t="s">
        <v>4848</v>
      </c>
      <c r="D11998" s="1321" t="s">
        <v>40</v>
      </c>
      <c r="E11998" s="425">
        <v>1</v>
      </c>
      <c r="F11998" s="649">
        <v>1720</v>
      </c>
      <c r="G11998" s="701">
        <f t="shared" si="953"/>
        <v>1720</v>
      </c>
      <c r="H11998" s="359"/>
    </row>
    <row r="11999" spans="1:8" s="196" customFormat="1">
      <c r="A11999" s="167"/>
      <c r="B11999" s="291"/>
      <c r="C11999" s="425" t="s">
        <v>4902</v>
      </c>
      <c r="D11999" s="1321" t="s">
        <v>577</v>
      </c>
      <c r="E11999" s="425">
        <v>2</v>
      </c>
      <c r="F11999" s="649">
        <v>1106</v>
      </c>
      <c r="G11999" s="701">
        <v>22</v>
      </c>
      <c r="H11999" s="359"/>
    </row>
    <row r="12000" spans="1:8" s="196" customFormat="1">
      <c r="A12000" s="167"/>
      <c r="B12000" s="291"/>
      <c r="C12000" s="425" t="s">
        <v>723</v>
      </c>
      <c r="D12000" s="1321" t="s">
        <v>39</v>
      </c>
      <c r="E12000" s="425">
        <v>0.02</v>
      </c>
      <c r="F12000" s="649">
        <v>9866</v>
      </c>
      <c r="G12000" s="701">
        <f t="shared" si="953"/>
        <v>197.32</v>
      </c>
      <c r="H12000" s="359"/>
    </row>
    <row r="12001" spans="1:8" s="196" customFormat="1" ht="30">
      <c r="A12001" s="167"/>
      <c r="B12001" s="291"/>
      <c r="C12001" s="742" t="s">
        <v>4849</v>
      </c>
      <c r="D12001" s="359" t="s">
        <v>4929</v>
      </c>
      <c r="E12001" s="877">
        <v>1</v>
      </c>
      <c r="F12001" s="668">
        <v>460</v>
      </c>
      <c r="G12001" s="880">
        <f t="shared" si="953"/>
        <v>460</v>
      </c>
      <c r="H12001" s="359"/>
    </row>
    <row r="12002" spans="1:8" s="196" customFormat="1">
      <c r="A12002" s="167"/>
      <c r="B12002" s="291"/>
      <c r="C12002" s="742"/>
      <c r="D12002" s="359"/>
      <c r="E12002" s="359"/>
      <c r="F12002" s="208"/>
      <c r="G12002" s="889">
        <f>SUM(G11993:G12001)</f>
        <v>6016.9699999999993</v>
      </c>
      <c r="H12002" s="359"/>
    </row>
    <row r="12003" spans="1:8" s="196" customFormat="1" ht="135">
      <c r="A12003" s="167" t="s">
        <v>6087</v>
      </c>
      <c r="B12003" s="291" t="s">
        <v>4994</v>
      </c>
      <c r="C12003" s="742" t="s">
        <v>5178</v>
      </c>
      <c r="D12003" s="359" t="s">
        <v>178</v>
      </c>
      <c r="E12003" s="742">
        <v>0.01</v>
      </c>
      <c r="F12003" s="668">
        <v>165000</v>
      </c>
      <c r="G12003" s="701">
        <v>1650</v>
      </c>
      <c r="H12003" s="359"/>
    </row>
    <row r="12004" spans="1:8" s="196" customFormat="1">
      <c r="A12004" s="167"/>
      <c r="B12004" s="291"/>
      <c r="C12004" s="425" t="s">
        <v>335</v>
      </c>
      <c r="D12004" s="1321" t="s">
        <v>5137</v>
      </c>
      <c r="E12004" s="425">
        <v>20</v>
      </c>
      <c r="F12004" s="649">
        <v>4771</v>
      </c>
      <c r="G12004" s="701">
        <v>95</v>
      </c>
      <c r="H12004" s="359"/>
    </row>
    <row r="12005" spans="1:8" s="196" customFormat="1" ht="30">
      <c r="A12005" s="167"/>
      <c r="B12005" s="291"/>
      <c r="C12005" s="425" t="s">
        <v>4919</v>
      </c>
      <c r="D12005" s="1321" t="s">
        <v>4879</v>
      </c>
      <c r="E12005" s="258">
        <v>2</v>
      </c>
      <c r="F12005" s="649">
        <v>39480</v>
      </c>
      <c r="G12005" s="701">
        <v>158</v>
      </c>
      <c r="H12005" s="359"/>
    </row>
    <row r="12006" spans="1:8" s="196" customFormat="1">
      <c r="A12006" s="167"/>
      <c r="B12006" s="291"/>
      <c r="C12006" s="425" t="s">
        <v>576</v>
      </c>
      <c r="D12006" s="1321" t="s">
        <v>39</v>
      </c>
      <c r="E12006" s="425">
        <v>0.1</v>
      </c>
      <c r="F12006" s="649">
        <v>800</v>
      </c>
      <c r="G12006" s="701">
        <f t="shared" ref="G12006:G12009" si="954">F12006*E12006</f>
        <v>80</v>
      </c>
      <c r="H12006" s="359"/>
    </row>
    <row r="12007" spans="1:8" s="196" customFormat="1" ht="30">
      <c r="A12007" s="167"/>
      <c r="B12007" s="291"/>
      <c r="C12007" s="425" t="s">
        <v>4848</v>
      </c>
      <c r="D12007" s="1321" t="s">
        <v>40</v>
      </c>
      <c r="E12007" s="425">
        <v>1</v>
      </c>
      <c r="F12007" s="649">
        <v>1720</v>
      </c>
      <c r="G12007" s="701">
        <f t="shared" si="954"/>
        <v>1720</v>
      </c>
      <c r="H12007" s="359"/>
    </row>
    <row r="12008" spans="1:8" s="196" customFormat="1">
      <c r="A12008" s="167"/>
      <c r="B12008" s="291"/>
      <c r="C12008" s="425" t="s">
        <v>4902</v>
      </c>
      <c r="D12008" s="1321" t="s">
        <v>577</v>
      </c>
      <c r="E12008" s="425">
        <v>2</v>
      </c>
      <c r="F12008" s="649">
        <v>1106</v>
      </c>
      <c r="G12008" s="701">
        <v>22</v>
      </c>
      <c r="H12008" s="359"/>
    </row>
    <row r="12009" spans="1:8" s="196" customFormat="1">
      <c r="A12009" s="167"/>
      <c r="B12009" s="291"/>
      <c r="C12009" s="425" t="s">
        <v>723</v>
      </c>
      <c r="D12009" s="1321" t="s">
        <v>39</v>
      </c>
      <c r="E12009" s="425">
        <v>0.02</v>
      </c>
      <c r="F12009" s="649">
        <v>9866</v>
      </c>
      <c r="G12009" s="701">
        <f t="shared" si="954"/>
        <v>197.32</v>
      </c>
      <c r="H12009" s="359"/>
    </row>
    <row r="12010" spans="1:8" s="196" customFormat="1" ht="30">
      <c r="A12010" s="167"/>
      <c r="B12010" s="291"/>
      <c r="C12010" s="386" t="s">
        <v>4849</v>
      </c>
      <c r="D12010" s="854" t="s">
        <v>4929</v>
      </c>
      <c r="E12010" s="258">
        <v>1</v>
      </c>
      <c r="F12010" s="649">
        <v>460</v>
      </c>
      <c r="G12010" s="701">
        <f t="shared" ref="G12010" si="955">F12010*E12010</f>
        <v>460</v>
      </c>
      <c r="H12010" s="359"/>
    </row>
    <row r="12011" spans="1:8" s="196" customFormat="1">
      <c r="A12011" s="167"/>
      <c r="B12011" s="291"/>
      <c r="C12011" s="425"/>
      <c r="D12011" s="1321"/>
      <c r="E12011" s="1321"/>
      <c r="F12011" s="204"/>
      <c r="G12011" s="1533">
        <f>SUM(G12003:G12010)</f>
        <v>4382.32</v>
      </c>
      <c r="H12011" s="359"/>
    </row>
    <row r="12012" spans="1:8" s="196" customFormat="1" ht="28.5" customHeight="1">
      <c r="A12012" s="167" t="s">
        <v>6088</v>
      </c>
      <c r="B12012" s="291" t="s">
        <v>4995</v>
      </c>
      <c r="C12012" s="425" t="s">
        <v>5058</v>
      </c>
      <c r="D12012" s="1321" t="s">
        <v>4971</v>
      </c>
      <c r="E12012" s="425">
        <v>2E-3</v>
      </c>
      <c r="F12012" s="649">
        <v>25250</v>
      </c>
      <c r="G12012" s="701">
        <f>F12012*E12012</f>
        <v>50.5</v>
      </c>
      <c r="H12012" s="359"/>
    </row>
    <row r="12013" spans="1:8" s="196" customFormat="1" ht="28.5" customHeight="1">
      <c r="A12013" s="167"/>
      <c r="B12013" s="291"/>
      <c r="C12013" s="425" t="s">
        <v>576</v>
      </c>
      <c r="D12013" s="1321" t="s">
        <v>39</v>
      </c>
      <c r="E12013" s="425">
        <v>0.2</v>
      </c>
      <c r="F12013" s="649">
        <v>800</v>
      </c>
      <c r="G12013" s="701">
        <f t="shared" ref="G12013:G12019" si="956">F12013*E12013</f>
        <v>160</v>
      </c>
      <c r="H12013" s="359"/>
    </row>
    <row r="12014" spans="1:8" s="196" customFormat="1" ht="28.5" customHeight="1">
      <c r="A12014" s="167"/>
      <c r="B12014" s="291"/>
      <c r="C12014" s="425" t="s">
        <v>335</v>
      </c>
      <c r="D12014" s="1321" t="s">
        <v>5137</v>
      </c>
      <c r="E12014" s="425">
        <v>20</v>
      </c>
      <c r="F12014" s="649">
        <v>4771</v>
      </c>
      <c r="G12014" s="701">
        <v>95</v>
      </c>
      <c r="H12014" s="359"/>
    </row>
    <row r="12015" spans="1:8" s="196" customFormat="1" ht="28.5" customHeight="1">
      <c r="A12015" s="167"/>
      <c r="B12015" s="291"/>
      <c r="C12015" s="425" t="s">
        <v>4919</v>
      </c>
      <c r="D12015" s="1321" t="s">
        <v>4879</v>
      </c>
      <c r="E12015" s="258">
        <v>2</v>
      </c>
      <c r="F12015" s="649">
        <v>39480</v>
      </c>
      <c r="G12015" s="701">
        <v>158</v>
      </c>
      <c r="H12015" s="359"/>
    </row>
    <row r="12016" spans="1:8" s="196" customFormat="1">
      <c r="A12016" s="167"/>
      <c r="B12016" s="291"/>
      <c r="C12016" s="425" t="s">
        <v>723</v>
      </c>
      <c r="D12016" s="1321" t="s">
        <v>39</v>
      </c>
      <c r="E12016" s="425">
        <v>0</v>
      </c>
      <c r="F12016" s="649">
        <v>690</v>
      </c>
      <c r="G12016" s="701">
        <f t="shared" si="956"/>
        <v>0</v>
      </c>
      <c r="H12016" s="359"/>
    </row>
    <row r="12017" spans="1:8" s="196" customFormat="1">
      <c r="A12017" s="167"/>
      <c r="B12017" s="291"/>
      <c r="C12017" s="425" t="s">
        <v>722</v>
      </c>
      <c r="D12017" s="1321" t="s">
        <v>577</v>
      </c>
      <c r="E12017" s="425">
        <v>2</v>
      </c>
      <c r="F12017" s="649">
        <v>1106</v>
      </c>
      <c r="G12017" s="701">
        <v>22</v>
      </c>
      <c r="H12017" s="359"/>
    </row>
    <row r="12018" spans="1:8" s="196" customFormat="1" ht="30">
      <c r="A12018" s="167"/>
      <c r="B12018" s="291"/>
      <c r="C12018" s="425" t="s">
        <v>4848</v>
      </c>
      <c r="D12018" s="1321" t="s">
        <v>40</v>
      </c>
      <c r="E12018" s="425">
        <v>1</v>
      </c>
      <c r="F12018" s="649">
        <v>1720</v>
      </c>
      <c r="G12018" s="701">
        <f t="shared" si="956"/>
        <v>1720</v>
      </c>
      <c r="H12018" s="359"/>
    </row>
    <row r="12019" spans="1:8" s="196" customFormat="1" ht="30">
      <c r="A12019" s="167"/>
      <c r="B12019" s="291"/>
      <c r="C12019" s="425" t="s">
        <v>4849</v>
      </c>
      <c r="D12019" s="1321" t="s">
        <v>4929</v>
      </c>
      <c r="E12019" s="258">
        <v>1</v>
      </c>
      <c r="F12019" s="649">
        <v>460</v>
      </c>
      <c r="G12019" s="701">
        <f t="shared" si="956"/>
        <v>460</v>
      </c>
      <c r="H12019" s="359"/>
    </row>
    <row r="12020" spans="1:8" s="196" customFormat="1">
      <c r="A12020" s="167"/>
      <c r="B12020" s="291"/>
      <c r="C12020" s="742"/>
      <c r="D12020" s="359"/>
      <c r="E12020" s="359"/>
      <c r="F12020" s="208"/>
      <c r="G12020" s="889">
        <f>SUM(G12012:G12019)</f>
        <v>2665.5</v>
      </c>
      <c r="H12020" s="359"/>
    </row>
    <row r="12021" spans="1:8" s="196" customFormat="1">
      <c r="A12021" s="474" t="s">
        <v>649</v>
      </c>
      <c r="B12021" s="400" t="s">
        <v>4430</v>
      </c>
      <c r="C12021" s="695"/>
      <c r="D12021" s="695"/>
      <c r="E12021" s="695"/>
      <c r="F12021" s="278"/>
      <c r="G12021" s="1541"/>
      <c r="H12021" s="285"/>
    </row>
    <row r="12022" spans="1:8" s="196" customFormat="1" ht="30">
      <c r="A12022" s="167" t="s">
        <v>6089</v>
      </c>
      <c r="B12022" s="291" t="s">
        <v>4316</v>
      </c>
      <c r="C12022" s="742" t="s">
        <v>5179</v>
      </c>
      <c r="D12022" s="359" t="s">
        <v>714</v>
      </c>
      <c r="E12022" s="742">
        <v>1</v>
      </c>
      <c r="F12022" s="668">
        <v>2224.75</v>
      </c>
      <c r="G12022" s="880">
        <f>F12022*E12022</f>
        <v>2224.75</v>
      </c>
      <c r="H12022" s="359"/>
    </row>
    <row r="12023" spans="1:8" s="196" customFormat="1">
      <c r="A12023" s="167"/>
      <c r="B12023" s="291"/>
      <c r="C12023" s="425" t="s">
        <v>335</v>
      </c>
      <c r="D12023" s="1321" t="s">
        <v>5137</v>
      </c>
      <c r="E12023" s="425">
        <v>20</v>
      </c>
      <c r="F12023" s="649">
        <v>4771</v>
      </c>
      <c r="G12023" s="701">
        <v>95</v>
      </c>
      <c r="H12023" s="1321"/>
    </row>
    <row r="12024" spans="1:8" s="196" customFormat="1">
      <c r="A12024" s="167"/>
      <c r="B12024" s="291"/>
      <c r="C12024" s="425" t="s">
        <v>4927</v>
      </c>
      <c r="D12024" s="1588" t="s">
        <v>5141</v>
      </c>
      <c r="E12024" s="425">
        <v>3</v>
      </c>
      <c r="F12024" s="649">
        <v>353301</v>
      </c>
      <c r="G12024" s="701">
        <v>1059.9000000000001</v>
      </c>
      <c r="H12024" s="1321"/>
    </row>
    <row r="12025" spans="1:8" s="196" customFormat="1" ht="30">
      <c r="A12025" s="167"/>
      <c r="B12025" s="291"/>
      <c r="C12025" s="425" t="s">
        <v>4928</v>
      </c>
      <c r="D12025" s="1321" t="s">
        <v>5145</v>
      </c>
      <c r="E12025" s="258">
        <v>2</v>
      </c>
      <c r="F12025" s="649">
        <v>39480</v>
      </c>
      <c r="G12025" s="701">
        <v>158</v>
      </c>
      <c r="H12025" s="1321"/>
    </row>
    <row r="12026" spans="1:8" s="196" customFormat="1">
      <c r="A12026" s="167"/>
      <c r="B12026" s="291"/>
      <c r="C12026" s="425" t="s">
        <v>576</v>
      </c>
      <c r="D12026" s="1321" t="s">
        <v>39</v>
      </c>
      <c r="E12026" s="425">
        <v>0.1</v>
      </c>
      <c r="F12026" s="649">
        <v>800</v>
      </c>
      <c r="G12026" s="701">
        <f t="shared" ref="G12026:G12029" si="957">F12026*E12026</f>
        <v>80</v>
      </c>
      <c r="H12026" s="1321"/>
    </row>
    <row r="12027" spans="1:8" s="196" customFormat="1" ht="30">
      <c r="A12027" s="167"/>
      <c r="B12027" s="291"/>
      <c r="C12027" s="425" t="s">
        <v>4848</v>
      </c>
      <c r="D12027" s="1321" t="s">
        <v>40</v>
      </c>
      <c r="E12027" s="425">
        <v>1</v>
      </c>
      <c r="F12027" s="649">
        <v>1720</v>
      </c>
      <c r="G12027" s="701">
        <f t="shared" si="957"/>
        <v>1720</v>
      </c>
      <c r="H12027" s="1321"/>
    </row>
    <row r="12028" spans="1:8" s="196" customFormat="1">
      <c r="A12028" s="167"/>
      <c r="B12028" s="291"/>
      <c r="C12028" s="425" t="s">
        <v>4902</v>
      </c>
      <c r="D12028" s="1321" t="s">
        <v>577</v>
      </c>
      <c r="E12028" s="425">
        <v>2</v>
      </c>
      <c r="F12028" s="649">
        <v>1106</v>
      </c>
      <c r="G12028" s="701">
        <v>22</v>
      </c>
      <c r="H12028" s="1321"/>
    </row>
    <row r="12029" spans="1:8" s="196" customFormat="1" ht="30">
      <c r="A12029" s="167"/>
      <c r="B12029" s="291"/>
      <c r="C12029" s="425" t="s">
        <v>4849</v>
      </c>
      <c r="D12029" s="1321" t="s">
        <v>4929</v>
      </c>
      <c r="E12029" s="258">
        <v>1</v>
      </c>
      <c r="F12029" s="649">
        <v>460</v>
      </c>
      <c r="G12029" s="701">
        <f t="shared" si="957"/>
        <v>460</v>
      </c>
      <c r="H12029" s="1321"/>
    </row>
    <row r="12030" spans="1:8" s="196" customFormat="1">
      <c r="A12030" s="167"/>
      <c r="B12030" s="291"/>
      <c r="C12030" s="425"/>
      <c r="D12030" s="1321"/>
      <c r="E12030" s="1321"/>
      <c r="F12030" s="204"/>
      <c r="G12030" s="1533">
        <f>SUM(G12022:G12029)</f>
        <v>5819.65</v>
      </c>
      <c r="H12030" s="1321"/>
    </row>
    <row r="12031" spans="1:8" s="196" customFormat="1">
      <c r="A12031" s="167" t="s">
        <v>6090</v>
      </c>
      <c r="B12031" s="291" t="s">
        <v>4429</v>
      </c>
      <c r="C12031" s="425" t="s">
        <v>4978</v>
      </c>
      <c r="D12031" s="1320" t="s">
        <v>4874</v>
      </c>
      <c r="E12031" s="425">
        <v>1</v>
      </c>
      <c r="F12031" s="649">
        <v>2104</v>
      </c>
      <c r="G12031" s="701">
        <f>F12031*E12031</f>
        <v>2104</v>
      </c>
      <c r="H12031" s="1321"/>
    </row>
    <row r="12032" spans="1:8" s="196" customFormat="1">
      <c r="A12032" s="167"/>
      <c r="B12032" s="291"/>
      <c r="C12032" s="425" t="s">
        <v>335</v>
      </c>
      <c r="D12032" s="1321" t="s">
        <v>5137</v>
      </c>
      <c r="E12032" s="425">
        <v>20</v>
      </c>
      <c r="F12032" s="649">
        <v>4771</v>
      </c>
      <c r="G12032" s="701">
        <v>95</v>
      </c>
      <c r="H12032" s="1321"/>
    </row>
    <row r="12033" spans="1:8" s="196" customFormat="1">
      <c r="A12033" s="167"/>
      <c r="B12033" s="291"/>
      <c r="C12033" s="425" t="s">
        <v>576</v>
      </c>
      <c r="D12033" s="1321" t="s">
        <v>39</v>
      </c>
      <c r="E12033" s="425">
        <v>0.1</v>
      </c>
      <c r="F12033" s="649">
        <v>800</v>
      </c>
      <c r="G12033" s="701">
        <f t="shared" ref="G12033:G12037" si="958">F12033*E12033</f>
        <v>80</v>
      </c>
      <c r="H12033" s="1321"/>
    </row>
    <row r="12034" spans="1:8" s="196" customFormat="1" ht="30">
      <c r="A12034" s="167"/>
      <c r="B12034" s="291"/>
      <c r="C12034" s="425" t="s">
        <v>4919</v>
      </c>
      <c r="D12034" s="1321" t="s">
        <v>4879</v>
      </c>
      <c r="E12034" s="258">
        <v>2</v>
      </c>
      <c r="F12034" s="649">
        <v>39480</v>
      </c>
      <c r="G12034" s="701">
        <v>158</v>
      </c>
      <c r="H12034" s="1321"/>
    </row>
    <row r="12035" spans="1:8" s="196" customFormat="1">
      <c r="A12035" s="167"/>
      <c r="B12035" s="291"/>
      <c r="C12035" s="425" t="s">
        <v>722</v>
      </c>
      <c r="D12035" s="1321" t="s">
        <v>577</v>
      </c>
      <c r="E12035" s="425">
        <v>2</v>
      </c>
      <c r="F12035" s="649">
        <v>1106</v>
      </c>
      <c r="G12035" s="701">
        <v>22</v>
      </c>
      <c r="H12035" s="1321"/>
    </row>
    <row r="12036" spans="1:8" s="196" customFormat="1" ht="30">
      <c r="A12036" s="167"/>
      <c r="B12036" s="291"/>
      <c r="C12036" s="425" t="s">
        <v>4848</v>
      </c>
      <c r="D12036" s="1321" t="s">
        <v>40</v>
      </c>
      <c r="E12036" s="425">
        <v>1</v>
      </c>
      <c r="F12036" s="649">
        <v>1720</v>
      </c>
      <c r="G12036" s="701">
        <f t="shared" si="958"/>
        <v>1720</v>
      </c>
      <c r="H12036" s="1321"/>
    </row>
    <row r="12037" spans="1:8" s="196" customFormat="1" ht="30">
      <c r="A12037" s="167"/>
      <c r="B12037" s="291"/>
      <c r="C12037" s="742" t="s">
        <v>4849</v>
      </c>
      <c r="D12037" s="359" t="s">
        <v>4929</v>
      </c>
      <c r="E12037" s="877">
        <v>1</v>
      </c>
      <c r="F12037" s="668">
        <v>460</v>
      </c>
      <c r="G12037" s="880">
        <f t="shared" si="958"/>
        <v>460</v>
      </c>
      <c r="H12037" s="359"/>
    </row>
    <row r="12038" spans="1:8" s="196" customFormat="1">
      <c r="A12038" s="167"/>
      <c r="B12038" s="291"/>
      <c r="C12038" s="742"/>
      <c r="D12038" s="359"/>
      <c r="E12038" s="359"/>
      <c r="F12038" s="208"/>
      <c r="G12038" s="889">
        <f>SUM(G12031:G12037)</f>
        <v>4639</v>
      </c>
      <c r="H12038" s="359"/>
    </row>
    <row r="12039" spans="1:8" s="196" customFormat="1">
      <c r="A12039" s="474" t="s">
        <v>652</v>
      </c>
      <c r="B12039" s="400" t="s">
        <v>4996</v>
      </c>
      <c r="C12039" s="695"/>
      <c r="D12039" s="695"/>
      <c r="E12039" s="695"/>
      <c r="F12039" s="278"/>
      <c r="G12039" s="1541"/>
      <c r="H12039" s="285"/>
    </row>
    <row r="12040" spans="1:8" s="196" customFormat="1" ht="30">
      <c r="A12040" s="167" t="s">
        <v>6091</v>
      </c>
      <c r="B12040" s="291" t="s">
        <v>4997</v>
      </c>
      <c r="C12040" s="742" t="s">
        <v>4998</v>
      </c>
      <c r="D12040" s="359" t="s">
        <v>714</v>
      </c>
      <c r="E12040" s="742">
        <v>1</v>
      </c>
      <c r="F12040" s="668">
        <v>540278</v>
      </c>
      <c r="G12040" s="880">
        <v>9004.6</v>
      </c>
      <c r="H12040" s="359"/>
    </row>
    <row r="12041" spans="1:8" s="196" customFormat="1">
      <c r="A12041" s="167"/>
      <c r="B12041" s="291"/>
      <c r="C12041" s="425" t="s">
        <v>335</v>
      </c>
      <c r="D12041" s="1321" t="s">
        <v>5137</v>
      </c>
      <c r="E12041" s="425">
        <v>20</v>
      </c>
      <c r="F12041" s="649">
        <v>4771</v>
      </c>
      <c r="G12041" s="701">
        <v>95</v>
      </c>
      <c r="H12041" s="359"/>
    </row>
    <row r="12042" spans="1:8" s="196" customFormat="1" ht="30">
      <c r="A12042" s="167"/>
      <c r="B12042" s="291"/>
      <c r="C12042" s="425" t="s">
        <v>4927</v>
      </c>
      <c r="D12042" s="1321" t="s">
        <v>4879</v>
      </c>
      <c r="E12042" s="425">
        <v>3</v>
      </c>
      <c r="F12042" s="649">
        <v>353301</v>
      </c>
      <c r="G12042" s="701">
        <v>1059.9000000000001</v>
      </c>
      <c r="H12042" s="359"/>
    </row>
    <row r="12043" spans="1:8" s="196" customFormat="1" ht="30">
      <c r="A12043" s="167"/>
      <c r="B12043" s="291"/>
      <c r="C12043" s="425" t="s">
        <v>4928</v>
      </c>
      <c r="D12043" s="1321" t="s">
        <v>4879</v>
      </c>
      <c r="E12043" s="258">
        <v>2</v>
      </c>
      <c r="F12043" s="649">
        <v>39480</v>
      </c>
      <c r="G12043" s="701">
        <v>158</v>
      </c>
      <c r="H12043" s="359"/>
    </row>
    <row r="12044" spans="1:8" s="196" customFormat="1">
      <c r="A12044" s="167"/>
      <c r="B12044" s="291"/>
      <c r="C12044" s="425" t="s">
        <v>576</v>
      </c>
      <c r="D12044" s="1321" t="s">
        <v>39</v>
      </c>
      <c r="E12044" s="425">
        <v>0.1</v>
      </c>
      <c r="F12044" s="649">
        <v>800</v>
      </c>
      <c r="G12044" s="701">
        <f t="shared" ref="G12044:G12047" si="959">F12044*E12044</f>
        <v>80</v>
      </c>
      <c r="H12044" s="359"/>
    </row>
    <row r="12045" spans="1:8" s="196" customFormat="1" ht="30">
      <c r="A12045" s="167"/>
      <c r="B12045" s="291"/>
      <c r="C12045" s="425" t="s">
        <v>4848</v>
      </c>
      <c r="D12045" s="1321" t="s">
        <v>40</v>
      </c>
      <c r="E12045" s="425">
        <v>1</v>
      </c>
      <c r="F12045" s="649">
        <v>1720</v>
      </c>
      <c r="G12045" s="701">
        <f t="shared" si="959"/>
        <v>1720</v>
      </c>
      <c r="H12045" s="359"/>
    </row>
    <row r="12046" spans="1:8" s="196" customFormat="1">
      <c r="A12046" s="167"/>
      <c r="B12046" s="291"/>
      <c r="C12046" s="425" t="s">
        <v>4902</v>
      </c>
      <c r="D12046" s="1321" t="s">
        <v>577</v>
      </c>
      <c r="E12046" s="425">
        <v>2</v>
      </c>
      <c r="F12046" s="649">
        <v>1106</v>
      </c>
      <c r="G12046" s="701">
        <v>22</v>
      </c>
      <c r="H12046" s="359"/>
    </row>
    <row r="12047" spans="1:8" s="196" customFormat="1" ht="30">
      <c r="A12047" s="167"/>
      <c r="B12047" s="291"/>
      <c r="C12047" s="425" t="s">
        <v>4849</v>
      </c>
      <c r="D12047" s="1321" t="s">
        <v>4929</v>
      </c>
      <c r="E12047" s="258">
        <v>1</v>
      </c>
      <c r="F12047" s="649">
        <v>460</v>
      </c>
      <c r="G12047" s="701">
        <f t="shared" si="959"/>
        <v>460</v>
      </c>
      <c r="H12047" s="359"/>
    </row>
    <row r="12048" spans="1:8" s="196" customFormat="1">
      <c r="A12048" s="167"/>
      <c r="B12048" s="291"/>
      <c r="C12048" s="425"/>
      <c r="D12048" s="1321"/>
      <c r="E12048" s="1321"/>
      <c r="F12048" s="204"/>
      <c r="G12048" s="1533">
        <f>SUM(G12040:G12047)</f>
        <v>12599.5</v>
      </c>
      <c r="H12048" s="359"/>
    </row>
    <row r="12049" spans="1:8" s="196" customFormat="1" ht="30">
      <c r="A12049" s="167" t="s">
        <v>6092</v>
      </c>
      <c r="B12049" s="291" t="s">
        <v>4999</v>
      </c>
      <c r="C12049" s="425" t="s">
        <v>4998</v>
      </c>
      <c r="D12049" s="1321" t="s">
        <v>4971</v>
      </c>
      <c r="E12049" s="425">
        <v>1</v>
      </c>
      <c r="F12049" s="649">
        <v>2877</v>
      </c>
      <c r="G12049" s="701">
        <f>F12049*E12049</f>
        <v>2877</v>
      </c>
      <c r="H12049" s="359"/>
    </row>
    <row r="12050" spans="1:8" s="196" customFormat="1">
      <c r="A12050" s="167"/>
      <c r="B12050" s="291"/>
      <c r="C12050" s="425" t="s">
        <v>576</v>
      </c>
      <c r="D12050" s="1321" t="s">
        <v>39</v>
      </c>
      <c r="E12050" s="425">
        <v>0.1</v>
      </c>
      <c r="F12050" s="649">
        <v>800</v>
      </c>
      <c r="G12050" s="701">
        <f t="shared" ref="G12050:G12055" si="960">F12050*E12050</f>
        <v>80</v>
      </c>
      <c r="H12050" s="359"/>
    </row>
    <row r="12051" spans="1:8" s="196" customFormat="1">
      <c r="A12051" s="167"/>
      <c r="B12051" s="291"/>
      <c r="C12051" s="425" t="s">
        <v>335</v>
      </c>
      <c r="D12051" s="1321" t="s">
        <v>5137</v>
      </c>
      <c r="E12051" s="425">
        <v>20</v>
      </c>
      <c r="F12051" s="649">
        <v>4771</v>
      </c>
      <c r="G12051" s="701">
        <v>95</v>
      </c>
      <c r="H12051" s="359"/>
    </row>
    <row r="12052" spans="1:8" s="196" customFormat="1" ht="30">
      <c r="A12052" s="167"/>
      <c r="B12052" s="291"/>
      <c r="C12052" s="425" t="s">
        <v>4919</v>
      </c>
      <c r="D12052" s="1321" t="s">
        <v>4879</v>
      </c>
      <c r="E12052" s="258">
        <v>2</v>
      </c>
      <c r="F12052" s="649">
        <v>39480</v>
      </c>
      <c r="G12052" s="701">
        <v>158</v>
      </c>
      <c r="H12052" s="359"/>
    </row>
    <row r="12053" spans="1:8" s="196" customFormat="1">
      <c r="A12053" s="167"/>
      <c r="B12053" s="291"/>
      <c r="C12053" s="425" t="s">
        <v>722</v>
      </c>
      <c r="D12053" s="1321" t="s">
        <v>577</v>
      </c>
      <c r="E12053" s="425">
        <v>2</v>
      </c>
      <c r="F12053" s="649">
        <v>1106</v>
      </c>
      <c r="G12053" s="701">
        <v>22</v>
      </c>
      <c r="H12053" s="359"/>
    </row>
    <row r="12054" spans="1:8" s="196" customFormat="1" ht="30">
      <c r="A12054" s="167"/>
      <c r="B12054" s="291"/>
      <c r="C12054" s="425" t="s">
        <v>4848</v>
      </c>
      <c r="D12054" s="1321" t="s">
        <v>40</v>
      </c>
      <c r="E12054" s="425">
        <v>1</v>
      </c>
      <c r="F12054" s="649">
        <v>1720</v>
      </c>
      <c r="G12054" s="701">
        <f t="shared" si="960"/>
        <v>1720</v>
      </c>
      <c r="H12054" s="359"/>
    </row>
    <row r="12055" spans="1:8" s="196" customFormat="1" ht="30">
      <c r="A12055" s="167"/>
      <c r="B12055" s="291"/>
      <c r="C12055" s="742" t="s">
        <v>4849</v>
      </c>
      <c r="D12055" s="359" t="s">
        <v>4929</v>
      </c>
      <c r="E12055" s="877">
        <v>1</v>
      </c>
      <c r="F12055" s="668">
        <v>460</v>
      </c>
      <c r="G12055" s="880">
        <f t="shared" si="960"/>
        <v>460</v>
      </c>
      <c r="H12055" s="359"/>
    </row>
    <row r="12056" spans="1:8" s="196" customFormat="1">
      <c r="A12056" s="167"/>
      <c r="B12056" s="291"/>
      <c r="C12056" s="742"/>
      <c r="D12056" s="359"/>
      <c r="E12056" s="359"/>
      <c r="F12056" s="208"/>
      <c r="G12056" s="889">
        <f>SUM(G12049:G12055)</f>
        <v>5412</v>
      </c>
      <c r="H12056" s="359"/>
    </row>
    <row r="12057" spans="1:8" s="196" customFormat="1">
      <c r="A12057" s="474" t="s">
        <v>657</v>
      </c>
      <c r="B12057" s="400"/>
      <c r="C12057" s="695"/>
      <c r="D12057" s="695"/>
      <c r="E12057" s="695"/>
      <c r="F12057" s="278"/>
      <c r="G12057" s="1541"/>
      <c r="H12057" s="285"/>
    </row>
    <row r="12058" spans="1:8" s="196" customFormat="1" ht="30">
      <c r="A12058" s="167" t="s">
        <v>6093</v>
      </c>
      <c r="B12058" s="291" t="s">
        <v>5000</v>
      </c>
      <c r="C12058" s="425" t="s">
        <v>5001</v>
      </c>
      <c r="D12058" s="1321" t="s">
        <v>714</v>
      </c>
      <c r="E12058" s="425">
        <v>1</v>
      </c>
      <c r="F12058" s="649">
        <v>452912</v>
      </c>
      <c r="G12058" s="701">
        <v>7548.5</v>
      </c>
      <c r="H12058" s="359"/>
    </row>
    <row r="12059" spans="1:8" s="196" customFormat="1">
      <c r="A12059" s="167"/>
      <c r="B12059" s="291"/>
      <c r="C12059" s="425" t="s">
        <v>335</v>
      </c>
      <c r="D12059" s="1321" t="s">
        <v>5137</v>
      </c>
      <c r="E12059" s="425">
        <v>20</v>
      </c>
      <c r="F12059" s="649">
        <v>4771</v>
      </c>
      <c r="G12059" s="701">
        <v>95</v>
      </c>
      <c r="H12059" s="359"/>
    </row>
    <row r="12060" spans="1:8" s="196" customFormat="1" ht="30">
      <c r="A12060" s="167"/>
      <c r="B12060" s="291"/>
      <c r="C12060" s="425" t="s">
        <v>4927</v>
      </c>
      <c r="D12060" s="1321" t="s">
        <v>4879</v>
      </c>
      <c r="E12060" s="425">
        <v>3</v>
      </c>
      <c r="F12060" s="649">
        <v>353301</v>
      </c>
      <c r="G12060" s="701">
        <v>1059.9000000000001</v>
      </c>
      <c r="H12060" s="359"/>
    </row>
    <row r="12061" spans="1:8" s="196" customFormat="1" ht="30">
      <c r="A12061" s="167"/>
      <c r="B12061" s="291"/>
      <c r="C12061" s="425" t="s">
        <v>4928</v>
      </c>
      <c r="D12061" s="1321" t="s">
        <v>4879</v>
      </c>
      <c r="E12061" s="258">
        <v>2</v>
      </c>
      <c r="F12061" s="649">
        <v>39480</v>
      </c>
      <c r="G12061" s="701">
        <v>158</v>
      </c>
      <c r="H12061" s="359"/>
    </row>
    <row r="12062" spans="1:8" s="196" customFormat="1">
      <c r="A12062" s="167"/>
      <c r="B12062" s="291"/>
      <c r="C12062" s="425" t="s">
        <v>576</v>
      </c>
      <c r="D12062" s="1321" t="s">
        <v>39</v>
      </c>
      <c r="E12062" s="425">
        <v>0.1</v>
      </c>
      <c r="F12062" s="649">
        <v>800</v>
      </c>
      <c r="G12062" s="701">
        <f t="shared" ref="G12062:G12065" si="961">F12062*E12062</f>
        <v>80</v>
      </c>
      <c r="H12062" s="359"/>
    </row>
    <row r="12063" spans="1:8" s="196" customFormat="1" ht="30">
      <c r="A12063" s="167"/>
      <c r="B12063" s="291"/>
      <c r="C12063" s="425" t="s">
        <v>4848</v>
      </c>
      <c r="D12063" s="1321" t="s">
        <v>40</v>
      </c>
      <c r="E12063" s="425">
        <v>1</v>
      </c>
      <c r="F12063" s="649">
        <v>1720</v>
      </c>
      <c r="G12063" s="701">
        <f t="shared" si="961"/>
        <v>1720</v>
      </c>
      <c r="H12063" s="359"/>
    </row>
    <row r="12064" spans="1:8" s="196" customFormat="1">
      <c r="A12064" s="167"/>
      <c r="B12064" s="291"/>
      <c r="C12064" s="425" t="s">
        <v>4902</v>
      </c>
      <c r="D12064" s="1321" t="s">
        <v>577</v>
      </c>
      <c r="E12064" s="425">
        <v>2</v>
      </c>
      <c r="F12064" s="649">
        <v>1106</v>
      </c>
      <c r="G12064" s="701">
        <v>22</v>
      </c>
      <c r="H12064" s="359"/>
    </row>
    <row r="12065" spans="1:8" s="196" customFormat="1" ht="30">
      <c r="A12065" s="167"/>
      <c r="B12065" s="291"/>
      <c r="C12065" s="425" t="s">
        <v>4849</v>
      </c>
      <c r="D12065" s="1321" t="s">
        <v>4929</v>
      </c>
      <c r="E12065" s="258">
        <v>1</v>
      </c>
      <c r="F12065" s="649">
        <v>460</v>
      </c>
      <c r="G12065" s="701">
        <f t="shared" si="961"/>
        <v>460</v>
      </c>
      <c r="H12065" s="359"/>
    </row>
    <row r="12066" spans="1:8" s="196" customFormat="1">
      <c r="A12066" s="167"/>
      <c r="B12066" s="291"/>
      <c r="C12066" s="425"/>
      <c r="D12066" s="1321"/>
      <c r="E12066" s="1321"/>
      <c r="F12066" s="204"/>
      <c r="G12066" s="1533">
        <f>SUM(G12058:G12065)</f>
        <v>11143.4</v>
      </c>
      <c r="H12066" s="359"/>
    </row>
    <row r="12067" spans="1:8" s="196" customFormat="1" ht="30">
      <c r="A12067" s="167" t="s">
        <v>6094</v>
      </c>
      <c r="B12067" s="291" t="s">
        <v>5002</v>
      </c>
      <c r="C12067" s="425" t="s">
        <v>5003</v>
      </c>
      <c r="D12067" s="1321" t="s">
        <v>4971</v>
      </c>
      <c r="E12067" s="425">
        <v>1</v>
      </c>
      <c r="F12067" s="649">
        <v>1155.5</v>
      </c>
      <c r="G12067" s="701">
        <f>F12067*E12067</f>
        <v>1155.5</v>
      </c>
      <c r="H12067" s="359"/>
    </row>
    <row r="12068" spans="1:8" s="196" customFormat="1">
      <c r="A12068" s="167"/>
      <c r="B12068" s="291"/>
      <c r="C12068" s="425" t="s">
        <v>5004</v>
      </c>
      <c r="D12068" s="1321" t="s">
        <v>714</v>
      </c>
      <c r="E12068" s="425">
        <v>0</v>
      </c>
      <c r="F12068" s="649">
        <v>9244.2999999999993</v>
      </c>
      <c r="G12068" s="701">
        <f t="shared" ref="G12068:G12074" si="962">F12068*E12068</f>
        <v>0</v>
      </c>
      <c r="H12068" s="359"/>
    </row>
    <row r="12069" spans="1:8" s="196" customFormat="1">
      <c r="A12069" s="167"/>
      <c r="B12069" s="291"/>
      <c r="C12069" s="425" t="s">
        <v>576</v>
      </c>
      <c r="D12069" s="1321" t="s">
        <v>39</v>
      </c>
      <c r="E12069" s="425">
        <v>0.1</v>
      </c>
      <c r="F12069" s="649">
        <v>800</v>
      </c>
      <c r="G12069" s="701">
        <f t="shared" si="962"/>
        <v>80</v>
      </c>
      <c r="H12069" s="359"/>
    </row>
    <row r="12070" spans="1:8" s="196" customFormat="1">
      <c r="A12070" s="167"/>
      <c r="B12070" s="291"/>
      <c r="C12070" s="425" t="s">
        <v>335</v>
      </c>
      <c r="D12070" s="1321" t="s">
        <v>5137</v>
      </c>
      <c r="E12070" s="425">
        <v>20</v>
      </c>
      <c r="F12070" s="649">
        <v>4771</v>
      </c>
      <c r="G12070" s="701">
        <v>95</v>
      </c>
      <c r="H12070" s="359"/>
    </row>
    <row r="12071" spans="1:8" s="196" customFormat="1" ht="30">
      <c r="A12071" s="167"/>
      <c r="B12071" s="291"/>
      <c r="C12071" s="425" t="s">
        <v>4919</v>
      </c>
      <c r="D12071" s="1321" t="s">
        <v>4879</v>
      </c>
      <c r="E12071" s="258">
        <v>2</v>
      </c>
      <c r="F12071" s="649">
        <v>39480</v>
      </c>
      <c r="G12071" s="701">
        <v>158</v>
      </c>
      <c r="H12071" s="359"/>
    </row>
    <row r="12072" spans="1:8" s="196" customFormat="1">
      <c r="A12072" s="167"/>
      <c r="B12072" s="291"/>
      <c r="C12072" s="425" t="s">
        <v>722</v>
      </c>
      <c r="D12072" s="1321" t="s">
        <v>577</v>
      </c>
      <c r="E12072" s="425">
        <v>2</v>
      </c>
      <c r="F12072" s="649">
        <v>1106</v>
      </c>
      <c r="G12072" s="701">
        <v>44.24</v>
      </c>
      <c r="H12072" s="359"/>
    </row>
    <row r="12073" spans="1:8" s="196" customFormat="1" ht="30">
      <c r="A12073" s="167"/>
      <c r="B12073" s="291"/>
      <c r="C12073" s="425" t="s">
        <v>4848</v>
      </c>
      <c r="D12073" s="1321" t="s">
        <v>40</v>
      </c>
      <c r="E12073" s="425">
        <v>1</v>
      </c>
      <c r="F12073" s="649">
        <v>1720</v>
      </c>
      <c r="G12073" s="701">
        <f t="shared" si="962"/>
        <v>1720</v>
      </c>
      <c r="H12073" s="359"/>
    </row>
    <row r="12074" spans="1:8" s="196" customFormat="1" ht="30">
      <c r="A12074" s="167"/>
      <c r="B12074" s="291"/>
      <c r="C12074" s="742" t="s">
        <v>4849</v>
      </c>
      <c r="D12074" s="359" t="s">
        <v>4929</v>
      </c>
      <c r="E12074" s="877">
        <v>1</v>
      </c>
      <c r="F12074" s="668">
        <v>460</v>
      </c>
      <c r="G12074" s="880">
        <f t="shared" si="962"/>
        <v>460</v>
      </c>
      <c r="H12074" s="359"/>
    </row>
    <row r="12075" spans="1:8" s="196" customFormat="1">
      <c r="A12075" s="167"/>
      <c r="B12075" s="291"/>
      <c r="C12075" s="742"/>
      <c r="D12075" s="359"/>
      <c r="E12075" s="359"/>
      <c r="F12075" s="208"/>
      <c r="G12075" s="889">
        <f>SUM(G12067:G12074)</f>
        <v>3712.74</v>
      </c>
      <c r="H12075" s="359"/>
    </row>
    <row r="12076" spans="1:8" s="196" customFormat="1">
      <c r="A12076" s="474" t="s">
        <v>661</v>
      </c>
      <c r="B12076" s="400" t="s">
        <v>5005</v>
      </c>
      <c r="C12076" s="695"/>
      <c r="D12076" s="695"/>
      <c r="E12076" s="695"/>
      <c r="F12076" s="278"/>
      <c r="G12076" s="1541"/>
      <c r="H12076" s="285"/>
    </row>
    <row r="12077" spans="1:8" s="196" customFormat="1" ht="30">
      <c r="A12077" s="167" t="s">
        <v>6095</v>
      </c>
      <c r="B12077" s="291" t="s">
        <v>4431</v>
      </c>
      <c r="C12077" s="742" t="s">
        <v>5006</v>
      </c>
      <c r="D12077" s="359" t="s">
        <v>663</v>
      </c>
      <c r="E12077" s="742">
        <v>1</v>
      </c>
      <c r="F12077" s="668">
        <v>503228</v>
      </c>
      <c r="G12077" s="880">
        <v>9149.6</v>
      </c>
      <c r="H12077" s="359"/>
    </row>
    <row r="12078" spans="1:8" s="196" customFormat="1">
      <c r="A12078" s="167"/>
      <c r="B12078" s="291"/>
      <c r="C12078" s="425" t="s">
        <v>335</v>
      </c>
      <c r="D12078" s="1321" t="s">
        <v>5137</v>
      </c>
      <c r="E12078" s="425">
        <v>20</v>
      </c>
      <c r="F12078" s="649">
        <v>4771</v>
      </c>
      <c r="G12078" s="701">
        <v>95</v>
      </c>
      <c r="H12078" s="359"/>
    </row>
    <row r="12079" spans="1:8" s="196" customFormat="1" ht="30">
      <c r="A12079" s="167"/>
      <c r="B12079" s="291"/>
      <c r="C12079" s="425" t="s">
        <v>4927</v>
      </c>
      <c r="D12079" s="1321" t="s">
        <v>4879</v>
      </c>
      <c r="E12079" s="425">
        <v>5</v>
      </c>
      <c r="F12079" s="649">
        <v>353301</v>
      </c>
      <c r="G12079" s="701">
        <v>1765</v>
      </c>
      <c r="H12079" s="359"/>
    </row>
    <row r="12080" spans="1:8" s="196" customFormat="1" ht="30">
      <c r="A12080" s="167"/>
      <c r="B12080" s="291"/>
      <c r="C12080" s="425" t="s">
        <v>4928</v>
      </c>
      <c r="D12080" s="1321" t="s">
        <v>5145</v>
      </c>
      <c r="E12080" s="258">
        <v>2</v>
      </c>
      <c r="F12080" s="649">
        <v>39480</v>
      </c>
      <c r="G12080" s="701">
        <v>158</v>
      </c>
      <c r="H12080" s="359"/>
    </row>
    <row r="12081" spans="1:8" s="196" customFormat="1">
      <c r="A12081" s="167"/>
      <c r="B12081" s="291"/>
      <c r="C12081" s="425" t="s">
        <v>576</v>
      </c>
      <c r="D12081" s="1321" t="s">
        <v>39</v>
      </c>
      <c r="E12081" s="425">
        <v>0.1</v>
      </c>
      <c r="F12081" s="649">
        <v>800</v>
      </c>
      <c r="G12081" s="701">
        <f t="shared" ref="G12081:G12084" si="963">F12081*E12081</f>
        <v>80</v>
      </c>
      <c r="H12081" s="359"/>
    </row>
    <row r="12082" spans="1:8" s="196" customFormat="1" ht="30">
      <c r="A12082" s="167"/>
      <c r="B12082" s="291"/>
      <c r="C12082" s="425" t="s">
        <v>4848</v>
      </c>
      <c r="D12082" s="1321" t="s">
        <v>40</v>
      </c>
      <c r="E12082" s="425">
        <v>1</v>
      </c>
      <c r="F12082" s="649">
        <v>1720</v>
      </c>
      <c r="G12082" s="701">
        <f t="shared" si="963"/>
        <v>1720</v>
      </c>
      <c r="H12082" s="359"/>
    </row>
    <row r="12083" spans="1:8" s="196" customFormat="1">
      <c r="A12083" s="167"/>
      <c r="B12083" s="291"/>
      <c r="C12083" s="425" t="s">
        <v>4902</v>
      </c>
      <c r="D12083" s="1321" t="s">
        <v>577</v>
      </c>
      <c r="E12083" s="425">
        <v>2</v>
      </c>
      <c r="F12083" s="649">
        <v>1106</v>
      </c>
      <c r="G12083" s="701">
        <v>22</v>
      </c>
      <c r="H12083" s="359"/>
    </row>
    <row r="12084" spans="1:8" s="196" customFormat="1" ht="30">
      <c r="A12084" s="167"/>
      <c r="B12084" s="291"/>
      <c r="C12084" s="425" t="s">
        <v>4849</v>
      </c>
      <c r="D12084" s="1321" t="s">
        <v>4929</v>
      </c>
      <c r="E12084" s="258">
        <v>1</v>
      </c>
      <c r="F12084" s="649">
        <v>460</v>
      </c>
      <c r="G12084" s="701">
        <f t="shared" si="963"/>
        <v>460</v>
      </c>
      <c r="H12084" s="359"/>
    </row>
    <row r="12085" spans="1:8" s="196" customFormat="1">
      <c r="A12085" s="167"/>
      <c r="B12085" s="291"/>
      <c r="C12085" s="425"/>
      <c r="D12085" s="1321"/>
      <c r="E12085" s="1321"/>
      <c r="F12085" s="204"/>
      <c r="G12085" s="1533">
        <f>SUM(G12077:G12084)</f>
        <v>13449.6</v>
      </c>
      <c r="H12085" s="359"/>
    </row>
    <row r="12086" spans="1:8" s="196" customFormat="1" ht="30">
      <c r="A12086" s="167" t="s">
        <v>6096</v>
      </c>
      <c r="B12086" s="291" t="s">
        <v>4432</v>
      </c>
      <c r="C12086" s="425" t="s">
        <v>5006</v>
      </c>
      <c r="D12086" s="1321" t="s">
        <v>4971</v>
      </c>
      <c r="E12086" s="425">
        <v>1</v>
      </c>
      <c r="F12086" s="649">
        <v>1156</v>
      </c>
      <c r="G12086" s="701">
        <f>F12086*E12086</f>
        <v>1156</v>
      </c>
      <c r="H12086" s="359"/>
    </row>
    <row r="12087" spans="1:8" s="196" customFormat="1">
      <c r="A12087" s="167"/>
      <c r="B12087" s="291"/>
      <c r="C12087" s="425" t="s">
        <v>576</v>
      </c>
      <c r="D12087" s="1321" t="s">
        <v>39</v>
      </c>
      <c r="E12087" s="425">
        <v>0.1</v>
      </c>
      <c r="F12087" s="649">
        <v>800</v>
      </c>
      <c r="G12087" s="701">
        <f t="shared" ref="G12087" si="964">F12087*E12087</f>
        <v>80</v>
      </c>
      <c r="H12087" s="359"/>
    </row>
    <row r="12088" spans="1:8" s="196" customFormat="1">
      <c r="A12088" s="167"/>
      <c r="B12088" s="291"/>
      <c r="C12088" s="425" t="s">
        <v>335</v>
      </c>
      <c r="D12088" s="1321" t="s">
        <v>5137</v>
      </c>
      <c r="E12088" s="425">
        <v>20</v>
      </c>
      <c r="F12088" s="649">
        <v>4771</v>
      </c>
      <c r="G12088" s="701">
        <v>95</v>
      </c>
      <c r="H12088" s="359"/>
    </row>
    <row r="12089" spans="1:8" s="196" customFormat="1" ht="30">
      <c r="A12089" s="167"/>
      <c r="B12089" s="291"/>
      <c r="C12089" s="425" t="s">
        <v>4919</v>
      </c>
      <c r="D12089" s="1321" t="s">
        <v>4879</v>
      </c>
      <c r="E12089" s="258">
        <v>2</v>
      </c>
      <c r="F12089" s="649">
        <v>39480</v>
      </c>
      <c r="G12089" s="701">
        <v>158</v>
      </c>
      <c r="H12089" s="359"/>
    </row>
    <row r="12090" spans="1:8" s="196" customFormat="1">
      <c r="A12090" s="167"/>
      <c r="B12090" s="291"/>
      <c r="C12090" s="425" t="s">
        <v>722</v>
      </c>
      <c r="D12090" s="1321" t="s">
        <v>577</v>
      </c>
      <c r="E12090" s="425">
        <v>2</v>
      </c>
      <c r="F12090" s="649">
        <v>1106</v>
      </c>
      <c r="G12090" s="701">
        <v>22</v>
      </c>
      <c r="H12090" s="359"/>
    </row>
    <row r="12091" spans="1:8" s="196" customFormat="1" ht="30">
      <c r="A12091" s="167"/>
      <c r="B12091" s="291"/>
      <c r="C12091" s="425" t="s">
        <v>4848</v>
      </c>
      <c r="D12091" s="1321" t="s">
        <v>40</v>
      </c>
      <c r="E12091" s="425">
        <v>1</v>
      </c>
      <c r="F12091" s="649">
        <v>1720</v>
      </c>
      <c r="G12091" s="701">
        <f t="shared" ref="G12091:G12092" si="965">F12091*E12091</f>
        <v>1720</v>
      </c>
      <c r="H12091" s="359"/>
    </row>
    <row r="12092" spans="1:8" s="196" customFormat="1" ht="30">
      <c r="A12092" s="167"/>
      <c r="B12092" s="291"/>
      <c r="C12092" s="742" t="s">
        <v>4849</v>
      </c>
      <c r="D12092" s="359" t="s">
        <v>4929</v>
      </c>
      <c r="E12092" s="877">
        <v>1</v>
      </c>
      <c r="F12092" s="668">
        <v>460</v>
      </c>
      <c r="G12092" s="880">
        <f t="shared" si="965"/>
        <v>460</v>
      </c>
      <c r="H12092" s="359"/>
    </row>
    <row r="12093" spans="1:8" s="196" customFormat="1">
      <c r="A12093" s="167"/>
      <c r="B12093" s="291"/>
      <c r="C12093" s="742"/>
      <c r="D12093" s="359"/>
      <c r="E12093" s="359"/>
      <c r="F12093" s="208"/>
      <c r="G12093" s="889">
        <f>SUM(G12086:G12092)</f>
        <v>3691</v>
      </c>
      <c r="H12093" s="359"/>
    </row>
    <row r="12094" spans="1:8" s="196" customFormat="1">
      <c r="A12094" s="474" t="s">
        <v>665</v>
      </c>
      <c r="B12094" s="400" t="s">
        <v>5007</v>
      </c>
      <c r="C12094" s="695"/>
      <c r="D12094" s="695"/>
      <c r="E12094" s="695"/>
      <c r="F12094" s="278"/>
      <c r="G12094" s="1541"/>
      <c r="H12094" s="285"/>
    </row>
    <row r="12095" spans="1:8" s="196" customFormat="1" ht="30">
      <c r="A12095" s="167" t="s">
        <v>6098</v>
      </c>
      <c r="B12095" s="291" t="s">
        <v>4433</v>
      </c>
      <c r="C12095" s="425" t="s">
        <v>5008</v>
      </c>
      <c r="D12095" s="1321" t="s">
        <v>714</v>
      </c>
      <c r="E12095" s="425">
        <v>1</v>
      </c>
      <c r="F12095" s="649">
        <v>1916.6</v>
      </c>
      <c r="G12095" s="701">
        <f>F12095*E12095</f>
        <v>1916.6</v>
      </c>
      <c r="H12095" s="359"/>
    </row>
    <row r="12096" spans="1:8" s="196" customFormat="1">
      <c r="A12096" s="167"/>
      <c r="B12096" s="291"/>
      <c r="C12096" s="425" t="s">
        <v>335</v>
      </c>
      <c r="D12096" s="1321" t="s">
        <v>5137</v>
      </c>
      <c r="E12096" s="425">
        <v>20</v>
      </c>
      <c r="F12096" s="649">
        <v>4771</v>
      </c>
      <c r="G12096" s="701">
        <v>95</v>
      </c>
      <c r="H12096" s="359"/>
    </row>
    <row r="12097" spans="1:8" s="196" customFormat="1" ht="30">
      <c r="A12097" s="167"/>
      <c r="B12097" s="291"/>
      <c r="C12097" s="425" t="s">
        <v>4927</v>
      </c>
      <c r="D12097" s="1321" t="s">
        <v>4879</v>
      </c>
      <c r="E12097" s="425">
        <v>5</v>
      </c>
      <c r="F12097" s="649">
        <v>353301</v>
      </c>
      <c r="G12097" s="701">
        <v>1765</v>
      </c>
      <c r="H12097" s="359"/>
    </row>
    <row r="12098" spans="1:8" s="196" customFormat="1" ht="30">
      <c r="A12098" s="167"/>
      <c r="B12098" s="291"/>
      <c r="C12098" s="425" t="s">
        <v>4928</v>
      </c>
      <c r="D12098" s="1321" t="s">
        <v>4879</v>
      </c>
      <c r="E12098" s="258">
        <v>2</v>
      </c>
      <c r="F12098" s="649">
        <v>39480</v>
      </c>
      <c r="G12098" s="701">
        <v>158</v>
      </c>
      <c r="H12098" s="359"/>
    </row>
    <row r="12099" spans="1:8" s="196" customFormat="1">
      <c r="A12099" s="167"/>
      <c r="B12099" s="291"/>
      <c r="C12099" s="425" t="s">
        <v>576</v>
      </c>
      <c r="D12099" s="1321" t="s">
        <v>39</v>
      </c>
      <c r="E12099" s="425">
        <v>0.1</v>
      </c>
      <c r="F12099" s="649">
        <v>800</v>
      </c>
      <c r="G12099" s="701">
        <f t="shared" ref="G12099:G12100" si="966">F12099*E12099</f>
        <v>80</v>
      </c>
      <c r="H12099" s="359"/>
    </row>
    <row r="12100" spans="1:8" s="196" customFormat="1" ht="30">
      <c r="A12100" s="167"/>
      <c r="B12100" s="291"/>
      <c r="C12100" s="425" t="s">
        <v>4848</v>
      </c>
      <c r="D12100" s="1321" t="s">
        <v>40</v>
      </c>
      <c r="E12100" s="425">
        <v>1</v>
      </c>
      <c r="F12100" s="649">
        <v>1720</v>
      </c>
      <c r="G12100" s="701">
        <f t="shared" si="966"/>
        <v>1720</v>
      </c>
      <c r="H12100" s="359"/>
    </row>
    <row r="12101" spans="1:8" s="196" customFormat="1">
      <c r="A12101" s="167"/>
      <c r="B12101" s="291"/>
      <c r="C12101" s="425" t="s">
        <v>4902</v>
      </c>
      <c r="D12101" s="1321" t="s">
        <v>577</v>
      </c>
      <c r="E12101" s="425">
        <v>2</v>
      </c>
      <c r="F12101" s="649">
        <v>1106</v>
      </c>
      <c r="G12101" s="701">
        <v>22</v>
      </c>
      <c r="H12101" s="359"/>
    </row>
    <row r="12102" spans="1:8" s="196" customFormat="1">
      <c r="A12102" s="167"/>
      <c r="B12102" s="291"/>
      <c r="C12102" s="425" t="s">
        <v>723</v>
      </c>
      <c r="D12102" s="1321" t="s">
        <v>39</v>
      </c>
      <c r="E12102" s="1321">
        <v>0</v>
      </c>
      <c r="F12102" s="204">
        <v>690</v>
      </c>
      <c r="G12102" s="701">
        <f t="shared" ref="G12102:G12103" si="967">F12102*E12102</f>
        <v>0</v>
      </c>
      <c r="H12102" s="359"/>
    </row>
    <row r="12103" spans="1:8" s="196" customFormat="1" ht="30">
      <c r="A12103" s="167"/>
      <c r="B12103" s="291"/>
      <c r="C12103" s="425" t="s">
        <v>4849</v>
      </c>
      <c r="D12103" s="1321" t="s">
        <v>4929</v>
      </c>
      <c r="E12103" s="258">
        <v>1</v>
      </c>
      <c r="F12103" s="649">
        <v>460</v>
      </c>
      <c r="G12103" s="701">
        <f t="shared" si="967"/>
        <v>460</v>
      </c>
      <c r="H12103" s="359"/>
    </row>
    <row r="12104" spans="1:8" s="196" customFormat="1">
      <c r="A12104" s="167"/>
      <c r="B12104" s="291"/>
      <c r="C12104" s="425"/>
      <c r="D12104" s="1321"/>
      <c r="E12104" s="1321"/>
      <c r="F12104" s="204"/>
      <c r="G12104" s="1533">
        <f>SUM(G12095:G12103)</f>
        <v>6216.6</v>
      </c>
      <c r="H12104" s="359"/>
    </row>
    <row r="12105" spans="1:8" s="196" customFormat="1" ht="30">
      <c r="A12105" s="167" t="s">
        <v>6097</v>
      </c>
      <c r="B12105" s="291" t="s">
        <v>4434</v>
      </c>
      <c r="C12105" s="425" t="s">
        <v>5008</v>
      </c>
      <c r="D12105" s="1321" t="s">
        <v>4971</v>
      </c>
      <c r="E12105" s="425">
        <v>1</v>
      </c>
      <c r="F12105" s="649">
        <v>1156</v>
      </c>
      <c r="G12105" s="701">
        <f>F12105*E12105</f>
        <v>1156</v>
      </c>
      <c r="H12105" s="359"/>
    </row>
    <row r="12106" spans="1:8" s="196" customFormat="1">
      <c r="A12106" s="167"/>
      <c r="B12106" s="291"/>
      <c r="C12106" s="425" t="s">
        <v>576</v>
      </c>
      <c r="D12106" s="1321" t="s">
        <v>39</v>
      </c>
      <c r="E12106" s="425">
        <v>0.1</v>
      </c>
      <c r="F12106" s="649">
        <v>800</v>
      </c>
      <c r="G12106" s="701">
        <f t="shared" ref="G12106" si="968">F12106*E12106</f>
        <v>80</v>
      </c>
      <c r="H12106" s="359"/>
    </row>
    <row r="12107" spans="1:8" s="196" customFormat="1">
      <c r="A12107" s="167"/>
      <c r="B12107" s="291"/>
      <c r="C12107" s="425" t="s">
        <v>335</v>
      </c>
      <c r="D12107" s="1321" t="s">
        <v>5137</v>
      </c>
      <c r="E12107" s="425">
        <v>20</v>
      </c>
      <c r="F12107" s="649">
        <v>4771</v>
      </c>
      <c r="G12107" s="701">
        <v>95</v>
      </c>
      <c r="H12107" s="359"/>
    </row>
    <row r="12108" spans="1:8" s="196" customFormat="1" ht="30">
      <c r="A12108" s="167"/>
      <c r="B12108" s="291"/>
      <c r="C12108" s="425" t="s">
        <v>4919</v>
      </c>
      <c r="D12108" s="1321" t="s">
        <v>4879</v>
      </c>
      <c r="E12108" s="258">
        <v>2</v>
      </c>
      <c r="F12108" s="649">
        <v>39480</v>
      </c>
      <c r="G12108" s="701">
        <v>158</v>
      </c>
      <c r="H12108" s="359"/>
    </row>
    <row r="12109" spans="1:8" s="196" customFormat="1">
      <c r="A12109" s="167"/>
      <c r="B12109" s="291"/>
      <c r="C12109" s="425" t="s">
        <v>722</v>
      </c>
      <c r="D12109" s="1321" t="s">
        <v>577</v>
      </c>
      <c r="E12109" s="425">
        <v>2</v>
      </c>
      <c r="F12109" s="649">
        <v>1106</v>
      </c>
      <c r="G12109" s="701">
        <v>22</v>
      </c>
      <c r="H12109" s="359"/>
    </row>
    <row r="12110" spans="1:8" s="196" customFormat="1" ht="30">
      <c r="A12110" s="167"/>
      <c r="B12110" s="291"/>
      <c r="C12110" s="425" t="s">
        <v>4848</v>
      </c>
      <c r="D12110" s="1321" t="s">
        <v>40</v>
      </c>
      <c r="E12110" s="425">
        <v>1</v>
      </c>
      <c r="F12110" s="649">
        <v>1720</v>
      </c>
      <c r="G12110" s="701">
        <f t="shared" ref="G12110:G12111" si="969">F12110*E12110</f>
        <v>1720</v>
      </c>
      <c r="H12110" s="359"/>
    </row>
    <row r="12111" spans="1:8" s="196" customFormat="1" ht="30">
      <c r="A12111" s="167"/>
      <c r="B12111" s="291"/>
      <c r="C12111" s="742" t="s">
        <v>4849</v>
      </c>
      <c r="D12111" s="359" t="s">
        <v>4929</v>
      </c>
      <c r="E12111" s="877">
        <v>1</v>
      </c>
      <c r="F12111" s="668">
        <v>460</v>
      </c>
      <c r="G12111" s="880">
        <f t="shared" si="969"/>
        <v>460</v>
      </c>
      <c r="H12111" s="359"/>
    </row>
    <row r="12112" spans="1:8" s="196" customFormat="1">
      <c r="A12112" s="167"/>
      <c r="B12112" s="291"/>
      <c r="C12112" s="742"/>
      <c r="D12112" s="359"/>
      <c r="E12112" s="359"/>
      <c r="F12112" s="208"/>
      <c r="G12112" s="889">
        <f>SUM(G12105:G12111)</f>
        <v>3691</v>
      </c>
      <c r="H12112" s="359"/>
    </row>
    <row r="12113" spans="1:8" s="196" customFormat="1">
      <c r="A12113" s="474" t="s">
        <v>671</v>
      </c>
      <c r="B12113" s="400" t="s">
        <v>5051</v>
      </c>
      <c r="C12113" s="482"/>
      <c r="D12113" s="285"/>
      <c r="E12113" s="285"/>
      <c r="F12113" s="285"/>
      <c r="G12113" s="130"/>
      <c r="H12113" s="285"/>
    </row>
    <row r="12114" spans="1:8" s="196" customFormat="1" ht="30">
      <c r="A12114" s="167" t="s">
        <v>6099</v>
      </c>
      <c r="B12114" s="291" t="s">
        <v>4331</v>
      </c>
      <c r="C12114" s="425" t="s">
        <v>5052</v>
      </c>
      <c r="D12114" s="1321" t="s">
        <v>714</v>
      </c>
      <c r="E12114" s="425">
        <v>1</v>
      </c>
      <c r="F12114" s="649">
        <v>133485</v>
      </c>
      <c r="G12114" s="701">
        <f>F12114*E12114/60</f>
        <v>2224.75</v>
      </c>
      <c r="H12114" s="359"/>
    </row>
    <row r="12115" spans="1:8" s="196" customFormat="1">
      <c r="A12115" s="167"/>
      <c r="B12115" s="291"/>
      <c r="C12115" s="425" t="s">
        <v>335</v>
      </c>
      <c r="D12115" s="1321" t="s">
        <v>5137</v>
      </c>
      <c r="E12115" s="425">
        <v>20</v>
      </c>
      <c r="F12115" s="649">
        <v>4771</v>
      </c>
      <c r="G12115" s="701">
        <v>95</v>
      </c>
      <c r="H12115" s="359"/>
    </row>
    <row r="12116" spans="1:8" s="196" customFormat="1" ht="30">
      <c r="A12116" s="167"/>
      <c r="B12116" s="291"/>
      <c r="C12116" s="425" t="s">
        <v>4919</v>
      </c>
      <c r="D12116" s="1321" t="s">
        <v>4879</v>
      </c>
      <c r="E12116" s="258">
        <v>2</v>
      </c>
      <c r="F12116" s="649">
        <v>39480</v>
      </c>
      <c r="G12116" s="701">
        <v>158</v>
      </c>
      <c r="H12116" s="359"/>
    </row>
    <row r="12117" spans="1:8" s="196" customFormat="1">
      <c r="A12117" s="167"/>
      <c r="B12117" s="291"/>
      <c r="C12117" s="425" t="s">
        <v>576</v>
      </c>
      <c r="D12117" s="1321" t="s">
        <v>39</v>
      </c>
      <c r="E12117" s="425">
        <v>0.1</v>
      </c>
      <c r="F12117" s="649">
        <v>800</v>
      </c>
      <c r="G12117" s="701">
        <f t="shared" ref="G12117" si="970">F12117*E12117</f>
        <v>80</v>
      </c>
      <c r="H12117" s="359"/>
    </row>
    <row r="12118" spans="1:8" s="196" customFormat="1" ht="30">
      <c r="A12118" s="167"/>
      <c r="B12118" s="291"/>
      <c r="C12118" s="425" t="s">
        <v>4848</v>
      </c>
      <c r="D12118" s="1321" t="s">
        <v>40</v>
      </c>
      <c r="E12118" s="425">
        <v>1</v>
      </c>
      <c r="F12118" s="649">
        <v>1720</v>
      </c>
      <c r="G12118" s="701">
        <f>F12118*E12118</f>
        <v>1720</v>
      </c>
      <c r="H12118" s="359"/>
    </row>
    <row r="12119" spans="1:8" s="196" customFormat="1">
      <c r="A12119" s="167"/>
      <c r="B12119" s="291"/>
      <c r="C12119" s="425" t="s">
        <v>4902</v>
      </c>
      <c r="D12119" s="1321" t="s">
        <v>4979</v>
      </c>
      <c r="E12119" s="425">
        <v>2</v>
      </c>
      <c r="F12119" s="649">
        <v>1106</v>
      </c>
      <c r="G12119" s="701">
        <v>22</v>
      </c>
      <c r="H12119" s="359"/>
    </row>
    <row r="12120" spans="1:8" s="196" customFormat="1">
      <c r="A12120" s="167"/>
      <c r="B12120" s="291"/>
      <c r="C12120" s="425"/>
      <c r="D12120" s="1321"/>
      <c r="E12120" s="1321"/>
      <c r="F12120" s="204"/>
      <c r="G12120" s="1533">
        <f>SUM(G12114:G12119)</f>
        <v>4299.75</v>
      </c>
      <c r="H12120" s="359"/>
    </row>
    <row r="12121" spans="1:8" s="196" customFormat="1" ht="30">
      <c r="A12121" s="167" t="s">
        <v>6100</v>
      </c>
      <c r="B12121" s="291" t="s">
        <v>4435</v>
      </c>
      <c r="C12121" s="425" t="s">
        <v>5059</v>
      </c>
      <c r="D12121" s="1321" t="s">
        <v>4971</v>
      </c>
      <c r="E12121" s="425">
        <v>1</v>
      </c>
      <c r="F12121" s="649">
        <v>47527</v>
      </c>
      <c r="G12121" s="701">
        <v>450</v>
      </c>
      <c r="H12121" s="359"/>
    </row>
    <row r="12122" spans="1:8" s="196" customFormat="1" ht="30">
      <c r="A12122" s="167"/>
      <c r="B12122" s="291"/>
      <c r="C12122" s="425" t="s">
        <v>5053</v>
      </c>
      <c r="D12122" s="1321" t="s">
        <v>5054</v>
      </c>
      <c r="E12122" s="425">
        <v>1</v>
      </c>
      <c r="F12122" s="649">
        <v>47527</v>
      </c>
      <c r="G12122" s="701">
        <v>450</v>
      </c>
      <c r="H12122" s="359"/>
    </row>
    <row r="12123" spans="1:8" s="196" customFormat="1">
      <c r="A12123" s="167"/>
      <c r="B12123" s="291"/>
      <c r="C12123" s="425" t="s">
        <v>576</v>
      </c>
      <c r="D12123" s="1321" t="s">
        <v>39</v>
      </c>
      <c r="E12123" s="425">
        <v>0.1</v>
      </c>
      <c r="F12123" s="649">
        <v>800</v>
      </c>
      <c r="G12123" s="701">
        <f>F12123*E12123</f>
        <v>80</v>
      </c>
      <c r="H12123" s="359"/>
    </row>
    <row r="12124" spans="1:8" s="196" customFormat="1">
      <c r="A12124" s="167"/>
      <c r="B12124" s="291"/>
      <c r="C12124" s="425" t="s">
        <v>335</v>
      </c>
      <c r="D12124" s="1321" t="s">
        <v>5137</v>
      </c>
      <c r="E12124" s="425">
        <v>20</v>
      </c>
      <c r="F12124" s="649">
        <v>4771</v>
      </c>
      <c r="G12124" s="701">
        <v>95</v>
      </c>
      <c r="H12124" s="359"/>
    </row>
    <row r="12125" spans="1:8" s="196" customFormat="1" ht="30">
      <c r="A12125" s="167"/>
      <c r="B12125" s="291"/>
      <c r="C12125" s="425" t="s">
        <v>4919</v>
      </c>
      <c r="D12125" s="1321" t="s">
        <v>4879</v>
      </c>
      <c r="E12125" s="258">
        <v>2</v>
      </c>
      <c r="F12125" s="649">
        <v>39480</v>
      </c>
      <c r="G12125" s="701">
        <v>158</v>
      </c>
      <c r="H12125" s="359"/>
    </row>
    <row r="12126" spans="1:8" s="196" customFormat="1">
      <c r="A12126" s="167"/>
      <c r="B12126" s="291"/>
      <c r="C12126" s="425" t="s">
        <v>722</v>
      </c>
      <c r="D12126" s="1321" t="s">
        <v>4979</v>
      </c>
      <c r="E12126" s="425">
        <v>2</v>
      </c>
      <c r="F12126" s="649">
        <v>1106</v>
      </c>
      <c r="G12126" s="701">
        <v>22</v>
      </c>
      <c r="H12126" s="359"/>
    </row>
    <row r="12127" spans="1:8" s="196" customFormat="1" ht="30">
      <c r="A12127" s="167"/>
      <c r="B12127" s="291"/>
      <c r="C12127" s="425" t="s">
        <v>4848</v>
      </c>
      <c r="D12127" s="1321" t="s">
        <v>40</v>
      </c>
      <c r="E12127" s="425">
        <v>1</v>
      </c>
      <c r="F12127" s="649">
        <v>1720</v>
      </c>
      <c r="G12127" s="701">
        <f>F12127*E12127</f>
        <v>1720</v>
      </c>
      <c r="H12127" s="359"/>
    </row>
    <row r="12128" spans="1:8" s="196" customFormat="1">
      <c r="A12128" s="167"/>
      <c r="B12128" s="291"/>
      <c r="C12128" s="742"/>
      <c r="D12128" s="359"/>
      <c r="E12128" s="359"/>
      <c r="F12128" s="208"/>
      <c r="G12128" s="889">
        <f>SUM(G12121:G12127)</f>
        <v>2975</v>
      </c>
      <c r="H12128" s="359"/>
    </row>
    <row r="12129" spans="1:8" s="196" customFormat="1">
      <c r="A12129" s="474" t="s">
        <v>674</v>
      </c>
      <c r="B12129" s="400" t="s">
        <v>5009</v>
      </c>
      <c r="C12129" s="697"/>
      <c r="D12129" s="695"/>
      <c r="E12129" s="695"/>
      <c r="F12129" s="278"/>
      <c r="G12129" s="891"/>
      <c r="H12129" s="285"/>
    </row>
    <row r="12130" spans="1:8" s="196" customFormat="1" ht="30">
      <c r="A12130" s="167" t="s">
        <v>6101</v>
      </c>
      <c r="B12130" s="291" t="s">
        <v>4334</v>
      </c>
      <c r="C12130" s="425" t="s">
        <v>5010</v>
      </c>
      <c r="D12130" s="1321" t="s">
        <v>714</v>
      </c>
      <c r="E12130" s="425">
        <v>1</v>
      </c>
      <c r="F12130" s="649">
        <v>457694</v>
      </c>
      <c r="G12130" s="701">
        <v>7628.2</v>
      </c>
      <c r="H12130" s="359"/>
    </row>
    <row r="12131" spans="1:8" s="196" customFormat="1">
      <c r="A12131" s="167"/>
      <c r="B12131" s="291"/>
      <c r="C12131" s="425" t="s">
        <v>335</v>
      </c>
      <c r="D12131" s="1321" t="s">
        <v>5137</v>
      </c>
      <c r="E12131" s="425">
        <v>20</v>
      </c>
      <c r="F12131" s="649">
        <v>4771</v>
      </c>
      <c r="G12131" s="701">
        <v>95</v>
      </c>
      <c r="H12131" s="359"/>
    </row>
    <row r="12132" spans="1:8" s="196" customFormat="1" ht="30">
      <c r="A12132" s="167"/>
      <c r="B12132" s="291"/>
      <c r="C12132" s="425" t="s">
        <v>4927</v>
      </c>
      <c r="D12132" s="1321" t="s">
        <v>4879</v>
      </c>
      <c r="E12132" s="425">
        <v>5</v>
      </c>
      <c r="F12132" s="649">
        <v>353301</v>
      </c>
      <c r="G12132" s="701">
        <v>1765</v>
      </c>
      <c r="H12132" s="359"/>
    </row>
    <row r="12133" spans="1:8" s="196" customFormat="1" ht="30">
      <c r="A12133" s="167"/>
      <c r="B12133" s="291"/>
      <c r="C12133" s="425" t="s">
        <v>4928</v>
      </c>
      <c r="D12133" s="1321" t="s">
        <v>5145</v>
      </c>
      <c r="E12133" s="425">
        <v>4</v>
      </c>
      <c r="F12133" s="649">
        <v>636</v>
      </c>
      <c r="G12133" s="701">
        <v>5</v>
      </c>
      <c r="H12133" s="359"/>
    </row>
    <row r="12134" spans="1:8" s="196" customFormat="1">
      <c r="A12134" s="167"/>
      <c r="B12134" s="291"/>
      <c r="C12134" s="425" t="s">
        <v>576</v>
      </c>
      <c r="D12134" s="1321" t="s">
        <v>39</v>
      </c>
      <c r="E12134" s="425">
        <v>0.1</v>
      </c>
      <c r="F12134" s="649">
        <v>800</v>
      </c>
      <c r="G12134" s="701">
        <f t="shared" ref="G12134:G12137" si="971">F12134*E12134</f>
        <v>80</v>
      </c>
      <c r="H12134" s="359"/>
    </row>
    <row r="12135" spans="1:8" s="196" customFormat="1" ht="30">
      <c r="A12135" s="167"/>
      <c r="B12135" s="291"/>
      <c r="C12135" s="425" t="s">
        <v>4848</v>
      </c>
      <c r="D12135" s="1321" t="s">
        <v>40</v>
      </c>
      <c r="E12135" s="425">
        <v>1</v>
      </c>
      <c r="F12135" s="649">
        <v>1720</v>
      </c>
      <c r="G12135" s="701">
        <f t="shared" si="971"/>
        <v>1720</v>
      </c>
      <c r="H12135" s="359"/>
    </row>
    <row r="12136" spans="1:8" s="196" customFormat="1">
      <c r="A12136" s="167"/>
      <c r="B12136" s="291"/>
      <c r="C12136" s="425" t="s">
        <v>4902</v>
      </c>
      <c r="D12136" s="1321" t="s">
        <v>577</v>
      </c>
      <c r="E12136" s="425">
        <v>2</v>
      </c>
      <c r="F12136" s="649">
        <v>1106</v>
      </c>
      <c r="G12136" s="701">
        <v>22</v>
      </c>
      <c r="H12136" s="359"/>
    </row>
    <row r="12137" spans="1:8" s="196" customFormat="1" ht="30">
      <c r="A12137" s="167"/>
      <c r="B12137" s="291"/>
      <c r="C12137" s="425" t="s">
        <v>4849</v>
      </c>
      <c r="D12137" s="1321" t="s">
        <v>4929</v>
      </c>
      <c r="E12137" s="258">
        <v>1</v>
      </c>
      <c r="F12137" s="649">
        <v>460</v>
      </c>
      <c r="G12137" s="701">
        <f t="shared" si="971"/>
        <v>460</v>
      </c>
      <c r="H12137" s="359"/>
    </row>
    <row r="12138" spans="1:8" s="196" customFormat="1">
      <c r="A12138" s="167"/>
      <c r="B12138" s="291"/>
      <c r="C12138" s="425"/>
      <c r="D12138" s="1321"/>
      <c r="E12138" s="1321"/>
      <c r="F12138" s="204"/>
      <c r="G12138" s="1533">
        <f>SUM(G12130:G12137)</f>
        <v>11775.2</v>
      </c>
      <c r="H12138" s="359"/>
    </row>
    <row r="12139" spans="1:8" s="196" customFormat="1">
      <c r="A12139" s="167" t="s">
        <v>6102</v>
      </c>
      <c r="B12139" s="291" t="s">
        <v>4436</v>
      </c>
      <c r="C12139" s="425" t="s">
        <v>5308</v>
      </c>
      <c r="D12139" s="1321" t="s">
        <v>4971</v>
      </c>
      <c r="E12139" s="425">
        <v>1</v>
      </c>
      <c r="F12139" s="649">
        <v>70000</v>
      </c>
      <c r="G12139" s="701">
        <f>F12139/90</f>
        <v>777.77777777777783</v>
      </c>
      <c r="H12139" s="359"/>
    </row>
    <row r="12140" spans="1:8" s="196" customFormat="1">
      <c r="A12140" s="167"/>
      <c r="B12140" s="291"/>
      <c r="C12140" s="425" t="s">
        <v>576</v>
      </c>
      <c r="D12140" s="1321" t="s">
        <v>39</v>
      </c>
      <c r="E12140" s="425">
        <v>0.1</v>
      </c>
      <c r="F12140" s="649">
        <v>800</v>
      </c>
      <c r="G12140" s="701">
        <f t="shared" ref="G12140" si="972">F12140*E12140</f>
        <v>80</v>
      </c>
      <c r="H12140" s="359"/>
    </row>
    <row r="12141" spans="1:8" s="196" customFormat="1">
      <c r="A12141" s="167"/>
      <c r="B12141" s="291"/>
      <c r="C12141" s="425" t="s">
        <v>335</v>
      </c>
      <c r="D12141" s="1321" t="s">
        <v>5137</v>
      </c>
      <c r="E12141" s="425">
        <v>20</v>
      </c>
      <c r="F12141" s="649">
        <v>4771</v>
      </c>
      <c r="G12141" s="701">
        <v>95</v>
      </c>
      <c r="H12141" s="359"/>
    </row>
    <row r="12142" spans="1:8" s="196" customFormat="1" ht="30">
      <c r="A12142" s="167"/>
      <c r="B12142" s="291"/>
      <c r="C12142" s="425" t="s">
        <v>4919</v>
      </c>
      <c r="D12142" s="1321" t="s">
        <v>4879</v>
      </c>
      <c r="E12142" s="258">
        <v>2</v>
      </c>
      <c r="F12142" s="649">
        <v>39480</v>
      </c>
      <c r="G12142" s="701">
        <v>158</v>
      </c>
      <c r="H12142" s="359"/>
    </row>
    <row r="12143" spans="1:8" s="196" customFormat="1">
      <c r="A12143" s="167"/>
      <c r="B12143" s="291"/>
      <c r="C12143" s="425" t="s">
        <v>722</v>
      </c>
      <c r="D12143" s="1321" t="s">
        <v>577</v>
      </c>
      <c r="E12143" s="425">
        <v>2</v>
      </c>
      <c r="F12143" s="649">
        <v>1106</v>
      </c>
      <c r="G12143" s="701">
        <v>22</v>
      </c>
      <c r="H12143" s="359"/>
    </row>
    <row r="12144" spans="1:8" s="196" customFormat="1" ht="30">
      <c r="A12144" s="167"/>
      <c r="B12144" s="291"/>
      <c r="C12144" s="425" t="s">
        <v>4848</v>
      </c>
      <c r="D12144" s="1321" t="s">
        <v>40</v>
      </c>
      <c r="E12144" s="425">
        <v>1</v>
      </c>
      <c r="F12144" s="649">
        <v>1720</v>
      </c>
      <c r="G12144" s="701">
        <f t="shared" ref="G12144:G12145" si="973">F12144*E12144</f>
        <v>1720</v>
      </c>
      <c r="H12144" s="359"/>
    </row>
    <row r="12145" spans="1:8" s="196" customFormat="1" ht="30">
      <c r="A12145" s="167"/>
      <c r="B12145" s="291"/>
      <c r="C12145" s="742" t="s">
        <v>4849</v>
      </c>
      <c r="D12145" s="359" t="s">
        <v>4929</v>
      </c>
      <c r="E12145" s="877">
        <v>1</v>
      </c>
      <c r="F12145" s="668">
        <v>460</v>
      </c>
      <c r="G12145" s="880">
        <f t="shared" si="973"/>
        <v>460</v>
      </c>
      <c r="H12145" s="359"/>
    </row>
    <row r="12146" spans="1:8" s="196" customFormat="1">
      <c r="A12146" s="167"/>
      <c r="B12146" s="291"/>
      <c r="C12146" s="742"/>
      <c r="D12146" s="359"/>
      <c r="E12146" s="359"/>
      <c r="F12146" s="208"/>
      <c r="G12146" s="889">
        <f>SUM(G12139:G12145)</f>
        <v>3312.7777777777778</v>
      </c>
      <c r="H12146" s="359"/>
    </row>
    <row r="12147" spans="1:8" s="196" customFormat="1">
      <c r="A12147" s="474" t="s">
        <v>678</v>
      </c>
      <c r="B12147" s="400" t="s">
        <v>4336</v>
      </c>
      <c r="C12147" s="695"/>
      <c r="D12147" s="695"/>
      <c r="E12147" s="695"/>
      <c r="F12147" s="278"/>
      <c r="G12147" s="1541"/>
      <c r="H12147" s="285"/>
    </row>
    <row r="12148" spans="1:8" s="196" customFormat="1" ht="30" customHeight="1">
      <c r="A12148" s="167" t="s">
        <v>6103</v>
      </c>
      <c r="B12148" s="291" t="s">
        <v>4437</v>
      </c>
      <c r="C12148" s="742" t="s">
        <v>5011</v>
      </c>
      <c r="D12148" s="359" t="s">
        <v>714</v>
      </c>
      <c r="E12148" s="877">
        <v>1</v>
      </c>
      <c r="F12148" s="649">
        <v>457694</v>
      </c>
      <c r="G12148" s="701">
        <f>F12148/60</f>
        <v>7628.2333333333336</v>
      </c>
      <c r="H12148" s="359"/>
    </row>
    <row r="12149" spans="1:8" s="196" customFormat="1">
      <c r="A12149" s="167"/>
      <c r="B12149" s="291"/>
      <c r="C12149" s="425" t="s">
        <v>335</v>
      </c>
      <c r="D12149" s="1321" t="s">
        <v>5137</v>
      </c>
      <c r="E12149" s="425">
        <v>20</v>
      </c>
      <c r="F12149" s="649">
        <v>4771</v>
      </c>
      <c r="G12149" s="701">
        <v>95</v>
      </c>
      <c r="H12149" s="359"/>
    </row>
    <row r="12150" spans="1:8" s="196" customFormat="1" ht="30">
      <c r="A12150" s="167"/>
      <c r="B12150" s="291"/>
      <c r="C12150" s="425" t="s">
        <v>4927</v>
      </c>
      <c r="D12150" s="1321" t="s">
        <v>4879</v>
      </c>
      <c r="E12150" s="425">
        <v>1</v>
      </c>
      <c r="F12150" s="649">
        <v>353301</v>
      </c>
      <c r="G12150" s="701">
        <f>(F12150/1000)*1</f>
        <v>353.30099999999999</v>
      </c>
      <c r="H12150" s="359"/>
    </row>
    <row r="12151" spans="1:8" s="196" customFormat="1" ht="30">
      <c r="A12151" s="167"/>
      <c r="B12151" s="291"/>
      <c r="C12151" s="425" t="s">
        <v>4928</v>
      </c>
      <c r="D12151" s="1321" t="s">
        <v>5145</v>
      </c>
      <c r="E12151" s="425">
        <v>4</v>
      </c>
      <c r="F12151" s="649">
        <v>636</v>
      </c>
      <c r="G12151" s="701">
        <v>5</v>
      </c>
      <c r="H12151" s="359"/>
    </row>
    <row r="12152" spans="1:8" s="196" customFormat="1">
      <c r="A12152" s="167"/>
      <c r="B12152" s="291"/>
      <c r="C12152" s="425" t="s">
        <v>576</v>
      </c>
      <c r="D12152" s="1321" t="s">
        <v>39</v>
      </c>
      <c r="E12152" s="425">
        <v>0.1</v>
      </c>
      <c r="F12152" s="649">
        <v>800</v>
      </c>
      <c r="G12152" s="701">
        <f t="shared" ref="G12152:G12156" si="974">F12152*E12152</f>
        <v>80</v>
      </c>
      <c r="H12152" s="359"/>
    </row>
    <row r="12153" spans="1:8" s="196" customFormat="1" ht="30">
      <c r="A12153" s="167"/>
      <c r="B12153" s="291"/>
      <c r="C12153" s="425" t="s">
        <v>4848</v>
      </c>
      <c r="D12153" s="1321" t="s">
        <v>40</v>
      </c>
      <c r="E12153" s="425">
        <v>1</v>
      </c>
      <c r="F12153" s="649">
        <v>1970</v>
      </c>
      <c r="G12153" s="701">
        <f t="shared" si="974"/>
        <v>1970</v>
      </c>
      <c r="H12153" s="359"/>
    </row>
    <row r="12154" spans="1:8" s="196" customFormat="1">
      <c r="A12154" s="167"/>
      <c r="B12154" s="291"/>
      <c r="C12154" s="425" t="s">
        <v>4902</v>
      </c>
      <c r="D12154" s="1321" t="s">
        <v>577</v>
      </c>
      <c r="E12154" s="425">
        <v>2</v>
      </c>
      <c r="F12154" s="649">
        <v>1106</v>
      </c>
      <c r="G12154" s="701">
        <v>22</v>
      </c>
      <c r="H12154" s="359"/>
    </row>
    <row r="12155" spans="1:8" s="196" customFormat="1">
      <c r="A12155" s="167"/>
      <c r="B12155" s="291"/>
      <c r="C12155" s="425" t="s">
        <v>723</v>
      </c>
      <c r="D12155" s="1321" t="s">
        <v>39</v>
      </c>
      <c r="E12155" s="425">
        <v>0.1</v>
      </c>
      <c r="F12155" s="649">
        <v>9866</v>
      </c>
      <c r="G12155" s="701">
        <f t="shared" si="974"/>
        <v>986.6</v>
      </c>
      <c r="H12155" s="359"/>
    </row>
    <row r="12156" spans="1:8" s="196" customFormat="1" ht="30">
      <c r="A12156" s="167"/>
      <c r="B12156" s="291"/>
      <c r="C12156" s="425" t="s">
        <v>4849</v>
      </c>
      <c r="D12156" s="1321" t="s">
        <v>4929</v>
      </c>
      <c r="E12156" s="258">
        <v>1</v>
      </c>
      <c r="F12156" s="649">
        <v>460</v>
      </c>
      <c r="G12156" s="701">
        <f t="shared" si="974"/>
        <v>460</v>
      </c>
      <c r="H12156" s="359"/>
    </row>
    <row r="12157" spans="1:8" s="196" customFormat="1">
      <c r="A12157" s="167"/>
      <c r="B12157" s="291"/>
      <c r="C12157" s="425"/>
      <c r="D12157" s="1321"/>
      <c r="E12157" s="1321"/>
      <c r="F12157" s="204"/>
      <c r="G12157" s="1533">
        <f>SUM(G12148:G12156)</f>
        <v>11600.134333333333</v>
      </c>
      <c r="H12157" s="359"/>
    </row>
    <row r="12158" spans="1:8" s="196" customFormat="1" ht="30">
      <c r="A12158" s="167" t="s">
        <v>6083</v>
      </c>
      <c r="B12158" s="291" t="s">
        <v>4438</v>
      </c>
      <c r="C12158" s="425" t="s">
        <v>4919</v>
      </c>
      <c r="D12158" s="1321" t="s">
        <v>5145</v>
      </c>
      <c r="E12158" s="425">
        <v>1</v>
      </c>
      <c r="F12158" s="649">
        <v>636</v>
      </c>
      <c r="G12158" s="701">
        <v>2</v>
      </c>
      <c r="H12158" s="359"/>
    </row>
    <row r="12159" spans="1:8" s="196" customFormat="1">
      <c r="A12159" s="167"/>
      <c r="B12159" s="768"/>
      <c r="C12159" s="425" t="s">
        <v>723</v>
      </c>
      <c r="D12159" s="1321" t="s">
        <v>39</v>
      </c>
      <c r="E12159" s="425">
        <v>0.01</v>
      </c>
      <c r="F12159" s="649">
        <v>9866</v>
      </c>
      <c r="G12159" s="701">
        <f t="shared" ref="G12159:G12161" si="975">F12159*E12159</f>
        <v>98.66</v>
      </c>
      <c r="H12159" s="359"/>
    </row>
    <row r="12160" spans="1:8" s="196" customFormat="1">
      <c r="A12160" s="167"/>
      <c r="B12160" s="768"/>
      <c r="C12160" s="425" t="s">
        <v>722</v>
      </c>
      <c r="D12160" s="1321" t="s">
        <v>577</v>
      </c>
      <c r="E12160" s="425">
        <v>2</v>
      </c>
      <c r="F12160" s="649">
        <v>1106</v>
      </c>
      <c r="G12160" s="701">
        <v>22</v>
      </c>
      <c r="H12160" s="359"/>
    </row>
    <row r="12161" spans="1:8" s="196" customFormat="1" ht="30">
      <c r="A12161" s="167"/>
      <c r="B12161" s="768"/>
      <c r="C12161" s="425" t="s">
        <v>4848</v>
      </c>
      <c r="D12161" s="1321" t="s">
        <v>40</v>
      </c>
      <c r="E12161" s="425">
        <v>1</v>
      </c>
      <c r="F12161" s="649">
        <v>1720</v>
      </c>
      <c r="G12161" s="701">
        <f t="shared" si="975"/>
        <v>1720</v>
      </c>
      <c r="H12161" s="359"/>
    </row>
    <row r="12162" spans="1:8" s="196" customFormat="1">
      <c r="A12162" s="167"/>
      <c r="B12162" s="291"/>
      <c r="C12162" s="742"/>
      <c r="D12162" s="359"/>
      <c r="E12162" s="359"/>
      <c r="F12162" s="208"/>
      <c r="G12162" s="889">
        <f>SUM(G12158:G12161)</f>
        <v>1842.66</v>
      </c>
      <c r="H12162" s="359"/>
    </row>
    <row r="12163" spans="1:8" s="196" customFormat="1">
      <c r="A12163" s="474" t="s">
        <v>680</v>
      </c>
      <c r="B12163" s="400" t="s">
        <v>4339</v>
      </c>
      <c r="C12163" s="695"/>
      <c r="D12163" s="695"/>
      <c r="E12163" s="695"/>
      <c r="F12163" s="278"/>
      <c r="G12163" s="1541"/>
      <c r="H12163" s="285"/>
    </row>
    <row r="12164" spans="1:8" s="196" customFormat="1" ht="43.5" customHeight="1">
      <c r="A12164" s="167" t="s">
        <v>5954</v>
      </c>
      <c r="B12164" s="288" t="s">
        <v>4340</v>
      </c>
      <c r="C12164" s="742" t="s">
        <v>4903</v>
      </c>
      <c r="D12164" s="359" t="s">
        <v>4912</v>
      </c>
      <c r="E12164" s="742">
        <v>2.4E-2</v>
      </c>
      <c r="F12164" s="880">
        <v>103421</v>
      </c>
      <c r="G12164" s="880">
        <f>F12164*E12164</f>
        <v>2482.1040000000003</v>
      </c>
      <c r="H12164" s="359"/>
    </row>
    <row r="12165" spans="1:8" s="196" customFormat="1">
      <c r="A12165" s="167"/>
      <c r="B12165" s="291"/>
      <c r="C12165" s="742" t="s">
        <v>5012</v>
      </c>
      <c r="D12165" s="359" t="s">
        <v>4890</v>
      </c>
      <c r="E12165" s="742">
        <v>2.4E-2</v>
      </c>
      <c r="F12165" s="668">
        <v>9883</v>
      </c>
      <c r="G12165" s="880">
        <f t="shared" ref="G12165:G12176" si="976">F12165*E12165</f>
        <v>237.19200000000001</v>
      </c>
      <c r="H12165" s="359"/>
    </row>
    <row r="12166" spans="1:8" s="196" customFormat="1">
      <c r="A12166" s="167"/>
      <c r="B12166" s="291"/>
      <c r="C12166" s="742" t="s">
        <v>5013</v>
      </c>
      <c r="D12166" s="359" t="s">
        <v>98</v>
      </c>
      <c r="E12166" s="742">
        <v>8.9999999999999993E-3</v>
      </c>
      <c r="F12166" s="668">
        <v>3232</v>
      </c>
      <c r="G12166" s="880">
        <f t="shared" si="976"/>
        <v>29.087999999999997</v>
      </c>
      <c r="H12166" s="359"/>
    </row>
    <row r="12167" spans="1:8" s="196" customFormat="1">
      <c r="A12167" s="167"/>
      <c r="B12167" s="291"/>
      <c r="C12167" s="742" t="s">
        <v>5014</v>
      </c>
      <c r="D12167" s="359" t="s">
        <v>40</v>
      </c>
      <c r="E12167" s="742">
        <v>66</v>
      </c>
      <c r="F12167" s="668">
        <v>602</v>
      </c>
      <c r="G12167" s="880">
        <v>198.66</v>
      </c>
      <c r="H12167" s="359"/>
    </row>
    <row r="12168" spans="1:8" s="196" customFormat="1">
      <c r="A12168" s="167"/>
      <c r="B12168" s="291"/>
      <c r="C12168" s="742" t="s">
        <v>261</v>
      </c>
      <c r="D12168" s="359" t="s">
        <v>4912</v>
      </c>
      <c r="E12168" s="742">
        <v>2</v>
      </c>
      <c r="F12168" s="668">
        <v>1079.21</v>
      </c>
      <c r="G12168" s="880">
        <f t="shared" si="976"/>
        <v>2158.42</v>
      </c>
      <c r="H12168" s="359"/>
    </row>
    <row r="12169" spans="1:8" s="196" customFormat="1">
      <c r="A12169" s="167"/>
      <c r="B12169" s="291"/>
      <c r="C12169" s="742" t="s">
        <v>729</v>
      </c>
      <c r="D12169" s="359" t="s">
        <v>1649</v>
      </c>
      <c r="E12169" s="742">
        <v>1</v>
      </c>
      <c r="F12169" s="668">
        <v>177</v>
      </c>
      <c r="G12169" s="880">
        <f t="shared" si="976"/>
        <v>177</v>
      </c>
      <c r="H12169" s="359"/>
    </row>
    <row r="12170" spans="1:8" s="196" customFormat="1">
      <c r="A12170" s="167"/>
      <c r="B12170" s="291"/>
      <c r="C12170" s="872" t="s">
        <v>4846</v>
      </c>
      <c r="D12170" s="873" t="s">
        <v>4847</v>
      </c>
      <c r="E12170" s="872">
        <v>10</v>
      </c>
      <c r="F12170" s="874">
        <v>842</v>
      </c>
      <c r="G12170" s="880">
        <f t="shared" si="976"/>
        <v>8420</v>
      </c>
      <c r="H12170" s="359"/>
    </row>
    <row r="12171" spans="1:8" s="196" customFormat="1" ht="30">
      <c r="A12171" s="167"/>
      <c r="B12171" s="291"/>
      <c r="C12171" s="742" t="s">
        <v>4848</v>
      </c>
      <c r="D12171" s="359" t="s">
        <v>40</v>
      </c>
      <c r="E12171" s="742">
        <v>4</v>
      </c>
      <c r="F12171" s="668">
        <v>11500</v>
      </c>
      <c r="G12171" s="880">
        <f t="shared" si="976"/>
        <v>46000</v>
      </c>
      <c r="H12171" s="359"/>
    </row>
    <row r="12172" spans="1:8" s="196" customFormat="1">
      <c r="A12172" s="167"/>
      <c r="B12172" s="291"/>
      <c r="C12172" s="742" t="s">
        <v>722</v>
      </c>
      <c r="D12172" s="359" t="s">
        <v>577</v>
      </c>
      <c r="E12172" s="742">
        <v>12</v>
      </c>
      <c r="F12172" s="668">
        <v>1106</v>
      </c>
      <c r="G12172" s="880">
        <f>12*11.06</f>
        <v>132.72</v>
      </c>
      <c r="H12172" s="359"/>
    </row>
    <row r="12173" spans="1:8" s="196" customFormat="1">
      <c r="A12173" s="167"/>
      <c r="B12173" s="291"/>
      <c r="C12173" s="742" t="s">
        <v>576</v>
      </c>
      <c r="D12173" s="359" t="s">
        <v>39</v>
      </c>
      <c r="E12173" s="742">
        <v>0.5</v>
      </c>
      <c r="F12173" s="668">
        <v>800</v>
      </c>
      <c r="G12173" s="880">
        <f t="shared" si="976"/>
        <v>400</v>
      </c>
      <c r="H12173" s="359"/>
    </row>
    <row r="12174" spans="1:8" s="196" customFormat="1">
      <c r="A12174" s="167"/>
      <c r="B12174" s="291"/>
      <c r="C12174" s="742" t="s">
        <v>723</v>
      </c>
      <c r="D12174" s="359" t="s">
        <v>39</v>
      </c>
      <c r="E12174" s="742">
        <v>0.3</v>
      </c>
      <c r="F12174" s="668">
        <v>9866</v>
      </c>
      <c r="G12174" s="880">
        <f t="shared" si="976"/>
        <v>2959.7999999999997</v>
      </c>
      <c r="H12174" s="359"/>
    </row>
    <row r="12175" spans="1:8" s="196" customFormat="1">
      <c r="A12175" s="167"/>
      <c r="B12175" s="291"/>
      <c r="C12175" s="742" t="s">
        <v>4836</v>
      </c>
      <c r="D12175" s="359" t="s">
        <v>592</v>
      </c>
      <c r="E12175" s="742">
        <v>120</v>
      </c>
      <c r="F12175" s="668">
        <v>636</v>
      </c>
      <c r="G12175" s="880">
        <v>152.63999999999999</v>
      </c>
      <c r="H12175" s="359"/>
    </row>
    <row r="12176" spans="1:8" s="196" customFormat="1" ht="30">
      <c r="A12176" s="167"/>
      <c r="B12176" s="291"/>
      <c r="C12176" s="742" t="s">
        <v>4849</v>
      </c>
      <c r="D12176" s="359" t="s">
        <v>4929</v>
      </c>
      <c r="E12176" s="877">
        <v>5</v>
      </c>
      <c r="F12176" s="668">
        <v>460</v>
      </c>
      <c r="G12176" s="880">
        <f t="shared" si="976"/>
        <v>2300</v>
      </c>
      <c r="H12176" s="359"/>
    </row>
    <row r="12177" spans="1:8" s="196" customFormat="1">
      <c r="A12177" s="167"/>
      <c r="B12177" s="291"/>
      <c r="C12177" s="742"/>
      <c r="D12177" s="359"/>
      <c r="E12177" s="742"/>
      <c r="F12177" s="668"/>
      <c r="G12177" s="889">
        <f>SUM(G12164:G12176)</f>
        <v>65647.624000000011</v>
      </c>
      <c r="H12177" s="359"/>
    </row>
    <row r="12178" spans="1:8" s="196" customFormat="1" ht="28.5" customHeight="1">
      <c r="A12178" s="167" t="s">
        <v>5955</v>
      </c>
      <c r="B12178" s="288" t="s">
        <v>4341</v>
      </c>
      <c r="C12178" s="742" t="s">
        <v>4903</v>
      </c>
      <c r="D12178" s="359" t="s">
        <v>5015</v>
      </c>
      <c r="E12178" s="742">
        <v>2.4E-2</v>
      </c>
      <c r="F12178" s="880">
        <v>103421</v>
      </c>
      <c r="G12178" s="880">
        <f>F12178*E12178</f>
        <v>2482.1040000000003</v>
      </c>
      <c r="H12178" s="359"/>
    </row>
    <row r="12179" spans="1:8" s="196" customFormat="1">
      <c r="A12179" s="167"/>
      <c r="B12179" s="291"/>
      <c r="C12179" s="742" t="s">
        <v>5012</v>
      </c>
      <c r="D12179" s="359" t="s">
        <v>4890</v>
      </c>
      <c r="E12179" s="742">
        <v>2.4E-2</v>
      </c>
      <c r="F12179" s="668">
        <v>9883</v>
      </c>
      <c r="G12179" s="880">
        <f t="shared" ref="G12179:G12180" si="977">F12179*E12179</f>
        <v>237.19200000000001</v>
      </c>
      <c r="H12179" s="359"/>
    </row>
    <row r="12180" spans="1:8" s="196" customFormat="1">
      <c r="A12180" s="167"/>
      <c r="B12180" s="291"/>
      <c r="C12180" s="742" t="s">
        <v>5013</v>
      </c>
      <c r="D12180" s="359" t="s">
        <v>98</v>
      </c>
      <c r="E12180" s="742">
        <v>8.9999999999999993E-3</v>
      </c>
      <c r="F12180" s="668">
        <v>3232</v>
      </c>
      <c r="G12180" s="880">
        <f t="shared" si="977"/>
        <v>29.087999999999997</v>
      </c>
      <c r="H12180" s="359"/>
    </row>
    <row r="12181" spans="1:8" s="196" customFormat="1">
      <c r="A12181" s="167"/>
      <c r="B12181" s="291"/>
      <c r="C12181" s="742" t="s">
        <v>5014</v>
      </c>
      <c r="D12181" s="359" t="s">
        <v>40</v>
      </c>
      <c r="E12181" s="742">
        <v>66</v>
      </c>
      <c r="F12181" s="668">
        <v>602</v>
      </c>
      <c r="G12181" s="880">
        <v>198.66</v>
      </c>
      <c r="H12181" s="359"/>
    </row>
    <row r="12182" spans="1:8" s="196" customFormat="1">
      <c r="A12182" s="167"/>
      <c r="B12182" s="291"/>
      <c r="C12182" s="742" t="s">
        <v>261</v>
      </c>
      <c r="D12182" s="359" t="s">
        <v>5015</v>
      </c>
      <c r="E12182" s="742">
        <v>2</v>
      </c>
      <c r="F12182" s="668">
        <v>1079</v>
      </c>
      <c r="G12182" s="880">
        <f t="shared" ref="G12182:G12191" si="978">F12182*E12182</f>
        <v>2158</v>
      </c>
      <c r="H12182" s="359"/>
    </row>
    <row r="12183" spans="1:8" s="196" customFormat="1">
      <c r="A12183" s="167"/>
      <c r="B12183" s="291"/>
      <c r="C12183" s="742" t="s">
        <v>729</v>
      </c>
      <c r="D12183" s="359" t="s">
        <v>1649</v>
      </c>
      <c r="E12183" s="742">
        <v>2</v>
      </c>
      <c r="F12183" s="668">
        <v>177</v>
      </c>
      <c r="G12183" s="880">
        <f t="shared" si="978"/>
        <v>354</v>
      </c>
      <c r="H12183" s="359"/>
    </row>
    <row r="12184" spans="1:8" s="196" customFormat="1">
      <c r="A12184" s="167"/>
      <c r="B12184" s="291"/>
      <c r="C12184" s="872" t="s">
        <v>4846</v>
      </c>
      <c r="D12184" s="873" t="s">
        <v>4847</v>
      </c>
      <c r="E12184" s="872">
        <v>5</v>
      </c>
      <c r="F12184" s="874">
        <v>842</v>
      </c>
      <c r="G12184" s="880">
        <f t="shared" si="978"/>
        <v>4210</v>
      </c>
      <c r="H12184" s="359"/>
    </row>
    <row r="12185" spans="1:8" s="196" customFormat="1">
      <c r="A12185" s="167"/>
      <c r="B12185" s="291"/>
      <c r="C12185" s="425" t="s">
        <v>335</v>
      </c>
      <c r="D12185" s="1321" t="s">
        <v>5137</v>
      </c>
      <c r="E12185" s="425">
        <v>50</v>
      </c>
      <c r="F12185" s="649">
        <v>4771</v>
      </c>
      <c r="G12185" s="701">
        <v>238.55</v>
      </c>
      <c r="H12185" s="359"/>
    </row>
    <row r="12186" spans="1:8" s="196" customFormat="1" ht="30">
      <c r="A12186" s="167"/>
      <c r="B12186" s="291"/>
      <c r="C12186" s="742" t="s">
        <v>4848</v>
      </c>
      <c r="D12186" s="359" t="s">
        <v>40</v>
      </c>
      <c r="E12186" s="742">
        <v>4</v>
      </c>
      <c r="F12186" s="668">
        <v>11500</v>
      </c>
      <c r="G12186" s="880">
        <f t="shared" si="978"/>
        <v>46000</v>
      </c>
      <c r="H12186" s="359"/>
    </row>
    <row r="12187" spans="1:8" s="196" customFormat="1">
      <c r="A12187" s="167"/>
      <c r="B12187" s="291"/>
      <c r="C12187" s="742" t="s">
        <v>722</v>
      </c>
      <c r="D12187" s="359" t="s">
        <v>577</v>
      </c>
      <c r="E12187" s="742">
        <v>12</v>
      </c>
      <c r="F12187" s="668">
        <v>1106</v>
      </c>
      <c r="G12187" s="880">
        <f>12*11.06</f>
        <v>132.72</v>
      </c>
      <c r="H12187" s="359"/>
    </row>
    <row r="12188" spans="1:8" s="196" customFormat="1">
      <c r="A12188" s="167"/>
      <c r="B12188" s="291"/>
      <c r="C12188" s="742" t="s">
        <v>576</v>
      </c>
      <c r="D12188" s="359" t="s">
        <v>39</v>
      </c>
      <c r="E12188" s="742">
        <v>0.5</v>
      </c>
      <c r="F12188" s="668">
        <v>800</v>
      </c>
      <c r="G12188" s="880">
        <v>400</v>
      </c>
      <c r="H12188" s="359"/>
    </row>
    <row r="12189" spans="1:8" s="196" customFormat="1">
      <c r="A12189" s="167"/>
      <c r="B12189" s="291"/>
      <c r="C12189" s="742" t="s">
        <v>723</v>
      </c>
      <c r="D12189" s="359" t="s">
        <v>39</v>
      </c>
      <c r="E12189" s="742">
        <v>0.5</v>
      </c>
      <c r="F12189" s="668">
        <v>9866</v>
      </c>
      <c r="G12189" s="880">
        <f t="shared" si="978"/>
        <v>4933</v>
      </c>
      <c r="H12189" s="359"/>
    </row>
    <row r="12190" spans="1:8" s="196" customFormat="1">
      <c r="A12190" s="167"/>
      <c r="B12190" s="291"/>
      <c r="C12190" s="742" t="s">
        <v>4836</v>
      </c>
      <c r="D12190" s="359" t="s">
        <v>592</v>
      </c>
      <c r="E12190" s="742">
        <v>80</v>
      </c>
      <c r="F12190" s="668">
        <v>636</v>
      </c>
      <c r="G12190" s="880">
        <v>102</v>
      </c>
      <c r="H12190" s="359"/>
    </row>
    <row r="12191" spans="1:8" s="196" customFormat="1" ht="30">
      <c r="A12191" s="167"/>
      <c r="B12191" s="291"/>
      <c r="C12191" s="742" t="s">
        <v>4849</v>
      </c>
      <c r="D12191" s="359" t="s">
        <v>4929</v>
      </c>
      <c r="E12191" s="877">
        <v>6</v>
      </c>
      <c r="F12191" s="668">
        <v>460</v>
      </c>
      <c r="G12191" s="880">
        <f t="shared" si="978"/>
        <v>2760</v>
      </c>
      <c r="H12191" s="359"/>
    </row>
    <row r="12192" spans="1:8" s="196" customFormat="1">
      <c r="A12192" s="167"/>
      <c r="B12192" s="291"/>
      <c r="C12192" s="872" t="s">
        <v>4844</v>
      </c>
      <c r="D12192" s="873" t="s">
        <v>4845</v>
      </c>
      <c r="E12192" s="872">
        <v>6</v>
      </c>
      <c r="F12192" s="874">
        <v>393</v>
      </c>
      <c r="G12192" s="880">
        <v>117.9</v>
      </c>
      <c r="H12192" s="359"/>
    </row>
    <row r="12193" spans="1:8" s="196" customFormat="1">
      <c r="A12193" s="167"/>
      <c r="B12193" s="291"/>
      <c r="C12193" s="742"/>
      <c r="D12193" s="359"/>
      <c r="E12193" s="742"/>
      <c r="F12193" s="668"/>
      <c r="G12193" s="889">
        <f>SUM(G12178:G12192)</f>
        <v>64353.214</v>
      </c>
      <c r="H12193" s="359"/>
    </row>
    <row r="12194" spans="1:8" s="196" customFormat="1" ht="45">
      <c r="A12194" s="167" t="s">
        <v>5956</v>
      </c>
      <c r="B12194" s="288" t="s">
        <v>4342</v>
      </c>
      <c r="C12194" s="742" t="s">
        <v>4903</v>
      </c>
      <c r="D12194" s="359" t="s">
        <v>5015</v>
      </c>
      <c r="E12194" s="742">
        <v>2.4E-2</v>
      </c>
      <c r="F12194" s="880">
        <v>103421</v>
      </c>
      <c r="G12194" s="880">
        <f>F12194*E12194</f>
        <v>2482.1040000000003</v>
      </c>
      <c r="H12194" s="359"/>
    </row>
    <row r="12195" spans="1:8" s="196" customFormat="1">
      <c r="A12195" s="167"/>
      <c r="B12195" s="291"/>
      <c r="C12195" s="742" t="s">
        <v>5013</v>
      </c>
      <c r="D12195" s="359" t="s">
        <v>98</v>
      </c>
      <c r="E12195" s="742">
        <v>8.9999999999999993E-3</v>
      </c>
      <c r="F12195" s="668">
        <v>3232</v>
      </c>
      <c r="G12195" s="880">
        <f t="shared" ref="G12195" si="979">F12195*E12195</f>
        <v>29.087999999999997</v>
      </c>
      <c r="H12195" s="359"/>
    </row>
    <row r="12196" spans="1:8" s="196" customFormat="1">
      <c r="A12196" s="167"/>
      <c r="B12196" s="291"/>
      <c r="C12196" s="742" t="s">
        <v>5014</v>
      </c>
      <c r="D12196" s="359" t="s">
        <v>40</v>
      </c>
      <c r="E12196" s="742">
        <v>66</v>
      </c>
      <c r="F12196" s="668">
        <v>602</v>
      </c>
      <c r="G12196" s="880">
        <v>198.66</v>
      </c>
      <c r="H12196" s="359"/>
    </row>
    <row r="12197" spans="1:8" s="196" customFormat="1">
      <c r="A12197" s="167"/>
      <c r="B12197" s="291"/>
      <c r="C12197" s="742" t="s">
        <v>261</v>
      </c>
      <c r="D12197" s="359" t="s">
        <v>4912</v>
      </c>
      <c r="E12197" s="742">
        <v>1</v>
      </c>
      <c r="F12197" s="668">
        <v>1079.21</v>
      </c>
      <c r="G12197" s="880">
        <f t="shared" ref="G12197:G12206" si="980">F12197*E12197</f>
        <v>1079.21</v>
      </c>
      <c r="H12197" s="359"/>
    </row>
    <row r="12198" spans="1:8" s="196" customFormat="1">
      <c r="A12198" s="167"/>
      <c r="B12198" s="291"/>
      <c r="C12198" s="742" t="s">
        <v>729</v>
      </c>
      <c r="D12198" s="359" t="s">
        <v>1649</v>
      </c>
      <c r="E12198" s="742">
        <v>3</v>
      </c>
      <c r="F12198" s="668">
        <v>177</v>
      </c>
      <c r="G12198" s="880">
        <f t="shared" si="980"/>
        <v>531</v>
      </c>
      <c r="H12198" s="359"/>
    </row>
    <row r="12199" spans="1:8" s="196" customFormat="1">
      <c r="A12199" s="167"/>
      <c r="B12199" s="291"/>
      <c r="C12199" s="742" t="s">
        <v>5012</v>
      </c>
      <c r="D12199" s="359" t="s">
        <v>4890</v>
      </c>
      <c r="E12199" s="742">
        <v>2.4E-2</v>
      </c>
      <c r="F12199" s="668">
        <v>9883</v>
      </c>
      <c r="G12199" s="880">
        <f t="shared" si="980"/>
        <v>237.19200000000001</v>
      </c>
      <c r="H12199" s="359"/>
    </row>
    <row r="12200" spans="1:8" s="196" customFormat="1">
      <c r="A12200" s="167"/>
      <c r="B12200" s="291"/>
      <c r="C12200" s="872" t="s">
        <v>4846</v>
      </c>
      <c r="D12200" s="873" t="s">
        <v>4847</v>
      </c>
      <c r="E12200" s="872">
        <v>5</v>
      </c>
      <c r="F12200" s="874">
        <v>842</v>
      </c>
      <c r="G12200" s="880">
        <f t="shared" si="980"/>
        <v>4210</v>
      </c>
      <c r="H12200" s="359"/>
    </row>
    <row r="12201" spans="1:8" s="196" customFormat="1" ht="30">
      <c r="A12201" s="167"/>
      <c r="B12201" s="291"/>
      <c r="C12201" s="742" t="s">
        <v>4848</v>
      </c>
      <c r="D12201" s="359" t="s">
        <v>40</v>
      </c>
      <c r="E12201" s="742">
        <v>4</v>
      </c>
      <c r="F12201" s="668">
        <v>11500</v>
      </c>
      <c r="G12201" s="880">
        <f t="shared" si="980"/>
        <v>46000</v>
      </c>
      <c r="H12201" s="359"/>
    </row>
    <row r="12202" spans="1:8" s="196" customFormat="1">
      <c r="A12202" s="167"/>
      <c r="B12202" s="291"/>
      <c r="C12202" s="742" t="s">
        <v>722</v>
      </c>
      <c r="D12202" s="359" t="s">
        <v>577</v>
      </c>
      <c r="E12202" s="742">
        <v>10</v>
      </c>
      <c r="F12202" s="668">
        <v>1106</v>
      </c>
      <c r="G12202" s="880">
        <f>E12202*F12202/100</f>
        <v>110.6</v>
      </c>
      <c r="H12202" s="359"/>
    </row>
    <row r="12203" spans="1:8" s="196" customFormat="1">
      <c r="A12203" s="167"/>
      <c r="B12203" s="291"/>
      <c r="C12203" s="742" t="s">
        <v>576</v>
      </c>
      <c r="D12203" s="359" t="s">
        <v>39</v>
      </c>
      <c r="E12203" s="742">
        <v>0.5</v>
      </c>
      <c r="F12203" s="668">
        <v>800</v>
      </c>
      <c r="G12203" s="880">
        <f t="shared" si="980"/>
        <v>400</v>
      </c>
      <c r="H12203" s="359"/>
    </row>
    <row r="12204" spans="1:8" s="196" customFormat="1">
      <c r="A12204" s="167"/>
      <c r="B12204" s="291"/>
      <c r="C12204" s="742" t="s">
        <v>723</v>
      </c>
      <c r="D12204" s="359" t="s">
        <v>39</v>
      </c>
      <c r="E12204" s="742">
        <v>0.3</v>
      </c>
      <c r="F12204" s="668">
        <v>9866</v>
      </c>
      <c r="G12204" s="880">
        <f t="shared" si="980"/>
        <v>2959.7999999999997</v>
      </c>
      <c r="H12204" s="359"/>
    </row>
    <row r="12205" spans="1:8" s="196" customFormat="1">
      <c r="A12205" s="167"/>
      <c r="B12205" s="291"/>
      <c r="C12205" s="742" t="s">
        <v>4836</v>
      </c>
      <c r="D12205" s="359" t="s">
        <v>592</v>
      </c>
      <c r="E12205" s="742">
        <v>80</v>
      </c>
      <c r="F12205" s="668">
        <v>636</v>
      </c>
      <c r="G12205" s="880">
        <v>102</v>
      </c>
      <c r="H12205" s="359"/>
    </row>
    <row r="12206" spans="1:8" s="196" customFormat="1" ht="30">
      <c r="A12206" s="167"/>
      <c r="B12206" s="291"/>
      <c r="C12206" s="742" t="s">
        <v>4849</v>
      </c>
      <c r="D12206" s="359" t="s">
        <v>4929</v>
      </c>
      <c r="E12206" s="877">
        <v>6</v>
      </c>
      <c r="F12206" s="668">
        <v>460</v>
      </c>
      <c r="G12206" s="880">
        <f t="shared" si="980"/>
        <v>2760</v>
      </c>
      <c r="H12206" s="359"/>
    </row>
    <row r="12207" spans="1:8" s="196" customFormat="1">
      <c r="A12207" s="167"/>
      <c r="B12207" s="291"/>
      <c r="C12207" s="872" t="s">
        <v>4844</v>
      </c>
      <c r="D12207" s="873" t="s">
        <v>4845</v>
      </c>
      <c r="E12207" s="872">
        <v>6</v>
      </c>
      <c r="F12207" s="874">
        <v>393</v>
      </c>
      <c r="G12207" s="880">
        <v>118</v>
      </c>
      <c r="H12207" s="359"/>
    </row>
    <row r="12208" spans="1:8" s="196" customFormat="1">
      <c r="A12208" s="167"/>
      <c r="B12208" s="291"/>
      <c r="C12208" s="742"/>
      <c r="D12208" s="359"/>
      <c r="E12208" s="742"/>
      <c r="F12208" s="668"/>
      <c r="G12208" s="889">
        <f>SUM(G12194:G12207)</f>
        <v>61217.654000000002</v>
      </c>
      <c r="H12208" s="359"/>
    </row>
    <row r="12209" spans="1:8" s="196" customFormat="1" ht="27.75" customHeight="1">
      <c r="A12209" s="167" t="s">
        <v>5957</v>
      </c>
      <c r="B12209" s="745" t="s">
        <v>4343</v>
      </c>
      <c r="C12209" s="742" t="s">
        <v>5201</v>
      </c>
      <c r="D12209" s="359" t="s">
        <v>5015</v>
      </c>
      <c r="E12209" s="742">
        <v>2.4E-2</v>
      </c>
      <c r="F12209" s="668">
        <v>111075</v>
      </c>
      <c r="G12209" s="880">
        <f>F12209*E12209</f>
        <v>2665.8</v>
      </c>
      <c r="H12209" s="359"/>
    </row>
    <row r="12210" spans="1:8" s="196" customFormat="1">
      <c r="A12210" s="167"/>
      <c r="B12210" s="291"/>
      <c r="C12210" s="742" t="s">
        <v>5012</v>
      </c>
      <c r="D12210" s="359" t="s">
        <v>4890</v>
      </c>
      <c r="E12210" s="742">
        <v>2.4E-2</v>
      </c>
      <c r="F12210" s="668">
        <v>9883</v>
      </c>
      <c r="G12210" s="880">
        <f t="shared" ref="G12210" si="981">F12210*E12210</f>
        <v>237.19200000000001</v>
      </c>
      <c r="H12210" s="359"/>
    </row>
    <row r="12211" spans="1:8" s="196" customFormat="1">
      <c r="A12211" s="167"/>
      <c r="B12211" s="291"/>
      <c r="C12211" s="742" t="s">
        <v>5014</v>
      </c>
      <c r="D12211" s="359" t="s">
        <v>40</v>
      </c>
      <c r="E12211" s="742">
        <v>66</v>
      </c>
      <c r="F12211" s="668">
        <v>602</v>
      </c>
      <c r="G12211" s="880">
        <v>198.66</v>
      </c>
      <c r="H12211" s="359"/>
    </row>
    <row r="12212" spans="1:8" s="196" customFormat="1">
      <c r="A12212" s="167"/>
      <c r="B12212" s="291"/>
      <c r="C12212" s="742" t="s">
        <v>261</v>
      </c>
      <c r="D12212" s="359" t="s">
        <v>5016</v>
      </c>
      <c r="E12212" s="742">
        <v>1</v>
      </c>
      <c r="F12212" s="668">
        <v>1079</v>
      </c>
      <c r="G12212" s="880">
        <f t="shared" ref="G12212:G12221" si="982">F12212*E12212</f>
        <v>1079</v>
      </c>
      <c r="H12212" s="359"/>
    </row>
    <row r="12213" spans="1:8" s="196" customFormat="1">
      <c r="A12213" s="167"/>
      <c r="B12213" s="291"/>
      <c r="C12213" s="742" t="s">
        <v>729</v>
      </c>
      <c r="D12213" s="359" t="s">
        <v>1649</v>
      </c>
      <c r="E12213" s="742">
        <v>2</v>
      </c>
      <c r="F12213" s="668">
        <v>177</v>
      </c>
      <c r="G12213" s="880">
        <f t="shared" si="982"/>
        <v>354</v>
      </c>
      <c r="H12213" s="359"/>
    </row>
    <row r="12214" spans="1:8" s="196" customFormat="1">
      <c r="A12214" s="167"/>
      <c r="B12214" s="291"/>
      <c r="C12214" s="872" t="s">
        <v>4846</v>
      </c>
      <c r="D12214" s="873" t="s">
        <v>4847</v>
      </c>
      <c r="E12214" s="872">
        <v>7</v>
      </c>
      <c r="F12214" s="874">
        <v>842</v>
      </c>
      <c r="G12214" s="880">
        <f t="shared" si="982"/>
        <v>5894</v>
      </c>
      <c r="H12214" s="359"/>
    </row>
    <row r="12215" spans="1:8" s="196" customFormat="1" ht="18.75" customHeight="1">
      <c r="A12215" s="167"/>
      <c r="B12215" s="291"/>
      <c r="C12215" s="425" t="s">
        <v>335</v>
      </c>
      <c r="D12215" s="1321" t="s">
        <v>5137</v>
      </c>
      <c r="E12215" s="425">
        <v>200</v>
      </c>
      <c r="F12215" s="649">
        <v>4771</v>
      </c>
      <c r="G12215" s="701">
        <v>954.2</v>
      </c>
      <c r="H12215" s="359"/>
    </row>
    <row r="12216" spans="1:8" s="196" customFormat="1" ht="30">
      <c r="A12216" s="167"/>
      <c r="B12216" s="291"/>
      <c r="C12216" s="742" t="s">
        <v>4848</v>
      </c>
      <c r="D12216" s="359" t="s">
        <v>40</v>
      </c>
      <c r="E12216" s="742">
        <v>4</v>
      </c>
      <c r="F12216" s="668">
        <v>11500</v>
      </c>
      <c r="G12216" s="880">
        <f t="shared" si="982"/>
        <v>46000</v>
      </c>
      <c r="H12216" s="359"/>
    </row>
    <row r="12217" spans="1:8" s="196" customFormat="1">
      <c r="A12217" s="167"/>
      <c r="B12217" s="291"/>
      <c r="C12217" s="742" t="s">
        <v>722</v>
      </c>
      <c r="D12217" s="359" t="s">
        <v>577</v>
      </c>
      <c r="E12217" s="742">
        <v>10</v>
      </c>
      <c r="F12217" s="668">
        <v>1106</v>
      </c>
      <c r="G12217" s="880">
        <f>E12217*F12217/100</f>
        <v>110.6</v>
      </c>
      <c r="H12217" s="359"/>
    </row>
    <row r="12218" spans="1:8" s="196" customFormat="1">
      <c r="A12218" s="167"/>
      <c r="B12218" s="291"/>
      <c r="C12218" s="742" t="s">
        <v>576</v>
      </c>
      <c r="D12218" s="359" t="s">
        <v>39</v>
      </c>
      <c r="E12218" s="742">
        <v>0.5</v>
      </c>
      <c r="F12218" s="668">
        <v>800</v>
      </c>
      <c r="G12218" s="880">
        <f t="shared" si="982"/>
        <v>400</v>
      </c>
      <c r="H12218" s="359"/>
    </row>
    <row r="12219" spans="1:8" s="196" customFormat="1">
      <c r="A12219" s="167"/>
      <c r="B12219" s="291"/>
      <c r="C12219" s="742" t="s">
        <v>723</v>
      </c>
      <c r="D12219" s="359" t="s">
        <v>39</v>
      </c>
      <c r="E12219" s="742">
        <v>0.5</v>
      </c>
      <c r="F12219" s="668">
        <v>9866</v>
      </c>
      <c r="G12219" s="880">
        <f t="shared" si="982"/>
        <v>4933</v>
      </c>
      <c r="H12219" s="359"/>
    </row>
    <row r="12220" spans="1:8" s="196" customFormat="1">
      <c r="A12220" s="167"/>
      <c r="B12220" s="291"/>
      <c r="C12220" s="742" t="s">
        <v>4836</v>
      </c>
      <c r="D12220" s="359" t="s">
        <v>592</v>
      </c>
      <c r="E12220" s="742">
        <v>80</v>
      </c>
      <c r="F12220" s="668">
        <v>636</v>
      </c>
      <c r="G12220" s="880">
        <v>102</v>
      </c>
      <c r="H12220" s="359"/>
    </row>
    <row r="12221" spans="1:8" s="196" customFormat="1" ht="30">
      <c r="A12221" s="167"/>
      <c r="B12221" s="291"/>
      <c r="C12221" s="742" t="s">
        <v>4849</v>
      </c>
      <c r="D12221" s="359" t="s">
        <v>4929</v>
      </c>
      <c r="E12221" s="877">
        <v>6</v>
      </c>
      <c r="F12221" s="668">
        <v>460</v>
      </c>
      <c r="G12221" s="880">
        <f t="shared" si="982"/>
        <v>2760</v>
      </c>
      <c r="H12221" s="359"/>
    </row>
    <row r="12222" spans="1:8" s="196" customFormat="1">
      <c r="A12222" s="167"/>
      <c r="B12222" s="291"/>
      <c r="C12222" s="872" t="s">
        <v>4844</v>
      </c>
      <c r="D12222" s="873" t="s">
        <v>4845</v>
      </c>
      <c r="E12222" s="742">
        <v>10</v>
      </c>
      <c r="F12222" s="874">
        <v>393</v>
      </c>
      <c r="G12222" s="880">
        <v>196.5</v>
      </c>
      <c r="H12222" s="359"/>
    </row>
    <row r="12223" spans="1:8" s="196" customFormat="1">
      <c r="A12223" s="167"/>
      <c r="B12223" s="291"/>
      <c r="C12223" s="742"/>
      <c r="D12223" s="359"/>
      <c r="E12223" s="742"/>
      <c r="F12223" s="668"/>
      <c r="G12223" s="889">
        <f>SUM(G12209:G12222)</f>
        <v>65884.95199999999</v>
      </c>
      <c r="H12223" s="359"/>
    </row>
    <row r="12224" spans="1:8" s="196" customFormat="1" ht="30">
      <c r="A12224" s="167" t="s">
        <v>5958</v>
      </c>
      <c r="B12224" s="745" t="s">
        <v>4344</v>
      </c>
      <c r="C12224" s="742" t="s">
        <v>5017</v>
      </c>
      <c r="D12224" s="359" t="s">
        <v>5015</v>
      </c>
      <c r="E12224" s="742">
        <v>2.4E-2</v>
      </c>
      <c r="F12224" s="668">
        <v>111075</v>
      </c>
      <c r="G12224" s="880">
        <f>F12224*E12224</f>
        <v>2665.8</v>
      </c>
      <c r="H12224" s="359"/>
    </row>
    <row r="12225" spans="1:8" s="196" customFormat="1">
      <c r="A12225" s="167"/>
      <c r="B12225" s="291"/>
      <c r="C12225" s="742" t="s">
        <v>5012</v>
      </c>
      <c r="D12225" s="359" t="s">
        <v>4890</v>
      </c>
      <c r="E12225" s="742">
        <v>2.4E-2</v>
      </c>
      <c r="F12225" s="668">
        <v>9883</v>
      </c>
      <c r="G12225" s="880">
        <f t="shared" ref="G12225:G12226" si="983">F12225*E12225</f>
        <v>237.19200000000001</v>
      </c>
      <c r="H12225" s="359"/>
    </row>
    <row r="12226" spans="1:8" s="196" customFormat="1">
      <c r="A12226" s="167"/>
      <c r="B12226" s="291"/>
      <c r="C12226" s="742" t="s">
        <v>5013</v>
      </c>
      <c r="D12226" s="359" t="s">
        <v>98</v>
      </c>
      <c r="E12226" s="742">
        <v>8.9999999999999993E-3</v>
      </c>
      <c r="F12226" s="668">
        <v>3232</v>
      </c>
      <c r="G12226" s="880">
        <f t="shared" si="983"/>
        <v>29.087999999999997</v>
      </c>
      <c r="H12226" s="359"/>
    </row>
    <row r="12227" spans="1:8" s="196" customFormat="1">
      <c r="A12227" s="167"/>
      <c r="B12227" s="291"/>
      <c r="C12227" s="742" t="s">
        <v>5014</v>
      </c>
      <c r="D12227" s="359" t="s">
        <v>40</v>
      </c>
      <c r="E12227" s="742">
        <v>66</v>
      </c>
      <c r="F12227" s="668">
        <v>602</v>
      </c>
      <c r="G12227" s="880">
        <v>198.66</v>
      </c>
      <c r="H12227" s="359"/>
    </row>
    <row r="12228" spans="1:8" s="196" customFormat="1">
      <c r="A12228" s="167"/>
      <c r="B12228" s="291"/>
      <c r="C12228" s="742" t="s">
        <v>261</v>
      </c>
      <c r="D12228" s="359" t="s">
        <v>5016</v>
      </c>
      <c r="E12228" s="742">
        <v>2</v>
      </c>
      <c r="F12228" s="668">
        <v>1079</v>
      </c>
      <c r="G12228" s="880">
        <f t="shared" ref="G12228:G12236" si="984">F12228*E12228</f>
        <v>2158</v>
      </c>
      <c r="H12228" s="359"/>
    </row>
    <row r="12229" spans="1:8" s="196" customFormat="1">
      <c r="A12229" s="167"/>
      <c r="B12229" s="291"/>
      <c r="C12229" s="742" t="s">
        <v>729</v>
      </c>
      <c r="D12229" s="359" t="s">
        <v>1649</v>
      </c>
      <c r="E12229" s="742">
        <v>2</v>
      </c>
      <c r="F12229" s="668">
        <v>177</v>
      </c>
      <c r="G12229" s="880">
        <f t="shared" si="984"/>
        <v>354</v>
      </c>
      <c r="H12229" s="359"/>
    </row>
    <row r="12230" spans="1:8" s="196" customFormat="1">
      <c r="A12230" s="167"/>
      <c r="B12230" s="291"/>
      <c r="C12230" s="872" t="s">
        <v>4846</v>
      </c>
      <c r="D12230" s="873" t="s">
        <v>4847</v>
      </c>
      <c r="E12230" s="872">
        <v>7</v>
      </c>
      <c r="F12230" s="874">
        <v>842</v>
      </c>
      <c r="G12230" s="880">
        <f t="shared" si="984"/>
        <v>5894</v>
      </c>
      <c r="H12230" s="359"/>
    </row>
    <row r="12231" spans="1:8" s="196" customFormat="1" ht="30">
      <c r="A12231" s="167"/>
      <c r="B12231" s="291"/>
      <c r="C12231" s="742" t="s">
        <v>4848</v>
      </c>
      <c r="D12231" s="359" t="s">
        <v>40</v>
      </c>
      <c r="E12231" s="742">
        <v>4</v>
      </c>
      <c r="F12231" s="668">
        <v>11500</v>
      </c>
      <c r="G12231" s="880">
        <f t="shared" si="984"/>
        <v>46000</v>
      </c>
      <c r="H12231" s="359"/>
    </row>
    <row r="12232" spans="1:8" s="196" customFormat="1">
      <c r="A12232" s="167"/>
      <c r="B12232" s="291"/>
      <c r="C12232" s="742" t="s">
        <v>722</v>
      </c>
      <c r="D12232" s="359" t="s">
        <v>577</v>
      </c>
      <c r="E12232" s="742">
        <v>10</v>
      </c>
      <c r="F12232" s="668">
        <v>1106</v>
      </c>
      <c r="G12232" s="880">
        <f>E12232*F12232/100</f>
        <v>110.6</v>
      </c>
      <c r="H12232" s="359"/>
    </row>
    <row r="12233" spans="1:8" s="196" customFormat="1">
      <c r="A12233" s="167"/>
      <c r="B12233" s="291"/>
      <c r="C12233" s="742" t="s">
        <v>576</v>
      </c>
      <c r="D12233" s="359" t="s">
        <v>39</v>
      </c>
      <c r="E12233" s="742">
        <v>0.3</v>
      </c>
      <c r="F12233" s="668">
        <v>800</v>
      </c>
      <c r="G12233" s="880">
        <f t="shared" si="984"/>
        <v>240</v>
      </c>
      <c r="H12233" s="359"/>
    </row>
    <row r="12234" spans="1:8" s="196" customFormat="1">
      <c r="A12234" s="167"/>
      <c r="B12234" s="291"/>
      <c r="C12234" s="742" t="s">
        <v>723</v>
      </c>
      <c r="D12234" s="359" t="s">
        <v>39</v>
      </c>
      <c r="E12234" s="742">
        <v>0.3</v>
      </c>
      <c r="F12234" s="668">
        <v>9866</v>
      </c>
      <c r="G12234" s="880">
        <f t="shared" si="984"/>
        <v>2959.7999999999997</v>
      </c>
      <c r="H12234" s="359"/>
    </row>
    <row r="12235" spans="1:8" s="196" customFormat="1">
      <c r="A12235" s="167"/>
      <c r="B12235" s="291"/>
      <c r="C12235" s="742" t="s">
        <v>4836</v>
      </c>
      <c r="D12235" s="359" t="s">
        <v>592</v>
      </c>
      <c r="E12235" s="742">
        <v>80</v>
      </c>
      <c r="F12235" s="668">
        <v>636</v>
      </c>
      <c r="G12235" s="880">
        <v>102</v>
      </c>
      <c r="H12235" s="359"/>
    </row>
    <row r="12236" spans="1:8" s="196" customFormat="1" ht="30">
      <c r="A12236" s="167"/>
      <c r="B12236" s="291"/>
      <c r="C12236" s="742" t="s">
        <v>4849</v>
      </c>
      <c r="D12236" s="359" t="s">
        <v>4929</v>
      </c>
      <c r="E12236" s="877">
        <v>6</v>
      </c>
      <c r="F12236" s="668">
        <v>460</v>
      </c>
      <c r="G12236" s="880">
        <f t="shared" si="984"/>
        <v>2760</v>
      </c>
      <c r="H12236" s="359"/>
    </row>
    <row r="12237" spans="1:8" s="196" customFormat="1">
      <c r="A12237" s="167"/>
      <c r="B12237" s="291"/>
      <c r="C12237" s="872" t="s">
        <v>4844</v>
      </c>
      <c r="D12237" s="873" t="s">
        <v>4845</v>
      </c>
      <c r="E12237" s="742">
        <v>10</v>
      </c>
      <c r="F12237" s="874">
        <v>393</v>
      </c>
      <c r="G12237" s="880">
        <v>196.5</v>
      </c>
      <c r="H12237" s="359"/>
    </row>
    <row r="12238" spans="1:8" s="196" customFormat="1">
      <c r="A12238" s="167"/>
      <c r="B12238" s="291"/>
      <c r="C12238" s="742"/>
      <c r="D12238" s="359"/>
      <c r="E12238" s="742"/>
      <c r="F12238" s="668"/>
      <c r="G12238" s="889">
        <f>SUM(G12224:G12237)</f>
        <v>63905.64</v>
      </c>
      <c r="H12238" s="359"/>
    </row>
    <row r="12239" spans="1:8" s="196" customFormat="1" ht="45">
      <c r="A12239" s="167" t="s">
        <v>5959</v>
      </c>
      <c r="B12239" s="745" t="s">
        <v>4345</v>
      </c>
      <c r="C12239" s="742" t="s">
        <v>5017</v>
      </c>
      <c r="D12239" s="359">
        <v>250</v>
      </c>
      <c r="E12239" s="742">
        <v>2.4E-2</v>
      </c>
      <c r="F12239" s="668">
        <v>111075</v>
      </c>
      <c r="G12239" s="880">
        <f>F12239*E12239</f>
        <v>2665.8</v>
      </c>
      <c r="H12239" s="359"/>
    </row>
    <row r="12240" spans="1:8" s="196" customFormat="1">
      <c r="A12240" s="167"/>
      <c r="B12240" s="745"/>
      <c r="C12240" s="742" t="s">
        <v>5012</v>
      </c>
      <c r="D12240" s="359" t="s">
        <v>4890</v>
      </c>
      <c r="E12240" s="742">
        <v>2.4E-2</v>
      </c>
      <c r="F12240" s="668">
        <v>9883</v>
      </c>
      <c r="G12240" s="880">
        <f t="shared" ref="G12240:G12241" si="985">F12240*E12240</f>
        <v>237.19200000000001</v>
      </c>
      <c r="H12240" s="359"/>
    </row>
    <row r="12241" spans="1:8" s="196" customFormat="1">
      <c r="A12241" s="167"/>
      <c r="B12241" s="745"/>
      <c r="C12241" s="742" t="s">
        <v>5013</v>
      </c>
      <c r="D12241" s="359" t="s">
        <v>98</v>
      </c>
      <c r="E12241" s="742">
        <v>8.9999999999999993E-3</v>
      </c>
      <c r="F12241" s="668">
        <v>3232</v>
      </c>
      <c r="G12241" s="880">
        <f t="shared" si="985"/>
        <v>29.087999999999997</v>
      </c>
      <c r="H12241" s="359"/>
    </row>
    <row r="12242" spans="1:8" s="196" customFormat="1">
      <c r="A12242" s="167"/>
      <c r="B12242" s="291"/>
      <c r="C12242" s="742" t="s">
        <v>5014</v>
      </c>
      <c r="D12242" s="359" t="s">
        <v>40</v>
      </c>
      <c r="E12242" s="742">
        <v>66</v>
      </c>
      <c r="F12242" s="668">
        <v>602</v>
      </c>
      <c r="G12242" s="880">
        <v>198.66</v>
      </c>
      <c r="H12242" s="359"/>
    </row>
    <row r="12243" spans="1:8" s="196" customFormat="1">
      <c r="A12243" s="167"/>
      <c r="B12243" s="291"/>
      <c r="C12243" s="742" t="s">
        <v>261</v>
      </c>
      <c r="D12243" s="359" t="s">
        <v>5015</v>
      </c>
      <c r="E12243" s="742">
        <v>2</v>
      </c>
      <c r="F12243" s="668">
        <v>1079</v>
      </c>
      <c r="G12243" s="880">
        <f t="shared" ref="G12243:G12251" si="986">F12243*E12243</f>
        <v>2158</v>
      </c>
      <c r="H12243" s="359"/>
    </row>
    <row r="12244" spans="1:8" s="196" customFormat="1">
      <c r="A12244" s="167"/>
      <c r="B12244" s="291"/>
      <c r="C12244" s="742" t="s">
        <v>729</v>
      </c>
      <c r="D12244" s="359" t="s">
        <v>1649</v>
      </c>
      <c r="E12244" s="742">
        <v>3</v>
      </c>
      <c r="F12244" s="668">
        <v>177</v>
      </c>
      <c r="G12244" s="880">
        <f t="shared" si="986"/>
        <v>531</v>
      </c>
      <c r="H12244" s="359"/>
    </row>
    <row r="12245" spans="1:8" s="196" customFormat="1">
      <c r="A12245" s="167"/>
      <c r="B12245" s="291"/>
      <c r="C12245" s="872" t="s">
        <v>4846</v>
      </c>
      <c r="D12245" s="873" t="s">
        <v>4847</v>
      </c>
      <c r="E12245" s="872">
        <v>7</v>
      </c>
      <c r="F12245" s="874">
        <v>842</v>
      </c>
      <c r="G12245" s="880">
        <f t="shared" si="986"/>
        <v>5894</v>
      </c>
      <c r="H12245" s="359"/>
    </row>
    <row r="12246" spans="1:8" s="196" customFormat="1" ht="30">
      <c r="A12246" s="167"/>
      <c r="B12246" s="291"/>
      <c r="C12246" s="742" t="s">
        <v>4848</v>
      </c>
      <c r="D12246" s="359" t="s">
        <v>40</v>
      </c>
      <c r="E12246" s="742">
        <v>4</v>
      </c>
      <c r="F12246" s="668">
        <v>11500</v>
      </c>
      <c r="G12246" s="880">
        <f t="shared" si="986"/>
        <v>46000</v>
      </c>
      <c r="H12246" s="359"/>
    </row>
    <row r="12247" spans="1:8" s="196" customFormat="1">
      <c r="A12247" s="167"/>
      <c r="B12247" s="291"/>
      <c r="C12247" s="742" t="s">
        <v>722</v>
      </c>
      <c r="D12247" s="359" t="s">
        <v>577</v>
      </c>
      <c r="E12247" s="742">
        <v>10</v>
      </c>
      <c r="F12247" s="668">
        <v>1106</v>
      </c>
      <c r="G12247" s="880">
        <f>E12247*F12247/100</f>
        <v>110.6</v>
      </c>
      <c r="H12247" s="359"/>
    </row>
    <row r="12248" spans="1:8" s="196" customFormat="1">
      <c r="A12248" s="167"/>
      <c r="B12248" s="291"/>
      <c r="C12248" s="742" t="s">
        <v>576</v>
      </c>
      <c r="D12248" s="359" t="s">
        <v>39</v>
      </c>
      <c r="E12248" s="742">
        <v>0.5</v>
      </c>
      <c r="F12248" s="668">
        <v>800</v>
      </c>
      <c r="G12248" s="880">
        <f t="shared" si="986"/>
        <v>400</v>
      </c>
      <c r="H12248" s="359"/>
    </row>
    <row r="12249" spans="1:8" s="196" customFormat="1">
      <c r="A12249" s="167"/>
      <c r="B12249" s="291"/>
      <c r="C12249" s="742" t="s">
        <v>723</v>
      </c>
      <c r="D12249" s="359" t="s">
        <v>39</v>
      </c>
      <c r="E12249" s="742">
        <v>0.5</v>
      </c>
      <c r="F12249" s="668">
        <v>9866</v>
      </c>
      <c r="G12249" s="880">
        <f t="shared" si="986"/>
        <v>4933</v>
      </c>
      <c r="H12249" s="359"/>
    </row>
    <row r="12250" spans="1:8" s="196" customFormat="1">
      <c r="A12250" s="167"/>
      <c r="B12250" s="291"/>
      <c r="C12250" s="742" t="s">
        <v>4836</v>
      </c>
      <c r="D12250" s="359" t="s">
        <v>592</v>
      </c>
      <c r="E12250" s="742">
        <v>80</v>
      </c>
      <c r="F12250" s="668">
        <v>636</v>
      </c>
      <c r="G12250" s="880">
        <v>102</v>
      </c>
      <c r="H12250" s="359"/>
    </row>
    <row r="12251" spans="1:8" s="196" customFormat="1" ht="30">
      <c r="A12251" s="167"/>
      <c r="B12251" s="291"/>
      <c r="C12251" s="742" t="s">
        <v>4849</v>
      </c>
      <c r="D12251" s="359" t="s">
        <v>4929</v>
      </c>
      <c r="E12251" s="877">
        <v>5</v>
      </c>
      <c r="F12251" s="668">
        <v>460</v>
      </c>
      <c r="G12251" s="880">
        <f t="shared" si="986"/>
        <v>2300</v>
      </c>
      <c r="H12251" s="359"/>
    </row>
    <row r="12252" spans="1:8" s="196" customFormat="1">
      <c r="A12252" s="167"/>
      <c r="B12252" s="291"/>
      <c r="C12252" s="872" t="s">
        <v>4844</v>
      </c>
      <c r="D12252" s="873" t="s">
        <v>4845</v>
      </c>
      <c r="E12252" s="742">
        <v>10</v>
      </c>
      <c r="F12252" s="874">
        <v>393</v>
      </c>
      <c r="G12252" s="880">
        <v>196.5</v>
      </c>
      <c r="H12252" s="359"/>
    </row>
    <row r="12253" spans="1:8" s="196" customFormat="1">
      <c r="A12253" s="167"/>
      <c r="B12253" s="291"/>
      <c r="C12253" s="872"/>
      <c r="D12253" s="873"/>
      <c r="E12253" s="872"/>
      <c r="F12253" s="874"/>
      <c r="G12253" s="889">
        <f>SUM(G12239:G12252)</f>
        <v>65755.839999999997</v>
      </c>
      <c r="H12253" s="359"/>
    </row>
    <row r="12254" spans="1:8" s="196" customFormat="1" ht="25.5" customHeight="1">
      <c r="A12254" s="167" t="s">
        <v>5960</v>
      </c>
      <c r="B12254" s="745" t="s">
        <v>4346</v>
      </c>
      <c r="C12254" s="742" t="s">
        <v>5018</v>
      </c>
      <c r="D12254" s="359" t="s">
        <v>4885</v>
      </c>
      <c r="E12254" s="742">
        <v>2.4E-2</v>
      </c>
      <c r="F12254" s="668">
        <v>88707</v>
      </c>
      <c r="G12254" s="880">
        <f>F12254*E12254</f>
        <v>2128.9679999999998</v>
      </c>
      <c r="H12254" s="359"/>
    </row>
    <row r="12255" spans="1:8" s="196" customFormat="1">
      <c r="A12255" s="167"/>
      <c r="B12255" s="291"/>
      <c r="C12255" s="742" t="s">
        <v>5012</v>
      </c>
      <c r="D12255" s="359" t="s">
        <v>4890</v>
      </c>
      <c r="E12255" s="742">
        <v>2.4E-2</v>
      </c>
      <c r="F12255" s="668">
        <v>9883</v>
      </c>
      <c r="G12255" s="880">
        <f t="shared" ref="G12255:G12266" si="987">F12255*E12255</f>
        <v>237.19200000000001</v>
      </c>
      <c r="H12255" s="359"/>
    </row>
    <row r="12256" spans="1:8" s="196" customFormat="1">
      <c r="A12256" s="167"/>
      <c r="B12256" s="291"/>
      <c r="C12256" s="872" t="s">
        <v>4846</v>
      </c>
      <c r="D12256" s="873" t="s">
        <v>4847</v>
      </c>
      <c r="E12256" s="872">
        <v>7</v>
      </c>
      <c r="F12256" s="874">
        <v>842</v>
      </c>
      <c r="G12256" s="880">
        <f t="shared" si="987"/>
        <v>5894</v>
      </c>
      <c r="H12256" s="359"/>
    </row>
    <row r="12257" spans="1:8" s="196" customFormat="1">
      <c r="A12257" s="167"/>
      <c r="B12257" s="291"/>
      <c r="C12257" s="742" t="s">
        <v>5013</v>
      </c>
      <c r="D12257" s="359" t="s">
        <v>98</v>
      </c>
      <c r="E12257" s="742">
        <v>8.9999999999999993E-3</v>
      </c>
      <c r="F12257" s="668">
        <v>3232</v>
      </c>
      <c r="G12257" s="880">
        <f t="shared" si="987"/>
        <v>29.087999999999997</v>
      </c>
      <c r="H12257" s="359"/>
    </row>
    <row r="12258" spans="1:8" s="196" customFormat="1" ht="30">
      <c r="A12258" s="167"/>
      <c r="B12258" s="291"/>
      <c r="C12258" s="742" t="s">
        <v>4848</v>
      </c>
      <c r="D12258" s="359" t="s">
        <v>40</v>
      </c>
      <c r="E12258" s="742">
        <v>4</v>
      </c>
      <c r="F12258" s="668">
        <v>11500</v>
      </c>
      <c r="G12258" s="880">
        <f t="shared" si="987"/>
        <v>46000</v>
      </c>
      <c r="H12258" s="359"/>
    </row>
    <row r="12259" spans="1:8" s="196" customFormat="1">
      <c r="A12259" s="167"/>
      <c r="B12259" s="291"/>
      <c r="C12259" s="742" t="s">
        <v>5014</v>
      </c>
      <c r="D12259" s="359" t="s">
        <v>40</v>
      </c>
      <c r="E12259" s="742">
        <v>66</v>
      </c>
      <c r="F12259" s="668">
        <v>602</v>
      </c>
      <c r="G12259" s="880">
        <v>198.66</v>
      </c>
      <c r="H12259" s="359"/>
    </row>
    <row r="12260" spans="1:8" s="196" customFormat="1">
      <c r="A12260" s="167"/>
      <c r="B12260" s="291"/>
      <c r="C12260" s="742" t="s">
        <v>261</v>
      </c>
      <c r="D12260" s="359" t="s">
        <v>5016</v>
      </c>
      <c r="E12260" s="742">
        <v>1</v>
      </c>
      <c r="F12260" s="668">
        <v>1079</v>
      </c>
      <c r="G12260" s="880">
        <f t="shared" si="987"/>
        <v>1079</v>
      </c>
      <c r="H12260" s="359"/>
    </row>
    <row r="12261" spans="1:8" s="196" customFormat="1">
      <c r="A12261" s="167"/>
      <c r="B12261" s="291"/>
      <c r="C12261" s="742" t="s">
        <v>729</v>
      </c>
      <c r="D12261" s="359" t="s">
        <v>1649</v>
      </c>
      <c r="E12261" s="742">
        <v>2</v>
      </c>
      <c r="F12261" s="668">
        <v>177</v>
      </c>
      <c r="G12261" s="880">
        <f t="shared" si="987"/>
        <v>354</v>
      </c>
      <c r="H12261" s="359"/>
    </row>
    <row r="12262" spans="1:8" s="196" customFormat="1">
      <c r="A12262" s="167"/>
      <c r="B12262" s="291"/>
      <c r="C12262" s="742" t="s">
        <v>722</v>
      </c>
      <c r="D12262" s="359" t="s">
        <v>577</v>
      </c>
      <c r="E12262" s="742">
        <v>10</v>
      </c>
      <c r="F12262" s="668">
        <v>1106</v>
      </c>
      <c r="G12262" s="880">
        <f>E12262*F12262/100</f>
        <v>110.6</v>
      </c>
      <c r="H12262" s="359"/>
    </row>
    <row r="12263" spans="1:8" s="196" customFormat="1">
      <c r="A12263" s="167"/>
      <c r="B12263" s="291"/>
      <c r="C12263" s="742" t="s">
        <v>576</v>
      </c>
      <c r="D12263" s="359" t="s">
        <v>39</v>
      </c>
      <c r="E12263" s="742">
        <v>0.5</v>
      </c>
      <c r="F12263" s="668">
        <v>800</v>
      </c>
      <c r="G12263" s="880">
        <f t="shared" si="987"/>
        <v>400</v>
      </c>
      <c r="H12263" s="359"/>
    </row>
    <row r="12264" spans="1:8" s="196" customFormat="1">
      <c r="A12264" s="167"/>
      <c r="B12264" s="291"/>
      <c r="C12264" s="742" t="s">
        <v>723</v>
      </c>
      <c r="D12264" s="359" t="s">
        <v>39</v>
      </c>
      <c r="E12264" s="742">
        <v>0.5</v>
      </c>
      <c r="F12264" s="668">
        <v>9866</v>
      </c>
      <c r="G12264" s="880">
        <f t="shared" si="987"/>
        <v>4933</v>
      </c>
      <c r="H12264" s="359"/>
    </row>
    <row r="12265" spans="1:8" s="196" customFormat="1">
      <c r="A12265" s="167"/>
      <c r="B12265" s="291"/>
      <c r="C12265" s="742" t="s">
        <v>4836</v>
      </c>
      <c r="D12265" s="359" t="s">
        <v>592</v>
      </c>
      <c r="E12265" s="742">
        <v>66</v>
      </c>
      <c r="F12265" s="668">
        <v>602</v>
      </c>
      <c r="G12265" s="880">
        <v>198.66</v>
      </c>
      <c r="H12265" s="359"/>
    </row>
    <row r="12266" spans="1:8" s="196" customFormat="1" ht="30">
      <c r="A12266" s="167"/>
      <c r="B12266" s="291"/>
      <c r="C12266" s="742" t="s">
        <v>4849</v>
      </c>
      <c r="D12266" s="359" t="s">
        <v>4929</v>
      </c>
      <c r="E12266" s="877">
        <v>6</v>
      </c>
      <c r="F12266" s="668">
        <v>460</v>
      </c>
      <c r="G12266" s="880">
        <f t="shared" si="987"/>
        <v>2760</v>
      </c>
      <c r="H12266" s="359"/>
    </row>
    <row r="12267" spans="1:8" s="196" customFormat="1">
      <c r="A12267" s="167"/>
      <c r="B12267" s="291"/>
      <c r="C12267" s="872" t="s">
        <v>4844</v>
      </c>
      <c r="D12267" s="873" t="s">
        <v>4845</v>
      </c>
      <c r="E12267" s="742">
        <v>10</v>
      </c>
      <c r="F12267" s="874">
        <v>393</v>
      </c>
      <c r="G12267" s="880">
        <v>196.5</v>
      </c>
      <c r="H12267" s="359"/>
    </row>
    <row r="12268" spans="1:8" s="196" customFormat="1">
      <c r="A12268" s="167"/>
      <c r="B12268" s="291"/>
      <c r="C12268" s="742"/>
      <c r="D12268" s="359"/>
      <c r="E12268" s="742"/>
      <c r="F12268" s="668"/>
      <c r="G12268" s="889">
        <f>SUM(G12254:G12267)</f>
        <v>64519.668000000005</v>
      </c>
      <c r="H12268" s="359"/>
    </row>
    <row r="12269" spans="1:8" s="196" customFormat="1" ht="30">
      <c r="A12269" s="167" t="s">
        <v>5961</v>
      </c>
      <c r="B12269" s="745" t="s">
        <v>4347</v>
      </c>
      <c r="C12269" s="742" t="s">
        <v>5018</v>
      </c>
      <c r="D12269" s="359" t="s">
        <v>4885</v>
      </c>
      <c r="E12269" s="742">
        <v>2.4E-2</v>
      </c>
      <c r="F12269" s="668">
        <v>88707</v>
      </c>
      <c r="G12269" s="880">
        <f>F12269*E12269</f>
        <v>2128.9679999999998</v>
      </c>
      <c r="H12269" s="359"/>
    </row>
    <row r="12270" spans="1:8" s="196" customFormat="1">
      <c r="A12270" s="167"/>
      <c r="B12270" s="291"/>
      <c r="C12270" s="742" t="s">
        <v>5012</v>
      </c>
      <c r="D12270" s="359" t="s">
        <v>4890</v>
      </c>
      <c r="E12270" s="742">
        <v>2.4E-2</v>
      </c>
      <c r="F12270" s="668">
        <v>9883</v>
      </c>
      <c r="G12270" s="880">
        <f t="shared" ref="G12270:G12271" si="988">F12270*E12270</f>
        <v>237.19200000000001</v>
      </c>
      <c r="H12270" s="359"/>
    </row>
    <row r="12271" spans="1:8" s="196" customFormat="1">
      <c r="A12271" s="167"/>
      <c r="B12271" s="291"/>
      <c r="C12271" s="742" t="s">
        <v>5013</v>
      </c>
      <c r="D12271" s="359" t="s">
        <v>98</v>
      </c>
      <c r="E12271" s="742">
        <v>8.9999999999999993E-3</v>
      </c>
      <c r="F12271" s="668">
        <v>3232</v>
      </c>
      <c r="G12271" s="880">
        <f t="shared" si="988"/>
        <v>29.087999999999997</v>
      </c>
      <c r="H12271" s="359"/>
    </row>
    <row r="12272" spans="1:8" s="196" customFormat="1">
      <c r="A12272" s="167"/>
      <c r="B12272" s="291"/>
      <c r="C12272" s="742" t="s">
        <v>5014</v>
      </c>
      <c r="D12272" s="359" t="s">
        <v>40</v>
      </c>
      <c r="E12272" s="742">
        <v>66</v>
      </c>
      <c r="F12272" s="668">
        <v>602</v>
      </c>
      <c r="G12272" s="880">
        <v>198.66</v>
      </c>
      <c r="H12272" s="359"/>
    </row>
    <row r="12273" spans="1:8" s="196" customFormat="1">
      <c r="A12273" s="167"/>
      <c r="B12273" s="291"/>
      <c r="C12273" s="742" t="s">
        <v>261</v>
      </c>
      <c r="D12273" s="359" t="s">
        <v>5016</v>
      </c>
      <c r="E12273" s="742">
        <v>1</v>
      </c>
      <c r="F12273" s="668">
        <v>1079</v>
      </c>
      <c r="G12273" s="880">
        <f t="shared" ref="G12273:G12281" si="989">F12273*E12273</f>
        <v>1079</v>
      </c>
      <c r="H12273" s="359"/>
    </row>
    <row r="12274" spans="1:8" s="196" customFormat="1">
      <c r="A12274" s="167"/>
      <c r="B12274" s="291"/>
      <c r="C12274" s="742" t="s">
        <v>729</v>
      </c>
      <c r="D12274" s="359" t="s">
        <v>1649</v>
      </c>
      <c r="E12274" s="742">
        <v>1</v>
      </c>
      <c r="F12274" s="668">
        <v>177</v>
      </c>
      <c r="G12274" s="880">
        <f t="shared" si="989"/>
        <v>177</v>
      </c>
      <c r="H12274" s="359"/>
    </row>
    <row r="12275" spans="1:8" s="196" customFormat="1">
      <c r="A12275" s="167"/>
      <c r="B12275" s="291"/>
      <c r="C12275" s="872" t="s">
        <v>4846</v>
      </c>
      <c r="D12275" s="873" t="s">
        <v>4847</v>
      </c>
      <c r="E12275" s="872">
        <v>7</v>
      </c>
      <c r="F12275" s="874">
        <v>842</v>
      </c>
      <c r="G12275" s="880">
        <f t="shared" si="989"/>
        <v>5894</v>
      </c>
      <c r="H12275" s="359"/>
    </row>
    <row r="12276" spans="1:8" s="196" customFormat="1" ht="30">
      <c r="A12276" s="167"/>
      <c r="B12276" s="291"/>
      <c r="C12276" s="742" t="s">
        <v>4848</v>
      </c>
      <c r="D12276" s="359" t="s">
        <v>40</v>
      </c>
      <c r="E12276" s="742">
        <v>4</v>
      </c>
      <c r="F12276" s="668">
        <v>11500</v>
      </c>
      <c r="G12276" s="880">
        <f t="shared" si="989"/>
        <v>46000</v>
      </c>
      <c r="H12276" s="359"/>
    </row>
    <row r="12277" spans="1:8" s="196" customFormat="1">
      <c r="A12277" s="167"/>
      <c r="B12277" s="291"/>
      <c r="C12277" s="742" t="s">
        <v>722</v>
      </c>
      <c r="D12277" s="359" t="s">
        <v>577</v>
      </c>
      <c r="E12277" s="742">
        <v>10</v>
      </c>
      <c r="F12277" s="668">
        <v>1106</v>
      </c>
      <c r="G12277" s="880">
        <f>E12277*F12277/100</f>
        <v>110.6</v>
      </c>
      <c r="H12277" s="359"/>
    </row>
    <row r="12278" spans="1:8" s="196" customFormat="1">
      <c r="A12278" s="167"/>
      <c r="B12278" s="291"/>
      <c r="C12278" s="742" t="s">
        <v>576</v>
      </c>
      <c r="D12278" s="359" t="s">
        <v>39</v>
      </c>
      <c r="E12278" s="742">
        <v>0.5</v>
      </c>
      <c r="F12278" s="668">
        <v>800</v>
      </c>
      <c r="G12278" s="880">
        <f t="shared" si="989"/>
        <v>400</v>
      </c>
      <c r="H12278" s="359"/>
    </row>
    <row r="12279" spans="1:8" s="196" customFormat="1">
      <c r="A12279" s="167"/>
      <c r="B12279" s="291"/>
      <c r="C12279" s="742" t="s">
        <v>723</v>
      </c>
      <c r="D12279" s="359" t="s">
        <v>39</v>
      </c>
      <c r="E12279" s="742">
        <v>0.5</v>
      </c>
      <c r="F12279" s="668">
        <v>9866</v>
      </c>
      <c r="G12279" s="880">
        <f t="shared" si="989"/>
        <v>4933</v>
      </c>
      <c r="H12279" s="359"/>
    </row>
    <row r="12280" spans="1:8" s="196" customFormat="1">
      <c r="A12280" s="167"/>
      <c r="B12280" s="291"/>
      <c r="C12280" s="742" t="s">
        <v>4836</v>
      </c>
      <c r="D12280" s="359" t="s">
        <v>592</v>
      </c>
      <c r="E12280" s="742">
        <v>66</v>
      </c>
      <c r="F12280" s="668">
        <v>602</v>
      </c>
      <c r="G12280" s="880">
        <v>198.66</v>
      </c>
      <c r="H12280" s="359"/>
    </row>
    <row r="12281" spans="1:8" s="196" customFormat="1" ht="30">
      <c r="A12281" s="167"/>
      <c r="B12281" s="291"/>
      <c r="C12281" s="742" t="s">
        <v>4849</v>
      </c>
      <c r="D12281" s="359" t="s">
        <v>4929</v>
      </c>
      <c r="E12281" s="877">
        <v>5</v>
      </c>
      <c r="F12281" s="668">
        <v>460</v>
      </c>
      <c r="G12281" s="880">
        <f t="shared" si="989"/>
        <v>2300</v>
      </c>
      <c r="H12281" s="359"/>
    </row>
    <row r="12282" spans="1:8" s="196" customFormat="1">
      <c r="A12282" s="167"/>
      <c r="B12282" s="291"/>
      <c r="C12282" s="872" t="s">
        <v>4844</v>
      </c>
      <c r="D12282" s="873" t="s">
        <v>4845</v>
      </c>
      <c r="E12282" s="742">
        <v>10</v>
      </c>
      <c r="F12282" s="874">
        <v>393</v>
      </c>
      <c r="G12282" s="880">
        <v>196.5</v>
      </c>
      <c r="H12282" s="359"/>
    </row>
    <row r="12283" spans="1:8" s="196" customFormat="1">
      <c r="A12283" s="167"/>
      <c r="B12283" s="291"/>
      <c r="C12283" s="742"/>
      <c r="D12283" s="359"/>
      <c r="E12283" s="742"/>
      <c r="F12283" s="668"/>
      <c r="G12283" s="889">
        <f>SUM(G12269:G12282)</f>
        <v>63882.667999999998</v>
      </c>
      <c r="H12283" s="359"/>
    </row>
    <row r="12284" spans="1:8" s="196" customFormat="1" ht="45">
      <c r="A12284" s="167" t="s">
        <v>5962</v>
      </c>
      <c r="B12284" s="745" t="s">
        <v>4348</v>
      </c>
      <c r="C12284" s="742" t="s">
        <v>5018</v>
      </c>
      <c r="D12284" s="359" t="s">
        <v>4885</v>
      </c>
      <c r="E12284" s="742">
        <v>2.4E-2</v>
      </c>
      <c r="F12284" s="668">
        <v>88707</v>
      </c>
      <c r="G12284" s="880">
        <f>F12284*E12284</f>
        <v>2128.9679999999998</v>
      </c>
      <c r="H12284" s="359"/>
    </row>
    <row r="12285" spans="1:8" s="196" customFormat="1">
      <c r="A12285" s="167"/>
      <c r="B12285" s="291"/>
      <c r="C12285" s="742" t="s">
        <v>5012</v>
      </c>
      <c r="D12285" s="359" t="s">
        <v>4890</v>
      </c>
      <c r="E12285" s="742">
        <v>2.4E-2</v>
      </c>
      <c r="F12285" s="668">
        <v>9883</v>
      </c>
      <c r="G12285" s="880">
        <f t="shared" ref="G12285:G12286" si="990">F12285*E12285</f>
        <v>237.19200000000001</v>
      </c>
      <c r="H12285" s="359"/>
    </row>
    <row r="12286" spans="1:8" s="196" customFormat="1">
      <c r="A12286" s="167"/>
      <c r="B12286" s="291"/>
      <c r="C12286" s="742" t="s">
        <v>5013</v>
      </c>
      <c r="D12286" s="359" t="s">
        <v>98</v>
      </c>
      <c r="E12286" s="742">
        <v>8.9999999999999993E-3</v>
      </c>
      <c r="F12286" s="668">
        <v>3232</v>
      </c>
      <c r="G12286" s="880">
        <f t="shared" si="990"/>
        <v>29.087999999999997</v>
      </c>
      <c r="H12286" s="359"/>
    </row>
    <row r="12287" spans="1:8" s="196" customFormat="1">
      <c r="A12287" s="167"/>
      <c r="B12287" s="291"/>
      <c r="C12287" s="742" t="s">
        <v>5014</v>
      </c>
      <c r="D12287" s="359" t="s">
        <v>40</v>
      </c>
      <c r="E12287" s="742">
        <v>66</v>
      </c>
      <c r="F12287" s="668">
        <v>602</v>
      </c>
      <c r="G12287" s="880">
        <v>198.66</v>
      </c>
      <c r="H12287" s="359"/>
    </row>
    <row r="12288" spans="1:8" s="196" customFormat="1">
      <c r="A12288" s="167"/>
      <c r="B12288" s="291"/>
      <c r="C12288" s="742" t="s">
        <v>261</v>
      </c>
      <c r="D12288" s="359" t="s">
        <v>5016</v>
      </c>
      <c r="E12288" s="742">
        <v>1</v>
      </c>
      <c r="F12288" s="668">
        <v>1079</v>
      </c>
      <c r="G12288" s="880">
        <f t="shared" ref="G12288:G12296" si="991">F12288*E12288</f>
        <v>1079</v>
      </c>
      <c r="H12288" s="359"/>
    </row>
    <row r="12289" spans="1:8" s="196" customFormat="1">
      <c r="A12289" s="167"/>
      <c r="B12289" s="291"/>
      <c r="C12289" s="742" t="s">
        <v>729</v>
      </c>
      <c r="D12289" s="359" t="s">
        <v>1649</v>
      </c>
      <c r="E12289" s="742">
        <v>1</v>
      </c>
      <c r="F12289" s="668">
        <v>177</v>
      </c>
      <c r="G12289" s="880">
        <f t="shared" si="991"/>
        <v>177</v>
      </c>
      <c r="H12289" s="359"/>
    </row>
    <row r="12290" spans="1:8" s="196" customFormat="1">
      <c r="A12290" s="167"/>
      <c r="B12290" s="291"/>
      <c r="C12290" s="872" t="s">
        <v>4846</v>
      </c>
      <c r="D12290" s="873" t="s">
        <v>4847</v>
      </c>
      <c r="E12290" s="872">
        <v>7</v>
      </c>
      <c r="F12290" s="874">
        <v>842</v>
      </c>
      <c r="G12290" s="880">
        <f t="shared" si="991"/>
        <v>5894</v>
      </c>
      <c r="H12290" s="359"/>
    </row>
    <row r="12291" spans="1:8" s="196" customFormat="1" ht="30">
      <c r="A12291" s="167"/>
      <c r="B12291" s="291"/>
      <c r="C12291" s="742" t="s">
        <v>4848</v>
      </c>
      <c r="D12291" s="359" t="s">
        <v>40</v>
      </c>
      <c r="E12291" s="742">
        <v>4</v>
      </c>
      <c r="F12291" s="668">
        <v>11500</v>
      </c>
      <c r="G12291" s="880">
        <f t="shared" si="991"/>
        <v>46000</v>
      </c>
      <c r="H12291" s="359"/>
    </row>
    <row r="12292" spans="1:8" s="196" customFormat="1">
      <c r="A12292" s="167"/>
      <c r="B12292" s="291"/>
      <c r="C12292" s="742" t="s">
        <v>722</v>
      </c>
      <c r="D12292" s="359" t="s">
        <v>577</v>
      </c>
      <c r="E12292" s="742">
        <v>10</v>
      </c>
      <c r="F12292" s="668">
        <v>1106</v>
      </c>
      <c r="G12292" s="880">
        <f>E12292*F12292/100</f>
        <v>110.6</v>
      </c>
      <c r="H12292" s="359"/>
    </row>
    <row r="12293" spans="1:8" s="196" customFormat="1">
      <c r="A12293" s="167"/>
      <c r="B12293" s="291"/>
      <c r="C12293" s="742" t="s">
        <v>576</v>
      </c>
      <c r="D12293" s="359" t="s">
        <v>39</v>
      </c>
      <c r="E12293" s="742">
        <v>0.3</v>
      </c>
      <c r="F12293" s="668">
        <v>800</v>
      </c>
      <c r="G12293" s="880">
        <f>F12293*E12293</f>
        <v>240</v>
      </c>
      <c r="H12293" s="359"/>
    </row>
    <row r="12294" spans="1:8" s="196" customFormat="1">
      <c r="A12294" s="167"/>
      <c r="B12294" s="291"/>
      <c r="C12294" s="742" t="s">
        <v>723</v>
      </c>
      <c r="D12294" s="359" t="s">
        <v>39</v>
      </c>
      <c r="E12294" s="742">
        <v>0.3</v>
      </c>
      <c r="F12294" s="668">
        <v>9866</v>
      </c>
      <c r="G12294" s="880">
        <f t="shared" si="991"/>
        <v>2959.7999999999997</v>
      </c>
      <c r="H12294" s="359"/>
    </row>
    <row r="12295" spans="1:8" s="196" customFormat="1">
      <c r="A12295" s="167"/>
      <c r="B12295" s="291"/>
      <c r="C12295" s="742" t="s">
        <v>4836</v>
      </c>
      <c r="D12295" s="359" t="s">
        <v>592</v>
      </c>
      <c r="E12295" s="742">
        <v>66</v>
      </c>
      <c r="F12295" s="668">
        <v>602</v>
      </c>
      <c r="G12295" s="880">
        <v>198.66</v>
      </c>
      <c r="H12295" s="359"/>
    </row>
    <row r="12296" spans="1:8" s="196" customFormat="1" ht="30">
      <c r="A12296" s="167"/>
      <c r="B12296" s="291"/>
      <c r="C12296" s="742" t="s">
        <v>4849</v>
      </c>
      <c r="D12296" s="359" t="s">
        <v>4929</v>
      </c>
      <c r="E12296" s="877">
        <v>6</v>
      </c>
      <c r="F12296" s="668">
        <v>460</v>
      </c>
      <c r="G12296" s="880">
        <f t="shared" si="991"/>
        <v>2760</v>
      </c>
      <c r="H12296" s="359"/>
    </row>
    <row r="12297" spans="1:8" s="196" customFormat="1">
      <c r="A12297" s="167"/>
      <c r="B12297" s="291"/>
      <c r="C12297" s="872" t="s">
        <v>4844</v>
      </c>
      <c r="D12297" s="873" t="s">
        <v>4845</v>
      </c>
      <c r="E12297" s="742">
        <v>10</v>
      </c>
      <c r="F12297" s="874">
        <v>393</v>
      </c>
      <c r="G12297" s="880">
        <v>196.5</v>
      </c>
      <c r="H12297" s="359"/>
    </row>
    <row r="12298" spans="1:8" s="196" customFormat="1">
      <c r="A12298" s="167"/>
      <c r="B12298" s="291"/>
      <c r="C12298" s="742"/>
      <c r="D12298" s="359"/>
      <c r="E12298" s="742"/>
      <c r="F12298" s="668"/>
      <c r="G12298" s="889">
        <f>SUM(G12284:G12297)</f>
        <v>62209.468000000001</v>
      </c>
      <c r="H12298" s="359"/>
    </row>
    <row r="12299" spans="1:8" s="196" customFormat="1" ht="90.75" customHeight="1">
      <c r="A12299" s="167" t="s">
        <v>5963</v>
      </c>
      <c r="B12299" s="745" t="s">
        <v>4349</v>
      </c>
      <c r="C12299" s="742" t="s">
        <v>5202</v>
      </c>
      <c r="D12299" s="359">
        <v>250</v>
      </c>
      <c r="E12299" s="742">
        <v>2.4E-2</v>
      </c>
      <c r="F12299" s="668">
        <v>101890</v>
      </c>
      <c r="G12299" s="880">
        <f>F12299*E12299</f>
        <v>2445.36</v>
      </c>
      <c r="H12299" s="359"/>
    </row>
    <row r="12300" spans="1:8" s="196" customFormat="1">
      <c r="A12300" s="167"/>
      <c r="B12300" s="745"/>
      <c r="C12300" s="742" t="s">
        <v>5012</v>
      </c>
      <c r="D12300" s="359" t="s">
        <v>4890</v>
      </c>
      <c r="E12300" s="742">
        <v>0.12</v>
      </c>
      <c r="F12300" s="668">
        <v>9883</v>
      </c>
      <c r="G12300" s="880">
        <f t="shared" ref="G12300" si="992">F12300*E12300</f>
        <v>1185.96</v>
      </c>
      <c r="H12300" s="359"/>
    </row>
    <row r="12301" spans="1:8" s="196" customFormat="1">
      <c r="A12301" s="167"/>
      <c r="B12301" s="291"/>
      <c r="C12301" s="742" t="s">
        <v>5014</v>
      </c>
      <c r="D12301" s="359" t="s">
        <v>40</v>
      </c>
      <c r="E12301" s="742">
        <v>66</v>
      </c>
      <c r="F12301" s="668">
        <v>602</v>
      </c>
      <c r="G12301" s="880">
        <v>198.66</v>
      </c>
      <c r="H12301" s="359"/>
    </row>
    <row r="12302" spans="1:8" s="196" customFormat="1">
      <c r="A12302" s="167"/>
      <c r="B12302" s="291"/>
      <c r="C12302" s="742" t="s">
        <v>261</v>
      </c>
      <c r="D12302" s="359" t="s">
        <v>5016</v>
      </c>
      <c r="E12302" s="742">
        <v>1</v>
      </c>
      <c r="F12302" s="668">
        <v>1079</v>
      </c>
      <c r="G12302" s="880">
        <f t="shared" ref="G12302:G12312" si="993">F12302*E12302</f>
        <v>1079</v>
      </c>
      <c r="H12302" s="359"/>
    </row>
    <row r="12303" spans="1:8" s="196" customFormat="1">
      <c r="A12303" s="167"/>
      <c r="B12303" s="291"/>
      <c r="C12303" s="742" t="s">
        <v>729</v>
      </c>
      <c r="D12303" s="359" t="s">
        <v>1649</v>
      </c>
      <c r="E12303" s="742">
        <v>1</v>
      </c>
      <c r="F12303" s="668">
        <v>177</v>
      </c>
      <c r="G12303" s="880">
        <f t="shared" si="993"/>
        <v>177</v>
      </c>
      <c r="H12303" s="359"/>
    </row>
    <row r="12304" spans="1:8" s="196" customFormat="1">
      <c r="A12304" s="167"/>
      <c r="B12304" s="291"/>
      <c r="C12304" s="742" t="s">
        <v>5012</v>
      </c>
      <c r="D12304" s="359" t="s">
        <v>4890</v>
      </c>
      <c r="E12304" s="742">
        <v>2.4E-2</v>
      </c>
      <c r="F12304" s="668">
        <v>9883</v>
      </c>
      <c r="G12304" s="880">
        <f t="shared" si="993"/>
        <v>237.19200000000001</v>
      </c>
      <c r="H12304" s="359"/>
    </row>
    <row r="12305" spans="1:8" s="196" customFormat="1">
      <c r="A12305" s="167"/>
      <c r="B12305" s="291"/>
      <c r="C12305" s="742" t="s">
        <v>5013</v>
      </c>
      <c r="D12305" s="359" t="s">
        <v>98</v>
      </c>
      <c r="E12305" s="742">
        <v>8.9999999999999993E-3</v>
      </c>
      <c r="F12305" s="668">
        <v>3232</v>
      </c>
      <c r="G12305" s="880">
        <f t="shared" si="993"/>
        <v>29.087999999999997</v>
      </c>
      <c r="H12305" s="359"/>
    </row>
    <row r="12306" spans="1:8" s="196" customFormat="1">
      <c r="A12306" s="167"/>
      <c r="B12306" s="291"/>
      <c r="C12306" s="872" t="s">
        <v>4846</v>
      </c>
      <c r="D12306" s="873" t="s">
        <v>4847</v>
      </c>
      <c r="E12306" s="872">
        <v>7</v>
      </c>
      <c r="F12306" s="874">
        <v>842</v>
      </c>
      <c r="G12306" s="880">
        <f t="shared" si="993"/>
        <v>5894</v>
      </c>
      <c r="H12306" s="359"/>
    </row>
    <row r="12307" spans="1:8" s="196" customFormat="1" ht="30">
      <c r="A12307" s="167"/>
      <c r="B12307" s="291"/>
      <c r="C12307" s="742" t="s">
        <v>4848</v>
      </c>
      <c r="D12307" s="359" t="s">
        <v>40</v>
      </c>
      <c r="E12307" s="742">
        <v>4</v>
      </c>
      <c r="F12307" s="668">
        <v>11500</v>
      </c>
      <c r="G12307" s="880">
        <f t="shared" si="993"/>
        <v>46000</v>
      </c>
      <c r="H12307" s="359"/>
    </row>
    <row r="12308" spans="1:8" s="196" customFormat="1">
      <c r="A12308" s="167"/>
      <c r="B12308" s="291"/>
      <c r="C12308" s="742" t="s">
        <v>722</v>
      </c>
      <c r="D12308" s="359" t="s">
        <v>577</v>
      </c>
      <c r="E12308" s="742">
        <v>10</v>
      </c>
      <c r="F12308" s="668">
        <v>1106</v>
      </c>
      <c r="G12308" s="880">
        <f>E12308*F12308/100</f>
        <v>110.6</v>
      </c>
      <c r="H12308" s="359"/>
    </row>
    <row r="12309" spans="1:8" s="196" customFormat="1">
      <c r="A12309" s="167"/>
      <c r="B12309" s="291"/>
      <c r="C12309" s="742" t="s">
        <v>576</v>
      </c>
      <c r="D12309" s="359" t="s">
        <v>39</v>
      </c>
      <c r="E12309" s="742">
        <v>0.5</v>
      </c>
      <c r="F12309" s="668">
        <v>800</v>
      </c>
      <c r="G12309" s="880">
        <f t="shared" si="993"/>
        <v>400</v>
      </c>
      <c r="H12309" s="359"/>
    </row>
    <row r="12310" spans="1:8" s="196" customFormat="1">
      <c r="A12310" s="167"/>
      <c r="B12310" s="291"/>
      <c r="C12310" s="742" t="s">
        <v>723</v>
      </c>
      <c r="D12310" s="359" t="s">
        <v>39</v>
      </c>
      <c r="E12310" s="742">
        <v>0.5</v>
      </c>
      <c r="F12310" s="668">
        <v>9866</v>
      </c>
      <c r="G12310" s="880">
        <f t="shared" si="993"/>
        <v>4933</v>
      </c>
      <c r="H12310" s="359"/>
    </row>
    <row r="12311" spans="1:8" s="196" customFormat="1">
      <c r="A12311" s="167"/>
      <c r="B12311" s="291"/>
      <c r="C12311" s="742" t="s">
        <v>4836</v>
      </c>
      <c r="D12311" s="359" t="s">
        <v>592</v>
      </c>
      <c r="E12311" s="742">
        <v>66</v>
      </c>
      <c r="F12311" s="668">
        <v>602</v>
      </c>
      <c r="G12311" s="880">
        <v>198.66</v>
      </c>
      <c r="H12311" s="359"/>
    </row>
    <row r="12312" spans="1:8" s="196" customFormat="1" ht="30">
      <c r="A12312" s="167"/>
      <c r="B12312" s="291"/>
      <c r="C12312" s="742" t="s">
        <v>4849</v>
      </c>
      <c r="D12312" s="359" t="s">
        <v>4929</v>
      </c>
      <c r="E12312" s="877">
        <v>6</v>
      </c>
      <c r="F12312" s="668">
        <v>460</v>
      </c>
      <c r="G12312" s="880">
        <f t="shared" si="993"/>
        <v>2760</v>
      </c>
      <c r="H12312" s="359"/>
    </row>
    <row r="12313" spans="1:8" s="196" customFormat="1" ht="16.5" customHeight="1">
      <c r="A12313" s="167"/>
      <c r="B12313" s="291"/>
      <c r="C12313" s="872" t="s">
        <v>4844</v>
      </c>
      <c r="D12313" s="873" t="s">
        <v>4845</v>
      </c>
      <c r="E12313" s="742">
        <v>10</v>
      </c>
      <c r="F12313" s="874">
        <v>393</v>
      </c>
      <c r="G12313" s="880">
        <v>196.5</v>
      </c>
      <c r="H12313" s="359"/>
    </row>
    <row r="12314" spans="1:8" s="196" customFormat="1" ht="17.25" customHeight="1">
      <c r="A12314" s="167"/>
      <c r="B12314" s="291"/>
      <c r="C12314" s="742"/>
      <c r="D12314" s="359"/>
      <c r="E12314" s="742"/>
      <c r="F12314" s="668"/>
      <c r="G12314" s="889">
        <f>SUM(G12299:G12313)</f>
        <v>65845.01999999999</v>
      </c>
      <c r="H12314" s="359"/>
    </row>
    <row r="12315" spans="1:8" s="196" customFormat="1" ht="95.25" customHeight="1">
      <c r="A12315" s="167" t="s">
        <v>5964</v>
      </c>
      <c r="B12315" s="745" t="s">
        <v>4350</v>
      </c>
      <c r="C12315" s="742" t="s">
        <v>5202</v>
      </c>
      <c r="D12315" s="359">
        <v>250</v>
      </c>
      <c r="E12315" s="742">
        <v>0.12</v>
      </c>
      <c r="F12315" s="668">
        <v>101890</v>
      </c>
      <c r="G12315" s="880">
        <f>F12315*E12315</f>
        <v>12226.8</v>
      </c>
      <c r="H12315" s="359"/>
    </row>
    <row r="12316" spans="1:8" s="196" customFormat="1">
      <c r="A12316" s="167"/>
      <c r="B12316" s="291"/>
      <c r="C12316" s="742" t="s">
        <v>5012</v>
      </c>
      <c r="D12316" s="359" t="s">
        <v>4890</v>
      </c>
      <c r="E12316" s="742">
        <v>0.12</v>
      </c>
      <c r="F12316" s="668">
        <v>9883</v>
      </c>
      <c r="G12316" s="880">
        <f t="shared" ref="G12316:G12328" si="994">F12316*E12316</f>
        <v>1185.96</v>
      </c>
      <c r="H12316" s="359"/>
    </row>
    <row r="12317" spans="1:8" s="196" customFormat="1">
      <c r="A12317" s="167"/>
      <c r="B12317" s="291"/>
      <c r="C12317" s="872" t="s">
        <v>4846</v>
      </c>
      <c r="D12317" s="873" t="s">
        <v>4847</v>
      </c>
      <c r="E12317" s="872">
        <v>7</v>
      </c>
      <c r="F12317" s="874">
        <v>842</v>
      </c>
      <c r="G12317" s="880">
        <f t="shared" si="994"/>
        <v>5894</v>
      </c>
      <c r="H12317" s="359"/>
    </row>
    <row r="12318" spans="1:8" s="196" customFormat="1" ht="30">
      <c r="A12318" s="167"/>
      <c r="B12318" s="291"/>
      <c r="C12318" s="425" t="s">
        <v>4848</v>
      </c>
      <c r="D12318" s="1321" t="s">
        <v>40</v>
      </c>
      <c r="E12318" s="425">
        <v>3</v>
      </c>
      <c r="F12318" s="649">
        <v>11500</v>
      </c>
      <c r="G12318" s="701">
        <f t="shared" si="994"/>
        <v>34500</v>
      </c>
      <c r="H12318" s="359"/>
    </row>
    <row r="12319" spans="1:8" s="196" customFormat="1">
      <c r="A12319" s="167"/>
      <c r="B12319" s="291"/>
      <c r="C12319" s="425" t="s">
        <v>722</v>
      </c>
      <c r="D12319" s="1321" t="s">
        <v>577</v>
      </c>
      <c r="E12319" s="425">
        <v>10</v>
      </c>
      <c r="F12319" s="649">
        <v>1106</v>
      </c>
      <c r="G12319" s="701">
        <f>E12319*F12319/100</f>
        <v>110.6</v>
      </c>
      <c r="H12319" s="359"/>
    </row>
    <row r="12320" spans="1:8" s="196" customFormat="1">
      <c r="A12320" s="167"/>
      <c r="B12320" s="291"/>
      <c r="C12320" s="425" t="s">
        <v>576</v>
      </c>
      <c r="D12320" s="1321" t="s">
        <v>39</v>
      </c>
      <c r="E12320" s="425">
        <v>0.3</v>
      </c>
      <c r="F12320" s="649">
        <v>800</v>
      </c>
      <c r="G12320" s="701">
        <f t="shared" si="994"/>
        <v>240</v>
      </c>
      <c r="H12320" s="359"/>
    </row>
    <row r="12321" spans="1:8" s="196" customFormat="1">
      <c r="A12321" s="167"/>
      <c r="B12321" s="291"/>
      <c r="C12321" s="425" t="s">
        <v>723</v>
      </c>
      <c r="D12321" s="1321" t="s">
        <v>39</v>
      </c>
      <c r="E12321" s="425">
        <v>0.3</v>
      </c>
      <c r="F12321" s="649">
        <v>9866</v>
      </c>
      <c r="G12321" s="701">
        <f t="shared" si="994"/>
        <v>2959.7999999999997</v>
      </c>
      <c r="H12321" s="359"/>
    </row>
    <row r="12322" spans="1:8" s="196" customFormat="1">
      <c r="A12322" s="167"/>
      <c r="B12322" s="291"/>
      <c r="C12322" s="425" t="s">
        <v>5013</v>
      </c>
      <c r="D12322" s="1321" t="s">
        <v>98</v>
      </c>
      <c r="E12322" s="425">
        <v>8.9999999999999993E-3</v>
      </c>
      <c r="F12322" s="649">
        <v>3232</v>
      </c>
      <c r="G12322" s="701">
        <f t="shared" si="994"/>
        <v>29.087999999999997</v>
      </c>
      <c r="H12322" s="359"/>
    </row>
    <row r="12323" spans="1:8" s="196" customFormat="1">
      <c r="A12323" s="167"/>
      <c r="B12323" s="291"/>
      <c r="C12323" s="425" t="s">
        <v>335</v>
      </c>
      <c r="D12323" s="1321" t="s">
        <v>5137</v>
      </c>
      <c r="E12323" s="425">
        <v>50</v>
      </c>
      <c r="F12323" s="649">
        <v>4771</v>
      </c>
      <c r="G12323" s="701">
        <v>238.55</v>
      </c>
      <c r="H12323" s="359"/>
    </row>
    <row r="12324" spans="1:8" s="196" customFormat="1">
      <c r="A12324" s="167"/>
      <c r="B12324" s="291"/>
      <c r="C12324" s="425" t="s">
        <v>5014</v>
      </c>
      <c r="D12324" s="1321" t="s">
        <v>40</v>
      </c>
      <c r="E12324" s="425">
        <v>66</v>
      </c>
      <c r="F12324" s="649">
        <v>602</v>
      </c>
      <c r="G12324" s="701">
        <v>198.66</v>
      </c>
      <c r="H12324" s="359"/>
    </row>
    <row r="12325" spans="1:8" s="196" customFormat="1">
      <c r="A12325" s="167"/>
      <c r="B12325" s="291"/>
      <c r="C12325" s="425" t="s">
        <v>261</v>
      </c>
      <c r="D12325" s="1321" t="s">
        <v>5016</v>
      </c>
      <c r="E12325" s="425">
        <v>2</v>
      </c>
      <c r="F12325" s="649">
        <v>1079</v>
      </c>
      <c r="G12325" s="701">
        <f t="shared" si="994"/>
        <v>2158</v>
      </c>
      <c r="H12325" s="359"/>
    </row>
    <row r="12326" spans="1:8" s="196" customFormat="1">
      <c r="A12326" s="167"/>
      <c r="B12326" s="291"/>
      <c r="C12326" s="425" t="s">
        <v>729</v>
      </c>
      <c r="D12326" s="1321" t="s">
        <v>1649</v>
      </c>
      <c r="E12326" s="425">
        <v>3</v>
      </c>
      <c r="F12326" s="649">
        <v>177</v>
      </c>
      <c r="G12326" s="701">
        <f t="shared" si="994"/>
        <v>531</v>
      </c>
      <c r="H12326" s="359"/>
    </row>
    <row r="12327" spans="1:8" s="196" customFormat="1">
      <c r="A12327" s="167"/>
      <c r="B12327" s="291"/>
      <c r="C12327" s="425" t="s">
        <v>4836</v>
      </c>
      <c r="D12327" s="1321" t="s">
        <v>592</v>
      </c>
      <c r="E12327" s="425">
        <v>66</v>
      </c>
      <c r="F12327" s="649">
        <v>602</v>
      </c>
      <c r="G12327" s="701">
        <v>198.66</v>
      </c>
      <c r="H12327" s="359"/>
    </row>
    <row r="12328" spans="1:8" s="196" customFormat="1" ht="30">
      <c r="A12328" s="167"/>
      <c r="B12328" s="291"/>
      <c r="C12328" s="425" t="s">
        <v>4849</v>
      </c>
      <c r="D12328" s="1321" t="s">
        <v>4929</v>
      </c>
      <c r="E12328" s="258">
        <v>3</v>
      </c>
      <c r="F12328" s="649">
        <v>460</v>
      </c>
      <c r="G12328" s="701">
        <f t="shared" si="994"/>
        <v>1380</v>
      </c>
      <c r="H12328" s="359"/>
    </row>
    <row r="12329" spans="1:8" s="196" customFormat="1">
      <c r="A12329" s="167"/>
      <c r="B12329" s="291"/>
      <c r="C12329" s="1591" t="s">
        <v>4844</v>
      </c>
      <c r="D12329" s="1592" t="s">
        <v>4845</v>
      </c>
      <c r="E12329" s="425">
        <v>10</v>
      </c>
      <c r="F12329" s="1593">
        <v>393</v>
      </c>
      <c r="G12329" s="701">
        <v>196.5</v>
      </c>
      <c r="H12329" s="359"/>
    </row>
    <row r="12330" spans="1:8" s="196" customFormat="1">
      <c r="A12330" s="167"/>
      <c r="B12330" s="291"/>
      <c r="C12330" s="425"/>
      <c r="D12330" s="1321"/>
      <c r="E12330" s="425"/>
      <c r="F12330" s="649"/>
      <c r="G12330" s="1533">
        <f>SUM(G12315:G12329)</f>
        <v>62047.618000000009</v>
      </c>
      <c r="H12330" s="359"/>
    </row>
    <row r="12331" spans="1:8" s="196" customFormat="1" ht="30">
      <c r="A12331" s="167" t="s">
        <v>5965</v>
      </c>
      <c r="B12331" s="745" t="s">
        <v>4351</v>
      </c>
      <c r="C12331" s="425" t="s">
        <v>5019</v>
      </c>
      <c r="D12331" s="1321" t="s">
        <v>4953</v>
      </c>
      <c r="E12331" s="425">
        <v>1.2</v>
      </c>
      <c r="F12331" s="649">
        <v>96709</v>
      </c>
      <c r="G12331" s="701">
        <v>1000</v>
      </c>
      <c r="H12331" s="359"/>
    </row>
    <row r="12332" spans="1:8" s="196" customFormat="1">
      <c r="A12332" s="167"/>
      <c r="B12332" s="745"/>
      <c r="C12332" s="425" t="s">
        <v>5020</v>
      </c>
      <c r="D12332" s="1321">
        <v>250</v>
      </c>
      <c r="E12332" s="425">
        <v>0.24</v>
      </c>
      <c r="F12332" s="649">
        <v>85797</v>
      </c>
      <c r="G12332" s="701">
        <f t="shared" ref="G12332:G12344" si="995">F12332*E12332</f>
        <v>20591.28</v>
      </c>
      <c r="H12332" s="359"/>
    </row>
    <row r="12333" spans="1:8" s="196" customFormat="1">
      <c r="A12333" s="167"/>
      <c r="B12333" s="745"/>
      <c r="C12333" s="425" t="s">
        <v>5013</v>
      </c>
      <c r="D12333" s="1321" t="s">
        <v>98</v>
      </c>
      <c r="E12333" s="425">
        <v>8.9999999999999993E-3</v>
      </c>
      <c r="F12333" s="649">
        <v>3232</v>
      </c>
      <c r="G12333" s="701">
        <f t="shared" si="995"/>
        <v>29.087999999999997</v>
      </c>
      <c r="H12333" s="359"/>
    </row>
    <row r="12334" spans="1:8" s="196" customFormat="1">
      <c r="A12334" s="167"/>
      <c r="B12334" s="745"/>
      <c r="C12334" s="1591" t="s">
        <v>4846</v>
      </c>
      <c r="D12334" s="1592" t="s">
        <v>4847</v>
      </c>
      <c r="E12334" s="1591">
        <v>10</v>
      </c>
      <c r="F12334" s="1593">
        <v>842</v>
      </c>
      <c r="G12334" s="701">
        <f t="shared" si="995"/>
        <v>8420</v>
      </c>
      <c r="H12334" s="359"/>
    </row>
    <row r="12335" spans="1:8" s="196" customFormat="1">
      <c r="A12335" s="167"/>
      <c r="B12335" s="745"/>
      <c r="C12335" s="425" t="s">
        <v>335</v>
      </c>
      <c r="D12335" s="1321" t="s">
        <v>5137</v>
      </c>
      <c r="E12335" s="425">
        <v>50</v>
      </c>
      <c r="F12335" s="649">
        <v>4771</v>
      </c>
      <c r="G12335" s="701">
        <v>238.55</v>
      </c>
      <c r="H12335" s="359"/>
    </row>
    <row r="12336" spans="1:8" s="196" customFormat="1">
      <c r="A12336" s="167"/>
      <c r="B12336" s="745"/>
      <c r="C12336" s="425" t="s">
        <v>261</v>
      </c>
      <c r="D12336" s="1321" t="s">
        <v>5016</v>
      </c>
      <c r="E12336" s="425">
        <v>2</v>
      </c>
      <c r="F12336" s="649">
        <v>1079</v>
      </c>
      <c r="G12336" s="701">
        <f t="shared" si="995"/>
        <v>2158</v>
      </c>
      <c r="H12336" s="359"/>
    </row>
    <row r="12337" spans="1:8" s="196" customFormat="1">
      <c r="A12337" s="167"/>
      <c r="B12337" s="745"/>
      <c r="C12337" s="742" t="s">
        <v>729</v>
      </c>
      <c r="D12337" s="359" t="s">
        <v>1649</v>
      </c>
      <c r="E12337" s="742">
        <v>3</v>
      </c>
      <c r="F12337" s="668">
        <v>177</v>
      </c>
      <c r="G12337" s="880">
        <f t="shared" si="995"/>
        <v>531</v>
      </c>
      <c r="H12337" s="359"/>
    </row>
    <row r="12338" spans="1:8" s="196" customFormat="1" ht="30">
      <c r="A12338" s="167"/>
      <c r="B12338" s="745"/>
      <c r="C12338" s="742" t="s">
        <v>4848</v>
      </c>
      <c r="D12338" s="359" t="s">
        <v>40</v>
      </c>
      <c r="E12338" s="742">
        <v>5</v>
      </c>
      <c r="F12338" s="668">
        <v>11500</v>
      </c>
      <c r="G12338" s="880">
        <f t="shared" si="995"/>
        <v>57500</v>
      </c>
      <c r="H12338" s="359"/>
    </row>
    <row r="12339" spans="1:8" s="196" customFormat="1">
      <c r="A12339" s="167"/>
      <c r="B12339" s="745"/>
      <c r="C12339" s="742" t="s">
        <v>722</v>
      </c>
      <c r="D12339" s="359" t="s">
        <v>577</v>
      </c>
      <c r="E12339" s="742">
        <v>10</v>
      </c>
      <c r="F12339" s="668">
        <v>1106</v>
      </c>
      <c r="G12339" s="880">
        <f>E12339*F12339/100</f>
        <v>110.6</v>
      </c>
      <c r="H12339" s="359"/>
    </row>
    <row r="12340" spans="1:8" s="196" customFormat="1">
      <c r="A12340" s="167"/>
      <c r="B12340" s="745"/>
      <c r="C12340" s="742" t="s">
        <v>576</v>
      </c>
      <c r="D12340" s="359" t="s">
        <v>39</v>
      </c>
      <c r="E12340" s="742">
        <v>0.3</v>
      </c>
      <c r="F12340" s="668">
        <v>800</v>
      </c>
      <c r="G12340" s="880">
        <f t="shared" si="995"/>
        <v>240</v>
      </c>
      <c r="H12340" s="359"/>
    </row>
    <row r="12341" spans="1:8" s="196" customFormat="1">
      <c r="A12341" s="167"/>
      <c r="B12341" s="745"/>
      <c r="C12341" s="742" t="s">
        <v>723</v>
      </c>
      <c r="D12341" s="359" t="s">
        <v>39</v>
      </c>
      <c r="E12341" s="742">
        <v>0.3</v>
      </c>
      <c r="F12341" s="668">
        <v>9866</v>
      </c>
      <c r="G12341" s="880">
        <f t="shared" si="995"/>
        <v>2959.7999999999997</v>
      </c>
      <c r="H12341" s="359"/>
    </row>
    <row r="12342" spans="1:8" s="196" customFormat="1">
      <c r="A12342" s="167"/>
      <c r="B12342" s="745"/>
      <c r="C12342" s="742" t="s">
        <v>5021</v>
      </c>
      <c r="D12342" s="359" t="s">
        <v>592</v>
      </c>
      <c r="E12342" s="742">
        <v>60</v>
      </c>
      <c r="F12342" s="668">
        <v>632</v>
      </c>
      <c r="G12342" s="880">
        <v>379</v>
      </c>
      <c r="H12342" s="359"/>
    </row>
    <row r="12343" spans="1:8" s="196" customFormat="1">
      <c r="A12343" s="167"/>
      <c r="B12343" s="745"/>
      <c r="C12343" s="742" t="s">
        <v>4836</v>
      </c>
      <c r="D12343" s="359" t="s">
        <v>592</v>
      </c>
      <c r="E12343" s="742">
        <v>66</v>
      </c>
      <c r="F12343" s="668">
        <v>602</v>
      </c>
      <c r="G12343" s="880">
        <v>198.66</v>
      </c>
      <c r="H12343" s="359"/>
    </row>
    <row r="12344" spans="1:8" s="196" customFormat="1" ht="30">
      <c r="A12344" s="167"/>
      <c r="B12344" s="745"/>
      <c r="C12344" s="742" t="s">
        <v>4849</v>
      </c>
      <c r="D12344" s="359" t="s">
        <v>4929</v>
      </c>
      <c r="E12344" s="877">
        <v>4</v>
      </c>
      <c r="F12344" s="668">
        <v>460</v>
      </c>
      <c r="G12344" s="880">
        <f t="shared" si="995"/>
        <v>1840</v>
      </c>
      <c r="H12344" s="359"/>
    </row>
    <row r="12345" spans="1:8" s="196" customFormat="1" ht="19.5" customHeight="1">
      <c r="A12345" s="167"/>
      <c r="B12345" s="745"/>
      <c r="C12345" s="872"/>
      <c r="D12345" s="873"/>
      <c r="E12345" s="872"/>
      <c r="F12345" s="874"/>
      <c r="G12345" s="889">
        <f>SUM(G12331:G12344)</f>
        <v>96195.978000000017</v>
      </c>
      <c r="H12345" s="359"/>
    </row>
    <row r="12346" spans="1:8" s="196" customFormat="1" ht="29.25" customHeight="1">
      <c r="A12346" s="167" t="s">
        <v>5966</v>
      </c>
      <c r="B12346" s="745" t="s">
        <v>4352</v>
      </c>
      <c r="C12346" s="742" t="s">
        <v>5019</v>
      </c>
      <c r="D12346" s="359" t="s">
        <v>4953</v>
      </c>
      <c r="E12346" s="742">
        <v>5</v>
      </c>
      <c r="F12346" s="668">
        <v>250</v>
      </c>
      <c r="G12346" s="880">
        <f>F12346*E12346</f>
        <v>1250</v>
      </c>
      <c r="H12346" s="359"/>
    </row>
    <row r="12347" spans="1:8" s="196" customFormat="1" ht="18" customHeight="1">
      <c r="A12347" s="167"/>
      <c r="B12347" s="291"/>
      <c r="C12347" s="742" t="s">
        <v>5020</v>
      </c>
      <c r="D12347" s="359">
        <v>250</v>
      </c>
      <c r="E12347" s="742">
        <v>2.4E-2</v>
      </c>
      <c r="F12347" s="668">
        <v>85797</v>
      </c>
      <c r="G12347" s="880">
        <f t="shared" ref="G12347:G12349" si="996">F12347*E12347</f>
        <v>2059.1280000000002</v>
      </c>
      <c r="H12347" s="359"/>
    </row>
    <row r="12348" spans="1:8" s="196" customFormat="1" ht="17.25" customHeight="1">
      <c r="A12348" s="167"/>
      <c r="B12348" s="291"/>
      <c r="C12348" s="742" t="s">
        <v>5013</v>
      </c>
      <c r="D12348" s="359" t="s">
        <v>98</v>
      </c>
      <c r="E12348" s="742">
        <v>8.9999999999999993E-3</v>
      </c>
      <c r="F12348" s="668">
        <v>3232</v>
      </c>
      <c r="G12348" s="880">
        <f t="shared" si="996"/>
        <v>29.087999999999997</v>
      </c>
      <c r="H12348" s="359"/>
    </row>
    <row r="12349" spans="1:8" s="196" customFormat="1" ht="19.5" customHeight="1">
      <c r="A12349" s="167"/>
      <c r="B12349" s="291"/>
      <c r="C12349" s="872" t="s">
        <v>4846</v>
      </c>
      <c r="D12349" s="873" t="s">
        <v>4847</v>
      </c>
      <c r="E12349" s="872">
        <v>10</v>
      </c>
      <c r="F12349" s="874">
        <v>842</v>
      </c>
      <c r="G12349" s="880">
        <f t="shared" si="996"/>
        <v>8420</v>
      </c>
      <c r="H12349" s="359"/>
    </row>
    <row r="12350" spans="1:8" s="196" customFormat="1" ht="13.5" customHeight="1">
      <c r="A12350" s="167"/>
      <c r="B12350" s="291"/>
      <c r="C12350" s="425" t="s">
        <v>335</v>
      </c>
      <c r="D12350" s="1321" t="s">
        <v>5137</v>
      </c>
      <c r="E12350" s="425">
        <v>50</v>
      </c>
      <c r="F12350" s="649">
        <v>4771</v>
      </c>
      <c r="G12350" s="701">
        <v>238.55</v>
      </c>
      <c r="H12350" s="359"/>
    </row>
    <row r="12351" spans="1:8" s="196" customFormat="1" ht="14.25" customHeight="1">
      <c r="A12351" s="167"/>
      <c r="B12351" s="291"/>
      <c r="C12351" s="425" t="s">
        <v>261</v>
      </c>
      <c r="D12351" s="1321" t="s">
        <v>5016</v>
      </c>
      <c r="E12351" s="425">
        <v>2</v>
      </c>
      <c r="F12351" s="649">
        <v>1079</v>
      </c>
      <c r="G12351" s="701">
        <f t="shared" ref="G12351:G12358" si="997">F12351*E12351</f>
        <v>2158</v>
      </c>
      <c r="H12351" s="359"/>
    </row>
    <row r="12352" spans="1:8" s="196" customFormat="1" ht="25.5" customHeight="1">
      <c r="A12352" s="167"/>
      <c r="B12352" s="291"/>
      <c r="C12352" s="425" t="s">
        <v>729</v>
      </c>
      <c r="D12352" s="1321" t="s">
        <v>1649</v>
      </c>
      <c r="E12352" s="425">
        <v>3</v>
      </c>
      <c r="F12352" s="649">
        <v>177</v>
      </c>
      <c r="G12352" s="701">
        <f t="shared" si="997"/>
        <v>531</v>
      </c>
      <c r="H12352" s="359"/>
    </row>
    <row r="12353" spans="1:8" s="196" customFormat="1" ht="15.75" customHeight="1">
      <c r="A12353" s="167"/>
      <c r="B12353" s="291"/>
      <c r="C12353" s="425" t="s">
        <v>4848</v>
      </c>
      <c r="D12353" s="1321" t="s">
        <v>40</v>
      </c>
      <c r="E12353" s="425">
        <v>6</v>
      </c>
      <c r="F12353" s="649">
        <v>11500</v>
      </c>
      <c r="G12353" s="701">
        <f t="shared" si="997"/>
        <v>69000</v>
      </c>
      <c r="H12353" s="359"/>
    </row>
    <row r="12354" spans="1:8" s="196" customFormat="1" ht="15.75" customHeight="1">
      <c r="A12354" s="167"/>
      <c r="B12354" s="291"/>
      <c r="C12354" s="425" t="s">
        <v>722</v>
      </c>
      <c r="D12354" s="1321" t="s">
        <v>577</v>
      </c>
      <c r="E12354" s="425">
        <v>10</v>
      </c>
      <c r="F12354" s="649">
        <v>1106</v>
      </c>
      <c r="G12354" s="701">
        <f>E12354*F12354/100</f>
        <v>110.6</v>
      </c>
      <c r="H12354" s="359"/>
    </row>
    <row r="12355" spans="1:8" s="196" customFormat="1" ht="16.5" customHeight="1">
      <c r="A12355" s="167"/>
      <c r="B12355" s="291"/>
      <c r="C12355" s="425" t="s">
        <v>576</v>
      </c>
      <c r="D12355" s="1321" t="s">
        <v>39</v>
      </c>
      <c r="E12355" s="425">
        <v>0.5</v>
      </c>
      <c r="F12355" s="649">
        <v>800</v>
      </c>
      <c r="G12355" s="701">
        <f t="shared" si="997"/>
        <v>400</v>
      </c>
      <c r="H12355" s="359"/>
    </row>
    <row r="12356" spans="1:8" s="196" customFormat="1" ht="15" customHeight="1">
      <c r="A12356" s="167"/>
      <c r="B12356" s="291"/>
      <c r="C12356" s="425" t="s">
        <v>723</v>
      </c>
      <c r="D12356" s="1321" t="s">
        <v>39</v>
      </c>
      <c r="E12356" s="425">
        <v>0.5</v>
      </c>
      <c r="F12356" s="649">
        <v>9866</v>
      </c>
      <c r="G12356" s="701">
        <f t="shared" si="997"/>
        <v>4933</v>
      </c>
      <c r="H12356" s="359"/>
    </row>
    <row r="12357" spans="1:8" s="196" customFormat="1" ht="15.75" customHeight="1">
      <c r="A12357" s="167"/>
      <c r="B12357" s="291"/>
      <c r="C12357" s="742" t="s">
        <v>4836</v>
      </c>
      <c r="D12357" s="359" t="s">
        <v>592</v>
      </c>
      <c r="E12357" s="742">
        <v>66</v>
      </c>
      <c r="F12357" s="668">
        <v>602</v>
      </c>
      <c r="G12357" s="880">
        <v>198.66</v>
      </c>
      <c r="H12357" s="359"/>
    </row>
    <row r="12358" spans="1:8" s="196" customFormat="1" ht="25.5" customHeight="1">
      <c r="A12358" s="167"/>
      <c r="B12358" s="291"/>
      <c r="C12358" s="742" t="s">
        <v>4849</v>
      </c>
      <c r="D12358" s="359" t="s">
        <v>4929</v>
      </c>
      <c r="E12358" s="877">
        <v>5</v>
      </c>
      <c r="F12358" s="668">
        <v>460</v>
      </c>
      <c r="G12358" s="880">
        <f t="shared" si="997"/>
        <v>2300</v>
      </c>
      <c r="H12358" s="359"/>
    </row>
    <row r="12359" spans="1:8" s="196" customFormat="1" ht="25.5" customHeight="1">
      <c r="A12359" s="167"/>
      <c r="B12359" s="291"/>
      <c r="C12359" s="872" t="s">
        <v>4844</v>
      </c>
      <c r="D12359" s="873" t="s">
        <v>4845</v>
      </c>
      <c r="E12359" s="742">
        <v>10</v>
      </c>
      <c r="F12359" s="874">
        <v>393</v>
      </c>
      <c r="G12359" s="880">
        <v>196.5</v>
      </c>
      <c r="H12359" s="359"/>
    </row>
    <row r="12360" spans="1:8" s="196" customFormat="1">
      <c r="A12360" s="167"/>
      <c r="B12360" s="291"/>
      <c r="C12360" s="742"/>
      <c r="D12360" s="359"/>
      <c r="E12360" s="742"/>
      <c r="F12360" s="668"/>
      <c r="G12360" s="889">
        <f>SUM(G12346:G12359)</f>
        <v>91824.526000000013</v>
      </c>
      <c r="H12360" s="359"/>
    </row>
    <row r="12361" spans="1:8" s="196" customFormat="1" ht="45">
      <c r="A12361" s="167" t="s">
        <v>5967</v>
      </c>
      <c r="B12361" s="745" t="s">
        <v>4353</v>
      </c>
      <c r="C12361" s="742" t="s">
        <v>5019</v>
      </c>
      <c r="D12361" s="359" t="s">
        <v>4953</v>
      </c>
      <c r="E12361" s="742">
        <v>5</v>
      </c>
      <c r="F12361" s="668">
        <v>250</v>
      </c>
      <c r="G12361" s="880">
        <f>F12361*E12361</f>
        <v>1250</v>
      </c>
      <c r="H12361" s="359"/>
    </row>
    <row r="12362" spans="1:8" s="196" customFormat="1">
      <c r="A12362" s="167"/>
      <c r="B12362" s="291"/>
      <c r="C12362" s="742" t="s">
        <v>5020</v>
      </c>
      <c r="D12362" s="359" t="s">
        <v>4885</v>
      </c>
      <c r="E12362" s="742">
        <v>2.4E-2</v>
      </c>
      <c r="F12362" s="668">
        <v>85797</v>
      </c>
      <c r="G12362" s="880">
        <f t="shared" ref="G12362:G12363" si="998">F12362*E12362</f>
        <v>2059.1280000000002</v>
      </c>
      <c r="H12362" s="359"/>
    </row>
    <row r="12363" spans="1:8" s="196" customFormat="1">
      <c r="A12363" s="167"/>
      <c r="B12363" s="291"/>
      <c r="C12363" s="872" t="s">
        <v>4846</v>
      </c>
      <c r="D12363" s="873" t="s">
        <v>4847</v>
      </c>
      <c r="E12363" s="872">
        <v>10</v>
      </c>
      <c r="F12363" s="874">
        <v>842</v>
      </c>
      <c r="G12363" s="880">
        <f t="shared" si="998"/>
        <v>8420</v>
      </c>
      <c r="H12363" s="359"/>
    </row>
    <row r="12364" spans="1:8" s="196" customFormat="1">
      <c r="A12364" s="167"/>
      <c r="B12364" s="291"/>
      <c r="C12364" s="425" t="s">
        <v>335</v>
      </c>
      <c r="D12364" s="1321" t="s">
        <v>5137</v>
      </c>
      <c r="E12364" s="425">
        <v>50</v>
      </c>
      <c r="F12364" s="649">
        <v>4771</v>
      </c>
      <c r="G12364" s="701">
        <v>238.55</v>
      </c>
      <c r="H12364" s="359"/>
    </row>
    <row r="12365" spans="1:8" s="196" customFormat="1">
      <c r="A12365" s="167"/>
      <c r="B12365" s="291"/>
      <c r="C12365" s="425" t="s">
        <v>5013</v>
      </c>
      <c r="D12365" s="1321" t="s">
        <v>98</v>
      </c>
      <c r="E12365" s="425">
        <v>8.9999999999999993E-3</v>
      </c>
      <c r="F12365" s="649">
        <v>3232</v>
      </c>
      <c r="G12365" s="701">
        <f t="shared" ref="G12365" si="999">F12365*E12365</f>
        <v>29.087999999999997</v>
      </c>
      <c r="H12365" s="359"/>
    </row>
    <row r="12366" spans="1:8" s="196" customFormat="1">
      <c r="A12366" s="167"/>
      <c r="B12366" s="291"/>
      <c r="C12366" s="425" t="s">
        <v>5021</v>
      </c>
      <c r="D12366" s="1321" t="s">
        <v>592</v>
      </c>
      <c r="E12366" s="425">
        <v>60</v>
      </c>
      <c r="F12366" s="649">
        <v>632</v>
      </c>
      <c r="G12366" s="701">
        <v>379.2</v>
      </c>
      <c r="H12366" s="359"/>
    </row>
    <row r="12367" spans="1:8" s="196" customFormat="1">
      <c r="A12367" s="167"/>
      <c r="B12367" s="291"/>
      <c r="C12367" s="425" t="s">
        <v>261</v>
      </c>
      <c r="D12367" s="1321" t="s">
        <v>5016</v>
      </c>
      <c r="E12367" s="425">
        <v>1</v>
      </c>
      <c r="F12367" s="649">
        <v>1079</v>
      </c>
      <c r="G12367" s="701">
        <f t="shared" ref="G12367:G12374" si="1000">F12367*E12367</f>
        <v>1079</v>
      </c>
      <c r="H12367" s="359"/>
    </row>
    <row r="12368" spans="1:8" s="196" customFormat="1">
      <c r="A12368" s="167"/>
      <c r="B12368" s="291"/>
      <c r="C12368" s="425" t="s">
        <v>729</v>
      </c>
      <c r="D12368" s="1321" t="s">
        <v>1649</v>
      </c>
      <c r="E12368" s="425">
        <v>1</v>
      </c>
      <c r="F12368" s="649">
        <v>177</v>
      </c>
      <c r="G12368" s="701">
        <f t="shared" si="1000"/>
        <v>177</v>
      </c>
      <c r="H12368" s="359"/>
    </row>
    <row r="12369" spans="1:8" s="196" customFormat="1" ht="30">
      <c r="A12369" s="167"/>
      <c r="B12369" s="291"/>
      <c r="C12369" s="425" t="s">
        <v>4848</v>
      </c>
      <c r="D12369" s="1321" t="s">
        <v>40</v>
      </c>
      <c r="E12369" s="425">
        <v>6</v>
      </c>
      <c r="F12369" s="649">
        <v>11500</v>
      </c>
      <c r="G12369" s="701">
        <f t="shared" si="1000"/>
        <v>69000</v>
      </c>
      <c r="H12369" s="359"/>
    </row>
    <row r="12370" spans="1:8" s="196" customFormat="1">
      <c r="A12370" s="167"/>
      <c r="B12370" s="291"/>
      <c r="C12370" s="425" t="s">
        <v>722</v>
      </c>
      <c r="D12370" s="1321" t="s">
        <v>577</v>
      </c>
      <c r="E12370" s="425">
        <v>10</v>
      </c>
      <c r="F12370" s="649">
        <v>1106</v>
      </c>
      <c r="G12370" s="701">
        <f>E12370*F12370/100</f>
        <v>110.6</v>
      </c>
      <c r="H12370" s="359"/>
    </row>
    <row r="12371" spans="1:8" s="196" customFormat="1">
      <c r="A12371" s="167"/>
      <c r="B12371" s="291"/>
      <c r="C12371" s="425" t="s">
        <v>576</v>
      </c>
      <c r="D12371" s="1321" t="s">
        <v>39</v>
      </c>
      <c r="E12371" s="425">
        <v>0.5</v>
      </c>
      <c r="F12371" s="649">
        <v>800</v>
      </c>
      <c r="G12371" s="701">
        <f t="shared" si="1000"/>
        <v>400</v>
      </c>
      <c r="H12371" s="359"/>
    </row>
    <row r="12372" spans="1:8" s="196" customFormat="1">
      <c r="A12372" s="167"/>
      <c r="B12372" s="291"/>
      <c r="C12372" s="425" t="s">
        <v>723</v>
      </c>
      <c r="D12372" s="1321" t="s">
        <v>39</v>
      </c>
      <c r="E12372" s="425">
        <v>0.3</v>
      </c>
      <c r="F12372" s="649">
        <v>9866</v>
      </c>
      <c r="G12372" s="701">
        <f t="shared" si="1000"/>
        <v>2959.7999999999997</v>
      </c>
      <c r="H12372" s="359"/>
    </row>
    <row r="12373" spans="1:8" s="196" customFormat="1">
      <c r="A12373" s="167"/>
      <c r="B12373" s="291"/>
      <c r="C12373" s="742" t="s">
        <v>4836</v>
      </c>
      <c r="D12373" s="359" t="s">
        <v>592</v>
      </c>
      <c r="E12373" s="742">
        <v>66</v>
      </c>
      <c r="F12373" s="668">
        <v>602</v>
      </c>
      <c r="G12373" s="880">
        <v>198.66</v>
      </c>
      <c r="H12373" s="359"/>
    </row>
    <row r="12374" spans="1:8" s="196" customFormat="1" ht="30">
      <c r="A12374" s="167"/>
      <c r="B12374" s="291"/>
      <c r="C12374" s="742" t="s">
        <v>4849</v>
      </c>
      <c r="D12374" s="359" t="s">
        <v>4929</v>
      </c>
      <c r="E12374" s="877">
        <v>3</v>
      </c>
      <c r="F12374" s="668">
        <v>460</v>
      </c>
      <c r="G12374" s="880">
        <f t="shared" si="1000"/>
        <v>1380</v>
      </c>
      <c r="H12374" s="359"/>
    </row>
    <row r="12375" spans="1:8" s="196" customFormat="1">
      <c r="A12375" s="167"/>
      <c r="B12375" s="291"/>
      <c r="C12375" s="872" t="s">
        <v>4844</v>
      </c>
      <c r="D12375" s="873" t="s">
        <v>4845</v>
      </c>
      <c r="E12375" s="742">
        <v>10</v>
      </c>
      <c r="F12375" s="874">
        <v>393</v>
      </c>
      <c r="G12375" s="880">
        <v>196.5</v>
      </c>
      <c r="H12375" s="359"/>
    </row>
    <row r="12376" spans="1:8" s="196" customFormat="1">
      <c r="A12376" s="167"/>
      <c r="B12376" s="291"/>
      <c r="C12376" s="742"/>
      <c r="D12376" s="359"/>
      <c r="E12376" s="742"/>
      <c r="F12376" s="668"/>
      <c r="G12376" s="889">
        <f>SUM(G12361:G12375)</f>
        <v>87877.526000000013</v>
      </c>
      <c r="H12376" s="359"/>
    </row>
    <row r="12377" spans="1:8" s="196" customFormat="1" ht="30">
      <c r="A12377" s="167" t="s">
        <v>6104</v>
      </c>
      <c r="B12377" s="745" t="s">
        <v>5022</v>
      </c>
      <c r="C12377" s="742" t="s">
        <v>4828</v>
      </c>
      <c r="D12377" s="359" t="s">
        <v>5015</v>
      </c>
      <c r="E12377" s="877">
        <v>0.02</v>
      </c>
      <c r="F12377" s="668">
        <v>29400</v>
      </c>
      <c r="G12377" s="880">
        <f>F12377*E12377</f>
        <v>588</v>
      </c>
      <c r="H12377" s="359"/>
    </row>
    <row r="12378" spans="1:8" s="196" customFormat="1">
      <c r="A12378" s="167"/>
      <c r="B12378" s="745"/>
      <c r="C12378" s="742" t="s">
        <v>5013</v>
      </c>
      <c r="D12378" s="359" t="s">
        <v>98</v>
      </c>
      <c r="E12378" s="742">
        <v>8.9999999999999993E-3</v>
      </c>
      <c r="F12378" s="668">
        <v>1650</v>
      </c>
      <c r="G12378" s="880">
        <f t="shared" ref="G12378:G12389" si="1001">F12378*E12378</f>
        <v>14.85</v>
      </c>
      <c r="H12378" s="359"/>
    </row>
    <row r="12379" spans="1:8" s="196" customFormat="1">
      <c r="A12379" s="167"/>
      <c r="B12379" s="291"/>
      <c r="C12379" s="872" t="s">
        <v>4846</v>
      </c>
      <c r="D12379" s="873" t="s">
        <v>4847</v>
      </c>
      <c r="E12379" s="872">
        <v>20</v>
      </c>
      <c r="F12379" s="874">
        <v>390</v>
      </c>
      <c r="G12379" s="880">
        <f t="shared" si="1001"/>
        <v>7800</v>
      </c>
      <c r="H12379" s="359"/>
    </row>
    <row r="12380" spans="1:8" s="196" customFormat="1">
      <c r="A12380" s="167"/>
      <c r="B12380" s="291"/>
      <c r="C12380" s="742" t="s">
        <v>5014</v>
      </c>
      <c r="D12380" s="359" t="s">
        <v>40</v>
      </c>
      <c r="E12380" s="742">
        <v>60</v>
      </c>
      <c r="F12380" s="668">
        <v>44</v>
      </c>
      <c r="G12380" s="880">
        <f t="shared" si="1001"/>
        <v>2640</v>
      </c>
      <c r="H12380" s="359"/>
    </row>
    <row r="12381" spans="1:8" s="196" customFormat="1">
      <c r="A12381" s="167"/>
      <c r="B12381" s="291"/>
      <c r="C12381" s="742" t="s">
        <v>261</v>
      </c>
      <c r="D12381" s="359" t="s">
        <v>5016</v>
      </c>
      <c r="E12381" s="742">
        <v>2</v>
      </c>
      <c r="F12381" s="668">
        <v>940</v>
      </c>
      <c r="G12381" s="880">
        <f t="shared" si="1001"/>
        <v>1880</v>
      </c>
      <c r="H12381" s="359"/>
    </row>
    <row r="12382" spans="1:8" s="196" customFormat="1">
      <c r="A12382" s="167"/>
      <c r="B12382" s="291"/>
      <c r="C12382" s="742" t="s">
        <v>729</v>
      </c>
      <c r="D12382" s="359" t="s">
        <v>1649</v>
      </c>
      <c r="E12382" s="742">
        <v>1</v>
      </c>
      <c r="F12382" s="668">
        <v>700</v>
      </c>
      <c r="G12382" s="880">
        <f t="shared" si="1001"/>
        <v>700</v>
      </c>
      <c r="H12382" s="359"/>
    </row>
    <row r="12383" spans="1:8" s="196" customFormat="1" ht="30">
      <c r="A12383" s="167"/>
      <c r="B12383" s="291"/>
      <c r="C12383" s="742" t="s">
        <v>4848</v>
      </c>
      <c r="D12383" s="359" t="s">
        <v>40</v>
      </c>
      <c r="E12383" s="877">
        <v>3</v>
      </c>
      <c r="F12383" s="668">
        <v>11500</v>
      </c>
      <c r="G12383" s="880">
        <f t="shared" si="1001"/>
        <v>34500</v>
      </c>
      <c r="H12383" s="359"/>
    </row>
    <row r="12384" spans="1:8" s="196" customFormat="1">
      <c r="A12384" s="167"/>
      <c r="B12384" s="291"/>
      <c r="C12384" s="742" t="s">
        <v>722</v>
      </c>
      <c r="D12384" s="359" t="s">
        <v>577</v>
      </c>
      <c r="E12384" s="877">
        <v>2</v>
      </c>
      <c r="F12384" s="668">
        <v>165</v>
      </c>
      <c r="G12384" s="880">
        <f t="shared" si="1001"/>
        <v>330</v>
      </c>
      <c r="H12384" s="359"/>
    </row>
    <row r="12385" spans="1:8" s="196" customFormat="1">
      <c r="A12385" s="167"/>
      <c r="B12385" s="291"/>
      <c r="C12385" s="742" t="s">
        <v>576</v>
      </c>
      <c r="D12385" s="359" t="s">
        <v>39</v>
      </c>
      <c r="E12385" s="877">
        <v>0.5</v>
      </c>
      <c r="F12385" s="668">
        <v>720</v>
      </c>
      <c r="G12385" s="880">
        <f t="shared" si="1001"/>
        <v>360</v>
      </c>
      <c r="H12385" s="359"/>
    </row>
    <row r="12386" spans="1:8" s="196" customFormat="1">
      <c r="A12386" s="167"/>
      <c r="B12386" s="291"/>
      <c r="C12386" s="742" t="s">
        <v>723</v>
      </c>
      <c r="D12386" s="359" t="s">
        <v>39</v>
      </c>
      <c r="E12386" s="877">
        <v>0.1</v>
      </c>
      <c r="F12386" s="668">
        <v>690</v>
      </c>
      <c r="G12386" s="880">
        <f t="shared" si="1001"/>
        <v>69</v>
      </c>
      <c r="H12386" s="359"/>
    </row>
    <row r="12387" spans="1:8" s="196" customFormat="1">
      <c r="A12387" s="167"/>
      <c r="B12387" s="291"/>
      <c r="C12387" s="742" t="s">
        <v>4836</v>
      </c>
      <c r="D12387" s="359" t="s">
        <v>592</v>
      </c>
      <c r="E12387" s="742">
        <v>5</v>
      </c>
      <c r="F12387" s="668">
        <v>280</v>
      </c>
      <c r="G12387" s="880">
        <f t="shared" si="1001"/>
        <v>1400</v>
      </c>
      <c r="H12387" s="359"/>
    </row>
    <row r="12388" spans="1:8" s="196" customFormat="1" ht="30">
      <c r="A12388" s="167"/>
      <c r="B12388" s="291"/>
      <c r="C12388" s="742" t="s">
        <v>4849</v>
      </c>
      <c r="D12388" s="359" t="s">
        <v>4929</v>
      </c>
      <c r="E12388" s="877">
        <v>1</v>
      </c>
      <c r="F12388" s="668">
        <v>475</v>
      </c>
      <c r="G12388" s="880">
        <f t="shared" si="1001"/>
        <v>475</v>
      </c>
      <c r="H12388" s="359"/>
    </row>
    <row r="12389" spans="1:8" s="196" customFormat="1">
      <c r="A12389" s="167"/>
      <c r="B12389" s="291"/>
      <c r="C12389" s="872" t="s">
        <v>4844</v>
      </c>
      <c r="D12389" s="873" t="s">
        <v>4845</v>
      </c>
      <c r="E12389" s="872">
        <v>5</v>
      </c>
      <c r="F12389" s="874">
        <v>78</v>
      </c>
      <c r="G12389" s="880">
        <f t="shared" si="1001"/>
        <v>390</v>
      </c>
      <c r="H12389" s="359"/>
    </row>
    <row r="12390" spans="1:8" s="196" customFormat="1">
      <c r="A12390" s="167"/>
      <c r="B12390" s="291"/>
      <c r="C12390" s="742"/>
      <c r="D12390" s="359"/>
      <c r="E12390" s="742"/>
      <c r="F12390" s="668"/>
      <c r="G12390" s="889">
        <f>SUM(G12377:G12389)</f>
        <v>51146.85</v>
      </c>
      <c r="H12390" s="359"/>
    </row>
    <row r="12391" spans="1:8" s="196" customFormat="1" ht="105">
      <c r="A12391" s="167" t="s">
        <v>6105</v>
      </c>
      <c r="B12391" s="745" t="s">
        <v>4355</v>
      </c>
      <c r="C12391" s="742" t="s">
        <v>5203</v>
      </c>
      <c r="D12391" s="359" t="s">
        <v>4827</v>
      </c>
      <c r="E12391" s="877">
        <v>2.4E-2</v>
      </c>
      <c r="F12391" s="668">
        <v>55112</v>
      </c>
      <c r="G12391" s="880">
        <f>F12391*E12391</f>
        <v>1322.6880000000001</v>
      </c>
      <c r="H12391" s="359"/>
    </row>
    <row r="12392" spans="1:8" s="196" customFormat="1">
      <c r="A12392" s="167"/>
      <c r="B12392" s="291"/>
      <c r="C12392" s="742" t="s">
        <v>5014</v>
      </c>
      <c r="D12392" s="359" t="s">
        <v>40</v>
      </c>
      <c r="E12392" s="742">
        <v>66</v>
      </c>
      <c r="F12392" s="668">
        <v>602</v>
      </c>
      <c r="G12392" s="880">
        <v>198.66</v>
      </c>
      <c r="H12392" s="359"/>
    </row>
    <row r="12393" spans="1:8" s="196" customFormat="1">
      <c r="A12393" s="167"/>
      <c r="B12393" s="291"/>
      <c r="C12393" s="742" t="s">
        <v>5013</v>
      </c>
      <c r="D12393" s="359" t="s">
        <v>98</v>
      </c>
      <c r="E12393" s="742">
        <v>8.9999999999999993E-3</v>
      </c>
      <c r="F12393" s="668">
        <v>3232</v>
      </c>
      <c r="G12393" s="880">
        <f t="shared" ref="G12393:G12403" si="1002">F12393*E12393</f>
        <v>29.087999999999997</v>
      </c>
      <c r="H12393" s="359"/>
    </row>
    <row r="12394" spans="1:8" s="196" customFormat="1">
      <c r="A12394" s="167"/>
      <c r="B12394" s="291"/>
      <c r="C12394" s="742" t="s">
        <v>261</v>
      </c>
      <c r="D12394" s="359" t="s">
        <v>5016</v>
      </c>
      <c r="E12394" s="742">
        <v>2</v>
      </c>
      <c r="F12394" s="668">
        <v>1079</v>
      </c>
      <c r="G12394" s="880">
        <f t="shared" si="1002"/>
        <v>2158</v>
      </c>
      <c r="H12394" s="359"/>
    </row>
    <row r="12395" spans="1:8" s="196" customFormat="1">
      <c r="A12395" s="167"/>
      <c r="B12395" s="291"/>
      <c r="C12395" s="742" t="s">
        <v>729</v>
      </c>
      <c r="D12395" s="359" t="s">
        <v>1649</v>
      </c>
      <c r="E12395" s="742">
        <v>2</v>
      </c>
      <c r="F12395" s="668">
        <v>177</v>
      </c>
      <c r="G12395" s="880">
        <f t="shared" si="1002"/>
        <v>354</v>
      </c>
      <c r="H12395" s="359"/>
    </row>
    <row r="12396" spans="1:8" s="196" customFormat="1">
      <c r="A12396" s="167"/>
      <c r="B12396" s="291"/>
      <c r="C12396" s="872" t="s">
        <v>4846</v>
      </c>
      <c r="D12396" s="873" t="s">
        <v>4847</v>
      </c>
      <c r="E12396" s="872">
        <v>10</v>
      </c>
      <c r="F12396" s="874">
        <v>842</v>
      </c>
      <c r="G12396" s="880">
        <f t="shared" si="1002"/>
        <v>8420</v>
      </c>
      <c r="H12396" s="359"/>
    </row>
    <row r="12397" spans="1:8" s="196" customFormat="1">
      <c r="A12397" s="167"/>
      <c r="B12397" s="291"/>
      <c r="C12397" s="872" t="s">
        <v>4844</v>
      </c>
      <c r="D12397" s="873" t="s">
        <v>4845</v>
      </c>
      <c r="E12397" s="742">
        <v>10</v>
      </c>
      <c r="F12397" s="874">
        <v>393</v>
      </c>
      <c r="G12397" s="880">
        <v>196.5</v>
      </c>
      <c r="H12397" s="359"/>
    </row>
    <row r="12398" spans="1:8" s="196" customFormat="1">
      <c r="A12398" s="167"/>
      <c r="B12398" s="291"/>
      <c r="C12398" s="742" t="s">
        <v>47</v>
      </c>
      <c r="D12398" s="359" t="s">
        <v>29</v>
      </c>
      <c r="E12398" s="742">
        <v>30</v>
      </c>
      <c r="F12398" s="668">
        <v>602</v>
      </c>
      <c r="G12398" s="880">
        <v>90.3</v>
      </c>
      <c r="H12398" s="359"/>
    </row>
    <row r="12399" spans="1:8" s="196" customFormat="1" ht="30">
      <c r="A12399" s="167"/>
      <c r="B12399" s="291"/>
      <c r="C12399" s="742" t="s">
        <v>4849</v>
      </c>
      <c r="D12399" s="359" t="s">
        <v>40</v>
      </c>
      <c r="E12399" s="742">
        <v>6</v>
      </c>
      <c r="F12399" s="668">
        <v>460</v>
      </c>
      <c r="G12399" s="880">
        <f t="shared" si="1002"/>
        <v>2760</v>
      </c>
      <c r="H12399" s="359"/>
    </row>
    <row r="12400" spans="1:8" s="196" customFormat="1" ht="30">
      <c r="A12400" s="167"/>
      <c r="B12400" s="291"/>
      <c r="C12400" s="742" t="s">
        <v>4848</v>
      </c>
      <c r="D12400" s="359" t="s">
        <v>40</v>
      </c>
      <c r="E12400" s="877">
        <v>6</v>
      </c>
      <c r="F12400" s="668">
        <v>11500</v>
      </c>
      <c r="G12400" s="880">
        <f t="shared" si="1002"/>
        <v>69000</v>
      </c>
      <c r="H12400" s="359"/>
    </row>
    <row r="12401" spans="1:8" s="196" customFormat="1">
      <c r="A12401" s="167"/>
      <c r="B12401" s="291"/>
      <c r="C12401" s="742" t="s">
        <v>722</v>
      </c>
      <c r="D12401" s="359" t="s">
        <v>577</v>
      </c>
      <c r="E12401" s="742">
        <v>12</v>
      </c>
      <c r="F12401" s="668">
        <v>1106</v>
      </c>
      <c r="G12401" s="880">
        <f>E12401*F12401/100</f>
        <v>132.72</v>
      </c>
      <c r="H12401" s="359"/>
    </row>
    <row r="12402" spans="1:8" s="196" customFormat="1">
      <c r="A12402" s="167"/>
      <c r="B12402" s="291"/>
      <c r="C12402" s="742" t="s">
        <v>576</v>
      </c>
      <c r="D12402" s="359" t="s">
        <v>39</v>
      </c>
      <c r="E12402" s="877">
        <v>0.5</v>
      </c>
      <c r="F12402" s="668">
        <v>800</v>
      </c>
      <c r="G12402" s="880">
        <f t="shared" si="1002"/>
        <v>400</v>
      </c>
      <c r="H12402" s="359"/>
    </row>
    <row r="12403" spans="1:8" s="196" customFormat="1">
      <c r="A12403" s="167"/>
      <c r="B12403" s="291"/>
      <c r="C12403" s="742" t="s">
        <v>723</v>
      </c>
      <c r="D12403" s="359" t="s">
        <v>39</v>
      </c>
      <c r="E12403" s="877">
        <v>0.5</v>
      </c>
      <c r="F12403" s="668">
        <v>9866</v>
      </c>
      <c r="G12403" s="880">
        <f t="shared" si="1002"/>
        <v>4933</v>
      </c>
      <c r="H12403" s="359"/>
    </row>
    <row r="12404" spans="1:8" s="196" customFormat="1">
      <c r="A12404" s="167"/>
      <c r="B12404" s="291"/>
      <c r="C12404" s="742"/>
      <c r="D12404" s="359"/>
      <c r="E12404" s="742"/>
      <c r="F12404" s="668"/>
      <c r="G12404" s="889">
        <f>SUM(G12391:G12403)</f>
        <v>89994.956000000006</v>
      </c>
      <c r="H12404" s="359"/>
    </row>
    <row r="12405" spans="1:8" s="196" customFormat="1" ht="75">
      <c r="A12405" s="167" t="s">
        <v>6106</v>
      </c>
      <c r="B12405" s="745" t="s">
        <v>5023</v>
      </c>
      <c r="C12405" s="742" t="s">
        <v>5204</v>
      </c>
      <c r="D12405" s="359" t="s">
        <v>5205</v>
      </c>
      <c r="E12405" s="742">
        <v>0.12</v>
      </c>
      <c r="F12405" s="890">
        <v>145521</v>
      </c>
      <c r="G12405" s="880">
        <f>F12405*E12405</f>
        <v>17462.52</v>
      </c>
      <c r="H12405" s="359"/>
    </row>
    <row r="12406" spans="1:8" s="196" customFormat="1" ht="30">
      <c r="A12406" s="167"/>
      <c r="B12406" s="291"/>
      <c r="C12406" s="742" t="s">
        <v>5024</v>
      </c>
      <c r="D12406" s="359" t="s">
        <v>4885</v>
      </c>
      <c r="E12406" s="742">
        <v>0</v>
      </c>
      <c r="F12406" s="668">
        <v>23123</v>
      </c>
      <c r="G12406" s="880">
        <f>E12406*F12406/500</f>
        <v>0</v>
      </c>
      <c r="H12406" s="359"/>
    </row>
    <row r="12407" spans="1:8" s="196" customFormat="1" ht="30">
      <c r="A12407" s="167"/>
      <c r="B12407" s="291"/>
      <c r="C12407" s="742" t="s">
        <v>5025</v>
      </c>
      <c r="D12407" s="359" t="s">
        <v>4885</v>
      </c>
      <c r="E12407" s="742">
        <v>0</v>
      </c>
      <c r="F12407" s="668">
        <v>52114</v>
      </c>
      <c r="G12407" s="880">
        <f>F12407*E12407/100</f>
        <v>0</v>
      </c>
      <c r="H12407" s="359"/>
    </row>
    <row r="12408" spans="1:8" s="196" customFormat="1" ht="45">
      <c r="A12408" s="167"/>
      <c r="B12408" s="291"/>
      <c r="C12408" s="742" t="s">
        <v>5026</v>
      </c>
      <c r="D12408" s="359" t="s">
        <v>4885</v>
      </c>
      <c r="E12408" s="742">
        <v>0</v>
      </c>
      <c r="F12408" s="668">
        <v>28500</v>
      </c>
      <c r="G12408" s="880">
        <f>F12408*E12408/25</f>
        <v>0</v>
      </c>
      <c r="H12408" s="359"/>
    </row>
    <row r="12409" spans="1:8" s="196" customFormat="1">
      <c r="A12409" s="167"/>
      <c r="B12409" s="291"/>
      <c r="C12409" s="872" t="s">
        <v>4846</v>
      </c>
      <c r="D12409" s="873" t="s">
        <v>4847</v>
      </c>
      <c r="E12409" s="872">
        <v>10</v>
      </c>
      <c r="F12409" s="874">
        <v>842</v>
      </c>
      <c r="G12409" s="880">
        <f t="shared" ref="G12409" si="1003">F12409*E12409</f>
        <v>8420</v>
      </c>
      <c r="H12409" s="359"/>
    </row>
    <row r="12410" spans="1:8" s="196" customFormat="1" ht="30">
      <c r="A12410" s="167"/>
      <c r="B12410" s="291"/>
      <c r="C12410" s="742" t="s">
        <v>4848</v>
      </c>
      <c r="D12410" s="359" t="s">
        <v>40</v>
      </c>
      <c r="E12410" s="742">
        <v>2</v>
      </c>
      <c r="F12410" s="668">
        <v>11500</v>
      </c>
      <c r="G12410" s="880">
        <f>F12410*E12410</f>
        <v>23000</v>
      </c>
      <c r="H12410" s="359"/>
    </row>
    <row r="12411" spans="1:8" s="196" customFormat="1">
      <c r="A12411" s="167"/>
      <c r="B12411" s="291"/>
      <c r="C12411" s="742" t="s">
        <v>722</v>
      </c>
      <c r="D12411" s="359" t="s">
        <v>577</v>
      </c>
      <c r="E12411" s="742">
        <v>10</v>
      </c>
      <c r="F12411" s="668">
        <v>1106</v>
      </c>
      <c r="G12411" s="880">
        <v>265.44</v>
      </c>
      <c r="H12411" s="359"/>
    </row>
    <row r="12412" spans="1:8" s="196" customFormat="1">
      <c r="A12412" s="167"/>
      <c r="B12412" s="291"/>
      <c r="C12412" s="742" t="s">
        <v>576</v>
      </c>
      <c r="D12412" s="359" t="s">
        <v>39</v>
      </c>
      <c r="E12412" s="742">
        <v>0.5</v>
      </c>
      <c r="F12412" s="668">
        <v>800</v>
      </c>
      <c r="G12412" s="880">
        <f>F12412*E12412</f>
        <v>400</v>
      </c>
      <c r="H12412" s="359"/>
    </row>
    <row r="12413" spans="1:8" s="196" customFormat="1">
      <c r="A12413" s="167"/>
      <c r="B12413" s="291"/>
      <c r="C12413" s="742" t="s">
        <v>723</v>
      </c>
      <c r="D12413" s="359" t="s">
        <v>98</v>
      </c>
      <c r="E12413" s="742">
        <v>0.1</v>
      </c>
      <c r="F12413" s="668">
        <v>9866</v>
      </c>
      <c r="G12413" s="880">
        <f>F12413*E12413</f>
        <v>986.6</v>
      </c>
      <c r="H12413" s="359"/>
    </row>
    <row r="12414" spans="1:8" s="196" customFormat="1">
      <c r="A12414" s="167"/>
      <c r="B12414" s="291"/>
      <c r="C12414" s="872" t="s">
        <v>4846</v>
      </c>
      <c r="D12414" s="873" t="s">
        <v>4847</v>
      </c>
      <c r="E12414" s="872">
        <v>6</v>
      </c>
      <c r="F12414" s="874">
        <v>842</v>
      </c>
      <c r="G12414" s="880">
        <f t="shared" ref="G12414" si="1004">F12414*E12414</f>
        <v>5052</v>
      </c>
      <c r="H12414" s="359"/>
    </row>
    <row r="12415" spans="1:8" s="196" customFormat="1">
      <c r="A12415" s="167"/>
      <c r="B12415" s="291"/>
      <c r="C12415" s="742" t="s">
        <v>28</v>
      </c>
      <c r="D12415" s="359" t="s">
        <v>4845</v>
      </c>
      <c r="E12415" s="742">
        <v>12</v>
      </c>
      <c r="F12415" s="874">
        <v>393</v>
      </c>
      <c r="G12415" s="880">
        <v>196.5</v>
      </c>
      <c r="H12415" s="359"/>
    </row>
    <row r="12416" spans="1:8" s="196" customFormat="1">
      <c r="A12416" s="167"/>
      <c r="B12416" s="291"/>
      <c r="C12416" s="742" t="s">
        <v>47</v>
      </c>
      <c r="D12416" s="359" t="s">
        <v>29</v>
      </c>
      <c r="E12416" s="742">
        <v>66</v>
      </c>
      <c r="F12416" s="668">
        <v>602</v>
      </c>
      <c r="G12416" s="880">
        <v>198.66</v>
      </c>
      <c r="H12416" s="359"/>
    </row>
    <row r="12417" spans="1:8" s="196" customFormat="1">
      <c r="A12417" s="167"/>
      <c r="B12417" s="291"/>
      <c r="C12417" s="742"/>
      <c r="D12417" s="359"/>
      <c r="E12417" s="742"/>
      <c r="F12417" s="668"/>
      <c r="G12417" s="889">
        <f>SUM(G12405:G12416)</f>
        <v>55981.720000000008</v>
      </c>
      <c r="H12417" s="359"/>
    </row>
    <row r="12418" spans="1:8" s="196" customFormat="1" ht="75">
      <c r="A12418" s="167" t="s">
        <v>5971</v>
      </c>
      <c r="B12418" s="745" t="s">
        <v>5027</v>
      </c>
      <c r="C12418" s="742" t="s">
        <v>5204</v>
      </c>
      <c r="D12418" s="359" t="s">
        <v>5205</v>
      </c>
      <c r="E12418" s="742">
        <v>0.1</v>
      </c>
      <c r="F12418" s="890">
        <v>145521</v>
      </c>
      <c r="G12418" s="880">
        <f>F12418*E12418</f>
        <v>14552.1</v>
      </c>
      <c r="H12418" s="359"/>
    </row>
    <row r="12419" spans="1:8" s="196" customFormat="1" ht="42" customHeight="1">
      <c r="A12419" s="167"/>
      <c r="B12419" s="291"/>
      <c r="C12419" s="742" t="s">
        <v>5024</v>
      </c>
      <c r="D12419" s="359" t="s">
        <v>4885</v>
      </c>
      <c r="E12419" s="742">
        <v>0</v>
      </c>
      <c r="F12419" s="668">
        <v>23123</v>
      </c>
      <c r="G12419" s="880">
        <f>E12419*F12419/500</f>
        <v>0</v>
      </c>
      <c r="H12419" s="359"/>
    </row>
    <row r="12420" spans="1:8" s="196" customFormat="1" ht="30">
      <c r="A12420" s="167"/>
      <c r="B12420" s="291"/>
      <c r="C12420" s="742" t="s">
        <v>5025</v>
      </c>
      <c r="D12420" s="359" t="s">
        <v>4885</v>
      </c>
      <c r="E12420" s="742">
        <v>0</v>
      </c>
      <c r="F12420" s="668">
        <v>52114</v>
      </c>
      <c r="G12420" s="880">
        <f>F12420*E12420/100</f>
        <v>0</v>
      </c>
      <c r="H12420" s="359"/>
    </row>
    <row r="12421" spans="1:8" s="196" customFormat="1" ht="45">
      <c r="A12421" s="167"/>
      <c r="B12421" s="291"/>
      <c r="C12421" s="742" t="s">
        <v>5026</v>
      </c>
      <c r="D12421" s="359" t="s">
        <v>4885</v>
      </c>
      <c r="E12421" s="742">
        <v>0</v>
      </c>
      <c r="F12421" s="668">
        <v>28500</v>
      </c>
      <c r="G12421" s="880">
        <f>F12421*E12421/25</f>
        <v>0</v>
      </c>
      <c r="H12421" s="359"/>
    </row>
    <row r="12422" spans="1:8" s="196" customFormat="1" ht="30">
      <c r="A12422" s="167"/>
      <c r="B12422" s="291"/>
      <c r="C12422" s="742" t="s">
        <v>4848</v>
      </c>
      <c r="D12422" s="359" t="s">
        <v>40</v>
      </c>
      <c r="E12422" s="742">
        <v>3</v>
      </c>
      <c r="F12422" s="668">
        <v>11500</v>
      </c>
      <c r="G12422" s="880">
        <f>F12422*E12422</f>
        <v>34500</v>
      </c>
      <c r="H12422" s="359"/>
    </row>
    <row r="12423" spans="1:8" s="196" customFormat="1">
      <c r="A12423" s="167"/>
      <c r="B12423" s="291"/>
      <c r="C12423" s="742" t="s">
        <v>722</v>
      </c>
      <c r="D12423" s="359" t="s">
        <v>4979</v>
      </c>
      <c r="E12423" s="742">
        <v>12</v>
      </c>
      <c r="F12423" s="668">
        <v>1106</v>
      </c>
      <c r="G12423" s="880">
        <f>E12423*F12423/100</f>
        <v>132.72</v>
      </c>
      <c r="H12423" s="359"/>
    </row>
    <row r="12424" spans="1:8" s="196" customFormat="1">
      <c r="A12424" s="167"/>
      <c r="B12424" s="291"/>
      <c r="C12424" s="742" t="s">
        <v>576</v>
      </c>
      <c r="D12424" s="359" t="s">
        <v>39</v>
      </c>
      <c r="E12424" s="742">
        <v>0.5</v>
      </c>
      <c r="F12424" s="668">
        <v>800</v>
      </c>
      <c r="G12424" s="880">
        <f>F12424*E12424</f>
        <v>400</v>
      </c>
      <c r="H12424" s="359"/>
    </row>
    <row r="12425" spans="1:8" s="196" customFormat="1">
      <c r="A12425" s="167"/>
      <c r="B12425" s="291"/>
      <c r="C12425" s="742" t="s">
        <v>723</v>
      </c>
      <c r="D12425" s="359" t="s">
        <v>98</v>
      </c>
      <c r="E12425" s="742">
        <v>0.1</v>
      </c>
      <c r="F12425" s="668">
        <v>9866</v>
      </c>
      <c r="G12425" s="880">
        <f>F12425*E12425</f>
        <v>986.6</v>
      </c>
      <c r="H12425" s="359"/>
    </row>
    <row r="12426" spans="1:8" s="196" customFormat="1">
      <c r="A12426" s="167"/>
      <c r="B12426" s="291"/>
      <c r="C12426" s="872" t="s">
        <v>4846</v>
      </c>
      <c r="D12426" s="873" t="s">
        <v>4847</v>
      </c>
      <c r="E12426" s="872">
        <v>10</v>
      </c>
      <c r="F12426" s="874">
        <v>842</v>
      </c>
      <c r="G12426" s="880">
        <f t="shared" ref="G12426" si="1005">F12426*E12426</f>
        <v>8420</v>
      </c>
      <c r="H12426" s="359"/>
    </row>
    <row r="12427" spans="1:8" s="196" customFormat="1">
      <c r="A12427" s="167"/>
      <c r="B12427" s="291"/>
      <c r="C12427" s="742" t="s">
        <v>28</v>
      </c>
      <c r="D12427" s="873" t="s">
        <v>4845</v>
      </c>
      <c r="E12427" s="742">
        <v>10</v>
      </c>
      <c r="F12427" s="874">
        <v>393</v>
      </c>
      <c r="G12427" s="880">
        <v>196.5</v>
      </c>
      <c r="H12427" s="359"/>
    </row>
    <row r="12428" spans="1:8" s="196" customFormat="1">
      <c r="A12428" s="167"/>
      <c r="B12428" s="291"/>
      <c r="C12428" s="742" t="s">
        <v>47</v>
      </c>
      <c r="D12428" s="359" t="s">
        <v>29</v>
      </c>
      <c r="E12428" s="742">
        <v>66</v>
      </c>
      <c r="F12428" s="668">
        <v>602</v>
      </c>
      <c r="G12428" s="880">
        <v>198.66</v>
      </c>
      <c r="H12428" s="359"/>
    </row>
    <row r="12429" spans="1:8" s="196" customFormat="1">
      <c r="A12429" s="167"/>
      <c r="B12429" s="291"/>
      <c r="C12429" s="742"/>
      <c r="D12429" s="359"/>
      <c r="E12429" s="742"/>
      <c r="F12429" s="668"/>
      <c r="G12429" s="889">
        <f>SUM(G12418:G12428)</f>
        <v>59386.58</v>
      </c>
      <c r="H12429" s="359"/>
    </row>
    <row r="12430" spans="1:8" s="196" customFormat="1" ht="75">
      <c r="A12430" s="167" t="s">
        <v>6107</v>
      </c>
      <c r="B12430" s="745" t="s">
        <v>5028</v>
      </c>
      <c r="C12430" s="742" t="s">
        <v>5204</v>
      </c>
      <c r="D12430" s="359" t="s">
        <v>5205</v>
      </c>
      <c r="E12430" s="742">
        <v>0.1</v>
      </c>
      <c r="F12430" s="890">
        <v>145521</v>
      </c>
      <c r="G12430" s="880">
        <f>F12430*E12430</f>
        <v>14552.1</v>
      </c>
      <c r="H12430" s="359"/>
    </row>
    <row r="12431" spans="1:8" s="196" customFormat="1">
      <c r="A12431" s="167"/>
      <c r="B12431" s="291"/>
      <c r="C12431" s="742" t="s">
        <v>4828</v>
      </c>
      <c r="D12431" s="359" t="s">
        <v>4912</v>
      </c>
      <c r="E12431" s="742">
        <v>0.1</v>
      </c>
      <c r="F12431" s="668">
        <v>45172</v>
      </c>
      <c r="G12431" s="880">
        <f>F12431*E12431</f>
        <v>4517.2</v>
      </c>
      <c r="H12431" s="359"/>
    </row>
    <row r="12432" spans="1:8" s="196" customFormat="1" ht="45">
      <c r="A12432" s="167"/>
      <c r="B12432" s="291"/>
      <c r="C12432" s="742" t="s">
        <v>5026</v>
      </c>
      <c r="D12432" s="359" t="s">
        <v>4885</v>
      </c>
      <c r="E12432" s="742">
        <v>0</v>
      </c>
      <c r="F12432" s="668">
        <v>28500</v>
      </c>
      <c r="G12432" s="880">
        <f>F12432*E12432/25</f>
        <v>0</v>
      </c>
      <c r="H12432" s="359"/>
    </row>
    <row r="12433" spans="1:8" s="196" customFormat="1">
      <c r="A12433" s="167"/>
      <c r="B12433" s="291"/>
      <c r="C12433" s="742" t="s">
        <v>47</v>
      </c>
      <c r="D12433" s="359" t="s">
        <v>40</v>
      </c>
      <c r="E12433" s="742">
        <v>66</v>
      </c>
      <c r="F12433" s="668">
        <v>602</v>
      </c>
      <c r="G12433" s="880">
        <v>198.66</v>
      </c>
      <c r="H12433" s="359"/>
    </row>
    <row r="12434" spans="1:8" s="196" customFormat="1">
      <c r="A12434" s="167"/>
      <c r="B12434" s="291"/>
      <c r="C12434" s="742" t="s">
        <v>28</v>
      </c>
      <c r="D12434" s="873" t="s">
        <v>4845</v>
      </c>
      <c r="E12434" s="742">
        <v>10</v>
      </c>
      <c r="F12434" s="874">
        <v>393</v>
      </c>
      <c r="G12434" s="880">
        <v>196.5</v>
      </c>
      <c r="H12434" s="359"/>
    </row>
    <row r="12435" spans="1:8" s="196" customFormat="1">
      <c r="A12435" s="167"/>
      <c r="B12435" s="291"/>
      <c r="C12435" s="872" t="s">
        <v>4846</v>
      </c>
      <c r="D12435" s="873" t="s">
        <v>4847</v>
      </c>
      <c r="E12435" s="872">
        <v>12</v>
      </c>
      <c r="F12435" s="874">
        <v>842</v>
      </c>
      <c r="G12435" s="880">
        <f t="shared" ref="G12435" si="1006">F12435*E12435</f>
        <v>10104</v>
      </c>
      <c r="H12435" s="359"/>
    </row>
    <row r="12436" spans="1:8" s="196" customFormat="1" ht="30">
      <c r="A12436" s="167"/>
      <c r="B12436" s="291"/>
      <c r="C12436" s="742" t="s">
        <v>4848</v>
      </c>
      <c r="D12436" s="359" t="s">
        <v>40</v>
      </c>
      <c r="E12436" s="742">
        <v>2</v>
      </c>
      <c r="F12436" s="668">
        <v>11500</v>
      </c>
      <c r="G12436" s="880">
        <f>F12436*E12436</f>
        <v>23000</v>
      </c>
      <c r="H12436" s="359"/>
    </row>
    <row r="12437" spans="1:8" s="196" customFormat="1">
      <c r="A12437" s="167"/>
      <c r="B12437" s="291"/>
      <c r="C12437" s="742" t="s">
        <v>722</v>
      </c>
      <c r="D12437" s="359" t="s">
        <v>4979</v>
      </c>
      <c r="E12437" s="742">
        <v>8</v>
      </c>
      <c r="F12437" s="668">
        <v>1106</v>
      </c>
      <c r="G12437" s="880">
        <f>E12437*F12437/100</f>
        <v>88.48</v>
      </c>
      <c r="H12437" s="359"/>
    </row>
    <row r="12438" spans="1:8" s="196" customFormat="1">
      <c r="A12438" s="167"/>
      <c r="B12438" s="291"/>
      <c r="C12438" s="742" t="s">
        <v>576</v>
      </c>
      <c r="D12438" s="359" t="s">
        <v>39</v>
      </c>
      <c r="E12438" s="742">
        <v>0.5</v>
      </c>
      <c r="F12438" s="668">
        <v>800</v>
      </c>
      <c r="G12438" s="880">
        <f>F12438*E12438</f>
        <v>400</v>
      </c>
      <c r="H12438" s="359"/>
    </row>
    <row r="12439" spans="1:8" s="196" customFormat="1">
      <c r="A12439" s="167"/>
      <c r="B12439" s="291"/>
      <c r="C12439" s="742" t="s">
        <v>723</v>
      </c>
      <c r="D12439" s="359" t="s">
        <v>98</v>
      </c>
      <c r="E12439" s="742">
        <v>0.1</v>
      </c>
      <c r="F12439" s="668">
        <v>9866</v>
      </c>
      <c r="G12439" s="880">
        <f>F12439*E12439</f>
        <v>986.6</v>
      </c>
      <c r="H12439" s="359"/>
    </row>
    <row r="12440" spans="1:8" s="196" customFormat="1">
      <c r="A12440" s="167"/>
      <c r="B12440" s="291"/>
      <c r="C12440" s="742"/>
      <c r="D12440" s="359"/>
      <c r="E12440" s="742"/>
      <c r="F12440" s="668"/>
      <c r="G12440" s="889">
        <f>SUM(G12430:G12439)</f>
        <v>54043.54</v>
      </c>
      <c r="H12440" s="359"/>
    </row>
    <row r="12441" spans="1:8" s="196" customFormat="1" ht="75">
      <c r="A12441" s="167" t="s">
        <v>5973</v>
      </c>
      <c r="B12441" s="745" t="s">
        <v>4359</v>
      </c>
      <c r="C12441" s="742" t="s">
        <v>5204</v>
      </c>
      <c r="D12441" s="359" t="s">
        <v>5205</v>
      </c>
      <c r="E12441" s="742">
        <v>0.04</v>
      </c>
      <c r="F12441" s="890">
        <v>145521</v>
      </c>
      <c r="G12441" s="880">
        <f>F12441*E12441</f>
        <v>5820.84</v>
      </c>
      <c r="H12441" s="359"/>
    </row>
    <row r="12442" spans="1:8" s="196" customFormat="1">
      <c r="A12442" s="167"/>
      <c r="B12442" s="291"/>
      <c r="C12442" s="742" t="s">
        <v>4828</v>
      </c>
      <c r="D12442" s="359" t="s">
        <v>5015</v>
      </c>
      <c r="E12442" s="742">
        <v>0.1</v>
      </c>
      <c r="F12442" s="668">
        <v>45172</v>
      </c>
      <c r="G12442" s="880">
        <f>F12442*E12442</f>
        <v>4517.2</v>
      </c>
      <c r="H12442" s="359"/>
    </row>
    <row r="12443" spans="1:8" s="196" customFormat="1" ht="45">
      <c r="A12443" s="167"/>
      <c r="B12443" s="291"/>
      <c r="C12443" s="742" t="s">
        <v>5026</v>
      </c>
      <c r="D12443" s="359" t="s">
        <v>4885</v>
      </c>
      <c r="E12443" s="742">
        <v>0</v>
      </c>
      <c r="F12443" s="668">
        <v>28500</v>
      </c>
      <c r="G12443" s="880">
        <f>F12443*E12443/25</f>
        <v>0</v>
      </c>
      <c r="H12443" s="359"/>
    </row>
    <row r="12444" spans="1:8" s="196" customFormat="1">
      <c r="A12444" s="167"/>
      <c r="B12444" s="291"/>
      <c r="C12444" s="742" t="s">
        <v>47</v>
      </c>
      <c r="D12444" s="359" t="s">
        <v>40</v>
      </c>
      <c r="E12444" s="742">
        <v>66</v>
      </c>
      <c r="F12444" s="668">
        <v>602</v>
      </c>
      <c r="G12444" s="880">
        <v>198.66</v>
      </c>
      <c r="H12444" s="359"/>
    </row>
    <row r="12445" spans="1:8" s="196" customFormat="1">
      <c r="A12445" s="167"/>
      <c r="B12445" s="291"/>
      <c r="C12445" s="742" t="s">
        <v>28</v>
      </c>
      <c r="D12445" s="873" t="s">
        <v>4845</v>
      </c>
      <c r="E12445" s="742">
        <v>10</v>
      </c>
      <c r="F12445" s="874">
        <v>393</v>
      </c>
      <c r="G12445" s="880">
        <v>196.5</v>
      </c>
      <c r="H12445" s="359"/>
    </row>
    <row r="12446" spans="1:8" s="196" customFormat="1">
      <c r="A12446" s="167"/>
      <c r="B12446" s="291"/>
      <c r="C12446" s="872" t="s">
        <v>4846</v>
      </c>
      <c r="D12446" s="873" t="s">
        <v>4847</v>
      </c>
      <c r="E12446" s="872">
        <v>6</v>
      </c>
      <c r="F12446" s="874">
        <v>842</v>
      </c>
      <c r="G12446" s="880">
        <f t="shared" ref="G12446" si="1007">F12446*E12446</f>
        <v>5052</v>
      </c>
      <c r="H12446" s="359"/>
    </row>
    <row r="12447" spans="1:8" s="196" customFormat="1" ht="30">
      <c r="A12447" s="167"/>
      <c r="B12447" s="291"/>
      <c r="C12447" s="742" t="s">
        <v>4848</v>
      </c>
      <c r="D12447" s="359" t="s">
        <v>40</v>
      </c>
      <c r="E12447" s="742">
        <v>3</v>
      </c>
      <c r="F12447" s="668">
        <v>11500</v>
      </c>
      <c r="G12447" s="880">
        <f>F12447*E12447</f>
        <v>34500</v>
      </c>
      <c r="H12447" s="359"/>
    </row>
    <row r="12448" spans="1:8" s="196" customFormat="1">
      <c r="A12448" s="167"/>
      <c r="B12448" s="291"/>
      <c r="C12448" s="742" t="s">
        <v>722</v>
      </c>
      <c r="D12448" s="359" t="s">
        <v>4979</v>
      </c>
      <c r="E12448" s="742">
        <v>8</v>
      </c>
      <c r="F12448" s="668">
        <v>1106</v>
      </c>
      <c r="G12448" s="880">
        <f>E12448*F12448/100</f>
        <v>88.48</v>
      </c>
      <c r="H12448" s="359"/>
    </row>
    <row r="12449" spans="1:8" s="196" customFormat="1">
      <c r="A12449" s="167"/>
      <c r="B12449" s="291"/>
      <c r="C12449" s="742" t="s">
        <v>576</v>
      </c>
      <c r="D12449" s="359" t="s">
        <v>39</v>
      </c>
      <c r="E12449" s="742">
        <v>0.3</v>
      </c>
      <c r="F12449" s="668">
        <v>800</v>
      </c>
      <c r="G12449" s="880">
        <f>F12449*E12449</f>
        <v>240</v>
      </c>
      <c r="H12449" s="359"/>
    </row>
    <row r="12450" spans="1:8" s="196" customFormat="1">
      <c r="A12450" s="167"/>
      <c r="B12450" s="291"/>
      <c r="C12450" s="742" t="s">
        <v>723</v>
      </c>
      <c r="D12450" s="359" t="s">
        <v>98</v>
      </c>
      <c r="E12450" s="742">
        <v>0.1</v>
      </c>
      <c r="F12450" s="668">
        <v>9866</v>
      </c>
      <c r="G12450" s="880">
        <f>F12450*E12450</f>
        <v>986.6</v>
      </c>
      <c r="H12450" s="359"/>
    </row>
    <row r="12451" spans="1:8" s="196" customFormat="1">
      <c r="A12451" s="167"/>
      <c r="B12451" s="291"/>
      <c r="C12451" s="742"/>
      <c r="D12451" s="359"/>
      <c r="E12451" s="742"/>
      <c r="F12451" s="668"/>
      <c r="G12451" s="889">
        <f>SUM(G12441:G12450)</f>
        <v>51600.28</v>
      </c>
      <c r="H12451" s="359"/>
    </row>
    <row r="12452" spans="1:8" s="196" customFormat="1" ht="90">
      <c r="A12452" s="167" t="s">
        <v>6108</v>
      </c>
      <c r="B12452" s="745" t="s">
        <v>5029</v>
      </c>
      <c r="C12452" s="742" t="s">
        <v>5170</v>
      </c>
      <c r="D12452" s="359" t="s">
        <v>5015</v>
      </c>
      <c r="E12452" s="742">
        <v>6.4000000000000001E-2</v>
      </c>
      <c r="F12452" s="668">
        <v>78841</v>
      </c>
      <c r="G12452" s="880">
        <f>F12452*E12452</f>
        <v>5045.8240000000005</v>
      </c>
      <c r="H12452" s="359"/>
    </row>
    <row r="12453" spans="1:8" s="196" customFormat="1">
      <c r="A12453" s="167"/>
      <c r="B12453" s="291"/>
      <c r="C12453" s="742" t="s">
        <v>5030</v>
      </c>
      <c r="D12453" s="359" t="s">
        <v>4885</v>
      </c>
      <c r="E12453" s="742">
        <v>0</v>
      </c>
      <c r="F12453" s="668">
        <v>23123</v>
      </c>
      <c r="G12453" s="880">
        <f>E12453*F12453/500</f>
        <v>0</v>
      </c>
      <c r="H12453" s="359"/>
    </row>
    <row r="12454" spans="1:8" s="196" customFormat="1">
      <c r="A12454" s="167"/>
      <c r="B12454" s="291"/>
      <c r="C12454" s="742" t="s">
        <v>5206</v>
      </c>
      <c r="D12454" s="359" t="s">
        <v>40</v>
      </c>
      <c r="E12454" s="742">
        <v>66</v>
      </c>
      <c r="F12454" s="668">
        <v>602</v>
      </c>
      <c r="G12454" s="880">
        <v>198.66</v>
      </c>
      <c r="H12454" s="359"/>
    </row>
    <row r="12455" spans="1:8" s="196" customFormat="1">
      <c r="A12455" s="167"/>
      <c r="B12455" s="291"/>
      <c r="C12455" s="742" t="s">
        <v>28</v>
      </c>
      <c r="D12455" s="873" t="s">
        <v>4845</v>
      </c>
      <c r="E12455" s="742">
        <v>10</v>
      </c>
      <c r="F12455" s="874">
        <v>393</v>
      </c>
      <c r="G12455" s="880">
        <v>196.5</v>
      </c>
      <c r="H12455" s="359"/>
    </row>
    <row r="12456" spans="1:8" s="196" customFormat="1">
      <c r="A12456" s="167"/>
      <c r="B12456" s="291"/>
      <c r="C12456" s="872" t="s">
        <v>4846</v>
      </c>
      <c r="D12456" s="873" t="s">
        <v>4847</v>
      </c>
      <c r="E12456" s="872">
        <v>10</v>
      </c>
      <c r="F12456" s="874">
        <v>842</v>
      </c>
      <c r="G12456" s="880">
        <f t="shared" ref="G12456" si="1008">F12456*E12456</f>
        <v>8420</v>
      </c>
      <c r="H12456" s="359"/>
    </row>
    <row r="12457" spans="1:8" s="196" customFormat="1" ht="30">
      <c r="A12457" s="167"/>
      <c r="B12457" s="291"/>
      <c r="C12457" s="742" t="s">
        <v>4848</v>
      </c>
      <c r="D12457" s="359" t="s">
        <v>40</v>
      </c>
      <c r="E12457" s="742">
        <v>3</v>
      </c>
      <c r="F12457" s="668">
        <v>11500</v>
      </c>
      <c r="G12457" s="880">
        <f>F12457*E12457</f>
        <v>34500</v>
      </c>
      <c r="H12457" s="359"/>
    </row>
    <row r="12458" spans="1:8" s="196" customFormat="1">
      <c r="A12458" s="167"/>
      <c r="B12458" s="291"/>
      <c r="C12458" s="742" t="s">
        <v>722</v>
      </c>
      <c r="D12458" s="359" t="s">
        <v>4979</v>
      </c>
      <c r="E12458" s="742">
        <v>8</v>
      </c>
      <c r="F12458" s="668">
        <v>1106</v>
      </c>
      <c r="G12458" s="880">
        <f>E12458*F12458/100</f>
        <v>88.48</v>
      </c>
      <c r="H12458" s="359"/>
    </row>
    <row r="12459" spans="1:8" s="196" customFormat="1">
      <c r="A12459" s="167"/>
      <c r="B12459" s="291"/>
      <c r="C12459" s="742" t="s">
        <v>576</v>
      </c>
      <c r="D12459" s="359" t="s">
        <v>39</v>
      </c>
      <c r="E12459" s="742">
        <v>0.5</v>
      </c>
      <c r="F12459" s="668">
        <v>800</v>
      </c>
      <c r="G12459" s="880">
        <f>F12459*E12459</f>
        <v>400</v>
      </c>
      <c r="H12459" s="359"/>
    </row>
    <row r="12460" spans="1:8" s="196" customFormat="1">
      <c r="A12460" s="167"/>
      <c r="B12460" s="291"/>
      <c r="C12460" s="742" t="s">
        <v>723</v>
      </c>
      <c r="D12460" s="359" t="s">
        <v>98</v>
      </c>
      <c r="E12460" s="742">
        <v>0.1</v>
      </c>
      <c r="F12460" s="668">
        <v>9866</v>
      </c>
      <c r="G12460" s="880">
        <f>F12460*E12460</f>
        <v>986.6</v>
      </c>
      <c r="H12460" s="359"/>
    </row>
    <row r="12461" spans="1:8" s="196" customFormat="1">
      <c r="A12461" s="167"/>
      <c r="B12461" s="291"/>
      <c r="C12461" s="742"/>
      <c r="D12461" s="359"/>
      <c r="E12461" s="742"/>
      <c r="F12461" s="668"/>
      <c r="G12461" s="889">
        <f>SUM(G12452:G12460)</f>
        <v>49836.063999999998</v>
      </c>
      <c r="H12461" s="359"/>
    </row>
    <row r="12462" spans="1:8" s="196" customFormat="1" ht="90">
      <c r="A12462" s="167" t="s">
        <v>5975</v>
      </c>
      <c r="B12462" s="745" t="s">
        <v>5031</v>
      </c>
      <c r="C12462" s="742" t="s">
        <v>5170</v>
      </c>
      <c r="D12462" s="359" t="s">
        <v>5015</v>
      </c>
      <c r="E12462" s="742">
        <v>6.4000000000000001E-2</v>
      </c>
      <c r="F12462" s="668">
        <v>78841</v>
      </c>
      <c r="G12462" s="880">
        <f>F12462*E12462</f>
        <v>5045.8240000000005</v>
      </c>
      <c r="H12462" s="359"/>
    </row>
    <row r="12463" spans="1:8" s="196" customFormat="1">
      <c r="A12463" s="167"/>
      <c r="B12463" s="291"/>
      <c r="C12463" s="742" t="s">
        <v>5030</v>
      </c>
      <c r="D12463" s="359" t="s">
        <v>4885</v>
      </c>
      <c r="E12463" s="742">
        <v>0</v>
      </c>
      <c r="F12463" s="668">
        <v>23123</v>
      </c>
      <c r="G12463" s="880">
        <f>E12463*F12463/500</f>
        <v>0</v>
      </c>
      <c r="H12463" s="359"/>
    </row>
    <row r="12464" spans="1:8" s="196" customFormat="1">
      <c r="A12464" s="167"/>
      <c r="B12464" s="291"/>
      <c r="C12464" s="742" t="s">
        <v>47</v>
      </c>
      <c r="D12464" s="359" t="s">
        <v>40</v>
      </c>
      <c r="E12464" s="742">
        <v>66</v>
      </c>
      <c r="F12464" s="668">
        <v>602</v>
      </c>
      <c r="G12464" s="880">
        <v>198.66</v>
      </c>
      <c r="H12464" s="359"/>
    </row>
    <row r="12465" spans="1:8" s="196" customFormat="1">
      <c r="A12465" s="167"/>
      <c r="B12465" s="291"/>
      <c r="C12465" s="742" t="s">
        <v>28</v>
      </c>
      <c r="D12465" s="873" t="s">
        <v>4845</v>
      </c>
      <c r="E12465" s="742">
        <v>10</v>
      </c>
      <c r="F12465" s="874">
        <v>393</v>
      </c>
      <c r="G12465" s="880">
        <v>196.5</v>
      </c>
      <c r="H12465" s="359"/>
    </row>
    <row r="12466" spans="1:8" s="196" customFormat="1" ht="39" customHeight="1">
      <c r="A12466" s="167"/>
      <c r="B12466" s="291"/>
      <c r="C12466" s="872" t="s">
        <v>4846</v>
      </c>
      <c r="D12466" s="873" t="s">
        <v>4847</v>
      </c>
      <c r="E12466" s="872">
        <v>7</v>
      </c>
      <c r="F12466" s="874">
        <v>842</v>
      </c>
      <c r="G12466" s="880">
        <f t="shared" ref="G12466" si="1009">F12466*E12466</f>
        <v>5894</v>
      </c>
      <c r="H12466" s="359"/>
    </row>
    <row r="12467" spans="1:8" s="196" customFormat="1" ht="30">
      <c r="A12467" s="167"/>
      <c r="B12467" s="291"/>
      <c r="C12467" s="742" t="s">
        <v>4848</v>
      </c>
      <c r="D12467" s="359" t="s">
        <v>40</v>
      </c>
      <c r="E12467" s="742">
        <v>3</v>
      </c>
      <c r="F12467" s="668">
        <v>11500</v>
      </c>
      <c r="G12467" s="880">
        <f>F12467*E12467</f>
        <v>34500</v>
      </c>
      <c r="H12467" s="359"/>
    </row>
    <row r="12468" spans="1:8" s="196" customFormat="1">
      <c r="A12468" s="167"/>
      <c r="B12468" s="291"/>
      <c r="C12468" s="742" t="s">
        <v>722</v>
      </c>
      <c r="D12468" s="359" t="s">
        <v>4979</v>
      </c>
      <c r="E12468" s="742">
        <v>10</v>
      </c>
      <c r="F12468" s="668">
        <v>1106</v>
      </c>
      <c r="G12468" s="880">
        <f>E12468*F12468/100</f>
        <v>110.6</v>
      </c>
      <c r="H12468" s="359"/>
    </row>
    <row r="12469" spans="1:8" s="196" customFormat="1">
      <c r="A12469" s="167"/>
      <c r="B12469" s="291"/>
      <c r="C12469" s="742" t="s">
        <v>576</v>
      </c>
      <c r="D12469" s="359" t="s">
        <v>39</v>
      </c>
      <c r="E12469" s="742">
        <v>0.5</v>
      </c>
      <c r="F12469" s="668">
        <v>800</v>
      </c>
      <c r="G12469" s="880">
        <f>F12469*E12469</f>
        <v>400</v>
      </c>
      <c r="H12469" s="359"/>
    </row>
    <row r="12470" spans="1:8" s="196" customFormat="1">
      <c r="A12470" s="167"/>
      <c r="B12470" s="291"/>
      <c r="C12470" s="742" t="s">
        <v>723</v>
      </c>
      <c r="D12470" s="359" t="s">
        <v>98</v>
      </c>
      <c r="E12470" s="742">
        <v>0.1</v>
      </c>
      <c r="F12470" s="668">
        <v>9866</v>
      </c>
      <c r="G12470" s="880">
        <f>F12470*E12470</f>
        <v>986.6</v>
      </c>
      <c r="H12470" s="359"/>
    </row>
    <row r="12471" spans="1:8" s="196" customFormat="1">
      <c r="A12471" s="167"/>
      <c r="B12471" s="291"/>
      <c r="C12471" s="742"/>
      <c r="D12471" s="359"/>
      <c r="E12471" s="742"/>
      <c r="F12471" s="668"/>
      <c r="G12471" s="889">
        <f>SUM(G12462:G12470)</f>
        <v>47332.183999999994</v>
      </c>
      <c r="H12471" s="359"/>
    </row>
    <row r="12472" spans="1:8" s="196" customFormat="1">
      <c r="A12472" s="474" t="s">
        <v>683</v>
      </c>
      <c r="B12472" s="400" t="s">
        <v>356</v>
      </c>
      <c r="C12472" s="697"/>
      <c r="D12472" s="695"/>
      <c r="E12472" s="697"/>
      <c r="F12472" s="672"/>
      <c r="G12472" s="891"/>
      <c r="H12472" s="695"/>
    </row>
    <row r="12473" spans="1:8" s="196" customFormat="1" ht="45">
      <c r="A12473" s="167" t="s">
        <v>6109</v>
      </c>
      <c r="B12473" s="892" t="s">
        <v>5032</v>
      </c>
      <c r="C12473" s="742" t="s">
        <v>4828</v>
      </c>
      <c r="D12473" s="359" t="s">
        <v>5207</v>
      </c>
      <c r="E12473" s="893">
        <v>0.2</v>
      </c>
      <c r="F12473" s="668">
        <v>44141</v>
      </c>
      <c r="G12473" s="880">
        <f>(F12473/200)*0.2</f>
        <v>44.141000000000005</v>
      </c>
      <c r="H12473" s="359"/>
    </row>
    <row r="12474" spans="1:8" s="196" customFormat="1">
      <c r="A12474" s="167"/>
      <c r="B12474" s="892"/>
      <c r="C12474" s="742" t="s">
        <v>4930</v>
      </c>
      <c r="D12474" s="359" t="s">
        <v>5207</v>
      </c>
      <c r="E12474" s="742">
        <v>0.2</v>
      </c>
      <c r="F12474" s="668">
        <v>34700</v>
      </c>
      <c r="G12474" s="880">
        <f>(F12474/200)*0.2</f>
        <v>34.700000000000003</v>
      </c>
      <c r="H12474" s="359"/>
    </row>
    <row r="12475" spans="1:8" s="196" customFormat="1">
      <c r="A12475" s="167"/>
      <c r="B12475" s="892"/>
      <c r="C12475" s="742" t="s">
        <v>5033</v>
      </c>
      <c r="D12475" s="359" t="s">
        <v>4885</v>
      </c>
      <c r="E12475" s="742">
        <v>0.2</v>
      </c>
      <c r="F12475" s="668">
        <v>41249</v>
      </c>
      <c r="G12475" s="880">
        <f>(F12475/500)*0.2</f>
        <v>16.499600000000001</v>
      </c>
      <c r="H12475" s="359"/>
    </row>
    <row r="12476" spans="1:8" s="196" customFormat="1">
      <c r="A12476" s="167"/>
      <c r="B12476" s="892"/>
      <c r="C12476" s="872" t="s">
        <v>4846</v>
      </c>
      <c r="D12476" s="873" t="s">
        <v>4847</v>
      </c>
      <c r="E12476" s="872">
        <v>1</v>
      </c>
      <c r="F12476" s="874">
        <v>842</v>
      </c>
      <c r="G12476" s="880">
        <f>F12476/10</f>
        <v>84.2</v>
      </c>
      <c r="H12476" s="359"/>
    </row>
    <row r="12477" spans="1:8" s="196" customFormat="1" ht="30">
      <c r="A12477" s="167"/>
      <c r="B12477" s="892"/>
      <c r="C12477" s="742" t="s">
        <v>4848</v>
      </c>
      <c r="D12477" s="359" t="s">
        <v>40</v>
      </c>
      <c r="E12477" s="893">
        <v>1</v>
      </c>
      <c r="F12477" s="668">
        <v>11500</v>
      </c>
      <c r="G12477" s="880">
        <f>F12477*E12477</f>
        <v>11500</v>
      </c>
      <c r="H12477" s="359"/>
    </row>
    <row r="12478" spans="1:8" s="196" customFormat="1">
      <c r="A12478" s="167"/>
      <c r="B12478" s="892"/>
      <c r="C12478" s="742" t="s">
        <v>722</v>
      </c>
      <c r="D12478" s="359" t="s">
        <v>4979</v>
      </c>
      <c r="E12478" s="893">
        <v>2</v>
      </c>
      <c r="F12478" s="668">
        <v>1106</v>
      </c>
      <c r="G12478" s="880">
        <f>E12478*F12478/100</f>
        <v>22.12</v>
      </c>
      <c r="H12478" s="359"/>
    </row>
    <row r="12479" spans="1:8" s="196" customFormat="1">
      <c r="A12479" s="167"/>
      <c r="B12479" s="892"/>
      <c r="C12479" s="742" t="s">
        <v>576</v>
      </c>
      <c r="D12479" s="359" t="s">
        <v>39</v>
      </c>
      <c r="E12479" s="893">
        <v>0.2</v>
      </c>
      <c r="F12479" s="668">
        <v>800</v>
      </c>
      <c r="G12479" s="1024">
        <f>(800/1000)*0.2</f>
        <v>0.16000000000000003</v>
      </c>
      <c r="H12479" s="359"/>
    </row>
    <row r="12480" spans="1:8" s="196" customFormat="1">
      <c r="A12480" s="167"/>
      <c r="B12480" s="892"/>
      <c r="C12480" s="742" t="s">
        <v>723</v>
      </c>
      <c r="D12480" s="359" t="s">
        <v>98</v>
      </c>
      <c r="E12480" s="893">
        <v>0.1</v>
      </c>
      <c r="F12480" s="668">
        <v>9866</v>
      </c>
      <c r="G12480" s="880">
        <f>(F12480/1000)*0.1</f>
        <v>0.98660000000000003</v>
      </c>
      <c r="H12480" s="359"/>
    </row>
    <row r="12481" spans="1:8" s="196" customFormat="1">
      <c r="A12481" s="167"/>
      <c r="B12481" s="892"/>
      <c r="C12481" s="744"/>
      <c r="D12481" s="186"/>
      <c r="E12481" s="894"/>
      <c r="F12481" s="673"/>
      <c r="G12481" s="889">
        <f>SUM(G12473:G12480)</f>
        <v>11702.807200000001</v>
      </c>
      <c r="H12481" s="359"/>
    </row>
    <row r="12482" spans="1:8" s="196" customFormat="1" ht="28.5">
      <c r="A12482" s="128" t="s">
        <v>6110</v>
      </c>
      <c r="B12482" s="895" t="s">
        <v>5208</v>
      </c>
      <c r="C12482" s="695" t="s">
        <v>4828</v>
      </c>
      <c r="D12482" s="695" t="s">
        <v>5207</v>
      </c>
      <c r="E12482" s="695">
        <v>2</v>
      </c>
      <c r="F12482" s="695">
        <v>44141</v>
      </c>
      <c r="G12482" s="695">
        <f>F12482*E12482/500</f>
        <v>176.56399999999999</v>
      </c>
      <c r="H12482" s="695"/>
    </row>
    <row r="12483" spans="1:8" s="196" customFormat="1">
      <c r="A12483" s="167"/>
      <c r="B12483" s="740"/>
      <c r="C12483" s="742" t="s">
        <v>5034</v>
      </c>
      <c r="D12483" s="359" t="s">
        <v>5209</v>
      </c>
      <c r="E12483" s="893">
        <v>15</v>
      </c>
      <c r="F12483" s="668">
        <v>3776</v>
      </c>
      <c r="G12483" s="880">
        <v>566.4</v>
      </c>
      <c r="H12483" s="359"/>
    </row>
    <row r="12484" spans="1:8" s="196" customFormat="1" ht="30">
      <c r="A12484" s="167"/>
      <c r="B12484" s="740"/>
      <c r="C12484" s="742" t="s">
        <v>4848</v>
      </c>
      <c r="D12484" s="359" t="s">
        <v>40</v>
      </c>
      <c r="E12484" s="893">
        <v>1</v>
      </c>
      <c r="F12484" s="668">
        <v>11500</v>
      </c>
      <c r="G12484" s="880">
        <f>F12484*E12484</f>
        <v>11500</v>
      </c>
      <c r="H12484" s="359"/>
    </row>
    <row r="12485" spans="1:8" s="196" customFormat="1">
      <c r="A12485" s="167"/>
      <c r="B12485" s="740"/>
      <c r="C12485" s="742" t="s">
        <v>722</v>
      </c>
      <c r="D12485" s="359" t="s">
        <v>4979</v>
      </c>
      <c r="E12485" s="893">
        <v>2</v>
      </c>
      <c r="F12485" s="668">
        <v>1106</v>
      </c>
      <c r="G12485" s="880">
        <f>E12485*F12485/100</f>
        <v>22.12</v>
      </c>
      <c r="H12485" s="359"/>
    </row>
    <row r="12486" spans="1:8" s="196" customFormat="1">
      <c r="A12486" s="167"/>
      <c r="B12486" s="740"/>
      <c r="C12486" s="872" t="s">
        <v>4846</v>
      </c>
      <c r="D12486" s="873" t="s">
        <v>4847</v>
      </c>
      <c r="E12486" s="872">
        <v>1</v>
      </c>
      <c r="F12486" s="874">
        <v>842</v>
      </c>
      <c r="G12486" s="880">
        <f t="shared" ref="G12486" si="1010">F12486*E12486</f>
        <v>842</v>
      </c>
      <c r="H12486" s="359"/>
    </row>
    <row r="12487" spans="1:8" s="196" customFormat="1">
      <c r="A12487" s="167"/>
      <c r="B12487" s="740"/>
      <c r="C12487" s="742" t="s">
        <v>28</v>
      </c>
      <c r="D12487" s="873" t="s">
        <v>4845</v>
      </c>
      <c r="E12487" s="742">
        <v>2</v>
      </c>
      <c r="F12487" s="874">
        <v>393</v>
      </c>
      <c r="G12487" s="880">
        <v>39</v>
      </c>
      <c r="H12487" s="359"/>
    </row>
    <row r="12488" spans="1:8" s="196" customFormat="1">
      <c r="A12488" s="167"/>
      <c r="B12488" s="740"/>
      <c r="C12488" s="742" t="s">
        <v>47</v>
      </c>
      <c r="D12488" s="359" t="s">
        <v>40</v>
      </c>
      <c r="E12488" s="742">
        <v>66</v>
      </c>
      <c r="F12488" s="668">
        <v>602</v>
      </c>
      <c r="G12488" s="880">
        <v>198.66</v>
      </c>
      <c r="H12488" s="359"/>
    </row>
    <row r="12489" spans="1:8" s="196" customFormat="1">
      <c r="A12489" s="167"/>
      <c r="B12489" s="740"/>
      <c r="C12489" s="742" t="s">
        <v>576</v>
      </c>
      <c r="D12489" s="359" t="s">
        <v>39</v>
      </c>
      <c r="E12489" s="893">
        <v>0.2</v>
      </c>
      <c r="F12489" s="668">
        <v>800</v>
      </c>
      <c r="G12489" s="880">
        <f>E12489*F12489</f>
        <v>160</v>
      </c>
      <c r="H12489" s="359"/>
    </row>
    <row r="12490" spans="1:8" s="196" customFormat="1">
      <c r="A12490" s="167"/>
      <c r="B12490" s="740"/>
      <c r="C12490" s="742" t="s">
        <v>723</v>
      </c>
      <c r="D12490" s="359" t="s">
        <v>98</v>
      </c>
      <c r="E12490" s="893">
        <v>0.2</v>
      </c>
      <c r="F12490" s="668">
        <v>9866</v>
      </c>
      <c r="G12490" s="880">
        <f>F12490*E12490</f>
        <v>1973.2</v>
      </c>
      <c r="H12490" s="359"/>
    </row>
    <row r="12491" spans="1:8" s="196" customFormat="1">
      <c r="A12491" s="167"/>
      <c r="B12491" s="740"/>
      <c r="C12491" s="742"/>
      <c r="D12491" s="359"/>
      <c r="E12491" s="893"/>
      <c r="F12491" s="668"/>
      <c r="G12491" s="889">
        <f>SUM(G12482:G12490)</f>
        <v>15477.944000000001</v>
      </c>
      <c r="H12491" s="359"/>
    </row>
    <row r="12492" spans="1:8" s="196" customFormat="1">
      <c r="A12492" s="882" t="s">
        <v>690</v>
      </c>
      <c r="B12492" s="495" t="s">
        <v>4364</v>
      </c>
      <c r="C12492" s="695"/>
      <c r="D12492" s="695"/>
      <c r="E12492" s="695"/>
      <c r="F12492" s="278"/>
      <c r="G12492" s="1541"/>
      <c r="H12492" s="285"/>
    </row>
    <row r="12493" spans="1:8" s="196" customFormat="1" ht="30">
      <c r="A12493" s="896"/>
      <c r="B12493" s="776"/>
      <c r="C12493" s="742" t="s">
        <v>4903</v>
      </c>
      <c r="D12493" s="359" t="s">
        <v>98</v>
      </c>
      <c r="E12493" s="877">
        <v>1E-3</v>
      </c>
      <c r="F12493" s="880">
        <v>50000</v>
      </c>
      <c r="G12493" s="880">
        <f>F12493*E12493</f>
        <v>50</v>
      </c>
      <c r="H12493" s="359"/>
    </row>
    <row r="12494" spans="1:8" s="196" customFormat="1" ht="75">
      <c r="A12494" s="896"/>
      <c r="B12494" s="776"/>
      <c r="C12494" s="742" t="s">
        <v>5210</v>
      </c>
      <c r="D12494" s="359" t="s">
        <v>40</v>
      </c>
      <c r="E12494" s="359">
        <v>1</v>
      </c>
      <c r="F12494" s="208">
        <v>8364</v>
      </c>
      <c r="G12494" s="880">
        <v>1672</v>
      </c>
      <c r="H12494" s="359"/>
    </row>
    <row r="12495" spans="1:8" s="196" customFormat="1">
      <c r="A12495" s="896"/>
      <c r="B12495" s="776"/>
      <c r="C12495" s="742" t="s">
        <v>5035</v>
      </c>
      <c r="D12495" s="359" t="s">
        <v>40</v>
      </c>
      <c r="E12495" s="359">
        <v>1</v>
      </c>
      <c r="F12495" s="208">
        <v>150</v>
      </c>
      <c r="G12495" s="880">
        <f t="shared" ref="G12495" si="1011">F12495*E12495</f>
        <v>150</v>
      </c>
      <c r="H12495" s="359"/>
    </row>
    <row r="12496" spans="1:8" s="196" customFormat="1" ht="28.5" customHeight="1">
      <c r="A12496" s="896"/>
      <c r="B12496" s="776"/>
      <c r="C12496" s="742"/>
      <c r="D12496" s="359"/>
      <c r="E12496" s="359"/>
      <c r="F12496" s="208"/>
      <c r="G12496" s="889">
        <f>SUM(G12493:G12495)</f>
        <v>1872</v>
      </c>
      <c r="H12496" s="359"/>
    </row>
    <row r="12497" spans="1:8" s="196" customFormat="1" ht="42.75">
      <c r="A12497" s="882" t="s">
        <v>693</v>
      </c>
      <c r="B12497" s="495" t="s">
        <v>5036</v>
      </c>
      <c r="C12497" s="697"/>
      <c r="D12497" s="695"/>
      <c r="E12497" s="697"/>
      <c r="F12497" s="672"/>
      <c r="G12497" s="891"/>
      <c r="H12497" s="285"/>
    </row>
    <row r="12498" spans="1:8" s="196" customFormat="1" ht="28.5">
      <c r="A12498" s="882" t="s">
        <v>5446</v>
      </c>
      <c r="B12498" s="495" t="s">
        <v>5037</v>
      </c>
      <c r="C12498" s="482"/>
      <c r="D12498" s="285"/>
      <c r="E12498" s="482"/>
      <c r="F12498" s="669"/>
      <c r="G12498" s="891"/>
      <c r="H12498" s="285"/>
    </row>
    <row r="12499" spans="1:8" s="196" customFormat="1" ht="57">
      <c r="A12499" s="882" t="s">
        <v>695</v>
      </c>
      <c r="B12499" s="495" t="s">
        <v>5038</v>
      </c>
      <c r="C12499" s="482"/>
      <c r="D12499" s="285"/>
      <c r="E12499" s="482"/>
      <c r="F12499" s="669"/>
      <c r="G12499" s="891"/>
      <c r="H12499" s="285"/>
    </row>
    <row r="12500" spans="1:8" s="196" customFormat="1">
      <c r="A12500" s="749"/>
      <c r="B12500" s="776"/>
      <c r="C12500" s="744" t="s">
        <v>4882</v>
      </c>
      <c r="D12500" s="186" t="s">
        <v>5015</v>
      </c>
      <c r="E12500" s="744">
        <v>6.0000000000000001E-3</v>
      </c>
      <c r="F12500" s="668">
        <v>44141</v>
      </c>
      <c r="G12500" s="880">
        <f>F12500*E12500</f>
        <v>264.846</v>
      </c>
      <c r="H12500" s="359"/>
    </row>
    <row r="12501" spans="1:8" s="196" customFormat="1">
      <c r="A12501" s="749"/>
      <c r="B12501" s="776"/>
      <c r="C12501" s="742" t="s">
        <v>83</v>
      </c>
      <c r="D12501" s="359" t="s">
        <v>4885</v>
      </c>
      <c r="E12501" s="742">
        <v>6.0000000000000001E-3</v>
      </c>
      <c r="F12501" s="668">
        <v>41249</v>
      </c>
      <c r="G12501" s="880">
        <f t="shared" ref="G12501:G12509" si="1012">F12501*E12501</f>
        <v>247.494</v>
      </c>
      <c r="H12501" s="359"/>
    </row>
    <row r="12502" spans="1:8" s="196" customFormat="1" ht="30">
      <c r="A12502" s="749"/>
      <c r="B12502" s="776"/>
      <c r="C12502" s="742" t="s">
        <v>4848</v>
      </c>
      <c r="D12502" s="359" t="s">
        <v>40</v>
      </c>
      <c r="E12502" s="742">
        <v>1</v>
      </c>
      <c r="F12502" s="668">
        <v>11500</v>
      </c>
      <c r="G12502" s="880">
        <f t="shared" si="1012"/>
        <v>11500</v>
      </c>
      <c r="H12502" s="359"/>
    </row>
    <row r="12503" spans="1:8" s="196" customFormat="1" ht="30">
      <c r="A12503" s="749"/>
      <c r="B12503" s="776"/>
      <c r="C12503" s="742" t="s">
        <v>5039</v>
      </c>
      <c r="D12503" s="359" t="s">
        <v>4946</v>
      </c>
      <c r="E12503" s="742">
        <v>1</v>
      </c>
      <c r="F12503" s="668">
        <v>3776</v>
      </c>
      <c r="G12503" s="880">
        <v>377.6</v>
      </c>
      <c r="H12503" s="359"/>
    </row>
    <row r="12504" spans="1:8" s="196" customFormat="1">
      <c r="A12504" s="749"/>
      <c r="B12504" s="776"/>
      <c r="C12504" s="742" t="s">
        <v>722</v>
      </c>
      <c r="D12504" s="359" t="s">
        <v>577</v>
      </c>
      <c r="E12504" s="742">
        <v>6</v>
      </c>
      <c r="F12504" s="668">
        <v>1106</v>
      </c>
      <c r="G12504" s="880">
        <f>E12504*F12504/100</f>
        <v>66.36</v>
      </c>
      <c r="H12504" s="359"/>
    </row>
    <row r="12505" spans="1:8" s="196" customFormat="1">
      <c r="A12505" s="749"/>
      <c r="B12505" s="776"/>
      <c r="C12505" s="742" t="s">
        <v>723</v>
      </c>
      <c r="D12505" s="359" t="s">
        <v>98</v>
      </c>
      <c r="E12505" s="742">
        <v>0.2</v>
      </c>
      <c r="F12505" s="668">
        <v>9866</v>
      </c>
      <c r="G12505" s="880">
        <v>197</v>
      </c>
      <c r="H12505" s="359"/>
    </row>
    <row r="12506" spans="1:8" s="196" customFormat="1">
      <c r="A12506" s="749"/>
      <c r="B12506" s="776"/>
      <c r="C12506" s="742" t="s">
        <v>576</v>
      </c>
      <c r="D12506" s="359" t="s">
        <v>39</v>
      </c>
      <c r="E12506" s="742">
        <v>0.2</v>
      </c>
      <c r="F12506" s="668">
        <v>800</v>
      </c>
      <c r="G12506" s="880">
        <f t="shared" si="1012"/>
        <v>160</v>
      </c>
      <c r="H12506" s="359"/>
    </row>
    <row r="12507" spans="1:8" s="196" customFormat="1">
      <c r="A12507" s="749"/>
      <c r="B12507" s="776"/>
      <c r="C12507" s="742" t="s">
        <v>4836</v>
      </c>
      <c r="D12507" s="359" t="s">
        <v>592</v>
      </c>
      <c r="E12507" s="742">
        <v>66</v>
      </c>
      <c r="F12507" s="668">
        <v>602</v>
      </c>
      <c r="G12507" s="880">
        <v>198.66</v>
      </c>
      <c r="H12507" s="359"/>
    </row>
    <row r="12508" spans="1:8" s="196" customFormat="1" ht="30">
      <c r="A12508" s="749"/>
      <c r="B12508" s="776"/>
      <c r="C12508" s="742" t="s">
        <v>4849</v>
      </c>
      <c r="D12508" s="359" t="s">
        <v>4929</v>
      </c>
      <c r="E12508" s="877">
        <v>2</v>
      </c>
      <c r="F12508" s="668">
        <v>460</v>
      </c>
      <c r="G12508" s="880">
        <f t="shared" si="1012"/>
        <v>920</v>
      </c>
      <c r="H12508" s="359"/>
    </row>
    <row r="12509" spans="1:8" s="196" customFormat="1">
      <c r="A12509" s="749"/>
      <c r="B12509" s="776"/>
      <c r="C12509" s="872" t="s">
        <v>4844</v>
      </c>
      <c r="D12509" s="873" t="s">
        <v>4845</v>
      </c>
      <c r="E12509" s="872">
        <v>2</v>
      </c>
      <c r="F12509" s="874">
        <v>393</v>
      </c>
      <c r="G12509" s="880">
        <f t="shared" si="1012"/>
        <v>786</v>
      </c>
      <c r="H12509" s="359"/>
    </row>
    <row r="12510" spans="1:8" s="196" customFormat="1">
      <c r="A12510" s="749"/>
      <c r="B12510" s="776"/>
      <c r="C12510" s="872"/>
      <c r="D12510" s="873"/>
      <c r="E12510" s="872"/>
      <c r="F12510" s="874"/>
      <c r="G12510" s="889">
        <f>SUM(G12500:G12509)</f>
        <v>14717.960000000001</v>
      </c>
      <c r="H12510" s="359"/>
    </row>
    <row r="12511" spans="1:8" s="196" customFormat="1" ht="57">
      <c r="A12511" s="882" t="s">
        <v>698</v>
      </c>
      <c r="B12511" s="495" t="s">
        <v>5040</v>
      </c>
      <c r="C12511" s="697"/>
      <c r="D12511" s="695"/>
      <c r="E12511" s="697"/>
      <c r="F12511" s="672"/>
      <c r="G12511" s="891"/>
      <c r="H12511" s="285"/>
    </row>
    <row r="12512" spans="1:8" s="196" customFormat="1">
      <c r="A12512" s="896"/>
      <c r="B12512" s="776"/>
      <c r="C12512" s="744" t="s">
        <v>4882</v>
      </c>
      <c r="D12512" s="186" t="s">
        <v>5015</v>
      </c>
      <c r="E12512" s="744">
        <v>6.0000000000000001E-3</v>
      </c>
      <c r="F12512" s="668">
        <v>44141</v>
      </c>
      <c r="G12512" s="880">
        <f>F12512*E12512</f>
        <v>264.846</v>
      </c>
      <c r="H12512" s="359"/>
    </row>
    <row r="12513" spans="1:8" s="196" customFormat="1" ht="73.5" customHeight="1">
      <c r="A12513" s="896"/>
      <c r="B12513" s="776"/>
      <c r="C12513" s="742" t="s">
        <v>83</v>
      </c>
      <c r="D12513" s="359" t="s">
        <v>4885</v>
      </c>
      <c r="E12513" s="742">
        <v>6.0000000000000001E-3</v>
      </c>
      <c r="F12513" s="668">
        <v>41249</v>
      </c>
      <c r="G12513" s="880">
        <f t="shared" ref="G12513:G12521" si="1013">F12513*E12513</f>
        <v>247.494</v>
      </c>
      <c r="H12513" s="359"/>
    </row>
    <row r="12514" spans="1:8" s="196" customFormat="1" ht="30">
      <c r="A12514" s="896"/>
      <c r="B12514" s="776"/>
      <c r="C12514" s="742" t="s">
        <v>4848</v>
      </c>
      <c r="D12514" s="359" t="s">
        <v>40</v>
      </c>
      <c r="E12514" s="742">
        <v>1</v>
      </c>
      <c r="F12514" s="668">
        <v>11500</v>
      </c>
      <c r="G12514" s="880">
        <f t="shared" si="1013"/>
        <v>11500</v>
      </c>
      <c r="H12514" s="359"/>
    </row>
    <row r="12515" spans="1:8" s="196" customFormat="1" ht="30">
      <c r="A12515" s="896"/>
      <c r="B12515" s="776"/>
      <c r="C12515" s="742" t="s">
        <v>5039</v>
      </c>
      <c r="D12515" s="359" t="s">
        <v>4946</v>
      </c>
      <c r="E12515" s="742">
        <v>1</v>
      </c>
      <c r="F12515" s="668">
        <v>3776</v>
      </c>
      <c r="G12515" s="880">
        <v>377.6</v>
      </c>
      <c r="H12515" s="359"/>
    </row>
    <row r="12516" spans="1:8" s="196" customFormat="1">
      <c r="A12516" s="896"/>
      <c r="B12516" s="776"/>
      <c r="C12516" s="742" t="s">
        <v>722</v>
      </c>
      <c r="D12516" s="359" t="s">
        <v>577</v>
      </c>
      <c r="E12516" s="742">
        <v>6</v>
      </c>
      <c r="F12516" s="668">
        <v>1106</v>
      </c>
      <c r="G12516" s="880">
        <f>E12516*F12516/100</f>
        <v>66.36</v>
      </c>
      <c r="H12516" s="359"/>
    </row>
    <row r="12517" spans="1:8" s="196" customFormat="1">
      <c r="A12517" s="896"/>
      <c r="B12517" s="776"/>
      <c r="C12517" s="742" t="s">
        <v>723</v>
      </c>
      <c r="D12517" s="359" t="s">
        <v>39</v>
      </c>
      <c r="E12517" s="742">
        <v>0.1</v>
      </c>
      <c r="F12517" s="668">
        <v>9866</v>
      </c>
      <c r="G12517" s="880">
        <f t="shared" si="1013"/>
        <v>986.6</v>
      </c>
      <c r="H12517" s="359"/>
    </row>
    <row r="12518" spans="1:8" s="196" customFormat="1">
      <c r="A12518" s="896"/>
      <c r="B12518" s="776"/>
      <c r="C12518" s="872" t="s">
        <v>4844</v>
      </c>
      <c r="D12518" s="873" t="s">
        <v>4845</v>
      </c>
      <c r="E12518" s="872">
        <v>1</v>
      </c>
      <c r="F12518" s="874">
        <v>393</v>
      </c>
      <c r="G12518" s="880">
        <f t="shared" si="1013"/>
        <v>393</v>
      </c>
      <c r="H12518" s="359"/>
    </row>
    <row r="12519" spans="1:8" s="196" customFormat="1">
      <c r="A12519" s="896"/>
      <c r="B12519" s="776"/>
      <c r="C12519" s="742" t="s">
        <v>576</v>
      </c>
      <c r="D12519" s="359" t="s">
        <v>39</v>
      </c>
      <c r="E12519" s="742">
        <v>0.2</v>
      </c>
      <c r="F12519" s="668">
        <v>800</v>
      </c>
      <c r="G12519" s="880">
        <f t="shared" si="1013"/>
        <v>160</v>
      </c>
      <c r="H12519" s="359"/>
    </row>
    <row r="12520" spans="1:8" s="196" customFormat="1">
      <c r="A12520" s="896"/>
      <c r="B12520" s="776"/>
      <c r="C12520" s="742" t="s">
        <v>4836</v>
      </c>
      <c r="D12520" s="359" t="s">
        <v>592</v>
      </c>
      <c r="E12520" s="742">
        <v>66</v>
      </c>
      <c r="F12520" s="668">
        <v>602</v>
      </c>
      <c r="G12520" s="880">
        <v>198.66</v>
      </c>
      <c r="H12520" s="359"/>
    </row>
    <row r="12521" spans="1:8" s="196" customFormat="1" ht="30">
      <c r="A12521" s="896"/>
      <c r="B12521" s="776"/>
      <c r="C12521" s="742" t="s">
        <v>4849</v>
      </c>
      <c r="D12521" s="359" t="s">
        <v>4929</v>
      </c>
      <c r="E12521" s="877">
        <v>1</v>
      </c>
      <c r="F12521" s="668">
        <v>460</v>
      </c>
      <c r="G12521" s="880">
        <f t="shared" si="1013"/>
        <v>460</v>
      </c>
      <c r="H12521" s="359"/>
    </row>
    <row r="12522" spans="1:8" s="196" customFormat="1">
      <c r="A12522" s="896"/>
      <c r="B12522" s="776"/>
      <c r="C12522" s="742"/>
      <c r="D12522" s="359"/>
      <c r="E12522" s="877"/>
      <c r="F12522" s="668"/>
      <c r="G12522" s="889">
        <f>SUM(G12512:G12521)</f>
        <v>14654.560000000001</v>
      </c>
      <c r="H12522" s="359"/>
    </row>
    <row r="12523" spans="1:8" s="196" customFormat="1" ht="57">
      <c r="A12523" s="882" t="s">
        <v>702</v>
      </c>
      <c r="B12523" s="495" t="s">
        <v>5041</v>
      </c>
      <c r="C12523" s="697"/>
      <c r="D12523" s="695"/>
      <c r="E12523" s="697"/>
      <c r="F12523" s="672"/>
      <c r="G12523" s="891"/>
      <c r="H12523" s="285"/>
    </row>
    <row r="12524" spans="1:8" s="196" customFormat="1" ht="28.5">
      <c r="A12524" s="896"/>
      <c r="B12524" s="776"/>
      <c r="C12524" s="744" t="s">
        <v>4848</v>
      </c>
      <c r="D12524" s="186" t="s">
        <v>40</v>
      </c>
      <c r="E12524" s="744">
        <v>2</v>
      </c>
      <c r="F12524" s="673">
        <v>11500</v>
      </c>
      <c r="G12524" s="880">
        <f>F12524*E12524</f>
        <v>23000</v>
      </c>
      <c r="H12524" s="359"/>
    </row>
    <row r="12525" spans="1:8" s="196" customFormat="1">
      <c r="A12525" s="896"/>
      <c r="B12525" s="776"/>
      <c r="C12525" s="742" t="s">
        <v>722</v>
      </c>
      <c r="D12525" s="359" t="s">
        <v>577</v>
      </c>
      <c r="E12525" s="742">
        <v>6</v>
      </c>
      <c r="F12525" s="668">
        <v>1106</v>
      </c>
      <c r="G12525" s="880">
        <f>E12525*F12525/100</f>
        <v>66.36</v>
      </c>
      <c r="H12525" s="359"/>
    </row>
    <row r="12526" spans="1:8" s="196" customFormat="1">
      <c r="A12526" s="896"/>
      <c r="B12526" s="776"/>
      <c r="C12526" s="742" t="s">
        <v>723</v>
      </c>
      <c r="D12526" s="359" t="s">
        <v>39</v>
      </c>
      <c r="E12526" s="742">
        <v>0.4</v>
      </c>
      <c r="F12526" s="668">
        <v>9866</v>
      </c>
      <c r="G12526" s="880">
        <f t="shared" ref="G12526:G12533" si="1014">F12526*E12526</f>
        <v>3946.4</v>
      </c>
      <c r="H12526" s="359"/>
    </row>
    <row r="12527" spans="1:8" s="196" customFormat="1">
      <c r="A12527" s="896"/>
      <c r="B12527" s="776"/>
      <c r="C12527" s="742" t="s">
        <v>576</v>
      </c>
      <c r="D12527" s="359" t="s">
        <v>39</v>
      </c>
      <c r="E12527" s="742">
        <v>0.2</v>
      </c>
      <c r="F12527" s="668">
        <v>800</v>
      </c>
      <c r="G12527" s="880">
        <f t="shared" si="1014"/>
        <v>160</v>
      </c>
      <c r="H12527" s="359"/>
    </row>
    <row r="12528" spans="1:8" s="196" customFormat="1">
      <c r="A12528" s="896"/>
      <c r="B12528" s="776"/>
      <c r="C12528" s="742" t="s">
        <v>4882</v>
      </c>
      <c r="D12528" s="359" t="s">
        <v>5015</v>
      </c>
      <c r="E12528" s="742">
        <v>1.2E-2</v>
      </c>
      <c r="F12528" s="668">
        <v>44141</v>
      </c>
      <c r="G12528" s="880">
        <f t="shared" si="1014"/>
        <v>529.69200000000001</v>
      </c>
      <c r="H12528" s="359"/>
    </row>
    <row r="12529" spans="1:8" s="196" customFormat="1">
      <c r="A12529" s="896"/>
      <c r="B12529" s="776"/>
      <c r="C12529" s="742" t="s">
        <v>83</v>
      </c>
      <c r="D12529" s="359" t="s">
        <v>4885</v>
      </c>
      <c r="E12529" s="742">
        <v>1.2E-2</v>
      </c>
      <c r="F12529" s="668">
        <v>41249</v>
      </c>
      <c r="G12529" s="880">
        <f t="shared" si="1014"/>
        <v>494.988</v>
      </c>
      <c r="H12529" s="359"/>
    </row>
    <row r="12530" spans="1:8" s="196" customFormat="1" ht="30">
      <c r="A12530" s="896"/>
      <c r="B12530" s="776"/>
      <c r="C12530" s="742" t="s">
        <v>5039</v>
      </c>
      <c r="D12530" s="359" t="s">
        <v>4946</v>
      </c>
      <c r="E12530" s="742">
        <v>1</v>
      </c>
      <c r="F12530" s="668">
        <v>3776</v>
      </c>
      <c r="G12530" s="880">
        <v>377.6</v>
      </c>
      <c r="H12530" s="359"/>
    </row>
    <row r="12531" spans="1:8" s="196" customFormat="1">
      <c r="A12531" s="896"/>
      <c r="B12531" s="776"/>
      <c r="C12531" s="742" t="s">
        <v>4836</v>
      </c>
      <c r="D12531" s="359" t="s">
        <v>592</v>
      </c>
      <c r="E12531" s="742">
        <v>10</v>
      </c>
      <c r="F12531" s="668">
        <v>602</v>
      </c>
      <c r="G12531" s="880">
        <v>301</v>
      </c>
      <c r="H12531" s="359"/>
    </row>
    <row r="12532" spans="1:8" s="196" customFormat="1" ht="30">
      <c r="A12532" s="896"/>
      <c r="B12532" s="776"/>
      <c r="C12532" s="742" t="s">
        <v>4849</v>
      </c>
      <c r="D12532" s="359" t="s">
        <v>4929</v>
      </c>
      <c r="E12532" s="877">
        <v>1</v>
      </c>
      <c r="F12532" s="668">
        <v>460</v>
      </c>
      <c r="G12532" s="880">
        <f t="shared" si="1014"/>
        <v>460</v>
      </c>
      <c r="H12532" s="359"/>
    </row>
    <row r="12533" spans="1:8" s="196" customFormat="1">
      <c r="A12533" s="896"/>
      <c r="B12533" s="776"/>
      <c r="C12533" s="872" t="s">
        <v>4844</v>
      </c>
      <c r="D12533" s="873" t="s">
        <v>4845</v>
      </c>
      <c r="E12533" s="872">
        <v>1</v>
      </c>
      <c r="F12533" s="874">
        <v>393</v>
      </c>
      <c r="G12533" s="880">
        <f t="shared" si="1014"/>
        <v>393</v>
      </c>
      <c r="H12533" s="359"/>
    </row>
    <row r="12534" spans="1:8" s="196" customFormat="1">
      <c r="A12534" s="896"/>
      <c r="B12534" s="776"/>
      <c r="C12534" s="872"/>
      <c r="D12534" s="873"/>
      <c r="E12534" s="872"/>
      <c r="F12534" s="874"/>
      <c r="G12534" s="889">
        <f>SUM(G12524:G12533)</f>
        <v>29729.040000000001</v>
      </c>
      <c r="H12534" s="359"/>
    </row>
    <row r="12535" spans="1:8" s="196" customFormat="1" ht="57">
      <c r="A12535" s="882" t="s">
        <v>705</v>
      </c>
      <c r="B12535" s="495" t="s">
        <v>5042</v>
      </c>
      <c r="C12535" s="697"/>
      <c r="D12535" s="695"/>
      <c r="E12535" s="697"/>
      <c r="F12535" s="672"/>
      <c r="G12535" s="891"/>
      <c r="H12535" s="285"/>
    </row>
    <row r="12536" spans="1:8" s="196" customFormat="1" ht="30">
      <c r="A12536" s="749"/>
      <c r="B12536" s="776"/>
      <c r="C12536" s="742" t="s">
        <v>4848</v>
      </c>
      <c r="D12536" s="359" t="s">
        <v>40</v>
      </c>
      <c r="E12536" s="742">
        <v>2</v>
      </c>
      <c r="F12536" s="668">
        <v>11500</v>
      </c>
      <c r="G12536" s="880">
        <f>F12536*E12536</f>
        <v>23000</v>
      </c>
      <c r="H12536" s="359"/>
    </row>
    <row r="12537" spans="1:8" s="196" customFormat="1" ht="50.25" customHeight="1">
      <c r="A12537" s="749"/>
      <c r="B12537" s="776"/>
      <c r="C12537" s="742" t="s">
        <v>722</v>
      </c>
      <c r="D12537" s="359" t="s">
        <v>577</v>
      </c>
      <c r="E12537" s="742">
        <v>6</v>
      </c>
      <c r="F12537" s="668">
        <v>1106</v>
      </c>
      <c r="G12537" s="880">
        <f>E12537*F12537/100</f>
        <v>66.36</v>
      </c>
      <c r="H12537" s="359"/>
    </row>
    <row r="12538" spans="1:8" s="196" customFormat="1">
      <c r="A12538" s="749"/>
      <c r="B12538" s="776"/>
      <c r="C12538" s="742" t="s">
        <v>723</v>
      </c>
      <c r="D12538" s="359" t="s">
        <v>39</v>
      </c>
      <c r="E12538" s="742">
        <v>0.1</v>
      </c>
      <c r="F12538" s="668">
        <v>9866</v>
      </c>
      <c r="G12538" s="880">
        <f t="shared" ref="G12538:G12544" si="1015">F12538*E12538</f>
        <v>986.6</v>
      </c>
      <c r="H12538" s="359"/>
    </row>
    <row r="12539" spans="1:8" s="196" customFormat="1">
      <c r="A12539" s="749"/>
      <c r="B12539" s="776"/>
      <c r="C12539" s="742" t="s">
        <v>576</v>
      </c>
      <c r="D12539" s="359" t="s">
        <v>39</v>
      </c>
      <c r="E12539" s="742">
        <v>0.2</v>
      </c>
      <c r="F12539" s="668">
        <v>800</v>
      </c>
      <c r="G12539" s="880">
        <f>F12539*E12539</f>
        <v>160</v>
      </c>
      <c r="H12539" s="359"/>
    </row>
    <row r="12540" spans="1:8" s="196" customFormat="1">
      <c r="A12540" s="749"/>
      <c r="B12540" s="776"/>
      <c r="C12540" s="742" t="s">
        <v>4882</v>
      </c>
      <c r="D12540" s="359" t="s">
        <v>5015</v>
      </c>
      <c r="E12540" s="742">
        <v>1.2E-2</v>
      </c>
      <c r="F12540" s="668">
        <v>44141</v>
      </c>
      <c r="G12540" s="880">
        <f t="shared" si="1015"/>
        <v>529.69200000000001</v>
      </c>
      <c r="H12540" s="359"/>
    </row>
    <row r="12541" spans="1:8" s="196" customFormat="1">
      <c r="A12541" s="749"/>
      <c r="B12541" s="776"/>
      <c r="C12541" s="742" t="s">
        <v>83</v>
      </c>
      <c r="D12541" s="359" t="s">
        <v>4885</v>
      </c>
      <c r="E12541" s="742">
        <v>1.2E-2</v>
      </c>
      <c r="F12541" s="668">
        <v>41249</v>
      </c>
      <c r="G12541" s="880">
        <f t="shared" si="1015"/>
        <v>494.988</v>
      </c>
      <c r="H12541" s="359"/>
    </row>
    <row r="12542" spans="1:8" s="196" customFormat="1" ht="30">
      <c r="A12542" s="749"/>
      <c r="B12542" s="776"/>
      <c r="C12542" s="742" t="s">
        <v>5043</v>
      </c>
      <c r="D12542" s="359" t="s">
        <v>4946</v>
      </c>
      <c r="E12542" s="742">
        <v>1</v>
      </c>
      <c r="F12542" s="668">
        <v>3776</v>
      </c>
      <c r="G12542" s="880">
        <v>377.6</v>
      </c>
      <c r="H12542" s="359"/>
    </row>
    <row r="12543" spans="1:8" s="196" customFormat="1">
      <c r="A12543" s="749"/>
      <c r="B12543" s="776"/>
      <c r="C12543" s="742" t="s">
        <v>4836</v>
      </c>
      <c r="D12543" s="359" t="s">
        <v>592</v>
      </c>
      <c r="E12543" s="742">
        <v>10</v>
      </c>
      <c r="F12543" s="668">
        <v>602</v>
      </c>
      <c r="G12543" s="880">
        <v>301</v>
      </c>
      <c r="H12543" s="359"/>
    </row>
    <row r="12544" spans="1:8" s="196" customFormat="1" ht="30">
      <c r="A12544" s="749"/>
      <c r="B12544" s="776"/>
      <c r="C12544" s="742" t="s">
        <v>4849</v>
      </c>
      <c r="D12544" s="359" t="s">
        <v>4929</v>
      </c>
      <c r="E12544" s="877">
        <v>1</v>
      </c>
      <c r="F12544" s="668">
        <v>460</v>
      </c>
      <c r="G12544" s="880">
        <f t="shared" si="1015"/>
        <v>460</v>
      </c>
      <c r="H12544" s="359"/>
    </row>
    <row r="12545" spans="1:8" ht="24" customHeight="1">
      <c r="A12545" s="164"/>
      <c r="B12545" s="741" t="s">
        <v>35</v>
      </c>
      <c r="C12545" s="742"/>
      <c r="D12545" s="359"/>
      <c r="E12545" s="742"/>
      <c r="F12545" s="668"/>
      <c r="G12545" s="889">
        <f>SUM(G12536:G12544)</f>
        <v>26376.239999999998</v>
      </c>
      <c r="H12545" s="359"/>
    </row>
    <row r="12546" spans="1:8" ht="24" customHeight="1">
      <c r="A12546" s="1140" t="s">
        <v>22</v>
      </c>
      <c r="B12546" s="1111" t="s">
        <v>5384</v>
      </c>
      <c r="C12546" s="1111"/>
      <c r="D12546" s="1111"/>
      <c r="E12546" s="1111"/>
      <c r="F12546" s="1111"/>
      <c r="G12546" s="1111"/>
      <c r="H12546" s="1111"/>
    </row>
    <row r="12547" spans="1:8" ht="33.75" customHeight="1">
      <c r="A12547" s="1141" t="s">
        <v>4231</v>
      </c>
      <c r="B12547" s="960" t="s">
        <v>5386</v>
      </c>
      <c r="C12547" s="1190" t="s">
        <v>5501</v>
      </c>
      <c r="D12547" s="1190" t="s">
        <v>5502</v>
      </c>
      <c r="E12547" s="1185">
        <v>100</v>
      </c>
      <c r="F12547" s="1185">
        <v>1400</v>
      </c>
      <c r="G12547" s="1188">
        <f>E12547*F12547/500</f>
        <v>280</v>
      </c>
      <c r="H12547" s="359"/>
    </row>
    <row r="12548" spans="1:8" ht="24" customHeight="1">
      <c r="A12548" s="1141"/>
      <c r="B12548" s="741" t="s">
        <v>35</v>
      </c>
      <c r="C12548" s="1190"/>
      <c r="D12548" s="1190"/>
      <c r="E12548" s="1185"/>
      <c r="F12548" s="1185"/>
      <c r="G12548" s="1198">
        <f>SUM(G12547:G12547)</f>
        <v>280</v>
      </c>
      <c r="H12548" s="359"/>
    </row>
    <row r="12549" spans="1:8" ht="33" customHeight="1">
      <c r="A12549" s="1141" t="s">
        <v>4238</v>
      </c>
      <c r="B12549" s="960" t="s">
        <v>5388</v>
      </c>
      <c r="C12549" s="1190" t="s">
        <v>5501</v>
      </c>
      <c r="D12549" s="1190" t="s">
        <v>5502</v>
      </c>
      <c r="E12549" s="1185">
        <v>50</v>
      </c>
      <c r="F12549" s="1185">
        <v>1400</v>
      </c>
      <c r="G12549" s="1188">
        <f>E12549*F12549/500</f>
        <v>140</v>
      </c>
      <c r="H12549" s="359"/>
    </row>
    <row r="12550" spans="1:8" ht="15" customHeight="1">
      <c r="A12550" s="1205"/>
      <c r="B12550" s="740"/>
      <c r="C12550" s="1190" t="s">
        <v>5503</v>
      </c>
      <c r="D12550" s="1190" t="s">
        <v>40</v>
      </c>
      <c r="E12550" s="1185">
        <v>1</v>
      </c>
      <c r="F12550" s="1185">
        <v>90</v>
      </c>
      <c r="G12550" s="1188">
        <f t="shared" ref="G12550:G12551" si="1016">E12550*F12550</f>
        <v>90</v>
      </c>
      <c r="H12550" s="359"/>
    </row>
    <row r="12551" spans="1:8" ht="15" customHeight="1">
      <c r="A12551" s="1205"/>
      <c r="B12551" s="740"/>
      <c r="C12551" s="1190" t="s">
        <v>5504</v>
      </c>
      <c r="D12551" s="1190" t="s">
        <v>40</v>
      </c>
      <c r="E12551" s="1185">
        <v>1</v>
      </c>
      <c r="F12551" s="1185">
        <v>80</v>
      </c>
      <c r="G12551" s="1188">
        <f t="shared" si="1016"/>
        <v>80</v>
      </c>
      <c r="H12551" s="359"/>
    </row>
    <row r="12552" spans="1:8" ht="15" customHeight="1">
      <c r="A12552" s="1205"/>
      <c r="B12552" s="741" t="s">
        <v>35</v>
      </c>
      <c r="C12552" s="1190"/>
      <c r="D12552" s="1190"/>
      <c r="E12552" s="1185"/>
      <c r="F12552" s="1185"/>
      <c r="G12552" s="1198">
        <f>SUM(G12549:G12551)</f>
        <v>310</v>
      </c>
      <c r="H12552" s="359"/>
    </row>
    <row r="12553" spans="1:8" ht="15" customHeight="1">
      <c r="A12553" s="1140" t="s">
        <v>357</v>
      </c>
      <c r="B12553" s="1111" t="s">
        <v>5389</v>
      </c>
      <c r="C12553" s="1111"/>
      <c r="D12553" s="1111"/>
      <c r="E12553" s="1111"/>
      <c r="F12553" s="1111"/>
      <c r="G12553" s="1111"/>
      <c r="H12553" s="1111"/>
    </row>
    <row r="12554" spans="1:8" ht="49.5" customHeight="1">
      <c r="A12554" s="1141" t="s">
        <v>5380</v>
      </c>
      <c r="B12554" s="960" t="s">
        <v>5390</v>
      </c>
      <c r="C12554" s="1190" t="s">
        <v>5501</v>
      </c>
      <c r="D12554" s="1190" t="s">
        <v>5502</v>
      </c>
      <c r="E12554" s="1185">
        <v>50</v>
      </c>
      <c r="F12554" s="1185">
        <v>1400</v>
      </c>
      <c r="G12554" s="1188">
        <f>E12554*F12554/500</f>
        <v>140</v>
      </c>
      <c r="H12554" s="359"/>
    </row>
    <row r="12555" spans="1:8" ht="34.5" customHeight="1">
      <c r="A12555" s="1141" t="s">
        <v>5382</v>
      </c>
      <c r="B12555" s="960" t="s">
        <v>5391</v>
      </c>
      <c r="C12555" s="1190" t="s">
        <v>5501</v>
      </c>
      <c r="D12555" s="1190" t="s">
        <v>5502</v>
      </c>
      <c r="E12555" s="1185">
        <v>50</v>
      </c>
      <c r="F12555" s="1185">
        <v>1400</v>
      </c>
      <c r="G12555" s="1188">
        <f>E12555*F12555/500</f>
        <v>140</v>
      </c>
      <c r="H12555" s="359"/>
    </row>
    <row r="12556" spans="1:8" s="196" customFormat="1" ht="28.5">
      <c r="A12556" s="1140" t="s">
        <v>5383</v>
      </c>
      <c r="B12556" s="1111" t="s">
        <v>5392</v>
      </c>
      <c r="C12556" s="1111"/>
      <c r="D12556" s="1111"/>
      <c r="E12556" s="1111"/>
      <c r="F12556" s="1111"/>
      <c r="G12556" s="1111"/>
      <c r="H12556" s="1111"/>
    </row>
    <row r="12557" spans="1:8" s="196" customFormat="1">
      <c r="A12557" s="1141" t="s">
        <v>5385</v>
      </c>
      <c r="B12557" s="960" t="s">
        <v>5393</v>
      </c>
      <c r="C12557" s="1184" t="s">
        <v>5480</v>
      </c>
      <c r="D12557" s="1185" t="s">
        <v>39</v>
      </c>
      <c r="E12557" s="1186">
        <v>1E-4</v>
      </c>
      <c r="F12557" s="1187">
        <v>5000</v>
      </c>
      <c r="G12557" s="1188">
        <f>E12557*F12557</f>
        <v>0.5</v>
      </c>
      <c r="H12557" s="1195"/>
    </row>
    <row r="12558" spans="1:8" s="196" customFormat="1">
      <c r="A12558" s="1189"/>
      <c r="B12558" s="1190"/>
      <c r="C12558" s="1184" t="s">
        <v>5481</v>
      </c>
      <c r="D12558" s="1185" t="s">
        <v>98</v>
      </c>
      <c r="E12558" s="1186">
        <v>1E-4</v>
      </c>
      <c r="F12558" s="1187">
        <v>4500</v>
      </c>
      <c r="G12558" s="1188">
        <f t="shared" ref="G12558:G12562" si="1017">E12558*F12558</f>
        <v>0.45</v>
      </c>
      <c r="H12558" s="1195"/>
    </row>
    <row r="12559" spans="1:8" s="196" customFormat="1">
      <c r="A12559" s="1189"/>
      <c r="B12559" s="1191"/>
      <c r="C12559" s="1184" t="s">
        <v>5482</v>
      </c>
      <c r="D12559" s="1185" t="s">
        <v>98</v>
      </c>
      <c r="E12559" s="1192">
        <v>2E-3</v>
      </c>
      <c r="F12559" s="1187">
        <v>1200</v>
      </c>
      <c r="G12559" s="1188">
        <f t="shared" si="1017"/>
        <v>2.4</v>
      </c>
      <c r="H12559" s="1195"/>
    </row>
    <row r="12560" spans="1:8" s="196" customFormat="1">
      <c r="A12560" s="1189"/>
      <c r="B12560" s="1191"/>
      <c r="C12560" s="1184" t="s">
        <v>5483</v>
      </c>
      <c r="D12560" s="1185" t="s">
        <v>98</v>
      </c>
      <c r="E12560" s="1193">
        <v>1E-4</v>
      </c>
      <c r="F12560" s="1187">
        <v>2950</v>
      </c>
      <c r="G12560" s="1188">
        <f t="shared" si="1017"/>
        <v>0.29500000000000004</v>
      </c>
      <c r="H12560" s="1195"/>
    </row>
    <row r="12561" spans="1:8" s="196" customFormat="1">
      <c r="A12561" s="1189"/>
      <c r="B12561" s="1191"/>
      <c r="C12561" s="1184" t="s">
        <v>5484</v>
      </c>
      <c r="D12561" s="1185" t="s">
        <v>98</v>
      </c>
      <c r="E12561" s="1193">
        <v>1E-4</v>
      </c>
      <c r="F12561" s="1187">
        <v>6000</v>
      </c>
      <c r="G12561" s="1188">
        <f t="shared" si="1017"/>
        <v>0.6</v>
      </c>
      <c r="H12561" s="1195"/>
    </row>
    <row r="12562" spans="1:8" s="196" customFormat="1">
      <c r="A12562" s="1189"/>
      <c r="B12562" s="1191"/>
      <c r="C12562" s="1184" t="s">
        <v>5485</v>
      </c>
      <c r="D12562" s="1185" t="s">
        <v>98</v>
      </c>
      <c r="E12562" s="1192">
        <v>1E-4</v>
      </c>
      <c r="F12562" s="1187">
        <v>210</v>
      </c>
      <c r="G12562" s="1188">
        <f t="shared" si="1017"/>
        <v>2.1000000000000001E-2</v>
      </c>
      <c r="H12562" s="1195"/>
    </row>
    <row r="12563" spans="1:8" s="196" customFormat="1">
      <c r="A12563" s="1189"/>
      <c r="B12563" s="1191"/>
      <c r="C12563" s="1194"/>
      <c r="D12563" s="1195"/>
      <c r="E12563" s="1196"/>
      <c r="F12563" s="1197" t="s">
        <v>343</v>
      </c>
      <c r="G12563" s="1198">
        <f>SUM(G12557:G12562)</f>
        <v>4.2659999999999991</v>
      </c>
      <c r="H12563" s="1195"/>
    </row>
    <row r="12564" spans="1:8" s="196" customFormat="1">
      <c r="A12564" s="1183" t="s">
        <v>5387</v>
      </c>
      <c r="B12564" s="960" t="s">
        <v>5394</v>
      </c>
      <c r="C12564" s="1184" t="s">
        <v>5480</v>
      </c>
      <c r="D12564" s="1185" t="s">
        <v>39</v>
      </c>
      <c r="E12564" s="1186">
        <v>1E-4</v>
      </c>
      <c r="F12564" s="1187">
        <v>5000</v>
      </c>
      <c r="G12564" s="1188">
        <f t="shared" ref="G12564:G12569" si="1018">E12564*F12564</f>
        <v>0.5</v>
      </c>
      <c r="H12564" s="1185"/>
    </row>
    <row r="12565" spans="1:8" s="196" customFormat="1">
      <c r="A12565" s="1183"/>
      <c r="B12565" s="1199"/>
      <c r="C12565" s="1184" t="s">
        <v>5481</v>
      </c>
      <c r="D12565" s="1185" t="s">
        <v>98</v>
      </c>
      <c r="E12565" s="1186">
        <v>1E-4</v>
      </c>
      <c r="F12565" s="1187">
        <v>4500</v>
      </c>
      <c r="G12565" s="1188">
        <f t="shared" si="1018"/>
        <v>0.45</v>
      </c>
      <c r="H12565" s="1185"/>
    </row>
    <row r="12566" spans="1:8" s="196" customFormat="1">
      <c r="A12566" s="1183"/>
      <c r="B12566" s="1199"/>
      <c r="C12566" s="1184" t="s">
        <v>5482</v>
      </c>
      <c r="D12566" s="1185" t="s">
        <v>98</v>
      </c>
      <c r="E12566" s="1192">
        <v>2E-3</v>
      </c>
      <c r="F12566" s="1187">
        <v>1200</v>
      </c>
      <c r="G12566" s="1188">
        <f t="shared" si="1018"/>
        <v>2.4</v>
      </c>
      <c r="H12566" s="1185"/>
    </row>
    <row r="12567" spans="1:8" s="196" customFormat="1">
      <c r="A12567" s="1183"/>
      <c r="B12567" s="1199"/>
      <c r="C12567" s="1184" t="s">
        <v>5483</v>
      </c>
      <c r="D12567" s="1185" t="s">
        <v>98</v>
      </c>
      <c r="E12567" s="1193">
        <v>1E-4</v>
      </c>
      <c r="F12567" s="1187">
        <v>2950</v>
      </c>
      <c r="G12567" s="1188">
        <f t="shared" si="1018"/>
        <v>0.29500000000000004</v>
      </c>
      <c r="H12567" s="1185"/>
    </row>
    <row r="12568" spans="1:8" s="196" customFormat="1">
      <c r="A12568" s="1183"/>
      <c r="B12568" s="1199"/>
      <c r="C12568" s="1184" t="s">
        <v>5484</v>
      </c>
      <c r="D12568" s="1185" t="s">
        <v>98</v>
      </c>
      <c r="E12568" s="1193">
        <v>1E-4</v>
      </c>
      <c r="F12568" s="1187">
        <v>6000</v>
      </c>
      <c r="G12568" s="1188">
        <f t="shared" si="1018"/>
        <v>0.6</v>
      </c>
      <c r="H12568" s="1185"/>
    </row>
    <row r="12569" spans="1:8" s="196" customFormat="1">
      <c r="A12569" s="1183"/>
      <c r="B12569" s="1199"/>
      <c r="C12569" s="1184" t="s">
        <v>5485</v>
      </c>
      <c r="D12569" s="1185" t="s">
        <v>98</v>
      </c>
      <c r="E12569" s="1192">
        <v>1E-4</v>
      </c>
      <c r="F12569" s="1187">
        <v>210</v>
      </c>
      <c r="G12569" s="1188">
        <f t="shared" si="1018"/>
        <v>2.1000000000000001E-2</v>
      </c>
      <c r="H12569" s="1185"/>
    </row>
    <row r="12570" spans="1:8" s="196" customFormat="1">
      <c r="A12570" s="1183"/>
      <c r="B12570" s="1191" t="s">
        <v>35</v>
      </c>
      <c r="C12570" s="1194"/>
      <c r="D12570" s="1195"/>
      <c r="E12570" s="1196"/>
      <c r="F12570" s="1197" t="s">
        <v>343</v>
      </c>
      <c r="G12570" s="1198">
        <f>SUM(G12564:G12569)</f>
        <v>4.2659999999999991</v>
      </c>
      <c r="H12570" s="1195"/>
    </row>
    <row r="12571" spans="1:8" s="196" customFormat="1">
      <c r="A12571" s="1183" t="s">
        <v>5977</v>
      </c>
      <c r="B12571" s="960" t="s">
        <v>5395</v>
      </c>
      <c r="C12571" s="1184" t="s">
        <v>5486</v>
      </c>
      <c r="D12571" s="1185" t="s">
        <v>39</v>
      </c>
      <c r="E12571" s="1186">
        <v>5.0000000000000002E-5</v>
      </c>
      <c r="F12571" s="1187">
        <v>5800</v>
      </c>
      <c r="G12571" s="1188">
        <f>E12571*F12571</f>
        <v>0.29000000000000004</v>
      </c>
      <c r="H12571" s="1185"/>
    </row>
    <row r="12572" spans="1:8" s="196" customFormat="1">
      <c r="A12572" s="1183"/>
      <c r="B12572" s="1199"/>
      <c r="C12572" s="1184" t="s">
        <v>5487</v>
      </c>
      <c r="D12572" s="1185" t="s">
        <v>39</v>
      </c>
      <c r="E12572" s="1186">
        <v>5.0000000000000002E-5</v>
      </c>
      <c r="F12572" s="1187">
        <v>5600</v>
      </c>
      <c r="G12572" s="1188">
        <f>E12572*F12572</f>
        <v>0.28000000000000003</v>
      </c>
      <c r="H12572" s="1185"/>
    </row>
    <row r="12573" spans="1:8" s="196" customFormat="1">
      <c r="A12573" s="1183"/>
      <c r="B12573" s="1199"/>
      <c r="C12573" s="1184" t="s">
        <v>5488</v>
      </c>
      <c r="D12573" s="1185" t="s">
        <v>39</v>
      </c>
      <c r="E12573" s="1192">
        <v>1E-3</v>
      </c>
      <c r="F12573" s="1200">
        <v>390</v>
      </c>
      <c r="G12573" s="1188">
        <f>E12573*F12573</f>
        <v>0.39</v>
      </c>
      <c r="H12573" s="1185"/>
    </row>
    <row r="12574" spans="1:8" s="196" customFormat="1">
      <c r="A12574" s="1183"/>
      <c r="B12574" s="1199"/>
      <c r="C12574" s="1184" t="s">
        <v>5489</v>
      </c>
      <c r="D12574" s="1185" t="s">
        <v>39</v>
      </c>
      <c r="E12574" s="1192">
        <v>1E-3</v>
      </c>
      <c r="F12574" s="1200">
        <v>390</v>
      </c>
      <c r="G12574" s="1188">
        <f>E12574*F12574</f>
        <v>0.39</v>
      </c>
      <c r="H12574" s="1185"/>
    </row>
    <row r="12575" spans="1:8" s="196" customFormat="1">
      <c r="A12575" s="1183"/>
      <c r="B12575" s="1199"/>
      <c r="C12575" s="1184" t="s">
        <v>5490</v>
      </c>
      <c r="D12575" s="1185" t="s">
        <v>98</v>
      </c>
      <c r="E12575" s="1192">
        <v>1.5E-3</v>
      </c>
      <c r="F12575" s="1187">
        <v>1300</v>
      </c>
      <c r="G12575" s="1188">
        <v>1.9</v>
      </c>
      <c r="H12575" s="1185"/>
    </row>
    <row r="12576" spans="1:8" s="196" customFormat="1">
      <c r="A12576" s="1183"/>
      <c r="B12576" s="1199"/>
      <c r="C12576" s="1184" t="s">
        <v>5491</v>
      </c>
      <c r="D12576" s="1185" t="s">
        <v>39</v>
      </c>
      <c r="E12576" s="1186">
        <v>2.0000000000000001E-4</v>
      </c>
      <c r="F12576" s="1187">
        <v>4500</v>
      </c>
      <c r="G12576" s="1188">
        <f>E12576*F12576</f>
        <v>0.9</v>
      </c>
      <c r="H12576" s="1185"/>
    </row>
    <row r="12577" spans="1:8" s="196" customFormat="1">
      <c r="A12577" s="1183"/>
      <c r="B12577" s="1199"/>
      <c r="C12577" s="1184" t="s">
        <v>5492</v>
      </c>
      <c r="D12577" s="1185" t="s">
        <v>98</v>
      </c>
      <c r="E12577" s="1192">
        <v>3.0000000000000001E-3</v>
      </c>
      <c r="F12577" s="1187">
        <v>3500</v>
      </c>
      <c r="G12577" s="1188">
        <f>E12577*F12577</f>
        <v>10.5</v>
      </c>
      <c r="H12577" s="1185"/>
    </row>
    <row r="12578" spans="1:8" s="196" customFormat="1">
      <c r="A12578" s="1183"/>
      <c r="B12578" s="1199"/>
      <c r="C12578" s="1184" t="s">
        <v>5493</v>
      </c>
      <c r="D12578" s="1185" t="s">
        <v>98</v>
      </c>
      <c r="E12578" s="1186">
        <v>8.9999999999999998E-4</v>
      </c>
      <c r="F12578" s="1187">
        <v>890</v>
      </c>
      <c r="G12578" s="1188">
        <f>E12578*F12578</f>
        <v>0.80099999999999993</v>
      </c>
      <c r="H12578" s="1185"/>
    </row>
    <row r="12579" spans="1:8" s="196" customFormat="1">
      <c r="A12579" s="1183"/>
      <c r="B12579" s="1191" t="s">
        <v>35</v>
      </c>
      <c r="C12579" s="1194"/>
      <c r="D12579" s="1195"/>
      <c r="E12579" s="1196"/>
      <c r="F12579" s="1197"/>
      <c r="G12579" s="1198">
        <f>SUM(G12571:G12578)</f>
        <v>15.451000000000001</v>
      </c>
      <c r="H12579" s="1201"/>
    </row>
    <row r="12580" spans="1:8" s="196" customFormat="1">
      <c r="A12580" s="1183" t="s">
        <v>5978</v>
      </c>
      <c r="B12580" s="960" t="s">
        <v>5396</v>
      </c>
      <c r="C12580" s="1184" t="s">
        <v>5486</v>
      </c>
      <c r="D12580" s="1185" t="s">
        <v>39</v>
      </c>
      <c r="E12580" s="1186">
        <v>5.0000000000000002E-5</v>
      </c>
      <c r="F12580" s="1187">
        <v>5800</v>
      </c>
      <c r="G12580" s="1188">
        <f>E12580*F12580</f>
        <v>0.29000000000000004</v>
      </c>
      <c r="H12580" s="1185"/>
    </row>
    <row r="12581" spans="1:8" s="196" customFormat="1">
      <c r="A12581" s="1183"/>
      <c r="B12581" s="1199"/>
      <c r="C12581" s="1184" t="s">
        <v>5487</v>
      </c>
      <c r="D12581" s="1185" t="s">
        <v>39</v>
      </c>
      <c r="E12581" s="1186">
        <v>5.0000000000000002E-5</v>
      </c>
      <c r="F12581" s="1187">
        <v>5600</v>
      </c>
      <c r="G12581" s="1188">
        <f>E12581*F12581</f>
        <v>0.28000000000000003</v>
      </c>
      <c r="H12581" s="1185"/>
    </row>
    <row r="12582" spans="1:8" s="196" customFormat="1">
      <c r="A12582" s="1189"/>
      <c r="B12582" s="1199"/>
      <c r="C12582" s="1184" t="s">
        <v>5488</v>
      </c>
      <c r="D12582" s="1185" t="s">
        <v>39</v>
      </c>
      <c r="E12582" s="1192">
        <v>1E-3</v>
      </c>
      <c r="F12582" s="1200">
        <v>390</v>
      </c>
      <c r="G12582" s="1188">
        <f>E12582*F12582</f>
        <v>0.39</v>
      </c>
      <c r="H12582" s="1185"/>
    </row>
    <row r="12583" spans="1:8" s="196" customFormat="1">
      <c r="A12583" s="1189"/>
      <c r="B12583" s="1199"/>
      <c r="C12583" s="1184" t="s">
        <v>5489</v>
      </c>
      <c r="D12583" s="1185" t="s">
        <v>39</v>
      </c>
      <c r="E12583" s="1192">
        <v>1E-3</v>
      </c>
      <c r="F12583" s="1200">
        <v>390</v>
      </c>
      <c r="G12583" s="1188">
        <f>E12583*F12583</f>
        <v>0.39</v>
      </c>
      <c r="H12583" s="1185"/>
    </row>
    <row r="12584" spans="1:8" s="196" customFormat="1">
      <c r="A12584" s="1189"/>
      <c r="B12584" s="1199"/>
      <c r="C12584" s="1184" t="s">
        <v>5490</v>
      </c>
      <c r="D12584" s="1185" t="s">
        <v>98</v>
      </c>
      <c r="E12584" s="1192">
        <v>1.5E-3</v>
      </c>
      <c r="F12584" s="1187">
        <v>1300</v>
      </c>
      <c r="G12584" s="1188">
        <v>1.9</v>
      </c>
      <c r="H12584" s="1185"/>
    </row>
    <row r="12585" spans="1:8" s="196" customFormat="1">
      <c r="A12585" s="1189"/>
      <c r="B12585" s="1199"/>
      <c r="C12585" s="1184" t="s">
        <v>5491</v>
      </c>
      <c r="D12585" s="1185" t="s">
        <v>39</v>
      </c>
      <c r="E12585" s="1186">
        <v>2.0000000000000001E-4</v>
      </c>
      <c r="F12585" s="1187">
        <v>4500</v>
      </c>
      <c r="G12585" s="1188">
        <f>E12585*F12585</f>
        <v>0.9</v>
      </c>
      <c r="H12585" s="1185"/>
    </row>
    <row r="12586" spans="1:8" s="196" customFormat="1">
      <c r="A12586" s="1189"/>
      <c r="B12586" s="1199"/>
      <c r="C12586" s="1184" t="s">
        <v>5492</v>
      </c>
      <c r="D12586" s="1185" t="s">
        <v>98</v>
      </c>
      <c r="E12586" s="1192">
        <v>3.0000000000000001E-3</v>
      </c>
      <c r="F12586" s="1187">
        <v>3500</v>
      </c>
      <c r="G12586" s="1188">
        <f>E12586*F12586</f>
        <v>10.5</v>
      </c>
      <c r="H12586" s="1185"/>
    </row>
    <row r="12587" spans="1:8" s="196" customFormat="1">
      <c r="A12587" s="1189"/>
      <c r="B12587" s="1199"/>
      <c r="C12587" s="1184" t="s">
        <v>5493</v>
      </c>
      <c r="D12587" s="1185" t="s">
        <v>98</v>
      </c>
      <c r="E12587" s="1186">
        <v>8.9999999999999998E-4</v>
      </c>
      <c r="F12587" s="1187">
        <v>890</v>
      </c>
      <c r="G12587" s="1188">
        <f>E12587*F12587</f>
        <v>0.80099999999999993</v>
      </c>
      <c r="H12587" s="1185"/>
    </row>
    <row r="12588" spans="1:8" s="196" customFormat="1">
      <c r="A12588" s="1189"/>
      <c r="B12588" s="1191" t="s">
        <v>35</v>
      </c>
      <c r="C12588" s="1194"/>
      <c r="D12588" s="1195"/>
      <c r="E12588" s="1196"/>
      <c r="F12588" s="1197"/>
      <c r="G12588" s="1198">
        <f>SUM(G12580:G12587)</f>
        <v>15.451000000000001</v>
      </c>
      <c r="H12588" s="1201"/>
    </row>
    <row r="12589" spans="1:8" ht="71.25">
      <c r="A12589" s="1113">
        <v>11</v>
      </c>
      <c r="B12589" s="1114" t="s">
        <v>5397</v>
      </c>
      <c r="C12589" s="303" t="s">
        <v>5055</v>
      </c>
      <c r="D12589" s="1105" t="s">
        <v>40</v>
      </c>
      <c r="E12589" s="258">
        <v>2</v>
      </c>
      <c r="F12589" s="649">
        <f>4500/500</f>
        <v>9</v>
      </c>
      <c r="G12589" s="701">
        <f t="shared" ref="G12589:G12590" si="1019">E12589*F12589</f>
        <v>18</v>
      </c>
      <c r="H12589" s="359"/>
    </row>
    <row r="12590" spans="1:8" ht="15" customHeight="1">
      <c r="A12590" s="1113"/>
      <c r="B12590" s="1114"/>
      <c r="C12590" s="425" t="s">
        <v>5056</v>
      </c>
      <c r="D12590" s="1105" t="s">
        <v>40</v>
      </c>
      <c r="E12590" s="258">
        <v>5.0000000000000001E-3</v>
      </c>
      <c r="F12590" s="649">
        <v>21000</v>
      </c>
      <c r="G12590" s="701">
        <f t="shared" si="1019"/>
        <v>105</v>
      </c>
      <c r="H12590" s="359"/>
    </row>
    <row r="12591" spans="1:8" ht="20.25" customHeight="1">
      <c r="A12591" s="1113"/>
      <c r="B12591" s="1114" t="s">
        <v>579</v>
      </c>
      <c r="C12591" s="742"/>
      <c r="D12591" s="359"/>
      <c r="E12591" s="742"/>
      <c r="F12591" s="668"/>
      <c r="G12591" s="889">
        <f>SUM(G12589:G12590)</f>
        <v>123</v>
      </c>
      <c r="H12591" s="359"/>
    </row>
    <row r="12592" spans="1:8" ht="20.25" customHeight="1">
      <c r="A12592" s="1142">
        <v>12</v>
      </c>
      <c r="B12592" s="1114" t="s">
        <v>5398</v>
      </c>
      <c r="C12592" s="742"/>
      <c r="D12592" s="359"/>
      <c r="E12592" s="742"/>
      <c r="F12592" s="668"/>
      <c r="G12592" s="889">
        <v>0</v>
      </c>
      <c r="H12592" s="359"/>
    </row>
    <row r="12593" spans="1:8" ht="20.25" customHeight="1">
      <c r="A12593" s="1142">
        <v>13</v>
      </c>
      <c r="B12593" s="1114" t="s">
        <v>5374</v>
      </c>
      <c r="C12593" s="742"/>
      <c r="D12593" s="359"/>
      <c r="E12593" s="742"/>
      <c r="F12593" s="668"/>
      <c r="G12593" s="889">
        <v>0</v>
      </c>
      <c r="H12593" s="359"/>
    </row>
    <row r="12594" spans="1:8" ht="20.25" customHeight="1">
      <c r="A12594" s="1142">
        <v>14</v>
      </c>
      <c r="B12594" s="1114" t="s">
        <v>5440</v>
      </c>
      <c r="C12594" s="742"/>
      <c r="D12594" s="359"/>
      <c r="E12594" s="742"/>
      <c r="F12594" s="668"/>
      <c r="G12594" s="889">
        <v>0</v>
      </c>
      <c r="H12594" s="359"/>
    </row>
    <row r="12595" spans="1:8" ht="33" customHeight="1">
      <c r="A12595" s="1116" t="s">
        <v>5979</v>
      </c>
      <c r="B12595" s="1210" t="s">
        <v>5443</v>
      </c>
      <c r="C12595" s="1208"/>
      <c r="D12595" s="1208"/>
      <c r="E12595" s="1208"/>
      <c r="F12595" s="1208"/>
      <c r="G12595" s="1208"/>
      <c r="H12595" s="1208"/>
    </row>
    <row r="12596" spans="1:8" ht="53.25" customHeight="1">
      <c r="A12596" s="1143" t="s">
        <v>5980</v>
      </c>
      <c r="B12596" s="1119" t="s">
        <v>5400</v>
      </c>
      <c r="C12596" s="1184" t="s">
        <v>5514</v>
      </c>
      <c r="D12596" s="1185" t="s">
        <v>40</v>
      </c>
      <c r="E12596" s="1184">
        <v>1</v>
      </c>
      <c r="F12596" s="1202">
        <v>80</v>
      </c>
      <c r="G12596" s="1188">
        <v>80</v>
      </c>
      <c r="H12596" s="359"/>
    </row>
    <row r="12597" spans="1:8" ht="20.25" customHeight="1">
      <c r="A12597" s="1113"/>
      <c r="B12597" s="1114"/>
      <c r="C12597" s="1184" t="s">
        <v>5515</v>
      </c>
      <c r="D12597" s="1185" t="s">
        <v>40</v>
      </c>
      <c r="E12597" s="1184">
        <v>1</v>
      </c>
      <c r="F12597" s="1202">
        <v>200</v>
      </c>
      <c r="G12597" s="1188">
        <v>200</v>
      </c>
      <c r="H12597" s="359"/>
    </row>
    <row r="12598" spans="1:8" ht="20.25" customHeight="1">
      <c r="A12598" s="1113"/>
      <c r="B12598" s="1114"/>
      <c r="C12598" s="1184" t="s">
        <v>5516</v>
      </c>
      <c r="D12598" s="1185" t="s">
        <v>40</v>
      </c>
      <c r="E12598" s="1184">
        <v>2</v>
      </c>
      <c r="F12598" s="1202">
        <v>45</v>
      </c>
      <c r="G12598" s="1188">
        <v>90</v>
      </c>
      <c r="H12598" s="359"/>
    </row>
    <row r="12599" spans="1:8" ht="20.25" customHeight="1">
      <c r="A12599" s="1113"/>
      <c r="B12599" s="1114"/>
      <c r="C12599" s="1184" t="s">
        <v>5517</v>
      </c>
      <c r="D12599" s="1185" t="s">
        <v>40</v>
      </c>
      <c r="E12599" s="1184">
        <v>1</v>
      </c>
      <c r="F12599" s="1202">
        <v>520</v>
      </c>
      <c r="G12599" s="1188">
        <v>520</v>
      </c>
      <c r="H12599" s="359"/>
    </row>
    <row r="12600" spans="1:8" ht="20.25" customHeight="1">
      <c r="A12600" s="1113"/>
      <c r="B12600" s="1114"/>
      <c r="C12600" s="1184" t="s">
        <v>5518</v>
      </c>
      <c r="D12600" s="1185" t="s">
        <v>40</v>
      </c>
      <c r="E12600" s="1184">
        <v>2</v>
      </c>
      <c r="F12600" s="1202">
        <v>90</v>
      </c>
      <c r="G12600" s="1188">
        <v>180</v>
      </c>
      <c r="H12600" s="359"/>
    </row>
    <row r="12601" spans="1:8" ht="20.25" customHeight="1">
      <c r="A12601" s="1113"/>
      <c r="B12601" s="1114"/>
      <c r="C12601" s="1184" t="s">
        <v>5501</v>
      </c>
      <c r="D12601" s="1185" t="s">
        <v>725</v>
      </c>
      <c r="E12601" s="1184">
        <v>1</v>
      </c>
      <c r="F12601" s="1202">
        <v>1150</v>
      </c>
      <c r="G12601" s="1188">
        <v>1150</v>
      </c>
      <c r="H12601" s="359"/>
    </row>
    <row r="12602" spans="1:8" ht="20.25" customHeight="1">
      <c r="A12602" s="1113"/>
      <c r="B12602" s="1114"/>
      <c r="C12602" s="1184" t="s">
        <v>5519</v>
      </c>
      <c r="D12602" s="1185"/>
      <c r="E12602" s="1184"/>
      <c r="F12602" s="1202"/>
      <c r="G12602" s="1188"/>
      <c r="H12602" s="359"/>
    </row>
    <row r="12603" spans="1:8" ht="20.25" customHeight="1">
      <c r="A12603" s="1113"/>
      <c r="B12603" s="1114"/>
      <c r="C12603" s="1184" t="s">
        <v>5520</v>
      </c>
      <c r="D12603" s="1185" t="s">
        <v>5521</v>
      </c>
      <c r="E12603" s="1184">
        <v>2</v>
      </c>
      <c r="F12603" s="1202">
        <v>1000</v>
      </c>
      <c r="G12603" s="1188">
        <v>2000</v>
      </c>
      <c r="H12603" s="359"/>
    </row>
    <row r="12604" spans="1:8" ht="41.25" customHeight="1">
      <c r="A12604" s="1113"/>
      <c r="B12604" s="1114"/>
      <c r="C12604" s="1184" t="s">
        <v>5522</v>
      </c>
      <c r="D12604" s="1185" t="s">
        <v>5523</v>
      </c>
      <c r="E12604" s="1184">
        <v>2</v>
      </c>
      <c r="F12604" s="1202">
        <v>5000</v>
      </c>
      <c r="G12604" s="1188">
        <v>10000</v>
      </c>
      <c r="H12604" s="359"/>
    </row>
    <row r="12605" spans="1:8" ht="17.25" customHeight="1">
      <c r="A12605" s="1113"/>
      <c r="B12605" s="1114"/>
      <c r="C12605" s="1184" t="s">
        <v>5524</v>
      </c>
      <c r="D12605" s="1185" t="s">
        <v>5523</v>
      </c>
      <c r="E12605" s="1184">
        <v>1</v>
      </c>
      <c r="F12605" s="1202">
        <v>1000</v>
      </c>
      <c r="G12605" s="1188">
        <v>1000</v>
      </c>
      <c r="H12605" s="359"/>
    </row>
    <row r="12606" spans="1:8" ht="20.25" customHeight="1">
      <c r="A12606" s="1113"/>
      <c r="B12606" s="1114" t="s">
        <v>35</v>
      </c>
      <c r="C12606" s="742"/>
      <c r="D12606" s="359"/>
      <c r="E12606" s="742"/>
      <c r="F12606" s="668"/>
      <c r="G12606" s="889">
        <f>SUM(G12596:G12605)</f>
        <v>15220</v>
      </c>
      <c r="H12606" s="359"/>
    </row>
    <row r="12607" spans="1:8" ht="47.25">
      <c r="A12607" s="1118" t="s">
        <v>5981</v>
      </c>
      <c r="B12607" s="1119" t="s">
        <v>5441</v>
      </c>
      <c r="C12607" s="303" t="s">
        <v>5055</v>
      </c>
      <c r="D12607" s="1105" t="s">
        <v>40</v>
      </c>
      <c r="E12607" s="258">
        <v>2</v>
      </c>
      <c r="F12607" s="649">
        <f>4500/500</f>
        <v>9</v>
      </c>
      <c r="G12607" s="701">
        <f t="shared" ref="G12607:G12608" si="1020">E12607*F12607</f>
        <v>18</v>
      </c>
      <c r="H12607" s="359"/>
    </row>
    <row r="12608" spans="1:8">
      <c r="A12608" s="1113"/>
      <c r="B12608" s="1114"/>
      <c r="C12608" s="425" t="s">
        <v>5056</v>
      </c>
      <c r="D12608" s="1105" t="s">
        <v>40</v>
      </c>
      <c r="E12608" s="258">
        <v>5.0000000000000001E-3</v>
      </c>
      <c r="F12608" s="649">
        <v>21000</v>
      </c>
      <c r="G12608" s="701">
        <f t="shared" si="1020"/>
        <v>105</v>
      </c>
      <c r="H12608" s="359"/>
    </row>
    <row r="12609" spans="1:20">
      <c r="A12609" s="1113"/>
      <c r="B12609" s="1114"/>
      <c r="C12609" s="742"/>
      <c r="D12609" s="359"/>
      <c r="E12609" s="742"/>
      <c r="F12609" s="668"/>
      <c r="G12609" s="889">
        <f>SUM(G12607:G12608)</f>
        <v>123</v>
      </c>
      <c r="H12609" s="359"/>
    </row>
    <row r="12610" spans="1:20" ht="31.5">
      <c r="A12610" s="1118" t="s">
        <v>5982</v>
      </c>
      <c r="B12610" s="1119" t="s">
        <v>5442</v>
      </c>
      <c r="C12610" s="303" t="s">
        <v>5055</v>
      </c>
      <c r="D12610" s="1105" t="s">
        <v>40</v>
      </c>
      <c r="E12610" s="258">
        <v>2</v>
      </c>
      <c r="F12610" s="649">
        <f>4500/500</f>
        <v>9</v>
      </c>
      <c r="G12610" s="701">
        <f t="shared" ref="G12610:G12611" si="1021">E12610*F12610</f>
        <v>18</v>
      </c>
      <c r="H12610" s="359"/>
    </row>
    <row r="12611" spans="1:20">
      <c r="A12611" s="1113"/>
      <c r="B12611" s="1114"/>
      <c r="C12611" s="425" t="s">
        <v>5056</v>
      </c>
      <c r="D12611" s="1105" t="s">
        <v>40</v>
      </c>
      <c r="E12611" s="258">
        <v>5.0000000000000001E-3</v>
      </c>
      <c r="F12611" s="649">
        <v>21000</v>
      </c>
      <c r="G12611" s="701">
        <f t="shared" si="1021"/>
        <v>105</v>
      </c>
      <c r="H12611" s="359"/>
    </row>
    <row r="12612" spans="1:20" ht="15" customHeight="1">
      <c r="A12612" s="1113"/>
      <c r="B12612" s="1114"/>
      <c r="C12612" s="742"/>
      <c r="D12612" s="359"/>
      <c r="E12612" s="742"/>
      <c r="F12612" s="668"/>
      <c r="G12612" s="889">
        <f>SUM(G12610:G12611)</f>
        <v>123</v>
      </c>
      <c r="H12612" s="359"/>
    </row>
    <row r="12613" spans="1:20" ht="57.75" customHeight="1">
      <c r="A12613" s="1143" t="s">
        <v>5983</v>
      </c>
      <c r="B12613" s="1212" t="s">
        <v>5445</v>
      </c>
      <c r="C12613" s="742"/>
      <c r="D12613" s="1290"/>
      <c r="E12613" s="742"/>
      <c r="F12613" s="668"/>
      <c r="G12613" s="1291">
        <v>0</v>
      </c>
      <c r="H12613" s="359"/>
    </row>
    <row r="12614" spans="1:20" ht="34.5" customHeight="1">
      <c r="A12614" s="1144" t="s">
        <v>5511</v>
      </c>
      <c r="B12614" s="2106" t="s">
        <v>5403</v>
      </c>
      <c r="C12614" s="2106"/>
      <c r="D12614" s="1330"/>
      <c r="E12614" s="1330"/>
      <c r="F12614" s="2106"/>
      <c r="G12614" s="2106"/>
      <c r="H12614" s="1124"/>
    </row>
    <row r="12615" spans="1:20" s="1701" customFormat="1" ht="15.75">
      <c r="A12615" s="1702" t="s">
        <v>6002</v>
      </c>
      <c r="B12615" s="2070" t="s">
        <v>6196</v>
      </c>
      <c r="C12615" s="2071"/>
      <c r="D12615" s="2071"/>
      <c r="E12615" s="2071"/>
      <c r="F12615" s="2071"/>
      <c r="G12615" s="1197"/>
      <c r="H12615" s="1185"/>
    </row>
    <row r="12616" spans="1:20" s="1701" customFormat="1" ht="15.75">
      <c r="A12616" s="1703"/>
      <c r="B12616" s="1190" t="s">
        <v>5501</v>
      </c>
      <c r="C12616" s="1185" t="s">
        <v>725</v>
      </c>
      <c r="D12616" s="1185">
        <v>1</v>
      </c>
      <c r="E12616" s="1704"/>
      <c r="F12616" s="1185">
        <v>1200</v>
      </c>
      <c r="G12616" s="1187">
        <f>F12616*D12616</f>
        <v>1200</v>
      </c>
      <c r="H12616" s="1185"/>
    </row>
    <row r="12617" spans="1:20" ht="21" customHeight="1">
      <c r="A12617" s="1149">
        <v>17</v>
      </c>
      <c r="B12617" s="2030" t="s">
        <v>5407</v>
      </c>
      <c r="C12617" s="2030"/>
      <c r="D12617" s="1217"/>
      <c r="E12617" s="2048"/>
      <c r="F12617" s="2048"/>
      <c r="G12617" s="1323"/>
      <c r="H12617" s="1296"/>
    </row>
    <row r="12618" spans="1:20" s="1253" customFormat="1" ht="20.100000000000001" customHeight="1">
      <c r="A12618" s="1249" t="s">
        <v>6003</v>
      </c>
      <c r="B12618" s="1328" t="s">
        <v>5410</v>
      </c>
      <c r="C12618" s="1329"/>
      <c r="D12618" s="1329"/>
      <c r="E12618" s="1329"/>
      <c r="F12618" s="1329"/>
      <c r="G12618" s="1418">
        <f>G12623</f>
        <v>616.34</v>
      </c>
      <c r="H12618" s="1329"/>
      <c r="I12618" s="1252"/>
      <c r="J12618" s="1252"/>
      <c r="K12618" s="1252"/>
      <c r="L12618" s="1252"/>
      <c r="M12618" s="1252"/>
      <c r="N12618" s="1252"/>
      <c r="O12618" s="1252"/>
      <c r="P12618" s="1252"/>
      <c r="Q12618" s="1252"/>
      <c r="R12618" s="1252"/>
      <c r="S12618" s="1252"/>
      <c r="T12618" s="1252"/>
    </row>
    <row r="12619" spans="1:20" s="1253" customFormat="1" ht="20.100000000000001" customHeight="1">
      <c r="A12619" s="1254"/>
      <c r="B12619" s="411" t="s">
        <v>2571</v>
      </c>
      <c r="C12619" s="25" t="s">
        <v>5584</v>
      </c>
      <c r="D12619" s="1297" t="s">
        <v>34</v>
      </c>
      <c r="E12619" s="425">
        <v>0.02</v>
      </c>
      <c r="F12619" s="425">
        <v>14200</v>
      </c>
      <c r="G12619" s="425">
        <f>E12619*F12619</f>
        <v>284</v>
      </c>
      <c r="H12619" s="30"/>
      <c r="I12619" s="1252"/>
      <c r="J12619" s="1252"/>
      <c r="K12619" s="1252"/>
      <c r="L12619" s="1252"/>
      <c r="M12619" s="1252"/>
      <c r="N12619" s="1252"/>
      <c r="O12619" s="1252"/>
      <c r="P12619" s="1252"/>
      <c r="Q12619" s="1252"/>
      <c r="R12619" s="1252"/>
      <c r="S12619" s="1252"/>
      <c r="T12619" s="1252"/>
    </row>
    <row r="12620" spans="1:20" s="1253" customFormat="1" ht="20.100000000000001" customHeight="1">
      <c r="A12620" s="1254"/>
      <c r="B12620" s="411"/>
      <c r="C12620" s="25" t="s">
        <v>5585</v>
      </c>
      <c r="D12620" s="1297" t="s">
        <v>577</v>
      </c>
      <c r="E12620" s="425">
        <v>1</v>
      </c>
      <c r="F12620" s="425">
        <v>98</v>
      </c>
      <c r="G12620" s="425">
        <f>E12620*F12620</f>
        <v>98</v>
      </c>
      <c r="H12620" s="30"/>
      <c r="I12620" s="1252"/>
      <c r="J12620" s="1252"/>
      <c r="K12620" s="1252"/>
      <c r="L12620" s="1252"/>
      <c r="M12620" s="1252"/>
      <c r="N12620" s="1252"/>
      <c r="O12620" s="1252"/>
      <c r="P12620" s="1252"/>
      <c r="Q12620" s="1252"/>
      <c r="R12620" s="1252"/>
      <c r="S12620" s="1252"/>
      <c r="T12620" s="1252"/>
    </row>
    <row r="12621" spans="1:20" s="1253" customFormat="1" ht="20.100000000000001" customHeight="1">
      <c r="A12621" s="1254"/>
      <c r="B12621" s="411"/>
      <c r="C12621" s="25" t="s">
        <v>1752</v>
      </c>
      <c r="D12621" s="1297" t="s">
        <v>98</v>
      </c>
      <c r="E12621" s="425">
        <v>0.5</v>
      </c>
      <c r="F12621" s="425">
        <v>450</v>
      </c>
      <c r="G12621" s="425">
        <f>E12621*F12621</f>
        <v>225</v>
      </c>
      <c r="H12621" s="30"/>
      <c r="I12621" s="1252"/>
      <c r="J12621" s="1252"/>
      <c r="K12621" s="1252"/>
      <c r="L12621" s="1252"/>
      <c r="M12621" s="1252"/>
      <c r="N12621" s="1252"/>
      <c r="O12621" s="1252"/>
      <c r="P12621" s="1252"/>
      <c r="Q12621" s="1252"/>
      <c r="R12621" s="1252"/>
      <c r="S12621" s="1252"/>
      <c r="T12621" s="1252"/>
    </row>
    <row r="12622" spans="1:20" s="1253" customFormat="1" ht="20.100000000000001" customHeight="1">
      <c r="A12622" s="1254"/>
      <c r="B12622" s="411"/>
      <c r="C12622" s="25" t="s">
        <v>261</v>
      </c>
      <c r="D12622" s="1297" t="s">
        <v>5586</v>
      </c>
      <c r="E12622" s="425">
        <v>0.02</v>
      </c>
      <c r="F12622" s="425">
        <v>467</v>
      </c>
      <c r="G12622" s="425">
        <f>E12622*F12622</f>
        <v>9.34</v>
      </c>
      <c r="H12622" s="30"/>
      <c r="I12622" s="1252"/>
      <c r="J12622" s="1252"/>
      <c r="K12622" s="1252"/>
      <c r="L12622" s="1252"/>
      <c r="M12622" s="1252"/>
      <c r="N12622" s="1252"/>
      <c r="O12622" s="1252"/>
      <c r="P12622" s="1252"/>
      <c r="Q12622" s="1252"/>
      <c r="R12622" s="1252"/>
      <c r="S12622" s="1252"/>
      <c r="T12622" s="1252"/>
    </row>
    <row r="12623" spans="1:20" s="1253" customFormat="1" ht="20.100000000000001" customHeight="1">
      <c r="A12623" s="1254"/>
      <c r="B12623" s="31" t="s">
        <v>35</v>
      </c>
      <c r="C12623" s="32"/>
      <c r="D12623" s="32"/>
      <c r="E12623" s="30"/>
      <c r="F12623" s="30"/>
      <c r="G12623" s="34">
        <f>SUM(G12619:G12622)</f>
        <v>616.34</v>
      </c>
      <c r="H12623" s="30"/>
      <c r="I12623" s="1252"/>
      <c r="J12623" s="1252"/>
      <c r="K12623" s="1252"/>
      <c r="L12623" s="1252"/>
      <c r="M12623" s="1252"/>
      <c r="N12623" s="1252"/>
      <c r="O12623" s="1252"/>
      <c r="P12623" s="1252"/>
      <c r="Q12623" s="1252"/>
      <c r="R12623" s="1252"/>
      <c r="S12623" s="1252"/>
      <c r="T12623" s="1252"/>
    </row>
    <row r="12624" spans="1:20" s="1253" customFormat="1" ht="31.5" customHeight="1">
      <c r="A12624" s="1249" t="s">
        <v>6004</v>
      </c>
      <c r="B12624" s="1328" t="s">
        <v>5412</v>
      </c>
      <c r="C12624" s="1329"/>
      <c r="D12624" s="1329"/>
      <c r="E12624" s="1329"/>
      <c r="F12624" s="1329"/>
      <c r="G12624" s="1418">
        <f>G12629</f>
        <v>656.52499999999998</v>
      </c>
      <c r="H12624" s="1329"/>
      <c r="I12624" s="1252"/>
      <c r="J12624" s="1252"/>
      <c r="K12624" s="1252"/>
      <c r="L12624" s="1252"/>
      <c r="M12624" s="1252"/>
      <c r="N12624" s="1252"/>
      <c r="O12624" s="1252"/>
      <c r="P12624" s="1252"/>
      <c r="Q12624" s="1252"/>
      <c r="R12624" s="1252"/>
      <c r="S12624" s="1252"/>
      <c r="T12624" s="1252"/>
    </row>
    <row r="12625" spans="1:20" s="1253" customFormat="1" ht="20.100000000000001" customHeight="1">
      <c r="A12625" s="1254"/>
      <c r="B12625" s="411" t="s">
        <v>5526</v>
      </c>
      <c r="C12625" s="32" t="s">
        <v>5587</v>
      </c>
      <c r="D12625" s="3" t="s">
        <v>5588</v>
      </c>
      <c r="E12625" s="1005">
        <v>1E-3</v>
      </c>
      <c r="F12625" s="33">
        <v>145035</v>
      </c>
      <c r="G12625" s="33">
        <f>E12625*F12625</f>
        <v>145.035</v>
      </c>
      <c r="H12625" s="30"/>
      <c r="I12625" s="1252"/>
      <c r="J12625" s="1252"/>
      <c r="K12625" s="1252"/>
      <c r="L12625" s="1252"/>
      <c r="M12625" s="1252"/>
      <c r="N12625" s="1252"/>
      <c r="O12625" s="1252"/>
      <c r="P12625" s="1252"/>
      <c r="Q12625" s="1252"/>
      <c r="R12625" s="1252"/>
      <c r="S12625" s="1252"/>
      <c r="T12625" s="1252"/>
    </row>
    <row r="12626" spans="1:20" s="1253" customFormat="1" ht="20.100000000000001" customHeight="1">
      <c r="A12626" s="1254"/>
      <c r="B12626" s="411"/>
      <c r="C12626" s="32" t="s">
        <v>5589</v>
      </c>
      <c r="D12626" s="3" t="s">
        <v>5590</v>
      </c>
      <c r="E12626" s="1005">
        <v>1E-3</v>
      </c>
      <c r="F12626" s="33">
        <v>474210</v>
      </c>
      <c r="G12626" s="33">
        <f>E12626*F12626</f>
        <v>474.21000000000004</v>
      </c>
      <c r="H12626" s="30"/>
      <c r="I12626" s="1252"/>
      <c r="J12626" s="1252"/>
      <c r="K12626" s="1252"/>
      <c r="L12626" s="1252"/>
      <c r="M12626" s="1252"/>
      <c r="N12626" s="1252"/>
      <c r="O12626" s="1252"/>
      <c r="P12626" s="1252"/>
      <c r="Q12626" s="1252"/>
      <c r="R12626" s="1252"/>
      <c r="S12626" s="1252"/>
      <c r="T12626" s="1252"/>
    </row>
    <row r="12627" spans="1:20" s="1253" customFormat="1" ht="20.100000000000001" customHeight="1">
      <c r="A12627" s="1254"/>
      <c r="B12627" s="411"/>
      <c r="C12627" s="32" t="s">
        <v>5591</v>
      </c>
      <c r="D12627" s="3" t="s">
        <v>178</v>
      </c>
      <c r="E12627" s="1005">
        <v>1E-3</v>
      </c>
      <c r="F12627" s="33">
        <v>21280</v>
      </c>
      <c r="G12627" s="33">
        <f>E12627*F12627</f>
        <v>21.28</v>
      </c>
      <c r="H12627" s="30"/>
      <c r="I12627" s="1252"/>
      <c r="J12627" s="1252"/>
      <c r="K12627" s="1252"/>
      <c r="L12627" s="1252"/>
      <c r="M12627" s="1252"/>
      <c r="N12627" s="1252"/>
      <c r="O12627" s="1252"/>
      <c r="P12627" s="1252"/>
      <c r="Q12627" s="1252"/>
      <c r="R12627" s="1252"/>
      <c r="S12627" s="1252"/>
      <c r="T12627" s="1252"/>
    </row>
    <row r="12628" spans="1:20" s="1253" customFormat="1" ht="20.100000000000001" customHeight="1">
      <c r="A12628" s="1254"/>
      <c r="B12628" s="411"/>
      <c r="C12628" s="32" t="s">
        <v>5592</v>
      </c>
      <c r="D12628" s="3" t="s">
        <v>5593</v>
      </c>
      <c r="E12628" s="1005">
        <v>1E-3</v>
      </c>
      <c r="F12628" s="33">
        <v>16000</v>
      </c>
      <c r="G12628" s="33">
        <f>E12628*F12628</f>
        <v>16</v>
      </c>
      <c r="H12628" s="30"/>
      <c r="I12628" s="1252"/>
      <c r="J12628" s="1252"/>
      <c r="K12628" s="1252"/>
      <c r="L12628" s="1252"/>
      <c r="M12628" s="1252"/>
      <c r="N12628" s="1252"/>
      <c r="O12628" s="1252"/>
      <c r="P12628" s="1252"/>
      <c r="Q12628" s="1252"/>
      <c r="R12628" s="1252"/>
      <c r="S12628" s="1252"/>
      <c r="T12628" s="1252"/>
    </row>
    <row r="12629" spans="1:20" s="1253" customFormat="1" ht="20.100000000000001" customHeight="1">
      <c r="A12629" s="1254"/>
      <c r="B12629" s="31" t="s">
        <v>35</v>
      </c>
      <c r="C12629" s="32"/>
      <c r="D12629" s="3"/>
      <c r="E12629" s="33"/>
      <c r="F12629" s="33"/>
      <c r="G12629" s="309">
        <f>SUM(G12625:G12628)</f>
        <v>656.52499999999998</v>
      </c>
      <c r="H12629" s="30"/>
      <c r="I12629" s="1252"/>
      <c r="J12629" s="1252"/>
      <c r="K12629" s="1252"/>
      <c r="L12629" s="1252"/>
      <c r="M12629" s="1252"/>
      <c r="N12629" s="1252"/>
      <c r="O12629" s="1252"/>
      <c r="P12629" s="1252"/>
      <c r="Q12629" s="1252"/>
      <c r="R12629" s="1252"/>
      <c r="S12629" s="1252"/>
      <c r="T12629" s="1252"/>
    </row>
    <row r="12630" spans="1:20" s="1253" customFormat="1" ht="33.75" customHeight="1">
      <c r="A12630" s="1249" t="s">
        <v>6005</v>
      </c>
      <c r="B12630" s="1328" t="s">
        <v>5414</v>
      </c>
      <c r="C12630" s="1329"/>
      <c r="D12630" s="1329"/>
      <c r="E12630" s="1329"/>
      <c r="F12630" s="1329"/>
      <c r="G12630" s="1418">
        <f>G12637+G12643+G12648+G12654</f>
        <v>10279.815833333334</v>
      </c>
      <c r="H12630" s="1329"/>
      <c r="I12630" s="1252"/>
      <c r="J12630" s="1252"/>
      <c r="K12630" s="1252"/>
      <c r="L12630" s="1252"/>
      <c r="M12630" s="1252"/>
      <c r="N12630" s="1252"/>
      <c r="O12630" s="1252"/>
      <c r="P12630" s="1252"/>
      <c r="Q12630" s="1252"/>
      <c r="R12630" s="1252"/>
      <c r="S12630" s="1252"/>
      <c r="T12630" s="1252"/>
    </row>
    <row r="12631" spans="1:20" s="1253" customFormat="1" ht="20.100000000000001" customHeight="1">
      <c r="A12631" s="1254"/>
      <c r="B12631" s="411" t="s">
        <v>5527</v>
      </c>
      <c r="C12631" s="32" t="s">
        <v>5594</v>
      </c>
      <c r="D12631" s="289" t="s">
        <v>4964</v>
      </c>
      <c r="E12631" s="33">
        <v>1</v>
      </c>
      <c r="F12631" s="33">
        <v>23000</v>
      </c>
      <c r="G12631" s="33">
        <f>F12631*E12631/96</f>
        <v>239.58333333333334</v>
      </c>
      <c r="H12631" s="30"/>
      <c r="I12631" s="1252"/>
      <c r="J12631" s="1252"/>
      <c r="K12631" s="1252"/>
      <c r="L12631" s="1252"/>
      <c r="M12631" s="1252"/>
      <c r="N12631" s="1252"/>
      <c r="O12631" s="1252"/>
      <c r="P12631" s="1252"/>
      <c r="Q12631" s="1252"/>
      <c r="R12631" s="1252"/>
      <c r="S12631" s="1252"/>
      <c r="T12631" s="1252"/>
    </row>
    <row r="12632" spans="1:20" s="1253" customFormat="1" ht="20.100000000000001" customHeight="1">
      <c r="A12632" s="1254"/>
      <c r="B12632" s="411"/>
      <c r="C12632" s="32" t="s">
        <v>5595</v>
      </c>
      <c r="D12632" s="289" t="s">
        <v>4964</v>
      </c>
      <c r="E12632" s="33">
        <v>1</v>
      </c>
      <c r="F12632" s="33">
        <v>22000</v>
      </c>
      <c r="G12632" s="33">
        <f>F12632*E12632/96</f>
        <v>229.16666666666666</v>
      </c>
      <c r="H12632" s="30"/>
      <c r="I12632" s="1252"/>
      <c r="J12632" s="1252"/>
      <c r="K12632" s="1252"/>
      <c r="L12632" s="1252"/>
      <c r="M12632" s="1252"/>
      <c r="N12632" s="1252"/>
      <c r="O12632" s="1252"/>
      <c r="P12632" s="1252"/>
      <c r="Q12632" s="1252"/>
      <c r="R12632" s="1252"/>
      <c r="S12632" s="1252"/>
      <c r="T12632" s="1252"/>
    </row>
    <row r="12633" spans="1:20" s="1253" customFormat="1" ht="20.100000000000001" customHeight="1">
      <c r="A12633" s="1254"/>
      <c r="B12633" s="411"/>
      <c r="C12633" s="32" t="s">
        <v>5596</v>
      </c>
      <c r="D12633" s="289" t="s">
        <v>4964</v>
      </c>
      <c r="E12633" s="33">
        <v>1</v>
      </c>
      <c r="F12633" s="33">
        <v>23000</v>
      </c>
      <c r="G12633" s="33">
        <f>F12633*E12633/96</f>
        <v>239.58333333333334</v>
      </c>
      <c r="H12633" s="30"/>
      <c r="I12633" s="1252"/>
      <c r="J12633" s="1252"/>
      <c r="K12633" s="1252"/>
      <c r="L12633" s="1252"/>
      <c r="M12633" s="1252"/>
      <c r="N12633" s="1252"/>
      <c r="O12633" s="1252"/>
      <c r="P12633" s="1252"/>
      <c r="Q12633" s="1252"/>
      <c r="R12633" s="1252"/>
      <c r="S12633" s="1252"/>
      <c r="T12633" s="1252"/>
    </row>
    <row r="12634" spans="1:20" s="1253" customFormat="1" ht="20.100000000000001" customHeight="1">
      <c r="A12634" s="1254"/>
      <c r="B12634" s="411"/>
      <c r="C12634" s="32" t="s">
        <v>5597</v>
      </c>
      <c r="D12634" s="289" t="s">
        <v>4918</v>
      </c>
      <c r="E12634" s="33">
        <v>10</v>
      </c>
      <c r="F12634" s="33">
        <v>9500</v>
      </c>
      <c r="G12634" s="33">
        <f>E12634*F12634/96</f>
        <v>989.58333333333337</v>
      </c>
      <c r="H12634" s="30"/>
      <c r="I12634" s="1252"/>
      <c r="J12634" s="1252"/>
      <c r="K12634" s="1252"/>
      <c r="L12634" s="1252"/>
      <c r="M12634" s="1252"/>
      <c r="N12634" s="1252"/>
      <c r="O12634" s="1252"/>
      <c r="P12634" s="1252"/>
      <c r="Q12634" s="1252"/>
      <c r="R12634" s="1252"/>
      <c r="S12634" s="1252"/>
      <c r="T12634" s="1252"/>
    </row>
    <row r="12635" spans="1:20" s="1253" customFormat="1" ht="20.100000000000001" customHeight="1">
      <c r="A12635" s="1254"/>
      <c r="B12635" s="411"/>
      <c r="C12635" s="32" t="s">
        <v>4878</v>
      </c>
      <c r="D12635" s="289" t="s">
        <v>5598</v>
      </c>
      <c r="E12635" s="33">
        <v>10</v>
      </c>
      <c r="F12635" s="33">
        <v>82900</v>
      </c>
      <c r="G12635" s="33">
        <f>E12635*F12635/1000</f>
        <v>829</v>
      </c>
      <c r="H12635" s="30"/>
      <c r="I12635" s="1252"/>
      <c r="J12635" s="1252"/>
      <c r="K12635" s="1252"/>
      <c r="L12635" s="1252"/>
      <c r="M12635" s="1252"/>
      <c r="N12635" s="1252"/>
      <c r="O12635" s="1252"/>
      <c r="P12635" s="1252"/>
      <c r="Q12635" s="1252"/>
      <c r="R12635" s="1252"/>
      <c r="S12635" s="1252"/>
      <c r="T12635" s="1252"/>
    </row>
    <row r="12636" spans="1:20" s="1253" customFormat="1" ht="20.100000000000001" customHeight="1">
      <c r="A12636" s="1254"/>
      <c r="B12636" s="1255"/>
      <c r="C12636" s="32" t="s">
        <v>5599</v>
      </c>
      <c r="D12636" s="289" t="s">
        <v>40</v>
      </c>
      <c r="E12636" s="33">
        <v>1</v>
      </c>
      <c r="F12636" s="33">
        <v>600</v>
      </c>
      <c r="G12636" s="33">
        <f>E12636*F12636</f>
        <v>600</v>
      </c>
      <c r="H12636" s="30"/>
      <c r="I12636" s="1252"/>
      <c r="J12636" s="1252"/>
      <c r="K12636" s="1252"/>
      <c r="L12636" s="1252"/>
      <c r="M12636" s="1252"/>
      <c r="N12636" s="1252"/>
      <c r="O12636" s="1252"/>
      <c r="P12636" s="1252"/>
      <c r="Q12636" s="1252"/>
      <c r="R12636" s="1252"/>
      <c r="S12636" s="1252"/>
      <c r="T12636" s="1252"/>
    </row>
    <row r="12637" spans="1:20" s="1253" customFormat="1" ht="20.100000000000001" customHeight="1">
      <c r="A12637" s="1254"/>
      <c r="B12637" s="31" t="s">
        <v>35</v>
      </c>
      <c r="C12637" s="32"/>
      <c r="D12637" s="289"/>
      <c r="E12637" s="1005"/>
      <c r="F12637" s="33"/>
      <c r="G12637" s="309">
        <f>SUM(G12631:G12636)</f>
        <v>3126.916666666667</v>
      </c>
      <c r="H12637" s="30"/>
      <c r="I12637" s="1252"/>
      <c r="J12637" s="1252"/>
      <c r="K12637" s="1252"/>
      <c r="L12637" s="1252"/>
      <c r="M12637" s="1252"/>
      <c r="N12637" s="1252"/>
      <c r="O12637" s="1252"/>
      <c r="P12637" s="1252"/>
      <c r="Q12637" s="1252"/>
      <c r="R12637" s="1252"/>
      <c r="S12637" s="1252"/>
      <c r="T12637" s="1252"/>
    </row>
    <row r="12638" spans="1:20" s="1253" customFormat="1" ht="20.100000000000001" customHeight="1">
      <c r="A12638" s="1254"/>
      <c r="B12638" s="1255" t="s">
        <v>5528</v>
      </c>
      <c r="C12638" s="32" t="s">
        <v>4970</v>
      </c>
      <c r="D12638" s="289" t="s">
        <v>4971</v>
      </c>
      <c r="E12638" s="33">
        <v>1</v>
      </c>
      <c r="F12638" s="33">
        <v>20910</v>
      </c>
      <c r="G12638" s="33">
        <f>F12638*E12638/96</f>
        <v>217.8125</v>
      </c>
      <c r="H12638" s="30"/>
      <c r="I12638" s="1252"/>
      <c r="J12638" s="1252"/>
      <c r="K12638" s="1252"/>
      <c r="L12638" s="1252"/>
      <c r="M12638" s="1252"/>
      <c r="N12638" s="1252"/>
      <c r="O12638" s="1252"/>
      <c r="P12638" s="1252"/>
      <c r="Q12638" s="1252"/>
      <c r="R12638" s="1252"/>
      <c r="S12638" s="1252"/>
      <c r="T12638" s="1252"/>
    </row>
    <row r="12639" spans="1:20" s="1253" customFormat="1" ht="20.100000000000001" customHeight="1">
      <c r="A12639" s="1254"/>
      <c r="B12639" s="1255"/>
      <c r="C12639" s="32" t="s">
        <v>1752</v>
      </c>
      <c r="D12639" s="289" t="s">
        <v>39</v>
      </c>
      <c r="E12639" s="706">
        <v>0.1</v>
      </c>
      <c r="F12639" s="33">
        <v>450</v>
      </c>
      <c r="G12639" s="1005">
        <f>F12639*E12639/1000</f>
        <v>4.4999999999999998E-2</v>
      </c>
      <c r="H12639" s="30"/>
      <c r="I12639" s="1252"/>
      <c r="J12639" s="1252"/>
      <c r="K12639" s="1252"/>
      <c r="L12639" s="1252"/>
      <c r="M12639" s="1252"/>
      <c r="N12639" s="1252"/>
      <c r="O12639" s="1252"/>
      <c r="P12639" s="1252"/>
      <c r="Q12639" s="1252"/>
      <c r="R12639" s="1252"/>
      <c r="S12639" s="1252"/>
      <c r="T12639" s="1252"/>
    </row>
    <row r="12640" spans="1:20" s="1253" customFormat="1" ht="20.100000000000001" customHeight="1">
      <c r="A12640" s="1254"/>
      <c r="B12640" s="1255"/>
      <c r="C12640" s="32" t="s">
        <v>5600</v>
      </c>
      <c r="D12640" s="289" t="s">
        <v>4918</v>
      </c>
      <c r="E12640" s="33">
        <v>10</v>
      </c>
      <c r="F12640" s="33">
        <v>9500</v>
      </c>
      <c r="G12640" s="33">
        <f>E12640*F12640/96</f>
        <v>989.58333333333337</v>
      </c>
      <c r="H12640" s="30"/>
      <c r="I12640" s="1252"/>
      <c r="J12640" s="1252"/>
      <c r="K12640" s="1252"/>
      <c r="L12640" s="1252"/>
      <c r="M12640" s="1252"/>
      <c r="N12640" s="1252"/>
      <c r="O12640" s="1252"/>
      <c r="P12640" s="1252"/>
      <c r="Q12640" s="1252"/>
      <c r="R12640" s="1252"/>
      <c r="S12640" s="1252"/>
      <c r="T12640" s="1252"/>
    </row>
    <row r="12641" spans="1:20" s="1253" customFormat="1" ht="20.100000000000001" customHeight="1">
      <c r="A12641" s="1254"/>
      <c r="B12641" s="1255"/>
      <c r="C12641" s="32" t="s">
        <v>4878</v>
      </c>
      <c r="D12641" s="289" t="s">
        <v>5598</v>
      </c>
      <c r="E12641" s="33">
        <v>10</v>
      </c>
      <c r="F12641" s="33">
        <v>82900</v>
      </c>
      <c r="G12641" s="33">
        <f>F12641*E12641/1000</f>
        <v>829</v>
      </c>
      <c r="H12641" s="30"/>
      <c r="I12641" s="1252"/>
      <c r="J12641" s="1252"/>
      <c r="K12641" s="1252"/>
      <c r="L12641" s="1252"/>
      <c r="M12641" s="1252"/>
      <c r="N12641" s="1252"/>
      <c r="O12641" s="1252"/>
      <c r="P12641" s="1252"/>
      <c r="Q12641" s="1252"/>
      <c r="R12641" s="1252"/>
      <c r="S12641" s="1252"/>
      <c r="T12641" s="1252"/>
    </row>
    <row r="12642" spans="1:20" s="1253" customFormat="1" ht="20.100000000000001" customHeight="1">
      <c r="A12642" s="1254"/>
      <c r="B12642" s="1255"/>
      <c r="C12642" s="32" t="s">
        <v>5599</v>
      </c>
      <c r="D12642" s="289" t="s">
        <v>40</v>
      </c>
      <c r="E12642" s="33">
        <v>1</v>
      </c>
      <c r="F12642" s="33">
        <v>600</v>
      </c>
      <c r="G12642" s="33">
        <f>F12642*E12642</f>
        <v>600</v>
      </c>
      <c r="H12642" s="30"/>
      <c r="I12642" s="1252"/>
      <c r="J12642" s="1252"/>
      <c r="K12642" s="1252"/>
      <c r="L12642" s="1252"/>
      <c r="M12642" s="1252"/>
      <c r="N12642" s="1252"/>
      <c r="O12642" s="1252"/>
      <c r="P12642" s="1252"/>
      <c r="Q12642" s="1252"/>
      <c r="R12642" s="1252"/>
      <c r="S12642" s="1252"/>
      <c r="T12642" s="1252"/>
    </row>
    <row r="12643" spans="1:20" s="1253" customFormat="1" ht="20.100000000000001" customHeight="1">
      <c r="A12643" s="1254"/>
      <c r="B12643" s="31" t="s">
        <v>35</v>
      </c>
      <c r="C12643" s="32"/>
      <c r="D12643" s="289"/>
      <c r="E12643" s="1005"/>
      <c r="F12643" s="33"/>
      <c r="G12643" s="309">
        <f>SUM(G12638:G12642)</f>
        <v>2636.4408333333331</v>
      </c>
      <c r="H12643" s="30"/>
      <c r="I12643" s="1252"/>
      <c r="J12643" s="1252"/>
      <c r="K12643" s="1252"/>
      <c r="L12643" s="1252"/>
      <c r="M12643" s="1252"/>
      <c r="N12643" s="1252"/>
      <c r="O12643" s="1252"/>
      <c r="P12643" s="1252"/>
      <c r="Q12643" s="1252"/>
      <c r="R12643" s="1252"/>
      <c r="S12643" s="1252"/>
      <c r="T12643" s="1252"/>
    </row>
    <row r="12644" spans="1:20" s="1253" customFormat="1" ht="31.5" customHeight="1">
      <c r="A12644" s="1254"/>
      <c r="B12644" s="1255" t="s">
        <v>4975</v>
      </c>
      <c r="C12644" s="32" t="s">
        <v>5601</v>
      </c>
      <c r="D12644" s="289" t="s">
        <v>4971</v>
      </c>
      <c r="E12644" s="33">
        <v>1</v>
      </c>
      <c r="F12644" s="33">
        <v>22600</v>
      </c>
      <c r="G12644" s="33">
        <f>F12644*E12644/96</f>
        <v>235.41666666666666</v>
      </c>
      <c r="H12644" s="30"/>
      <c r="I12644" s="1252"/>
      <c r="J12644" s="1252"/>
      <c r="K12644" s="1252"/>
      <c r="L12644" s="1252"/>
      <c r="M12644" s="1252"/>
      <c r="N12644" s="1252"/>
      <c r="O12644" s="1252"/>
      <c r="P12644" s="1252"/>
      <c r="Q12644" s="1252"/>
      <c r="R12644" s="1252"/>
      <c r="S12644" s="1252"/>
      <c r="T12644" s="1252"/>
    </row>
    <row r="12645" spans="1:20" s="1253" customFormat="1" ht="20.100000000000001" customHeight="1">
      <c r="A12645" s="1254"/>
      <c r="B12645" s="1255"/>
      <c r="C12645" s="32" t="s">
        <v>5600</v>
      </c>
      <c r="D12645" s="289" t="s">
        <v>4918</v>
      </c>
      <c r="E12645" s="33">
        <v>10</v>
      </c>
      <c r="F12645" s="33">
        <v>9500</v>
      </c>
      <c r="G12645" s="33">
        <f>E12645*F12645/96</f>
        <v>989.58333333333337</v>
      </c>
      <c r="H12645" s="30"/>
      <c r="I12645" s="1252"/>
      <c r="J12645" s="1252"/>
      <c r="K12645" s="1252"/>
      <c r="L12645" s="1252"/>
      <c r="M12645" s="1252"/>
      <c r="N12645" s="1252"/>
      <c r="O12645" s="1252"/>
      <c r="P12645" s="1252"/>
      <c r="Q12645" s="1252"/>
      <c r="R12645" s="1252"/>
      <c r="S12645" s="1252"/>
      <c r="T12645" s="1252"/>
    </row>
    <row r="12646" spans="1:20" s="1253" customFormat="1" ht="20.100000000000001" customHeight="1">
      <c r="A12646" s="1254"/>
      <c r="B12646" s="1255"/>
      <c r="C12646" s="32" t="s">
        <v>4878</v>
      </c>
      <c r="D12646" s="289" t="s">
        <v>5598</v>
      </c>
      <c r="E12646" s="33">
        <v>10</v>
      </c>
      <c r="F12646" s="33">
        <v>82900</v>
      </c>
      <c r="G12646" s="33">
        <f>E12646*F12645/1000</f>
        <v>95</v>
      </c>
      <c r="H12646" s="30"/>
      <c r="I12646" s="1252"/>
      <c r="J12646" s="1252"/>
      <c r="K12646" s="1252"/>
      <c r="L12646" s="1252"/>
      <c r="M12646" s="1252"/>
      <c r="N12646" s="1252"/>
      <c r="O12646" s="1252"/>
      <c r="P12646" s="1252"/>
      <c r="Q12646" s="1252"/>
      <c r="R12646" s="1252"/>
      <c r="S12646" s="1252"/>
      <c r="T12646" s="1252"/>
    </row>
    <row r="12647" spans="1:20" s="1253" customFormat="1" ht="20.100000000000001" customHeight="1">
      <c r="A12647" s="1254"/>
      <c r="B12647" s="1255"/>
      <c r="C12647" s="32" t="s">
        <v>5599</v>
      </c>
      <c r="D12647" s="289" t="s">
        <v>40</v>
      </c>
      <c r="E12647" s="33">
        <v>2</v>
      </c>
      <c r="F12647" s="33">
        <v>600</v>
      </c>
      <c r="G12647" s="33">
        <f>F12647*E12647</f>
        <v>1200</v>
      </c>
      <c r="H12647" s="30"/>
      <c r="I12647" s="1252"/>
      <c r="J12647" s="1252"/>
      <c r="K12647" s="1252"/>
      <c r="L12647" s="1252"/>
      <c r="M12647" s="1252"/>
      <c r="N12647" s="1252"/>
      <c r="O12647" s="1252"/>
      <c r="P12647" s="1252"/>
      <c r="Q12647" s="1252"/>
      <c r="R12647" s="1252"/>
      <c r="S12647" s="1252"/>
      <c r="T12647" s="1252"/>
    </row>
    <row r="12648" spans="1:20" s="1253" customFormat="1" ht="20.100000000000001" customHeight="1">
      <c r="A12648" s="1254"/>
      <c r="B12648" s="31" t="s">
        <v>35</v>
      </c>
      <c r="C12648" s="32"/>
      <c r="D12648" s="289"/>
      <c r="E12648" s="1005"/>
      <c r="F12648" s="33"/>
      <c r="G12648" s="309">
        <f>SUM(G12644:G12647)</f>
        <v>2520</v>
      </c>
      <c r="H12648" s="30"/>
      <c r="I12648" s="1252"/>
      <c r="J12648" s="1252"/>
      <c r="K12648" s="1252"/>
      <c r="L12648" s="1252"/>
      <c r="M12648" s="1252"/>
      <c r="N12648" s="1252"/>
      <c r="O12648" s="1252"/>
      <c r="P12648" s="1252"/>
      <c r="Q12648" s="1252"/>
      <c r="R12648" s="1252"/>
      <c r="S12648" s="1252"/>
      <c r="T12648" s="1252"/>
    </row>
    <row r="12649" spans="1:20" s="1253" customFormat="1" ht="20.100000000000001" customHeight="1">
      <c r="A12649" s="1254"/>
      <c r="B12649" s="1255" t="s">
        <v>4311</v>
      </c>
      <c r="C12649" s="32" t="s">
        <v>5602</v>
      </c>
      <c r="D12649" s="289" t="s">
        <v>5603</v>
      </c>
      <c r="E12649" s="33">
        <v>1</v>
      </c>
      <c r="F12649" s="33">
        <v>41000</v>
      </c>
      <c r="G12649" s="33">
        <f>E12649*F12649/96</f>
        <v>427.08333333333331</v>
      </c>
      <c r="H12649" s="30"/>
      <c r="I12649" s="1252"/>
      <c r="J12649" s="1252"/>
      <c r="K12649" s="1252"/>
      <c r="L12649" s="1252"/>
      <c r="M12649" s="1252"/>
      <c r="N12649" s="1252"/>
      <c r="O12649" s="1252"/>
      <c r="P12649" s="1252"/>
      <c r="Q12649" s="1252"/>
      <c r="R12649" s="1252"/>
      <c r="S12649" s="1252"/>
      <c r="T12649" s="1252"/>
    </row>
    <row r="12650" spans="1:20" s="1253" customFormat="1" ht="20.100000000000001" customHeight="1">
      <c r="A12650" s="1254"/>
      <c r="B12650" s="1255"/>
      <c r="C12650" s="32" t="s">
        <v>5604</v>
      </c>
      <c r="D12650" s="289" t="s">
        <v>5603</v>
      </c>
      <c r="E12650" s="33">
        <v>1</v>
      </c>
      <c r="F12650" s="33">
        <v>41000</v>
      </c>
      <c r="G12650" s="33">
        <f>E12650*F12650/96</f>
        <v>427.08333333333331</v>
      </c>
      <c r="H12650" s="30"/>
      <c r="I12650" s="1252"/>
      <c r="J12650" s="1252"/>
      <c r="K12650" s="1252"/>
      <c r="L12650" s="1252"/>
      <c r="M12650" s="1252"/>
      <c r="N12650" s="1252"/>
      <c r="O12650" s="1252"/>
      <c r="P12650" s="1252"/>
      <c r="Q12650" s="1252"/>
      <c r="R12650" s="1252"/>
      <c r="S12650" s="1252"/>
      <c r="T12650" s="1252"/>
    </row>
    <row r="12651" spans="1:20" s="1253" customFormat="1" ht="20.100000000000001" customHeight="1">
      <c r="A12651" s="1254"/>
      <c r="B12651" s="1255"/>
      <c r="C12651" s="32" t="s">
        <v>5600</v>
      </c>
      <c r="D12651" s="289" t="s">
        <v>4918</v>
      </c>
      <c r="E12651" s="33">
        <v>5</v>
      </c>
      <c r="F12651" s="33">
        <v>9500</v>
      </c>
      <c r="G12651" s="33">
        <f>E12651*F12651/96</f>
        <v>494.79166666666669</v>
      </c>
      <c r="H12651" s="30"/>
      <c r="I12651" s="1252"/>
      <c r="J12651" s="1252"/>
      <c r="K12651" s="1252"/>
      <c r="L12651" s="1252"/>
      <c r="M12651" s="1252"/>
      <c r="N12651" s="1252"/>
      <c r="O12651" s="1252"/>
      <c r="P12651" s="1252"/>
      <c r="Q12651" s="1252"/>
      <c r="R12651" s="1252"/>
      <c r="S12651" s="1252"/>
      <c r="T12651" s="1252"/>
    </row>
    <row r="12652" spans="1:20" s="1253" customFormat="1" ht="20.100000000000001" customHeight="1">
      <c r="A12652" s="1254"/>
      <c r="B12652" s="1255"/>
      <c r="C12652" s="32" t="s">
        <v>4878</v>
      </c>
      <c r="D12652" s="289" t="s">
        <v>5605</v>
      </c>
      <c r="E12652" s="33">
        <v>5</v>
      </c>
      <c r="F12652" s="33">
        <v>82900</v>
      </c>
      <c r="G12652" s="33">
        <f>E12652*F12651/1000</f>
        <v>47.5</v>
      </c>
      <c r="H12652" s="30"/>
      <c r="I12652" s="1252"/>
      <c r="J12652" s="1252"/>
      <c r="K12652" s="1252"/>
      <c r="L12652" s="1252"/>
      <c r="M12652" s="1252"/>
      <c r="N12652" s="1252"/>
      <c r="O12652" s="1252"/>
      <c r="P12652" s="1252"/>
      <c r="Q12652" s="1252"/>
      <c r="R12652" s="1252"/>
      <c r="S12652" s="1252"/>
      <c r="T12652" s="1252"/>
    </row>
    <row r="12653" spans="1:20" s="1253" customFormat="1" ht="20.100000000000001" customHeight="1">
      <c r="A12653" s="1254"/>
      <c r="B12653" s="1255"/>
      <c r="C12653" s="32" t="s">
        <v>5599</v>
      </c>
      <c r="D12653" s="289" t="s">
        <v>40</v>
      </c>
      <c r="E12653" s="33">
        <v>1</v>
      </c>
      <c r="F12653" s="33">
        <v>600</v>
      </c>
      <c r="G12653" s="33">
        <f>F12653*E12653</f>
        <v>600</v>
      </c>
      <c r="H12653" s="30"/>
      <c r="I12653" s="1252"/>
      <c r="J12653" s="1252"/>
      <c r="K12653" s="1252"/>
      <c r="L12653" s="1252"/>
      <c r="M12653" s="1252"/>
      <c r="N12653" s="1252"/>
      <c r="O12653" s="1252"/>
      <c r="P12653" s="1252"/>
      <c r="Q12653" s="1252"/>
      <c r="R12653" s="1252"/>
      <c r="S12653" s="1252"/>
      <c r="T12653" s="1252"/>
    </row>
    <row r="12654" spans="1:20" s="1253" customFormat="1" ht="20.100000000000001" customHeight="1">
      <c r="A12654" s="1254"/>
      <c r="B12654" s="31" t="s">
        <v>35</v>
      </c>
      <c r="C12654" s="32"/>
      <c r="D12654" s="3"/>
      <c r="E12654" s="33"/>
      <c r="F12654" s="33"/>
      <c r="G12654" s="309">
        <f>SUM(G12649:G12653)</f>
        <v>1996.4583333333333</v>
      </c>
      <c r="H12654" s="30"/>
      <c r="I12654" s="1252"/>
      <c r="J12654" s="1252"/>
      <c r="K12654" s="1252"/>
      <c r="L12654" s="1252"/>
      <c r="M12654" s="1252"/>
      <c r="N12654" s="1252"/>
      <c r="O12654" s="1252"/>
      <c r="P12654" s="1252"/>
      <c r="Q12654" s="1252"/>
      <c r="R12654" s="1252"/>
      <c r="S12654" s="1252"/>
      <c r="T12654" s="1252"/>
    </row>
    <row r="12655" spans="1:20" s="1253" customFormat="1" ht="20.100000000000001" customHeight="1">
      <c r="A12655" s="1249" t="s">
        <v>6006</v>
      </c>
      <c r="B12655" s="1250" t="s">
        <v>5416</v>
      </c>
      <c r="C12655" s="1251"/>
      <c r="D12655" s="1251"/>
      <c r="E12655" s="1251"/>
      <c r="F12655" s="1251"/>
      <c r="G12655" s="1585">
        <f>G12659</f>
        <v>735</v>
      </c>
      <c r="H12655" s="1251"/>
      <c r="I12655" s="1252"/>
      <c r="J12655" s="1252"/>
      <c r="K12655" s="1252"/>
      <c r="L12655" s="1252"/>
      <c r="M12655" s="1252"/>
      <c r="N12655" s="1252"/>
      <c r="O12655" s="1252"/>
      <c r="P12655" s="1252"/>
      <c r="Q12655" s="1252"/>
      <c r="R12655" s="1252"/>
      <c r="S12655" s="1252"/>
      <c r="T12655" s="1252"/>
    </row>
    <row r="12656" spans="1:20" s="1253" customFormat="1" ht="20.100000000000001" customHeight="1">
      <c r="A12656" s="1254"/>
      <c r="B12656" s="1255" t="s">
        <v>5529</v>
      </c>
      <c r="C12656" s="32" t="s">
        <v>1752</v>
      </c>
      <c r="D12656" s="3" t="s">
        <v>39</v>
      </c>
      <c r="E12656" s="706">
        <v>0.4</v>
      </c>
      <c r="F12656" s="33">
        <v>450</v>
      </c>
      <c r="G12656" s="33">
        <f>E12656*F12656</f>
        <v>180</v>
      </c>
      <c r="H12656" s="1257"/>
      <c r="I12656" s="1252"/>
      <c r="J12656" s="1252"/>
      <c r="K12656" s="1252"/>
      <c r="L12656" s="1252"/>
      <c r="M12656" s="1252"/>
      <c r="N12656" s="1252"/>
      <c r="O12656" s="1252"/>
      <c r="P12656" s="1252"/>
      <c r="Q12656" s="1252"/>
      <c r="R12656" s="1252"/>
      <c r="S12656" s="1252"/>
      <c r="T12656" s="1252"/>
    </row>
    <row r="12657" spans="1:20" s="1253" customFormat="1" ht="20.100000000000001" customHeight="1">
      <c r="A12657" s="1254"/>
      <c r="B12657" s="1255"/>
      <c r="C12657" s="32" t="s">
        <v>5606</v>
      </c>
      <c r="D12657" s="3" t="s">
        <v>730</v>
      </c>
      <c r="E12657" s="706">
        <v>0.5</v>
      </c>
      <c r="F12657" s="33">
        <v>60</v>
      </c>
      <c r="G12657" s="33">
        <f>E12657*F12657</f>
        <v>30</v>
      </c>
      <c r="H12657" s="1257"/>
      <c r="I12657" s="1252"/>
      <c r="J12657" s="1252"/>
      <c r="K12657" s="1252"/>
      <c r="L12657" s="1252"/>
      <c r="M12657" s="1252"/>
      <c r="N12657" s="1252"/>
      <c r="O12657" s="1252"/>
      <c r="P12657" s="1252"/>
      <c r="Q12657" s="1252"/>
      <c r="R12657" s="1252"/>
      <c r="S12657" s="1252"/>
      <c r="T12657" s="1252"/>
    </row>
    <row r="12658" spans="1:20" s="1253" customFormat="1" ht="20.100000000000001" customHeight="1">
      <c r="A12658" s="1254"/>
      <c r="B12658" s="1255"/>
      <c r="C12658" s="32" t="s">
        <v>261</v>
      </c>
      <c r="D12658" s="3" t="s">
        <v>98</v>
      </c>
      <c r="E12658" s="30">
        <v>0.15</v>
      </c>
      <c r="F12658" s="33">
        <v>3500</v>
      </c>
      <c r="G12658" s="33">
        <f>E12658*F12658</f>
        <v>525</v>
      </c>
      <c r="H12658" s="1257"/>
      <c r="I12658" s="1252"/>
      <c r="J12658" s="1252"/>
      <c r="K12658" s="1252"/>
      <c r="L12658" s="1252"/>
      <c r="M12658" s="1252"/>
      <c r="N12658" s="1252"/>
      <c r="O12658" s="1252"/>
      <c r="P12658" s="1252"/>
      <c r="Q12658" s="1252"/>
      <c r="R12658" s="1252"/>
      <c r="S12658" s="1252"/>
      <c r="T12658" s="1252"/>
    </row>
    <row r="12659" spans="1:20" s="1253" customFormat="1" ht="20.100000000000001" customHeight="1">
      <c r="A12659" s="1254"/>
      <c r="B12659" s="31" t="s">
        <v>35</v>
      </c>
      <c r="C12659" s="32"/>
      <c r="D12659" s="3"/>
      <c r="E12659" s="1005"/>
      <c r="F12659" s="33"/>
      <c r="G12659" s="309">
        <f>SUM(G12656:G12658)</f>
        <v>735</v>
      </c>
      <c r="H12659" s="1257"/>
      <c r="I12659" s="1252"/>
      <c r="J12659" s="1252"/>
      <c r="K12659" s="1252"/>
      <c r="L12659" s="1252"/>
      <c r="M12659" s="1252"/>
      <c r="N12659" s="1252"/>
      <c r="O12659" s="1252"/>
      <c r="P12659" s="1252"/>
      <c r="Q12659" s="1252"/>
      <c r="R12659" s="1252"/>
      <c r="S12659" s="1252"/>
      <c r="T12659" s="1252"/>
    </row>
    <row r="12660" spans="1:20" s="1253" customFormat="1" ht="36.75" customHeight="1">
      <c r="A12660" s="1249" t="s">
        <v>6007</v>
      </c>
      <c r="B12660" s="1250" t="s">
        <v>5417</v>
      </c>
      <c r="C12660" s="1251"/>
      <c r="D12660" s="1251"/>
      <c r="E12660" s="1251"/>
      <c r="F12660" s="1251"/>
      <c r="G12660" s="1585">
        <f>G12664</f>
        <v>735</v>
      </c>
      <c r="H12660" s="1251"/>
      <c r="I12660" s="1252"/>
      <c r="J12660" s="1252"/>
      <c r="K12660" s="1252"/>
      <c r="L12660" s="1252"/>
      <c r="M12660" s="1252"/>
      <c r="N12660" s="1252"/>
      <c r="O12660" s="1252"/>
      <c r="P12660" s="1252"/>
      <c r="Q12660" s="1252"/>
      <c r="R12660" s="1252"/>
      <c r="S12660" s="1252"/>
      <c r="T12660" s="1252"/>
    </row>
    <row r="12661" spans="1:20" s="1253" customFormat="1" ht="20.100000000000001" customHeight="1">
      <c r="A12661" s="1254"/>
      <c r="B12661" s="1255" t="s">
        <v>5530</v>
      </c>
      <c r="C12661" s="32" t="s">
        <v>1752</v>
      </c>
      <c r="D12661" s="3" t="s">
        <v>39</v>
      </c>
      <c r="E12661" s="706">
        <v>0.4</v>
      </c>
      <c r="F12661" s="33">
        <v>450</v>
      </c>
      <c r="G12661" s="33">
        <f>E12661*F12661</f>
        <v>180</v>
      </c>
      <c r="H12661" s="1257"/>
      <c r="I12661" s="1252"/>
      <c r="J12661" s="1252"/>
      <c r="K12661" s="1252"/>
      <c r="L12661" s="1252"/>
      <c r="M12661" s="1252"/>
      <c r="N12661" s="1252"/>
      <c r="O12661" s="1252"/>
      <c r="P12661" s="1252"/>
      <c r="Q12661" s="1252"/>
      <c r="R12661" s="1252"/>
      <c r="S12661" s="1252"/>
      <c r="T12661" s="1252"/>
    </row>
    <row r="12662" spans="1:20" s="1253" customFormat="1" ht="20.100000000000001" customHeight="1">
      <c r="A12662" s="1254"/>
      <c r="B12662" s="1255"/>
      <c r="C12662" s="32" t="s">
        <v>5606</v>
      </c>
      <c r="D12662" s="3" t="s">
        <v>730</v>
      </c>
      <c r="E12662" s="706">
        <v>0.5</v>
      </c>
      <c r="F12662" s="33">
        <v>60</v>
      </c>
      <c r="G12662" s="33">
        <f>E12662*F12662</f>
        <v>30</v>
      </c>
      <c r="H12662" s="1257"/>
      <c r="I12662" s="1252"/>
      <c r="J12662" s="1252"/>
      <c r="K12662" s="1252"/>
      <c r="L12662" s="1252"/>
      <c r="M12662" s="1252"/>
      <c r="N12662" s="1252"/>
      <c r="O12662" s="1252"/>
      <c r="P12662" s="1252"/>
      <c r="Q12662" s="1252"/>
      <c r="R12662" s="1252"/>
      <c r="S12662" s="1252"/>
      <c r="T12662" s="1252"/>
    </row>
    <row r="12663" spans="1:20" s="1253" customFormat="1" ht="20.100000000000001" customHeight="1">
      <c r="A12663" s="1254"/>
      <c r="B12663" s="1255"/>
      <c r="C12663" s="32" t="s">
        <v>261</v>
      </c>
      <c r="D12663" s="3" t="s">
        <v>98</v>
      </c>
      <c r="E12663" s="30">
        <v>0.15</v>
      </c>
      <c r="F12663" s="33">
        <v>3500</v>
      </c>
      <c r="G12663" s="33">
        <f>E12663*F12663</f>
        <v>525</v>
      </c>
      <c r="H12663" s="1257"/>
      <c r="I12663" s="1252"/>
      <c r="J12663" s="1252"/>
      <c r="K12663" s="1252"/>
      <c r="L12663" s="1252"/>
      <c r="M12663" s="1252"/>
      <c r="N12663" s="1252"/>
      <c r="O12663" s="1252"/>
      <c r="P12663" s="1252"/>
      <c r="Q12663" s="1252"/>
      <c r="R12663" s="1252"/>
      <c r="S12663" s="1252"/>
      <c r="T12663" s="1252"/>
    </row>
    <row r="12664" spans="1:20" s="1253" customFormat="1" ht="20.100000000000001" customHeight="1">
      <c r="A12664" s="1254"/>
      <c r="B12664" s="31" t="s">
        <v>35</v>
      </c>
      <c r="C12664" s="32"/>
      <c r="D12664" s="3"/>
      <c r="E12664" s="1005"/>
      <c r="F12664" s="33"/>
      <c r="G12664" s="309">
        <f>SUM(G12661:G12663)</f>
        <v>735</v>
      </c>
      <c r="H12664" s="1257"/>
      <c r="I12664" s="1252"/>
      <c r="J12664" s="1252"/>
      <c r="K12664" s="1252"/>
      <c r="L12664" s="1252"/>
      <c r="M12664" s="1252"/>
      <c r="N12664" s="1252"/>
      <c r="O12664" s="1252"/>
      <c r="P12664" s="1252"/>
      <c r="Q12664" s="1252"/>
      <c r="R12664" s="1252"/>
      <c r="S12664" s="1252"/>
      <c r="T12664" s="1252"/>
    </row>
    <row r="12665" spans="1:20" s="1253" customFormat="1" ht="35.25" customHeight="1">
      <c r="A12665" s="1249" t="s">
        <v>6008</v>
      </c>
      <c r="B12665" s="1250" t="s">
        <v>5418</v>
      </c>
      <c r="C12665" s="1251"/>
      <c r="D12665" s="1251"/>
      <c r="E12665" s="1251"/>
      <c r="F12665" s="1251"/>
      <c r="G12665" s="1585">
        <f>G12671+G12677+G12683+G12688</f>
        <v>1069.4000000000001</v>
      </c>
      <c r="H12665" s="1251"/>
      <c r="I12665" s="1252"/>
      <c r="J12665" s="1252"/>
      <c r="K12665" s="1252"/>
      <c r="L12665" s="1252"/>
      <c r="M12665" s="1252"/>
      <c r="N12665" s="1252"/>
      <c r="O12665" s="1252"/>
      <c r="P12665" s="1252"/>
      <c r="Q12665" s="1252"/>
      <c r="R12665" s="1252"/>
      <c r="S12665" s="1252"/>
      <c r="T12665" s="1252"/>
    </row>
    <row r="12666" spans="1:20" s="1253" customFormat="1" ht="67.5" customHeight="1">
      <c r="A12666" s="1243" t="s">
        <v>6111</v>
      </c>
      <c r="B12666" s="1220" t="s">
        <v>737</v>
      </c>
      <c r="C12666" s="1258"/>
      <c r="D12666" s="1258"/>
      <c r="E12666" s="1258"/>
      <c r="F12666" s="1258"/>
      <c r="G12666" s="1586"/>
      <c r="H12666" s="1258"/>
      <c r="I12666" s="1252"/>
      <c r="J12666" s="1252"/>
      <c r="K12666" s="1252"/>
      <c r="L12666" s="1252"/>
      <c r="M12666" s="1252"/>
      <c r="N12666" s="1252"/>
      <c r="O12666" s="1252"/>
      <c r="P12666" s="1252"/>
      <c r="Q12666" s="1252"/>
      <c r="R12666" s="1252"/>
      <c r="S12666" s="1252"/>
      <c r="T12666" s="1252"/>
    </row>
    <row r="12667" spans="1:20" s="1253" customFormat="1" ht="20.100000000000001" customHeight="1">
      <c r="A12667" s="1254"/>
      <c r="B12667" s="1255" t="s">
        <v>738</v>
      </c>
      <c r="C12667" s="32" t="s">
        <v>573</v>
      </c>
      <c r="D12667" s="3" t="s">
        <v>39</v>
      </c>
      <c r="E12667" s="30">
        <v>0.01</v>
      </c>
      <c r="F12667" s="33">
        <v>450</v>
      </c>
      <c r="G12667" s="33">
        <f>F12667*E12667</f>
        <v>4.5</v>
      </c>
      <c r="H12667" s="30"/>
      <c r="I12667" s="1252"/>
      <c r="J12667" s="1252"/>
      <c r="K12667" s="1252"/>
      <c r="L12667" s="1252"/>
      <c r="M12667" s="1252"/>
      <c r="N12667" s="1252"/>
      <c r="O12667" s="1252"/>
      <c r="P12667" s="1252"/>
      <c r="Q12667" s="1252"/>
      <c r="R12667" s="1252"/>
      <c r="S12667" s="1252"/>
      <c r="T12667" s="1252"/>
    </row>
    <row r="12668" spans="1:20" s="1253" customFormat="1" ht="20.100000000000001" customHeight="1">
      <c r="A12668" s="1254"/>
      <c r="B12668" s="1255"/>
      <c r="C12668" s="32" t="s">
        <v>261</v>
      </c>
      <c r="D12668" s="3" t="s">
        <v>98</v>
      </c>
      <c r="E12668" s="30">
        <v>2E-3</v>
      </c>
      <c r="F12668" s="33">
        <v>350</v>
      </c>
      <c r="G12668" s="33">
        <f>F12668*E12668</f>
        <v>0.70000000000000007</v>
      </c>
      <c r="H12668" s="30"/>
      <c r="I12668" s="1252"/>
      <c r="J12668" s="1252"/>
      <c r="K12668" s="1252"/>
      <c r="L12668" s="1252"/>
      <c r="M12668" s="1252"/>
      <c r="N12668" s="1252"/>
      <c r="O12668" s="1252"/>
      <c r="P12668" s="1252"/>
      <c r="Q12668" s="1252"/>
      <c r="R12668" s="1252"/>
      <c r="S12668" s="1252"/>
      <c r="T12668" s="1252"/>
    </row>
    <row r="12669" spans="1:20" s="1253" customFormat="1" ht="20.100000000000001" customHeight="1">
      <c r="A12669" s="1254"/>
      <c r="B12669" s="1255"/>
      <c r="C12669" s="32" t="s">
        <v>262</v>
      </c>
      <c r="D12669" s="3" t="s">
        <v>40</v>
      </c>
      <c r="E12669" s="33">
        <v>1</v>
      </c>
      <c r="F12669" s="33">
        <v>26</v>
      </c>
      <c r="G12669" s="33">
        <f>F12669*E12669</f>
        <v>26</v>
      </c>
      <c r="H12669" s="30"/>
      <c r="I12669" s="1252"/>
      <c r="J12669" s="1252"/>
      <c r="K12669" s="1252"/>
      <c r="L12669" s="1252"/>
      <c r="M12669" s="1252"/>
      <c r="N12669" s="1252"/>
      <c r="O12669" s="1252"/>
      <c r="P12669" s="1252"/>
      <c r="Q12669" s="1252"/>
      <c r="R12669" s="1252"/>
      <c r="S12669" s="1252"/>
      <c r="T12669" s="1252"/>
    </row>
    <row r="12670" spans="1:20" s="1253" customFormat="1" ht="20.100000000000001" customHeight="1">
      <c r="A12670" s="1254"/>
      <c r="B12670" s="1255"/>
      <c r="C12670" s="32" t="s">
        <v>5607</v>
      </c>
      <c r="D12670" s="3" t="s">
        <v>29</v>
      </c>
      <c r="E12670" s="33">
        <v>1</v>
      </c>
      <c r="F12670" s="33">
        <v>98</v>
      </c>
      <c r="G12670" s="33">
        <f>F12670*E12670</f>
        <v>98</v>
      </c>
      <c r="H12670" s="30"/>
      <c r="I12670" s="1252"/>
      <c r="J12670" s="1252"/>
      <c r="K12670" s="1252"/>
      <c r="L12670" s="1252"/>
      <c r="M12670" s="1252"/>
      <c r="N12670" s="1252"/>
      <c r="O12670" s="1252"/>
      <c r="P12670" s="1252"/>
      <c r="Q12670" s="1252"/>
      <c r="R12670" s="1252"/>
      <c r="S12670" s="1252"/>
      <c r="T12670" s="1252"/>
    </row>
    <row r="12671" spans="1:20" s="1253" customFormat="1" ht="20.100000000000001" customHeight="1">
      <c r="A12671" s="1254"/>
      <c r="B12671" s="31" t="s">
        <v>35</v>
      </c>
      <c r="C12671" s="32"/>
      <c r="D12671" s="32"/>
      <c r="E12671" s="30"/>
      <c r="F12671" s="30"/>
      <c r="G12671" s="34">
        <f>SUM(G12667:G12670)</f>
        <v>129.19999999999999</v>
      </c>
      <c r="H12671" s="30"/>
      <c r="I12671" s="1252"/>
      <c r="J12671" s="1252"/>
      <c r="K12671" s="1252"/>
      <c r="L12671" s="1252"/>
      <c r="M12671" s="1252"/>
      <c r="N12671" s="1252"/>
      <c r="O12671" s="1252"/>
      <c r="P12671" s="1252"/>
      <c r="Q12671" s="1252"/>
      <c r="R12671" s="1252"/>
      <c r="S12671" s="1252"/>
      <c r="T12671" s="1252"/>
    </row>
    <row r="12672" spans="1:20" s="1253" customFormat="1" ht="20.100000000000001" customHeight="1">
      <c r="A12672" s="1254"/>
      <c r="B12672" s="1255" t="s">
        <v>739</v>
      </c>
      <c r="C12672" s="32" t="s">
        <v>573</v>
      </c>
      <c r="D12672" s="3" t="s">
        <v>39</v>
      </c>
      <c r="E12672" s="30">
        <v>0.01</v>
      </c>
      <c r="F12672" s="33">
        <v>450</v>
      </c>
      <c r="G12672" s="33">
        <f>F12672*E12672</f>
        <v>4.5</v>
      </c>
      <c r="H12672" s="30"/>
      <c r="I12672" s="1252"/>
      <c r="J12672" s="1252"/>
      <c r="K12672" s="1252"/>
      <c r="L12672" s="1252"/>
      <c r="M12672" s="1252"/>
      <c r="N12672" s="1252"/>
      <c r="O12672" s="1252"/>
      <c r="P12672" s="1252"/>
      <c r="Q12672" s="1252"/>
      <c r="R12672" s="1252"/>
      <c r="S12672" s="1252"/>
      <c r="T12672" s="1252"/>
    </row>
    <row r="12673" spans="1:20" s="1253" customFormat="1" ht="20.100000000000001" customHeight="1">
      <c r="A12673" s="1254"/>
      <c r="B12673" s="1255"/>
      <c r="C12673" s="32" t="s">
        <v>261</v>
      </c>
      <c r="D12673" s="3" t="s">
        <v>98</v>
      </c>
      <c r="E12673" s="1005">
        <v>2E-3</v>
      </c>
      <c r="F12673" s="33">
        <v>350</v>
      </c>
      <c r="G12673" s="33">
        <f>F12673*E12673</f>
        <v>0.70000000000000007</v>
      </c>
      <c r="H12673" s="30"/>
      <c r="I12673" s="1252"/>
      <c r="J12673" s="1252"/>
      <c r="K12673" s="1252"/>
      <c r="L12673" s="1252"/>
      <c r="M12673" s="1252"/>
      <c r="N12673" s="1252"/>
      <c r="O12673" s="1252"/>
      <c r="P12673" s="1252"/>
      <c r="Q12673" s="1252"/>
      <c r="R12673" s="1252"/>
      <c r="S12673" s="1252"/>
      <c r="T12673" s="1252"/>
    </row>
    <row r="12674" spans="1:20" s="1253" customFormat="1" ht="20.100000000000001" customHeight="1">
      <c r="A12674" s="1254"/>
      <c r="B12674" s="1255"/>
      <c r="C12674" s="32" t="s">
        <v>5607</v>
      </c>
      <c r="D12674" s="3" t="s">
        <v>29</v>
      </c>
      <c r="E12674" s="33">
        <v>1</v>
      </c>
      <c r="F12674" s="33">
        <v>98</v>
      </c>
      <c r="G12674" s="33">
        <f>F12674*E12674</f>
        <v>98</v>
      </c>
      <c r="H12674" s="30"/>
      <c r="I12674" s="1252"/>
      <c r="J12674" s="1252"/>
      <c r="K12674" s="1252"/>
      <c r="L12674" s="1252"/>
      <c r="M12674" s="1252"/>
      <c r="N12674" s="1252"/>
      <c r="O12674" s="1252"/>
      <c r="P12674" s="1252"/>
      <c r="Q12674" s="1252"/>
      <c r="R12674" s="1252"/>
      <c r="S12674" s="1252"/>
      <c r="T12674" s="1252"/>
    </row>
    <row r="12675" spans="1:20" s="1253" customFormat="1" ht="20.100000000000001" customHeight="1">
      <c r="A12675" s="1254"/>
      <c r="B12675" s="1255"/>
      <c r="C12675" s="32" t="s">
        <v>262</v>
      </c>
      <c r="D12675" s="3" t="s">
        <v>40</v>
      </c>
      <c r="E12675" s="33">
        <v>1</v>
      </c>
      <c r="F12675" s="33">
        <v>26</v>
      </c>
      <c r="G12675" s="33">
        <f>F12675*E12675</f>
        <v>26</v>
      </c>
      <c r="H12675" s="30"/>
      <c r="I12675" s="1252"/>
      <c r="J12675" s="1252"/>
      <c r="K12675" s="1252"/>
      <c r="L12675" s="1252"/>
      <c r="M12675" s="1252"/>
      <c r="N12675" s="1252"/>
      <c r="O12675" s="1252"/>
      <c r="P12675" s="1252"/>
      <c r="Q12675" s="1252"/>
      <c r="R12675" s="1252"/>
      <c r="S12675" s="1252"/>
      <c r="T12675" s="1252"/>
    </row>
    <row r="12676" spans="1:20" s="1253" customFormat="1" ht="20.100000000000001" customHeight="1">
      <c r="A12676" s="1254"/>
      <c r="B12676" s="1255"/>
      <c r="C12676" s="32" t="s">
        <v>5608</v>
      </c>
      <c r="D12676" s="3" t="s">
        <v>40</v>
      </c>
      <c r="E12676" s="33">
        <v>1</v>
      </c>
      <c r="F12676" s="33">
        <v>555</v>
      </c>
      <c r="G12676" s="33">
        <f>F12676*E12676</f>
        <v>555</v>
      </c>
      <c r="H12676" s="30"/>
      <c r="I12676" s="1252"/>
      <c r="J12676" s="1252"/>
      <c r="K12676" s="1252"/>
      <c r="L12676" s="1252"/>
      <c r="M12676" s="1252"/>
      <c r="N12676" s="1252"/>
      <c r="O12676" s="1252"/>
      <c r="P12676" s="1252"/>
      <c r="Q12676" s="1252"/>
      <c r="R12676" s="1252"/>
      <c r="S12676" s="1252"/>
      <c r="T12676" s="1252"/>
    </row>
    <row r="12677" spans="1:20" s="1253" customFormat="1" ht="20.100000000000001" customHeight="1">
      <c r="A12677" s="1254"/>
      <c r="B12677" s="31" t="s">
        <v>35</v>
      </c>
      <c r="C12677" s="32"/>
      <c r="D12677" s="32"/>
      <c r="E12677" s="30"/>
      <c r="F12677" s="30"/>
      <c r="G12677" s="34">
        <f>SUM(G12672:G12676)</f>
        <v>684.2</v>
      </c>
      <c r="H12677" s="30"/>
      <c r="I12677" s="1252"/>
      <c r="J12677" s="1252"/>
      <c r="K12677" s="1252"/>
      <c r="L12677" s="1252"/>
      <c r="M12677" s="1252"/>
      <c r="N12677" s="1252"/>
      <c r="O12677" s="1252"/>
      <c r="P12677" s="1252"/>
      <c r="Q12677" s="1252"/>
      <c r="R12677" s="1252"/>
      <c r="S12677" s="1252"/>
      <c r="T12677" s="1252"/>
    </row>
    <row r="12678" spans="1:20" s="1253" customFormat="1" ht="45" customHeight="1">
      <c r="A12678" s="1243" t="s">
        <v>6112</v>
      </c>
      <c r="B12678" s="1220" t="s">
        <v>740</v>
      </c>
      <c r="C12678" s="1258"/>
      <c r="D12678" s="1258"/>
      <c r="E12678" s="1258"/>
      <c r="F12678" s="1258"/>
      <c r="G12678" s="1597"/>
      <c r="H12678" s="1258"/>
      <c r="I12678" s="1252"/>
      <c r="J12678" s="1252"/>
      <c r="K12678" s="1252"/>
      <c r="L12678" s="1252"/>
      <c r="M12678" s="1252"/>
      <c r="N12678" s="1252"/>
      <c r="O12678" s="1252"/>
      <c r="P12678" s="1252"/>
      <c r="Q12678" s="1252"/>
      <c r="R12678" s="1252"/>
      <c r="S12678" s="1252"/>
      <c r="T12678" s="1252"/>
    </row>
    <row r="12679" spans="1:20" s="1253" customFormat="1" ht="20.100000000000001" customHeight="1">
      <c r="A12679" s="1254"/>
      <c r="B12679" s="1255" t="s">
        <v>5531</v>
      </c>
      <c r="C12679" s="32" t="s">
        <v>573</v>
      </c>
      <c r="D12679" s="3" t="s">
        <v>39</v>
      </c>
      <c r="E12679" s="30">
        <v>0.01</v>
      </c>
      <c r="F12679" s="33">
        <v>450</v>
      </c>
      <c r="G12679" s="33"/>
      <c r="H12679" s="30"/>
      <c r="I12679" s="1252"/>
      <c r="J12679" s="1252"/>
      <c r="K12679" s="1252"/>
      <c r="L12679" s="1252"/>
      <c r="M12679" s="1252"/>
      <c r="N12679" s="1252"/>
      <c r="O12679" s="1252"/>
      <c r="P12679" s="1252"/>
      <c r="Q12679" s="1252"/>
      <c r="R12679" s="1252"/>
      <c r="S12679" s="1252"/>
      <c r="T12679" s="1252"/>
    </row>
    <row r="12680" spans="1:20" s="1253" customFormat="1" ht="20.100000000000001" customHeight="1">
      <c r="A12680" s="1254"/>
      <c r="B12680" s="1255"/>
      <c r="C12680" s="32" t="s">
        <v>5607</v>
      </c>
      <c r="D12680" s="3" t="s">
        <v>29</v>
      </c>
      <c r="E12680" s="33">
        <v>1</v>
      </c>
      <c r="F12680" s="33">
        <v>98</v>
      </c>
      <c r="G12680" s="33">
        <f>F12680*E12680</f>
        <v>98</v>
      </c>
      <c r="H12680" s="30"/>
      <c r="I12680" s="1252"/>
      <c r="J12680" s="1252"/>
      <c r="K12680" s="1252"/>
      <c r="L12680" s="1252"/>
      <c r="M12680" s="1252"/>
      <c r="N12680" s="1252"/>
      <c r="O12680" s="1252"/>
      <c r="P12680" s="1252"/>
      <c r="Q12680" s="1252"/>
      <c r="R12680" s="1252"/>
      <c r="S12680" s="1252"/>
      <c r="T12680" s="1252"/>
    </row>
    <row r="12681" spans="1:20" s="1253" customFormat="1" ht="20.100000000000001" customHeight="1">
      <c r="A12681" s="1254"/>
      <c r="B12681" s="1255"/>
      <c r="C12681" s="32" t="s">
        <v>262</v>
      </c>
      <c r="D12681" s="3" t="s">
        <v>40</v>
      </c>
      <c r="E12681" s="33">
        <v>1</v>
      </c>
      <c r="F12681" s="33">
        <v>26</v>
      </c>
      <c r="G12681" s="33">
        <f>F12681*E12681</f>
        <v>26</v>
      </c>
      <c r="H12681" s="30"/>
      <c r="I12681" s="1252"/>
      <c r="J12681" s="1252"/>
      <c r="K12681" s="1252"/>
      <c r="L12681" s="1252"/>
      <c r="M12681" s="1252"/>
      <c r="N12681" s="1252"/>
      <c r="O12681" s="1252"/>
      <c r="P12681" s="1252"/>
      <c r="Q12681" s="1252"/>
      <c r="R12681" s="1252"/>
      <c r="S12681" s="1252"/>
      <c r="T12681" s="1252"/>
    </row>
    <row r="12682" spans="1:20" s="1253" customFormat="1" ht="20.100000000000001" customHeight="1">
      <c r="A12682" s="1254"/>
      <c r="B12682" s="1255"/>
      <c r="C12682" s="32" t="s">
        <v>261</v>
      </c>
      <c r="D12682" s="3" t="s">
        <v>98</v>
      </c>
      <c r="E12682" s="1005">
        <v>5.0000000000000001E-3</v>
      </c>
      <c r="F12682" s="33">
        <v>350</v>
      </c>
      <c r="G12682" s="33">
        <f>F12682*E12682</f>
        <v>1.75</v>
      </c>
      <c r="H12682" s="30"/>
      <c r="I12682" s="1252"/>
      <c r="J12682" s="1252"/>
      <c r="K12682" s="1252"/>
      <c r="L12682" s="1252"/>
      <c r="M12682" s="1252"/>
      <c r="N12682" s="1252"/>
      <c r="O12682" s="1252"/>
      <c r="P12682" s="1252"/>
      <c r="Q12682" s="1252"/>
      <c r="R12682" s="1252"/>
      <c r="S12682" s="1252"/>
      <c r="T12682" s="1252"/>
    </row>
    <row r="12683" spans="1:20" s="1253" customFormat="1" ht="20.100000000000001" customHeight="1">
      <c r="A12683" s="1254"/>
      <c r="B12683" s="31" t="s">
        <v>35</v>
      </c>
      <c r="C12683" s="32"/>
      <c r="D12683" s="3"/>
      <c r="E12683" s="33"/>
      <c r="F12683" s="33"/>
      <c r="G12683" s="309">
        <f>SUM(G12679:G12682)</f>
        <v>125.75</v>
      </c>
      <c r="H12683" s="30"/>
      <c r="I12683" s="1252"/>
      <c r="J12683" s="1252"/>
      <c r="K12683" s="1252"/>
      <c r="L12683" s="1252"/>
      <c r="M12683" s="1252"/>
      <c r="N12683" s="1252"/>
      <c r="O12683" s="1252"/>
      <c r="P12683" s="1252"/>
      <c r="Q12683" s="1252"/>
      <c r="R12683" s="1252"/>
      <c r="S12683" s="1252"/>
      <c r="T12683" s="1252"/>
    </row>
    <row r="12684" spans="1:20" s="1253" customFormat="1" ht="20.100000000000001" customHeight="1">
      <c r="A12684" s="1254"/>
      <c r="B12684" s="1255" t="s">
        <v>741</v>
      </c>
      <c r="C12684" s="32" t="s">
        <v>573</v>
      </c>
      <c r="D12684" s="3" t="s">
        <v>39</v>
      </c>
      <c r="E12684" s="33">
        <v>0.01</v>
      </c>
      <c r="F12684" s="33">
        <v>450</v>
      </c>
      <c r="G12684" s="33">
        <f>F12684*E12684</f>
        <v>4.5</v>
      </c>
      <c r="H12684" s="1259"/>
      <c r="I12684" s="1252"/>
      <c r="J12684" s="1252"/>
      <c r="K12684" s="1252"/>
      <c r="L12684" s="1252"/>
      <c r="M12684" s="1252"/>
      <c r="N12684" s="1252"/>
      <c r="O12684" s="1252"/>
      <c r="P12684" s="1252"/>
      <c r="Q12684" s="1252"/>
      <c r="R12684" s="1252"/>
      <c r="S12684" s="1252"/>
      <c r="T12684" s="1252"/>
    </row>
    <row r="12685" spans="1:20" s="1253" customFormat="1" ht="20.100000000000001" customHeight="1">
      <c r="A12685" s="1254"/>
      <c r="B12685" s="1255"/>
      <c r="C12685" s="32" t="s">
        <v>5607</v>
      </c>
      <c r="D12685" s="3" t="s">
        <v>29</v>
      </c>
      <c r="E12685" s="33">
        <v>1</v>
      </c>
      <c r="F12685" s="33">
        <v>98</v>
      </c>
      <c r="G12685" s="33">
        <f>F12685*E12685</f>
        <v>98</v>
      </c>
      <c r="H12685" s="1259"/>
      <c r="I12685" s="1252"/>
      <c r="J12685" s="1252"/>
      <c r="K12685" s="1252"/>
      <c r="L12685" s="1252"/>
      <c r="M12685" s="1252"/>
      <c r="N12685" s="1252"/>
      <c r="O12685" s="1252"/>
      <c r="P12685" s="1252"/>
      <c r="Q12685" s="1252"/>
      <c r="R12685" s="1252"/>
      <c r="S12685" s="1252"/>
      <c r="T12685" s="1252"/>
    </row>
    <row r="12686" spans="1:20" s="1253" customFormat="1" ht="20.100000000000001" customHeight="1">
      <c r="A12686" s="1254"/>
      <c r="B12686" s="1255"/>
      <c r="C12686" s="32" t="s">
        <v>262</v>
      </c>
      <c r="D12686" s="3" t="s">
        <v>40</v>
      </c>
      <c r="E12686" s="33">
        <v>1</v>
      </c>
      <c r="F12686" s="33">
        <v>26</v>
      </c>
      <c r="G12686" s="33">
        <f>F12686*E12686</f>
        <v>26</v>
      </c>
      <c r="H12686" s="1259"/>
      <c r="I12686" s="1252"/>
      <c r="J12686" s="1252"/>
      <c r="K12686" s="1252"/>
      <c r="L12686" s="1252"/>
      <c r="M12686" s="1252"/>
      <c r="N12686" s="1252"/>
      <c r="O12686" s="1252"/>
      <c r="P12686" s="1252"/>
      <c r="Q12686" s="1252"/>
      <c r="R12686" s="1252"/>
      <c r="S12686" s="1252"/>
      <c r="T12686" s="1252"/>
    </row>
    <row r="12687" spans="1:20" s="1253" customFormat="1" ht="20.100000000000001" customHeight="1">
      <c r="A12687" s="1254"/>
      <c r="B12687" s="1255"/>
      <c r="C12687" s="32" t="s">
        <v>261</v>
      </c>
      <c r="D12687" s="3" t="s">
        <v>98</v>
      </c>
      <c r="E12687" s="33">
        <v>5.0000000000000001E-3</v>
      </c>
      <c r="F12687" s="33">
        <v>350</v>
      </c>
      <c r="G12687" s="33">
        <f>F12687*E12687</f>
        <v>1.75</v>
      </c>
      <c r="H12687" s="1259"/>
      <c r="I12687" s="1252"/>
      <c r="J12687" s="1252"/>
      <c r="K12687" s="1252"/>
      <c r="L12687" s="1252"/>
      <c r="M12687" s="1252"/>
      <c r="N12687" s="1252"/>
      <c r="O12687" s="1252"/>
      <c r="P12687" s="1252"/>
      <c r="Q12687" s="1252"/>
      <c r="R12687" s="1252"/>
      <c r="S12687" s="1252"/>
      <c r="T12687" s="1252"/>
    </row>
    <row r="12688" spans="1:20" s="1253" customFormat="1" ht="20.100000000000001" customHeight="1">
      <c r="A12688" s="1254"/>
      <c r="B12688" s="31" t="s">
        <v>35</v>
      </c>
      <c r="C12688" s="32"/>
      <c r="D12688" s="3"/>
      <c r="E12688" s="33"/>
      <c r="F12688" s="33"/>
      <c r="G12688" s="309">
        <f>SUM(G12684:G12687)</f>
        <v>130.25</v>
      </c>
      <c r="H12688" s="30"/>
      <c r="I12688" s="1252"/>
      <c r="J12688" s="1252"/>
      <c r="K12688" s="1252"/>
      <c r="L12688" s="1252"/>
      <c r="M12688" s="1252"/>
      <c r="N12688" s="1252"/>
      <c r="O12688" s="1252"/>
      <c r="P12688" s="1252"/>
      <c r="Q12688" s="1252"/>
      <c r="R12688" s="1252"/>
      <c r="S12688" s="1252"/>
      <c r="T12688" s="1252"/>
    </row>
    <row r="12689" spans="1:20" s="1253" customFormat="1" ht="22.5" customHeight="1">
      <c r="A12689" s="1249" t="s">
        <v>6009</v>
      </c>
      <c r="B12689" s="1250" t="s">
        <v>5419</v>
      </c>
      <c r="C12689" s="1251"/>
      <c r="D12689" s="1251"/>
      <c r="E12689" s="1251"/>
      <c r="F12689" s="1251"/>
      <c r="G12689" s="1585">
        <f>G12695+G12700+G12705+G12711</f>
        <v>1283.3300000000002</v>
      </c>
      <c r="H12689" s="1251"/>
      <c r="I12689" s="1252"/>
      <c r="J12689" s="1252"/>
      <c r="K12689" s="1252"/>
      <c r="L12689" s="1252"/>
      <c r="M12689" s="1252"/>
      <c r="N12689" s="1252"/>
      <c r="O12689" s="1252"/>
      <c r="P12689" s="1252"/>
      <c r="Q12689" s="1252"/>
      <c r="R12689" s="1252"/>
      <c r="S12689" s="1252"/>
      <c r="T12689" s="1252"/>
    </row>
    <row r="12690" spans="1:20" s="1253" customFormat="1" ht="47.25" customHeight="1">
      <c r="A12690" s="1243" t="s">
        <v>6113</v>
      </c>
      <c r="B12690" s="1220" t="s">
        <v>5532</v>
      </c>
      <c r="C12690" s="1258"/>
      <c r="D12690" s="1258"/>
      <c r="E12690" s="1258"/>
      <c r="F12690" s="1258"/>
      <c r="G12690" s="1597"/>
      <c r="H12690" s="1258"/>
      <c r="I12690" s="1252"/>
      <c r="J12690" s="1252"/>
      <c r="K12690" s="1252"/>
      <c r="L12690" s="1252"/>
      <c r="M12690" s="1252"/>
      <c r="N12690" s="1252"/>
      <c r="O12690" s="1252"/>
      <c r="P12690" s="1252"/>
      <c r="Q12690" s="1252"/>
      <c r="R12690" s="1252"/>
      <c r="S12690" s="1252"/>
      <c r="T12690" s="1252"/>
    </row>
    <row r="12691" spans="1:20" s="1253" customFormat="1" ht="20.100000000000001" customHeight="1">
      <c r="A12691" s="1254"/>
      <c r="B12691" s="1255" t="s">
        <v>5533</v>
      </c>
      <c r="C12691" s="32" t="s">
        <v>573</v>
      </c>
      <c r="D12691" s="3" t="s">
        <v>39</v>
      </c>
      <c r="E12691" s="30">
        <v>0.03</v>
      </c>
      <c r="F12691" s="33">
        <v>450</v>
      </c>
      <c r="G12691" s="33">
        <f>E12691+F12691</f>
        <v>450.03</v>
      </c>
      <c r="H12691" s="30"/>
      <c r="I12691" s="1252"/>
      <c r="J12691" s="1252"/>
      <c r="K12691" s="1252"/>
      <c r="L12691" s="1252"/>
      <c r="M12691" s="1252"/>
      <c r="N12691" s="1252"/>
      <c r="O12691" s="1252"/>
      <c r="P12691" s="1252"/>
      <c r="Q12691" s="1252"/>
      <c r="R12691" s="1252"/>
      <c r="S12691" s="1252"/>
      <c r="T12691" s="1252"/>
    </row>
    <row r="12692" spans="1:20" s="1253" customFormat="1" ht="20.100000000000001" customHeight="1">
      <c r="A12692" s="1254"/>
      <c r="B12692" s="1255"/>
      <c r="C12692" s="32" t="s">
        <v>262</v>
      </c>
      <c r="D12692" s="3" t="s">
        <v>40</v>
      </c>
      <c r="E12692" s="33">
        <v>1</v>
      </c>
      <c r="F12692" s="33">
        <v>26</v>
      </c>
      <c r="G12692" s="33">
        <f>E12692*F12692</f>
        <v>26</v>
      </c>
      <c r="H12692" s="30"/>
      <c r="I12692" s="1252"/>
      <c r="J12692" s="1252"/>
      <c r="K12692" s="1252"/>
      <c r="L12692" s="1252"/>
      <c r="M12692" s="1252"/>
      <c r="N12692" s="1252"/>
      <c r="O12692" s="1252"/>
      <c r="P12692" s="1252"/>
      <c r="Q12692" s="1252"/>
      <c r="R12692" s="1252"/>
      <c r="S12692" s="1252"/>
      <c r="T12692" s="1252"/>
    </row>
    <row r="12693" spans="1:20" s="1253" customFormat="1" ht="20.100000000000001" customHeight="1">
      <c r="A12693" s="1254"/>
      <c r="B12693" s="1255"/>
      <c r="C12693" s="32" t="s">
        <v>5607</v>
      </c>
      <c r="D12693" s="3" t="s">
        <v>29</v>
      </c>
      <c r="E12693" s="33">
        <v>1</v>
      </c>
      <c r="F12693" s="33">
        <v>98</v>
      </c>
      <c r="G12693" s="33">
        <f>E12693*F12693</f>
        <v>98</v>
      </c>
      <c r="H12693" s="30"/>
      <c r="I12693" s="1252"/>
      <c r="J12693" s="1252"/>
      <c r="K12693" s="1252"/>
      <c r="L12693" s="1252"/>
      <c r="M12693" s="1252"/>
      <c r="N12693" s="1252"/>
      <c r="O12693" s="1252"/>
      <c r="P12693" s="1252"/>
      <c r="Q12693" s="1252"/>
      <c r="R12693" s="1252"/>
      <c r="S12693" s="1252"/>
      <c r="T12693" s="1252"/>
    </row>
    <row r="12694" spans="1:20" s="1253" customFormat="1" ht="20.100000000000001" customHeight="1">
      <c r="A12694" s="1254"/>
      <c r="B12694" s="1255"/>
      <c r="C12694" s="32" t="s">
        <v>261</v>
      </c>
      <c r="D12694" s="3" t="s">
        <v>98</v>
      </c>
      <c r="E12694" s="1005">
        <v>2E-3</v>
      </c>
      <c r="F12694" s="33">
        <v>350</v>
      </c>
      <c r="G12694" s="33">
        <f>E12694*F12694</f>
        <v>0.70000000000000007</v>
      </c>
      <c r="H12694" s="30"/>
      <c r="I12694" s="1252"/>
      <c r="J12694" s="1252"/>
      <c r="K12694" s="1252"/>
      <c r="L12694" s="1252"/>
      <c r="M12694" s="1252"/>
      <c r="N12694" s="1252"/>
      <c r="O12694" s="1252"/>
      <c r="P12694" s="1252"/>
      <c r="Q12694" s="1252"/>
      <c r="R12694" s="1252"/>
      <c r="S12694" s="1252"/>
      <c r="T12694" s="1252"/>
    </row>
    <row r="12695" spans="1:20" s="1253" customFormat="1" ht="20.100000000000001" customHeight="1">
      <c r="A12695" s="1254"/>
      <c r="B12695" s="31" t="s">
        <v>35</v>
      </c>
      <c r="C12695" s="32"/>
      <c r="D12695" s="3"/>
      <c r="E12695" s="33"/>
      <c r="F12695" s="33"/>
      <c r="G12695" s="309">
        <f>SUM(G12691:G12694)</f>
        <v>574.73</v>
      </c>
      <c r="H12695" s="30"/>
      <c r="I12695" s="1252"/>
      <c r="J12695" s="1252"/>
      <c r="K12695" s="1252"/>
      <c r="L12695" s="1252"/>
      <c r="M12695" s="1252"/>
      <c r="N12695" s="1252"/>
      <c r="O12695" s="1252"/>
      <c r="P12695" s="1252"/>
      <c r="Q12695" s="1252"/>
      <c r="R12695" s="1252"/>
      <c r="S12695" s="1252"/>
      <c r="T12695" s="1252"/>
    </row>
    <row r="12696" spans="1:20" s="1253" customFormat="1" ht="20.100000000000001" customHeight="1">
      <c r="A12696" s="1254"/>
      <c r="B12696" s="1255" t="s">
        <v>5534</v>
      </c>
      <c r="C12696" s="32" t="s">
        <v>573</v>
      </c>
      <c r="D12696" s="3" t="s">
        <v>39</v>
      </c>
      <c r="E12696" s="30">
        <v>0.03</v>
      </c>
      <c r="F12696" s="33">
        <v>450</v>
      </c>
      <c r="G12696" s="33">
        <f>E12696*F12696</f>
        <v>13.5</v>
      </c>
      <c r="H12696" s="30"/>
      <c r="I12696" s="1252"/>
      <c r="J12696" s="1252"/>
      <c r="K12696" s="1252"/>
      <c r="L12696" s="1252"/>
      <c r="M12696" s="1252"/>
      <c r="N12696" s="1252"/>
      <c r="O12696" s="1252"/>
      <c r="P12696" s="1252"/>
      <c r="Q12696" s="1252"/>
      <c r="R12696" s="1252"/>
      <c r="S12696" s="1252"/>
      <c r="T12696" s="1252"/>
    </row>
    <row r="12697" spans="1:20" s="1253" customFormat="1" ht="20.100000000000001" customHeight="1">
      <c r="A12697" s="1254"/>
      <c r="B12697" s="1255"/>
      <c r="C12697" s="32" t="s">
        <v>262</v>
      </c>
      <c r="D12697" s="3" t="s">
        <v>40</v>
      </c>
      <c r="E12697" s="33">
        <v>1</v>
      </c>
      <c r="F12697" s="33">
        <v>26</v>
      </c>
      <c r="G12697" s="33">
        <f>E12697*F12697</f>
        <v>26</v>
      </c>
      <c r="H12697" s="30"/>
      <c r="I12697" s="1252"/>
      <c r="J12697" s="1252"/>
      <c r="K12697" s="1252"/>
      <c r="L12697" s="1252"/>
      <c r="M12697" s="1252"/>
      <c r="N12697" s="1252"/>
      <c r="O12697" s="1252"/>
      <c r="P12697" s="1252"/>
      <c r="Q12697" s="1252"/>
      <c r="R12697" s="1252"/>
      <c r="S12697" s="1252"/>
      <c r="T12697" s="1252"/>
    </row>
    <row r="12698" spans="1:20" s="1253" customFormat="1" ht="20.100000000000001" customHeight="1">
      <c r="A12698" s="1254"/>
      <c r="B12698" s="1255"/>
      <c r="C12698" s="32" t="s">
        <v>5607</v>
      </c>
      <c r="D12698" s="3" t="s">
        <v>29</v>
      </c>
      <c r="E12698" s="33">
        <v>2</v>
      </c>
      <c r="F12698" s="33">
        <v>98</v>
      </c>
      <c r="G12698" s="33">
        <f>E12698*F12698</f>
        <v>196</v>
      </c>
      <c r="H12698" s="30"/>
      <c r="I12698" s="1252"/>
      <c r="J12698" s="1252"/>
      <c r="K12698" s="1252"/>
      <c r="L12698" s="1252"/>
      <c r="M12698" s="1252"/>
      <c r="N12698" s="1252"/>
      <c r="O12698" s="1252"/>
      <c r="P12698" s="1252"/>
      <c r="Q12698" s="1252"/>
      <c r="R12698" s="1252"/>
      <c r="S12698" s="1252"/>
      <c r="T12698" s="1252"/>
    </row>
    <row r="12699" spans="1:20" s="1253" customFormat="1" ht="20.100000000000001" customHeight="1">
      <c r="A12699" s="1254"/>
      <c r="B12699" s="1255"/>
      <c r="C12699" s="32" t="s">
        <v>261</v>
      </c>
      <c r="D12699" s="3" t="s">
        <v>98</v>
      </c>
      <c r="E12699" s="1005">
        <v>2E-3</v>
      </c>
      <c r="F12699" s="33">
        <v>350</v>
      </c>
      <c r="G12699" s="33">
        <f>E12699*F12699</f>
        <v>0.70000000000000007</v>
      </c>
      <c r="H12699" s="30"/>
      <c r="I12699" s="1252"/>
      <c r="J12699" s="1252"/>
      <c r="K12699" s="1252"/>
      <c r="L12699" s="1252"/>
      <c r="M12699" s="1252"/>
      <c r="N12699" s="1252"/>
      <c r="O12699" s="1252"/>
      <c r="P12699" s="1252"/>
      <c r="Q12699" s="1252"/>
      <c r="R12699" s="1252"/>
      <c r="S12699" s="1252"/>
      <c r="T12699" s="1252"/>
    </row>
    <row r="12700" spans="1:20" s="1253" customFormat="1" ht="20.100000000000001" customHeight="1">
      <c r="A12700" s="1254"/>
      <c r="B12700" s="31" t="s">
        <v>35</v>
      </c>
      <c r="C12700" s="32"/>
      <c r="D12700" s="3"/>
      <c r="E12700" s="33"/>
      <c r="F12700" s="33"/>
      <c r="G12700" s="309">
        <f>SUM(G12696:G12699)</f>
        <v>236.2</v>
      </c>
      <c r="H12700" s="30"/>
      <c r="I12700" s="1252"/>
      <c r="J12700" s="1252"/>
      <c r="K12700" s="1252"/>
      <c r="L12700" s="1252"/>
      <c r="M12700" s="1252"/>
      <c r="N12700" s="1252"/>
      <c r="O12700" s="1252"/>
      <c r="P12700" s="1252"/>
      <c r="Q12700" s="1252"/>
      <c r="R12700" s="1252"/>
      <c r="S12700" s="1252"/>
      <c r="T12700" s="1252"/>
    </row>
    <row r="12701" spans="1:20" s="1253" customFormat="1" ht="20.100000000000001" customHeight="1">
      <c r="A12701" s="1254"/>
      <c r="B12701" s="1255" t="s">
        <v>5535</v>
      </c>
      <c r="C12701" s="32" t="s">
        <v>573</v>
      </c>
      <c r="D12701" s="3" t="s">
        <v>39</v>
      </c>
      <c r="E12701" s="30">
        <v>0.03</v>
      </c>
      <c r="F12701" s="33">
        <v>450</v>
      </c>
      <c r="G12701" s="33">
        <f>E12701*F12701</f>
        <v>13.5</v>
      </c>
      <c r="H12701" s="30"/>
      <c r="I12701" s="1252"/>
      <c r="J12701" s="1252"/>
      <c r="K12701" s="1252"/>
      <c r="L12701" s="1252"/>
      <c r="M12701" s="1252"/>
      <c r="N12701" s="1252"/>
      <c r="O12701" s="1252"/>
      <c r="P12701" s="1252"/>
      <c r="Q12701" s="1252"/>
      <c r="R12701" s="1252"/>
      <c r="S12701" s="1252"/>
      <c r="T12701" s="1252"/>
    </row>
    <row r="12702" spans="1:20" s="1253" customFormat="1" ht="20.100000000000001" customHeight="1">
      <c r="A12702" s="1254"/>
      <c r="B12702" s="1255"/>
      <c r="C12702" s="32" t="s">
        <v>262</v>
      </c>
      <c r="D12702" s="3" t="s">
        <v>40</v>
      </c>
      <c r="E12702" s="33">
        <v>1</v>
      </c>
      <c r="F12702" s="33">
        <v>26</v>
      </c>
      <c r="G12702" s="33">
        <f>E12702*F12702</f>
        <v>26</v>
      </c>
      <c r="H12702" s="30"/>
      <c r="I12702" s="1252"/>
      <c r="J12702" s="1252"/>
      <c r="K12702" s="1252"/>
      <c r="L12702" s="1252"/>
      <c r="M12702" s="1252"/>
      <c r="N12702" s="1252"/>
      <c r="O12702" s="1252"/>
      <c r="P12702" s="1252"/>
      <c r="Q12702" s="1252"/>
      <c r="R12702" s="1252"/>
      <c r="S12702" s="1252"/>
      <c r="T12702" s="1252"/>
    </row>
    <row r="12703" spans="1:20" s="1253" customFormat="1" ht="20.100000000000001" customHeight="1">
      <c r="A12703" s="1254"/>
      <c r="B12703" s="1255"/>
      <c r="C12703" s="32" t="s">
        <v>5607</v>
      </c>
      <c r="D12703" s="3" t="s">
        <v>29</v>
      </c>
      <c r="E12703" s="33">
        <v>2</v>
      </c>
      <c r="F12703" s="33">
        <v>98</v>
      </c>
      <c r="G12703" s="33">
        <f>E12703*F12703</f>
        <v>196</v>
      </c>
      <c r="H12703" s="30"/>
      <c r="I12703" s="1252"/>
      <c r="J12703" s="1252"/>
      <c r="K12703" s="1252"/>
      <c r="L12703" s="1252"/>
      <c r="M12703" s="1252"/>
      <c r="N12703" s="1252"/>
      <c r="O12703" s="1252"/>
      <c r="P12703" s="1252"/>
      <c r="Q12703" s="1252"/>
      <c r="R12703" s="1252"/>
      <c r="S12703" s="1252"/>
      <c r="T12703" s="1252"/>
    </row>
    <row r="12704" spans="1:20" s="1253" customFormat="1" ht="20.100000000000001" customHeight="1">
      <c r="A12704" s="1254"/>
      <c r="B12704" s="1255"/>
      <c r="C12704" s="32" t="s">
        <v>261</v>
      </c>
      <c r="D12704" s="3" t="s">
        <v>98</v>
      </c>
      <c r="E12704" s="1005">
        <v>2E-3</v>
      </c>
      <c r="F12704" s="33">
        <v>350</v>
      </c>
      <c r="G12704" s="33">
        <f>E12704*F12704</f>
        <v>0.70000000000000007</v>
      </c>
      <c r="H12704" s="30"/>
      <c r="I12704" s="1252"/>
      <c r="J12704" s="1252"/>
      <c r="K12704" s="1252"/>
      <c r="L12704" s="1252"/>
      <c r="M12704" s="1252"/>
      <c r="N12704" s="1252"/>
      <c r="O12704" s="1252"/>
      <c r="P12704" s="1252"/>
      <c r="Q12704" s="1252"/>
      <c r="R12704" s="1252"/>
      <c r="S12704" s="1252"/>
      <c r="T12704" s="1252"/>
    </row>
    <row r="12705" spans="1:20" s="1253" customFormat="1" ht="20.100000000000001" customHeight="1">
      <c r="A12705" s="1254"/>
      <c r="B12705" s="31" t="s">
        <v>35</v>
      </c>
      <c r="C12705" s="32"/>
      <c r="D12705" s="3"/>
      <c r="E12705" s="33"/>
      <c r="F12705" s="33"/>
      <c r="G12705" s="309">
        <f>SUM(G12701:G12704)</f>
        <v>236.2</v>
      </c>
      <c r="H12705" s="30"/>
      <c r="I12705" s="1252"/>
      <c r="J12705" s="1252"/>
      <c r="K12705" s="1252"/>
      <c r="L12705" s="1252"/>
      <c r="M12705" s="1252"/>
      <c r="N12705" s="1252"/>
      <c r="O12705" s="1252"/>
      <c r="P12705" s="1252"/>
      <c r="Q12705" s="1252"/>
      <c r="R12705" s="1252"/>
      <c r="S12705" s="1252"/>
      <c r="T12705" s="1252"/>
    </row>
    <row r="12706" spans="1:20" s="1253" customFormat="1" ht="20.100000000000001" customHeight="1">
      <c r="A12706" s="1243" t="s">
        <v>6114</v>
      </c>
      <c r="B12706" s="1260" t="s">
        <v>742</v>
      </c>
      <c r="C12706" s="32"/>
      <c r="D12706" s="3"/>
      <c r="E12706" s="1005"/>
      <c r="F12706" s="33"/>
      <c r="G12706" s="33"/>
      <c r="H12706" s="30"/>
      <c r="I12706" s="1252"/>
      <c r="J12706" s="1252"/>
      <c r="K12706" s="1252"/>
      <c r="L12706" s="1252"/>
      <c r="M12706" s="1252"/>
      <c r="N12706" s="1252"/>
      <c r="O12706" s="1252"/>
      <c r="P12706" s="1252"/>
      <c r="Q12706" s="1252"/>
      <c r="R12706" s="1252"/>
      <c r="S12706" s="1252"/>
      <c r="T12706" s="1252"/>
    </row>
    <row r="12707" spans="1:20" s="1253" customFormat="1" ht="20.100000000000001" customHeight="1">
      <c r="A12707" s="1254"/>
      <c r="B12707" s="1255" t="s">
        <v>743</v>
      </c>
      <c r="C12707" s="32" t="s">
        <v>573</v>
      </c>
      <c r="D12707" s="3" t="s">
        <v>39</v>
      </c>
      <c r="E12707" s="30">
        <v>0.03</v>
      </c>
      <c r="F12707" s="33">
        <v>450</v>
      </c>
      <c r="G12707" s="33">
        <f>E12707*F12707</f>
        <v>13.5</v>
      </c>
      <c r="H12707" s="30"/>
      <c r="I12707" s="1252"/>
      <c r="J12707" s="1252"/>
      <c r="K12707" s="1252"/>
      <c r="L12707" s="1252"/>
      <c r="M12707" s="1252"/>
      <c r="N12707" s="1252"/>
      <c r="O12707" s="1252"/>
      <c r="P12707" s="1252"/>
      <c r="Q12707" s="1252"/>
      <c r="R12707" s="1252"/>
      <c r="S12707" s="1252"/>
      <c r="T12707" s="1252"/>
    </row>
    <row r="12708" spans="1:20" s="1253" customFormat="1" ht="20.100000000000001" customHeight="1">
      <c r="A12708" s="1254"/>
      <c r="B12708" s="1255"/>
      <c r="C12708" s="32" t="s">
        <v>262</v>
      </c>
      <c r="D12708" s="3" t="s">
        <v>40</v>
      </c>
      <c r="E12708" s="33">
        <v>1</v>
      </c>
      <c r="F12708" s="33">
        <v>26</v>
      </c>
      <c r="G12708" s="33">
        <f>E12708*F12708</f>
        <v>26</v>
      </c>
      <c r="H12708" s="30"/>
      <c r="I12708" s="1252"/>
      <c r="J12708" s="1252"/>
      <c r="K12708" s="1252"/>
      <c r="L12708" s="1252"/>
      <c r="M12708" s="1252"/>
      <c r="N12708" s="1252"/>
      <c r="O12708" s="1252"/>
      <c r="P12708" s="1252"/>
      <c r="Q12708" s="1252"/>
      <c r="R12708" s="1252"/>
      <c r="S12708" s="1252"/>
      <c r="T12708" s="1252"/>
    </row>
    <row r="12709" spans="1:20" s="1253" customFormat="1" ht="20.100000000000001" customHeight="1">
      <c r="A12709" s="1254"/>
      <c r="B12709" s="1255"/>
      <c r="C12709" s="32" t="s">
        <v>5607</v>
      </c>
      <c r="D12709" s="3" t="s">
        <v>29</v>
      </c>
      <c r="E12709" s="33">
        <v>2</v>
      </c>
      <c r="F12709" s="33">
        <v>98</v>
      </c>
      <c r="G12709" s="33">
        <f>E12709*F12709</f>
        <v>196</v>
      </c>
      <c r="H12709" s="30"/>
      <c r="I12709" s="1252"/>
      <c r="J12709" s="1252"/>
      <c r="K12709" s="1252"/>
      <c r="L12709" s="1252"/>
      <c r="M12709" s="1252"/>
      <c r="N12709" s="1252"/>
      <c r="O12709" s="1252"/>
      <c r="P12709" s="1252"/>
      <c r="Q12709" s="1252"/>
      <c r="R12709" s="1252"/>
      <c r="S12709" s="1252"/>
      <c r="T12709" s="1252"/>
    </row>
    <row r="12710" spans="1:20" s="1253" customFormat="1" ht="20.100000000000001" customHeight="1">
      <c r="A12710" s="1254"/>
      <c r="B12710" s="1255"/>
      <c r="C12710" s="32" t="s">
        <v>261</v>
      </c>
      <c r="D12710" s="3" t="s">
        <v>98</v>
      </c>
      <c r="E12710" s="1005">
        <v>2E-3</v>
      </c>
      <c r="F12710" s="33">
        <v>350</v>
      </c>
      <c r="G12710" s="33">
        <f>E12710*F12710</f>
        <v>0.70000000000000007</v>
      </c>
      <c r="H12710" s="30"/>
      <c r="I12710" s="1252"/>
      <c r="J12710" s="1252"/>
      <c r="K12710" s="1252"/>
      <c r="L12710" s="1252"/>
      <c r="M12710" s="1252"/>
      <c r="N12710" s="1252"/>
      <c r="O12710" s="1252"/>
      <c r="P12710" s="1252"/>
      <c r="Q12710" s="1252"/>
      <c r="R12710" s="1252"/>
      <c r="S12710" s="1252"/>
      <c r="T12710" s="1252"/>
    </row>
    <row r="12711" spans="1:20" s="1253" customFormat="1" ht="20.100000000000001" customHeight="1">
      <c r="A12711" s="1254"/>
      <c r="B12711" s="31" t="s">
        <v>35</v>
      </c>
      <c r="C12711" s="32"/>
      <c r="D12711" s="3"/>
      <c r="E12711" s="33"/>
      <c r="F12711" s="33"/>
      <c r="G12711" s="309">
        <f>SUM(G12707:G12710)</f>
        <v>236.2</v>
      </c>
      <c r="H12711" s="30"/>
      <c r="I12711" s="1252"/>
      <c r="J12711" s="1252"/>
      <c r="K12711" s="1252"/>
      <c r="L12711" s="1252"/>
      <c r="M12711" s="1252"/>
      <c r="N12711" s="1252"/>
      <c r="O12711" s="1252"/>
      <c r="P12711" s="1252"/>
      <c r="Q12711" s="1252"/>
      <c r="R12711" s="1252"/>
      <c r="S12711" s="1252"/>
      <c r="T12711" s="1252"/>
    </row>
    <row r="12712" spans="1:20" s="1253" customFormat="1" ht="33" customHeight="1">
      <c r="A12712" s="1249" t="s">
        <v>6010</v>
      </c>
      <c r="B12712" s="1250" t="s">
        <v>5420</v>
      </c>
      <c r="C12712" s="1251"/>
      <c r="D12712" s="1251"/>
      <c r="E12712" s="1251"/>
      <c r="F12712" s="1251"/>
      <c r="G12712" s="1585">
        <f>G12719+G12724</f>
        <v>1272.4000000000001</v>
      </c>
      <c r="H12712" s="1251"/>
      <c r="I12712" s="1252"/>
      <c r="J12712" s="1252"/>
      <c r="K12712" s="1252"/>
      <c r="L12712" s="1252"/>
      <c r="M12712" s="1252"/>
      <c r="N12712" s="1252"/>
      <c r="O12712" s="1252"/>
      <c r="P12712" s="1252"/>
      <c r="Q12712" s="1252"/>
      <c r="R12712" s="1252"/>
      <c r="S12712" s="1252"/>
      <c r="T12712" s="1252"/>
    </row>
    <row r="12713" spans="1:20" s="1253" customFormat="1" ht="69.75" customHeight="1">
      <c r="A12713" s="1254"/>
      <c r="B12713" s="1220" t="s">
        <v>5536</v>
      </c>
      <c r="C12713" s="1258"/>
      <c r="D12713" s="1258"/>
      <c r="E12713" s="1258"/>
      <c r="F12713" s="1258"/>
      <c r="G12713" s="1586"/>
      <c r="H12713" s="1258"/>
      <c r="I12713" s="1252"/>
      <c r="J12713" s="1252"/>
      <c r="K12713" s="1252"/>
      <c r="L12713" s="1252"/>
      <c r="M12713" s="1252"/>
      <c r="N12713" s="1252"/>
      <c r="O12713" s="1252"/>
      <c r="P12713" s="1252"/>
      <c r="Q12713" s="1252"/>
      <c r="R12713" s="1252"/>
      <c r="S12713" s="1252"/>
      <c r="T12713" s="1252"/>
    </row>
    <row r="12714" spans="1:20" s="1253" customFormat="1" ht="20.100000000000001" customHeight="1">
      <c r="A12714" s="1254"/>
      <c r="B12714" s="1255" t="s">
        <v>744</v>
      </c>
      <c r="C12714" s="32" t="s">
        <v>573</v>
      </c>
      <c r="D12714" s="3" t="s">
        <v>39</v>
      </c>
      <c r="E12714" s="33">
        <v>0.03</v>
      </c>
      <c r="F12714" s="33">
        <v>450</v>
      </c>
      <c r="G12714" s="33">
        <f>F12714*E12714</f>
        <v>13.5</v>
      </c>
      <c r="H12714" s="1259"/>
      <c r="I12714" s="1252"/>
      <c r="J12714" s="1252"/>
      <c r="K12714" s="1252"/>
      <c r="L12714" s="1252"/>
      <c r="M12714" s="1252"/>
      <c r="N12714" s="1252"/>
      <c r="O12714" s="1252"/>
      <c r="P12714" s="1252"/>
      <c r="Q12714" s="1252"/>
      <c r="R12714" s="1252"/>
      <c r="S12714" s="1252"/>
      <c r="T12714" s="1252"/>
    </row>
    <row r="12715" spans="1:20" s="1253" customFormat="1" ht="20.100000000000001" customHeight="1">
      <c r="A12715" s="1254"/>
      <c r="B12715" s="1255"/>
      <c r="C12715" s="32" t="s">
        <v>732</v>
      </c>
      <c r="D12715" s="3" t="s">
        <v>39</v>
      </c>
      <c r="E12715" s="33">
        <v>0.2</v>
      </c>
      <c r="F12715" s="33">
        <v>2500</v>
      </c>
      <c r="G12715" s="33">
        <f>E12715*F12715</f>
        <v>500</v>
      </c>
      <c r="H12715" s="1259"/>
      <c r="I12715" s="1252"/>
      <c r="J12715" s="1252"/>
      <c r="K12715" s="1252"/>
      <c r="L12715" s="1252"/>
      <c r="M12715" s="1252"/>
      <c r="N12715" s="1252"/>
      <c r="O12715" s="1252"/>
      <c r="P12715" s="1252"/>
      <c r="Q12715" s="1252"/>
      <c r="R12715" s="1252"/>
      <c r="S12715" s="1252"/>
      <c r="T12715" s="1252"/>
    </row>
    <row r="12716" spans="1:20" s="1253" customFormat="1" ht="20.100000000000001" customHeight="1">
      <c r="A12716" s="1254"/>
      <c r="B12716" s="1255"/>
      <c r="C12716" s="32" t="s">
        <v>261</v>
      </c>
      <c r="D12716" s="3" t="s">
        <v>98</v>
      </c>
      <c r="E12716" s="33">
        <v>2E-3</v>
      </c>
      <c r="F12716" s="33">
        <v>350</v>
      </c>
      <c r="G12716" s="33">
        <f>F12716*E12716</f>
        <v>0.70000000000000007</v>
      </c>
      <c r="H12716" s="1259"/>
      <c r="I12716" s="1252"/>
      <c r="J12716" s="1252"/>
      <c r="K12716" s="1252"/>
      <c r="L12716" s="1252"/>
      <c r="M12716" s="1252"/>
      <c r="N12716" s="1252"/>
      <c r="O12716" s="1252"/>
      <c r="P12716" s="1252"/>
      <c r="Q12716" s="1252"/>
      <c r="R12716" s="1252"/>
      <c r="S12716" s="1252"/>
      <c r="T12716" s="1252"/>
    </row>
    <row r="12717" spans="1:20" s="1253" customFormat="1" ht="20.100000000000001" customHeight="1">
      <c r="A12717" s="1254"/>
      <c r="B12717" s="1255"/>
      <c r="C12717" s="32" t="s">
        <v>5607</v>
      </c>
      <c r="D12717" s="3" t="s">
        <v>29</v>
      </c>
      <c r="E12717" s="33">
        <v>3</v>
      </c>
      <c r="F12717" s="33">
        <v>98</v>
      </c>
      <c r="G12717" s="33">
        <f>F12717*E12717</f>
        <v>294</v>
      </c>
      <c r="H12717" s="1259"/>
      <c r="I12717" s="1252"/>
      <c r="J12717" s="1252"/>
      <c r="K12717" s="1252"/>
      <c r="L12717" s="1252"/>
      <c r="M12717" s="1252"/>
      <c r="N12717" s="1252"/>
      <c r="O12717" s="1252"/>
      <c r="P12717" s="1252"/>
      <c r="Q12717" s="1252"/>
      <c r="R12717" s="1252"/>
      <c r="S12717" s="1252"/>
      <c r="T12717" s="1252"/>
    </row>
    <row r="12718" spans="1:20" s="1253" customFormat="1" ht="20.100000000000001" customHeight="1">
      <c r="A12718" s="1254"/>
      <c r="B12718" s="1255"/>
      <c r="C12718" s="32" t="s">
        <v>262</v>
      </c>
      <c r="D12718" s="3" t="s">
        <v>40</v>
      </c>
      <c r="E12718" s="33">
        <v>3</v>
      </c>
      <c r="F12718" s="33">
        <v>26</v>
      </c>
      <c r="G12718" s="33">
        <f>F12718*E12718</f>
        <v>78</v>
      </c>
      <c r="H12718" s="1259"/>
      <c r="I12718" s="1252"/>
      <c r="J12718" s="1252"/>
      <c r="K12718" s="1252"/>
      <c r="L12718" s="1252"/>
      <c r="M12718" s="1252"/>
      <c r="N12718" s="1252"/>
      <c r="O12718" s="1252"/>
      <c r="P12718" s="1252"/>
      <c r="Q12718" s="1252"/>
      <c r="R12718" s="1252"/>
      <c r="S12718" s="1252"/>
      <c r="T12718" s="1252"/>
    </row>
    <row r="12719" spans="1:20" s="1253" customFormat="1" ht="20.100000000000001" customHeight="1">
      <c r="A12719" s="1254"/>
      <c r="B12719" s="31" t="s">
        <v>35</v>
      </c>
      <c r="C12719" s="32"/>
      <c r="D12719" s="3"/>
      <c r="E12719" s="33"/>
      <c r="F12719" s="33"/>
      <c r="G12719" s="309">
        <f>SUM(G12714:G12718)</f>
        <v>886.2</v>
      </c>
      <c r="H12719" s="1259"/>
      <c r="I12719" s="1252"/>
      <c r="J12719" s="1252"/>
      <c r="K12719" s="1252"/>
      <c r="L12719" s="1252"/>
      <c r="M12719" s="1252"/>
      <c r="N12719" s="1252"/>
      <c r="O12719" s="1252"/>
      <c r="P12719" s="1252"/>
      <c r="Q12719" s="1252"/>
      <c r="R12719" s="1252"/>
      <c r="S12719" s="1252"/>
      <c r="T12719" s="1252"/>
    </row>
    <row r="12720" spans="1:20" s="1253" customFormat="1" ht="20.100000000000001" customHeight="1">
      <c r="A12720" s="1254"/>
      <c r="B12720" s="1255" t="s">
        <v>745</v>
      </c>
      <c r="C12720" s="32" t="s">
        <v>573</v>
      </c>
      <c r="D12720" s="3" t="s">
        <v>39</v>
      </c>
      <c r="E12720" s="30">
        <v>0.03</v>
      </c>
      <c r="F12720" s="33">
        <v>450</v>
      </c>
      <c r="G12720" s="33">
        <f>F12720*E12720</f>
        <v>13.5</v>
      </c>
      <c r="H12720" s="30"/>
      <c r="I12720" s="1252"/>
      <c r="J12720" s="1252"/>
      <c r="K12720" s="1252"/>
      <c r="L12720" s="1252"/>
      <c r="M12720" s="1252"/>
      <c r="N12720" s="1252"/>
      <c r="O12720" s="1252"/>
      <c r="P12720" s="1252"/>
      <c r="Q12720" s="1252"/>
      <c r="R12720" s="1252"/>
      <c r="S12720" s="1252"/>
      <c r="T12720" s="1252"/>
    </row>
    <row r="12721" spans="1:20" s="1253" customFormat="1" ht="20.100000000000001" customHeight="1">
      <c r="A12721" s="1254"/>
      <c r="B12721" s="1255"/>
      <c r="C12721" s="32" t="s">
        <v>261</v>
      </c>
      <c r="D12721" s="3" t="s">
        <v>98</v>
      </c>
      <c r="E12721" s="1005">
        <v>2E-3</v>
      </c>
      <c r="F12721" s="33">
        <v>350</v>
      </c>
      <c r="G12721" s="33">
        <f>F12721*E12721</f>
        <v>0.70000000000000007</v>
      </c>
      <c r="H12721" s="30"/>
      <c r="I12721" s="1252"/>
      <c r="J12721" s="1252"/>
      <c r="K12721" s="1252"/>
      <c r="L12721" s="1252"/>
      <c r="M12721" s="1252"/>
      <c r="N12721" s="1252"/>
      <c r="O12721" s="1252"/>
      <c r="P12721" s="1252"/>
      <c r="Q12721" s="1252"/>
      <c r="R12721" s="1252"/>
      <c r="S12721" s="1252"/>
      <c r="T12721" s="1252"/>
    </row>
    <row r="12722" spans="1:20" s="1253" customFormat="1" ht="20.100000000000001" customHeight="1">
      <c r="A12722" s="1254"/>
      <c r="B12722" s="1255"/>
      <c r="C12722" s="32" t="s">
        <v>5607</v>
      </c>
      <c r="D12722" s="3" t="s">
        <v>29</v>
      </c>
      <c r="E12722" s="33">
        <v>3</v>
      </c>
      <c r="F12722" s="33">
        <v>98</v>
      </c>
      <c r="G12722" s="33">
        <f>F12722*E12722</f>
        <v>294</v>
      </c>
      <c r="H12722" s="30"/>
      <c r="I12722" s="1252"/>
      <c r="J12722" s="1252"/>
      <c r="K12722" s="1252"/>
      <c r="L12722" s="1252"/>
      <c r="M12722" s="1252"/>
      <c r="N12722" s="1252"/>
      <c r="O12722" s="1252"/>
      <c r="P12722" s="1252"/>
      <c r="Q12722" s="1252"/>
      <c r="R12722" s="1252"/>
      <c r="S12722" s="1252"/>
      <c r="T12722" s="1252"/>
    </row>
    <row r="12723" spans="1:20" s="1253" customFormat="1" ht="20.100000000000001" customHeight="1">
      <c r="A12723" s="1254"/>
      <c r="B12723" s="1255"/>
      <c r="C12723" s="32" t="s">
        <v>262</v>
      </c>
      <c r="D12723" s="3" t="s">
        <v>40</v>
      </c>
      <c r="E12723" s="33">
        <v>3</v>
      </c>
      <c r="F12723" s="33">
        <v>26</v>
      </c>
      <c r="G12723" s="33">
        <f>F12723*E12723</f>
        <v>78</v>
      </c>
      <c r="H12723" s="30"/>
      <c r="I12723" s="1252"/>
      <c r="J12723" s="1252"/>
      <c r="K12723" s="1252"/>
      <c r="L12723" s="1252"/>
      <c r="M12723" s="1252"/>
      <c r="N12723" s="1252"/>
      <c r="O12723" s="1252"/>
      <c r="P12723" s="1252"/>
      <c r="Q12723" s="1252"/>
      <c r="R12723" s="1252"/>
      <c r="S12723" s="1252"/>
      <c r="T12723" s="1252"/>
    </row>
    <row r="12724" spans="1:20" s="1253" customFormat="1" ht="20.100000000000001" customHeight="1">
      <c r="A12724" s="1254"/>
      <c r="B12724" s="31" t="s">
        <v>35</v>
      </c>
      <c r="C12724" s="32"/>
      <c r="D12724" s="32"/>
      <c r="E12724" s="30"/>
      <c r="F12724" s="30"/>
      <c r="G12724" s="34">
        <f>SUM(G12720:G12723)</f>
        <v>386.2</v>
      </c>
      <c r="H12724" s="30"/>
      <c r="I12724" s="1252"/>
      <c r="J12724" s="1252"/>
      <c r="K12724" s="1252"/>
      <c r="L12724" s="1252"/>
      <c r="M12724" s="1252"/>
      <c r="N12724" s="1252"/>
      <c r="O12724" s="1252"/>
      <c r="P12724" s="1252"/>
      <c r="Q12724" s="1252"/>
      <c r="R12724" s="1252"/>
      <c r="S12724" s="1252"/>
      <c r="T12724" s="1252"/>
    </row>
    <row r="12725" spans="1:20" s="1253" customFormat="1" ht="27.75" customHeight="1">
      <c r="A12725" s="1249" t="s">
        <v>6011</v>
      </c>
      <c r="B12725" s="1250" t="s">
        <v>5421</v>
      </c>
      <c r="C12725" s="1251"/>
      <c r="D12725" s="1251"/>
      <c r="E12725" s="1251"/>
      <c r="F12725" s="1251"/>
      <c r="G12725" s="1585">
        <f>G12735+G12750+G12766+G12780+G12789+G12798+G12811+G12824+G12838+G12844+G12850</f>
        <v>8445.2379999999994</v>
      </c>
      <c r="H12725" s="1251"/>
      <c r="I12725" s="1252"/>
      <c r="J12725" s="1252"/>
      <c r="K12725" s="1252"/>
      <c r="L12725" s="1252"/>
      <c r="M12725" s="1252"/>
      <c r="N12725" s="1252"/>
      <c r="O12725" s="1252"/>
      <c r="P12725" s="1252"/>
      <c r="Q12725" s="1252"/>
      <c r="R12725" s="1252"/>
      <c r="S12725" s="1252"/>
      <c r="T12725" s="1252"/>
    </row>
    <row r="12726" spans="1:20" s="1253" customFormat="1" ht="28.5" customHeight="1">
      <c r="A12726" s="1243" t="s">
        <v>6115</v>
      </c>
      <c r="B12726" s="1220" t="s">
        <v>5537</v>
      </c>
      <c r="C12726" s="1258"/>
      <c r="D12726" s="1258"/>
      <c r="E12726" s="1258"/>
      <c r="F12726" s="1258"/>
      <c r="G12726" s="1586"/>
      <c r="H12726" s="1258"/>
      <c r="I12726" s="1252"/>
      <c r="J12726" s="1252"/>
      <c r="K12726" s="1252"/>
      <c r="L12726" s="1252"/>
      <c r="M12726" s="1252"/>
      <c r="N12726" s="1252"/>
      <c r="O12726" s="1252"/>
      <c r="P12726" s="1252"/>
      <c r="Q12726" s="1252"/>
      <c r="R12726" s="1252"/>
      <c r="S12726" s="1252"/>
      <c r="T12726" s="1252"/>
    </row>
    <row r="12727" spans="1:20" s="1253" customFormat="1" ht="20.100000000000001" customHeight="1">
      <c r="A12727" s="1254"/>
      <c r="B12727" s="1255" t="s">
        <v>746</v>
      </c>
      <c r="C12727" s="32" t="s">
        <v>1672</v>
      </c>
      <c r="D12727" s="3" t="s">
        <v>39</v>
      </c>
      <c r="E12727" s="1005">
        <v>1E-3</v>
      </c>
      <c r="F12727" s="33">
        <v>900</v>
      </c>
      <c r="G12727" s="33">
        <f>F12727*E12727</f>
        <v>0.9</v>
      </c>
      <c r="H12727" s="1259"/>
      <c r="I12727" s="1252"/>
      <c r="J12727" s="1252"/>
      <c r="K12727" s="1252"/>
      <c r="L12727" s="1252"/>
      <c r="M12727" s="1252"/>
      <c r="N12727" s="1252"/>
      <c r="O12727" s="1252"/>
      <c r="P12727" s="1252"/>
      <c r="Q12727" s="1252"/>
      <c r="R12727" s="1252"/>
      <c r="S12727" s="1252"/>
      <c r="T12727" s="1252"/>
    </row>
    <row r="12728" spans="1:20" s="1253" customFormat="1" ht="20.100000000000001" customHeight="1">
      <c r="A12728" s="1254"/>
      <c r="B12728" s="1255"/>
      <c r="C12728" s="32" t="s">
        <v>573</v>
      </c>
      <c r="D12728" s="3" t="s">
        <v>39</v>
      </c>
      <c r="E12728" s="30">
        <v>0.03</v>
      </c>
      <c r="F12728" s="33">
        <v>450</v>
      </c>
      <c r="G12728" s="33">
        <f>F12728*E12728</f>
        <v>13.5</v>
      </c>
      <c r="H12728" s="1259"/>
      <c r="I12728" s="1252"/>
      <c r="J12728" s="1252"/>
      <c r="K12728" s="1252"/>
      <c r="L12728" s="1252"/>
      <c r="M12728" s="1252"/>
      <c r="N12728" s="1252"/>
      <c r="O12728" s="1252"/>
      <c r="P12728" s="1252"/>
      <c r="Q12728" s="1252"/>
      <c r="R12728" s="1252"/>
      <c r="S12728" s="1252"/>
      <c r="T12728" s="1252"/>
    </row>
    <row r="12729" spans="1:20" s="1253" customFormat="1" ht="20.100000000000001" customHeight="1">
      <c r="A12729" s="1254"/>
      <c r="B12729" s="1255"/>
      <c r="C12729" s="32" t="s">
        <v>261</v>
      </c>
      <c r="D12729" s="3" t="s">
        <v>98</v>
      </c>
      <c r="E12729" s="1005">
        <v>2E-3</v>
      </c>
      <c r="F12729" s="33">
        <v>350</v>
      </c>
      <c r="G12729" s="33">
        <f>F12729*E12729</f>
        <v>0.70000000000000007</v>
      </c>
      <c r="H12729" s="1259"/>
      <c r="I12729" s="1252"/>
      <c r="J12729" s="1252"/>
      <c r="K12729" s="1252"/>
      <c r="L12729" s="1252"/>
      <c r="M12729" s="1252"/>
      <c r="N12729" s="1252"/>
      <c r="O12729" s="1252"/>
      <c r="P12729" s="1252"/>
      <c r="Q12729" s="1252"/>
      <c r="R12729" s="1252"/>
      <c r="S12729" s="1252"/>
      <c r="T12729" s="1252"/>
    </row>
    <row r="12730" spans="1:20" s="1253" customFormat="1" ht="20.100000000000001" customHeight="1">
      <c r="A12730" s="1254"/>
      <c r="B12730" s="1255"/>
      <c r="C12730" s="32" t="s">
        <v>5607</v>
      </c>
      <c r="D12730" s="3" t="s">
        <v>29</v>
      </c>
      <c r="E12730" s="33">
        <v>3</v>
      </c>
      <c r="F12730" s="33">
        <v>98</v>
      </c>
      <c r="G12730" s="33">
        <f>F12730*E12730</f>
        <v>294</v>
      </c>
      <c r="H12730" s="1259"/>
      <c r="I12730" s="1252"/>
      <c r="J12730" s="1252"/>
      <c r="K12730" s="1252"/>
      <c r="L12730" s="1252"/>
      <c r="M12730" s="1252"/>
      <c r="N12730" s="1252"/>
      <c r="O12730" s="1252"/>
      <c r="P12730" s="1252"/>
      <c r="Q12730" s="1252"/>
      <c r="R12730" s="1252"/>
      <c r="S12730" s="1252"/>
      <c r="T12730" s="1252"/>
    </row>
    <row r="12731" spans="1:20" s="1253" customFormat="1" ht="20.100000000000001" customHeight="1">
      <c r="A12731" s="1254"/>
      <c r="B12731" s="1255"/>
      <c r="C12731" s="32" t="s">
        <v>3676</v>
      </c>
      <c r="D12731" s="3" t="s">
        <v>39</v>
      </c>
      <c r="E12731" s="1005">
        <v>5.0000000000000001E-3</v>
      </c>
      <c r="F12731" s="33">
        <v>950</v>
      </c>
      <c r="G12731" s="33">
        <f>F12731*E12731</f>
        <v>4.75</v>
      </c>
      <c r="H12731" s="1261"/>
      <c r="I12731" s="1252"/>
      <c r="J12731" s="1252"/>
      <c r="K12731" s="1252"/>
      <c r="L12731" s="1252"/>
      <c r="M12731" s="1252"/>
      <c r="N12731" s="1252"/>
      <c r="O12731" s="1252"/>
      <c r="P12731" s="1252"/>
      <c r="Q12731" s="1252"/>
      <c r="R12731" s="1252"/>
      <c r="S12731" s="1252"/>
      <c r="T12731" s="1252"/>
    </row>
    <row r="12732" spans="1:20" s="1253" customFormat="1" ht="20.100000000000001" customHeight="1">
      <c r="A12732" s="1254"/>
      <c r="B12732" s="1255"/>
      <c r="C12732" s="32" t="s">
        <v>747</v>
      </c>
      <c r="D12732" s="3" t="s">
        <v>40</v>
      </c>
      <c r="E12732" s="33">
        <v>2</v>
      </c>
      <c r="F12732" s="33">
        <v>1500</v>
      </c>
      <c r="G12732" s="33">
        <f>E12732*F12732/100</f>
        <v>30</v>
      </c>
      <c r="H12732" s="1261"/>
      <c r="I12732" s="1252"/>
      <c r="J12732" s="1252"/>
      <c r="K12732" s="1252"/>
      <c r="L12732" s="1252"/>
      <c r="M12732" s="1252"/>
      <c r="N12732" s="1252"/>
      <c r="O12732" s="1252"/>
      <c r="P12732" s="1252"/>
      <c r="Q12732" s="1252"/>
      <c r="R12732" s="1252"/>
      <c r="S12732" s="1252"/>
      <c r="T12732" s="1252"/>
    </row>
    <row r="12733" spans="1:20" s="1253" customFormat="1" ht="20.100000000000001" customHeight="1">
      <c r="A12733" s="1254"/>
      <c r="B12733" s="1255"/>
      <c r="C12733" s="32" t="s">
        <v>262</v>
      </c>
      <c r="D12733" s="3" t="s">
        <v>40</v>
      </c>
      <c r="E12733" s="33">
        <v>3</v>
      </c>
      <c r="F12733" s="33">
        <v>26</v>
      </c>
      <c r="G12733" s="33">
        <f>E12733*F12733</f>
        <v>78</v>
      </c>
      <c r="H12733" s="1261"/>
      <c r="I12733" s="1252"/>
      <c r="J12733" s="1252"/>
      <c r="K12733" s="1252"/>
      <c r="L12733" s="1252"/>
      <c r="M12733" s="1252"/>
      <c r="N12733" s="1252"/>
      <c r="O12733" s="1252"/>
      <c r="P12733" s="1252"/>
      <c r="Q12733" s="1252"/>
      <c r="R12733" s="1252"/>
      <c r="S12733" s="1252"/>
      <c r="T12733" s="1252"/>
    </row>
    <row r="12734" spans="1:20" s="1253" customFormat="1" ht="20.100000000000001" customHeight="1">
      <c r="A12734" s="1254"/>
      <c r="B12734" s="1255"/>
      <c r="C12734" s="32" t="s">
        <v>5609</v>
      </c>
      <c r="D12734" s="3" t="s">
        <v>29</v>
      </c>
      <c r="E12734" s="33">
        <v>5</v>
      </c>
      <c r="F12734" s="33">
        <v>12</v>
      </c>
      <c r="G12734" s="33">
        <f>E12734*F12734</f>
        <v>60</v>
      </c>
      <c r="H12734" s="1261"/>
      <c r="I12734" s="1252"/>
      <c r="J12734" s="1252"/>
      <c r="K12734" s="1252"/>
      <c r="L12734" s="1252"/>
      <c r="M12734" s="1252"/>
      <c r="N12734" s="1252"/>
      <c r="O12734" s="1252"/>
      <c r="P12734" s="1252"/>
      <c r="Q12734" s="1252"/>
      <c r="R12734" s="1252"/>
      <c r="S12734" s="1252"/>
      <c r="T12734" s="1252"/>
    </row>
    <row r="12735" spans="1:20" s="1253" customFormat="1" ht="20.100000000000001" customHeight="1">
      <c r="A12735" s="1254"/>
      <c r="B12735" s="31" t="s">
        <v>35</v>
      </c>
      <c r="C12735" s="32"/>
      <c r="D12735" s="32"/>
      <c r="E12735" s="30"/>
      <c r="F12735" s="30"/>
      <c r="G12735" s="34">
        <f>SUM(G12727:G12734)</f>
        <v>481.85</v>
      </c>
      <c r="H12735" s="30"/>
      <c r="I12735" s="1252"/>
      <c r="J12735" s="1252"/>
      <c r="K12735" s="1252"/>
      <c r="L12735" s="1252"/>
      <c r="M12735" s="1252"/>
      <c r="N12735" s="1252"/>
      <c r="O12735" s="1252"/>
      <c r="P12735" s="1252"/>
      <c r="Q12735" s="1252"/>
      <c r="R12735" s="1252"/>
      <c r="S12735" s="1252"/>
      <c r="T12735" s="1252"/>
    </row>
    <row r="12736" spans="1:20" s="1253" customFormat="1" ht="20.100000000000001" customHeight="1">
      <c r="A12736" s="1254"/>
      <c r="B12736" s="1255" t="s">
        <v>748</v>
      </c>
      <c r="C12736" s="32" t="s">
        <v>3676</v>
      </c>
      <c r="D12736" s="3" t="s">
        <v>39</v>
      </c>
      <c r="E12736" s="30">
        <v>0.05</v>
      </c>
      <c r="F12736" s="33">
        <v>950</v>
      </c>
      <c r="G12736" s="33">
        <f>F12736*E12736</f>
        <v>47.5</v>
      </c>
      <c r="H12736" s="30"/>
      <c r="I12736" s="1252"/>
      <c r="J12736" s="1252"/>
      <c r="K12736" s="1252"/>
      <c r="L12736" s="1252"/>
      <c r="M12736" s="1252"/>
      <c r="N12736" s="1252"/>
      <c r="O12736" s="1252"/>
      <c r="P12736" s="1252"/>
      <c r="Q12736" s="1252"/>
      <c r="R12736" s="1252"/>
      <c r="S12736" s="1252"/>
      <c r="T12736" s="1252"/>
    </row>
    <row r="12737" spans="1:20" s="1253" customFormat="1" ht="20.100000000000001" customHeight="1">
      <c r="A12737" s="1254"/>
      <c r="B12737" s="1255"/>
      <c r="C12737" s="32" t="s">
        <v>1701</v>
      </c>
      <c r="D12737" s="3" t="s">
        <v>39</v>
      </c>
      <c r="E12737" s="30">
        <v>0.15</v>
      </c>
      <c r="F12737" s="33">
        <v>900</v>
      </c>
      <c r="G12737" s="33">
        <f t="shared" ref="G12737:G12744" si="1022">F12737*E12737</f>
        <v>135</v>
      </c>
      <c r="H12737" s="30"/>
      <c r="I12737" s="1252"/>
      <c r="J12737" s="1252"/>
      <c r="K12737" s="1252"/>
      <c r="L12737" s="1252"/>
      <c r="M12737" s="1252"/>
      <c r="N12737" s="1252"/>
      <c r="O12737" s="1252"/>
      <c r="P12737" s="1252"/>
      <c r="Q12737" s="1252"/>
      <c r="R12737" s="1252"/>
      <c r="S12737" s="1252"/>
      <c r="T12737" s="1252"/>
    </row>
    <row r="12738" spans="1:20" s="1253" customFormat="1" ht="20.100000000000001" customHeight="1">
      <c r="A12738" s="1254"/>
      <c r="B12738" s="1255"/>
      <c r="C12738" s="32" t="s">
        <v>5610</v>
      </c>
      <c r="D12738" s="3" t="s">
        <v>98</v>
      </c>
      <c r="E12738" s="33">
        <v>3.0000000000000001E-3</v>
      </c>
      <c r="F12738" s="33">
        <v>5400</v>
      </c>
      <c r="G12738" s="33">
        <f t="shared" si="1022"/>
        <v>16.2</v>
      </c>
      <c r="H12738" s="30"/>
      <c r="I12738" s="1252"/>
      <c r="J12738" s="1252"/>
      <c r="K12738" s="1252"/>
      <c r="L12738" s="1252"/>
      <c r="M12738" s="1252"/>
      <c r="N12738" s="1252"/>
      <c r="O12738" s="1252"/>
      <c r="P12738" s="1252"/>
      <c r="Q12738" s="1252"/>
      <c r="R12738" s="1252"/>
      <c r="S12738" s="1252"/>
      <c r="T12738" s="1252"/>
    </row>
    <row r="12739" spans="1:20" s="1253" customFormat="1" ht="20.100000000000001" customHeight="1">
      <c r="A12739" s="1254"/>
      <c r="B12739" s="1255"/>
      <c r="C12739" s="32" t="s">
        <v>5611</v>
      </c>
      <c r="D12739" s="3" t="s">
        <v>98</v>
      </c>
      <c r="E12739" s="1005">
        <v>2E-3</v>
      </c>
      <c r="F12739" s="33">
        <v>3000</v>
      </c>
      <c r="G12739" s="33">
        <f t="shared" si="1022"/>
        <v>6</v>
      </c>
      <c r="H12739" s="30"/>
      <c r="I12739" s="1252"/>
      <c r="J12739" s="1252"/>
      <c r="K12739" s="1252"/>
      <c r="L12739" s="1252"/>
      <c r="M12739" s="1252"/>
      <c r="N12739" s="1252"/>
      <c r="O12739" s="1252"/>
      <c r="P12739" s="1252"/>
      <c r="Q12739" s="1252"/>
      <c r="R12739" s="1252"/>
      <c r="S12739" s="1252"/>
      <c r="T12739" s="1252"/>
    </row>
    <row r="12740" spans="1:20" s="1253" customFormat="1" ht="20.100000000000001" customHeight="1">
      <c r="A12740" s="1254"/>
      <c r="B12740" s="1255"/>
      <c r="C12740" s="32" t="s">
        <v>5612</v>
      </c>
      <c r="D12740" s="3" t="s">
        <v>98</v>
      </c>
      <c r="E12740" s="1005">
        <v>3.0000000000000001E-3</v>
      </c>
      <c r="F12740" s="33">
        <v>180000</v>
      </c>
      <c r="G12740" s="33">
        <f t="shared" si="1022"/>
        <v>540</v>
      </c>
      <c r="H12740" s="30"/>
      <c r="I12740" s="1252"/>
      <c r="J12740" s="1252"/>
      <c r="K12740" s="1252"/>
      <c r="L12740" s="1252"/>
      <c r="M12740" s="1252"/>
      <c r="N12740" s="1252"/>
      <c r="O12740" s="1252"/>
      <c r="P12740" s="1252"/>
      <c r="Q12740" s="1252"/>
      <c r="R12740" s="1252"/>
      <c r="S12740" s="1252"/>
      <c r="T12740" s="1252"/>
    </row>
    <row r="12741" spans="1:20" s="1253" customFormat="1" ht="20.100000000000001" customHeight="1">
      <c r="A12741" s="1254"/>
      <c r="B12741" s="1255"/>
      <c r="C12741" s="32" t="s">
        <v>5613</v>
      </c>
      <c r="D12741" s="3" t="s">
        <v>98</v>
      </c>
      <c r="E12741" s="1005">
        <v>8.0000000000000004E-4</v>
      </c>
      <c r="F12741" s="33">
        <v>286500</v>
      </c>
      <c r="G12741" s="33">
        <f t="shared" si="1022"/>
        <v>229.20000000000002</v>
      </c>
      <c r="H12741" s="30"/>
      <c r="I12741" s="1252"/>
      <c r="J12741" s="1252"/>
      <c r="K12741" s="1252"/>
      <c r="L12741" s="1252"/>
      <c r="M12741" s="1252"/>
      <c r="N12741" s="1252"/>
      <c r="O12741" s="1252"/>
      <c r="P12741" s="1252"/>
      <c r="Q12741" s="1252"/>
      <c r="R12741" s="1252"/>
      <c r="S12741" s="1252"/>
      <c r="T12741" s="1252"/>
    </row>
    <row r="12742" spans="1:20" s="1253" customFormat="1" ht="20.100000000000001" customHeight="1">
      <c r="A12742" s="1254"/>
      <c r="B12742" s="1255"/>
      <c r="C12742" s="32" t="s">
        <v>2144</v>
      </c>
      <c r="D12742" s="3" t="s">
        <v>39</v>
      </c>
      <c r="E12742" s="30">
        <v>0.01</v>
      </c>
      <c r="F12742" s="33">
        <v>1500</v>
      </c>
      <c r="G12742" s="33">
        <f t="shared" si="1022"/>
        <v>15</v>
      </c>
      <c r="H12742" s="30"/>
      <c r="I12742" s="1252"/>
      <c r="J12742" s="1252"/>
      <c r="K12742" s="1252"/>
      <c r="L12742" s="1252"/>
      <c r="M12742" s="1252"/>
      <c r="N12742" s="1252"/>
      <c r="O12742" s="1252"/>
      <c r="P12742" s="1252"/>
      <c r="Q12742" s="1252"/>
      <c r="R12742" s="1252"/>
      <c r="S12742" s="1252"/>
      <c r="T12742" s="1252"/>
    </row>
    <row r="12743" spans="1:20" s="1253" customFormat="1" ht="20.100000000000001" customHeight="1">
      <c r="A12743" s="1254"/>
      <c r="B12743" s="1255"/>
      <c r="C12743" s="32" t="s">
        <v>5614</v>
      </c>
      <c r="D12743" s="3" t="s">
        <v>39</v>
      </c>
      <c r="E12743" s="30">
        <v>0.03</v>
      </c>
      <c r="F12743" s="33">
        <v>450</v>
      </c>
      <c r="G12743" s="33">
        <f t="shared" si="1022"/>
        <v>13.5</v>
      </c>
      <c r="H12743" s="30"/>
      <c r="I12743" s="1252"/>
      <c r="J12743" s="1252"/>
      <c r="K12743" s="1252"/>
      <c r="L12743" s="1252"/>
      <c r="M12743" s="1252"/>
      <c r="N12743" s="1252"/>
      <c r="O12743" s="1252"/>
      <c r="P12743" s="1252"/>
      <c r="Q12743" s="1252"/>
      <c r="R12743" s="1252"/>
      <c r="S12743" s="1252"/>
      <c r="T12743" s="1252"/>
    </row>
    <row r="12744" spans="1:20" s="1253" customFormat="1" ht="20.100000000000001" customHeight="1">
      <c r="A12744" s="1254"/>
      <c r="B12744" s="1255"/>
      <c r="C12744" s="32" t="s">
        <v>261</v>
      </c>
      <c r="D12744" s="3" t="s">
        <v>98</v>
      </c>
      <c r="E12744" s="1005">
        <v>2E-3</v>
      </c>
      <c r="F12744" s="33">
        <v>350</v>
      </c>
      <c r="G12744" s="33">
        <f t="shared" si="1022"/>
        <v>0.70000000000000007</v>
      </c>
      <c r="H12744" s="30"/>
      <c r="I12744" s="1252"/>
      <c r="J12744" s="1252"/>
      <c r="K12744" s="1252"/>
      <c r="L12744" s="1252"/>
      <c r="M12744" s="1252"/>
      <c r="N12744" s="1252"/>
      <c r="O12744" s="1252"/>
      <c r="P12744" s="1252"/>
      <c r="Q12744" s="1252"/>
      <c r="R12744" s="1252"/>
      <c r="S12744" s="1252"/>
      <c r="T12744" s="1252"/>
    </row>
    <row r="12745" spans="1:20" s="1253" customFormat="1" ht="20.100000000000001" customHeight="1">
      <c r="A12745" s="1254"/>
      <c r="B12745" s="1255"/>
      <c r="C12745" s="32" t="s">
        <v>747</v>
      </c>
      <c r="D12745" s="3" t="s">
        <v>40</v>
      </c>
      <c r="E12745" s="33">
        <v>2</v>
      </c>
      <c r="F12745" s="33">
        <v>1500</v>
      </c>
      <c r="G12745" s="33">
        <f>E12745*F12745/100</f>
        <v>30</v>
      </c>
      <c r="H12745" s="30"/>
      <c r="I12745" s="1252"/>
      <c r="J12745" s="1252"/>
      <c r="K12745" s="1252"/>
      <c r="L12745" s="1252"/>
      <c r="M12745" s="1252"/>
      <c r="N12745" s="1252"/>
      <c r="O12745" s="1252"/>
      <c r="P12745" s="1252"/>
      <c r="Q12745" s="1252"/>
      <c r="R12745" s="1252"/>
      <c r="S12745" s="1252"/>
      <c r="T12745" s="1252"/>
    </row>
    <row r="12746" spans="1:20" s="1253" customFormat="1" ht="20.100000000000001" customHeight="1">
      <c r="A12746" s="1254"/>
      <c r="B12746" s="1255"/>
      <c r="C12746" s="32" t="s">
        <v>5607</v>
      </c>
      <c r="D12746" s="3" t="s">
        <v>29</v>
      </c>
      <c r="E12746" s="33">
        <v>3</v>
      </c>
      <c r="F12746" s="33">
        <v>98</v>
      </c>
      <c r="G12746" s="33">
        <f>E12746*F12746</f>
        <v>294</v>
      </c>
      <c r="H12746" s="30"/>
      <c r="I12746" s="1252"/>
      <c r="J12746" s="1252"/>
      <c r="K12746" s="1252"/>
      <c r="L12746" s="1252"/>
      <c r="M12746" s="1252"/>
      <c r="N12746" s="1252"/>
      <c r="O12746" s="1252"/>
      <c r="P12746" s="1252"/>
      <c r="Q12746" s="1252"/>
      <c r="R12746" s="1252"/>
      <c r="S12746" s="1252"/>
      <c r="T12746" s="1252"/>
    </row>
    <row r="12747" spans="1:20" s="1253" customFormat="1" ht="20.100000000000001" customHeight="1">
      <c r="A12747" s="1254"/>
      <c r="B12747" s="1255"/>
      <c r="C12747" s="32" t="s">
        <v>262</v>
      </c>
      <c r="D12747" s="3" t="s">
        <v>29</v>
      </c>
      <c r="E12747" s="33">
        <v>3</v>
      </c>
      <c r="F12747" s="33">
        <v>26</v>
      </c>
      <c r="G12747" s="33">
        <f>E12747*F12747</f>
        <v>78</v>
      </c>
      <c r="H12747" s="30"/>
      <c r="I12747" s="1252"/>
      <c r="J12747" s="1252"/>
      <c r="K12747" s="1252"/>
      <c r="L12747" s="1252"/>
      <c r="M12747" s="1252"/>
      <c r="N12747" s="1252"/>
      <c r="O12747" s="1252"/>
      <c r="P12747" s="1252"/>
      <c r="Q12747" s="1252"/>
      <c r="R12747" s="1252"/>
      <c r="S12747" s="1252"/>
      <c r="T12747" s="1252"/>
    </row>
    <row r="12748" spans="1:20" s="1253" customFormat="1" ht="20.100000000000001" customHeight="1">
      <c r="A12748" s="1254"/>
      <c r="B12748" s="1255"/>
      <c r="C12748" s="32" t="s">
        <v>5615</v>
      </c>
      <c r="D12748" s="3" t="s">
        <v>98</v>
      </c>
      <c r="E12748" s="1262">
        <v>3.9999999999999998E-6</v>
      </c>
      <c r="F12748" s="33">
        <v>1250000</v>
      </c>
      <c r="G12748" s="33">
        <f>E12748*F12748</f>
        <v>5</v>
      </c>
      <c r="H12748" s="30"/>
      <c r="I12748" s="1252"/>
      <c r="J12748" s="1252"/>
      <c r="K12748" s="1252"/>
      <c r="L12748" s="1252"/>
      <c r="M12748" s="1252"/>
      <c r="N12748" s="1252"/>
      <c r="O12748" s="1252"/>
      <c r="P12748" s="1252"/>
      <c r="Q12748" s="1252"/>
      <c r="R12748" s="1252"/>
      <c r="S12748" s="1252"/>
      <c r="T12748" s="1252"/>
    </row>
    <row r="12749" spans="1:20" s="1253" customFormat="1" ht="20.100000000000001" customHeight="1">
      <c r="A12749" s="1254"/>
      <c r="B12749" s="1255"/>
      <c r="C12749" s="32" t="s">
        <v>5609</v>
      </c>
      <c r="D12749" s="3" t="s">
        <v>29</v>
      </c>
      <c r="E12749" s="33">
        <v>5</v>
      </c>
      <c r="F12749" s="33">
        <v>12</v>
      </c>
      <c r="G12749" s="33">
        <f>E12749*F12749</f>
        <v>60</v>
      </c>
      <c r="H12749" s="30"/>
      <c r="I12749" s="1252"/>
      <c r="J12749" s="1252"/>
      <c r="K12749" s="1252"/>
      <c r="L12749" s="1252"/>
      <c r="M12749" s="1252"/>
      <c r="N12749" s="1252"/>
      <c r="O12749" s="1252"/>
      <c r="P12749" s="1252"/>
      <c r="Q12749" s="1252"/>
      <c r="R12749" s="1252"/>
      <c r="S12749" s="1252"/>
      <c r="T12749" s="1252"/>
    </row>
    <row r="12750" spans="1:20" s="1253" customFormat="1" ht="20.100000000000001" customHeight="1">
      <c r="A12750" s="1254"/>
      <c r="B12750" s="31" t="s">
        <v>35</v>
      </c>
      <c r="C12750" s="32"/>
      <c r="D12750" s="32"/>
      <c r="E12750" s="30"/>
      <c r="F12750" s="30"/>
      <c r="G12750" s="34">
        <f>SUM(G12736:G12749)</f>
        <v>1470.1000000000001</v>
      </c>
      <c r="H12750" s="30"/>
      <c r="I12750" s="1252"/>
      <c r="J12750" s="1252"/>
      <c r="K12750" s="1252"/>
      <c r="L12750" s="1252"/>
      <c r="M12750" s="1252"/>
      <c r="N12750" s="1252"/>
      <c r="O12750" s="1252"/>
      <c r="P12750" s="1252"/>
      <c r="Q12750" s="1252"/>
      <c r="R12750" s="1252"/>
      <c r="S12750" s="1252"/>
      <c r="T12750" s="1252"/>
    </row>
    <row r="12751" spans="1:20" s="1253" customFormat="1" ht="20.100000000000001" customHeight="1">
      <c r="A12751" s="1254"/>
      <c r="B12751" s="1255" t="s">
        <v>749</v>
      </c>
      <c r="C12751" s="32" t="s">
        <v>5616</v>
      </c>
      <c r="D12751" s="3" t="s">
        <v>98</v>
      </c>
      <c r="E12751" s="702">
        <v>1E-4</v>
      </c>
      <c r="F12751" s="33">
        <v>4500</v>
      </c>
      <c r="G12751" s="33">
        <f t="shared" ref="G12751:G12765" si="1023">E12751*F12751</f>
        <v>0.45</v>
      </c>
      <c r="H12751" s="30"/>
      <c r="I12751" s="1252"/>
      <c r="J12751" s="1252"/>
      <c r="K12751" s="1252"/>
      <c r="L12751" s="1252"/>
      <c r="M12751" s="1252"/>
      <c r="N12751" s="1252"/>
      <c r="O12751" s="1252"/>
      <c r="P12751" s="1252"/>
      <c r="Q12751" s="1252"/>
      <c r="R12751" s="1252"/>
      <c r="S12751" s="1252"/>
      <c r="T12751" s="1252"/>
    </row>
    <row r="12752" spans="1:20" s="1253" customFormat="1" ht="20.100000000000001" customHeight="1">
      <c r="A12752" s="1254"/>
      <c r="B12752" s="1255"/>
      <c r="C12752" s="32" t="s">
        <v>5617</v>
      </c>
      <c r="D12752" s="3" t="s">
        <v>98</v>
      </c>
      <c r="E12752" s="1263">
        <v>1.0000000000000001E-5</v>
      </c>
      <c r="F12752" s="33">
        <v>1340000</v>
      </c>
      <c r="G12752" s="33">
        <f t="shared" si="1023"/>
        <v>13.4</v>
      </c>
      <c r="H12752" s="30"/>
      <c r="I12752" s="1252"/>
      <c r="J12752" s="1252"/>
      <c r="K12752" s="1252"/>
      <c r="L12752" s="1252"/>
      <c r="M12752" s="1252"/>
      <c r="N12752" s="1252"/>
      <c r="O12752" s="1252"/>
      <c r="P12752" s="1252"/>
      <c r="Q12752" s="1252"/>
      <c r="R12752" s="1252"/>
      <c r="S12752" s="1252"/>
      <c r="T12752" s="1252"/>
    </row>
    <row r="12753" spans="1:20" s="1253" customFormat="1" ht="20.100000000000001" customHeight="1">
      <c r="A12753" s="1254"/>
      <c r="B12753" s="1255"/>
      <c r="C12753" s="32" t="s">
        <v>5618</v>
      </c>
      <c r="D12753" s="3" t="s">
        <v>39</v>
      </c>
      <c r="E12753" s="1005">
        <v>5.0000000000000001E-3</v>
      </c>
      <c r="F12753" s="33">
        <v>1500</v>
      </c>
      <c r="G12753" s="33">
        <f t="shared" si="1023"/>
        <v>7.5</v>
      </c>
      <c r="H12753" s="30"/>
      <c r="I12753" s="1252"/>
      <c r="J12753" s="1252"/>
      <c r="K12753" s="1252"/>
      <c r="L12753" s="1252"/>
      <c r="M12753" s="1252"/>
      <c r="N12753" s="1252"/>
      <c r="O12753" s="1252"/>
      <c r="P12753" s="1252"/>
      <c r="Q12753" s="1252"/>
      <c r="R12753" s="1252"/>
      <c r="S12753" s="1252"/>
      <c r="T12753" s="1252"/>
    </row>
    <row r="12754" spans="1:20" s="1253" customFormat="1" ht="20.100000000000001" customHeight="1">
      <c r="A12754" s="1254"/>
      <c r="B12754" s="1255"/>
      <c r="C12754" s="32" t="s">
        <v>5619</v>
      </c>
      <c r="D12754" s="3" t="s">
        <v>98</v>
      </c>
      <c r="E12754" s="1263">
        <v>1.0000000000000001E-5</v>
      </c>
      <c r="F12754" s="33">
        <v>1600000</v>
      </c>
      <c r="G12754" s="33">
        <f t="shared" si="1023"/>
        <v>16</v>
      </c>
      <c r="H12754" s="30"/>
      <c r="I12754" s="1252"/>
      <c r="J12754" s="1252"/>
      <c r="K12754" s="1252"/>
      <c r="L12754" s="1252"/>
      <c r="M12754" s="1252"/>
      <c r="N12754" s="1252"/>
      <c r="O12754" s="1252"/>
      <c r="P12754" s="1252"/>
      <c r="Q12754" s="1252"/>
      <c r="R12754" s="1252"/>
      <c r="S12754" s="1252"/>
      <c r="T12754" s="1252"/>
    </row>
    <row r="12755" spans="1:20" s="1253" customFormat="1" ht="20.100000000000001" customHeight="1">
      <c r="A12755" s="1254"/>
      <c r="B12755" s="1255"/>
      <c r="C12755" s="32" t="s">
        <v>5620</v>
      </c>
      <c r="D12755" s="3" t="s">
        <v>98</v>
      </c>
      <c r="E12755" s="30">
        <v>0.03</v>
      </c>
      <c r="F12755" s="33">
        <v>5500</v>
      </c>
      <c r="G12755" s="33">
        <f t="shared" si="1023"/>
        <v>165</v>
      </c>
      <c r="H12755" s="30"/>
      <c r="I12755" s="1252"/>
      <c r="J12755" s="1252"/>
      <c r="K12755" s="1252"/>
      <c r="L12755" s="1252"/>
      <c r="M12755" s="1252"/>
      <c r="N12755" s="1252"/>
      <c r="O12755" s="1252"/>
      <c r="P12755" s="1252"/>
      <c r="Q12755" s="1252"/>
      <c r="R12755" s="1252"/>
      <c r="S12755" s="1252"/>
      <c r="T12755" s="1252"/>
    </row>
    <row r="12756" spans="1:20" s="1253" customFormat="1" ht="20.100000000000001" customHeight="1">
      <c r="A12756" s="1254"/>
      <c r="B12756" s="1255"/>
      <c r="C12756" s="32" t="s">
        <v>1701</v>
      </c>
      <c r="D12756" s="3" t="s">
        <v>39</v>
      </c>
      <c r="E12756" s="706">
        <v>0.3</v>
      </c>
      <c r="F12756" s="33">
        <v>900</v>
      </c>
      <c r="G12756" s="33">
        <f t="shared" si="1023"/>
        <v>270</v>
      </c>
      <c r="H12756" s="30"/>
      <c r="I12756" s="1252"/>
      <c r="J12756" s="1252"/>
      <c r="K12756" s="1252"/>
      <c r="L12756" s="1252"/>
      <c r="M12756" s="1252"/>
      <c r="N12756" s="1252"/>
      <c r="O12756" s="1252"/>
      <c r="P12756" s="1252"/>
      <c r="Q12756" s="1252"/>
      <c r="R12756" s="1252"/>
      <c r="S12756" s="1252"/>
      <c r="T12756" s="1252"/>
    </row>
    <row r="12757" spans="1:20" s="1253" customFormat="1" ht="20.100000000000001" customHeight="1">
      <c r="A12757" s="1254"/>
      <c r="B12757" s="1255"/>
      <c r="C12757" s="32" t="s">
        <v>5621</v>
      </c>
      <c r="D12757" s="3" t="s">
        <v>98</v>
      </c>
      <c r="E12757" s="30">
        <v>0.05</v>
      </c>
      <c r="F12757" s="33">
        <v>5000</v>
      </c>
      <c r="G12757" s="33">
        <f t="shared" si="1023"/>
        <v>250</v>
      </c>
      <c r="H12757" s="30"/>
      <c r="I12757" s="1252"/>
      <c r="J12757" s="1252"/>
      <c r="K12757" s="1252"/>
      <c r="L12757" s="1252"/>
      <c r="M12757" s="1252"/>
      <c r="N12757" s="1252"/>
      <c r="O12757" s="1252"/>
      <c r="P12757" s="1252"/>
      <c r="Q12757" s="1252"/>
      <c r="R12757" s="1252"/>
      <c r="S12757" s="1252"/>
      <c r="T12757" s="1252"/>
    </row>
    <row r="12758" spans="1:20" s="1253" customFormat="1" ht="20.100000000000001" customHeight="1">
      <c r="A12758" s="1254"/>
      <c r="B12758" s="1255"/>
      <c r="C12758" s="32" t="s">
        <v>5622</v>
      </c>
      <c r="D12758" s="3" t="s">
        <v>39</v>
      </c>
      <c r="E12758" s="1005">
        <v>1E-3</v>
      </c>
      <c r="F12758" s="33">
        <v>7000</v>
      </c>
      <c r="G12758" s="33">
        <f t="shared" si="1023"/>
        <v>7</v>
      </c>
      <c r="H12758" s="30"/>
      <c r="I12758" s="1252"/>
      <c r="J12758" s="1252"/>
      <c r="K12758" s="1252"/>
      <c r="L12758" s="1252"/>
      <c r="M12758" s="1252"/>
      <c r="N12758" s="1252"/>
      <c r="O12758" s="1252"/>
      <c r="P12758" s="1252"/>
      <c r="Q12758" s="1252"/>
      <c r="R12758" s="1252"/>
      <c r="S12758" s="1252"/>
      <c r="T12758" s="1252"/>
    </row>
    <row r="12759" spans="1:20" s="1253" customFormat="1" ht="20.100000000000001" customHeight="1">
      <c r="A12759" s="1254"/>
      <c r="B12759" s="1255"/>
      <c r="C12759" s="32" t="s">
        <v>5623</v>
      </c>
      <c r="D12759" s="3" t="s">
        <v>98</v>
      </c>
      <c r="E12759" s="30">
        <v>0.12</v>
      </c>
      <c r="F12759" s="33">
        <v>1500</v>
      </c>
      <c r="G12759" s="33">
        <f t="shared" si="1023"/>
        <v>180</v>
      </c>
      <c r="H12759" s="30"/>
      <c r="I12759" s="1252"/>
      <c r="J12759" s="1252"/>
      <c r="K12759" s="1252"/>
      <c r="L12759" s="1252"/>
      <c r="M12759" s="1252"/>
      <c r="N12759" s="1252"/>
      <c r="O12759" s="1252"/>
      <c r="P12759" s="1252"/>
      <c r="Q12759" s="1252"/>
      <c r="R12759" s="1252"/>
      <c r="S12759" s="1252"/>
      <c r="T12759" s="1252"/>
    </row>
    <row r="12760" spans="1:20" s="1253" customFormat="1" ht="20.100000000000001" customHeight="1">
      <c r="A12760" s="1254"/>
      <c r="B12760" s="1255"/>
      <c r="C12760" s="32" t="s">
        <v>5614</v>
      </c>
      <c r="D12760" s="3" t="s">
        <v>39</v>
      </c>
      <c r="E12760" s="30">
        <v>0.03</v>
      </c>
      <c r="F12760" s="33">
        <v>450</v>
      </c>
      <c r="G12760" s="33">
        <f t="shared" si="1023"/>
        <v>13.5</v>
      </c>
      <c r="H12760" s="30"/>
      <c r="I12760" s="1252"/>
      <c r="J12760" s="1252"/>
      <c r="K12760" s="1252"/>
      <c r="L12760" s="1252"/>
      <c r="M12760" s="1252"/>
      <c r="N12760" s="1252"/>
      <c r="O12760" s="1252"/>
      <c r="P12760" s="1252"/>
      <c r="Q12760" s="1252"/>
      <c r="R12760" s="1252"/>
      <c r="S12760" s="1252"/>
      <c r="T12760" s="1252"/>
    </row>
    <row r="12761" spans="1:20" s="1253" customFormat="1" ht="20.100000000000001" customHeight="1">
      <c r="A12761" s="1254"/>
      <c r="B12761" s="1255"/>
      <c r="C12761" s="32" t="s">
        <v>261</v>
      </c>
      <c r="D12761" s="3" t="s">
        <v>98</v>
      </c>
      <c r="E12761" s="1005">
        <v>2E-3</v>
      </c>
      <c r="F12761" s="33">
        <v>350</v>
      </c>
      <c r="G12761" s="33">
        <f t="shared" si="1023"/>
        <v>0.70000000000000007</v>
      </c>
      <c r="H12761" s="30"/>
      <c r="I12761" s="1252"/>
      <c r="J12761" s="1252"/>
      <c r="K12761" s="1252"/>
      <c r="L12761" s="1252"/>
      <c r="M12761" s="1252"/>
      <c r="N12761" s="1252"/>
      <c r="O12761" s="1252"/>
      <c r="P12761" s="1252"/>
      <c r="Q12761" s="1252"/>
      <c r="R12761" s="1252"/>
      <c r="S12761" s="1252"/>
      <c r="T12761" s="1252"/>
    </row>
    <row r="12762" spans="1:20" s="1253" customFormat="1" ht="20.100000000000001" customHeight="1">
      <c r="A12762" s="1254"/>
      <c r="B12762" s="1255"/>
      <c r="C12762" s="32" t="s">
        <v>750</v>
      </c>
      <c r="D12762" s="3" t="s">
        <v>40</v>
      </c>
      <c r="E12762" s="33">
        <v>5</v>
      </c>
      <c r="F12762" s="33">
        <v>1500</v>
      </c>
      <c r="G12762" s="33">
        <f>E12762*F12762/100</f>
        <v>75</v>
      </c>
      <c r="H12762" s="30"/>
      <c r="I12762" s="1252"/>
      <c r="J12762" s="1252"/>
      <c r="K12762" s="1252"/>
      <c r="L12762" s="1252"/>
      <c r="M12762" s="1252"/>
      <c r="N12762" s="1252"/>
      <c r="O12762" s="1252"/>
      <c r="P12762" s="1252"/>
      <c r="Q12762" s="1252"/>
      <c r="R12762" s="1252"/>
      <c r="S12762" s="1252"/>
      <c r="T12762" s="1252"/>
    </row>
    <row r="12763" spans="1:20" s="1253" customFormat="1" ht="20.100000000000001" customHeight="1">
      <c r="A12763" s="1254"/>
      <c r="B12763" s="1255"/>
      <c r="C12763" s="32" t="s">
        <v>5607</v>
      </c>
      <c r="D12763" s="3" t="s">
        <v>29</v>
      </c>
      <c r="E12763" s="33">
        <v>3</v>
      </c>
      <c r="F12763" s="33">
        <v>98</v>
      </c>
      <c r="G12763" s="33">
        <f t="shared" si="1023"/>
        <v>294</v>
      </c>
      <c r="H12763" s="30"/>
      <c r="I12763" s="1252"/>
      <c r="J12763" s="1252"/>
      <c r="K12763" s="1252"/>
      <c r="L12763" s="1252"/>
      <c r="M12763" s="1252"/>
      <c r="N12763" s="1252"/>
      <c r="O12763" s="1252"/>
      <c r="P12763" s="1252"/>
      <c r="Q12763" s="1252"/>
      <c r="R12763" s="1252"/>
      <c r="S12763" s="1252"/>
      <c r="T12763" s="1252"/>
    </row>
    <row r="12764" spans="1:20" s="1253" customFormat="1" ht="20.100000000000001" customHeight="1">
      <c r="A12764" s="1254"/>
      <c r="B12764" s="1255"/>
      <c r="C12764" s="32" t="s">
        <v>262</v>
      </c>
      <c r="D12764" s="3" t="s">
        <v>29</v>
      </c>
      <c r="E12764" s="33">
        <v>3</v>
      </c>
      <c r="F12764" s="33">
        <v>26</v>
      </c>
      <c r="G12764" s="33">
        <f t="shared" si="1023"/>
        <v>78</v>
      </c>
      <c r="H12764" s="30"/>
      <c r="I12764" s="1252"/>
      <c r="J12764" s="1252"/>
      <c r="K12764" s="1252"/>
      <c r="L12764" s="1252"/>
      <c r="M12764" s="1252"/>
      <c r="N12764" s="1252"/>
      <c r="O12764" s="1252"/>
      <c r="P12764" s="1252"/>
      <c r="Q12764" s="1252"/>
      <c r="R12764" s="1252"/>
      <c r="S12764" s="1252"/>
      <c r="T12764" s="1252"/>
    </row>
    <row r="12765" spans="1:20" s="1253" customFormat="1" ht="20.100000000000001" customHeight="1">
      <c r="A12765" s="1254"/>
      <c r="B12765" s="1255"/>
      <c r="C12765" s="32" t="s">
        <v>5609</v>
      </c>
      <c r="D12765" s="3" t="s">
        <v>29</v>
      </c>
      <c r="E12765" s="33">
        <v>5</v>
      </c>
      <c r="F12765" s="33">
        <v>12</v>
      </c>
      <c r="G12765" s="33">
        <f t="shared" si="1023"/>
        <v>60</v>
      </c>
      <c r="H12765" s="30"/>
      <c r="I12765" s="1252"/>
      <c r="J12765" s="1252"/>
      <c r="K12765" s="1252"/>
      <c r="L12765" s="1252"/>
      <c r="M12765" s="1252"/>
      <c r="N12765" s="1252"/>
      <c r="O12765" s="1252"/>
      <c r="P12765" s="1252"/>
      <c r="Q12765" s="1252"/>
      <c r="R12765" s="1252"/>
      <c r="S12765" s="1252"/>
      <c r="T12765" s="1252"/>
    </row>
    <row r="12766" spans="1:20" s="1253" customFormat="1" ht="20.100000000000001" customHeight="1">
      <c r="A12766" s="1254"/>
      <c r="B12766" s="31" t="s">
        <v>35</v>
      </c>
      <c r="C12766" s="32"/>
      <c r="D12766" s="3"/>
      <c r="E12766" s="30"/>
      <c r="F12766" s="30"/>
      <c r="G12766" s="34">
        <f>SUM(G12751:G12765)</f>
        <v>1430.5500000000002</v>
      </c>
      <c r="H12766" s="30"/>
      <c r="I12766" s="1252"/>
      <c r="J12766" s="1252"/>
      <c r="K12766" s="1252"/>
      <c r="L12766" s="1252"/>
      <c r="M12766" s="1252"/>
      <c r="N12766" s="1252"/>
      <c r="O12766" s="1252"/>
      <c r="P12766" s="1252"/>
      <c r="Q12766" s="1252"/>
      <c r="R12766" s="1252"/>
      <c r="S12766" s="1252"/>
      <c r="T12766" s="1252"/>
    </row>
    <row r="12767" spans="1:20" s="1253" customFormat="1" ht="20.100000000000001" customHeight="1">
      <c r="A12767" s="1254"/>
      <c r="B12767" s="1255" t="s">
        <v>751</v>
      </c>
      <c r="C12767" s="32" t="s">
        <v>1701</v>
      </c>
      <c r="D12767" s="3" t="s">
        <v>39</v>
      </c>
      <c r="E12767" s="1005">
        <v>2E-3</v>
      </c>
      <c r="F12767" s="33">
        <v>900</v>
      </c>
      <c r="G12767" s="33">
        <f t="shared" ref="G12767:G12779" si="1024">E12767*F12767</f>
        <v>1.8</v>
      </c>
      <c r="H12767" s="30"/>
      <c r="I12767" s="1252"/>
      <c r="J12767" s="1252"/>
      <c r="K12767" s="1252"/>
      <c r="L12767" s="1252"/>
      <c r="M12767" s="1252"/>
      <c r="N12767" s="1252"/>
      <c r="O12767" s="1252"/>
      <c r="P12767" s="1252"/>
      <c r="Q12767" s="1252"/>
      <c r="R12767" s="1252"/>
      <c r="S12767" s="1252"/>
      <c r="T12767" s="1252"/>
    </row>
    <row r="12768" spans="1:20" s="1253" customFormat="1" ht="20.100000000000001" customHeight="1">
      <c r="A12768" s="1254"/>
      <c r="B12768" s="1255"/>
      <c r="C12768" s="32" t="s">
        <v>3676</v>
      </c>
      <c r="D12768" s="3" t="s">
        <v>39</v>
      </c>
      <c r="E12768" s="30">
        <v>0.01</v>
      </c>
      <c r="F12768" s="33">
        <v>950</v>
      </c>
      <c r="G12768" s="33">
        <f t="shared" si="1024"/>
        <v>9.5</v>
      </c>
      <c r="H12768" s="30"/>
      <c r="I12768" s="1252"/>
      <c r="J12768" s="1252"/>
      <c r="K12768" s="1252"/>
      <c r="L12768" s="1252"/>
      <c r="M12768" s="1252"/>
      <c r="N12768" s="1252"/>
      <c r="O12768" s="1252"/>
      <c r="P12768" s="1252"/>
      <c r="Q12768" s="1252"/>
      <c r="R12768" s="1252"/>
      <c r="S12768" s="1252"/>
      <c r="T12768" s="1252"/>
    </row>
    <row r="12769" spans="1:20" s="1253" customFormat="1" ht="20.100000000000001" customHeight="1">
      <c r="A12769" s="1254"/>
      <c r="B12769" s="1255"/>
      <c r="C12769" s="32" t="s">
        <v>2098</v>
      </c>
      <c r="D12769" s="3" t="s">
        <v>98</v>
      </c>
      <c r="E12769" s="1263">
        <v>1.0000000000000001E-5</v>
      </c>
      <c r="F12769" s="33">
        <v>7200</v>
      </c>
      <c r="G12769" s="33">
        <f t="shared" si="1024"/>
        <v>7.2000000000000008E-2</v>
      </c>
      <c r="H12769" s="30"/>
      <c r="I12769" s="1252"/>
      <c r="J12769" s="1252"/>
      <c r="K12769" s="1252"/>
      <c r="L12769" s="1252"/>
      <c r="M12769" s="1252"/>
      <c r="N12769" s="1252"/>
      <c r="O12769" s="1252"/>
      <c r="P12769" s="1252"/>
      <c r="Q12769" s="1252"/>
      <c r="R12769" s="1252"/>
      <c r="S12769" s="1252"/>
      <c r="T12769" s="1252"/>
    </row>
    <row r="12770" spans="1:20" s="1253" customFormat="1" ht="20.100000000000001" customHeight="1">
      <c r="A12770" s="1254"/>
      <c r="B12770" s="1255"/>
      <c r="C12770" s="32" t="s">
        <v>2086</v>
      </c>
      <c r="D12770" s="3" t="s">
        <v>39</v>
      </c>
      <c r="E12770" s="1005">
        <v>3.0000000000000001E-3</v>
      </c>
      <c r="F12770" s="33">
        <v>21500</v>
      </c>
      <c r="G12770" s="33">
        <f t="shared" si="1024"/>
        <v>64.5</v>
      </c>
      <c r="H12770" s="30"/>
      <c r="I12770" s="1252"/>
      <c r="J12770" s="1252"/>
      <c r="K12770" s="1252"/>
      <c r="L12770" s="1252"/>
      <c r="M12770" s="1252"/>
      <c r="N12770" s="1252"/>
      <c r="O12770" s="1252"/>
      <c r="P12770" s="1252"/>
      <c r="Q12770" s="1252"/>
      <c r="R12770" s="1252"/>
      <c r="S12770" s="1252"/>
      <c r="T12770" s="1252"/>
    </row>
    <row r="12771" spans="1:20" s="1253" customFormat="1" ht="20.100000000000001" customHeight="1">
      <c r="A12771" s="1254"/>
      <c r="B12771" s="1255"/>
      <c r="C12771" s="32" t="s">
        <v>5623</v>
      </c>
      <c r="D12771" s="3" t="s">
        <v>98</v>
      </c>
      <c r="E12771" s="702">
        <v>1E-4</v>
      </c>
      <c r="F12771" s="33">
        <v>1500</v>
      </c>
      <c r="G12771" s="33">
        <f t="shared" si="1024"/>
        <v>0.15</v>
      </c>
      <c r="H12771" s="30"/>
      <c r="I12771" s="1252"/>
      <c r="J12771" s="1252"/>
      <c r="K12771" s="1252"/>
      <c r="L12771" s="1252"/>
      <c r="M12771" s="1252"/>
      <c r="N12771" s="1252"/>
      <c r="O12771" s="1252"/>
      <c r="P12771" s="1252"/>
      <c r="Q12771" s="1252"/>
      <c r="R12771" s="1252"/>
      <c r="S12771" s="1252"/>
      <c r="T12771" s="1252"/>
    </row>
    <row r="12772" spans="1:20" s="1253" customFormat="1" ht="20.100000000000001" customHeight="1">
      <c r="A12772" s="1254"/>
      <c r="B12772" s="1255"/>
      <c r="C12772" s="32" t="s">
        <v>5624</v>
      </c>
      <c r="D12772" s="3" t="s">
        <v>98</v>
      </c>
      <c r="E12772" s="1005">
        <v>1E-3</v>
      </c>
      <c r="F12772" s="33">
        <v>150</v>
      </c>
      <c r="G12772" s="33">
        <f t="shared" si="1024"/>
        <v>0.15</v>
      </c>
      <c r="H12772" s="30"/>
      <c r="I12772" s="1252"/>
      <c r="J12772" s="1252"/>
      <c r="K12772" s="1252"/>
      <c r="L12772" s="1252"/>
      <c r="M12772" s="1252"/>
      <c r="N12772" s="1252"/>
      <c r="O12772" s="1252"/>
      <c r="P12772" s="1252"/>
      <c r="Q12772" s="1252"/>
      <c r="R12772" s="1252"/>
      <c r="S12772" s="1252"/>
      <c r="T12772" s="1252"/>
    </row>
    <row r="12773" spans="1:20" s="1253" customFormat="1" ht="20.100000000000001" customHeight="1">
      <c r="A12773" s="1254"/>
      <c r="B12773" s="1255"/>
      <c r="C12773" s="32" t="s">
        <v>5614</v>
      </c>
      <c r="D12773" s="3" t="s">
        <v>39</v>
      </c>
      <c r="E12773" s="30">
        <v>0.03</v>
      </c>
      <c r="F12773" s="33">
        <v>450</v>
      </c>
      <c r="G12773" s="33">
        <f t="shared" si="1024"/>
        <v>13.5</v>
      </c>
      <c r="H12773" s="30"/>
      <c r="I12773" s="1252"/>
      <c r="J12773" s="1252"/>
      <c r="K12773" s="1252"/>
      <c r="L12773" s="1252"/>
      <c r="M12773" s="1252"/>
      <c r="N12773" s="1252"/>
      <c r="O12773" s="1252"/>
      <c r="P12773" s="1252"/>
      <c r="Q12773" s="1252"/>
      <c r="R12773" s="1252"/>
      <c r="S12773" s="1252"/>
      <c r="T12773" s="1252"/>
    </row>
    <row r="12774" spans="1:20" s="1253" customFormat="1" ht="20.100000000000001" customHeight="1">
      <c r="A12774" s="1254"/>
      <c r="B12774" s="1255"/>
      <c r="C12774" s="32" t="s">
        <v>261</v>
      </c>
      <c r="D12774" s="3" t="s">
        <v>98</v>
      </c>
      <c r="E12774" s="1005">
        <v>2E-3</v>
      </c>
      <c r="F12774" s="33">
        <v>350</v>
      </c>
      <c r="G12774" s="33">
        <f t="shared" si="1024"/>
        <v>0.70000000000000007</v>
      </c>
      <c r="H12774" s="30"/>
      <c r="I12774" s="1252"/>
      <c r="J12774" s="1252"/>
      <c r="K12774" s="1252"/>
      <c r="L12774" s="1252"/>
      <c r="M12774" s="1252"/>
      <c r="N12774" s="1252"/>
      <c r="O12774" s="1252"/>
      <c r="P12774" s="1252"/>
      <c r="Q12774" s="1252"/>
      <c r="R12774" s="1252"/>
      <c r="S12774" s="1252"/>
      <c r="T12774" s="1252"/>
    </row>
    <row r="12775" spans="1:20" s="1253" customFormat="1" ht="20.100000000000001" customHeight="1">
      <c r="A12775" s="1254"/>
      <c r="B12775" s="1255"/>
      <c r="C12775" s="32" t="s">
        <v>5607</v>
      </c>
      <c r="D12775" s="3" t="s">
        <v>29</v>
      </c>
      <c r="E12775" s="33">
        <v>3</v>
      </c>
      <c r="F12775" s="33">
        <v>98</v>
      </c>
      <c r="G12775" s="33">
        <f t="shared" si="1024"/>
        <v>294</v>
      </c>
      <c r="H12775" s="30"/>
      <c r="I12775" s="1252"/>
      <c r="J12775" s="1252"/>
      <c r="K12775" s="1252"/>
      <c r="L12775" s="1252"/>
      <c r="M12775" s="1252"/>
      <c r="N12775" s="1252"/>
      <c r="O12775" s="1252"/>
      <c r="P12775" s="1252"/>
      <c r="Q12775" s="1252"/>
      <c r="R12775" s="1252"/>
      <c r="S12775" s="1252"/>
      <c r="T12775" s="1252"/>
    </row>
    <row r="12776" spans="1:20" s="1253" customFormat="1" ht="20.100000000000001" customHeight="1">
      <c r="A12776" s="1254"/>
      <c r="B12776" s="1255"/>
      <c r="C12776" s="32" t="s">
        <v>5609</v>
      </c>
      <c r="D12776" s="3" t="s">
        <v>29</v>
      </c>
      <c r="E12776" s="33">
        <v>5</v>
      </c>
      <c r="F12776" s="33">
        <v>12</v>
      </c>
      <c r="G12776" s="33">
        <f t="shared" si="1024"/>
        <v>60</v>
      </c>
      <c r="H12776" s="30"/>
      <c r="I12776" s="1252"/>
      <c r="J12776" s="1252"/>
      <c r="K12776" s="1252"/>
      <c r="L12776" s="1252"/>
      <c r="M12776" s="1252"/>
      <c r="N12776" s="1252"/>
      <c r="O12776" s="1252"/>
      <c r="P12776" s="1252"/>
      <c r="Q12776" s="1252"/>
      <c r="R12776" s="1252"/>
      <c r="S12776" s="1252"/>
      <c r="T12776" s="1252"/>
    </row>
    <row r="12777" spans="1:20" s="1253" customFormat="1" ht="20.100000000000001" customHeight="1">
      <c r="A12777" s="1254"/>
      <c r="B12777" s="1255"/>
      <c r="C12777" s="32" t="s">
        <v>262</v>
      </c>
      <c r="D12777" s="3" t="s">
        <v>40</v>
      </c>
      <c r="E12777" s="33">
        <v>3</v>
      </c>
      <c r="F12777" s="33">
        <v>26</v>
      </c>
      <c r="G12777" s="33">
        <f t="shared" si="1024"/>
        <v>78</v>
      </c>
      <c r="H12777" s="30"/>
      <c r="I12777" s="1252"/>
      <c r="J12777" s="1252"/>
      <c r="K12777" s="1252"/>
      <c r="L12777" s="1252"/>
      <c r="M12777" s="1252"/>
      <c r="N12777" s="1252"/>
      <c r="O12777" s="1252"/>
      <c r="P12777" s="1252"/>
      <c r="Q12777" s="1252"/>
      <c r="R12777" s="1252"/>
      <c r="S12777" s="1252"/>
      <c r="T12777" s="1252"/>
    </row>
    <row r="12778" spans="1:20" s="1253" customFormat="1" ht="20.100000000000001" customHeight="1">
      <c r="A12778" s="1254"/>
      <c r="B12778" s="1255"/>
      <c r="C12778" s="32" t="s">
        <v>5625</v>
      </c>
      <c r="D12778" s="3" t="s">
        <v>40</v>
      </c>
      <c r="E12778" s="33">
        <v>2</v>
      </c>
      <c r="F12778" s="33">
        <v>1500</v>
      </c>
      <c r="G12778" s="33">
        <f>E12778*F12778/100</f>
        <v>30</v>
      </c>
      <c r="H12778" s="30"/>
      <c r="I12778" s="1252"/>
      <c r="J12778" s="1252"/>
      <c r="K12778" s="1252"/>
      <c r="L12778" s="1252"/>
      <c r="M12778" s="1252"/>
      <c r="N12778" s="1252"/>
      <c r="O12778" s="1252"/>
      <c r="P12778" s="1252"/>
      <c r="Q12778" s="1252"/>
      <c r="R12778" s="1252"/>
      <c r="S12778" s="1252"/>
      <c r="T12778" s="1252"/>
    </row>
    <row r="12779" spans="1:20" s="1253" customFormat="1" ht="20.100000000000001" customHeight="1">
      <c r="A12779" s="1254"/>
      <c r="B12779" s="1255"/>
      <c r="C12779" s="32" t="s">
        <v>5626</v>
      </c>
      <c r="D12779" s="3" t="s">
        <v>98</v>
      </c>
      <c r="E12779" s="1263">
        <v>4.0000000000000003E-5</v>
      </c>
      <c r="F12779" s="33">
        <v>1600000</v>
      </c>
      <c r="G12779" s="33">
        <f t="shared" si="1024"/>
        <v>64</v>
      </c>
      <c r="H12779" s="30"/>
      <c r="I12779" s="1252"/>
      <c r="J12779" s="1252"/>
      <c r="K12779" s="1252"/>
      <c r="L12779" s="1252"/>
      <c r="M12779" s="1252"/>
      <c r="N12779" s="1252"/>
      <c r="O12779" s="1252"/>
      <c r="P12779" s="1252"/>
      <c r="Q12779" s="1252"/>
      <c r="R12779" s="1252"/>
      <c r="S12779" s="1252"/>
      <c r="T12779" s="1252"/>
    </row>
    <row r="12780" spans="1:20" s="1253" customFormat="1" ht="20.100000000000001" customHeight="1">
      <c r="A12780" s="1254"/>
      <c r="B12780" s="31" t="s">
        <v>35</v>
      </c>
      <c r="C12780" s="32"/>
      <c r="D12780" s="3"/>
      <c r="E12780" s="33"/>
      <c r="F12780" s="33"/>
      <c r="G12780" s="309">
        <f>SUM(G12767:G12779)</f>
        <v>616.37200000000007</v>
      </c>
      <c r="H12780" s="30"/>
      <c r="I12780" s="1252"/>
      <c r="J12780" s="1252"/>
      <c r="K12780" s="1252"/>
      <c r="L12780" s="1252"/>
      <c r="M12780" s="1252"/>
      <c r="N12780" s="1252"/>
      <c r="O12780" s="1252"/>
      <c r="P12780" s="1252"/>
      <c r="Q12780" s="1252"/>
      <c r="R12780" s="1252"/>
      <c r="S12780" s="1252"/>
      <c r="T12780" s="1252"/>
    </row>
    <row r="12781" spans="1:20" s="1253" customFormat="1" ht="20.100000000000001" customHeight="1">
      <c r="A12781" s="1254"/>
      <c r="B12781" s="1255" t="s">
        <v>752</v>
      </c>
      <c r="C12781" s="32" t="s">
        <v>5627</v>
      </c>
      <c r="D12781" s="3" t="s">
        <v>39</v>
      </c>
      <c r="E12781" s="1005">
        <v>6.0000000000000001E-3</v>
      </c>
      <c r="F12781" s="33">
        <v>900</v>
      </c>
      <c r="G12781" s="33">
        <f t="shared" ref="G12781:G12787" si="1025">E12781*F12781</f>
        <v>5.4</v>
      </c>
      <c r="H12781" s="30"/>
      <c r="I12781" s="1252"/>
      <c r="J12781" s="1252"/>
      <c r="K12781" s="1252"/>
      <c r="L12781" s="1252"/>
      <c r="M12781" s="1252"/>
      <c r="N12781" s="1252"/>
      <c r="O12781" s="1252"/>
      <c r="P12781" s="1252"/>
      <c r="Q12781" s="1252"/>
      <c r="R12781" s="1252"/>
      <c r="S12781" s="1252"/>
      <c r="T12781" s="1252"/>
    </row>
    <row r="12782" spans="1:20" s="1253" customFormat="1" ht="20.100000000000001" customHeight="1">
      <c r="A12782" s="1254"/>
      <c r="B12782" s="1255"/>
      <c r="C12782" s="32" t="s">
        <v>5628</v>
      </c>
      <c r="D12782" s="3" t="s">
        <v>98</v>
      </c>
      <c r="E12782" s="1005">
        <v>6.0000000000000001E-3</v>
      </c>
      <c r="F12782" s="33">
        <v>900</v>
      </c>
      <c r="G12782" s="33">
        <f t="shared" si="1025"/>
        <v>5.4</v>
      </c>
      <c r="H12782" s="30"/>
      <c r="I12782" s="1252"/>
      <c r="J12782" s="1252"/>
      <c r="K12782" s="1252"/>
      <c r="L12782" s="1252"/>
      <c r="M12782" s="1252"/>
      <c r="N12782" s="1252"/>
      <c r="O12782" s="1252"/>
      <c r="P12782" s="1252"/>
      <c r="Q12782" s="1252"/>
      <c r="R12782" s="1252"/>
      <c r="S12782" s="1252"/>
      <c r="T12782" s="1252"/>
    </row>
    <row r="12783" spans="1:20" s="1253" customFormat="1" ht="20.100000000000001" customHeight="1">
      <c r="A12783" s="1254"/>
      <c r="B12783" s="1255"/>
      <c r="C12783" s="32" t="s">
        <v>1752</v>
      </c>
      <c r="D12783" s="3" t="s">
        <v>39</v>
      </c>
      <c r="E12783" s="30">
        <v>0.03</v>
      </c>
      <c r="F12783" s="33">
        <v>450</v>
      </c>
      <c r="G12783" s="33">
        <f t="shared" si="1025"/>
        <v>13.5</v>
      </c>
      <c r="H12783" s="30"/>
      <c r="I12783" s="1252"/>
      <c r="J12783" s="1252"/>
      <c r="K12783" s="1252"/>
      <c r="L12783" s="1252"/>
      <c r="M12783" s="1252"/>
      <c r="N12783" s="1252"/>
      <c r="O12783" s="1252"/>
      <c r="P12783" s="1252"/>
      <c r="Q12783" s="1252"/>
      <c r="R12783" s="1252"/>
      <c r="S12783" s="1252"/>
      <c r="T12783" s="1252"/>
    </row>
    <row r="12784" spans="1:20" s="1253" customFormat="1" ht="20.100000000000001" customHeight="1">
      <c r="A12784" s="1254"/>
      <c r="B12784" s="1255"/>
      <c r="C12784" s="32" t="s">
        <v>261</v>
      </c>
      <c r="D12784" s="3" t="s">
        <v>98</v>
      </c>
      <c r="E12784" s="1005">
        <v>2E-3</v>
      </c>
      <c r="F12784" s="33">
        <v>350</v>
      </c>
      <c r="G12784" s="33">
        <f t="shared" si="1025"/>
        <v>0.70000000000000007</v>
      </c>
      <c r="H12784" s="30"/>
      <c r="I12784" s="1252"/>
      <c r="J12784" s="1252"/>
      <c r="K12784" s="1252"/>
      <c r="L12784" s="1252"/>
      <c r="M12784" s="1252"/>
      <c r="N12784" s="1252"/>
      <c r="O12784" s="1252"/>
      <c r="P12784" s="1252"/>
      <c r="Q12784" s="1252"/>
      <c r="R12784" s="1252"/>
      <c r="S12784" s="1252"/>
      <c r="T12784" s="1252"/>
    </row>
    <row r="12785" spans="1:20" s="1253" customFormat="1" ht="20.100000000000001" customHeight="1">
      <c r="A12785" s="1254"/>
      <c r="B12785" s="1255"/>
      <c r="C12785" s="32" t="s">
        <v>5609</v>
      </c>
      <c r="D12785" s="3" t="s">
        <v>29</v>
      </c>
      <c r="E12785" s="33">
        <v>5</v>
      </c>
      <c r="F12785" s="33">
        <v>12</v>
      </c>
      <c r="G12785" s="33">
        <f t="shared" si="1025"/>
        <v>60</v>
      </c>
      <c r="H12785" s="30"/>
      <c r="I12785" s="1252"/>
      <c r="J12785" s="1252"/>
      <c r="K12785" s="1252"/>
      <c r="L12785" s="1252"/>
      <c r="M12785" s="1252"/>
      <c r="N12785" s="1252"/>
      <c r="O12785" s="1252"/>
      <c r="P12785" s="1252"/>
      <c r="Q12785" s="1252"/>
      <c r="R12785" s="1252"/>
      <c r="S12785" s="1252"/>
      <c r="T12785" s="1252"/>
    </row>
    <row r="12786" spans="1:20" s="1253" customFormat="1" ht="20.100000000000001" customHeight="1">
      <c r="A12786" s="1254"/>
      <c r="B12786" s="1255"/>
      <c r="C12786" s="32" t="s">
        <v>5607</v>
      </c>
      <c r="D12786" s="3" t="s">
        <v>29</v>
      </c>
      <c r="E12786" s="33">
        <v>3</v>
      </c>
      <c r="F12786" s="33">
        <v>98</v>
      </c>
      <c r="G12786" s="33">
        <f t="shared" si="1025"/>
        <v>294</v>
      </c>
      <c r="H12786" s="30"/>
      <c r="I12786" s="1252"/>
      <c r="J12786" s="1252"/>
      <c r="K12786" s="1252"/>
      <c r="L12786" s="1252"/>
      <c r="M12786" s="1252"/>
      <c r="N12786" s="1252"/>
      <c r="O12786" s="1252"/>
      <c r="P12786" s="1252"/>
      <c r="Q12786" s="1252"/>
      <c r="R12786" s="1252"/>
      <c r="S12786" s="1252"/>
      <c r="T12786" s="1252"/>
    </row>
    <row r="12787" spans="1:20" s="1253" customFormat="1" ht="20.100000000000001" customHeight="1">
      <c r="A12787" s="1254"/>
      <c r="B12787" s="1255"/>
      <c r="C12787" s="32" t="s">
        <v>262</v>
      </c>
      <c r="D12787" s="3" t="s">
        <v>40</v>
      </c>
      <c r="E12787" s="33">
        <v>3</v>
      </c>
      <c r="F12787" s="33">
        <v>26</v>
      </c>
      <c r="G12787" s="33">
        <f t="shared" si="1025"/>
        <v>78</v>
      </c>
      <c r="H12787" s="30"/>
      <c r="I12787" s="1252"/>
      <c r="J12787" s="1252"/>
      <c r="K12787" s="1252"/>
      <c r="L12787" s="1252"/>
      <c r="M12787" s="1252"/>
      <c r="N12787" s="1252"/>
      <c r="O12787" s="1252"/>
      <c r="P12787" s="1252"/>
      <c r="Q12787" s="1252"/>
      <c r="R12787" s="1252"/>
      <c r="S12787" s="1252"/>
      <c r="T12787" s="1252"/>
    </row>
    <row r="12788" spans="1:20" s="1253" customFormat="1" ht="20.100000000000001" customHeight="1">
      <c r="A12788" s="1254"/>
      <c r="B12788" s="1255"/>
      <c r="C12788" s="32" t="s">
        <v>5625</v>
      </c>
      <c r="D12788" s="3" t="s">
        <v>40</v>
      </c>
      <c r="E12788" s="33">
        <v>2</v>
      </c>
      <c r="F12788" s="33">
        <v>1500</v>
      </c>
      <c r="G12788" s="33">
        <f>E12788*F12788/100</f>
        <v>30</v>
      </c>
      <c r="H12788" s="30"/>
      <c r="I12788" s="1252"/>
      <c r="J12788" s="1252"/>
      <c r="K12788" s="1252"/>
      <c r="L12788" s="1252"/>
      <c r="M12788" s="1252"/>
      <c r="N12788" s="1252"/>
      <c r="O12788" s="1252"/>
      <c r="P12788" s="1252"/>
      <c r="Q12788" s="1252"/>
      <c r="R12788" s="1252"/>
      <c r="S12788" s="1252"/>
      <c r="T12788" s="1252"/>
    </row>
    <row r="12789" spans="1:20" s="1253" customFormat="1" ht="20.100000000000001" customHeight="1">
      <c r="A12789" s="1254"/>
      <c r="B12789" s="31" t="s">
        <v>35</v>
      </c>
      <c r="C12789" s="32"/>
      <c r="D12789" s="3"/>
      <c r="E12789" s="33"/>
      <c r="F12789" s="33"/>
      <c r="G12789" s="309">
        <f>SUM(G12781:G12788)</f>
        <v>487</v>
      </c>
      <c r="H12789" s="30"/>
      <c r="I12789" s="1252"/>
      <c r="J12789" s="1252"/>
      <c r="K12789" s="1252"/>
      <c r="L12789" s="1252"/>
      <c r="M12789" s="1252"/>
      <c r="N12789" s="1252"/>
      <c r="O12789" s="1252"/>
      <c r="P12789" s="1252"/>
      <c r="Q12789" s="1252"/>
      <c r="R12789" s="1252"/>
      <c r="S12789" s="1252"/>
      <c r="T12789" s="1252"/>
    </row>
    <row r="12790" spans="1:20" s="1253" customFormat="1" ht="20.100000000000001" customHeight="1">
      <c r="A12790" s="1254"/>
      <c r="B12790" s="1255" t="s">
        <v>753</v>
      </c>
      <c r="C12790" s="32" t="s">
        <v>5627</v>
      </c>
      <c r="D12790" s="3" t="s">
        <v>39</v>
      </c>
      <c r="E12790" s="1005">
        <v>6.0000000000000001E-3</v>
      </c>
      <c r="F12790" s="33">
        <v>900</v>
      </c>
      <c r="G12790" s="33">
        <f t="shared" ref="G12790:G12796" si="1026">E12790*F12790</f>
        <v>5.4</v>
      </c>
      <c r="H12790" s="30"/>
      <c r="I12790" s="1252"/>
      <c r="J12790" s="1252"/>
      <c r="K12790" s="1252"/>
      <c r="L12790" s="1252"/>
      <c r="M12790" s="1252"/>
      <c r="N12790" s="1252"/>
      <c r="O12790" s="1252"/>
      <c r="P12790" s="1252"/>
      <c r="Q12790" s="1252"/>
      <c r="R12790" s="1252"/>
      <c r="S12790" s="1252"/>
      <c r="T12790" s="1252"/>
    </row>
    <row r="12791" spans="1:20" s="1253" customFormat="1" ht="20.100000000000001" customHeight="1">
      <c r="A12791" s="1254"/>
      <c r="B12791" s="1255"/>
      <c r="C12791" s="32" t="s">
        <v>5628</v>
      </c>
      <c r="D12791" s="3" t="s">
        <v>98</v>
      </c>
      <c r="E12791" s="1005">
        <v>6.0000000000000001E-3</v>
      </c>
      <c r="F12791" s="33">
        <v>900</v>
      </c>
      <c r="G12791" s="33">
        <f t="shared" si="1026"/>
        <v>5.4</v>
      </c>
      <c r="H12791" s="30"/>
      <c r="I12791" s="1252"/>
      <c r="J12791" s="1252"/>
      <c r="K12791" s="1252"/>
      <c r="L12791" s="1252"/>
      <c r="M12791" s="1252"/>
      <c r="N12791" s="1252"/>
      <c r="O12791" s="1252"/>
      <c r="P12791" s="1252"/>
      <c r="Q12791" s="1252"/>
      <c r="R12791" s="1252"/>
      <c r="S12791" s="1252"/>
      <c r="T12791" s="1252"/>
    </row>
    <row r="12792" spans="1:20" s="1253" customFormat="1" ht="20.100000000000001" customHeight="1">
      <c r="A12792" s="1254"/>
      <c r="B12792" s="1255"/>
      <c r="C12792" s="32" t="s">
        <v>1752</v>
      </c>
      <c r="D12792" s="3" t="s">
        <v>39</v>
      </c>
      <c r="E12792" s="30">
        <v>0.03</v>
      </c>
      <c r="F12792" s="33">
        <v>450</v>
      </c>
      <c r="G12792" s="33">
        <f t="shared" si="1026"/>
        <v>13.5</v>
      </c>
      <c r="H12792" s="30"/>
      <c r="I12792" s="1252"/>
      <c r="J12792" s="1252"/>
      <c r="K12792" s="1252"/>
      <c r="L12792" s="1252"/>
      <c r="M12792" s="1252"/>
      <c r="N12792" s="1252"/>
      <c r="O12792" s="1252"/>
      <c r="P12792" s="1252"/>
      <c r="Q12792" s="1252"/>
      <c r="R12792" s="1252"/>
      <c r="S12792" s="1252"/>
      <c r="T12792" s="1252"/>
    </row>
    <row r="12793" spans="1:20" s="1253" customFormat="1" ht="20.100000000000001" customHeight="1">
      <c r="A12793" s="1254"/>
      <c r="B12793" s="1255"/>
      <c r="C12793" s="32" t="s">
        <v>261</v>
      </c>
      <c r="D12793" s="3" t="s">
        <v>98</v>
      </c>
      <c r="E12793" s="1005">
        <v>2E-3</v>
      </c>
      <c r="F12793" s="33">
        <v>350</v>
      </c>
      <c r="G12793" s="33">
        <f t="shared" si="1026"/>
        <v>0.70000000000000007</v>
      </c>
      <c r="H12793" s="30"/>
      <c r="I12793" s="1252"/>
      <c r="J12793" s="1252"/>
      <c r="K12793" s="1252"/>
      <c r="L12793" s="1252"/>
      <c r="M12793" s="1252"/>
      <c r="N12793" s="1252"/>
      <c r="O12793" s="1252"/>
      <c r="P12793" s="1252"/>
      <c r="Q12793" s="1252"/>
      <c r="R12793" s="1252"/>
      <c r="S12793" s="1252"/>
      <c r="T12793" s="1252"/>
    </row>
    <row r="12794" spans="1:20" s="1253" customFormat="1" ht="20.100000000000001" customHeight="1">
      <c r="A12794" s="1254"/>
      <c r="B12794" s="1255"/>
      <c r="C12794" s="32" t="s">
        <v>5609</v>
      </c>
      <c r="D12794" s="3" t="s">
        <v>29</v>
      </c>
      <c r="E12794" s="33">
        <v>5</v>
      </c>
      <c r="F12794" s="33">
        <v>12</v>
      </c>
      <c r="G12794" s="33">
        <f t="shared" si="1026"/>
        <v>60</v>
      </c>
      <c r="H12794" s="30"/>
      <c r="I12794" s="1252"/>
      <c r="J12794" s="1252"/>
      <c r="K12794" s="1252"/>
      <c r="L12794" s="1252"/>
      <c r="M12794" s="1252"/>
      <c r="N12794" s="1252"/>
      <c r="O12794" s="1252"/>
      <c r="P12794" s="1252"/>
      <c r="Q12794" s="1252"/>
      <c r="R12794" s="1252"/>
      <c r="S12794" s="1252"/>
      <c r="T12794" s="1252"/>
    </row>
    <row r="12795" spans="1:20" s="1253" customFormat="1" ht="20.100000000000001" customHeight="1">
      <c r="A12795" s="1254"/>
      <c r="B12795" s="1255"/>
      <c r="C12795" s="32" t="s">
        <v>5607</v>
      </c>
      <c r="D12795" s="3" t="s">
        <v>29</v>
      </c>
      <c r="E12795" s="33">
        <v>3</v>
      </c>
      <c r="F12795" s="33">
        <v>98</v>
      </c>
      <c r="G12795" s="33">
        <f t="shared" si="1026"/>
        <v>294</v>
      </c>
      <c r="H12795" s="30"/>
      <c r="I12795" s="1252"/>
      <c r="J12795" s="1252"/>
      <c r="K12795" s="1252"/>
      <c r="L12795" s="1252"/>
      <c r="M12795" s="1252"/>
      <c r="N12795" s="1252"/>
      <c r="O12795" s="1252"/>
      <c r="P12795" s="1252"/>
      <c r="Q12795" s="1252"/>
      <c r="R12795" s="1252"/>
      <c r="S12795" s="1252"/>
      <c r="T12795" s="1252"/>
    </row>
    <row r="12796" spans="1:20" s="1253" customFormat="1" ht="20.100000000000001" customHeight="1">
      <c r="A12796" s="1254"/>
      <c r="B12796" s="1255"/>
      <c r="C12796" s="32" t="s">
        <v>262</v>
      </c>
      <c r="D12796" s="3" t="s">
        <v>40</v>
      </c>
      <c r="E12796" s="33">
        <v>3</v>
      </c>
      <c r="F12796" s="33">
        <v>26</v>
      </c>
      <c r="G12796" s="33">
        <f t="shared" si="1026"/>
        <v>78</v>
      </c>
      <c r="H12796" s="30"/>
      <c r="I12796" s="1252"/>
      <c r="J12796" s="1252"/>
      <c r="K12796" s="1252"/>
      <c r="L12796" s="1252"/>
      <c r="M12796" s="1252"/>
      <c r="N12796" s="1252"/>
      <c r="O12796" s="1252"/>
      <c r="P12796" s="1252"/>
      <c r="Q12796" s="1252"/>
      <c r="R12796" s="1252"/>
      <c r="S12796" s="1252"/>
      <c r="T12796" s="1252"/>
    </row>
    <row r="12797" spans="1:20" s="1253" customFormat="1" ht="20.100000000000001" customHeight="1">
      <c r="A12797" s="1254"/>
      <c r="B12797" s="1255"/>
      <c r="C12797" s="32" t="s">
        <v>5625</v>
      </c>
      <c r="D12797" s="3" t="s">
        <v>40</v>
      </c>
      <c r="E12797" s="33">
        <v>2</v>
      </c>
      <c r="F12797" s="33">
        <v>1500</v>
      </c>
      <c r="G12797" s="33">
        <f>E12797*F12797/100</f>
        <v>30</v>
      </c>
      <c r="H12797" s="30"/>
      <c r="I12797" s="1252"/>
      <c r="J12797" s="1252"/>
      <c r="K12797" s="1252"/>
      <c r="L12797" s="1252"/>
      <c r="M12797" s="1252"/>
      <c r="N12797" s="1252"/>
      <c r="O12797" s="1252"/>
      <c r="P12797" s="1252"/>
      <c r="Q12797" s="1252"/>
      <c r="R12797" s="1252"/>
      <c r="S12797" s="1252"/>
      <c r="T12797" s="1252"/>
    </row>
    <row r="12798" spans="1:20" s="1253" customFormat="1" ht="20.100000000000001" customHeight="1">
      <c r="A12798" s="1254"/>
      <c r="B12798" s="31" t="s">
        <v>35</v>
      </c>
      <c r="C12798" s="32"/>
      <c r="D12798" s="3"/>
      <c r="E12798" s="33"/>
      <c r="F12798" s="33"/>
      <c r="G12798" s="309">
        <f>SUM(G12790:G12797)</f>
        <v>487</v>
      </c>
      <c r="H12798" s="30"/>
      <c r="I12798" s="1252"/>
      <c r="J12798" s="1252"/>
      <c r="K12798" s="1252"/>
      <c r="L12798" s="1252"/>
      <c r="M12798" s="1252"/>
      <c r="N12798" s="1252"/>
      <c r="O12798" s="1252"/>
      <c r="P12798" s="1252"/>
      <c r="Q12798" s="1252"/>
      <c r="R12798" s="1252"/>
      <c r="S12798" s="1252"/>
      <c r="T12798" s="1252"/>
    </row>
    <row r="12799" spans="1:20" s="1253" customFormat="1" ht="20.100000000000001" customHeight="1">
      <c r="A12799" s="1254"/>
      <c r="B12799" s="1255" t="s">
        <v>754</v>
      </c>
      <c r="C12799" s="32" t="s">
        <v>5629</v>
      </c>
      <c r="D12799" s="3" t="s">
        <v>98</v>
      </c>
      <c r="E12799" s="1263">
        <v>1.0000000000000001E-5</v>
      </c>
      <c r="F12799" s="33">
        <v>1600000</v>
      </c>
      <c r="G12799" s="33">
        <f t="shared" ref="G12799:G12809" si="1027">E12799*F12799</f>
        <v>16</v>
      </c>
      <c r="H12799" s="30"/>
      <c r="I12799" s="1252"/>
      <c r="J12799" s="1252"/>
      <c r="K12799" s="1252"/>
      <c r="L12799" s="1252"/>
      <c r="M12799" s="1252"/>
      <c r="N12799" s="1252"/>
      <c r="O12799" s="1252"/>
      <c r="P12799" s="1252"/>
      <c r="Q12799" s="1252"/>
      <c r="R12799" s="1252"/>
      <c r="S12799" s="1252"/>
      <c r="T12799" s="1252"/>
    </row>
    <row r="12800" spans="1:20" s="1253" customFormat="1" ht="20.100000000000001" customHeight="1">
      <c r="A12800" s="1254"/>
      <c r="B12800" s="1255"/>
      <c r="C12800" s="32" t="s">
        <v>1701</v>
      </c>
      <c r="D12800" s="3" t="s">
        <v>39</v>
      </c>
      <c r="E12800" s="30">
        <v>0.02</v>
      </c>
      <c r="F12800" s="33">
        <v>900</v>
      </c>
      <c r="G12800" s="33">
        <f t="shared" si="1027"/>
        <v>18</v>
      </c>
      <c r="H12800" s="30"/>
      <c r="I12800" s="1252"/>
      <c r="J12800" s="1252"/>
      <c r="K12800" s="1252"/>
      <c r="L12800" s="1252"/>
      <c r="M12800" s="1252"/>
      <c r="N12800" s="1252"/>
      <c r="O12800" s="1252"/>
      <c r="P12800" s="1252"/>
      <c r="Q12800" s="1252"/>
      <c r="R12800" s="1252"/>
      <c r="S12800" s="1252"/>
      <c r="T12800" s="1252"/>
    </row>
    <row r="12801" spans="1:20" s="1253" customFormat="1" ht="20.100000000000001" customHeight="1">
      <c r="A12801" s="1254"/>
      <c r="B12801" s="1255"/>
      <c r="C12801" s="32" t="s">
        <v>2098</v>
      </c>
      <c r="D12801" s="3" t="s">
        <v>98</v>
      </c>
      <c r="E12801" s="1263">
        <v>1.0000000000000001E-5</v>
      </c>
      <c r="F12801" s="33">
        <v>7200</v>
      </c>
      <c r="G12801" s="33">
        <f t="shared" si="1027"/>
        <v>7.2000000000000008E-2</v>
      </c>
      <c r="H12801" s="30"/>
      <c r="I12801" s="1252"/>
      <c r="J12801" s="1252"/>
      <c r="K12801" s="1252"/>
      <c r="L12801" s="1252"/>
      <c r="M12801" s="1252"/>
      <c r="N12801" s="1252"/>
      <c r="O12801" s="1252"/>
      <c r="P12801" s="1252"/>
      <c r="Q12801" s="1252"/>
      <c r="R12801" s="1252"/>
      <c r="S12801" s="1252"/>
      <c r="T12801" s="1252"/>
    </row>
    <row r="12802" spans="1:20" s="1253" customFormat="1" ht="20.100000000000001" customHeight="1">
      <c r="A12802" s="1254"/>
      <c r="B12802" s="1255"/>
      <c r="C12802" s="32" t="s">
        <v>5630</v>
      </c>
      <c r="D12802" s="3" t="s">
        <v>98</v>
      </c>
      <c r="E12802" s="30">
        <v>0.02</v>
      </c>
      <c r="F12802" s="33">
        <v>10500</v>
      </c>
      <c r="G12802" s="33">
        <f t="shared" si="1027"/>
        <v>210</v>
      </c>
      <c r="H12802" s="30"/>
      <c r="I12802" s="1252"/>
      <c r="J12802" s="1252"/>
      <c r="K12802" s="1252"/>
      <c r="L12802" s="1252"/>
      <c r="M12802" s="1252"/>
      <c r="N12802" s="1252"/>
      <c r="O12802" s="1252"/>
      <c r="P12802" s="1252"/>
      <c r="Q12802" s="1252"/>
      <c r="R12802" s="1252"/>
      <c r="S12802" s="1252"/>
      <c r="T12802" s="1252"/>
    </row>
    <row r="12803" spans="1:20" s="1253" customFormat="1" ht="20.100000000000001" customHeight="1">
      <c r="A12803" s="1254"/>
      <c r="B12803" s="1255"/>
      <c r="C12803" s="32" t="s">
        <v>5623</v>
      </c>
      <c r="D12803" s="3" t="s">
        <v>98</v>
      </c>
      <c r="E12803" s="702">
        <v>1E-4</v>
      </c>
      <c r="F12803" s="33">
        <v>1500</v>
      </c>
      <c r="G12803" s="33">
        <f t="shared" si="1027"/>
        <v>0.15</v>
      </c>
      <c r="H12803" s="30"/>
      <c r="I12803" s="1252"/>
      <c r="J12803" s="1252"/>
      <c r="K12803" s="1252"/>
      <c r="L12803" s="1252"/>
      <c r="M12803" s="1252"/>
      <c r="N12803" s="1252"/>
      <c r="O12803" s="1252"/>
      <c r="P12803" s="1252"/>
      <c r="Q12803" s="1252"/>
      <c r="R12803" s="1252"/>
      <c r="S12803" s="1252"/>
      <c r="T12803" s="1252"/>
    </row>
    <row r="12804" spans="1:20" s="1253" customFormat="1" ht="20.100000000000001" customHeight="1">
      <c r="A12804" s="1254"/>
      <c r="B12804" s="1255"/>
      <c r="C12804" s="32" t="s">
        <v>5624</v>
      </c>
      <c r="D12804" s="3" t="s">
        <v>98</v>
      </c>
      <c r="E12804" s="1005">
        <v>1E-3</v>
      </c>
      <c r="F12804" s="33">
        <v>65000</v>
      </c>
      <c r="G12804" s="33">
        <f t="shared" si="1027"/>
        <v>65</v>
      </c>
      <c r="H12804" s="30"/>
      <c r="I12804" s="1252"/>
      <c r="J12804" s="1252"/>
      <c r="K12804" s="1252"/>
      <c r="L12804" s="1252"/>
      <c r="M12804" s="1252"/>
      <c r="N12804" s="1252"/>
      <c r="O12804" s="1252"/>
      <c r="P12804" s="1252"/>
      <c r="Q12804" s="1252"/>
      <c r="R12804" s="1252"/>
      <c r="S12804" s="1252"/>
      <c r="T12804" s="1252"/>
    </row>
    <row r="12805" spans="1:20" s="1253" customFormat="1" ht="20.100000000000001" customHeight="1">
      <c r="A12805" s="1254"/>
      <c r="B12805" s="1255"/>
      <c r="C12805" s="32" t="s">
        <v>5614</v>
      </c>
      <c r="D12805" s="3" t="s">
        <v>39</v>
      </c>
      <c r="E12805" s="30">
        <v>0.03</v>
      </c>
      <c r="F12805" s="33">
        <v>450</v>
      </c>
      <c r="G12805" s="33">
        <f t="shared" si="1027"/>
        <v>13.5</v>
      </c>
      <c r="H12805" s="30"/>
      <c r="I12805" s="1252"/>
      <c r="J12805" s="1252"/>
      <c r="K12805" s="1252"/>
      <c r="L12805" s="1252"/>
      <c r="M12805" s="1252"/>
      <c r="N12805" s="1252"/>
      <c r="O12805" s="1252"/>
      <c r="P12805" s="1252"/>
      <c r="Q12805" s="1252"/>
      <c r="R12805" s="1252"/>
      <c r="S12805" s="1252"/>
      <c r="T12805" s="1252"/>
    </row>
    <row r="12806" spans="1:20" s="1253" customFormat="1" ht="20.100000000000001" customHeight="1">
      <c r="A12806" s="1254"/>
      <c r="B12806" s="1255"/>
      <c r="C12806" s="32" t="s">
        <v>261</v>
      </c>
      <c r="D12806" s="3" t="s">
        <v>98</v>
      </c>
      <c r="E12806" s="1005">
        <v>2E-3</v>
      </c>
      <c r="F12806" s="33">
        <v>350</v>
      </c>
      <c r="G12806" s="33">
        <f t="shared" si="1027"/>
        <v>0.70000000000000007</v>
      </c>
      <c r="H12806" s="30"/>
      <c r="I12806" s="1252"/>
      <c r="J12806" s="1252"/>
      <c r="K12806" s="1252"/>
      <c r="L12806" s="1252"/>
      <c r="M12806" s="1252"/>
      <c r="N12806" s="1252"/>
      <c r="O12806" s="1252"/>
      <c r="P12806" s="1252"/>
      <c r="Q12806" s="1252"/>
      <c r="R12806" s="1252"/>
      <c r="S12806" s="1252"/>
      <c r="T12806" s="1252"/>
    </row>
    <row r="12807" spans="1:20" s="1253" customFormat="1" ht="20.100000000000001" customHeight="1">
      <c r="A12807" s="1254"/>
      <c r="B12807" s="1255"/>
      <c r="C12807" s="32" t="s">
        <v>5609</v>
      </c>
      <c r="D12807" s="3" t="s">
        <v>29</v>
      </c>
      <c r="E12807" s="33">
        <v>5</v>
      </c>
      <c r="F12807" s="33">
        <v>12</v>
      </c>
      <c r="G12807" s="33">
        <f t="shared" si="1027"/>
        <v>60</v>
      </c>
      <c r="H12807" s="30"/>
      <c r="I12807" s="1252"/>
      <c r="J12807" s="1252"/>
      <c r="K12807" s="1252"/>
      <c r="L12807" s="1252"/>
      <c r="M12807" s="1252"/>
      <c r="N12807" s="1252"/>
      <c r="O12807" s="1252"/>
      <c r="P12807" s="1252"/>
      <c r="Q12807" s="1252"/>
      <c r="R12807" s="1252"/>
      <c r="S12807" s="1252"/>
      <c r="T12807" s="1252"/>
    </row>
    <row r="12808" spans="1:20" s="1253" customFormat="1" ht="20.100000000000001" customHeight="1">
      <c r="A12808" s="1254"/>
      <c r="B12808" s="1255"/>
      <c r="C12808" s="32" t="s">
        <v>262</v>
      </c>
      <c r="D12808" s="3" t="s">
        <v>40</v>
      </c>
      <c r="E12808" s="33">
        <v>3</v>
      </c>
      <c r="F12808" s="33">
        <v>26</v>
      </c>
      <c r="G12808" s="33">
        <f t="shared" si="1027"/>
        <v>78</v>
      </c>
      <c r="H12808" s="30"/>
      <c r="I12808" s="1252"/>
      <c r="J12808" s="1252"/>
      <c r="K12808" s="1252"/>
      <c r="L12808" s="1252"/>
      <c r="M12808" s="1252"/>
      <c r="N12808" s="1252"/>
      <c r="O12808" s="1252"/>
      <c r="P12808" s="1252"/>
      <c r="Q12808" s="1252"/>
      <c r="R12808" s="1252"/>
      <c r="S12808" s="1252"/>
      <c r="T12808" s="1252"/>
    </row>
    <row r="12809" spans="1:20" s="1253" customFormat="1" ht="20.100000000000001" customHeight="1">
      <c r="A12809" s="1254"/>
      <c r="B12809" s="1255"/>
      <c r="C12809" s="32" t="s">
        <v>5607</v>
      </c>
      <c r="D12809" s="3" t="s">
        <v>29</v>
      </c>
      <c r="E12809" s="33">
        <v>3</v>
      </c>
      <c r="F12809" s="33">
        <v>98</v>
      </c>
      <c r="G12809" s="33">
        <f t="shared" si="1027"/>
        <v>294</v>
      </c>
      <c r="H12809" s="30"/>
      <c r="I12809" s="1252"/>
      <c r="J12809" s="1252"/>
      <c r="K12809" s="1252"/>
      <c r="L12809" s="1252"/>
      <c r="M12809" s="1252"/>
      <c r="N12809" s="1252"/>
      <c r="O12809" s="1252"/>
      <c r="P12809" s="1252"/>
      <c r="Q12809" s="1252"/>
      <c r="R12809" s="1252"/>
      <c r="S12809" s="1252"/>
      <c r="T12809" s="1252"/>
    </row>
    <row r="12810" spans="1:20" s="1253" customFormat="1" ht="20.100000000000001" customHeight="1">
      <c r="A12810" s="1254"/>
      <c r="B12810" s="1255"/>
      <c r="C12810" s="32" t="s">
        <v>5625</v>
      </c>
      <c r="D12810" s="3" t="s">
        <v>40</v>
      </c>
      <c r="E12810" s="33">
        <v>2</v>
      </c>
      <c r="F12810" s="33">
        <v>1500</v>
      </c>
      <c r="G12810" s="33">
        <f>E12810*F12810/100</f>
        <v>30</v>
      </c>
      <c r="H12810" s="30"/>
      <c r="I12810" s="1252"/>
      <c r="J12810" s="1252"/>
      <c r="K12810" s="1252"/>
      <c r="L12810" s="1252"/>
      <c r="M12810" s="1252"/>
      <c r="N12810" s="1252"/>
      <c r="O12810" s="1252"/>
      <c r="P12810" s="1252"/>
      <c r="Q12810" s="1252"/>
      <c r="R12810" s="1252"/>
      <c r="S12810" s="1252"/>
      <c r="T12810" s="1252"/>
    </row>
    <row r="12811" spans="1:20" s="1253" customFormat="1" ht="20.100000000000001" customHeight="1">
      <c r="A12811" s="1254"/>
      <c r="B12811" s="31" t="s">
        <v>35</v>
      </c>
      <c r="C12811" s="32"/>
      <c r="D12811" s="3"/>
      <c r="E12811" s="33"/>
      <c r="F12811" s="33"/>
      <c r="G12811" s="309">
        <f>SUM(G12799:G12810)</f>
        <v>785.42200000000003</v>
      </c>
      <c r="H12811" s="30"/>
      <c r="I12811" s="1252"/>
      <c r="J12811" s="1252"/>
      <c r="K12811" s="1252"/>
      <c r="L12811" s="1252"/>
      <c r="M12811" s="1252"/>
      <c r="N12811" s="1252"/>
      <c r="O12811" s="1252"/>
      <c r="P12811" s="1252"/>
      <c r="Q12811" s="1252"/>
      <c r="R12811" s="1252"/>
      <c r="S12811" s="1252"/>
      <c r="T12811" s="1252"/>
    </row>
    <row r="12812" spans="1:20" s="1253" customFormat="1" ht="20.100000000000001" customHeight="1">
      <c r="A12812" s="1254"/>
      <c r="B12812" s="1255" t="s">
        <v>755</v>
      </c>
      <c r="C12812" s="32" t="s">
        <v>3676</v>
      </c>
      <c r="D12812" s="3" t="s">
        <v>39</v>
      </c>
      <c r="E12812" s="30">
        <v>0.03</v>
      </c>
      <c r="F12812" s="33">
        <v>950</v>
      </c>
      <c r="G12812" s="33">
        <f t="shared" ref="G12812:G12823" si="1028">E12812*F12812</f>
        <v>28.5</v>
      </c>
      <c r="H12812" s="30"/>
      <c r="I12812" s="1252"/>
      <c r="J12812" s="1252"/>
      <c r="K12812" s="1252"/>
      <c r="L12812" s="1252"/>
      <c r="M12812" s="1252"/>
      <c r="N12812" s="1252"/>
      <c r="O12812" s="1252"/>
      <c r="P12812" s="1252"/>
      <c r="Q12812" s="1252"/>
      <c r="R12812" s="1252"/>
      <c r="S12812" s="1252"/>
      <c r="T12812" s="1252"/>
    </row>
    <row r="12813" spans="1:20" s="1253" customFormat="1" ht="20.100000000000001" customHeight="1">
      <c r="A12813" s="1254"/>
      <c r="B12813" s="1255"/>
      <c r="C12813" s="32" t="s">
        <v>1701</v>
      </c>
      <c r="D12813" s="3" t="s">
        <v>39</v>
      </c>
      <c r="E12813" s="706">
        <v>0.2</v>
      </c>
      <c r="F12813" s="33">
        <v>900</v>
      </c>
      <c r="G12813" s="33">
        <f t="shared" si="1028"/>
        <v>180</v>
      </c>
      <c r="H12813" s="30"/>
      <c r="I12813" s="1252"/>
      <c r="J12813" s="1252"/>
      <c r="K12813" s="1252"/>
      <c r="L12813" s="1252"/>
      <c r="M12813" s="1252"/>
      <c r="N12813" s="1252"/>
      <c r="O12813" s="1252"/>
      <c r="P12813" s="1252"/>
      <c r="Q12813" s="1252"/>
      <c r="R12813" s="1252"/>
      <c r="S12813" s="1252"/>
      <c r="T12813" s="1252"/>
    </row>
    <row r="12814" spans="1:20" s="1253" customFormat="1" ht="20.100000000000001" customHeight="1">
      <c r="A12814" s="1254"/>
      <c r="B12814" s="1255"/>
      <c r="C12814" s="32" t="s">
        <v>2098</v>
      </c>
      <c r="D12814" s="3" t="s">
        <v>98</v>
      </c>
      <c r="E12814" s="1263">
        <v>1.0000000000000001E-5</v>
      </c>
      <c r="F12814" s="33">
        <v>7200</v>
      </c>
      <c r="G12814" s="33">
        <f t="shared" si="1028"/>
        <v>7.2000000000000008E-2</v>
      </c>
      <c r="H12814" s="30"/>
      <c r="I12814" s="1252"/>
      <c r="J12814" s="1252"/>
      <c r="K12814" s="1252"/>
      <c r="L12814" s="1252"/>
      <c r="M12814" s="1252"/>
      <c r="N12814" s="1252"/>
      <c r="O12814" s="1252"/>
      <c r="P12814" s="1252"/>
      <c r="Q12814" s="1252"/>
      <c r="R12814" s="1252"/>
      <c r="S12814" s="1252"/>
      <c r="T12814" s="1252"/>
    </row>
    <row r="12815" spans="1:20" s="1253" customFormat="1" ht="20.100000000000001" customHeight="1">
      <c r="A12815" s="1254"/>
      <c r="B12815" s="1255"/>
      <c r="C12815" s="32" t="s">
        <v>1757</v>
      </c>
      <c r="D12815" s="3" t="s">
        <v>39</v>
      </c>
      <c r="E12815" s="1005">
        <v>5.0000000000000001E-3</v>
      </c>
      <c r="F12815" s="33">
        <v>1500</v>
      </c>
      <c r="G12815" s="33">
        <f t="shared" si="1028"/>
        <v>7.5</v>
      </c>
      <c r="H12815" s="30"/>
      <c r="I12815" s="1252"/>
      <c r="J12815" s="1252"/>
      <c r="K12815" s="1252"/>
      <c r="L12815" s="1252"/>
      <c r="M12815" s="1252"/>
      <c r="N12815" s="1252"/>
      <c r="O12815" s="1252"/>
      <c r="P12815" s="1252"/>
      <c r="Q12815" s="1252"/>
      <c r="R12815" s="1252"/>
      <c r="S12815" s="1252"/>
      <c r="T12815" s="1252"/>
    </row>
    <row r="12816" spans="1:20" s="1253" customFormat="1" ht="20.100000000000001" customHeight="1">
      <c r="A12816" s="1254"/>
      <c r="B12816" s="1255"/>
      <c r="C12816" s="32" t="s">
        <v>5631</v>
      </c>
      <c r="D12816" s="3" t="s">
        <v>98</v>
      </c>
      <c r="E12816" s="1005">
        <v>1.2E-2</v>
      </c>
      <c r="F12816" s="33">
        <v>2000</v>
      </c>
      <c r="G12816" s="33">
        <f t="shared" si="1028"/>
        <v>24</v>
      </c>
      <c r="H12816" s="30"/>
      <c r="I12816" s="1252"/>
      <c r="J12816" s="1252"/>
      <c r="K12816" s="1252"/>
      <c r="L12816" s="1252"/>
      <c r="M12816" s="1252"/>
      <c r="N12816" s="1252"/>
      <c r="O12816" s="1252"/>
      <c r="P12816" s="1252"/>
      <c r="Q12816" s="1252"/>
      <c r="R12816" s="1252"/>
      <c r="S12816" s="1252"/>
      <c r="T12816" s="1252"/>
    </row>
    <row r="12817" spans="1:20" s="1253" customFormat="1" ht="20.100000000000001" customHeight="1">
      <c r="A12817" s="1254"/>
      <c r="B12817" s="1255"/>
      <c r="C12817" s="32" t="s">
        <v>1677</v>
      </c>
      <c r="D12817" s="3" t="s">
        <v>39</v>
      </c>
      <c r="E12817" s="1005">
        <v>5.0000000000000001E-3</v>
      </c>
      <c r="F12817" s="33">
        <v>2300</v>
      </c>
      <c r="G12817" s="33">
        <f t="shared" si="1028"/>
        <v>11.5</v>
      </c>
      <c r="H12817" s="30"/>
      <c r="I12817" s="1252"/>
      <c r="J12817" s="1252"/>
      <c r="K12817" s="1252"/>
      <c r="L12817" s="1252"/>
      <c r="M12817" s="1252"/>
      <c r="N12817" s="1252"/>
      <c r="O12817" s="1252"/>
      <c r="P12817" s="1252"/>
      <c r="Q12817" s="1252"/>
      <c r="R12817" s="1252"/>
      <c r="S12817" s="1252"/>
      <c r="T12817" s="1252"/>
    </row>
    <row r="12818" spans="1:20" s="1253" customFormat="1" ht="20.100000000000001" customHeight="1">
      <c r="A12818" s="1254"/>
      <c r="B12818" s="1255"/>
      <c r="C12818" s="32" t="s">
        <v>1874</v>
      </c>
      <c r="D12818" s="3" t="s">
        <v>98</v>
      </c>
      <c r="E12818" s="1005">
        <v>2E-3</v>
      </c>
      <c r="F12818" s="33">
        <v>2500</v>
      </c>
      <c r="G12818" s="33">
        <f t="shared" si="1028"/>
        <v>5</v>
      </c>
      <c r="H12818" s="30"/>
      <c r="I12818" s="1252"/>
      <c r="J12818" s="1252"/>
      <c r="K12818" s="1252"/>
      <c r="L12818" s="1252"/>
      <c r="M12818" s="1252"/>
      <c r="N12818" s="1252"/>
      <c r="O12818" s="1252"/>
      <c r="P12818" s="1252"/>
      <c r="Q12818" s="1252"/>
      <c r="R12818" s="1252"/>
      <c r="S12818" s="1252"/>
      <c r="T12818" s="1252"/>
    </row>
    <row r="12819" spans="1:20" s="1253" customFormat="1" ht="20.100000000000001" customHeight="1">
      <c r="A12819" s="1254"/>
      <c r="B12819" s="1255"/>
      <c r="C12819" s="32" t="s">
        <v>5614</v>
      </c>
      <c r="D12819" s="3" t="s">
        <v>39</v>
      </c>
      <c r="E12819" s="30">
        <v>0.03</v>
      </c>
      <c r="F12819" s="33">
        <v>450</v>
      </c>
      <c r="G12819" s="33">
        <f t="shared" si="1028"/>
        <v>13.5</v>
      </c>
      <c r="H12819" s="30"/>
      <c r="I12819" s="1252"/>
      <c r="J12819" s="1252"/>
      <c r="K12819" s="1252"/>
      <c r="L12819" s="1252"/>
      <c r="M12819" s="1252"/>
      <c r="N12819" s="1252"/>
      <c r="O12819" s="1252"/>
      <c r="P12819" s="1252"/>
      <c r="Q12819" s="1252"/>
      <c r="R12819" s="1252"/>
      <c r="S12819" s="1252"/>
      <c r="T12819" s="1252"/>
    </row>
    <row r="12820" spans="1:20" s="1253" customFormat="1" ht="20.100000000000001" customHeight="1">
      <c r="A12820" s="1254"/>
      <c r="B12820" s="1255"/>
      <c r="C12820" s="32" t="s">
        <v>261</v>
      </c>
      <c r="D12820" s="3" t="s">
        <v>98</v>
      </c>
      <c r="E12820" s="1005">
        <v>2E-3</v>
      </c>
      <c r="F12820" s="33">
        <v>350</v>
      </c>
      <c r="G12820" s="33">
        <f t="shared" si="1028"/>
        <v>0.70000000000000007</v>
      </c>
      <c r="H12820" s="30"/>
      <c r="I12820" s="1252"/>
      <c r="J12820" s="1252"/>
      <c r="K12820" s="1252"/>
      <c r="L12820" s="1252"/>
      <c r="M12820" s="1252"/>
      <c r="N12820" s="1252"/>
      <c r="O12820" s="1252"/>
      <c r="P12820" s="1252"/>
      <c r="Q12820" s="1252"/>
      <c r="R12820" s="1252"/>
      <c r="S12820" s="1252"/>
      <c r="T12820" s="1252"/>
    </row>
    <row r="12821" spans="1:20" s="1253" customFormat="1" ht="20.100000000000001" customHeight="1">
      <c r="A12821" s="1254"/>
      <c r="B12821" s="1255"/>
      <c r="C12821" s="32" t="s">
        <v>5607</v>
      </c>
      <c r="D12821" s="3" t="s">
        <v>29</v>
      </c>
      <c r="E12821" s="33">
        <v>3</v>
      </c>
      <c r="F12821" s="33">
        <v>98</v>
      </c>
      <c r="G12821" s="33">
        <f t="shared" si="1028"/>
        <v>294</v>
      </c>
      <c r="H12821" s="30"/>
      <c r="I12821" s="1252"/>
      <c r="J12821" s="1252"/>
      <c r="K12821" s="1252"/>
      <c r="L12821" s="1252"/>
      <c r="M12821" s="1252"/>
      <c r="N12821" s="1252"/>
      <c r="O12821" s="1252"/>
      <c r="P12821" s="1252"/>
      <c r="Q12821" s="1252"/>
      <c r="R12821" s="1252"/>
      <c r="S12821" s="1252"/>
      <c r="T12821" s="1252"/>
    </row>
    <row r="12822" spans="1:20" s="1253" customFormat="1" ht="20.100000000000001" customHeight="1">
      <c r="A12822" s="1254"/>
      <c r="B12822" s="1255"/>
      <c r="C12822" s="32" t="s">
        <v>5632</v>
      </c>
      <c r="D12822" s="3" t="s">
        <v>40</v>
      </c>
      <c r="E12822" s="33">
        <v>5</v>
      </c>
      <c r="F12822" s="33">
        <v>12</v>
      </c>
      <c r="G12822" s="33">
        <f t="shared" si="1028"/>
        <v>60</v>
      </c>
      <c r="H12822" s="30"/>
      <c r="I12822" s="1252"/>
      <c r="J12822" s="1252"/>
      <c r="K12822" s="1252"/>
      <c r="L12822" s="1252"/>
      <c r="M12822" s="1252"/>
      <c r="N12822" s="1252"/>
      <c r="O12822" s="1252"/>
      <c r="P12822" s="1252"/>
      <c r="Q12822" s="1252"/>
      <c r="R12822" s="1252"/>
      <c r="S12822" s="1252"/>
      <c r="T12822" s="1252"/>
    </row>
    <row r="12823" spans="1:20" s="1253" customFormat="1" ht="20.100000000000001" customHeight="1">
      <c r="A12823" s="1254"/>
      <c r="B12823" s="1255"/>
      <c r="C12823" s="32" t="s">
        <v>262</v>
      </c>
      <c r="D12823" s="3" t="s">
        <v>40</v>
      </c>
      <c r="E12823" s="33">
        <v>3</v>
      </c>
      <c r="F12823" s="33">
        <v>26</v>
      </c>
      <c r="G12823" s="33">
        <f t="shared" si="1028"/>
        <v>78</v>
      </c>
      <c r="H12823" s="30"/>
      <c r="I12823" s="1252"/>
      <c r="J12823" s="1252"/>
      <c r="K12823" s="1252"/>
      <c r="L12823" s="1252"/>
      <c r="M12823" s="1252"/>
      <c r="N12823" s="1252"/>
      <c r="O12823" s="1252"/>
      <c r="P12823" s="1252"/>
      <c r="Q12823" s="1252"/>
      <c r="R12823" s="1252"/>
      <c r="S12823" s="1252"/>
      <c r="T12823" s="1252"/>
    </row>
    <row r="12824" spans="1:20" s="1253" customFormat="1" ht="20.100000000000001" customHeight="1">
      <c r="A12824" s="1254"/>
      <c r="B12824" s="31" t="s">
        <v>35</v>
      </c>
      <c r="C12824" s="32"/>
      <c r="D12824" s="3"/>
      <c r="E12824" s="33"/>
      <c r="F12824" s="33"/>
      <c r="G12824" s="309">
        <f>SUM(G12812:G12823)</f>
        <v>702.77199999999993</v>
      </c>
      <c r="H12824" s="30"/>
      <c r="I12824" s="1252"/>
      <c r="J12824" s="1252"/>
      <c r="K12824" s="1252"/>
      <c r="L12824" s="1252"/>
      <c r="M12824" s="1252"/>
      <c r="N12824" s="1252"/>
      <c r="O12824" s="1252"/>
      <c r="P12824" s="1252"/>
      <c r="Q12824" s="1252"/>
      <c r="R12824" s="1252"/>
      <c r="S12824" s="1252"/>
      <c r="T12824" s="1252"/>
    </row>
    <row r="12825" spans="1:20" s="1253" customFormat="1" ht="20.100000000000001" customHeight="1">
      <c r="A12825" s="1254"/>
      <c r="B12825" s="1255" t="s">
        <v>755</v>
      </c>
      <c r="C12825" s="32" t="s">
        <v>3676</v>
      </c>
      <c r="D12825" s="3" t="s">
        <v>39</v>
      </c>
      <c r="E12825" s="30">
        <v>0.03</v>
      </c>
      <c r="F12825" s="33">
        <v>950</v>
      </c>
      <c r="G12825" s="33">
        <f t="shared" ref="G12825:G12837" si="1029">E12825*F12825</f>
        <v>28.5</v>
      </c>
      <c r="H12825" s="30"/>
      <c r="I12825" s="1252"/>
      <c r="J12825" s="1252"/>
      <c r="K12825" s="1252"/>
      <c r="L12825" s="1252"/>
      <c r="M12825" s="1252"/>
      <c r="N12825" s="1252"/>
      <c r="O12825" s="1252"/>
      <c r="P12825" s="1252"/>
      <c r="Q12825" s="1252"/>
      <c r="R12825" s="1252"/>
      <c r="S12825" s="1252"/>
      <c r="T12825" s="1252"/>
    </row>
    <row r="12826" spans="1:20" s="1253" customFormat="1" ht="20.100000000000001" customHeight="1">
      <c r="A12826" s="1254"/>
      <c r="B12826" s="1255"/>
      <c r="C12826" s="32" t="s">
        <v>1701</v>
      </c>
      <c r="D12826" s="3" t="s">
        <v>39</v>
      </c>
      <c r="E12826" s="706">
        <v>0.1</v>
      </c>
      <c r="F12826" s="33">
        <v>900</v>
      </c>
      <c r="G12826" s="33">
        <f t="shared" si="1029"/>
        <v>90</v>
      </c>
      <c r="H12826" s="30"/>
      <c r="I12826" s="1252"/>
      <c r="J12826" s="1252"/>
      <c r="K12826" s="1252"/>
      <c r="L12826" s="1252"/>
      <c r="M12826" s="1252"/>
      <c r="N12826" s="1252"/>
      <c r="O12826" s="1252"/>
      <c r="P12826" s="1252"/>
      <c r="Q12826" s="1252"/>
      <c r="R12826" s="1252"/>
      <c r="S12826" s="1252"/>
      <c r="T12826" s="1252"/>
    </row>
    <row r="12827" spans="1:20" s="1253" customFormat="1" ht="20.100000000000001" customHeight="1">
      <c r="A12827" s="1254"/>
      <c r="B12827" s="1255"/>
      <c r="C12827" s="32" t="s">
        <v>2098</v>
      </c>
      <c r="D12827" s="3" t="s">
        <v>98</v>
      </c>
      <c r="E12827" s="1263">
        <v>1.0000000000000001E-5</v>
      </c>
      <c r="F12827" s="33">
        <v>7200</v>
      </c>
      <c r="G12827" s="33">
        <f t="shared" si="1029"/>
        <v>7.2000000000000008E-2</v>
      </c>
      <c r="H12827" s="30"/>
      <c r="I12827" s="1252"/>
      <c r="J12827" s="1252"/>
      <c r="K12827" s="1252"/>
      <c r="L12827" s="1252"/>
      <c r="M12827" s="1252"/>
      <c r="N12827" s="1252"/>
      <c r="O12827" s="1252"/>
      <c r="P12827" s="1252"/>
      <c r="Q12827" s="1252"/>
      <c r="R12827" s="1252"/>
      <c r="S12827" s="1252"/>
      <c r="T12827" s="1252"/>
    </row>
    <row r="12828" spans="1:20" s="1253" customFormat="1" ht="20.100000000000001" customHeight="1">
      <c r="A12828" s="1254"/>
      <c r="B12828" s="1255"/>
      <c r="C12828" s="32" t="s">
        <v>1757</v>
      </c>
      <c r="D12828" s="3" t="s">
        <v>39</v>
      </c>
      <c r="E12828" s="1005">
        <v>5.0000000000000001E-3</v>
      </c>
      <c r="F12828" s="33">
        <v>1500</v>
      </c>
      <c r="G12828" s="33">
        <f t="shared" si="1029"/>
        <v>7.5</v>
      </c>
      <c r="H12828" s="30"/>
      <c r="I12828" s="1252"/>
      <c r="J12828" s="1252"/>
      <c r="K12828" s="1252"/>
      <c r="L12828" s="1252"/>
      <c r="M12828" s="1252"/>
      <c r="N12828" s="1252"/>
      <c r="O12828" s="1252"/>
      <c r="P12828" s="1252"/>
      <c r="Q12828" s="1252"/>
      <c r="R12828" s="1252"/>
      <c r="S12828" s="1252"/>
      <c r="T12828" s="1252"/>
    </row>
    <row r="12829" spans="1:20" s="1253" customFormat="1" ht="20.100000000000001" customHeight="1">
      <c r="A12829" s="1254"/>
      <c r="B12829" s="1255"/>
      <c r="C12829" s="32" t="s">
        <v>5631</v>
      </c>
      <c r="D12829" s="3" t="s">
        <v>98</v>
      </c>
      <c r="E12829" s="1005">
        <v>1.2E-2</v>
      </c>
      <c r="F12829" s="33">
        <v>2000</v>
      </c>
      <c r="G12829" s="33">
        <f t="shared" si="1029"/>
        <v>24</v>
      </c>
      <c r="H12829" s="30"/>
      <c r="I12829" s="1252"/>
      <c r="J12829" s="1252"/>
      <c r="K12829" s="1252"/>
      <c r="L12829" s="1252"/>
      <c r="M12829" s="1252"/>
      <c r="N12829" s="1252"/>
      <c r="O12829" s="1252"/>
      <c r="P12829" s="1252"/>
      <c r="Q12829" s="1252"/>
      <c r="R12829" s="1252"/>
      <c r="S12829" s="1252"/>
      <c r="T12829" s="1252"/>
    </row>
    <row r="12830" spans="1:20" s="1253" customFormat="1" ht="20.100000000000001" customHeight="1">
      <c r="A12830" s="1254"/>
      <c r="B12830" s="1255"/>
      <c r="C12830" s="32" t="s">
        <v>1677</v>
      </c>
      <c r="D12830" s="3" t="s">
        <v>39</v>
      </c>
      <c r="E12830" s="1005">
        <v>5.0000000000000001E-3</v>
      </c>
      <c r="F12830" s="33">
        <v>2300</v>
      </c>
      <c r="G12830" s="33">
        <f t="shared" si="1029"/>
        <v>11.5</v>
      </c>
      <c r="H12830" s="30"/>
      <c r="I12830" s="1252"/>
      <c r="J12830" s="1252"/>
      <c r="K12830" s="1252"/>
      <c r="L12830" s="1252"/>
      <c r="M12830" s="1252"/>
      <c r="N12830" s="1252"/>
      <c r="O12830" s="1252"/>
      <c r="P12830" s="1252"/>
      <c r="Q12830" s="1252"/>
      <c r="R12830" s="1252"/>
      <c r="S12830" s="1252"/>
      <c r="T12830" s="1252"/>
    </row>
    <row r="12831" spans="1:20" s="1253" customFormat="1" ht="20.100000000000001" customHeight="1">
      <c r="A12831" s="1254"/>
      <c r="B12831" s="1255"/>
      <c r="C12831" s="32" t="s">
        <v>1874</v>
      </c>
      <c r="D12831" s="3" t="s">
        <v>98</v>
      </c>
      <c r="E12831" s="1005">
        <v>2E-3</v>
      </c>
      <c r="F12831" s="33">
        <v>2500</v>
      </c>
      <c r="G12831" s="33">
        <f t="shared" si="1029"/>
        <v>5</v>
      </c>
      <c r="H12831" s="30"/>
      <c r="I12831" s="1252"/>
      <c r="J12831" s="1252"/>
      <c r="K12831" s="1252"/>
      <c r="L12831" s="1252"/>
      <c r="M12831" s="1252"/>
      <c r="N12831" s="1252"/>
      <c r="O12831" s="1252"/>
      <c r="P12831" s="1252"/>
      <c r="Q12831" s="1252"/>
      <c r="R12831" s="1252"/>
      <c r="S12831" s="1252"/>
      <c r="T12831" s="1252"/>
    </row>
    <row r="12832" spans="1:20" s="1253" customFormat="1" ht="20.100000000000001" customHeight="1">
      <c r="A12832" s="1254"/>
      <c r="B12832" s="1255"/>
      <c r="C12832" s="32" t="s">
        <v>5633</v>
      </c>
      <c r="D12832" s="3" t="s">
        <v>40</v>
      </c>
      <c r="E12832" s="33">
        <v>5</v>
      </c>
      <c r="F12832" s="33">
        <v>1500</v>
      </c>
      <c r="G12832" s="33">
        <f>E12832*F12832/100</f>
        <v>75</v>
      </c>
      <c r="H12832" s="30"/>
      <c r="I12832" s="1252"/>
      <c r="J12832" s="1252"/>
      <c r="K12832" s="1252"/>
      <c r="L12832" s="1252"/>
      <c r="M12832" s="1252"/>
      <c r="N12832" s="1252"/>
      <c r="O12832" s="1252"/>
      <c r="P12832" s="1252"/>
      <c r="Q12832" s="1252"/>
      <c r="R12832" s="1252"/>
      <c r="S12832" s="1252"/>
      <c r="T12832" s="1252"/>
    </row>
    <row r="12833" spans="1:20" s="1253" customFormat="1" ht="20.100000000000001" customHeight="1">
      <c r="A12833" s="1254"/>
      <c r="B12833" s="1255"/>
      <c r="C12833" s="32" t="s">
        <v>5614</v>
      </c>
      <c r="D12833" s="3" t="s">
        <v>39</v>
      </c>
      <c r="E12833" s="30">
        <v>0.03</v>
      </c>
      <c r="F12833" s="33">
        <v>450</v>
      </c>
      <c r="G12833" s="33">
        <f t="shared" si="1029"/>
        <v>13.5</v>
      </c>
      <c r="H12833" s="30"/>
      <c r="I12833" s="1252"/>
      <c r="J12833" s="1252"/>
      <c r="K12833" s="1252"/>
      <c r="L12833" s="1252"/>
      <c r="M12833" s="1252"/>
      <c r="N12833" s="1252"/>
      <c r="O12833" s="1252"/>
      <c r="P12833" s="1252"/>
      <c r="Q12833" s="1252"/>
      <c r="R12833" s="1252"/>
      <c r="S12833" s="1252"/>
      <c r="T12833" s="1252"/>
    </row>
    <row r="12834" spans="1:20" s="1253" customFormat="1" ht="20.100000000000001" customHeight="1">
      <c r="A12834" s="1254"/>
      <c r="B12834" s="1255"/>
      <c r="C12834" s="32" t="s">
        <v>261</v>
      </c>
      <c r="D12834" s="3" t="s">
        <v>98</v>
      </c>
      <c r="E12834" s="1005">
        <v>2E-3</v>
      </c>
      <c r="F12834" s="33">
        <v>350</v>
      </c>
      <c r="G12834" s="33">
        <f t="shared" si="1029"/>
        <v>0.70000000000000007</v>
      </c>
      <c r="H12834" s="30"/>
      <c r="I12834" s="1252"/>
      <c r="J12834" s="1252"/>
      <c r="K12834" s="1252"/>
      <c r="L12834" s="1252"/>
      <c r="M12834" s="1252"/>
      <c r="N12834" s="1252"/>
      <c r="O12834" s="1252"/>
      <c r="P12834" s="1252"/>
      <c r="Q12834" s="1252"/>
      <c r="R12834" s="1252"/>
      <c r="S12834" s="1252"/>
      <c r="T12834" s="1252"/>
    </row>
    <row r="12835" spans="1:20" s="1253" customFormat="1" ht="20.100000000000001" customHeight="1">
      <c r="A12835" s="1254"/>
      <c r="B12835" s="1255"/>
      <c r="C12835" s="32" t="s">
        <v>5607</v>
      </c>
      <c r="D12835" s="3" t="s">
        <v>29</v>
      </c>
      <c r="E12835" s="33">
        <v>3</v>
      </c>
      <c r="F12835" s="33">
        <v>98</v>
      </c>
      <c r="G12835" s="33">
        <f t="shared" si="1029"/>
        <v>294</v>
      </c>
      <c r="H12835" s="30"/>
      <c r="I12835" s="1252"/>
      <c r="J12835" s="1252"/>
      <c r="K12835" s="1252"/>
      <c r="L12835" s="1252"/>
      <c r="M12835" s="1252"/>
      <c r="N12835" s="1252"/>
      <c r="O12835" s="1252"/>
      <c r="P12835" s="1252"/>
      <c r="Q12835" s="1252"/>
      <c r="R12835" s="1252"/>
      <c r="S12835" s="1252"/>
      <c r="T12835" s="1252"/>
    </row>
    <row r="12836" spans="1:20" s="1253" customFormat="1" ht="20.100000000000001" customHeight="1">
      <c r="A12836" s="1254"/>
      <c r="B12836" s="1255"/>
      <c r="C12836" s="32" t="s">
        <v>5609</v>
      </c>
      <c r="D12836" s="3" t="s">
        <v>40</v>
      </c>
      <c r="E12836" s="33">
        <v>5</v>
      </c>
      <c r="F12836" s="33">
        <v>12</v>
      </c>
      <c r="G12836" s="33">
        <f t="shared" si="1029"/>
        <v>60</v>
      </c>
      <c r="H12836" s="30"/>
      <c r="I12836" s="1252"/>
      <c r="J12836" s="1252"/>
      <c r="K12836" s="1252"/>
      <c r="L12836" s="1252"/>
      <c r="M12836" s="1252"/>
      <c r="N12836" s="1252"/>
      <c r="O12836" s="1252"/>
      <c r="P12836" s="1252"/>
      <c r="Q12836" s="1252"/>
      <c r="R12836" s="1252"/>
      <c r="S12836" s="1252"/>
      <c r="T12836" s="1252"/>
    </row>
    <row r="12837" spans="1:20" s="1253" customFormat="1" ht="20.100000000000001" customHeight="1">
      <c r="A12837" s="1254"/>
      <c r="B12837" s="1255"/>
      <c r="C12837" s="32" t="s">
        <v>262</v>
      </c>
      <c r="D12837" s="3" t="s">
        <v>40</v>
      </c>
      <c r="E12837" s="33">
        <v>3</v>
      </c>
      <c r="F12837" s="33">
        <v>26</v>
      </c>
      <c r="G12837" s="33">
        <f t="shared" si="1029"/>
        <v>78</v>
      </c>
      <c r="H12837" s="30"/>
      <c r="I12837" s="1252"/>
      <c r="J12837" s="1252"/>
      <c r="K12837" s="1252"/>
      <c r="L12837" s="1252"/>
      <c r="M12837" s="1252"/>
      <c r="N12837" s="1252"/>
      <c r="O12837" s="1252"/>
      <c r="P12837" s="1252"/>
      <c r="Q12837" s="1252"/>
      <c r="R12837" s="1252"/>
      <c r="S12837" s="1252"/>
      <c r="T12837" s="1252"/>
    </row>
    <row r="12838" spans="1:20" s="1253" customFormat="1" ht="20.100000000000001" customHeight="1">
      <c r="A12838" s="1254"/>
      <c r="B12838" s="31" t="s">
        <v>35</v>
      </c>
      <c r="C12838" s="32"/>
      <c r="D12838" s="3"/>
      <c r="E12838" s="33"/>
      <c r="F12838" s="33"/>
      <c r="G12838" s="309">
        <f>SUM(G12825:G12837)</f>
        <v>687.77199999999993</v>
      </c>
      <c r="H12838" s="30"/>
      <c r="I12838" s="1252"/>
      <c r="J12838" s="1252"/>
      <c r="K12838" s="1252"/>
      <c r="L12838" s="1252"/>
      <c r="M12838" s="1252"/>
      <c r="N12838" s="1252"/>
      <c r="O12838" s="1252"/>
      <c r="P12838" s="1252"/>
      <c r="Q12838" s="1252"/>
      <c r="R12838" s="1252"/>
      <c r="S12838" s="1252"/>
      <c r="T12838" s="1252"/>
    </row>
    <row r="12839" spans="1:20" s="1253" customFormat="1" ht="20.100000000000001" customHeight="1">
      <c r="A12839" s="1254"/>
      <c r="B12839" s="1255" t="s">
        <v>5538</v>
      </c>
      <c r="C12839" s="32" t="s">
        <v>573</v>
      </c>
      <c r="D12839" s="3" t="s">
        <v>39</v>
      </c>
      <c r="E12839" s="30">
        <v>0.03</v>
      </c>
      <c r="F12839" s="33">
        <v>450</v>
      </c>
      <c r="G12839" s="33">
        <f>E12839*F12839</f>
        <v>13.5</v>
      </c>
      <c r="H12839" s="30"/>
      <c r="I12839" s="1252"/>
      <c r="J12839" s="1252"/>
      <c r="K12839" s="1252"/>
      <c r="L12839" s="1252"/>
      <c r="M12839" s="1252"/>
      <c r="N12839" s="1252"/>
      <c r="O12839" s="1252"/>
      <c r="P12839" s="1252"/>
      <c r="Q12839" s="1252"/>
      <c r="R12839" s="1252"/>
      <c r="S12839" s="1252"/>
      <c r="T12839" s="1252"/>
    </row>
    <row r="12840" spans="1:20" s="1253" customFormat="1" ht="20.100000000000001" customHeight="1">
      <c r="A12840" s="1254"/>
      <c r="B12840" s="1255"/>
      <c r="C12840" s="32" t="s">
        <v>261</v>
      </c>
      <c r="D12840" s="3" t="s">
        <v>98</v>
      </c>
      <c r="E12840" s="1005">
        <v>2E-3</v>
      </c>
      <c r="F12840" s="33">
        <v>350</v>
      </c>
      <c r="G12840" s="33">
        <f>E12840*F12840</f>
        <v>0.70000000000000007</v>
      </c>
      <c r="H12840" s="30"/>
      <c r="I12840" s="1252"/>
      <c r="J12840" s="1252"/>
      <c r="K12840" s="1252"/>
      <c r="L12840" s="1252"/>
      <c r="M12840" s="1252"/>
      <c r="N12840" s="1252"/>
      <c r="O12840" s="1252"/>
      <c r="P12840" s="1252"/>
      <c r="Q12840" s="1252"/>
      <c r="R12840" s="1252"/>
      <c r="S12840" s="1252"/>
      <c r="T12840" s="1252"/>
    </row>
    <row r="12841" spans="1:20" s="1253" customFormat="1" ht="20.100000000000001" customHeight="1">
      <c r="A12841" s="1254"/>
      <c r="B12841" s="1255"/>
      <c r="C12841" s="32" t="s">
        <v>5607</v>
      </c>
      <c r="D12841" s="3" t="s">
        <v>29</v>
      </c>
      <c r="E12841" s="33">
        <v>3</v>
      </c>
      <c r="F12841" s="33">
        <v>98</v>
      </c>
      <c r="G12841" s="33">
        <f>E12841*F12841</f>
        <v>294</v>
      </c>
      <c r="H12841" s="30"/>
      <c r="I12841" s="1252"/>
      <c r="J12841" s="1252"/>
      <c r="K12841" s="1252"/>
      <c r="L12841" s="1252"/>
      <c r="M12841" s="1252"/>
      <c r="N12841" s="1252"/>
      <c r="O12841" s="1252"/>
      <c r="P12841" s="1252"/>
      <c r="Q12841" s="1252"/>
      <c r="R12841" s="1252"/>
      <c r="S12841" s="1252"/>
      <c r="T12841" s="1252"/>
    </row>
    <row r="12842" spans="1:20" s="1253" customFormat="1" ht="20.100000000000001" customHeight="1">
      <c r="A12842" s="1254"/>
      <c r="B12842" s="1255"/>
      <c r="C12842" s="32" t="s">
        <v>5634</v>
      </c>
      <c r="D12842" s="3" t="s">
        <v>40</v>
      </c>
      <c r="E12842" s="33">
        <v>2</v>
      </c>
      <c r="F12842" s="33">
        <v>26</v>
      </c>
      <c r="G12842" s="33">
        <f>E12842*F12842</f>
        <v>52</v>
      </c>
      <c r="H12842" s="30"/>
      <c r="I12842" s="1252"/>
      <c r="J12842" s="1252"/>
      <c r="K12842" s="1252"/>
      <c r="L12842" s="1252"/>
      <c r="M12842" s="1252"/>
      <c r="N12842" s="1252"/>
      <c r="O12842" s="1252"/>
      <c r="P12842" s="1252"/>
      <c r="Q12842" s="1252"/>
      <c r="R12842" s="1252"/>
      <c r="S12842" s="1252"/>
      <c r="T12842" s="1252"/>
    </row>
    <row r="12843" spans="1:20" s="1253" customFormat="1" ht="20.100000000000001" customHeight="1">
      <c r="A12843" s="1254"/>
      <c r="B12843" s="1255"/>
      <c r="C12843" s="32" t="s">
        <v>5635</v>
      </c>
      <c r="D12843" s="3" t="s">
        <v>40</v>
      </c>
      <c r="E12843" s="33">
        <v>1</v>
      </c>
      <c r="F12843" s="33">
        <v>550</v>
      </c>
      <c r="G12843" s="33">
        <f>E12843*F12843</f>
        <v>550</v>
      </c>
      <c r="H12843" s="30"/>
      <c r="I12843" s="1252"/>
      <c r="J12843" s="1252"/>
      <c r="K12843" s="1252"/>
      <c r="L12843" s="1252"/>
      <c r="M12843" s="1252"/>
      <c r="N12843" s="1252"/>
      <c r="O12843" s="1252"/>
      <c r="P12843" s="1252"/>
      <c r="Q12843" s="1252"/>
      <c r="R12843" s="1252"/>
      <c r="S12843" s="1252"/>
      <c r="T12843" s="1252"/>
    </row>
    <row r="12844" spans="1:20" s="1253" customFormat="1" ht="20.100000000000001" customHeight="1">
      <c r="A12844" s="1254"/>
      <c r="B12844" s="31" t="s">
        <v>35</v>
      </c>
      <c r="C12844" s="32"/>
      <c r="D12844" s="3"/>
      <c r="E12844" s="33"/>
      <c r="F12844" s="33"/>
      <c r="G12844" s="309">
        <f>SUM(G12839:G12843)</f>
        <v>910.2</v>
      </c>
      <c r="H12844" s="30"/>
      <c r="I12844" s="1252"/>
      <c r="J12844" s="1252"/>
      <c r="K12844" s="1252"/>
      <c r="L12844" s="1252"/>
      <c r="M12844" s="1252"/>
      <c r="N12844" s="1252"/>
      <c r="O12844" s="1252"/>
      <c r="P12844" s="1252"/>
      <c r="Q12844" s="1252"/>
      <c r="R12844" s="1252"/>
      <c r="S12844" s="1252"/>
      <c r="T12844" s="1252"/>
    </row>
    <row r="12845" spans="1:20" s="1253" customFormat="1" ht="20.100000000000001" customHeight="1">
      <c r="A12845" s="1243" t="s">
        <v>6116</v>
      </c>
      <c r="B12845" s="1264" t="s">
        <v>756</v>
      </c>
      <c r="C12845" s="1258"/>
      <c r="D12845" s="1258"/>
      <c r="E12845" s="1258"/>
      <c r="F12845" s="1258"/>
      <c r="G12845" s="1597"/>
      <c r="H12845" s="1258"/>
      <c r="I12845" s="1252"/>
      <c r="J12845" s="1252"/>
      <c r="K12845" s="1252"/>
      <c r="L12845" s="1252"/>
      <c r="M12845" s="1252"/>
      <c r="N12845" s="1252"/>
      <c r="O12845" s="1252"/>
      <c r="P12845" s="1252"/>
      <c r="Q12845" s="1252"/>
      <c r="R12845" s="1252"/>
      <c r="S12845" s="1252"/>
      <c r="T12845" s="1252"/>
    </row>
    <row r="12846" spans="1:20" s="1253" customFormat="1" ht="20.100000000000001" customHeight="1">
      <c r="A12846" s="1254"/>
      <c r="B12846" s="1255" t="s">
        <v>5539</v>
      </c>
      <c r="C12846" s="32" t="s">
        <v>573</v>
      </c>
      <c r="D12846" s="3" t="s">
        <v>39</v>
      </c>
      <c r="E12846" s="30">
        <v>0.03</v>
      </c>
      <c r="F12846" s="33">
        <v>450</v>
      </c>
      <c r="G12846" s="33">
        <f>E12846*F12846</f>
        <v>13.5</v>
      </c>
      <c r="H12846" s="30"/>
      <c r="I12846" s="1252"/>
      <c r="J12846" s="1252"/>
      <c r="K12846" s="1252"/>
      <c r="L12846" s="1252"/>
      <c r="M12846" s="1252"/>
      <c r="N12846" s="1252"/>
      <c r="O12846" s="1252"/>
      <c r="P12846" s="1252"/>
      <c r="Q12846" s="1252"/>
      <c r="R12846" s="1252"/>
      <c r="S12846" s="1252"/>
      <c r="T12846" s="1252"/>
    </row>
    <row r="12847" spans="1:20" s="1253" customFormat="1" ht="20.100000000000001" customHeight="1">
      <c r="A12847" s="1254"/>
      <c r="B12847" s="1255"/>
      <c r="C12847" s="32" t="s">
        <v>261</v>
      </c>
      <c r="D12847" s="3" t="s">
        <v>98</v>
      </c>
      <c r="E12847" s="1005">
        <v>2E-3</v>
      </c>
      <c r="F12847" s="33">
        <v>350</v>
      </c>
      <c r="G12847" s="33">
        <f>E12847*F12847</f>
        <v>0.70000000000000007</v>
      </c>
      <c r="H12847" s="30"/>
      <c r="I12847" s="1252"/>
      <c r="J12847" s="1252"/>
      <c r="K12847" s="1252"/>
      <c r="L12847" s="1252"/>
      <c r="M12847" s="1252"/>
      <c r="N12847" s="1252"/>
      <c r="O12847" s="1252"/>
      <c r="P12847" s="1252"/>
      <c r="Q12847" s="1252"/>
      <c r="R12847" s="1252"/>
      <c r="S12847" s="1252"/>
      <c r="T12847" s="1252"/>
    </row>
    <row r="12848" spans="1:20" s="1253" customFormat="1" ht="20.100000000000001" customHeight="1">
      <c r="A12848" s="1254"/>
      <c r="B12848" s="1255"/>
      <c r="C12848" s="32" t="s">
        <v>5607</v>
      </c>
      <c r="D12848" s="3" t="s">
        <v>29</v>
      </c>
      <c r="E12848" s="33">
        <v>3</v>
      </c>
      <c r="F12848" s="33">
        <v>98</v>
      </c>
      <c r="G12848" s="33">
        <f>E12848*F12848</f>
        <v>294</v>
      </c>
      <c r="H12848" s="30"/>
      <c r="I12848" s="1252"/>
      <c r="J12848" s="1252"/>
      <c r="K12848" s="1252"/>
      <c r="L12848" s="1252"/>
      <c r="M12848" s="1252"/>
      <c r="N12848" s="1252"/>
      <c r="O12848" s="1252"/>
      <c r="P12848" s="1252"/>
      <c r="Q12848" s="1252"/>
      <c r="R12848" s="1252"/>
      <c r="S12848" s="1252"/>
      <c r="T12848" s="1252"/>
    </row>
    <row r="12849" spans="1:20" s="1253" customFormat="1" ht="20.100000000000001" customHeight="1">
      <c r="A12849" s="1254"/>
      <c r="B12849" s="1255"/>
      <c r="C12849" s="32" t="s">
        <v>5634</v>
      </c>
      <c r="D12849" s="3" t="s">
        <v>757</v>
      </c>
      <c r="E12849" s="33">
        <v>3</v>
      </c>
      <c r="F12849" s="33">
        <v>26</v>
      </c>
      <c r="G12849" s="33">
        <f>E12849*F12849</f>
        <v>78</v>
      </c>
      <c r="H12849" s="30"/>
      <c r="I12849" s="1252"/>
      <c r="J12849" s="1252"/>
      <c r="K12849" s="1252"/>
      <c r="L12849" s="1252"/>
      <c r="M12849" s="1252"/>
      <c r="N12849" s="1252"/>
      <c r="O12849" s="1252"/>
      <c r="P12849" s="1252"/>
      <c r="Q12849" s="1252"/>
      <c r="R12849" s="1252"/>
      <c r="S12849" s="1252"/>
      <c r="T12849" s="1252"/>
    </row>
    <row r="12850" spans="1:20" s="1253" customFormat="1" ht="20.100000000000001" customHeight="1">
      <c r="A12850" s="1254"/>
      <c r="B12850" s="31" t="s">
        <v>35</v>
      </c>
      <c r="C12850" s="32"/>
      <c r="D12850" s="3"/>
      <c r="E12850" s="33"/>
      <c r="F12850" s="33"/>
      <c r="G12850" s="309">
        <f>SUM(G12846:G12849)</f>
        <v>386.2</v>
      </c>
      <c r="H12850" s="30"/>
      <c r="I12850" s="1252"/>
      <c r="J12850" s="1252"/>
      <c r="K12850" s="1252"/>
      <c r="L12850" s="1252"/>
      <c r="M12850" s="1252"/>
      <c r="N12850" s="1252"/>
      <c r="O12850" s="1252"/>
      <c r="P12850" s="1252"/>
      <c r="Q12850" s="1252"/>
      <c r="R12850" s="1252"/>
      <c r="S12850" s="1252"/>
      <c r="T12850" s="1252"/>
    </row>
    <row r="12851" spans="1:20" s="1253" customFormat="1" ht="50.25" customHeight="1">
      <c r="A12851" s="1249" t="s">
        <v>6012</v>
      </c>
      <c r="B12851" s="1250" t="s">
        <v>5422</v>
      </c>
      <c r="C12851" s="1265"/>
      <c r="D12851" s="1266"/>
      <c r="E12851" s="1267"/>
      <c r="F12851" s="1268"/>
      <c r="G12851" s="1585">
        <f>G12856</f>
        <v>1185.75</v>
      </c>
      <c r="H12851" s="1269"/>
      <c r="I12851" s="1252"/>
      <c r="J12851" s="1252"/>
      <c r="K12851" s="1252"/>
      <c r="L12851" s="1252"/>
      <c r="M12851" s="1252"/>
      <c r="N12851" s="1252"/>
      <c r="O12851" s="1252"/>
      <c r="P12851" s="1252"/>
      <c r="Q12851" s="1252"/>
      <c r="R12851" s="1252"/>
      <c r="S12851" s="1252"/>
      <c r="T12851" s="1252"/>
    </row>
    <row r="12852" spans="1:20" s="1253" customFormat="1" ht="20.100000000000001" customHeight="1">
      <c r="A12852" s="1270"/>
      <c r="B12852" s="1260"/>
      <c r="C12852" s="32" t="s">
        <v>5636</v>
      </c>
      <c r="D12852" s="3" t="s">
        <v>29</v>
      </c>
      <c r="E12852" s="706">
        <v>10</v>
      </c>
      <c r="F12852" s="33">
        <v>30</v>
      </c>
      <c r="G12852" s="33">
        <f>F12852*E12852</f>
        <v>300</v>
      </c>
      <c r="H12852" s="30"/>
      <c r="I12852" s="1252"/>
      <c r="J12852" s="1252"/>
      <c r="K12852" s="1252"/>
      <c r="L12852" s="1252"/>
      <c r="M12852" s="1252"/>
      <c r="N12852" s="1252"/>
      <c r="O12852" s="1252"/>
      <c r="P12852" s="1252"/>
      <c r="Q12852" s="1252"/>
      <c r="R12852" s="1252"/>
      <c r="S12852" s="1252"/>
      <c r="T12852" s="1252"/>
    </row>
    <row r="12853" spans="1:20" s="1253" customFormat="1" ht="20.100000000000001" customHeight="1">
      <c r="A12853" s="1271"/>
      <c r="B12853" s="1255"/>
      <c r="C12853" s="32" t="s">
        <v>5637</v>
      </c>
      <c r="D12853" s="3" t="s">
        <v>29</v>
      </c>
      <c r="E12853" s="706">
        <v>10</v>
      </c>
      <c r="F12853" s="33">
        <v>22.5</v>
      </c>
      <c r="G12853" s="33">
        <f>F12853*E12853</f>
        <v>225</v>
      </c>
      <c r="H12853" s="30"/>
      <c r="I12853" s="1252"/>
      <c r="J12853" s="1252"/>
      <c r="K12853" s="1252"/>
      <c r="L12853" s="1252"/>
      <c r="M12853" s="1252"/>
      <c r="N12853" s="1252"/>
      <c r="O12853" s="1252"/>
      <c r="P12853" s="1252"/>
      <c r="Q12853" s="1252"/>
      <c r="R12853" s="1252"/>
      <c r="S12853" s="1252"/>
      <c r="T12853" s="1252"/>
    </row>
    <row r="12854" spans="1:20" s="1253" customFormat="1" ht="20.100000000000001" customHeight="1">
      <c r="A12854" s="1271"/>
      <c r="B12854" s="1255"/>
      <c r="C12854" s="32" t="s">
        <v>5607</v>
      </c>
      <c r="D12854" s="3" t="s">
        <v>29</v>
      </c>
      <c r="E12854" s="706">
        <v>30</v>
      </c>
      <c r="F12854" s="33">
        <v>21</v>
      </c>
      <c r="G12854" s="33">
        <f>F12854*E12854</f>
        <v>630</v>
      </c>
      <c r="H12854" s="30"/>
      <c r="I12854" s="1252"/>
      <c r="J12854" s="1252"/>
      <c r="K12854" s="1252"/>
      <c r="L12854" s="1252"/>
      <c r="M12854" s="1252"/>
      <c r="N12854" s="1252"/>
      <c r="O12854" s="1252"/>
      <c r="P12854" s="1252"/>
      <c r="Q12854" s="1252"/>
      <c r="R12854" s="1252"/>
      <c r="S12854" s="1252"/>
      <c r="T12854" s="1252"/>
    </row>
    <row r="12855" spans="1:20" s="1253" customFormat="1" ht="20.100000000000001" customHeight="1">
      <c r="A12855" s="1271"/>
      <c r="B12855" s="1255"/>
      <c r="C12855" s="32" t="s">
        <v>4978</v>
      </c>
      <c r="D12855" s="3" t="s">
        <v>40</v>
      </c>
      <c r="E12855" s="706">
        <v>0.3</v>
      </c>
      <c r="F12855" s="33">
        <v>22500</v>
      </c>
      <c r="G12855" s="33">
        <f>F12855*E12855</f>
        <v>6750</v>
      </c>
      <c r="H12855" s="30"/>
      <c r="I12855" s="1252"/>
      <c r="J12855" s="1252"/>
      <c r="K12855" s="1252"/>
      <c r="L12855" s="1252"/>
      <c r="M12855" s="1252"/>
      <c r="N12855" s="1252"/>
      <c r="O12855" s="1252"/>
      <c r="P12855" s="1252"/>
      <c r="Q12855" s="1252"/>
      <c r="R12855" s="1252"/>
      <c r="S12855" s="1252"/>
      <c r="T12855" s="1252"/>
    </row>
    <row r="12856" spans="1:20" s="1253" customFormat="1" ht="20.100000000000001" customHeight="1">
      <c r="A12856" s="1271"/>
      <c r="B12856" s="31" t="s">
        <v>35</v>
      </c>
      <c r="C12856" s="32"/>
      <c r="D12856" s="3"/>
      <c r="E12856" s="30"/>
      <c r="F12856" s="30"/>
      <c r="G12856" s="34">
        <f>SUM(G12852:G12855)*3/20</f>
        <v>1185.75</v>
      </c>
      <c r="H12856" s="30"/>
      <c r="I12856" s="1252"/>
      <c r="J12856" s="1252"/>
      <c r="K12856" s="1252"/>
      <c r="L12856" s="1252"/>
      <c r="M12856" s="1252"/>
      <c r="N12856" s="1252"/>
      <c r="O12856" s="1252"/>
      <c r="P12856" s="1252"/>
      <c r="Q12856" s="1252"/>
      <c r="R12856" s="1252"/>
      <c r="S12856" s="1252"/>
      <c r="T12856" s="1252"/>
    </row>
    <row r="12857" spans="1:20" s="1253" customFormat="1" ht="34.5" customHeight="1">
      <c r="A12857" s="1249" t="s">
        <v>6013</v>
      </c>
      <c r="B12857" s="1250" t="s">
        <v>5423</v>
      </c>
      <c r="C12857" s="1265"/>
      <c r="D12857" s="1266"/>
      <c r="E12857" s="1267"/>
      <c r="F12857" s="1268"/>
      <c r="G12857" s="1585">
        <f>G12871</f>
        <v>1932.1179999999999</v>
      </c>
      <c r="H12857" s="1269"/>
      <c r="I12857" s="1252"/>
      <c r="J12857" s="1252"/>
      <c r="K12857" s="1252"/>
      <c r="L12857" s="1252"/>
      <c r="M12857" s="1252"/>
      <c r="N12857" s="1252"/>
      <c r="O12857" s="1252"/>
      <c r="P12857" s="1252"/>
      <c r="Q12857" s="1252"/>
      <c r="R12857" s="1252"/>
      <c r="S12857" s="1252"/>
      <c r="T12857" s="1252"/>
    </row>
    <row r="12858" spans="1:20" s="1253" customFormat="1" ht="20.100000000000001" customHeight="1">
      <c r="A12858" s="1254"/>
      <c r="B12858" s="1255"/>
      <c r="C12858" s="32" t="s">
        <v>5638</v>
      </c>
      <c r="D12858" s="3" t="s">
        <v>29</v>
      </c>
      <c r="E12858" s="706">
        <v>2</v>
      </c>
      <c r="F12858" s="33">
        <v>30</v>
      </c>
      <c r="G12858" s="33">
        <f>F12858*E12858</f>
        <v>60</v>
      </c>
      <c r="H12858" s="30"/>
      <c r="I12858" s="1252"/>
      <c r="J12858" s="1252"/>
      <c r="K12858" s="1252"/>
      <c r="L12858" s="1252"/>
      <c r="M12858" s="1252"/>
      <c r="N12858" s="1252"/>
      <c r="O12858" s="1252"/>
      <c r="P12858" s="1252"/>
      <c r="Q12858" s="1252"/>
      <c r="R12858" s="1252"/>
      <c r="S12858" s="1252"/>
      <c r="T12858" s="1252"/>
    </row>
    <row r="12859" spans="1:20" s="1253" customFormat="1" ht="20.100000000000001" customHeight="1">
      <c r="A12859" s="1254"/>
      <c r="B12859" s="1255"/>
      <c r="C12859" s="32" t="s">
        <v>5639</v>
      </c>
      <c r="D12859" s="3" t="s">
        <v>29</v>
      </c>
      <c r="E12859" s="706">
        <v>10</v>
      </c>
      <c r="F12859" s="33">
        <v>61.4</v>
      </c>
      <c r="G12859" s="33">
        <f>F12859*E12859</f>
        <v>614</v>
      </c>
      <c r="H12859" s="30"/>
      <c r="I12859" s="1252"/>
      <c r="J12859" s="1252"/>
      <c r="K12859" s="1252"/>
      <c r="L12859" s="1252"/>
      <c r="M12859" s="1252"/>
      <c r="N12859" s="1252"/>
      <c r="O12859" s="1252"/>
      <c r="P12859" s="1252"/>
      <c r="Q12859" s="1252"/>
      <c r="R12859" s="1252"/>
      <c r="S12859" s="1252"/>
      <c r="T12859" s="1252"/>
    </row>
    <row r="12860" spans="1:20" s="1253" customFormat="1" ht="20.100000000000001" customHeight="1">
      <c r="A12860" s="1254"/>
      <c r="B12860" s="1255"/>
      <c r="C12860" s="32" t="s">
        <v>5640</v>
      </c>
      <c r="D12860" s="3" t="s">
        <v>583</v>
      </c>
      <c r="E12860" s="706">
        <v>0.05</v>
      </c>
      <c r="F12860" s="33">
        <v>110693</v>
      </c>
      <c r="G12860" s="33">
        <f>F12860*E12860/55</f>
        <v>100.63000000000001</v>
      </c>
      <c r="H12860" s="30"/>
      <c r="I12860" s="1252"/>
      <c r="J12860" s="1252"/>
      <c r="K12860" s="1252"/>
      <c r="L12860" s="1252"/>
      <c r="M12860" s="1252"/>
      <c r="N12860" s="1252"/>
      <c r="O12860" s="1252"/>
      <c r="P12860" s="1252"/>
      <c r="Q12860" s="1252"/>
      <c r="R12860" s="1252"/>
      <c r="S12860" s="1252"/>
      <c r="T12860" s="1252"/>
    </row>
    <row r="12861" spans="1:20" s="1253" customFormat="1" ht="20.100000000000001" customHeight="1">
      <c r="A12861" s="1254"/>
      <c r="B12861" s="1255"/>
      <c r="C12861" s="32" t="s">
        <v>5641</v>
      </c>
      <c r="D12861" s="3" t="s">
        <v>583</v>
      </c>
      <c r="E12861" s="706">
        <v>0.05</v>
      </c>
      <c r="F12861" s="33">
        <v>109648</v>
      </c>
      <c r="G12861" s="33">
        <f>F12861*E12861</f>
        <v>5482.4000000000005</v>
      </c>
      <c r="H12861" s="30"/>
      <c r="I12861" s="1252"/>
      <c r="J12861" s="1252"/>
      <c r="K12861" s="1252"/>
      <c r="L12861" s="1252"/>
      <c r="M12861" s="1252"/>
      <c r="N12861" s="1252"/>
      <c r="O12861" s="1252"/>
      <c r="P12861" s="1252"/>
      <c r="Q12861" s="1252"/>
      <c r="R12861" s="1252"/>
      <c r="S12861" s="1252"/>
      <c r="T12861" s="1252"/>
    </row>
    <row r="12862" spans="1:20" s="1253" customFormat="1" ht="20.100000000000001" customHeight="1">
      <c r="A12862" s="1254"/>
      <c r="B12862" s="1255"/>
      <c r="C12862" s="32" t="s">
        <v>5642</v>
      </c>
      <c r="D12862" s="3" t="s">
        <v>585</v>
      </c>
      <c r="E12862" s="706">
        <v>0.05</v>
      </c>
      <c r="F12862" s="33">
        <v>29645</v>
      </c>
      <c r="G12862" s="33">
        <f>E12862*F12862</f>
        <v>1482.25</v>
      </c>
      <c r="H12862" s="30"/>
      <c r="I12862" s="1252"/>
      <c r="J12862" s="1252"/>
      <c r="K12862" s="1252"/>
      <c r="L12862" s="1252"/>
      <c r="M12862" s="1252"/>
      <c r="N12862" s="1252"/>
      <c r="O12862" s="1252"/>
      <c r="P12862" s="1252"/>
      <c r="Q12862" s="1252"/>
      <c r="R12862" s="1252"/>
      <c r="S12862" s="1252"/>
      <c r="T12862" s="1252"/>
    </row>
    <row r="12863" spans="1:20" s="1253" customFormat="1" ht="20.100000000000001" customHeight="1">
      <c r="A12863" s="1254"/>
      <c r="B12863" s="1255"/>
      <c r="C12863" s="32" t="s">
        <v>5643</v>
      </c>
      <c r="D12863" s="3" t="s">
        <v>585</v>
      </c>
      <c r="E12863" s="706">
        <v>0.05</v>
      </c>
      <c r="F12863" s="33">
        <v>23694</v>
      </c>
      <c r="G12863" s="33">
        <f>E12863*F12863</f>
        <v>1184.7</v>
      </c>
      <c r="H12863" s="30"/>
      <c r="I12863" s="1252"/>
      <c r="J12863" s="1252"/>
      <c r="K12863" s="1252"/>
      <c r="L12863" s="1252"/>
      <c r="M12863" s="1252"/>
      <c r="N12863" s="1252"/>
      <c r="O12863" s="1252"/>
      <c r="P12863" s="1252"/>
      <c r="Q12863" s="1252"/>
      <c r="R12863" s="1252"/>
      <c r="S12863" s="1252"/>
      <c r="T12863" s="1252"/>
    </row>
    <row r="12864" spans="1:20" s="1253" customFormat="1" ht="20.100000000000001" customHeight="1">
      <c r="A12864" s="1254"/>
      <c r="B12864" s="1255"/>
      <c r="C12864" s="32" t="s">
        <v>582</v>
      </c>
      <c r="D12864" s="3" t="s">
        <v>583</v>
      </c>
      <c r="E12864" s="706">
        <v>0.05</v>
      </c>
      <c r="F12864" s="33">
        <v>103367</v>
      </c>
      <c r="G12864" s="33">
        <f>F12864*E12864</f>
        <v>5168.3500000000004</v>
      </c>
      <c r="H12864" s="30"/>
      <c r="I12864" s="1252"/>
      <c r="J12864" s="1252"/>
      <c r="K12864" s="1252"/>
      <c r="L12864" s="1252"/>
      <c r="M12864" s="1252"/>
      <c r="N12864" s="1252"/>
      <c r="O12864" s="1252"/>
      <c r="P12864" s="1252"/>
      <c r="Q12864" s="1252"/>
      <c r="R12864" s="1252"/>
      <c r="S12864" s="1252"/>
      <c r="T12864" s="1252"/>
    </row>
    <row r="12865" spans="1:20" s="1253" customFormat="1" ht="20.100000000000001" customHeight="1">
      <c r="A12865" s="1254"/>
      <c r="B12865" s="1255"/>
      <c r="C12865" s="32" t="s">
        <v>5644</v>
      </c>
      <c r="D12865" s="3" t="s">
        <v>586</v>
      </c>
      <c r="E12865" s="706">
        <v>5</v>
      </c>
      <c r="F12865" s="33">
        <v>48356</v>
      </c>
      <c r="G12865" s="33">
        <f>E12865*F12865/1000</f>
        <v>241.78</v>
      </c>
      <c r="H12865" s="30"/>
      <c r="I12865" s="1252"/>
      <c r="J12865" s="1252"/>
      <c r="K12865" s="1252"/>
      <c r="L12865" s="1252"/>
      <c r="M12865" s="1252"/>
      <c r="N12865" s="1252"/>
      <c r="O12865" s="1252"/>
      <c r="P12865" s="1252"/>
      <c r="Q12865" s="1252"/>
      <c r="R12865" s="1252"/>
      <c r="S12865" s="1252"/>
      <c r="T12865" s="1252"/>
    </row>
    <row r="12866" spans="1:20" s="1253" customFormat="1" ht="20.100000000000001" customHeight="1">
      <c r="A12866" s="1254"/>
      <c r="B12866" s="1255"/>
      <c r="C12866" s="32" t="s">
        <v>5645</v>
      </c>
      <c r="D12866" s="3" t="s">
        <v>5646</v>
      </c>
      <c r="E12866" s="706">
        <v>2</v>
      </c>
      <c r="F12866" s="33">
        <v>9955</v>
      </c>
      <c r="G12866" s="33">
        <f>E12866*F12866/500</f>
        <v>39.82</v>
      </c>
      <c r="H12866" s="30"/>
      <c r="I12866" s="1252"/>
      <c r="J12866" s="1252"/>
      <c r="K12866" s="1252"/>
      <c r="L12866" s="1252"/>
      <c r="M12866" s="1252"/>
      <c r="N12866" s="1252"/>
      <c r="O12866" s="1252"/>
      <c r="P12866" s="1252"/>
      <c r="Q12866" s="1252"/>
      <c r="R12866" s="1252"/>
      <c r="S12866" s="1252"/>
      <c r="T12866" s="1252"/>
    </row>
    <row r="12867" spans="1:20" s="1253" customFormat="1" ht="20.100000000000001" customHeight="1">
      <c r="A12867" s="1254"/>
      <c r="B12867" s="1255"/>
      <c r="C12867" s="32" t="s">
        <v>5647</v>
      </c>
      <c r="D12867" s="3" t="s">
        <v>29</v>
      </c>
      <c r="E12867" s="706">
        <v>10</v>
      </c>
      <c r="F12867" s="33">
        <v>21.35</v>
      </c>
      <c r="G12867" s="33">
        <f>F12867*E12867</f>
        <v>213.5</v>
      </c>
      <c r="H12867" s="30"/>
      <c r="I12867" s="1252"/>
      <c r="J12867" s="1252"/>
      <c r="K12867" s="1252"/>
      <c r="L12867" s="1252"/>
      <c r="M12867" s="1252"/>
      <c r="N12867" s="1252"/>
      <c r="O12867" s="1252"/>
      <c r="P12867" s="1252"/>
      <c r="Q12867" s="1252"/>
      <c r="R12867" s="1252"/>
      <c r="S12867" s="1252"/>
      <c r="T12867" s="1252"/>
    </row>
    <row r="12868" spans="1:20" s="1253" customFormat="1" ht="20.100000000000001" customHeight="1">
      <c r="A12868" s="1254"/>
      <c r="B12868" s="1255"/>
      <c r="C12868" s="32" t="s">
        <v>5648</v>
      </c>
      <c r="D12868" s="3" t="s">
        <v>29</v>
      </c>
      <c r="E12868" s="706">
        <v>10</v>
      </c>
      <c r="F12868" s="33">
        <v>12.45</v>
      </c>
      <c r="G12868" s="33">
        <f>F12868*E12868</f>
        <v>124.5</v>
      </c>
      <c r="H12868" s="30"/>
      <c r="I12868" s="1252"/>
      <c r="J12868" s="1252"/>
      <c r="K12868" s="1252"/>
      <c r="L12868" s="1252"/>
      <c r="M12868" s="1252"/>
      <c r="N12868" s="1252"/>
      <c r="O12868" s="1252"/>
      <c r="P12868" s="1252"/>
      <c r="Q12868" s="1252"/>
      <c r="R12868" s="1252"/>
      <c r="S12868" s="1252"/>
      <c r="T12868" s="1252"/>
    </row>
    <row r="12869" spans="1:20" s="1253" customFormat="1" ht="20.100000000000001" customHeight="1">
      <c r="A12869" s="1254"/>
      <c r="B12869" s="1255"/>
      <c r="C12869" s="32" t="s">
        <v>5649</v>
      </c>
      <c r="D12869" s="3" t="s">
        <v>29</v>
      </c>
      <c r="E12869" s="706">
        <v>2</v>
      </c>
      <c r="F12869" s="33">
        <v>480</v>
      </c>
      <c r="G12869" s="33">
        <f>F12869*E12869</f>
        <v>960</v>
      </c>
      <c r="H12869" s="30"/>
      <c r="I12869" s="1252"/>
      <c r="J12869" s="1252"/>
      <c r="K12869" s="1252"/>
      <c r="L12869" s="1252"/>
      <c r="M12869" s="1252"/>
      <c r="N12869" s="1252"/>
      <c r="O12869" s="1252"/>
      <c r="P12869" s="1252"/>
      <c r="Q12869" s="1252"/>
      <c r="R12869" s="1252"/>
      <c r="S12869" s="1252"/>
      <c r="T12869" s="1252"/>
    </row>
    <row r="12870" spans="1:20" s="1253" customFormat="1" ht="20.100000000000001" customHeight="1">
      <c r="A12870" s="1254"/>
      <c r="B12870" s="1255"/>
      <c r="C12870" s="32" t="s">
        <v>5650</v>
      </c>
      <c r="D12870" s="3" t="s">
        <v>660</v>
      </c>
      <c r="E12870" s="706">
        <v>1</v>
      </c>
      <c r="F12870" s="33">
        <v>291940</v>
      </c>
      <c r="G12870" s="33">
        <f>F12870*E12870/80</f>
        <v>3649.25</v>
      </c>
      <c r="H12870" s="30"/>
      <c r="I12870" s="1252"/>
      <c r="J12870" s="1252"/>
      <c r="K12870" s="1252"/>
      <c r="L12870" s="1252"/>
      <c r="M12870" s="1252"/>
      <c r="N12870" s="1252"/>
      <c r="O12870" s="1252"/>
      <c r="P12870" s="1252"/>
      <c r="Q12870" s="1252"/>
      <c r="R12870" s="1252"/>
      <c r="S12870" s="1252"/>
      <c r="T12870" s="1252"/>
    </row>
    <row r="12871" spans="1:20" s="1253" customFormat="1" ht="20.100000000000001" customHeight="1">
      <c r="A12871" s="1254"/>
      <c r="B12871" s="31" t="s">
        <v>35</v>
      </c>
      <c r="C12871" s="1272"/>
      <c r="D12871" s="3"/>
      <c r="E12871" s="30"/>
      <c r="F12871" s="30"/>
      <c r="G12871" s="34">
        <f>SUM(G12858:G12870)*2/20</f>
        <v>1932.1179999999999</v>
      </c>
      <c r="H12871" s="30"/>
      <c r="I12871" s="1252"/>
      <c r="J12871" s="1252"/>
      <c r="K12871" s="1252"/>
      <c r="L12871" s="1252"/>
      <c r="M12871" s="1252"/>
      <c r="N12871" s="1252"/>
      <c r="O12871" s="1252"/>
      <c r="P12871" s="1252"/>
      <c r="Q12871" s="1252"/>
      <c r="R12871" s="1252"/>
      <c r="S12871" s="1252"/>
      <c r="T12871" s="1252"/>
    </row>
    <row r="12872" spans="1:20" s="1253" customFormat="1" ht="31.5" customHeight="1">
      <c r="A12872" s="1249" t="s">
        <v>6014</v>
      </c>
      <c r="B12872" s="1250" t="s">
        <v>5424</v>
      </c>
      <c r="C12872" s="1265"/>
      <c r="D12872" s="1266"/>
      <c r="E12872" s="1267"/>
      <c r="F12872" s="1268"/>
      <c r="G12872" s="1585">
        <f>G12883</f>
        <v>1337.925</v>
      </c>
      <c r="H12872" s="1269"/>
      <c r="I12872" s="1252"/>
      <c r="J12872" s="1252"/>
      <c r="K12872" s="1252"/>
      <c r="L12872" s="1252"/>
      <c r="M12872" s="1252"/>
      <c r="N12872" s="1252"/>
      <c r="O12872" s="1252"/>
      <c r="P12872" s="1252"/>
      <c r="Q12872" s="1252"/>
      <c r="R12872" s="1252"/>
      <c r="S12872" s="1252"/>
      <c r="T12872" s="1252"/>
    </row>
    <row r="12873" spans="1:20" s="1253" customFormat="1" ht="20.100000000000001" customHeight="1">
      <c r="A12873" s="1254"/>
      <c r="B12873" s="1255"/>
      <c r="C12873" s="32" t="s">
        <v>5651</v>
      </c>
      <c r="D12873" s="3" t="s">
        <v>590</v>
      </c>
      <c r="E12873" s="706">
        <v>15</v>
      </c>
      <c r="F12873" s="33">
        <v>36010</v>
      </c>
      <c r="G12873" s="33">
        <f>E12873*F12873/1000</f>
        <v>540.15</v>
      </c>
      <c r="H12873" s="30"/>
      <c r="I12873" s="1252"/>
      <c r="J12873" s="1252"/>
      <c r="K12873" s="1252"/>
      <c r="L12873" s="1252"/>
      <c r="M12873" s="1252"/>
      <c r="N12873" s="1252"/>
      <c r="O12873" s="1252"/>
      <c r="P12873" s="1252"/>
      <c r="Q12873" s="1252"/>
      <c r="R12873" s="1252"/>
      <c r="S12873" s="1252"/>
      <c r="T12873" s="1252"/>
    </row>
    <row r="12874" spans="1:20" s="1253" customFormat="1" ht="20.100000000000001" customHeight="1">
      <c r="A12874" s="1254"/>
      <c r="B12874" s="1255"/>
      <c r="C12874" s="32" t="s">
        <v>5652</v>
      </c>
      <c r="D12874" s="3" t="s">
        <v>590</v>
      </c>
      <c r="E12874" s="706">
        <v>20</v>
      </c>
      <c r="F12874" s="33">
        <v>34826</v>
      </c>
      <c r="G12874" s="33">
        <f>E12874*F12874/1000</f>
        <v>696.52</v>
      </c>
      <c r="H12874" s="30"/>
      <c r="I12874" s="1252"/>
      <c r="J12874" s="1252"/>
      <c r="K12874" s="1252"/>
      <c r="L12874" s="1252"/>
      <c r="M12874" s="1252"/>
      <c r="N12874" s="1252"/>
      <c r="O12874" s="1252"/>
      <c r="P12874" s="1252"/>
      <c r="Q12874" s="1252"/>
      <c r="R12874" s="1252"/>
      <c r="S12874" s="1252"/>
      <c r="T12874" s="1252"/>
    </row>
    <row r="12875" spans="1:20" s="1253" customFormat="1" ht="20.100000000000001" customHeight="1">
      <c r="A12875" s="1254"/>
      <c r="B12875" s="1255"/>
      <c r="C12875" s="32" t="s">
        <v>5653</v>
      </c>
      <c r="D12875" s="3" t="s">
        <v>593</v>
      </c>
      <c r="E12875" s="706">
        <v>3</v>
      </c>
      <c r="F12875" s="33">
        <v>11211</v>
      </c>
      <c r="G12875" s="33">
        <f>E12875*F12875/20</f>
        <v>1681.65</v>
      </c>
      <c r="H12875" s="30"/>
      <c r="I12875" s="1252"/>
      <c r="J12875" s="1252"/>
      <c r="K12875" s="1252"/>
      <c r="L12875" s="1252"/>
      <c r="M12875" s="1252"/>
      <c r="N12875" s="1252"/>
      <c r="O12875" s="1252"/>
      <c r="P12875" s="1252"/>
      <c r="Q12875" s="1252"/>
      <c r="R12875" s="1252"/>
      <c r="S12875" s="1252"/>
      <c r="T12875" s="1252"/>
    </row>
    <row r="12876" spans="1:20" s="1253" customFormat="1" ht="20.100000000000001" customHeight="1">
      <c r="A12876" s="1254"/>
      <c r="B12876" s="1255"/>
      <c r="C12876" s="32" t="s">
        <v>5654</v>
      </c>
      <c r="D12876" s="3" t="s">
        <v>5655</v>
      </c>
      <c r="E12876" s="706">
        <v>2</v>
      </c>
      <c r="F12876" s="33">
        <v>24850</v>
      </c>
      <c r="G12876" s="33">
        <f>E12876*F12876/100</f>
        <v>497</v>
      </c>
      <c r="H12876" s="30"/>
      <c r="I12876" s="1252"/>
      <c r="J12876" s="1252"/>
      <c r="K12876" s="1252"/>
      <c r="L12876" s="1252"/>
      <c r="M12876" s="1252"/>
      <c r="N12876" s="1252"/>
      <c r="O12876" s="1252"/>
      <c r="P12876" s="1252"/>
      <c r="Q12876" s="1252"/>
      <c r="R12876" s="1252"/>
      <c r="S12876" s="1252"/>
      <c r="T12876" s="1252"/>
    </row>
    <row r="12877" spans="1:20" s="1253" customFormat="1" ht="20.100000000000001" customHeight="1">
      <c r="A12877" s="1254"/>
      <c r="B12877" s="1255"/>
      <c r="C12877" s="32" t="s">
        <v>5656</v>
      </c>
      <c r="D12877" s="3" t="s">
        <v>593</v>
      </c>
      <c r="E12877" s="706">
        <v>1</v>
      </c>
      <c r="F12877" s="33">
        <v>26</v>
      </c>
      <c r="G12877" s="33">
        <f>E12877*F12877</f>
        <v>26</v>
      </c>
      <c r="H12877" s="30"/>
      <c r="I12877" s="1252"/>
      <c r="J12877" s="1252"/>
      <c r="K12877" s="1252"/>
      <c r="L12877" s="1252"/>
      <c r="M12877" s="1252"/>
      <c r="N12877" s="1252"/>
      <c r="O12877" s="1252"/>
      <c r="P12877" s="1252"/>
      <c r="Q12877" s="1252"/>
      <c r="R12877" s="1252"/>
      <c r="S12877" s="1252"/>
      <c r="T12877" s="1252"/>
    </row>
    <row r="12878" spans="1:20" s="1253" customFormat="1" ht="20.100000000000001" customHeight="1">
      <c r="A12878" s="1254"/>
      <c r="B12878" s="1255"/>
      <c r="C12878" s="32" t="s">
        <v>5657</v>
      </c>
      <c r="D12878" s="3" t="s">
        <v>5658</v>
      </c>
      <c r="E12878" s="706">
        <v>0.2</v>
      </c>
      <c r="F12878" s="33">
        <v>27000</v>
      </c>
      <c r="G12878" s="33">
        <f>E12878*F12878/80</f>
        <v>67.5</v>
      </c>
      <c r="H12878" s="30"/>
      <c r="I12878" s="1252"/>
      <c r="J12878" s="1252"/>
      <c r="K12878" s="1252"/>
      <c r="L12878" s="1252"/>
      <c r="M12878" s="1252"/>
      <c r="N12878" s="1252"/>
      <c r="O12878" s="1252"/>
      <c r="P12878" s="1252"/>
      <c r="Q12878" s="1252"/>
      <c r="R12878" s="1252"/>
      <c r="S12878" s="1252"/>
      <c r="T12878" s="1252"/>
    </row>
    <row r="12879" spans="1:20" s="1253" customFormat="1" ht="20.100000000000001" customHeight="1">
      <c r="A12879" s="1254"/>
      <c r="B12879" s="1255"/>
      <c r="C12879" s="32" t="s">
        <v>5659</v>
      </c>
      <c r="D12879" s="3" t="s">
        <v>5658</v>
      </c>
      <c r="E12879" s="706">
        <v>0.2</v>
      </c>
      <c r="F12879" s="33">
        <v>36000</v>
      </c>
      <c r="G12879" s="33">
        <f>E12879*F12879/80</f>
        <v>90</v>
      </c>
      <c r="H12879" s="30"/>
      <c r="I12879" s="1252"/>
      <c r="J12879" s="1252"/>
      <c r="K12879" s="1252"/>
      <c r="L12879" s="1252"/>
      <c r="M12879" s="1252"/>
      <c r="N12879" s="1252"/>
      <c r="O12879" s="1252"/>
      <c r="P12879" s="1252"/>
      <c r="Q12879" s="1252"/>
      <c r="R12879" s="1252"/>
      <c r="S12879" s="1252"/>
      <c r="T12879" s="1252"/>
    </row>
    <row r="12880" spans="1:20" s="1253" customFormat="1" ht="20.100000000000001" customHeight="1">
      <c r="A12880" s="1254"/>
      <c r="B12880" s="1255"/>
      <c r="C12880" s="32" t="s">
        <v>5660</v>
      </c>
      <c r="D12880" s="3" t="s">
        <v>5658</v>
      </c>
      <c r="E12880" s="706">
        <v>0.2</v>
      </c>
      <c r="F12880" s="33">
        <v>40000</v>
      </c>
      <c r="G12880" s="33">
        <f>E12880*F12880/80</f>
        <v>100</v>
      </c>
      <c r="H12880" s="30"/>
      <c r="I12880" s="1252"/>
      <c r="J12880" s="1252"/>
      <c r="K12880" s="1252"/>
      <c r="L12880" s="1252"/>
      <c r="M12880" s="1252"/>
      <c r="N12880" s="1252"/>
      <c r="O12880" s="1252"/>
      <c r="P12880" s="1252"/>
      <c r="Q12880" s="1252"/>
      <c r="R12880" s="1252"/>
      <c r="S12880" s="1252"/>
      <c r="T12880" s="1252"/>
    </row>
    <row r="12881" spans="1:20" s="1253" customFormat="1" ht="20.100000000000001" customHeight="1">
      <c r="A12881" s="1254"/>
      <c r="B12881" s="1255"/>
      <c r="C12881" s="32" t="s">
        <v>598</v>
      </c>
      <c r="D12881" s="3" t="s">
        <v>5661</v>
      </c>
      <c r="E12881" s="706">
        <v>5</v>
      </c>
      <c r="F12881" s="33">
        <v>50391</v>
      </c>
      <c r="G12881" s="33">
        <f>E12881*F12881/1000</f>
        <v>251.95500000000001</v>
      </c>
      <c r="H12881" s="30"/>
      <c r="I12881" s="1252"/>
      <c r="J12881" s="1252"/>
      <c r="K12881" s="1252"/>
      <c r="L12881" s="1252"/>
      <c r="M12881" s="1252"/>
      <c r="N12881" s="1252"/>
      <c r="O12881" s="1252"/>
      <c r="P12881" s="1252"/>
      <c r="Q12881" s="1252"/>
      <c r="R12881" s="1252"/>
      <c r="S12881" s="1252"/>
      <c r="T12881" s="1252"/>
    </row>
    <row r="12882" spans="1:20" s="1253" customFormat="1" ht="20.100000000000001" customHeight="1">
      <c r="A12882" s="1254"/>
      <c r="B12882" s="1255"/>
      <c r="C12882" s="32" t="s">
        <v>5607</v>
      </c>
      <c r="D12882" s="3" t="s">
        <v>29</v>
      </c>
      <c r="E12882" s="706">
        <v>3</v>
      </c>
      <c r="F12882" s="33">
        <v>21</v>
      </c>
      <c r="G12882" s="33">
        <f>F12882*E12882</f>
        <v>63</v>
      </c>
      <c r="H12882" s="30"/>
      <c r="I12882" s="1252"/>
      <c r="J12882" s="1252"/>
      <c r="K12882" s="1252"/>
      <c r="L12882" s="1252"/>
      <c r="M12882" s="1252"/>
      <c r="N12882" s="1252"/>
      <c r="O12882" s="1252"/>
      <c r="P12882" s="1252"/>
      <c r="Q12882" s="1252"/>
      <c r="R12882" s="1252"/>
      <c r="S12882" s="1252"/>
      <c r="T12882" s="1252"/>
    </row>
    <row r="12883" spans="1:20" s="1253" customFormat="1" ht="20.100000000000001" customHeight="1">
      <c r="A12883" s="1254"/>
      <c r="B12883" s="31" t="s">
        <v>35</v>
      </c>
      <c r="C12883" s="1272"/>
      <c r="D12883" s="3"/>
      <c r="E12883" s="30"/>
      <c r="F12883" s="30"/>
      <c r="G12883" s="34">
        <f>SUM(G12873:G12882)/3</f>
        <v>1337.925</v>
      </c>
      <c r="H12883" s="30"/>
      <c r="I12883" s="1252"/>
      <c r="J12883" s="1252"/>
      <c r="K12883" s="1252"/>
      <c r="L12883" s="1252"/>
      <c r="M12883" s="1252"/>
      <c r="N12883" s="1252"/>
      <c r="O12883" s="1252"/>
      <c r="P12883" s="1252"/>
      <c r="Q12883" s="1252"/>
      <c r="R12883" s="1252"/>
      <c r="S12883" s="1252"/>
      <c r="T12883" s="1252"/>
    </row>
    <row r="12884" spans="1:20" s="1253" customFormat="1" ht="18.75" customHeight="1">
      <c r="A12884" s="1249" t="s">
        <v>6015</v>
      </c>
      <c r="B12884" s="1250" t="s">
        <v>5425</v>
      </c>
      <c r="C12884" s="1265"/>
      <c r="D12884" s="1266"/>
      <c r="E12884" s="1267"/>
      <c r="F12884" s="1268"/>
      <c r="G12884" s="1585">
        <f>G12891</f>
        <v>5697.65</v>
      </c>
      <c r="H12884" s="1269"/>
      <c r="I12884" s="1252"/>
      <c r="J12884" s="1252"/>
      <c r="K12884" s="1252"/>
      <c r="L12884" s="1252"/>
      <c r="M12884" s="1252"/>
      <c r="N12884" s="1252"/>
      <c r="O12884" s="1252"/>
      <c r="P12884" s="1252"/>
      <c r="Q12884" s="1252"/>
      <c r="R12884" s="1252"/>
      <c r="S12884" s="1252"/>
      <c r="T12884" s="1252"/>
    </row>
    <row r="12885" spans="1:20" s="1253" customFormat="1" ht="20.100000000000001" customHeight="1">
      <c r="A12885" s="1254"/>
      <c r="B12885" s="1255"/>
      <c r="C12885" s="32" t="s">
        <v>5662</v>
      </c>
      <c r="D12885" s="3" t="s">
        <v>34</v>
      </c>
      <c r="E12885" s="706">
        <v>15</v>
      </c>
      <c r="F12885" s="33">
        <v>36010</v>
      </c>
      <c r="G12885" s="33">
        <f>E12885*F12885/1000</f>
        <v>540.15</v>
      </c>
      <c r="H12885" s="30"/>
      <c r="I12885" s="1252"/>
      <c r="J12885" s="1252"/>
      <c r="K12885" s="1252"/>
      <c r="L12885" s="1252"/>
      <c r="M12885" s="1252"/>
      <c r="N12885" s="1252"/>
      <c r="O12885" s="1252"/>
      <c r="P12885" s="1252"/>
      <c r="Q12885" s="1252"/>
      <c r="R12885" s="1252"/>
      <c r="S12885" s="1252"/>
      <c r="T12885" s="1252"/>
    </row>
    <row r="12886" spans="1:20" s="1253" customFormat="1" ht="20.100000000000001" customHeight="1">
      <c r="A12886" s="1254"/>
      <c r="B12886" s="1255"/>
      <c r="C12886" s="32" t="s">
        <v>5663</v>
      </c>
      <c r="D12886" s="3" t="s">
        <v>1652</v>
      </c>
      <c r="E12886" s="706">
        <v>1.5</v>
      </c>
      <c r="F12886" s="33">
        <v>175200</v>
      </c>
      <c r="G12886" s="33">
        <f>F12886*E12886/500</f>
        <v>525.6</v>
      </c>
      <c r="H12886" s="30"/>
      <c r="I12886" s="1252"/>
      <c r="J12886" s="1252"/>
      <c r="K12886" s="1252"/>
      <c r="L12886" s="1252"/>
      <c r="M12886" s="1252"/>
      <c r="N12886" s="1252"/>
      <c r="O12886" s="1252"/>
      <c r="P12886" s="1252"/>
      <c r="Q12886" s="1252"/>
      <c r="R12886" s="1252"/>
      <c r="S12886" s="1252"/>
      <c r="T12886" s="1252"/>
    </row>
    <row r="12887" spans="1:20" s="1253" customFormat="1" ht="20.100000000000001" customHeight="1">
      <c r="A12887" s="1254"/>
      <c r="B12887" s="1255"/>
      <c r="C12887" s="32" t="s">
        <v>5664</v>
      </c>
      <c r="D12887" s="3" t="s">
        <v>40</v>
      </c>
      <c r="E12887" s="706">
        <v>1</v>
      </c>
      <c r="F12887" s="33">
        <v>80</v>
      </c>
      <c r="G12887" s="33">
        <f>F12887*E12887</f>
        <v>80</v>
      </c>
      <c r="H12887" s="30"/>
      <c r="I12887" s="1252"/>
      <c r="J12887" s="1252"/>
      <c r="K12887" s="1252"/>
      <c r="L12887" s="1252"/>
      <c r="M12887" s="1252"/>
      <c r="N12887" s="1252"/>
      <c r="O12887" s="1252"/>
      <c r="P12887" s="1252"/>
      <c r="Q12887" s="1252"/>
      <c r="R12887" s="1252"/>
      <c r="S12887" s="1252"/>
      <c r="T12887" s="1252"/>
    </row>
    <row r="12888" spans="1:20" s="1253" customFormat="1" ht="20.100000000000001" customHeight="1">
      <c r="A12888" s="1254"/>
      <c r="B12888" s="1255"/>
      <c r="C12888" s="32" t="s">
        <v>5665</v>
      </c>
      <c r="D12888" s="3" t="s">
        <v>5666</v>
      </c>
      <c r="E12888" s="706">
        <v>3</v>
      </c>
      <c r="F12888" s="33">
        <v>10</v>
      </c>
      <c r="G12888" s="33">
        <f>F12888*E12888</f>
        <v>30</v>
      </c>
      <c r="H12888" s="30"/>
      <c r="I12888" s="1252"/>
      <c r="J12888" s="1252"/>
      <c r="K12888" s="1252"/>
      <c r="L12888" s="1252"/>
      <c r="M12888" s="1252"/>
      <c r="N12888" s="1252"/>
      <c r="O12888" s="1252"/>
      <c r="P12888" s="1252"/>
      <c r="Q12888" s="1252"/>
      <c r="R12888" s="1252"/>
      <c r="S12888" s="1252"/>
      <c r="T12888" s="1252"/>
    </row>
    <row r="12889" spans="1:20" s="1253" customFormat="1" ht="20.100000000000001" customHeight="1">
      <c r="A12889" s="1254"/>
      <c r="B12889" s="1255"/>
      <c r="C12889" s="32" t="s">
        <v>5667</v>
      </c>
      <c r="D12889" s="3" t="s">
        <v>592</v>
      </c>
      <c r="E12889" s="706">
        <v>3</v>
      </c>
      <c r="F12889" s="33">
        <v>12.5</v>
      </c>
      <c r="G12889" s="33">
        <f>F12889*E12889</f>
        <v>37.5</v>
      </c>
      <c r="H12889" s="30"/>
      <c r="I12889" s="1252"/>
      <c r="J12889" s="1252"/>
      <c r="K12889" s="1252"/>
      <c r="L12889" s="1252"/>
      <c r="M12889" s="1252"/>
      <c r="N12889" s="1252"/>
      <c r="O12889" s="1252"/>
      <c r="P12889" s="1252"/>
      <c r="Q12889" s="1252"/>
      <c r="R12889" s="1252"/>
      <c r="S12889" s="1252"/>
      <c r="T12889" s="1252"/>
    </row>
    <row r="12890" spans="1:20" s="1253" customFormat="1" ht="20.100000000000001" customHeight="1">
      <c r="A12890" s="1254"/>
      <c r="B12890" s="1255"/>
      <c r="C12890" s="32" t="s">
        <v>5668</v>
      </c>
      <c r="D12890" s="3" t="s">
        <v>40</v>
      </c>
      <c r="E12890" s="706">
        <v>2</v>
      </c>
      <c r="F12890" s="33">
        <v>11211</v>
      </c>
      <c r="G12890" s="33">
        <f>F12890/5*2</f>
        <v>4484.3999999999996</v>
      </c>
      <c r="H12890" s="30"/>
      <c r="I12890" s="1252"/>
      <c r="J12890" s="1252"/>
      <c r="K12890" s="1252"/>
      <c r="L12890" s="1252"/>
      <c r="M12890" s="1252"/>
      <c r="N12890" s="1252"/>
      <c r="O12890" s="1252"/>
      <c r="P12890" s="1252"/>
      <c r="Q12890" s="1252"/>
      <c r="R12890" s="1252"/>
      <c r="S12890" s="1252"/>
      <c r="T12890" s="1252"/>
    </row>
    <row r="12891" spans="1:20" s="1253" customFormat="1" ht="20.100000000000001" customHeight="1">
      <c r="A12891" s="1254"/>
      <c r="B12891" s="31" t="s">
        <v>35</v>
      </c>
      <c r="C12891" s="32"/>
      <c r="D12891" s="32"/>
      <c r="E12891" s="30"/>
      <c r="F12891" s="30"/>
      <c r="G12891" s="34">
        <f>SUM(G12885:G12890)</f>
        <v>5697.65</v>
      </c>
      <c r="H12891" s="30"/>
      <c r="I12891" s="1252"/>
      <c r="J12891" s="1252"/>
      <c r="K12891" s="1252"/>
      <c r="L12891" s="1252"/>
      <c r="M12891" s="1252"/>
      <c r="N12891" s="1252"/>
      <c r="O12891" s="1252"/>
      <c r="P12891" s="1252"/>
      <c r="Q12891" s="1252"/>
      <c r="R12891" s="1252"/>
      <c r="S12891" s="1252"/>
      <c r="T12891" s="1252"/>
    </row>
    <row r="12892" spans="1:20" s="1253" customFormat="1" ht="34.5" customHeight="1">
      <c r="A12892" s="1249" t="s">
        <v>6016</v>
      </c>
      <c r="B12892" s="1250" t="s">
        <v>5426</v>
      </c>
      <c r="C12892" s="1265">
        <f>[3]Амортизация!C12727</f>
        <v>0</v>
      </c>
      <c r="D12892" s="1266"/>
      <c r="E12892" s="1267"/>
      <c r="F12892" s="1268"/>
      <c r="G12892" s="1268"/>
      <c r="H12892" s="1269"/>
      <c r="I12892" s="1252"/>
      <c r="J12892" s="1252"/>
      <c r="K12892" s="1252"/>
      <c r="L12892" s="1252"/>
      <c r="M12892" s="1252"/>
      <c r="N12892" s="1252"/>
      <c r="O12892" s="1252"/>
      <c r="P12892" s="1252"/>
      <c r="Q12892" s="1252"/>
      <c r="R12892" s="1252"/>
      <c r="S12892" s="1252"/>
      <c r="T12892" s="1252"/>
    </row>
    <row r="12893" spans="1:20" s="1253" customFormat="1" ht="32.25" customHeight="1">
      <c r="A12893" s="1249" t="s">
        <v>6017</v>
      </c>
      <c r="B12893" s="1250" t="s">
        <v>5427</v>
      </c>
      <c r="C12893" s="1265">
        <f>[3]Амортизация!C12728</f>
        <v>0</v>
      </c>
      <c r="D12893" s="1266"/>
      <c r="E12893" s="1267"/>
      <c r="F12893" s="1268"/>
      <c r="G12893" s="1268"/>
      <c r="H12893" s="1269"/>
      <c r="I12893" s="1252"/>
      <c r="J12893" s="1252"/>
      <c r="K12893" s="1252"/>
      <c r="L12893" s="1252"/>
      <c r="M12893" s="1252"/>
      <c r="N12893" s="1252"/>
      <c r="O12893" s="1252"/>
      <c r="P12893" s="1252"/>
      <c r="Q12893" s="1252"/>
      <c r="R12893" s="1252"/>
      <c r="S12893" s="1252"/>
      <c r="T12893" s="1252"/>
    </row>
    <row r="12894" spans="1:20" s="1253" customFormat="1" ht="37.5" customHeight="1">
      <c r="A12894" s="1249" t="s">
        <v>6018</v>
      </c>
      <c r="B12894" s="1250" t="s">
        <v>5428</v>
      </c>
      <c r="C12894" s="1265"/>
      <c r="D12894" s="1266"/>
      <c r="E12894" s="1267"/>
      <c r="F12894" s="1268"/>
      <c r="G12894" s="1585">
        <f>G12905</f>
        <v>9957.9</v>
      </c>
      <c r="H12894" s="1269"/>
      <c r="I12894" s="1252"/>
      <c r="J12894" s="1252"/>
      <c r="K12894" s="1252"/>
      <c r="L12894" s="1252"/>
      <c r="M12894" s="1252"/>
      <c r="N12894" s="1252"/>
      <c r="O12894" s="1252"/>
      <c r="P12894" s="1252"/>
      <c r="Q12894" s="1252"/>
      <c r="R12894" s="1252"/>
      <c r="S12894" s="1252"/>
      <c r="T12894" s="1252"/>
    </row>
    <row r="12895" spans="1:20" s="1253" customFormat="1" ht="20.100000000000001" customHeight="1">
      <c r="A12895" s="1254"/>
      <c r="B12895" s="1255" t="s">
        <v>5542</v>
      </c>
      <c r="C12895" s="32" t="s">
        <v>5669</v>
      </c>
      <c r="D12895" s="3" t="s">
        <v>663</v>
      </c>
      <c r="E12895" s="33">
        <v>1</v>
      </c>
      <c r="F12895" s="33">
        <v>242682</v>
      </c>
      <c r="G12895" s="33">
        <f>F12895*E12895/55</f>
        <v>4412.3999999999996</v>
      </c>
      <c r="H12895" s="30"/>
      <c r="I12895" s="1252"/>
      <c r="J12895" s="1252"/>
      <c r="K12895" s="1252"/>
      <c r="L12895" s="1252"/>
      <c r="M12895" s="1252"/>
      <c r="N12895" s="1252"/>
      <c r="O12895" s="1252"/>
      <c r="P12895" s="1252"/>
      <c r="Q12895" s="1252"/>
      <c r="R12895" s="1252"/>
      <c r="S12895" s="1252"/>
      <c r="T12895" s="1252"/>
    </row>
    <row r="12896" spans="1:20" s="1253" customFormat="1" ht="20.100000000000001" customHeight="1">
      <c r="A12896" s="1254"/>
      <c r="B12896" s="1255"/>
      <c r="C12896" s="32" t="s">
        <v>5670</v>
      </c>
      <c r="D12896" s="3" t="s">
        <v>4918</v>
      </c>
      <c r="E12896" s="33">
        <v>10</v>
      </c>
      <c r="F12896" s="33">
        <v>9500</v>
      </c>
      <c r="G12896" s="33">
        <f>E12896*F12896/96</f>
        <v>989.58333333333337</v>
      </c>
      <c r="H12896" s="30"/>
      <c r="I12896" s="1252"/>
      <c r="J12896" s="1252"/>
      <c r="K12896" s="1252"/>
      <c r="L12896" s="1252"/>
      <c r="M12896" s="1252"/>
      <c r="N12896" s="1252"/>
      <c r="O12896" s="1252"/>
      <c r="P12896" s="1252"/>
      <c r="Q12896" s="1252"/>
      <c r="R12896" s="1252"/>
      <c r="S12896" s="1252"/>
      <c r="T12896" s="1252"/>
    </row>
    <row r="12897" spans="1:20" s="1253" customFormat="1" ht="20.100000000000001" customHeight="1">
      <c r="A12897" s="1254"/>
      <c r="B12897" s="1255"/>
      <c r="C12897" s="32" t="s">
        <v>4878</v>
      </c>
      <c r="D12897" s="3" t="s">
        <v>4879</v>
      </c>
      <c r="E12897" s="33">
        <v>10</v>
      </c>
      <c r="F12897" s="33">
        <v>82900</v>
      </c>
      <c r="G12897" s="33">
        <f>E12897*F12897/1000</f>
        <v>829</v>
      </c>
      <c r="H12897" s="30"/>
      <c r="I12897" s="1252"/>
      <c r="J12897" s="1252"/>
      <c r="K12897" s="1252"/>
      <c r="L12897" s="1252"/>
      <c r="M12897" s="1252"/>
      <c r="N12897" s="1252"/>
      <c r="O12897" s="1252"/>
      <c r="P12897" s="1252"/>
      <c r="Q12897" s="1252"/>
      <c r="R12897" s="1252"/>
      <c r="S12897" s="1252"/>
      <c r="T12897" s="1252"/>
    </row>
    <row r="12898" spans="1:20" s="1253" customFormat="1" ht="20.100000000000001" customHeight="1">
      <c r="A12898" s="1254"/>
      <c r="B12898" s="1255"/>
      <c r="C12898" s="32" t="s">
        <v>5599</v>
      </c>
      <c r="D12898" s="3" t="s">
        <v>40</v>
      </c>
      <c r="E12898" s="33">
        <v>1</v>
      </c>
      <c r="F12898" s="33">
        <v>600</v>
      </c>
      <c r="G12898" s="33">
        <f>E12898*F12898</f>
        <v>600</v>
      </c>
      <c r="H12898" s="30"/>
      <c r="I12898" s="1252"/>
      <c r="J12898" s="1252"/>
      <c r="K12898" s="1252"/>
      <c r="L12898" s="1252"/>
      <c r="M12898" s="1252"/>
      <c r="N12898" s="1252"/>
      <c r="O12898" s="1252"/>
      <c r="P12898" s="1252"/>
      <c r="Q12898" s="1252"/>
      <c r="R12898" s="1252"/>
      <c r="S12898" s="1252"/>
      <c r="T12898" s="1252"/>
    </row>
    <row r="12899" spans="1:20" s="1253" customFormat="1" ht="20.100000000000001" customHeight="1">
      <c r="A12899" s="1254"/>
      <c r="B12899" s="1255"/>
      <c r="C12899" s="32" t="s">
        <v>5594</v>
      </c>
      <c r="D12899" s="3" t="s">
        <v>4964</v>
      </c>
      <c r="E12899" s="33">
        <v>1</v>
      </c>
      <c r="F12899" s="33">
        <v>23000</v>
      </c>
      <c r="G12899" s="33">
        <f>F12899*E12899/96</f>
        <v>239.58333333333334</v>
      </c>
      <c r="H12899" s="30"/>
      <c r="I12899" s="1252"/>
      <c r="J12899" s="1252"/>
      <c r="K12899" s="1252"/>
      <c r="L12899" s="1252"/>
      <c r="M12899" s="1252"/>
      <c r="N12899" s="1252"/>
      <c r="O12899" s="1252"/>
      <c r="P12899" s="1252"/>
      <c r="Q12899" s="1252"/>
      <c r="R12899" s="1252"/>
      <c r="S12899" s="1252"/>
      <c r="T12899" s="1252"/>
    </row>
    <row r="12900" spans="1:20" s="1253" customFormat="1" ht="20.100000000000001" customHeight="1">
      <c r="A12900" s="1254"/>
      <c r="B12900" s="1255"/>
      <c r="C12900" s="32" t="s">
        <v>5595</v>
      </c>
      <c r="D12900" s="3" t="s">
        <v>4964</v>
      </c>
      <c r="E12900" s="33">
        <v>1</v>
      </c>
      <c r="F12900" s="33">
        <v>22000</v>
      </c>
      <c r="G12900" s="33">
        <f>F12900*E12900/96</f>
        <v>229.16666666666666</v>
      </c>
      <c r="H12900" s="30"/>
      <c r="I12900" s="1252"/>
      <c r="J12900" s="1252"/>
      <c r="K12900" s="1252"/>
      <c r="L12900" s="1252"/>
      <c r="M12900" s="1252"/>
      <c r="N12900" s="1252"/>
      <c r="O12900" s="1252"/>
      <c r="P12900" s="1252"/>
      <c r="Q12900" s="1252"/>
      <c r="R12900" s="1252"/>
      <c r="S12900" s="1252"/>
      <c r="T12900" s="1252"/>
    </row>
    <row r="12901" spans="1:20" s="1253" customFormat="1" ht="20.100000000000001" customHeight="1">
      <c r="A12901" s="1254"/>
      <c r="B12901" s="1255"/>
      <c r="C12901" s="32" t="s">
        <v>5596</v>
      </c>
      <c r="D12901" s="3" t="s">
        <v>4964</v>
      </c>
      <c r="E12901" s="33">
        <v>1</v>
      </c>
      <c r="F12901" s="33">
        <v>23000</v>
      </c>
      <c r="G12901" s="33">
        <f>F12901*E12901/96</f>
        <v>239.58333333333334</v>
      </c>
      <c r="H12901" s="30"/>
      <c r="I12901" s="1252"/>
      <c r="J12901" s="1252"/>
      <c r="K12901" s="1252"/>
      <c r="L12901" s="1252"/>
      <c r="M12901" s="1252"/>
      <c r="N12901" s="1252"/>
      <c r="O12901" s="1252"/>
      <c r="P12901" s="1252"/>
      <c r="Q12901" s="1252"/>
      <c r="R12901" s="1252"/>
      <c r="S12901" s="1252"/>
      <c r="T12901" s="1252"/>
    </row>
    <row r="12902" spans="1:20" s="1253" customFormat="1" ht="20.100000000000001" customHeight="1">
      <c r="A12902" s="1254"/>
      <c r="B12902" s="1255"/>
      <c r="C12902" s="32" t="s">
        <v>5597</v>
      </c>
      <c r="D12902" s="3" t="s">
        <v>4918</v>
      </c>
      <c r="E12902" s="33">
        <v>10</v>
      </c>
      <c r="F12902" s="33">
        <v>9500</v>
      </c>
      <c r="G12902" s="33">
        <f>E12902*F12902/96</f>
        <v>989.58333333333337</v>
      </c>
      <c r="H12902" s="30"/>
      <c r="I12902" s="1252"/>
      <c r="J12902" s="1252"/>
      <c r="K12902" s="1252"/>
      <c r="L12902" s="1252"/>
      <c r="M12902" s="1252"/>
      <c r="N12902" s="1252"/>
      <c r="O12902" s="1252"/>
      <c r="P12902" s="1252"/>
      <c r="Q12902" s="1252"/>
      <c r="R12902" s="1252"/>
      <c r="S12902" s="1252"/>
      <c r="T12902" s="1252"/>
    </row>
    <row r="12903" spans="1:20" s="1253" customFormat="1" ht="20.100000000000001" customHeight="1">
      <c r="A12903" s="1254"/>
      <c r="B12903" s="1255"/>
      <c r="C12903" s="32" t="s">
        <v>4878</v>
      </c>
      <c r="D12903" s="3" t="s">
        <v>4879</v>
      </c>
      <c r="E12903" s="33">
        <v>10</v>
      </c>
      <c r="F12903" s="33">
        <v>82900</v>
      </c>
      <c r="G12903" s="33">
        <f>E12903*F12903/1000</f>
        <v>829</v>
      </c>
      <c r="H12903" s="30"/>
      <c r="I12903" s="1252"/>
      <c r="J12903" s="1252"/>
      <c r="K12903" s="1252"/>
      <c r="L12903" s="1252"/>
      <c r="M12903" s="1252"/>
      <c r="N12903" s="1252"/>
      <c r="O12903" s="1252"/>
      <c r="P12903" s="1252"/>
      <c r="Q12903" s="1252"/>
      <c r="R12903" s="1252"/>
      <c r="S12903" s="1252"/>
      <c r="T12903" s="1252"/>
    </row>
    <row r="12904" spans="1:20" s="1253" customFormat="1" ht="20.100000000000001" customHeight="1">
      <c r="A12904" s="1254"/>
      <c r="B12904" s="1255"/>
      <c r="C12904" s="32" t="s">
        <v>5599</v>
      </c>
      <c r="D12904" s="3" t="s">
        <v>40</v>
      </c>
      <c r="E12904" s="33">
        <v>1</v>
      </c>
      <c r="F12904" s="33">
        <v>600</v>
      </c>
      <c r="G12904" s="33">
        <f>E12904*F12904</f>
        <v>600</v>
      </c>
      <c r="H12904" s="30"/>
      <c r="I12904" s="1252"/>
      <c r="J12904" s="1252"/>
      <c r="K12904" s="1252"/>
      <c r="L12904" s="1252"/>
      <c r="M12904" s="1252"/>
      <c r="N12904" s="1252"/>
      <c r="O12904" s="1252"/>
      <c r="P12904" s="1252"/>
      <c r="Q12904" s="1252"/>
      <c r="R12904" s="1252"/>
      <c r="S12904" s="1252"/>
      <c r="T12904" s="1252"/>
    </row>
    <row r="12905" spans="1:20" s="1253" customFormat="1" ht="20.100000000000001" customHeight="1">
      <c r="A12905" s="1254"/>
      <c r="B12905" s="31" t="s">
        <v>35</v>
      </c>
      <c r="C12905" s="1258"/>
      <c r="D12905" s="1258"/>
      <c r="E12905" s="1258"/>
      <c r="F12905" s="1258"/>
      <c r="G12905" s="309">
        <f>SUM(G12895:G12904)</f>
        <v>9957.9</v>
      </c>
      <c r="H12905" s="1258"/>
      <c r="I12905" s="1252"/>
      <c r="J12905" s="1252"/>
      <c r="K12905" s="1252"/>
      <c r="L12905" s="1252"/>
      <c r="M12905" s="1252"/>
      <c r="N12905" s="1252"/>
      <c r="O12905" s="1252"/>
      <c r="P12905" s="1252"/>
      <c r="Q12905" s="1252"/>
      <c r="R12905" s="1252"/>
      <c r="S12905" s="1252"/>
      <c r="T12905" s="1252"/>
    </row>
    <row r="12906" spans="1:20" s="1253" customFormat="1" ht="27.75" customHeight="1">
      <c r="A12906" s="1249" t="s">
        <v>6019</v>
      </c>
      <c r="B12906" s="1250" t="s">
        <v>5429</v>
      </c>
      <c r="C12906" s="1265">
        <f>[3]Амортизация!C12741</f>
        <v>0</v>
      </c>
      <c r="D12906" s="1266"/>
      <c r="E12906" s="1267"/>
      <c r="F12906" s="1268"/>
      <c r="G12906" s="1268"/>
      <c r="H12906" s="1269"/>
      <c r="I12906" s="1252"/>
      <c r="J12906" s="1252"/>
      <c r="K12906" s="1252"/>
      <c r="L12906" s="1252"/>
      <c r="M12906" s="1252"/>
      <c r="N12906" s="1252"/>
      <c r="O12906" s="1252"/>
      <c r="P12906" s="1252"/>
      <c r="Q12906" s="1252"/>
      <c r="R12906" s="1252"/>
      <c r="S12906" s="1252"/>
      <c r="T12906" s="1252"/>
    </row>
    <row r="12907" spans="1:20" s="1253" customFormat="1" ht="42" customHeight="1">
      <c r="A12907" s="1249" t="s">
        <v>6020</v>
      </c>
      <c r="B12907" s="1250" t="s">
        <v>5430</v>
      </c>
      <c r="C12907" s="1265"/>
      <c r="D12907" s="1266"/>
      <c r="E12907" s="1267"/>
      <c r="F12907" s="1268"/>
      <c r="G12907" s="1585">
        <f>G12919+G12931+G12942+G12953</f>
        <v>15894.994999999999</v>
      </c>
      <c r="H12907" s="1269"/>
      <c r="I12907" s="1252"/>
      <c r="J12907" s="1252"/>
      <c r="K12907" s="1252"/>
      <c r="L12907" s="1252"/>
      <c r="M12907" s="1252"/>
      <c r="N12907" s="1252"/>
      <c r="O12907" s="1252"/>
      <c r="P12907" s="1252"/>
      <c r="Q12907" s="1252"/>
      <c r="R12907" s="1252"/>
      <c r="S12907" s="1252"/>
      <c r="T12907" s="1252"/>
    </row>
    <row r="12908" spans="1:20" s="1253" customFormat="1" ht="41.25" customHeight="1">
      <c r="A12908" s="1270"/>
      <c r="B12908" s="1260" t="s">
        <v>5250</v>
      </c>
      <c r="C12908" s="32" t="s">
        <v>1677</v>
      </c>
      <c r="D12908" s="3" t="s">
        <v>34</v>
      </c>
      <c r="E12908" s="33">
        <v>120</v>
      </c>
      <c r="F12908" s="706">
        <v>3.5</v>
      </c>
      <c r="G12908" s="33">
        <f>E12908*F12908</f>
        <v>420</v>
      </c>
      <c r="H12908" s="33"/>
      <c r="I12908" s="1252"/>
      <c r="J12908" s="1252"/>
      <c r="K12908" s="1252"/>
      <c r="L12908" s="1252"/>
      <c r="M12908" s="1252"/>
      <c r="N12908" s="1252"/>
      <c r="O12908" s="1252"/>
      <c r="P12908" s="1252"/>
      <c r="Q12908" s="1252"/>
      <c r="R12908" s="1252"/>
      <c r="S12908" s="1252"/>
      <c r="T12908" s="1252"/>
    </row>
    <row r="12909" spans="1:20" s="1253" customFormat="1" ht="20.100000000000001" customHeight="1">
      <c r="A12909" s="1270"/>
      <c r="B12909" s="1260"/>
      <c r="C12909" s="32" t="s">
        <v>1756</v>
      </c>
      <c r="D12909" s="3" t="s">
        <v>34</v>
      </c>
      <c r="E12909" s="33">
        <v>100</v>
      </c>
      <c r="F12909" s="33">
        <v>11</v>
      </c>
      <c r="G12909" s="33">
        <f t="shared" ref="G12909:G12918" si="1030">E12909*F12909</f>
        <v>1100</v>
      </c>
      <c r="H12909" s="33"/>
      <c r="I12909" s="1252"/>
      <c r="J12909" s="1252"/>
      <c r="K12909" s="1252"/>
      <c r="L12909" s="1252"/>
      <c r="M12909" s="1252"/>
      <c r="N12909" s="1252"/>
      <c r="O12909" s="1252"/>
      <c r="P12909" s="1252"/>
      <c r="Q12909" s="1252"/>
      <c r="R12909" s="1252"/>
      <c r="S12909" s="1252"/>
      <c r="T12909" s="1252"/>
    </row>
    <row r="12910" spans="1:20" s="1253" customFormat="1" ht="20.100000000000001" customHeight="1">
      <c r="A12910" s="1270"/>
      <c r="B12910" s="1260"/>
      <c r="C12910" s="32" t="s">
        <v>5671</v>
      </c>
      <c r="D12910" s="3" t="s">
        <v>1661</v>
      </c>
      <c r="E12910" s="33">
        <v>175</v>
      </c>
      <c r="F12910" s="33">
        <v>13</v>
      </c>
      <c r="G12910" s="33">
        <f t="shared" si="1030"/>
        <v>2275</v>
      </c>
      <c r="H12910" s="33"/>
      <c r="I12910" s="1252"/>
      <c r="J12910" s="1252"/>
      <c r="K12910" s="1252"/>
      <c r="L12910" s="1252"/>
      <c r="M12910" s="1252"/>
      <c r="N12910" s="1252"/>
      <c r="O12910" s="1252"/>
      <c r="P12910" s="1252"/>
      <c r="Q12910" s="1252"/>
      <c r="R12910" s="1252"/>
      <c r="S12910" s="1252"/>
      <c r="T12910" s="1252"/>
    </row>
    <row r="12911" spans="1:20" s="1253" customFormat="1" ht="20.100000000000001" customHeight="1">
      <c r="A12911" s="1270"/>
      <c r="B12911" s="1260"/>
      <c r="C12911" s="32" t="s">
        <v>5672</v>
      </c>
      <c r="D12911" s="3" t="s">
        <v>1661</v>
      </c>
      <c r="E12911" s="30">
        <v>0.04</v>
      </c>
      <c r="F12911" s="33">
        <v>30</v>
      </c>
      <c r="G12911" s="30">
        <f t="shared" si="1030"/>
        <v>1.2</v>
      </c>
      <c r="H12911" s="33"/>
      <c r="I12911" s="1252"/>
      <c r="J12911" s="1252"/>
      <c r="K12911" s="1252"/>
      <c r="L12911" s="1252"/>
      <c r="M12911" s="1252"/>
      <c r="N12911" s="1252"/>
      <c r="O12911" s="1252"/>
      <c r="P12911" s="1252"/>
      <c r="Q12911" s="1252"/>
      <c r="R12911" s="1252"/>
      <c r="S12911" s="1252"/>
      <c r="T12911" s="1252"/>
    </row>
    <row r="12912" spans="1:20" s="1253" customFormat="1" ht="20.100000000000001" customHeight="1">
      <c r="A12912" s="1270"/>
      <c r="B12912" s="1260"/>
      <c r="C12912" s="32" t="s">
        <v>5673</v>
      </c>
      <c r="D12912" s="3" t="s">
        <v>1661</v>
      </c>
      <c r="E12912" s="30">
        <v>0.05</v>
      </c>
      <c r="F12912" s="33">
        <v>15</v>
      </c>
      <c r="G12912" s="30">
        <f t="shared" si="1030"/>
        <v>0.75</v>
      </c>
      <c r="H12912" s="33"/>
      <c r="I12912" s="1252"/>
      <c r="J12912" s="1252"/>
      <c r="K12912" s="1252"/>
      <c r="L12912" s="1252"/>
      <c r="M12912" s="1252"/>
      <c r="N12912" s="1252"/>
      <c r="O12912" s="1252"/>
      <c r="P12912" s="1252"/>
      <c r="Q12912" s="1252"/>
      <c r="R12912" s="1252"/>
      <c r="S12912" s="1252"/>
      <c r="T12912" s="1252"/>
    </row>
    <row r="12913" spans="1:20" s="1253" customFormat="1" ht="20.100000000000001" customHeight="1">
      <c r="A12913" s="1271"/>
      <c r="B12913" s="1255"/>
      <c r="C12913" s="32" t="s">
        <v>5674</v>
      </c>
      <c r="D12913" s="3" t="s">
        <v>1661</v>
      </c>
      <c r="E12913" s="33">
        <v>10</v>
      </c>
      <c r="F12913" s="706">
        <v>1.3</v>
      </c>
      <c r="G12913" s="33">
        <f t="shared" si="1030"/>
        <v>13</v>
      </c>
      <c r="H12913" s="33"/>
      <c r="I12913" s="1252"/>
      <c r="J12913" s="1252"/>
      <c r="K12913" s="1252"/>
      <c r="L12913" s="1252"/>
      <c r="M12913" s="1252"/>
      <c r="N12913" s="1252"/>
      <c r="O12913" s="1252"/>
      <c r="P12913" s="1252"/>
      <c r="Q12913" s="1252"/>
      <c r="R12913" s="1252"/>
      <c r="S12913" s="1252"/>
      <c r="T12913" s="1252"/>
    </row>
    <row r="12914" spans="1:20" s="1253" customFormat="1" ht="20.100000000000001" customHeight="1">
      <c r="A12914" s="1271"/>
      <c r="B12914" s="1255"/>
      <c r="C12914" s="32" t="s">
        <v>5675</v>
      </c>
      <c r="D12914" s="3" t="s">
        <v>34</v>
      </c>
      <c r="E12914" s="33">
        <v>10</v>
      </c>
      <c r="F12914" s="706">
        <v>5.8</v>
      </c>
      <c r="G12914" s="33">
        <f t="shared" si="1030"/>
        <v>58</v>
      </c>
      <c r="H12914" s="33"/>
      <c r="I12914" s="1252"/>
      <c r="J12914" s="1252"/>
      <c r="K12914" s="1252"/>
      <c r="L12914" s="1252"/>
      <c r="M12914" s="1252"/>
      <c r="N12914" s="1252"/>
      <c r="O12914" s="1252"/>
      <c r="P12914" s="1252"/>
      <c r="Q12914" s="1252"/>
      <c r="R12914" s="1252"/>
      <c r="S12914" s="1252"/>
      <c r="T12914" s="1252"/>
    </row>
    <row r="12915" spans="1:20" s="1253" customFormat="1" ht="20.100000000000001" customHeight="1">
      <c r="A12915" s="1254"/>
      <c r="B12915" s="1255"/>
      <c r="C12915" s="32" t="s">
        <v>5676</v>
      </c>
      <c r="D12915" s="3" t="s">
        <v>1661</v>
      </c>
      <c r="E12915" s="1005">
        <v>1E-3</v>
      </c>
      <c r="F12915" s="33">
        <v>40</v>
      </c>
      <c r="G12915" s="30">
        <f t="shared" si="1030"/>
        <v>0.04</v>
      </c>
      <c r="H12915" s="33"/>
      <c r="I12915" s="1252"/>
      <c r="J12915" s="1252"/>
      <c r="K12915" s="1252"/>
      <c r="L12915" s="1252"/>
      <c r="M12915" s="1252"/>
      <c r="N12915" s="1252"/>
      <c r="O12915" s="1252"/>
      <c r="P12915" s="1252"/>
      <c r="Q12915" s="1252"/>
      <c r="R12915" s="1252"/>
      <c r="S12915" s="1252"/>
      <c r="T12915" s="1252"/>
    </row>
    <row r="12916" spans="1:20" s="1253" customFormat="1" ht="20.100000000000001" customHeight="1">
      <c r="A12916" s="1254"/>
      <c r="B12916" s="1255"/>
      <c r="C12916" s="32" t="s">
        <v>5677</v>
      </c>
      <c r="D12916" s="3" t="s">
        <v>34</v>
      </c>
      <c r="E12916" s="33">
        <v>10</v>
      </c>
      <c r="F12916" s="30">
        <v>0.45</v>
      </c>
      <c r="G12916" s="30">
        <f t="shared" si="1030"/>
        <v>4.5</v>
      </c>
      <c r="H12916" s="33"/>
      <c r="I12916" s="1252"/>
      <c r="J12916" s="1252"/>
      <c r="K12916" s="1252"/>
      <c r="L12916" s="1252"/>
      <c r="M12916" s="1252"/>
      <c r="N12916" s="1252"/>
      <c r="O12916" s="1252"/>
      <c r="P12916" s="1252"/>
      <c r="Q12916" s="1252"/>
      <c r="R12916" s="1252"/>
      <c r="S12916" s="1252"/>
      <c r="T12916" s="1252"/>
    </row>
    <row r="12917" spans="1:20" s="1253" customFormat="1" ht="20.100000000000001" customHeight="1">
      <c r="A12917" s="1254"/>
      <c r="B12917" s="1255"/>
      <c r="C12917" s="32" t="s">
        <v>261</v>
      </c>
      <c r="D12917" s="3" t="s">
        <v>1661</v>
      </c>
      <c r="E12917" s="706">
        <v>0.1</v>
      </c>
      <c r="F12917" s="706">
        <v>3.5</v>
      </c>
      <c r="G12917" s="30">
        <f t="shared" si="1030"/>
        <v>0.35000000000000003</v>
      </c>
      <c r="H12917" s="33"/>
      <c r="I12917" s="1252"/>
      <c r="J12917" s="1252"/>
      <c r="K12917" s="1252"/>
      <c r="L12917" s="1252"/>
      <c r="M12917" s="1252"/>
      <c r="N12917" s="1252"/>
      <c r="O12917" s="1252"/>
      <c r="P12917" s="1252"/>
      <c r="Q12917" s="1252"/>
      <c r="R12917" s="1252"/>
      <c r="S12917" s="1252"/>
      <c r="T12917" s="1252"/>
    </row>
    <row r="12918" spans="1:20" s="1253" customFormat="1" ht="20.100000000000001" customHeight="1">
      <c r="A12918" s="1254"/>
      <c r="B12918" s="1255"/>
      <c r="C12918" s="32" t="s">
        <v>5606</v>
      </c>
      <c r="D12918" s="3" t="s">
        <v>1649</v>
      </c>
      <c r="E12918" s="706">
        <v>0.5</v>
      </c>
      <c r="F12918" s="33">
        <v>60</v>
      </c>
      <c r="G12918" s="33">
        <f t="shared" si="1030"/>
        <v>30</v>
      </c>
      <c r="H12918" s="33"/>
      <c r="I12918" s="1252"/>
      <c r="J12918" s="1252"/>
      <c r="K12918" s="1252"/>
      <c r="L12918" s="1252"/>
      <c r="M12918" s="1252"/>
      <c r="N12918" s="1252"/>
      <c r="O12918" s="1252"/>
      <c r="P12918" s="1252"/>
      <c r="Q12918" s="1252"/>
      <c r="R12918" s="1252"/>
      <c r="S12918" s="1252"/>
      <c r="T12918" s="1252"/>
    </row>
    <row r="12919" spans="1:20" s="1253" customFormat="1" ht="20.100000000000001" customHeight="1">
      <c r="A12919" s="1254"/>
      <c r="B12919" s="31" t="s">
        <v>35</v>
      </c>
      <c r="C12919" s="32"/>
      <c r="D12919" s="3"/>
      <c r="E12919" s="30"/>
      <c r="F12919" s="30"/>
      <c r="G12919" s="34">
        <f>SUM(G12908:G12918)</f>
        <v>3902.8399999999997</v>
      </c>
      <c r="H12919" s="30"/>
      <c r="I12919" s="1252"/>
      <c r="J12919" s="1252"/>
      <c r="K12919" s="1252"/>
      <c r="L12919" s="1252"/>
      <c r="M12919" s="1252"/>
      <c r="N12919" s="1252"/>
      <c r="O12919" s="1252"/>
      <c r="P12919" s="1252"/>
      <c r="Q12919" s="1252"/>
      <c r="R12919" s="1252"/>
      <c r="S12919" s="1252"/>
      <c r="T12919" s="1252"/>
    </row>
    <row r="12920" spans="1:20" s="1253" customFormat="1" ht="48.75" customHeight="1">
      <c r="A12920" s="1254"/>
      <c r="B12920" s="1264" t="s">
        <v>5544</v>
      </c>
      <c r="C12920" s="32" t="s">
        <v>1934</v>
      </c>
      <c r="D12920" s="3" t="s">
        <v>34</v>
      </c>
      <c r="E12920" s="33">
        <v>40</v>
      </c>
      <c r="F12920" s="706">
        <v>1.2</v>
      </c>
      <c r="G12920" s="33">
        <f>E12920*F12920</f>
        <v>48</v>
      </c>
      <c r="H12920" s="30"/>
      <c r="I12920" s="1252"/>
      <c r="J12920" s="1252"/>
      <c r="K12920" s="1252"/>
      <c r="L12920" s="1252"/>
      <c r="M12920" s="1252"/>
      <c r="N12920" s="1252"/>
      <c r="O12920" s="1252"/>
      <c r="P12920" s="1252"/>
      <c r="Q12920" s="1252"/>
      <c r="R12920" s="1252"/>
      <c r="S12920" s="1252"/>
      <c r="T12920" s="1252"/>
    </row>
    <row r="12921" spans="1:20" s="1253" customFormat="1" ht="20.100000000000001" customHeight="1">
      <c r="A12921" s="1254"/>
      <c r="B12921" s="1255"/>
      <c r="C12921" s="32" t="s">
        <v>5678</v>
      </c>
      <c r="D12921" s="3" t="s">
        <v>34</v>
      </c>
      <c r="E12921" s="33">
        <v>150</v>
      </c>
      <c r="F12921" s="706">
        <v>2</v>
      </c>
      <c r="G12921" s="33">
        <f t="shared" ref="G12921:G12930" si="1031">E12921*F12921</f>
        <v>300</v>
      </c>
      <c r="H12921" s="30"/>
      <c r="I12921" s="1252"/>
      <c r="J12921" s="1252"/>
      <c r="K12921" s="1252"/>
      <c r="L12921" s="1252"/>
      <c r="M12921" s="1252"/>
      <c r="N12921" s="1252"/>
      <c r="O12921" s="1252"/>
      <c r="P12921" s="1252"/>
      <c r="Q12921" s="1252"/>
      <c r="R12921" s="1252"/>
      <c r="S12921" s="1252"/>
      <c r="T12921" s="1252"/>
    </row>
    <row r="12922" spans="1:20" s="1253" customFormat="1" ht="20.100000000000001" customHeight="1">
      <c r="A12922" s="1254"/>
      <c r="B12922" s="1255"/>
      <c r="C12922" s="32" t="s">
        <v>5679</v>
      </c>
      <c r="D12922" s="3" t="s">
        <v>34</v>
      </c>
      <c r="E12922" s="30">
        <v>0.01</v>
      </c>
      <c r="F12922" s="706">
        <v>3.5</v>
      </c>
      <c r="G12922" s="30">
        <f t="shared" si="1031"/>
        <v>3.5000000000000003E-2</v>
      </c>
      <c r="H12922" s="30"/>
      <c r="I12922" s="1252"/>
      <c r="J12922" s="1252"/>
      <c r="K12922" s="1252"/>
      <c r="L12922" s="1252"/>
      <c r="M12922" s="1252"/>
      <c r="N12922" s="1252"/>
      <c r="O12922" s="1252"/>
      <c r="P12922" s="1252"/>
      <c r="Q12922" s="1252"/>
      <c r="R12922" s="1252"/>
      <c r="S12922" s="1252"/>
      <c r="T12922" s="1252"/>
    </row>
    <row r="12923" spans="1:20" s="1253" customFormat="1" ht="20.100000000000001" customHeight="1">
      <c r="A12923" s="1254"/>
      <c r="B12923" s="1255"/>
      <c r="C12923" s="32" t="s">
        <v>5680</v>
      </c>
      <c r="D12923" s="3" t="s">
        <v>34</v>
      </c>
      <c r="E12923" s="33">
        <v>10</v>
      </c>
      <c r="F12923" s="33">
        <v>100</v>
      </c>
      <c r="G12923" s="33">
        <f t="shared" si="1031"/>
        <v>1000</v>
      </c>
      <c r="H12923" s="30"/>
      <c r="I12923" s="1252"/>
      <c r="J12923" s="1252"/>
      <c r="K12923" s="1252"/>
      <c r="L12923" s="1252"/>
      <c r="M12923" s="1252"/>
      <c r="N12923" s="1252"/>
      <c r="O12923" s="1252"/>
      <c r="P12923" s="1252"/>
      <c r="Q12923" s="1252"/>
      <c r="R12923" s="1252"/>
      <c r="S12923" s="1252"/>
      <c r="T12923" s="1252"/>
    </row>
    <row r="12924" spans="1:20" s="1253" customFormat="1" ht="20.100000000000001" customHeight="1">
      <c r="A12924" s="1254"/>
      <c r="B12924" s="1255"/>
      <c r="C12924" s="32" t="s">
        <v>5675</v>
      </c>
      <c r="D12924" s="3" t="s">
        <v>34</v>
      </c>
      <c r="E12924" s="33">
        <v>85</v>
      </c>
      <c r="F12924" s="706">
        <v>1.3</v>
      </c>
      <c r="G12924" s="30">
        <f t="shared" si="1031"/>
        <v>110.5</v>
      </c>
      <c r="H12924" s="30"/>
      <c r="I12924" s="1252"/>
      <c r="J12924" s="1252"/>
      <c r="K12924" s="1252"/>
      <c r="L12924" s="1252"/>
      <c r="M12924" s="1252"/>
      <c r="N12924" s="1252"/>
      <c r="O12924" s="1252"/>
      <c r="P12924" s="1252"/>
      <c r="Q12924" s="1252"/>
      <c r="R12924" s="1252"/>
      <c r="S12924" s="1252"/>
      <c r="T12924" s="1252"/>
    </row>
    <row r="12925" spans="1:20" s="1253" customFormat="1" ht="20.100000000000001" customHeight="1">
      <c r="A12925" s="1254"/>
      <c r="B12925" s="1255"/>
      <c r="C12925" s="32" t="s">
        <v>5681</v>
      </c>
      <c r="D12925" s="3" t="s">
        <v>1661</v>
      </c>
      <c r="E12925" s="33">
        <v>5</v>
      </c>
      <c r="F12925" s="33">
        <v>433</v>
      </c>
      <c r="G12925" s="33">
        <f t="shared" si="1031"/>
        <v>2165</v>
      </c>
      <c r="H12925" s="30"/>
      <c r="I12925" s="1252"/>
      <c r="J12925" s="1252"/>
      <c r="K12925" s="1252"/>
      <c r="L12925" s="1252"/>
      <c r="M12925" s="1252"/>
      <c r="N12925" s="1252"/>
      <c r="O12925" s="1252"/>
      <c r="P12925" s="1252"/>
      <c r="Q12925" s="1252"/>
      <c r="R12925" s="1252"/>
      <c r="S12925" s="1252"/>
      <c r="T12925" s="1252"/>
    </row>
    <row r="12926" spans="1:20" s="1253" customFormat="1" ht="20.100000000000001" customHeight="1">
      <c r="A12926" s="1254"/>
      <c r="B12926" s="1255"/>
      <c r="C12926" s="32" t="s">
        <v>5682</v>
      </c>
      <c r="D12926" s="3" t="s">
        <v>1661</v>
      </c>
      <c r="E12926" s="33">
        <v>10</v>
      </c>
      <c r="F12926" s="33">
        <v>2</v>
      </c>
      <c r="G12926" s="33">
        <f t="shared" si="1031"/>
        <v>20</v>
      </c>
      <c r="H12926" s="30"/>
      <c r="I12926" s="1252"/>
      <c r="J12926" s="1252"/>
      <c r="K12926" s="1252"/>
      <c r="L12926" s="1252"/>
      <c r="M12926" s="1252"/>
      <c r="N12926" s="1252"/>
      <c r="O12926" s="1252"/>
      <c r="P12926" s="1252"/>
      <c r="Q12926" s="1252"/>
      <c r="R12926" s="1252"/>
      <c r="S12926" s="1252"/>
      <c r="T12926" s="1252"/>
    </row>
    <row r="12927" spans="1:20" s="1253" customFormat="1" ht="20.100000000000001" customHeight="1">
      <c r="A12927" s="1254"/>
      <c r="B12927" s="1255"/>
      <c r="C12927" s="32" t="s">
        <v>5676</v>
      </c>
      <c r="D12927" s="3" t="s">
        <v>1661</v>
      </c>
      <c r="E12927" s="1005">
        <v>1E-3</v>
      </c>
      <c r="F12927" s="33">
        <v>40</v>
      </c>
      <c r="G12927" s="30">
        <f t="shared" si="1031"/>
        <v>0.04</v>
      </c>
      <c r="H12927" s="30"/>
      <c r="I12927" s="1252"/>
      <c r="J12927" s="1252"/>
      <c r="K12927" s="1252"/>
      <c r="L12927" s="1252"/>
      <c r="M12927" s="1252"/>
      <c r="N12927" s="1252"/>
      <c r="O12927" s="1252"/>
      <c r="P12927" s="1252"/>
      <c r="Q12927" s="1252"/>
      <c r="R12927" s="1252"/>
      <c r="S12927" s="1252"/>
      <c r="T12927" s="1252"/>
    </row>
    <row r="12928" spans="1:20" s="1253" customFormat="1" ht="20.100000000000001" customHeight="1">
      <c r="A12928" s="1254"/>
      <c r="B12928" s="1255"/>
      <c r="C12928" s="32" t="s">
        <v>5677</v>
      </c>
      <c r="D12928" s="3" t="s">
        <v>34</v>
      </c>
      <c r="E12928" s="33">
        <v>50</v>
      </c>
      <c r="F12928" s="30">
        <v>0.45</v>
      </c>
      <c r="G12928" s="30">
        <f t="shared" si="1031"/>
        <v>22.5</v>
      </c>
      <c r="H12928" s="30"/>
      <c r="I12928" s="1252"/>
      <c r="J12928" s="1252"/>
      <c r="K12928" s="1252"/>
      <c r="L12928" s="1252"/>
      <c r="M12928" s="1252"/>
      <c r="N12928" s="1252"/>
      <c r="O12928" s="1252"/>
      <c r="P12928" s="1252"/>
      <c r="Q12928" s="1252"/>
      <c r="R12928" s="1252"/>
      <c r="S12928" s="1252"/>
      <c r="T12928" s="1252"/>
    </row>
    <row r="12929" spans="1:20" s="1253" customFormat="1" ht="20.100000000000001" customHeight="1">
      <c r="A12929" s="1273"/>
      <c r="B12929" s="391"/>
      <c r="C12929" s="32" t="s">
        <v>261</v>
      </c>
      <c r="D12929" s="3" t="s">
        <v>1661</v>
      </c>
      <c r="E12929" s="33">
        <v>10</v>
      </c>
      <c r="F12929" s="706">
        <v>3.5</v>
      </c>
      <c r="G12929" s="33">
        <f t="shared" si="1031"/>
        <v>35</v>
      </c>
      <c r="H12929" s="30"/>
      <c r="I12929" s="1252"/>
      <c r="J12929" s="1252"/>
      <c r="K12929" s="1252"/>
      <c r="L12929" s="1252"/>
      <c r="M12929" s="1252"/>
      <c r="N12929" s="1252"/>
      <c r="O12929" s="1252"/>
      <c r="P12929" s="1252"/>
      <c r="Q12929" s="1252"/>
      <c r="R12929" s="1252"/>
      <c r="S12929" s="1252"/>
      <c r="T12929" s="1252"/>
    </row>
    <row r="12930" spans="1:20" s="1253" customFormat="1" ht="20.100000000000001" customHeight="1">
      <c r="A12930" s="1273"/>
      <c r="B12930" s="391"/>
      <c r="C12930" s="32" t="s">
        <v>5606</v>
      </c>
      <c r="D12930" s="3" t="s">
        <v>1649</v>
      </c>
      <c r="E12930" s="706">
        <v>0.5</v>
      </c>
      <c r="F12930" s="33">
        <v>80</v>
      </c>
      <c r="G12930" s="33">
        <f t="shared" si="1031"/>
        <v>40</v>
      </c>
      <c r="H12930" s="30"/>
      <c r="I12930" s="1252"/>
      <c r="J12930" s="1252"/>
      <c r="K12930" s="1252"/>
      <c r="L12930" s="1252"/>
      <c r="M12930" s="1252"/>
      <c r="N12930" s="1252"/>
      <c r="O12930" s="1252"/>
      <c r="P12930" s="1252"/>
      <c r="Q12930" s="1252"/>
      <c r="R12930" s="1252"/>
      <c r="S12930" s="1252"/>
      <c r="T12930" s="1252"/>
    </row>
    <row r="12931" spans="1:20" s="1253" customFormat="1" ht="20.100000000000001" customHeight="1">
      <c r="A12931" s="1273"/>
      <c r="B12931" s="31" t="s">
        <v>35</v>
      </c>
      <c r="C12931" s="32"/>
      <c r="D12931" s="32"/>
      <c r="E12931" s="30"/>
      <c r="F12931" s="30"/>
      <c r="G12931" s="34">
        <f>SUM(G12920:G12930)</f>
        <v>3741.0749999999998</v>
      </c>
      <c r="H12931" s="30"/>
      <c r="I12931" s="1252"/>
      <c r="J12931" s="1252"/>
      <c r="K12931" s="1252"/>
      <c r="L12931" s="1252"/>
      <c r="M12931" s="1252"/>
      <c r="N12931" s="1252"/>
      <c r="O12931" s="1252"/>
      <c r="P12931" s="1252"/>
      <c r="Q12931" s="1252"/>
      <c r="R12931" s="1252"/>
      <c r="S12931" s="1252"/>
      <c r="T12931" s="1252"/>
    </row>
    <row r="12932" spans="1:20" s="1253" customFormat="1" ht="36" customHeight="1">
      <c r="A12932" s="1273"/>
      <c r="B12932" s="391" t="s">
        <v>5545</v>
      </c>
      <c r="C12932" s="32" t="s">
        <v>1754</v>
      </c>
      <c r="D12932" s="3" t="s">
        <v>34</v>
      </c>
      <c r="E12932" s="33">
        <v>50</v>
      </c>
      <c r="F12932" s="33">
        <v>7</v>
      </c>
      <c r="G12932" s="33">
        <f>E12932*F12932</f>
        <v>350</v>
      </c>
      <c r="H12932" s="30"/>
      <c r="I12932" s="1252"/>
      <c r="J12932" s="1252"/>
      <c r="K12932" s="1252"/>
      <c r="L12932" s="1252"/>
      <c r="M12932" s="1252"/>
      <c r="N12932" s="1252"/>
      <c r="O12932" s="1252"/>
      <c r="P12932" s="1252"/>
      <c r="Q12932" s="1252"/>
      <c r="R12932" s="1252"/>
      <c r="S12932" s="1252"/>
      <c r="T12932" s="1252"/>
    </row>
    <row r="12933" spans="1:20" s="1253" customFormat="1" ht="20.100000000000001" customHeight="1">
      <c r="A12933" s="1273"/>
      <c r="B12933" s="391"/>
      <c r="C12933" s="32" t="s">
        <v>5683</v>
      </c>
      <c r="D12933" s="3" t="s">
        <v>34</v>
      </c>
      <c r="E12933" s="33">
        <v>50</v>
      </c>
      <c r="F12933" s="706">
        <v>22.5</v>
      </c>
      <c r="G12933" s="33">
        <f t="shared" ref="G12933:G12941" si="1032">E12933*F12933</f>
        <v>1125</v>
      </c>
      <c r="H12933" s="30"/>
      <c r="I12933" s="1252"/>
      <c r="J12933" s="1252"/>
      <c r="K12933" s="1252"/>
      <c r="L12933" s="1252"/>
      <c r="M12933" s="1252"/>
      <c r="N12933" s="1252"/>
      <c r="O12933" s="1252"/>
      <c r="P12933" s="1252"/>
      <c r="Q12933" s="1252"/>
      <c r="R12933" s="1252"/>
      <c r="S12933" s="1252"/>
      <c r="T12933" s="1252"/>
    </row>
    <row r="12934" spans="1:20" s="1253" customFormat="1" ht="20.100000000000001" customHeight="1">
      <c r="A12934" s="1273"/>
      <c r="B12934" s="391"/>
      <c r="C12934" s="32" t="s">
        <v>1879</v>
      </c>
      <c r="D12934" s="3" t="s">
        <v>34</v>
      </c>
      <c r="E12934" s="33">
        <v>150</v>
      </c>
      <c r="F12934" s="33">
        <v>8</v>
      </c>
      <c r="G12934" s="33">
        <f t="shared" si="1032"/>
        <v>1200</v>
      </c>
      <c r="H12934" s="30"/>
      <c r="I12934" s="1252"/>
      <c r="J12934" s="1252"/>
      <c r="K12934" s="1252"/>
      <c r="L12934" s="1252"/>
      <c r="M12934" s="1252"/>
      <c r="N12934" s="1252"/>
      <c r="O12934" s="1252"/>
      <c r="P12934" s="1252"/>
      <c r="Q12934" s="1252"/>
      <c r="R12934" s="1252"/>
      <c r="S12934" s="1252"/>
      <c r="T12934" s="1252"/>
    </row>
    <row r="12935" spans="1:20" s="1253" customFormat="1" ht="20.100000000000001" customHeight="1">
      <c r="A12935" s="1273"/>
      <c r="B12935" s="391"/>
      <c r="C12935" s="32" t="s">
        <v>1677</v>
      </c>
      <c r="D12935" s="3" t="s">
        <v>34</v>
      </c>
      <c r="E12935" s="33">
        <v>70</v>
      </c>
      <c r="F12935" s="30">
        <v>3.5</v>
      </c>
      <c r="G12935" s="33">
        <f t="shared" si="1032"/>
        <v>245</v>
      </c>
      <c r="H12935" s="30"/>
      <c r="I12935" s="1252"/>
      <c r="J12935" s="1252"/>
      <c r="K12935" s="1252"/>
      <c r="L12935" s="1252"/>
      <c r="M12935" s="1252"/>
      <c r="N12935" s="1252"/>
      <c r="O12935" s="1252"/>
      <c r="P12935" s="1252"/>
      <c r="Q12935" s="1252"/>
      <c r="R12935" s="1252"/>
      <c r="S12935" s="1252"/>
      <c r="T12935" s="1252"/>
    </row>
    <row r="12936" spans="1:20" s="1253" customFormat="1" ht="20.100000000000001" customHeight="1">
      <c r="A12936" s="1273"/>
      <c r="B12936" s="391"/>
      <c r="C12936" s="32" t="s">
        <v>1756</v>
      </c>
      <c r="D12936" s="3" t="s">
        <v>34</v>
      </c>
      <c r="E12936" s="33">
        <v>100</v>
      </c>
      <c r="F12936" s="33">
        <v>11</v>
      </c>
      <c r="G12936" s="33">
        <f t="shared" si="1032"/>
        <v>1100</v>
      </c>
      <c r="H12936" s="30"/>
      <c r="I12936" s="1252"/>
      <c r="J12936" s="1252"/>
      <c r="K12936" s="1252"/>
      <c r="L12936" s="1252"/>
      <c r="M12936" s="1252"/>
      <c r="N12936" s="1252"/>
      <c r="O12936" s="1252"/>
      <c r="P12936" s="1252"/>
      <c r="Q12936" s="1252"/>
      <c r="R12936" s="1252"/>
      <c r="S12936" s="1252"/>
      <c r="T12936" s="1252"/>
    </row>
    <row r="12937" spans="1:20" s="1253" customFormat="1" ht="20.100000000000001" customHeight="1">
      <c r="A12937" s="1273"/>
      <c r="B12937" s="391"/>
      <c r="C12937" s="32" t="s">
        <v>5684</v>
      </c>
      <c r="D12937" s="3" t="s">
        <v>1661</v>
      </c>
      <c r="E12937" s="33">
        <v>20</v>
      </c>
      <c r="F12937" s="706">
        <v>1.3</v>
      </c>
      <c r="G12937" s="33">
        <f t="shared" si="1032"/>
        <v>26</v>
      </c>
      <c r="H12937" s="30"/>
      <c r="I12937" s="1252"/>
      <c r="J12937" s="1252"/>
      <c r="K12937" s="1252"/>
      <c r="L12937" s="1252"/>
      <c r="M12937" s="1252"/>
      <c r="N12937" s="1252"/>
      <c r="O12937" s="1252"/>
      <c r="P12937" s="1252"/>
      <c r="Q12937" s="1252"/>
      <c r="R12937" s="1252"/>
      <c r="S12937" s="1252"/>
      <c r="T12937" s="1252"/>
    </row>
    <row r="12938" spans="1:20" s="1253" customFormat="1" ht="20.100000000000001" customHeight="1">
      <c r="A12938" s="1273"/>
      <c r="B12938" s="391"/>
      <c r="C12938" s="32" t="s">
        <v>5676</v>
      </c>
      <c r="D12938" s="3" t="s">
        <v>1661</v>
      </c>
      <c r="E12938" s="1005">
        <v>1E-3</v>
      </c>
      <c r="F12938" s="33">
        <v>40</v>
      </c>
      <c r="G12938" s="30">
        <f t="shared" si="1032"/>
        <v>0.04</v>
      </c>
      <c r="H12938" s="30"/>
      <c r="I12938" s="1252"/>
      <c r="J12938" s="1252"/>
      <c r="K12938" s="1252"/>
      <c r="L12938" s="1252"/>
      <c r="M12938" s="1252"/>
      <c r="N12938" s="1252"/>
      <c r="O12938" s="1252"/>
      <c r="P12938" s="1252"/>
      <c r="Q12938" s="1252"/>
      <c r="R12938" s="1252"/>
      <c r="S12938" s="1252"/>
      <c r="T12938" s="1252"/>
    </row>
    <row r="12939" spans="1:20" s="1253" customFormat="1" ht="20.100000000000001" customHeight="1">
      <c r="A12939" s="1273"/>
      <c r="B12939" s="391"/>
      <c r="C12939" s="32" t="s">
        <v>5677</v>
      </c>
      <c r="D12939" s="3" t="s">
        <v>34</v>
      </c>
      <c r="E12939" s="33">
        <v>10</v>
      </c>
      <c r="F12939" s="30">
        <v>0.45</v>
      </c>
      <c r="G12939" s="706">
        <f t="shared" si="1032"/>
        <v>4.5</v>
      </c>
      <c r="H12939" s="30"/>
      <c r="I12939" s="1252"/>
      <c r="J12939" s="1252"/>
      <c r="K12939" s="1252"/>
      <c r="L12939" s="1252"/>
      <c r="M12939" s="1252"/>
      <c r="N12939" s="1252"/>
      <c r="O12939" s="1252"/>
      <c r="P12939" s="1252"/>
      <c r="Q12939" s="1252"/>
      <c r="R12939" s="1252"/>
      <c r="S12939" s="1252"/>
      <c r="T12939" s="1252"/>
    </row>
    <row r="12940" spans="1:20" s="1253" customFormat="1" ht="20.100000000000001" customHeight="1">
      <c r="A12940" s="1273"/>
      <c r="B12940" s="391"/>
      <c r="C12940" s="32" t="s">
        <v>261</v>
      </c>
      <c r="D12940" s="3" t="s">
        <v>1661</v>
      </c>
      <c r="E12940" s="33">
        <v>10</v>
      </c>
      <c r="F12940" s="706">
        <v>3.5</v>
      </c>
      <c r="G12940" s="33">
        <f t="shared" si="1032"/>
        <v>35</v>
      </c>
      <c r="H12940" s="30"/>
      <c r="I12940" s="1252"/>
      <c r="J12940" s="1252"/>
      <c r="K12940" s="1252"/>
      <c r="L12940" s="1252"/>
      <c r="M12940" s="1252"/>
      <c r="N12940" s="1252"/>
      <c r="O12940" s="1252"/>
      <c r="P12940" s="1252"/>
      <c r="Q12940" s="1252"/>
      <c r="R12940" s="1252"/>
      <c r="S12940" s="1252"/>
      <c r="T12940" s="1252"/>
    </row>
    <row r="12941" spans="1:20" s="1253" customFormat="1" ht="20.100000000000001" customHeight="1">
      <c r="A12941" s="1273"/>
      <c r="B12941" s="391"/>
      <c r="C12941" s="32" t="s">
        <v>5606</v>
      </c>
      <c r="D12941" s="3" t="s">
        <v>1649</v>
      </c>
      <c r="E12941" s="706">
        <v>0.5</v>
      </c>
      <c r="F12941" s="33">
        <v>80</v>
      </c>
      <c r="G12941" s="33">
        <f t="shared" si="1032"/>
        <v>40</v>
      </c>
      <c r="H12941" s="30"/>
      <c r="I12941" s="1252"/>
      <c r="J12941" s="1252"/>
      <c r="K12941" s="1252"/>
      <c r="L12941" s="1252"/>
      <c r="M12941" s="1252"/>
      <c r="N12941" s="1252"/>
      <c r="O12941" s="1252"/>
      <c r="P12941" s="1252"/>
      <c r="Q12941" s="1252"/>
      <c r="R12941" s="1252"/>
      <c r="S12941" s="1252"/>
      <c r="T12941" s="1252"/>
    </row>
    <row r="12942" spans="1:20" s="1253" customFormat="1" ht="20.100000000000001" customHeight="1">
      <c r="A12942" s="1273"/>
      <c r="B12942" s="31" t="s">
        <v>35</v>
      </c>
      <c r="C12942" s="32"/>
      <c r="D12942" s="3"/>
      <c r="E12942" s="30"/>
      <c r="F12942" s="30"/>
      <c r="G12942" s="34">
        <f>SUM(G12932:G12941)</f>
        <v>4125.54</v>
      </c>
      <c r="H12942" s="30"/>
      <c r="I12942" s="1252"/>
      <c r="J12942" s="1252"/>
      <c r="K12942" s="1252"/>
      <c r="L12942" s="1252"/>
      <c r="M12942" s="1252"/>
      <c r="N12942" s="1252"/>
      <c r="O12942" s="1252"/>
      <c r="P12942" s="1252"/>
      <c r="Q12942" s="1252"/>
      <c r="R12942" s="1252"/>
      <c r="S12942" s="1252"/>
      <c r="T12942" s="1252"/>
    </row>
    <row r="12943" spans="1:20" s="1253" customFormat="1" ht="33.75" customHeight="1">
      <c r="A12943" s="1273"/>
      <c r="B12943" s="391" t="s">
        <v>5546</v>
      </c>
      <c r="C12943" s="32" t="s">
        <v>1754</v>
      </c>
      <c r="D12943" s="3" t="s">
        <v>34</v>
      </c>
      <c r="E12943" s="33">
        <v>50</v>
      </c>
      <c r="F12943" s="33">
        <v>7</v>
      </c>
      <c r="G12943" s="33">
        <f>E12943*F12943</f>
        <v>350</v>
      </c>
      <c r="H12943" s="30"/>
      <c r="I12943" s="1252"/>
      <c r="J12943" s="1252"/>
      <c r="K12943" s="1252"/>
      <c r="L12943" s="1252"/>
      <c r="M12943" s="1252"/>
      <c r="N12943" s="1252"/>
      <c r="O12943" s="1252"/>
      <c r="P12943" s="1252"/>
      <c r="Q12943" s="1252"/>
      <c r="R12943" s="1252"/>
      <c r="S12943" s="1252"/>
      <c r="T12943" s="1252"/>
    </row>
    <row r="12944" spans="1:20" s="1253" customFormat="1" ht="20.100000000000001" customHeight="1">
      <c r="A12944" s="1273"/>
      <c r="B12944" s="391"/>
      <c r="C12944" s="32" t="s">
        <v>5683</v>
      </c>
      <c r="D12944" s="3" t="s">
        <v>34</v>
      </c>
      <c r="E12944" s="33">
        <v>50</v>
      </c>
      <c r="F12944" s="706">
        <v>22.5</v>
      </c>
      <c r="G12944" s="33">
        <f t="shared" ref="G12944:G12952" si="1033">E12944*F12944</f>
        <v>1125</v>
      </c>
      <c r="H12944" s="30"/>
      <c r="I12944" s="1252"/>
      <c r="J12944" s="1252"/>
      <c r="K12944" s="1252"/>
      <c r="L12944" s="1252"/>
      <c r="M12944" s="1252"/>
      <c r="N12944" s="1252"/>
      <c r="O12944" s="1252"/>
      <c r="P12944" s="1252"/>
      <c r="Q12944" s="1252"/>
      <c r="R12944" s="1252"/>
      <c r="S12944" s="1252"/>
      <c r="T12944" s="1252"/>
    </row>
    <row r="12945" spans="1:20" s="1253" customFormat="1" ht="20.100000000000001" customHeight="1">
      <c r="A12945" s="1273"/>
      <c r="B12945" s="391"/>
      <c r="C12945" s="32" t="s">
        <v>1879</v>
      </c>
      <c r="D12945" s="3" t="s">
        <v>34</v>
      </c>
      <c r="E12945" s="33">
        <v>150</v>
      </c>
      <c r="F12945" s="33">
        <v>8</v>
      </c>
      <c r="G12945" s="33">
        <f t="shared" si="1033"/>
        <v>1200</v>
      </c>
      <c r="H12945" s="30"/>
      <c r="I12945" s="1252"/>
      <c r="J12945" s="1252"/>
      <c r="K12945" s="1252"/>
      <c r="L12945" s="1252"/>
      <c r="M12945" s="1252"/>
      <c r="N12945" s="1252"/>
      <c r="O12945" s="1252"/>
      <c r="P12945" s="1252"/>
      <c r="Q12945" s="1252"/>
      <c r="R12945" s="1252"/>
      <c r="S12945" s="1252"/>
      <c r="T12945" s="1252"/>
    </row>
    <row r="12946" spans="1:20" s="1253" customFormat="1" ht="20.100000000000001" customHeight="1">
      <c r="A12946" s="1273"/>
      <c r="B12946" s="391"/>
      <c r="C12946" s="32" t="s">
        <v>1677</v>
      </c>
      <c r="D12946" s="3" t="s">
        <v>34</v>
      </c>
      <c r="E12946" s="33">
        <v>70</v>
      </c>
      <c r="F12946" s="30">
        <v>3.5</v>
      </c>
      <c r="G12946" s="33">
        <f t="shared" si="1033"/>
        <v>245</v>
      </c>
      <c r="H12946" s="30"/>
      <c r="I12946" s="1252"/>
      <c r="J12946" s="1252"/>
      <c r="K12946" s="1252"/>
      <c r="L12946" s="1252"/>
      <c r="M12946" s="1252"/>
      <c r="N12946" s="1252"/>
      <c r="O12946" s="1252"/>
      <c r="P12946" s="1252"/>
      <c r="Q12946" s="1252"/>
      <c r="R12946" s="1252"/>
      <c r="S12946" s="1252"/>
      <c r="T12946" s="1252"/>
    </row>
    <row r="12947" spans="1:20" s="1253" customFormat="1" ht="20.100000000000001" customHeight="1">
      <c r="A12947" s="1273"/>
      <c r="B12947" s="391"/>
      <c r="C12947" s="32" t="s">
        <v>1756</v>
      </c>
      <c r="D12947" s="3" t="s">
        <v>34</v>
      </c>
      <c r="E12947" s="33">
        <v>100</v>
      </c>
      <c r="F12947" s="33">
        <v>11</v>
      </c>
      <c r="G12947" s="33">
        <f t="shared" si="1033"/>
        <v>1100</v>
      </c>
      <c r="H12947" s="30"/>
      <c r="I12947" s="1252"/>
      <c r="J12947" s="1252"/>
      <c r="K12947" s="1252"/>
      <c r="L12947" s="1252"/>
      <c r="M12947" s="1252"/>
      <c r="N12947" s="1252"/>
      <c r="O12947" s="1252"/>
      <c r="P12947" s="1252"/>
      <c r="Q12947" s="1252"/>
      <c r="R12947" s="1252"/>
      <c r="S12947" s="1252"/>
      <c r="T12947" s="1252"/>
    </row>
    <row r="12948" spans="1:20" s="1253" customFormat="1" ht="20.100000000000001" customHeight="1">
      <c r="A12948" s="1273"/>
      <c r="B12948" s="391"/>
      <c r="C12948" s="32" t="s">
        <v>5684</v>
      </c>
      <c r="D12948" s="3" t="s">
        <v>1661</v>
      </c>
      <c r="E12948" s="33">
        <v>20</v>
      </c>
      <c r="F12948" s="706">
        <v>1.3</v>
      </c>
      <c r="G12948" s="33">
        <f t="shared" si="1033"/>
        <v>26</v>
      </c>
      <c r="H12948" s="30"/>
      <c r="I12948" s="1252"/>
      <c r="J12948" s="1252"/>
      <c r="K12948" s="1252"/>
      <c r="L12948" s="1252"/>
      <c r="M12948" s="1252"/>
      <c r="N12948" s="1252"/>
      <c r="O12948" s="1252"/>
      <c r="P12948" s="1252"/>
      <c r="Q12948" s="1252"/>
      <c r="R12948" s="1252"/>
      <c r="S12948" s="1252"/>
      <c r="T12948" s="1252"/>
    </row>
    <row r="12949" spans="1:20" s="1253" customFormat="1" ht="20.100000000000001" customHeight="1">
      <c r="A12949" s="1273"/>
      <c r="B12949" s="391"/>
      <c r="C12949" s="32" t="s">
        <v>5676</v>
      </c>
      <c r="D12949" s="3" t="s">
        <v>1661</v>
      </c>
      <c r="E12949" s="1005">
        <v>1E-3</v>
      </c>
      <c r="F12949" s="33">
        <v>40</v>
      </c>
      <c r="G12949" s="30">
        <f t="shared" si="1033"/>
        <v>0.04</v>
      </c>
      <c r="H12949" s="30"/>
      <c r="I12949" s="1252"/>
      <c r="J12949" s="1252"/>
      <c r="K12949" s="1252"/>
      <c r="L12949" s="1252"/>
      <c r="M12949" s="1252"/>
      <c r="N12949" s="1252"/>
      <c r="O12949" s="1252"/>
      <c r="P12949" s="1252"/>
      <c r="Q12949" s="1252"/>
      <c r="R12949" s="1252"/>
      <c r="S12949" s="1252"/>
      <c r="T12949" s="1252"/>
    </row>
    <row r="12950" spans="1:20" s="1253" customFormat="1" ht="20.100000000000001" customHeight="1">
      <c r="A12950" s="1273"/>
      <c r="B12950" s="391"/>
      <c r="C12950" s="32" t="s">
        <v>5677</v>
      </c>
      <c r="D12950" s="3" t="s">
        <v>34</v>
      </c>
      <c r="E12950" s="33">
        <v>10</v>
      </c>
      <c r="F12950" s="30">
        <v>0.45</v>
      </c>
      <c r="G12950" s="706">
        <f t="shared" si="1033"/>
        <v>4.5</v>
      </c>
      <c r="H12950" s="30"/>
      <c r="I12950" s="1252"/>
      <c r="J12950" s="1252"/>
      <c r="K12950" s="1252"/>
      <c r="L12950" s="1252"/>
      <c r="M12950" s="1252"/>
      <c r="N12950" s="1252"/>
      <c r="O12950" s="1252"/>
      <c r="P12950" s="1252"/>
      <c r="Q12950" s="1252"/>
      <c r="R12950" s="1252"/>
      <c r="S12950" s="1252"/>
      <c r="T12950" s="1252"/>
    </row>
    <row r="12951" spans="1:20" s="1253" customFormat="1" ht="20.100000000000001" customHeight="1">
      <c r="A12951" s="1273"/>
      <c r="B12951" s="391"/>
      <c r="C12951" s="32" t="s">
        <v>261</v>
      </c>
      <c r="D12951" s="3" t="s">
        <v>1661</v>
      </c>
      <c r="E12951" s="33">
        <v>10</v>
      </c>
      <c r="F12951" s="706">
        <v>3.5</v>
      </c>
      <c r="G12951" s="33">
        <f t="shared" si="1033"/>
        <v>35</v>
      </c>
      <c r="H12951" s="30"/>
      <c r="I12951" s="1252"/>
      <c r="J12951" s="1252"/>
      <c r="K12951" s="1252"/>
      <c r="L12951" s="1252"/>
      <c r="M12951" s="1252"/>
      <c r="N12951" s="1252"/>
      <c r="O12951" s="1252"/>
      <c r="P12951" s="1252"/>
      <c r="Q12951" s="1252"/>
      <c r="R12951" s="1252"/>
      <c r="S12951" s="1252"/>
      <c r="T12951" s="1252"/>
    </row>
    <row r="12952" spans="1:20" s="1253" customFormat="1" ht="20.100000000000001" customHeight="1">
      <c r="A12952" s="1273"/>
      <c r="B12952" s="391"/>
      <c r="C12952" s="32" t="s">
        <v>5606</v>
      </c>
      <c r="D12952" s="3" t="s">
        <v>1649</v>
      </c>
      <c r="E12952" s="706">
        <v>0.5</v>
      </c>
      <c r="F12952" s="33">
        <v>80</v>
      </c>
      <c r="G12952" s="33">
        <f t="shared" si="1033"/>
        <v>40</v>
      </c>
      <c r="H12952" s="30"/>
      <c r="I12952" s="1252"/>
      <c r="J12952" s="1252"/>
      <c r="K12952" s="1252"/>
      <c r="L12952" s="1252"/>
      <c r="M12952" s="1252"/>
      <c r="N12952" s="1252"/>
      <c r="O12952" s="1252"/>
      <c r="P12952" s="1252"/>
      <c r="Q12952" s="1252"/>
      <c r="R12952" s="1252"/>
      <c r="S12952" s="1252"/>
      <c r="T12952" s="1252"/>
    </row>
    <row r="12953" spans="1:20" s="1253" customFormat="1" ht="20.100000000000001" customHeight="1">
      <c r="A12953" s="1273"/>
      <c r="B12953" s="31" t="s">
        <v>35</v>
      </c>
      <c r="C12953" s="32"/>
      <c r="D12953" s="32"/>
      <c r="E12953" s="30"/>
      <c r="F12953" s="30"/>
      <c r="G12953" s="34">
        <f>SUM(G12943:G12952)</f>
        <v>4125.54</v>
      </c>
      <c r="H12953" s="30"/>
      <c r="I12953" s="1252"/>
      <c r="J12953" s="1252"/>
      <c r="K12953" s="1252"/>
      <c r="L12953" s="1252"/>
      <c r="M12953" s="1252"/>
      <c r="N12953" s="1252"/>
      <c r="O12953" s="1252"/>
      <c r="P12953" s="1252"/>
      <c r="Q12953" s="1252"/>
      <c r="R12953" s="1252"/>
      <c r="S12953" s="1252"/>
      <c r="T12953" s="1252"/>
    </row>
    <row r="12954" spans="1:20" s="1276" customFormat="1" ht="35.25" customHeight="1">
      <c r="A12954" s="1236" t="s">
        <v>6021</v>
      </c>
      <c r="B12954" s="1114" t="s">
        <v>5431</v>
      </c>
      <c r="C12954" s="1274" t="s">
        <v>5685</v>
      </c>
      <c r="D12954" s="1241"/>
      <c r="E12954" s="1242"/>
      <c r="F12954" s="1242"/>
      <c r="G12954" s="309"/>
      <c r="H12954" s="1257"/>
      <c r="I12954" s="1275"/>
      <c r="J12954" s="1275"/>
      <c r="K12954" s="1275"/>
      <c r="L12954" s="1275"/>
      <c r="M12954" s="1275"/>
      <c r="N12954" s="1275"/>
      <c r="O12954" s="1275"/>
      <c r="P12954" s="1275"/>
      <c r="Q12954" s="1275"/>
      <c r="R12954" s="1275"/>
      <c r="S12954" s="1275"/>
      <c r="T12954" s="1275"/>
    </row>
    <row r="12955" spans="1:20" s="1276" customFormat="1" ht="28.5" customHeight="1">
      <c r="A12955" s="1217">
        <v>18</v>
      </c>
      <c r="B12955" s="1111" t="s">
        <v>6222</v>
      </c>
      <c r="C12955" s="1217"/>
      <c r="D12955" s="1111"/>
      <c r="E12955" s="1217"/>
      <c r="F12955" s="1111"/>
      <c r="G12955" s="1323"/>
      <c r="H12955" s="1111"/>
      <c r="I12955" s="1275"/>
      <c r="J12955" s="1275"/>
      <c r="K12955" s="1275"/>
      <c r="L12955" s="1275"/>
      <c r="M12955" s="1275"/>
      <c r="N12955" s="1275"/>
      <c r="O12955" s="1275"/>
      <c r="P12955" s="1275"/>
      <c r="Q12955" s="1275"/>
      <c r="R12955" s="1275"/>
      <c r="S12955" s="1275"/>
      <c r="T12955" s="1275"/>
    </row>
    <row r="12956" spans="1:20" s="1701" customFormat="1" ht="28.5" customHeight="1">
      <c r="A12956" s="1141" t="s">
        <v>5399</v>
      </c>
      <c r="B12956" s="1134" t="s">
        <v>6223</v>
      </c>
      <c r="C12956" s="1282" t="s">
        <v>5685</v>
      </c>
      <c r="D12956" s="1114"/>
      <c r="E12956" s="1113"/>
      <c r="F12956" s="1114"/>
      <c r="G12956" s="1803">
        <v>0</v>
      </c>
      <c r="H12956" s="1114"/>
      <c r="I12956" s="1804"/>
      <c r="J12956" s="1804"/>
      <c r="K12956" s="1804"/>
      <c r="L12956" s="1804"/>
      <c r="M12956" s="1804"/>
      <c r="N12956" s="1804"/>
      <c r="O12956" s="1804"/>
      <c r="P12956" s="1804"/>
      <c r="Q12956" s="1804"/>
      <c r="R12956" s="1804"/>
      <c r="S12956" s="1804"/>
      <c r="T12956" s="1804"/>
    </row>
    <row r="12957" spans="1:20" s="1701" customFormat="1" ht="28.5" customHeight="1">
      <c r="A12957" s="1141" t="s">
        <v>5401</v>
      </c>
      <c r="B12957" s="1134" t="s">
        <v>6224</v>
      </c>
      <c r="C12957" s="1282"/>
      <c r="D12957" s="1114"/>
      <c r="E12957" s="1113"/>
      <c r="F12957" s="1114"/>
      <c r="G12957" s="1803"/>
      <c r="H12957" s="1114"/>
      <c r="I12957" s="1804"/>
      <c r="J12957" s="1804"/>
      <c r="K12957" s="1804"/>
      <c r="L12957" s="1804"/>
      <c r="M12957" s="1804"/>
      <c r="N12957" s="1804"/>
      <c r="O12957" s="1804"/>
      <c r="P12957" s="1804"/>
      <c r="Q12957" s="1804"/>
      <c r="R12957" s="1804"/>
      <c r="S12957" s="1804"/>
      <c r="T12957" s="1804"/>
    </row>
    <row r="12958" spans="1:20" s="1276" customFormat="1" ht="108.75" customHeight="1">
      <c r="A12958" s="1141" t="s">
        <v>5402</v>
      </c>
      <c r="B12958" s="1114" t="s">
        <v>5447</v>
      </c>
      <c r="C12958" s="1274" t="s">
        <v>5685</v>
      </c>
      <c r="D12958" s="1277"/>
      <c r="E12958" s="1278"/>
      <c r="F12958" s="1279"/>
      <c r="G12958" s="1345">
        <v>0</v>
      </c>
      <c r="H12958" s="1345"/>
      <c r="I12958" s="1275"/>
      <c r="J12958" s="1275"/>
      <c r="K12958" s="1275"/>
      <c r="L12958" s="1275"/>
      <c r="M12958" s="1275"/>
      <c r="N12958" s="1275"/>
      <c r="O12958" s="1275"/>
      <c r="P12958" s="1275"/>
      <c r="Q12958" s="1275"/>
      <c r="R12958" s="1275"/>
      <c r="S12958" s="1275"/>
      <c r="T12958" s="1275"/>
    </row>
    <row r="12959" spans="1:20" s="1276" customFormat="1" ht="42.75" customHeight="1">
      <c r="A12959" s="1141" t="s">
        <v>5444</v>
      </c>
      <c r="B12959" s="1114" t="s">
        <v>5448</v>
      </c>
      <c r="C12959" s="1274" t="s">
        <v>5685</v>
      </c>
      <c r="D12959" s="1278"/>
      <c r="E12959" s="1280"/>
      <c r="F12959" s="1280"/>
      <c r="G12959" s="1587">
        <v>0</v>
      </c>
      <c r="H12959" s="1237"/>
      <c r="I12959" s="1275"/>
      <c r="J12959" s="1275"/>
      <c r="K12959" s="1275"/>
      <c r="L12959" s="1275"/>
      <c r="M12959" s="1275"/>
      <c r="N12959" s="1275"/>
      <c r="O12959" s="1275"/>
      <c r="P12959" s="1275"/>
      <c r="Q12959" s="1275"/>
      <c r="R12959" s="1275"/>
      <c r="S12959" s="1275"/>
      <c r="T12959" s="1275"/>
    </row>
    <row r="12960" spans="1:20" s="1276" customFormat="1" ht="30" customHeight="1">
      <c r="A12960" s="1151">
        <v>19</v>
      </c>
      <c r="B12960" s="1111" t="s">
        <v>5433</v>
      </c>
      <c r="C12960" s="1111"/>
      <c r="D12960" s="1111"/>
      <c r="E12960" s="1111"/>
      <c r="F12960" s="1111"/>
      <c r="G12960" s="1111"/>
      <c r="H12960" s="1111"/>
      <c r="I12960" s="1275"/>
      <c r="J12960" s="1275"/>
      <c r="K12960" s="1275"/>
      <c r="L12960" s="1275"/>
      <c r="M12960" s="1275"/>
      <c r="N12960" s="1275"/>
      <c r="O12960" s="1275"/>
      <c r="P12960" s="1275"/>
      <c r="Q12960" s="1275"/>
      <c r="R12960" s="1275"/>
      <c r="S12960" s="1275"/>
      <c r="T12960" s="1275"/>
    </row>
    <row r="12961" spans="1:29" s="1276" customFormat="1" ht="33" customHeight="1">
      <c r="A12961" s="1287" t="s">
        <v>5404</v>
      </c>
      <c r="B12961" s="960" t="s">
        <v>5435</v>
      </c>
      <c r="C12961" s="1274"/>
      <c r="D12961" s="1278"/>
      <c r="E12961" s="1280"/>
      <c r="F12961" s="1280"/>
      <c r="G12961" s="1587">
        <v>0</v>
      </c>
      <c r="H12961" s="1237"/>
      <c r="I12961" s="1275"/>
      <c r="J12961" s="1275"/>
      <c r="K12961" s="1275"/>
      <c r="L12961" s="1275"/>
      <c r="M12961" s="1275"/>
      <c r="N12961" s="1275"/>
      <c r="O12961" s="1275"/>
      <c r="P12961" s="1275"/>
      <c r="Q12961" s="1275"/>
      <c r="R12961" s="1275"/>
      <c r="S12961" s="1275"/>
      <c r="T12961" s="1275"/>
    </row>
    <row r="12962" spans="1:29" s="1276" customFormat="1" ht="20.25" customHeight="1">
      <c r="A12962" s="1110" t="s">
        <v>6022</v>
      </c>
      <c r="B12962" s="2030" t="s">
        <v>5437</v>
      </c>
      <c r="C12962" s="2030"/>
      <c r="D12962" s="2030"/>
      <c r="E12962" s="2030"/>
      <c r="F12962" s="2030"/>
      <c r="G12962" s="2030"/>
      <c r="H12962" s="2030"/>
      <c r="I12962" s="1275"/>
      <c r="J12962" s="1275"/>
      <c r="K12962" s="1275"/>
      <c r="L12962" s="1275"/>
      <c r="M12962" s="1275"/>
      <c r="N12962" s="1275"/>
      <c r="O12962" s="1275"/>
      <c r="P12962" s="1275"/>
      <c r="Q12962" s="1275"/>
      <c r="R12962" s="1275"/>
      <c r="S12962" s="1275"/>
      <c r="T12962" s="1275"/>
    </row>
    <row r="12963" spans="1:29" s="1701" customFormat="1" ht="33.75" customHeight="1">
      <c r="A12963" s="1842"/>
      <c r="B12963" s="1833" t="s">
        <v>6247</v>
      </c>
      <c r="C12963" s="1309"/>
      <c r="D12963" s="1309"/>
      <c r="E12963" s="1309"/>
      <c r="F12963" s="1309"/>
      <c r="G12963" s="1309"/>
      <c r="H12963" s="1843"/>
      <c r="I12963" s="1804"/>
      <c r="J12963" s="1804"/>
      <c r="K12963" s="1804"/>
      <c r="L12963" s="1804"/>
      <c r="M12963" s="1804"/>
      <c r="N12963" s="1804"/>
      <c r="O12963" s="1804"/>
      <c r="P12963" s="1804"/>
      <c r="Q12963" s="1804"/>
      <c r="R12963" s="1804"/>
      <c r="S12963" s="1804"/>
      <c r="T12963" s="1804"/>
    </row>
    <row r="12964" spans="1:29" s="1253" customFormat="1" ht="43.5" customHeight="1">
      <c r="A12964" s="1254" t="s">
        <v>5409</v>
      </c>
      <c r="B12964" s="1240" t="s">
        <v>6178</v>
      </c>
      <c r="C12964" s="303" t="s">
        <v>5055</v>
      </c>
      <c r="D12964" s="1609" t="s">
        <v>40</v>
      </c>
      <c r="E12964" s="258">
        <v>5</v>
      </c>
      <c r="F12964" s="649">
        <f>4500/500</f>
        <v>9</v>
      </c>
      <c r="G12964" s="701">
        <f t="shared" ref="G12964:G12965" si="1034">E12964*F12964</f>
        <v>45</v>
      </c>
      <c r="H12964" s="1258"/>
      <c r="I12964" s="1252"/>
      <c r="J12964" s="1252"/>
      <c r="K12964" s="1252"/>
      <c r="L12964" s="1252"/>
      <c r="M12964" s="1252"/>
      <c r="N12964" s="1252"/>
      <c r="O12964" s="1252"/>
      <c r="P12964" s="1252"/>
      <c r="Q12964" s="1252"/>
      <c r="R12964" s="1252"/>
      <c r="S12964" s="1252"/>
      <c r="T12964" s="1252"/>
      <c r="U12964" s="1252"/>
      <c r="V12964" s="1252"/>
      <c r="W12964" s="1252"/>
      <c r="X12964" s="1252"/>
      <c r="Y12964" s="1252"/>
      <c r="Z12964" s="1252"/>
      <c r="AA12964" s="1252"/>
      <c r="AB12964" s="1252"/>
      <c r="AC12964" s="1252"/>
    </row>
    <row r="12965" spans="1:29" s="1253" customFormat="1" ht="21.75" customHeight="1">
      <c r="A12965" s="1254"/>
      <c r="B12965" s="1240"/>
      <c r="C12965" s="425" t="s">
        <v>5518</v>
      </c>
      <c r="D12965" s="1609" t="s">
        <v>40</v>
      </c>
      <c r="E12965" s="258">
        <v>1</v>
      </c>
      <c r="F12965" s="649">
        <v>90</v>
      </c>
      <c r="G12965" s="701">
        <f t="shared" si="1034"/>
        <v>90</v>
      </c>
      <c r="H12965" s="1258"/>
      <c r="I12965" s="1252"/>
      <c r="J12965" s="1252"/>
      <c r="K12965" s="1252"/>
      <c r="L12965" s="1252"/>
      <c r="M12965" s="1252"/>
      <c r="N12965" s="1252"/>
      <c r="O12965" s="1252"/>
      <c r="P12965" s="1252"/>
      <c r="Q12965" s="1252"/>
      <c r="R12965" s="1252"/>
      <c r="S12965" s="1252"/>
      <c r="T12965" s="1252"/>
      <c r="U12965" s="1252"/>
      <c r="V12965" s="1252"/>
      <c r="W12965" s="1252"/>
      <c r="X12965" s="1252"/>
      <c r="Y12965" s="1252"/>
      <c r="Z12965" s="1252"/>
      <c r="AA12965" s="1252"/>
      <c r="AB12965" s="1252"/>
      <c r="AC12965" s="1252"/>
    </row>
    <row r="12966" spans="1:29" s="1253" customFormat="1" ht="21" customHeight="1">
      <c r="A12966" s="1254"/>
      <c r="B12966" s="1240"/>
      <c r="C12966" s="425" t="s">
        <v>5057</v>
      </c>
      <c r="D12966" s="1609" t="s">
        <v>40</v>
      </c>
      <c r="E12966" s="258">
        <v>1</v>
      </c>
      <c r="F12966" s="649">
        <v>28</v>
      </c>
      <c r="G12966" s="701">
        <f t="shared" ref="G12966" si="1035">E12966*F12966</f>
        <v>28</v>
      </c>
      <c r="H12966" s="1258"/>
      <c r="I12966" s="1252"/>
      <c r="J12966" s="1252"/>
      <c r="K12966" s="1252"/>
      <c r="L12966" s="1252"/>
      <c r="M12966" s="1252"/>
      <c r="N12966" s="1252"/>
      <c r="O12966" s="1252"/>
      <c r="P12966" s="1252"/>
      <c r="Q12966" s="1252"/>
      <c r="R12966" s="1252"/>
      <c r="S12966" s="1252"/>
      <c r="T12966" s="1252"/>
      <c r="U12966" s="1252"/>
      <c r="V12966" s="1252"/>
      <c r="W12966" s="1252"/>
      <c r="X12966" s="1252"/>
      <c r="Y12966" s="1252"/>
      <c r="Z12966" s="1252"/>
      <c r="AA12966" s="1252"/>
      <c r="AB12966" s="1252"/>
      <c r="AC12966" s="1252"/>
    </row>
    <row r="12967" spans="1:29" s="1253" customFormat="1" ht="16.5" customHeight="1">
      <c r="A12967" s="1254"/>
      <c r="B12967" s="1240" t="s">
        <v>35</v>
      </c>
      <c r="C12967" s="425"/>
      <c r="D12967" s="1609"/>
      <c r="E12967" s="258"/>
      <c r="F12967" s="649"/>
      <c r="G12967" s="1533">
        <f>SUM(G12964:G12966)</f>
        <v>163</v>
      </c>
      <c r="H12967" s="1258"/>
      <c r="I12967" s="1252"/>
      <c r="J12967" s="1252"/>
      <c r="K12967" s="1252"/>
      <c r="L12967" s="1252"/>
      <c r="M12967" s="1252"/>
      <c r="N12967" s="1252"/>
      <c r="O12967" s="1252"/>
      <c r="P12967" s="1252"/>
      <c r="Q12967" s="1252"/>
      <c r="R12967" s="1252"/>
      <c r="S12967" s="1252"/>
      <c r="T12967" s="1252"/>
      <c r="U12967" s="1252"/>
      <c r="V12967" s="1252"/>
      <c r="W12967" s="1252"/>
      <c r="X12967" s="1252"/>
      <c r="Y12967" s="1252"/>
      <c r="Z12967" s="1252"/>
      <c r="AA12967" s="1252"/>
      <c r="AB12967" s="1252"/>
      <c r="AC12967" s="1252"/>
    </row>
    <row r="12968" spans="1:29" s="1701" customFormat="1" ht="47.25">
      <c r="A12968" s="1240" t="s">
        <v>5413</v>
      </c>
      <c r="B12968" s="1240" t="s">
        <v>6199</v>
      </c>
      <c r="C12968" s="1240"/>
      <c r="D12968" s="1240"/>
      <c r="E12968" s="1240"/>
      <c r="F12968" s="1240"/>
      <c r="G12968" s="1846">
        <f>G12979/35</f>
        <v>284.51142857142855</v>
      </c>
      <c r="H12968" s="1240"/>
    </row>
    <row r="12969" spans="1:29" s="1701" customFormat="1" ht="15.75">
      <c r="A12969" s="1703"/>
      <c r="B12969" s="1199" t="s">
        <v>5542</v>
      </c>
      <c r="C12969" s="1184" t="s">
        <v>5669</v>
      </c>
      <c r="D12969" s="1185" t="s">
        <v>663</v>
      </c>
      <c r="E12969" s="1184">
        <v>1</v>
      </c>
      <c r="F12969" s="1202">
        <v>242682</v>
      </c>
      <c r="G12969" s="1188">
        <v>4412.3999999999996</v>
      </c>
      <c r="H12969" s="1185"/>
    </row>
    <row r="12970" spans="1:29" s="1701" customFormat="1" ht="25.5">
      <c r="A12970" s="1703"/>
      <c r="B12970" s="1199"/>
      <c r="C12970" s="1184" t="s">
        <v>5670</v>
      </c>
      <c r="D12970" s="1185" t="s">
        <v>4918</v>
      </c>
      <c r="E12970" s="1184">
        <v>10</v>
      </c>
      <c r="F12970" s="1202">
        <v>9500</v>
      </c>
      <c r="G12970" s="1188">
        <v>989.58333333333337</v>
      </c>
      <c r="H12970" s="1185"/>
    </row>
    <row r="12971" spans="1:29" s="1701" customFormat="1" ht="25.5">
      <c r="A12971" s="1703"/>
      <c r="B12971" s="1199"/>
      <c r="C12971" s="1184" t="s">
        <v>4878</v>
      </c>
      <c r="D12971" s="1185" t="s">
        <v>4879</v>
      </c>
      <c r="E12971" s="1184">
        <v>10</v>
      </c>
      <c r="F12971" s="1202">
        <v>82900</v>
      </c>
      <c r="G12971" s="1188">
        <v>829</v>
      </c>
      <c r="H12971" s="1185"/>
    </row>
    <row r="12972" spans="1:29" s="1701" customFormat="1" ht="25.5">
      <c r="A12972" s="1703"/>
      <c r="B12972" s="1199"/>
      <c r="C12972" s="1184" t="s">
        <v>5599</v>
      </c>
      <c r="D12972" s="1185" t="s">
        <v>40</v>
      </c>
      <c r="E12972" s="1184">
        <v>1</v>
      </c>
      <c r="F12972" s="1202">
        <v>600</v>
      </c>
      <c r="G12972" s="1188">
        <v>600</v>
      </c>
      <c r="H12972" s="1185"/>
    </row>
    <row r="12973" spans="1:29" s="1701" customFormat="1" ht="15.75">
      <c r="A12973" s="1703"/>
      <c r="B12973" s="1199"/>
      <c r="C12973" s="1184" t="s">
        <v>5594</v>
      </c>
      <c r="D12973" s="1185" t="s">
        <v>4964</v>
      </c>
      <c r="E12973" s="1184">
        <v>1</v>
      </c>
      <c r="F12973" s="1202">
        <v>23000</v>
      </c>
      <c r="G12973" s="1188">
        <v>239.58333333333334</v>
      </c>
      <c r="H12973" s="1185"/>
    </row>
    <row r="12974" spans="1:29" s="1701" customFormat="1" ht="15.75">
      <c r="A12974" s="1703"/>
      <c r="B12974" s="1199"/>
      <c r="C12974" s="1184" t="s">
        <v>5595</v>
      </c>
      <c r="D12974" s="1185" t="s">
        <v>4964</v>
      </c>
      <c r="E12974" s="1184">
        <v>1</v>
      </c>
      <c r="F12974" s="1202">
        <v>22000</v>
      </c>
      <c r="G12974" s="1188">
        <v>229.16666666666666</v>
      </c>
      <c r="H12974" s="1185"/>
    </row>
    <row r="12975" spans="1:29" s="1701" customFormat="1" ht="15.75">
      <c r="A12975" s="1703"/>
      <c r="B12975" s="1199"/>
      <c r="C12975" s="1184" t="s">
        <v>5596</v>
      </c>
      <c r="D12975" s="1185" t="s">
        <v>4964</v>
      </c>
      <c r="E12975" s="1184">
        <v>1</v>
      </c>
      <c r="F12975" s="1202">
        <v>23000</v>
      </c>
      <c r="G12975" s="1188">
        <v>239.58333333333334</v>
      </c>
      <c r="H12975" s="1185"/>
    </row>
    <row r="12976" spans="1:29" s="1701" customFormat="1" ht="25.5">
      <c r="A12976" s="1703"/>
      <c r="B12976" s="1199"/>
      <c r="C12976" s="1184" t="s">
        <v>5597</v>
      </c>
      <c r="D12976" s="1185" t="s">
        <v>4918</v>
      </c>
      <c r="E12976" s="1184">
        <v>10</v>
      </c>
      <c r="F12976" s="1202">
        <v>9500</v>
      </c>
      <c r="G12976" s="1188">
        <v>989.58333333333337</v>
      </c>
      <c r="H12976" s="1185"/>
    </row>
    <row r="12977" spans="1:29" s="1701" customFormat="1" ht="25.5">
      <c r="A12977" s="1703"/>
      <c r="B12977" s="1199"/>
      <c r="C12977" s="1184" t="s">
        <v>4878</v>
      </c>
      <c r="D12977" s="1185" t="s">
        <v>4879</v>
      </c>
      <c r="E12977" s="1184">
        <v>10</v>
      </c>
      <c r="F12977" s="1202">
        <v>82900</v>
      </c>
      <c r="G12977" s="1188">
        <v>829</v>
      </c>
      <c r="H12977" s="1185"/>
    </row>
    <row r="12978" spans="1:29" s="1701" customFormat="1" ht="25.5">
      <c r="A12978" s="1703"/>
      <c r="B12978" s="1199"/>
      <c r="C12978" s="1184" t="s">
        <v>5599</v>
      </c>
      <c r="D12978" s="1185" t="s">
        <v>40</v>
      </c>
      <c r="E12978" s="1184">
        <v>1</v>
      </c>
      <c r="F12978" s="1202">
        <v>600</v>
      </c>
      <c r="G12978" s="1188">
        <v>600</v>
      </c>
      <c r="H12978" s="1185"/>
    </row>
    <row r="12979" spans="1:29" s="1701" customFormat="1" ht="15.75">
      <c r="A12979" s="1703"/>
      <c r="B12979" s="1191" t="s">
        <v>35</v>
      </c>
      <c r="C12979" s="1184"/>
      <c r="D12979" s="1185"/>
      <c r="E12979" s="1184"/>
      <c r="F12979" s="1202"/>
      <c r="G12979" s="1188">
        <v>9957.9</v>
      </c>
      <c r="H12979" s="1185"/>
    </row>
    <row r="12980" spans="1:29" s="1701" customFormat="1" ht="28.5">
      <c r="A12980" s="1844"/>
      <c r="B12980" s="1833" t="s">
        <v>6248</v>
      </c>
      <c r="C12980" s="1184"/>
      <c r="D12980" s="1185"/>
      <c r="E12980" s="1184"/>
      <c r="F12980" s="1202"/>
      <c r="G12980" s="1188"/>
      <c r="H12980" s="1845"/>
    </row>
    <row r="12981" spans="1:29" s="1253" customFormat="1" ht="32.25" customHeight="1">
      <c r="A12981" s="1254" t="s">
        <v>5415</v>
      </c>
      <c r="B12981" s="1240" t="s">
        <v>6178</v>
      </c>
      <c r="C12981" s="303" t="s">
        <v>5055</v>
      </c>
      <c r="D12981" s="1827" t="s">
        <v>40</v>
      </c>
      <c r="E12981" s="258">
        <v>5</v>
      </c>
      <c r="F12981" s="649">
        <f>4500/500</f>
        <v>9</v>
      </c>
      <c r="G12981" s="701">
        <f t="shared" ref="G12981:G12983" si="1036">E12981*F12981</f>
        <v>45</v>
      </c>
      <c r="H12981" s="1258"/>
      <c r="I12981" s="1252"/>
      <c r="J12981" s="1252"/>
      <c r="K12981" s="1252"/>
      <c r="L12981" s="1252"/>
      <c r="M12981" s="1252"/>
      <c r="N12981" s="1252"/>
      <c r="O12981" s="1252"/>
      <c r="P12981" s="1252"/>
      <c r="Q12981" s="1252"/>
      <c r="R12981" s="1252"/>
      <c r="S12981" s="1252"/>
      <c r="T12981" s="1252"/>
      <c r="U12981" s="1252"/>
      <c r="V12981" s="1252"/>
      <c r="W12981" s="1252"/>
      <c r="X12981" s="1252"/>
      <c r="Y12981" s="1252"/>
      <c r="Z12981" s="1252"/>
      <c r="AA12981" s="1252"/>
      <c r="AB12981" s="1252"/>
      <c r="AC12981" s="1252"/>
    </row>
    <row r="12982" spans="1:29" s="1253" customFormat="1" ht="21.75" customHeight="1">
      <c r="A12982" s="1254"/>
      <c r="B12982" s="1240"/>
      <c r="C12982" s="425" t="s">
        <v>5518</v>
      </c>
      <c r="D12982" s="1827" t="s">
        <v>40</v>
      </c>
      <c r="E12982" s="258">
        <v>1</v>
      </c>
      <c r="F12982" s="649">
        <v>90</v>
      </c>
      <c r="G12982" s="701">
        <f t="shared" si="1036"/>
        <v>90</v>
      </c>
      <c r="H12982" s="1258"/>
      <c r="I12982" s="1252"/>
      <c r="J12982" s="1252"/>
      <c r="K12982" s="1252"/>
      <c r="L12982" s="1252"/>
      <c r="M12982" s="1252"/>
      <c r="N12982" s="1252"/>
      <c r="O12982" s="1252"/>
      <c r="P12982" s="1252"/>
      <c r="Q12982" s="1252"/>
      <c r="R12982" s="1252"/>
      <c r="S12982" s="1252"/>
      <c r="T12982" s="1252"/>
      <c r="U12982" s="1252"/>
      <c r="V12982" s="1252"/>
      <c r="W12982" s="1252"/>
      <c r="X12982" s="1252"/>
      <c r="Y12982" s="1252"/>
      <c r="Z12982" s="1252"/>
      <c r="AA12982" s="1252"/>
      <c r="AB12982" s="1252"/>
      <c r="AC12982" s="1252"/>
    </row>
    <row r="12983" spans="1:29" s="1253" customFormat="1" ht="21" customHeight="1">
      <c r="A12983" s="1254"/>
      <c r="B12983" s="1240"/>
      <c r="C12983" s="425" t="s">
        <v>5057</v>
      </c>
      <c r="D12983" s="1827" t="s">
        <v>40</v>
      </c>
      <c r="E12983" s="258">
        <v>1</v>
      </c>
      <c r="F12983" s="649">
        <v>28</v>
      </c>
      <c r="G12983" s="701">
        <f t="shared" si="1036"/>
        <v>28</v>
      </c>
      <c r="H12983" s="1258"/>
      <c r="I12983" s="1252"/>
      <c r="J12983" s="1252"/>
      <c r="K12983" s="1252"/>
      <c r="L12983" s="1252"/>
      <c r="M12983" s="1252"/>
      <c r="N12983" s="1252"/>
      <c r="O12983" s="1252"/>
      <c r="P12983" s="1252"/>
      <c r="Q12983" s="1252"/>
      <c r="R12983" s="1252"/>
      <c r="S12983" s="1252"/>
      <c r="T12983" s="1252"/>
      <c r="U12983" s="1252"/>
      <c r="V12983" s="1252"/>
      <c r="W12983" s="1252"/>
      <c r="X12983" s="1252"/>
      <c r="Y12983" s="1252"/>
      <c r="Z12983" s="1252"/>
      <c r="AA12983" s="1252"/>
      <c r="AB12983" s="1252"/>
      <c r="AC12983" s="1252"/>
    </row>
    <row r="12984" spans="1:29" s="1253" customFormat="1" ht="16.5" customHeight="1">
      <c r="A12984" s="1254"/>
      <c r="B12984" s="1240" t="s">
        <v>35</v>
      </c>
      <c r="C12984" s="425"/>
      <c r="D12984" s="1827"/>
      <c r="E12984" s="258"/>
      <c r="F12984" s="649"/>
      <c r="G12984" s="1533">
        <f>SUM(G12981:G12983)</f>
        <v>163</v>
      </c>
      <c r="H12984" s="1258"/>
      <c r="I12984" s="1252"/>
      <c r="J12984" s="1252"/>
      <c r="K12984" s="1252"/>
      <c r="L12984" s="1252"/>
      <c r="M12984" s="1252"/>
      <c r="N12984" s="1252"/>
      <c r="O12984" s="1252"/>
      <c r="P12984" s="1252"/>
      <c r="Q12984" s="1252"/>
      <c r="R12984" s="1252"/>
      <c r="S12984" s="1252"/>
      <c r="T12984" s="1252"/>
      <c r="U12984" s="1252"/>
      <c r="V12984" s="1252"/>
      <c r="W12984" s="1252"/>
      <c r="X12984" s="1252"/>
      <c r="Y12984" s="1252"/>
      <c r="Z12984" s="1252"/>
      <c r="AA12984" s="1252"/>
      <c r="AB12984" s="1252"/>
      <c r="AC12984" s="1252"/>
    </row>
    <row r="12985" spans="1:29" s="1701" customFormat="1" ht="47.25">
      <c r="A12985" s="1254" t="s">
        <v>6245</v>
      </c>
      <c r="B12985" s="1240" t="s">
        <v>6199</v>
      </c>
      <c r="C12985" s="1240"/>
      <c r="D12985" s="1240"/>
      <c r="E12985" s="1240"/>
      <c r="F12985" s="1240"/>
      <c r="G12985" s="1846">
        <f>G12996/35</f>
        <v>284.51142857142855</v>
      </c>
      <c r="H12985" s="1240"/>
    </row>
    <row r="12986" spans="1:29" s="1701" customFormat="1" ht="15.75">
      <c r="A12986" s="1703"/>
      <c r="B12986" s="1199" t="s">
        <v>5542</v>
      </c>
      <c r="C12986" s="1184" t="s">
        <v>5669</v>
      </c>
      <c r="D12986" s="1185" t="s">
        <v>663</v>
      </c>
      <c r="E12986" s="1184">
        <v>1</v>
      </c>
      <c r="F12986" s="1202">
        <v>242682</v>
      </c>
      <c r="G12986" s="1188">
        <v>4412.3999999999996</v>
      </c>
      <c r="H12986" s="1185"/>
    </row>
    <row r="12987" spans="1:29" s="1701" customFormat="1" ht="25.5">
      <c r="A12987" s="1703"/>
      <c r="B12987" s="1199"/>
      <c r="C12987" s="1184" t="s">
        <v>5670</v>
      </c>
      <c r="D12987" s="1185" t="s">
        <v>4918</v>
      </c>
      <c r="E12987" s="1184">
        <v>10</v>
      </c>
      <c r="F12987" s="1202">
        <v>9500</v>
      </c>
      <c r="G12987" s="1188">
        <v>989.58333333333337</v>
      </c>
      <c r="H12987" s="1185"/>
    </row>
    <row r="12988" spans="1:29" s="1701" customFormat="1" ht="25.5">
      <c r="A12988" s="1703"/>
      <c r="B12988" s="1199"/>
      <c r="C12988" s="1184" t="s">
        <v>4878</v>
      </c>
      <c r="D12988" s="1185" t="s">
        <v>4879</v>
      </c>
      <c r="E12988" s="1184">
        <v>10</v>
      </c>
      <c r="F12988" s="1202">
        <v>82900</v>
      </c>
      <c r="G12988" s="1188">
        <v>829</v>
      </c>
      <c r="H12988" s="1185"/>
    </row>
    <row r="12989" spans="1:29" s="1701" customFormat="1" ht="25.5">
      <c r="A12989" s="1703"/>
      <c r="B12989" s="1199"/>
      <c r="C12989" s="1184" t="s">
        <v>5599</v>
      </c>
      <c r="D12989" s="1185" t="s">
        <v>40</v>
      </c>
      <c r="E12989" s="1184">
        <v>1</v>
      </c>
      <c r="F12989" s="1202">
        <v>600</v>
      </c>
      <c r="G12989" s="1188">
        <v>600</v>
      </c>
      <c r="H12989" s="1185"/>
    </row>
    <row r="12990" spans="1:29" s="1701" customFormat="1" ht="15.75">
      <c r="A12990" s="1703"/>
      <c r="B12990" s="1199"/>
      <c r="C12990" s="1184" t="s">
        <v>5594</v>
      </c>
      <c r="D12990" s="1185" t="s">
        <v>4964</v>
      </c>
      <c r="E12990" s="1184">
        <v>1</v>
      </c>
      <c r="F12990" s="1202">
        <v>23000</v>
      </c>
      <c r="G12990" s="1188">
        <v>239.58333333333334</v>
      </c>
      <c r="H12990" s="1185"/>
    </row>
    <row r="12991" spans="1:29" s="1701" customFormat="1" ht="15.75">
      <c r="A12991" s="1703"/>
      <c r="B12991" s="1199"/>
      <c r="C12991" s="1184" t="s">
        <v>5595</v>
      </c>
      <c r="D12991" s="1185" t="s">
        <v>4964</v>
      </c>
      <c r="E12991" s="1184">
        <v>1</v>
      </c>
      <c r="F12991" s="1202">
        <v>22000</v>
      </c>
      <c r="G12991" s="1188">
        <v>229.16666666666666</v>
      </c>
      <c r="H12991" s="1185"/>
    </row>
    <row r="12992" spans="1:29" s="1701" customFormat="1" ht="15.75">
      <c r="A12992" s="1703"/>
      <c r="B12992" s="1199"/>
      <c r="C12992" s="1184" t="s">
        <v>5596</v>
      </c>
      <c r="D12992" s="1185" t="s">
        <v>4964</v>
      </c>
      <c r="E12992" s="1184">
        <v>1</v>
      </c>
      <c r="F12992" s="1202">
        <v>23000</v>
      </c>
      <c r="G12992" s="1188">
        <v>239.58333333333334</v>
      </c>
      <c r="H12992" s="1185"/>
    </row>
    <row r="12993" spans="1:8" s="1701" customFormat="1" ht="25.5">
      <c r="A12993" s="1703"/>
      <c r="B12993" s="1199"/>
      <c r="C12993" s="1184" t="s">
        <v>5597</v>
      </c>
      <c r="D12993" s="1185" t="s">
        <v>4918</v>
      </c>
      <c r="E12993" s="1184">
        <v>10</v>
      </c>
      <c r="F12993" s="1202">
        <v>9500</v>
      </c>
      <c r="G12993" s="1188">
        <v>989.58333333333337</v>
      </c>
      <c r="H12993" s="1185"/>
    </row>
    <row r="12994" spans="1:8" s="1701" customFormat="1" ht="25.5">
      <c r="A12994" s="1703"/>
      <c r="B12994" s="1199"/>
      <c r="C12994" s="1184" t="s">
        <v>4878</v>
      </c>
      <c r="D12994" s="1185" t="s">
        <v>4879</v>
      </c>
      <c r="E12994" s="1184">
        <v>10</v>
      </c>
      <c r="F12994" s="1202">
        <v>82900</v>
      </c>
      <c r="G12994" s="1188">
        <v>829</v>
      </c>
      <c r="H12994" s="1185"/>
    </row>
    <row r="12995" spans="1:8" s="1701" customFormat="1" ht="25.5">
      <c r="A12995" s="1703"/>
      <c r="B12995" s="1199"/>
      <c r="C12995" s="1184" t="s">
        <v>5599</v>
      </c>
      <c r="D12995" s="1185" t="s">
        <v>40</v>
      </c>
      <c r="E12995" s="1184">
        <v>1</v>
      </c>
      <c r="F12995" s="1202">
        <v>600</v>
      </c>
      <c r="G12995" s="1188">
        <v>600</v>
      </c>
      <c r="H12995" s="1185"/>
    </row>
    <row r="12996" spans="1:8" s="1701" customFormat="1" ht="15.75">
      <c r="A12996" s="1703"/>
      <c r="B12996" s="1191" t="s">
        <v>35</v>
      </c>
      <c r="C12996" s="1184"/>
      <c r="D12996" s="1185"/>
      <c r="E12996" s="1184"/>
      <c r="F12996" s="1202"/>
      <c r="G12996" s="1188">
        <v>9957.9</v>
      </c>
      <c r="H12996" s="1185"/>
    </row>
    <row r="12997" spans="1:8" s="1701" customFormat="1" ht="30">
      <c r="A12997" s="1783" t="s">
        <v>6250</v>
      </c>
      <c r="B12997" s="1338" t="s">
        <v>6246</v>
      </c>
      <c r="C12997" s="1184"/>
      <c r="D12997" s="1185"/>
      <c r="E12997" s="1184"/>
      <c r="F12997" s="1202"/>
      <c r="G12997" s="1198">
        <f>(G13003+G13010+G13021+G13034+G13047+G13055+G13063+G13095+G13104+G13116+G13148+G13157+G13168+G13180+G13191+G13202+G13215+G13226+G13234+G13245+G13260+G13276+G13292+G13302+G13334+G13348+G13368+G13381+G13388+G13398+G13410+G13429+G13444+G13457+G13466+G13476+G13485+G13498+G13517)/495</f>
        <v>122.09618585858586</v>
      </c>
      <c r="H12997" s="1185"/>
    </row>
    <row r="12998" spans="1:8" ht="30">
      <c r="A12998" s="1828"/>
      <c r="B12998" s="303" t="s">
        <v>25</v>
      </c>
      <c r="C12998" s="981" t="s">
        <v>26</v>
      </c>
      <c r="D12998" s="1826" t="s">
        <v>27</v>
      </c>
      <c r="E12998" s="257">
        <v>1.2E-2</v>
      </c>
      <c r="F12998" s="649">
        <v>67687</v>
      </c>
      <c r="G12998" s="701">
        <f>E12998*F12998</f>
        <v>812.24400000000003</v>
      </c>
      <c r="H12998" s="1827"/>
    </row>
    <row r="12999" spans="1:8">
      <c r="A12999" s="1828"/>
      <c r="B12999" s="699"/>
      <c r="C12999" s="981" t="s">
        <v>28</v>
      </c>
      <c r="D12999" s="1826" t="s">
        <v>29</v>
      </c>
      <c r="E12999" s="258">
        <v>0.01</v>
      </c>
      <c r="F12999" s="433">
        <v>316.39999999999998</v>
      </c>
      <c r="G12999" s="701">
        <f t="shared" ref="G12999:G13002" si="1037">E12999*F12999</f>
        <v>3.1639999999999997</v>
      </c>
      <c r="H12999" s="103"/>
    </row>
    <row r="13000" spans="1:8">
      <c r="A13000" s="1828"/>
      <c r="B13000" s="699"/>
      <c r="C13000" s="981" t="s">
        <v>30</v>
      </c>
      <c r="D13000" s="1826" t="s">
        <v>29</v>
      </c>
      <c r="E13000" s="258">
        <v>0.01</v>
      </c>
      <c r="F13000" s="649">
        <v>650</v>
      </c>
      <c r="G13000" s="701">
        <f t="shared" si="1037"/>
        <v>6.5</v>
      </c>
      <c r="H13000" s="103"/>
    </row>
    <row r="13001" spans="1:8">
      <c r="A13001" s="711"/>
      <c r="B13001" s="288"/>
      <c r="C13001" s="981" t="s">
        <v>31</v>
      </c>
      <c r="D13001" s="1826" t="s">
        <v>32</v>
      </c>
      <c r="E13001" s="257">
        <v>0.01</v>
      </c>
      <c r="F13001" s="649">
        <v>350</v>
      </c>
      <c r="G13001" s="701">
        <f t="shared" si="1037"/>
        <v>3.5</v>
      </c>
      <c r="H13001" s="1830"/>
    </row>
    <row r="13002" spans="1:8">
      <c r="A13002" s="1828"/>
      <c r="B13002" s="699"/>
      <c r="C13002" s="981" t="s">
        <v>33</v>
      </c>
      <c r="D13002" s="1827" t="s">
        <v>34</v>
      </c>
      <c r="E13002" s="258">
        <v>0.11</v>
      </c>
      <c r="F13002" s="649">
        <v>800</v>
      </c>
      <c r="G13002" s="701">
        <f t="shared" si="1037"/>
        <v>88</v>
      </c>
      <c r="H13002" s="703"/>
    </row>
    <row r="13003" spans="1:8">
      <c r="A13003" s="1828"/>
      <c r="B13003" s="699" t="s">
        <v>35</v>
      </c>
      <c r="C13003" s="744"/>
      <c r="D13003" s="103"/>
      <c r="E13003" s="608"/>
      <c r="F13003" s="429"/>
      <c r="G13003" s="1533">
        <f>SUM(G12998:G13002)</f>
        <v>913.40800000000002</v>
      </c>
      <c r="H13003" s="103"/>
    </row>
    <row r="13004" spans="1:8" ht="45">
      <c r="A13004" s="1828"/>
      <c r="B13004" s="303" t="s">
        <v>36</v>
      </c>
      <c r="C13004" s="981" t="s">
        <v>26</v>
      </c>
      <c r="D13004" s="1826" t="s">
        <v>27</v>
      </c>
      <c r="E13004" s="257">
        <v>4.0000000000000001E-3</v>
      </c>
      <c r="F13004" s="649">
        <v>67687</v>
      </c>
      <c r="G13004" s="701">
        <f>E13004*F13004</f>
        <v>270.74799999999999</v>
      </c>
      <c r="H13004" s="1827"/>
    </row>
    <row r="13005" spans="1:8">
      <c r="A13005" s="1828"/>
      <c r="B13005" s="699"/>
      <c r="C13005" s="981" t="s">
        <v>28</v>
      </c>
      <c r="D13005" s="1826" t="s">
        <v>29</v>
      </c>
      <c r="E13005" s="258">
        <v>0.01</v>
      </c>
      <c r="F13005" s="433">
        <v>316.39999999999998</v>
      </c>
      <c r="G13005" s="701">
        <f t="shared" ref="G13005:G13009" si="1038">E13005*F13005</f>
        <v>3.1639999999999997</v>
      </c>
      <c r="H13005" s="103"/>
    </row>
    <row r="13006" spans="1:8">
      <c r="A13006" s="1828"/>
      <c r="B13006" s="1829"/>
      <c r="C13006" s="981" t="s">
        <v>30</v>
      </c>
      <c r="D13006" s="1826" t="s">
        <v>29</v>
      </c>
      <c r="E13006" s="258">
        <v>0.01</v>
      </c>
      <c r="F13006" s="649">
        <v>650</v>
      </c>
      <c r="G13006" s="701">
        <f t="shared" si="1038"/>
        <v>6.5</v>
      </c>
      <c r="H13006" s="1827"/>
    </row>
    <row r="13007" spans="1:8">
      <c r="B13007" s="1829"/>
      <c r="C13007" s="981" t="s">
        <v>37</v>
      </c>
      <c r="D13007" s="1826" t="s">
        <v>38</v>
      </c>
      <c r="E13007" s="257">
        <v>4.0000000000000001E-3</v>
      </c>
      <c r="F13007" s="649">
        <v>144704</v>
      </c>
      <c r="G13007" s="701">
        <f t="shared" si="1038"/>
        <v>578.81600000000003</v>
      </c>
      <c r="H13007" s="1827"/>
    </row>
    <row r="13008" spans="1:8">
      <c r="A13008" s="1828"/>
      <c r="B13008" s="1829"/>
      <c r="C13008" s="981" t="s">
        <v>31</v>
      </c>
      <c r="D13008" s="1826" t="s">
        <v>27</v>
      </c>
      <c r="E13008" s="257">
        <v>0.01</v>
      </c>
      <c r="F13008" s="649">
        <v>350</v>
      </c>
      <c r="G13008" s="701">
        <f t="shared" si="1038"/>
        <v>3.5</v>
      </c>
      <c r="H13008" s="1827"/>
    </row>
    <row r="13009" spans="1:8">
      <c r="A13009" s="1828"/>
      <c r="B13009" s="699"/>
      <c r="C13009" s="981" t="s">
        <v>33</v>
      </c>
      <c r="D13009" s="1826" t="s">
        <v>39</v>
      </c>
      <c r="E13009" s="258">
        <v>0.16</v>
      </c>
      <c r="F13009" s="649">
        <v>800</v>
      </c>
      <c r="G13009" s="701">
        <f t="shared" si="1038"/>
        <v>128</v>
      </c>
      <c r="H13009" s="308"/>
    </row>
    <row r="13010" spans="1:8">
      <c r="A13010" s="1828"/>
      <c r="B13010" s="699" t="s">
        <v>35</v>
      </c>
      <c r="C13010" s="742"/>
      <c r="D13010" s="1827"/>
      <c r="E13010" s="1827"/>
      <c r="F13010" s="204"/>
      <c r="G13010" s="1533">
        <f>SUM(G13004:G13009)</f>
        <v>990.72800000000007</v>
      </c>
      <c r="H13010" s="308"/>
    </row>
    <row r="13011" spans="1:8" ht="30">
      <c r="A13011" s="1828"/>
      <c r="B13011" s="836" t="s">
        <v>389</v>
      </c>
      <c r="C13011" s="981" t="s">
        <v>26</v>
      </c>
      <c r="D13011" s="1826" t="s">
        <v>27</v>
      </c>
      <c r="E13011" s="258">
        <v>3.0000000000000001E-3</v>
      </c>
      <c r="F13011" s="649">
        <v>67687</v>
      </c>
      <c r="G13011" s="701">
        <f>E13011*F13011</f>
        <v>203.06100000000001</v>
      </c>
      <c r="H13011" s="1827"/>
    </row>
    <row r="13012" spans="1:8">
      <c r="A13012" s="1828"/>
      <c r="B13012" s="1829"/>
      <c r="C13012" s="981" t="s">
        <v>42</v>
      </c>
      <c r="D13012" s="1826" t="s">
        <v>27</v>
      </c>
      <c r="E13012" s="258">
        <v>3.0000000000000001E-3</v>
      </c>
      <c r="F13012" s="649">
        <v>45738</v>
      </c>
      <c r="G13012" s="701">
        <f t="shared" ref="G13012:G13014" si="1039">E13012*F13012</f>
        <v>137.214</v>
      </c>
      <c r="H13012" s="1827"/>
    </row>
    <row r="13013" spans="1:8">
      <c r="A13013" s="1828"/>
      <c r="B13013" s="699"/>
      <c r="C13013" s="981" t="s">
        <v>43</v>
      </c>
      <c r="D13013" s="1826" t="s">
        <v>27</v>
      </c>
      <c r="E13013" s="258">
        <v>4.0000000000000001E-3</v>
      </c>
      <c r="F13013" s="649">
        <v>145939</v>
      </c>
      <c r="G13013" s="701">
        <f t="shared" si="1039"/>
        <v>583.75599999999997</v>
      </c>
      <c r="H13013" s="308"/>
    </row>
    <row r="13014" spans="1:8">
      <c r="A13014" s="1828"/>
      <c r="B13014" s="288"/>
      <c r="C13014" s="56" t="s">
        <v>44</v>
      </c>
      <c r="D13014" s="1826" t="s">
        <v>27</v>
      </c>
      <c r="E13014" s="258">
        <v>3.0000000000000001E-3</v>
      </c>
      <c r="F13014" s="649">
        <v>69797</v>
      </c>
      <c r="G13014" s="701">
        <f t="shared" si="1039"/>
        <v>209.39099999999999</v>
      </c>
      <c r="H13014" s="1827"/>
    </row>
    <row r="13015" spans="1:8">
      <c r="A13015" s="1828"/>
      <c r="B13015" s="1829"/>
      <c r="C13015" s="981" t="s">
        <v>45</v>
      </c>
      <c r="D13015" s="1826" t="s">
        <v>34</v>
      </c>
      <c r="E13015" s="258">
        <v>1E-3</v>
      </c>
      <c r="F13015" s="649">
        <v>82115</v>
      </c>
      <c r="G13015" s="701">
        <f t="shared" ref="G13015:G13020" si="1040">F13015*E13015</f>
        <v>82.114999999999995</v>
      </c>
      <c r="H13015" s="1827"/>
    </row>
    <row r="13016" spans="1:8">
      <c r="A13016" s="1828"/>
      <c r="B13016" s="1829"/>
      <c r="C13016" s="981" t="s">
        <v>46</v>
      </c>
      <c r="D13016" s="1826" t="s">
        <v>38</v>
      </c>
      <c r="E13016" s="258">
        <v>0.01</v>
      </c>
      <c r="F13016" s="671">
        <v>8468</v>
      </c>
      <c r="G13016" s="701">
        <f t="shared" si="1040"/>
        <v>84.68</v>
      </c>
      <c r="H13016" s="1827"/>
    </row>
    <row r="13017" spans="1:8">
      <c r="A13017" s="1828"/>
      <c r="B13017" s="1829"/>
      <c r="C13017" s="981" t="s">
        <v>28</v>
      </c>
      <c r="D13017" s="1826" t="s">
        <v>29</v>
      </c>
      <c r="E13017" s="258">
        <v>0.01</v>
      </c>
      <c r="F13017" s="1057">
        <v>316.39999999999998</v>
      </c>
      <c r="G13017" s="701">
        <f t="shared" si="1040"/>
        <v>3.1639999999999997</v>
      </c>
      <c r="H13017" s="1827"/>
    </row>
    <row r="13018" spans="1:8">
      <c r="A13018" s="1828"/>
      <c r="B13018" s="1829"/>
      <c r="C13018" s="981" t="s">
        <v>47</v>
      </c>
      <c r="D13018" s="1826" t="s">
        <v>29</v>
      </c>
      <c r="E13018" s="258">
        <v>0.01</v>
      </c>
      <c r="F13018" s="1018">
        <v>366.25</v>
      </c>
      <c r="G13018" s="701">
        <f t="shared" si="1040"/>
        <v>3.6625000000000001</v>
      </c>
      <c r="H13018" s="1827"/>
    </row>
    <row r="13019" spans="1:8">
      <c r="A13019" s="1828"/>
      <c r="B13019" s="288"/>
      <c r="C13019" s="981" t="s">
        <v>30</v>
      </c>
      <c r="D13019" s="1826" t="s">
        <v>29</v>
      </c>
      <c r="E13019" s="258">
        <v>0.01</v>
      </c>
      <c r="F13019" s="649">
        <v>650</v>
      </c>
      <c r="G13019" s="701">
        <f t="shared" si="1040"/>
        <v>6.5</v>
      </c>
      <c r="H13019" s="1827"/>
    </row>
    <row r="13020" spans="1:8">
      <c r="A13020" s="1828"/>
      <c r="B13020" s="1829"/>
      <c r="C13020" s="981" t="s">
        <v>33</v>
      </c>
      <c r="D13020" s="1826" t="s">
        <v>39</v>
      </c>
      <c r="E13020" s="258">
        <v>0.2</v>
      </c>
      <c r="F13020" s="649">
        <v>800</v>
      </c>
      <c r="G13020" s="701">
        <f t="shared" si="1040"/>
        <v>160</v>
      </c>
      <c r="H13020" s="1827"/>
    </row>
    <row r="13021" spans="1:8">
      <c r="A13021" s="1828"/>
      <c r="B13021" s="699" t="s">
        <v>35</v>
      </c>
      <c r="C13021" s="744"/>
      <c r="D13021" s="103"/>
      <c r="E13021" s="103"/>
      <c r="F13021" s="429"/>
      <c r="G13021" s="1533">
        <f>SUM(G13011:G13020)</f>
        <v>1473.5435</v>
      </c>
      <c r="H13021" s="103"/>
    </row>
    <row r="13022" spans="1:8" ht="30">
      <c r="A13022" s="1828"/>
      <c r="B13022" s="775" t="s">
        <v>48</v>
      </c>
      <c r="C13022" s="981" t="s">
        <v>26</v>
      </c>
      <c r="D13022" s="1826" t="s">
        <v>27</v>
      </c>
      <c r="E13022" s="258">
        <v>4.0000000000000001E-3</v>
      </c>
      <c r="F13022" s="649">
        <v>67687</v>
      </c>
      <c r="G13022" s="701">
        <f>E13022*F13022</f>
        <v>270.74799999999999</v>
      </c>
      <c r="H13022" s="1827"/>
    </row>
    <row r="13023" spans="1:8">
      <c r="A13023" s="1828"/>
      <c r="B13023" s="699"/>
      <c r="C13023" s="981" t="s">
        <v>43</v>
      </c>
      <c r="D13023" s="1826" t="s">
        <v>27</v>
      </c>
      <c r="E13023" s="258">
        <v>2E-3</v>
      </c>
      <c r="F13023" s="649">
        <v>145939</v>
      </c>
      <c r="G13023" s="701">
        <f t="shared" ref="G13023:G13033" si="1041">E13023*F13023</f>
        <v>291.87799999999999</v>
      </c>
      <c r="H13023" s="308"/>
    </row>
    <row r="13024" spans="1:8">
      <c r="A13024" s="1828"/>
      <c r="B13024" s="288"/>
      <c r="C13024" s="56" t="s">
        <v>44</v>
      </c>
      <c r="D13024" s="1826" t="s">
        <v>27</v>
      </c>
      <c r="E13024" s="258">
        <v>4.0000000000000001E-3</v>
      </c>
      <c r="F13024" s="649">
        <v>69797</v>
      </c>
      <c r="G13024" s="701">
        <f t="shared" si="1041"/>
        <v>279.18799999999999</v>
      </c>
      <c r="H13024" s="1827"/>
    </row>
    <row r="13025" spans="1:8">
      <c r="A13025" s="1828"/>
      <c r="B13025" s="1829"/>
      <c r="C13025" s="981" t="s">
        <v>45</v>
      </c>
      <c r="D13025" s="1826" t="s">
        <v>34</v>
      </c>
      <c r="E13025" s="258">
        <v>1E-3</v>
      </c>
      <c r="F13025" s="649">
        <v>82115</v>
      </c>
      <c r="G13025" s="701">
        <f t="shared" si="1041"/>
        <v>82.114999999999995</v>
      </c>
      <c r="H13025" s="1827"/>
    </row>
    <row r="13026" spans="1:8">
      <c r="A13026" s="1828"/>
      <c r="B13026" s="1829"/>
      <c r="C13026" s="981" t="s">
        <v>46</v>
      </c>
      <c r="D13026" s="1826" t="s">
        <v>29</v>
      </c>
      <c r="E13026" s="258">
        <v>0.01</v>
      </c>
      <c r="F13026" s="671">
        <v>8468</v>
      </c>
      <c r="G13026" s="701">
        <f t="shared" si="1041"/>
        <v>84.68</v>
      </c>
      <c r="H13026" s="1827"/>
    </row>
    <row r="13027" spans="1:8">
      <c r="A13027" s="1828"/>
      <c r="B13027" s="1829"/>
      <c r="C13027" s="981" t="s">
        <v>28</v>
      </c>
      <c r="D13027" s="1826" t="s">
        <v>29</v>
      </c>
      <c r="E13027" s="258">
        <v>0.01</v>
      </c>
      <c r="F13027" s="671">
        <v>316.39999999999998</v>
      </c>
      <c r="G13027" s="701">
        <f t="shared" si="1041"/>
        <v>3.1639999999999997</v>
      </c>
      <c r="H13027" s="1827"/>
    </row>
    <row r="13028" spans="1:8">
      <c r="A13028" s="1828"/>
      <c r="B13028" s="1829"/>
      <c r="C13028" s="981" t="s">
        <v>47</v>
      </c>
      <c r="D13028" s="1826" t="s">
        <v>29</v>
      </c>
      <c r="E13028" s="258">
        <v>0.01</v>
      </c>
      <c r="F13028" s="649">
        <v>366.25</v>
      </c>
      <c r="G13028" s="701">
        <f t="shared" si="1041"/>
        <v>3.6625000000000001</v>
      </c>
      <c r="H13028" s="1827"/>
    </row>
    <row r="13029" spans="1:8">
      <c r="A13029" s="1828"/>
      <c r="B13029" s="1829"/>
      <c r="C13029" s="981" t="s">
        <v>30</v>
      </c>
      <c r="D13029" s="1826" t="s">
        <v>29</v>
      </c>
      <c r="E13029" s="258">
        <v>0.01</v>
      </c>
      <c r="F13029" s="649">
        <v>650</v>
      </c>
      <c r="G13029" s="701">
        <f t="shared" si="1041"/>
        <v>6.5</v>
      </c>
      <c r="H13029" s="1827"/>
    </row>
    <row r="13030" spans="1:8">
      <c r="A13030" s="1828"/>
      <c r="B13030" s="1829"/>
      <c r="C13030" s="981" t="s">
        <v>37</v>
      </c>
      <c r="D13030" s="1826" t="s">
        <v>29</v>
      </c>
      <c r="E13030" s="258">
        <v>0.01</v>
      </c>
      <c r="F13030" s="649">
        <v>39500</v>
      </c>
      <c r="G13030" s="701">
        <f t="shared" si="1041"/>
        <v>395</v>
      </c>
      <c r="H13030" s="1827"/>
    </row>
    <row r="13031" spans="1:8">
      <c r="A13031" s="1828"/>
      <c r="B13031" s="1829"/>
      <c r="C13031" s="981" t="s">
        <v>31</v>
      </c>
      <c r="D13031" s="1826" t="s">
        <v>27</v>
      </c>
      <c r="E13031" s="258">
        <v>2.1999999999999999E-2</v>
      </c>
      <c r="F13031" s="649">
        <v>350</v>
      </c>
      <c r="G13031" s="701">
        <f t="shared" si="1041"/>
        <v>7.6999999999999993</v>
      </c>
      <c r="H13031" s="1827"/>
    </row>
    <row r="13032" spans="1:8">
      <c r="A13032" s="1828"/>
      <c r="B13032" s="1829"/>
      <c r="C13032" s="981" t="s">
        <v>33</v>
      </c>
      <c r="D13032" s="1826" t="s">
        <v>39</v>
      </c>
      <c r="E13032" s="258">
        <v>2.1000000000000001E-2</v>
      </c>
      <c r="F13032" s="649">
        <v>800</v>
      </c>
      <c r="G13032" s="701">
        <f t="shared" si="1041"/>
        <v>16.8</v>
      </c>
      <c r="H13032" s="1827"/>
    </row>
    <row r="13033" spans="1:8">
      <c r="A13033" s="1828"/>
      <c r="B13033" s="1829"/>
      <c r="C13033" s="981" t="s">
        <v>49</v>
      </c>
      <c r="D13033" s="1826" t="s">
        <v>40</v>
      </c>
      <c r="E13033" s="258">
        <v>0.01</v>
      </c>
      <c r="F13033" s="649">
        <v>370</v>
      </c>
      <c r="G13033" s="701">
        <f t="shared" si="1041"/>
        <v>3.7</v>
      </c>
      <c r="H13033" s="1827"/>
    </row>
    <row r="13034" spans="1:8">
      <c r="A13034" s="837"/>
      <c r="B13034" s="699" t="s">
        <v>35</v>
      </c>
      <c r="C13034" s="744"/>
      <c r="D13034" s="103"/>
      <c r="E13034" s="103"/>
      <c r="F13034" s="429"/>
      <c r="G13034" s="1533">
        <f>SUM(G13022:G13033)</f>
        <v>1445.1355000000001</v>
      </c>
      <c r="H13034" s="1827"/>
    </row>
    <row r="13035" spans="1:8" ht="30">
      <c r="A13035" s="1828"/>
      <c r="B13035" s="836" t="s">
        <v>391</v>
      </c>
      <c r="C13035" s="981" t="s">
        <v>26</v>
      </c>
      <c r="D13035" s="1826" t="s">
        <v>27</v>
      </c>
      <c r="E13035" s="258">
        <v>3.0000000000000001E-3</v>
      </c>
      <c r="F13035" s="649">
        <v>67687</v>
      </c>
      <c r="G13035" s="701">
        <f>E13035*F13035</f>
        <v>203.06100000000001</v>
      </c>
      <c r="H13035" s="1827"/>
    </row>
    <row r="13036" spans="1:8">
      <c r="A13036" s="1828"/>
      <c r="B13036" s="1829"/>
      <c r="C13036" s="981" t="s">
        <v>43</v>
      </c>
      <c r="D13036" s="1826" t="s">
        <v>27</v>
      </c>
      <c r="E13036" s="258">
        <v>2E-3</v>
      </c>
      <c r="F13036" s="649">
        <v>145939</v>
      </c>
      <c r="G13036" s="701">
        <f t="shared" ref="G13036:G13046" si="1042">E13036*F13036</f>
        <v>291.87799999999999</v>
      </c>
      <c r="H13036" s="1827"/>
    </row>
    <row r="13037" spans="1:8">
      <c r="A13037" s="1828"/>
      <c r="B13037" s="1829"/>
      <c r="C13037" s="56" t="s">
        <v>44</v>
      </c>
      <c r="D13037" s="1826" t="s">
        <v>27</v>
      </c>
      <c r="E13037" s="258">
        <v>3.5000000000000001E-3</v>
      </c>
      <c r="F13037" s="649">
        <v>69797</v>
      </c>
      <c r="G13037" s="701">
        <f t="shared" si="1042"/>
        <v>244.2895</v>
      </c>
      <c r="H13037" s="1827"/>
    </row>
    <row r="13038" spans="1:8">
      <c r="A13038" s="1828"/>
      <c r="B13038" s="699"/>
      <c r="C13038" s="981" t="s">
        <v>45</v>
      </c>
      <c r="D13038" s="1826" t="s">
        <v>34</v>
      </c>
      <c r="E13038" s="258">
        <v>1E-3</v>
      </c>
      <c r="F13038" s="649">
        <v>82115</v>
      </c>
      <c r="G13038" s="701">
        <f t="shared" si="1042"/>
        <v>82.114999999999995</v>
      </c>
      <c r="H13038" s="308"/>
    </row>
    <row r="13039" spans="1:8">
      <c r="A13039" s="1828"/>
      <c r="B13039" s="288"/>
      <c r="C13039" s="981" t="s">
        <v>46</v>
      </c>
      <c r="D13039" s="1826" t="s">
        <v>38</v>
      </c>
      <c r="E13039" s="258">
        <v>0.01</v>
      </c>
      <c r="F13039" s="671">
        <v>8468</v>
      </c>
      <c r="G13039" s="701">
        <f t="shared" si="1042"/>
        <v>84.68</v>
      </c>
      <c r="H13039" s="1827"/>
    </row>
    <row r="13040" spans="1:8">
      <c r="A13040" s="1828"/>
      <c r="B13040" s="1829"/>
      <c r="C13040" s="981" t="s">
        <v>28</v>
      </c>
      <c r="D13040" s="1826" t="s">
        <v>29</v>
      </c>
      <c r="E13040" s="258">
        <v>0.01</v>
      </c>
      <c r="F13040" s="671">
        <v>316.39999999999998</v>
      </c>
      <c r="G13040" s="701">
        <f t="shared" si="1042"/>
        <v>3.1639999999999997</v>
      </c>
      <c r="H13040" s="1827"/>
    </row>
    <row r="13041" spans="1:8">
      <c r="A13041" s="1828"/>
      <c r="B13041" s="1829"/>
      <c r="C13041" s="981" t="s">
        <v>47</v>
      </c>
      <c r="D13041" s="1826" t="s">
        <v>29</v>
      </c>
      <c r="E13041" s="258">
        <v>0.01</v>
      </c>
      <c r="F13041" s="649">
        <v>366.25</v>
      </c>
      <c r="G13041" s="701">
        <f t="shared" si="1042"/>
        <v>3.6625000000000001</v>
      </c>
      <c r="H13041" s="1827"/>
    </row>
    <row r="13042" spans="1:8">
      <c r="A13042" s="1828"/>
      <c r="B13042" s="1829"/>
      <c r="C13042" s="981" t="s">
        <v>30</v>
      </c>
      <c r="D13042" s="1826" t="s">
        <v>29</v>
      </c>
      <c r="E13042" s="258">
        <v>0.01</v>
      </c>
      <c r="F13042" s="649">
        <v>650</v>
      </c>
      <c r="G13042" s="701">
        <f t="shared" si="1042"/>
        <v>6.5</v>
      </c>
      <c r="H13042" s="1827"/>
    </row>
    <row r="13043" spans="1:8">
      <c r="A13043" s="1828"/>
      <c r="B13043" s="1829"/>
      <c r="C13043" s="981" t="s">
        <v>37</v>
      </c>
      <c r="D13043" s="1826" t="s">
        <v>29</v>
      </c>
      <c r="E13043" s="258">
        <v>4.0000000000000001E-3</v>
      </c>
      <c r="F13043" s="649">
        <v>144704</v>
      </c>
      <c r="G13043" s="701">
        <f t="shared" si="1042"/>
        <v>578.81600000000003</v>
      </c>
      <c r="H13043" s="1827"/>
    </row>
    <row r="13044" spans="1:8">
      <c r="A13044" s="1828"/>
      <c r="B13044" s="1829"/>
      <c r="C13044" s="981" t="s">
        <v>31</v>
      </c>
      <c r="D13044" s="1826" t="s">
        <v>27</v>
      </c>
      <c r="E13044" s="258">
        <v>2.1999999999999999E-2</v>
      </c>
      <c r="F13044" s="649">
        <v>350</v>
      </c>
      <c r="G13044" s="701">
        <f t="shared" si="1042"/>
        <v>7.6999999999999993</v>
      </c>
      <c r="H13044" s="1827"/>
    </row>
    <row r="13045" spans="1:8">
      <c r="A13045" s="1828"/>
      <c r="B13045" s="1829"/>
      <c r="C13045" s="981" t="s">
        <v>33</v>
      </c>
      <c r="D13045" s="1826" t="s">
        <v>39</v>
      </c>
      <c r="E13045" s="258">
        <v>2.1000000000000001E-2</v>
      </c>
      <c r="F13045" s="649">
        <v>800</v>
      </c>
      <c r="G13045" s="701">
        <f t="shared" si="1042"/>
        <v>16.8</v>
      </c>
      <c r="H13045" s="1827"/>
    </row>
    <row r="13046" spans="1:8">
      <c r="A13046" s="1828"/>
      <c r="B13046" s="1829"/>
      <c r="C13046" s="981" t="s">
        <v>49</v>
      </c>
      <c r="D13046" s="1826" t="s">
        <v>40</v>
      </c>
      <c r="E13046" s="258">
        <v>0.01</v>
      </c>
      <c r="F13046" s="649">
        <v>370</v>
      </c>
      <c r="G13046" s="701">
        <f t="shared" si="1042"/>
        <v>3.7</v>
      </c>
      <c r="H13046" s="1827"/>
    </row>
    <row r="13047" spans="1:8">
      <c r="A13047" s="1828"/>
      <c r="B13047" s="699" t="s">
        <v>35</v>
      </c>
      <c r="C13047" s="744"/>
      <c r="D13047" s="103"/>
      <c r="E13047" s="103"/>
      <c r="F13047" s="429"/>
      <c r="G13047" s="1533">
        <f>SUM(G13035:G13046)</f>
        <v>1526.3660000000002</v>
      </c>
      <c r="H13047" s="308"/>
    </row>
    <row r="13048" spans="1:8" ht="30">
      <c r="A13048" s="1828"/>
      <c r="B13048" s="303" t="s">
        <v>51</v>
      </c>
      <c r="C13048" s="981" t="s">
        <v>54</v>
      </c>
      <c r="D13048" s="1826" t="s">
        <v>27</v>
      </c>
      <c r="E13048" s="1058">
        <v>4.0000000000000001E-3</v>
      </c>
      <c r="F13048" s="649">
        <v>91113</v>
      </c>
      <c r="G13048" s="701">
        <f>E13048*F13048</f>
        <v>364.452</v>
      </c>
      <c r="H13048" s="308"/>
    </row>
    <row r="13049" spans="1:8">
      <c r="A13049" s="1828"/>
      <c r="B13049" s="288"/>
      <c r="C13049" s="981" t="s">
        <v>55</v>
      </c>
      <c r="D13049" s="1826" t="s">
        <v>40</v>
      </c>
      <c r="E13049" s="1058">
        <v>3.0000000000000001E-3</v>
      </c>
      <c r="F13049" s="649">
        <v>150375</v>
      </c>
      <c r="G13049" s="701">
        <f t="shared" ref="G13049:G13054" si="1043">E13049*F13049</f>
        <v>451.125</v>
      </c>
      <c r="H13049" s="1827"/>
    </row>
    <row r="13050" spans="1:8">
      <c r="A13050" s="1828"/>
      <c r="B13050" s="1829"/>
      <c r="C13050" s="981" t="s">
        <v>45</v>
      </c>
      <c r="D13050" s="1826" t="s">
        <v>39</v>
      </c>
      <c r="E13050" s="1058">
        <v>3.0000000000000001E-3</v>
      </c>
      <c r="F13050" s="649">
        <v>82115</v>
      </c>
      <c r="G13050" s="701">
        <f t="shared" si="1043"/>
        <v>246.345</v>
      </c>
      <c r="H13050" s="1827"/>
    </row>
    <row r="13051" spans="1:8">
      <c r="A13051" s="1828"/>
      <c r="B13051" s="1829"/>
      <c r="C13051" s="981" t="s">
        <v>28</v>
      </c>
      <c r="D13051" s="1826" t="s">
        <v>29</v>
      </c>
      <c r="E13051" s="258">
        <v>0.1</v>
      </c>
      <c r="F13051" s="671">
        <v>316.39999999999998</v>
      </c>
      <c r="G13051" s="701">
        <f t="shared" si="1043"/>
        <v>31.64</v>
      </c>
      <c r="H13051" s="1827"/>
    </row>
    <row r="13052" spans="1:8">
      <c r="A13052" s="1828"/>
      <c r="B13052" s="1829"/>
      <c r="C13052" s="981" t="s">
        <v>30</v>
      </c>
      <c r="D13052" s="1826" t="s">
        <v>29</v>
      </c>
      <c r="E13052" s="258">
        <v>0.1</v>
      </c>
      <c r="F13052" s="649">
        <v>650</v>
      </c>
      <c r="G13052" s="701">
        <f t="shared" si="1043"/>
        <v>65</v>
      </c>
      <c r="H13052" s="1827"/>
    </row>
    <row r="13053" spans="1:8">
      <c r="A13053" s="1828"/>
      <c r="B13053" s="1829"/>
      <c r="C13053" s="981" t="s">
        <v>31</v>
      </c>
      <c r="D13053" s="1826" t="s">
        <v>27</v>
      </c>
      <c r="E13053" s="258">
        <v>0.1</v>
      </c>
      <c r="F13053" s="649">
        <v>350</v>
      </c>
      <c r="G13053" s="701">
        <f t="shared" si="1043"/>
        <v>35</v>
      </c>
      <c r="H13053" s="1827"/>
    </row>
    <row r="13054" spans="1:8">
      <c r="A13054" s="1828"/>
      <c r="B13054" s="1829"/>
      <c r="C13054" s="981" t="s">
        <v>33</v>
      </c>
      <c r="D13054" s="1826" t="s">
        <v>39</v>
      </c>
      <c r="E13054" s="258">
        <v>0.1</v>
      </c>
      <c r="F13054" s="649">
        <v>800</v>
      </c>
      <c r="G13054" s="701">
        <f t="shared" si="1043"/>
        <v>80</v>
      </c>
      <c r="H13054" s="1827"/>
    </row>
    <row r="13055" spans="1:8">
      <c r="A13055" s="1828"/>
      <c r="B13055" s="699" t="s">
        <v>35</v>
      </c>
      <c r="C13055" s="744"/>
      <c r="D13055" s="103"/>
      <c r="E13055" s="608"/>
      <c r="F13055" s="429"/>
      <c r="G13055" s="1533">
        <f>SUM(G13048:G13054)</f>
        <v>1273.5620000000001</v>
      </c>
      <c r="H13055" s="308"/>
    </row>
    <row r="13056" spans="1:8" ht="30">
      <c r="A13056" s="1828"/>
      <c r="B13056" s="303" t="s">
        <v>52</v>
      </c>
      <c r="C13056" s="981" t="s">
        <v>54</v>
      </c>
      <c r="D13056" s="1826" t="s">
        <v>27</v>
      </c>
      <c r="E13056" s="1058">
        <v>5.0000000000000001E-3</v>
      </c>
      <c r="F13056" s="649">
        <v>91113</v>
      </c>
      <c r="G13056" s="701">
        <f>E13056*F13056</f>
        <v>455.565</v>
      </c>
      <c r="H13056" s="1827"/>
    </row>
    <row r="13057" spans="1:8">
      <c r="A13057" s="1828"/>
      <c r="B13057" s="1829"/>
      <c r="C13057" s="981" t="s">
        <v>45</v>
      </c>
      <c r="D13057" s="1826" t="s">
        <v>39</v>
      </c>
      <c r="E13057" s="1058">
        <v>1E-3</v>
      </c>
      <c r="F13057" s="649">
        <v>82115</v>
      </c>
      <c r="G13057" s="701">
        <f t="shared" ref="G13057:G13062" si="1044">E13057*F13057</f>
        <v>82.114999999999995</v>
      </c>
      <c r="H13057" s="1827"/>
    </row>
    <row r="13058" spans="1:8">
      <c r="A13058" s="1828"/>
      <c r="B13058" s="1829"/>
      <c r="C13058" s="981" t="s">
        <v>28</v>
      </c>
      <c r="D13058" s="1826" t="s">
        <v>29</v>
      </c>
      <c r="E13058" s="258">
        <v>0.01</v>
      </c>
      <c r="F13058" s="671">
        <v>316.39999999999998</v>
      </c>
      <c r="G13058" s="701">
        <f t="shared" si="1044"/>
        <v>3.1639999999999997</v>
      </c>
      <c r="H13058" s="1827"/>
    </row>
    <row r="13059" spans="1:8">
      <c r="A13059" s="1828"/>
      <c r="B13059" s="699"/>
      <c r="C13059" s="981" t="s">
        <v>30</v>
      </c>
      <c r="D13059" s="1826" t="s">
        <v>29</v>
      </c>
      <c r="E13059" s="258">
        <v>0.01</v>
      </c>
      <c r="F13059" s="649">
        <v>650</v>
      </c>
      <c r="G13059" s="701">
        <f t="shared" si="1044"/>
        <v>6.5</v>
      </c>
      <c r="H13059" s="308"/>
    </row>
    <row r="13060" spans="1:8">
      <c r="A13060" s="1828"/>
      <c r="B13060" s="288"/>
      <c r="C13060" s="981" t="s">
        <v>31</v>
      </c>
      <c r="D13060" s="1826" t="s">
        <v>32</v>
      </c>
      <c r="E13060" s="258">
        <v>0.1</v>
      </c>
      <c r="F13060" s="649">
        <v>350</v>
      </c>
      <c r="G13060" s="701">
        <f t="shared" si="1044"/>
        <v>35</v>
      </c>
      <c r="H13060" s="1827"/>
    </row>
    <row r="13061" spans="1:8">
      <c r="A13061" s="1828"/>
      <c r="B13061" s="1829"/>
      <c r="C13061" s="981" t="s">
        <v>37</v>
      </c>
      <c r="D13061" s="1826" t="s">
        <v>29</v>
      </c>
      <c r="E13061" s="258">
        <v>5.0000000000000001E-3</v>
      </c>
      <c r="F13061" s="649">
        <v>144704</v>
      </c>
      <c r="G13061" s="701">
        <f t="shared" si="1044"/>
        <v>723.52</v>
      </c>
      <c r="H13061" s="1827"/>
    </row>
    <row r="13062" spans="1:8">
      <c r="A13062" s="1828"/>
      <c r="B13062" s="1829"/>
      <c r="C13062" s="981" t="s">
        <v>33</v>
      </c>
      <c r="D13062" s="1826" t="s">
        <v>39</v>
      </c>
      <c r="E13062" s="258">
        <v>0.1</v>
      </c>
      <c r="F13062" s="649">
        <v>800</v>
      </c>
      <c r="G13062" s="701">
        <f t="shared" si="1044"/>
        <v>80</v>
      </c>
      <c r="H13062" s="1827"/>
    </row>
    <row r="13063" spans="1:8">
      <c r="A13063" s="1828"/>
      <c r="B13063" s="699" t="s">
        <v>35</v>
      </c>
      <c r="C13063" s="744"/>
      <c r="D13063" s="103"/>
      <c r="E13063" s="608"/>
      <c r="F13063" s="429"/>
      <c r="G13063" s="1533">
        <f>SUM(G13056:G13062)</f>
        <v>1385.864</v>
      </c>
      <c r="H13063" s="103"/>
    </row>
    <row r="13064" spans="1:8" ht="30">
      <c r="A13064" s="1828"/>
      <c r="B13064" s="303" t="s">
        <v>53</v>
      </c>
      <c r="C13064" s="981" t="s">
        <v>58</v>
      </c>
      <c r="D13064" s="1826" t="s">
        <v>27</v>
      </c>
      <c r="E13064" s="258">
        <v>1E-3</v>
      </c>
      <c r="F13064" s="649">
        <v>74448</v>
      </c>
      <c r="G13064" s="701">
        <f>E13064*F13064</f>
        <v>74.448000000000008</v>
      </c>
      <c r="H13064" s="1827"/>
    </row>
    <row r="13065" spans="1:8">
      <c r="A13065" s="1828"/>
      <c r="B13065" s="1829"/>
      <c r="C13065" s="981" t="s">
        <v>59</v>
      </c>
      <c r="D13065" s="1826" t="s">
        <v>27</v>
      </c>
      <c r="E13065" s="258">
        <v>1E-3</v>
      </c>
      <c r="F13065" s="649">
        <v>43513</v>
      </c>
      <c r="G13065" s="701">
        <f t="shared" ref="G13065:G13094" si="1045">E13065*F13065</f>
        <v>43.512999999999998</v>
      </c>
      <c r="H13065" s="1827"/>
    </row>
    <row r="13066" spans="1:8">
      <c r="A13066" s="1828"/>
      <c r="B13066" s="1829"/>
      <c r="C13066" s="981" t="s">
        <v>60</v>
      </c>
      <c r="D13066" s="1826" t="s">
        <v>27</v>
      </c>
      <c r="E13066" s="258">
        <v>5.0000000000000001E-4</v>
      </c>
      <c r="F13066" s="649">
        <v>99906</v>
      </c>
      <c r="G13066" s="701">
        <f t="shared" si="1045"/>
        <v>49.953000000000003</v>
      </c>
      <c r="H13066" s="1827"/>
    </row>
    <row r="13067" spans="1:8">
      <c r="A13067" s="1828"/>
      <c r="B13067" s="1829"/>
      <c r="C13067" s="56" t="s">
        <v>44</v>
      </c>
      <c r="D13067" s="1826" t="s">
        <v>27</v>
      </c>
      <c r="E13067" s="258">
        <v>1E-3</v>
      </c>
      <c r="F13067" s="649">
        <v>69797</v>
      </c>
      <c r="G13067" s="701">
        <f t="shared" si="1045"/>
        <v>69.796999999999997</v>
      </c>
      <c r="H13067" s="1827"/>
    </row>
    <row r="13068" spans="1:8">
      <c r="A13068" s="1828"/>
      <c r="B13068" s="1829"/>
      <c r="C13068" s="981" t="s">
        <v>61</v>
      </c>
      <c r="D13068" s="1826" t="s">
        <v>27</v>
      </c>
      <c r="E13068" s="258">
        <v>1E-3</v>
      </c>
      <c r="F13068" s="649">
        <v>34001</v>
      </c>
      <c r="G13068" s="701">
        <f t="shared" si="1045"/>
        <v>34.000999999999998</v>
      </c>
      <c r="H13068" s="1827"/>
    </row>
    <row r="13069" spans="1:8">
      <c r="A13069" s="1828"/>
      <c r="B13069" s="1829"/>
      <c r="C13069" s="56" t="s">
        <v>62</v>
      </c>
      <c r="D13069" s="1826" t="s">
        <v>27</v>
      </c>
      <c r="E13069" s="258">
        <v>1E-3</v>
      </c>
      <c r="F13069" s="649">
        <v>38750</v>
      </c>
      <c r="G13069" s="701">
        <f t="shared" si="1045"/>
        <v>38.75</v>
      </c>
      <c r="H13069" s="1827"/>
    </row>
    <row r="13070" spans="1:8">
      <c r="A13070" s="1828"/>
      <c r="B13070" s="699"/>
      <c r="C13070" s="981" t="s">
        <v>63</v>
      </c>
      <c r="D13070" s="1826" t="s">
        <v>27</v>
      </c>
      <c r="E13070" s="258">
        <v>1E-3</v>
      </c>
      <c r="F13070" s="649">
        <v>69797</v>
      </c>
      <c r="G13070" s="701">
        <f t="shared" si="1045"/>
        <v>69.796999999999997</v>
      </c>
      <c r="H13070" s="308"/>
    </row>
    <row r="13071" spans="1:8">
      <c r="A13071" s="1828"/>
      <c r="B13071" s="288"/>
      <c r="C13071" s="981" t="s">
        <v>64</v>
      </c>
      <c r="D13071" s="1826" t="s">
        <v>27</v>
      </c>
      <c r="E13071" s="258">
        <v>1E-3</v>
      </c>
      <c r="F13071" s="649">
        <v>10500</v>
      </c>
      <c r="G13071" s="701">
        <f t="shared" si="1045"/>
        <v>10.5</v>
      </c>
      <c r="H13071" s="1827"/>
    </row>
    <row r="13072" spans="1:8">
      <c r="A13072" s="1828"/>
      <c r="B13072" s="1829"/>
      <c r="C13072" s="981" t="s">
        <v>65</v>
      </c>
      <c r="D13072" s="1826" t="s">
        <v>27</v>
      </c>
      <c r="E13072" s="258">
        <v>5.0000000000000001E-4</v>
      </c>
      <c r="F13072" s="649">
        <v>91872</v>
      </c>
      <c r="G13072" s="701">
        <f t="shared" si="1045"/>
        <v>45.936</v>
      </c>
      <c r="H13072" s="1827"/>
    </row>
    <row r="13073" spans="1:8">
      <c r="A13073" s="1828"/>
      <c r="B13073" s="1829"/>
      <c r="C13073" s="981" t="s">
        <v>66</v>
      </c>
      <c r="D13073" s="1826" t="s">
        <v>27</v>
      </c>
      <c r="E13073" s="258">
        <v>1E-3</v>
      </c>
      <c r="F13073" s="649">
        <v>80176</v>
      </c>
      <c r="G13073" s="701">
        <f t="shared" si="1045"/>
        <v>80.176000000000002</v>
      </c>
      <c r="H13073" s="1827"/>
    </row>
    <row r="13074" spans="1:8">
      <c r="A13074" s="1828"/>
      <c r="B13074" s="699"/>
      <c r="C13074" s="981" t="s">
        <v>67</v>
      </c>
      <c r="D13074" s="1826" t="s">
        <v>27</v>
      </c>
      <c r="E13074" s="258">
        <v>1E-3</v>
      </c>
      <c r="F13074" s="649">
        <v>7982</v>
      </c>
      <c r="G13074" s="701">
        <f t="shared" si="1045"/>
        <v>7.9820000000000002</v>
      </c>
      <c r="H13074" s="308"/>
    </row>
    <row r="13075" spans="1:8">
      <c r="A13075" s="1828"/>
      <c r="B13075" s="288"/>
      <c r="C13075" s="981" t="s">
        <v>68</v>
      </c>
      <c r="D13075" s="1826" t="s">
        <v>27</v>
      </c>
      <c r="E13075" s="258">
        <v>4.4999999999999999E-4</v>
      </c>
      <c r="F13075" s="649">
        <v>158202</v>
      </c>
      <c r="G13075" s="701">
        <f t="shared" si="1045"/>
        <v>71.190899999999999</v>
      </c>
      <c r="H13075" s="1827"/>
    </row>
    <row r="13076" spans="1:8">
      <c r="A13076" s="1828"/>
      <c r="B13076" s="1829"/>
      <c r="C13076" s="981" t="s">
        <v>69</v>
      </c>
      <c r="D13076" s="1826" t="s">
        <v>27</v>
      </c>
      <c r="E13076" s="258">
        <v>1E-3</v>
      </c>
      <c r="F13076" s="649">
        <v>10500</v>
      </c>
      <c r="G13076" s="701">
        <f t="shared" si="1045"/>
        <v>10.5</v>
      </c>
      <c r="H13076" s="1827"/>
    </row>
    <row r="13077" spans="1:8">
      <c r="A13077" s="1828"/>
      <c r="B13077" s="1829"/>
      <c r="C13077" s="981" t="s">
        <v>70</v>
      </c>
      <c r="D13077" s="1826" t="s">
        <v>27</v>
      </c>
      <c r="E13077" s="258">
        <v>1E-3</v>
      </c>
      <c r="F13077" s="649">
        <v>33371</v>
      </c>
      <c r="G13077" s="701">
        <f t="shared" si="1045"/>
        <v>33.371000000000002</v>
      </c>
      <c r="H13077" s="1827"/>
    </row>
    <row r="13078" spans="1:8">
      <c r="A13078" s="1828"/>
      <c r="B13078" s="1829"/>
      <c r="C13078" s="981" t="s">
        <v>71</v>
      </c>
      <c r="D13078" s="1826" t="s">
        <v>27</v>
      </c>
      <c r="E13078" s="258">
        <v>1E-3</v>
      </c>
      <c r="F13078" s="671">
        <v>28834</v>
      </c>
      <c r="G13078" s="701">
        <f t="shared" si="1045"/>
        <v>28.834</v>
      </c>
      <c r="H13078" s="1827"/>
    </row>
    <row r="13079" spans="1:8">
      <c r="A13079" s="1828"/>
      <c r="B13079" s="699"/>
      <c r="C13079" s="56" t="s">
        <v>72</v>
      </c>
      <c r="D13079" s="1826" t="s">
        <v>29</v>
      </c>
      <c r="E13079" s="257">
        <v>1E-3</v>
      </c>
      <c r="F13079" s="671">
        <v>74415</v>
      </c>
      <c r="G13079" s="701">
        <f t="shared" si="1045"/>
        <v>74.415000000000006</v>
      </c>
      <c r="H13079" s="308"/>
    </row>
    <row r="13080" spans="1:8">
      <c r="A13080" s="1828"/>
      <c r="B13080" s="288"/>
      <c r="C13080" s="981" t="s">
        <v>73</v>
      </c>
      <c r="D13080" s="1826" t="s">
        <v>34</v>
      </c>
      <c r="E13080" s="257">
        <v>5.0000000000000001E-3</v>
      </c>
      <c r="F13080" s="649">
        <v>10500</v>
      </c>
      <c r="G13080" s="701">
        <f t="shared" si="1045"/>
        <v>52.5</v>
      </c>
      <c r="H13080" s="1827"/>
    </row>
    <row r="13081" spans="1:8">
      <c r="A13081" s="1828"/>
      <c r="B13081" s="1829"/>
      <c r="C13081" s="981" t="s">
        <v>74</v>
      </c>
      <c r="D13081" s="1826" t="s">
        <v>75</v>
      </c>
      <c r="E13081" s="257">
        <v>5.0000000000000001E-3</v>
      </c>
      <c r="F13081" s="649">
        <v>10500</v>
      </c>
      <c r="G13081" s="701">
        <f t="shared" si="1045"/>
        <v>52.5</v>
      </c>
      <c r="H13081" s="1827"/>
    </row>
    <row r="13082" spans="1:8">
      <c r="A13082" s="1828"/>
      <c r="B13082" s="1829"/>
      <c r="C13082" s="981" t="s">
        <v>76</v>
      </c>
      <c r="D13082" s="1826" t="s">
        <v>34</v>
      </c>
      <c r="E13082" s="257">
        <v>5.0000000000000001E-3</v>
      </c>
      <c r="F13082" s="649">
        <v>10500</v>
      </c>
      <c r="G13082" s="701">
        <f t="shared" si="1045"/>
        <v>52.5</v>
      </c>
      <c r="H13082" s="1827"/>
    </row>
    <row r="13083" spans="1:8">
      <c r="A13083" s="1828"/>
      <c r="B13083" s="1829"/>
      <c r="C13083" s="981" t="s">
        <v>46</v>
      </c>
      <c r="D13083" s="1826" t="s">
        <v>29</v>
      </c>
      <c r="E13083" s="257">
        <v>5.0000000000000001E-3</v>
      </c>
      <c r="F13083" s="671">
        <v>8468</v>
      </c>
      <c r="G13083" s="701">
        <f t="shared" si="1045"/>
        <v>42.34</v>
      </c>
      <c r="H13083" s="1827"/>
    </row>
    <row r="13084" spans="1:8">
      <c r="A13084" s="1828"/>
      <c r="B13084" s="1829"/>
      <c r="C13084" s="981" t="s">
        <v>77</v>
      </c>
      <c r="D13084" s="1826" t="s">
        <v>34</v>
      </c>
      <c r="E13084" s="258">
        <v>4.4999999999999997E-3</v>
      </c>
      <c r="F13084" s="671">
        <v>15500</v>
      </c>
      <c r="G13084" s="701">
        <f t="shared" si="1045"/>
        <v>69.75</v>
      </c>
      <c r="H13084" s="1827"/>
    </row>
    <row r="13085" spans="1:8">
      <c r="A13085" s="1828"/>
      <c r="B13085" s="1829"/>
      <c r="C13085" s="981" t="s">
        <v>78</v>
      </c>
      <c r="D13085" s="1826" t="s">
        <v>34</v>
      </c>
      <c r="E13085" s="258">
        <v>1E-3</v>
      </c>
      <c r="F13085" s="671">
        <v>26500</v>
      </c>
      <c r="G13085" s="701">
        <f t="shared" si="1045"/>
        <v>26.5</v>
      </c>
      <c r="H13085" s="1827"/>
    </row>
    <row r="13086" spans="1:8">
      <c r="A13086" s="1828"/>
      <c r="B13086" s="699"/>
      <c r="C13086" s="981" t="s">
        <v>45</v>
      </c>
      <c r="D13086" s="1826" t="s">
        <v>34</v>
      </c>
      <c r="E13086" s="258">
        <v>5.0000000000000001E-4</v>
      </c>
      <c r="F13086" s="649">
        <v>82115</v>
      </c>
      <c r="G13086" s="701">
        <f t="shared" si="1045"/>
        <v>41.057499999999997</v>
      </c>
      <c r="H13086" s="308"/>
    </row>
    <row r="13087" spans="1:8">
      <c r="A13087" s="1828"/>
      <c r="B13087" s="288"/>
      <c r="C13087" s="981" t="s">
        <v>28</v>
      </c>
      <c r="D13087" s="1826" t="s">
        <v>29</v>
      </c>
      <c r="E13087" s="258">
        <v>0.01</v>
      </c>
      <c r="F13087" s="671">
        <v>316.39999999999998</v>
      </c>
      <c r="G13087" s="701">
        <f t="shared" si="1045"/>
        <v>3.1639999999999997</v>
      </c>
      <c r="H13087" s="1827"/>
    </row>
    <row r="13088" spans="1:8">
      <c r="A13088" s="1828"/>
      <c r="B13088" s="1829"/>
      <c r="C13088" s="981" t="s">
        <v>47</v>
      </c>
      <c r="D13088" s="1826" t="s">
        <v>29</v>
      </c>
      <c r="E13088" s="258">
        <v>0.01</v>
      </c>
      <c r="F13088" s="649">
        <v>366.25</v>
      </c>
      <c r="G13088" s="701">
        <f t="shared" si="1045"/>
        <v>3.6625000000000001</v>
      </c>
      <c r="H13088" s="1827"/>
    </row>
    <row r="13089" spans="1:8">
      <c r="A13089" s="1828"/>
      <c r="B13089" s="699"/>
      <c r="C13089" s="981" t="s">
        <v>30</v>
      </c>
      <c r="D13089" s="1826" t="s">
        <v>29</v>
      </c>
      <c r="E13089" s="258">
        <v>0.01</v>
      </c>
      <c r="F13089" s="649">
        <v>650</v>
      </c>
      <c r="G13089" s="701">
        <f t="shared" si="1045"/>
        <v>6.5</v>
      </c>
      <c r="H13089" s="308"/>
    </row>
    <row r="13090" spans="1:8">
      <c r="A13090" s="1828"/>
      <c r="B13090" s="288"/>
      <c r="C13090" s="981" t="s">
        <v>31</v>
      </c>
      <c r="D13090" s="1826" t="s">
        <v>32</v>
      </c>
      <c r="E13090" s="258">
        <v>0.02</v>
      </c>
      <c r="F13090" s="649">
        <v>350</v>
      </c>
      <c r="G13090" s="701">
        <f t="shared" si="1045"/>
        <v>7</v>
      </c>
      <c r="H13090" s="1827"/>
    </row>
    <row r="13091" spans="1:8">
      <c r="A13091" s="1828"/>
      <c r="B13091" s="1829"/>
      <c r="C13091" s="981" t="s">
        <v>37</v>
      </c>
      <c r="D13091" s="1827" t="s">
        <v>29</v>
      </c>
      <c r="E13091" s="258">
        <v>5.0000000000000001E-4</v>
      </c>
      <c r="F13091" s="649">
        <v>144704</v>
      </c>
      <c r="G13091" s="701">
        <f t="shared" si="1045"/>
        <v>72.352000000000004</v>
      </c>
      <c r="H13091" s="1827"/>
    </row>
    <row r="13092" spans="1:8">
      <c r="A13092" s="1828"/>
      <c r="B13092" s="1829"/>
      <c r="C13092" s="981" t="s">
        <v>33</v>
      </c>
      <c r="D13092" s="1827" t="s">
        <v>39</v>
      </c>
      <c r="E13092" s="258">
        <v>0.02</v>
      </c>
      <c r="F13092" s="649">
        <v>800</v>
      </c>
      <c r="G13092" s="701">
        <f t="shared" si="1045"/>
        <v>16</v>
      </c>
      <c r="H13092" s="1827"/>
    </row>
    <row r="13093" spans="1:8">
      <c r="A13093" s="1828"/>
      <c r="B13093" s="699"/>
      <c r="C13093" s="981" t="s">
        <v>49</v>
      </c>
      <c r="D13093" s="1827" t="s">
        <v>40</v>
      </c>
      <c r="E13093" s="258">
        <v>5.0000000000000001E-3</v>
      </c>
      <c r="F13093" s="649">
        <v>370</v>
      </c>
      <c r="G13093" s="701">
        <f t="shared" si="1045"/>
        <v>1.85</v>
      </c>
      <c r="H13093" s="308"/>
    </row>
    <row r="13094" spans="1:8">
      <c r="A13094" s="1828"/>
      <c r="B13094" s="288"/>
      <c r="C13094" s="981" t="s">
        <v>79</v>
      </c>
      <c r="D13094" s="1827" t="s">
        <v>40</v>
      </c>
      <c r="E13094" s="258">
        <v>5.0000000000000001E-3</v>
      </c>
      <c r="F13094" s="649">
        <v>19488</v>
      </c>
      <c r="G13094" s="701">
        <f t="shared" si="1045"/>
        <v>97.44</v>
      </c>
      <c r="H13094" s="1827"/>
    </row>
    <row r="13095" spans="1:8">
      <c r="A13095" s="1828"/>
      <c r="B13095" s="699" t="s">
        <v>35</v>
      </c>
      <c r="C13095" s="744"/>
      <c r="D13095" s="103"/>
      <c r="E13095" s="103"/>
      <c r="F13095" s="429"/>
      <c r="G13095" s="1533">
        <f>SUM(G13064:G13094)</f>
        <v>1288.2798999999995</v>
      </c>
      <c r="H13095" s="103"/>
    </row>
    <row r="13096" spans="1:8" ht="30">
      <c r="A13096" s="1828"/>
      <c r="B13096" s="775" t="s">
        <v>56</v>
      </c>
      <c r="C13096" s="981" t="s">
        <v>26</v>
      </c>
      <c r="D13096" s="104" t="s">
        <v>27</v>
      </c>
      <c r="E13096" s="257">
        <v>1.4999999999999999E-2</v>
      </c>
      <c r="F13096" s="649">
        <v>67687</v>
      </c>
      <c r="G13096" s="701">
        <f>E13096*F13096</f>
        <v>1015.3049999999999</v>
      </c>
      <c r="H13096" s="1827"/>
    </row>
    <row r="13097" spans="1:8">
      <c r="A13097" s="1828"/>
      <c r="B13097" s="303"/>
      <c r="C13097" s="56" t="s">
        <v>83</v>
      </c>
      <c r="D13097" s="104" t="s">
        <v>27</v>
      </c>
      <c r="E13097" s="789">
        <v>0.01</v>
      </c>
      <c r="F13097" s="649">
        <v>39930</v>
      </c>
      <c r="G13097" s="701">
        <f t="shared" ref="G13097:G13103" si="1046">E13097*F13097</f>
        <v>399.3</v>
      </c>
      <c r="H13097" s="1827"/>
    </row>
    <row r="13098" spans="1:8">
      <c r="A13098" s="1828"/>
      <c r="B13098" s="303"/>
      <c r="C13098" s="981" t="s">
        <v>84</v>
      </c>
      <c r="D13098" s="104" t="s">
        <v>27</v>
      </c>
      <c r="E13098" s="258">
        <v>0.01</v>
      </c>
      <c r="F13098" s="649">
        <v>7035</v>
      </c>
      <c r="G13098" s="701">
        <f t="shared" si="1046"/>
        <v>70.350000000000009</v>
      </c>
      <c r="H13098" s="308"/>
    </row>
    <row r="13099" spans="1:8">
      <c r="A13099" s="1828"/>
      <c r="B13099" s="303"/>
      <c r="C13099" s="981" t="s">
        <v>28</v>
      </c>
      <c r="D13099" s="1826" t="s">
        <v>29</v>
      </c>
      <c r="E13099" s="258">
        <v>0.01</v>
      </c>
      <c r="F13099" s="649">
        <v>316.39999999999998</v>
      </c>
      <c r="G13099" s="701">
        <f t="shared" si="1046"/>
        <v>3.1639999999999997</v>
      </c>
      <c r="H13099" s="1827"/>
    </row>
    <row r="13100" spans="1:8">
      <c r="A13100" s="1828"/>
      <c r="B13100" s="303"/>
      <c r="C13100" s="981" t="s">
        <v>30</v>
      </c>
      <c r="D13100" s="1826" t="s">
        <v>29</v>
      </c>
      <c r="E13100" s="258">
        <v>0.01</v>
      </c>
      <c r="F13100" s="649">
        <v>650</v>
      </c>
      <c r="G13100" s="701">
        <f t="shared" si="1046"/>
        <v>6.5</v>
      </c>
      <c r="H13100" s="1827"/>
    </row>
    <row r="13101" spans="1:8">
      <c r="A13101" s="1828"/>
      <c r="B13101" s="303"/>
      <c r="C13101" s="981" t="s">
        <v>31</v>
      </c>
      <c r="D13101" s="1826" t="s">
        <v>27</v>
      </c>
      <c r="E13101" s="1059">
        <v>0.01</v>
      </c>
      <c r="F13101" s="649">
        <v>350</v>
      </c>
      <c r="G13101" s="701">
        <f t="shared" si="1046"/>
        <v>3.5</v>
      </c>
      <c r="H13101" s="1827"/>
    </row>
    <row r="13102" spans="1:8">
      <c r="A13102" s="1828"/>
      <c r="B13102" s="303"/>
      <c r="C13102" s="981" t="s">
        <v>85</v>
      </c>
      <c r="D13102" s="1826" t="s">
        <v>40</v>
      </c>
      <c r="E13102" s="258">
        <v>2E-3</v>
      </c>
      <c r="F13102" s="649">
        <v>200000</v>
      </c>
      <c r="G13102" s="701">
        <f t="shared" si="1046"/>
        <v>400</v>
      </c>
      <c r="H13102" s="308"/>
    </row>
    <row r="13103" spans="1:8">
      <c r="A13103" s="1828"/>
      <c r="B13103" s="303"/>
      <c r="C13103" s="981" t="s">
        <v>33</v>
      </c>
      <c r="D13103" s="1826" t="s">
        <v>39</v>
      </c>
      <c r="E13103" s="258">
        <v>2.5999999999999999E-2</v>
      </c>
      <c r="F13103" s="649">
        <v>800</v>
      </c>
      <c r="G13103" s="701">
        <f t="shared" si="1046"/>
        <v>20.8</v>
      </c>
      <c r="H13103" s="1827"/>
    </row>
    <row r="13104" spans="1:8">
      <c r="A13104" s="1828"/>
      <c r="B13104" s="699" t="s">
        <v>35</v>
      </c>
      <c r="C13104" s="742"/>
      <c r="D13104" s="1827"/>
      <c r="E13104" s="1827"/>
      <c r="F13104" s="204"/>
      <c r="G13104" s="1533">
        <f>SUM(G13096:G13103)</f>
        <v>1918.9189999999999</v>
      </c>
      <c r="H13104" s="1827"/>
    </row>
    <row r="13105" spans="1:8" ht="45">
      <c r="A13105" s="1828"/>
      <c r="B13105" s="775" t="s">
        <v>57</v>
      </c>
      <c r="C13105" s="981" t="s">
        <v>87</v>
      </c>
      <c r="D13105" s="1826" t="s">
        <v>27</v>
      </c>
      <c r="E13105" s="258">
        <v>5.0000000000000001E-3</v>
      </c>
      <c r="F13105" s="649">
        <v>33792</v>
      </c>
      <c r="G13105" s="701">
        <f>E13105*F13105</f>
        <v>168.96</v>
      </c>
      <c r="H13105" s="308"/>
    </row>
    <row r="13106" spans="1:8">
      <c r="A13106" s="1828"/>
      <c r="B13106" s="288"/>
      <c r="C13106" s="56" t="s">
        <v>88</v>
      </c>
      <c r="D13106" s="1826" t="s">
        <v>27</v>
      </c>
      <c r="E13106" s="258">
        <v>5.0000000000000001E-4</v>
      </c>
      <c r="F13106" s="649">
        <v>203735</v>
      </c>
      <c r="G13106" s="701">
        <f t="shared" ref="G13106:G13115" si="1047">E13106*F13106</f>
        <v>101.86750000000001</v>
      </c>
      <c r="H13106" s="1827"/>
    </row>
    <row r="13107" spans="1:8">
      <c r="A13107" s="1828"/>
      <c r="B13107" s="1829"/>
      <c r="C13107" s="981" t="s">
        <v>64</v>
      </c>
      <c r="D13107" s="1826" t="s">
        <v>27</v>
      </c>
      <c r="E13107" s="257">
        <v>1E-3</v>
      </c>
      <c r="F13107" s="649">
        <v>10500</v>
      </c>
      <c r="G13107" s="701">
        <f t="shared" si="1047"/>
        <v>10.5</v>
      </c>
      <c r="H13107" s="1827"/>
    </row>
    <row r="13108" spans="1:8">
      <c r="A13108" s="1828"/>
      <c r="B13108" s="1829"/>
      <c r="C13108" s="981" t="s">
        <v>89</v>
      </c>
      <c r="D13108" s="1826" t="s">
        <v>39</v>
      </c>
      <c r="E13108" s="258">
        <v>1E-3</v>
      </c>
      <c r="F13108" s="649">
        <v>168481</v>
      </c>
      <c r="G13108" s="701">
        <f t="shared" si="1047"/>
        <v>168.48099999999999</v>
      </c>
      <c r="H13108" s="1827"/>
    </row>
    <row r="13109" spans="1:8">
      <c r="A13109" s="1828"/>
      <c r="B13109" s="1829"/>
      <c r="C13109" s="56" t="s">
        <v>90</v>
      </c>
      <c r="D13109" s="104" t="s">
        <v>39</v>
      </c>
      <c r="E13109" s="1060">
        <v>1E-3</v>
      </c>
      <c r="F13109" s="671">
        <v>175794</v>
      </c>
      <c r="G13109" s="701">
        <f t="shared" si="1047"/>
        <v>175.79400000000001</v>
      </c>
      <c r="H13109" s="1827"/>
    </row>
    <row r="13110" spans="1:8">
      <c r="A13110" s="1828"/>
      <c r="B13110" s="699"/>
      <c r="C13110" s="981" t="s">
        <v>45</v>
      </c>
      <c r="D13110" s="104" t="s">
        <v>39</v>
      </c>
      <c r="E13110" s="258">
        <v>1E-3</v>
      </c>
      <c r="F13110" s="649">
        <v>82115</v>
      </c>
      <c r="G13110" s="701">
        <f t="shared" si="1047"/>
        <v>82.114999999999995</v>
      </c>
      <c r="H13110" s="308"/>
    </row>
    <row r="13111" spans="1:8">
      <c r="A13111" s="1828"/>
      <c r="B13111" s="288"/>
      <c r="C13111" s="981" t="s">
        <v>28</v>
      </c>
      <c r="D13111" s="1826" t="s">
        <v>29</v>
      </c>
      <c r="E13111" s="258">
        <v>0.01</v>
      </c>
      <c r="F13111" s="671">
        <v>316.39999999999998</v>
      </c>
      <c r="G13111" s="701">
        <f t="shared" si="1047"/>
        <v>3.1639999999999997</v>
      </c>
      <c r="H13111" s="1827"/>
    </row>
    <row r="13112" spans="1:8">
      <c r="A13112" s="1828"/>
      <c r="B13112" s="699"/>
      <c r="C13112" s="981" t="s">
        <v>47</v>
      </c>
      <c r="D13112" s="1826" t="s">
        <v>29</v>
      </c>
      <c r="E13112" s="258">
        <v>0.01</v>
      </c>
      <c r="F13112" s="649">
        <v>366.25</v>
      </c>
      <c r="G13112" s="701">
        <f t="shared" si="1047"/>
        <v>3.6625000000000001</v>
      </c>
      <c r="H13112" s="308"/>
    </row>
    <row r="13113" spans="1:8">
      <c r="A13113" s="1828"/>
      <c r="B13113" s="1829"/>
      <c r="C13113" s="981" t="s">
        <v>30</v>
      </c>
      <c r="D13113" s="1826" t="s">
        <v>29</v>
      </c>
      <c r="E13113" s="258">
        <v>0.01</v>
      </c>
      <c r="F13113" s="649">
        <v>650</v>
      </c>
      <c r="G13113" s="701">
        <f t="shared" si="1047"/>
        <v>6.5</v>
      </c>
      <c r="H13113" s="1827"/>
    </row>
    <row r="13114" spans="1:8">
      <c r="A13114" s="1828"/>
      <c r="B13114" s="1829"/>
      <c r="C13114" s="981" t="s">
        <v>37</v>
      </c>
      <c r="D13114" s="1826" t="s">
        <v>29</v>
      </c>
      <c r="E13114" s="258">
        <v>8.9999999999999993E-3</v>
      </c>
      <c r="F13114" s="649">
        <v>144704</v>
      </c>
      <c r="G13114" s="701">
        <f t="shared" si="1047"/>
        <v>1302.336</v>
      </c>
      <c r="H13114" s="1827"/>
    </row>
    <row r="13115" spans="1:8">
      <c r="A13115" s="1828"/>
      <c r="B13115" s="1829"/>
      <c r="C13115" s="981" t="s">
        <v>33</v>
      </c>
      <c r="D13115" s="1826" t="s">
        <v>34</v>
      </c>
      <c r="E13115" s="258">
        <v>0.02</v>
      </c>
      <c r="F13115" s="649">
        <v>800</v>
      </c>
      <c r="G13115" s="701">
        <f t="shared" si="1047"/>
        <v>16</v>
      </c>
      <c r="H13115" s="1827"/>
    </row>
    <row r="13116" spans="1:8">
      <c r="A13116" s="1828"/>
      <c r="B13116" s="699" t="s">
        <v>35</v>
      </c>
      <c r="C13116" s="742"/>
      <c r="D13116" s="1827"/>
      <c r="E13116" s="1827"/>
      <c r="F13116" s="204"/>
      <c r="G13116" s="1533">
        <f>SUM(G13105:G13115)</f>
        <v>2039.38</v>
      </c>
      <c r="H13116" s="1827"/>
    </row>
    <row r="13117" spans="1:8" ht="30">
      <c r="A13117" s="922"/>
      <c r="B13117" s="775" t="s">
        <v>80</v>
      </c>
      <c r="C13117" s="981" t="s">
        <v>58</v>
      </c>
      <c r="D13117" s="1826" t="s">
        <v>27</v>
      </c>
      <c r="E13117" s="258">
        <v>1E-3</v>
      </c>
      <c r="F13117" s="649">
        <v>33792</v>
      </c>
      <c r="G13117" s="701">
        <f>E13117*F13117</f>
        <v>33.792000000000002</v>
      </c>
      <c r="H13117" s="1827"/>
    </row>
    <row r="13118" spans="1:8">
      <c r="A13118" s="838"/>
      <c r="B13118" s="775"/>
      <c r="C13118" s="981" t="s">
        <v>59</v>
      </c>
      <c r="D13118" s="1826" t="s">
        <v>27</v>
      </c>
      <c r="E13118" s="258">
        <v>1E-3</v>
      </c>
      <c r="F13118" s="649">
        <v>45513</v>
      </c>
      <c r="G13118" s="701">
        <f t="shared" ref="G13118:G13147" si="1048">E13118*F13118</f>
        <v>45.512999999999998</v>
      </c>
      <c r="H13118" s="1827"/>
    </row>
    <row r="13119" spans="1:8">
      <c r="A13119" s="838"/>
      <c r="B13119" s="775"/>
      <c r="C13119" s="981" t="s">
        <v>60</v>
      </c>
      <c r="D13119" s="1826" t="s">
        <v>27</v>
      </c>
      <c r="E13119" s="258">
        <v>1E-3</v>
      </c>
      <c r="F13119" s="649">
        <v>99906</v>
      </c>
      <c r="G13119" s="701">
        <f t="shared" si="1048"/>
        <v>99.906000000000006</v>
      </c>
      <c r="H13119" s="1827"/>
    </row>
    <row r="13120" spans="1:8">
      <c r="A13120" s="838"/>
      <c r="B13120" s="775"/>
      <c r="C13120" s="56" t="s">
        <v>44</v>
      </c>
      <c r="D13120" s="1826" t="s">
        <v>27</v>
      </c>
      <c r="E13120" s="258">
        <v>1E-3</v>
      </c>
      <c r="F13120" s="649">
        <v>69797</v>
      </c>
      <c r="G13120" s="701">
        <f t="shared" si="1048"/>
        <v>69.796999999999997</v>
      </c>
      <c r="H13120" s="1827"/>
    </row>
    <row r="13121" spans="1:8">
      <c r="A13121" s="838"/>
      <c r="B13121" s="775"/>
      <c r="C13121" s="981" t="s">
        <v>61</v>
      </c>
      <c r="D13121" s="1826" t="s">
        <v>27</v>
      </c>
      <c r="E13121" s="258">
        <v>1E-3</v>
      </c>
      <c r="F13121" s="649">
        <v>34001</v>
      </c>
      <c r="G13121" s="701">
        <f t="shared" si="1048"/>
        <v>34.000999999999998</v>
      </c>
      <c r="H13121" s="1827"/>
    </row>
    <row r="13122" spans="1:8">
      <c r="A13122" s="838"/>
      <c r="B13122" s="775"/>
      <c r="C13122" s="56" t="s">
        <v>62</v>
      </c>
      <c r="D13122" s="1826" t="s">
        <v>27</v>
      </c>
      <c r="E13122" s="258">
        <v>1E-3</v>
      </c>
      <c r="F13122" s="649">
        <v>69797</v>
      </c>
      <c r="G13122" s="701">
        <f t="shared" si="1048"/>
        <v>69.796999999999997</v>
      </c>
      <c r="H13122" s="1827"/>
    </row>
    <row r="13123" spans="1:8">
      <c r="A13123" s="838"/>
      <c r="B13123" s="775"/>
      <c r="C13123" s="981" t="s">
        <v>63</v>
      </c>
      <c r="D13123" s="1826" t="s">
        <v>27</v>
      </c>
      <c r="E13123" s="258">
        <v>1E-3</v>
      </c>
      <c r="F13123" s="649">
        <v>69797</v>
      </c>
      <c r="G13123" s="701">
        <f t="shared" si="1048"/>
        <v>69.796999999999997</v>
      </c>
      <c r="H13123" s="1827"/>
    </row>
    <row r="13124" spans="1:8">
      <c r="A13124" s="838"/>
      <c r="B13124" s="775"/>
      <c r="C13124" s="981" t="s">
        <v>64</v>
      </c>
      <c r="D13124" s="1826" t="s">
        <v>27</v>
      </c>
      <c r="E13124" s="258">
        <v>1E-3</v>
      </c>
      <c r="F13124" s="649">
        <v>10500</v>
      </c>
      <c r="G13124" s="701">
        <f t="shared" si="1048"/>
        <v>10.5</v>
      </c>
      <c r="H13124" s="1827"/>
    </row>
    <row r="13125" spans="1:8">
      <c r="A13125" s="838"/>
      <c r="B13125" s="775"/>
      <c r="C13125" s="981" t="s">
        <v>65</v>
      </c>
      <c r="D13125" s="1826" t="s">
        <v>27</v>
      </c>
      <c r="E13125" s="258">
        <v>1E-3</v>
      </c>
      <c r="F13125" s="649">
        <v>91872</v>
      </c>
      <c r="G13125" s="701">
        <f t="shared" si="1048"/>
        <v>91.872</v>
      </c>
      <c r="H13125" s="1827"/>
    </row>
    <row r="13126" spans="1:8">
      <c r="A13126" s="838"/>
      <c r="B13126" s="775"/>
      <c r="C13126" s="981" t="s">
        <v>66</v>
      </c>
      <c r="D13126" s="1826" t="s">
        <v>27</v>
      </c>
      <c r="E13126" s="258">
        <v>1E-3</v>
      </c>
      <c r="F13126" s="649">
        <v>80176</v>
      </c>
      <c r="G13126" s="701">
        <f t="shared" si="1048"/>
        <v>80.176000000000002</v>
      </c>
      <c r="H13126" s="1827"/>
    </row>
    <row r="13127" spans="1:8">
      <c r="A13127" s="838"/>
      <c r="B13127" s="775"/>
      <c r="C13127" s="981" t="s">
        <v>67</v>
      </c>
      <c r="D13127" s="1826" t="s">
        <v>27</v>
      </c>
      <c r="E13127" s="258">
        <v>1E-3</v>
      </c>
      <c r="F13127" s="649">
        <v>7982</v>
      </c>
      <c r="G13127" s="701">
        <f t="shared" si="1048"/>
        <v>7.9820000000000002</v>
      </c>
      <c r="H13127" s="1827"/>
    </row>
    <row r="13128" spans="1:8">
      <c r="A13128" s="838"/>
      <c r="B13128" s="775"/>
      <c r="C13128" s="981" t="s">
        <v>68</v>
      </c>
      <c r="D13128" s="1826" t="s">
        <v>27</v>
      </c>
      <c r="E13128" s="258">
        <v>1E-3</v>
      </c>
      <c r="F13128" s="649">
        <v>158202</v>
      </c>
      <c r="G13128" s="701">
        <f t="shared" si="1048"/>
        <v>158.202</v>
      </c>
      <c r="H13128" s="1827"/>
    </row>
    <row r="13129" spans="1:8">
      <c r="A13129" s="838"/>
      <c r="B13129" s="775"/>
      <c r="C13129" s="981" t="s">
        <v>69</v>
      </c>
      <c r="D13129" s="1826" t="s">
        <v>27</v>
      </c>
      <c r="E13129" s="258">
        <v>1E-3</v>
      </c>
      <c r="F13129" s="649">
        <v>10500</v>
      </c>
      <c r="G13129" s="701">
        <f t="shared" si="1048"/>
        <v>10.5</v>
      </c>
      <c r="H13129" s="1827"/>
    </row>
    <row r="13130" spans="1:8">
      <c r="A13130" s="838"/>
      <c r="B13130" s="775"/>
      <c r="C13130" s="981" t="s">
        <v>70</v>
      </c>
      <c r="D13130" s="1826" t="s">
        <v>27</v>
      </c>
      <c r="E13130" s="258">
        <v>1E-3</v>
      </c>
      <c r="F13130" s="649">
        <v>46343</v>
      </c>
      <c r="G13130" s="701">
        <f t="shared" si="1048"/>
        <v>46.343000000000004</v>
      </c>
      <c r="H13130" s="1827"/>
    </row>
    <row r="13131" spans="1:8">
      <c r="A13131" s="838"/>
      <c r="B13131" s="775"/>
      <c r="C13131" s="981" t="s">
        <v>71</v>
      </c>
      <c r="D13131" s="1826" t="s">
        <v>27</v>
      </c>
      <c r="E13131" s="258">
        <v>1E-3</v>
      </c>
      <c r="F13131" s="671">
        <v>48840</v>
      </c>
      <c r="G13131" s="701">
        <f t="shared" si="1048"/>
        <v>48.84</v>
      </c>
      <c r="H13131" s="1827"/>
    </row>
    <row r="13132" spans="1:8">
      <c r="A13132" s="838"/>
      <c r="B13132" s="775"/>
      <c r="C13132" s="56" t="s">
        <v>72</v>
      </c>
      <c r="D13132" s="1826" t="s">
        <v>29</v>
      </c>
      <c r="E13132" s="257">
        <v>1E-3</v>
      </c>
      <c r="F13132" s="671">
        <v>74415</v>
      </c>
      <c r="G13132" s="701">
        <f t="shared" si="1048"/>
        <v>74.415000000000006</v>
      </c>
      <c r="H13132" s="1827"/>
    </row>
    <row r="13133" spans="1:8">
      <c r="A13133" s="838"/>
      <c r="B13133" s="775"/>
      <c r="C13133" s="981" t="s">
        <v>73</v>
      </c>
      <c r="D13133" s="1826" t="s">
        <v>34</v>
      </c>
      <c r="E13133" s="257">
        <v>5.0000000000000001E-3</v>
      </c>
      <c r="F13133" s="649">
        <v>10500</v>
      </c>
      <c r="G13133" s="701">
        <f t="shared" si="1048"/>
        <v>52.5</v>
      </c>
      <c r="H13133" s="1827"/>
    </row>
    <row r="13134" spans="1:8">
      <c r="A13134" s="838"/>
      <c r="B13134" s="775"/>
      <c r="C13134" s="981" t="s">
        <v>74</v>
      </c>
      <c r="D13134" s="1826" t="s">
        <v>75</v>
      </c>
      <c r="E13134" s="257">
        <v>5.0000000000000001E-3</v>
      </c>
      <c r="F13134" s="649">
        <v>10500</v>
      </c>
      <c r="G13134" s="701">
        <f t="shared" si="1048"/>
        <v>52.5</v>
      </c>
      <c r="H13134" s="1827"/>
    </row>
    <row r="13135" spans="1:8">
      <c r="A13135" s="838"/>
      <c r="B13135" s="775"/>
      <c r="C13135" s="981" t="s">
        <v>76</v>
      </c>
      <c r="D13135" s="1826" t="s">
        <v>34</v>
      </c>
      <c r="E13135" s="257">
        <v>5.0000000000000001E-3</v>
      </c>
      <c r="F13135" s="649">
        <v>10500</v>
      </c>
      <c r="G13135" s="701">
        <f t="shared" si="1048"/>
        <v>52.5</v>
      </c>
      <c r="H13135" s="1827"/>
    </row>
    <row r="13136" spans="1:8">
      <c r="A13136" s="838"/>
      <c r="B13136" s="775"/>
      <c r="C13136" s="981" t="s">
        <v>46</v>
      </c>
      <c r="D13136" s="1826" t="s">
        <v>29</v>
      </c>
      <c r="E13136" s="257">
        <v>0.01</v>
      </c>
      <c r="F13136" s="671">
        <v>8468</v>
      </c>
      <c r="G13136" s="701">
        <f t="shared" si="1048"/>
        <v>84.68</v>
      </c>
      <c r="H13136" s="1827"/>
    </row>
    <row r="13137" spans="1:8">
      <c r="A13137" s="838"/>
      <c r="B13137" s="775"/>
      <c r="C13137" s="981" t="s">
        <v>77</v>
      </c>
      <c r="D13137" s="1826" t="s">
        <v>34</v>
      </c>
      <c r="E13137" s="258">
        <v>0.01</v>
      </c>
      <c r="F13137" s="671">
        <v>15500</v>
      </c>
      <c r="G13137" s="701">
        <f t="shared" si="1048"/>
        <v>155</v>
      </c>
      <c r="H13137" s="1827"/>
    </row>
    <row r="13138" spans="1:8">
      <c r="A13138" s="838"/>
      <c r="B13138" s="775"/>
      <c r="C13138" s="981" t="s">
        <v>78</v>
      </c>
      <c r="D13138" s="1826" t="s">
        <v>34</v>
      </c>
      <c r="E13138" s="258">
        <v>1E-3</v>
      </c>
      <c r="F13138" s="671">
        <v>26500</v>
      </c>
      <c r="G13138" s="701">
        <f t="shared" si="1048"/>
        <v>26.5</v>
      </c>
      <c r="H13138" s="1827"/>
    </row>
    <row r="13139" spans="1:8">
      <c r="A13139" s="838"/>
      <c r="B13139" s="775"/>
      <c r="C13139" s="981" t="s">
        <v>45</v>
      </c>
      <c r="D13139" s="1826" t="s">
        <v>34</v>
      </c>
      <c r="E13139" s="258">
        <v>1E-3</v>
      </c>
      <c r="F13139" s="649">
        <v>82115</v>
      </c>
      <c r="G13139" s="701">
        <f t="shared" si="1048"/>
        <v>82.114999999999995</v>
      </c>
      <c r="H13139" s="1827"/>
    </row>
    <row r="13140" spans="1:8">
      <c r="A13140" s="838"/>
      <c r="B13140" s="775"/>
      <c r="C13140" s="981" t="s">
        <v>28</v>
      </c>
      <c r="D13140" s="1826" t="s">
        <v>29</v>
      </c>
      <c r="E13140" s="258">
        <v>0.01</v>
      </c>
      <c r="F13140" s="671">
        <v>316.39999999999998</v>
      </c>
      <c r="G13140" s="701">
        <f t="shared" si="1048"/>
        <v>3.1639999999999997</v>
      </c>
      <c r="H13140" s="1827"/>
    </row>
    <row r="13141" spans="1:8">
      <c r="A13141" s="838"/>
      <c r="B13141" s="775"/>
      <c r="C13141" s="981" t="s">
        <v>47</v>
      </c>
      <c r="D13141" s="1826" t="s">
        <v>29</v>
      </c>
      <c r="E13141" s="258">
        <v>0.01</v>
      </c>
      <c r="F13141" s="649">
        <v>366.25</v>
      </c>
      <c r="G13141" s="701">
        <f t="shared" si="1048"/>
        <v>3.6625000000000001</v>
      </c>
      <c r="H13141" s="1827"/>
    </row>
    <row r="13142" spans="1:8">
      <c r="A13142" s="838"/>
      <c r="B13142" s="775"/>
      <c r="C13142" s="981" t="s">
        <v>30</v>
      </c>
      <c r="D13142" s="1826" t="s">
        <v>29</v>
      </c>
      <c r="E13142" s="258">
        <v>0.01</v>
      </c>
      <c r="F13142" s="649">
        <v>650</v>
      </c>
      <c r="G13142" s="701">
        <f t="shared" si="1048"/>
        <v>6.5</v>
      </c>
      <c r="H13142" s="1827"/>
    </row>
    <row r="13143" spans="1:8">
      <c r="A13143" s="838"/>
      <c r="B13143" s="775"/>
      <c r="C13143" s="981" t="s">
        <v>31</v>
      </c>
      <c r="D13143" s="1826" t="s">
        <v>32</v>
      </c>
      <c r="E13143" s="258">
        <v>2.5000000000000001E-2</v>
      </c>
      <c r="F13143" s="649">
        <v>350</v>
      </c>
      <c r="G13143" s="701">
        <f t="shared" si="1048"/>
        <v>8.75</v>
      </c>
      <c r="H13143" s="1827"/>
    </row>
    <row r="13144" spans="1:8">
      <c r="A13144" s="1828"/>
      <c r="B13144" s="1829"/>
      <c r="C13144" s="981" t="s">
        <v>37</v>
      </c>
      <c r="D13144" s="1827" t="s">
        <v>29</v>
      </c>
      <c r="E13144" s="258">
        <v>4.4999999999999997E-3</v>
      </c>
      <c r="F13144" s="649">
        <v>144704</v>
      </c>
      <c r="G13144" s="701">
        <f t="shared" si="1048"/>
        <v>651.16800000000001</v>
      </c>
      <c r="H13144" s="1827"/>
    </row>
    <row r="13145" spans="1:8">
      <c r="A13145" s="1828"/>
      <c r="B13145" s="1829"/>
      <c r="C13145" s="981" t="s">
        <v>33</v>
      </c>
      <c r="D13145" s="1827" t="s">
        <v>39</v>
      </c>
      <c r="E13145" s="258">
        <v>2.1000000000000001E-2</v>
      </c>
      <c r="F13145" s="649">
        <v>800</v>
      </c>
      <c r="G13145" s="701">
        <f t="shared" si="1048"/>
        <v>16.8</v>
      </c>
      <c r="H13145" s="1827"/>
    </row>
    <row r="13146" spans="1:8">
      <c r="A13146" s="1828"/>
      <c r="B13146" s="1829"/>
      <c r="C13146" s="981" t="s">
        <v>49</v>
      </c>
      <c r="D13146" s="1827" t="s">
        <v>40</v>
      </c>
      <c r="E13146" s="258">
        <v>0.01</v>
      </c>
      <c r="F13146" s="649">
        <v>370</v>
      </c>
      <c r="G13146" s="701">
        <f t="shared" si="1048"/>
        <v>3.7</v>
      </c>
      <c r="H13146" s="1827"/>
    </row>
    <row r="13147" spans="1:8">
      <c r="A13147" s="1828"/>
      <c r="B13147" s="1829"/>
      <c r="C13147" s="981" t="s">
        <v>79</v>
      </c>
      <c r="D13147" s="1827" t="s">
        <v>40</v>
      </c>
      <c r="E13147" s="258">
        <v>5.0000000000000001E-3</v>
      </c>
      <c r="F13147" s="649">
        <v>19488</v>
      </c>
      <c r="G13147" s="701">
        <f t="shared" si="1048"/>
        <v>97.44</v>
      </c>
      <c r="H13147" s="1827"/>
    </row>
    <row r="13148" spans="1:8">
      <c r="A13148" s="1828"/>
      <c r="B13148" s="699" t="s">
        <v>35</v>
      </c>
      <c r="C13148" s="744"/>
      <c r="D13148" s="103"/>
      <c r="E13148" s="103"/>
      <c r="F13148" s="429"/>
      <c r="G13148" s="1533">
        <f>SUM(G13117:G13147)</f>
        <v>2248.4124999999999</v>
      </c>
      <c r="H13148" s="1827"/>
    </row>
    <row r="13149" spans="1:8" ht="30">
      <c r="A13149" s="838"/>
      <c r="B13149" s="775" t="s">
        <v>82</v>
      </c>
      <c r="C13149" s="981" t="s">
        <v>26</v>
      </c>
      <c r="D13149" s="104" t="s">
        <v>27</v>
      </c>
      <c r="E13149" s="257">
        <v>0.01</v>
      </c>
      <c r="F13149" s="649">
        <v>67687</v>
      </c>
      <c r="G13149" s="701">
        <f>E13149*F13149</f>
        <v>676.87</v>
      </c>
      <c r="H13149" s="1827"/>
    </row>
    <row r="13150" spans="1:8">
      <c r="A13150" s="1828"/>
      <c r="B13150" s="1829"/>
      <c r="C13150" s="56" t="s">
        <v>83</v>
      </c>
      <c r="D13150" s="104" t="s">
        <v>27</v>
      </c>
      <c r="E13150" s="789">
        <v>1E-3</v>
      </c>
      <c r="F13150" s="649">
        <v>39930</v>
      </c>
      <c r="G13150" s="701">
        <f t="shared" ref="G13150:G13156" si="1049">E13150*F13150</f>
        <v>39.93</v>
      </c>
      <c r="H13150" s="1827"/>
    </row>
    <row r="13151" spans="1:8">
      <c r="A13151" s="1828"/>
      <c r="B13151" s="1829"/>
      <c r="C13151" s="981" t="s">
        <v>84</v>
      </c>
      <c r="D13151" s="104" t="s">
        <v>27</v>
      </c>
      <c r="E13151" s="258">
        <v>1E-3</v>
      </c>
      <c r="F13151" s="649">
        <v>7035</v>
      </c>
      <c r="G13151" s="701">
        <f t="shared" si="1049"/>
        <v>7.0350000000000001</v>
      </c>
      <c r="H13151" s="1827"/>
    </row>
    <row r="13152" spans="1:8">
      <c r="A13152" s="1828"/>
      <c r="B13152" s="1829"/>
      <c r="C13152" s="981" t="s">
        <v>28</v>
      </c>
      <c r="D13152" s="1826" t="s">
        <v>29</v>
      </c>
      <c r="E13152" s="258">
        <v>0.01</v>
      </c>
      <c r="F13152" s="649">
        <v>316.39999999999998</v>
      </c>
      <c r="G13152" s="701">
        <f t="shared" si="1049"/>
        <v>3.1639999999999997</v>
      </c>
      <c r="H13152" s="1827"/>
    </row>
    <row r="13153" spans="1:8">
      <c r="A13153" s="1828"/>
      <c r="B13153" s="1829"/>
      <c r="C13153" s="981" t="s">
        <v>30</v>
      </c>
      <c r="D13153" s="1826" t="s">
        <v>29</v>
      </c>
      <c r="E13153" s="258">
        <v>0.01</v>
      </c>
      <c r="F13153" s="649">
        <v>650</v>
      </c>
      <c r="G13153" s="701">
        <f t="shared" si="1049"/>
        <v>6.5</v>
      </c>
      <c r="H13153" s="1827"/>
    </row>
    <row r="13154" spans="1:8">
      <c r="A13154" s="1828"/>
      <c r="B13154" s="1829"/>
      <c r="C13154" s="981" t="s">
        <v>31</v>
      </c>
      <c r="D13154" s="1826" t="s">
        <v>27</v>
      </c>
      <c r="E13154" s="1059">
        <v>0.01</v>
      </c>
      <c r="F13154" s="649">
        <v>350</v>
      </c>
      <c r="G13154" s="701">
        <f t="shared" si="1049"/>
        <v>3.5</v>
      </c>
      <c r="H13154" s="1827"/>
    </row>
    <row r="13155" spans="1:8">
      <c r="A13155" s="1828"/>
      <c r="B13155" s="1829"/>
      <c r="C13155" s="981" t="s">
        <v>85</v>
      </c>
      <c r="D13155" s="1826" t="s">
        <v>40</v>
      </c>
      <c r="E13155" s="258">
        <v>1E-3</v>
      </c>
      <c r="F13155" s="649">
        <v>200000</v>
      </c>
      <c r="G13155" s="701">
        <f t="shared" si="1049"/>
        <v>200</v>
      </c>
      <c r="H13155" s="1827"/>
    </row>
    <row r="13156" spans="1:8">
      <c r="A13156" s="1828"/>
      <c r="B13156" s="1829"/>
      <c r="C13156" s="981" t="s">
        <v>33</v>
      </c>
      <c r="D13156" s="1826" t="s">
        <v>39</v>
      </c>
      <c r="E13156" s="258">
        <v>2.5999999999999999E-2</v>
      </c>
      <c r="F13156" s="649">
        <v>800</v>
      </c>
      <c r="G13156" s="701">
        <f t="shared" si="1049"/>
        <v>20.8</v>
      </c>
      <c r="H13156" s="1827"/>
    </row>
    <row r="13157" spans="1:8">
      <c r="A13157" s="1828"/>
      <c r="B13157" s="699" t="s">
        <v>35</v>
      </c>
      <c r="C13157" s="742"/>
      <c r="D13157" s="1827"/>
      <c r="E13157" s="1827"/>
      <c r="F13157" s="204"/>
      <c r="G13157" s="1533">
        <f>SUM(G13149:G13156)</f>
        <v>957.79899999999986</v>
      </c>
      <c r="H13157" s="1827"/>
    </row>
    <row r="13158" spans="1:8" ht="30">
      <c r="A13158" s="838"/>
      <c r="B13158" s="775" t="s">
        <v>86</v>
      </c>
      <c r="C13158" s="981" t="s">
        <v>87</v>
      </c>
      <c r="D13158" s="1826" t="s">
        <v>27</v>
      </c>
      <c r="E13158" s="258">
        <v>1E-3</v>
      </c>
      <c r="F13158" s="649">
        <v>33792</v>
      </c>
      <c r="G13158" s="701">
        <f>E13158*F13158</f>
        <v>33.792000000000002</v>
      </c>
      <c r="H13158" s="1827"/>
    </row>
    <row r="13159" spans="1:8">
      <c r="A13159" s="838"/>
      <c r="B13159" s="775"/>
      <c r="C13159" s="56" t="s">
        <v>88</v>
      </c>
      <c r="D13159" s="1826" t="s">
        <v>27</v>
      </c>
      <c r="E13159" s="258">
        <v>1E-3</v>
      </c>
      <c r="F13159" s="649">
        <v>203735</v>
      </c>
      <c r="G13159" s="701">
        <f t="shared" ref="G13159:G13167" si="1050">E13159*F13159</f>
        <v>203.73500000000001</v>
      </c>
      <c r="H13159" s="1827"/>
    </row>
    <row r="13160" spans="1:8">
      <c r="A13160" s="838"/>
      <c r="B13160" s="775"/>
      <c r="C13160" s="981" t="s">
        <v>64</v>
      </c>
      <c r="D13160" s="1826" t="s">
        <v>27</v>
      </c>
      <c r="E13160" s="258">
        <v>1E-3</v>
      </c>
      <c r="F13160" s="649">
        <v>10500</v>
      </c>
      <c r="G13160" s="701">
        <f t="shared" si="1050"/>
        <v>10.5</v>
      </c>
      <c r="H13160" s="1827"/>
    </row>
    <row r="13161" spans="1:8">
      <c r="A13161" s="838"/>
      <c r="B13161" s="775"/>
      <c r="C13161" s="981" t="s">
        <v>89</v>
      </c>
      <c r="D13161" s="1826" t="s">
        <v>34</v>
      </c>
      <c r="E13161" s="258">
        <v>1E-3</v>
      </c>
      <c r="F13161" s="649">
        <v>168481</v>
      </c>
      <c r="G13161" s="701">
        <f t="shared" si="1050"/>
        <v>168.48099999999999</v>
      </c>
      <c r="H13161" s="1827"/>
    </row>
    <row r="13162" spans="1:8">
      <c r="A13162" s="838"/>
      <c r="B13162" s="775"/>
      <c r="C13162" s="56" t="s">
        <v>90</v>
      </c>
      <c r="D13162" s="104" t="s">
        <v>34</v>
      </c>
      <c r="E13162" s="258">
        <v>2E-3</v>
      </c>
      <c r="F13162" s="671">
        <v>175794</v>
      </c>
      <c r="G13162" s="701">
        <f t="shared" si="1050"/>
        <v>351.58800000000002</v>
      </c>
      <c r="H13162" s="1827"/>
    </row>
    <row r="13163" spans="1:8">
      <c r="A13163" s="838"/>
      <c r="B13163" s="775"/>
      <c r="C13163" s="981" t="s">
        <v>45</v>
      </c>
      <c r="D13163" s="1826" t="s">
        <v>34</v>
      </c>
      <c r="E13163" s="258">
        <v>1E-3</v>
      </c>
      <c r="F13163" s="649">
        <v>82115</v>
      </c>
      <c r="G13163" s="701">
        <f t="shared" si="1050"/>
        <v>82.114999999999995</v>
      </c>
      <c r="H13163" s="1827"/>
    </row>
    <row r="13164" spans="1:8">
      <c r="A13164" s="838"/>
      <c r="B13164" s="775"/>
      <c r="C13164" s="981" t="s">
        <v>28</v>
      </c>
      <c r="D13164" s="1826" t="s">
        <v>29</v>
      </c>
      <c r="E13164" s="258">
        <v>0.01</v>
      </c>
      <c r="F13164" s="671">
        <v>316.39999999999998</v>
      </c>
      <c r="G13164" s="701">
        <f t="shared" si="1050"/>
        <v>3.1639999999999997</v>
      </c>
      <c r="H13164" s="30"/>
    </row>
    <row r="13165" spans="1:8">
      <c r="A13165" s="838"/>
      <c r="B13165" s="775"/>
      <c r="C13165" s="981" t="s">
        <v>47</v>
      </c>
      <c r="D13165" s="1826" t="s">
        <v>29</v>
      </c>
      <c r="E13165" s="258">
        <v>0.01</v>
      </c>
      <c r="F13165" s="649">
        <v>366.25</v>
      </c>
      <c r="G13165" s="701">
        <f t="shared" si="1050"/>
        <v>3.6625000000000001</v>
      </c>
      <c r="H13165" s="30"/>
    </row>
    <row r="13166" spans="1:8">
      <c r="A13166" s="838"/>
      <c r="B13166" s="775"/>
      <c r="C13166" s="981" t="s">
        <v>30</v>
      </c>
      <c r="D13166" s="1826" t="s">
        <v>29</v>
      </c>
      <c r="E13166" s="258">
        <v>0.01</v>
      </c>
      <c r="F13166" s="649">
        <v>650</v>
      </c>
      <c r="G13166" s="701">
        <f t="shared" si="1050"/>
        <v>6.5</v>
      </c>
      <c r="H13166" s="30"/>
    </row>
    <row r="13167" spans="1:8">
      <c r="A13167" s="838"/>
      <c r="B13167" s="775"/>
      <c r="C13167" s="981" t="s">
        <v>33</v>
      </c>
      <c r="D13167" s="1826" t="s">
        <v>39</v>
      </c>
      <c r="E13167" s="258">
        <v>0.01</v>
      </c>
      <c r="F13167" s="649">
        <v>800</v>
      </c>
      <c r="G13167" s="701">
        <f t="shared" si="1050"/>
        <v>8</v>
      </c>
      <c r="H13167" s="1827"/>
    </row>
    <row r="13168" spans="1:8">
      <c r="A13168" s="838"/>
      <c r="B13168" s="699" t="s">
        <v>35</v>
      </c>
      <c r="C13168" s="744"/>
      <c r="D13168" s="103"/>
      <c r="E13168" s="103"/>
      <c r="F13168" s="429"/>
      <c r="G13168" s="1533">
        <f>SUM(G13158:G13167)</f>
        <v>871.53750000000002</v>
      </c>
      <c r="H13168" s="1827"/>
    </row>
    <row r="13169" spans="1:8" ht="30">
      <c r="A13169" s="838"/>
      <c r="B13169" s="775" t="s">
        <v>91</v>
      </c>
      <c r="C13169" s="981" t="s">
        <v>87</v>
      </c>
      <c r="D13169" s="1826" t="s">
        <v>27</v>
      </c>
      <c r="E13169" s="258">
        <v>5.0000000000000001E-3</v>
      </c>
      <c r="F13169" s="649">
        <v>33792</v>
      </c>
      <c r="G13169" s="701">
        <f>E13169*F13169</f>
        <v>168.96</v>
      </c>
      <c r="H13169" s="1827"/>
    </row>
    <row r="13170" spans="1:8">
      <c r="A13170" s="838"/>
      <c r="B13170" s="775"/>
      <c r="C13170" s="56" t="s">
        <v>88</v>
      </c>
      <c r="D13170" s="1826" t="s">
        <v>27</v>
      </c>
      <c r="E13170" s="258">
        <v>5.0000000000000001E-4</v>
      </c>
      <c r="F13170" s="649">
        <v>203735</v>
      </c>
      <c r="G13170" s="701">
        <f t="shared" ref="G13170:G13179" si="1051">E13170*F13170</f>
        <v>101.86750000000001</v>
      </c>
      <c r="H13170" s="1827"/>
    </row>
    <row r="13171" spans="1:8">
      <c r="A13171" s="838"/>
      <c r="B13171" s="775"/>
      <c r="C13171" s="981" t="s">
        <v>64</v>
      </c>
      <c r="D13171" s="1826" t="s">
        <v>27</v>
      </c>
      <c r="E13171" s="257">
        <v>1E-3</v>
      </c>
      <c r="F13171" s="649">
        <v>10500</v>
      </c>
      <c r="G13171" s="701">
        <f t="shared" si="1051"/>
        <v>10.5</v>
      </c>
      <c r="H13171" s="1827"/>
    </row>
    <row r="13172" spans="1:8">
      <c r="A13172" s="838"/>
      <c r="B13172" s="775"/>
      <c r="C13172" s="981" t="s">
        <v>89</v>
      </c>
      <c r="D13172" s="1826" t="s">
        <v>39</v>
      </c>
      <c r="E13172" s="258">
        <v>1E-3</v>
      </c>
      <c r="F13172" s="649">
        <v>168481</v>
      </c>
      <c r="G13172" s="701">
        <f t="shared" si="1051"/>
        <v>168.48099999999999</v>
      </c>
      <c r="H13172" s="1827"/>
    </row>
    <row r="13173" spans="1:8">
      <c r="A13173" s="838"/>
      <c r="B13173" s="775"/>
      <c r="C13173" s="56" t="s">
        <v>90</v>
      </c>
      <c r="D13173" s="104" t="s">
        <v>39</v>
      </c>
      <c r="E13173" s="1060">
        <v>1E-3</v>
      </c>
      <c r="F13173" s="671">
        <v>175794</v>
      </c>
      <c r="G13173" s="701">
        <f t="shared" si="1051"/>
        <v>175.79400000000001</v>
      </c>
      <c r="H13173" s="1827"/>
    </row>
    <row r="13174" spans="1:8">
      <c r="A13174" s="838"/>
      <c r="B13174" s="775"/>
      <c r="C13174" s="981" t="s">
        <v>45</v>
      </c>
      <c r="D13174" s="104" t="s">
        <v>39</v>
      </c>
      <c r="E13174" s="258">
        <v>1E-3</v>
      </c>
      <c r="F13174" s="649">
        <v>82115</v>
      </c>
      <c r="G13174" s="701">
        <f t="shared" si="1051"/>
        <v>82.114999999999995</v>
      </c>
      <c r="H13174" s="1827"/>
    </row>
    <row r="13175" spans="1:8">
      <c r="A13175" s="838"/>
      <c r="B13175" s="775"/>
      <c r="C13175" s="981" t="s">
        <v>28</v>
      </c>
      <c r="D13175" s="1826" t="s">
        <v>29</v>
      </c>
      <c r="E13175" s="258">
        <v>0.01</v>
      </c>
      <c r="F13175" s="671">
        <v>316.39999999999998</v>
      </c>
      <c r="G13175" s="701">
        <f t="shared" si="1051"/>
        <v>3.1639999999999997</v>
      </c>
      <c r="H13175" s="1827"/>
    </row>
    <row r="13176" spans="1:8">
      <c r="A13176" s="838"/>
      <c r="B13176" s="775"/>
      <c r="C13176" s="981" t="s">
        <v>47</v>
      </c>
      <c r="D13176" s="1826" t="s">
        <v>29</v>
      </c>
      <c r="E13176" s="258">
        <v>0.01</v>
      </c>
      <c r="F13176" s="649">
        <v>366.25</v>
      </c>
      <c r="G13176" s="701">
        <f t="shared" si="1051"/>
        <v>3.6625000000000001</v>
      </c>
      <c r="H13176" s="1827"/>
    </row>
    <row r="13177" spans="1:8">
      <c r="A13177" s="838"/>
      <c r="B13177" s="775"/>
      <c r="C13177" s="981" t="s">
        <v>30</v>
      </c>
      <c r="D13177" s="1826" t="s">
        <v>29</v>
      </c>
      <c r="E13177" s="258">
        <v>0.01</v>
      </c>
      <c r="F13177" s="649">
        <v>650</v>
      </c>
      <c r="G13177" s="701">
        <f t="shared" si="1051"/>
        <v>6.5</v>
      </c>
      <c r="H13177" s="1827"/>
    </row>
    <row r="13178" spans="1:8">
      <c r="A13178" s="1828"/>
      <c r="B13178" s="1829"/>
      <c r="C13178" s="981" t="s">
        <v>37</v>
      </c>
      <c r="D13178" s="1826" t="s">
        <v>29</v>
      </c>
      <c r="E13178" s="258">
        <v>5.0000000000000001E-3</v>
      </c>
      <c r="F13178" s="649">
        <v>144704</v>
      </c>
      <c r="G13178" s="701">
        <f t="shared" si="1051"/>
        <v>723.52</v>
      </c>
      <c r="H13178" s="1827"/>
    </row>
    <row r="13179" spans="1:8">
      <c r="A13179" s="1828"/>
      <c r="B13179" s="1829"/>
      <c r="C13179" s="981" t="s">
        <v>33</v>
      </c>
      <c r="D13179" s="1826" t="s">
        <v>34</v>
      </c>
      <c r="E13179" s="258">
        <v>0.02</v>
      </c>
      <c r="F13179" s="649">
        <v>800</v>
      </c>
      <c r="G13179" s="701">
        <f t="shared" si="1051"/>
        <v>16</v>
      </c>
      <c r="H13179" s="1827"/>
    </row>
    <row r="13180" spans="1:8">
      <c r="A13180" s="1828"/>
      <c r="B13180" s="699" t="s">
        <v>35</v>
      </c>
      <c r="C13180" s="744"/>
      <c r="D13180" s="103"/>
      <c r="E13180" s="103"/>
      <c r="F13180" s="429"/>
      <c r="G13180" s="1533">
        <f>SUM(G13169:G13179)</f>
        <v>1460.5639999999999</v>
      </c>
      <c r="H13180" s="1827"/>
    </row>
    <row r="13181" spans="1:8" ht="30">
      <c r="A13181" s="1828"/>
      <c r="B13181" s="303" t="s">
        <v>92</v>
      </c>
      <c r="C13181" s="981" t="s">
        <v>93</v>
      </c>
      <c r="D13181" s="1826" t="s">
        <v>27</v>
      </c>
      <c r="E13181" s="1058">
        <v>3.0000000000000001E-3</v>
      </c>
      <c r="F13181" s="649">
        <v>52272</v>
      </c>
      <c r="G13181" s="701">
        <f>E13181*F13181</f>
        <v>156.816</v>
      </c>
      <c r="H13181" s="308"/>
    </row>
    <row r="13182" spans="1:8">
      <c r="A13182" s="1828"/>
      <c r="B13182" s="288"/>
      <c r="C13182" s="56" t="s">
        <v>44</v>
      </c>
      <c r="D13182" s="1826" t="s">
        <v>27</v>
      </c>
      <c r="E13182" s="258">
        <v>3.0000000000000001E-3</v>
      </c>
      <c r="F13182" s="649">
        <v>69797</v>
      </c>
      <c r="G13182" s="701">
        <f t="shared" ref="G13182:G13190" si="1052">E13182*F13182</f>
        <v>209.39099999999999</v>
      </c>
      <c r="H13182" s="1827"/>
    </row>
    <row r="13183" spans="1:8">
      <c r="A13183" s="1828"/>
      <c r="B13183" s="1829"/>
      <c r="C13183" s="981" t="s">
        <v>46</v>
      </c>
      <c r="D13183" s="1826" t="s">
        <v>38</v>
      </c>
      <c r="E13183" s="258">
        <v>0.05</v>
      </c>
      <c r="F13183" s="671">
        <v>3707</v>
      </c>
      <c r="G13183" s="701">
        <f t="shared" si="1052"/>
        <v>185.35000000000002</v>
      </c>
      <c r="H13183" s="1827"/>
    </row>
    <row r="13184" spans="1:8">
      <c r="A13184" s="1828"/>
      <c r="B13184" s="699"/>
      <c r="C13184" s="981" t="s">
        <v>45</v>
      </c>
      <c r="D13184" s="1826" t="s">
        <v>39</v>
      </c>
      <c r="E13184" s="258">
        <v>5.0000000000000001E-3</v>
      </c>
      <c r="F13184" s="649">
        <v>82115</v>
      </c>
      <c r="G13184" s="701">
        <f t="shared" si="1052"/>
        <v>410.57499999999999</v>
      </c>
      <c r="H13184" s="308"/>
    </row>
    <row r="13185" spans="1:8">
      <c r="A13185" s="1828"/>
      <c r="B13185" s="288"/>
      <c r="C13185" s="25" t="s">
        <v>28</v>
      </c>
      <c r="D13185" s="1826" t="s">
        <v>29</v>
      </c>
      <c r="E13185" s="258">
        <v>0.5</v>
      </c>
      <c r="F13185" s="671">
        <v>316.39999999999998</v>
      </c>
      <c r="G13185" s="701">
        <f t="shared" si="1052"/>
        <v>158.19999999999999</v>
      </c>
      <c r="H13185" s="1827"/>
    </row>
    <row r="13186" spans="1:8">
      <c r="A13186" s="1828"/>
      <c r="B13186" s="1829"/>
      <c r="C13186" s="981" t="s">
        <v>47</v>
      </c>
      <c r="D13186" s="1826" t="s">
        <v>29</v>
      </c>
      <c r="E13186" s="258">
        <v>0.01</v>
      </c>
      <c r="F13186" s="649">
        <v>236</v>
      </c>
      <c r="G13186" s="701">
        <f t="shared" si="1052"/>
        <v>2.36</v>
      </c>
      <c r="H13186" s="1827"/>
    </row>
    <row r="13187" spans="1:8">
      <c r="A13187" s="1828"/>
      <c r="B13187" s="1829"/>
      <c r="C13187" s="981" t="s">
        <v>30</v>
      </c>
      <c r="D13187" s="1826" t="s">
        <v>29</v>
      </c>
      <c r="E13187" s="258">
        <v>0.01</v>
      </c>
      <c r="F13187" s="649">
        <v>400</v>
      </c>
      <c r="G13187" s="701">
        <f t="shared" si="1052"/>
        <v>4</v>
      </c>
      <c r="H13187" s="1827"/>
    </row>
    <row r="13188" spans="1:8">
      <c r="A13188" s="1828"/>
      <c r="B13188" s="1829"/>
      <c r="C13188" s="981" t="s">
        <v>31</v>
      </c>
      <c r="D13188" s="1826" t="s">
        <v>27</v>
      </c>
      <c r="E13188" s="258">
        <v>0.05</v>
      </c>
      <c r="F13188" s="649">
        <v>350</v>
      </c>
      <c r="G13188" s="701">
        <f t="shared" si="1052"/>
        <v>17.5</v>
      </c>
      <c r="H13188" s="1827"/>
    </row>
    <row r="13189" spans="1:8">
      <c r="A13189" s="1828"/>
      <c r="B13189" s="699"/>
      <c r="C13189" s="981" t="s">
        <v>33</v>
      </c>
      <c r="D13189" s="1826" t="s">
        <v>39</v>
      </c>
      <c r="E13189" s="258">
        <v>0.1</v>
      </c>
      <c r="F13189" s="649">
        <v>720</v>
      </c>
      <c r="G13189" s="701">
        <f t="shared" si="1052"/>
        <v>72</v>
      </c>
      <c r="H13189" s="308"/>
    </row>
    <row r="13190" spans="1:8">
      <c r="A13190" s="1828"/>
      <c r="B13190" s="288"/>
      <c r="C13190" s="981" t="s">
        <v>79</v>
      </c>
      <c r="D13190" s="1826" t="s">
        <v>40</v>
      </c>
      <c r="E13190" s="258">
        <v>0.02</v>
      </c>
      <c r="F13190" s="649">
        <v>2000</v>
      </c>
      <c r="G13190" s="701">
        <f t="shared" si="1052"/>
        <v>40</v>
      </c>
      <c r="H13190" s="1827"/>
    </row>
    <row r="13191" spans="1:8">
      <c r="A13191" s="1828"/>
      <c r="B13191" s="699" t="s">
        <v>35</v>
      </c>
      <c r="C13191" s="744"/>
      <c r="D13191" s="103"/>
      <c r="E13191" s="103"/>
      <c r="F13191" s="633"/>
      <c r="G13191" s="1533">
        <f>SUM(G13181:G13190)</f>
        <v>1256.192</v>
      </c>
      <c r="H13191" s="103"/>
    </row>
    <row r="13192" spans="1:8" ht="30">
      <c r="A13192" s="1828"/>
      <c r="B13192" s="303" t="s">
        <v>94</v>
      </c>
      <c r="C13192" s="981" t="s">
        <v>93</v>
      </c>
      <c r="D13192" s="1826" t="s">
        <v>27</v>
      </c>
      <c r="E13192" s="1058">
        <v>5.0000000000000001E-3</v>
      </c>
      <c r="F13192" s="649">
        <v>54981</v>
      </c>
      <c r="G13192" s="701">
        <f>E13192*F13192</f>
        <v>274.90500000000003</v>
      </c>
      <c r="H13192" s="308"/>
    </row>
    <row r="13193" spans="1:8">
      <c r="A13193" s="1828"/>
      <c r="B13193" s="288"/>
      <c r="C13193" s="56" t="s">
        <v>44</v>
      </c>
      <c r="D13193" s="1826" t="s">
        <v>27</v>
      </c>
      <c r="E13193" s="258">
        <v>1E-3</v>
      </c>
      <c r="F13193" s="649">
        <v>69797</v>
      </c>
      <c r="G13193" s="701">
        <f t="shared" ref="G13193:G13201" si="1053">E13193*F13193</f>
        <v>69.796999999999997</v>
      </c>
      <c r="H13193" s="1827"/>
    </row>
    <row r="13194" spans="1:8">
      <c r="A13194" s="1828"/>
      <c r="B13194" s="1829"/>
      <c r="C13194" s="981" t="s">
        <v>46</v>
      </c>
      <c r="D13194" s="1826" t="s">
        <v>29</v>
      </c>
      <c r="E13194" s="258">
        <v>0.01</v>
      </c>
      <c r="F13194" s="671">
        <v>8468</v>
      </c>
      <c r="G13194" s="701">
        <f t="shared" si="1053"/>
        <v>84.68</v>
      </c>
      <c r="H13194" s="1827"/>
    </row>
    <row r="13195" spans="1:8">
      <c r="A13195" s="1828"/>
      <c r="B13195" s="1829"/>
      <c r="C13195" s="981" t="s">
        <v>45</v>
      </c>
      <c r="D13195" s="1826" t="s">
        <v>34</v>
      </c>
      <c r="E13195" s="258">
        <v>1E-3</v>
      </c>
      <c r="F13195" s="649">
        <v>82115</v>
      </c>
      <c r="G13195" s="701">
        <f t="shared" si="1053"/>
        <v>82.114999999999995</v>
      </c>
      <c r="H13195" s="1827"/>
    </row>
    <row r="13196" spans="1:8">
      <c r="A13196" s="1828"/>
      <c r="B13196" s="1829"/>
      <c r="C13196" s="981" t="s">
        <v>28</v>
      </c>
      <c r="D13196" s="1826" t="s">
        <v>29</v>
      </c>
      <c r="E13196" s="258">
        <v>0.1</v>
      </c>
      <c r="F13196" s="671">
        <v>316.39999999999998</v>
      </c>
      <c r="G13196" s="701">
        <f t="shared" si="1053"/>
        <v>31.64</v>
      </c>
      <c r="H13196" s="1827"/>
    </row>
    <row r="13197" spans="1:8">
      <c r="A13197" s="1828"/>
      <c r="B13197" s="1829"/>
      <c r="C13197" s="981" t="s">
        <v>47</v>
      </c>
      <c r="D13197" s="1826" t="s">
        <v>29</v>
      </c>
      <c r="E13197" s="258">
        <v>0.01</v>
      </c>
      <c r="F13197" s="649">
        <v>366.25</v>
      </c>
      <c r="G13197" s="701">
        <f t="shared" si="1053"/>
        <v>3.6625000000000001</v>
      </c>
      <c r="H13197" s="1827"/>
    </row>
    <row r="13198" spans="1:8">
      <c r="A13198" s="1828"/>
      <c r="B13198" s="288"/>
      <c r="C13198" s="981" t="s">
        <v>30</v>
      </c>
      <c r="D13198" s="1826" t="s">
        <v>29</v>
      </c>
      <c r="E13198" s="258">
        <v>0.01</v>
      </c>
      <c r="F13198" s="649">
        <v>650</v>
      </c>
      <c r="G13198" s="701">
        <f t="shared" si="1053"/>
        <v>6.5</v>
      </c>
      <c r="H13198" s="1827"/>
    </row>
    <row r="13199" spans="1:8">
      <c r="A13199" s="1828"/>
      <c r="B13199" s="1829"/>
      <c r="C13199" s="981" t="s">
        <v>31</v>
      </c>
      <c r="D13199" s="1826" t="s">
        <v>27</v>
      </c>
      <c r="E13199" s="258">
        <v>0.05</v>
      </c>
      <c r="F13199" s="668">
        <v>350</v>
      </c>
      <c r="G13199" s="701">
        <f t="shared" si="1053"/>
        <v>17.5</v>
      </c>
      <c r="H13199" s="1827"/>
    </row>
    <row r="13200" spans="1:8">
      <c r="A13200" s="1828"/>
      <c r="B13200" s="1829"/>
      <c r="C13200" s="981" t="s">
        <v>37</v>
      </c>
      <c r="D13200" s="1826" t="s">
        <v>29</v>
      </c>
      <c r="E13200" s="258">
        <v>2E-3</v>
      </c>
      <c r="F13200" s="668">
        <v>144704</v>
      </c>
      <c r="G13200" s="701">
        <f t="shared" si="1053"/>
        <v>289.40800000000002</v>
      </c>
      <c r="H13200" s="1827"/>
    </row>
    <row r="13201" spans="1:8">
      <c r="A13201" s="1828"/>
      <c r="B13201" s="1829"/>
      <c r="C13201" s="981" t="s">
        <v>33</v>
      </c>
      <c r="D13201" s="1826" t="s">
        <v>39</v>
      </c>
      <c r="E13201" s="258">
        <v>3.7999999999999999E-2</v>
      </c>
      <c r="F13201" s="649">
        <v>800</v>
      </c>
      <c r="G13201" s="701">
        <f t="shared" si="1053"/>
        <v>30.4</v>
      </c>
      <c r="H13201" s="1827"/>
    </row>
    <row r="13202" spans="1:8">
      <c r="A13202" s="837"/>
      <c r="B13202" s="699" t="s">
        <v>35</v>
      </c>
      <c r="C13202" s="744"/>
      <c r="D13202" s="103"/>
      <c r="E13202" s="611"/>
      <c r="F13202" s="633"/>
      <c r="G13202" s="1533">
        <f>SUM(G13192:G13201)</f>
        <v>890.60750000000007</v>
      </c>
      <c r="H13202" s="1827"/>
    </row>
    <row r="13203" spans="1:8">
      <c r="A13203" s="1828"/>
      <c r="B13203" s="303" t="s">
        <v>96</v>
      </c>
      <c r="C13203" s="981" t="s">
        <v>26</v>
      </c>
      <c r="D13203" s="1826" t="s">
        <v>27</v>
      </c>
      <c r="E13203" s="258">
        <v>3.0000000000000001E-3</v>
      </c>
      <c r="F13203" s="649">
        <v>67687</v>
      </c>
      <c r="G13203" s="701">
        <f>E13203*F13203</f>
        <v>203.06100000000001</v>
      </c>
      <c r="H13203" s="1827"/>
    </row>
    <row r="13204" spans="1:8">
      <c r="A13204" s="1828"/>
      <c r="B13204" s="1829"/>
      <c r="C13204" s="981" t="s">
        <v>42</v>
      </c>
      <c r="D13204" s="1826" t="s">
        <v>27</v>
      </c>
      <c r="E13204" s="258">
        <v>3.0000000000000001E-3</v>
      </c>
      <c r="F13204" s="649">
        <v>45738</v>
      </c>
      <c r="G13204" s="701">
        <f t="shared" ref="G13204:G13214" si="1054">E13204*F13204</f>
        <v>137.214</v>
      </c>
      <c r="H13204" s="1827"/>
    </row>
    <row r="13205" spans="1:8">
      <c r="A13205" s="1828"/>
      <c r="B13205" s="1829"/>
      <c r="C13205" s="981" t="s">
        <v>43</v>
      </c>
      <c r="D13205" s="1826" t="s">
        <v>27</v>
      </c>
      <c r="E13205" s="258">
        <v>3.0000000000000001E-3</v>
      </c>
      <c r="F13205" s="649">
        <v>145939</v>
      </c>
      <c r="G13205" s="701">
        <f t="shared" si="1054"/>
        <v>437.81700000000001</v>
      </c>
      <c r="H13205" s="1827"/>
    </row>
    <row r="13206" spans="1:8">
      <c r="A13206" s="1828"/>
      <c r="B13206" s="699"/>
      <c r="C13206" s="56" t="s">
        <v>44</v>
      </c>
      <c r="D13206" s="1826" t="s">
        <v>27</v>
      </c>
      <c r="E13206" s="258">
        <v>5.0000000000000001E-3</v>
      </c>
      <c r="F13206" s="649">
        <v>69797</v>
      </c>
      <c r="G13206" s="701">
        <f t="shared" si="1054"/>
        <v>348.98500000000001</v>
      </c>
      <c r="H13206" s="308"/>
    </row>
    <row r="13207" spans="1:8">
      <c r="A13207" s="1828"/>
      <c r="B13207" s="288"/>
      <c r="C13207" s="981" t="s">
        <v>45</v>
      </c>
      <c r="D13207" s="1826" t="s">
        <v>39</v>
      </c>
      <c r="E13207" s="258">
        <v>5.0000000000000001E-3</v>
      </c>
      <c r="F13207" s="649">
        <v>82115</v>
      </c>
      <c r="G13207" s="701">
        <f t="shared" si="1054"/>
        <v>410.57499999999999</v>
      </c>
      <c r="H13207" s="1827"/>
    </row>
    <row r="13208" spans="1:8">
      <c r="A13208" s="1828"/>
      <c r="B13208" s="1829"/>
      <c r="C13208" s="981" t="s">
        <v>46</v>
      </c>
      <c r="D13208" s="1826" t="s">
        <v>29</v>
      </c>
      <c r="E13208" s="258">
        <v>5.0000000000000001E-3</v>
      </c>
      <c r="F13208" s="671">
        <v>8468</v>
      </c>
      <c r="G13208" s="701">
        <f t="shared" si="1054"/>
        <v>42.34</v>
      </c>
      <c r="H13208" s="1827"/>
    </row>
    <row r="13209" spans="1:8">
      <c r="A13209" s="1828"/>
      <c r="B13209" s="1829"/>
      <c r="C13209" s="981" t="s">
        <v>28</v>
      </c>
      <c r="D13209" s="1826" t="s">
        <v>29</v>
      </c>
      <c r="E13209" s="258">
        <v>0.01</v>
      </c>
      <c r="F13209" s="671">
        <v>316.39999999999998</v>
      </c>
      <c r="G13209" s="701">
        <f t="shared" si="1054"/>
        <v>3.1639999999999997</v>
      </c>
      <c r="H13209" s="1827"/>
    </row>
    <row r="13210" spans="1:8">
      <c r="A13210" s="1828"/>
      <c r="B13210" s="1829"/>
      <c r="C13210" s="981" t="s">
        <v>47</v>
      </c>
      <c r="D13210" s="1826" t="s">
        <v>29</v>
      </c>
      <c r="E13210" s="258">
        <v>0.01</v>
      </c>
      <c r="F13210" s="649">
        <v>366.25</v>
      </c>
      <c r="G13210" s="701">
        <f t="shared" si="1054"/>
        <v>3.6625000000000001</v>
      </c>
      <c r="H13210" s="1827"/>
    </row>
    <row r="13211" spans="1:8">
      <c r="A13211" s="1828"/>
      <c r="B13211" s="699"/>
      <c r="C13211" s="981" t="s">
        <v>30</v>
      </c>
      <c r="D13211" s="1826" t="s">
        <v>29</v>
      </c>
      <c r="E13211" s="258">
        <v>0.01</v>
      </c>
      <c r="F13211" s="649">
        <v>650</v>
      </c>
      <c r="G13211" s="701">
        <f t="shared" si="1054"/>
        <v>6.5</v>
      </c>
      <c r="H13211" s="308"/>
    </row>
    <row r="13212" spans="1:8">
      <c r="A13212" s="1828"/>
      <c r="B13212" s="288"/>
      <c r="C13212" s="981" t="s">
        <v>33</v>
      </c>
      <c r="D13212" s="1826" t="s">
        <v>39</v>
      </c>
      <c r="E13212" s="258">
        <v>0.1</v>
      </c>
      <c r="F13212" s="649">
        <v>800</v>
      </c>
      <c r="G13212" s="701">
        <f t="shared" si="1054"/>
        <v>80</v>
      </c>
      <c r="H13212" s="1827"/>
    </row>
    <row r="13213" spans="1:8">
      <c r="A13213" s="1828"/>
      <c r="B13213" s="1829"/>
      <c r="C13213" s="981" t="s">
        <v>49</v>
      </c>
      <c r="D13213" s="1826" t="s">
        <v>40</v>
      </c>
      <c r="E13213" s="258">
        <v>1</v>
      </c>
      <c r="F13213" s="649">
        <v>370</v>
      </c>
      <c r="G13213" s="701">
        <f t="shared" si="1054"/>
        <v>370</v>
      </c>
      <c r="H13213" s="1827"/>
    </row>
    <row r="13214" spans="1:8">
      <c r="A13214" s="1828"/>
      <c r="B13214" s="1829"/>
      <c r="C13214" s="981" t="s">
        <v>79</v>
      </c>
      <c r="D13214" s="1826" t="s">
        <v>40</v>
      </c>
      <c r="E13214" s="258">
        <v>0.01</v>
      </c>
      <c r="F13214" s="649">
        <v>19488</v>
      </c>
      <c r="G13214" s="701">
        <f t="shared" si="1054"/>
        <v>194.88</v>
      </c>
      <c r="H13214" s="1827"/>
    </row>
    <row r="13215" spans="1:8">
      <c r="A13215" s="1828"/>
      <c r="B13215" s="699" t="s">
        <v>35</v>
      </c>
      <c r="C13215" s="744"/>
      <c r="D13215" s="103"/>
      <c r="E13215" s="103"/>
      <c r="F13215" s="429"/>
      <c r="G13215" s="1533">
        <f>SUM(G13203:G13214)</f>
        <v>2238.1985</v>
      </c>
      <c r="H13215" s="103"/>
    </row>
    <row r="13216" spans="1:8" ht="30">
      <c r="A13216" s="1828"/>
      <c r="B13216" s="303" t="s">
        <v>99</v>
      </c>
      <c r="C13216" s="981" t="s">
        <v>26</v>
      </c>
      <c r="D13216" s="1826" t="s">
        <v>98</v>
      </c>
      <c r="E13216" s="258">
        <v>0.01</v>
      </c>
      <c r="F13216" s="649">
        <v>67687</v>
      </c>
      <c r="G13216" s="701">
        <f>E13216*F13216</f>
        <v>676.87</v>
      </c>
      <c r="H13216" s="1827"/>
    </row>
    <row r="13217" spans="1:8">
      <c r="A13217" s="1828"/>
      <c r="B13217" s="1829"/>
      <c r="C13217" s="981" t="s">
        <v>42</v>
      </c>
      <c r="D13217" s="1826" t="s">
        <v>98</v>
      </c>
      <c r="E13217" s="1058">
        <v>0.01</v>
      </c>
      <c r="F13217" s="649">
        <v>45738</v>
      </c>
      <c r="G13217" s="701">
        <f t="shared" ref="G13217:G13225" si="1055">E13217*F13217</f>
        <v>457.38</v>
      </c>
      <c r="H13217" s="1827"/>
    </row>
    <row r="13218" spans="1:8">
      <c r="A13218" s="1828"/>
      <c r="B13218" s="699"/>
      <c r="C13218" s="981" t="s">
        <v>43</v>
      </c>
      <c r="D13218" s="1826" t="s">
        <v>98</v>
      </c>
      <c r="E13218" s="1058">
        <v>3.0000000000000001E-3</v>
      </c>
      <c r="F13218" s="649">
        <v>145939</v>
      </c>
      <c r="G13218" s="701">
        <f t="shared" si="1055"/>
        <v>437.81700000000001</v>
      </c>
      <c r="H13218" s="308"/>
    </row>
    <row r="13219" spans="1:8">
      <c r="A13219" s="1828"/>
      <c r="B13219" s="288"/>
      <c r="C13219" s="56" t="s">
        <v>44</v>
      </c>
      <c r="D13219" s="1826" t="s">
        <v>98</v>
      </c>
      <c r="E13219" s="258">
        <v>0.01</v>
      </c>
      <c r="F13219" s="649">
        <v>39797</v>
      </c>
      <c r="G13219" s="701">
        <f t="shared" si="1055"/>
        <v>397.97</v>
      </c>
      <c r="H13219" s="1827"/>
    </row>
    <row r="13220" spans="1:8">
      <c r="A13220" s="1828"/>
      <c r="B13220" s="1829"/>
      <c r="C13220" s="981" t="s">
        <v>45</v>
      </c>
      <c r="D13220" s="1826" t="s">
        <v>34</v>
      </c>
      <c r="E13220" s="258">
        <v>1E-3</v>
      </c>
      <c r="F13220" s="649">
        <v>82115</v>
      </c>
      <c r="G13220" s="701">
        <f t="shared" si="1055"/>
        <v>82.114999999999995</v>
      </c>
      <c r="H13220" s="1827"/>
    </row>
    <row r="13221" spans="1:8">
      <c r="A13221" s="1828"/>
      <c r="B13221" s="1829"/>
      <c r="C13221" s="981" t="s">
        <v>46</v>
      </c>
      <c r="D13221" s="1826" t="s">
        <v>29</v>
      </c>
      <c r="E13221" s="258">
        <v>0.01</v>
      </c>
      <c r="F13221" s="671">
        <v>8468</v>
      </c>
      <c r="G13221" s="701">
        <f t="shared" si="1055"/>
        <v>84.68</v>
      </c>
      <c r="H13221" s="1827"/>
    </row>
    <row r="13222" spans="1:8">
      <c r="A13222" s="1828"/>
      <c r="B13222" s="1829"/>
      <c r="C13222" s="981" t="s">
        <v>28</v>
      </c>
      <c r="D13222" s="1826" t="s">
        <v>29</v>
      </c>
      <c r="E13222" s="258">
        <v>0.01</v>
      </c>
      <c r="F13222" s="671">
        <v>316.39999999999998</v>
      </c>
      <c r="G13222" s="701">
        <f t="shared" si="1055"/>
        <v>3.1639999999999997</v>
      </c>
      <c r="H13222" s="1827"/>
    </row>
    <row r="13223" spans="1:8">
      <c r="A13223" s="1828"/>
      <c r="B13223" s="699"/>
      <c r="C13223" s="981" t="s">
        <v>47</v>
      </c>
      <c r="D13223" s="1826" t="s">
        <v>29</v>
      </c>
      <c r="E13223" s="258">
        <v>0.01</v>
      </c>
      <c r="F13223" s="649">
        <v>366.25</v>
      </c>
      <c r="G13223" s="701">
        <f t="shared" si="1055"/>
        <v>3.6625000000000001</v>
      </c>
      <c r="H13223" s="308"/>
    </row>
    <row r="13224" spans="1:8">
      <c r="A13224" s="1828"/>
      <c r="B13224" s="1829"/>
      <c r="C13224" s="981" t="s">
        <v>30</v>
      </c>
      <c r="D13224" s="1826" t="s">
        <v>29</v>
      </c>
      <c r="E13224" s="258">
        <v>0.01</v>
      </c>
      <c r="F13224" s="649">
        <v>650</v>
      </c>
      <c r="G13224" s="701">
        <f t="shared" si="1055"/>
        <v>6.5</v>
      </c>
      <c r="H13224" s="1827"/>
    </row>
    <row r="13225" spans="1:8">
      <c r="A13225" s="1828"/>
      <c r="B13225" s="1829"/>
      <c r="C13225" s="981" t="s">
        <v>33</v>
      </c>
      <c r="D13225" s="1827" t="s">
        <v>39</v>
      </c>
      <c r="E13225" s="258">
        <v>0.1</v>
      </c>
      <c r="F13225" s="649">
        <v>800</v>
      </c>
      <c r="G13225" s="701">
        <f t="shared" si="1055"/>
        <v>80</v>
      </c>
      <c r="H13225" s="1827"/>
    </row>
    <row r="13226" spans="1:8">
      <c r="A13226" s="1828"/>
      <c r="B13226" s="699" t="s">
        <v>35</v>
      </c>
      <c r="C13226" s="981"/>
      <c r="D13226" s="1826"/>
      <c r="E13226" s="258"/>
      <c r="F13226" s="649"/>
      <c r="G13226" s="1533">
        <f>SUM(G13216:G13225)</f>
        <v>2230.1585</v>
      </c>
      <c r="H13226" s="1827"/>
    </row>
    <row r="13227" spans="1:8" ht="45">
      <c r="A13227" s="1828"/>
      <c r="B13227" s="303" t="s">
        <v>101</v>
      </c>
      <c r="C13227" s="981" t="s">
        <v>26</v>
      </c>
      <c r="D13227" s="1826" t="s">
        <v>98</v>
      </c>
      <c r="E13227" s="1058">
        <v>0.01</v>
      </c>
      <c r="F13227" s="649">
        <v>67687</v>
      </c>
      <c r="G13227" s="701">
        <f>E13227*F13227</f>
        <v>676.87</v>
      </c>
      <c r="H13227" s="308"/>
    </row>
    <row r="13228" spans="1:8">
      <c r="A13228" s="1828"/>
      <c r="B13228" s="288"/>
      <c r="C13228" s="981" t="s">
        <v>28</v>
      </c>
      <c r="D13228" s="1826" t="s">
        <v>29</v>
      </c>
      <c r="E13228" s="258">
        <v>0.01</v>
      </c>
      <c r="F13228" s="649">
        <v>316.39999999999998</v>
      </c>
      <c r="G13228" s="701">
        <f t="shared" ref="G13228:G13233" si="1056">E13228*F13228</f>
        <v>3.1639999999999997</v>
      </c>
      <c r="H13228" s="1827"/>
    </row>
    <row r="13229" spans="1:8">
      <c r="A13229" s="1828"/>
      <c r="B13229" s="1829"/>
      <c r="C13229" s="981" t="s">
        <v>47</v>
      </c>
      <c r="D13229" s="1826" t="s">
        <v>29</v>
      </c>
      <c r="E13229" s="258">
        <v>0.01</v>
      </c>
      <c r="F13229" s="649">
        <v>366.25</v>
      </c>
      <c r="G13229" s="701">
        <f t="shared" si="1056"/>
        <v>3.6625000000000001</v>
      </c>
      <c r="H13229" s="1827"/>
    </row>
    <row r="13230" spans="1:8">
      <c r="A13230" s="1828"/>
      <c r="B13230" s="1829"/>
      <c r="C13230" s="981" t="s">
        <v>30</v>
      </c>
      <c r="D13230" s="1826" t="s">
        <v>29</v>
      </c>
      <c r="E13230" s="258">
        <v>0.01</v>
      </c>
      <c r="F13230" s="649">
        <v>650</v>
      </c>
      <c r="G13230" s="701">
        <f t="shared" si="1056"/>
        <v>6.5</v>
      </c>
      <c r="H13230" s="1827"/>
    </row>
    <row r="13231" spans="1:8">
      <c r="A13231" s="1828"/>
      <c r="B13231" s="699"/>
      <c r="C13231" s="981" t="s">
        <v>41</v>
      </c>
      <c r="D13231" s="1826" t="s">
        <v>39</v>
      </c>
      <c r="E13231" s="257">
        <v>0.01</v>
      </c>
      <c r="F13231" s="649">
        <v>1995</v>
      </c>
      <c r="G13231" s="701">
        <f t="shared" si="1056"/>
        <v>19.95</v>
      </c>
      <c r="H13231" s="308"/>
    </row>
    <row r="13232" spans="1:8">
      <c r="A13232" s="1828"/>
      <c r="B13232" s="288"/>
      <c r="C13232" s="981" t="s">
        <v>31</v>
      </c>
      <c r="D13232" s="1826" t="s">
        <v>98</v>
      </c>
      <c r="E13232" s="258">
        <v>0.1</v>
      </c>
      <c r="F13232" s="668">
        <v>350</v>
      </c>
      <c r="G13232" s="701">
        <f t="shared" si="1056"/>
        <v>35</v>
      </c>
      <c r="H13232" s="1827"/>
    </row>
    <row r="13233" spans="1:8">
      <c r="A13233" s="1828"/>
      <c r="B13233" s="1829"/>
      <c r="C13233" s="981" t="s">
        <v>33</v>
      </c>
      <c r="D13233" s="1826" t="s">
        <v>39</v>
      </c>
      <c r="E13233" s="258">
        <v>0.1</v>
      </c>
      <c r="F13233" s="649">
        <v>800</v>
      </c>
      <c r="G13233" s="701">
        <f t="shared" si="1056"/>
        <v>80</v>
      </c>
      <c r="H13233" s="1827"/>
    </row>
    <row r="13234" spans="1:8">
      <c r="A13234" s="1828"/>
      <c r="B13234" s="699" t="s">
        <v>35</v>
      </c>
      <c r="C13234" s="1061"/>
      <c r="D13234" s="17"/>
      <c r="E13234" s="260"/>
      <c r="F13234" s="670"/>
      <c r="G13234" s="1533">
        <f>SUM(G13227:G13233)</f>
        <v>825.14650000000006</v>
      </c>
      <c r="H13234" s="103"/>
    </row>
    <row r="13235" spans="1:8" ht="30">
      <c r="A13235" s="1828"/>
      <c r="B13235" s="303" t="s">
        <v>103</v>
      </c>
      <c r="C13235" s="981" t="s">
        <v>104</v>
      </c>
      <c r="D13235" s="1826" t="s">
        <v>98</v>
      </c>
      <c r="E13235" s="258">
        <v>6.0000000000000001E-3</v>
      </c>
      <c r="F13235" s="649">
        <v>35035</v>
      </c>
      <c r="G13235" s="701">
        <f>E13235*F13235</f>
        <v>210.21</v>
      </c>
      <c r="H13235" s="1827"/>
    </row>
    <row r="13236" spans="1:8">
      <c r="A13236" s="1828"/>
      <c r="B13236" s="1829"/>
      <c r="C13236" s="981" t="s">
        <v>44</v>
      </c>
      <c r="D13236" s="1826" t="s">
        <v>98</v>
      </c>
      <c r="E13236" s="258">
        <v>6.0000000000000001E-3</v>
      </c>
      <c r="F13236" s="649">
        <v>69797</v>
      </c>
      <c r="G13236" s="701">
        <f t="shared" ref="G13236:G13244" si="1057">E13236*F13236</f>
        <v>418.78199999999998</v>
      </c>
      <c r="H13236" s="1827"/>
    </row>
    <row r="13237" spans="1:8">
      <c r="A13237" s="1828"/>
      <c r="B13237" s="1829"/>
      <c r="C13237" s="981" t="s">
        <v>46</v>
      </c>
      <c r="D13237" s="1826" t="s">
        <v>29</v>
      </c>
      <c r="E13237" s="258">
        <v>0.01</v>
      </c>
      <c r="F13237" s="671">
        <v>8468</v>
      </c>
      <c r="G13237" s="701">
        <f t="shared" si="1057"/>
        <v>84.68</v>
      </c>
      <c r="H13237" s="1827"/>
    </row>
    <row r="13238" spans="1:8">
      <c r="A13238" s="1828"/>
      <c r="B13238" s="1829"/>
      <c r="C13238" s="981" t="s">
        <v>45</v>
      </c>
      <c r="D13238" s="1826" t="s">
        <v>34</v>
      </c>
      <c r="E13238" s="258">
        <v>1E-3</v>
      </c>
      <c r="F13238" s="649">
        <v>82115</v>
      </c>
      <c r="G13238" s="701">
        <f t="shared" si="1057"/>
        <v>82.114999999999995</v>
      </c>
      <c r="H13238" s="1827"/>
    </row>
    <row r="13239" spans="1:8">
      <c r="A13239" s="1828"/>
      <c r="B13239" s="1829"/>
      <c r="C13239" s="981" t="s">
        <v>28</v>
      </c>
      <c r="D13239" s="1826" t="s">
        <v>29</v>
      </c>
      <c r="E13239" s="258">
        <v>0.01</v>
      </c>
      <c r="F13239" s="671">
        <v>316.39999999999998</v>
      </c>
      <c r="G13239" s="701">
        <f t="shared" si="1057"/>
        <v>3.1639999999999997</v>
      </c>
      <c r="H13239" s="1827"/>
    </row>
    <row r="13240" spans="1:8">
      <c r="A13240" s="1828"/>
      <c r="B13240" s="1829"/>
      <c r="C13240" s="981" t="s">
        <v>47</v>
      </c>
      <c r="D13240" s="1826" t="s">
        <v>29</v>
      </c>
      <c r="E13240" s="258">
        <v>0.01</v>
      </c>
      <c r="F13240" s="649">
        <v>366.25</v>
      </c>
      <c r="G13240" s="701">
        <f t="shared" si="1057"/>
        <v>3.6625000000000001</v>
      </c>
      <c r="H13240" s="1827"/>
    </row>
    <row r="13241" spans="1:8">
      <c r="A13241" s="1828"/>
      <c r="B13241" s="1829"/>
      <c r="C13241" s="981" t="s">
        <v>30</v>
      </c>
      <c r="D13241" s="1826" t="s">
        <v>29</v>
      </c>
      <c r="E13241" s="258">
        <v>0.01</v>
      </c>
      <c r="F13241" s="649">
        <v>650</v>
      </c>
      <c r="G13241" s="701">
        <f t="shared" si="1057"/>
        <v>6.5</v>
      </c>
      <c r="H13241" s="1827"/>
    </row>
    <row r="13242" spans="1:8">
      <c r="A13242" s="1828"/>
      <c r="B13242" s="1829"/>
      <c r="C13242" s="981" t="s">
        <v>41</v>
      </c>
      <c r="D13242" s="1826" t="s">
        <v>34</v>
      </c>
      <c r="E13242" s="258">
        <v>0.01</v>
      </c>
      <c r="F13242" s="649">
        <v>1995</v>
      </c>
      <c r="G13242" s="701">
        <f t="shared" si="1057"/>
        <v>19.95</v>
      </c>
      <c r="H13242" s="1827"/>
    </row>
    <row r="13243" spans="1:8">
      <c r="A13243" s="1828"/>
      <c r="B13243" s="1829"/>
      <c r="C13243" s="981" t="s">
        <v>31</v>
      </c>
      <c r="D13243" s="1826" t="s">
        <v>98</v>
      </c>
      <c r="E13243" s="258">
        <v>0.1</v>
      </c>
      <c r="F13243" s="668">
        <v>350</v>
      </c>
      <c r="G13243" s="701">
        <f t="shared" si="1057"/>
        <v>35</v>
      </c>
      <c r="H13243" s="1827"/>
    </row>
    <row r="13244" spans="1:8">
      <c r="A13244" s="1828"/>
      <c r="B13244" s="1829"/>
      <c r="C13244" s="981" t="s">
        <v>33</v>
      </c>
      <c r="D13244" s="1826" t="s">
        <v>34</v>
      </c>
      <c r="E13244" s="258">
        <v>0.1</v>
      </c>
      <c r="F13244" s="649">
        <v>800</v>
      </c>
      <c r="G13244" s="701">
        <f t="shared" si="1057"/>
        <v>80</v>
      </c>
      <c r="H13244" s="1827"/>
    </row>
    <row r="13245" spans="1:8">
      <c r="A13245" s="1828"/>
      <c r="B13245" s="699" t="s">
        <v>35</v>
      </c>
      <c r="C13245" s="1061"/>
      <c r="D13245" s="17"/>
      <c r="E13245" s="260"/>
      <c r="F13245" s="670"/>
      <c r="G13245" s="1533">
        <f>SUM(G13235:G13244)</f>
        <v>944.06350000000009</v>
      </c>
      <c r="H13245" s="103"/>
    </row>
    <row r="13246" spans="1:8" ht="30">
      <c r="A13246" s="1828"/>
      <c r="B13246" s="303" t="s">
        <v>107</v>
      </c>
      <c r="C13246" s="981" t="s">
        <v>104</v>
      </c>
      <c r="D13246" s="1826" t="s">
        <v>98</v>
      </c>
      <c r="E13246" s="258">
        <v>4.0000000000000001E-3</v>
      </c>
      <c r="F13246" s="649">
        <v>35035</v>
      </c>
      <c r="G13246" s="701">
        <f t="shared" ref="G13246:G13259" si="1058">E13246*F13246</f>
        <v>140.14000000000001</v>
      </c>
      <c r="H13246" s="308"/>
    </row>
    <row r="13247" spans="1:8">
      <c r="A13247" s="1828"/>
      <c r="B13247" s="288"/>
      <c r="C13247" s="981" t="s">
        <v>44</v>
      </c>
      <c r="D13247" s="1826" t="s">
        <v>32</v>
      </c>
      <c r="E13247" s="258">
        <v>4.0000000000000001E-3</v>
      </c>
      <c r="F13247" s="649">
        <v>69797</v>
      </c>
      <c r="G13247" s="701">
        <f t="shared" si="1058"/>
        <v>279.18799999999999</v>
      </c>
      <c r="H13247" s="1827"/>
    </row>
    <row r="13248" spans="1:8">
      <c r="A13248" s="1828"/>
      <c r="B13248" s="699"/>
      <c r="C13248" s="981" t="s">
        <v>46</v>
      </c>
      <c r="D13248" s="1826" t="s">
        <v>29</v>
      </c>
      <c r="E13248" s="258">
        <v>1E-3</v>
      </c>
      <c r="F13248" s="671">
        <v>8468</v>
      </c>
      <c r="G13248" s="701">
        <f t="shared" si="1058"/>
        <v>8.468</v>
      </c>
      <c r="H13248" s="308"/>
    </row>
    <row r="13249" spans="1:8">
      <c r="A13249" s="1828"/>
      <c r="B13249" s="288"/>
      <c r="C13249" s="981" t="s">
        <v>45</v>
      </c>
      <c r="D13249" s="1826" t="s">
        <v>34</v>
      </c>
      <c r="E13249" s="258">
        <v>1E-3</v>
      </c>
      <c r="F13249" s="649">
        <v>82115</v>
      </c>
      <c r="G13249" s="701">
        <f t="shared" si="1058"/>
        <v>82.114999999999995</v>
      </c>
      <c r="H13249" s="1827"/>
    </row>
    <row r="13250" spans="1:8">
      <c r="A13250" s="1828"/>
      <c r="B13250" s="1829"/>
      <c r="C13250" s="981" t="s">
        <v>28</v>
      </c>
      <c r="D13250" s="1826" t="s">
        <v>29</v>
      </c>
      <c r="E13250" s="258">
        <v>0.01</v>
      </c>
      <c r="F13250" s="671">
        <v>316.39999999999998</v>
      </c>
      <c r="G13250" s="701">
        <f t="shared" si="1058"/>
        <v>3.1639999999999997</v>
      </c>
      <c r="H13250" s="1827"/>
    </row>
    <row r="13251" spans="1:8">
      <c r="A13251" s="1828"/>
      <c r="B13251" s="699"/>
      <c r="C13251" s="981" t="s">
        <v>47</v>
      </c>
      <c r="D13251" s="1826" t="s">
        <v>29</v>
      </c>
      <c r="E13251" s="258">
        <v>0.01</v>
      </c>
      <c r="F13251" s="649">
        <v>366.25</v>
      </c>
      <c r="G13251" s="701">
        <f t="shared" si="1058"/>
        <v>3.6625000000000001</v>
      </c>
      <c r="H13251" s="308"/>
    </row>
    <row r="13252" spans="1:8">
      <c r="A13252" s="1828"/>
      <c r="B13252" s="1829"/>
      <c r="C13252" s="981" t="s">
        <v>30</v>
      </c>
      <c r="D13252" s="1826" t="s">
        <v>29</v>
      </c>
      <c r="E13252" s="258">
        <v>0.01</v>
      </c>
      <c r="F13252" s="649">
        <v>650</v>
      </c>
      <c r="G13252" s="701">
        <f t="shared" si="1058"/>
        <v>6.5</v>
      </c>
      <c r="H13252" s="1827"/>
    </row>
    <row r="13253" spans="1:8">
      <c r="A13253" s="1828"/>
      <c r="B13253" s="699"/>
      <c r="C13253" s="981" t="s">
        <v>41</v>
      </c>
      <c r="D13253" s="1826" t="s">
        <v>34</v>
      </c>
      <c r="E13253" s="258">
        <v>0.01</v>
      </c>
      <c r="F13253" s="649">
        <v>1995</v>
      </c>
      <c r="G13253" s="701">
        <f t="shared" si="1058"/>
        <v>19.95</v>
      </c>
      <c r="H13253" s="308"/>
    </row>
    <row r="13254" spans="1:8">
      <c r="A13254" s="1828"/>
      <c r="B13254" s="288"/>
      <c r="C13254" s="981" t="s">
        <v>106</v>
      </c>
      <c r="D13254" s="1826" t="s">
        <v>40</v>
      </c>
      <c r="E13254" s="258">
        <v>1E-3</v>
      </c>
      <c r="F13254" s="649">
        <v>150375</v>
      </c>
      <c r="G13254" s="701">
        <f t="shared" si="1058"/>
        <v>150.375</v>
      </c>
      <c r="H13254" s="1827"/>
    </row>
    <row r="13255" spans="1:8">
      <c r="A13255" s="1828"/>
      <c r="B13255" s="699"/>
      <c r="C13255" s="56" t="s">
        <v>72</v>
      </c>
      <c r="D13255" s="1826" t="s">
        <v>29</v>
      </c>
      <c r="E13255" s="258">
        <v>1E-3</v>
      </c>
      <c r="F13255" s="671">
        <v>74415</v>
      </c>
      <c r="G13255" s="701">
        <f t="shared" si="1058"/>
        <v>74.415000000000006</v>
      </c>
      <c r="H13255" s="308"/>
    </row>
    <row r="13256" spans="1:8">
      <c r="A13256" s="1828"/>
      <c r="B13256" s="288"/>
      <c r="C13256" s="981" t="s">
        <v>66</v>
      </c>
      <c r="D13256" s="1826" t="s">
        <v>98</v>
      </c>
      <c r="E13256" s="258">
        <v>1E-3</v>
      </c>
      <c r="F13256" s="649">
        <v>80176</v>
      </c>
      <c r="G13256" s="701">
        <f t="shared" si="1058"/>
        <v>80.176000000000002</v>
      </c>
      <c r="H13256" s="1827"/>
    </row>
    <row r="13257" spans="1:8">
      <c r="A13257" s="1828"/>
      <c r="B13257" s="1829"/>
      <c r="C13257" s="981" t="s">
        <v>108</v>
      </c>
      <c r="D13257" s="1826" t="s">
        <v>98</v>
      </c>
      <c r="E13257" s="258">
        <v>1E-3</v>
      </c>
      <c r="F13257" s="649">
        <v>154939</v>
      </c>
      <c r="G13257" s="701">
        <f t="shared" si="1058"/>
        <v>154.93899999999999</v>
      </c>
      <c r="H13257" s="1827"/>
    </row>
    <row r="13258" spans="1:8">
      <c r="A13258" s="1828"/>
      <c r="B13258" s="1829"/>
      <c r="C13258" s="981" t="s">
        <v>31</v>
      </c>
      <c r="D13258" s="1826" t="s">
        <v>98</v>
      </c>
      <c r="E13258" s="258">
        <v>0.1</v>
      </c>
      <c r="F13258" s="668">
        <v>350</v>
      </c>
      <c r="G13258" s="701">
        <f t="shared" si="1058"/>
        <v>35</v>
      </c>
      <c r="H13258" s="1827"/>
    </row>
    <row r="13259" spans="1:8">
      <c r="A13259" s="1828"/>
      <c r="B13259" s="1829"/>
      <c r="C13259" s="981" t="s">
        <v>33</v>
      </c>
      <c r="D13259" s="1826" t="s">
        <v>34</v>
      </c>
      <c r="E13259" s="258">
        <v>0.1</v>
      </c>
      <c r="F13259" s="649">
        <v>800</v>
      </c>
      <c r="G13259" s="701">
        <f t="shared" si="1058"/>
        <v>80</v>
      </c>
      <c r="H13259" s="1827"/>
    </row>
    <row r="13260" spans="1:8">
      <c r="A13260" s="1828"/>
      <c r="B13260" s="699" t="s">
        <v>35</v>
      </c>
      <c r="C13260" s="1061"/>
      <c r="D13260" s="17"/>
      <c r="E13260" s="260"/>
      <c r="F13260" s="670"/>
      <c r="G13260" s="1533">
        <f>SUM(G13246:G13259)</f>
        <v>1118.0925000000002</v>
      </c>
      <c r="H13260" s="103"/>
    </row>
    <row r="13261" spans="1:8" ht="30">
      <c r="A13261" s="1828"/>
      <c r="B13261" s="303" t="s">
        <v>86</v>
      </c>
      <c r="C13261" s="981" t="s">
        <v>83</v>
      </c>
      <c r="D13261" s="1826" t="s">
        <v>98</v>
      </c>
      <c r="E13261" s="258">
        <v>1E-3</v>
      </c>
      <c r="F13261" s="649">
        <v>39930</v>
      </c>
      <c r="G13261" s="701">
        <f>E13261*F13261</f>
        <v>39.93</v>
      </c>
      <c r="H13261" s="1827"/>
    </row>
    <row r="13262" spans="1:8">
      <c r="A13262" s="1828"/>
      <c r="B13262" s="1829"/>
      <c r="C13262" s="56" t="s">
        <v>88</v>
      </c>
      <c r="D13262" s="1826" t="s">
        <v>98</v>
      </c>
      <c r="E13262" s="258">
        <v>1E-3</v>
      </c>
      <c r="F13262" s="649">
        <v>203735</v>
      </c>
      <c r="G13262" s="701">
        <f t="shared" ref="G13262:G13275" si="1059">E13262*F13262</f>
        <v>203.73500000000001</v>
      </c>
      <c r="H13262" s="1827"/>
    </row>
    <row r="13263" spans="1:8">
      <c r="A13263" s="1828"/>
      <c r="B13263" s="1829"/>
      <c r="C13263" s="981" t="s">
        <v>89</v>
      </c>
      <c r="D13263" s="1826" t="s">
        <v>39</v>
      </c>
      <c r="E13263" s="258">
        <v>1E-3</v>
      </c>
      <c r="F13263" s="649">
        <v>168481</v>
      </c>
      <c r="G13263" s="701">
        <f t="shared" si="1059"/>
        <v>168.48099999999999</v>
      </c>
      <c r="H13263" s="1827"/>
    </row>
    <row r="13264" spans="1:8">
      <c r="A13264" s="1828"/>
      <c r="B13264" s="1829"/>
      <c r="C13264" s="981" t="s">
        <v>45</v>
      </c>
      <c r="D13264" s="1826" t="s">
        <v>39</v>
      </c>
      <c r="E13264" s="258">
        <v>1E-3</v>
      </c>
      <c r="F13264" s="649">
        <v>82115</v>
      </c>
      <c r="G13264" s="701">
        <f t="shared" si="1059"/>
        <v>82.114999999999995</v>
      </c>
      <c r="H13264" s="1827"/>
    </row>
    <row r="13265" spans="1:8">
      <c r="A13265" s="1828"/>
      <c r="B13265" s="1829"/>
      <c r="C13265" s="981" t="s">
        <v>110</v>
      </c>
      <c r="D13265" s="1826">
        <v>1</v>
      </c>
      <c r="E13265" s="258">
        <v>1E-3</v>
      </c>
      <c r="F13265" s="649">
        <v>46585</v>
      </c>
      <c r="G13265" s="701">
        <f t="shared" si="1059"/>
        <v>46.585000000000001</v>
      </c>
      <c r="H13265" s="1827"/>
    </row>
    <row r="13266" spans="1:8">
      <c r="A13266" s="1828"/>
      <c r="B13266" s="699"/>
      <c r="C13266" s="981" t="s">
        <v>41</v>
      </c>
      <c r="D13266" s="1826" t="s">
        <v>39</v>
      </c>
      <c r="E13266" s="258">
        <v>0.01</v>
      </c>
      <c r="F13266" s="649">
        <v>1995</v>
      </c>
      <c r="G13266" s="701">
        <f t="shared" si="1059"/>
        <v>19.95</v>
      </c>
      <c r="H13266" s="308"/>
    </row>
    <row r="13267" spans="1:8">
      <c r="A13267" s="1828"/>
      <c r="B13267" s="288"/>
      <c r="C13267" s="981" t="s">
        <v>28</v>
      </c>
      <c r="D13267" s="1826" t="s">
        <v>29</v>
      </c>
      <c r="E13267" s="258">
        <v>0.01</v>
      </c>
      <c r="F13267" s="649">
        <v>316.39999999999998</v>
      </c>
      <c r="G13267" s="701">
        <f t="shared" si="1059"/>
        <v>3.1639999999999997</v>
      </c>
      <c r="H13267" s="1827"/>
    </row>
    <row r="13268" spans="1:8">
      <c r="A13268" s="1828"/>
      <c r="B13268" s="1829"/>
      <c r="C13268" s="981" t="s">
        <v>47</v>
      </c>
      <c r="D13268" s="1826" t="s">
        <v>29</v>
      </c>
      <c r="E13268" s="258">
        <v>0.01</v>
      </c>
      <c r="F13268" s="649">
        <v>366.25</v>
      </c>
      <c r="G13268" s="701">
        <f t="shared" si="1059"/>
        <v>3.6625000000000001</v>
      </c>
      <c r="H13268" s="1827"/>
    </row>
    <row r="13269" spans="1:8">
      <c r="A13269" s="1828"/>
      <c r="B13269" s="1829"/>
      <c r="C13269" s="981" t="s">
        <v>30</v>
      </c>
      <c r="D13269" s="1826" t="s">
        <v>29</v>
      </c>
      <c r="E13269" s="258">
        <v>0.01</v>
      </c>
      <c r="F13269" s="649">
        <v>650</v>
      </c>
      <c r="G13269" s="701">
        <f t="shared" si="1059"/>
        <v>6.5</v>
      </c>
      <c r="H13269" s="1827"/>
    </row>
    <row r="13270" spans="1:8">
      <c r="A13270" s="1828"/>
      <c r="B13270" s="699"/>
      <c r="C13270" s="56" t="s">
        <v>90</v>
      </c>
      <c r="D13270" s="104" t="s">
        <v>39</v>
      </c>
      <c r="E13270" s="1060">
        <v>1E-3</v>
      </c>
      <c r="F13270" s="671">
        <v>175794</v>
      </c>
      <c r="G13270" s="701">
        <f t="shared" si="1059"/>
        <v>175.79400000000001</v>
      </c>
      <c r="H13270" s="308"/>
    </row>
    <row r="13271" spans="1:8">
      <c r="A13271" s="1828"/>
      <c r="B13271" s="288"/>
      <c r="C13271" s="981" t="s">
        <v>106</v>
      </c>
      <c r="D13271" s="1826" t="s">
        <v>40</v>
      </c>
      <c r="E13271" s="258">
        <v>1E-3</v>
      </c>
      <c r="F13271" s="649">
        <v>150375</v>
      </c>
      <c r="G13271" s="701">
        <f t="shared" si="1059"/>
        <v>150.375</v>
      </c>
      <c r="H13271" s="1827"/>
    </row>
    <row r="13272" spans="1:8">
      <c r="A13272" s="1828"/>
      <c r="B13272" s="1829"/>
      <c r="C13272" s="981" t="s">
        <v>111</v>
      </c>
      <c r="D13272" s="1826" t="s">
        <v>98</v>
      </c>
      <c r="E13272" s="258">
        <v>0.01</v>
      </c>
      <c r="F13272" s="649">
        <v>1995</v>
      </c>
      <c r="G13272" s="701">
        <f t="shared" si="1059"/>
        <v>19.95</v>
      </c>
      <c r="H13272" s="1827"/>
    </row>
    <row r="13273" spans="1:8">
      <c r="A13273" s="1828"/>
      <c r="B13273" s="1829"/>
      <c r="C13273" s="981" t="s">
        <v>112</v>
      </c>
      <c r="D13273" s="1826" t="s">
        <v>98</v>
      </c>
      <c r="E13273" s="258">
        <v>0.01</v>
      </c>
      <c r="F13273" s="649">
        <v>15168</v>
      </c>
      <c r="G13273" s="701">
        <f t="shared" si="1059"/>
        <v>151.68</v>
      </c>
      <c r="H13273" s="1827"/>
    </row>
    <row r="13274" spans="1:8">
      <c r="A13274" s="1828"/>
      <c r="B13274" s="1829"/>
      <c r="C13274" s="981" t="s">
        <v>31</v>
      </c>
      <c r="D13274" s="1826" t="s">
        <v>98</v>
      </c>
      <c r="E13274" s="258">
        <v>0.1</v>
      </c>
      <c r="F13274" s="668">
        <v>350</v>
      </c>
      <c r="G13274" s="701">
        <f t="shared" si="1059"/>
        <v>35</v>
      </c>
      <c r="H13274" s="1827"/>
    </row>
    <row r="13275" spans="1:8">
      <c r="A13275" s="1828"/>
      <c r="B13275" s="699"/>
      <c r="C13275" s="981" t="s">
        <v>33</v>
      </c>
      <c r="D13275" s="988" t="s">
        <v>39</v>
      </c>
      <c r="E13275" s="258">
        <v>0.1</v>
      </c>
      <c r="F13275" s="649">
        <v>800</v>
      </c>
      <c r="G13275" s="701">
        <f t="shared" si="1059"/>
        <v>80</v>
      </c>
      <c r="H13275" s="308"/>
    </row>
    <row r="13276" spans="1:8">
      <c r="A13276" s="1828"/>
      <c r="B13276" s="699" t="s">
        <v>35</v>
      </c>
      <c r="C13276" s="1061"/>
      <c r="D13276" s="17"/>
      <c r="E13276" s="260"/>
      <c r="F13276" s="670"/>
      <c r="G13276" s="1533">
        <f>SUM(G13261:G13275)</f>
        <v>1186.9215000000002</v>
      </c>
      <c r="H13276" s="103"/>
    </row>
    <row r="13277" spans="1:8" ht="30">
      <c r="A13277" s="1828"/>
      <c r="B13277" s="303" t="s">
        <v>113</v>
      </c>
      <c r="C13277" s="981" t="s">
        <v>104</v>
      </c>
      <c r="D13277" s="1826" t="s">
        <v>98</v>
      </c>
      <c r="E13277" s="258">
        <v>1.2999999999999999E-2</v>
      </c>
      <c r="F13277" s="649">
        <v>35035</v>
      </c>
      <c r="G13277" s="701">
        <f>E13277*F13277</f>
        <v>455.45499999999998</v>
      </c>
      <c r="H13277" s="1827"/>
    </row>
    <row r="13278" spans="1:8">
      <c r="A13278" s="1828"/>
      <c r="B13278" s="1829"/>
      <c r="C13278" s="981" t="s">
        <v>114</v>
      </c>
      <c r="D13278" s="1826" t="s">
        <v>98</v>
      </c>
      <c r="E13278" s="258">
        <v>1E-3</v>
      </c>
      <c r="F13278" s="649">
        <v>68244</v>
      </c>
      <c r="G13278" s="701">
        <f t="shared" ref="G13278:G13291" si="1060">E13278*F13278</f>
        <v>68.244</v>
      </c>
      <c r="H13278" s="1827"/>
    </row>
    <row r="13279" spans="1:8">
      <c r="A13279" s="1828"/>
      <c r="B13279" s="1829"/>
      <c r="C13279" s="981" t="s">
        <v>44</v>
      </c>
      <c r="D13279" s="1826" t="s">
        <v>98</v>
      </c>
      <c r="E13279" s="258">
        <v>1E-3</v>
      </c>
      <c r="F13279" s="649">
        <v>69797</v>
      </c>
      <c r="G13279" s="701">
        <f t="shared" si="1060"/>
        <v>69.796999999999997</v>
      </c>
      <c r="H13279" s="1827"/>
    </row>
    <row r="13280" spans="1:8">
      <c r="A13280" s="1828"/>
      <c r="B13280" s="1829"/>
      <c r="C13280" s="981" t="s">
        <v>26</v>
      </c>
      <c r="D13280" s="1826" t="s">
        <v>98</v>
      </c>
      <c r="E13280" s="258">
        <v>1E-3</v>
      </c>
      <c r="F13280" s="649">
        <v>67687</v>
      </c>
      <c r="G13280" s="701">
        <f t="shared" si="1060"/>
        <v>67.686999999999998</v>
      </c>
      <c r="H13280" s="1827"/>
    </row>
    <row r="13281" spans="1:8">
      <c r="A13281" s="1828"/>
      <c r="B13281" s="1829"/>
      <c r="C13281" s="981" t="s">
        <v>64</v>
      </c>
      <c r="D13281" s="1826" t="s">
        <v>98</v>
      </c>
      <c r="E13281" s="258">
        <v>1E-3</v>
      </c>
      <c r="F13281" s="649">
        <v>10500</v>
      </c>
      <c r="G13281" s="701">
        <f t="shared" si="1060"/>
        <v>10.5</v>
      </c>
      <c r="H13281" s="1827"/>
    </row>
    <row r="13282" spans="1:8">
      <c r="A13282" s="1828"/>
      <c r="B13282" s="699"/>
      <c r="C13282" s="981" t="s">
        <v>46</v>
      </c>
      <c r="D13282" s="1826" t="s">
        <v>29</v>
      </c>
      <c r="E13282" s="258">
        <v>0.01</v>
      </c>
      <c r="F13282" s="671">
        <v>8468</v>
      </c>
      <c r="G13282" s="701">
        <f t="shared" si="1060"/>
        <v>84.68</v>
      </c>
      <c r="H13282" s="779"/>
    </row>
    <row r="13283" spans="1:8">
      <c r="A13283" s="1828"/>
      <c r="B13283" s="288"/>
      <c r="C13283" s="981" t="s">
        <v>69</v>
      </c>
      <c r="D13283" s="1826" t="s">
        <v>32</v>
      </c>
      <c r="E13283" s="258">
        <v>1E-3</v>
      </c>
      <c r="F13283" s="649">
        <v>10500</v>
      </c>
      <c r="G13283" s="701">
        <f t="shared" si="1060"/>
        <v>10.5</v>
      </c>
      <c r="H13283" s="1827"/>
    </row>
    <row r="13284" spans="1:8">
      <c r="A13284" s="1828"/>
      <c r="B13284" s="1829"/>
      <c r="C13284" s="981" t="s">
        <v>45</v>
      </c>
      <c r="D13284" s="1826" t="s">
        <v>34</v>
      </c>
      <c r="E13284" s="258">
        <v>1E-3</v>
      </c>
      <c r="F13284" s="649">
        <v>82115</v>
      </c>
      <c r="G13284" s="701">
        <f t="shared" si="1060"/>
        <v>82.114999999999995</v>
      </c>
      <c r="H13284" s="1827"/>
    </row>
    <row r="13285" spans="1:8">
      <c r="A13285" s="1828"/>
      <c r="B13285" s="1829"/>
      <c r="C13285" s="981" t="s">
        <v>28</v>
      </c>
      <c r="D13285" s="1826" t="s">
        <v>29</v>
      </c>
      <c r="E13285" s="258">
        <v>0.01</v>
      </c>
      <c r="F13285" s="649">
        <v>316.39999999999998</v>
      </c>
      <c r="G13285" s="701">
        <f t="shared" si="1060"/>
        <v>3.1639999999999997</v>
      </c>
      <c r="H13285" s="1827"/>
    </row>
    <row r="13286" spans="1:8">
      <c r="A13286" s="1828"/>
      <c r="B13286" s="1829"/>
      <c r="C13286" s="981" t="s">
        <v>47</v>
      </c>
      <c r="D13286" s="1826" t="s">
        <v>29</v>
      </c>
      <c r="E13286" s="258">
        <v>0.01</v>
      </c>
      <c r="F13286" s="649">
        <v>366.25</v>
      </c>
      <c r="G13286" s="701">
        <f t="shared" si="1060"/>
        <v>3.6625000000000001</v>
      </c>
      <c r="H13286" s="1827"/>
    </row>
    <row r="13287" spans="1:8">
      <c r="A13287" s="1828"/>
      <c r="B13287" s="1829"/>
      <c r="C13287" s="981" t="s">
        <v>30</v>
      </c>
      <c r="D13287" s="1826" t="s">
        <v>29</v>
      </c>
      <c r="E13287" s="258">
        <v>0.01</v>
      </c>
      <c r="F13287" s="649">
        <v>650</v>
      </c>
      <c r="G13287" s="701">
        <f t="shared" si="1060"/>
        <v>6.5</v>
      </c>
      <c r="H13287" s="1827"/>
    </row>
    <row r="13288" spans="1:8">
      <c r="A13288" s="1828"/>
      <c r="B13288" s="1829"/>
      <c r="C13288" s="981" t="s">
        <v>41</v>
      </c>
      <c r="D13288" s="1826" t="s">
        <v>39</v>
      </c>
      <c r="E13288" s="257">
        <v>0.01</v>
      </c>
      <c r="F13288" s="649">
        <v>1995</v>
      </c>
      <c r="G13288" s="701">
        <f t="shared" si="1060"/>
        <v>19.95</v>
      </c>
      <c r="H13288" s="1827"/>
    </row>
    <row r="13289" spans="1:8">
      <c r="A13289" s="1828"/>
      <c r="B13289" s="1829"/>
      <c r="C13289" s="56" t="s">
        <v>72</v>
      </c>
      <c r="D13289" s="1826" t="s">
        <v>29</v>
      </c>
      <c r="E13289" s="258">
        <v>1E-3</v>
      </c>
      <c r="F13289" s="671">
        <v>74415</v>
      </c>
      <c r="G13289" s="701">
        <f t="shared" si="1060"/>
        <v>74.415000000000006</v>
      </c>
      <c r="H13289" s="1827"/>
    </row>
    <row r="13290" spans="1:8">
      <c r="A13290" s="1828"/>
      <c r="B13290" s="699"/>
      <c r="C13290" s="981" t="s">
        <v>31</v>
      </c>
      <c r="D13290" s="1826" t="s">
        <v>98</v>
      </c>
      <c r="E13290" s="258">
        <v>0.1</v>
      </c>
      <c r="F13290" s="668">
        <v>350</v>
      </c>
      <c r="G13290" s="701">
        <f t="shared" si="1060"/>
        <v>35</v>
      </c>
      <c r="H13290" s="308"/>
    </row>
    <row r="13291" spans="1:8">
      <c r="A13291" s="1828"/>
      <c r="B13291" s="288"/>
      <c r="C13291" s="981" t="s">
        <v>33</v>
      </c>
      <c r="D13291" s="1826" t="s">
        <v>34</v>
      </c>
      <c r="E13291" s="258">
        <v>0.1</v>
      </c>
      <c r="F13291" s="649">
        <v>800</v>
      </c>
      <c r="G13291" s="701">
        <f t="shared" si="1060"/>
        <v>80</v>
      </c>
      <c r="H13291" s="1827"/>
    </row>
    <row r="13292" spans="1:8">
      <c r="A13292" s="1828"/>
      <c r="B13292" s="699" t="s">
        <v>35</v>
      </c>
      <c r="C13292" s="1061"/>
      <c r="D13292" s="17"/>
      <c r="E13292" s="260"/>
      <c r="F13292" s="670"/>
      <c r="G13292" s="1533">
        <f>SUM(G13277:G13291)</f>
        <v>1071.6695</v>
      </c>
      <c r="H13292" s="103"/>
    </row>
    <row r="13293" spans="1:8" ht="45">
      <c r="A13293" s="1828"/>
      <c r="B13293" s="303" t="s">
        <v>117</v>
      </c>
      <c r="C13293" s="25" t="s">
        <v>54</v>
      </c>
      <c r="D13293" s="1826" t="s">
        <v>98</v>
      </c>
      <c r="E13293" s="257">
        <v>1E-3</v>
      </c>
      <c r="F13293" s="649">
        <v>91113</v>
      </c>
      <c r="G13293" s="701">
        <f>E13293*F13293</f>
        <v>91.113</v>
      </c>
      <c r="H13293" s="1827"/>
    </row>
    <row r="13294" spans="1:8">
      <c r="A13294" s="1828"/>
      <c r="B13294" s="1829"/>
      <c r="C13294" s="25" t="s">
        <v>118</v>
      </c>
      <c r="D13294" s="1826" t="s">
        <v>98</v>
      </c>
      <c r="E13294" s="257">
        <v>1E-3</v>
      </c>
      <c r="F13294" s="649">
        <v>79662</v>
      </c>
      <c r="G13294" s="701">
        <f t="shared" ref="G13294:G13301" si="1061">E13294*F13294</f>
        <v>79.662000000000006</v>
      </c>
      <c r="H13294" s="1827"/>
    </row>
    <row r="13295" spans="1:8">
      <c r="A13295" s="1828"/>
      <c r="B13295" s="1829"/>
      <c r="C13295" s="25" t="s">
        <v>55</v>
      </c>
      <c r="D13295" s="1826" t="s">
        <v>40</v>
      </c>
      <c r="E13295" s="258">
        <v>1E-3</v>
      </c>
      <c r="F13295" s="649">
        <v>150375</v>
      </c>
      <c r="G13295" s="701">
        <f t="shared" si="1061"/>
        <v>150.375</v>
      </c>
      <c r="H13295" s="1827"/>
    </row>
    <row r="13296" spans="1:8">
      <c r="A13296" s="1828"/>
      <c r="B13296" s="1829"/>
      <c r="C13296" s="25" t="s">
        <v>45</v>
      </c>
      <c r="D13296" s="1826" t="s">
        <v>34</v>
      </c>
      <c r="E13296" s="258">
        <v>1E-3</v>
      </c>
      <c r="F13296" s="649">
        <v>82115</v>
      </c>
      <c r="G13296" s="701">
        <f t="shared" si="1061"/>
        <v>82.114999999999995</v>
      </c>
      <c r="H13296" s="1827"/>
    </row>
    <row r="13297" spans="1:8">
      <c r="A13297" s="1828"/>
      <c r="B13297" s="1829"/>
      <c r="C13297" s="25" t="s">
        <v>28</v>
      </c>
      <c r="D13297" s="1826" t="s">
        <v>29</v>
      </c>
      <c r="E13297" s="258">
        <v>0.01</v>
      </c>
      <c r="F13297" s="671">
        <v>316.39999999999998</v>
      </c>
      <c r="G13297" s="701">
        <f t="shared" si="1061"/>
        <v>3.1639999999999997</v>
      </c>
      <c r="H13297" s="1827"/>
    </row>
    <row r="13298" spans="1:8">
      <c r="A13298" s="1828"/>
      <c r="B13298" s="1829"/>
      <c r="C13298" s="25" t="s">
        <v>47</v>
      </c>
      <c r="D13298" s="1826" t="s">
        <v>29</v>
      </c>
      <c r="E13298" s="258">
        <v>0.01</v>
      </c>
      <c r="F13298" s="649">
        <v>366.25</v>
      </c>
      <c r="G13298" s="701">
        <f t="shared" si="1061"/>
        <v>3.6625000000000001</v>
      </c>
      <c r="H13298" s="1827"/>
    </row>
    <row r="13299" spans="1:8">
      <c r="A13299" s="1828"/>
      <c r="B13299" s="288"/>
      <c r="C13299" s="25" t="s">
        <v>106</v>
      </c>
      <c r="D13299" s="1826" t="s">
        <v>116</v>
      </c>
      <c r="E13299" s="258">
        <v>1E-3</v>
      </c>
      <c r="F13299" s="649">
        <v>150375</v>
      </c>
      <c r="G13299" s="701">
        <f t="shared" si="1061"/>
        <v>150.375</v>
      </c>
      <c r="H13299" s="1827"/>
    </row>
    <row r="13300" spans="1:8">
      <c r="A13300" s="1828"/>
      <c r="B13300" s="1829"/>
      <c r="C13300" s="25" t="s">
        <v>31</v>
      </c>
      <c r="D13300" s="1826" t="s">
        <v>32</v>
      </c>
      <c r="E13300" s="258">
        <v>0.1</v>
      </c>
      <c r="F13300" s="668">
        <v>350</v>
      </c>
      <c r="G13300" s="701">
        <f t="shared" si="1061"/>
        <v>35</v>
      </c>
      <c r="H13300" s="1827"/>
    </row>
    <row r="13301" spans="1:8">
      <c r="A13301" s="1828"/>
      <c r="B13301" s="1829"/>
      <c r="C13301" s="25" t="s">
        <v>33</v>
      </c>
      <c r="D13301" s="1826" t="s">
        <v>39</v>
      </c>
      <c r="E13301" s="258">
        <v>0.5</v>
      </c>
      <c r="F13301" s="649">
        <v>800</v>
      </c>
      <c r="G13301" s="701">
        <f t="shared" si="1061"/>
        <v>400</v>
      </c>
      <c r="H13301" s="1827"/>
    </row>
    <row r="13302" spans="1:8">
      <c r="A13302" s="1828"/>
      <c r="B13302" s="699" t="s">
        <v>35</v>
      </c>
      <c r="C13302" s="25"/>
      <c r="D13302" s="1826"/>
      <c r="E13302" s="258"/>
      <c r="F13302" s="649"/>
      <c r="G13302" s="1533">
        <f>SUM(G13293:G13301)</f>
        <v>995.4665</v>
      </c>
      <c r="H13302" s="1827"/>
    </row>
    <row r="13303" spans="1:8" ht="30">
      <c r="A13303" s="1828"/>
      <c r="B13303" s="303" t="s">
        <v>120</v>
      </c>
      <c r="C13303" s="981" t="s">
        <v>26</v>
      </c>
      <c r="D13303" s="1826" t="s">
        <v>98</v>
      </c>
      <c r="E13303" s="1058">
        <v>5.9999999999999995E-4</v>
      </c>
      <c r="F13303" s="649">
        <v>67687</v>
      </c>
      <c r="G13303" s="701">
        <f>E13303*F13303</f>
        <v>40.612199999999994</v>
      </c>
      <c r="H13303" s="1827"/>
    </row>
    <row r="13304" spans="1:8">
      <c r="A13304" s="1828"/>
      <c r="B13304" s="699"/>
      <c r="C13304" s="981" t="s">
        <v>64</v>
      </c>
      <c r="D13304" s="1826" t="s">
        <v>98</v>
      </c>
      <c r="E13304" s="1058">
        <v>1E-3</v>
      </c>
      <c r="F13304" s="649">
        <v>10500</v>
      </c>
      <c r="G13304" s="701">
        <f t="shared" ref="G13304:G13333" si="1062">E13304*F13304</f>
        <v>10.5</v>
      </c>
      <c r="H13304" s="308"/>
    </row>
    <row r="13305" spans="1:8">
      <c r="A13305" s="1828"/>
      <c r="B13305" s="288"/>
      <c r="C13305" s="981" t="s">
        <v>66</v>
      </c>
      <c r="D13305" s="1826" t="s">
        <v>98</v>
      </c>
      <c r="E13305" s="1058">
        <v>5.9999999999999995E-4</v>
      </c>
      <c r="F13305" s="649">
        <v>80176</v>
      </c>
      <c r="G13305" s="701">
        <f t="shared" si="1062"/>
        <v>48.105599999999995</v>
      </c>
      <c r="H13305" s="1827"/>
    </row>
    <row r="13306" spans="1:8">
      <c r="A13306" s="1828"/>
      <c r="B13306" s="1829"/>
      <c r="C13306" s="981" t="s">
        <v>46</v>
      </c>
      <c r="D13306" s="1826" t="s">
        <v>29</v>
      </c>
      <c r="E13306" s="1058">
        <v>1E-3</v>
      </c>
      <c r="F13306" s="671">
        <v>8468</v>
      </c>
      <c r="G13306" s="701">
        <f t="shared" si="1062"/>
        <v>8.468</v>
      </c>
      <c r="H13306" s="1827"/>
    </row>
    <row r="13307" spans="1:8">
      <c r="A13307" s="1828"/>
      <c r="B13307" s="1829"/>
      <c r="C13307" s="981" t="s">
        <v>58</v>
      </c>
      <c r="D13307" s="1826" t="s">
        <v>98</v>
      </c>
      <c r="E13307" s="1058">
        <v>1E-3</v>
      </c>
      <c r="F13307" s="649">
        <v>74448</v>
      </c>
      <c r="G13307" s="701">
        <f t="shared" si="1062"/>
        <v>74.448000000000008</v>
      </c>
      <c r="H13307" s="1827"/>
    </row>
    <row r="13308" spans="1:8">
      <c r="A13308" s="1828"/>
      <c r="B13308" s="1829"/>
      <c r="C13308" s="981" t="s">
        <v>59</v>
      </c>
      <c r="D13308" s="1826" t="s">
        <v>98</v>
      </c>
      <c r="E13308" s="1058">
        <v>1E-3</v>
      </c>
      <c r="F13308" s="649">
        <v>45513</v>
      </c>
      <c r="G13308" s="701">
        <f t="shared" si="1062"/>
        <v>45.512999999999998</v>
      </c>
      <c r="H13308" s="1827"/>
    </row>
    <row r="13309" spans="1:8">
      <c r="A13309" s="1828"/>
      <c r="B13309" s="1829"/>
      <c r="C13309" s="981" t="s">
        <v>60</v>
      </c>
      <c r="D13309" s="1826" t="s">
        <v>98</v>
      </c>
      <c r="E13309" s="1058">
        <v>5.9999999999999995E-4</v>
      </c>
      <c r="F13309" s="649">
        <v>99906</v>
      </c>
      <c r="G13309" s="701">
        <f t="shared" si="1062"/>
        <v>59.943599999999996</v>
      </c>
      <c r="H13309" s="1827"/>
    </row>
    <row r="13310" spans="1:8">
      <c r="A13310" s="1828"/>
      <c r="B13310" s="699"/>
      <c r="C13310" s="56" t="s">
        <v>44</v>
      </c>
      <c r="D13310" s="1826" t="s">
        <v>98</v>
      </c>
      <c r="E13310" s="1058">
        <v>1E-3</v>
      </c>
      <c r="F13310" s="649">
        <v>69797</v>
      </c>
      <c r="G13310" s="701">
        <f t="shared" si="1062"/>
        <v>69.796999999999997</v>
      </c>
      <c r="H13310" s="308"/>
    </row>
    <row r="13311" spans="1:8">
      <c r="A13311" s="1828"/>
      <c r="B13311" s="288"/>
      <c r="C13311" s="981" t="s">
        <v>61</v>
      </c>
      <c r="D13311" s="1826" t="s">
        <v>98</v>
      </c>
      <c r="E13311" s="1058">
        <v>1E-3</v>
      </c>
      <c r="F13311" s="671">
        <v>34001</v>
      </c>
      <c r="G13311" s="701">
        <f t="shared" si="1062"/>
        <v>34.000999999999998</v>
      </c>
      <c r="H13311" s="1827"/>
    </row>
    <row r="13312" spans="1:8">
      <c r="A13312" s="1828"/>
      <c r="B13312" s="1829"/>
      <c r="C13312" s="56" t="s">
        <v>62</v>
      </c>
      <c r="D13312" s="1826" t="s">
        <v>98</v>
      </c>
      <c r="E13312" s="1058">
        <v>1E-3</v>
      </c>
      <c r="F13312" s="671">
        <v>69797</v>
      </c>
      <c r="G13312" s="701">
        <f t="shared" si="1062"/>
        <v>69.796999999999997</v>
      </c>
      <c r="H13312" s="1827"/>
    </row>
    <row r="13313" spans="1:8">
      <c r="A13313" s="1828"/>
      <c r="B13313" s="1829"/>
      <c r="C13313" s="981" t="s">
        <v>63</v>
      </c>
      <c r="D13313" s="1826" t="s">
        <v>98</v>
      </c>
      <c r="E13313" s="1058">
        <v>1E-3</v>
      </c>
      <c r="F13313" s="649">
        <v>69797</v>
      </c>
      <c r="G13313" s="701">
        <f t="shared" si="1062"/>
        <v>69.796999999999997</v>
      </c>
      <c r="H13313" s="1827"/>
    </row>
    <row r="13314" spans="1:8">
      <c r="A13314" s="1828"/>
      <c r="B13314" s="1829"/>
      <c r="C13314" s="981" t="s">
        <v>65</v>
      </c>
      <c r="D13314" s="1826" t="s">
        <v>98</v>
      </c>
      <c r="E13314" s="1062">
        <v>1E-4</v>
      </c>
      <c r="F13314" s="671">
        <v>91872</v>
      </c>
      <c r="G13314" s="701">
        <f t="shared" si="1062"/>
        <v>9.1872000000000007</v>
      </c>
      <c r="H13314" s="1827"/>
    </row>
    <row r="13315" spans="1:8">
      <c r="A13315" s="1828"/>
      <c r="B13315" s="1829"/>
      <c r="C13315" s="981" t="s">
        <v>66</v>
      </c>
      <c r="D13315" s="1826" t="s">
        <v>98</v>
      </c>
      <c r="E13315" s="1058">
        <v>1E-3</v>
      </c>
      <c r="F13315" s="649">
        <v>80176</v>
      </c>
      <c r="G13315" s="701">
        <f t="shared" si="1062"/>
        <v>80.176000000000002</v>
      </c>
      <c r="H13315" s="1827"/>
    </row>
    <row r="13316" spans="1:8">
      <c r="A13316" s="1828"/>
      <c r="B13316" s="699"/>
      <c r="C13316" s="981" t="s">
        <v>68</v>
      </c>
      <c r="D13316" s="1826" t="s">
        <v>98</v>
      </c>
      <c r="E13316" s="1058">
        <v>5.9999999999999995E-4</v>
      </c>
      <c r="F13316" s="649">
        <v>158202</v>
      </c>
      <c r="G13316" s="701">
        <f t="shared" si="1062"/>
        <v>94.921199999999985</v>
      </c>
      <c r="H13316" s="308"/>
    </row>
    <row r="13317" spans="1:8">
      <c r="A13317" s="1828"/>
      <c r="B13317" s="288"/>
      <c r="C13317" s="981" t="s">
        <v>67</v>
      </c>
      <c r="D13317" s="1826" t="s">
        <v>98</v>
      </c>
      <c r="E13317" s="1058">
        <v>1E-3</v>
      </c>
      <c r="F13317" s="649">
        <v>7982</v>
      </c>
      <c r="G13317" s="701">
        <f t="shared" si="1062"/>
        <v>7.9820000000000002</v>
      </c>
      <c r="H13317" s="1827"/>
    </row>
    <row r="13318" spans="1:8">
      <c r="A13318" s="1828"/>
      <c r="B13318" s="1829"/>
      <c r="C13318" s="981" t="s">
        <v>69</v>
      </c>
      <c r="D13318" s="1826" t="s">
        <v>98</v>
      </c>
      <c r="E13318" s="1058">
        <v>1E-3</v>
      </c>
      <c r="F13318" s="649">
        <v>10500</v>
      </c>
      <c r="G13318" s="701">
        <f t="shared" si="1062"/>
        <v>10.5</v>
      </c>
      <c r="H13318" s="1827"/>
    </row>
    <row r="13319" spans="1:8">
      <c r="A13319" s="1828"/>
      <c r="B13319" s="1829"/>
      <c r="C13319" s="981" t="s">
        <v>71</v>
      </c>
      <c r="D13319" s="1826" t="s">
        <v>98</v>
      </c>
      <c r="E13319" s="1058">
        <v>1E-3</v>
      </c>
      <c r="F13319" s="671">
        <v>48840</v>
      </c>
      <c r="G13319" s="701">
        <f t="shared" si="1062"/>
        <v>48.84</v>
      </c>
      <c r="H13319" s="1827"/>
    </row>
    <row r="13320" spans="1:8">
      <c r="A13320" s="1828"/>
      <c r="B13320" s="1829"/>
      <c r="C13320" s="981" t="s">
        <v>70</v>
      </c>
      <c r="D13320" s="1826" t="s">
        <v>98</v>
      </c>
      <c r="E13320" s="1058">
        <v>1E-3</v>
      </c>
      <c r="F13320" s="649">
        <v>46343</v>
      </c>
      <c r="G13320" s="701">
        <f t="shared" si="1062"/>
        <v>46.343000000000004</v>
      </c>
      <c r="H13320" s="1827"/>
    </row>
    <row r="13321" spans="1:8">
      <c r="A13321" s="1828"/>
      <c r="B13321" s="1829"/>
      <c r="C13321" s="56" t="s">
        <v>72</v>
      </c>
      <c r="D13321" s="1826" t="s">
        <v>29</v>
      </c>
      <c r="E13321" s="258">
        <v>1E-3</v>
      </c>
      <c r="F13321" s="671">
        <v>74415</v>
      </c>
      <c r="G13321" s="701">
        <f t="shared" si="1062"/>
        <v>74.415000000000006</v>
      </c>
      <c r="H13321" s="1827"/>
    </row>
    <row r="13322" spans="1:8">
      <c r="A13322" s="1828"/>
      <c r="B13322" s="1829"/>
      <c r="C13322" s="981" t="s">
        <v>73</v>
      </c>
      <c r="D13322" s="1826" t="s">
        <v>39</v>
      </c>
      <c r="E13322" s="258">
        <v>1E-3</v>
      </c>
      <c r="F13322" s="649">
        <v>10500</v>
      </c>
      <c r="G13322" s="701">
        <f t="shared" si="1062"/>
        <v>10.5</v>
      </c>
      <c r="H13322" s="1827"/>
    </row>
    <row r="13323" spans="1:8">
      <c r="A13323" s="1828"/>
      <c r="B13323" s="1829"/>
      <c r="C13323" s="981" t="s">
        <v>74</v>
      </c>
      <c r="D13323" s="1826" t="s">
        <v>75</v>
      </c>
      <c r="E13323" s="258">
        <v>1E-3</v>
      </c>
      <c r="F13323" s="671">
        <v>33371</v>
      </c>
      <c r="G13323" s="701">
        <f t="shared" si="1062"/>
        <v>33.371000000000002</v>
      </c>
      <c r="H13323" s="1827"/>
    </row>
    <row r="13324" spans="1:8">
      <c r="A13324" s="1828"/>
      <c r="B13324" s="1829"/>
      <c r="C13324" s="981" t="s">
        <v>76</v>
      </c>
      <c r="D13324" s="1826" t="s">
        <v>39</v>
      </c>
      <c r="E13324" s="258">
        <v>4.0000000000000001E-3</v>
      </c>
      <c r="F13324" s="649">
        <v>10500</v>
      </c>
      <c r="G13324" s="701">
        <f t="shared" si="1062"/>
        <v>42</v>
      </c>
      <c r="H13324" s="1827"/>
    </row>
    <row r="13325" spans="1:8">
      <c r="A13325" s="1828"/>
      <c r="B13325" s="699"/>
      <c r="C13325" s="981" t="s">
        <v>41</v>
      </c>
      <c r="D13325" s="1826" t="s">
        <v>39</v>
      </c>
      <c r="E13325" s="258">
        <v>0.01</v>
      </c>
      <c r="F13325" s="649">
        <v>1995</v>
      </c>
      <c r="G13325" s="701">
        <f t="shared" si="1062"/>
        <v>19.95</v>
      </c>
      <c r="H13325" s="308"/>
    </row>
    <row r="13326" spans="1:8">
      <c r="A13326" s="1828"/>
      <c r="B13326" s="288"/>
      <c r="C13326" s="981" t="s">
        <v>78</v>
      </c>
      <c r="D13326" s="1826" t="s">
        <v>39</v>
      </c>
      <c r="E13326" s="258">
        <v>1E-4</v>
      </c>
      <c r="F13326" s="671">
        <v>26500</v>
      </c>
      <c r="G13326" s="701">
        <f t="shared" si="1062"/>
        <v>2.65</v>
      </c>
      <c r="H13326" s="1827"/>
    </row>
    <row r="13327" spans="1:8">
      <c r="A13327" s="1828"/>
      <c r="B13327" s="1829"/>
      <c r="C13327" s="981" t="s">
        <v>45</v>
      </c>
      <c r="D13327" s="1826" t="s">
        <v>39</v>
      </c>
      <c r="E13327" s="258">
        <v>5.9999999999999995E-4</v>
      </c>
      <c r="F13327" s="649">
        <v>82115</v>
      </c>
      <c r="G13327" s="701">
        <f t="shared" si="1062"/>
        <v>49.268999999999998</v>
      </c>
      <c r="H13327" s="1827"/>
    </row>
    <row r="13328" spans="1:8">
      <c r="A13328" s="1828"/>
      <c r="B13328" s="1829"/>
      <c r="C13328" s="981" t="s">
        <v>28</v>
      </c>
      <c r="D13328" s="1826" t="s">
        <v>29</v>
      </c>
      <c r="E13328" s="258">
        <v>0.01</v>
      </c>
      <c r="F13328" s="649">
        <v>316.39999999999998</v>
      </c>
      <c r="G13328" s="701">
        <f t="shared" si="1062"/>
        <v>3.1639999999999997</v>
      </c>
      <c r="H13328" s="1827"/>
    </row>
    <row r="13329" spans="1:8">
      <c r="A13329" s="1828"/>
      <c r="B13329" s="1829"/>
      <c r="C13329" s="981" t="s">
        <v>47</v>
      </c>
      <c r="D13329" s="1826" t="s">
        <v>29</v>
      </c>
      <c r="E13329" s="258">
        <v>0.01</v>
      </c>
      <c r="F13329" s="649">
        <v>366.25</v>
      </c>
      <c r="G13329" s="701">
        <f t="shared" si="1062"/>
        <v>3.6625000000000001</v>
      </c>
      <c r="H13329" s="1827"/>
    </row>
    <row r="13330" spans="1:8">
      <c r="A13330" s="1828"/>
      <c r="B13330" s="1829"/>
      <c r="C13330" s="981" t="s">
        <v>30</v>
      </c>
      <c r="D13330" s="1826" t="s">
        <v>29</v>
      </c>
      <c r="E13330" s="258">
        <v>0.01</v>
      </c>
      <c r="F13330" s="649">
        <v>650</v>
      </c>
      <c r="G13330" s="701">
        <f t="shared" si="1062"/>
        <v>6.5</v>
      </c>
      <c r="H13330" s="1827"/>
    </row>
    <row r="13331" spans="1:8">
      <c r="A13331" s="1828"/>
      <c r="B13331" s="1829"/>
      <c r="C13331" s="981" t="s">
        <v>106</v>
      </c>
      <c r="D13331" s="1826" t="s">
        <v>116</v>
      </c>
      <c r="E13331" s="258">
        <v>1E-4</v>
      </c>
      <c r="F13331" s="649">
        <v>150375</v>
      </c>
      <c r="G13331" s="701">
        <f t="shared" si="1062"/>
        <v>15.037500000000001</v>
      </c>
      <c r="H13331" s="1827"/>
    </row>
    <row r="13332" spans="1:8">
      <c r="A13332" s="1828"/>
      <c r="B13332" s="1829"/>
      <c r="C13332" s="981" t="s">
        <v>31</v>
      </c>
      <c r="D13332" s="1826" t="s">
        <v>98</v>
      </c>
      <c r="E13332" s="258">
        <v>0.1</v>
      </c>
      <c r="F13332" s="668">
        <v>350</v>
      </c>
      <c r="G13332" s="701">
        <f t="shared" si="1062"/>
        <v>35</v>
      </c>
      <c r="H13332" s="1827"/>
    </row>
    <row r="13333" spans="1:8">
      <c r="A13333" s="1828"/>
      <c r="B13333" s="699"/>
      <c r="C13333" s="981" t="s">
        <v>33</v>
      </c>
      <c r="D13333" s="1826" t="s">
        <v>39</v>
      </c>
      <c r="E13333" s="258">
        <v>0.1</v>
      </c>
      <c r="F13333" s="649">
        <v>800</v>
      </c>
      <c r="G13333" s="701">
        <f t="shared" si="1062"/>
        <v>80</v>
      </c>
      <c r="H13333" s="308"/>
    </row>
    <row r="13334" spans="1:8">
      <c r="A13334" s="1828"/>
      <c r="B13334" s="699" t="s">
        <v>35</v>
      </c>
      <c r="C13334" s="744"/>
      <c r="D13334" s="103"/>
      <c r="E13334" s="103"/>
      <c r="F13334" s="429"/>
      <c r="G13334" s="1533">
        <f>SUM(G13303:G13333)</f>
        <v>1204.4507999999996</v>
      </c>
      <c r="H13334" s="103"/>
    </row>
    <row r="13335" spans="1:8" ht="30">
      <c r="A13335" s="1828"/>
      <c r="B13335" s="303" t="s">
        <v>122</v>
      </c>
      <c r="C13335" s="981" t="s">
        <v>123</v>
      </c>
      <c r="D13335" s="1826" t="s">
        <v>98</v>
      </c>
      <c r="E13335" s="258">
        <v>2E-3</v>
      </c>
      <c r="F13335" s="649">
        <v>55572</v>
      </c>
      <c r="G13335" s="701">
        <f>E13335*F13335</f>
        <v>111.14400000000001</v>
      </c>
      <c r="H13335" s="1827"/>
    </row>
    <row r="13336" spans="1:8">
      <c r="A13336" s="1828"/>
      <c r="B13336" s="699"/>
      <c r="C13336" s="56" t="s">
        <v>124</v>
      </c>
      <c r="D13336" s="1826" t="s">
        <v>98</v>
      </c>
      <c r="E13336" s="258">
        <v>1E-3</v>
      </c>
      <c r="F13336" s="649">
        <v>103215</v>
      </c>
      <c r="G13336" s="701">
        <f t="shared" ref="G13336:G13347" si="1063">E13336*F13336</f>
        <v>103.215</v>
      </c>
      <c r="H13336" s="308"/>
    </row>
    <row r="13337" spans="1:8">
      <c r="A13337" s="1828"/>
      <c r="B13337" s="288"/>
      <c r="C13337" s="56" t="s">
        <v>125</v>
      </c>
      <c r="D13337" s="1826" t="s">
        <v>98</v>
      </c>
      <c r="E13337" s="258">
        <v>1E-3</v>
      </c>
      <c r="F13337" s="649">
        <v>91113</v>
      </c>
      <c r="G13337" s="701">
        <f t="shared" si="1063"/>
        <v>91.113</v>
      </c>
      <c r="H13337" s="1827"/>
    </row>
    <row r="13338" spans="1:8">
      <c r="A13338" s="1828"/>
      <c r="B13338" s="1829"/>
      <c r="C13338" s="981" t="s">
        <v>126</v>
      </c>
      <c r="D13338" s="1826" t="s">
        <v>98</v>
      </c>
      <c r="E13338" s="258">
        <v>1E-3</v>
      </c>
      <c r="F13338" s="649">
        <v>10500</v>
      </c>
      <c r="G13338" s="701">
        <f t="shared" si="1063"/>
        <v>10.5</v>
      </c>
      <c r="H13338" s="1827"/>
    </row>
    <row r="13339" spans="1:8">
      <c r="A13339" s="1828"/>
      <c r="B13339" s="1829"/>
      <c r="C13339" s="981" t="s">
        <v>127</v>
      </c>
      <c r="D13339" s="1826" t="s">
        <v>98</v>
      </c>
      <c r="E13339" s="258">
        <v>1E-3</v>
      </c>
      <c r="F13339" s="649">
        <v>67386</v>
      </c>
      <c r="G13339" s="701">
        <f t="shared" si="1063"/>
        <v>67.385999999999996</v>
      </c>
      <c r="H13339" s="1827"/>
    </row>
    <row r="13340" spans="1:8">
      <c r="A13340" s="1828"/>
      <c r="B13340" s="1829"/>
      <c r="C13340" s="981" t="s">
        <v>41</v>
      </c>
      <c r="D13340" s="1826" t="s">
        <v>39</v>
      </c>
      <c r="E13340" s="258">
        <v>0.01</v>
      </c>
      <c r="F13340" s="649">
        <v>1995</v>
      </c>
      <c r="G13340" s="701">
        <f t="shared" si="1063"/>
        <v>19.95</v>
      </c>
      <c r="H13340" s="1827"/>
    </row>
    <row r="13341" spans="1:8">
      <c r="A13341" s="1828"/>
      <c r="B13341" s="1829"/>
      <c r="C13341" s="981" t="s">
        <v>28</v>
      </c>
      <c r="D13341" s="1826" t="s">
        <v>40</v>
      </c>
      <c r="E13341" s="258">
        <v>1</v>
      </c>
      <c r="F13341" s="671">
        <v>316.39999999999998</v>
      </c>
      <c r="G13341" s="701">
        <f t="shared" si="1063"/>
        <v>316.39999999999998</v>
      </c>
      <c r="H13341" s="1827"/>
    </row>
    <row r="13342" spans="1:8">
      <c r="A13342" s="1828"/>
      <c r="B13342" s="1829"/>
      <c r="C13342" s="981" t="s">
        <v>30</v>
      </c>
      <c r="D13342" s="1826" t="s">
        <v>40</v>
      </c>
      <c r="E13342" s="258">
        <v>0.01</v>
      </c>
      <c r="F13342" s="649">
        <v>366.25</v>
      </c>
      <c r="G13342" s="701">
        <f t="shared" si="1063"/>
        <v>3.6625000000000001</v>
      </c>
      <c r="H13342" s="1827"/>
    </row>
    <row r="13343" spans="1:8">
      <c r="A13343" s="1828"/>
      <c r="B13343" s="1829"/>
      <c r="C13343" s="981" t="s">
        <v>106</v>
      </c>
      <c r="D13343" s="1826" t="s">
        <v>116</v>
      </c>
      <c r="E13343" s="258">
        <v>1E-3</v>
      </c>
      <c r="F13343" s="649">
        <v>150375</v>
      </c>
      <c r="G13343" s="701">
        <f t="shared" si="1063"/>
        <v>150.375</v>
      </c>
      <c r="H13343" s="1827"/>
    </row>
    <row r="13344" spans="1:8">
      <c r="A13344" s="1828"/>
      <c r="B13344" s="1829"/>
      <c r="C13344" s="981" t="s">
        <v>26</v>
      </c>
      <c r="D13344" s="1826" t="s">
        <v>98</v>
      </c>
      <c r="E13344" s="257">
        <v>1E-3</v>
      </c>
      <c r="F13344" s="649">
        <v>67687</v>
      </c>
      <c r="G13344" s="701">
        <f t="shared" si="1063"/>
        <v>67.686999999999998</v>
      </c>
      <c r="H13344" s="1827"/>
    </row>
    <row r="13345" spans="1:8">
      <c r="A13345" s="1828"/>
      <c r="B13345" s="1829"/>
      <c r="C13345" s="981" t="s">
        <v>45</v>
      </c>
      <c r="D13345" s="1826" t="s">
        <v>39</v>
      </c>
      <c r="E13345" s="258">
        <v>1E-3</v>
      </c>
      <c r="F13345" s="649">
        <v>82115</v>
      </c>
      <c r="G13345" s="701">
        <f t="shared" si="1063"/>
        <v>82.114999999999995</v>
      </c>
      <c r="H13345" s="1827"/>
    </row>
    <row r="13346" spans="1:8">
      <c r="A13346" s="1828"/>
      <c r="B13346" s="1829"/>
      <c r="C13346" s="981" t="s">
        <v>31</v>
      </c>
      <c r="D13346" s="1826" t="s">
        <v>98</v>
      </c>
      <c r="E13346" s="258">
        <v>0.1</v>
      </c>
      <c r="F13346" s="668">
        <v>350</v>
      </c>
      <c r="G13346" s="701">
        <f t="shared" si="1063"/>
        <v>35</v>
      </c>
      <c r="H13346" s="1827"/>
    </row>
    <row r="13347" spans="1:8">
      <c r="A13347" s="1828"/>
      <c r="B13347" s="699"/>
      <c r="C13347" s="981" t="s">
        <v>33</v>
      </c>
      <c r="D13347" s="1826" t="s">
        <v>98</v>
      </c>
      <c r="E13347" s="258">
        <v>0.2</v>
      </c>
      <c r="F13347" s="649">
        <v>800</v>
      </c>
      <c r="G13347" s="701">
        <f t="shared" si="1063"/>
        <v>160</v>
      </c>
      <c r="H13347" s="308"/>
    </row>
    <row r="13348" spans="1:8">
      <c r="A13348" s="1828"/>
      <c r="B13348" s="699" t="s">
        <v>35</v>
      </c>
      <c r="C13348" s="1061"/>
      <c r="D13348" s="17"/>
      <c r="E13348" s="260"/>
      <c r="F13348" s="670"/>
      <c r="G13348" s="1533">
        <f>SUM(G13335:G13347)</f>
        <v>1218.5474999999999</v>
      </c>
      <c r="H13348" s="103"/>
    </row>
    <row r="13349" spans="1:8" ht="45">
      <c r="A13349" s="1828"/>
      <c r="B13349" s="303" t="s">
        <v>128</v>
      </c>
      <c r="C13349" s="981" t="s">
        <v>129</v>
      </c>
      <c r="D13349" s="1826" t="s">
        <v>98</v>
      </c>
      <c r="E13349" s="1058">
        <v>1E-3</v>
      </c>
      <c r="F13349" s="649">
        <v>39110</v>
      </c>
      <c r="G13349" s="701">
        <f>E13349*F13349</f>
        <v>39.11</v>
      </c>
      <c r="H13349" s="1827"/>
    </row>
    <row r="13350" spans="1:8">
      <c r="A13350" s="1828"/>
      <c r="B13350" s="1829"/>
      <c r="C13350" s="981" t="s">
        <v>81</v>
      </c>
      <c r="D13350" s="1826" t="s">
        <v>98</v>
      </c>
      <c r="E13350" s="1058">
        <v>1E-3</v>
      </c>
      <c r="F13350" s="649">
        <v>58058</v>
      </c>
      <c r="G13350" s="701">
        <f t="shared" ref="G13350:G13367" si="1064">E13350*F13350</f>
        <v>58.058</v>
      </c>
      <c r="H13350" s="1827"/>
    </row>
    <row r="13351" spans="1:8">
      <c r="A13351" s="1828"/>
      <c r="B13351" s="1829"/>
      <c r="C13351" s="981" t="s">
        <v>130</v>
      </c>
      <c r="D13351" s="1826" t="s">
        <v>98</v>
      </c>
      <c r="E13351" s="1058">
        <v>1E-3</v>
      </c>
      <c r="F13351" s="649">
        <v>67687</v>
      </c>
      <c r="G13351" s="701">
        <f t="shared" si="1064"/>
        <v>67.686999999999998</v>
      </c>
      <c r="H13351" s="1827"/>
    </row>
    <row r="13352" spans="1:8">
      <c r="A13352" s="1828"/>
      <c r="B13352" s="1829"/>
      <c r="C13352" s="981" t="s">
        <v>69</v>
      </c>
      <c r="D13352" s="1826" t="s">
        <v>98</v>
      </c>
      <c r="E13352" s="1058">
        <v>1E-3</v>
      </c>
      <c r="F13352" s="649">
        <v>10500</v>
      </c>
      <c r="G13352" s="701">
        <f t="shared" si="1064"/>
        <v>10.5</v>
      </c>
      <c r="H13352" s="1827"/>
    </row>
    <row r="13353" spans="1:8">
      <c r="A13353" s="1828"/>
      <c r="B13353" s="1829"/>
      <c r="C13353" s="56" t="s">
        <v>72</v>
      </c>
      <c r="D13353" s="1826" t="s">
        <v>29</v>
      </c>
      <c r="E13353" s="258">
        <v>1E-3</v>
      </c>
      <c r="F13353" s="671">
        <v>74415</v>
      </c>
      <c r="G13353" s="701">
        <f t="shared" si="1064"/>
        <v>74.415000000000006</v>
      </c>
      <c r="H13353" s="1827"/>
    </row>
    <row r="13354" spans="1:8">
      <c r="A13354" s="1828"/>
      <c r="B13354" s="1829"/>
      <c r="C13354" s="981" t="s">
        <v>46</v>
      </c>
      <c r="D13354" s="1826" t="s">
        <v>29</v>
      </c>
      <c r="E13354" s="258">
        <v>0.01</v>
      </c>
      <c r="F13354" s="671">
        <v>8468</v>
      </c>
      <c r="G13354" s="701">
        <f t="shared" si="1064"/>
        <v>84.68</v>
      </c>
      <c r="H13354" s="1827"/>
    </row>
    <row r="13355" spans="1:8">
      <c r="A13355" s="1828"/>
      <c r="B13355" s="1829"/>
      <c r="C13355" s="981" t="s">
        <v>71</v>
      </c>
      <c r="D13355" s="1826" t="s">
        <v>98</v>
      </c>
      <c r="E13355" s="1058">
        <v>1E-3</v>
      </c>
      <c r="F13355" s="671">
        <v>48840</v>
      </c>
      <c r="G13355" s="701">
        <f t="shared" si="1064"/>
        <v>48.84</v>
      </c>
      <c r="H13355" s="1827"/>
    </row>
    <row r="13356" spans="1:8" ht="30">
      <c r="A13356" s="1828"/>
      <c r="B13356" s="1829"/>
      <c r="C13356" s="981" t="s">
        <v>131</v>
      </c>
      <c r="D13356" s="1826" t="s">
        <v>75</v>
      </c>
      <c r="E13356" s="1058">
        <v>1E-3</v>
      </c>
      <c r="F13356" s="649">
        <v>9300</v>
      </c>
      <c r="G13356" s="701">
        <f t="shared" si="1064"/>
        <v>9.3000000000000007</v>
      </c>
      <c r="H13356" s="1827"/>
    </row>
    <row r="13357" spans="1:8">
      <c r="A13357" s="1828"/>
      <c r="B13357" s="699"/>
      <c r="C13357" s="981" t="s">
        <v>132</v>
      </c>
      <c r="D13357" s="1826" t="s">
        <v>98</v>
      </c>
      <c r="E13357" s="1058">
        <v>1E-3</v>
      </c>
      <c r="F13357" s="649">
        <v>6409</v>
      </c>
      <c r="G13357" s="701">
        <f t="shared" si="1064"/>
        <v>6.4089999999999998</v>
      </c>
      <c r="H13357" s="308"/>
    </row>
    <row r="13358" spans="1:8">
      <c r="A13358" s="1828"/>
      <c r="B13358" s="288"/>
      <c r="C13358" s="981" t="s">
        <v>64</v>
      </c>
      <c r="D13358" s="1826" t="s">
        <v>98</v>
      </c>
      <c r="E13358" s="1058">
        <v>1E-3</v>
      </c>
      <c r="F13358" s="649">
        <v>10500</v>
      </c>
      <c r="G13358" s="701">
        <f t="shared" si="1064"/>
        <v>10.5</v>
      </c>
      <c r="H13358" s="1827"/>
    </row>
    <row r="13359" spans="1:8">
      <c r="A13359" s="1828"/>
      <c r="B13359" s="1829"/>
      <c r="C13359" s="981" t="s">
        <v>45</v>
      </c>
      <c r="D13359" s="1826" t="s">
        <v>39</v>
      </c>
      <c r="E13359" s="1058">
        <v>1E-3</v>
      </c>
      <c r="F13359" s="649">
        <v>82115</v>
      </c>
      <c r="G13359" s="701">
        <f t="shared" si="1064"/>
        <v>82.114999999999995</v>
      </c>
      <c r="H13359" s="1827"/>
    </row>
    <row r="13360" spans="1:8" ht="30">
      <c r="A13360" s="1828"/>
      <c r="B13360" s="1829"/>
      <c r="C13360" s="981" t="s">
        <v>133</v>
      </c>
      <c r="D13360" s="1826" t="s">
        <v>39</v>
      </c>
      <c r="E13360" s="1058">
        <v>1E-3</v>
      </c>
      <c r="F13360" s="671">
        <v>68401</v>
      </c>
      <c r="G13360" s="701">
        <f t="shared" si="1064"/>
        <v>68.400999999999996</v>
      </c>
      <c r="H13360" s="1827"/>
    </row>
    <row r="13361" spans="1:8">
      <c r="A13361" s="1828"/>
      <c r="B13361" s="1829"/>
      <c r="C13361" s="981" t="s">
        <v>28</v>
      </c>
      <c r="D13361" s="1826" t="s">
        <v>29</v>
      </c>
      <c r="E13361" s="258">
        <v>0.01</v>
      </c>
      <c r="F13361" s="671">
        <v>316.39999999999998</v>
      </c>
      <c r="G13361" s="701">
        <f t="shared" si="1064"/>
        <v>3.1639999999999997</v>
      </c>
      <c r="H13361" s="1827"/>
    </row>
    <row r="13362" spans="1:8">
      <c r="A13362" s="1828"/>
      <c r="B13362" s="1829"/>
      <c r="C13362" s="981" t="s">
        <v>47</v>
      </c>
      <c r="D13362" s="1826" t="s">
        <v>29</v>
      </c>
      <c r="E13362" s="258">
        <v>0.01</v>
      </c>
      <c r="F13362" s="649">
        <v>366.25</v>
      </c>
      <c r="G13362" s="701">
        <f t="shared" si="1064"/>
        <v>3.6625000000000001</v>
      </c>
      <c r="H13362" s="1827"/>
    </row>
    <row r="13363" spans="1:8">
      <c r="A13363" s="1828"/>
      <c r="B13363" s="1829"/>
      <c r="C13363" s="981" t="s">
        <v>30</v>
      </c>
      <c r="D13363" s="1826" t="s">
        <v>29</v>
      </c>
      <c r="E13363" s="258">
        <v>0.01</v>
      </c>
      <c r="F13363" s="649">
        <v>650</v>
      </c>
      <c r="G13363" s="701">
        <f t="shared" si="1064"/>
        <v>6.5</v>
      </c>
      <c r="H13363" s="1827"/>
    </row>
    <row r="13364" spans="1:8">
      <c r="A13364" s="1828"/>
      <c r="B13364" s="1829"/>
      <c r="C13364" s="981" t="s">
        <v>106</v>
      </c>
      <c r="D13364" s="1826" t="s">
        <v>116</v>
      </c>
      <c r="E13364" s="258">
        <v>1E-3</v>
      </c>
      <c r="F13364" s="649">
        <v>150375</v>
      </c>
      <c r="G13364" s="701">
        <f t="shared" si="1064"/>
        <v>150.375</v>
      </c>
      <c r="H13364" s="1827"/>
    </row>
    <row r="13365" spans="1:8">
      <c r="A13365" s="1828"/>
      <c r="B13365" s="1829"/>
      <c r="C13365" s="981" t="s">
        <v>111</v>
      </c>
      <c r="D13365" s="1826" t="s">
        <v>98</v>
      </c>
      <c r="E13365" s="258">
        <v>0.01</v>
      </c>
      <c r="F13365" s="649">
        <v>1995</v>
      </c>
      <c r="G13365" s="701">
        <f t="shared" si="1064"/>
        <v>19.95</v>
      </c>
      <c r="H13365" s="1827"/>
    </row>
    <row r="13366" spans="1:8">
      <c r="A13366" s="1828"/>
      <c r="B13366" s="1829"/>
      <c r="C13366" s="981" t="s">
        <v>31</v>
      </c>
      <c r="D13366" s="1826" t="s">
        <v>98</v>
      </c>
      <c r="E13366" s="258">
        <v>0.1</v>
      </c>
      <c r="F13366" s="649">
        <v>350</v>
      </c>
      <c r="G13366" s="701">
        <f t="shared" si="1064"/>
        <v>35</v>
      </c>
      <c r="H13366" s="1827"/>
    </row>
    <row r="13367" spans="1:8">
      <c r="A13367" s="1828"/>
      <c r="B13367" s="1829"/>
      <c r="C13367" s="981" t="s">
        <v>33</v>
      </c>
      <c r="D13367" s="1826" t="s">
        <v>39</v>
      </c>
      <c r="E13367" s="258">
        <v>0.1</v>
      </c>
      <c r="F13367" s="649">
        <v>800</v>
      </c>
      <c r="G13367" s="701">
        <f t="shared" si="1064"/>
        <v>80</v>
      </c>
      <c r="H13367" s="1827"/>
    </row>
    <row r="13368" spans="1:8">
      <c r="A13368" s="1828"/>
      <c r="B13368" s="699" t="s">
        <v>35</v>
      </c>
      <c r="C13368" s="981"/>
      <c r="D13368" s="1826"/>
      <c r="E13368" s="258"/>
      <c r="F13368" s="649"/>
      <c r="G13368" s="1533">
        <f>SUM(G13349:G13367)</f>
        <v>858.66650000000016</v>
      </c>
      <c r="H13368" s="308"/>
    </row>
    <row r="13369" spans="1:8" ht="30">
      <c r="A13369" s="1828"/>
      <c r="B13369" s="303" t="s">
        <v>134</v>
      </c>
      <c r="C13369" s="981" t="s">
        <v>130</v>
      </c>
      <c r="D13369" s="1826" t="s">
        <v>98</v>
      </c>
      <c r="E13369" s="1058">
        <v>1E-3</v>
      </c>
      <c r="F13369" s="649">
        <v>67687</v>
      </c>
      <c r="G13369" s="701">
        <f>E13369*F13369</f>
        <v>67.686999999999998</v>
      </c>
      <c r="H13369" s="1827"/>
    </row>
    <row r="13370" spans="1:8">
      <c r="A13370" s="1828"/>
      <c r="B13370" s="1829"/>
      <c r="C13370" s="56" t="s">
        <v>135</v>
      </c>
      <c r="D13370" s="104" t="s">
        <v>98</v>
      </c>
      <c r="E13370" s="1058">
        <v>1E-3</v>
      </c>
      <c r="F13370" s="671">
        <v>83340</v>
      </c>
      <c r="G13370" s="701">
        <f t="shared" ref="G13370:G13380" si="1065">E13370*F13370</f>
        <v>83.34</v>
      </c>
      <c r="H13370" s="1827"/>
    </row>
    <row r="13371" spans="1:8">
      <c r="A13371" s="1828"/>
      <c r="B13371" s="1829"/>
      <c r="C13371" s="981" t="s">
        <v>136</v>
      </c>
      <c r="D13371" s="104" t="s">
        <v>98</v>
      </c>
      <c r="E13371" s="1058">
        <v>1E-3</v>
      </c>
      <c r="F13371" s="671">
        <v>37250</v>
      </c>
      <c r="G13371" s="701">
        <f t="shared" si="1065"/>
        <v>37.25</v>
      </c>
      <c r="H13371" s="1827"/>
    </row>
    <row r="13372" spans="1:8">
      <c r="A13372" s="1828"/>
      <c r="B13372" s="1829"/>
      <c r="C13372" s="981" t="s">
        <v>45</v>
      </c>
      <c r="D13372" s="1826" t="s">
        <v>39</v>
      </c>
      <c r="E13372" s="1058">
        <v>1E-3</v>
      </c>
      <c r="F13372" s="649">
        <v>82115</v>
      </c>
      <c r="G13372" s="701">
        <f t="shared" si="1065"/>
        <v>82.114999999999995</v>
      </c>
      <c r="H13372" s="1827"/>
    </row>
    <row r="13373" spans="1:8" ht="30">
      <c r="A13373" s="1828"/>
      <c r="B13373" s="1829"/>
      <c r="C13373" s="981" t="s">
        <v>133</v>
      </c>
      <c r="D13373" s="1826" t="s">
        <v>39</v>
      </c>
      <c r="E13373" s="258">
        <v>3.0000000000000001E-3</v>
      </c>
      <c r="F13373" s="671">
        <v>68401</v>
      </c>
      <c r="G13373" s="701">
        <f t="shared" si="1065"/>
        <v>205.203</v>
      </c>
      <c r="H13373" s="1827"/>
    </row>
    <row r="13374" spans="1:8">
      <c r="A13374" s="1828"/>
      <c r="B13374" s="1829"/>
      <c r="C13374" s="981" t="s">
        <v>111</v>
      </c>
      <c r="D13374" s="1826" t="s">
        <v>98</v>
      </c>
      <c r="E13374" s="258">
        <v>1.4999999999999999E-2</v>
      </c>
      <c r="F13374" s="649">
        <v>1995</v>
      </c>
      <c r="G13374" s="701">
        <f t="shared" si="1065"/>
        <v>29.924999999999997</v>
      </c>
      <c r="H13374" s="1827"/>
    </row>
    <row r="13375" spans="1:8">
      <c r="A13375" s="1828"/>
      <c r="B13375" s="1829"/>
      <c r="C13375" s="981" t="s">
        <v>31</v>
      </c>
      <c r="D13375" s="1826" t="s">
        <v>98</v>
      </c>
      <c r="E13375" s="258">
        <v>0.1</v>
      </c>
      <c r="F13375" s="649">
        <v>350</v>
      </c>
      <c r="G13375" s="701">
        <f t="shared" si="1065"/>
        <v>35</v>
      </c>
      <c r="H13375" s="1827"/>
    </row>
    <row r="13376" spans="1:8">
      <c r="A13376" s="1828"/>
      <c r="B13376" s="1829"/>
      <c r="C13376" s="981" t="s">
        <v>28</v>
      </c>
      <c r="D13376" s="1826" t="s">
        <v>29</v>
      </c>
      <c r="E13376" s="258">
        <v>0.01</v>
      </c>
      <c r="F13376" s="671">
        <v>316.39999999999998</v>
      </c>
      <c r="G13376" s="701">
        <f t="shared" si="1065"/>
        <v>3.1639999999999997</v>
      </c>
      <c r="H13376" s="1827"/>
    </row>
    <row r="13377" spans="1:8">
      <c r="A13377" s="1828"/>
      <c r="B13377" s="1829"/>
      <c r="C13377" s="981" t="s">
        <v>47</v>
      </c>
      <c r="D13377" s="1826" t="s">
        <v>29</v>
      </c>
      <c r="E13377" s="258">
        <v>0.01</v>
      </c>
      <c r="F13377" s="649">
        <v>366.25</v>
      </c>
      <c r="G13377" s="701">
        <f t="shared" si="1065"/>
        <v>3.6625000000000001</v>
      </c>
      <c r="H13377" s="1827"/>
    </row>
    <row r="13378" spans="1:8">
      <c r="A13378" s="1828"/>
      <c r="B13378" s="1829"/>
      <c r="C13378" s="981" t="s">
        <v>30</v>
      </c>
      <c r="D13378" s="1826" t="s">
        <v>29</v>
      </c>
      <c r="E13378" s="258">
        <v>0.01</v>
      </c>
      <c r="F13378" s="649">
        <v>650</v>
      </c>
      <c r="G13378" s="701">
        <f t="shared" si="1065"/>
        <v>6.5</v>
      </c>
      <c r="H13378" s="1827"/>
    </row>
    <row r="13379" spans="1:8">
      <c r="A13379" s="1828"/>
      <c r="B13379" s="699"/>
      <c r="C13379" s="981" t="s">
        <v>106</v>
      </c>
      <c r="D13379" s="1826" t="s">
        <v>116</v>
      </c>
      <c r="E13379" s="258">
        <v>1E-3</v>
      </c>
      <c r="F13379" s="649">
        <v>150375</v>
      </c>
      <c r="G13379" s="701">
        <f t="shared" si="1065"/>
        <v>150.375</v>
      </c>
      <c r="H13379" s="308"/>
    </row>
    <row r="13380" spans="1:8">
      <c r="A13380" s="1828"/>
      <c r="B13380" s="288"/>
      <c r="C13380" s="981" t="s">
        <v>33</v>
      </c>
      <c r="D13380" s="1826" t="s">
        <v>39</v>
      </c>
      <c r="E13380" s="258">
        <v>0.1</v>
      </c>
      <c r="F13380" s="649">
        <v>800</v>
      </c>
      <c r="G13380" s="701">
        <f t="shared" si="1065"/>
        <v>80</v>
      </c>
      <c r="H13380" s="1827"/>
    </row>
    <row r="13381" spans="1:8">
      <c r="A13381" s="838"/>
      <c r="B13381" s="699" t="s">
        <v>35</v>
      </c>
      <c r="C13381" s="742"/>
      <c r="D13381" s="1827"/>
      <c r="E13381" s="1827"/>
      <c r="F13381" s="204"/>
      <c r="G13381" s="1533">
        <f>SUM(G13369:G13380)</f>
        <v>784.22149999999999</v>
      </c>
      <c r="H13381" s="1827"/>
    </row>
    <row r="13382" spans="1:8" ht="30">
      <c r="A13382" s="1828"/>
      <c r="B13382" s="303" t="s">
        <v>137</v>
      </c>
      <c r="C13382" s="981" t="s">
        <v>138</v>
      </c>
      <c r="D13382" s="1826" t="s">
        <v>98</v>
      </c>
      <c r="E13382" s="258">
        <v>1.4999999999999999E-2</v>
      </c>
      <c r="F13382" s="649">
        <v>45799</v>
      </c>
      <c r="G13382" s="701">
        <f t="shared" ref="G13382:G13387" si="1066">E13382*F13382</f>
        <v>686.98500000000001</v>
      </c>
      <c r="H13382" s="1827"/>
    </row>
    <row r="13383" spans="1:8">
      <c r="A13383" s="1828"/>
      <c r="B13383" s="1829"/>
      <c r="C13383" s="981" t="s">
        <v>45</v>
      </c>
      <c r="D13383" s="1826" t="s">
        <v>39</v>
      </c>
      <c r="E13383" s="258">
        <v>0.01</v>
      </c>
      <c r="F13383" s="649">
        <v>25946</v>
      </c>
      <c r="G13383" s="701">
        <f t="shared" si="1066"/>
        <v>259.45999999999998</v>
      </c>
      <c r="H13383" s="1827"/>
    </row>
    <row r="13384" spans="1:8">
      <c r="A13384" s="1828"/>
      <c r="B13384" s="1829"/>
      <c r="C13384" s="981" t="s">
        <v>28</v>
      </c>
      <c r="D13384" s="1826" t="s">
        <v>29</v>
      </c>
      <c r="E13384" s="258">
        <v>0.01</v>
      </c>
      <c r="F13384" s="649">
        <v>100</v>
      </c>
      <c r="G13384" s="701">
        <f t="shared" si="1066"/>
        <v>1</v>
      </c>
      <c r="H13384" s="1827"/>
    </row>
    <row r="13385" spans="1:8">
      <c r="A13385" s="1828"/>
      <c r="B13385" s="1829"/>
      <c r="C13385" s="981" t="s">
        <v>30</v>
      </c>
      <c r="D13385" s="1826" t="s">
        <v>29</v>
      </c>
      <c r="E13385" s="258">
        <v>0.01</v>
      </c>
      <c r="F13385" s="649">
        <v>400</v>
      </c>
      <c r="G13385" s="701">
        <f t="shared" si="1066"/>
        <v>4</v>
      </c>
      <c r="H13385" s="1827"/>
    </row>
    <row r="13386" spans="1:8">
      <c r="A13386" s="1828"/>
      <c r="B13386" s="1829"/>
      <c r="C13386" s="981" t="s">
        <v>106</v>
      </c>
      <c r="D13386" s="1826" t="s">
        <v>40</v>
      </c>
      <c r="E13386" s="258">
        <v>1E-3</v>
      </c>
      <c r="F13386" s="649">
        <v>150375</v>
      </c>
      <c r="G13386" s="701">
        <f t="shared" si="1066"/>
        <v>150.375</v>
      </c>
      <c r="H13386" s="1827"/>
    </row>
    <row r="13387" spans="1:8">
      <c r="A13387" s="1828"/>
      <c r="B13387" s="1829"/>
      <c r="C13387" s="981" t="s">
        <v>33</v>
      </c>
      <c r="D13387" s="1826" t="s">
        <v>39</v>
      </c>
      <c r="E13387" s="258">
        <v>0.1</v>
      </c>
      <c r="F13387" s="649">
        <v>800</v>
      </c>
      <c r="G13387" s="701">
        <f t="shared" si="1066"/>
        <v>80</v>
      </c>
      <c r="H13387" s="1827"/>
    </row>
    <row r="13388" spans="1:8">
      <c r="A13388" s="1828"/>
      <c r="B13388" s="699" t="s">
        <v>35</v>
      </c>
      <c r="C13388" s="1061"/>
      <c r="D13388" s="17"/>
      <c r="E13388" s="1063"/>
      <c r="F13388" s="670"/>
      <c r="G13388" s="1533">
        <f>SUM(G13382:G13387)</f>
        <v>1181.82</v>
      </c>
      <c r="H13388" s="308"/>
    </row>
    <row r="13389" spans="1:8" ht="30">
      <c r="A13389" s="1828"/>
      <c r="B13389" s="303" t="s">
        <v>140</v>
      </c>
      <c r="C13389" s="981" t="s">
        <v>26</v>
      </c>
      <c r="D13389" s="1826" t="s">
        <v>98</v>
      </c>
      <c r="E13389" s="1058">
        <v>2E-3</v>
      </c>
      <c r="F13389" s="649">
        <v>67687</v>
      </c>
      <c r="G13389" s="701">
        <f>E13389*F13389</f>
        <v>135.374</v>
      </c>
      <c r="H13389" s="308"/>
    </row>
    <row r="13390" spans="1:8">
      <c r="A13390" s="1828"/>
      <c r="B13390" s="288"/>
      <c r="C13390" s="981" t="s">
        <v>71</v>
      </c>
      <c r="D13390" s="1826" t="s">
        <v>98</v>
      </c>
      <c r="E13390" s="1058">
        <v>2E-3</v>
      </c>
      <c r="F13390" s="671">
        <v>48840</v>
      </c>
      <c r="G13390" s="701">
        <f t="shared" ref="G13390:G13397" si="1067">E13390*F13390</f>
        <v>97.68</v>
      </c>
      <c r="H13390" s="1827"/>
    </row>
    <row r="13391" spans="1:8">
      <c r="A13391" s="1828"/>
      <c r="B13391" s="1829"/>
      <c r="C13391" s="981" t="s">
        <v>76</v>
      </c>
      <c r="D13391" s="1826" t="s">
        <v>39</v>
      </c>
      <c r="E13391" s="258">
        <v>0.05</v>
      </c>
      <c r="F13391" s="649">
        <v>10500</v>
      </c>
      <c r="G13391" s="701">
        <f t="shared" si="1067"/>
        <v>525</v>
      </c>
      <c r="H13391" s="1827"/>
    </row>
    <row r="13392" spans="1:8">
      <c r="A13392" s="1828"/>
      <c r="B13392" s="1829"/>
      <c r="C13392" s="981" t="s">
        <v>45</v>
      </c>
      <c r="D13392" s="1826" t="s">
        <v>34</v>
      </c>
      <c r="E13392" s="258">
        <v>2E-3</v>
      </c>
      <c r="F13392" s="649">
        <v>82115</v>
      </c>
      <c r="G13392" s="701">
        <f t="shared" si="1067"/>
        <v>164.23</v>
      </c>
      <c r="H13392" s="1827"/>
    </row>
    <row r="13393" spans="1:8">
      <c r="A13393" s="1828"/>
      <c r="B13393" s="1829"/>
      <c r="C13393" s="981" t="s">
        <v>28</v>
      </c>
      <c r="D13393" s="1826" t="s">
        <v>29</v>
      </c>
      <c r="E13393" s="258">
        <v>0.01</v>
      </c>
      <c r="F13393" s="649">
        <v>316.39999999999998</v>
      </c>
      <c r="G13393" s="701">
        <f t="shared" si="1067"/>
        <v>3.1639999999999997</v>
      </c>
      <c r="H13393" s="1827"/>
    </row>
    <row r="13394" spans="1:8">
      <c r="A13394" s="1828"/>
      <c r="B13394" s="1829"/>
      <c r="C13394" s="981" t="s">
        <v>47</v>
      </c>
      <c r="D13394" s="1826" t="s">
        <v>29</v>
      </c>
      <c r="E13394" s="258">
        <v>0.01</v>
      </c>
      <c r="F13394" s="649">
        <v>366.25</v>
      </c>
      <c r="G13394" s="701">
        <f t="shared" si="1067"/>
        <v>3.6625000000000001</v>
      </c>
      <c r="H13394" s="1827"/>
    </row>
    <row r="13395" spans="1:8">
      <c r="A13395" s="1828"/>
      <c r="B13395" s="1829"/>
      <c r="C13395" s="981" t="s">
        <v>30</v>
      </c>
      <c r="D13395" s="1826" t="s">
        <v>29</v>
      </c>
      <c r="E13395" s="258">
        <v>0.01</v>
      </c>
      <c r="F13395" s="649">
        <v>650</v>
      </c>
      <c r="G13395" s="701">
        <f t="shared" si="1067"/>
        <v>6.5</v>
      </c>
      <c r="H13395" s="1827"/>
    </row>
    <row r="13396" spans="1:8">
      <c r="A13396" s="1828"/>
      <c r="B13396" s="1829"/>
      <c r="C13396" s="981" t="s">
        <v>106</v>
      </c>
      <c r="D13396" s="1826" t="s">
        <v>116</v>
      </c>
      <c r="E13396" s="258">
        <v>1E-3</v>
      </c>
      <c r="F13396" s="649">
        <v>150375</v>
      </c>
      <c r="G13396" s="701">
        <f t="shared" si="1067"/>
        <v>150.375</v>
      </c>
      <c r="H13396" s="1827"/>
    </row>
    <row r="13397" spans="1:8">
      <c r="A13397" s="1828"/>
      <c r="B13397" s="1829"/>
      <c r="C13397" s="981" t="s">
        <v>33</v>
      </c>
      <c r="D13397" s="1826" t="s">
        <v>39</v>
      </c>
      <c r="E13397" s="258">
        <v>0.1</v>
      </c>
      <c r="F13397" s="649">
        <v>800</v>
      </c>
      <c r="G13397" s="701">
        <f t="shared" si="1067"/>
        <v>80</v>
      </c>
      <c r="H13397" s="1827"/>
    </row>
    <row r="13398" spans="1:8">
      <c r="A13398" s="1828"/>
      <c r="B13398" s="699" t="s">
        <v>35</v>
      </c>
      <c r="C13398" s="1061"/>
      <c r="D13398" s="17"/>
      <c r="E13398" s="260"/>
      <c r="F13398" s="670"/>
      <c r="G13398" s="1533">
        <f>SUM(G13389:G13397)</f>
        <v>1165.9855</v>
      </c>
      <c r="H13398" s="103"/>
    </row>
    <row r="13399" spans="1:8" ht="30">
      <c r="A13399" s="1828"/>
      <c r="B13399" s="303" t="s">
        <v>141</v>
      </c>
      <c r="C13399" s="981" t="s">
        <v>26</v>
      </c>
      <c r="D13399" s="1826" t="s">
        <v>98</v>
      </c>
      <c r="E13399" s="1058">
        <v>8.9999999999999998E-4</v>
      </c>
      <c r="F13399" s="649">
        <v>67687</v>
      </c>
      <c r="G13399" s="701">
        <f>E13399*F13399</f>
        <v>60.918299999999995</v>
      </c>
      <c r="H13399" s="1827"/>
    </row>
    <row r="13400" spans="1:8" ht="45">
      <c r="A13400" s="1828"/>
      <c r="B13400" s="1829"/>
      <c r="C13400" s="981" t="s">
        <v>142</v>
      </c>
      <c r="D13400" s="1826" t="s">
        <v>98</v>
      </c>
      <c r="E13400" s="1058">
        <v>8.9999999999999998E-4</v>
      </c>
      <c r="F13400" s="649">
        <v>58500</v>
      </c>
      <c r="G13400" s="701">
        <f t="shared" ref="G13400:G13409" si="1068">E13400*F13400</f>
        <v>52.65</v>
      </c>
      <c r="H13400" s="1827"/>
    </row>
    <row r="13401" spans="1:8">
      <c r="A13401" s="1828"/>
      <c r="B13401" s="1829"/>
      <c r="C13401" s="981" t="s">
        <v>71</v>
      </c>
      <c r="D13401" s="1826" t="s">
        <v>98</v>
      </c>
      <c r="E13401" s="1058">
        <v>1E-3</v>
      </c>
      <c r="F13401" s="671">
        <v>48840</v>
      </c>
      <c r="G13401" s="701">
        <f t="shared" si="1068"/>
        <v>48.84</v>
      </c>
      <c r="H13401" s="1827"/>
    </row>
    <row r="13402" spans="1:8">
      <c r="A13402" s="1828"/>
      <c r="B13402" s="1829"/>
      <c r="C13402" s="981" t="s">
        <v>76</v>
      </c>
      <c r="D13402" s="1826" t="s">
        <v>39</v>
      </c>
      <c r="E13402" s="258">
        <v>5.0000000000000001E-3</v>
      </c>
      <c r="F13402" s="649">
        <v>10500</v>
      </c>
      <c r="G13402" s="701">
        <f t="shared" si="1068"/>
        <v>52.5</v>
      </c>
      <c r="H13402" s="1827"/>
    </row>
    <row r="13403" spans="1:8">
      <c r="A13403" s="1828"/>
      <c r="B13403" s="699"/>
      <c r="C13403" s="981" t="s">
        <v>45</v>
      </c>
      <c r="D13403" s="1826" t="s">
        <v>34</v>
      </c>
      <c r="E13403" s="258">
        <v>8.9999999999999998E-4</v>
      </c>
      <c r="F13403" s="649">
        <v>82115</v>
      </c>
      <c r="G13403" s="701">
        <f t="shared" si="1068"/>
        <v>73.903499999999994</v>
      </c>
      <c r="H13403" s="308"/>
    </row>
    <row r="13404" spans="1:8">
      <c r="A13404" s="1828"/>
      <c r="B13404" s="839"/>
      <c r="C13404" s="981" t="s">
        <v>28</v>
      </c>
      <c r="D13404" s="1826" t="s">
        <v>29</v>
      </c>
      <c r="E13404" s="258">
        <v>0.01</v>
      </c>
      <c r="F13404" s="649">
        <v>361.4</v>
      </c>
      <c r="G13404" s="701">
        <f t="shared" si="1068"/>
        <v>3.6139999999999999</v>
      </c>
      <c r="H13404" s="308"/>
    </row>
    <row r="13405" spans="1:8">
      <c r="A13405" s="1828"/>
      <c r="B13405" s="288"/>
      <c r="C13405" s="981" t="s">
        <v>47</v>
      </c>
      <c r="D13405" s="1826" t="s">
        <v>29</v>
      </c>
      <c r="E13405" s="258">
        <v>0.01</v>
      </c>
      <c r="F13405" s="649">
        <v>366.25</v>
      </c>
      <c r="G13405" s="701">
        <f t="shared" si="1068"/>
        <v>3.6625000000000001</v>
      </c>
      <c r="H13405" s="1827"/>
    </row>
    <row r="13406" spans="1:8">
      <c r="A13406" s="1828"/>
      <c r="B13406" s="1829"/>
      <c r="C13406" s="981" t="s">
        <v>30</v>
      </c>
      <c r="D13406" s="1826" t="s">
        <v>29</v>
      </c>
      <c r="E13406" s="258">
        <v>0.01</v>
      </c>
      <c r="F13406" s="649">
        <v>650</v>
      </c>
      <c r="G13406" s="701">
        <f t="shared" si="1068"/>
        <v>6.5</v>
      </c>
      <c r="H13406" s="1827"/>
    </row>
    <row r="13407" spans="1:8">
      <c r="A13407" s="1828"/>
      <c r="B13407" s="1829"/>
      <c r="C13407" s="56" t="s">
        <v>90</v>
      </c>
      <c r="D13407" s="104" t="s">
        <v>34</v>
      </c>
      <c r="E13407" s="1060">
        <v>2E-3</v>
      </c>
      <c r="F13407" s="671">
        <v>175794</v>
      </c>
      <c r="G13407" s="701">
        <f t="shared" si="1068"/>
        <v>351.58800000000002</v>
      </c>
      <c r="H13407" s="1827"/>
    </row>
    <row r="13408" spans="1:8">
      <c r="A13408" s="1828"/>
      <c r="B13408" s="1829"/>
      <c r="C13408" s="981" t="s">
        <v>106</v>
      </c>
      <c r="D13408" s="1826" t="s">
        <v>116</v>
      </c>
      <c r="E13408" s="258">
        <v>1E-3</v>
      </c>
      <c r="F13408" s="649">
        <v>150375</v>
      </c>
      <c r="G13408" s="701">
        <f t="shared" si="1068"/>
        <v>150.375</v>
      </c>
      <c r="H13408" s="1827"/>
    </row>
    <row r="13409" spans="1:8">
      <c r="A13409" s="1828"/>
      <c r="B13409" s="699"/>
      <c r="C13409" s="981" t="s">
        <v>33</v>
      </c>
      <c r="D13409" s="1826" t="s">
        <v>39</v>
      </c>
      <c r="E13409" s="258">
        <v>0.09</v>
      </c>
      <c r="F13409" s="649">
        <v>800</v>
      </c>
      <c r="G13409" s="701">
        <f t="shared" si="1068"/>
        <v>72</v>
      </c>
      <c r="H13409" s="308"/>
    </row>
    <row r="13410" spans="1:8">
      <c r="A13410" s="1828"/>
      <c r="B13410" s="699" t="s">
        <v>35</v>
      </c>
      <c r="C13410" s="981"/>
      <c r="D13410" s="1826"/>
      <c r="E13410" s="258"/>
      <c r="F13410" s="649"/>
      <c r="G13410" s="1533">
        <f>SUM(G13399:G13409)</f>
        <v>876.55130000000008</v>
      </c>
      <c r="H13410" s="1827"/>
    </row>
    <row r="13411" spans="1:8">
      <c r="A13411" s="1828"/>
      <c r="B13411" s="303" t="s">
        <v>143</v>
      </c>
      <c r="C13411" s="56" t="s">
        <v>83</v>
      </c>
      <c r="D13411" s="104" t="s">
        <v>98</v>
      </c>
      <c r="E13411" s="789">
        <v>5.0000000000000001E-3</v>
      </c>
      <c r="F13411" s="649">
        <v>39930</v>
      </c>
      <c r="G13411" s="701">
        <f>E13411*F13411</f>
        <v>199.65</v>
      </c>
      <c r="H13411" s="1827"/>
    </row>
    <row r="13412" spans="1:8">
      <c r="A13412" s="1828"/>
      <c r="B13412" s="1829"/>
      <c r="C13412" s="56" t="s">
        <v>26</v>
      </c>
      <c r="D13412" s="104" t="s">
        <v>98</v>
      </c>
      <c r="E13412" s="789">
        <v>1E-3</v>
      </c>
      <c r="F13412" s="649">
        <v>67687</v>
      </c>
      <c r="G13412" s="701">
        <f t="shared" ref="G13412:G13428" si="1069">E13412*F13412</f>
        <v>67.686999999999998</v>
      </c>
      <c r="H13412" s="1827"/>
    </row>
    <row r="13413" spans="1:8">
      <c r="A13413" s="1828"/>
      <c r="B13413" s="699"/>
      <c r="C13413" s="56" t="s">
        <v>144</v>
      </c>
      <c r="D13413" s="104" t="s">
        <v>98</v>
      </c>
      <c r="E13413" s="789">
        <v>1E-3</v>
      </c>
      <c r="F13413" s="649">
        <v>76412</v>
      </c>
      <c r="G13413" s="701">
        <f t="shared" si="1069"/>
        <v>76.412000000000006</v>
      </c>
      <c r="H13413" s="308"/>
    </row>
    <row r="13414" spans="1:8">
      <c r="A13414" s="1828"/>
      <c r="B13414" s="288"/>
      <c r="C13414" s="56" t="s">
        <v>118</v>
      </c>
      <c r="D13414" s="104" t="s">
        <v>98</v>
      </c>
      <c r="E13414" s="789">
        <v>1E-3</v>
      </c>
      <c r="F13414" s="649">
        <v>79662</v>
      </c>
      <c r="G13414" s="701">
        <f t="shared" si="1069"/>
        <v>79.662000000000006</v>
      </c>
      <c r="H13414" s="1827"/>
    </row>
    <row r="13415" spans="1:8">
      <c r="A13415" s="1828"/>
      <c r="B13415" s="1829"/>
      <c r="C13415" s="56" t="s">
        <v>145</v>
      </c>
      <c r="D13415" s="104" t="s">
        <v>98</v>
      </c>
      <c r="E13415" s="789">
        <v>1E-3</v>
      </c>
      <c r="F13415" s="649">
        <v>37440</v>
      </c>
      <c r="G13415" s="701">
        <f t="shared" si="1069"/>
        <v>37.44</v>
      </c>
      <c r="H13415" s="1827"/>
    </row>
    <row r="13416" spans="1:8">
      <c r="A13416" s="1828"/>
      <c r="B13416" s="699"/>
      <c r="C13416" s="56" t="s">
        <v>138</v>
      </c>
      <c r="D13416" s="104" t="s">
        <v>98</v>
      </c>
      <c r="E13416" s="789">
        <v>1E-3</v>
      </c>
      <c r="F13416" s="649">
        <v>45799</v>
      </c>
      <c r="G13416" s="701">
        <f t="shared" si="1069"/>
        <v>45.798999999999999</v>
      </c>
      <c r="H13416" s="308"/>
    </row>
    <row r="13417" spans="1:8">
      <c r="A13417" s="1828"/>
      <c r="B13417" s="1829"/>
      <c r="C13417" s="981" t="s">
        <v>146</v>
      </c>
      <c r="D13417" s="104" t="s">
        <v>98</v>
      </c>
      <c r="E13417" s="789">
        <v>1E-3</v>
      </c>
      <c r="F13417" s="649">
        <v>78000</v>
      </c>
      <c r="G13417" s="701">
        <f t="shared" si="1069"/>
        <v>78</v>
      </c>
      <c r="H13417" s="1827"/>
    </row>
    <row r="13418" spans="1:8">
      <c r="A13418" s="1828"/>
      <c r="B13418" s="1829"/>
      <c r="C13418" s="981" t="s">
        <v>147</v>
      </c>
      <c r="D13418" s="104" t="s">
        <v>98</v>
      </c>
      <c r="E13418" s="789">
        <v>1E-3</v>
      </c>
      <c r="F13418" s="649">
        <v>58000</v>
      </c>
      <c r="G13418" s="701">
        <f t="shared" si="1069"/>
        <v>58</v>
      </c>
      <c r="H13418" s="1827"/>
    </row>
    <row r="13419" spans="1:8">
      <c r="A13419" s="1828"/>
      <c r="B13419" s="699"/>
      <c r="C13419" s="981" t="s">
        <v>148</v>
      </c>
      <c r="D13419" s="104" t="s">
        <v>98</v>
      </c>
      <c r="E13419" s="789">
        <v>1E-3</v>
      </c>
      <c r="F13419" s="671">
        <v>63500</v>
      </c>
      <c r="G13419" s="701">
        <f t="shared" si="1069"/>
        <v>63.5</v>
      </c>
      <c r="H13419" s="308"/>
    </row>
    <row r="13420" spans="1:8">
      <c r="A13420" s="1828"/>
      <c r="B13420" s="288"/>
      <c r="C13420" s="56" t="s">
        <v>45</v>
      </c>
      <c r="D13420" s="1826" t="s">
        <v>39</v>
      </c>
      <c r="E13420" s="789">
        <v>1E-3</v>
      </c>
      <c r="F13420" s="649">
        <v>82115</v>
      </c>
      <c r="G13420" s="701">
        <f t="shared" si="1069"/>
        <v>82.114999999999995</v>
      </c>
      <c r="H13420" s="1827"/>
    </row>
    <row r="13421" spans="1:8">
      <c r="A13421" s="1828"/>
      <c r="B13421" s="1829"/>
      <c r="C13421" s="981" t="s">
        <v>28</v>
      </c>
      <c r="D13421" s="1826" t="s">
        <v>29</v>
      </c>
      <c r="E13421" s="258">
        <v>0.01</v>
      </c>
      <c r="F13421" s="671">
        <v>316.39999999999998</v>
      </c>
      <c r="G13421" s="701">
        <f t="shared" si="1069"/>
        <v>3.1639999999999997</v>
      </c>
      <c r="H13421" s="1827"/>
    </row>
    <row r="13422" spans="1:8">
      <c r="A13422" s="1828"/>
      <c r="B13422" s="1829"/>
      <c r="C13422" s="981" t="s">
        <v>47</v>
      </c>
      <c r="D13422" s="1826" t="s">
        <v>29</v>
      </c>
      <c r="E13422" s="258">
        <v>0.01</v>
      </c>
      <c r="F13422" s="649">
        <v>366.25</v>
      </c>
      <c r="G13422" s="701">
        <f t="shared" si="1069"/>
        <v>3.6625000000000001</v>
      </c>
      <c r="H13422" s="1827"/>
    </row>
    <row r="13423" spans="1:8">
      <c r="A13423" s="1828"/>
      <c r="B13423" s="1829"/>
      <c r="C13423" s="981" t="s">
        <v>30</v>
      </c>
      <c r="D13423" s="1826" t="s">
        <v>29</v>
      </c>
      <c r="E13423" s="258">
        <v>0.01</v>
      </c>
      <c r="F13423" s="649">
        <v>650</v>
      </c>
      <c r="G13423" s="701">
        <f t="shared" si="1069"/>
        <v>6.5</v>
      </c>
      <c r="H13423" s="1827"/>
    </row>
    <row r="13424" spans="1:8">
      <c r="A13424" s="1828"/>
      <c r="B13424" s="1829"/>
      <c r="C13424" s="981" t="s">
        <v>106</v>
      </c>
      <c r="D13424" s="1826" t="s">
        <v>116</v>
      </c>
      <c r="E13424" s="258">
        <v>1E-3</v>
      </c>
      <c r="F13424" s="649">
        <v>150375</v>
      </c>
      <c r="G13424" s="701">
        <f t="shared" si="1069"/>
        <v>150.375</v>
      </c>
      <c r="H13424" s="1827"/>
    </row>
    <row r="13425" spans="1:8">
      <c r="A13425" s="1828"/>
      <c r="B13425" s="1829"/>
      <c r="C13425" s="981" t="s">
        <v>112</v>
      </c>
      <c r="D13425" s="1826" t="s">
        <v>98</v>
      </c>
      <c r="E13425" s="258">
        <v>0.01</v>
      </c>
      <c r="F13425" s="649">
        <v>15168</v>
      </c>
      <c r="G13425" s="701">
        <f t="shared" si="1069"/>
        <v>151.68</v>
      </c>
      <c r="H13425" s="1827"/>
    </row>
    <row r="13426" spans="1:8" ht="30">
      <c r="A13426" s="1828"/>
      <c r="B13426" s="1829"/>
      <c r="C13426" s="981" t="s">
        <v>104</v>
      </c>
      <c r="D13426" s="1826" t="s">
        <v>98</v>
      </c>
      <c r="E13426" s="258">
        <v>0.01</v>
      </c>
      <c r="F13426" s="649">
        <v>35035</v>
      </c>
      <c r="G13426" s="701">
        <f t="shared" si="1069"/>
        <v>350.35</v>
      </c>
      <c r="H13426" s="1827"/>
    </row>
    <row r="13427" spans="1:8">
      <c r="A13427" s="1828"/>
      <c r="B13427" s="1829"/>
      <c r="C13427" s="56" t="s">
        <v>44</v>
      </c>
      <c r="D13427" s="104" t="s">
        <v>98</v>
      </c>
      <c r="E13427" s="1060">
        <v>1E-3</v>
      </c>
      <c r="F13427" s="649">
        <v>69797</v>
      </c>
      <c r="G13427" s="701">
        <f t="shared" si="1069"/>
        <v>69.796999999999997</v>
      </c>
      <c r="H13427" s="1827"/>
    </row>
    <row r="13428" spans="1:8">
      <c r="A13428" s="1828"/>
      <c r="B13428" s="699"/>
      <c r="C13428" s="981" t="s">
        <v>33</v>
      </c>
      <c r="D13428" s="1826" t="s">
        <v>39</v>
      </c>
      <c r="E13428" s="258">
        <v>0.1</v>
      </c>
      <c r="F13428" s="649">
        <v>800</v>
      </c>
      <c r="G13428" s="701">
        <f t="shared" si="1069"/>
        <v>80</v>
      </c>
      <c r="H13428" s="308"/>
    </row>
    <row r="13429" spans="1:8">
      <c r="A13429" s="1828"/>
      <c r="B13429" s="699" t="s">
        <v>35</v>
      </c>
      <c r="C13429" s="742"/>
      <c r="D13429" s="1827"/>
      <c r="E13429" s="1827"/>
      <c r="F13429" s="204"/>
      <c r="G13429" s="1533">
        <f>SUM(G13411:G13428)</f>
        <v>1603.7935000000002</v>
      </c>
      <c r="H13429" s="1827"/>
    </row>
    <row r="13430" spans="1:8" ht="45">
      <c r="A13430" s="1828"/>
      <c r="B13430" s="303" t="s">
        <v>149</v>
      </c>
      <c r="C13430" s="981" t="s">
        <v>41</v>
      </c>
      <c r="D13430" s="104" t="s">
        <v>39</v>
      </c>
      <c r="E13430" s="1060">
        <v>0.01</v>
      </c>
      <c r="F13430" s="649">
        <v>1995</v>
      </c>
      <c r="G13430" s="1562">
        <f>E13430*F13430</f>
        <v>19.95</v>
      </c>
      <c r="H13430" s="1827"/>
    </row>
    <row r="13431" spans="1:8">
      <c r="A13431" s="1828"/>
      <c r="B13431" s="1829"/>
      <c r="C13431" s="981" t="s">
        <v>146</v>
      </c>
      <c r="D13431" s="1826" t="s">
        <v>98</v>
      </c>
      <c r="E13431" s="1064">
        <v>1E-3</v>
      </c>
      <c r="F13431" s="649">
        <v>78000</v>
      </c>
      <c r="G13431" s="1562">
        <f t="shared" ref="G13431:G13443" si="1070">E13431*F13431</f>
        <v>78</v>
      </c>
      <c r="H13431" s="1827"/>
    </row>
    <row r="13432" spans="1:8">
      <c r="A13432" s="1828"/>
      <c r="B13432" s="1829"/>
      <c r="C13432" s="981" t="s">
        <v>147</v>
      </c>
      <c r="D13432" s="1826" t="s">
        <v>98</v>
      </c>
      <c r="E13432" s="1064">
        <v>1E-3</v>
      </c>
      <c r="F13432" s="649">
        <v>58000</v>
      </c>
      <c r="G13432" s="1562">
        <f t="shared" si="1070"/>
        <v>58</v>
      </c>
      <c r="H13432" s="1827"/>
    </row>
    <row r="13433" spans="1:8">
      <c r="A13433" s="1828"/>
      <c r="B13433" s="1829"/>
      <c r="C13433" s="981" t="s">
        <v>148</v>
      </c>
      <c r="D13433" s="1826" t="s">
        <v>98</v>
      </c>
      <c r="E13433" s="1064">
        <v>1E-3</v>
      </c>
      <c r="F13433" s="671">
        <v>63500</v>
      </c>
      <c r="G13433" s="1562">
        <f t="shared" si="1070"/>
        <v>63.5</v>
      </c>
      <c r="H13433" s="1827"/>
    </row>
    <row r="13434" spans="1:8">
      <c r="A13434" s="1828"/>
      <c r="B13434" s="699"/>
      <c r="C13434" s="56" t="s">
        <v>26</v>
      </c>
      <c r="D13434" s="1826" t="s">
        <v>98</v>
      </c>
      <c r="E13434" s="1060">
        <v>1E-3</v>
      </c>
      <c r="F13434" s="649">
        <v>67687</v>
      </c>
      <c r="G13434" s="1562">
        <f t="shared" si="1070"/>
        <v>67.686999999999998</v>
      </c>
      <c r="H13434" s="308"/>
    </row>
    <row r="13435" spans="1:8" ht="30">
      <c r="A13435" s="1828"/>
      <c r="B13435" s="1829"/>
      <c r="C13435" s="981" t="s">
        <v>133</v>
      </c>
      <c r="D13435" s="1826" t="s">
        <v>34</v>
      </c>
      <c r="E13435" s="258">
        <v>8.9999999999999993E-3</v>
      </c>
      <c r="F13435" s="671">
        <v>68401</v>
      </c>
      <c r="G13435" s="1562">
        <f t="shared" si="1070"/>
        <v>615.60899999999992</v>
      </c>
      <c r="H13435" s="1827"/>
    </row>
    <row r="13436" spans="1:8">
      <c r="A13436" s="1828"/>
      <c r="B13436" s="1829"/>
      <c r="C13436" s="56" t="s">
        <v>83</v>
      </c>
      <c r="D13436" s="104" t="s">
        <v>32</v>
      </c>
      <c r="E13436" s="789">
        <v>0.01</v>
      </c>
      <c r="F13436" s="649">
        <v>39930</v>
      </c>
      <c r="G13436" s="1562">
        <f t="shared" si="1070"/>
        <v>399.3</v>
      </c>
      <c r="H13436" s="1827"/>
    </row>
    <row r="13437" spans="1:8">
      <c r="A13437" s="1828"/>
      <c r="B13437" s="1829"/>
      <c r="C13437" s="56" t="s">
        <v>45</v>
      </c>
      <c r="D13437" s="1826" t="s">
        <v>34</v>
      </c>
      <c r="E13437" s="258">
        <v>1E-3</v>
      </c>
      <c r="F13437" s="649">
        <v>82115</v>
      </c>
      <c r="G13437" s="1562">
        <f t="shared" si="1070"/>
        <v>82.114999999999995</v>
      </c>
      <c r="H13437" s="1827"/>
    </row>
    <row r="13438" spans="1:8">
      <c r="A13438" s="1828"/>
      <c r="B13438" s="1829"/>
      <c r="C13438" s="981" t="s">
        <v>28</v>
      </c>
      <c r="D13438" s="1826" t="s">
        <v>29</v>
      </c>
      <c r="E13438" s="258">
        <v>0.01</v>
      </c>
      <c r="F13438" s="671">
        <v>316.39999999999998</v>
      </c>
      <c r="G13438" s="1562">
        <f t="shared" si="1070"/>
        <v>3.1639999999999997</v>
      </c>
      <c r="H13438" s="1827"/>
    </row>
    <row r="13439" spans="1:8">
      <c r="A13439" s="1828"/>
      <c r="B13439" s="1829"/>
      <c r="C13439" s="981" t="s">
        <v>47</v>
      </c>
      <c r="D13439" s="1826" t="s">
        <v>29</v>
      </c>
      <c r="E13439" s="258">
        <v>0.01</v>
      </c>
      <c r="F13439" s="649">
        <v>366.25</v>
      </c>
      <c r="G13439" s="1562">
        <f t="shared" si="1070"/>
        <v>3.6625000000000001</v>
      </c>
      <c r="H13439" s="1827"/>
    </row>
    <row r="13440" spans="1:8">
      <c r="A13440" s="1828"/>
      <c r="B13440" s="288"/>
      <c r="C13440" s="981" t="s">
        <v>30</v>
      </c>
      <c r="D13440" s="1826" t="s">
        <v>29</v>
      </c>
      <c r="E13440" s="258">
        <v>0.01</v>
      </c>
      <c r="F13440" s="649">
        <v>650</v>
      </c>
      <c r="G13440" s="1562">
        <f t="shared" si="1070"/>
        <v>6.5</v>
      </c>
      <c r="H13440" s="1827"/>
    </row>
    <row r="13441" spans="1:8">
      <c r="A13441" s="1828"/>
      <c r="B13441" s="1829"/>
      <c r="C13441" s="981" t="s">
        <v>106</v>
      </c>
      <c r="D13441" s="1826" t="s">
        <v>116</v>
      </c>
      <c r="E13441" s="258">
        <v>1E-3</v>
      </c>
      <c r="F13441" s="649">
        <v>150375</v>
      </c>
      <c r="G13441" s="1562">
        <f t="shared" si="1070"/>
        <v>150.375</v>
      </c>
      <c r="H13441" s="1827"/>
    </row>
    <row r="13442" spans="1:8">
      <c r="A13442" s="1828"/>
      <c r="B13442" s="1829"/>
      <c r="C13442" s="981" t="s">
        <v>46</v>
      </c>
      <c r="D13442" s="1826" t="s">
        <v>29</v>
      </c>
      <c r="E13442" s="258">
        <v>0.01</v>
      </c>
      <c r="F13442" s="671">
        <v>8468</v>
      </c>
      <c r="G13442" s="1562">
        <f t="shared" si="1070"/>
        <v>84.68</v>
      </c>
      <c r="H13442" s="1827"/>
    </row>
    <row r="13443" spans="1:8">
      <c r="A13443" s="1828"/>
      <c r="B13443" s="1829"/>
      <c r="C13443" s="981" t="s">
        <v>33</v>
      </c>
      <c r="D13443" s="1826" t="s">
        <v>39</v>
      </c>
      <c r="E13443" s="258">
        <v>0.1</v>
      </c>
      <c r="F13443" s="649">
        <v>800</v>
      </c>
      <c r="G13443" s="1562">
        <f t="shared" si="1070"/>
        <v>80</v>
      </c>
      <c r="H13443" s="1827"/>
    </row>
    <row r="13444" spans="1:8">
      <c r="A13444" s="1828"/>
      <c r="B13444" s="699" t="s">
        <v>35</v>
      </c>
      <c r="C13444" s="744"/>
      <c r="D13444" s="103"/>
      <c r="E13444" s="103"/>
      <c r="F13444" s="429"/>
      <c r="G13444" s="1533">
        <f>SUM(G13430:G13443)</f>
        <v>1712.5424999999998</v>
      </c>
      <c r="H13444" s="103"/>
    </row>
    <row r="13445" spans="1:8" ht="30">
      <c r="A13445" s="1828"/>
      <c r="B13445" s="1829" t="s">
        <v>758</v>
      </c>
      <c r="C13445" s="981" t="s">
        <v>41</v>
      </c>
      <c r="D13445" s="104" t="s">
        <v>39</v>
      </c>
      <c r="E13445" s="1060">
        <v>0.01</v>
      </c>
      <c r="F13445" s="649">
        <v>1995</v>
      </c>
      <c r="G13445" s="1562">
        <f>E13445*F13445</f>
        <v>19.95</v>
      </c>
      <c r="H13445" s="1827"/>
    </row>
    <row r="13446" spans="1:8">
      <c r="A13446" s="1828"/>
      <c r="B13446" s="1829"/>
      <c r="C13446" s="981" t="s">
        <v>148</v>
      </c>
      <c r="D13446" s="1826" t="s">
        <v>98</v>
      </c>
      <c r="E13446" s="257">
        <v>1E-3</v>
      </c>
      <c r="F13446" s="671">
        <v>63500</v>
      </c>
      <c r="G13446" s="1562">
        <f t="shared" ref="G13446:G13456" si="1071">E13446*F13446</f>
        <v>63.5</v>
      </c>
      <c r="H13446" s="1827"/>
    </row>
    <row r="13447" spans="1:8">
      <c r="A13447" s="1828"/>
      <c r="B13447" s="1829"/>
      <c r="C13447" s="56" t="s">
        <v>26</v>
      </c>
      <c r="D13447" s="104" t="s">
        <v>98</v>
      </c>
      <c r="E13447" s="257">
        <v>1E-3</v>
      </c>
      <c r="F13447" s="649">
        <v>67687</v>
      </c>
      <c r="G13447" s="1562">
        <f t="shared" si="1071"/>
        <v>67.686999999999998</v>
      </c>
      <c r="H13447" s="1827"/>
    </row>
    <row r="13448" spans="1:8" ht="30">
      <c r="A13448" s="1828"/>
      <c r="B13448" s="699"/>
      <c r="C13448" s="981" t="s">
        <v>133</v>
      </c>
      <c r="D13448" s="1826" t="s">
        <v>39</v>
      </c>
      <c r="E13448" s="258">
        <v>0.01</v>
      </c>
      <c r="F13448" s="671">
        <v>68415</v>
      </c>
      <c r="G13448" s="1562">
        <f t="shared" si="1071"/>
        <v>684.15</v>
      </c>
      <c r="H13448" s="308"/>
    </row>
    <row r="13449" spans="1:8">
      <c r="A13449" s="1828"/>
      <c r="B13449" s="1829"/>
      <c r="C13449" s="56" t="s">
        <v>83</v>
      </c>
      <c r="D13449" s="104" t="s">
        <v>98</v>
      </c>
      <c r="E13449" s="789">
        <v>1E-3</v>
      </c>
      <c r="F13449" s="649">
        <v>39930</v>
      </c>
      <c r="G13449" s="1562">
        <f t="shared" si="1071"/>
        <v>39.93</v>
      </c>
      <c r="H13449" s="1827"/>
    </row>
    <row r="13450" spans="1:8">
      <c r="A13450" s="1828"/>
      <c r="B13450" s="1829"/>
      <c r="C13450" s="56" t="s">
        <v>45</v>
      </c>
      <c r="D13450" s="1826" t="s">
        <v>39</v>
      </c>
      <c r="E13450" s="258">
        <v>1E-3</v>
      </c>
      <c r="F13450" s="649">
        <v>82115</v>
      </c>
      <c r="G13450" s="1562">
        <f t="shared" si="1071"/>
        <v>82.114999999999995</v>
      </c>
      <c r="H13450" s="1827"/>
    </row>
    <row r="13451" spans="1:8">
      <c r="A13451" s="1828"/>
      <c r="B13451" s="1829"/>
      <c r="C13451" s="981" t="s">
        <v>28</v>
      </c>
      <c r="D13451" s="1826" t="s">
        <v>29</v>
      </c>
      <c r="E13451" s="258">
        <v>0.01</v>
      </c>
      <c r="F13451" s="671">
        <v>316.39999999999998</v>
      </c>
      <c r="G13451" s="1562">
        <f t="shared" si="1071"/>
        <v>3.1639999999999997</v>
      </c>
      <c r="H13451" s="1827"/>
    </row>
    <row r="13452" spans="1:8">
      <c r="A13452" s="1828"/>
      <c r="B13452" s="1829"/>
      <c r="C13452" s="981" t="s">
        <v>47</v>
      </c>
      <c r="D13452" s="1826" t="s">
        <v>29</v>
      </c>
      <c r="E13452" s="258">
        <v>0.01</v>
      </c>
      <c r="F13452" s="649">
        <v>366.25</v>
      </c>
      <c r="G13452" s="1562">
        <f t="shared" si="1071"/>
        <v>3.6625000000000001</v>
      </c>
      <c r="H13452" s="1827"/>
    </row>
    <row r="13453" spans="1:8">
      <c r="A13453" s="1828"/>
      <c r="B13453" s="1829"/>
      <c r="C13453" s="981" t="s">
        <v>30</v>
      </c>
      <c r="D13453" s="1826" t="s">
        <v>29</v>
      </c>
      <c r="E13453" s="258">
        <v>0.01</v>
      </c>
      <c r="F13453" s="649">
        <v>650</v>
      </c>
      <c r="G13453" s="1562">
        <f t="shared" si="1071"/>
        <v>6.5</v>
      </c>
      <c r="H13453" s="1827"/>
    </row>
    <row r="13454" spans="1:8">
      <c r="A13454" s="1828"/>
      <c r="B13454" s="1829"/>
      <c r="C13454" s="981" t="s">
        <v>106</v>
      </c>
      <c r="D13454" s="1826" t="s">
        <v>116</v>
      </c>
      <c r="E13454" s="258">
        <v>1E-3</v>
      </c>
      <c r="F13454" s="649">
        <v>150375</v>
      </c>
      <c r="G13454" s="1562">
        <f t="shared" si="1071"/>
        <v>150.375</v>
      </c>
      <c r="H13454" s="1827"/>
    </row>
    <row r="13455" spans="1:8">
      <c r="A13455" s="1828"/>
      <c r="B13455" s="1829"/>
      <c r="C13455" s="981" t="s">
        <v>46</v>
      </c>
      <c r="D13455" s="1826" t="s">
        <v>29</v>
      </c>
      <c r="E13455" s="258">
        <v>0.01</v>
      </c>
      <c r="F13455" s="671">
        <v>8468</v>
      </c>
      <c r="G13455" s="1562">
        <f t="shared" si="1071"/>
        <v>84.68</v>
      </c>
      <c r="H13455" s="1827"/>
    </row>
    <row r="13456" spans="1:8">
      <c r="A13456" s="1828"/>
      <c r="B13456" s="1829"/>
      <c r="C13456" s="981" t="s">
        <v>33</v>
      </c>
      <c r="D13456" s="1826" t="s">
        <v>39</v>
      </c>
      <c r="E13456" s="258">
        <v>0.1</v>
      </c>
      <c r="F13456" s="649">
        <v>800</v>
      </c>
      <c r="G13456" s="1562">
        <f t="shared" si="1071"/>
        <v>80</v>
      </c>
      <c r="H13456" s="1827"/>
    </row>
    <row r="13457" spans="1:8">
      <c r="A13457" s="1828"/>
      <c r="B13457" s="699" t="s">
        <v>35</v>
      </c>
      <c r="C13457" s="1061"/>
      <c r="D13457" s="17"/>
      <c r="E13457" s="260"/>
      <c r="F13457" s="670"/>
      <c r="G13457" s="1533">
        <f>SUM(G13445:G13456)</f>
        <v>1285.7135000000001</v>
      </c>
      <c r="H13457" s="103"/>
    </row>
    <row r="13458" spans="1:8" ht="30">
      <c r="A13458" s="1828"/>
      <c r="B13458" s="303" t="s">
        <v>151</v>
      </c>
      <c r="C13458" s="981" t="s">
        <v>152</v>
      </c>
      <c r="D13458" s="1826" t="s">
        <v>98</v>
      </c>
      <c r="E13458" s="257">
        <v>8.9999999999999993E-3</v>
      </c>
      <c r="F13458" s="649">
        <v>121303</v>
      </c>
      <c r="G13458" s="701">
        <f>E13458*F13458</f>
        <v>1091.7269999999999</v>
      </c>
      <c r="H13458" s="308"/>
    </row>
    <row r="13459" spans="1:8">
      <c r="A13459" s="1828"/>
      <c r="B13459" s="288"/>
      <c r="C13459" s="981" t="s">
        <v>45</v>
      </c>
      <c r="D13459" s="1826" t="s">
        <v>39</v>
      </c>
      <c r="E13459" s="258">
        <v>1E-3</v>
      </c>
      <c r="F13459" s="649">
        <v>82115</v>
      </c>
      <c r="G13459" s="701">
        <f t="shared" ref="G13459:G13465" si="1072">E13459*F13459</f>
        <v>82.114999999999995</v>
      </c>
      <c r="H13459" s="1827"/>
    </row>
    <row r="13460" spans="1:8">
      <c r="A13460" s="1828"/>
      <c r="B13460" s="1829"/>
      <c r="C13460" s="981" t="s">
        <v>47</v>
      </c>
      <c r="D13460" s="1826" t="s">
        <v>29</v>
      </c>
      <c r="E13460" s="258">
        <v>0.01</v>
      </c>
      <c r="F13460" s="649">
        <v>366.25</v>
      </c>
      <c r="G13460" s="701">
        <f t="shared" si="1072"/>
        <v>3.6625000000000001</v>
      </c>
      <c r="H13460" s="1827"/>
    </row>
    <row r="13461" spans="1:8">
      <c r="A13461" s="1828"/>
      <c r="B13461" s="1829"/>
      <c r="C13461" s="981" t="s">
        <v>30</v>
      </c>
      <c r="D13461" s="1826" t="s">
        <v>29</v>
      </c>
      <c r="E13461" s="258">
        <v>0.01</v>
      </c>
      <c r="F13461" s="649">
        <v>650</v>
      </c>
      <c r="G13461" s="701">
        <f t="shared" si="1072"/>
        <v>6.5</v>
      </c>
      <c r="H13461" s="1827"/>
    </row>
    <row r="13462" spans="1:8">
      <c r="A13462" s="1828"/>
      <c r="B13462" s="1829"/>
      <c r="C13462" s="981" t="s">
        <v>31</v>
      </c>
      <c r="D13462" s="1826" t="s">
        <v>98</v>
      </c>
      <c r="E13462" s="258">
        <v>0.15</v>
      </c>
      <c r="F13462" s="668">
        <v>350</v>
      </c>
      <c r="G13462" s="701">
        <f t="shared" si="1072"/>
        <v>52.5</v>
      </c>
      <c r="H13462" s="1827"/>
    </row>
    <row r="13463" spans="1:8">
      <c r="A13463" s="1828"/>
      <c r="B13463" s="1829"/>
      <c r="C13463" s="981" t="s">
        <v>33</v>
      </c>
      <c r="D13463" s="1826" t="s">
        <v>39</v>
      </c>
      <c r="E13463" s="258">
        <v>0.1</v>
      </c>
      <c r="F13463" s="649">
        <v>800</v>
      </c>
      <c r="G13463" s="701">
        <f t="shared" si="1072"/>
        <v>80</v>
      </c>
      <c r="H13463" s="1827"/>
    </row>
    <row r="13464" spans="1:8">
      <c r="A13464" s="1828"/>
      <c r="B13464" s="1829"/>
      <c r="C13464" s="981" t="s">
        <v>79</v>
      </c>
      <c r="D13464" s="1826" t="s">
        <v>40</v>
      </c>
      <c r="E13464" s="258">
        <v>0.01</v>
      </c>
      <c r="F13464" s="649">
        <v>19488</v>
      </c>
      <c r="G13464" s="701">
        <f t="shared" si="1072"/>
        <v>194.88</v>
      </c>
      <c r="H13464" s="1827"/>
    </row>
    <row r="13465" spans="1:8">
      <c r="A13465" s="1828"/>
      <c r="B13465" s="699"/>
      <c r="C13465" s="981" t="s">
        <v>55</v>
      </c>
      <c r="D13465" s="1826" t="s">
        <v>40</v>
      </c>
      <c r="E13465" s="258">
        <v>1E-3</v>
      </c>
      <c r="F13465" s="649">
        <v>150370</v>
      </c>
      <c r="G13465" s="701">
        <f t="shared" si="1072"/>
        <v>150.37</v>
      </c>
      <c r="H13465" s="308"/>
    </row>
    <row r="13466" spans="1:8">
      <c r="A13466" s="1828"/>
      <c r="B13466" s="699" t="s">
        <v>35</v>
      </c>
      <c r="C13466" s="1061"/>
      <c r="D13466" s="17"/>
      <c r="E13466" s="260"/>
      <c r="F13466" s="670"/>
      <c r="G13466" s="1533">
        <f>SUM(G13458:G13465)</f>
        <v>1661.7544999999996</v>
      </c>
      <c r="H13466" s="103"/>
    </row>
    <row r="13467" spans="1:8" ht="30">
      <c r="A13467" s="1828"/>
      <c r="B13467" s="303" t="s">
        <v>153</v>
      </c>
      <c r="C13467" s="981" t="s">
        <v>154</v>
      </c>
      <c r="D13467" s="1826" t="s">
        <v>98</v>
      </c>
      <c r="E13467" s="257">
        <v>8.9999999999999993E-3</v>
      </c>
      <c r="F13467" s="649">
        <v>57057</v>
      </c>
      <c r="G13467" s="701">
        <f>E13467*F13467</f>
        <v>513.51299999999992</v>
      </c>
      <c r="H13467" s="1827"/>
    </row>
    <row r="13468" spans="1:8">
      <c r="A13468" s="1828"/>
      <c r="B13468" s="699"/>
      <c r="C13468" s="981" t="s">
        <v>155</v>
      </c>
      <c r="D13468" s="1826" t="s">
        <v>98</v>
      </c>
      <c r="E13468" s="258">
        <v>0.01</v>
      </c>
      <c r="F13468" s="649">
        <v>2782</v>
      </c>
      <c r="G13468" s="701">
        <f t="shared" ref="G13468:G13475" si="1073">E13468*F13468</f>
        <v>27.82</v>
      </c>
      <c r="H13468" s="308"/>
    </row>
    <row r="13469" spans="1:8">
      <c r="A13469" s="1828"/>
      <c r="B13469" s="1829"/>
      <c r="C13469" s="981" t="s">
        <v>156</v>
      </c>
      <c r="D13469" s="1826" t="s">
        <v>39</v>
      </c>
      <c r="E13469" s="258">
        <v>0.09</v>
      </c>
      <c r="F13469" s="649">
        <v>2000</v>
      </c>
      <c r="G13469" s="701">
        <f t="shared" si="1073"/>
        <v>180</v>
      </c>
      <c r="H13469" s="1827"/>
    </row>
    <row r="13470" spans="1:8">
      <c r="A13470" s="1828"/>
      <c r="B13470" s="1829"/>
      <c r="C13470" s="981" t="s">
        <v>157</v>
      </c>
      <c r="D13470" s="1826" t="s">
        <v>158</v>
      </c>
      <c r="E13470" s="258">
        <v>0.09</v>
      </c>
      <c r="F13470" s="649">
        <v>2000</v>
      </c>
      <c r="G13470" s="701">
        <f t="shared" si="1073"/>
        <v>180</v>
      </c>
      <c r="H13470" s="1827"/>
    </row>
    <row r="13471" spans="1:8" ht="30">
      <c r="A13471" s="1828"/>
      <c r="B13471" s="1829"/>
      <c r="C13471" s="981" t="s">
        <v>159</v>
      </c>
      <c r="D13471" s="1826" t="s">
        <v>29</v>
      </c>
      <c r="E13471" s="258">
        <v>1E-3</v>
      </c>
      <c r="F13471" s="649">
        <v>200000</v>
      </c>
      <c r="G13471" s="701">
        <f t="shared" si="1073"/>
        <v>200</v>
      </c>
      <c r="H13471" s="1827"/>
    </row>
    <row r="13472" spans="1:8">
      <c r="A13472" s="1828"/>
      <c r="B13472" s="1829"/>
      <c r="C13472" s="981" t="s">
        <v>47</v>
      </c>
      <c r="D13472" s="1826" t="s">
        <v>29</v>
      </c>
      <c r="E13472" s="258">
        <v>0.01</v>
      </c>
      <c r="F13472" s="649">
        <v>366.25</v>
      </c>
      <c r="G13472" s="701">
        <f t="shared" si="1073"/>
        <v>3.6625000000000001</v>
      </c>
      <c r="H13472" s="1827"/>
    </row>
    <row r="13473" spans="1:8">
      <c r="A13473" s="1828"/>
      <c r="B13473" s="1829"/>
      <c r="C13473" s="981" t="s">
        <v>30</v>
      </c>
      <c r="D13473" s="1826" t="s">
        <v>29</v>
      </c>
      <c r="E13473" s="258">
        <v>0.01</v>
      </c>
      <c r="F13473" s="649">
        <v>650</v>
      </c>
      <c r="G13473" s="701">
        <f t="shared" si="1073"/>
        <v>6.5</v>
      </c>
      <c r="H13473" s="1827"/>
    </row>
    <row r="13474" spans="1:8">
      <c r="A13474" s="1828"/>
      <c r="B13474" s="1829"/>
      <c r="C13474" s="981" t="s">
        <v>33</v>
      </c>
      <c r="D13474" s="1826" t="s">
        <v>39</v>
      </c>
      <c r="E13474" s="258">
        <v>0.1</v>
      </c>
      <c r="F13474" s="649">
        <v>800</v>
      </c>
      <c r="G13474" s="701">
        <f t="shared" si="1073"/>
        <v>80</v>
      </c>
      <c r="H13474" s="1827"/>
    </row>
    <row r="13475" spans="1:8">
      <c r="A13475" s="1828"/>
      <c r="B13475" s="699"/>
      <c r="C13475" s="25" t="s">
        <v>79</v>
      </c>
      <c r="D13475" s="1826" t="s">
        <v>40</v>
      </c>
      <c r="E13475" s="258">
        <v>1E-3</v>
      </c>
      <c r="F13475" s="649">
        <v>19488</v>
      </c>
      <c r="G13475" s="701">
        <f t="shared" si="1073"/>
        <v>19.488</v>
      </c>
      <c r="H13475" s="308"/>
    </row>
    <row r="13476" spans="1:8">
      <c r="A13476" s="1828"/>
      <c r="B13476" s="699" t="s">
        <v>35</v>
      </c>
      <c r="C13476" s="742"/>
      <c r="D13476" s="1827"/>
      <c r="E13476" s="1827"/>
      <c r="F13476" s="204"/>
      <c r="G13476" s="1533">
        <f>SUM(G13467:G13475)</f>
        <v>1210.9835</v>
      </c>
      <c r="H13476" s="1827"/>
    </row>
    <row r="13477" spans="1:8" ht="45">
      <c r="A13477" s="1828"/>
      <c r="B13477" s="303" t="s">
        <v>162</v>
      </c>
      <c r="C13477" s="981" t="s">
        <v>26</v>
      </c>
      <c r="D13477" s="1826" t="s">
        <v>98</v>
      </c>
      <c r="E13477" s="1059">
        <v>2E-3</v>
      </c>
      <c r="F13477" s="649">
        <v>67687</v>
      </c>
      <c r="G13477" s="701">
        <f>E13477*F13477</f>
        <v>135.374</v>
      </c>
      <c r="H13477" s="1827"/>
    </row>
    <row r="13478" spans="1:8">
      <c r="A13478" s="1828"/>
      <c r="B13478" s="1829"/>
      <c r="C13478" s="981" t="s">
        <v>28</v>
      </c>
      <c r="D13478" s="1826" t="s">
        <v>29</v>
      </c>
      <c r="E13478" s="258">
        <v>0.01</v>
      </c>
      <c r="F13478" s="649">
        <v>316.39999999999998</v>
      </c>
      <c r="G13478" s="701">
        <f t="shared" ref="G13478:G13484" si="1074">E13478*F13478</f>
        <v>3.1639999999999997</v>
      </c>
      <c r="H13478" s="1827"/>
    </row>
    <row r="13479" spans="1:8">
      <c r="A13479" s="1828"/>
      <c r="B13479" s="1829"/>
      <c r="C13479" s="981" t="s">
        <v>47</v>
      </c>
      <c r="D13479" s="1826" t="s">
        <v>29</v>
      </c>
      <c r="E13479" s="258">
        <v>0.01</v>
      </c>
      <c r="F13479" s="649">
        <v>366.25</v>
      </c>
      <c r="G13479" s="701">
        <f t="shared" si="1074"/>
        <v>3.6625000000000001</v>
      </c>
      <c r="H13479" s="1827"/>
    </row>
    <row r="13480" spans="1:8">
      <c r="A13480" s="1828"/>
      <c r="B13480" s="288"/>
      <c r="C13480" s="981" t="s">
        <v>30</v>
      </c>
      <c r="D13480" s="1826" t="s">
        <v>29</v>
      </c>
      <c r="E13480" s="258">
        <v>0.01</v>
      </c>
      <c r="F13480" s="649">
        <v>650</v>
      </c>
      <c r="G13480" s="701">
        <f t="shared" si="1074"/>
        <v>6.5</v>
      </c>
      <c r="H13480" s="1827"/>
    </row>
    <row r="13481" spans="1:8">
      <c r="A13481" s="1828"/>
      <c r="B13481" s="1829"/>
      <c r="C13481" s="981" t="s">
        <v>106</v>
      </c>
      <c r="D13481" s="1826" t="s">
        <v>116</v>
      </c>
      <c r="E13481" s="258">
        <v>1E-3</v>
      </c>
      <c r="F13481" s="649">
        <v>150375</v>
      </c>
      <c r="G13481" s="701">
        <f t="shared" si="1074"/>
        <v>150.375</v>
      </c>
      <c r="H13481" s="1827"/>
    </row>
    <row r="13482" spans="1:8">
      <c r="A13482" s="1828"/>
      <c r="B13482" s="1829"/>
      <c r="C13482" s="981" t="s">
        <v>163</v>
      </c>
      <c r="D13482" s="1826" t="s">
        <v>158</v>
      </c>
      <c r="E13482" s="257">
        <v>0.02</v>
      </c>
      <c r="F13482" s="649">
        <v>10500</v>
      </c>
      <c r="G13482" s="701">
        <f t="shared" si="1074"/>
        <v>210</v>
      </c>
      <c r="H13482" s="1827"/>
    </row>
    <row r="13483" spans="1:8">
      <c r="A13483" s="1828"/>
      <c r="B13483" s="1829"/>
      <c r="C13483" s="981" t="s">
        <v>164</v>
      </c>
      <c r="D13483" s="1826" t="s">
        <v>40</v>
      </c>
      <c r="E13483" s="258">
        <v>2E-3</v>
      </c>
      <c r="F13483" s="649">
        <v>200000</v>
      </c>
      <c r="G13483" s="701">
        <f t="shared" si="1074"/>
        <v>400</v>
      </c>
      <c r="H13483" s="1827"/>
    </row>
    <row r="13484" spans="1:8">
      <c r="A13484" s="1828"/>
      <c r="B13484" s="1829"/>
      <c r="C13484" s="981" t="s">
        <v>33</v>
      </c>
      <c r="D13484" s="1826" t="s">
        <v>39</v>
      </c>
      <c r="E13484" s="258">
        <v>0.2</v>
      </c>
      <c r="F13484" s="649">
        <v>800</v>
      </c>
      <c r="G13484" s="701">
        <f t="shared" si="1074"/>
        <v>160</v>
      </c>
      <c r="H13484" s="1827"/>
    </row>
    <row r="13485" spans="1:8">
      <c r="A13485" s="1828"/>
      <c r="B13485" s="699" t="s">
        <v>35</v>
      </c>
      <c r="C13485" s="1061"/>
      <c r="D13485" s="17"/>
      <c r="E13485" s="1063"/>
      <c r="F13485" s="670"/>
      <c r="G13485" s="1533">
        <f>SUM(G13477:G13484)</f>
        <v>1069.0754999999999</v>
      </c>
      <c r="H13485" s="103"/>
    </row>
    <row r="13486" spans="1:8" ht="45">
      <c r="A13486" s="1828"/>
      <c r="B13486" s="303" t="s">
        <v>165</v>
      </c>
      <c r="C13486" s="981" t="s">
        <v>1029</v>
      </c>
      <c r="D13486" s="1826" t="s">
        <v>75</v>
      </c>
      <c r="E13486" s="258">
        <v>1E-3</v>
      </c>
      <c r="F13486" s="649">
        <v>710661</v>
      </c>
      <c r="G13486" s="701">
        <f>E13486*F13486</f>
        <v>710.66100000000006</v>
      </c>
      <c r="H13486" s="1827"/>
    </row>
    <row r="13487" spans="1:8">
      <c r="A13487" s="1828"/>
      <c r="B13487" s="1829"/>
      <c r="C13487" s="981" t="s">
        <v>167</v>
      </c>
      <c r="D13487" s="1826" t="s">
        <v>29</v>
      </c>
      <c r="E13487" s="258">
        <v>4</v>
      </c>
      <c r="F13487" s="649">
        <v>121</v>
      </c>
      <c r="G13487" s="701">
        <f t="shared" ref="G13487:G13497" si="1075">E13487*F13487</f>
        <v>484</v>
      </c>
      <c r="H13487" s="1827"/>
    </row>
    <row r="13488" spans="1:8">
      <c r="A13488" s="1828"/>
      <c r="B13488" s="1829"/>
      <c r="C13488" s="981" t="s">
        <v>168</v>
      </c>
      <c r="D13488" s="1826" t="s">
        <v>38</v>
      </c>
      <c r="E13488" s="258">
        <v>1</v>
      </c>
      <c r="F13488" s="649">
        <v>5198</v>
      </c>
      <c r="G13488" s="701">
        <f t="shared" si="1075"/>
        <v>5198</v>
      </c>
      <c r="H13488" s="1827"/>
    </row>
    <row r="13489" spans="1:8">
      <c r="A13489" s="1828"/>
      <c r="B13489" s="1829"/>
      <c r="C13489" s="981"/>
      <c r="D13489" s="1826"/>
      <c r="E13489" s="258"/>
      <c r="F13489" s="649"/>
      <c r="G13489" s="701">
        <f t="shared" si="1075"/>
        <v>0</v>
      </c>
      <c r="H13489" s="1827"/>
    </row>
    <row r="13490" spans="1:8">
      <c r="A13490" s="1828"/>
      <c r="B13490" s="1829"/>
      <c r="C13490" s="981" t="s">
        <v>171</v>
      </c>
      <c r="D13490" s="1826" t="s">
        <v>29</v>
      </c>
      <c r="E13490" s="258">
        <v>1E-3</v>
      </c>
      <c r="F13490" s="649">
        <v>150375</v>
      </c>
      <c r="G13490" s="701">
        <f t="shared" si="1075"/>
        <v>150.375</v>
      </c>
      <c r="H13490" s="1827"/>
    </row>
    <row r="13491" spans="1:8">
      <c r="A13491" s="1828"/>
      <c r="B13491" s="699"/>
      <c r="C13491" s="981" t="s">
        <v>172</v>
      </c>
      <c r="D13491" s="1826" t="s">
        <v>29</v>
      </c>
      <c r="E13491" s="258">
        <v>2</v>
      </c>
      <c r="F13491" s="649">
        <v>566</v>
      </c>
      <c r="G13491" s="701">
        <f t="shared" si="1075"/>
        <v>1132</v>
      </c>
      <c r="H13491" s="308"/>
    </row>
    <row r="13492" spans="1:8">
      <c r="A13492" s="1828"/>
      <c r="B13492" s="288"/>
      <c r="C13492" s="99" t="s">
        <v>173</v>
      </c>
      <c r="D13492" s="1826" t="s">
        <v>40</v>
      </c>
      <c r="E13492" s="258">
        <v>0.02</v>
      </c>
      <c r="F13492" s="649">
        <v>7686</v>
      </c>
      <c r="G13492" s="701">
        <f t="shared" si="1075"/>
        <v>153.72</v>
      </c>
      <c r="H13492" s="1827"/>
    </row>
    <row r="13493" spans="1:8" ht="45">
      <c r="A13493" s="1828"/>
      <c r="B13493" s="1829"/>
      <c r="C13493" s="981" t="s">
        <v>174</v>
      </c>
      <c r="D13493" s="1826" t="s">
        <v>40</v>
      </c>
      <c r="E13493" s="258">
        <v>2</v>
      </c>
      <c r="F13493" s="649">
        <v>1115</v>
      </c>
      <c r="G13493" s="701">
        <f t="shared" si="1075"/>
        <v>2230</v>
      </c>
      <c r="H13493" s="1827"/>
    </row>
    <row r="13494" spans="1:8">
      <c r="A13494" s="1828"/>
      <c r="B13494" s="1829"/>
      <c r="C13494" s="981" t="s">
        <v>175</v>
      </c>
      <c r="D13494" s="1826" t="s">
        <v>40</v>
      </c>
      <c r="E13494" s="258">
        <v>0.01</v>
      </c>
      <c r="F13494" s="649">
        <v>24980</v>
      </c>
      <c r="G13494" s="701">
        <f t="shared" si="1075"/>
        <v>249.8</v>
      </c>
      <c r="H13494" s="1827"/>
    </row>
    <row r="13495" spans="1:8">
      <c r="A13495" s="1828"/>
      <c r="B13495" s="1829"/>
      <c r="C13495" s="981" t="s">
        <v>33</v>
      </c>
      <c r="D13495" s="1826" t="s">
        <v>39</v>
      </c>
      <c r="E13495" s="258">
        <v>0.2</v>
      </c>
      <c r="F13495" s="649">
        <v>800</v>
      </c>
      <c r="G13495" s="701">
        <f t="shared" si="1075"/>
        <v>160</v>
      </c>
      <c r="H13495" s="1827"/>
    </row>
    <row r="13496" spans="1:8">
      <c r="A13496" s="1828"/>
      <c r="B13496" s="1829"/>
      <c r="C13496" s="981" t="s">
        <v>31</v>
      </c>
      <c r="D13496" s="1826" t="s">
        <v>98</v>
      </c>
      <c r="E13496" s="258">
        <v>0.1</v>
      </c>
      <c r="F13496" s="668">
        <v>350</v>
      </c>
      <c r="G13496" s="701">
        <f t="shared" si="1075"/>
        <v>35</v>
      </c>
      <c r="H13496" s="1827"/>
    </row>
    <row r="13497" spans="1:8" ht="45">
      <c r="A13497" s="1828"/>
      <c r="B13497" s="1829"/>
      <c r="C13497" s="981" t="s">
        <v>5371</v>
      </c>
      <c r="D13497" s="1826" t="s">
        <v>75</v>
      </c>
      <c r="E13497" s="258">
        <v>1E-3</v>
      </c>
      <c r="F13497" s="649">
        <v>710661</v>
      </c>
      <c r="G13497" s="701">
        <f t="shared" si="1075"/>
        <v>710.66100000000006</v>
      </c>
      <c r="H13497" s="1827"/>
    </row>
    <row r="13498" spans="1:8">
      <c r="A13498" s="1828"/>
      <c r="B13498" s="699" t="s">
        <v>35</v>
      </c>
      <c r="C13498" s="744"/>
      <c r="D13498" s="103"/>
      <c r="E13498" s="608"/>
      <c r="F13498" s="429"/>
      <c r="G13498" s="1533">
        <f>SUM(G13486:G13497)</f>
        <v>11214.217000000001</v>
      </c>
      <c r="H13498" s="103"/>
    </row>
    <row r="13499" spans="1:8" s="6" customFormat="1" ht="30">
      <c r="A13499" s="1312"/>
      <c r="B13499" s="38" t="s">
        <v>6201</v>
      </c>
      <c r="C13499" s="981" t="s">
        <v>41</v>
      </c>
      <c r="D13499" s="1826" t="s">
        <v>39</v>
      </c>
      <c r="E13499" s="258">
        <v>0.01</v>
      </c>
      <c r="F13499" s="649">
        <v>1995</v>
      </c>
      <c r="G13499" s="649">
        <f>E13499*F13499</f>
        <v>19.95</v>
      </c>
      <c r="H13499" s="1826"/>
    </row>
    <row r="13500" spans="1:8" s="6" customFormat="1">
      <c r="A13500" s="1312"/>
      <c r="B13500" s="89"/>
      <c r="C13500" s="981" t="s">
        <v>26</v>
      </c>
      <c r="D13500" s="1826" t="s">
        <v>98</v>
      </c>
      <c r="E13500" s="257">
        <v>1E-3</v>
      </c>
      <c r="F13500" s="649">
        <v>67687</v>
      </c>
      <c r="G13500" s="649">
        <f t="shared" ref="G13500:G13516" si="1076">E13500*F13500</f>
        <v>67.686999999999998</v>
      </c>
      <c r="H13500" s="1826"/>
    </row>
    <row r="13501" spans="1:8" s="6" customFormat="1">
      <c r="A13501" s="1312"/>
      <c r="B13501" s="89"/>
      <c r="C13501" s="981" t="s">
        <v>44</v>
      </c>
      <c r="D13501" s="1826" t="s">
        <v>98</v>
      </c>
      <c r="E13501" s="257">
        <v>1E-3</v>
      </c>
      <c r="F13501" s="649">
        <v>69797</v>
      </c>
      <c r="G13501" s="649">
        <f t="shared" si="1076"/>
        <v>69.796999999999997</v>
      </c>
      <c r="H13501" s="1826"/>
    </row>
    <row r="13502" spans="1:8" s="6" customFormat="1">
      <c r="A13502" s="1312"/>
      <c r="B13502" s="89"/>
      <c r="C13502" s="981" t="s">
        <v>63</v>
      </c>
      <c r="D13502" s="1826" t="s">
        <v>98</v>
      </c>
      <c r="E13502" s="257">
        <v>1E-3</v>
      </c>
      <c r="F13502" s="649">
        <v>69797</v>
      </c>
      <c r="G13502" s="649">
        <f t="shared" si="1076"/>
        <v>69.796999999999997</v>
      </c>
      <c r="H13502" s="1826"/>
    </row>
    <row r="13503" spans="1:8" s="6" customFormat="1">
      <c r="A13503" s="1312"/>
      <c r="B13503" s="89"/>
      <c r="C13503" s="981" t="s">
        <v>68</v>
      </c>
      <c r="D13503" s="1826" t="s">
        <v>98</v>
      </c>
      <c r="E13503" s="257">
        <v>1E-3</v>
      </c>
      <c r="F13503" s="649">
        <v>158202</v>
      </c>
      <c r="G13503" s="649">
        <f t="shared" si="1076"/>
        <v>158.202</v>
      </c>
      <c r="H13503" s="1826"/>
    </row>
    <row r="13504" spans="1:8" s="6" customFormat="1">
      <c r="A13504" s="1312"/>
      <c r="B13504" s="89"/>
      <c r="C13504" s="981" t="s">
        <v>64</v>
      </c>
      <c r="D13504" s="1826" t="s">
        <v>98</v>
      </c>
      <c r="E13504" s="257">
        <v>1E-3</v>
      </c>
      <c r="F13504" s="649">
        <v>10500</v>
      </c>
      <c r="G13504" s="649">
        <f t="shared" si="1076"/>
        <v>10.5</v>
      </c>
      <c r="H13504" s="1826"/>
    </row>
    <row r="13505" spans="1:8" s="6" customFormat="1">
      <c r="A13505" s="1312"/>
      <c r="B13505" s="89"/>
      <c r="C13505" s="981" t="s">
        <v>66</v>
      </c>
      <c r="D13505" s="1826" t="s">
        <v>98</v>
      </c>
      <c r="E13505" s="257">
        <v>1E-3</v>
      </c>
      <c r="F13505" s="649">
        <v>80176</v>
      </c>
      <c r="G13505" s="649">
        <f t="shared" si="1076"/>
        <v>80.176000000000002</v>
      </c>
      <c r="H13505" s="1826"/>
    </row>
    <row r="13506" spans="1:8" s="6" customFormat="1">
      <c r="A13506" s="1312"/>
      <c r="B13506" s="89"/>
      <c r="C13506" s="981" t="s">
        <v>46</v>
      </c>
      <c r="D13506" s="1826" t="s">
        <v>29</v>
      </c>
      <c r="E13506" s="257">
        <v>1E-3</v>
      </c>
      <c r="F13506" s="671">
        <v>8468</v>
      </c>
      <c r="G13506" s="649">
        <f t="shared" si="1076"/>
        <v>8.468</v>
      </c>
      <c r="H13506" s="1826"/>
    </row>
    <row r="13507" spans="1:8" s="6" customFormat="1">
      <c r="A13507" s="1312"/>
      <c r="B13507" s="89"/>
      <c r="C13507" s="56" t="s">
        <v>72</v>
      </c>
      <c r="D13507" s="1826" t="s">
        <v>29</v>
      </c>
      <c r="E13507" s="257">
        <v>1E-3</v>
      </c>
      <c r="F13507" s="671">
        <v>74415</v>
      </c>
      <c r="G13507" s="649">
        <f t="shared" si="1076"/>
        <v>74.415000000000006</v>
      </c>
      <c r="H13507" s="1826"/>
    </row>
    <row r="13508" spans="1:8" s="6" customFormat="1">
      <c r="A13508" s="1312"/>
      <c r="B13508" s="88"/>
      <c r="C13508" s="981" t="s">
        <v>73</v>
      </c>
      <c r="D13508" s="1826" t="s">
        <v>39</v>
      </c>
      <c r="E13508" s="258">
        <v>1E-3</v>
      </c>
      <c r="F13508" s="671">
        <v>10500</v>
      </c>
      <c r="G13508" s="649">
        <f t="shared" si="1076"/>
        <v>10.5</v>
      </c>
      <c r="H13508" s="97"/>
    </row>
    <row r="13509" spans="1:8" s="6" customFormat="1">
      <c r="A13509" s="1312"/>
      <c r="B13509" s="12"/>
      <c r="C13509" s="981" t="s">
        <v>71</v>
      </c>
      <c r="D13509" s="1826" t="s">
        <v>98</v>
      </c>
      <c r="E13509" s="1058">
        <v>1E-3</v>
      </c>
      <c r="F13509" s="671">
        <v>48840</v>
      </c>
      <c r="G13509" s="649">
        <f t="shared" si="1076"/>
        <v>48.84</v>
      </c>
      <c r="H13509" s="1826"/>
    </row>
    <row r="13510" spans="1:8" s="6" customFormat="1">
      <c r="A13510" s="1312"/>
      <c r="B13510" s="89"/>
      <c r="C13510" s="981" t="s">
        <v>76</v>
      </c>
      <c r="D13510" s="1826" t="s">
        <v>39</v>
      </c>
      <c r="E13510" s="258">
        <v>1E-3</v>
      </c>
      <c r="F13510" s="649">
        <v>10500</v>
      </c>
      <c r="G13510" s="649">
        <f t="shared" si="1076"/>
        <v>10.5</v>
      </c>
      <c r="H13510" s="1826"/>
    </row>
    <row r="13511" spans="1:8" s="6" customFormat="1">
      <c r="A13511" s="1312"/>
      <c r="B13511" s="89"/>
      <c r="C13511" s="981" t="s">
        <v>45</v>
      </c>
      <c r="D13511" s="1826" t="s">
        <v>39</v>
      </c>
      <c r="E13511" s="258">
        <v>1E-3</v>
      </c>
      <c r="F13511" s="649">
        <v>82115</v>
      </c>
      <c r="G13511" s="649">
        <f t="shared" si="1076"/>
        <v>82.114999999999995</v>
      </c>
      <c r="H13511" s="1826"/>
    </row>
    <row r="13512" spans="1:8" s="6" customFormat="1">
      <c r="A13512" s="1312"/>
      <c r="B13512" s="89"/>
      <c r="C13512" s="981" t="s">
        <v>28</v>
      </c>
      <c r="D13512" s="1826" t="s">
        <v>29</v>
      </c>
      <c r="E13512" s="258">
        <v>0.01</v>
      </c>
      <c r="F13512" s="671">
        <v>316.39999999999998</v>
      </c>
      <c r="G13512" s="649">
        <f t="shared" si="1076"/>
        <v>3.1639999999999997</v>
      </c>
      <c r="H13512" s="1826"/>
    </row>
    <row r="13513" spans="1:8" s="6" customFormat="1">
      <c r="A13513" s="1312"/>
      <c r="B13513" s="89"/>
      <c r="C13513" s="981" t="s">
        <v>47</v>
      </c>
      <c r="D13513" s="1826" t="s">
        <v>29</v>
      </c>
      <c r="E13513" s="258">
        <v>0.01</v>
      </c>
      <c r="F13513" s="649">
        <v>366.25</v>
      </c>
      <c r="G13513" s="649">
        <f t="shared" si="1076"/>
        <v>3.6625000000000001</v>
      </c>
      <c r="H13513" s="1826"/>
    </row>
    <row r="13514" spans="1:8" s="6" customFormat="1">
      <c r="A13514" s="1312"/>
      <c r="B13514" s="89"/>
      <c r="C13514" s="981" t="s">
        <v>30</v>
      </c>
      <c r="D13514" s="1826" t="s">
        <v>29</v>
      </c>
      <c r="E13514" s="258">
        <v>0.01</v>
      </c>
      <c r="F13514" s="649">
        <v>650</v>
      </c>
      <c r="G13514" s="649">
        <f t="shared" si="1076"/>
        <v>6.5</v>
      </c>
      <c r="H13514" s="1826"/>
    </row>
    <row r="13515" spans="1:8" s="6" customFormat="1">
      <c r="A13515" s="1312"/>
      <c r="B13515" s="16"/>
      <c r="C13515" s="981" t="s">
        <v>31</v>
      </c>
      <c r="D13515" s="1826" t="s">
        <v>98</v>
      </c>
      <c r="E13515" s="258">
        <v>0.1</v>
      </c>
      <c r="F13515" s="649">
        <v>350</v>
      </c>
      <c r="G13515" s="649">
        <f t="shared" si="1076"/>
        <v>35</v>
      </c>
      <c r="H13515" s="97"/>
    </row>
    <row r="13516" spans="1:8" s="6" customFormat="1">
      <c r="A13516" s="1312"/>
      <c r="B13516" s="12"/>
      <c r="C13516" s="981" t="s">
        <v>33</v>
      </c>
      <c r="D13516" s="1826" t="s">
        <v>39</v>
      </c>
      <c r="E13516" s="258">
        <v>0.1</v>
      </c>
      <c r="F13516" s="649">
        <v>800</v>
      </c>
      <c r="G13516" s="649">
        <f t="shared" si="1076"/>
        <v>80</v>
      </c>
      <c r="H13516" s="1826"/>
    </row>
    <row r="13517" spans="1:8" s="6" customFormat="1">
      <c r="A13517" s="1312"/>
      <c r="B13517" s="88" t="s">
        <v>35</v>
      </c>
      <c r="C13517" s="1061"/>
      <c r="D13517" s="17"/>
      <c r="E13517" s="260"/>
      <c r="F13517" s="670"/>
      <c r="G13517" s="670">
        <f>SUM(G13499:G13516)</f>
        <v>839.27350000000001</v>
      </c>
      <c r="H13517" s="17"/>
    </row>
    <row r="13518" spans="1:8">
      <c r="A13518" s="2081" t="s">
        <v>6251</v>
      </c>
      <c r="B13518" s="2082" t="s">
        <v>5377</v>
      </c>
      <c r="C13518" s="303" t="s">
        <v>5055</v>
      </c>
      <c r="D13518" s="678" t="s">
        <v>40</v>
      </c>
      <c r="E13518" s="258">
        <v>2</v>
      </c>
      <c r="F13518" s="649">
        <f>4500/500</f>
        <v>9</v>
      </c>
      <c r="G13518" s="701">
        <f t="shared" ref="G13518:G13521" si="1077">E13518*F13518</f>
        <v>18</v>
      </c>
      <c r="H13518" s="1053"/>
    </row>
    <row r="13519" spans="1:8">
      <c r="A13519" s="2081"/>
      <c r="B13519" s="2082"/>
      <c r="C13519" s="425" t="s">
        <v>5056</v>
      </c>
      <c r="D13519" s="678" t="s">
        <v>40</v>
      </c>
      <c r="E13519" s="258">
        <v>0.01</v>
      </c>
      <c r="F13519" s="649">
        <v>21000</v>
      </c>
      <c r="G13519" s="701">
        <f t="shared" si="1077"/>
        <v>210</v>
      </c>
      <c r="H13519" s="1053"/>
    </row>
    <row r="13520" spans="1:8" ht="45">
      <c r="A13520" s="2081"/>
      <c r="B13520" s="2082"/>
      <c r="C13520" s="425" t="s">
        <v>5378</v>
      </c>
      <c r="D13520" s="1053" t="s">
        <v>40</v>
      </c>
      <c r="E13520" s="257">
        <v>0.02</v>
      </c>
      <c r="F13520" s="649">
        <v>60000</v>
      </c>
      <c r="G13520" s="701">
        <f t="shared" si="1077"/>
        <v>1200</v>
      </c>
      <c r="H13520" s="1053"/>
    </row>
    <row r="13521" spans="1:8">
      <c r="A13521" s="2081"/>
      <c r="B13521" s="2082"/>
      <c r="C13521" s="425" t="s">
        <v>5057</v>
      </c>
      <c r="D13521" s="678" t="s">
        <v>40</v>
      </c>
      <c r="E13521" s="258">
        <v>1</v>
      </c>
      <c r="F13521" s="649">
        <v>28</v>
      </c>
      <c r="G13521" s="701">
        <f t="shared" si="1077"/>
        <v>28</v>
      </c>
      <c r="H13521" s="1053"/>
    </row>
    <row r="13522" spans="1:8">
      <c r="A13522" s="2081"/>
      <c r="B13522" s="2082"/>
      <c r="C13522" s="425" t="s">
        <v>734</v>
      </c>
      <c r="D13522" s="678"/>
      <c r="E13522" s="258"/>
      <c r="F13522" s="649"/>
      <c r="G13522" s="1533">
        <f>SUM(G13518:G13521)</f>
        <v>1456</v>
      </c>
      <c r="H13522" s="1053"/>
    </row>
    <row r="13523" spans="1:8">
      <c r="A13523" s="160" t="s">
        <v>4774</v>
      </c>
      <c r="B13523" s="761" t="s">
        <v>4775</v>
      </c>
      <c r="C13523" s="810"/>
      <c r="D13523" s="821"/>
      <c r="E13523" s="810"/>
      <c r="F13523" s="881"/>
      <c r="G13523" s="826"/>
      <c r="H13523" s="821"/>
    </row>
    <row r="13524" spans="1:8" ht="66" customHeight="1">
      <c r="A13524" s="676" t="s">
        <v>4776</v>
      </c>
      <c r="B13524" s="525" t="s">
        <v>4777</v>
      </c>
      <c r="C13524" s="425" t="s">
        <v>4778</v>
      </c>
      <c r="D13524" s="678" t="s">
        <v>98</v>
      </c>
      <c r="E13524" s="258">
        <v>0.5</v>
      </c>
      <c r="F13524" s="649">
        <v>150</v>
      </c>
      <c r="G13524" s="701">
        <f>E13524*F13524</f>
        <v>75</v>
      </c>
      <c r="H13524" s="2107" t="s">
        <v>4779</v>
      </c>
    </row>
    <row r="13525" spans="1:8">
      <c r="A13525" s="676"/>
      <c r="B13525" s="525"/>
      <c r="C13525" s="425" t="s">
        <v>4780</v>
      </c>
      <c r="D13525" s="678" t="s">
        <v>592</v>
      </c>
      <c r="E13525" s="258">
        <v>4</v>
      </c>
      <c r="F13525" s="649">
        <v>130</v>
      </c>
      <c r="G13525" s="701">
        <f t="shared" ref="G13525:G13543" si="1078">E13525*F13525</f>
        <v>520</v>
      </c>
      <c r="H13525" s="2108"/>
    </row>
    <row r="13526" spans="1:8">
      <c r="A13526" s="676"/>
      <c r="B13526" s="525"/>
      <c r="C13526" s="425" t="s">
        <v>4781</v>
      </c>
      <c r="D13526" s="678" t="s">
        <v>592</v>
      </c>
      <c r="E13526" s="258">
        <v>20</v>
      </c>
      <c r="F13526" s="649">
        <v>5</v>
      </c>
      <c r="G13526" s="701">
        <f t="shared" si="1078"/>
        <v>100</v>
      </c>
      <c r="H13526" s="2108"/>
    </row>
    <row r="13527" spans="1:8">
      <c r="A13527" s="676"/>
      <c r="B13527" s="525"/>
      <c r="C13527" s="425" t="s">
        <v>4796</v>
      </c>
      <c r="D13527" s="678" t="s">
        <v>1661</v>
      </c>
      <c r="E13527" s="258">
        <v>115</v>
      </c>
      <c r="F13527" s="649">
        <v>0.57699999999999996</v>
      </c>
      <c r="G13527" s="701">
        <f t="shared" si="1078"/>
        <v>66.35499999999999</v>
      </c>
      <c r="H13527" s="2109"/>
    </row>
    <row r="13528" spans="1:8">
      <c r="A13528" s="676"/>
      <c r="B13528" s="525"/>
      <c r="C13528" s="425" t="s">
        <v>734</v>
      </c>
      <c r="D13528" s="678"/>
      <c r="E13528" s="258"/>
      <c r="F13528" s="649"/>
      <c r="G13528" s="1533">
        <f>SUM(G13524:G13527)</f>
        <v>761.35500000000002</v>
      </c>
      <c r="H13528" s="425"/>
    </row>
    <row r="13529" spans="1:8" ht="15" customHeight="1">
      <c r="A13529" s="676" t="s">
        <v>4783</v>
      </c>
      <c r="B13529" s="677" t="s">
        <v>4784</v>
      </c>
      <c r="C13529" s="425" t="s">
        <v>4778</v>
      </c>
      <c r="D13529" s="678" t="s">
        <v>98</v>
      </c>
      <c r="E13529" s="258">
        <v>0.5</v>
      </c>
      <c r="F13529" s="649">
        <v>150</v>
      </c>
      <c r="G13529" s="701">
        <f t="shared" si="1078"/>
        <v>75</v>
      </c>
      <c r="H13529" s="564" t="s">
        <v>4779</v>
      </c>
    </row>
    <row r="13530" spans="1:8">
      <c r="A13530" s="676"/>
      <c r="B13530" s="677"/>
      <c r="C13530" s="425" t="s">
        <v>4780</v>
      </c>
      <c r="D13530" s="678" t="s">
        <v>592</v>
      </c>
      <c r="E13530" s="258">
        <v>10</v>
      </c>
      <c r="F13530" s="649">
        <v>130</v>
      </c>
      <c r="G13530" s="701">
        <f t="shared" si="1078"/>
        <v>1300</v>
      </c>
      <c r="H13530" s="565"/>
    </row>
    <row r="13531" spans="1:8">
      <c r="A13531" s="676"/>
      <c r="B13531" s="677"/>
      <c r="C13531" s="425" t="s">
        <v>4781</v>
      </c>
      <c r="D13531" s="678" t="s">
        <v>592</v>
      </c>
      <c r="E13531" s="258">
        <v>25</v>
      </c>
      <c r="F13531" s="649">
        <v>5</v>
      </c>
      <c r="G13531" s="701">
        <f t="shared" si="1078"/>
        <v>125</v>
      </c>
      <c r="H13531" s="565"/>
    </row>
    <row r="13532" spans="1:8">
      <c r="A13532" s="676"/>
      <c r="B13532" s="677"/>
      <c r="C13532" s="425" t="s">
        <v>4796</v>
      </c>
      <c r="D13532" s="678" t="s">
        <v>1661</v>
      </c>
      <c r="E13532" s="258">
        <v>115</v>
      </c>
      <c r="F13532" s="649">
        <v>0.57699999999999996</v>
      </c>
      <c r="G13532" s="701">
        <f>E13532*F13532</f>
        <v>66.35499999999999</v>
      </c>
      <c r="H13532" s="566"/>
    </row>
    <row r="13533" spans="1:8">
      <c r="A13533" s="676"/>
      <c r="B13533" s="677"/>
      <c r="C13533" s="425" t="s">
        <v>734</v>
      </c>
      <c r="D13533" s="678"/>
      <c r="E13533" s="258"/>
      <c r="F13533" s="649"/>
      <c r="G13533" s="1533">
        <f>SUM(G13529:G13532)</f>
        <v>1566.355</v>
      </c>
      <c r="H13533" s="678"/>
    </row>
    <row r="13534" spans="1:8" ht="105">
      <c r="A13534" s="2087" t="s">
        <v>4785</v>
      </c>
      <c r="B13534" s="2090" t="s">
        <v>4786</v>
      </c>
      <c r="C13534" s="303" t="s">
        <v>4778</v>
      </c>
      <c r="D13534" s="678" t="s">
        <v>98</v>
      </c>
      <c r="E13534" s="258">
        <v>3.5</v>
      </c>
      <c r="F13534" s="649">
        <v>150</v>
      </c>
      <c r="G13534" s="701">
        <f t="shared" si="1078"/>
        <v>525</v>
      </c>
      <c r="H13534" s="564" t="s">
        <v>4779</v>
      </c>
    </row>
    <row r="13535" spans="1:8">
      <c r="A13535" s="2088"/>
      <c r="B13535" s="2091"/>
      <c r="C13535" s="425" t="s">
        <v>4780</v>
      </c>
      <c r="D13535" s="678" t="s">
        <v>592</v>
      </c>
      <c r="E13535" s="258">
        <v>6</v>
      </c>
      <c r="F13535" s="649">
        <v>130</v>
      </c>
      <c r="G13535" s="701">
        <f t="shared" si="1078"/>
        <v>780</v>
      </c>
      <c r="H13535" s="565"/>
    </row>
    <row r="13536" spans="1:8">
      <c r="A13536" s="2088"/>
      <c r="B13536" s="2091"/>
      <c r="C13536" s="425" t="s">
        <v>4781</v>
      </c>
      <c r="D13536" s="678" t="s">
        <v>592</v>
      </c>
      <c r="E13536" s="258">
        <v>40</v>
      </c>
      <c r="F13536" s="649">
        <v>5</v>
      </c>
      <c r="G13536" s="701">
        <f t="shared" si="1078"/>
        <v>200</v>
      </c>
      <c r="H13536" s="565"/>
    </row>
    <row r="13537" spans="1:8" ht="30">
      <c r="A13537" s="2088"/>
      <c r="B13537" s="2091"/>
      <c r="C13537" s="425" t="s">
        <v>4782</v>
      </c>
      <c r="D13537" s="678" t="s">
        <v>2426</v>
      </c>
      <c r="E13537" s="258">
        <v>0.2</v>
      </c>
      <c r="F13537" s="649">
        <v>4500</v>
      </c>
      <c r="G13537" s="701">
        <f>E13537*F13537</f>
        <v>900</v>
      </c>
      <c r="H13537" s="566"/>
    </row>
    <row r="13538" spans="1:8">
      <c r="A13538" s="2088"/>
      <c r="B13538" s="2091"/>
      <c r="C13538" s="425" t="s">
        <v>4796</v>
      </c>
      <c r="D13538" s="678" t="s">
        <v>1661</v>
      </c>
      <c r="E13538" s="258">
        <v>260</v>
      </c>
      <c r="F13538" s="649">
        <v>0.57699999999999996</v>
      </c>
      <c r="G13538" s="701">
        <f t="shared" si="1078"/>
        <v>150.01999999999998</v>
      </c>
      <c r="H13538" s="566"/>
    </row>
    <row r="13539" spans="1:8">
      <c r="A13539" s="2089"/>
      <c r="B13539" s="2092"/>
      <c r="C13539" s="425" t="s">
        <v>734</v>
      </c>
      <c r="D13539" s="678"/>
      <c r="E13539" s="258"/>
      <c r="F13539" s="649"/>
      <c r="G13539" s="1533">
        <f>SUM(G13534:G13538)</f>
        <v>2555.02</v>
      </c>
      <c r="H13539" s="678"/>
    </row>
    <row r="13540" spans="1:8" ht="105">
      <c r="A13540" s="2081" t="s">
        <v>4787</v>
      </c>
      <c r="B13540" s="2082" t="s">
        <v>4788</v>
      </c>
      <c r="C13540" s="303" t="s">
        <v>4778</v>
      </c>
      <c r="D13540" s="678" t="s">
        <v>98</v>
      </c>
      <c r="E13540" s="258">
        <v>0.5</v>
      </c>
      <c r="F13540" s="649">
        <v>150</v>
      </c>
      <c r="G13540" s="701">
        <f t="shared" si="1078"/>
        <v>75</v>
      </c>
      <c r="H13540" s="567" t="s">
        <v>4779</v>
      </c>
    </row>
    <row r="13541" spans="1:8">
      <c r="A13541" s="2081"/>
      <c r="B13541" s="2082"/>
      <c r="C13541" s="425" t="s">
        <v>4780</v>
      </c>
      <c r="D13541" s="678" t="s">
        <v>592</v>
      </c>
      <c r="E13541" s="258">
        <v>1</v>
      </c>
      <c r="F13541" s="649">
        <v>130</v>
      </c>
      <c r="G13541" s="701">
        <f t="shared" si="1078"/>
        <v>130</v>
      </c>
      <c r="H13541" s="568"/>
    </row>
    <row r="13542" spans="1:8">
      <c r="A13542" s="2081"/>
      <c r="B13542" s="2082"/>
      <c r="C13542" s="425" t="s">
        <v>4781</v>
      </c>
      <c r="D13542" s="678" t="s">
        <v>592</v>
      </c>
      <c r="E13542" s="258">
        <v>11</v>
      </c>
      <c r="F13542" s="649">
        <v>5</v>
      </c>
      <c r="G13542" s="701">
        <f t="shared" si="1078"/>
        <v>55</v>
      </c>
      <c r="H13542" s="568"/>
    </row>
    <row r="13543" spans="1:8">
      <c r="A13543" s="2081"/>
      <c r="B13543" s="2082"/>
      <c r="C13543" s="425" t="s">
        <v>4796</v>
      </c>
      <c r="D13543" s="678" t="s">
        <v>1661</v>
      </c>
      <c r="E13543" s="258">
        <v>6</v>
      </c>
      <c r="F13543" s="649">
        <v>0.57699999999999996</v>
      </c>
      <c r="G13543" s="701">
        <f t="shared" si="1078"/>
        <v>3.4619999999999997</v>
      </c>
      <c r="H13543" s="568"/>
    </row>
    <row r="13544" spans="1:8">
      <c r="A13544" s="2081"/>
      <c r="B13544" s="2082"/>
      <c r="C13544" s="425" t="s">
        <v>734</v>
      </c>
      <c r="D13544" s="678"/>
      <c r="E13544" s="258"/>
      <c r="F13544" s="649"/>
      <c r="G13544" s="1533">
        <f>SUM(G13540:G13543)</f>
        <v>263.46199999999999</v>
      </c>
      <c r="H13544" s="569"/>
    </row>
    <row r="13545" spans="1:8" ht="15.75">
      <c r="A13545" s="1144" t="s">
        <v>6023</v>
      </c>
      <c r="B13545" s="1608" t="s">
        <v>6180</v>
      </c>
      <c r="C13545" s="29"/>
      <c r="D13545" s="29"/>
      <c r="E13545" s="29"/>
      <c r="F13545" s="29"/>
      <c r="G13545" s="190"/>
      <c r="H13545" s="1323"/>
    </row>
    <row r="13546" spans="1:8" ht="45">
      <c r="A13546" s="1147" t="s">
        <v>6181</v>
      </c>
      <c r="B13546" s="38" t="s">
        <v>6179</v>
      </c>
      <c r="C13546" s="425" t="s">
        <v>5055</v>
      </c>
      <c r="D13546" s="1609" t="s">
        <v>40</v>
      </c>
      <c r="E13546" s="1609">
        <v>333</v>
      </c>
      <c r="F13546" s="1609">
        <v>9</v>
      </c>
      <c r="G13546" s="30">
        <f>E13546*F13546</f>
        <v>2997</v>
      </c>
      <c r="H13546" s="569"/>
    </row>
    <row r="13547" spans="1:8" ht="15.75">
      <c r="A13547" s="1147"/>
      <c r="B13547" s="38"/>
      <c r="C13547" s="425" t="s">
        <v>5056</v>
      </c>
      <c r="D13547" s="1609" t="s">
        <v>40</v>
      </c>
      <c r="E13547" s="607">
        <v>5.1500000000000001E-3</v>
      </c>
      <c r="F13547" s="1609">
        <v>21000</v>
      </c>
      <c r="G13547" s="30">
        <f>E13547*F13547</f>
        <v>108.15</v>
      </c>
      <c r="H13547" s="569"/>
    </row>
    <row r="13548" spans="1:8" ht="15.75">
      <c r="A13548" s="1147"/>
      <c r="B13548" s="87" t="s">
        <v>35</v>
      </c>
      <c r="C13548" s="700"/>
      <c r="D13548" s="103"/>
      <c r="E13548" s="103"/>
      <c r="F13548" s="103"/>
      <c r="G13548" s="34">
        <f>SUM(G13546:G13547)</f>
        <v>3105.15</v>
      </c>
      <c r="H13548" s="569"/>
    </row>
    <row r="13549" spans="1:8" ht="45">
      <c r="A13549" s="1147" t="s">
        <v>6182</v>
      </c>
      <c r="B13549" s="38" t="s">
        <v>6177</v>
      </c>
      <c r="C13549" s="425" t="s">
        <v>5055</v>
      </c>
      <c r="D13549" s="1609" t="s">
        <v>40</v>
      </c>
      <c r="E13549" s="1609">
        <v>333</v>
      </c>
      <c r="F13549" s="1609">
        <v>9</v>
      </c>
      <c r="G13549" s="30">
        <f>E13549*F13549</f>
        <v>2997</v>
      </c>
      <c r="H13549" s="569"/>
    </row>
    <row r="13550" spans="1:8" ht="15.75">
      <c r="A13550" s="1147"/>
      <c r="B13550" s="38"/>
      <c r="C13550" s="425" t="s">
        <v>5056</v>
      </c>
      <c r="D13550" s="1609" t="s">
        <v>40</v>
      </c>
      <c r="E13550" s="607">
        <v>5.1500000000000001E-3</v>
      </c>
      <c r="F13550" s="1609">
        <v>21000</v>
      </c>
      <c r="G13550" s="30">
        <f>E13550*F13550</f>
        <v>108.15</v>
      </c>
      <c r="H13550" s="569"/>
    </row>
    <row r="13551" spans="1:8" ht="15.75">
      <c r="A13551" s="1147"/>
      <c r="B13551" s="87" t="s">
        <v>35</v>
      </c>
      <c r="C13551" s="700"/>
      <c r="D13551" s="103"/>
      <c r="E13551" s="103"/>
      <c r="F13551" s="103"/>
      <c r="G13551" s="34">
        <f>SUM(G13549:G13550)</f>
        <v>3105.15</v>
      </c>
      <c r="H13551" s="569"/>
    </row>
    <row r="13552" spans="1:8" ht="45">
      <c r="A13552" s="1147" t="s">
        <v>6183</v>
      </c>
      <c r="B13552" s="38" t="s">
        <v>6176</v>
      </c>
      <c r="C13552" s="425" t="s">
        <v>5055</v>
      </c>
      <c r="D13552" s="1609" t="s">
        <v>40</v>
      </c>
      <c r="E13552" s="1609">
        <v>333</v>
      </c>
      <c r="F13552" s="1609">
        <v>9</v>
      </c>
      <c r="G13552" s="30">
        <f>E13552*F13552</f>
        <v>2997</v>
      </c>
      <c r="H13552" s="569"/>
    </row>
    <row r="13553" spans="1:8" ht="15.75">
      <c r="A13553" s="1147"/>
      <c r="B13553" s="38"/>
      <c r="C13553" s="425" t="s">
        <v>5056</v>
      </c>
      <c r="D13553" s="1609" t="s">
        <v>40</v>
      </c>
      <c r="E13553" s="607">
        <v>5.1500000000000001E-3</v>
      </c>
      <c r="F13553" s="1609">
        <v>21000</v>
      </c>
      <c r="G13553" s="30">
        <f>E13553*F13553</f>
        <v>108.15</v>
      </c>
      <c r="H13553" s="569"/>
    </row>
    <row r="13554" spans="1:8" ht="15.75">
      <c r="A13554" s="1147"/>
      <c r="B13554" s="87" t="s">
        <v>35</v>
      </c>
      <c r="C13554" s="700"/>
      <c r="D13554" s="103"/>
      <c r="E13554" s="103"/>
      <c r="F13554" s="103"/>
      <c r="G13554" s="34">
        <f>SUM(G13552:G13553)</f>
        <v>3105.15</v>
      </c>
      <c r="H13554" s="569"/>
    </row>
    <row r="13555" spans="1:8" s="1117" customFormat="1" ht="100.5" customHeight="1">
      <c r="A13555" s="1148" t="s">
        <v>6185</v>
      </c>
      <c r="B13555" s="1129" t="s">
        <v>5405</v>
      </c>
      <c r="C13555" s="32" t="s">
        <v>5518</v>
      </c>
      <c r="D13555" s="32" t="s">
        <v>40</v>
      </c>
      <c r="E13555" s="32">
        <v>1</v>
      </c>
      <c r="F13555" s="32">
        <v>120</v>
      </c>
      <c r="G13555" s="107">
        <f t="shared" ref="G13555" si="1079">E13555*F13555</f>
        <v>120</v>
      </c>
      <c r="H13555" s="1154"/>
    </row>
    <row r="13556" spans="1:8" s="1331" customFormat="1" ht="15.75">
      <c r="A13556" s="1199"/>
      <c r="B13556" s="1199"/>
      <c r="C13556" s="32" t="s">
        <v>5501</v>
      </c>
      <c r="D13556" s="32" t="s">
        <v>5502</v>
      </c>
      <c r="E13556" s="32">
        <v>150</v>
      </c>
      <c r="F13556" s="32">
        <f>4500/500</f>
        <v>9</v>
      </c>
      <c r="G13556" s="107">
        <f>E13556*F13556/500</f>
        <v>2.7</v>
      </c>
      <c r="H13556" s="1190"/>
    </row>
    <row r="13557" spans="1:8" s="1331" customFormat="1" ht="15.75">
      <c r="A13557" s="1199"/>
      <c r="B13557" s="1191" t="s">
        <v>579</v>
      </c>
      <c r="C13557" s="32"/>
      <c r="D13557" s="32"/>
      <c r="E13557" s="32"/>
      <c r="F13557" s="32"/>
      <c r="G13557" s="290">
        <f>SUM(G13555:G13556)</f>
        <v>122.7</v>
      </c>
      <c r="H13557" s="1190"/>
    </row>
    <row r="13558" spans="1:8" s="1331" customFormat="1" ht="15.75">
      <c r="A13558" s="1145" t="s">
        <v>5436</v>
      </c>
      <c r="B13558" s="1608" t="s">
        <v>6186</v>
      </c>
      <c r="C13558" s="1122"/>
      <c r="D13558" s="1123"/>
      <c r="E13558" s="1123"/>
      <c r="F13558" s="1325"/>
      <c r="G13558" s="1325"/>
      <c r="H13558" s="1686"/>
    </row>
    <row r="13559" spans="1:8" s="1117" customFormat="1" ht="31.5">
      <c r="A13559" s="1144"/>
      <c r="B13559" s="1608" t="s">
        <v>5406</v>
      </c>
      <c r="C13559" s="1413" t="s">
        <v>5501</v>
      </c>
      <c r="D13559" s="1413" t="s">
        <v>5502</v>
      </c>
      <c r="E13559" s="1413">
        <v>150</v>
      </c>
      <c r="F13559" s="1413">
        <f>4500/500</f>
        <v>9</v>
      </c>
      <c r="G13559" s="1677">
        <f>E13559*F13559/500</f>
        <v>2.7</v>
      </c>
      <c r="H13559" s="1158"/>
    </row>
    <row r="13560" spans="1:8" s="1331" customFormat="1" ht="15.75">
      <c r="A13560" s="1199"/>
      <c r="B13560" s="1191" t="s">
        <v>579</v>
      </c>
      <c r="C13560" s="32"/>
      <c r="D13560" s="32"/>
      <c r="E13560" s="32"/>
      <c r="F13560" s="32"/>
      <c r="G13560" s="290">
        <f>G13559</f>
        <v>2.7</v>
      </c>
      <c r="H13560" s="1190"/>
    </row>
  </sheetData>
  <autoFilter ref="A13:H13560"/>
  <mergeCells count="83">
    <mergeCell ref="A13518:A13522"/>
    <mergeCell ref="B13518:B13522"/>
    <mergeCell ref="F12962:H12962"/>
    <mergeCell ref="H13524:H13527"/>
    <mergeCell ref="B12617:C12617"/>
    <mergeCell ref="E12617:F12617"/>
    <mergeCell ref="B12962:E12962"/>
    <mergeCell ref="B12614:C12614"/>
    <mergeCell ref="H11180:H11181"/>
    <mergeCell ref="H11183:H11186"/>
    <mergeCell ref="H11188:H11191"/>
    <mergeCell ref="H11193:H11198"/>
    <mergeCell ref="H11246:H11254"/>
    <mergeCell ref="F12614:G12614"/>
    <mergeCell ref="H11172:H11175"/>
    <mergeCell ref="H11177:H11178"/>
    <mergeCell ref="A11267:A11275"/>
    <mergeCell ref="B11267:B11275"/>
    <mergeCell ref="H11267:H11276"/>
    <mergeCell ref="H11145:H11148"/>
    <mergeCell ref="H11150:H11153"/>
    <mergeCell ref="H11156:H11159"/>
    <mergeCell ref="H11164:H11166"/>
    <mergeCell ref="H11167:H11170"/>
    <mergeCell ref="H11128:H11130"/>
    <mergeCell ref="H11131:H11133"/>
    <mergeCell ref="H11134:H11136"/>
    <mergeCell ref="H11137:H11139"/>
    <mergeCell ref="H11140:H11143"/>
    <mergeCell ref="H11102:H11104"/>
    <mergeCell ref="H11105:H11118"/>
    <mergeCell ref="H11119:H11121"/>
    <mergeCell ref="H11122:H11124"/>
    <mergeCell ref="H11125:H11127"/>
    <mergeCell ref="F1:H1"/>
    <mergeCell ref="F2:H2"/>
    <mergeCell ref="F3:H3"/>
    <mergeCell ref="F4:H4"/>
    <mergeCell ref="A6:H6"/>
    <mergeCell ref="A7:H7"/>
    <mergeCell ref="B1470:B1480"/>
    <mergeCell ref="B1482:B1491"/>
    <mergeCell ref="B1493:B1502"/>
    <mergeCell ref="B1504:B1515"/>
    <mergeCell ref="A9:H9"/>
    <mergeCell ref="A10:H10"/>
    <mergeCell ref="A11:A12"/>
    <mergeCell ref="B11:B12"/>
    <mergeCell ref="C11:C12"/>
    <mergeCell ref="D11:D12"/>
    <mergeCell ref="E11:G11"/>
    <mergeCell ref="A13540:A13544"/>
    <mergeCell ref="B13540:B13544"/>
    <mergeCell ref="B14:C14"/>
    <mergeCell ref="B15:C15"/>
    <mergeCell ref="A13534:A13539"/>
    <mergeCell ref="B13534:B13539"/>
    <mergeCell ref="B1610:B1622"/>
    <mergeCell ref="B1624:B1631"/>
    <mergeCell ref="B1633:B1645"/>
    <mergeCell ref="B1697:B1717"/>
    <mergeCell ref="B1719:B1729"/>
    <mergeCell ref="B1647:B1659"/>
    <mergeCell ref="B1661:B1673"/>
    <mergeCell ref="B1675:B1684"/>
    <mergeCell ref="B1686:B1695"/>
    <mergeCell ref="B1576:B1591"/>
    <mergeCell ref="B12615:F12615"/>
    <mergeCell ref="H4825:H4828"/>
    <mergeCell ref="B1593:B1608"/>
    <mergeCell ref="B1517:B1528"/>
    <mergeCell ref="B1530:B1539"/>
    <mergeCell ref="B1541:B1550"/>
    <mergeCell ref="B1563:B1574"/>
    <mergeCell ref="B1552:B1561"/>
    <mergeCell ref="H11041:H11049"/>
    <mergeCell ref="H11050:H11056"/>
    <mergeCell ref="H11057:H11065"/>
    <mergeCell ref="H11066:H11071"/>
    <mergeCell ref="H11072:H11080"/>
    <mergeCell ref="H11081:H11086"/>
    <mergeCell ref="H11087:H11094"/>
    <mergeCell ref="H11095:H11101"/>
  </mergeCells>
  <dataValidations count="3">
    <dataValidation type="decimal" operator="greaterThan" allowBlank="1" showInputMessage="1" showErrorMessage="1" errorTitle="Введите число!" error="Внимание, в данную ячейку допускается воодить только ЦИФРЫ! Не допускается ввод букв, символов и пробелов." sqref="E11220 E11188 E11150:E11151 E11223 E11200 E11203 E11208 E11211 E11214 E11217 E11119 E11105 E11267:E11270 E11140 E11122 E11134 E11128 E11137 E11125 E11131 E11062 E11102 E11164 E11177 E11180 E11167 E11183 E11193:E11194 E11145 E11172 E11072:E11075 E11054 E11050 E11057 E11156 E11094:E11098 E11087:E11090 E11236:E11239 E11264 E11256 E11261 E11246:E11249 E11232 E12870 IR12870 SN12870 ACJ12870 AMF12870 AWB12870 BFX12870 BPT12870 BZP12870 CJL12870 CTH12870 DDD12870 DMZ12870 DWV12870 EGR12870 EQN12870 FAJ12870 FKF12870 FUB12870 GDX12870 GNT12870 GXP12870 HHL12870 HRH12870 IBD12870 IKZ12870 IUV12870 JER12870 JON12870 JYJ12870 KIF12870 KSB12870 LBX12870 LLT12870 LVP12870 MFL12870 MPH12870 MZD12870 NIZ12870 NSV12870 OCR12870 OMN12870 OWJ12870 PGF12870 PQB12870 PZX12870 QJT12870 QTP12870 RDL12870 RNH12870 RXD12870 SGZ12870 SQV12870 TAR12870 TKN12870 TUJ12870 UEF12870 UOB12870 UXX12870 VHT12870 VRP12870 WBL12870 WLH12870 WVD12870 E12873 IR12873 SN12873 ACJ12873 AMF12873 AWB12873 BFX12873 BPT12873 BZP12873 CJL12873 CTH12873 DDD12873 DMZ12873 DWV12873 EGR12873 EQN12873 FAJ12873 FKF12873 FUB12873 GDX12873 GNT12873 GXP12873 HHL12873 HRH12873 IBD12873 IKZ12873 IUV12873 JER12873 JON12873 JYJ12873 KIF12873 KSB12873 LBX12873 LLT12873 LVP12873 MFL12873 MPH12873 MZD12873 NIZ12873 NSV12873 OCR12873 OMN12873 OWJ12873 PGF12873 PQB12873 PZX12873 QJT12873 QTP12873 RDL12873 RNH12873 RXD12873 SGZ12873 SQV12873 TAR12873 TKN12873 TUJ12873 UEF12873 UOB12873 UXX12873 VHT12873 VRP12873 WBL12873 WLH12873 WVD12873">
      <formula1>0</formula1>
    </dataValidation>
    <dataValidation type="decimal" operator="greaterThan" allowBlank="1" showInputMessage="1" showErrorMessage="1" errorTitle="Введите число!" error="Внимание, в данную ячейку допускается воодить только ЦИФРЫ! Не допускается вводить буквы, символы или пробелы." sqref="E1587:F1587 F5470 E5799:F5799 E5758 E5739:F5739 E1667:F1667 E5814:F5814 E5817 E5917:F5917 E5920 E5473:F5473 E5470:E5471 E5451:F5451 E5021:F5021 E5058 E5059:F5059 E6341 E6318:F6318 E6342:F6342 E6281 E1639:F1639 E1652 E1563:E1569 E1624:E1626 E1576:E1586 E1653:F1653 E1655:F1655 E1627:F1627 E5500:F5500 E5560 E5089 E5900:F5900 E5951 E5974 E5950:F5950 E5975:F5975 E5865:F5865 E5499 E5780 E5757:F5757 E6255:F6255 E6282:F6282 E1678:F1678 E1552:E1556 E1725:F1725 E5543:F5543 E5561:F5561 E5541:F5541 E5544 E5072:F5072 E5090:F5090 E5122:F5122 E5759:F5759 E5517:F5517 E5537 E5580 E1604:F1604 E1610:E1617 E5040 E1618:F1618 E5073 E5057:F5057 E5074:F5074 E5141:F5141 E5559:F5559 E5581:F5581 E5452 E5425:F5425 E5781:F5781 E6068:F6068 E6066:E6067 E6055:F6055 E5997:F5997 F6066 E1679 E1689:F1689 E1701:E1713 E5139 E5135 E5108 E5816:F5816 E5840:F5840 E5838 E6158:F6158 E5607 E6054 E6086 E6039:F6039 E6070:E6071 E5088:F5088 E5109:F5109 E5138:F5138 E5453:F5453 E5382:F5382 E5606:F5606 E6121 E6106:F6106 E6087:F6087 E1714:F1714 E5107:F5107 E5190:F5190 E5227 E5179:F5179 E5039:F5039 E5042:F5042 E5579:F5579 E1690 E5426 E5405:F5405 E5834 E5740 E5901 E5882:F5882 E5902:F5902 E5935 F6070 E6053:F6053 E6085:F6085 E6340:F6340 F6390 E6436:F6436 E6385:F6385 E6506:F6506 E6016:F6016 E6520:F6520 E6544:F6544 E6136:F6136 E6642:F6642 E6197 E6198:F6198 E6409:F6409 E6459:F6459 E6256 E5120:F5120 E5124 E5022 E5188:F5188 E5191 E5252:F5252 E5297:F5297 E5298 E5427:F5427 E5518 E5498:F5498 E5715:F5715 E5741:F5741 E5680:F5680 E6179:F6179 E6213 E6196:F6196 E6669:F6669 E6485 E6626:F6626 E1723:F1723 E1640 E5164:F5164 E5175 E5355:F5355 E5356 E5340:F5340 E5519:F5519 E5645:F5645 E5626:F5626 E5837:F5837 E5716 E5699:F5699 E5919:F5919 E5936:F5936 E5998 E5973:F5973 E5934:F5934 E6137 E6120:F6120 E5952:F5952 E6212:F6212 E6138:F6138 E6122:F6122 E6234:F6234 E6257:F6257 E6638 E6561:F6562 E6579:F6580 E1654 E1593:E1603 E5176:F5176 E5228:F5228 E5253 E5274:F5274 E5357:F5357 E5341 E6235 E6299 E6627 E6604:F6604 E5717:F5717 E5800 E1724 E1669:F1669 E1680:F1680 E1691:F1691 E1688 E4995:F4995 E5779:F5779 E5801:F5801 E6214:F6214 E6767:F6767 E1504:E1510 E1511:F1511 E1524:F1524 E1493:E1497 F1442 E1432:E1434 E1470:E1473 E1487:F1487 E1464:F1464 E1482:E1486 E1498:F1498 E1475 E1462:E1463 F30 E1535:F1535 E1517:E1523 E1419:F1419 E1454:E1455 F1449 E1456:F1456 E1412:F1412 E1448:E1449 E1440:E1442 F1433 E1530:E1534 E1349 E61:E62 E55:E56 E40 E7417 F36 F23 E35:E37 E30:E31 E17 E23:E24 F85 E16:F16 E11445:F11445 E1476:F1476 F104 E1546:F1546 E42 E73:E74 F93 E6726 F73 E104:E105 F61 E1541:E1545 F66 E93:E94 F55 E83:E86 E7418:F7418 E41:F41 E66:E67 F946:F947 F362:F363 E815:E817 E1114 F1208 E1191:F1191 E1216:E1217 E1208:E1209 E1149:E1150 F562:F563 E857:E858 F913 E709:E711 E946:E948 F920 E931:E932 E908:E909 F1003 E988 F1093 F896 F1116 F1108 E1048:F1048 E1116:E1117 E1083 E1011:E1012 E1058:E1059 F1074 E1080:E1081 E1108:E1109 E1082:F1082 E1093:E1094 F1058 E1025:F1025 E1074:E1075 F1035 F1011 E1035:E1036 E995:E996 F995 F971 E1003:E1004 E979:F979 F963 E955:F955 E980 E963:E964 E971:E972 F931 F484 E785 E853:F853 E937:F937 E938 E942 F908 E881:F882 E920:E921 E869:F869 E896:E897 E883 E846:E847 E838:E839 F830 F784 E804:E805 F777 E6707:F6707 F766 E715:E716 F745 E777:E778 F737 E766:E767 F725 E745:E746 E703:E705 E735:E738 F710 F694 E1243 E1237:F1237 E1238 E1225:F1225 F1178 F508:F509 E464:F464 E6382 E6489:F6489 F312 E6523:F6523 E1377:F1377 E1389:F1389 F816 E387:E388 E377 F449 E1200:F1200 F1216 F1170 E394 F1149 E1178:E1179 E1307 E1170:E1171 F718 F704 E718:E719 F463 F687 E681:F681 F623 F699 E682 E687:E688 E371:E372 F1285 F1276 F1231 E1242:F1242 E1236 E1231:E1232 F1159 E1159:E1160 F846 F838 F894 E893:E894 E725:E726 F823 F804 E6727:F6727 E830:E831 E823:E824 E6706 E623:E624 E607:F607 E615:F615 F594 F565 E544:F544 F532 F524 E6688:F6688 E1262:F1262 E1285:E1286 F275 E286:E287 F954 E698:E700 E532:E533 E496:E499 E474:E475 E362:E364 F336 E347:E348 E324:E325 F575 E616 E594:E595 E1313:F1313 E586:F586 E587 E553:F553 E575:E576 E565:E566 F559 F498 E529:E530 E524:E525 F490 E509:E510 F474 E6521 E490:E491 E6577 E6560 E6750:F6750 E6816:F6816 E6793:F6793 F1146:F1147 E114:E115 F114 F125 E125:E126 E153:E154 F153 F165 F148 F347 F135 E148:E149 E353:F353 E354 E358 F324 F298 E336:E337 F329:F330 F286 E135:E136 E311:E313 F264 E298:E299 F250 F228 E275:E276 F218 E264:E265 F239 E250:E251 F194 E239:E240 E235:F235 F182 E227:E229 E218:E219 F209 F857 F175 E193:E195 E6705:F6705 E798:E800 E182:E183 E188:E191 E175:E176 E6751 E6725:F6725 F798 E7416:F7416 F756 F47 E756:E757 E1276:E1277 F472 E694:E695 F916:F917 F332:F333 F1143 E46:E48 E1396:F1396 E164:E166 E629:E631 E208:E210 E199:E206 F630 E993 E1009 E1364:F1364 E1666 E1677 E1668 E1638 E1641:F1641 E1557:F1557 E1570:F1570 E6280:F6280 E6300:F6300 E6320:F6320 E6412:F6412 E6410 E6319 E6298:F6298 E6236:F6236 E6363:F6363 E6388:F6388 E6386 E6390:E6391 F419 E396 F403 E441:F441 F451 F427 E451:E452 E425:E428 F411 E419:E420 E409:E412 F386:F387 F379 E403:E404 F370:F371 E379:E380 E1293:F1293 E1305:F1305 E1404:F1404 E1137:F1137 E1128:F1128 F1342 E1342:E1343 E1426:F1426 E639:F639 E648:F648 E657:F657 E666:F666 E675:F675">
      <formula1>0</formula1>
    </dataValidation>
    <dataValidation allowBlank="1" showInputMessage="1" showErrorMessage="1" prompt="Введите наименование на гос.языке" sqref="C53 C192 C1145 C844 C836 C856 C716 C561 C282:C284 C271:C273 C238 C224 C215:C216 C246:C248 C207"/>
  </dataValidations>
  <pageMargins left="0.70866141732283472" right="0.70866141732283472" top="0.74803149606299213" bottom="0.74803149606299213" header="0.31496062992125984" footer="0.31496062992125984"/>
  <pageSetup paperSize="9" scale="90" orientation="landscape"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578"/>
  <sheetViews>
    <sheetView workbookViewId="0">
      <pane ySplit="9" topLeftCell="A1519" activePane="bottomLeft" state="frozen"/>
      <selection pane="bottomLeft" activeCell="A1525" sqref="A1525:A1528"/>
    </sheetView>
  </sheetViews>
  <sheetFormatPr defaultColWidth="10" defaultRowHeight="15"/>
  <cols>
    <col min="1" max="1" width="8.42578125" style="5" customWidth="1"/>
    <col min="2" max="2" width="52.5703125" style="1507" customWidth="1"/>
    <col min="3" max="3" width="21.140625" style="1466" customWidth="1"/>
    <col min="4" max="4" width="10.140625" style="1466" customWidth="1"/>
    <col min="5" max="5" width="19.140625" style="1466" customWidth="1"/>
    <col min="6" max="6" width="15.140625" style="1466" customWidth="1"/>
    <col min="7" max="7" width="13" style="1466" customWidth="1"/>
    <col min="8" max="8" width="10" style="684" customWidth="1"/>
    <col min="9" max="9" width="14.28515625" style="684" customWidth="1"/>
    <col min="10" max="10" width="13.85546875" style="684" customWidth="1"/>
    <col min="11" max="19" width="10" style="287" customWidth="1"/>
    <col min="20" max="16384" width="10" style="197"/>
  </cols>
  <sheetData>
    <row r="1" spans="1:19" s="381" customFormat="1" ht="24" customHeight="1">
      <c r="A1" s="2112" t="s">
        <v>358</v>
      </c>
      <c r="B1" s="2112"/>
      <c r="C1" s="2112"/>
      <c r="D1" s="2112"/>
      <c r="E1" s="2112"/>
      <c r="F1" s="2112"/>
      <c r="G1" s="2112"/>
      <c r="H1" s="2112"/>
      <c r="I1" s="2112"/>
      <c r="J1" s="2112"/>
      <c r="K1" s="1318"/>
      <c r="L1" s="1318"/>
      <c r="M1" s="1318"/>
      <c r="N1" s="1318"/>
      <c r="O1" s="1318"/>
      <c r="P1" s="1318"/>
      <c r="Q1" s="1318"/>
      <c r="R1" s="1318"/>
      <c r="S1" s="1318"/>
    </row>
    <row r="2" spans="1:19" s="381" customFormat="1" ht="25.5" customHeight="1">
      <c r="A2" s="2113" t="s">
        <v>359</v>
      </c>
      <c r="B2" s="2113"/>
      <c r="C2" s="2113"/>
      <c r="D2" s="2113"/>
      <c r="E2" s="2113"/>
      <c r="F2" s="2113"/>
      <c r="G2" s="2113"/>
      <c r="H2" s="2113"/>
      <c r="I2" s="2113"/>
      <c r="J2" s="2113"/>
      <c r="K2" s="1318"/>
      <c r="L2" s="1318"/>
      <c r="M2" s="1318"/>
      <c r="N2" s="1318"/>
      <c r="O2" s="1318"/>
      <c r="P2" s="1318"/>
      <c r="Q2" s="1318"/>
      <c r="R2" s="1318"/>
      <c r="S2" s="1318"/>
    </row>
    <row r="3" spans="1:19" s="381" customFormat="1" ht="42.75" customHeight="1">
      <c r="A3" s="2114" t="s">
        <v>6</v>
      </c>
      <c r="B3" s="2114"/>
      <c r="C3" s="2114"/>
      <c r="D3" s="2114"/>
      <c r="E3" s="2114"/>
      <c r="F3" s="2114"/>
      <c r="G3" s="2114"/>
      <c r="H3" s="2114"/>
      <c r="I3" s="2114"/>
      <c r="J3" s="2114"/>
      <c r="K3" s="1318"/>
      <c r="L3" s="1318"/>
      <c r="M3" s="1318"/>
      <c r="N3" s="1318"/>
      <c r="O3" s="1318"/>
      <c r="P3" s="1318"/>
      <c r="Q3" s="1318"/>
      <c r="R3" s="1318"/>
      <c r="S3" s="1318"/>
    </row>
    <row r="4" spans="1:19" s="381" customFormat="1" ht="15.75" hidden="1" customHeight="1">
      <c r="A4" s="5"/>
      <c r="B4" s="1317"/>
      <c r="C4" s="1446"/>
      <c r="D4" s="1446"/>
      <c r="E4" s="1446"/>
      <c r="F4" s="1447"/>
      <c r="G4" s="1447"/>
      <c r="H4" s="1447"/>
      <c r="I4" s="1447"/>
      <c r="J4" s="1448">
        <v>4</v>
      </c>
      <c r="K4" s="1318"/>
      <c r="L4" s="1318"/>
      <c r="M4" s="1318"/>
      <c r="N4" s="1318"/>
      <c r="O4" s="1318"/>
      <c r="P4" s="1318"/>
      <c r="Q4" s="1318"/>
      <c r="R4" s="1318"/>
      <c r="S4" s="1318"/>
    </row>
    <row r="5" spans="1:19" s="381" customFormat="1" ht="16.5" hidden="1" customHeight="1">
      <c r="A5" s="5"/>
      <c r="B5" s="1317"/>
      <c r="C5" s="1446"/>
      <c r="D5" s="1446"/>
      <c r="E5" s="1446"/>
      <c r="F5" s="1447"/>
      <c r="G5" s="1447"/>
      <c r="H5" s="1447"/>
      <c r="I5" s="1447"/>
      <c r="J5" s="1448">
        <v>2</v>
      </c>
      <c r="K5" s="1318"/>
      <c r="L5" s="1318"/>
      <c r="M5" s="1318"/>
      <c r="N5" s="1318"/>
      <c r="O5" s="1318"/>
      <c r="P5" s="1318"/>
      <c r="Q5" s="1318"/>
      <c r="R5" s="1318"/>
      <c r="S5" s="1318"/>
    </row>
    <row r="6" spans="1:19" s="381" customFormat="1" ht="23.25" customHeight="1">
      <c r="A6" s="2115">
        <v>1</v>
      </c>
      <c r="B6" s="2118" t="s">
        <v>360</v>
      </c>
      <c r="C6" s="2121" t="s">
        <v>361</v>
      </c>
      <c r="D6" s="2122"/>
      <c r="E6" s="2123"/>
      <c r="F6" s="2124" t="s">
        <v>362</v>
      </c>
      <c r="G6" s="2127" t="s">
        <v>363</v>
      </c>
      <c r="H6" s="2124" t="s">
        <v>364</v>
      </c>
      <c r="I6" s="2130" t="s">
        <v>365</v>
      </c>
      <c r="J6" s="2130" t="s">
        <v>366</v>
      </c>
      <c r="K6" s="1318"/>
      <c r="L6" s="1318"/>
      <c r="M6" s="1318"/>
      <c r="N6" s="1318"/>
      <c r="O6" s="1318"/>
      <c r="P6" s="1318"/>
      <c r="Q6" s="1318"/>
      <c r="R6" s="1318"/>
      <c r="S6" s="1318"/>
    </row>
    <row r="7" spans="1:19" s="381" customFormat="1" ht="15.75" customHeight="1">
      <c r="A7" s="2116"/>
      <c r="B7" s="2119"/>
      <c r="C7" s="2133" t="s">
        <v>367</v>
      </c>
      <c r="D7" s="2134" t="s">
        <v>368</v>
      </c>
      <c r="E7" s="2136" t="s">
        <v>369</v>
      </c>
      <c r="F7" s="2125"/>
      <c r="G7" s="2128"/>
      <c r="H7" s="2125"/>
      <c r="I7" s="2131"/>
      <c r="J7" s="2131"/>
      <c r="K7" s="1318"/>
      <c r="L7" s="1318"/>
      <c r="M7" s="1318"/>
      <c r="N7" s="1318"/>
      <c r="O7" s="1318"/>
      <c r="P7" s="1318"/>
      <c r="Q7" s="1318"/>
      <c r="R7" s="1318"/>
      <c r="S7" s="1318"/>
    </row>
    <row r="8" spans="1:19" s="1472" customFormat="1" ht="24" customHeight="1">
      <c r="A8" s="2117"/>
      <c r="B8" s="2120"/>
      <c r="C8" s="2133"/>
      <c r="D8" s="2135"/>
      <c r="E8" s="2136"/>
      <c r="F8" s="2126"/>
      <c r="G8" s="2129"/>
      <c r="H8" s="2126"/>
      <c r="I8" s="2132"/>
      <c r="J8" s="2132"/>
      <c r="K8" s="1471"/>
      <c r="L8" s="1471"/>
      <c r="M8" s="1471"/>
      <c r="N8" s="1471"/>
      <c r="O8" s="1471"/>
      <c r="P8" s="1471"/>
      <c r="Q8" s="1471"/>
      <c r="R8" s="1471"/>
      <c r="S8" s="1471"/>
    </row>
    <row r="9" spans="1:19" s="1472" customFormat="1">
      <c r="A9" s="1319">
        <v>1</v>
      </c>
      <c r="B9" s="1433">
        <v>2</v>
      </c>
      <c r="C9" s="1473">
        <v>3</v>
      </c>
      <c r="D9" s="1473">
        <v>4</v>
      </c>
      <c r="E9" s="1473">
        <v>5</v>
      </c>
      <c r="F9" s="784">
        <v>6</v>
      </c>
      <c r="G9" s="784">
        <v>7</v>
      </c>
      <c r="H9" s="1449">
        <v>8</v>
      </c>
      <c r="I9" s="1449">
        <v>9</v>
      </c>
      <c r="J9" s="1449">
        <v>10</v>
      </c>
      <c r="K9" s="1471"/>
      <c r="L9" s="1471"/>
      <c r="M9" s="1471"/>
      <c r="N9" s="1471"/>
      <c r="O9" s="1471"/>
      <c r="P9" s="1471"/>
      <c r="Q9" s="1471"/>
      <c r="R9" s="1471"/>
      <c r="S9" s="1471"/>
    </row>
    <row r="10" spans="1:19" s="1472" customFormat="1" ht="42.75">
      <c r="A10" s="693">
        <v>1</v>
      </c>
      <c r="B10" s="1244" t="s">
        <v>4050</v>
      </c>
      <c r="C10" s="1450"/>
      <c r="D10" s="1450"/>
      <c r="E10" s="1450"/>
      <c r="F10" s="1450"/>
      <c r="G10" s="1450"/>
      <c r="H10" s="1450"/>
      <c r="I10" s="1450"/>
      <c r="J10" s="1245"/>
      <c r="K10" s="1471"/>
      <c r="L10" s="1471"/>
      <c r="M10" s="1471"/>
      <c r="N10" s="1471"/>
      <c r="O10" s="1471"/>
      <c r="P10" s="1471"/>
      <c r="Q10" s="1471"/>
      <c r="R10" s="1471"/>
      <c r="S10" s="1471"/>
    </row>
    <row r="11" spans="1:19" s="381" customFormat="1" ht="142.5">
      <c r="A11" s="66" t="s">
        <v>3825</v>
      </c>
      <c r="B11" s="1316" t="str">
        <f>'[4]норма времени'!B15</f>
        <v xml:space="preserve"> Коммунальная гигиена. Источники централизованного хозяйственного питьевого водоснабжения. (вода водопроводная перед поступлением в сеть,  распределительная сеть, подземные и поверхностные источники, открытые водоемы 1-2 категории в местах водопользования). Не централизованного хозяйственно-питьевое водоснабжение ( скважины без разводящей сети, колодцы, каптажи и родники)  </v>
      </c>
      <c r="C11" s="427"/>
      <c r="D11" s="1474"/>
      <c r="E11" s="696"/>
      <c r="F11" s="1246"/>
      <c r="G11" s="1246"/>
      <c r="H11" s="261"/>
      <c r="I11" s="261"/>
      <c r="J11" s="261"/>
      <c r="K11" s="1318"/>
      <c r="L11" s="1318"/>
      <c r="M11" s="1318"/>
      <c r="N11" s="1318"/>
      <c r="O11" s="1318"/>
      <c r="P11" s="1318"/>
      <c r="Q11" s="1318"/>
      <c r="R11" s="1318"/>
      <c r="S11" s="1318"/>
    </row>
    <row r="12" spans="1:19" s="381" customFormat="1">
      <c r="A12" s="1314" t="s">
        <v>3827</v>
      </c>
      <c r="B12" s="288" t="str">
        <f>'[4]норма времени'!B16</f>
        <v>Определение запаха</v>
      </c>
      <c r="C12" s="258">
        <v>35000</v>
      </c>
      <c r="D12" s="258">
        <v>30000</v>
      </c>
      <c r="E12" s="258">
        <v>25000</v>
      </c>
      <c r="F12" s="433">
        <f>C12+D12+E12</f>
        <v>90000</v>
      </c>
      <c r="G12" s="433">
        <f>F12/149.4</f>
        <v>602.40963855421683</v>
      </c>
      <c r="H12" s="257">
        <f>G12/60</f>
        <v>10.04016064257028</v>
      </c>
      <c r="I12" s="259">
        <f>'норма времени'!D16</f>
        <v>15</v>
      </c>
      <c r="J12" s="257">
        <f>H12*I12</f>
        <v>150.60240963855421</v>
      </c>
      <c r="K12" s="1475">
        <v>9.1838608951203078</v>
      </c>
      <c r="L12" s="1318">
        <v>15</v>
      </c>
      <c r="M12" s="1475">
        <v>137.75791342680461</v>
      </c>
      <c r="N12" s="1318"/>
      <c r="O12" s="1318"/>
      <c r="P12" s="1318"/>
      <c r="Q12" s="1318"/>
      <c r="R12" s="1318"/>
      <c r="S12" s="1318"/>
    </row>
    <row r="13" spans="1:19">
      <c r="A13" s="1314" t="s">
        <v>3828</v>
      </c>
      <c r="B13" s="288" t="str">
        <f>'[4]норма времени'!B17</f>
        <v>Определение привкуса</v>
      </c>
      <c r="C13" s="258">
        <v>35000</v>
      </c>
      <c r="D13" s="258">
        <v>30000</v>
      </c>
      <c r="E13" s="258">
        <v>25000</v>
      </c>
      <c r="F13" s="433">
        <f t="shared" ref="F13:F19" si="0">C13+D13+E13</f>
        <v>90000</v>
      </c>
      <c r="G13" s="433">
        <f t="shared" ref="G13:G82" si="1">F13/149.4</f>
        <v>602.40963855421683</v>
      </c>
      <c r="H13" s="257">
        <f t="shared" ref="H13:H74" si="2">G13/60</f>
        <v>10.04016064257028</v>
      </c>
      <c r="I13" s="259">
        <f>'норма времени'!D17</f>
        <v>15</v>
      </c>
      <c r="J13" s="257">
        <f t="shared" ref="J13:J19" si="3">H13*I13</f>
        <v>150.60240963855421</v>
      </c>
    </row>
    <row r="14" spans="1:19">
      <c r="A14" s="1314" t="s">
        <v>3830</v>
      </c>
      <c r="B14" s="288" t="str">
        <f>'[4]норма времени'!B18</f>
        <v>Определение цветности</v>
      </c>
      <c r="C14" s="258">
        <v>35000</v>
      </c>
      <c r="D14" s="258">
        <v>30000</v>
      </c>
      <c r="E14" s="258">
        <v>25000</v>
      </c>
      <c r="F14" s="433">
        <f t="shared" si="0"/>
        <v>90000</v>
      </c>
      <c r="G14" s="433">
        <f t="shared" si="1"/>
        <v>602.40963855421683</v>
      </c>
      <c r="H14" s="257">
        <f t="shared" si="2"/>
        <v>10.04016064257028</v>
      </c>
      <c r="I14" s="259">
        <f>'норма времени'!D18</f>
        <v>20</v>
      </c>
      <c r="J14" s="257">
        <f t="shared" si="3"/>
        <v>200.80321285140559</v>
      </c>
    </row>
    <row r="15" spans="1:19">
      <c r="A15" s="1314" t="s">
        <v>3831</v>
      </c>
      <c r="B15" s="288" t="str">
        <f>'[4]норма времени'!B19</f>
        <v xml:space="preserve">Определения мутности </v>
      </c>
      <c r="C15" s="258">
        <v>50000</v>
      </c>
      <c r="D15" s="258">
        <v>40000</v>
      </c>
      <c r="E15" s="258">
        <v>35000</v>
      </c>
      <c r="F15" s="433">
        <f t="shared" si="0"/>
        <v>125000</v>
      </c>
      <c r="G15" s="433">
        <f t="shared" si="1"/>
        <v>836.68005354752336</v>
      </c>
      <c r="H15" s="257">
        <f t="shared" si="2"/>
        <v>13.944667559125389</v>
      </c>
      <c r="I15" s="259">
        <f>'норма времени'!D19</f>
        <v>40</v>
      </c>
      <c r="J15" s="257">
        <f>H15*I15</f>
        <v>557.78670236501557</v>
      </c>
    </row>
    <row r="16" spans="1:19">
      <c r="A16" s="1314" t="s">
        <v>3833</v>
      </c>
      <c r="B16" s="288" t="str">
        <f>'[4]норма времени'!B20</f>
        <v xml:space="preserve">Определение водородного показателя рН </v>
      </c>
      <c r="C16" s="258">
        <v>55000</v>
      </c>
      <c r="D16" s="258">
        <v>50000</v>
      </c>
      <c r="E16" s="258">
        <v>45000</v>
      </c>
      <c r="F16" s="433">
        <f t="shared" si="0"/>
        <v>150000</v>
      </c>
      <c r="G16" s="433">
        <f t="shared" si="1"/>
        <v>1004.0160642570281</v>
      </c>
      <c r="H16" s="257">
        <f t="shared" si="2"/>
        <v>16.733601070950467</v>
      </c>
      <c r="I16" s="259">
        <f>'норма времени'!D20</f>
        <v>30</v>
      </c>
      <c r="J16" s="257">
        <f t="shared" si="3"/>
        <v>502.008032128514</v>
      </c>
    </row>
    <row r="17" spans="1:10">
      <c r="A17" s="1314" t="s">
        <v>3835</v>
      </c>
      <c r="B17" s="288" t="str">
        <f>'[4]норма времени'!B21</f>
        <v>Определение общей минерализаци (сухой остаток)</v>
      </c>
      <c r="C17" s="258">
        <v>50000</v>
      </c>
      <c r="D17" s="258">
        <v>45000</v>
      </c>
      <c r="E17" s="258">
        <v>40000</v>
      </c>
      <c r="F17" s="433">
        <f t="shared" si="0"/>
        <v>135000</v>
      </c>
      <c r="G17" s="433">
        <f t="shared" si="1"/>
        <v>903.61445783132524</v>
      </c>
      <c r="H17" s="257">
        <f t="shared" si="2"/>
        <v>15.060240963855421</v>
      </c>
      <c r="I17" s="259">
        <f>'норма времени'!D21</f>
        <v>20</v>
      </c>
      <c r="J17" s="257">
        <f t="shared" si="3"/>
        <v>301.20481927710841</v>
      </c>
    </row>
    <row r="18" spans="1:10">
      <c r="A18" s="1314" t="s">
        <v>3837</v>
      </c>
      <c r="B18" s="288" t="str">
        <f>'[4]норма времени'!B22</f>
        <v xml:space="preserve">Определение перманганатной окисляемости </v>
      </c>
      <c r="C18" s="258">
        <v>10000</v>
      </c>
      <c r="D18" s="258">
        <v>10000</v>
      </c>
      <c r="E18" s="258"/>
      <c r="F18" s="433">
        <f t="shared" si="0"/>
        <v>20000</v>
      </c>
      <c r="G18" s="433">
        <f t="shared" si="1"/>
        <v>133.86880856760374</v>
      </c>
      <c r="H18" s="257">
        <f t="shared" si="2"/>
        <v>2.2311468094600624</v>
      </c>
      <c r="I18" s="259">
        <f>'норма времени'!D22</f>
        <v>40</v>
      </c>
      <c r="J18" s="257">
        <f t="shared" si="3"/>
        <v>89.245872378402495</v>
      </c>
    </row>
    <row r="19" spans="1:10" s="287" customFormat="1">
      <c r="A19" s="1314" t="s">
        <v>3839</v>
      </c>
      <c r="B19" s="288" t="str">
        <f>'[4]норма времени'!B23</f>
        <v>Определение плавающих веществ</v>
      </c>
      <c r="C19" s="258">
        <v>55000</v>
      </c>
      <c r="D19" s="258">
        <v>50000</v>
      </c>
      <c r="E19" s="258">
        <v>45000</v>
      </c>
      <c r="F19" s="433">
        <f t="shared" si="0"/>
        <v>150000</v>
      </c>
      <c r="G19" s="433">
        <f t="shared" si="1"/>
        <v>1004.0160642570281</v>
      </c>
      <c r="H19" s="257">
        <f t="shared" si="2"/>
        <v>16.733601070950467</v>
      </c>
      <c r="I19" s="259">
        <f>'норма времени'!D23</f>
        <v>55</v>
      </c>
      <c r="J19" s="257">
        <f t="shared" si="3"/>
        <v>920.34805890227574</v>
      </c>
    </row>
    <row r="20" spans="1:10">
      <c r="A20" s="1314" t="s">
        <v>3841</v>
      </c>
      <c r="B20" s="288" t="str">
        <f>'[4]норма времени'!B24</f>
        <v>Определение взвешенных веществ</v>
      </c>
      <c r="C20" s="258">
        <v>35000</v>
      </c>
      <c r="D20" s="258">
        <v>30000</v>
      </c>
      <c r="E20" s="258">
        <v>25000</v>
      </c>
      <c r="F20" s="433">
        <f>C20+D20+E20</f>
        <v>90000</v>
      </c>
      <c r="G20" s="433">
        <f t="shared" si="1"/>
        <v>602.40963855421683</v>
      </c>
      <c r="H20" s="257">
        <f>G20/60</f>
        <v>10.04016064257028</v>
      </c>
      <c r="I20" s="259">
        <f>'норма времени'!D24</f>
        <v>70</v>
      </c>
      <c r="J20" s="257">
        <f>H20*I20</f>
        <v>702.81124497991959</v>
      </c>
    </row>
    <row r="21" spans="1:10">
      <c r="A21" s="1314" t="s">
        <v>3842</v>
      </c>
      <c r="B21" s="288" t="str">
        <f>'[4]норма времени'!B25</f>
        <v>Определение общей щелочности</v>
      </c>
      <c r="C21" s="258">
        <v>35000</v>
      </c>
      <c r="D21" s="258">
        <v>30000</v>
      </c>
      <c r="E21" s="258">
        <v>25000</v>
      </c>
      <c r="F21" s="433">
        <f t="shared" ref="F21:F75" si="4">C21+D21+E21</f>
        <v>90000</v>
      </c>
      <c r="G21" s="433">
        <f t="shared" si="1"/>
        <v>602.40963855421683</v>
      </c>
      <c r="H21" s="257">
        <f t="shared" si="2"/>
        <v>10.04016064257028</v>
      </c>
      <c r="I21" s="259">
        <f>'норма времени'!D25</f>
        <v>40</v>
      </c>
      <c r="J21" s="257">
        <f t="shared" ref="J21:J75" si="5">H21*I21</f>
        <v>401.60642570281118</v>
      </c>
    </row>
    <row r="22" spans="1:10">
      <c r="A22" s="1314" t="s">
        <v>3844</v>
      </c>
      <c r="B22" s="288" t="str">
        <f>'[4]норма времени'!B26</f>
        <v xml:space="preserve">Определение общей жесткости </v>
      </c>
      <c r="C22" s="258">
        <v>35000</v>
      </c>
      <c r="D22" s="258">
        <v>30000</v>
      </c>
      <c r="E22" s="258">
        <v>25000</v>
      </c>
      <c r="F22" s="433">
        <f t="shared" si="4"/>
        <v>90000</v>
      </c>
      <c r="G22" s="433">
        <f t="shared" si="1"/>
        <v>602.40963855421683</v>
      </c>
      <c r="H22" s="257">
        <f t="shared" si="2"/>
        <v>10.04016064257028</v>
      </c>
      <c r="I22" s="259">
        <f>'норма времени'!D26</f>
        <v>45</v>
      </c>
      <c r="J22" s="257">
        <f t="shared" si="5"/>
        <v>451.80722891566262</v>
      </c>
    </row>
    <row r="23" spans="1:10" s="287" customFormat="1">
      <c r="A23" s="1314" t="s">
        <v>3846</v>
      </c>
      <c r="B23" s="288" t="str">
        <f>'[4]норма времени'!B27</f>
        <v xml:space="preserve">Определение хлоридов </v>
      </c>
      <c r="C23" s="258">
        <v>30000</v>
      </c>
      <c r="D23" s="258">
        <v>25000</v>
      </c>
      <c r="E23" s="258">
        <v>15000</v>
      </c>
      <c r="F23" s="433">
        <f t="shared" si="4"/>
        <v>70000</v>
      </c>
      <c r="G23" s="433">
        <f t="shared" si="1"/>
        <v>468.54082998661312</v>
      </c>
      <c r="H23" s="257">
        <f t="shared" si="2"/>
        <v>7.8090138331102183</v>
      </c>
      <c r="I23" s="259">
        <f>'норма времени'!D27</f>
        <v>30</v>
      </c>
      <c r="J23" s="257">
        <f t="shared" si="5"/>
        <v>234.27041499330656</v>
      </c>
    </row>
    <row r="24" spans="1:10">
      <c r="A24" s="1314" t="s">
        <v>3848</v>
      </c>
      <c r="B24" s="288" t="str">
        <f>'[4]норма времени'!B28</f>
        <v>Определение нитратов</v>
      </c>
      <c r="C24" s="258">
        <v>35000</v>
      </c>
      <c r="D24" s="258">
        <v>30000</v>
      </c>
      <c r="E24" s="258">
        <v>25000</v>
      </c>
      <c r="F24" s="433">
        <f t="shared" si="4"/>
        <v>90000</v>
      </c>
      <c r="G24" s="433">
        <f t="shared" si="1"/>
        <v>602.40963855421683</v>
      </c>
      <c r="H24" s="257">
        <f t="shared" si="2"/>
        <v>10.04016064257028</v>
      </c>
      <c r="I24" s="259">
        <f>'норма времени'!D28</f>
        <v>60</v>
      </c>
      <c r="J24" s="257">
        <f t="shared" si="5"/>
        <v>602.40963855421683</v>
      </c>
    </row>
    <row r="25" spans="1:10">
      <c r="A25" s="1314" t="s">
        <v>3850</v>
      </c>
      <c r="B25" s="288" t="str">
        <f>'[4]норма времени'!B29</f>
        <v>Определение нитритов</v>
      </c>
      <c r="C25" s="1476">
        <v>45000</v>
      </c>
      <c r="D25" s="258">
        <v>15000</v>
      </c>
      <c r="E25" s="258">
        <v>15000</v>
      </c>
      <c r="F25" s="433">
        <f t="shared" si="4"/>
        <v>75000</v>
      </c>
      <c r="G25" s="433">
        <f t="shared" si="1"/>
        <v>502.00803212851406</v>
      </c>
      <c r="H25" s="257">
        <f t="shared" si="2"/>
        <v>8.3668005354752335</v>
      </c>
      <c r="I25" s="259">
        <f>'норма времени'!D29</f>
        <v>90</v>
      </c>
      <c r="J25" s="257">
        <f t="shared" si="5"/>
        <v>753.01204819277098</v>
      </c>
    </row>
    <row r="26" spans="1:10">
      <c r="A26" s="1314" t="s">
        <v>3852</v>
      </c>
      <c r="B26" s="288" t="str">
        <f>'[4]норма времени'!B30</f>
        <v xml:space="preserve">Определение азота аммиака </v>
      </c>
      <c r="C26" s="258">
        <v>35000</v>
      </c>
      <c r="D26" s="258">
        <v>30000</v>
      </c>
      <c r="E26" s="258">
        <v>30000</v>
      </c>
      <c r="F26" s="433">
        <f t="shared" si="4"/>
        <v>95000</v>
      </c>
      <c r="G26" s="433">
        <f t="shared" si="1"/>
        <v>635.87684069611782</v>
      </c>
      <c r="H26" s="257">
        <f t="shared" si="2"/>
        <v>10.597947344935298</v>
      </c>
      <c r="I26" s="259">
        <f>'норма времени'!D30</f>
        <v>85</v>
      </c>
      <c r="J26" s="257">
        <f t="shared" si="5"/>
        <v>900.82552431950035</v>
      </c>
    </row>
    <row r="27" spans="1:10">
      <c r="A27" s="1314" t="s">
        <v>3854</v>
      </c>
      <c r="B27" s="288" t="str">
        <f>'[4]норма времени'!B31</f>
        <v>Определение сульфатов</v>
      </c>
      <c r="C27" s="258">
        <v>35000</v>
      </c>
      <c r="D27" s="258">
        <v>30000</v>
      </c>
      <c r="E27" s="258">
        <v>25000</v>
      </c>
      <c r="F27" s="433">
        <f t="shared" si="4"/>
        <v>90000</v>
      </c>
      <c r="G27" s="433">
        <f t="shared" si="1"/>
        <v>602.40963855421683</v>
      </c>
      <c r="H27" s="257">
        <f t="shared" si="2"/>
        <v>10.04016064257028</v>
      </c>
      <c r="I27" s="259">
        <f>'норма времени'!D31</f>
        <v>85</v>
      </c>
      <c r="J27" s="257">
        <f t="shared" si="5"/>
        <v>853.41365461847374</v>
      </c>
    </row>
    <row r="28" spans="1:10">
      <c r="A28" s="1314" t="s">
        <v>3856</v>
      </c>
      <c r="B28" s="288" t="str">
        <f>'[4]норма времени'!B32</f>
        <v>Определение фтора</v>
      </c>
      <c r="C28" s="258">
        <v>30000</v>
      </c>
      <c r="D28" s="258">
        <v>25000</v>
      </c>
      <c r="E28" s="258">
        <v>15000</v>
      </c>
      <c r="F28" s="433">
        <f t="shared" si="4"/>
        <v>70000</v>
      </c>
      <c r="G28" s="433">
        <f t="shared" si="1"/>
        <v>468.54082998661312</v>
      </c>
      <c r="H28" s="257">
        <f t="shared" si="2"/>
        <v>7.8090138331102183</v>
      </c>
      <c r="I28" s="259">
        <f>'норма времени'!D32</f>
        <v>50</v>
      </c>
      <c r="J28" s="257">
        <f t="shared" si="5"/>
        <v>390.45069165551092</v>
      </c>
    </row>
    <row r="29" spans="1:10">
      <c r="A29" s="1314" t="s">
        <v>3858</v>
      </c>
      <c r="B29" s="288" t="str">
        <f>'[4]норма времени'!B33</f>
        <v>Определение калий и натрий</v>
      </c>
      <c r="C29" s="258">
        <v>35000</v>
      </c>
      <c r="D29" s="258">
        <v>30000</v>
      </c>
      <c r="E29" s="258">
        <v>25000</v>
      </c>
      <c r="F29" s="433">
        <f t="shared" si="4"/>
        <v>90000</v>
      </c>
      <c r="G29" s="433">
        <f t="shared" si="1"/>
        <v>602.40963855421683</v>
      </c>
      <c r="H29" s="257">
        <f t="shared" si="2"/>
        <v>10.04016064257028</v>
      </c>
      <c r="I29" s="259">
        <f>'норма времени'!D33</f>
        <v>70</v>
      </c>
      <c r="J29" s="257">
        <f t="shared" si="5"/>
        <v>702.81124497991959</v>
      </c>
    </row>
    <row r="30" spans="1:10">
      <c r="A30" s="1314" t="s">
        <v>3860</v>
      </c>
      <c r="B30" s="288" t="str">
        <f>'[4]норма времени'!B34</f>
        <v>Определение кальция</v>
      </c>
      <c r="C30" s="258">
        <v>35000</v>
      </c>
      <c r="D30" s="258">
        <v>30000</v>
      </c>
      <c r="E30" s="258">
        <v>25000</v>
      </c>
      <c r="F30" s="433">
        <f t="shared" si="4"/>
        <v>90000</v>
      </c>
      <c r="G30" s="433">
        <f t="shared" si="1"/>
        <v>602.40963855421683</v>
      </c>
      <c r="H30" s="257">
        <f t="shared" si="2"/>
        <v>10.04016064257028</v>
      </c>
      <c r="I30" s="259">
        <f>'норма времени'!D34</f>
        <v>100</v>
      </c>
      <c r="J30" s="257">
        <f t="shared" si="5"/>
        <v>1004.016064257028</v>
      </c>
    </row>
    <row r="31" spans="1:10">
      <c r="A31" s="1314" t="s">
        <v>3862</v>
      </c>
      <c r="B31" s="288" t="str">
        <f>'[4]норма времени'!B35</f>
        <v>Определение магния</v>
      </c>
      <c r="C31" s="258">
        <v>35000</v>
      </c>
      <c r="D31" s="258">
        <v>30000</v>
      </c>
      <c r="E31" s="258">
        <v>25000</v>
      </c>
      <c r="F31" s="433">
        <f t="shared" si="4"/>
        <v>90000</v>
      </c>
      <c r="G31" s="433">
        <f t="shared" si="1"/>
        <v>602.40963855421683</v>
      </c>
      <c r="H31" s="257">
        <f t="shared" si="2"/>
        <v>10.04016064257028</v>
      </c>
      <c r="I31" s="259">
        <f>'норма времени'!D35</f>
        <v>50</v>
      </c>
      <c r="J31" s="257">
        <f t="shared" si="5"/>
        <v>502.008032128514</v>
      </c>
    </row>
    <row r="32" spans="1:10">
      <c r="A32" s="1314" t="s">
        <v>3864</v>
      </c>
      <c r="B32" s="288" t="str">
        <f>'[4]норма времени'!B36</f>
        <v>Определение гидрокарбоната</v>
      </c>
      <c r="C32" s="258">
        <v>35000</v>
      </c>
      <c r="D32" s="258">
        <v>30000</v>
      </c>
      <c r="E32" s="258">
        <v>25000</v>
      </c>
      <c r="F32" s="433">
        <f t="shared" si="4"/>
        <v>90000</v>
      </c>
      <c r="G32" s="433">
        <f t="shared" si="1"/>
        <v>602.40963855421683</v>
      </c>
      <c r="H32" s="257">
        <f t="shared" si="2"/>
        <v>10.04016064257028</v>
      </c>
      <c r="I32" s="259">
        <f>'норма времени'!D36</f>
        <v>90</v>
      </c>
      <c r="J32" s="257">
        <f t="shared" si="5"/>
        <v>903.61445783132524</v>
      </c>
    </row>
    <row r="33" spans="1:10">
      <c r="A33" s="1314" t="s">
        <v>3866</v>
      </c>
      <c r="B33" s="288" t="str">
        <f>'[4]норма времени'!B37</f>
        <v>Определение активного хлора</v>
      </c>
      <c r="C33" s="258">
        <v>35000</v>
      </c>
      <c r="D33" s="258">
        <v>30000</v>
      </c>
      <c r="E33" s="258">
        <v>25000</v>
      </c>
      <c r="F33" s="433">
        <f t="shared" si="4"/>
        <v>90000</v>
      </c>
      <c r="G33" s="433">
        <f t="shared" si="1"/>
        <v>602.40963855421683</v>
      </c>
      <c r="H33" s="257">
        <f t="shared" si="2"/>
        <v>10.04016064257028</v>
      </c>
      <c r="I33" s="259">
        <f>'норма времени'!D37</f>
        <v>60</v>
      </c>
      <c r="J33" s="257">
        <f t="shared" si="5"/>
        <v>602.40963855421683</v>
      </c>
    </row>
    <row r="34" spans="1:10">
      <c r="A34" s="1314" t="s">
        <v>3868</v>
      </c>
      <c r="B34" s="288" t="str">
        <f>'[4]норма времени'!B38</f>
        <v xml:space="preserve">Определение остаточного хлора при хлорировании </v>
      </c>
      <c r="C34" s="258">
        <v>35000</v>
      </c>
      <c r="D34" s="258">
        <v>30000</v>
      </c>
      <c r="E34" s="258">
        <v>25000</v>
      </c>
      <c r="F34" s="433">
        <f t="shared" si="4"/>
        <v>90000</v>
      </c>
      <c r="G34" s="433">
        <f t="shared" si="1"/>
        <v>602.40963855421683</v>
      </c>
      <c r="H34" s="257">
        <f t="shared" si="2"/>
        <v>10.04016064257028</v>
      </c>
      <c r="I34" s="259">
        <f>'норма времени'!D38</f>
        <v>60</v>
      </c>
      <c r="J34" s="257">
        <f t="shared" si="5"/>
        <v>602.40963855421683</v>
      </c>
    </row>
    <row r="35" spans="1:10">
      <c r="A35" s="1314" t="s">
        <v>3870</v>
      </c>
      <c r="B35" s="288" t="str">
        <f>'[4]норма времени'!B39</f>
        <v xml:space="preserve">Определение остаточного свободного хлора </v>
      </c>
      <c r="C35" s="258">
        <v>35000</v>
      </c>
      <c r="D35" s="258">
        <v>30000</v>
      </c>
      <c r="E35" s="258">
        <v>25000</v>
      </c>
      <c r="F35" s="433">
        <f t="shared" si="4"/>
        <v>90000</v>
      </c>
      <c r="G35" s="433">
        <f t="shared" si="1"/>
        <v>602.40963855421683</v>
      </c>
      <c r="H35" s="257">
        <f t="shared" si="2"/>
        <v>10.04016064257028</v>
      </c>
      <c r="I35" s="259">
        <f>'норма времени'!D39</f>
        <v>80</v>
      </c>
      <c r="J35" s="257">
        <f t="shared" si="5"/>
        <v>803.21285140562236</v>
      </c>
    </row>
    <row r="36" spans="1:10">
      <c r="A36" s="1314" t="s">
        <v>3872</v>
      </c>
      <c r="B36" s="288" t="str">
        <f>'[4]норма времени'!B40</f>
        <v>Определение остаточного связанного хлора</v>
      </c>
      <c r="C36" s="258">
        <v>35000</v>
      </c>
      <c r="D36" s="258">
        <v>30000</v>
      </c>
      <c r="E36" s="258">
        <v>25000</v>
      </c>
      <c r="F36" s="433">
        <f t="shared" si="4"/>
        <v>90000</v>
      </c>
      <c r="G36" s="433">
        <f t="shared" si="1"/>
        <v>602.40963855421683</v>
      </c>
      <c r="H36" s="257">
        <f t="shared" si="2"/>
        <v>10.04016064257028</v>
      </c>
      <c r="I36" s="259">
        <f>'норма времени'!D40</f>
        <v>60</v>
      </c>
      <c r="J36" s="257">
        <f t="shared" si="5"/>
        <v>602.40963855421683</v>
      </c>
    </row>
    <row r="37" spans="1:10">
      <c r="A37" s="1314" t="s">
        <v>3874</v>
      </c>
      <c r="B37" s="288" t="str">
        <f>'[4]норма времени'!B41</f>
        <v>Определение остаточного озона при озонировании</v>
      </c>
      <c r="C37" s="258">
        <v>35000</v>
      </c>
      <c r="D37" s="258">
        <v>30000</v>
      </c>
      <c r="E37" s="258">
        <v>25000</v>
      </c>
      <c r="F37" s="433">
        <f t="shared" si="4"/>
        <v>90000</v>
      </c>
      <c r="G37" s="433">
        <f t="shared" si="1"/>
        <v>602.40963855421683</v>
      </c>
      <c r="H37" s="257">
        <f t="shared" si="2"/>
        <v>10.04016064257028</v>
      </c>
      <c r="I37" s="259">
        <f>'норма времени'!D41</f>
        <v>40</v>
      </c>
      <c r="J37" s="257">
        <f t="shared" si="5"/>
        <v>401.60642570281118</v>
      </c>
    </row>
    <row r="38" spans="1:10">
      <c r="A38" s="1314" t="s">
        <v>3876</v>
      </c>
      <c r="B38" s="288" t="str">
        <f>'[4]норма времени'!B42</f>
        <v>Определение растворенного кислорода</v>
      </c>
      <c r="C38" s="258">
        <v>50000</v>
      </c>
      <c r="D38" s="258">
        <v>45000</v>
      </c>
      <c r="E38" s="258">
        <v>30000</v>
      </c>
      <c r="F38" s="433">
        <f t="shared" si="4"/>
        <v>125000</v>
      </c>
      <c r="G38" s="433">
        <f t="shared" si="1"/>
        <v>836.68005354752336</v>
      </c>
      <c r="H38" s="257">
        <f t="shared" si="2"/>
        <v>13.944667559125389</v>
      </c>
      <c r="I38" s="259">
        <f>'норма времени'!D42</f>
        <v>80</v>
      </c>
      <c r="J38" s="257">
        <f t="shared" si="5"/>
        <v>1115.5734047300311</v>
      </c>
    </row>
    <row r="39" spans="1:10" ht="30">
      <c r="A39" s="1314" t="s">
        <v>3878</v>
      </c>
      <c r="B39" s="288" t="str">
        <f>'[4]норма времени'!B43</f>
        <v>Определение химического потребления кислорода (ХПК)</v>
      </c>
      <c r="C39" s="258">
        <v>65000</v>
      </c>
      <c r="D39" s="258">
        <v>60000</v>
      </c>
      <c r="E39" s="258">
        <v>56650</v>
      </c>
      <c r="F39" s="433">
        <f t="shared" si="4"/>
        <v>181650</v>
      </c>
      <c r="G39" s="433">
        <f t="shared" si="1"/>
        <v>1215.863453815261</v>
      </c>
      <c r="H39" s="257">
        <f t="shared" si="2"/>
        <v>20.264390896921018</v>
      </c>
      <c r="I39" s="259">
        <f>'норма времени'!D43</f>
        <v>70</v>
      </c>
      <c r="J39" s="257">
        <f t="shared" si="5"/>
        <v>1418.5073627844713</v>
      </c>
    </row>
    <row r="40" spans="1:10" ht="30">
      <c r="A40" s="1314" t="s">
        <v>3880</v>
      </c>
      <c r="B40" s="288" t="str">
        <f>'[4]норма времени'!B44</f>
        <v>Определение биохимического потребления кислорода (БПК 5)</v>
      </c>
      <c r="C40" s="258">
        <v>60000</v>
      </c>
      <c r="D40" s="258">
        <v>55000</v>
      </c>
      <c r="E40" s="258">
        <v>50000</v>
      </c>
      <c r="F40" s="433">
        <f t="shared" si="4"/>
        <v>165000</v>
      </c>
      <c r="G40" s="433">
        <f t="shared" si="1"/>
        <v>1104.4176706827309</v>
      </c>
      <c r="H40" s="257">
        <f t="shared" si="2"/>
        <v>18.406961178045513</v>
      </c>
      <c r="I40" s="259">
        <f>'норма времени'!D44</f>
        <v>90</v>
      </c>
      <c r="J40" s="257">
        <f t="shared" si="5"/>
        <v>1656.6265060240962</v>
      </c>
    </row>
    <row r="41" spans="1:10" ht="30">
      <c r="A41" s="1314" t="s">
        <v>3882</v>
      </c>
      <c r="B41" s="288" t="str">
        <f>'[4]норма времени'!B45</f>
        <v>Определение биохимического потребления кислорода (БПК 20)</v>
      </c>
      <c r="C41" s="258">
        <v>60000</v>
      </c>
      <c r="D41" s="258">
        <v>55000</v>
      </c>
      <c r="E41" s="258">
        <v>50000</v>
      </c>
      <c r="F41" s="433">
        <f t="shared" si="4"/>
        <v>165000</v>
      </c>
      <c r="G41" s="433">
        <f t="shared" si="1"/>
        <v>1104.4176706827309</v>
      </c>
      <c r="H41" s="257">
        <f t="shared" si="2"/>
        <v>18.406961178045513</v>
      </c>
      <c r="I41" s="259">
        <f>'норма времени'!D45</f>
        <v>90</v>
      </c>
      <c r="J41" s="257">
        <f t="shared" si="5"/>
        <v>1656.6265060240962</v>
      </c>
    </row>
    <row r="42" spans="1:10" s="287" customFormat="1" ht="30">
      <c r="A42" s="1314" t="s">
        <v>3884</v>
      </c>
      <c r="B42" s="288" t="str">
        <f>'[4]норма времени'!B46</f>
        <v xml:space="preserve">Определение содержания концентрации анионных поверхностно -активных веществ (СПАВ) </v>
      </c>
      <c r="C42" s="258">
        <v>35000</v>
      </c>
      <c r="D42" s="258">
        <v>30000</v>
      </c>
      <c r="E42" s="258">
        <v>25000</v>
      </c>
      <c r="F42" s="433">
        <f t="shared" si="4"/>
        <v>90000</v>
      </c>
      <c r="G42" s="433">
        <f t="shared" si="1"/>
        <v>602.40963855421683</v>
      </c>
      <c r="H42" s="257">
        <f t="shared" si="2"/>
        <v>10.04016064257028</v>
      </c>
      <c r="I42" s="259">
        <f>'норма времени'!D46</f>
        <v>185</v>
      </c>
      <c r="J42" s="257">
        <f t="shared" si="5"/>
        <v>1857.4297188755017</v>
      </c>
    </row>
    <row r="43" spans="1:10">
      <c r="A43" s="1314" t="s">
        <v>3886</v>
      </c>
      <c r="B43" s="288" t="str">
        <f>'[4]норма времени'!B47</f>
        <v>Определение алюминия</v>
      </c>
      <c r="C43" s="258">
        <v>35000</v>
      </c>
      <c r="D43" s="258">
        <v>30000</v>
      </c>
      <c r="E43" s="258">
        <v>25000</v>
      </c>
      <c r="F43" s="433">
        <f t="shared" si="4"/>
        <v>90000</v>
      </c>
      <c r="G43" s="433">
        <f t="shared" si="1"/>
        <v>602.40963855421683</v>
      </c>
      <c r="H43" s="257">
        <f t="shared" si="2"/>
        <v>10.04016064257028</v>
      </c>
      <c r="I43" s="259">
        <f>'норма времени'!D47</f>
        <v>130</v>
      </c>
      <c r="J43" s="257">
        <f t="shared" si="5"/>
        <v>1305.2208835341364</v>
      </c>
    </row>
    <row r="44" spans="1:10">
      <c r="A44" s="1314" t="s">
        <v>3888</v>
      </c>
      <c r="B44" s="288" t="str">
        <f>'[4]норма времени'!B48</f>
        <v>Определение бора</v>
      </c>
      <c r="C44" s="258">
        <v>35000</v>
      </c>
      <c r="D44" s="258">
        <v>30000</v>
      </c>
      <c r="E44" s="258">
        <v>25000</v>
      </c>
      <c r="F44" s="433">
        <f t="shared" si="4"/>
        <v>90000</v>
      </c>
      <c r="G44" s="433">
        <f t="shared" si="1"/>
        <v>602.40963855421683</v>
      </c>
      <c r="H44" s="257">
        <f t="shared" si="2"/>
        <v>10.04016064257028</v>
      </c>
      <c r="I44" s="259">
        <f>'норма времени'!D48</f>
        <v>170</v>
      </c>
      <c r="J44" s="257">
        <f t="shared" si="5"/>
        <v>1706.8273092369475</v>
      </c>
    </row>
    <row r="45" spans="1:10">
      <c r="A45" s="1314" t="s">
        <v>3889</v>
      </c>
      <c r="B45" s="288" t="str">
        <f>'[4]норма времени'!B49</f>
        <v>Определение бенз(а)пирена</v>
      </c>
      <c r="C45" s="258">
        <v>45000</v>
      </c>
      <c r="D45" s="258">
        <v>38100</v>
      </c>
      <c r="E45" s="258">
        <v>28100</v>
      </c>
      <c r="F45" s="433">
        <f t="shared" si="4"/>
        <v>111200</v>
      </c>
      <c r="G45" s="433">
        <f t="shared" si="1"/>
        <v>744.31057563587683</v>
      </c>
      <c r="H45" s="257">
        <f t="shared" ref="H45" si="6">G45/60</f>
        <v>12.405176260597948</v>
      </c>
      <c r="I45" s="259">
        <f>'норма времени'!D49</f>
        <v>210</v>
      </c>
      <c r="J45" s="257">
        <f t="shared" ref="J45" si="7">H45*I45</f>
        <v>2605.0870147255691</v>
      </c>
    </row>
    <row r="46" spans="1:10">
      <c r="A46" s="1314" t="s">
        <v>3891</v>
      </c>
      <c r="B46" s="288" t="str">
        <f>'[4]норма времени'!B50</f>
        <v>Определение железо</v>
      </c>
      <c r="C46" s="258">
        <v>30000</v>
      </c>
      <c r="D46" s="258">
        <v>25000</v>
      </c>
      <c r="E46" s="258">
        <v>20000</v>
      </c>
      <c r="F46" s="433">
        <f t="shared" si="4"/>
        <v>75000</v>
      </c>
      <c r="G46" s="433">
        <f t="shared" si="1"/>
        <v>502.00803212851406</v>
      </c>
      <c r="H46" s="257">
        <f t="shared" si="2"/>
        <v>8.3668005354752335</v>
      </c>
      <c r="I46" s="259">
        <f>'норма времени'!D50</f>
        <v>40</v>
      </c>
      <c r="J46" s="257">
        <f t="shared" si="5"/>
        <v>334.67202141900935</v>
      </c>
    </row>
    <row r="47" spans="1:10">
      <c r="A47" s="1314" t="s">
        <v>3893</v>
      </c>
      <c r="B47" s="288" t="str">
        <f>'[4]норма времени'!B51</f>
        <v xml:space="preserve">Определение хрома </v>
      </c>
      <c r="C47" s="258">
        <v>35000</v>
      </c>
      <c r="D47" s="258">
        <v>30000</v>
      </c>
      <c r="E47" s="258">
        <v>25000</v>
      </c>
      <c r="F47" s="433">
        <f t="shared" si="4"/>
        <v>90000</v>
      </c>
      <c r="G47" s="433">
        <f t="shared" si="1"/>
        <v>602.40963855421683</v>
      </c>
      <c r="H47" s="257">
        <f t="shared" si="2"/>
        <v>10.04016064257028</v>
      </c>
      <c r="I47" s="259">
        <f>'норма времени'!D51</f>
        <v>70</v>
      </c>
      <c r="J47" s="257">
        <f t="shared" si="5"/>
        <v>702.81124497991959</v>
      </c>
    </row>
    <row r="48" spans="1:10">
      <c r="A48" s="1314" t="s">
        <v>3895</v>
      </c>
      <c r="B48" s="288" t="str">
        <f>'[4]норма времени'!B52</f>
        <v>Определение свинца (вольтамперометрический)</v>
      </c>
      <c r="C48" s="258">
        <v>50000</v>
      </c>
      <c r="D48" s="258">
        <v>45000</v>
      </c>
      <c r="E48" s="258">
        <v>40000</v>
      </c>
      <c r="F48" s="433">
        <f t="shared" si="4"/>
        <v>135000</v>
      </c>
      <c r="G48" s="433">
        <f t="shared" si="1"/>
        <v>903.61445783132524</v>
      </c>
      <c r="H48" s="257">
        <f t="shared" si="2"/>
        <v>15.060240963855421</v>
      </c>
      <c r="I48" s="259">
        <f>'норма времени'!D52</f>
        <v>230</v>
      </c>
      <c r="J48" s="257">
        <f t="shared" si="5"/>
        <v>3463.8554216867469</v>
      </c>
    </row>
    <row r="49" spans="1:10">
      <c r="A49" s="1314" t="s">
        <v>3897</v>
      </c>
      <c r="B49" s="288" t="str">
        <f>'[4]норма времени'!B53</f>
        <v>Определение свинца (атомно-абсорбционный)</v>
      </c>
      <c r="C49" s="258">
        <v>50000</v>
      </c>
      <c r="D49" s="258">
        <v>45000</v>
      </c>
      <c r="E49" s="258">
        <v>40000</v>
      </c>
      <c r="F49" s="433">
        <f t="shared" si="4"/>
        <v>135000</v>
      </c>
      <c r="G49" s="433">
        <f t="shared" si="1"/>
        <v>903.61445783132524</v>
      </c>
      <c r="H49" s="257">
        <f t="shared" si="2"/>
        <v>15.060240963855421</v>
      </c>
      <c r="I49" s="259">
        <f>'норма времени'!D53</f>
        <v>170</v>
      </c>
      <c r="J49" s="257">
        <f t="shared" si="5"/>
        <v>2560.2409638554213</v>
      </c>
    </row>
    <row r="50" spans="1:10">
      <c r="A50" s="1314" t="s">
        <v>3899</v>
      </c>
      <c r="B50" s="288" t="str">
        <f>'[4]норма времени'!B54</f>
        <v>Определение кадмия (вольтамперометрический)</v>
      </c>
      <c r="C50" s="258">
        <v>45000</v>
      </c>
      <c r="D50" s="258">
        <v>38100</v>
      </c>
      <c r="E50" s="258">
        <v>28100</v>
      </c>
      <c r="F50" s="433">
        <f t="shared" si="4"/>
        <v>111200</v>
      </c>
      <c r="G50" s="433">
        <f t="shared" si="1"/>
        <v>744.31057563587683</v>
      </c>
      <c r="H50" s="257">
        <f t="shared" si="2"/>
        <v>12.405176260597948</v>
      </c>
      <c r="I50" s="259">
        <f>'норма времени'!D54</f>
        <v>205</v>
      </c>
      <c r="J50" s="257">
        <f t="shared" si="5"/>
        <v>2543.0611334225791</v>
      </c>
    </row>
    <row r="51" spans="1:10">
      <c r="A51" s="1314" t="s">
        <v>3901</v>
      </c>
      <c r="B51" s="288" t="str">
        <f>'[4]норма времени'!B55</f>
        <v>Определение кадмия (атомно-абсорбционный)</v>
      </c>
      <c r="C51" s="258">
        <v>35000</v>
      </c>
      <c r="D51" s="258">
        <v>30000</v>
      </c>
      <c r="E51" s="258">
        <v>25000</v>
      </c>
      <c r="F51" s="433">
        <f t="shared" si="4"/>
        <v>90000</v>
      </c>
      <c r="G51" s="433">
        <f t="shared" si="1"/>
        <v>602.40963855421683</v>
      </c>
      <c r="H51" s="257">
        <f t="shared" si="2"/>
        <v>10.04016064257028</v>
      </c>
      <c r="I51" s="259">
        <f>'норма времени'!D55</f>
        <v>170</v>
      </c>
      <c r="J51" s="257">
        <f t="shared" si="5"/>
        <v>1706.8273092369475</v>
      </c>
    </row>
    <row r="52" spans="1:10">
      <c r="A52" s="1314" t="s">
        <v>3903</v>
      </c>
      <c r="B52" s="288" t="str">
        <f>'[4]норма времени'!B56</f>
        <v>Определение цинка (вольтамперометрический)</v>
      </c>
      <c r="C52" s="258">
        <v>35000</v>
      </c>
      <c r="D52" s="258">
        <v>30000</v>
      </c>
      <c r="E52" s="258">
        <v>25000</v>
      </c>
      <c r="F52" s="433">
        <f t="shared" si="4"/>
        <v>90000</v>
      </c>
      <c r="G52" s="433">
        <f t="shared" si="1"/>
        <v>602.40963855421683</v>
      </c>
      <c r="H52" s="257">
        <f t="shared" si="2"/>
        <v>10.04016064257028</v>
      </c>
      <c r="I52" s="259">
        <f>'норма времени'!D56</f>
        <v>205</v>
      </c>
      <c r="J52" s="257">
        <f t="shared" si="5"/>
        <v>2058.2329317269073</v>
      </c>
    </row>
    <row r="53" spans="1:10">
      <c r="A53" s="1314" t="s">
        <v>3905</v>
      </c>
      <c r="B53" s="288" t="str">
        <f>'[4]норма времени'!B57</f>
        <v>Определение цинка (атомно-абсорбционный)</v>
      </c>
      <c r="C53" s="258">
        <v>35000</v>
      </c>
      <c r="D53" s="258">
        <v>30000</v>
      </c>
      <c r="E53" s="258">
        <v>25000</v>
      </c>
      <c r="F53" s="433">
        <f t="shared" si="4"/>
        <v>90000</v>
      </c>
      <c r="G53" s="433">
        <f t="shared" si="1"/>
        <v>602.40963855421683</v>
      </c>
      <c r="H53" s="257">
        <f t="shared" si="2"/>
        <v>10.04016064257028</v>
      </c>
      <c r="I53" s="259">
        <f>'норма времени'!D57</f>
        <v>170</v>
      </c>
      <c r="J53" s="257">
        <f t="shared" si="5"/>
        <v>1706.8273092369475</v>
      </c>
    </row>
    <row r="54" spans="1:10">
      <c r="A54" s="1314" t="s">
        <v>3907</v>
      </c>
      <c r="B54" s="288" t="str">
        <f>'[4]норма времени'!B58</f>
        <v>Определение меди (вольтамперометрический)</v>
      </c>
      <c r="C54" s="258">
        <v>35000</v>
      </c>
      <c r="D54" s="258">
        <v>30000</v>
      </c>
      <c r="E54" s="258">
        <v>25000</v>
      </c>
      <c r="F54" s="433">
        <f t="shared" si="4"/>
        <v>90000</v>
      </c>
      <c r="G54" s="433">
        <f t="shared" si="1"/>
        <v>602.40963855421683</v>
      </c>
      <c r="H54" s="257">
        <f t="shared" si="2"/>
        <v>10.04016064257028</v>
      </c>
      <c r="I54" s="259">
        <f>'норма времени'!D58</f>
        <v>205</v>
      </c>
      <c r="J54" s="257">
        <f t="shared" si="5"/>
        <v>2058.2329317269073</v>
      </c>
    </row>
    <row r="55" spans="1:10">
      <c r="A55" s="1314" t="s">
        <v>3909</v>
      </c>
      <c r="B55" s="288" t="str">
        <f>'[4]норма времени'!B59</f>
        <v>Определение меди (атомно-абсорбционный)</v>
      </c>
      <c r="C55" s="258">
        <v>70000</v>
      </c>
      <c r="D55" s="258">
        <v>65000</v>
      </c>
      <c r="E55" s="258">
        <v>60000</v>
      </c>
      <c r="F55" s="433">
        <f t="shared" si="4"/>
        <v>195000</v>
      </c>
      <c r="G55" s="433">
        <f t="shared" si="1"/>
        <v>1305.2208835341364</v>
      </c>
      <c r="H55" s="257">
        <f t="shared" si="2"/>
        <v>21.753681392235606</v>
      </c>
      <c r="I55" s="259">
        <f>'норма времени'!D59</f>
        <v>100</v>
      </c>
      <c r="J55" s="257">
        <f t="shared" si="5"/>
        <v>2175.3681392235608</v>
      </c>
    </row>
    <row r="56" spans="1:10">
      <c r="A56" s="1314" t="s">
        <v>3911</v>
      </c>
      <c r="B56" s="288" t="str">
        <f>'[4]норма времени'!B60</f>
        <v>Определение мышьяка (вольтамперометрический)</v>
      </c>
      <c r="C56" s="258">
        <v>35000</v>
      </c>
      <c r="D56" s="258">
        <v>30000</v>
      </c>
      <c r="E56" s="258">
        <v>25000</v>
      </c>
      <c r="F56" s="433">
        <f t="shared" si="4"/>
        <v>90000</v>
      </c>
      <c r="G56" s="433">
        <f t="shared" si="1"/>
        <v>602.40963855421683</v>
      </c>
      <c r="H56" s="257">
        <f t="shared" si="2"/>
        <v>10.04016064257028</v>
      </c>
      <c r="I56" s="259">
        <f>'норма времени'!D60</f>
        <v>205</v>
      </c>
      <c r="J56" s="257">
        <f t="shared" si="5"/>
        <v>2058.2329317269073</v>
      </c>
    </row>
    <row r="57" spans="1:10">
      <c r="A57" s="1314" t="s">
        <v>3913</v>
      </c>
      <c r="B57" s="288" t="str">
        <f>'[4]норма времени'!B61</f>
        <v>Определение мышьяка  (атомно-абсорбционный)</v>
      </c>
      <c r="C57" s="258">
        <v>45000</v>
      </c>
      <c r="D57" s="258">
        <v>35000</v>
      </c>
      <c r="E57" s="258">
        <v>25000</v>
      </c>
      <c r="F57" s="433">
        <f t="shared" si="4"/>
        <v>105000</v>
      </c>
      <c r="G57" s="433">
        <f t="shared" si="1"/>
        <v>702.81124497991971</v>
      </c>
      <c r="H57" s="257">
        <f t="shared" si="2"/>
        <v>11.713520749665328</v>
      </c>
      <c r="I57" s="259">
        <f>'норма времени'!D61</f>
        <v>170</v>
      </c>
      <c r="J57" s="257">
        <f t="shared" si="5"/>
        <v>1991.2985274431057</v>
      </c>
    </row>
    <row r="58" spans="1:10">
      <c r="A58" s="1314" t="s">
        <v>3915</v>
      </c>
      <c r="B58" s="288" t="str">
        <f>'[4]норма времени'!B62</f>
        <v>Определение ртути (вольтамперометрический)</v>
      </c>
      <c r="C58" s="258">
        <v>35000</v>
      </c>
      <c r="D58" s="258">
        <v>30000</v>
      </c>
      <c r="E58" s="258">
        <v>25000</v>
      </c>
      <c r="F58" s="433">
        <f t="shared" si="4"/>
        <v>90000</v>
      </c>
      <c r="G58" s="433">
        <f t="shared" si="1"/>
        <v>602.40963855421683</v>
      </c>
      <c r="H58" s="257">
        <f t="shared" si="2"/>
        <v>10.04016064257028</v>
      </c>
      <c r="I58" s="259">
        <f>'норма времени'!D62</f>
        <v>205</v>
      </c>
      <c r="J58" s="257">
        <f t="shared" si="5"/>
        <v>2058.2329317269073</v>
      </c>
    </row>
    <row r="59" spans="1:10">
      <c r="A59" s="1314" t="s">
        <v>3917</v>
      </c>
      <c r="B59" s="288" t="str">
        <f>'[4]норма времени'!B63</f>
        <v>Определение ртути (атомно-абсорбционный)</v>
      </c>
      <c r="C59" s="258">
        <v>30000</v>
      </c>
      <c r="D59" s="258">
        <v>25000</v>
      </c>
      <c r="E59" s="258">
        <v>20000</v>
      </c>
      <c r="F59" s="433">
        <f t="shared" si="4"/>
        <v>75000</v>
      </c>
      <c r="G59" s="433">
        <f t="shared" si="1"/>
        <v>502.00803212851406</v>
      </c>
      <c r="H59" s="257">
        <f t="shared" si="2"/>
        <v>8.3668005354752335</v>
      </c>
      <c r="I59" s="259">
        <f>'норма времени'!D63</f>
        <v>170</v>
      </c>
      <c r="J59" s="257">
        <f t="shared" si="5"/>
        <v>1422.3560910307897</v>
      </c>
    </row>
    <row r="60" spans="1:10">
      <c r="A60" s="1314" t="s">
        <v>3919</v>
      </c>
      <c r="B60" s="288" t="str">
        <f>'[4]норма времени'!B64</f>
        <v>Определение марганца (фотометрический)</v>
      </c>
      <c r="C60" s="258">
        <v>30000</v>
      </c>
      <c r="D60" s="258">
        <v>25000</v>
      </c>
      <c r="E60" s="258">
        <v>20000</v>
      </c>
      <c r="F60" s="433">
        <f t="shared" si="4"/>
        <v>75000</v>
      </c>
      <c r="G60" s="433">
        <f t="shared" si="1"/>
        <v>502.00803212851406</v>
      </c>
      <c r="H60" s="257">
        <f t="shared" si="2"/>
        <v>8.3668005354752335</v>
      </c>
      <c r="I60" s="259">
        <f>'норма времени'!D64</f>
        <v>65</v>
      </c>
      <c r="J60" s="257">
        <f t="shared" si="5"/>
        <v>543.84203480589019</v>
      </c>
    </row>
    <row r="61" spans="1:10">
      <c r="A61" s="1314" t="s">
        <v>3921</v>
      </c>
      <c r="B61" s="288" t="str">
        <f>'[4]норма времени'!B65</f>
        <v>Определение марганца (атомно-абсорбционный)</v>
      </c>
      <c r="C61" s="258">
        <v>35000</v>
      </c>
      <c r="D61" s="258">
        <v>30000</v>
      </c>
      <c r="E61" s="258">
        <v>25000</v>
      </c>
      <c r="F61" s="433">
        <f t="shared" si="4"/>
        <v>90000</v>
      </c>
      <c r="G61" s="433">
        <f t="shared" si="1"/>
        <v>602.40963855421683</v>
      </c>
      <c r="H61" s="257">
        <f t="shared" si="2"/>
        <v>10.04016064257028</v>
      </c>
      <c r="I61" s="259">
        <f>'норма времени'!D65</f>
        <v>170</v>
      </c>
      <c r="J61" s="257">
        <f t="shared" si="5"/>
        <v>1706.8273092369475</v>
      </c>
    </row>
    <row r="62" spans="1:10">
      <c r="A62" s="1314" t="s">
        <v>3923</v>
      </c>
      <c r="B62" s="288" t="str">
        <f>'[4]норма времени'!B66</f>
        <v xml:space="preserve">Определение кобальта  </v>
      </c>
      <c r="C62" s="258">
        <v>30000</v>
      </c>
      <c r="D62" s="258">
        <v>25000</v>
      </c>
      <c r="E62" s="258">
        <v>20000</v>
      </c>
      <c r="F62" s="433">
        <f t="shared" si="4"/>
        <v>75000</v>
      </c>
      <c r="G62" s="433">
        <f t="shared" si="1"/>
        <v>502.00803212851406</v>
      </c>
      <c r="H62" s="257">
        <f t="shared" si="2"/>
        <v>8.3668005354752335</v>
      </c>
      <c r="I62" s="259">
        <f>'норма времени'!D66</f>
        <v>100</v>
      </c>
      <c r="J62" s="257">
        <f t="shared" si="5"/>
        <v>836.68005354752336</v>
      </c>
    </row>
    <row r="63" spans="1:10">
      <c r="A63" s="1314" t="s">
        <v>3925</v>
      </c>
      <c r="B63" s="288" t="str">
        <f>'[4]норма времени'!B67</f>
        <v>Определение молибдена</v>
      </c>
      <c r="C63" s="258">
        <v>50000</v>
      </c>
      <c r="D63" s="258">
        <v>45000</v>
      </c>
      <c r="E63" s="258">
        <v>40000</v>
      </c>
      <c r="F63" s="433">
        <f t="shared" si="4"/>
        <v>135000</v>
      </c>
      <c r="G63" s="433">
        <f t="shared" si="1"/>
        <v>903.61445783132524</v>
      </c>
      <c r="H63" s="257">
        <f t="shared" si="2"/>
        <v>15.060240963855421</v>
      </c>
      <c r="I63" s="259">
        <f>'норма времени'!D67</f>
        <v>150</v>
      </c>
      <c r="J63" s="257">
        <f t="shared" si="5"/>
        <v>2259.0361445783133</v>
      </c>
    </row>
    <row r="64" spans="1:10">
      <c r="A64" s="1314" t="s">
        <v>3927</v>
      </c>
      <c r="B64" s="288" t="str">
        <f>'[4]норма времени'!B68</f>
        <v>Определение никеля</v>
      </c>
      <c r="C64" s="258">
        <v>50000</v>
      </c>
      <c r="D64" s="258">
        <v>45000</v>
      </c>
      <c r="E64" s="258">
        <v>40000</v>
      </c>
      <c r="F64" s="433">
        <f t="shared" si="4"/>
        <v>135000</v>
      </c>
      <c r="G64" s="433">
        <f t="shared" si="1"/>
        <v>903.61445783132524</v>
      </c>
      <c r="H64" s="257">
        <f t="shared" si="2"/>
        <v>15.060240963855421</v>
      </c>
      <c r="I64" s="259">
        <f>'норма времени'!D68</f>
        <v>180</v>
      </c>
      <c r="J64" s="257">
        <f t="shared" si="5"/>
        <v>2710.8433734939758</v>
      </c>
    </row>
    <row r="65" spans="1:10">
      <c r="A65" s="1314" t="s">
        <v>3929</v>
      </c>
      <c r="B65" s="288" t="str">
        <f>'[4]норма времени'!B69</f>
        <v>Определение фенола (флуориметрический)</v>
      </c>
      <c r="C65" s="258">
        <v>38000</v>
      </c>
      <c r="D65" s="258">
        <v>25000</v>
      </c>
      <c r="E65" s="258">
        <v>15000</v>
      </c>
      <c r="F65" s="433">
        <f t="shared" si="4"/>
        <v>78000</v>
      </c>
      <c r="G65" s="433">
        <f t="shared" si="1"/>
        <v>522.08835341365454</v>
      </c>
      <c r="H65" s="257">
        <f t="shared" si="2"/>
        <v>8.7014725568942417</v>
      </c>
      <c r="I65" s="259">
        <f>'норма времени'!D139</f>
        <v>190</v>
      </c>
      <c r="J65" s="257">
        <f t="shared" si="5"/>
        <v>1653.2797858099059</v>
      </c>
    </row>
    <row r="66" spans="1:10">
      <c r="A66" s="1314" t="s">
        <v>3931</v>
      </c>
      <c r="B66" s="288" t="str">
        <f>'[4]норма времени'!B70</f>
        <v>Определение фенола (газохроматографический)</v>
      </c>
      <c r="C66" s="258">
        <v>50000</v>
      </c>
      <c r="D66" s="258">
        <v>45000</v>
      </c>
      <c r="E66" s="258">
        <v>40000</v>
      </c>
      <c r="F66" s="433">
        <f t="shared" si="4"/>
        <v>135000</v>
      </c>
      <c r="G66" s="433">
        <f t="shared" si="1"/>
        <v>903.61445783132524</v>
      </c>
      <c r="H66" s="257">
        <f t="shared" si="2"/>
        <v>15.060240963855421</v>
      </c>
      <c r="I66" s="259">
        <f>'норма времени'!D70</f>
        <v>170</v>
      </c>
      <c r="J66" s="257">
        <f t="shared" si="5"/>
        <v>2560.2409638554213</v>
      </c>
    </row>
    <row r="67" spans="1:10">
      <c r="A67" s="1314" t="s">
        <v>3933</v>
      </c>
      <c r="B67" s="288" t="str">
        <f>'[4]норма времени'!B71</f>
        <v>Определение сероводорода</v>
      </c>
      <c r="C67" s="258">
        <v>25000</v>
      </c>
      <c r="D67" s="258">
        <v>20000</v>
      </c>
      <c r="E67" s="258">
        <v>15000</v>
      </c>
      <c r="F67" s="433">
        <f t="shared" si="4"/>
        <v>60000</v>
      </c>
      <c r="G67" s="433">
        <f t="shared" si="1"/>
        <v>401.60642570281124</v>
      </c>
      <c r="H67" s="257">
        <f t="shared" si="2"/>
        <v>6.6934404283801872</v>
      </c>
      <c r="I67" s="259">
        <f>'норма времени'!D71</f>
        <v>50</v>
      </c>
      <c r="J67" s="257">
        <f t="shared" si="5"/>
        <v>334.67202141900935</v>
      </c>
    </row>
    <row r="68" spans="1:10">
      <c r="A68" s="1314" t="s">
        <v>3935</v>
      </c>
      <c r="B68" s="288" t="str">
        <f>'[4]норма времени'!B72</f>
        <v>Определение полифосфатов</v>
      </c>
      <c r="C68" s="258">
        <v>25000</v>
      </c>
      <c r="D68" s="258">
        <v>20000</v>
      </c>
      <c r="E68" s="258">
        <v>15000</v>
      </c>
      <c r="F68" s="433">
        <f t="shared" si="4"/>
        <v>60000</v>
      </c>
      <c r="G68" s="433">
        <f t="shared" si="1"/>
        <v>401.60642570281124</v>
      </c>
      <c r="H68" s="257">
        <f t="shared" si="2"/>
        <v>6.6934404283801872</v>
      </c>
      <c r="I68" s="259">
        <f>'норма времени'!D72</f>
        <v>120</v>
      </c>
      <c r="J68" s="257">
        <f t="shared" si="5"/>
        <v>803.21285140562247</v>
      </c>
    </row>
    <row r="69" spans="1:10">
      <c r="A69" s="1314" t="s">
        <v>3937</v>
      </c>
      <c r="B69" s="288" t="str">
        <f>'[4]норма времени'!B73</f>
        <v>Определение селена</v>
      </c>
      <c r="C69" s="258">
        <v>30000</v>
      </c>
      <c r="D69" s="258">
        <v>25000</v>
      </c>
      <c r="E69" s="258">
        <v>20000</v>
      </c>
      <c r="F69" s="433">
        <f t="shared" si="4"/>
        <v>75000</v>
      </c>
      <c r="G69" s="433">
        <f t="shared" si="1"/>
        <v>502.00803212851406</v>
      </c>
      <c r="H69" s="257">
        <f t="shared" si="2"/>
        <v>8.3668005354752335</v>
      </c>
      <c r="I69" s="259">
        <f>'норма времени'!D73</f>
        <v>55</v>
      </c>
      <c r="J69" s="257">
        <f t="shared" si="5"/>
        <v>460.17402945113787</v>
      </c>
    </row>
    <row r="70" spans="1:10">
      <c r="A70" s="1314" t="s">
        <v>3938</v>
      </c>
      <c r="B70" s="288" t="str">
        <f>'[4]норма времени'!B74</f>
        <v xml:space="preserve">Определение нефтепродуктов </v>
      </c>
      <c r="C70" s="258">
        <v>50000</v>
      </c>
      <c r="D70" s="258">
        <v>25000</v>
      </c>
      <c r="E70" s="258">
        <v>20000</v>
      </c>
      <c r="F70" s="433">
        <f t="shared" si="4"/>
        <v>95000</v>
      </c>
      <c r="G70" s="433">
        <f t="shared" si="1"/>
        <v>635.87684069611782</v>
      </c>
      <c r="H70" s="257">
        <f t="shared" si="2"/>
        <v>10.597947344935298</v>
      </c>
      <c r="I70" s="259">
        <f>'норма времени'!D74</f>
        <v>105</v>
      </c>
      <c r="J70" s="257">
        <f t="shared" si="5"/>
        <v>1112.7844712182064</v>
      </c>
    </row>
    <row r="71" spans="1:10">
      <c r="A71" s="1314" t="s">
        <v>3940</v>
      </c>
      <c r="B71" s="288" t="str">
        <f>'[4]норма времени'!B75</f>
        <v>Определение органического углерода</v>
      </c>
      <c r="C71" s="258">
        <v>45000</v>
      </c>
      <c r="D71" s="258">
        <v>40000</v>
      </c>
      <c r="E71" s="258">
        <v>25000</v>
      </c>
      <c r="F71" s="433">
        <f t="shared" si="4"/>
        <v>110000</v>
      </c>
      <c r="G71" s="433">
        <f t="shared" si="1"/>
        <v>736.27844712182059</v>
      </c>
      <c r="H71" s="257">
        <f t="shared" si="2"/>
        <v>12.271307452030344</v>
      </c>
      <c r="I71" s="259">
        <f>'норма времени'!D75</f>
        <v>170</v>
      </c>
      <c r="J71" s="257">
        <f t="shared" si="5"/>
        <v>2086.1222668451583</v>
      </c>
    </row>
    <row r="72" spans="1:10">
      <c r="A72" s="1314" t="s">
        <v>3942</v>
      </c>
      <c r="B72" s="288" t="str">
        <f>'[4]норма времени'!B76</f>
        <v>Определение калия</v>
      </c>
      <c r="C72" s="258">
        <v>35000</v>
      </c>
      <c r="D72" s="258">
        <v>30000</v>
      </c>
      <c r="E72" s="258">
        <v>25000</v>
      </c>
      <c r="F72" s="433">
        <f t="shared" si="4"/>
        <v>90000</v>
      </c>
      <c r="G72" s="433">
        <f t="shared" si="1"/>
        <v>602.40963855421683</v>
      </c>
      <c r="H72" s="257">
        <f t="shared" si="2"/>
        <v>10.04016064257028</v>
      </c>
      <c r="I72" s="259">
        <f>'норма времени'!D76</f>
        <v>215</v>
      </c>
      <c r="J72" s="257">
        <f t="shared" si="5"/>
        <v>2158.6345381526103</v>
      </c>
    </row>
    <row r="73" spans="1:10">
      <c r="A73" s="1314" t="s">
        <v>3944</v>
      </c>
      <c r="B73" s="288" t="str">
        <f>'[4]норма времени'!B77</f>
        <v>Определение натрия</v>
      </c>
      <c r="C73" s="258">
        <v>35000</v>
      </c>
      <c r="D73" s="258">
        <v>30000</v>
      </c>
      <c r="E73" s="258">
        <v>25000</v>
      </c>
      <c r="F73" s="433">
        <f t="shared" si="4"/>
        <v>90000</v>
      </c>
      <c r="G73" s="433">
        <f t="shared" si="1"/>
        <v>602.40963855421683</v>
      </c>
      <c r="H73" s="257">
        <f t="shared" si="2"/>
        <v>10.04016064257028</v>
      </c>
      <c r="I73" s="259">
        <f>'норма времени'!D77</f>
        <v>215</v>
      </c>
      <c r="J73" s="257">
        <f t="shared" si="5"/>
        <v>2158.6345381526103</v>
      </c>
    </row>
    <row r="74" spans="1:10">
      <c r="A74" s="1314" t="s">
        <v>3946</v>
      </c>
      <c r="B74" s="288" t="str">
        <f>'[4]норма времени'!B78</f>
        <v>отбор проб воды</v>
      </c>
      <c r="C74" s="258">
        <v>60000</v>
      </c>
      <c r="D74" s="258">
        <v>50000</v>
      </c>
      <c r="E74" s="258">
        <v>40000</v>
      </c>
      <c r="F74" s="433">
        <f t="shared" si="4"/>
        <v>150000</v>
      </c>
      <c r="G74" s="433">
        <f t="shared" si="1"/>
        <v>1004.0160642570281</v>
      </c>
      <c r="H74" s="257">
        <f t="shared" si="2"/>
        <v>16.733601070950467</v>
      </c>
      <c r="I74" s="259">
        <f>'норма времени'!D78</f>
        <v>30</v>
      </c>
      <c r="J74" s="257">
        <f t="shared" si="5"/>
        <v>502.008032128514</v>
      </c>
    </row>
    <row r="75" spans="1:10">
      <c r="A75" s="1314" t="s">
        <v>5215</v>
      </c>
      <c r="B75" s="288" t="s">
        <v>5216</v>
      </c>
      <c r="C75" s="258">
        <v>50000</v>
      </c>
      <c r="D75" s="258">
        <v>45000</v>
      </c>
      <c r="E75" s="258">
        <v>40000</v>
      </c>
      <c r="F75" s="433">
        <f t="shared" si="4"/>
        <v>135000</v>
      </c>
      <c r="G75" s="433">
        <f t="shared" ref="G75" si="8">F75/149.4</f>
        <v>903.61445783132524</v>
      </c>
      <c r="H75" s="257">
        <f t="shared" ref="H75" si="9">G75/60</f>
        <v>15.060240963855421</v>
      </c>
      <c r="I75" s="259">
        <f>'норма времени'!D79</f>
        <v>20</v>
      </c>
      <c r="J75" s="257">
        <f t="shared" si="5"/>
        <v>301.20481927710841</v>
      </c>
    </row>
    <row r="76" spans="1:10">
      <c r="A76" s="1778" t="s">
        <v>6229</v>
      </c>
      <c r="B76" s="288" t="s">
        <v>6225</v>
      </c>
      <c r="C76" s="258">
        <v>50000</v>
      </c>
      <c r="D76" s="258">
        <v>45000</v>
      </c>
      <c r="E76" s="258">
        <v>40000</v>
      </c>
      <c r="F76" s="433">
        <v>135000</v>
      </c>
      <c r="G76" s="433">
        <f t="shared" ref="G76" si="10">F76/149.4</f>
        <v>903.61445783132524</v>
      </c>
      <c r="H76" s="257">
        <f t="shared" ref="H76" si="11">G76/60</f>
        <v>15.060240963855421</v>
      </c>
      <c r="I76" s="259">
        <f>'норма времени'!D80</f>
        <v>105</v>
      </c>
      <c r="J76" s="257">
        <f t="shared" ref="J76" si="12">H76*I76</f>
        <v>1581.3253012048192</v>
      </c>
    </row>
    <row r="77" spans="1:10">
      <c r="A77" s="1778" t="s">
        <v>6233</v>
      </c>
      <c r="B77" s="288" t="s">
        <v>6230</v>
      </c>
      <c r="C77" s="258">
        <v>50000</v>
      </c>
      <c r="D77" s="258">
        <v>45000</v>
      </c>
      <c r="E77" s="258">
        <v>40000</v>
      </c>
      <c r="F77" s="433">
        <v>135000</v>
      </c>
      <c r="G77" s="433">
        <f t="shared" ref="G77" si="13">F77/149.4</f>
        <v>903.61445783132524</v>
      </c>
      <c r="H77" s="257">
        <f t="shared" ref="H77" si="14">G77/60</f>
        <v>15.060240963855421</v>
      </c>
      <c r="I77" s="259">
        <f>'норма времени'!D81</f>
        <v>205</v>
      </c>
      <c r="J77" s="257">
        <f t="shared" ref="J77" si="15">H77*I77</f>
        <v>3087.3493975903611</v>
      </c>
    </row>
    <row r="78" spans="1:10">
      <c r="A78" s="1778" t="s">
        <v>6234</v>
      </c>
      <c r="B78" s="288" t="s">
        <v>6231</v>
      </c>
      <c r="C78" s="258">
        <v>50000</v>
      </c>
      <c r="D78" s="258">
        <v>45000</v>
      </c>
      <c r="E78" s="258">
        <v>40000</v>
      </c>
      <c r="F78" s="433">
        <v>135000</v>
      </c>
      <c r="G78" s="433">
        <f t="shared" ref="G78" si="16">F78/149.4</f>
        <v>903.61445783132524</v>
      </c>
      <c r="H78" s="257">
        <f t="shared" ref="H78" si="17">G78/60</f>
        <v>15.060240963855421</v>
      </c>
      <c r="I78" s="259">
        <f>'норма времени'!D82</f>
        <v>205</v>
      </c>
      <c r="J78" s="257">
        <f t="shared" ref="J78" si="18">H78*I78</f>
        <v>3087.3493975903611</v>
      </c>
    </row>
    <row r="79" spans="1:10">
      <c r="A79" s="1778" t="s">
        <v>6235</v>
      </c>
      <c r="B79" s="288" t="s">
        <v>6232</v>
      </c>
      <c r="C79" s="258">
        <v>60000</v>
      </c>
      <c r="D79" s="258">
        <v>50000</v>
      </c>
      <c r="E79" s="258">
        <v>45000</v>
      </c>
      <c r="F79" s="433">
        <v>155000</v>
      </c>
      <c r="G79" s="433">
        <f t="shared" ref="G79:G80" si="19">F79/149.4</f>
        <v>1037.4832663989291</v>
      </c>
      <c r="H79" s="257">
        <f t="shared" ref="H79:H80" si="20">G79/60</f>
        <v>17.291387773315485</v>
      </c>
      <c r="I79" s="259">
        <f>'норма времени'!D83</f>
        <v>65</v>
      </c>
      <c r="J79" s="257">
        <f t="shared" ref="J79:J80" si="21">H79*I79</f>
        <v>1123.9402052655066</v>
      </c>
    </row>
    <row r="80" spans="1:10">
      <c r="A80" s="1855" t="s">
        <v>6233</v>
      </c>
      <c r="B80" s="288" t="s">
        <v>6253</v>
      </c>
      <c r="C80" s="258">
        <v>50000</v>
      </c>
      <c r="D80" s="258">
        <v>45000</v>
      </c>
      <c r="E80" s="258">
        <v>40000</v>
      </c>
      <c r="F80" s="433">
        <v>135000</v>
      </c>
      <c r="G80" s="433">
        <f t="shared" si="19"/>
        <v>903.61445783132524</v>
      </c>
      <c r="H80" s="257">
        <f t="shared" si="20"/>
        <v>15.060240963855421</v>
      </c>
      <c r="I80" s="259">
        <f>'норма времени'!D84</f>
        <v>205</v>
      </c>
      <c r="J80" s="257">
        <f t="shared" si="21"/>
        <v>3087.3493975903611</v>
      </c>
    </row>
    <row r="81" spans="1:10" ht="42.75">
      <c r="A81" s="66" t="s">
        <v>3948</v>
      </c>
      <c r="B81" s="284" t="str">
        <f>'[4]норма времени'!B79</f>
        <v xml:space="preserve">Воды питьевые, минеральные природные и искусственно-минерализованные воды, расфасованные в емкости </v>
      </c>
      <c r="C81" s="870"/>
      <c r="D81" s="870"/>
      <c r="E81" s="870"/>
      <c r="F81" s="441"/>
      <c r="G81" s="441"/>
      <c r="H81" s="261"/>
      <c r="I81" s="1451"/>
      <c r="J81" s="261"/>
    </row>
    <row r="82" spans="1:10">
      <c r="A82" s="1314" t="s">
        <v>3950</v>
      </c>
      <c r="B82" s="288" t="str">
        <f>'[4]норма времени'!B80</f>
        <v xml:space="preserve">Определение запаха </v>
      </c>
      <c r="C82" s="258">
        <v>55000</v>
      </c>
      <c r="D82" s="258">
        <v>35000</v>
      </c>
      <c r="E82" s="258">
        <v>30000</v>
      </c>
      <c r="F82" s="433">
        <f>C82+D82+E82</f>
        <v>120000</v>
      </c>
      <c r="G82" s="433">
        <f t="shared" si="1"/>
        <v>803.21285140562247</v>
      </c>
      <c r="H82" s="257">
        <f t="shared" ref="H82:H138" si="22">G82/60</f>
        <v>13.386880856760374</v>
      </c>
      <c r="I82" s="259">
        <f>'норма времени'!D86</f>
        <v>10</v>
      </c>
      <c r="J82" s="257">
        <f>H82*I82</f>
        <v>133.86880856760374</v>
      </c>
    </row>
    <row r="83" spans="1:10">
      <c r="A83" s="1314" t="s">
        <v>3952</v>
      </c>
      <c r="B83" s="288" t="str">
        <f>'[4]норма времени'!B81</f>
        <v xml:space="preserve">Определение привкуса </v>
      </c>
      <c r="C83" s="258">
        <v>55000</v>
      </c>
      <c r="D83" s="258">
        <v>45000</v>
      </c>
      <c r="E83" s="258">
        <v>35000</v>
      </c>
      <c r="F83" s="433">
        <f t="shared" ref="F83:F138" si="23">C83+D83+E83</f>
        <v>135000</v>
      </c>
      <c r="G83" s="433">
        <f t="shared" ref="G83:G146" si="24">F83/149.4</f>
        <v>903.61445783132524</v>
      </c>
      <c r="H83" s="257">
        <f t="shared" si="22"/>
        <v>15.060240963855421</v>
      </c>
      <c r="I83" s="259">
        <f>'норма времени'!D87</f>
        <v>10</v>
      </c>
      <c r="J83" s="257">
        <f t="shared" ref="J83:J138" si="25">H83*I83</f>
        <v>150.60240963855421</v>
      </c>
    </row>
    <row r="84" spans="1:10">
      <c r="A84" s="1314" t="s">
        <v>3954</v>
      </c>
      <c r="B84" s="288" t="str">
        <f>'[4]норма времени'!B82</f>
        <v>Определение цветности</v>
      </c>
      <c r="C84" s="258">
        <v>35000</v>
      </c>
      <c r="D84" s="258">
        <v>30000</v>
      </c>
      <c r="E84" s="258">
        <v>25000</v>
      </c>
      <c r="F84" s="433">
        <f t="shared" si="23"/>
        <v>90000</v>
      </c>
      <c r="G84" s="433">
        <f t="shared" si="24"/>
        <v>602.40963855421683</v>
      </c>
      <c r="H84" s="257">
        <f t="shared" si="22"/>
        <v>10.04016064257028</v>
      </c>
      <c r="I84" s="259">
        <f>'норма времени'!D88</f>
        <v>20</v>
      </c>
      <c r="J84" s="257">
        <f t="shared" si="25"/>
        <v>200.80321285140559</v>
      </c>
    </row>
    <row r="85" spans="1:10">
      <c r="A85" s="1314" t="s">
        <v>3955</v>
      </c>
      <c r="B85" s="288" t="str">
        <f>'[4]норма времени'!B83</f>
        <v xml:space="preserve">Определения мутности </v>
      </c>
      <c r="C85" s="258">
        <v>60000</v>
      </c>
      <c r="D85" s="258">
        <v>55000</v>
      </c>
      <c r="E85" s="258">
        <v>50000</v>
      </c>
      <c r="F85" s="433">
        <f t="shared" si="23"/>
        <v>165000</v>
      </c>
      <c r="G85" s="433">
        <f t="shared" si="24"/>
        <v>1104.4176706827309</v>
      </c>
      <c r="H85" s="257">
        <f t="shared" si="22"/>
        <v>18.406961178045513</v>
      </c>
      <c r="I85" s="259">
        <f>'норма времени'!D89</f>
        <v>30</v>
      </c>
      <c r="J85" s="257">
        <f t="shared" si="25"/>
        <v>552.20883534136544</v>
      </c>
    </row>
    <row r="86" spans="1:10">
      <c r="A86" s="1314" t="s">
        <v>3956</v>
      </c>
      <c r="B86" s="288" t="str">
        <f>'[4]норма времени'!B84</f>
        <v xml:space="preserve">Определение водородного показателя рН </v>
      </c>
      <c r="C86" s="258">
        <v>60000</v>
      </c>
      <c r="D86" s="258">
        <v>50000</v>
      </c>
      <c r="E86" s="258">
        <v>45000</v>
      </c>
      <c r="F86" s="433">
        <f t="shared" si="23"/>
        <v>155000</v>
      </c>
      <c r="G86" s="433">
        <f t="shared" si="24"/>
        <v>1037.4832663989291</v>
      </c>
      <c r="H86" s="257">
        <f t="shared" si="22"/>
        <v>17.291387773315485</v>
      </c>
      <c r="I86" s="259">
        <f>'норма времени'!D90</f>
        <v>25</v>
      </c>
      <c r="J86" s="257">
        <f t="shared" si="25"/>
        <v>432.28469433288711</v>
      </c>
    </row>
    <row r="87" spans="1:10">
      <c r="A87" s="1314" t="s">
        <v>3957</v>
      </c>
      <c r="B87" s="288" t="str">
        <f>'[4]норма времени'!B85</f>
        <v>Определение общей минерализаци (сухой остаток)</v>
      </c>
      <c r="C87" s="258">
        <v>60000</v>
      </c>
      <c r="D87" s="258">
        <v>45000</v>
      </c>
      <c r="E87" s="258">
        <v>35000</v>
      </c>
      <c r="F87" s="433">
        <f t="shared" si="23"/>
        <v>140000</v>
      </c>
      <c r="G87" s="433">
        <f t="shared" si="24"/>
        <v>937.08165997322624</v>
      </c>
      <c r="H87" s="257">
        <f t="shared" si="22"/>
        <v>15.618027666220437</v>
      </c>
      <c r="I87" s="259">
        <f>'норма времени'!D91</f>
        <v>45</v>
      </c>
      <c r="J87" s="257">
        <f t="shared" si="25"/>
        <v>702.81124497991971</v>
      </c>
    </row>
    <row r="88" spans="1:10">
      <c r="A88" s="1314" t="s">
        <v>3958</v>
      </c>
      <c r="B88" s="288" t="str">
        <f>'[4]норма времени'!B86</f>
        <v xml:space="preserve">Определение перманганатной окисляемости </v>
      </c>
      <c r="C88" s="258">
        <v>30300</v>
      </c>
      <c r="D88" s="258">
        <v>30000</v>
      </c>
      <c r="E88" s="258">
        <v>30000</v>
      </c>
      <c r="F88" s="433">
        <f t="shared" si="23"/>
        <v>90300</v>
      </c>
      <c r="G88" s="433">
        <f t="shared" si="24"/>
        <v>604.41767068273089</v>
      </c>
      <c r="H88" s="257">
        <f t="shared" si="22"/>
        <v>10.073627844712181</v>
      </c>
      <c r="I88" s="259">
        <f>'норма времени'!D92</f>
        <v>60</v>
      </c>
      <c r="J88" s="257">
        <f t="shared" si="25"/>
        <v>604.41767068273089</v>
      </c>
    </row>
    <row r="89" spans="1:10">
      <c r="A89" s="1314" t="s">
        <v>3959</v>
      </c>
      <c r="B89" s="288" t="str">
        <f>'[4]норма времени'!B87</f>
        <v>Определение щелочности</v>
      </c>
      <c r="C89" s="258">
        <v>50000</v>
      </c>
      <c r="D89" s="258">
        <v>40000</v>
      </c>
      <c r="E89" s="258">
        <v>30000</v>
      </c>
      <c r="F89" s="433">
        <f t="shared" si="23"/>
        <v>120000</v>
      </c>
      <c r="G89" s="433">
        <f t="shared" si="24"/>
        <v>803.21285140562247</v>
      </c>
      <c r="H89" s="257">
        <f t="shared" si="22"/>
        <v>13.386880856760374</v>
      </c>
      <c r="I89" s="259">
        <f>'норма времени'!D93</f>
        <v>40</v>
      </c>
      <c r="J89" s="257">
        <f t="shared" si="25"/>
        <v>535.47523427041494</v>
      </c>
    </row>
    <row r="90" spans="1:10">
      <c r="A90" s="1314" t="s">
        <v>3961</v>
      </c>
      <c r="B90" s="288" t="str">
        <f>'[4]норма времени'!B88</f>
        <v>Определение жесткости</v>
      </c>
      <c r="C90" s="258">
        <v>45000</v>
      </c>
      <c r="D90" s="258">
        <v>40000</v>
      </c>
      <c r="E90" s="258">
        <v>35000</v>
      </c>
      <c r="F90" s="433">
        <f t="shared" si="23"/>
        <v>120000</v>
      </c>
      <c r="G90" s="433">
        <f t="shared" si="24"/>
        <v>803.21285140562247</v>
      </c>
      <c r="H90" s="257">
        <f t="shared" si="22"/>
        <v>13.386880856760374</v>
      </c>
      <c r="I90" s="259">
        <f>'норма времени'!D94</f>
        <v>20</v>
      </c>
      <c r="J90" s="257">
        <f t="shared" si="25"/>
        <v>267.73761713520747</v>
      </c>
    </row>
    <row r="91" spans="1:10">
      <c r="A91" s="1314" t="s">
        <v>3963</v>
      </c>
      <c r="B91" s="288" t="str">
        <f>'[4]норма времени'!B89</f>
        <v xml:space="preserve">Определение хлоридов </v>
      </c>
      <c r="C91" s="258">
        <v>25000</v>
      </c>
      <c r="D91" s="258">
        <v>20000</v>
      </c>
      <c r="E91" s="258">
        <v>15000</v>
      </c>
      <c r="F91" s="433">
        <f t="shared" si="23"/>
        <v>60000</v>
      </c>
      <c r="G91" s="433">
        <f t="shared" si="24"/>
        <v>401.60642570281124</v>
      </c>
      <c r="H91" s="257">
        <f t="shared" si="22"/>
        <v>6.6934404283801872</v>
      </c>
      <c r="I91" s="259">
        <f>'норма времени'!D95</f>
        <v>20</v>
      </c>
      <c r="J91" s="257">
        <f t="shared" si="25"/>
        <v>133.86880856760374</v>
      </c>
    </row>
    <row r="92" spans="1:10">
      <c r="A92" s="1314" t="s">
        <v>3964</v>
      </c>
      <c r="B92" s="288" t="str">
        <f>'[4]норма времени'!B90</f>
        <v>Определение нитратов</v>
      </c>
      <c r="C92" s="258">
        <v>30000</v>
      </c>
      <c r="D92" s="258">
        <v>25000</v>
      </c>
      <c r="E92" s="258">
        <v>15000</v>
      </c>
      <c r="F92" s="433">
        <f t="shared" si="23"/>
        <v>70000</v>
      </c>
      <c r="G92" s="433">
        <f t="shared" si="24"/>
        <v>468.54082998661312</v>
      </c>
      <c r="H92" s="257">
        <f t="shared" si="22"/>
        <v>7.8090138331102183</v>
      </c>
      <c r="I92" s="259">
        <f>'норма времени'!D96</f>
        <v>120</v>
      </c>
      <c r="J92" s="257">
        <f t="shared" si="25"/>
        <v>937.08165997322624</v>
      </c>
    </row>
    <row r="93" spans="1:10">
      <c r="A93" s="1314" t="s">
        <v>3965</v>
      </c>
      <c r="B93" s="288" t="str">
        <f>'[4]норма времени'!B91</f>
        <v>Определение нитритов</v>
      </c>
      <c r="C93" s="258">
        <v>30000</v>
      </c>
      <c r="D93" s="258">
        <v>25000</v>
      </c>
      <c r="E93" s="258">
        <v>15000</v>
      </c>
      <c r="F93" s="433">
        <f t="shared" si="23"/>
        <v>70000</v>
      </c>
      <c r="G93" s="433">
        <f t="shared" si="24"/>
        <v>468.54082998661312</v>
      </c>
      <c r="H93" s="257">
        <f t="shared" si="22"/>
        <v>7.8090138331102183</v>
      </c>
      <c r="I93" s="259">
        <f>'норма времени'!D97</f>
        <v>120</v>
      </c>
      <c r="J93" s="257">
        <f t="shared" si="25"/>
        <v>937.08165997322624</v>
      </c>
    </row>
    <row r="94" spans="1:10">
      <c r="A94" s="1314" t="s">
        <v>3966</v>
      </c>
      <c r="B94" s="288" t="str">
        <f>'[4]норма времени'!B92</f>
        <v xml:space="preserve">Определение азота аммиака </v>
      </c>
      <c r="C94" s="258">
        <v>35000</v>
      </c>
      <c r="D94" s="258">
        <v>30000</v>
      </c>
      <c r="E94" s="258">
        <v>25000</v>
      </c>
      <c r="F94" s="433">
        <f t="shared" si="23"/>
        <v>90000</v>
      </c>
      <c r="G94" s="433">
        <f t="shared" si="24"/>
        <v>602.40963855421683</v>
      </c>
      <c r="H94" s="257">
        <f t="shared" si="22"/>
        <v>10.04016064257028</v>
      </c>
      <c r="I94" s="259">
        <f>'норма времени'!D98</f>
        <v>85</v>
      </c>
      <c r="J94" s="257">
        <f t="shared" si="25"/>
        <v>853.41365461847374</v>
      </c>
    </row>
    <row r="95" spans="1:10">
      <c r="A95" s="1314" t="s">
        <v>3967</v>
      </c>
      <c r="B95" s="288" t="str">
        <f>'[4]норма времени'!B93</f>
        <v>Определение сульфата</v>
      </c>
      <c r="C95" s="258">
        <v>35000</v>
      </c>
      <c r="D95" s="258">
        <v>30000</v>
      </c>
      <c r="E95" s="258">
        <v>25000</v>
      </c>
      <c r="F95" s="433">
        <f t="shared" si="23"/>
        <v>90000</v>
      </c>
      <c r="G95" s="433">
        <f t="shared" si="24"/>
        <v>602.40963855421683</v>
      </c>
      <c r="H95" s="257">
        <f t="shared" si="22"/>
        <v>10.04016064257028</v>
      </c>
      <c r="I95" s="259">
        <f>'норма времени'!D99</f>
        <v>85</v>
      </c>
      <c r="J95" s="257">
        <f t="shared" si="25"/>
        <v>853.41365461847374</v>
      </c>
    </row>
    <row r="96" spans="1:10">
      <c r="A96" s="1314" t="s">
        <v>3969</v>
      </c>
      <c r="B96" s="288" t="str">
        <f>'[4]норма времени'!B94</f>
        <v>Определение фтора</v>
      </c>
      <c r="C96" s="258">
        <v>25000</v>
      </c>
      <c r="D96" s="258">
        <v>20000</v>
      </c>
      <c r="E96" s="258">
        <v>15000</v>
      </c>
      <c r="F96" s="433">
        <f t="shared" si="23"/>
        <v>60000</v>
      </c>
      <c r="G96" s="433">
        <f t="shared" si="24"/>
        <v>401.60642570281124</v>
      </c>
      <c r="H96" s="257">
        <f t="shared" si="22"/>
        <v>6.6934404283801872</v>
      </c>
      <c r="I96" s="259">
        <f>'норма времени'!D100</f>
        <v>40</v>
      </c>
      <c r="J96" s="257">
        <f t="shared" si="25"/>
        <v>267.73761713520747</v>
      </c>
    </row>
    <row r="97" spans="1:10">
      <c r="A97" s="1314" t="s">
        <v>3970</v>
      </c>
      <c r="B97" s="288" t="str">
        <f>'[4]норма времени'!B95</f>
        <v>Определение калий и натрий</v>
      </c>
      <c r="C97" s="258">
        <v>35000</v>
      </c>
      <c r="D97" s="258">
        <v>30000</v>
      </c>
      <c r="E97" s="258">
        <v>25000</v>
      </c>
      <c r="F97" s="433">
        <f t="shared" si="23"/>
        <v>90000</v>
      </c>
      <c r="G97" s="433">
        <f t="shared" si="24"/>
        <v>602.40963855421683</v>
      </c>
      <c r="H97" s="257">
        <f t="shared" si="22"/>
        <v>10.04016064257028</v>
      </c>
      <c r="I97" s="259">
        <f>'норма времени'!D101</f>
        <v>70</v>
      </c>
      <c r="J97" s="257">
        <f t="shared" si="25"/>
        <v>702.81124497991959</v>
      </c>
    </row>
    <row r="98" spans="1:10">
      <c r="A98" s="1314" t="s">
        <v>3971</v>
      </c>
      <c r="B98" s="288" t="str">
        <f>'[4]норма времени'!B96</f>
        <v>Определение кальция</v>
      </c>
      <c r="C98" s="258">
        <v>40000</v>
      </c>
      <c r="D98" s="258">
        <v>35000</v>
      </c>
      <c r="E98" s="258">
        <v>25000</v>
      </c>
      <c r="F98" s="433">
        <f t="shared" si="23"/>
        <v>100000</v>
      </c>
      <c r="G98" s="433">
        <f t="shared" si="24"/>
        <v>669.34404283801871</v>
      </c>
      <c r="H98" s="257">
        <f t="shared" si="22"/>
        <v>11.155734047300312</v>
      </c>
      <c r="I98" s="259">
        <f>'норма времени'!D102</f>
        <v>70</v>
      </c>
      <c r="J98" s="257">
        <f t="shared" si="25"/>
        <v>780.90138331102185</v>
      </c>
    </row>
    <row r="99" spans="1:10">
      <c r="A99" s="1314" t="s">
        <v>3972</v>
      </c>
      <c r="B99" s="288" t="str">
        <f>'[4]норма времени'!B97</f>
        <v>Определение магния</v>
      </c>
      <c r="C99" s="258">
        <v>40000</v>
      </c>
      <c r="D99" s="258">
        <v>35000</v>
      </c>
      <c r="E99" s="258">
        <v>25000</v>
      </c>
      <c r="F99" s="433">
        <f t="shared" si="23"/>
        <v>100000</v>
      </c>
      <c r="G99" s="433">
        <f t="shared" si="24"/>
        <v>669.34404283801871</v>
      </c>
      <c r="H99" s="257">
        <f t="shared" si="22"/>
        <v>11.155734047300312</v>
      </c>
      <c r="I99" s="259">
        <f>'норма времени'!D103</f>
        <v>40</v>
      </c>
      <c r="J99" s="257">
        <f t="shared" si="25"/>
        <v>446.22936189201249</v>
      </c>
    </row>
    <row r="100" spans="1:10">
      <c r="A100" s="1314" t="s">
        <v>3973</v>
      </c>
      <c r="B100" s="288" t="str">
        <f>'[4]норма времени'!B98</f>
        <v>Определение гидрокарбоната</v>
      </c>
      <c r="C100" s="258">
        <v>40000</v>
      </c>
      <c r="D100" s="258">
        <v>35000</v>
      </c>
      <c r="E100" s="258">
        <v>25000</v>
      </c>
      <c r="F100" s="433">
        <f t="shared" si="23"/>
        <v>100000</v>
      </c>
      <c r="G100" s="433">
        <f t="shared" si="24"/>
        <v>669.34404283801871</v>
      </c>
      <c r="H100" s="257">
        <f t="shared" si="22"/>
        <v>11.155734047300312</v>
      </c>
      <c r="I100" s="259">
        <f>'норма времени'!D104</f>
        <v>70</v>
      </c>
      <c r="J100" s="257">
        <f t="shared" si="25"/>
        <v>780.90138331102185</v>
      </c>
    </row>
    <row r="101" spans="1:10">
      <c r="A101" s="1314" t="s">
        <v>3974</v>
      </c>
      <c r="B101" s="288" t="str">
        <f>'[4]норма времени'!B99</f>
        <v xml:space="preserve">Определение остаточного свободного хлора </v>
      </c>
      <c r="C101" s="258">
        <v>50000</v>
      </c>
      <c r="D101" s="258">
        <v>40000</v>
      </c>
      <c r="E101" s="258">
        <v>30000</v>
      </c>
      <c r="F101" s="433">
        <f t="shared" si="23"/>
        <v>120000</v>
      </c>
      <c r="G101" s="433">
        <f t="shared" si="24"/>
        <v>803.21285140562247</v>
      </c>
      <c r="H101" s="257">
        <f t="shared" si="22"/>
        <v>13.386880856760374</v>
      </c>
      <c r="I101" s="259">
        <f>'норма времени'!D105</f>
        <v>80</v>
      </c>
      <c r="J101" s="257">
        <f t="shared" si="25"/>
        <v>1070.9504685408299</v>
      </c>
    </row>
    <row r="102" spans="1:10">
      <c r="A102" s="1314" t="s">
        <v>3975</v>
      </c>
      <c r="B102" s="288" t="str">
        <f>'[4]норма времени'!B100</f>
        <v xml:space="preserve"> Определение остаточного связного хлора </v>
      </c>
      <c r="C102" s="258">
        <v>45000</v>
      </c>
      <c r="D102" s="258">
        <v>35000</v>
      </c>
      <c r="E102" s="258">
        <v>25000</v>
      </c>
      <c r="F102" s="433">
        <f t="shared" si="23"/>
        <v>105000</v>
      </c>
      <c r="G102" s="433">
        <f t="shared" si="24"/>
        <v>702.81124497991971</v>
      </c>
      <c r="H102" s="257">
        <f t="shared" si="22"/>
        <v>11.713520749665328</v>
      </c>
      <c r="I102" s="259">
        <f>'норма времени'!D106</f>
        <v>55</v>
      </c>
      <c r="J102" s="257">
        <f t="shared" si="25"/>
        <v>644.24364123159307</v>
      </c>
    </row>
    <row r="103" spans="1:10">
      <c r="A103" s="1314" t="s">
        <v>3977</v>
      </c>
      <c r="B103" s="288" t="str">
        <f>'[4]норма времени'!B101</f>
        <v>Определение остаточного озона при озонировании</v>
      </c>
      <c r="C103" s="258">
        <v>40000</v>
      </c>
      <c r="D103" s="258">
        <v>35000</v>
      </c>
      <c r="E103" s="258">
        <v>25000</v>
      </c>
      <c r="F103" s="433">
        <f t="shared" si="23"/>
        <v>100000</v>
      </c>
      <c r="G103" s="433">
        <f t="shared" si="24"/>
        <v>669.34404283801871</v>
      </c>
      <c r="H103" s="257">
        <f t="shared" si="22"/>
        <v>11.155734047300312</v>
      </c>
      <c r="I103" s="259">
        <f>'норма времени'!D107</f>
        <v>30</v>
      </c>
      <c r="J103" s="257">
        <f t="shared" si="25"/>
        <v>334.67202141900935</v>
      </c>
    </row>
    <row r="104" spans="1:10">
      <c r="A104" s="1314" t="s">
        <v>3978</v>
      </c>
      <c r="B104" s="288" t="str">
        <f>'[4]норма времени'!B102</f>
        <v>Определение кислорода</v>
      </c>
      <c r="C104" s="258">
        <v>50000</v>
      </c>
      <c r="D104" s="258">
        <v>40000</v>
      </c>
      <c r="E104" s="258">
        <v>30000</v>
      </c>
      <c r="F104" s="433">
        <f t="shared" si="23"/>
        <v>120000</v>
      </c>
      <c r="G104" s="433">
        <f t="shared" si="24"/>
        <v>803.21285140562247</v>
      </c>
      <c r="H104" s="257">
        <f t="shared" si="22"/>
        <v>13.386880856760374</v>
      </c>
      <c r="I104" s="259">
        <f>'норма времени'!D108</f>
        <v>140</v>
      </c>
      <c r="J104" s="257">
        <f t="shared" si="25"/>
        <v>1874.1633199464525</v>
      </c>
    </row>
    <row r="105" spans="1:10" ht="30">
      <c r="A105" s="1314" t="s">
        <v>3980</v>
      </c>
      <c r="B105" s="288" t="str">
        <f>'[4]норма времени'!B103</f>
        <v xml:space="preserve">Определение содержания концентрации анионных поверхностно -активных веществ (СПАВ) </v>
      </c>
      <c r="C105" s="258">
        <v>70000</v>
      </c>
      <c r="D105" s="258">
        <v>65000</v>
      </c>
      <c r="E105" s="258">
        <v>60000</v>
      </c>
      <c r="F105" s="433">
        <f t="shared" si="23"/>
        <v>195000</v>
      </c>
      <c r="G105" s="433">
        <f t="shared" si="24"/>
        <v>1305.2208835341364</v>
      </c>
      <c r="H105" s="257">
        <f t="shared" si="22"/>
        <v>21.753681392235606</v>
      </c>
      <c r="I105" s="259">
        <f>'норма времени'!D109</f>
        <v>155</v>
      </c>
      <c r="J105" s="257">
        <f t="shared" si="25"/>
        <v>3371.8206157965187</v>
      </c>
    </row>
    <row r="106" spans="1:10">
      <c r="A106" s="1314" t="s">
        <v>3981</v>
      </c>
      <c r="B106" s="288" t="str">
        <f>'[4]норма времени'!B104</f>
        <v>Определение алюминия</v>
      </c>
      <c r="C106" s="258">
        <v>35000</v>
      </c>
      <c r="D106" s="258">
        <v>25000</v>
      </c>
      <c r="E106" s="258">
        <v>20000</v>
      </c>
      <c r="F106" s="433">
        <f t="shared" si="23"/>
        <v>80000</v>
      </c>
      <c r="G106" s="433">
        <f t="shared" si="24"/>
        <v>535.47523427041494</v>
      </c>
      <c r="H106" s="257">
        <f t="shared" si="22"/>
        <v>8.9245872378402495</v>
      </c>
      <c r="I106" s="259">
        <f>'норма времени'!D110</f>
        <v>130</v>
      </c>
      <c r="J106" s="257">
        <f t="shared" si="25"/>
        <v>1160.1963409192324</v>
      </c>
    </row>
    <row r="107" spans="1:10">
      <c r="A107" s="1314" t="s">
        <v>3982</v>
      </c>
      <c r="B107" s="288" t="str">
        <f>'[4]норма времени'!B105</f>
        <v>Определение бора</v>
      </c>
      <c r="C107" s="258">
        <v>35000</v>
      </c>
      <c r="D107" s="258">
        <v>30000</v>
      </c>
      <c r="E107" s="258">
        <v>25000</v>
      </c>
      <c r="F107" s="433">
        <f t="shared" si="23"/>
        <v>90000</v>
      </c>
      <c r="G107" s="433">
        <f t="shared" si="24"/>
        <v>602.40963855421683</v>
      </c>
      <c r="H107" s="257">
        <f t="shared" si="22"/>
        <v>10.04016064257028</v>
      </c>
      <c r="I107" s="259">
        <f>'норма времени'!D111</f>
        <v>170</v>
      </c>
      <c r="J107" s="257">
        <f t="shared" si="25"/>
        <v>1706.8273092369475</v>
      </c>
    </row>
    <row r="108" spans="1:10">
      <c r="A108" s="1314" t="s">
        <v>3983</v>
      </c>
      <c r="B108" s="288" t="str">
        <f>'[4]норма времени'!B106</f>
        <v>Определение бенз(а)пирена</v>
      </c>
      <c r="C108" s="258">
        <v>35000</v>
      </c>
      <c r="D108" s="258">
        <v>30000</v>
      </c>
      <c r="E108" s="258">
        <v>25000</v>
      </c>
      <c r="F108" s="433">
        <f t="shared" si="23"/>
        <v>90000</v>
      </c>
      <c r="G108" s="433">
        <f t="shared" si="24"/>
        <v>602.40963855421683</v>
      </c>
      <c r="H108" s="257">
        <f t="shared" si="22"/>
        <v>10.04016064257028</v>
      </c>
      <c r="I108" s="259">
        <f>'норма времени'!D112</f>
        <v>210</v>
      </c>
      <c r="J108" s="257">
        <f t="shared" si="25"/>
        <v>2108.4337349397588</v>
      </c>
    </row>
    <row r="109" spans="1:10">
      <c r="A109" s="1314" t="s">
        <v>3984</v>
      </c>
      <c r="B109" s="288" t="str">
        <f>'[4]норма времени'!B107</f>
        <v>Определение железо</v>
      </c>
      <c r="C109" s="258">
        <v>30000</v>
      </c>
      <c r="D109" s="258">
        <v>25000</v>
      </c>
      <c r="E109" s="258">
        <v>15000</v>
      </c>
      <c r="F109" s="433">
        <f t="shared" si="23"/>
        <v>70000</v>
      </c>
      <c r="G109" s="433">
        <f t="shared" si="24"/>
        <v>468.54082998661312</v>
      </c>
      <c r="H109" s="257">
        <f t="shared" si="22"/>
        <v>7.8090138331102183</v>
      </c>
      <c r="I109" s="259">
        <f>'норма времени'!D113</f>
        <v>70</v>
      </c>
      <c r="J109" s="257">
        <f t="shared" si="25"/>
        <v>546.63096831771531</v>
      </c>
    </row>
    <row r="110" spans="1:10">
      <c r="A110" s="1314" t="s">
        <v>3985</v>
      </c>
      <c r="B110" s="288" t="str">
        <f>'[4]норма времени'!B108</f>
        <v>Определение хрома</v>
      </c>
      <c r="C110" s="258">
        <v>45000</v>
      </c>
      <c r="D110" s="258">
        <v>40000</v>
      </c>
      <c r="E110" s="258">
        <v>35000</v>
      </c>
      <c r="F110" s="433">
        <f t="shared" si="23"/>
        <v>120000</v>
      </c>
      <c r="G110" s="433">
        <f t="shared" si="24"/>
        <v>803.21285140562247</v>
      </c>
      <c r="H110" s="257">
        <f t="shared" si="22"/>
        <v>13.386880856760374</v>
      </c>
      <c r="I110" s="259">
        <f>'норма времени'!D114</f>
        <v>70</v>
      </c>
      <c r="J110" s="257">
        <f t="shared" si="25"/>
        <v>937.08165997322624</v>
      </c>
    </row>
    <row r="111" spans="1:10">
      <c r="A111" s="1314" t="s">
        <v>3987</v>
      </c>
      <c r="B111" s="288" t="str">
        <f>'[4]норма времени'!B109</f>
        <v>Определение свинца (вольтамперометрический)</v>
      </c>
      <c r="C111" s="258">
        <v>55000</v>
      </c>
      <c r="D111" s="258">
        <v>45000</v>
      </c>
      <c r="E111" s="258">
        <v>40000</v>
      </c>
      <c r="F111" s="433">
        <f t="shared" si="23"/>
        <v>140000</v>
      </c>
      <c r="G111" s="433">
        <f t="shared" si="24"/>
        <v>937.08165997322624</v>
      </c>
      <c r="H111" s="257">
        <f t="shared" si="22"/>
        <v>15.618027666220437</v>
      </c>
      <c r="I111" s="259">
        <f>'норма времени'!D115</f>
        <v>215</v>
      </c>
      <c r="J111" s="257">
        <f t="shared" si="25"/>
        <v>3357.8759482373939</v>
      </c>
    </row>
    <row r="112" spans="1:10">
      <c r="A112" s="1314" t="s">
        <v>3988</v>
      </c>
      <c r="B112" s="288" t="str">
        <f>'[4]норма времени'!B110</f>
        <v>Определение свинца (атомно-абсорбционный)</v>
      </c>
      <c r="C112" s="258">
        <v>50000</v>
      </c>
      <c r="D112" s="258">
        <v>45000</v>
      </c>
      <c r="E112" s="258">
        <v>40000</v>
      </c>
      <c r="F112" s="433">
        <f t="shared" si="23"/>
        <v>135000</v>
      </c>
      <c r="G112" s="433">
        <f t="shared" si="24"/>
        <v>903.61445783132524</v>
      </c>
      <c r="H112" s="257">
        <f t="shared" si="22"/>
        <v>15.060240963855421</v>
      </c>
      <c r="I112" s="259">
        <f>'норма времени'!D116</f>
        <v>170</v>
      </c>
      <c r="J112" s="257">
        <f t="shared" si="25"/>
        <v>2560.2409638554213</v>
      </c>
    </row>
    <row r="113" spans="1:10">
      <c r="A113" s="1314" t="s">
        <v>3989</v>
      </c>
      <c r="B113" s="288" t="str">
        <f>'[4]норма времени'!B111</f>
        <v>Определение кадмия (вольтамперометрический)</v>
      </c>
      <c r="C113" s="258">
        <v>45000</v>
      </c>
      <c r="D113" s="258">
        <v>35000</v>
      </c>
      <c r="E113" s="258">
        <v>30000</v>
      </c>
      <c r="F113" s="433">
        <f t="shared" si="23"/>
        <v>110000</v>
      </c>
      <c r="G113" s="433">
        <f t="shared" si="24"/>
        <v>736.27844712182059</v>
      </c>
      <c r="H113" s="257">
        <f t="shared" si="22"/>
        <v>12.271307452030344</v>
      </c>
      <c r="I113" s="259">
        <f>'норма времени'!D117</f>
        <v>205</v>
      </c>
      <c r="J113" s="257">
        <f t="shared" si="25"/>
        <v>2515.6180276662203</v>
      </c>
    </row>
    <row r="114" spans="1:10">
      <c r="A114" s="1314" t="s">
        <v>3990</v>
      </c>
      <c r="B114" s="288" t="str">
        <f>'[4]норма времени'!B112</f>
        <v>Определение кадмия (атомно-абсорбционный)</v>
      </c>
      <c r="C114" s="258">
        <v>45000</v>
      </c>
      <c r="D114" s="258">
        <v>35000</v>
      </c>
      <c r="E114" s="258">
        <v>30000</v>
      </c>
      <c r="F114" s="433">
        <f t="shared" si="23"/>
        <v>110000</v>
      </c>
      <c r="G114" s="433">
        <f t="shared" si="24"/>
        <v>736.27844712182059</v>
      </c>
      <c r="H114" s="257">
        <f t="shared" si="22"/>
        <v>12.271307452030344</v>
      </c>
      <c r="I114" s="259">
        <f>'норма времени'!D118</f>
        <v>170</v>
      </c>
      <c r="J114" s="257">
        <f t="shared" si="25"/>
        <v>2086.1222668451583</v>
      </c>
    </row>
    <row r="115" spans="1:10">
      <c r="A115" s="1314" t="s">
        <v>3991</v>
      </c>
      <c r="B115" s="288" t="str">
        <f>'[4]норма времени'!B113</f>
        <v>Определение цинка (вольтамперометрический)</v>
      </c>
      <c r="C115" s="258">
        <v>40000</v>
      </c>
      <c r="D115" s="258">
        <v>30000</v>
      </c>
      <c r="E115" s="258">
        <v>25000</v>
      </c>
      <c r="F115" s="433">
        <f t="shared" si="23"/>
        <v>95000</v>
      </c>
      <c r="G115" s="433">
        <f t="shared" si="24"/>
        <v>635.87684069611782</v>
      </c>
      <c r="H115" s="257">
        <f t="shared" si="22"/>
        <v>10.597947344935298</v>
      </c>
      <c r="I115" s="259">
        <f>'норма времени'!D119</f>
        <v>205</v>
      </c>
      <c r="J115" s="257">
        <f t="shared" si="25"/>
        <v>2172.579205711736</v>
      </c>
    </row>
    <row r="116" spans="1:10">
      <c r="A116" s="1314" t="s">
        <v>3992</v>
      </c>
      <c r="B116" s="288" t="str">
        <f>'[4]норма времени'!B114</f>
        <v>Определение цинка (атомно-абсорбционный)</v>
      </c>
      <c r="C116" s="258">
        <v>35000</v>
      </c>
      <c r="D116" s="258">
        <v>25000</v>
      </c>
      <c r="E116" s="258">
        <v>20000</v>
      </c>
      <c r="F116" s="433">
        <f t="shared" si="23"/>
        <v>80000</v>
      </c>
      <c r="G116" s="433">
        <f t="shared" si="24"/>
        <v>535.47523427041494</v>
      </c>
      <c r="H116" s="257">
        <f t="shared" si="22"/>
        <v>8.9245872378402495</v>
      </c>
      <c r="I116" s="259">
        <f>'норма времени'!D120</f>
        <v>170</v>
      </c>
      <c r="J116" s="257">
        <f t="shared" si="25"/>
        <v>1517.1798304328424</v>
      </c>
    </row>
    <row r="117" spans="1:10">
      <c r="A117" s="1314" t="s">
        <v>3993</v>
      </c>
      <c r="B117" s="288" t="str">
        <f>'[4]норма времени'!B115</f>
        <v>Определение меди (вольтамперометрический)</v>
      </c>
      <c r="C117" s="258">
        <v>50000</v>
      </c>
      <c r="D117" s="258">
        <v>40000</v>
      </c>
      <c r="E117" s="258">
        <v>30000</v>
      </c>
      <c r="F117" s="433">
        <f t="shared" si="23"/>
        <v>120000</v>
      </c>
      <c r="G117" s="433">
        <f t="shared" si="24"/>
        <v>803.21285140562247</v>
      </c>
      <c r="H117" s="257">
        <f t="shared" si="22"/>
        <v>13.386880856760374</v>
      </c>
      <c r="I117" s="259">
        <f>'норма времени'!D121</f>
        <v>205</v>
      </c>
      <c r="J117" s="257">
        <f t="shared" si="25"/>
        <v>2744.3105756358768</v>
      </c>
    </row>
    <row r="118" spans="1:10">
      <c r="A118" s="1314" t="s">
        <v>3994</v>
      </c>
      <c r="B118" s="288" t="str">
        <f>'[4]норма времени'!B116</f>
        <v>Определение меди (атомно-абсорбционный)</v>
      </c>
      <c r="C118" s="258">
        <v>50000</v>
      </c>
      <c r="D118" s="258">
        <v>40000</v>
      </c>
      <c r="E118" s="258">
        <v>30000</v>
      </c>
      <c r="F118" s="433">
        <f t="shared" si="23"/>
        <v>120000</v>
      </c>
      <c r="G118" s="433">
        <f t="shared" si="24"/>
        <v>803.21285140562247</v>
      </c>
      <c r="H118" s="257">
        <f t="shared" si="22"/>
        <v>13.386880856760374</v>
      </c>
      <c r="I118" s="259">
        <f>'норма времени'!D122</f>
        <v>80</v>
      </c>
      <c r="J118" s="257">
        <f t="shared" si="25"/>
        <v>1070.9504685408299</v>
      </c>
    </row>
    <row r="119" spans="1:10">
      <c r="A119" s="1314" t="s">
        <v>3995</v>
      </c>
      <c r="B119" s="288" t="str">
        <f>'[4]норма времени'!B117</f>
        <v>Определение мышьяка (вольтамперометрический)</v>
      </c>
      <c r="C119" s="258">
        <v>55000</v>
      </c>
      <c r="D119" s="258">
        <v>40000</v>
      </c>
      <c r="E119" s="258">
        <v>30000</v>
      </c>
      <c r="F119" s="433">
        <f t="shared" si="23"/>
        <v>125000</v>
      </c>
      <c r="G119" s="433">
        <f t="shared" si="24"/>
        <v>836.68005354752336</v>
      </c>
      <c r="H119" s="257">
        <f t="shared" si="22"/>
        <v>13.944667559125389</v>
      </c>
      <c r="I119" s="259">
        <f>'норма времени'!D123</f>
        <v>205</v>
      </c>
      <c r="J119" s="257">
        <f t="shared" si="25"/>
        <v>2858.6568496207046</v>
      </c>
    </row>
    <row r="120" spans="1:10">
      <c r="A120" s="1314" t="s">
        <v>3996</v>
      </c>
      <c r="B120" s="288" t="str">
        <f>'[4]норма времени'!B118</f>
        <v>Определение мышьяка  (атомно-абсорбционный)</v>
      </c>
      <c r="C120" s="258">
        <v>45000</v>
      </c>
      <c r="D120" s="258">
        <v>35000</v>
      </c>
      <c r="E120" s="258">
        <v>25000</v>
      </c>
      <c r="F120" s="433">
        <f t="shared" si="23"/>
        <v>105000</v>
      </c>
      <c r="G120" s="433">
        <f t="shared" si="24"/>
        <v>702.81124497991971</v>
      </c>
      <c r="H120" s="257">
        <f t="shared" si="22"/>
        <v>11.713520749665328</v>
      </c>
      <c r="I120" s="259">
        <f>'норма времени'!D124</f>
        <v>170</v>
      </c>
      <c r="J120" s="257">
        <f t="shared" si="25"/>
        <v>1991.2985274431057</v>
      </c>
    </row>
    <row r="121" spans="1:10">
      <c r="A121" s="1314" t="s">
        <v>3997</v>
      </c>
      <c r="B121" s="288" t="str">
        <f>'[4]норма времени'!B119</f>
        <v>Определение ртути (вольтамперометрический)</v>
      </c>
      <c r="C121" s="258">
        <v>55000</v>
      </c>
      <c r="D121" s="258">
        <v>45000</v>
      </c>
      <c r="E121" s="258">
        <v>35000</v>
      </c>
      <c r="F121" s="433">
        <f t="shared" si="23"/>
        <v>135000</v>
      </c>
      <c r="G121" s="433">
        <f t="shared" si="24"/>
        <v>903.61445783132524</v>
      </c>
      <c r="H121" s="257">
        <f t="shared" si="22"/>
        <v>15.060240963855421</v>
      </c>
      <c r="I121" s="259">
        <f>'норма времени'!D125</f>
        <v>205</v>
      </c>
      <c r="J121" s="257">
        <f t="shared" si="25"/>
        <v>3087.3493975903611</v>
      </c>
    </row>
    <row r="122" spans="1:10">
      <c r="A122" s="1314" t="s">
        <v>3998</v>
      </c>
      <c r="B122" s="288" t="str">
        <f>'[4]норма времени'!B120</f>
        <v>Определение ртути (атомно-абсорбционный)</v>
      </c>
      <c r="C122" s="258">
        <v>50000</v>
      </c>
      <c r="D122" s="258">
        <v>40000</v>
      </c>
      <c r="E122" s="258">
        <v>25000</v>
      </c>
      <c r="F122" s="433">
        <f t="shared" si="23"/>
        <v>115000</v>
      </c>
      <c r="G122" s="433">
        <f t="shared" si="24"/>
        <v>769.74564926372148</v>
      </c>
      <c r="H122" s="257">
        <f t="shared" si="22"/>
        <v>12.829094154395358</v>
      </c>
      <c r="I122" s="259">
        <f>'норма времени'!D126</f>
        <v>170</v>
      </c>
      <c r="J122" s="257">
        <f t="shared" si="25"/>
        <v>2180.9460062472108</v>
      </c>
    </row>
    <row r="123" spans="1:10">
      <c r="A123" s="1314" t="s">
        <v>3999</v>
      </c>
      <c r="B123" s="288" t="str">
        <f>'[4]норма времени'!B121</f>
        <v>Определение марганца (фотометрический)</v>
      </c>
      <c r="C123" s="258">
        <v>30000</v>
      </c>
      <c r="D123" s="258">
        <v>25000</v>
      </c>
      <c r="E123" s="258">
        <v>15000</v>
      </c>
      <c r="F123" s="433">
        <f t="shared" si="23"/>
        <v>70000</v>
      </c>
      <c r="G123" s="433">
        <f t="shared" si="24"/>
        <v>468.54082998661312</v>
      </c>
      <c r="H123" s="257">
        <f t="shared" si="22"/>
        <v>7.8090138331102183</v>
      </c>
      <c r="I123" s="259">
        <f>'норма времени'!D127</f>
        <v>90</v>
      </c>
      <c r="J123" s="257">
        <f t="shared" si="25"/>
        <v>702.81124497991971</v>
      </c>
    </row>
    <row r="124" spans="1:10">
      <c r="A124" s="1314" t="s">
        <v>4000</v>
      </c>
      <c r="B124" s="288" t="str">
        <f>'[4]норма времени'!B122</f>
        <v>Определение марганца (атомно-абсорбционный)</v>
      </c>
      <c r="C124" s="258">
        <v>30000</v>
      </c>
      <c r="D124" s="258">
        <v>25000</v>
      </c>
      <c r="E124" s="258">
        <v>15000</v>
      </c>
      <c r="F124" s="433">
        <f t="shared" si="23"/>
        <v>70000</v>
      </c>
      <c r="G124" s="433">
        <f t="shared" si="24"/>
        <v>468.54082998661312</v>
      </c>
      <c r="H124" s="257">
        <f t="shared" si="22"/>
        <v>7.8090138331102183</v>
      </c>
      <c r="I124" s="259">
        <f>'норма времени'!D128</f>
        <v>170</v>
      </c>
      <c r="J124" s="257">
        <f t="shared" si="25"/>
        <v>1327.5323516287372</v>
      </c>
    </row>
    <row r="125" spans="1:10">
      <c r="A125" s="1314" t="s">
        <v>4001</v>
      </c>
      <c r="B125" s="288" t="str">
        <f>'[4]норма времени'!B123</f>
        <v xml:space="preserve">Определение кобальта  </v>
      </c>
      <c r="C125" s="258">
        <v>55000</v>
      </c>
      <c r="D125" s="258">
        <v>50000</v>
      </c>
      <c r="E125" s="258">
        <v>47500</v>
      </c>
      <c r="F125" s="433">
        <f t="shared" si="23"/>
        <v>152500</v>
      </c>
      <c r="G125" s="433">
        <f t="shared" si="24"/>
        <v>1020.7496653279785</v>
      </c>
      <c r="H125" s="257">
        <f t="shared" si="22"/>
        <v>17.012494422132974</v>
      </c>
      <c r="I125" s="259">
        <f>'норма времени'!D129</f>
        <v>100</v>
      </c>
      <c r="J125" s="257">
        <f t="shared" si="25"/>
        <v>1701.2494422132975</v>
      </c>
    </row>
    <row r="126" spans="1:10">
      <c r="A126" s="1314" t="s">
        <v>4002</v>
      </c>
      <c r="B126" s="288" t="str">
        <f>'[4]норма времени'!B124</f>
        <v>Определение молибдена</v>
      </c>
      <c r="C126" s="258">
        <v>45000</v>
      </c>
      <c r="D126" s="258">
        <v>40000</v>
      </c>
      <c r="E126" s="258">
        <v>30000</v>
      </c>
      <c r="F126" s="433">
        <f t="shared" si="23"/>
        <v>115000</v>
      </c>
      <c r="G126" s="433">
        <f t="shared" si="24"/>
        <v>769.74564926372148</v>
      </c>
      <c r="H126" s="257">
        <f t="shared" si="22"/>
        <v>12.829094154395358</v>
      </c>
      <c r="I126" s="259">
        <f>'норма времени'!D130</f>
        <v>150</v>
      </c>
      <c r="J126" s="257">
        <f t="shared" si="25"/>
        <v>1924.3641231593037</v>
      </c>
    </row>
    <row r="127" spans="1:10">
      <c r="A127" s="1314" t="s">
        <v>4003</v>
      </c>
      <c r="B127" s="288" t="str">
        <f>'[4]норма времени'!B125</f>
        <v>Определение никеля</v>
      </c>
      <c r="C127" s="258">
        <v>60000</v>
      </c>
      <c r="D127" s="258">
        <v>50000</v>
      </c>
      <c r="E127" s="258">
        <v>40000</v>
      </c>
      <c r="F127" s="433">
        <f t="shared" si="23"/>
        <v>150000</v>
      </c>
      <c r="G127" s="433">
        <f t="shared" si="24"/>
        <v>1004.0160642570281</v>
      </c>
      <c r="H127" s="257">
        <f t="shared" si="22"/>
        <v>16.733601070950467</v>
      </c>
      <c r="I127" s="259">
        <f>'норма времени'!D131</f>
        <v>180</v>
      </c>
      <c r="J127" s="257">
        <f t="shared" si="25"/>
        <v>3012.0481927710839</v>
      </c>
    </row>
    <row r="128" spans="1:10">
      <c r="A128" s="1314" t="s">
        <v>4004</v>
      </c>
      <c r="B128" s="288" t="str">
        <f>'[4]норма времени'!B117</f>
        <v>Определение мышьяка (вольтамперометрический)</v>
      </c>
      <c r="C128" s="258">
        <v>45000</v>
      </c>
      <c r="D128" s="258">
        <v>40000</v>
      </c>
      <c r="E128" s="258">
        <v>30000</v>
      </c>
      <c r="F128" s="433">
        <f t="shared" si="23"/>
        <v>115000</v>
      </c>
      <c r="G128" s="433">
        <f t="shared" si="24"/>
        <v>769.74564926372148</v>
      </c>
      <c r="H128" s="257">
        <f t="shared" si="22"/>
        <v>12.829094154395358</v>
      </c>
      <c r="I128" s="259">
        <f>'норма времени'!D132</f>
        <v>200</v>
      </c>
      <c r="J128" s="257">
        <f t="shared" si="25"/>
        <v>2565.8188308790718</v>
      </c>
    </row>
    <row r="129" spans="1:10">
      <c r="A129" s="1314" t="s">
        <v>4005</v>
      </c>
      <c r="B129" s="288" t="str">
        <f>'[4]норма времени'!B118</f>
        <v>Определение мышьяка  (атомно-абсорбционный)</v>
      </c>
      <c r="C129" s="258">
        <v>80000</v>
      </c>
      <c r="D129" s="258">
        <v>75000</v>
      </c>
      <c r="E129" s="258">
        <v>70000</v>
      </c>
      <c r="F129" s="433">
        <f t="shared" si="23"/>
        <v>225000</v>
      </c>
      <c r="G129" s="433">
        <f t="shared" si="24"/>
        <v>1506.0240963855422</v>
      </c>
      <c r="H129" s="257">
        <f t="shared" si="22"/>
        <v>25.100401606425702</v>
      </c>
      <c r="I129" s="259">
        <f>'норма времени'!D133</f>
        <v>220</v>
      </c>
      <c r="J129" s="257">
        <f t="shared" si="25"/>
        <v>5522.0883534136547</v>
      </c>
    </row>
    <row r="130" spans="1:10">
      <c r="A130" s="1314" t="s">
        <v>4006</v>
      </c>
      <c r="B130" s="288" t="str">
        <f>'[4]норма времени'!B128</f>
        <v>Определение сероводорода</v>
      </c>
      <c r="C130" s="258">
        <v>30000</v>
      </c>
      <c r="D130" s="258">
        <v>25000</v>
      </c>
      <c r="E130" s="258">
        <v>15000</v>
      </c>
      <c r="F130" s="433">
        <f t="shared" si="23"/>
        <v>70000</v>
      </c>
      <c r="G130" s="433">
        <f t="shared" si="24"/>
        <v>468.54082998661312</v>
      </c>
      <c r="H130" s="257">
        <f t="shared" si="22"/>
        <v>7.8090138331102183</v>
      </c>
      <c r="I130" s="259">
        <f>'норма времени'!D134</f>
        <v>80</v>
      </c>
      <c r="J130" s="257">
        <f t="shared" si="25"/>
        <v>624.72110664881745</v>
      </c>
    </row>
    <row r="131" spans="1:10">
      <c r="A131" s="1314" t="s">
        <v>4007</v>
      </c>
      <c r="B131" s="288" t="str">
        <f>'[4]норма времени'!B129</f>
        <v>Определение полифосфатов</v>
      </c>
      <c r="C131" s="258">
        <v>30000</v>
      </c>
      <c r="D131" s="258">
        <v>25000</v>
      </c>
      <c r="E131" s="258">
        <v>15000</v>
      </c>
      <c r="F131" s="433">
        <f t="shared" si="23"/>
        <v>70000</v>
      </c>
      <c r="G131" s="433">
        <f t="shared" si="24"/>
        <v>468.54082998661312</v>
      </c>
      <c r="H131" s="257">
        <f t="shared" si="22"/>
        <v>7.8090138331102183</v>
      </c>
      <c r="I131" s="259">
        <f>'норма времени'!D135</f>
        <v>90</v>
      </c>
      <c r="J131" s="257">
        <f t="shared" si="25"/>
        <v>702.81124497991971</v>
      </c>
    </row>
    <row r="132" spans="1:10">
      <c r="A132" s="1314" t="s">
        <v>4008</v>
      </c>
      <c r="B132" s="288" t="str">
        <f>'[4]норма времени'!B130</f>
        <v>Определение селена</v>
      </c>
      <c r="C132" s="258">
        <v>65000</v>
      </c>
      <c r="D132" s="258">
        <v>55000</v>
      </c>
      <c r="E132" s="258">
        <v>45000</v>
      </c>
      <c r="F132" s="433">
        <f t="shared" si="23"/>
        <v>165000</v>
      </c>
      <c r="G132" s="433">
        <f t="shared" si="24"/>
        <v>1104.4176706827309</v>
      </c>
      <c r="H132" s="257">
        <f t="shared" si="22"/>
        <v>18.406961178045513</v>
      </c>
      <c r="I132" s="259">
        <f>'норма времени'!D136</f>
        <v>50</v>
      </c>
      <c r="J132" s="257">
        <f t="shared" si="25"/>
        <v>920.34805890227562</v>
      </c>
    </row>
    <row r="133" spans="1:10">
      <c r="A133" s="1314" t="s">
        <v>4009</v>
      </c>
      <c r="B133" s="288" t="str">
        <f>'[4]норма времени'!B131</f>
        <v>Определение нефтепродуктов</v>
      </c>
      <c r="C133" s="258">
        <v>65000</v>
      </c>
      <c r="D133" s="258">
        <v>60000</v>
      </c>
      <c r="E133" s="258">
        <v>50000</v>
      </c>
      <c r="F133" s="433">
        <f t="shared" si="23"/>
        <v>175000</v>
      </c>
      <c r="G133" s="433">
        <f t="shared" si="24"/>
        <v>1171.3520749665327</v>
      </c>
      <c r="H133" s="257">
        <f t="shared" si="22"/>
        <v>19.522534582775545</v>
      </c>
      <c r="I133" s="259">
        <f>'норма времени'!D137</f>
        <v>75</v>
      </c>
      <c r="J133" s="257">
        <f t="shared" si="25"/>
        <v>1464.1900937081659</v>
      </c>
    </row>
    <row r="134" spans="1:10">
      <c r="A134" s="1314" t="s">
        <v>4011</v>
      </c>
      <c r="B134" s="288" t="str">
        <f>'[4]норма времени'!B132</f>
        <v>Определение органического углерода</v>
      </c>
      <c r="C134" s="258">
        <v>45000</v>
      </c>
      <c r="D134" s="258">
        <v>40000</v>
      </c>
      <c r="E134" s="258">
        <v>30000</v>
      </c>
      <c r="F134" s="433">
        <f t="shared" si="23"/>
        <v>115000</v>
      </c>
      <c r="G134" s="433">
        <f t="shared" si="24"/>
        <v>769.74564926372148</v>
      </c>
      <c r="H134" s="257">
        <f t="shared" si="22"/>
        <v>12.829094154395358</v>
      </c>
      <c r="I134" s="259">
        <f>'норма времени'!D138</f>
        <v>170</v>
      </c>
      <c r="J134" s="257">
        <f t="shared" si="25"/>
        <v>2180.9460062472108</v>
      </c>
    </row>
    <row r="135" spans="1:10">
      <c r="A135" s="1314" t="s">
        <v>4012</v>
      </c>
      <c r="B135" s="288" t="str">
        <f>'[4]норма времени'!B133</f>
        <v>Определение йода</v>
      </c>
      <c r="C135" s="258">
        <v>38000</v>
      </c>
      <c r="D135" s="258">
        <v>25000</v>
      </c>
      <c r="E135" s="258">
        <v>15000</v>
      </c>
      <c r="F135" s="433">
        <f t="shared" si="23"/>
        <v>78000</v>
      </c>
      <c r="G135" s="433">
        <f t="shared" si="24"/>
        <v>522.08835341365454</v>
      </c>
      <c r="H135" s="257">
        <f t="shared" si="22"/>
        <v>8.7014725568942417</v>
      </c>
      <c r="I135" s="259">
        <f>'норма времени'!D139</f>
        <v>190</v>
      </c>
      <c r="J135" s="257">
        <f t="shared" si="25"/>
        <v>1653.2797858099059</v>
      </c>
    </row>
    <row r="136" spans="1:10">
      <c r="A136" s="1314" t="s">
        <v>4014</v>
      </c>
      <c r="B136" s="288" t="str">
        <f>'[4]норма времени'!B134</f>
        <v>Определение калия</v>
      </c>
      <c r="C136" s="258">
        <v>50000</v>
      </c>
      <c r="D136" s="258">
        <v>40000</v>
      </c>
      <c r="E136" s="258">
        <v>30000</v>
      </c>
      <c r="F136" s="433">
        <f t="shared" si="23"/>
        <v>120000</v>
      </c>
      <c r="G136" s="433">
        <f t="shared" si="24"/>
        <v>803.21285140562247</v>
      </c>
      <c r="H136" s="257">
        <f t="shared" si="22"/>
        <v>13.386880856760374</v>
      </c>
      <c r="I136" s="259">
        <f>'норма времени'!D140</f>
        <v>215</v>
      </c>
      <c r="J136" s="257">
        <f t="shared" si="25"/>
        <v>2878.1793842034804</v>
      </c>
    </row>
    <row r="137" spans="1:10">
      <c r="A137" s="1314" t="s">
        <v>5474</v>
      </c>
      <c r="B137" s="288" t="str">
        <f>'[4]норма времени'!B135</f>
        <v>Определение натрия</v>
      </c>
      <c r="C137" s="258">
        <v>50000</v>
      </c>
      <c r="D137" s="258">
        <v>40000</v>
      </c>
      <c r="E137" s="258">
        <v>30000</v>
      </c>
      <c r="F137" s="433">
        <f t="shared" si="23"/>
        <v>120000</v>
      </c>
      <c r="G137" s="433">
        <f t="shared" si="24"/>
        <v>803.21285140562247</v>
      </c>
      <c r="H137" s="257">
        <f t="shared" si="22"/>
        <v>13.386880856760374</v>
      </c>
      <c r="I137" s="259">
        <f>'норма времени'!D141</f>
        <v>215</v>
      </c>
      <c r="J137" s="257">
        <f t="shared" si="25"/>
        <v>2878.1793842034804</v>
      </c>
    </row>
    <row r="138" spans="1:10">
      <c r="A138" s="1314" t="s">
        <v>5475</v>
      </c>
      <c r="B138" s="288" t="str">
        <f>'[4]норма времени'!B136</f>
        <v>Определение двуокись углерода</v>
      </c>
      <c r="C138" s="258">
        <v>35000</v>
      </c>
      <c r="D138" s="258">
        <v>30000</v>
      </c>
      <c r="E138" s="258">
        <v>25000</v>
      </c>
      <c r="F138" s="433">
        <f t="shared" si="23"/>
        <v>90000</v>
      </c>
      <c r="G138" s="433">
        <f t="shared" si="24"/>
        <v>602.40963855421683</v>
      </c>
      <c r="H138" s="257">
        <f t="shared" si="22"/>
        <v>10.04016064257028</v>
      </c>
      <c r="I138" s="259">
        <f>'норма времени'!D142</f>
        <v>140</v>
      </c>
      <c r="J138" s="257">
        <f t="shared" si="25"/>
        <v>1405.6224899598392</v>
      </c>
    </row>
    <row r="139" spans="1:10">
      <c r="A139" s="66" t="s">
        <v>4016</v>
      </c>
      <c r="B139" s="284" t="str">
        <f>'[4]норма времени'!B137</f>
        <v>ПОЧВА</v>
      </c>
      <c r="C139" s="870"/>
      <c r="D139" s="870"/>
      <c r="E139" s="870"/>
      <c r="F139" s="441"/>
      <c r="G139" s="441"/>
      <c r="H139" s="261"/>
      <c r="I139" s="1451"/>
      <c r="J139" s="261"/>
    </row>
    <row r="140" spans="1:10">
      <c r="A140" s="1314" t="s">
        <v>4018</v>
      </c>
      <c r="B140" s="288" t="str">
        <f>'[4]норма времени'!B138</f>
        <v>Определение влажности</v>
      </c>
      <c r="C140" s="258">
        <v>30000</v>
      </c>
      <c r="D140" s="258">
        <v>25000</v>
      </c>
      <c r="E140" s="258">
        <v>20000</v>
      </c>
      <c r="F140" s="433">
        <f t="shared" ref="F140:F158" si="26">C140+D140+E140</f>
        <v>75000</v>
      </c>
      <c r="G140" s="433">
        <f t="shared" si="24"/>
        <v>502.00803212851406</v>
      </c>
      <c r="H140" s="257">
        <f t="shared" ref="H140:H158" si="27">G140/60</f>
        <v>8.3668005354752335</v>
      </c>
      <c r="I140" s="259">
        <f>'норма времени'!D144</f>
        <v>155</v>
      </c>
      <c r="J140" s="257">
        <f t="shared" ref="J140:J158" si="28">H140*I140</f>
        <v>1296.8540829986612</v>
      </c>
    </row>
    <row r="141" spans="1:10">
      <c r="A141" s="1314" t="s">
        <v>4020</v>
      </c>
      <c r="B141" s="288" t="str">
        <f>'[4]норма времени'!B139</f>
        <v>Определение водородного показателя</v>
      </c>
      <c r="C141" s="258">
        <v>30000</v>
      </c>
      <c r="D141" s="258">
        <v>25000</v>
      </c>
      <c r="E141" s="258">
        <v>20000</v>
      </c>
      <c r="F141" s="433">
        <f t="shared" si="26"/>
        <v>75000</v>
      </c>
      <c r="G141" s="433">
        <f t="shared" si="24"/>
        <v>502.00803212851406</v>
      </c>
      <c r="H141" s="257">
        <f t="shared" si="27"/>
        <v>8.3668005354752335</v>
      </c>
      <c r="I141" s="259">
        <f>'норма времени'!D145</f>
        <v>25</v>
      </c>
      <c r="J141" s="257">
        <f t="shared" si="28"/>
        <v>209.17001338688084</v>
      </c>
    </row>
    <row r="142" spans="1:10">
      <c r="A142" s="1314" t="s">
        <v>4021</v>
      </c>
      <c r="B142" s="288" t="str">
        <f>'[4]норма времени'!B140</f>
        <v>Определение плотного остатка</v>
      </c>
      <c r="C142" s="258">
        <v>60000</v>
      </c>
      <c r="D142" s="258">
        <v>50000</v>
      </c>
      <c r="E142" s="258">
        <v>40000</v>
      </c>
      <c r="F142" s="433">
        <f t="shared" si="26"/>
        <v>150000</v>
      </c>
      <c r="G142" s="433">
        <f t="shared" si="24"/>
        <v>1004.0160642570281</v>
      </c>
      <c r="H142" s="257">
        <f t="shared" si="27"/>
        <v>16.733601070950467</v>
      </c>
      <c r="I142" s="259">
        <f>'норма времени'!D146</f>
        <v>100</v>
      </c>
      <c r="J142" s="257">
        <f t="shared" si="28"/>
        <v>1673.3601070950467</v>
      </c>
    </row>
    <row r="143" spans="1:10">
      <c r="A143" s="1314" t="s">
        <v>4023</v>
      </c>
      <c r="B143" s="288" t="str">
        <f>'[4]норма времени'!B141</f>
        <v>Определение нитратов</v>
      </c>
      <c r="C143" s="258">
        <v>30000</v>
      </c>
      <c r="D143" s="258">
        <v>25000</v>
      </c>
      <c r="E143" s="258">
        <v>20000</v>
      </c>
      <c r="F143" s="433">
        <f t="shared" si="26"/>
        <v>75000</v>
      </c>
      <c r="G143" s="433">
        <f t="shared" si="24"/>
        <v>502.00803212851406</v>
      </c>
      <c r="H143" s="257">
        <f t="shared" si="27"/>
        <v>8.3668005354752335</v>
      </c>
      <c r="I143" s="259">
        <f>'норма времени'!D147</f>
        <v>70</v>
      </c>
      <c r="J143" s="257">
        <f t="shared" si="28"/>
        <v>585.67603748326633</v>
      </c>
    </row>
    <row r="144" spans="1:10">
      <c r="A144" s="1314" t="s">
        <v>4024</v>
      </c>
      <c r="B144" s="288" t="str">
        <f>'[4]норма времени'!B142</f>
        <v>Определение органического вещества</v>
      </c>
      <c r="C144" s="258">
        <v>60000</v>
      </c>
      <c r="D144" s="258">
        <v>50000</v>
      </c>
      <c r="E144" s="258">
        <v>40000</v>
      </c>
      <c r="F144" s="433">
        <f t="shared" si="26"/>
        <v>150000</v>
      </c>
      <c r="G144" s="433">
        <f t="shared" si="24"/>
        <v>1004.0160642570281</v>
      </c>
      <c r="H144" s="257">
        <f t="shared" si="27"/>
        <v>16.733601070950467</v>
      </c>
      <c r="I144" s="259">
        <f>'норма времени'!D148</f>
        <v>40</v>
      </c>
      <c r="J144" s="257">
        <f t="shared" si="28"/>
        <v>669.34404283801871</v>
      </c>
    </row>
    <row r="145" spans="1:19">
      <c r="A145" s="1314" t="s">
        <v>4026</v>
      </c>
      <c r="B145" s="288" t="str">
        <f>'[4]норма времени'!B143</f>
        <v xml:space="preserve">Определение обменного аммония </v>
      </c>
      <c r="C145" s="258">
        <v>60000</v>
      </c>
      <c r="D145" s="258">
        <v>50000</v>
      </c>
      <c r="E145" s="258">
        <v>40000</v>
      </c>
      <c r="F145" s="433">
        <f t="shared" si="26"/>
        <v>150000</v>
      </c>
      <c r="G145" s="433">
        <f t="shared" si="24"/>
        <v>1004.0160642570281</v>
      </c>
      <c r="H145" s="257">
        <f t="shared" si="27"/>
        <v>16.733601070950467</v>
      </c>
      <c r="I145" s="259">
        <f>'норма времени'!D149</f>
        <v>30</v>
      </c>
      <c r="J145" s="257">
        <f t="shared" si="28"/>
        <v>502.008032128514</v>
      </c>
    </row>
    <row r="146" spans="1:19">
      <c r="A146" s="1314" t="s">
        <v>4028</v>
      </c>
      <c r="B146" s="288" t="str">
        <f>'[4]норма времени'!B144</f>
        <v>Определение азота</v>
      </c>
      <c r="C146" s="258">
        <v>35000</v>
      </c>
      <c r="D146" s="258">
        <v>30000</v>
      </c>
      <c r="E146" s="258">
        <v>20000</v>
      </c>
      <c r="F146" s="433">
        <f t="shared" si="26"/>
        <v>85000</v>
      </c>
      <c r="G146" s="433">
        <f t="shared" si="24"/>
        <v>568.94243641231594</v>
      </c>
      <c r="H146" s="257">
        <f t="shared" si="27"/>
        <v>9.4823739402052656</v>
      </c>
      <c r="I146" s="259">
        <f>'норма времени'!D150</f>
        <v>80</v>
      </c>
      <c r="J146" s="257">
        <f t="shared" si="28"/>
        <v>758.58991521642122</v>
      </c>
    </row>
    <row r="147" spans="1:19">
      <c r="A147" s="1314" t="s">
        <v>4030</v>
      </c>
      <c r="B147" s="288" t="s">
        <v>4031</v>
      </c>
      <c r="C147" s="258">
        <v>35000</v>
      </c>
      <c r="D147" s="258">
        <v>30000</v>
      </c>
      <c r="E147" s="258">
        <v>25000</v>
      </c>
      <c r="F147" s="433">
        <f t="shared" si="26"/>
        <v>90000</v>
      </c>
      <c r="G147" s="433">
        <f t="shared" ref="G147:G211" si="29">F147/149.4</f>
        <v>602.40963855421683</v>
      </c>
      <c r="H147" s="257">
        <f t="shared" si="27"/>
        <v>10.04016064257028</v>
      </c>
      <c r="I147" s="259">
        <f>'норма времени'!D151</f>
        <v>140</v>
      </c>
      <c r="J147" s="257">
        <f t="shared" si="28"/>
        <v>1405.6224899598392</v>
      </c>
    </row>
    <row r="148" spans="1:19">
      <c r="A148" s="1314" t="s">
        <v>4032</v>
      </c>
      <c r="B148" s="288" t="str">
        <f>'[4]норма времени'!B146</f>
        <v>Определение кальций и магний</v>
      </c>
      <c r="C148" s="258">
        <v>30000</v>
      </c>
      <c r="D148" s="258">
        <v>20000</v>
      </c>
      <c r="E148" s="258">
        <v>15000</v>
      </c>
      <c r="F148" s="433">
        <f t="shared" si="26"/>
        <v>65000</v>
      </c>
      <c r="G148" s="433">
        <f t="shared" si="29"/>
        <v>435.07362784471218</v>
      </c>
      <c r="H148" s="257">
        <f t="shared" si="27"/>
        <v>7.2512271307452032</v>
      </c>
      <c r="I148" s="259">
        <f>'норма времени'!D152</f>
        <v>140</v>
      </c>
      <c r="J148" s="257">
        <f t="shared" si="28"/>
        <v>1015.1717983043285</v>
      </c>
    </row>
    <row r="149" spans="1:19">
      <c r="A149" s="1314" t="s">
        <v>4034</v>
      </c>
      <c r="B149" s="288" t="str">
        <f>'[4]норма времени'!B147</f>
        <v>Определение хлорида</v>
      </c>
      <c r="C149" s="258">
        <v>30000</v>
      </c>
      <c r="D149" s="258">
        <v>20000</v>
      </c>
      <c r="E149" s="258">
        <v>15000</v>
      </c>
      <c r="F149" s="433">
        <f t="shared" si="26"/>
        <v>65000</v>
      </c>
      <c r="G149" s="433">
        <f t="shared" si="29"/>
        <v>435.07362784471218</v>
      </c>
      <c r="H149" s="257">
        <f t="shared" si="27"/>
        <v>7.2512271307452032</v>
      </c>
      <c r="I149" s="259">
        <f>'норма времени'!D153</f>
        <v>55</v>
      </c>
      <c r="J149" s="257">
        <f>H149*I149</f>
        <v>398.81749219098617</v>
      </c>
    </row>
    <row r="150" spans="1:19">
      <c r="A150" s="1314" t="s">
        <v>4036</v>
      </c>
      <c r="B150" s="288" t="str">
        <f>'[4]норма времени'!B148</f>
        <v>Определение сульфата</v>
      </c>
      <c r="C150" s="258">
        <v>30000</v>
      </c>
      <c r="D150" s="258">
        <v>20000</v>
      </c>
      <c r="E150" s="258">
        <v>15000</v>
      </c>
      <c r="F150" s="433">
        <f t="shared" si="26"/>
        <v>65000</v>
      </c>
      <c r="G150" s="433">
        <f t="shared" si="29"/>
        <v>435.07362784471218</v>
      </c>
      <c r="H150" s="257">
        <f t="shared" si="27"/>
        <v>7.2512271307452032</v>
      </c>
      <c r="I150" s="259">
        <f>'норма времени'!D154</f>
        <v>40</v>
      </c>
      <c r="J150" s="257">
        <f>H150*I150</f>
        <v>290.04908522980816</v>
      </c>
    </row>
    <row r="151" spans="1:19">
      <c r="A151" s="1314" t="s">
        <v>4037</v>
      </c>
      <c r="B151" s="288" t="s">
        <v>4038</v>
      </c>
      <c r="C151" s="258">
        <v>30000</v>
      </c>
      <c r="D151" s="258">
        <v>20000</v>
      </c>
      <c r="E151" s="258">
        <v>15000</v>
      </c>
      <c r="F151" s="433">
        <f t="shared" si="26"/>
        <v>65000</v>
      </c>
      <c r="G151" s="433">
        <f t="shared" si="29"/>
        <v>435.07362784471218</v>
      </c>
      <c r="H151" s="257">
        <f t="shared" si="27"/>
        <v>7.2512271307452032</v>
      </c>
      <c r="I151" s="259">
        <f>'норма времени'!D155</f>
        <v>50</v>
      </c>
      <c r="J151" s="257">
        <f t="shared" ref="J151:J152" si="30">H151*I151</f>
        <v>362.56135653726017</v>
      </c>
    </row>
    <row r="152" spans="1:19">
      <c r="A152" s="1314" t="s">
        <v>4039</v>
      </c>
      <c r="B152" s="288" t="s">
        <v>4010</v>
      </c>
      <c r="C152" s="258">
        <v>50000</v>
      </c>
      <c r="D152" s="258">
        <v>40000</v>
      </c>
      <c r="E152" s="258">
        <v>30000</v>
      </c>
      <c r="F152" s="433">
        <f t="shared" si="26"/>
        <v>120000</v>
      </c>
      <c r="G152" s="433">
        <f t="shared" si="29"/>
        <v>803.21285140562247</v>
      </c>
      <c r="H152" s="257">
        <f t="shared" si="27"/>
        <v>13.386880856760374</v>
      </c>
      <c r="I152" s="259">
        <f>'норма времени'!D156</f>
        <v>55</v>
      </c>
      <c r="J152" s="257">
        <f t="shared" si="30"/>
        <v>736.27844712182059</v>
      </c>
    </row>
    <row r="153" spans="1:19" ht="30">
      <c r="A153" s="1314" t="s">
        <v>4040</v>
      </c>
      <c r="B153" s="288" t="str">
        <f>'[4]норма времени'!B151</f>
        <v>Определение марганца, никеля, кобальта, железа, селена, ртути, мышьяка</v>
      </c>
      <c r="C153" s="258">
        <v>110000</v>
      </c>
      <c r="D153" s="258">
        <v>105000</v>
      </c>
      <c r="E153" s="258">
        <v>100000</v>
      </c>
      <c r="F153" s="433">
        <f t="shared" si="26"/>
        <v>315000</v>
      </c>
      <c r="G153" s="433">
        <f t="shared" si="29"/>
        <v>2108.4337349397588</v>
      </c>
      <c r="H153" s="257">
        <f t="shared" si="27"/>
        <v>35.140562248995977</v>
      </c>
      <c r="I153" s="259">
        <f>'норма времени'!D157</f>
        <v>210</v>
      </c>
      <c r="J153" s="257">
        <f t="shared" si="28"/>
        <v>7379.5180722891555</v>
      </c>
    </row>
    <row r="154" spans="1:19" ht="30">
      <c r="A154" s="1314" t="s">
        <v>4042</v>
      </c>
      <c r="B154" s="288" t="str">
        <f>'[4]норма времени'!B152</f>
        <v>Определение свинца, кадмия, цинка и меди (вольтамперометрический)</v>
      </c>
      <c r="C154" s="258">
        <v>110000</v>
      </c>
      <c r="D154" s="258">
        <v>105000</v>
      </c>
      <c r="E154" s="258">
        <v>100000</v>
      </c>
      <c r="F154" s="433">
        <f t="shared" si="26"/>
        <v>315000</v>
      </c>
      <c r="G154" s="433">
        <f t="shared" si="29"/>
        <v>2108.4337349397588</v>
      </c>
      <c r="H154" s="257">
        <f t="shared" si="27"/>
        <v>35.140562248995977</v>
      </c>
      <c r="I154" s="259">
        <f>'норма времени'!D158</f>
        <v>210</v>
      </c>
      <c r="J154" s="257">
        <f t="shared" si="28"/>
        <v>7379.5180722891555</v>
      </c>
    </row>
    <row r="155" spans="1:19" ht="30">
      <c r="A155" s="1314" t="s">
        <v>4044</v>
      </c>
      <c r="B155" s="288" t="str">
        <f>'[4]норма времени'!B153</f>
        <v>Определение свинца, кадмия, цинка и меди                                 (атомно-абсорбционный)</v>
      </c>
      <c r="C155" s="258">
        <v>110000</v>
      </c>
      <c r="D155" s="258">
        <v>105000</v>
      </c>
      <c r="E155" s="258">
        <v>100000</v>
      </c>
      <c r="F155" s="433">
        <f t="shared" si="26"/>
        <v>315000</v>
      </c>
      <c r="G155" s="433">
        <f t="shared" si="29"/>
        <v>2108.4337349397588</v>
      </c>
      <c r="H155" s="257">
        <f t="shared" si="27"/>
        <v>35.140562248995977</v>
      </c>
      <c r="I155" s="259">
        <f>'норма времени'!D159</f>
        <v>210</v>
      </c>
      <c r="J155" s="257">
        <f t="shared" si="28"/>
        <v>7379.5180722891555</v>
      </c>
    </row>
    <row r="156" spans="1:19" ht="60">
      <c r="A156" s="1314" t="s">
        <v>4046</v>
      </c>
      <c r="B156" s="288" t="str">
        <f>'[4]норма времени'!B154</f>
        <v>приготовление вытяжки для определения валового содержания цинка, кадмия, свинца, меди, марганца, никеля, кобальта, железа, мышьяка, селена, ртути в почве</v>
      </c>
      <c r="C156" s="258">
        <v>55000</v>
      </c>
      <c r="D156" s="258">
        <v>45000</v>
      </c>
      <c r="E156" s="258">
        <v>33050</v>
      </c>
      <c r="F156" s="433">
        <f t="shared" si="26"/>
        <v>133050</v>
      </c>
      <c r="G156" s="433">
        <f t="shared" si="29"/>
        <v>890.56224899598385</v>
      </c>
      <c r="H156" s="257">
        <f t="shared" si="27"/>
        <v>14.842704149933065</v>
      </c>
      <c r="I156" s="259">
        <f>'норма времени'!D160</f>
        <v>50</v>
      </c>
      <c r="J156" s="257">
        <f t="shared" si="28"/>
        <v>742.13520749665327</v>
      </c>
    </row>
    <row r="157" spans="1:19">
      <c r="A157" s="1314" t="s">
        <v>5476</v>
      </c>
      <c r="B157" s="288" t="str">
        <f>'[4]норма времени'!B155</f>
        <v>приготовления солевой вытяжки из почв</v>
      </c>
      <c r="C157" s="258">
        <v>45000</v>
      </c>
      <c r="D157" s="258">
        <v>35000</v>
      </c>
      <c r="E157" s="258">
        <v>25000</v>
      </c>
      <c r="F157" s="433">
        <f t="shared" si="26"/>
        <v>105000</v>
      </c>
      <c r="G157" s="433">
        <f t="shared" si="29"/>
        <v>702.81124497991971</v>
      </c>
      <c r="H157" s="257">
        <f t="shared" si="27"/>
        <v>11.713520749665328</v>
      </c>
      <c r="I157" s="259">
        <f>'норма времени'!D161</f>
        <v>50</v>
      </c>
      <c r="J157" s="257">
        <f>H157*I157</f>
        <v>585.67603748326644</v>
      </c>
    </row>
    <row r="158" spans="1:19">
      <c r="A158" s="1314" t="s">
        <v>5477</v>
      </c>
      <c r="B158" s="288" t="str">
        <f>'[4]норма времени'!B156</f>
        <v>отбор проб почвы (выезд)</v>
      </c>
      <c r="C158" s="258">
        <v>60000</v>
      </c>
      <c r="D158" s="258">
        <v>50000</v>
      </c>
      <c r="E158" s="258">
        <v>45000</v>
      </c>
      <c r="F158" s="433">
        <f t="shared" si="26"/>
        <v>155000</v>
      </c>
      <c r="G158" s="433">
        <f t="shared" si="29"/>
        <v>1037.4832663989291</v>
      </c>
      <c r="H158" s="257">
        <f t="shared" si="27"/>
        <v>17.291387773315485</v>
      </c>
      <c r="I158" s="259">
        <f>'норма времени'!D162</f>
        <v>25</v>
      </c>
      <c r="J158" s="257">
        <f t="shared" si="28"/>
        <v>432.28469433288711</v>
      </c>
    </row>
    <row r="159" spans="1:19" s="725" customFormat="1" ht="114">
      <c r="A159" s="66" t="s">
        <v>2383</v>
      </c>
      <c r="B159" s="1477" t="s">
        <v>2384</v>
      </c>
      <c r="C159" s="870"/>
      <c r="D159" s="870"/>
      <c r="E159" s="870"/>
      <c r="F159" s="441"/>
      <c r="G159" s="441"/>
      <c r="H159" s="261"/>
      <c r="I159" s="427"/>
      <c r="J159" s="261"/>
      <c r="K159" s="1478"/>
      <c r="L159" s="1478"/>
      <c r="M159" s="1478"/>
      <c r="N159" s="1478"/>
      <c r="O159" s="1478"/>
      <c r="P159" s="1478"/>
      <c r="Q159" s="1478"/>
      <c r="R159" s="1478"/>
      <c r="S159" s="1478"/>
    </row>
    <row r="160" spans="1:19" s="725" customFormat="1">
      <c r="A160" s="929" t="s">
        <v>2385</v>
      </c>
      <c r="B160" s="739" t="s">
        <v>2386</v>
      </c>
      <c r="C160" s="1479">
        <v>85000</v>
      </c>
      <c r="D160" s="1479">
        <v>80000</v>
      </c>
      <c r="E160" s="1479">
        <v>60000</v>
      </c>
      <c r="F160" s="1452">
        <f>C160+D160+E160</f>
        <v>225000</v>
      </c>
      <c r="G160" s="433">
        <f t="shared" si="29"/>
        <v>1506.0240963855422</v>
      </c>
      <c r="H160" s="1453">
        <f t="shared" ref="H160:H185" si="31">G160/60</f>
        <v>25.100401606425702</v>
      </c>
      <c r="I160" s="1454">
        <f>'норма времени'!D164</f>
        <v>20</v>
      </c>
      <c r="J160" s="1453">
        <f>H160*I160</f>
        <v>502.00803212851406</v>
      </c>
      <c r="K160" s="1478"/>
      <c r="L160" s="1478"/>
      <c r="M160" s="1478"/>
      <c r="N160" s="1478"/>
      <c r="O160" s="1478"/>
      <c r="P160" s="1478"/>
      <c r="Q160" s="1478"/>
      <c r="R160" s="1478"/>
      <c r="S160" s="1478"/>
    </row>
    <row r="161" spans="1:19" s="725" customFormat="1">
      <c r="A161" s="929" t="s">
        <v>2387</v>
      </c>
      <c r="B161" s="739" t="s">
        <v>2388</v>
      </c>
      <c r="C161" s="1479">
        <v>85000</v>
      </c>
      <c r="D161" s="1479">
        <v>80000</v>
      </c>
      <c r="E161" s="1479">
        <v>60000</v>
      </c>
      <c r="F161" s="1452">
        <f t="shared" ref="F161:F185" si="32">C161+D161+E161</f>
        <v>225000</v>
      </c>
      <c r="G161" s="433">
        <f t="shared" si="29"/>
        <v>1506.0240963855422</v>
      </c>
      <c r="H161" s="1453">
        <f t="shared" si="31"/>
        <v>25.100401606425702</v>
      </c>
      <c r="I161" s="1454">
        <f>'норма времени'!D165</f>
        <v>20</v>
      </c>
      <c r="J161" s="1453">
        <f t="shared" ref="J161:J188" si="33">H161*I161</f>
        <v>502.00803212851406</v>
      </c>
      <c r="K161" s="1478"/>
      <c r="L161" s="1478"/>
      <c r="M161" s="1478"/>
      <c r="N161" s="1478"/>
      <c r="O161" s="1478"/>
      <c r="P161" s="1478"/>
      <c r="Q161" s="1478"/>
      <c r="R161" s="1478"/>
      <c r="S161" s="1478"/>
    </row>
    <row r="162" spans="1:19" s="725" customFormat="1">
      <c r="A162" s="929" t="s">
        <v>2389</v>
      </c>
      <c r="B162" s="739" t="s">
        <v>2390</v>
      </c>
      <c r="C162" s="1479">
        <v>85000</v>
      </c>
      <c r="D162" s="1479">
        <v>80000</v>
      </c>
      <c r="E162" s="1479">
        <v>60000</v>
      </c>
      <c r="F162" s="1452">
        <f t="shared" si="32"/>
        <v>225000</v>
      </c>
      <c r="G162" s="433">
        <f t="shared" si="29"/>
        <v>1506.0240963855422</v>
      </c>
      <c r="H162" s="1453">
        <f t="shared" si="31"/>
        <v>25.100401606425702</v>
      </c>
      <c r="I162" s="1454">
        <f>'норма времени'!D166</f>
        <v>20</v>
      </c>
      <c r="J162" s="1453">
        <f t="shared" si="33"/>
        <v>502.00803212851406</v>
      </c>
      <c r="K162" s="1478"/>
      <c r="L162" s="1478"/>
      <c r="M162" s="1478"/>
      <c r="N162" s="1478"/>
      <c r="O162" s="1478"/>
      <c r="P162" s="1478"/>
      <c r="Q162" s="1478"/>
      <c r="R162" s="1478"/>
      <c r="S162" s="1478"/>
    </row>
    <row r="163" spans="1:19" s="725" customFormat="1" ht="30">
      <c r="A163" s="929" t="s">
        <v>2391</v>
      </c>
      <c r="B163" s="930" t="s">
        <v>2392</v>
      </c>
      <c r="C163" s="1479">
        <v>55000</v>
      </c>
      <c r="D163" s="1479">
        <v>45000</v>
      </c>
      <c r="E163" s="1479">
        <v>35000</v>
      </c>
      <c r="F163" s="1452">
        <f t="shared" si="32"/>
        <v>135000</v>
      </c>
      <c r="G163" s="433">
        <f t="shared" si="29"/>
        <v>903.61445783132524</v>
      </c>
      <c r="H163" s="1453">
        <f t="shared" si="31"/>
        <v>15.060240963855421</v>
      </c>
      <c r="I163" s="1454">
        <f>'норма времени'!D167</f>
        <v>55</v>
      </c>
      <c r="J163" s="1453">
        <f t="shared" si="33"/>
        <v>828.31325301204811</v>
      </c>
      <c r="K163" s="1478"/>
      <c r="L163" s="1478"/>
      <c r="M163" s="1478"/>
      <c r="N163" s="1478"/>
      <c r="O163" s="1478"/>
      <c r="P163" s="1478"/>
      <c r="Q163" s="1478"/>
      <c r="R163" s="1478"/>
      <c r="S163" s="1478"/>
    </row>
    <row r="164" spans="1:19" s="725" customFormat="1">
      <c r="A164" s="929" t="s">
        <v>2393</v>
      </c>
      <c r="B164" s="739" t="s">
        <v>2394</v>
      </c>
      <c r="C164" s="1479">
        <v>70000</v>
      </c>
      <c r="D164" s="1479">
        <v>60000</v>
      </c>
      <c r="E164" s="1479">
        <v>50000</v>
      </c>
      <c r="F164" s="1452">
        <f t="shared" si="32"/>
        <v>180000</v>
      </c>
      <c r="G164" s="433">
        <f t="shared" si="29"/>
        <v>1204.8192771084337</v>
      </c>
      <c r="H164" s="1453">
        <f t="shared" si="31"/>
        <v>20.08032128514056</v>
      </c>
      <c r="I164" s="1454">
        <f>'норма времени'!D168</f>
        <v>20</v>
      </c>
      <c r="J164" s="1453">
        <f t="shared" si="33"/>
        <v>401.60642570281118</v>
      </c>
      <c r="K164" s="1478"/>
      <c r="L164" s="1478"/>
      <c r="M164" s="1478"/>
      <c r="N164" s="1478"/>
      <c r="O164" s="1478"/>
      <c r="P164" s="1478"/>
      <c r="Q164" s="1478"/>
      <c r="R164" s="1478"/>
      <c r="S164" s="1478"/>
    </row>
    <row r="165" spans="1:19" s="725" customFormat="1">
      <c r="A165" s="929" t="s">
        <v>2395</v>
      </c>
      <c r="B165" s="739" t="s">
        <v>2396</v>
      </c>
      <c r="C165" s="1479">
        <v>90000</v>
      </c>
      <c r="D165" s="1479">
        <v>85000</v>
      </c>
      <c r="E165" s="1479">
        <v>70000</v>
      </c>
      <c r="F165" s="1452">
        <f t="shared" si="32"/>
        <v>245000</v>
      </c>
      <c r="G165" s="433">
        <f t="shared" si="29"/>
        <v>1639.8929049531459</v>
      </c>
      <c r="H165" s="1453">
        <f t="shared" si="31"/>
        <v>27.331548415885766</v>
      </c>
      <c r="I165" s="1454">
        <f>'норма времени'!D169</f>
        <v>30</v>
      </c>
      <c r="J165" s="1453">
        <f t="shared" si="33"/>
        <v>819.94645247657297</v>
      </c>
      <c r="K165" s="1478"/>
      <c r="L165" s="1478"/>
      <c r="M165" s="1478"/>
      <c r="N165" s="1478"/>
      <c r="O165" s="1478"/>
      <c r="P165" s="1478"/>
      <c r="Q165" s="1478"/>
      <c r="R165" s="1478"/>
      <c r="S165" s="1478"/>
    </row>
    <row r="166" spans="1:19" s="196" customFormat="1">
      <c r="A166" s="929" t="s">
        <v>2397</v>
      </c>
      <c r="B166" s="739" t="s">
        <v>2398</v>
      </c>
      <c r="C166" s="1479">
        <v>55000</v>
      </c>
      <c r="D166" s="1479">
        <v>45000</v>
      </c>
      <c r="E166" s="1479">
        <v>35000</v>
      </c>
      <c r="F166" s="1452">
        <f t="shared" si="32"/>
        <v>135000</v>
      </c>
      <c r="G166" s="433">
        <f t="shared" si="29"/>
        <v>903.61445783132524</v>
      </c>
      <c r="H166" s="1453">
        <f t="shared" ref="H166:H168" si="34">G166/60</f>
        <v>15.060240963855421</v>
      </c>
      <c r="I166" s="1454">
        <f>'норма времени'!D170</f>
        <v>25</v>
      </c>
      <c r="J166" s="1453">
        <f t="shared" si="33"/>
        <v>376.50602409638554</v>
      </c>
      <c r="K166" s="507"/>
      <c r="L166" s="507"/>
      <c r="M166" s="507"/>
      <c r="N166" s="507"/>
      <c r="O166" s="507"/>
      <c r="P166" s="507"/>
      <c r="Q166" s="507"/>
      <c r="R166" s="507"/>
      <c r="S166" s="507"/>
    </row>
    <row r="167" spans="1:19" s="196" customFormat="1">
      <c r="A167" s="929" t="s">
        <v>2399</v>
      </c>
      <c r="B167" s="739" t="s">
        <v>2400</v>
      </c>
      <c r="C167" s="1479">
        <v>70000</v>
      </c>
      <c r="D167" s="1479">
        <v>60000</v>
      </c>
      <c r="E167" s="1479">
        <v>50000</v>
      </c>
      <c r="F167" s="1452">
        <f t="shared" si="32"/>
        <v>180000</v>
      </c>
      <c r="G167" s="433">
        <f t="shared" si="29"/>
        <v>1204.8192771084337</v>
      </c>
      <c r="H167" s="1453">
        <f t="shared" si="34"/>
        <v>20.08032128514056</v>
      </c>
      <c r="I167" s="1454">
        <f>'норма времени'!D171</f>
        <v>85</v>
      </c>
      <c r="J167" s="1453">
        <f t="shared" si="33"/>
        <v>1706.8273092369475</v>
      </c>
      <c r="K167" s="507"/>
      <c r="L167" s="507"/>
      <c r="M167" s="507"/>
      <c r="N167" s="507"/>
      <c r="O167" s="507"/>
      <c r="P167" s="507"/>
      <c r="Q167" s="507"/>
      <c r="R167" s="507"/>
      <c r="S167" s="507"/>
    </row>
    <row r="168" spans="1:19" s="196" customFormat="1" ht="33.75" customHeight="1">
      <c r="A168" s="929" t="s">
        <v>2401</v>
      </c>
      <c r="B168" s="739" t="s">
        <v>5068</v>
      </c>
      <c r="C168" s="1479">
        <v>70000</v>
      </c>
      <c r="D168" s="1479">
        <v>60000</v>
      </c>
      <c r="E168" s="1479">
        <v>50000</v>
      </c>
      <c r="F168" s="1452">
        <f t="shared" si="32"/>
        <v>180000</v>
      </c>
      <c r="G168" s="433">
        <f t="shared" si="29"/>
        <v>1204.8192771084337</v>
      </c>
      <c r="H168" s="1453">
        <f t="shared" si="34"/>
        <v>20.08032128514056</v>
      </c>
      <c r="I168" s="1454">
        <f>'норма времени'!D172</f>
        <v>120</v>
      </c>
      <c r="J168" s="1453">
        <f t="shared" si="33"/>
        <v>2409.6385542168673</v>
      </c>
      <c r="K168" s="507"/>
      <c r="L168" s="507"/>
      <c r="M168" s="507"/>
      <c r="N168" s="507"/>
      <c r="O168" s="507"/>
      <c r="P168" s="507"/>
      <c r="Q168" s="507"/>
      <c r="R168" s="507"/>
      <c r="S168" s="507"/>
    </row>
    <row r="169" spans="1:19" s="725" customFormat="1" ht="45">
      <c r="A169" s="929" t="s">
        <v>2402</v>
      </c>
      <c r="B169" s="739" t="s">
        <v>5069</v>
      </c>
      <c r="C169" s="1479">
        <v>70000</v>
      </c>
      <c r="D169" s="1479">
        <v>60000</v>
      </c>
      <c r="E169" s="1479">
        <v>50000</v>
      </c>
      <c r="F169" s="1452">
        <f t="shared" si="32"/>
        <v>180000</v>
      </c>
      <c r="G169" s="433">
        <f t="shared" si="29"/>
        <v>1204.8192771084337</v>
      </c>
      <c r="H169" s="1453">
        <f t="shared" si="31"/>
        <v>20.08032128514056</v>
      </c>
      <c r="I169" s="1454">
        <f>'норма времени'!D173</f>
        <v>120</v>
      </c>
      <c r="J169" s="1453">
        <f t="shared" si="33"/>
        <v>2409.6385542168673</v>
      </c>
      <c r="K169" s="1478"/>
      <c r="L169" s="1478"/>
      <c r="M169" s="1478"/>
      <c r="N169" s="1478"/>
      <c r="O169" s="1478"/>
      <c r="P169" s="1478"/>
      <c r="Q169" s="1478"/>
      <c r="R169" s="1478"/>
      <c r="S169" s="1478"/>
    </row>
    <row r="170" spans="1:19" s="725" customFormat="1" ht="45">
      <c r="A170" s="929" t="s">
        <v>2403</v>
      </c>
      <c r="B170" s="739" t="s">
        <v>5070</v>
      </c>
      <c r="C170" s="1479">
        <v>70000</v>
      </c>
      <c r="D170" s="1479">
        <v>60000</v>
      </c>
      <c r="E170" s="1479">
        <v>50000</v>
      </c>
      <c r="F170" s="1452">
        <f t="shared" si="32"/>
        <v>180000</v>
      </c>
      <c r="G170" s="433">
        <f t="shared" si="29"/>
        <v>1204.8192771084337</v>
      </c>
      <c r="H170" s="1453">
        <f t="shared" si="31"/>
        <v>20.08032128514056</v>
      </c>
      <c r="I170" s="1454">
        <f>'норма времени'!D174</f>
        <v>120</v>
      </c>
      <c r="J170" s="1453">
        <f t="shared" si="33"/>
        <v>2409.6385542168673</v>
      </c>
      <c r="K170" s="1478"/>
      <c r="L170" s="1478"/>
      <c r="M170" s="1478"/>
      <c r="N170" s="1478"/>
      <c r="O170" s="1478"/>
      <c r="P170" s="1478"/>
      <c r="Q170" s="1478"/>
      <c r="R170" s="1478"/>
      <c r="S170" s="1478"/>
    </row>
    <row r="171" spans="1:19" s="725" customFormat="1">
      <c r="A171" s="929" t="s">
        <v>2405</v>
      </c>
      <c r="B171" s="739" t="s">
        <v>5071</v>
      </c>
      <c r="C171" s="1479">
        <v>65000</v>
      </c>
      <c r="D171" s="1479">
        <v>55000</v>
      </c>
      <c r="E171" s="1479">
        <v>40000</v>
      </c>
      <c r="F171" s="1452">
        <f t="shared" si="32"/>
        <v>160000</v>
      </c>
      <c r="G171" s="433">
        <f t="shared" si="29"/>
        <v>1070.9504685408299</v>
      </c>
      <c r="H171" s="1453">
        <f t="shared" si="31"/>
        <v>17.849174475680499</v>
      </c>
      <c r="I171" s="1454">
        <f>'норма времени'!D175</f>
        <v>95</v>
      </c>
      <c r="J171" s="1453">
        <f t="shared" si="33"/>
        <v>1695.6715751896475</v>
      </c>
      <c r="K171" s="1478"/>
      <c r="L171" s="1478"/>
      <c r="M171" s="1478"/>
      <c r="N171" s="1478"/>
      <c r="O171" s="1478"/>
      <c r="P171" s="1478"/>
      <c r="Q171" s="1478"/>
      <c r="R171" s="1478"/>
      <c r="S171" s="1478"/>
    </row>
    <row r="172" spans="1:19" s="725" customFormat="1">
      <c r="A172" s="929" t="s">
        <v>2406</v>
      </c>
      <c r="B172" s="739" t="s">
        <v>5072</v>
      </c>
      <c r="C172" s="1479">
        <v>65000</v>
      </c>
      <c r="D172" s="1479">
        <v>55000</v>
      </c>
      <c r="E172" s="1479">
        <v>40000</v>
      </c>
      <c r="F172" s="1452">
        <f t="shared" si="32"/>
        <v>160000</v>
      </c>
      <c r="G172" s="433">
        <f t="shared" si="29"/>
        <v>1070.9504685408299</v>
      </c>
      <c r="H172" s="1453">
        <f t="shared" si="31"/>
        <v>17.849174475680499</v>
      </c>
      <c r="I172" s="1454">
        <f>'норма времени'!D176</f>
        <v>95</v>
      </c>
      <c r="J172" s="1453">
        <f t="shared" si="33"/>
        <v>1695.6715751896475</v>
      </c>
      <c r="K172" s="1478"/>
      <c r="L172" s="1478"/>
      <c r="M172" s="1478"/>
      <c r="N172" s="1478"/>
      <c r="O172" s="1478"/>
      <c r="P172" s="1478"/>
      <c r="Q172" s="1478"/>
      <c r="R172" s="1478"/>
      <c r="S172" s="1478"/>
    </row>
    <row r="173" spans="1:19" s="725" customFormat="1">
      <c r="A173" s="929" t="s">
        <v>2407</v>
      </c>
      <c r="B173" s="739" t="s">
        <v>5073</v>
      </c>
      <c r="C173" s="1479">
        <v>65000</v>
      </c>
      <c r="D173" s="1479">
        <v>55000</v>
      </c>
      <c r="E173" s="1479">
        <v>40000</v>
      </c>
      <c r="F173" s="1452">
        <f t="shared" si="32"/>
        <v>160000</v>
      </c>
      <c r="G173" s="433">
        <f t="shared" si="29"/>
        <v>1070.9504685408299</v>
      </c>
      <c r="H173" s="1453">
        <f t="shared" si="31"/>
        <v>17.849174475680499</v>
      </c>
      <c r="I173" s="1454">
        <f>'норма времени'!D177</f>
        <v>95</v>
      </c>
      <c r="J173" s="1453">
        <f t="shared" si="33"/>
        <v>1695.6715751896475</v>
      </c>
      <c r="K173" s="1478"/>
      <c r="L173" s="1478"/>
      <c r="M173" s="1478"/>
      <c r="N173" s="1478"/>
      <c r="O173" s="1478"/>
      <c r="P173" s="1478"/>
      <c r="Q173" s="1478"/>
      <c r="R173" s="1478"/>
      <c r="S173" s="1478"/>
    </row>
    <row r="174" spans="1:19" s="725" customFormat="1">
      <c r="A174" s="929" t="s">
        <v>2408</v>
      </c>
      <c r="B174" s="739" t="s">
        <v>5074</v>
      </c>
      <c r="C174" s="1479">
        <v>70000</v>
      </c>
      <c r="D174" s="1479">
        <v>60000</v>
      </c>
      <c r="E174" s="1479">
        <v>50000</v>
      </c>
      <c r="F174" s="1452">
        <f t="shared" si="32"/>
        <v>180000</v>
      </c>
      <c r="G174" s="433">
        <f t="shared" si="29"/>
        <v>1204.8192771084337</v>
      </c>
      <c r="H174" s="1453">
        <f t="shared" si="31"/>
        <v>20.08032128514056</v>
      </c>
      <c r="I174" s="1454">
        <f>'норма времени'!D178</f>
        <v>95</v>
      </c>
      <c r="J174" s="1453">
        <f t="shared" si="33"/>
        <v>1907.6305220883532</v>
      </c>
      <c r="K174" s="1478"/>
      <c r="L174" s="1478"/>
      <c r="M174" s="1478"/>
      <c r="N174" s="1478"/>
      <c r="O174" s="1478"/>
      <c r="P174" s="1478"/>
      <c r="Q174" s="1478"/>
      <c r="R174" s="1478"/>
      <c r="S174" s="1478"/>
    </row>
    <row r="175" spans="1:19" s="725" customFormat="1">
      <c r="A175" s="929" t="s">
        <v>2409</v>
      </c>
      <c r="B175" s="739" t="s">
        <v>5075</v>
      </c>
      <c r="C175" s="1479">
        <v>80000</v>
      </c>
      <c r="D175" s="1479">
        <v>70000</v>
      </c>
      <c r="E175" s="1479">
        <v>50000</v>
      </c>
      <c r="F175" s="1452">
        <f t="shared" si="32"/>
        <v>200000</v>
      </c>
      <c r="G175" s="433">
        <f t="shared" si="29"/>
        <v>1338.6880856760374</v>
      </c>
      <c r="H175" s="1453">
        <f t="shared" si="31"/>
        <v>22.311468094600624</v>
      </c>
      <c r="I175" s="1454">
        <f>'норма времени'!D179</f>
        <v>95</v>
      </c>
      <c r="J175" s="1453">
        <f t="shared" si="33"/>
        <v>2119.5894689870593</v>
      </c>
      <c r="K175" s="1478"/>
      <c r="L175" s="1478"/>
      <c r="M175" s="1478"/>
      <c r="N175" s="1478"/>
      <c r="O175" s="1478"/>
      <c r="P175" s="1478"/>
      <c r="Q175" s="1478"/>
      <c r="R175" s="1478"/>
      <c r="S175" s="1478"/>
    </row>
    <row r="176" spans="1:19" s="725" customFormat="1" ht="30">
      <c r="A176" s="929" t="s">
        <v>2410</v>
      </c>
      <c r="B176" s="739" t="s">
        <v>5076</v>
      </c>
      <c r="C176" s="1479">
        <v>70000</v>
      </c>
      <c r="D176" s="1479">
        <v>60000</v>
      </c>
      <c r="E176" s="1479">
        <v>50000</v>
      </c>
      <c r="F176" s="1452">
        <f t="shared" si="32"/>
        <v>180000</v>
      </c>
      <c r="G176" s="433">
        <f t="shared" si="29"/>
        <v>1204.8192771084337</v>
      </c>
      <c r="H176" s="1453">
        <f t="shared" si="31"/>
        <v>20.08032128514056</v>
      </c>
      <c r="I176" s="1454">
        <f>'норма времени'!D180</f>
        <v>95</v>
      </c>
      <c r="J176" s="1453">
        <f t="shared" si="33"/>
        <v>1907.6305220883532</v>
      </c>
      <c r="K176" s="1478"/>
      <c r="L176" s="1478"/>
      <c r="M176" s="1478"/>
      <c r="N176" s="1478"/>
      <c r="O176" s="1478"/>
      <c r="P176" s="1478"/>
      <c r="Q176" s="1478"/>
      <c r="R176" s="1478"/>
      <c r="S176" s="1478"/>
    </row>
    <row r="177" spans="1:19" s="725" customFormat="1" ht="30">
      <c r="A177" s="929" t="s">
        <v>2411</v>
      </c>
      <c r="B177" s="739" t="s">
        <v>5077</v>
      </c>
      <c r="C177" s="1479">
        <v>80000</v>
      </c>
      <c r="D177" s="1479">
        <v>70000</v>
      </c>
      <c r="E177" s="1479">
        <v>55000</v>
      </c>
      <c r="F177" s="1452">
        <f t="shared" si="32"/>
        <v>205000</v>
      </c>
      <c r="G177" s="433">
        <f t="shared" si="29"/>
        <v>1372.1552878179384</v>
      </c>
      <c r="H177" s="1453">
        <f t="shared" si="31"/>
        <v>22.869254796965642</v>
      </c>
      <c r="I177" s="1454">
        <f>'норма времени'!D181</f>
        <v>95</v>
      </c>
      <c r="J177" s="1453">
        <f t="shared" si="33"/>
        <v>2172.579205711736</v>
      </c>
      <c r="K177" s="1478"/>
      <c r="L177" s="1478"/>
      <c r="M177" s="1478"/>
      <c r="N177" s="1478"/>
      <c r="O177" s="1478"/>
      <c r="P177" s="1478"/>
      <c r="Q177" s="1478"/>
      <c r="R177" s="1478"/>
      <c r="S177" s="1478"/>
    </row>
    <row r="178" spans="1:19" s="725" customFormat="1" ht="30">
      <c r="A178" s="929" t="s">
        <v>2412</v>
      </c>
      <c r="B178" s="739" t="s">
        <v>5096</v>
      </c>
      <c r="C178" s="1479">
        <v>80000</v>
      </c>
      <c r="D178" s="1479">
        <v>70000</v>
      </c>
      <c r="E178" s="1479">
        <v>55000</v>
      </c>
      <c r="F178" s="1452">
        <f t="shared" si="32"/>
        <v>205000</v>
      </c>
      <c r="G178" s="433">
        <f t="shared" si="29"/>
        <v>1372.1552878179384</v>
      </c>
      <c r="H178" s="1453">
        <f t="shared" si="31"/>
        <v>22.869254796965642</v>
      </c>
      <c r="I178" s="1454">
        <f>'норма времени'!D182</f>
        <v>95</v>
      </c>
      <c r="J178" s="1453">
        <f t="shared" si="33"/>
        <v>2172.579205711736</v>
      </c>
      <c r="K178" s="1478"/>
      <c r="L178" s="1478"/>
      <c r="M178" s="1478"/>
      <c r="N178" s="1478"/>
      <c r="O178" s="1478"/>
      <c r="P178" s="1478"/>
      <c r="Q178" s="1478"/>
      <c r="R178" s="1478"/>
      <c r="S178" s="1478"/>
    </row>
    <row r="179" spans="1:19" s="725" customFormat="1" ht="30">
      <c r="A179" s="929" t="s">
        <v>2413</v>
      </c>
      <c r="B179" s="739" t="s">
        <v>5080</v>
      </c>
      <c r="C179" s="1479">
        <v>80000</v>
      </c>
      <c r="D179" s="1479">
        <v>70000</v>
      </c>
      <c r="E179" s="1479">
        <v>40000</v>
      </c>
      <c r="F179" s="1452">
        <f t="shared" si="32"/>
        <v>190000</v>
      </c>
      <c r="G179" s="433">
        <f t="shared" si="29"/>
        <v>1271.7536813922356</v>
      </c>
      <c r="H179" s="1453">
        <f t="shared" si="31"/>
        <v>21.195894689870595</v>
      </c>
      <c r="I179" s="1454">
        <f>'норма времени'!D183</f>
        <v>105</v>
      </c>
      <c r="J179" s="1453">
        <f t="shared" si="33"/>
        <v>2225.5689424364127</v>
      </c>
      <c r="K179" s="1478"/>
      <c r="L179" s="1478"/>
      <c r="M179" s="1478"/>
      <c r="N179" s="1478"/>
      <c r="O179" s="1478"/>
      <c r="P179" s="1478"/>
      <c r="Q179" s="1478"/>
      <c r="R179" s="1478"/>
      <c r="S179" s="1478"/>
    </row>
    <row r="180" spans="1:19" s="725" customFormat="1" ht="30">
      <c r="A180" s="929" t="s">
        <v>2414</v>
      </c>
      <c r="B180" s="739" t="s">
        <v>5081</v>
      </c>
      <c r="C180" s="1479">
        <v>60000</v>
      </c>
      <c r="D180" s="1479">
        <v>50000</v>
      </c>
      <c r="E180" s="1479">
        <v>40000</v>
      </c>
      <c r="F180" s="1452">
        <f t="shared" si="32"/>
        <v>150000</v>
      </c>
      <c r="G180" s="433">
        <f t="shared" si="29"/>
        <v>1004.0160642570281</v>
      </c>
      <c r="H180" s="1453">
        <f t="shared" si="31"/>
        <v>16.733601070950467</v>
      </c>
      <c r="I180" s="1454">
        <f>'норма времени'!D184</f>
        <v>105</v>
      </c>
      <c r="J180" s="1453">
        <f t="shared" si="33"/>
        <v>1757.028112449799</v>
      </c>
      <c r="K180" s="1478"/>
      <c r="L180" s="1478"/>
      <c r="M180" s="1478"/>
      <c r="N180" s="1478"/>
      <c r="O180" s="1478"/>
      <c r="P180" s="1478"/>
      <c r="Q180" s="1478"/>
      <c r="R180" s="1478"/>
      <c r="S180" s="1478"/>
    </row>
    <row r="181" spans="1:19" s="725" customFormat="1" ht="30">
      <c r="A181" s="929" t="s">
        <v>2415</v>
      </c>
      <c r="B181" s="739" t="s">
        <v>5082</v>
      </c>
      <c r="C181" s="1479">
        <v>90000</v>
      </c>
      <c r="D181" s="1479">
        <v>85000</v>
      </c>
      <c r="E181" s="1479">
        <v>85000</v>
      </c>
      <c r="F181" s="1452">
        <f t="shared" si="32"/>
        <v>260000</v>
      </c>
      <c r="G181" s="433">
        <f t="shared" si="29"/>
        <v>1740.2945113788487</v>
      </c>
      <c r="H181" s="1453">
        <f t="shared" si="31"/>
        <v>29.004908522980813</v>
      </c>
      <c r="I181" s="1454">
        <f>'норма времени'!D185</f>
        <v>180</v>
      </c>
      <c r="J181" s="1453">
        <f t="shared" si="33"/>
        <v>5220.8835341365466</v>
      </c>
      <c r="K181" s="1478"/>
      <c r="L181" s="1478"/>
      <c r="M181" s="1478"/>
      <c r="N181" s="1478"/>
      <c r="O181" s="1478"/>
      <c r="P181" s="1478"/>
      <c r="Q181" s="1478"/>
      <c r="R181" s="1478"/>
      <c r="S181" s="1478"/>
    </row>
    <row r="182" spans="1:19" s="725" customFormat="1" ht="30">
      <c r="A182" s="929" t="s">
        <v>2416</v>
      </c>
      <c r="B182" s="739" t="s">
        <v>5086</v>
      </c>
      <c r="C182" s="1479">
        <v>90000</v>
      </c>
      <c r="D182" s="1479">
        <v>85000</v>
      </c>
      <c r="E182" s="1479">
        <v>85000</v>
      </c>
      <c r="F182" s="1452">
        <f t="shared" si="32"/>
        <v>260000</v>
      </c>
      <c r="G182" s="433">
        <f t="shared" si="29"/>
        <v>1740.2945113788487</v>
      </c>
      <c r="H182" s="1453">
        <f t="shared" si="31"/>
        <v>29.004908522980813</v>
      </c>
      <c r="I182" s="1454">
        <f>'норма времени'!D186</f>
        <v>180</v>
      </c>
      <c r="J182" s="1453">
        <f t="shared" si="33"/>
        <v>5220.8835341365466</v>
      </c>
      <c r="K182" s="1478"/>
      <c r="L182" s="1478"/>
      <c r="M182" s="1478"/>
      <c r="N182" s="1478"/>
      <c r="O182" s="1478"/>
      <c r="P182" s="1478"/>
      <c r="Q182" s="1478"/>
      <c r="R182" s="1478"/>
      <c r="S182" s="1478"/>
    </row>
    <row r="183" spans="1:19" s="725" customFormat="1" ht="30">
      <c r="A183" s="929" t="s">
        <v>2417</v>
      </c>
      <c r="B183" s="739" t="s">
        <v>5087</v>
      </c>
      <c r="C183" s="1479">
        <v>90000</v>
      </c>
      <c r="D183" s="1479">
        <v>85000</v>
      </c>
      <c r="E183" s="1479">
        <v>85000</v>
      </c>
      <c r="F183" s="1452">
        <f t="shared" si="32"/>
        <v>260000</v>
      </c>
      <c r="G183" s="433">
        <f t="shared" si="29"/>
        <v>1740.2945113788487</v>
      </c>
      <c r="H183" s="1453">
        <f t="shared" si="31"/>
        <v>29.004908522980813</v>
      </c>
      <c r="I183" s="1454">
        <f>'норма времени'!D187</f>
        <v>180</v>
      </c>
      <c r="J183" s="1453">
        <f t="shared" si="33"/>
        <v>5220.8835341365466</v>
      </c>
      <c r="K183" s="1478"/>
      <c r="L183" s="1478"/>
      <c r="M183" s="1478"/>
      <c r="N183" s="1478"/>
      <c r="O183" s="1478"/>
      <c r="P183" s="1478"/>
      <c r="Q183" s="1478"/>
      <c r="R183" s="1478"/>
      <c r="S183" s="1478"/>
    </row>
    <row r="184" spans="1:19" s="725" customFormat="1" ht="30">
      <c r="A184" s="929" t="s">
        <v>2418</v>
      </c>
      <c r="B184" s="739" t="s">
        <v>5088</v>
      </c>
      <c r="C184" s="1479">
        <v>80000</v>
      </c>
      <c r="D184" s="1479">
        <v>70000</v>
      </c>
      <c r="E184" s="1479">
        <v>60000</v>
      </c>
      <c r="F184" s="1452">
        <f t="shared" si="32"/>
        <v>210000</v>
      </c>
      <c r="G184" s="433">
        <f t="shared" si="29"/>
        <v>1405.6224899598394</v>
      </c>
      <c r="H184" s="1453">
        <f t="shared" si="31"/>
        <v>23.427041499330656</v>
      </c>
      <c r="I184" s="1454">
        <f>'норма времени'!D188</f>
        <v>180</v>
      </c>
      <c r="J184" s="1453">
        <f t="shared" si="33"/>
        <v>4216.8674698795185</v>
      </c>
      <c r="K184" s="1478"/>
      <c r="L184" s="1478"/>
      <c r="M184" s="1478"/>
      <c r="N184" s="1478"/>
      <c r="O184" s="1478"/>
      <c r="P184" s="1478"/>
      <c r="Q184" s="1478"/>
      <c r="R184" s="1478"/>
      <c r="S184" s="1478"/>
    </row>
    <row r="185" spans="1:19" s="725" customFormat="1" ht="30">
      <c r="A185" s="929" t="s">
        <v>2419</v>
      </c>
      <c r="B185" s="739" t="s">
        <v>5089</v>
      </c>
      <c r="C185" s="1479">
        <v>80000</v>
      </c>
      <c r="D185" s="1479">
        <v>70000</v>
      </c>
      <c r="E185" s="1479">
        <v>60000</v>
      </c>
      <c r="F185" s="1452">
        <f t="shared" si="32"/>
        <v>210000</v>
      </c>
      <c r="G185" s="433">
        <f t="shared" si="29"/>
        <v>1405.6224899598394</v>
      </c>
      <c r="H185" s="1453">
        <f t="shared" si="31"/>
        <v>23.427041499330656</v>
      </c>
      <c r="I185" s="1454">
        <f>'норма времени'!D189</f>
        <v>180</v>
      </c>
      <c r="J185" s="1453">
        <f t="shared" si="33"/>
        <v>4216.8674698795185</v>
      </c>
      <c r="K185" s="1478"/>
      <c r="L185" s="1478"/>
      <c r="M185" s="1478"/>
      <c r="N185" s="1478"/>
      <c r="O185" s="1478"/>
      <c r="P185" s="1478"/>
      <c r="Q185" s="1478"/>
      <c r="R185" s="1478"/>
      <c r="S185" s="1478"/>
    </row>
    <row r="186" spans="1:19" s="725" customFormat="1" ht="45">
      <c r="A186" s="929" t="s">
        <v>2420</v>
      </c>
      <c r="B186" s="739" t="s">
        <v>5090</v>
      </c>
      <c r="C186" s="1479">
        <v>90000</v>
      </c>
      <c r="D186" s="1479">
        <v>85000</v>
      </c>
      <c r="E186" s="1479">
        <v>60000</v>
      </c>
      <c r="F186" s="1452">
        <f t="shared" ref="F186:F187" si="35">C186+D186+E186</f>
        <v>235000</v>
      </c>
      <c r="G186" s="433">
        <f t="shared" si="29"/>
        <v>1572.9585006693439</v>
      </c>
      <c r="H186" s="1453">
        <f t="shared" ref="H186:H187" si="36">G186/60</f>
        <v>26.215975011155731</v>
      </c>
      <c r="I186" s="1454">
        <f>'норма времени'!D190</f>
        <v>180</v>
      </c>
      <c r="J186" s="1453">
        <f t="shared" si="33"/>
        <v>4718.8755020080316</v>
      </c>
      <c r="K186" s="1478"/>
      <c r="L186" s="1478"/>
      <c r="M186" s="1478"/>
      <c r="N186" s="1478"/>
      <c r="O186" s="1478"/>
      <c r="P186" s="1478"/>
      <c r="Q186" s="1478"/>
      <c r="R186" s="1478"/>
      <c r="S186" s="1478"/>
    </row>
    <row r="187" spans="1:19" s="725" customFormat="1" ht="60">
      <c r="A187" s="929" t="s">
        <v>2421</v>
      </c>
      <c r="B187" s="739" t="s">
        <v>5092</v>
      </c>
      <c r="C187" s="1479">
        <v>80000</v>
      </c>
      <c r="D187" s="1479">
        <v>70000</v>
      </c>
      <c r="E187" s="1479">
        <v>60000</v>
      </c>
      <c r="F187" s="1452">
        <f t="shared" si="35"/>
        <v>210000</v>
      </c>
      <c r="G187" s="433">
        <f t="shared" si="29"/>
        <v>1405.6224899598394</v>
      </c>
      <c r="H187" s="1453">
        <f t="shared" si="36"/>
        <v>23.427041499330656</v>
      </c>
      <c r="I187" s="1454">
        <f>'норма времени'!D191</f>
        <v>180</v>
      </c>
      <c r="J187" s="1453">
        <f>H187*I187</f>
        <v>4216.8674698795185</v>
      </c>
      <c r="K187" s="1478"/>
      <c r="L187" s="1478"/>
      <c r="M187" s="1478"/>
      <c r="N187" s="1478"/>
      <c r="O187" s="1478"/>
      <c r="P187" s="1478"/>
      <c r="Q187" s="1478"/>
      <c r="R187" s="1478"/>
      <c r="S187" s="1478"/>
    </row>
    <row r="188" spans="1:19" s="725" customFormat="1" ht="30">
      <c r="A188" s="929" t="s">
        <v>2422</v>
      </c>
      <c r="B188" s="739" t="s">
        <v>2423</v>
      </c>
      <c r="C188" s="1479">
        <v>80000</v>
      </c>
      <c r="D188" s="1479">
        <v>70000</v>
      </c>
      <c r="E188" s="1479">
        <v>60000</v>
      </c>
      <c r="F188" s="1452">
        <f t="shared" ref="F188" si="37">C188+D188+E188</f>
        <v>210000</v>
      </c>
      <c r="G188" s="433">
        <f t="shared" si="29"/>
        <v>1405.6224899598394</v>
      </c>
      <c r="H188" s="1453">
        <f t="shared" ref="H188" si="38">G188/60</f>
        <v>23.427041499330656</v>
      </c>
      <c r="I188" s="1454">
        <f>'норма времени'!D192</f>
        <v>70</v>
      </c>
      <c r="J188" s="1453">
        <f t="shared" si="33"/>
        <v>1639.8929049531459</v>
      </c>
      <c r="K188" s="1478"/>
      <c r="L188" s="1478"/>
      <c r="M188" s="1478"/>
      <c r="N188" s="1478"/>
      <c r="O188" s="1478"/>
      <c r="P188" s="1478"/>
      <c r="Q188" s="1478"/>
      <c r="R188" s="1478"/>
      <c r="S188" s="1478"/>
    </row>
    <row r="189" spans="1:19" s="725" customFormat="1" ht="30">
      <c r="A189" s="929" t="s">
        <v>5097</v>
      </c>
      <c r="B189" s="739" t="s">
        <v>5095</v>
      </c>
      <c r="C189" s="1479">
        <v>30000</v>
      </c>
      <c r="D189" s="1479">
        <v>20000</v>
      </c>
      <c r="E189" s="1479">
        <v>10000</v>
      </c>
      <c r="F189" s="1452">
        <f t="shared" ref="F189" si="39">C189+D189+E189</f>
        <v>60000</v>
      </c>
      <c r="G189" s="433">
        <f t="shared" ref="G189" si="40">F189/149.4</f>
        <v>401.60642570281124</v>
      </c>
      <c r="H189" s="1453">
        <f t="shared" ref="H189" si="41">G189/60</f>
        <v>6.6934404283801872</v>
      </c>
      <c r="I189" s="1454">
        <f>'норма времени'!D193</f>
        <v>70</v>
      </c>
      <c r="J189" s="1453">
        <f t="shared" ref="J189" si="42">H189*I189</f>
        <v>468.54082998661312</v>
      </c>
      <c r="K189" s="1478"/>
      <c r="L189" s="1478"/>
      <c r="M189" s="1478"/>
      <c r="N189" s="1478"/>
      <c r="O189" s="1478"/>
      <c r="P189" s="1478"/>
      <c r="Q189" s="1478"/>
      <c r="R189" s="1478"/>
      <c r="S189" s="1478"/>
    </row>
    <row r="190" spans="1:19" ht="36.75" customHeight="1">
      <c r="A190" s="66" t="s">
        <v>1034</v>
      </c>
      <c r="B190" s="284" t="str">
        <f>'[5]норма времени'!B14</f>
        <v>Мясо и мясопродукты: птица, яйца, и продукты их переработки, консервы из мяса и мяса птицы</v>
      </c>
      <c r="C190" s="870"/>
      <c r="D190" s="870"/>
      <c r="E190" s="870"/>
      <c r="F190" s="441"/>
      <c r="G190" s="441"/>
      <c r="H190" s="261"/>
      <c r="I190" s="427"/>
      <c r="J190" s="261"/>
    </row>
    <row r="191" spans="1:19">
      <c r="A191" s="1314" t="s">
        <v>1036</v>
      </c>
      <c r="B191" s="288" t="str">
        <f>'[5]норма времени'!B15</f>
        <v xml:space="preserve"> Определение органолептических показателей</v>
      </c>
      <c r="C191" s="258">
        <v>30000</v>
      </c>
      <c r="D191" s="258">
        <v>25000</v>
      </c>
      <c r="E191" s="258">
        <v>20000</v>
      </c>
      <c r="F191" s="433">
        <f>C191+D191+E191</f>
        <v>75000</v>
      </c>
      <c r="G191" s="433">
        <f t="shared" si="29"/>
        <v>502.00803212851406</v>
      </c>
      <c r="H191" s="257">
        <f>G191/60</f>
        <v>8.3668005354752335</v>
      </c>
      <c r="I191" s="259">
        <f>'норма времени'!D195</f>
        <v>50</v>
      </c>
      <c r="J191" s="257">
        <f>H191*I191</f>
        <v>418.34002677376168</v>
      </c>
    </row>
    <row r="192" spans="1:19">
      <c r="A192" s="1314" t="s">
        <v>1038</v>
      </c>
      <c r="B192" s="288" t="str">
        <f>'[5]норма времени'!B16</f>
        <v>Определение посторонних примесей</v>
      </c>
      <c r="C192" s="258">
        <v>30000</v>
      </c>
      <c r="D192" s="258">
        <v>25000</v>
      </c>
      <c r="E192" s="258">
        <v>20000</v>
      </c>
      <c r="F192" s="433">
        <f t="shared" ref="F192:F224" si="43">C192+D192+E192</f>
        <v>75000</v>
      </c>
      <c r="G192" s="433">
        <f t="shared" si="29"/>
        <v>502.00803212851406</v>
      </c>
      <c r="H192" s="257">
        <f t="shared" ref="H192:H224" si="44">G192/60</f>
        <v>8.3668005354752335</v>
      </c>
      <c r="I192" s="259">
        <f>'норма времени'!D196</f>
        <v>30</v>
      </c>
      <c r="J192" s="257">
        <f t="shared" ref="J192:J224" si="45">H192*I192</f>
        <v>251.004016064257</v>
      </c>
    </row>
    <row r="193" spans="1:10">
      <c r="A193" s="1314" t="s">
        <v>1040</v>
      </c>
      <c r="B193" s="288" t="str">
        <f>'[5]норма времени'!B17</f>
        <v>Определение водородного  показателя</v>
      </c>
      <c r="C193" s="258">
        <v>70000</v>
      </c>
      <c r="D193" s="258">
        <v>70000</v>
      </c>
      <c r="E193" s="258">
        <v>60000</v>
      </c>
      <c r="F193" s="433">
        <f t="shared" si="43"/>
        <v>200000</v>
      </c>
      <c r="G193" s="433">
        <f t="shared" si="29"/>
        <v>1338.6880856760374</v>
      </c>
      <c r="H193" s="257">
        <f t="shared" si="44"/>
        <v>22.311468094600624</v>
      </c>
      <c r="I193" s="259">
        <f>'норма времени'!D197</f>
        <v>60</v>
      </c>
      <c r="J193" s="257">
        <f t="shared" si="45"/>
        <v>1338.6880856760374</v>
      </c>
    </row>
    <row r="194" spans="1:10">
      <c r="A194" s="1314" t="s">
        <v>1042</v>
      </c>
      <c r="B194" s="288" t="str">
        <f>'[5]норма времени'!B18</f>
        <v>Определение влаги арбитражным методом</v>
      </c>
      <c r="C194" s="258">
        <v>40000</v>
      </c>
      <c r="D194" s="258">
        <v>30000</v>
      </c>
      <c r="E194" s="258">
        <v>20000</v>
      </c>
      <c r="F194" s="433">
        <f t="shared" si="43"/>
        <v>90000</v>
      </c>
      <c r="G194" s="433">
        <f t="shared" si="29"/>
        <v>602.40963855421683</v>
      </c>
      <c r="H194" s="257">
        <f t="shared" si="44"/>
        <v>10.04016064257028</v>
      </c>
      <c r="I194" s="259">
        <f>'норма времени'!D198</f>
        <v>160</v>
      </c>
      <c r="J194" s="257">
        <f t="shared" si="45"/>
        <v>1606.4257028112447</v>
      </c>
    </row>
    <row r="195" spans="1:10">
      <c r="A195" s="1314" t="s">
        <v>1044</v>
      </c>
      <c r="B195" s="288" t="str">
        <f>'[5]норма времени'!B19</f>
        <v>Определение поваренной соли</v>
      </c>
      <c r="C195" s="258">
        <v>30000</v>
      </c>
      <c r="D195" s="258">
        <v>25000</v>
      </c>
      <c r="E195" s="258">
        <v>20000</v>
      </c>
      <c r="F195" s="433">
        <f t="shared" si="43"/>
        <v>75000</v>
      </c>
      <c r="G195" s="433">
        <f t="shared" si="29"/>
        <v>502.00803212851406</v>
      </c>
      <c r="H195" s="257">
        <f t="shared" si="44"/>
        <v>8.3668005354752335</v>
      </c>
      <c r="I195" s="259">
        <f>'норма времени'!D199</f>
        <v>40</v>
      </c>
      <c r="J195" s="257">
        <f t="shared" si="45"/>
        <v>334.67202141900935</v>
      </c>
    </row>
    <row r="196" spans="1:10">
      <c r="A196" s="1314" t="s">
        <v>1046</v>
      </c>
      <c r="B196" s="288" t="str">
        <f>'[5]норма времени'!B20</f>
        <v xml:space="preserve">Определение нитрита натрия </v>
      </c>
      <c r="C196" s="258">
        <v>30000</v>
      </c>
      <c r="D196" s="258">
        <v>0</v>
      </c>
      <c r="E196" s="258">
        <v>0</v>
      </c>
      <c r="F196" s="433">
        <f t="shared" si="43"/>
        <v>30000</v>
      </c>
      <c r="G196" s="433">
        <f t="shared" si="29"/>
        <v>200.80321285140562</v>
      </c>
      <c r="H196" s="257">
        <f t="shared" si="44"/>
        <v>3.3467202141900936</v>
      </c>
      <c r="I196" s="259">
        <f>'норма времени'!D200</f>
        <v>90</v>
      </c>
      <c r="J196" s="257">
        <f t="shared" si="45"/>
        <v>301.20481927710841</v>
      </c>
    </row>
    <row r="197" spans="1:10">
      <c r="A197" s="1314" t="s">
        <v>1048</v>
      </c>
      <c r="B197" s="288" t="str">
        <f>'[5]норма времени'!B21</f>
        <v xml:space="preserve">Определение крахмала (при применении) </v>
      </c>
      <c r="C197" s="258">
        <v>50000</v>
      </c>
      <c r="D197" s="258">
        <v>0</v>
      </c>
      <c r="E197" s="258"/>
      <c r="F197" s="433">
        <f t="shared" si="43"/>
        <v>50000</v>
      </c>
      <c r="G197" s="433">
        <f t="shared" si="29"/>
        <v>334.67202141900935</v>
      </c>
      <c r="H197" s="257">
        <f t="shared" si="44"/>
        <v>5.577867023650156</v>
      </c>
      <c r="I197" s="259">
        <f>'норма времени'!D201</f>
        <v>80</v>
      </c>
      <c r="J197" s="257">
        <f t="shared" si="45"/>
        <v>446.22936189201249</v>
      </c>
    </row>
    <row r="198" spans="1:10">
      <c r="A198" s="1314" t="s">
        <v>1050</v>
      </c>
      <c r="B198" s="288" t="str">
        <f>'[5]норма времени'!B22</f>
        <v xml:space="preserve">Определение белка в пищевых продуктах </v>
      </c>
      <c r="C198" s="258">
        <v>30000</v>
      </c>
      <c r="D198" s="258">
        <v>0</v>
      </c>
      <c r="E198" s="258">
        <v>0</v>
      </c>
      <c r="F198" s="433">
        <f t="shared" si="43"/>
        <v>30000</v>
      </c>
      <c r="G198" s="433">
        <f t="shared" si="29"/>
        <v>200.80321285140562</v>
      </c>
      <c r="H198" s="257">
        <f t="shared" si="44"/>
        <v>3.3467202141900936</v>
      </c>
      <c r="I198" s="259">
        <f>'норма времени'!D202</f>
        <v>160</v>
      </c>
      <c r="J198" s="257">
        <f t="shared" si="45"/>
        <v>535.47523427041494</v>
      </c>
    </row>
    <row r="199" spans="1:10">
      <c r="A199" s="1314" t="s">
        <v>1052</v>
      </c>
      <c r="B199" s="288" t="str">
        <f>'[5]норма времени'!B23</f>
        <v xml:space="preserve">Определение зольных веществ </v>
      </c>
      <c r="C199" s="258">
        <v>70000</v>
      </c>
      <c r="D199" s="258">
        <v>60000</v>
      </c>
      <c r="E199" s="258">
        <v>50000</v>
      </c>
      <c r="F199" s="433">
        <f t="shared" si="43"/>
        <v>180000</v>
      </c>
      <c r="G199" s="433">
        <f t="shared" si="29"/>
        <v>1204.8192771084337</v>
      </c>
      <c r="H199" s="257">
        <f t="shared" si="44"/>
        <v>20.08032128514056</v>
      </c>
      <c r="I199" s="259">
        <f>'норма времени'!D203</f>
        <v>75</v>
      </c>
      <c r="J199" s="257">
        <f t="shared" si="45"/>
        <v>1506.024096385542</v>
      </c>
    </row>
    <row r="200" spans="1:10">
      <c r="A200" s="1314" t="s">
        <v>1054</v>
      </c>
      <c r="B200" s="288" t="str">
        <f>'[5]норма времени'!B24</f>
        <v>Определение массовой доли жира ( по Герберу)</v>
      </c>
      <c r="C200" s="258">
        <v>50000</v>
      </c>
      <c r="D200" s="258">
        <v>40000</v>
      </c>
      <c r="E200" s="258">
        <v>30000</v>
      </c>
      <c r="F200" s="433">
        <f t="shared" si="43"/>
        <v>120000</v>
      </c>
      <c r="G200" s="433">
        <f t="shared" si="29"/>
        <v>803.21285140562247</v>
      </c>
      <c r="H200" s="257">
        <f t="shared" si="44"/>
        <v>13.386880856760374</v>
      </c>
      <c r="I200" s="259">
        <f>'норма времени'!D204</f>
        <v>145</v>
      </c>
      <c r="J200" s="257">
        <f t="shared" si="45"/>
        <v>1941.0977242302542</v>
      </c>
    </row>
    <row r="201" spans="1:10" ht="13.5" customHeight="1">
      <c r="A201" s="1314" t="s">
        <v>1056</v>
      </c>
      <c r="B201" s="288" t="str">
        <f>'[5]норма времени'!B25</f>
        <v>Определение массовой доли жира (по Сокслету)</v>
      </c>
      <c r="C201" s="258">
        <v>70000</v>
      </c>
      <c r="D201" s="258">
        <v>0</v>
      </c>
      <c r="E201" s="258">
        <v>0</v>
      </c>
      <c r="F201" s="433">
        <f t="shared" si="43"/>
        <v>70000</v>
      </c>
      <c r="G201" s="433">
        <f t="shared" si="29"/>
        <v>468.54082998661312</v>
      </c>
      <c r="H201" s="257">
        <f t="shared" si="44"/>
        <v>7.8090138331102183</v>
      </c>
      <c r="I201" s="259">
        <f>'норма времени'!D205</f>
        <v>30</v>
      </c>
      <c r="J201" s="257">
        <f t="shared" si="45"/>
        <v>234.27041499330656</v>
      </c>
    </row>
    <row r="202" spans="1:10">
      <c r="A202" s="1314" t="s">
        <v>1058</v>
      </c>
      <c r="B202" s="288" t="str">
        <f>'[5]норма времени'!B26</f>
        <v xml:space="preserve">Определение общего фосфора ( по показаниям) </v>
      </c>
      <c r="C202" s="258">
        <v>50000</v>
      </c>
      <c r="D202" s="258">
        <v>40000</v>
      </c>
      <c r="E202" s="258">
        <v>30000</v>
      </c>
      <c r="F202" s="433">
        <f t="shared" si="43"/>
        <v>120000</v>
      </c>
      <c r="G202" s="433">
        <f t="shared" si="29"/>
        <v>803.21285140562247</v>
      </c>
      <c r="H202" s="257">
        <f t="shared" si="44"/>
        <v>13.386880856760374</v>
      </c>
      <c r="I202" s="259">
        <f>'норма времени'!D206</f>
        <v>140</v>
      </c>
      <c r="J202" s="257">
        <f t="shared" si="45"/>
        <v>1874.1633199464525</v>
      </c>
    </row>
    <row r="203" spans="1:10" ht="30">
      <c r="A203" s="1314" t="s">
        <v>1060</v>
      </c>
      <c r="B203" s="288" t="str">
        <f>'[5]норма времени'!B27</f>
        <v xml:space="preserve">Определение остаточной  активности кислой фосфатазы (по показаниям) </v>
      </c>
      <c r="C203" s="258">
        <v>40000</v>
      </c>
      <c r="D203" s="258">
        <v>30000</v>
      </c>
      <c r="E203" s="258">
        <v>20000</v>
      </c>
      <c r="F203" s="433">
        <f t="shared" si="43"/>
        <v>90000</v>
      </c>
      <c r="G203" s="433">
        <f t="shared" si="29"/>
        <v>602.40963855421683</v>
      </c>
      <c r="H203" s="257">
        <f t="shared" si="44"/>
        <v>10.04016064257028</v>
      </c>
      <c r="I203" s="259">
        <f>'норма времени'!D207</f>
        <v>75</v>
      </c>
      <c r="J203" s="257">
        <f t="shared" si="45"/>
        <v>753.01204819277098</v>
      </c>
    </row>
    <row r="204" spans="1:10">
      <c r="A204" s="1314" t="s">
        <v>1062</v>
      </c>
      <c r="B204" s="288" t="str">
        <f>'[5]норма времени'!B28</f>
        <v xml:space="preserve">Определение кислотного числа  в мясе птицы </v>
      </c>
      <c r="C204" s="258">
        <v>60000</v>
      </c>
      <c r="D204" s="258"/>
      <c r="E204" s="258"/>
      <c r="F204" s="433">
        <f t="shared" si="43"/>
        <v>60000</v>
      </c>
      <c r="G204" s="433">
        <f t="shared" si="29"/>
        <v>401.60642570281124</v>
      </c>
      <c r="H204" s="257">
        <f t="shared" si="44"/>
        <v>6.6934404283801872</v>
      </c>
      <c r="I204" s="259">
        <f>'норма времени'!D208</f>
        <v>30</v>
      </c>
      <c r="J204" s="257">
        <f t="shared" si="45"/>
        <v>200.80321285140562</v>
      </c>
    </row>
    <row r="205" spans="1:10">
      <c r="A205" s="1314" t="s">
        <v>1064</v>
      </c>
      <c r="B205" s="288" t="str">
        <f>'[5]норма времени'!B29</f>
        <v xml:space="preserve">Определение перекисного числа в мясе птицы </v>
      </c>
      <c r="C205" s="258">
        <v>70000</v>
      </c>
      <c r="D205" s="258">
        <v>65000</v>
      </c>
      <c r="E205" s="258">
        <v>55000</v>
      </c>
      <c r="F205" s="433">
        <f t="shared" si="43"/>
        <v>190000</v>
      </c>
      <c r="G205" s="433">
        <f t="shared" si="29"/>
        <v>1271.7536813922356</v>
      </c>
      <c r="H205" s="257">
        <f t="shared" si="44"/>
        <v>21.195894689870595</v>
      </c>
      <c r="I205" s="259">
        <f>'норма времени'!D209</f>
        <v>30</v>
      </c>
      <c r="J205" s="257">
        <f t="shared" si="45"/>
        <v>635.87684069611782</v>
      </c>
    </row>
    <row r="206" spans="1:10">
      <c r="A206" s="1314" t="s">
        <v>1066</v>
      </c>
      <c r="B206" s="288" t="str">
        <f>'[5]норма времени'!B30</f>
        <v>Определение свинца ААС</v>
      </c>
      <c r="C206" s="258">
        <v>70000</v>
      </c>
      <c r="D206" s="258">
        <v>65000</v>
      </c>
      <c r="E206" s="258">
        <v>55000</v>
      </c>
      <c r="F206" s="433">
        <f t="shared" si="43"/>
        <v>190000</v>
      </c>
      <c r="G206" s="433">
        <f t="shared" si="29"/>
        <v>1271.7536813922356</v>
      </c>
      <c r="H206" s="257">
        <f t="shared" si="44"/>
        <v>21.195894689870595</v>
      </c>
      <c r="I206" s="259">
        <f>'норма времени'!D210</f>
        <v>70</v>
      </c>
      <c r="J206" s="257">
        <f t="shared" si="45"/>
        <v>1483.7126282909417</v>
      </c>
    </row>
    <row r="207" spans="1:10">
      <c r="A207" s="1314" t="s">
        <v>1068</v>
      </c>
      <c r="B207" s="288" t="str">
        <f>'[5]норма времени'!B31</f>
        <v>Определение свинца методом ИВ</v>
      </c>
      <c r="C207" s="258">
        <v>30000</v>
      </c>
      <c r="D207" s="258">
        <v>81000</v>
      </c>
      <c r="E207" s="258">
        <v>15000</v>
      </c>
      <c r="F207" s="433">
        <f t="shared" si="43"/>
        <v>126000</v>
      </c>
      <c r="G207" s="433">
        <f t="shared" si="29"/>
        <v>843.37349397590356</v>
      </c>
      <c r="H207" s="257">
        <f t="shared" si="44"/>
        <v>14.056224899598392</v>
      </c>
      <c r="I207" s="259">
        <f>'норма времени'!D211</f>
        <v>140</v>
      </c>
      <c r="J207" s="257">
        <f t="shared" si="45"/>
        <v>1967.871485943775</v>
      </c>
    </row>
    <row r="208" spans="1:10">
      <c r="A208" s="1314" t="s">
        <v>1070</v>
      </c>
      <c r="B208" s="288" t="str">
        <f>'[5]норма времени'!B32</f>
        <v>Определение кадмияААС</v>
      </c>
      <c r="C208" s="258">
        <v>30000</v>
      </c>
      <c r="D208" s="258">
        <v>25000</v>
      </c>
      <c r="E208" s="258">
        <v>81000</v>
      </c>
      <c r="F208" s="433">
        <f t="shared" si="43"/>
        <v>136000</v>
      </c>
      <c r="G208" s="433">
        <f t="shared" si="29"/>
        <v>910.30789825970544</v>
      </c>
      <c r="H208" s="257">
        <f t="shared" si="44"/>
        <v>15.171798304328425</v>
      </c>
      <c r="I208" s="259">
        <f>'норма времени'!D212</f>
        <v>180</v>
      </c>
      <c r="J208" s="257">
        <f t="shared" si="45"/>
        <v>2730.9236947791164</v>
      </c>
    </row>
    <row r="209" spans="1:10">
      <c r="A209" s="1314" t="s">
        <v>1072</v>
      </c>
      <c r="B209" s="288" t="str">
        <f>'[5]норма времени'!B33</f>
        <v>Определение кадмия методом ИВ</v>
      </c>
      <c r="C209" s="258">
        <v>50000</v>
      </c>
      <c r="D209" s="258">
        <v>40000</v>
      </c>
      <c r="E209" s="258">
        <v>30000</v>
      </c>
      <c r="F209" s="433">
        <f t="shared" si="43"/>
        <v>120000</v>
      </c>
      <c r="G209" s="433">
        <f t="shared" si="29"/>
        <v>803.21285140562247</v>
      </c>
      <c r="H209" s="257">
        <f t="shared" si="44"/>
        <v>13.386880856760374</v>
      </c>
      <c r="I209" s="259">
        <f>'норма времени'!D213</f>
        <v>100</v>
      </c>
      <c r="J209" s="257">
        <f t="shared" si="45"/>
        <v>1338.6880856760374</v>
      </c>
    </row>
    <row r="210" spans="1:10">
      <c r="A210" s="1314" t="s">
        <v>1074</v>
      </c>
      <c r="B210" s="288" t="str">
        <f>'[5]норма времени'!B34</f>
        <v>Определение меди (для консервов)ААС</v>
      </c>
      <c r="C210" s="258">
        <v>60000</v>
      </c>
      <c r="D210" s="258">
        <v>55000</v>
      </c>
      <c r="E210" s="258">
        <v>45950</v>
      </c>
      <c r="F210" s="433">
        <f t="shared" si="43"/>
        <v>160950</v>
      </c>
      <c r="G210" s="433">
        <f t="shared" si="29"/>
        <v>1077.3092369477911</v>
      </c>
      <c r="H210" s="257">
        <f t="shared" si="44"/>
        <v>17.955153949129851</v>
      </c>
      <c r="I210" s="259">
        <f>'норма времени'!D214</f>
        <v>65</v>
      </c>
      <c r="J210" s="257">
        <f t="shared" si="45"/>
        <v>1167.0850066934404</v>
      </c>
    </row>
    <row r="211" spans="1:10">
      <c r="A211" s="1314" t="s">
        <v>1076</v>
      </c>
      <c r="B211" s="288" t="str">
        <f>'[5]норма времени'!B35</f>
        <v>Определение меди (для консервов) методом ИВ</v>
      </c>
      <c r="C211" s="258">
        <v>30000</v>
      </c>
      <c r="D211" s="258">
        <v>25000</v>
      </c>
      <c r="E211" s="258">
        <v>20000</v>
      </c>
      <c r="F211" s="433">
        <f t="shared" si="43"/>
        <v>75000</v>
      </c>
      <c r="G211" s="433">
        <f t="shared" si="29"/>
        <v>502.00803212851406</v>
      </c>
      <c r="H211" s="257">
        <f t="shared" si="44"/>
        <v>8.3668005354752335</v>
      </c>
      <c r="I211" s="259">
        <f>'норма времени'!D215</f>
        <v>220</v>
      </c>
      <c r="J211" s="257">
        <f t="shared" si="45"/>
        <v>1840.6961178045515</v>
      </c>
    </row>
    <row r="212" spans="1:10" ht="17.25" customHeight="1">
      <c r="A212" s="1314" t="s">
        <v>1078</v>
      </c>
      <c r="B212" s="288" t="str">
        <f>'[5]норма времени'!B36</f>
        <v>Определение цинка (для консервов) ААС</v>
      </c>
      <c r="C212" s="258">
        <v>80000</v>
      </c>
      <c r="D212" s="258">
        <v>75000</v>
      </c>
      <c r="E212" s="258">
        <v>70000</v>
      </c>
      <c r="F212" s="433">
        <f t="shared" si="43"/>
        <v>225000</v>
      </c>
      <c r="G212" s="433">
        <f t="shared" ref="G212:G275" si="46">F212/149.4</f>
        <v>1506.0240963855422</v>
      </c>
      <c r="H212" s="257">
        <f t="shared" si="44"/>
        <v>25.100401606425702</v>
      </c>
      <c r="I212" s="259">
        <f>'норма времени'!D216</f>
        <v>70</v>
      </c>
      <c r="J212" s="257">
        <f t="shared" si="45"/>
        <v>1757.0281124497992</v>
      </c>
    </row>
    <row r="213" spans="1:10">
      <c r="A213" s="1314" t="s">
        <v>1080</v>
      </c>
      <c r="B213" s="288" t="str">
        <f>'[5]норма времени'!B37</f>
        <v>Определение цинка (для консервов) методом ИВ</v>
      </c>
      <c r="C213" s="258">
        <v>80000</v>
      </c>
      <c r="D213" s="258">
        <v>75000</v>
      </c>
      <c r="E213" s="258">
        <v>70000</v>
      </c>
      <c r="F213" s="433">
        <f t="shared" si="43"/>
        <v>225000</v>
      </c>
      <c r="G213" s="433">
        <f t="shared" si="46"/>
        <v>1506.0240963855422</v>
      </c>
      <c r="H213" s="257">
        <f t="shared" si="44"/>
        <v>25.100401606425702</v>
      </c>
      <c r="I213" s="259">
        <f>'норма времени'!D217</f>
        <v>70</v>
      </c>
      <c r="J213" s="257">
        <f t="shared" si="45"/>
        <v>1757.0281124497992</v>
      </c>
    </row>
    <row r="214" spans="1:10">
      <c r="A214" s="1314" t="s">
        <v>1082</v>
      </c>
      <c r="B214" s="288" t="str">
        <f>'[5]норма времени'!B38</f>
        <v>Определение мышьяка ААС</v>
      </c>
      <c r="C214" s="258">
        <v>55000</v>
      </c>
      <c r="D214" s="258">
        <v>45000</v>
      </c>
      <c r="E214" s="258">
        <v>40000</v>
      </c>
      <c r="F214" s="433">
        <f t="shared" si="43"/>
        <v>140000</v>
      </c>
      <c r="G214" s="433">
        <f t="shared" si="46"/>
        <v>937.08165997322624</v>
      </c>
      <c r="H214" s="257">
        <f t="shared" si="44"/>
        <v>15.618027666220437</v>
      </c>
      <c r="I214" s="259">
        <f>'норма времени'!D218</f>
        <v>170</v>
      </c>
      <c r="J214" s="257">
        <f t="shared" si="45"/>
        <v>2655.0647032574743</v>
      </c>
    </row>
    <row r="215" spans="1:10">
      <c r="A215" s="1314" t="s">
        <v>1084</v>
      </c>
      <c r="B215" s="288" t="str">
        <f>'[5]норма времени'!B39</f>
        <v>Определение мышьяка методом ИВ</v>
      </c>
      <c r="C215" s="258">
        <v>30000</v>
      </c>
      <c r="D215" s="258">
        <v>25000</v>
      </c>
      <c r="E215" s="258">
        <v>15000</v>
      </c>
      <c r="F215" s="433">
        <f t="shared" si="43"/>
        <v>70000</v>
      </c>
      <c r="G215" s="433">
        <f t="shared" si="46"/>
        <v>468.54082998661312</v>
      </c>
      <c r="H215" s="257">
        <f t="shared" si="44"/>
        <v>7.8090138331102183</v>
      </c>
      <c r="I215" s="259">
        <f>'норма времени'!D219</f>
        <v>85</v>
      </c>
      <c r="J215" s="257">
        <f t="shared" si="45"/>
        <v>663.76617581436858</v>
      </c>
    </row>
    <row r="216" spans="1:10">
      <c r="A216" s="1314" t="s">
        <v>1086</v>
      </c>
      <c r="B216" s="288" t="str">
        <f>'[5]норма времени'!B40</f>
        <v>Определение ртути ( по показаниям)ААС</v>
      </c>
      <c r="C216" s="258">
        <v>30000</v>
      </c>
      <c r="D216" s="258">
        <v>25000</v>
      </c>
      <c r="E216" s="258">
        <v>20000</v>
      </c>
      <c r="F216" s="433">
        <f t="shared" si="43"/>
        <v>75000</v>
      </c>
      <c r="G216" s="433">
        <f t="shared" si="46"/>
        <v>502.00803212851406</v>
      </c>
      <c r="H216" s="257">
        <f t="shared" si="44"/>
        <v>8.3668005354752335</v>
      </c>
      <c r="I216" s="259">
        <f>'норма времени'!D220</f>
        <v>380</v>
      </c>
      <c r="J216" s="257">
        <f t="shared" si="45"/>
        <v>3179.3842034805889</v>
      </c>
    </row>
    <row r="217" spans="1:10">
      <c r="A217" s="1314" t="s">
        <v>1088</v>
      </c>
      <c r="B217" s="288" t="str">
        <f>'[5]норма времени'!B41</f>
        <v>Определение ртути ( по показаниям)  методом ИВ</v>
      </c>
      <c r="C217" s="258">
        <v>25000</v>
      </c>
      <c r="D217" s="258">
        <v>20000</v>
      </c>
      <c r="E217" s="258">
        <v>15000</v>
      </c>
      <c r="F217" s="433">
        <f t="shared" si="43"/>
        <v>60000</v>
      </c>
      <c r="G217" s="433">
        <f t="shared" si="46"/>
        <v>401.60642570281124</v>
      </c>
      <c r="H217" s="257">
        <f t="shared" si="44"/>
        <v>6.6934404283801872</v>
      </c>
      <c r="I217" s="259">
        <f>'норма времени'!D221</f>
        <v>230</v>
      </c>
      <c r="J217" s="257">
        <f t="shared" si="45"/>
        <v>1539.491298527443</v>
      </c>
    </row>
    <row r="218" spans="1:10" ht="30">
      <c r="A218" s="1314" t="s">
        <v>1090</v>
      </c>
      <c r="B218" s="288" t="str">
        <f>'[5]норма времени'!B42</f>
        <v>Определение олова (для консервов в сборной жестяной таре)</v>
      </c>
      <c r="C218" s="258">
        <v>40000</v>
      </c>
      <c r="D218" s="258">
        <v>35000</v>
      </c>
      <c r="E218" s="258">
        <v>30000</v>
      </c>
      <c r="F218" s="433">
        <f t="shared" si="43"/>
        <v>105000</v>
      </c>
      <c r="G218" s="433">
        <f t="shared" si="46"/>
        <v>702.81124497991971</v>
      </c>
      <c r="H218" s="257">
        <f t="shared" si="44"/>
        <v>11.713520749665328</v>
      </c>
      <c r="I218" s="259">
        <f>'норма времени'!D222</f>
        <v>160</v>
      </c>
      <c r="J218" s="257">
        <f t="shared" si="45"/>
        <v>1874.1633199464525</v>
      </c>
    </row>
    <row r="219" spans="1:10" ht="30">
      <c r="A219" s="1314" t="s">
        <v>1092</v>
      </c>
      <c r="B219" s="288" t="str">
        <f>'[5]норма времени'!B43</f>
        <v xml:space="preserve">Определение хрома (для консервов в сборной хромированной таре) </v>
      </c>
      <c r="C219" s="258">
        <v>70000</v>
      </c>
      <c r="D219" s="258">
        <v>60000</v>
      </c>
      <c r="E219" s="258">
        <v>50000</v>
      </c>
      <c r="F219" s="433">
        <f t="shared" si="43"/>
        <v>180000</v>
      </c>
      <c r="G219" s="433">
        <f t="shared" si="46"/>
        <v>1204.8192771084337</v>
      </c>
      <c r="H219" s="257">
        <f t="shared" si="44"/>
        <v>20.08032128514056</v>
      </c>
      <c r="I219" s="259">
        <f>'норма времени'!D223</f>
        <v>70</v>
      </c>
      <c r="J219" s="257">
        <f t="shared" si="45"/>
        <v>1405.6224899598392</v>
      </c>
    </row>
    <row r="220" spans="1:10" ht="30">
      <c r="A220" s="1314" t="s">
        <v>1094</v>
      </c>
      <c r="B220" s="288" t="str">
        <f>'[5]норма времени'!B44</f>
        <v xml:space="preserve">Определение нитрозаминов для копченых продуктов и консервов с добавлением нитрата натрия </v>
      </c>
      <c r="C220" s="258">
        <v>80000</v>
      </c>
      <c r="D220" s="258">
        <v>75000</v>
      </c>
      <c r="E220" s="258">
        <v>70000</v>
      </c>
      <c r="F220" s="433">
        <f t="shared" si="43"/>
        <v>225000</v>
      </c>
      <c r="G220" s="433">
        <f t="shared" si="46"/>
        <v>1506.0240963855422</v>
      </c>
      <c r="H220" s="257">
        <f t="shared" si="44"/>
        <v>25.100401606425702</v>
      </c>
      <c r="I220" s="259">
        <f>'норма времени'!D224</f>
        <v>60</v>
      </c>
      <c r="J220" s="257">
        <f t="shared" si="45"/>
        <v>1506.0240963855422</v>
      </c>
    </row>
    <row r="221" spans="1:10">
      <c r="A221" s="1314" t="s">
        <v>1096</v>
      </c>
      <c r="B221" s="288" t="str">
        <f>'[5]норма времени'!B45</f>
        <v xml:space="preserve">Определение бенз(а)пирина для копченых продуктов </v>
      </c>
      <c r="C221" s="258">
        <v>50000</v>
      </c>
      <c r="D221" s="258">
        <v>40000</v>
      </c>
      <c r="E221" s="258">
        <v>30000</v>
      </c>
      <c r="F221" s="433">
        <f t="shared" si="43"/>
        <v>120000</v>
      </c>
      <c r="G221" s="433">
        <f t="shared" si="46"/>
        <v>803.21285140562247</v>
      </c>
      <c r="H221" s="257">
        <f t="shared" si="44"/>
        <v>13.386880856760374</v>
      </c>
      <c r="I221" s="259">
        <f>'норма времени'!D225</f>
        <v>20</v>
      </c>
      <c r="J221" s="257">
        <f t="shared" si="45"/>
        <v>267.73761713520747</v>
      </c>
    </row>
    <row r="222" spans="1:10">
      <c r="A222" s="1314" t="s">
        <v>1098</v>
      </c>
      <c r="B222" s="288" t="str">
        <f>'[5]норма времени'!B46</f>
        <v>Определение  левомецетиновой  группы</v>
      </c>
      <c r="C222" s="258">
        <v>75000</v>
      </c>
      <c r="D222" s="258">
        <v>70000</v>
      </c>
      <c r="E222" s="258">
        <v>60000</v>
      </c>
      <c r="F222" s="433">
        <f t="shared" si="43"/>
        <v>205000</v>
      </c>
      <c r="G222" s="433">
        <f t="shared" si="46"/>
        <v>1372.1552878179384</v>
      </c>
      <c r="H222" s="257">
        <f t="shared" si="44"/>
        <v>22.869254796965642</v>
      </c>
      <c r="I222" s="259">
        <f>'норма времени'!D226</f>
        <v>115</v>
      </c>
      <c r="J222" s="257">
        <f t="shared" si="45"/>
        <v>2629.9643016510486</v>
      </c>
    </row>
    <row r="223" spans="1:10" ht="19.5" customHeight="1">
      <c r="A223" s="1314" t="s">
        <v>1100</v>
      </c>
      <c r="B223" s="288" t="str">
        <f>'[5]норма времени'!B47</f>
        <v>Определение  тетрациклиновой  группы</v>
      </c>
      <c r="C223" s="258">
        <v>80000</v>
      </c>
      <c r="D223" s="258">
        <v>70000</v>
      </c>
      <c r="E223" s="258">
        <v>60000</v>
      </c>
      <c r="F223" s="433">
        <f t="shared" si="43"/>
        <v>210000</v>
      </c>
      <c r="G223" s="433">
        <f t="shared" si="46"/>
        <v>1405.6224899598394</v>
      </c>
      <c r="H223" s="257">
        <f t="shared" si="44"/>
        <v>23.427041499330656</v>
      </c>
      <c r="I223" s="259">
        <f>'норма времени'!D227</f>
        <v>105</v>
      </c>
      <c r="J223" s="257">
        <f t="shared" si="45"/>
        <v>2459.8393574297188</v>
      </c>
    </row>
    <row r="224" spans="1:10">
      <c r="A224" s="1314" t="s">
        <v>1102</v>
      </c>
      <c r="B224" s="288" t="str">
        <f>'[5]норма времени'!B48</f>
        <v>Определение массовой доли хлеба</v>
      </c>
      <c r="C224" s="258">
        <v>50000</v>
      </c>
      <c r="D224" s="258">
        <v>45000</v>
      </c>
      <c r="E224" s="258">
        <v>35000</v>
      </c>
      <c r="F224" s="433">
        <f t="shared" si="43"/>
        <v>130000</v>
      </c>
      <c r="G224" s="433">
        <f t="shared" si="46"/>
        <v>870.14725568942436</v>
      </c>
      <c r="H224" s="257">
        <f t="shared" si="44"/>
        <v>14.502454261490406</v>
      </c>
      <c r="I224" s="259">
        <f>'норма времени'!D228</f>
        <v>140</v>
      </c>
      <c r="J224" s="257">
        <f t="shared" si="45"/>
        <v>2030.343596608657</v>
      </c>
    </row>
    <row r="225" spans="1:10" ht="28.5">
      <c r="A225" s="66" t="s">
        <v>1104</v>
      </c>
      <c r="B225" s="284" t="str">
        <f>'[5]норма времени'!B49</f>
        <v>Молоко и молочные продукты, молочные консервы</v>
      </c>
      <c r="C225" s="870"/>
      <c r="D225" s="870"/>
      <c r="E225" s="870"/>
      <c r="F225" s="441"/>
      <c r="G225" s="441"/>
      <c r="H225" s="261"/>
      <c r="I225" s="1451"/>
      <c r="J225" s="261"/>
    </row>
    <row r="226" spans="1:10" ht="21" customHeight="1">
      <c r="A226" s="1314" t="s">
        <v>1106</v>
      </c>
      <c r="B226" s="288" t="str">
        <f>'[5]норма времени'!B50</f>
        <v xml:space="preserve"> Определение органолептических показателей</v>
      </c>
      <c r="C226" s="258">
        <v>55000</v>
      </c>
      <c r="D226" s="258">
        <v>45000</v>
      </c>
      <c r="E226" s="258">
        <v>35000</v>
      </c>
      <c r="F226" s="433">
        <f>C226+D226+E226</f>
        <v>135000</v>
      </c>
      <c r="G226" s="433">
        <f t="shared" si="46"/>
        <v>903.61445783132524</v>
      </c>
      <c r="H226" s="257">
        <f t="shared" ref="H226:H268" si="47">G226/60</f>
        <v>15.060240963855421</v>
      </c>
      <c r="I226" s="259">
        <f>'норма времени'!D230</f>
        <v>40</v>
      </c>
      <c r="J226" s="257">
        <f>H226*I226</f>
        <v>602.40963855421683</v>
      </c>
    </row>
    <row r="227" spans="1:10">
      <c r="A227" s="1314" t="s">
        <v>1107</v>
      </c>
      <c r="B227" s="288" t="str">
        <f>'[5]норма времени'!B51</f>
        <v xml:space="preserve"> Определение пастеризации </v>
      </c>
      <c r="C227" s="258">
        <v>50000</v>
      </c>
      <c r="D227" s="258">
        <v>40000</v>
      </c>
      <c r="E227" s="258">
        <v>30000</v>
      </c>
      <c r="F227" s="433">
        <f t="shared" ref="F227:F268" si="48">C227+D227+E227</f>
        <v>120000</v>
      </c>
      <c r="G227" s="433">
        <f t="shared" si="46"/>
        <v>803.21285140562247</v>
      </c>
      <c r="H227" s="257">
        <f t="shared" si="47"/>
        <v>13.386880856760374</v>
      </c>
      <c r="I227" s="259">
        <f>'норма времени'!D231</f>
        <v>60</v>
      </c>
      <c r="J227" s="257">
        <f t="shared" ref="J227:J268" si="49">H227*I227</f>
        <v>803.21285140562247</v>
      </c>
    </row>
    <row r="228" spans="1:10">
      <c r="A228" s="1314" t="s">
        <v>1109</v>
      </c>
      <c r="B228" s="288" t="str">
        <f>'[5]норма времени'!B52</f>
        <v xml:space="preserve"> Определение кислотности</v>
      </c>
      <c r="C228" s="258">
        <v>40000</v>
      </c>
      <c r="D228" s="258">
        <v>0</v>
      </c>
      <c r="E228" s="258">
        <v>0</v>
      </c>
      <c r="F228" s="433">
        <f t="shared" si="48"/>
        <v>40000</v>
      </c>
      <c r="G228" s="433">
        <f t="shared" si="46"/>
        <v>267.73761713520747</v>
      </c>
      <c r="H228" s="257">
        <f t="shared" si="47"/>
        <v>4.4622936189201248</v>
      </c>
      <c r="I228" s="259">
        <f>'норма времени'!D232</f>
        <v>40</v>
      </c>
      <c r="J228" s="257">
        <f t="shared" si="49"/>
        <v>178.49174475680499</v>
      </c>
    </row>
    <row r="229" spans="1:10">
      <c r="A229" s="1314" t="s">
        <v>1111</v>
      </c>
      <c r="B229" s="288" t="str">
        <f>'[5]норма времени'!B53</f>
        <v xml:space="preserve"> Определение плотности  (ареометром):</v>
      </c>
      <c r="C229" s="258">
        <v>50000</v>
      </c>
      <c r="D229" s="258">
        <v>40000</v>
      </c>
      <c r="E229" s="258">
        <v>30000</v>
      </c>
      <c r="F229" s="433">
        <f t="shared" si="48"/>
        <v>120000</v>
      </c>
      <c r="G229" s="433">
        <f t="shared" si="46"/>
        <v>803.21285140562247</v>
      </c>
      <c r="H229" s="257">
        <f t="shared" si="47"/>
        <v>13.386880856760374</v>
      </c>
      <c r="I229" s="259">
        <f>'норма времени'!D233</f>
        <v>50</v>
      </c>
      <c r="J229" s="257">
        <f t="shared" si="49"/>
        <v>669.34404283801871</v>
      </c>
    </row>
    <row r="230" spans="1:10">
      <c r="A230" s="1314" t="s">
        <v>1113</v>
      </c>
      <c r="B230" s="288" t="str">
        <f>'[5]норма времени'!B54</f>
        <v xml:space="preserve"> Определение плотности на рефрактометре</v>
      </c>
      <c r="C230" s="258">
        <v>50000</v>
      </c>
      <c r="D230" s="258">
        <v>40000</v>
      </c>
      <c r="E230" s="258">
        <v>30000</v>
      </c>
      <c r="F230" s="433">
        <f t="shared" si="48"/>
        <v>120000</v>
      </c>
      <c r="G230" s="433">
        <f t="shared" si="46"/>
        <v>803.21285140562247</v>
      </c>
      <c r="H230" s="257">
        <f t="shared" si="47"/>
        <v>13.386880856760374</v>
      </c>
      <c r="I230" s="259">
        <f>'норма времени'!D234</f>
        <v>60</v>
      </c>
      <c r="J230" s="257">
        <f t="shared" si="49"/>
        <v>803.21285140562247</v>
      </c>
    </row>
    <row r="231" spans="1:10">
      <c r="A231" s="1314" t="s">
        <v>1115</v>
      </c>
      <c r="B231" s="288" t="str">
        <f>'[5]норма времени'!B55</f>
        <v xml:space="preserve"> Определение фурозина</v>
      </c>
      <c r="C231" s="258">
        <v>50000</v>
      </c>
      <c r="D231" s="258">
        <v>40000</v>
      </c>
      <c r="E231" s="258">
        <v>30000</v>
      </c>
      <c r="F231" s="433">
        <f t="shared" si="48"/>
        <v>120000</v>
      </c>
      <c r="G231" s="433">
        <f t="shared" si="46"/>
        <v>803.21285140562247</v>
      </c>
      <c r="H231" s="257">
        <f t="shared" si="47"/>
        <v>13.386880856760374</v>
      </c>
      <c r="I231" s="259">
        <f>'норма времени'!D235</f>
        <v>70</v>
      </c>
      <c r="J231" s="257">
        <f t="shared" si="49"/>
        <v>937.08165997322624</v>
      </c>
    </row>
    <row r="232" spans="1:10" ht="15.75" customHeight="1">
      <c r="A232" s="1314" t="s">
        <v>1117</v>
      </c>
      <c r="B232" s="288" t="str">
        <f>'[5]норма времени'!B56</f>
        <v xml:space="preserve"> Определение соды</v>
      </c>
      <c r="C232" s="258">
        <v>40000</v>
      </c>
      <c r="D232" s="258">
        <v>30000</v>
      </c>
      <c r="E232" s="258">
        <v>20000</v>
      </c>
      <c r="F232" s="433">
        <f t="shared" si="48"/>
        <v>90000</v>
      </c>
      <c r="G232" s="433">
        <f t="shared" si="46"/>
        <v>602.40963855421683</v>
      </c>
      <c r="H232" s="257">
        <f t="shared" si="47"/>
        <v>10.04016064257028</v>
      </c>
      <c r="I232" s="259">
        <f>'норма времени'!D236</f>
        <v>105</v>
      </c>
      <c r="J232" s="257">
        <f t="shared" si="49"/>
        <v>1054.2168674698794</v>
      </c>
    </row>
    <row r="233" spans="1:10">
      <c r="A233" s="1314" t="s">
        <v>1119</v>
      </c>
      <c r="B233" s="288" t="str">
        <f>'[5]норма времени'!B57</f>
        <v xml:space="preserve"> Определение аммиака</v>
      </c>
      <c r="C233" s="258">
        <v>40000</v>
      </c>
      <c r="D233" s="258">
        <v>30000</v>
      </c>
      <c r="E233" s="258">
        <v>20000</v>
      </c>
      <c r="F233" s="433">
        <f t="shared" si="48"/>
        <v>90000</v>
      </c>
      <c r="G233" s="433">
        <f t="shared" si="46"/>
        <v>602.40963855421683</v>
      </c>
      <c r="H233" s="257">
        <f t="shared" si="47"/>
        <v>10.04016064257028</v>
      </c>
      <c r="I233" s="259">
        <f>'норма времени'!D237</f>
        <v>50</v>
      </c>
      <c r="J233" s="257">
        <f t="shared" si="49"/>
        <v>502.008032128514</v>
      </c>
    </row>
    <row r="234" spans="1:10" ht="19.5" customHeight="1">
      <c r="A234" s="1314" t="s">
        <v>1121</v>
      </c>
      <c r="B234" s="288" t="str">
        <f>'[5]норма времени'!B58</f>
        <v xml:space="preserve"> Определение нитратов и нитритов </v>
      </c>
      <c r="C234" s="258">
        <v>50000</v>
      </c>
      <c r="D234" s="258">
        <v>40000</v>
      </c>
      <c r="E234" s="258">
        <v>30000</v>
      </c>
      <c r="F234" s="433">
        <f t="shared" si="48"/>
        <v>120000</v>
      </c>
      <c r="G234" s="433">
        <f t="shared" si="46"/>
        <v>803.21285140562247</v>
      </c>
      <c r="H234" s="257">
        <f t="shared" si="47"/>
        <v>13.386880856760374</v>
      </c>
      <c r="I234" s="259">
        <f>'норма времени'!D238</f>
        <v>100</v>
      </c>
      <c r="J234" s="257">
        <f t="shared" si="49"/>
        <v>1338.6880856760374</v>
      </c>
    </row>
    <row r="235" spans="1:10">
      <c r="A235" s="1314" t="s">
        <v>1123</v>
      </c>
      <c r="B235" s="288" t="str">
        <f>'[5]норма времени'!B59</f>
        <v xml:space="preserve"> Определение влаги</v>
      </c>
      <c r="C235" s="258">
        <v>40000</v>
      </c>
      <c r="D235" s="258">
        <v>25000</v>
      </c>
      <c r="E235" s="258">
        <v>15000</v>
      </c>
      <c r="F235" s="433">
        <f t="shared" si="48"/>
        <v>80000</v>
      </c>
      <c r="G235" s="433">
        <f t="shared" si="46"/>
        <v>535.47523427041494</v>
      </c>
      <c r="H235" s="257">
        <f t="shared" si="47"/>
        <v>8.9245872378402495</v>
      </c>
      <c r="I235" s="259">
        <f>'норма времени'!D239</f>
        <v>90</v>
      </c>
      <c r="J235" s="257">
        <f t="shared" si="49"/>
        <v>803.21285140562247</v>
      </c>
    </row>
    <row r="236" spans="1:10">
      <c r="A236" s="1314" t="s">
        <v>1125</v>
      </c>
      <c r="B236" s="288" t="str">
        <f>'[5]норма времени'!B60</f>
        <v xml:space="preserve"> Определение влаги арбитражным методом, СОМО .</v>
      </c>
      <c r="C236" s="258">
        <v>60000</v>
      </c>
      <c r="D236" s="258">
        <v>50000</v>
      </c>
      <c r="E236" s="258">
        <v>40000</v>
      </c>
      <c r="F236" s="433">
        <f t="shared" si="48"/>
        <v>150000</v>
      </c>
      <c r="G236" s="433">
        <f t="shared" si="46"/>
        <v>1004.0160642570281</v>
      </c>
      <c r="H236" s="257">
        <f t="shared" si="47"/>
        <v>16.733601070950467</v>
      </c>
      <c r="I236" s="259">
        <f>'норма времени'!D240</f>
        <v>110</v>
      </c>
      <c r="J236" s="257">
        <f t="shared" si="49"/>
        <v>1840.6961178045515</v>
      </c>
    </row>
    <row r="237" spans="1:10">
      <c r="A237" s="1314" t="s">
        <v>1127</v>
      </c>
      <c r="B237" s="288" t="str">
        <f>'[5]норма времени'!B61</f>
        <v xml:space="preserve"> Определение сахара (фотометрическим методом)</v>
      </c>
      <c r="C237" s="258">
        <v>35000</v>
      </c>
      <c r="D237" s="258">
        <v>25000</v>
      </c>
      <c r="E237" s="258">
        <v>15000</v>
      </c>
      <c r="F237" s="433">
        <f t="shared" si="48"/>
        <v>75000</v>
      </c>
      <c r="G237" s="433">
        <f t="shared" si="46"/>
        <v>502.00803212851406</v>
      </c>
      <c r="H237" s="257">
        <f t="shared" si="47"/>
        <v>8.3668005354752335</v>
      </c>
      <c r="I237" s="259">
        <f>'норма времени'!D241</f>
        <v>150</v>
      </c>
      <c r="J237" s="257">
        <f t="shared" si="49"/>
        <v>1255.0200803212849</v>
      </c>
    </row>
    <row r="238" spans="1:10">
      <c r="A238" s="1314" t="s">
        <v>1129</v>
      </c>
      <c r="B238" s="288" t="str">
        <f>'[5]норма времени'!B62</f>
        <v xml:space="preserve"> Определение сахара (титрометрическим методом)</v>
      </c>
      <c r="C238" s="258">
        <v>50000</v>
      </c>
      <c r="D238" s="258">
        <v>40000</v>
      </c>
      <c r="E238" s="258">
        <v>30000</v>
      </c>
      <c r="F238" s="433">
        <f t="shared" si="48"/>
        <v>120000</v>
      </c>
      <c r="G238" s="433">
        <f t="shared" si="46"/>
        <v>803.21285140562247</v>
      </c>
      <c r="H238" s="257">
        <f t="shared" si="47"/>
        <v>13.386880856760374</v>
      </c>
      <c r="I238" s="259">
        <f>'норма времени'!D242</f>
        <v>80</v>
      </c>
      <c r="J238" s="257">
        <f t="shared" si="49"/>
        <v>1070.9504685408299</v>
      </c>
    </row>
    <row r="239" spans="1:10">
      <c r="A239" s="1314" t="s">
        <v>1131</v>
      </c>
      <c r="B239" s="288" t="str">
        <f>'[5]норма времени'!B63</f>
        <v xml:space="preserve"> Определение перекиси водорода </v>
      </c>
      <c r="C239" s="258">
        <v>30000</v>
      </c>
      <c r="D239" s="258">
        <v>25000</v>
      </c>
      <c r="E239" s="258">
        <v>20000</v>
      </c>
      <c r="F239" s="433">
        <f t="shared" si="48"/>
        <v>75000</v>
      </c>
      <c r="G239" s="433">
        <f t="shared" si="46"/>
        <v>502.00803212851406</v>
      </c>
      <c r="H239" s="257">
        <f t="shared" si="47"/>
        <v>8.3668005354752335</v>
      </c>
      <c r="I239" s="259">
        <f>'норма времени'!D243</f>
        <v>100</v>
      </c>
      <c r="J239" s="257">
        <f t="shared" si="49"/>
        <v>836.68005354752336</v>
      </c>
    </row>
    <row r="240" spans="1:10">
      <c r="A240" s="1314" t="s">
        <v>1133</v>
      </c>
      <c r="B240" s="288" t="str">
        <f>'[5]норма времени'!B64</f>
        <v xml:space="preserve"> Определение жира ( по Герберу)</v>
      </c>
      <c r="C240" s="258">
        <v>30000</v>
      </c>
      <c r="D240" s="258">
        <v>25000</v>
      </c>
      <c r="E240" s="258">
        <v>20000</v>
      </c>
      <c r="F240" s="433">
        <f t="shared" si="48"/>
        <v>75000</v>
      </c>
      <c r="G240" s="433">
        <f t="shared" si="46"/>
        <v>502.00803212851406</v>
      </c>
      <c r="H240" s="257">
        <f t="shared" si="47"/>
        <v>8.3668005354752335</v>
      </c>
      <c r="I240" s="259">
        <f>'норма времени'!D244</f>
        <v>50</v>
      </c>
      <c r="J240" s="257">
        <f t="shared" si="49"/>
        <v>418.34002677376168</v>
      </c>
    </row>
    <row r="241" spans="1:10">
      <c r="A241" s="1314" t="s">
        <v>1135</v>
      </c>
      <c r="B241" s="288" t="str">
        <f>'[5]норма времени'!B65</f>
        <v xml:space="preserve"> Определение жира (по Сокслету)</v>
      </c>
      <c r="C241" s="258">
        <v>30000</v>
      </c>
      <c r="D241" s="258">
        <v>25000</v>
      </c>
      <c r="E241" s="258">
        <v>20000</v>
      </c>
      <c r="F241" s="433">
        <f t="shared" si="48"/>
        <v>75000</v>
      </c>
      <c r="G241" s="433">
        <f t="shared" si="46"/>
        <v>502.00803212851406</v>
      </c>
      <c r="H241" s="257">
        <f t="shared" si="47"/>
        <v>8.3668005354752335</v>
      </c>
      <c r="I241" s="259">
        <f>'норма времени'!D245</f>
        <v>80</v>
      </c>
      <c r="J241" s="257">
        <f t="shared" si="49"/>
        <v>669.34404283801871</v>
      </c>
    </row>
    <row r="242" spans="1:10">
      <c r="A242" s="1314" t="s">
        <v>1137</v>
      </c>
      <c r="B242" s="288" t="str">
        <f>'[5]норма времени'!B66</f>
        <v xml:space="preserve"> Определение кислотного числа жира </v>
      </c>
      <c r="C242" s="258">
        <v>30000</v>
      </c>
      <c r="D242" s="258">
        <v>25000</v>
      </c>
      <c r="E242" s="258">
        <v>20000</v>
      </c>
      <c r="F242" s="433">
        <f t="shared" si="48"/>
        <v>75000</v>
      </c>
      <c r="G242" s="433">
        <f t="shared" si="46"/>
        <v>502.00803212851406</v>
      </c>
      <c r="H242" s="257">
        <f t="shared" si="47"/>
        <v>8.3668005354752335</v>
      </c>
      <c r="I242" s="259">
        <f>'норма времени'!D246</f>
        <v>40</v>
      </c>
      <c r="J242" s="257">
        <f t="shared" si="49"/>
        <v>334.67202141900935</v>
      </c>
    </row>
    <row r="243" spans="1:10">
      <c r="A243" s="1314" t="s">
        <v>1139</v>
      </c>
      <c r="B243" s="288" t="str">
        <f>'[5]норма времени'!B67</f>
        <v xml:space="preserve"> Определение активности фосфатазы </v>
      </c>
      <c r="C243" s="258">
        <v>50000</v>
      </c>
      <c r="D243" s="258">
        <v>40000</v>
      </c>
      <c r="E243" s="258">
        <v>30000</v>
      </c>
      <c r="F243" s="433">
        <f t="shared" si="48"/>
        <v>120000</v>
      </c>
      <c r="G243" s="433">
        <f t="shared" si="46"/>
        <v>803.21285140562247</v>
      </c>
      <c r="H243" s="257">
        <f t="shared" si="47"/>
        <v>13.386880856760374</v>
      </c>
      <c r="I243" s="259">
        <f>'норма времени'!D247</f>
        <v>85</v>
      </c>
      <c r="J243" s="257">
        <f t="shared" si="49"/>
        <v>1137.8848728246319</v>
      </c>
    </row>
    <row r="244" spans="1:10">
      <c r="A244" s="1314" t="s">
        <v>1141</v>
      </c>
      <c r="B244" s="288" t="str">
        <f>'[5]норма времени'!B68</f>
        <v xml:space="preserve"> Определение массовой доли сахарозы </v>
      </c>
      <c r="C244" s="258">
        <v>50000</v>
      </c>
      <c r="D244" s="258">
        <v>40000</v>
      </c>
      <c r="E244" s="258">
        <v>30000</v>
      </c>
      <c r="F244" s="433">
        <f t="shared" si="48"/>
        <v>120000</v>
      </c>
      <c r="G244" s="433">
        <f t="shared" si="46"/>
        <v>803.21285140562247</v>
      </c>
      <c r="H244" s="257">
        <f t="shared" si="47"/>
        <v>13.386880856760374</v>
      </c>
      <c r="I244" s="259">
        <f>'норма времени'!D248</f>
        <v>80</v>
      </c>
      <c r="J244" s="257">
        <f t="shared" si="49"/>
        <v>1070.9504685408299</v>
      </c>
    </row>
    <row r="245" spans="1:10" ht="20.25" customHeight="1">
      <c r="A245" s="1314" t="s">
        <v>1143</v>
      </c>
      <c r="B245" s="288" t="str">
        <f>'[5]норма времени'!B69</f>
        <v xml:space="preserve"> Определение сухих веществ</v>
      </c>
      <c r="C245" s="258">
        <v>50000</v>
      </c>
      <c r="D245" s="258">
        <v>40000</v>
      </c>
      <c r="E245" s="258">
        <v>30000</v>
      </c>
      <c r="F245" s="433">
        <f t="shared" si="48"/>
        <v>120000</v>
      </c>
      <c r="G245" s="433">
        <f t="shared" si="46"/>
        <v>803.21285140562247</v>
      </c>
      <c r="H245" s="257">
        <f t="shared" si="47"/>
        <v>13.386880856760374</v>
      </c>
      <c r="I245" s="259">
        <f>'норма времени'!D249</f>
        <v>45</v>
      </c>
      <c r="J245" s="257">
        <f t="shared" si="49"/>
        <v>602.40963855421683</v>
      </c>
    </row>
    <row r="246" spans="1:10">
      <c r="A246" s="1314" t="s">
        <v>1145</v>
      </c>
      <c r="B246" s="288" t="str">
        <f>'[5]норма времени'!B70</f>
        <v xml:space="preserve"> Определение кадмия  (ИВ)</v>
      </c>
      <c r="C246" s="258">
        <v>50000</v>
      </c>
      <c r="D246" s="258">
        <v>40000</v>
      </c>
      <c r="E246" s="258">
        <v>30000</v>
      </c>
      <c r="F246" s="433">
        <f t="shared" si="48"/>
        <v>120000</v>
      </c>
      <c r="G246" s="433">
        <f t="shared" si="46"/>
        <v>803.21285140562247</v>
      </c>
      <c r="H246" s="257">
        <f t="shared" si="47"/>
        <v>13.386880856760374</v>
      </c>
      <c r="I246" s="259">
        <f>'норма времени'!D250</f>
        <v>110</v>
      </c>
      <c r="J246" s="257">
        <f t="shared" si="49"/>
        <v>1472.5568942436412</v>
      </c>
    </row>
    <row r="247" spans="1:10">
      <c r="A247" s="1314" t="s">
        <v>1147</v>
      </c>
      <c r="B247" s="288" t="str">
        <f>'[5]норма времени'!B71</f>
        <v xml:space="preserve"> Определение кадмия  (ААС)</v>
      </c>
      <c r="C247" s="258">
        <v>60000</v>
      </c>
      <c r="D247" s="258">
        <v>50000</v>
      </c>
      <c r="E247" s="258">
        <v>40000</v>
      </c>
      <c r="F247" s="433">
        <f t="shared" si="48"/>
        <v>150000</v>
      </c>
      <c r="G247" s="433">
        <f t="shared" si="46"/>
        <v>1004.0160642570281</v>
      </c>
      <c r="H247" s="257">
        <f t="shared" si="47"/>
        <v>16.733601070950467</v>
      </c>
      <c r="I247" s="259">
        <f>'норма времени'!D251</f>
        <v>80</v>
      </c>
      <c r="J247" s="257">
        <f t="shared" si="49"/>
        <v>1338.6880856760374</v>
      </c>
    </row>
    <row r="248" spans="1:10">
      <c r="A248" s="1314" t="s">
        <v>1149</v>
      </c>
      <c r="B248" s="288" t="str">
        <f>'[5]норма времени'!B72</f>
        <v xml:space="preserve"> Определение свинца (ААС)</v>
      </c>
      <c r="C248" s="258">
        <v>40000</v>
      </c>
      <c r="D248" s="258">
        <v>30000</v>
      </c>
      <c r="E248" s="258">
        <v>20000</v>
      </c>
      <c r="F248" s="433">
        <f t="shared" si="48"/>
        <v>90000</v>
      </c>
      <c r="G248" s="433">
        <f t="shared" si="46"/>
        <v>602.40963855421683</v>
      </c>
      <c r="H248" s="257">
        <f t="shared" si="47"/>
        <v>10.04016064257028</v>
      </c>
      <c r="I248" s="259">
        <f>'норма времени'!D252</f>
        <v>70</v>
      </c>
      <c r="J248" s="257">
        <f t="shared" si="49"/>
        <v>702.81124497991959</v>
      </c>
    </row>
    <row r="249" spans="1:10">
      <c r="A249" s="1314" t="s">
        <v>1151</v>
      </c>
      <c r="B249" s="288" t="str">
        <f>'[5]норма времени'!B73</f>
        <v xml:space="preserve"> Определение свинца (ИВ)</v>
      </c>
      <c r="C249" s="258">
        <v>40000</v>
      </c>
      <c r="D249" s="258">
        <v>30000</v>
      </c>
      <c r="E249" s="258">
        <v>20000</v>
      </c>
      <c r="F249" s="433">
        <f t="shared" si="48"/>
        <v>90000</v>
      </c>
      <c r="G249" s="433">
        <f t="shared" si="46"/>
        <v>602.40963855421683</v>
      </c>
      <c r="H249" s="257">
        <f t="shared" si="47"/>
        <v>10.04016064257028</v>
      </c>
      <c r="I249" s="259">
        <f>'норма времени'!D253</f>
        <v>140</v>
      </c>
      <c r="J249" s="257">
        <f t="shared" si="49"/>
        <v>1405.6224899598392</v>
      </c>
    </row>
    <row r="250" spans="1:10" ht="23.25" customHeight="1">
      <c r="A250" s="1314" t="s">
        <v>1153</v>
      </c>
      <c r="B250" s="288" t="str">
        <f>'[5]норма времени'!B74</f>
        <v xml:space="preserve"> Определение олова (для консервов в сборной жестяной таре) </v>
      </c>
      <c r="C250" s="258">
        <v>70000</v>
      </c>
      <c r="D250" s="258">
        <v>60000</v>
      </c>
      <c r="E250" s="258">
        <v>50000</v>
      </c>
      <c r="F250" s="433">
        <f t="shared" si="48"/>
        <v>180000</v>
      </c>
      <c r="G250" s="433">
        <f t="shared" si="46"/>
        <v>1204.8192771084337</v>
      </c>
      <c r="H250" s="257">
        <f t="shared" si="47"/>
        <v>20.08032128514056</v>
      </c>
      <c r="I250" s="259">
        <f>'норма времени'!D254</f>
        <v>80</v>
      </c>
      <c r="J250" s="257">
        <f t="shared" si="49"/>
        <v>1606.4257028112447</v>
      </c>
    </row>
    <row r="251" spans="1:10" ht="30">
      <c r="A251" s="1314" t="s">
        <v>1155</v>
      </c>
      <c r="B251" s="288" t="str">
        <f>'[5]норма времени'!B75</f>
        <v xml:space="preserve"> Определение хрома (для консервов в сборной хромированной таре) </v>
      </c>
      <c r="C251" s="258">
        <v>80000</v>
      </c>
      <c r="D251" s="258">
        <v>70000</v>
      </c>
      <c r="E251" s="258">
        <v>60000</v>
      </c>
      <c r="F251" s="433">
        <f t="shared" si="48"/>
        <v>210000</v>
      </c>
      <c r="G251" s="433">
        <f t="shared" si="46"/>
        <v>1405.6224899598394</v>
      </c>
      <c r="H251" s="257">
        <f t="shared" si="47"/>
        <v>23.427041499330656</v>
      </c>
      <c r="I251" s="259">
        <f>'норма времени'!D255</f>
        <v>80</v>
      </c>
      <c r="J251" s="257">
        <f t="shared" si="49"/>
        <v>1874.1633199464525</v>
      </c>
    </row>
    <row r="252" spans="1:10">
      <c r="A252" s="1314" t="s">
        <v>1157</v>
      </c>
      <c r="B252" s="288" t="str">
        <f>'[5]норма времени'!B76</f>
        <v xml:space="preserve"> Определение мышьяка (ААС)</v>
      </c>
      <c r="C252" s="258">
        <v>80000</v>
      </c>
      <c r="D252" s="258">
        <v>70000</v>
      </c>
      <c r="E252" s="258">
        <v>60000</v>
      </c>
      <c r="F252" s="433">
        <f t="shared" si="48"/>
        <v>210000</v>
      </c>
      <c r="G252" s="433">
        <f t="shared" si="46"/>
        <v>1405.6224899598394</v>
      </c>
      <c r="H252" s="257">
        <f t="shared" si="47"/>
        <v>23.427041499330656</v>
      </c>
      <c r="I252" s="259">
        <f>'норма времени'!D256</f>
        <v>110</v>
      </c>
      <c r="J252" s="257">
        <f t="shared" si="49"/>
        <v>2576.9745649263723</v>
      </c>
    </row>
    <row r="253" spans="1:10">
      <c r="A253" s="1314" t="s">
        <v>1159</v>
      </c>
      <c r="B253" s="288" t="str">
        <f>'[5]норма времени'!B77</f>
        <v xml:space="preserve"> Определение мышьяка (ИВ)</v>
      </c>
      <c r="C253" s="258">
        <v>40000</v>
      </c>
      <c r="D253" s="258">
        <v>30000</v>
      </c>
      <c r="E253" s="258">
        <v>20000</v>
      </c>
      <c r="F253" s="433">
        <f t="shared" si="48"/>
        <v>90000</v>
      </c>
      <c r="G253" s="433">
        <f t="shared" si="46"/>
        <v>602.40963855421683</v>
      </c>
      <c r="H253" s="257">
        <f t="shared" si="47"/>
        <v>10.04016064257028</v>
      </c>
      <c r="I253" s="259">
        <f>'норма времени'!D257</f>
        <v>50</v>
      </c>
      <c r="J253" s="257">
        <f t="shared" si="49"/>
        <v>502.008032128514</v>
      </c>
    </row>
    <row r="254" spans="1:10">
      <c r="A254" s="1314" t="s">
        <v>1161</v>
      </c>
      <c r="B254" s="288" t="str">
        <f>'[5]норма времени'!B78</f>
        <v xml:space="preserve"> Определение ртути (ААС)</v>
      </c>
      <c r="C254" s="258">
        <v>75000</v>
      </c>
      <c r="D254" s="258">
        <v>65000</v>
      </c>
      <c r="E254" s="258">
        <v>55000</v>
      </c>
      <c r="F254" s="433">
        <f t="shared" si="48"/>
        <v>195000</v>
      </c>
      <c r="G254" s="433">
        <f t="shared" si="46"/>
        <v>1305.2208835341364</v>
      </c>
      <c r="H254" s="257">
        <f t="shared" si="47"/>
        <v>21.753681392235606</v>
      </c>
      <c r="I254" s="259">
        <f>'норма времени'!D258</f>
        <v>140</v>
      </c>
      <c r="J254" s="257">
        <f t="shared" si="49"/>
        <v>3045.5153949129849</v>
      </c>
    </row>
    <row r="255" spans="1:10">
      <c r="A255" s="1314" t="s">
        <v>1163</v>
      </c>
      <c r="B255" s="288" t="str">
        <f>'[5]норма времени'!B79</f>
        <v xml:space="preserve"> Определение ртути (СТА)</v>
      </c>
      <c r="C255" s="258">
        <v>50000</v>
      </c>
      <c r="D255" s="258">
        <v>40000</v>
      </c>
      <c r="E255" s="258">
        <v>30000</v>
      </c>
      <c r="F255" s="433">
        <f t="shared" si="48"/>
        <v>120000</v>
      </c>
      <c r="G255" s="433">
        <f t="shared" si="46"/>
        <v>803.21285140562247</v>
      </c>
      <c r="H255" s="257">
        <f t="shared" si="47"/>
        <v>13.386880856760374</v>
      </c>
      <c r="I255" s="259">
        <f>'норма времени'!D259</f>
        <v>60</v>
      </c>
      <c r="J255" s="257">
        <f t="shared" si="49"/>
        <v>803.21285140562247</v>
      </c>
    </row>
    <row r="256" spans="1:10" ht="14.25" customHeight="1">
      <c r="A256" s="1314" t="s">
        <v>1165</v>
      </c>
      <c r="B256" s="288" t="str">
        <f>'[5]норма времени'!B80</f>
        <v xml:space="preserve"> Определение микотоксина (афлатоксин М1) </v>
      </c>
      <c r="C256" s="258">
        <v>35000</v>
      </c>
      <c r="D256" s="258">
        <v>30000</v>
      </c>
      <c r="E256" s="258">
        <v>25000</v>
      </c>
      <c r="F256" s="433">
        <f t="shared" si="48"/>
        <v>90000</v>
      </c>
      <c r="G256" s="433">
        <f t="shared" si="46"/>
        <v>602.40963855421683</v>
      </c>
      <c r="H256" s="257">
        <f t="shared" si="47"/>
        <v>10.04016064257028</v>
      </c>
      <c r="I256" s="259">
        <f>'норма времени'!D260</f>
        <v>90</v>
      </c>
      <c r="J256" s="257">
        <f t="shared" si="49"/>
        <v>903.61445783132524</v>
      </c>
    </row>
    <row r="257" spans="1:10" ht="30">
      <c r="A257" s="1314" t="s">
        <v>1167</v>
      </c>
      <c r="B257" s="288" t="str">
        <f>'[5]норма времени'!B81</f>
        <v>Определение антибиотиков в пищевых продуктов методом ВЭЖХ</v>
      </c>
      <c r="C257" s="258">
        <v>65000</v>
      </c>
      <c r="D257" s="258">
        <v>55000</v>
      </c>
      <c r="E257" s="258">
        <v>45000</v>
      </c>
      <c r="F257" s="433">
        <f t="shared" si="48"/>
        <v>165000</v>
      </c>
      <c r="G257" s="433">
        <f t="shared" si="46"/>
        <v>1104.4176706827309</v>
      </c>
      <c r="H257" s="257">
        <f t="shared" si="47"/>
        <v>18.406961178045513</v>
      </c>
      <c r="I257" s="259">
        <f>'норма времени'!D261</f>
        <v>80</v>
      </c>
      <c r="J257" s="257">
        <f t="shared" si="49"/>
        <v>1472.5568942436412</v>
      </c>
    </row>
    <row r="258" spans="1:10">
      <c r="A258" s="1314" t="s">
        <v>1169</v>
      </c>
      <c r="B258" s="288" t="str">
        <f>'[5]норма времени'!B82</f>
        <v>Кальций</v>
      </c>
      <c r="C258" s="258">
        <v>65000</v>
      </c>
      <c r="D258" s="258">
        <v>55000</v>
      </c>
      <c r="E258" s="258">
        <v>45000</v>
      </c>
      <c r="F258" s="433">
        <f t="shared" si="48"/>
        <v>165000</v>
      </c>
      <c r="G258" s="433">
        <f t="shared" si="46"/>
        <v>1104.4176706827309</v>
      </c>
      <c r="H258" s="257">
        <f t="shared" si="47"/>
        <v>18.406961178045513</v>
      </c>
      <c r="I258" s="259">
        <f>'норма времени'!D262</f>
        <v>130</v>
      </c>
      <c r="J258" s="257">
        <f t="shared" si="49"/>
        <v>2392.9049531459168</v>
      </c>
    </row>
    <row r="259" spans="1:10">
      <c r="A259" s="1314" t="s">
        <v>1171</v>
      </c>
      <c r="B259" s="288" t="str">
        <f>'[5]норма времени'!B83</f>
        <v>Калий</v>
      </c>
      <c r="C259" s="258">
        <v>60000</v>
      </c>
      <c r="D259" s="258">
        <v>50000</v>
      </c>
      <c r="E259" s="258">
        <v>40000</v>
      </c>
      <c r="F259" s="433">
        <f t="shared" si="48"/>
        <v>150000</v>
      </c>
      <c r="G259" s="433">
        <f t="shared" si="46"/>
        <v>1004.0160642570281</v>
      </c>
      <c r="H259" s="257">
        <f t="shared" si="47"/>
        <v>16.733601070950467</v>
      </c>
      <c r="I259" s="259">
        <f>'норма времени'!D263</f>
        <v>130</v>
      </c>
      <c r="J259" s="257">
        <f t="shared" si="49"/>
        <v>2175.3681392235608</v>
      </c>
    </row>
    <row r="260" spans="1:10">
      <c r="A260" s="1314" t="s">
        <v>1173</v>
      </c>
      <c r="B260" s="288" t="str">
        <f>'[5]норма времени'!B84</f>
        <v>Магний</v>
      </c>
      <c r="C260" s="258">
        <v>65000</v>
      </c>
      <c r="D260" s="258">
        <v>55000</v>
      </c>
      <c r="E260" s="258">
        <v>45000</v>
      </c>
      <c r="F260" s="433">
        <f t="shared" si="48"/>
        <v>165000</v>
      </c>
      <c r="G260" s="433">
        <f t="shared" si="46"/>
        <v>1104.4176706827309</v>
      </c>
      <c r="H260" s="257">
        <f t="shared" si="47"/>
        <v>18.406961178045513</v>
      </c>
      <c r="I260" s="259">
        <f>'норма времени'!D264</f>
        <v>130</v>
      </c>
      <c r="J260" s="257">
        <f t="shared" si="49"/>
        <v>2392.9049531459168</v>
      </c>
    </row>
    <row r="261" spans="1:10">
      <c r="A261" s="1314" t="s">
        <v>1175</v>
      </c>
      <c r="B261" s="288" t="str">
        <f>'[5]норма времени'!B85</f>
        <v>Меламин</v>
      </c>
      <c r="C261" s="258">
        <v>65000</v>
      </c>
      <c r="D261" s="258">
        <v>55000</v>
      </c>
      <c r="E261" s="258">
        <v>45000</v>
      </c>
      <c r="F261" s="433">
        <f t="shared" si="48"/>
        <v>165000</v>
      </c>
      <c r="G261" s="433">
        <f t="shared" si="46"/>
        <v>1104.4176706827309</v>
      </c>
      <c r="H261" s="257">
        <f t="shared" si="47"/>
        <v>18.406961178045513</v>
      </c>
      <c r="I261" s="259">
        <f>'норма времени'!D265</f>
        <v>60</v>
      </c>
      <c r="J261" s="257">
        <f t="shared" si="49"/>
        <v>1104.4176706827309</v>
      </c>
    </row>
    <row r="262" spans="1:10" ht="30">
      <c r="A262" s="1314" t="s">
        <v>1177</v>
      </c>
      <c r="B262" s="288" t="str">
        <f>'[5]норма времени'!B86</f>
        <v xml:space="preserve">Определение витаминов в пищевых продуктах методом ВЭЖХ. </v>
      </c>
      <c r="C262" s="258">
        <v>65000</v>
      </c>
      <c r="D262" s="258">
        <v>55000</v>
      </c>
      <c r="E262" s="258">
        <v>45000</v>
      </c>
      <c r="F262" s="433">
        <f t="shared" si="48"/>
        <v>165000</v>
      </c>
      <c r="G262" s="433">
        <f t="shared" si="46"/>
        <v>1104.4176706827309</v>
      </c>
      <c r="H262" s="257">
        <f t="shared" si="47"/>
        <v>18.406961178045513</v>
      </c>
      <c r="I262" s="259">
        <f>'норма времени'!D266</f>
        <v>160</v>
      </c>
      <c r="J262" s="257">
        <f t="shared" si="49"/>
        <v>2945.1137884872824</v>
      </c>
    </row>
    <row r="263" spans="1:10" ht="30">
      <c r="A263" s="1314" t="s">
        <v>1179</v>
      </c>
      <c r="B263" s="288" t="str">
        <f>'[5]норма времени'!B87</f>
        <v>Определение витаминов в пищевых продуктах колориметрическим методом.</v>
      </c>
      <c r="C263" s="258">
        <v>85000</v>
      </c>
      <c r="D263" s="258">
        <v>75000</v>
      </c>
      <c r="E263" s="258">
        <v>70000</v>
      </c>
      <c r="F263" s="433">
        <f t="shared" si="48"/>
        <v>230000</v>
      </c>
      <c r="G263" s="433">
        <f t="shared" si="46"/>
        <v>1539.491298527443</v>
      </c>
      <c r="H263" s="257">
        <f t="shared" si="47"/>
        <v>25.658188308790717</v>
      </c>
      <c r="I263" s="259">
        <f>'норма времени'!D267</f>
        <v>70</v>
      </c>
      <c r="J263" s="257">
        <f t="shared" si="49"/>
        <v>1796.0731816153502</v>
      </c>
    </row>
    <row r="264" spans="1:10">
      <c r="A264" s="1314" t="s">
        <v>1181</v>
      </c>
      <c r="B264" s="288" t="str">
        <f>'[5]норма времени'!B88</f>
        <v>Жирнокислотный состав</v>
      </c>
      <c r="C264" s="258">
        <v>65000</v>
      </c>
      <c r="D264" s="258">
        <v>60000</v>
      </c>
      <c r="E264" s="258">
        <v>50000</v>
      </c>
      <c r="F264" s="433">
        <f t="shared" si="48"/>
        <v>175000</v>
      </c>
      <c r="G264" s="433">
        <f t="shared" si="46"/>
        <v>1171.3520749665327</v>
      </c>
      <c r="H264" s="257">
        <f t="shared" si="47"/>
        <v>19.522534582775545</v>
      </c>
      <c r="I264" s="259">
        <f>'норма времени'!D268</f>
        <v>140</v>
      </c>
      <c r="J264" s="257">
        <f t="shared" si="49"/>
        <v>2733.1548415885763</v>
      </c>
    </row>
    <row r="265" spans="1:10">
      <c r="A265" s="1314" t="s">
        <v>1183</v>
      </c>
      <c r="B265" s="288" t="str">
        <f>'[5]норма времени'!B89</f>
        <v>Степень чистоты</v>
      </c>
      <c r="C265" s="258">
        <v>35000</v>
      </c>
      <c r="D265" s="258">
        <v>30000</v>
      </c>
      <c r="E265" s="258">
        <v>25000</v>
      </c>
      <c r="F265" s="433">
        <f t="shared" si="48"/>
        <v>90000</v>
      </c>
      <c r="G265" s="433">
        <f t="shared" si="46"/>
        <v>602.40963855421683</v>
      </c>
      <c r="H265" s="257">
        <f t="shared" si="47"/>
        <v>10.04016064257028</v>
      </c>
      <c r="I265" s="259">
        <f>'норма времени'!D269</f>
        <v>70</v>
      </c>
      <c r="J265" s="257">
        <f t="shared" si="49"/>
        <v>702.81124497991959</v>
      </c>
    </row>
    <row r="266" spans="1:10">
      <c r="A266" s="1314" t="s">
        <v>1185</v>
      </c>
      <c r="B266" s="288" t="str">
        <f>'[5]норма времени'!B90</f>
        <v>Стерины</v>
      </c>
      <c r="C266" s="258">
        <v>80000</v>
      </c>
      <c r="D266" s="258">
        <v>70000</v>
      </c>
      <c r="E266" s="258">
        <v>55000</v>
      </c>
      <c r="F266" s="433">
        <f t="shared" si="48"/>
        <v>205000</v>
      </c>
      <c r="G266" s="433">
        <f t="shared" si="46"/>
        <v>1372.1552878179384</v>
      </c>
      <c r="H266" s="257">
        <f t="shared" si="47"/>
        <v>22.869254796965642</v>
      </c>
      <c r="I266" s="259">
        <f>'норма времени'!D270</f>
        <v>130</v>
      </c>
      <c r="J266" s="257">
        <f t="shared" si="49"/>
        <v>2973.0031236055333</v>
      </c>
    </row>
    <row r="267" spans="1:10" ht="18.75" customHeight="1">
      <c r="A267" s="1314" t="s">
        <v>1187</v>
      </c>
      <c r="B267" s="288" t="str">
        <f>'[5]норма времени'!B91</f>
        <v>Йод (при йодировании)</v>
      </c>
      <c r="C267" s="258">
        <v>30000</v>
      </c>
      <c r="D267" s="258">
        <v>15000</v>
      </c>
      <c r="E267" s="258">
        <v>10000</v>
      </c>
      <c r="F267" s="433">
        <f t="shared" si="48"/>
        <v>55000</v>
      </c>
      <c r="G267" s="433">
        <f t="shared" si="46"/>
        <v>368.1392235609103</v>
      </c>
      <c r="H267" s="257">
        <f t="shared" si="47"/>
        <v>6.135653726015172</v>
      </c>
      <c r="I267" s="259">
        <f>'норма времени'!D271</f>
        <v>110</v>
      </c>
      <c r="J267" s="257">
        <f t="shared" si="49"/>
        <v>674.92190986166895</v>
      </c>
    </row>
    <row r="268" spans="1:10">
      <c r="A268" s="1314" t="s">
        <v>1189</v>
      </c>
      <c r="B268" s="288" t="str">
        <f>'[5]норма времени'!B92</f>
        <v>Натрий хлористый</v>
      </c>
      <c r="C268" s="258">
        <v>30000</v>
      </c>
      <c r="D268" s="258">
        <v>15000</v>
      </c>
      <c r="E268" s="258">
        <v>10000</v>
      </c>
      <c r="F268" s="433">
        <f t="shared" si="48"/>
        <v>55000</v>
      </c>
      <c r="G268" s="433">
        <f t="shared" si="46"/>
        <v>368.1392235609103</v>
      </c>
      <c r="H268" s="257">
        <f t="shared" si="47"/>
        <v>6.135653726015172</v>
      </c>
      <c r="I268" s="259">
        <f>'норма времени'!D272</f>
        <v>110</v>
      </c>
      <c r="J268" s="257">
        <f t="shared" si="49"/>
        <v>674.92190986166895</v>
      </c>
    </row>
    <row r="269" spans="1:10" ht="42.75">
      <c r="A269" s="66" t="s">
        <v>1191</v>
      </c>
      <c r="B269" s="284" t="str">
        <f>'[5]норма времени'!B93</f>
        <v xml:space="preserve"> Рыба, нерыбные объекты промысла и продукты, вырабатываемые из них, консервы и пресервы рыбные</v>
      </c>
      <c r="C269" s="870"/>
      <c r="D269" s="870"/>
      <c r="E269" s="870"/>
      <c r="F269" s="441"/>
      <c r="G269" s="441"/>
      <c r="H269" s="261"/>
      <c r="I269" s="1451"/>
      <c r="J269" s="261"/>
    </row>
    <row r="270" spans="1:10">
      <c r="A270" s="1314" t="s">
        <v>1193</v>
      </c>
      <c r="B270" s="288" t="str">
        <f>'[5]норма времени'!B94</f>
        <v xml:space="preserve"> Определение органолептических показателей</v>
      </c>
      <c r="C270" s="258">
        <v>50000</v>
      </c>
      <c r="D270" s="258">
        <v>40000</v>
      </c>
      <c r="E270" s="258">
        <v>30000</v>
      </c>
      <c r="F270" s="433">
        <f>C270+D270+E270</f>
        <v>120000</v>
      </c>
      <c r="G270" s="433">
        <f t="shared" si="46"/>
        <v>803.21285140562247</v>
      </c>
      <c r="H270" s="257">
        <f t="shared" ref="H270:H327" si="50">G270/60</f>
        <v>13.386880856760374</v>
      </c>
      <c r="I270" s="259">
        <f>'норма времени'!D274</f>
        <v>45</v>
      </c>
      <c r="J270" s="257">
        <f>H270*I270</f>
        <v>602.40963855421683</v>
      </c>
    </row>
    <row r="271" spans="1:10">
      <c r="A271" s="1314" t="s">
        <v>1194</v>
      </c>
      <c r="B271" s="288" t="str">
        <f>'[5]норма времени'!B95</f>
        <v>Определение поваренной соли</v>
      </c>
      <c r="C271" s="258">
        <v>60000</v>
      </c>
      <c r="D271" s="258">
        <v>50000</v>
      </c>
      <c r="E271" s="258">
        <v>40000</v>
      </c>
      <c r="F271" s="433">
        <f t="shared" ref="F271:F327" si="51">C271+D271+E271</f>
        <v>150000</v>
      </c>
      <c r="G271" s="433">
        <f t="shared" si="46"/>
        <v>1004.0160642570281</v>
      </c>
      <c r="H271" s="257">
        <f t="shared" si="50"/>
        <v>16.733601070950467</v>
      </c>
      <c r="I271" s="259">
        <f>'норма времени'!D275</f>
        <v>40</v>
      </c>
      <c r="J271" s="257">
        <f t="shared" ref="J271:J327" si="52">H271*I271</f>
        <v>669.34404283801871</v>
      </c>
    </row>
    <row r="272" spans="1:10">
      <c r="A272" s="1314" t="s">
        <v>1195</v>
      </c>
      <c r="B272" s="288" t="str">
        <f>'[5]норма времени'!B96</f>
        <v xml:space="preserve"> Определение влаги  ускоренным методом</v>
      </c>
      <c r="C272" s="258">
        <v>60000</v>
      </c>
      <c r="D272" s="258">
        <v>50000</v>
      </c>
      <c r="E272" s="258">
        <v>40000</v>
      </c>
      <c r="F272" s="433">
        <f t="shared" si="51"/>
        <v>150000</v>
      </c>
      <c r="G272" s="433">
        <f t="shared" si="46"/>
        <v>1004.0160642570281</v>
      </c>
      <c r="H272" s="257">
        <f t="shared" si="50"/>
        <v>16.733601070950467</v>
      </c>
      <c r="I272" s="259">
        <f>'норма времени'!D276</f>
        <v>90</v>
      </c>
      <c r="J272" s="257">
        <f t="shared" si="52"/>
        <v>1506.024096385542</v>
      </c>
    </row>
    <row r="273" spans="1:10">
      <c r="A273" s="1314" t="s">
        <v>1197</v>
      </c>
      <c r="B273" s="288" t="str">
        <f>'[5]норма времени'!B97</f>
        <v xml:space="preserve"> Определение влаги  арбитражным методом</v>
      </c>
      <c r="C273" s="258">
        <v>50000</v>
      </c>
      <c r="D273" s="258">
        <v>40000</v>
      </c>
      <c r="E273" s="258">
        <v>30000</v>
      </c>
      <c r="F273" s="433">
        <f t="shared" si="51"/>
        <v>120000</v>
      </c>
      <c r="G273" s="433">
        <f t="shared" si="46"/>
        <v>803.21285140562247</v>
      </c>
      <c r="H273" s="257">
        <f t="shared" si="50"/>
        <v>13.386880856760374</v>
      </c>
      <c r="I273" s="259">
        <f>'норма времени'!D277</f>
        <v>110</v>
      </c>
      <c r="J273" s="257">
        <f t="shared" si="52"/>
        <v>1472.5568942436412</v>
      </c>
    </row>
    <row r="274" spans="1:10">
      <c r="A274" s="1314" t="s">
        <v>1199</v>
      </c>
      <c r="B274" s="288" t="str">
        <f>'[5]норма времени'!B98</f>
        <v xml:space="preserve"> Определение жира ( по Герберу)</v>
      </c>
      <c r="C274" s="258">
        <v>50000</v>
      </c>
      <c r="D274" s="258">
        <v>40000</v>
      </c>
      <c r="E274" s="258">
        <v>30000</v>
      </c>
      <c r="F274" s="433">
        <f t="shared" si="51"/>
        <v>120000</v>
      </c>
      <c r="G274" s="433">
        <f t="shared" si="46"/>
        <v>803.21285140562247</v>
      </c>
      <c r="H274" s="257">
        <f t="shared" si="50"/>
        <v>13.386880856760374</v>
      </c>
      <c r="I274" s="259">
        <f>'норма времени'!D278</f>
        <v>110</v>
      </c>
      <c r="J274" s="257">
        <f t="shared" si="52"/>
        <v>1472.5568942436412</v>
      </c>
    </row>
    <row r="275" spans="1:10">
      <c r="A275" s="1314" t="s">
        <v>1200</v>
      </c>
      <c r="B275" s="288" t="str">
        <f>'[5]норма времени'!B99</f>
        <v xml:space="preserve"> Определение жира (по Сокслету)</v>
      </c>
      <c r="C275" s="258">
        <v>35000</v>
      </c>
      <c r="D275" s="258">
        <v>25000</v>
      </c>
      <c r="E275" s="258">
        <v>15000</v>
      </c>
      <c r="F275" s="433">
        <f t="shared" si="51"/>
        <v>75000</v>
      </c>
      <c r="G275" s="433">
        <f t="shared" si="46"/>
        <v>502.00803212851406</v>
      </c>
      <c r="H275" s="257">
        <f t="shared" si="50"/>
        <v>8.3668005354752335</v>
      </c>
      <c r="I275" s="259">
        <f>'норма времени'!D279</f>
        <v>30</v>
      </c>
      <c r="J275" s="257">
        <f t="shared" si="52"/>
        <v>251.004016064257</v>
      </c>
    </row>
    <row r="276" spans="1:10" ht="30">
      <c r="A276" s="1314" t="s">
        <v>1201</v>
      </c>
      <c r="B276" s="288" t="str">
        <f>'[5]норма времени'!B100</f>
        <v xml:space="preserve"> Определение кислотности (в перерасчете на яблочную кислоту) </v>
      </c>
      <c r="C276" s="258">
        <v>40000</v>
      </c>
      <c r="D276" s="258">
        <v>30000</v>
      </c>
      <c r="E276" s="258">
        <v>25000</v>
      </c>
      <c r="F276" s="433">
        <f t="shared" si="51"/>
        <v>95000</v>
      </c>
      <c r="G276" s="433">
        <f t="shared" ref="G276:G339" si="53">F276/149.4</f>
        <v>635.87684069611782</v>
      </c>
      <c r="H276" s="257">
        <f t="shared" si="50"/>
        <v>10.597947344935298</v>
      </c>
      <c r="I276" s="259">
        <f>'норма времени'!D280</f>
        <v>100</v>
      </c>
      <c r="J276" s="257">
        <f t="shared" si="52"/>
        <v>1059.7947344935299</v>
      </c>
    </row>
    <row r="277" spans="1:10">
      <c r="A277" s="1314" t="s">
        <v>1203</v>
      </c>
      <c r="B277" s="288" t="str">
        <f>'[5]норма времени'!B101</f>
        <v xml:space="preserve"> Определение свинца (ААС)</v>
      </c>
      <c r="C277" s="258">
        <v>45000</v>
      </c>
      <c r="D277" s="258">
        <v>35000</v>
      </c>
      <c r="E277" s="258">
        <v>30000</v>
      </c>
      <c r="F277" s="433">
        <f t="shared" si="51"/>
        <v>110000</v>
      </c>
      <c r="G277" s="433">
        <f t="shared" si="53"/>
        <v>736.27844712182059</v>
      </c>
      <c r="H277" s="257">
        <f t="shared" si="50"/>
        <v>12.271307452030344</v>
      </c>
      <c r="I277" s="259">
        <f>'норма времени'!D281</f>
        <v>200</v>
      </c>
      <c r="J277" s="257">
        <f t="shared" si="52"/>
        <v>2454.2614904060688</v>
      </c>
    </row>
    <row r="278" spans="1:10">
      <c r="A278" s="1314" t="s">
        <v>1204</v>
      </c>
      <c r="B278" s="288" t="str">
        <f>'[5]норма времени'!B102</f>
        <v xml:space="preserve"> Определение свинца (ИВ)</v>
      </c>
      <c r="C278" s="258">
        <v>55000</v>
      </c>
      <c r="D278" s="258">
        <v>45000</v>
      </c>
      <c r="E278" s="258">
        <v>35000</v>
      </c>
      <c r="F278" s="433">
        <f t="shared" si="51"/>
        <v>135000</v>
      </c>
      <c r="G278" s="433">
        <f t="shared" si="53"/>
        <v>903.61445783132524</v>
      </c>
      <c r="H278" s="257">
        <f t="shared" si="50"/>
        <v>15.060240963855421</v>
      </c>
      <c r="I278" s="259">
        <f>'норма времени'!D282</f>
        <v>60</v>
      </c>
      <c r="J278" s="257">
        <f t="shared" si="52"/>
        <v>903.61445783132524</v>
      </c>
    </row>
    <row r="279" spans="1:10">
      <c r="A279" s="1314" t="s">
        <v>1205</v>
      </c>
      <c r="B279" s="288" t="str">
        <f>'[5]норма времени'!B103</f>
        <v xml:space="preserve"> Определение кадмия  (ААС)</v>
      </c>
      <c r="C279" s="258">
        <v>45000</v>
      </c>
      <c r="D279" s="258">
        <v>35000</v>
      </c>
      <c r="E279" s="258">
        <v>30000</v>
      </c>
      <c r="F279" s="433">
        <f t="shared" si="51"/>
        <v>110000</v>
      </c>
      <c r="G279" s="433">
        <f t="shared" si="53"/>
        <v>736.27844712182059</v>
      </c>
      <c r="H279" s="257">
        <f t="shared" si="50"/>
        <v>12.271307452030344</v>
      </c>
      <c r="I279" s="259">
        <f>'норма времени'!D283</f>
        <v>200</v>
      </c>
      <c r="J279" s="257">
        <f t="shared" si="52"/>
        <v>2454.2614904060688</v>
      </c>
    </row>
    <row r="280" spans="1:10">
      <c r="A280" s="1314" t="s">
        <v>1206</v>
      </c>
      <c r="B280" s="288" t="str">
        <f>'[5]норма времени'!B104</f>
        <v xml:space="preserve"> Определение кадмия  (ИВ)</v>
      </c>
      <c r="C280" s="258">
        <v>45000</v>
      </c>
      <c r="D280" s="258">
        <v>35000</v>
      </c>
      <c r="E280" s="258">
        <v>30000</v>
      </c>
      <c r="F280" s="433">
        <f t="shared" si="51"/>
        <v>110000</v>
      </c>
      <c r="G280" s="433">
        <f t="shared" si="53"/>
        <v>736.27844712182059</v>
      </c>
      <c r="H280" s="257">
        <f t="shared" si="50"/>
        <v>12.271307452030344</v>
      </c>
      <c r="I280" s="259">
        <f>'норма времени'!D284</f>
        <v>80</v>
      </c>
      <c r="J280" s="257">
        <f t="shared" si="52"/>
        <v>981.70459616242749</v>
      </c>
    </row>
    <row r="281" spans="1:10">
      <c r="A281" s="1314" t="s">
        <v>1207</v>
      </c>
      <c r="B281" s="288" t="str">
        <f>'[5]норма времени'!B105</f>
        <v xml:space="preserve"> Определение сухих веществ</v>
      </c>
      <c r="C281" s="258">
        <v>50000</v>
      </c>
      <c r="D281" s="258">
        <v>40000</v>
      </c>
      <c r="E281" s="258">
        <v>30000</v>
      </c>
      <c r="F281" s="433">
        <f t="shared" si="51"/>
        <v>120000</v>
      </c>
      <c r="G281" s="433">
        <f t="shared" si="53"/>
        <v>803.21285140562247</v>
      </c>
      <c r="H281" s="257">
        <f t="shared" si="50"/>
        <v>13.386880856760374</v>
      </c>
      <c r="I281" s="259">
        <f>'норма времени'!D285</f>
        <v>60</v>
      </c>
      <c r="J281" s="257">
        <f t="shared" si="52"/>
        <v>803.21285140562247</v>
      </c>
    </row>
    <row r="282" spans="1:10" ht="19.5" customHeight="1">
      <c r="A282" s="1314" t="s">
        <v>1208</v>
      </c>
      <c r="B282" s="288" t="str">
        <f>'[5]норма времени'!B106</f>
        <v xml:space="preserve"> Определение олова (для консервов в сборной жестяной таре)</v>
      </c>
      <c r="C282" s="258">
        <v>55000</v>
      </c>
      <c r="D282" s="258">
        <v>45000</v>
      </c>
      <c r="E282" s="258">
        <v>35000</v>
      </c>
      <c r="F282" s="433">
        <f t="shared" si="51"/>
        <v>135000</v>
      </c>
      <c r="G282" s="433">
        <f t="shared" si="53"/>
        <v>903.61445783132524</v>
      </c>
      <c r="H282" s="257">
        <f t="shared" si="50"/>
        <v>15.060240963855421</v>
      </c>
      <c r="I282" s="259">
        <f>'норма времени'!D286</f>
        <v>170</v>
      </c>
      <c r="J282" s="257">
        <f t="shared" si="52"/>
        <v>2560.2409638554213</v>
      </c>
    </row>
    <row r="283" spans="1:10" ht="30">
      <c r="A283" s="1314" t="s">
        <v>1210</v>
      </c>
      <c r="B283" s="288" t="str">
        <f>'[5]норма времени'!B107</f>
        <v xml:space="preserve"> Определение хрома (для консервов в сборной хромированной таре) </v>
      </c>
      <c r="C283" s="258">
        <v>55000</v>
      </c>
      <c r="D283" s="258">
        <v>45000</v>
      </c>
      <c r="E283" s="258">
        <v>35000</v>
      </c>
      <c r="F283" s="433">
        <f t="shared" si="51"/>
        <v>135000</v>
      </c>
      <c r="G283" s="433">
        <f t="shared" si="53"/>
        <v>903.61445783132524</v>
      </c>
      <c r="H283" s="257">
        <f t="shared" si="50"/>
        <v>15.060240963855421</v>
      </c>
      <c r="I283" s="259">
        <f>'норма времени'!D287</f>
        <v>150</v>
      </c>
      <c r="J283" s="257">
        <f t="shared" si="52"/>
        <v>2259.0361445783133</v>
      </c>
    </row>
    <row r="284" spans="1:10">
      <c r="A284" s="1314" t="s">
        <v>1211</v>
      </c>
      <c r="B284" s="288" t="str">
        <f>'[5]норма времени'!B108</f>
        <v xml:space="preserve"> Определение мышьяка (ААС)</v>
      </c>
      <c r="C284" s="258">
        <v>50000</v>
      </c>
      <c r="D284" s="258">
        <v>40000</v>
      </c>
      <c r="E284" s="258">
        <v>30000</v>
      </c>
      <c r="F284" s="433">
        <f t="shared" si="51"/>
        <v>120000</v>
      </c>
      <c r="G284" s="433">
        <f t="shared" si="53"/>
        <v>803.21285140562247</v>
      </c>
      <c r="H284" s="257">
        <f t="shared" si="50"/>
        <v>13.386880856760374</v>
      </c>
      <c r="I284" s="259">
        <f>'норма времени'!D288</f>
        <v>170</v>
      </c>
      <c r="J284" s="257">
        <f t="shared" si="52"/>
        <v>2275.7697456492638</v>
      </c>
    </row>
    <row r="285" spans="1:10">
      <c r="A285" s="1314" t="s">
        <v>1212</v>
      </c>
      <c r="B285" s="288" t="str">
        <f>'[5]норма времени'!B109</f>
        <v xml:space="preserve"> Определение мышьяка (ИВ)</v>
      </c>
      <c r="C285" s="258">
        <v>50000</v>
      </c>
      <c r="D285" s="258">
        <v>40000</v>
      </c>
      <c r="E285" s="258">
        <v>30000</v>
      </c>
      <c r="F285" s="433">
        <f t="shared" si="51"/>
        <v>120000</v>
      </c>
      <c r="G285" s="433">
        <f t="shared" si="53"/>
        <v>803.21285140562247</v>
      </c>
      <c r="H285" s="257">
        <f t="shared" si="50"/>
        <v>13.386880856760374</v>
      </c>
      <c r="I285" s="259">
        <f>'норма времени'!D289</f>
        <v>60</v>
      </c>
      <c r="J285" s="257">
        <f t="shared" si="52"/>
        <v>803.21285140562247</v>
      </c>
    </row>
    <row r="286" spans="1:10">
      <c r="A286" s="1314" t="s">
        <v>1213</v>
      </c>
      <c r="B286" s="288" t="str">
        <f>'[5]норма времени'!B110</f>
        <v xml:space="preserve"> Определение ртути (ААС)</v>
      </c>
      <c r="C286" s="258">
        <v>65000</v>
      </c>
      <c r="D286" s="258">
        <v>55000</v>
      </c>
      <c r="E286" s="258">
        <v>45000</v>
      </c>
      <c r="F286" s="433">
        <f t="shared" si="51"/>
        <v>165000</v>
      </c>
      <c r="G286" s="433">
        <f t="shared" si="53"/>
        <v>1104.4176706827309</v>
      </c>
      <c r="H286" s="257">
        <f t="shared" si="50"/>
        <v>18.406961178045513</v>
      </c>
      <c r="I286" s="259">
        <f>'норма времени'!D290</f>
        <v>140</v>
      </c>
      <c r="J286" s="257">
        <f t="shared" si="52"/>
        <v>2576.9745649263718</v>
      </c>
    </row>
    <row r="287" spans="1:10">
      <c r="A287" s="1314" t="s">
        <v>1214</v>
      </c>
      <c r="B287" s="288" t="str">
        <f>'[5]норма времени'!B111</f>
        <v xml:space="preserve"> Определение ртути (СТА)</v>
      </c>
      <c r="C287" s="258">
        <v>45000</v>
      </c>
      <c r="D287" s="258">
        <v>35000</v>
      </c>
      <c r="E287" s="258">
        <v>30000</v>
      </c>
      <c r="F287" s="433">
        <f t="shared" si="51"/>
        <v>110000</v>
      </c>
      <c r="G287" s="433">
        <f t="shared" si="53"/>
        <v>736.27844712182059</v>
      </c>
      <c r="H287" s="257">
        <f t="shared" si="50"/>
        <v>12.271307452030344</v>
      </c>
      <c r="I287" s="259">
        <f>'норма времени'!D291</f>
        <v>70</v>
      </c>
      <c r="J287" s="257">
        <f t="shared" si="52"/>
        <v>858.9915216421241</v>
      </c>
    </row>
    <row r="288" spans="1:10" ht="30">
      <c r="A288" s="1314" t="s">
        <v>1215</v>
      </c>
      <c r="B288" s="288" t="str">
        <f>'[5]норма времени'!B112</f>
        <v xml:space="preserve"> Определение гистамина (скумбриевые, тунцовые, сельдевые, лососевые) </v>
      </c>
      <c r="C288" s="258">
        <v>65000</v>
      </c>
      <c r="D288" s="258">
        <v>55000</v>
      </c>
      <c r="E288" s="258">
        <v>45000</v>
      </c>
      <c r="F288" s="433">
        <f t="shared" si="51"/>
        <v>165000</v>
      </c>
      <c r="G288" s="433">
        <f t="shared" si="53"/>
        <v>1104.4176706827309</v>
      </c>
      <c r="H288" s="257">
        <f t="shared" si="50"/>
        <v>18.406961178045513</v>
      </c>
      <c r="I288" s="259">
        <f>'норма времени'!D292</f>
        <v>175</v>
      </c>
      <c r="J288" s="257">
        <f t="shared" si="52"/>
        <v>3221.2182061579647</v>
      </c>
    </row>
    <row r="289" spans="1:10" ht="23.25" customHeight="1">
      <c r="A289" s="1314" t="s">
        <v>1217</v>
      </c>
      <c r="B289" s="288" t="str">
        <f>'[5]норма времени'!B113</f>
        <v xml:space="preserve"> Определение нитрозаминов </v>
      </c>
      <c r="C289" s="258">
        <v>65000</v>
      </c>
      <c r="D289" s="258">
        <v>55000</v>
      </c>
      <c r="E289" s="258">
        <v>45000</v>
      </c>
      <c r="F289" s="433">
        <f t="shared" si="51"/>
        <v>165000</v>
      </c>
      <c r="G289" s="433">
        <f t="shared" si="53"/>
        <v>1104.4176706827309</v>
      </c>
      <c r="H289" s="257">
        <f t="shared" si="50"/>
        <v>18.406961178045513</v>
      </c>
      <c r="I289" s="259">
        <f>'норма времени'!D293</f>
        <v>60</v>
      </c>
      <c r="J289" s="257">
        <f t="shared" si="52"/>
        <v>1104.4176706827309</v>
      </c>
    </row>
    <row r="290" spans="1:10">
      <c r="A290" s="1314" t="s">
        <v>1219</v>
      </c>
      <c r="B290" s="288" t="str">
        <f>'[5]норма времени'!B114</f>
        <v xml:space="preserve"> Определение бенз(а)пирина для копченых продуктов </v>
      </c>
      <c r="C290" s="258">
        <v>45000</v>
      </c>
      <c r="D290" s="258">
        <v>35000</v>
      </c>
      <c r="E290" s="258">
        <v>25000</v>
      </c>
      <c r="F290" s="433">
        <f t="shared" si="51"/>
        <v>105000</v>
      </c>
      <c r="G290" s="433">
        <f t="shared" si="53"/>
        <v>702.81124497991971</v>
      </c>
      <c r="H290" s="257">
        <f t="shared" si="50"/>
        <v>11.713520749665328</v>
      </c>
      <c r="I290" s="259">
        <f>'норма времени'!D294</f>
        <v>20</v>
      </c>
      <c r="J290" s="257">
        <f t="shared" si="52"/>
        <v>234.27041499330656</v>
      </c>
    </row>
    <row r="291" spans="1:10">
      <c r="A291" s="1314" t="s">
        <v>1221</v>
      </c>
      <c r="B291" s="288" t="str">
        <f>'[5]норма времени'!B115</f>
        <v>Определение бензойнокислого натрия (по показанию)</v>
      </c>
      <c r="C291" s="258">
        <v>45000</v>
      </c>
      <c r="D291" s="258">
        <v>35000</v>
      </c>
      <c r="E291" s="258">
        <v>25000</v>
      </c>
      <c r="F291" s="433">
        <f t="shared" si="51"/>
        <v>105000</v>
      </c>
      <c r="G291" s="433">
        <f t="shared" si="53"/>
        <v>702.81124497991971</v>
      </c>
      <c r="H291" s="257">
        <f t="shared" si="50"/>
        <v>11.713520749665328</v>
      </c>
      <c r="I291" s="259">
        <f>'норма времени'!D295</f>
        <v>85</v>
      </c>
      <c r="J291" s="257">
        <f t="shared" si="52"/>
        <v>995.64926372155287</v>
      </c>
    </row>
    <row r="292" spans="1:10">
      <c r="A292" s="1314" t="s">
        <v>1223</v>
      </c>
      <c r="B292" s="288" t="str">
        <f>'[5]норма времени'!B116</f>
        <v>Определение домоевой кислоты</v>
      </c>
      <c r="C292" s="258">
        <v>60000</v>
      </c>
      <c r="D292" s="258">
        <v>50000</v>
      </c>
      <c r="E292" s="258">
        <v>40000</v>
      </c>
      <c r="F292" s="433">
        <f t="shared" si="51"/>
        <v>150000</v>
      </c>
      <c r="G292" s="433">
        <f t="shared" si="53"/>
        <v>1004.0160642570281</v>
      </c>
      <c r="H292" s="257">
        <f t="shared" si="50"/>
        <v>16.733601070950467</v>
      </c>
      <c r="I292" s="259">
        <f>'норма времени'!D296</f>
        <v>180</v>
      </c>
      <c r="J292" s="257">
        <f t="shared" si="52"/>
        <v>3012.0481927710839</v>
      </c>
    </row>
    <row r="293" spans="1:10">
      <c r="A293" s="1314" t="s">
        <v>1225</v>
      </c>
      <c r="B293" s="288" t="str">
        <f>'[5]норма времени'!B117</f>
        <v>Определение посторонних примесей</v>
      </c>
      <c r="C293" s="258">
        <v>70000</v>
      </c>
      <c r="D293" s="258">
        <v>60000</v>
      </c>
      <c r="E293" s="258">
        <v>50000</v>
      </c>
      <c r="F293" s="433">
        <f t="shared" si="51"/>
        <v>180000</v>
      </c>
      <c r="G293" s="433">
        <f t="shared" si="53"/>
        <v>1204.8192771084337</v>
      </c>
      <c r="H293" s="257">
        <f t="shared" si="50"/>
        <v>20.08032128514056</v>
      </c>
      <c r="I293" s="259">
        <f>'норма времени'!D297</f>
        <v>45</v>
      </c>
      <c r="J293" s="257">
        <f t="shared" si="52"/>
        <v>903.61445783132524</v>
      </c>
    </row>
    <row r="294" spans="1:10">
      <c r="A294" s="1314" t="s">
        <v>1226</v>
      </c>
      <c r="B294" s="288" t="str">
        <f>'[5]норма времени'!B118</f>
        <v>Определение составных частей</v>
      </c>
      <c r="C294" s="258">
        <v>70000</v>
      </c>
      <c r="D294" s="258">
        <v>60000</v>
      </c>
      <c r="E294" s="258">
        <v>50000</v>
      </c>
      <c r="F294" s="433">
        <f t="shared" si="51"/>
        <v>180000</v>
      </c>
      <c r="G294" s="433">
        <f t="shared" si="53"/>
        <v>1204.8192771084337</v>
      </c>
      <c r="H294" s="257">
        <f t="shared" si="50"/>
        <v>20.08032128514056</v>
      </c>
      <c r="I294" s="259">
        <f>'норма времени'!D298</f>
        <v>45</v>
      </c>
      <c r="J294" s="257">
        <f t="shared" si="52"/>
        <v>903.61445783132524</v>
      </c>
    </row>
    <row r="295" spans="1:10">
      <c r="A295" s="1314" t="s">
        <v>1228</v>
      </c>
      <c r="B295" s="288" t="str">
        <f>'[5]норма времени'!B119</f>
        <v>Определение отстоя к массе рыб</v>
      </c>
      <c r="C295" s="258">
        <v>70000</v>
      </c>
      <c r="D295" s="258">
        <v>60000</v>
      </c>
      <c r="E295" s="258">
        <v>50000</v>
      </c>
      <c r="F295" s="433">
        <f t="shared" si="51"/>
        <v>180000</v>
      </c>
      <c r="G295" s="433">
        <f t="shared" si="53"/>
        <v>1204.8192771084337</v>
      </c>
      <c r="H295" s="257">
        <f t="shared" si="50"/>
        <v>20.08032128514056</v>
      </c>
      <c r="I295" s="259">
        <f>'норма времени'!D299</f>
        <v>45</v>
      </c>
      <c r="J295" s="257">
        <f t="shared" si="52"/>
        <v>903.61445783132524</v>
      </c>
    </row>
    <row r="296" spans="1:10">
      <c r="A296" s="1314" t="s">
        <v>1230</v>
      </c>
      <c r="B296" s="288" t="str">
        <f>'[5]норма времени'!B120</f>
        <v xml:space="preserve"> Определение белоковых веществ (сырой протеин)</v>
      </c>
      <c r="C296" s="258">
        <v>80000</v>
      </c>
      <c r="D296" s="258">
        <v>70000</v>
      </c>
      <c r="E296" s="258">
        <v>60000</v>
      </c>
      <c r="F296" s="433">
        <f t="shared" si="51"/>
        <v>210000</v>
      </c>
      <c r="G296" s="433">
        <f t="shared" si="53"/>
        <v>1405.6224899598394</v>
      </c>
      <c r="H296" s="257">
        <f t="shared" si="50"/>
        <v>23.427041499330656</v>
      </c>
      <c r="I296" s="259">
        <f>'норма времени'!D300</f>
        <v>70</v>
      </c>
      <c r="J296" s="257">
        <f t="shared" si="52"/>
        <v>1639.8929049531459</v>
      </c>
    </row>
    <row r="297" spans="1:10" ht="28.5">
      <c r="A297" s="66" t="s">
        <v>1232</v>
      </c>
      <c r="B297" s="284" t="str">
        <f>'[5]норма времени'!B121</f>
        <v xml:space="preserve">Зерно (семена) мукомольно-крупяные и хлебобулочные изделия </v>
      </c>
      <c r="C297" s="870"/>
      <c r="D297" s="870"/>
      <c r="E297" s="870"/>
      <c r="F297" s="441"/>
      <c r="G297" s="441"/>
      <c r="H297" s="261"/>
      <c r="I297" s="1451"/>
      <c r="J297" s="261"/>
    </row>
    <row r="298" spans="1:10">
      <c r="A298" s="1314" t="s">
        <v>1234</v>
      </c>
      <c r="B298" s="288" t="str">
        <f>'[5]норма времени'!B122</f>
        <v xml:space="preserve"> Определение органолептических показателей</v>
      </c>
      <c r="C298" s="258">
        <v>50000</v>
      </c>
      <c r="D298" s="258">
        <v>40000</v>
      </c>
      <c r="E298" s="258">
        <v>30000</v>
      </c>
      <c r="F298" s="433">
        <f t="shared" si="51"/>
        <v>120000</v>
      </c>
      <c r="G298" s="433">
        <f t="shared" si="53"/>
        <v>803.21285140562247</v>
      </c>
      <c r="H298" s="257">
        <f t="shared" si="50"/>
        <v>13.386880856760374</v>
      </c>
      <c r="I298" s="259">
        <f>'норма времени'!D302</f>
        <v>45</v>
      </c>
      <c r="J298" s="257">
        <f t="shared" si="52"/>
        <v>602.40963855421683</v>
      </c>
    </row>
    <row r="299" spans="1:10" ht="30">
      <c r="A299" s="1314" t="s">
        <v>1235</v>
      </c>
      <c r="B299" s="288" t="str">
        <f>'[5]норма времени'!B123</f>
        <v xml:space="preserve">Определение металломагнитных и минеральных примесей </v>
      </c>
      <c r="C299" s="258">
        <v>50000</v>
      </c>
      <c r="D299" s="258">
        <v>40000</v>
      </c>
      <c r="E299" s="258">
        <v>30000</v>
      </c>
      <c r="F299" s="433">
        <f t="shared" si="51"/>
        <v>120000</v>
      </c>
      <c r="G299" s="433">
        <f t="shared" si="53"/>
        <v>803.21285140562247</v>
      </c>
      <c r="H299" s="257">
        <f t="shared" si="50"/>
        <v>13.386880856760374</v>
      </c>
      <c r="I299" s="259">
        <f>'норма времени'!D303</f>
        <v>45</v>
      </c>
      <c r="J299" s="257">
        <f t="shared" si="52"/>
        <v>602.40963855421683</v>
      </c>
    </row>
    <row r="300" spans="1:10">
      <c r="A300" s="1314" t="s">
        <v>1237</v>
      </c>
      <c r="B300" s="288" t="str">
        <f>'[5]норма времени'!B124</f>
        <v xml:space="preserve"> Определение влаги  ускоренным методом</v>
      </c>
      <c r="C300" s="258">
        <v>60000</v>
      </c>
      <c r="D300" s="258">
        <v>50000</v>
      </c>
      <c r="E300" s="258">
        <v>40000</v>
      </c>
      <c r="F300" s="433">
        <f t="shared" si="51"/>
        <v>150000</v>
      </c>
      <c r="G300" s="433">
        <f t="shared" si="53"/>
        <v>1004.0160642570281</v>
      </c>
      <c r="H300" s="257">
        <f t="shared" si="50"/>
        <v>16.733601070950467</v>
      </c>
      <c r="I300" s="259">
        <f>'норма времени'!D304</f>
        <v>90</v>
      </c>
      <c r="J300" s="257">
        <f t="shared" si="52"/>
        <v>1506.024096385542</v>
      </c>
    </row>
    <row r="301" spans="1:10">
      <c r="A301" s="1314" t="s">
        <v>1238</v>
      </c>
      <c r="B301" s="288" t="str">
        <f>'[5]норма времени'!B125</f>
        <v xml:space="preserve"> Определение влаги  арбитражным методом</v>
      </c>
      <c r="C301" s="258">
        <v>60000</v>
      </c>
      <c r="D301" s="258">
        <v>50000</v>
      </c>
      <c r="E301" s="258">
        <v>40000</v>
      </c>
      <c r="F301" s="433">
        <f t="shared" si="51"/>
        <v>150000</v>
      </c>
      <c r="G301" s="433">
        <f t="shared" si="53"/>
        <v>1004.0160642570281</v>
      </c>
      <c r="H301" s="257">
        <f t="shared" si="50"/>
        <v>16.733601070950467</v>
      </c>
      <c r="I301" s="259">
        <f>'норма времени'!D305</f>
        <v>110</v>
      </c>
      <c r="J301" s="257">
        <f t="shared" si="52"/>
        <v>1840.6961178045515</v>
      </c>
    </row>
    <row r="302" spans="1:10">
      <c r="A302" s="1314" t="s">
        <v>1239</v>
      </c>
      <c r="B302" s="288" t="str">
        <f>'[5]норма времени'!B126</f>
        <v xml:space="preserve">Определение кислотности </v>
      </c>
      <c r="C302" s="258">
        <v>40000</v>
      </c>
      <c r="D302" s="258">
        <v>0</v>
      </c>
      <c r="E302" s="258">
        <v>0</v>
      </c>
      <c r="F302" s="433">
        <f t="shared" si="51"/>
        <v>40000</v>
      </c>
      <c r="G302" s="433">
        <f t="shared" si="53"/>
        <v>267.73761713520747</v>
      </c>
      <c r="H302" s="257">
        <f t="shared" si="50"/>
        <v>4.4622936189201248</v>
      </c>
      <c r="I302" s="259">
        <f>'норма времени'!D306</f>
        <v>40</v>
      </c>
      <c r="J302" s="257">
        <f t="shared" si="52"/>
        <v>178.49174475680499</v>
      </c>
    </row>
    <row r="303" spans="1:10">
      <c r="A303" s="1314" t="s">
        <v>1241</v>
      </c>
      <c r="B303" s="288" t="str">
        <f>'[5]норма времени'!B127</f>
        <v xml:space="preserve">Определение пористости </v>
      </c>
      <c r="C303" s="258">
        <v>50000</v>
      </c>
      <c r="D303" s="258">
        <v>40000</v>
      </c>
      <c r="E303" s="258">
        <v>30000</v>
      </c>
      <c r="F303" s="433">
        <f t="shared" si="51"/>
        <v>120000</v>
      </c>
      <c r="G303" s="433">
        <f t="shared" si="53"/>
        <v>803.21285140562247</v>
      </c>
      <c r="H303" s="257">
        <f t="shared" si="50"/>
        <v>13.386880856760374</v>
      </c>
      <c r="I303" s="259">
        <f>'норма времени'!D307</f>
        <v>50</v>
      </c>
      <c r="J303" s="257">
        <f t="shared" si="52"/>
        <v>669.34404283801871</v>
      </c>
    </row>
    <row r="304" spans="1:10">
      <c r="A304" s="1314" t="s">
        <v>1243</v>
      </c>
      <c r="B304" s="288" t="str">
        <f>'[5]норма времени'!B128</f>
        <v xml:space="preserve"> Определение жира ( по Герберу)</v>
      </c>
      <c r="C304" s="258">
        <v>50000</v>
      </c>
      <c r="D304" s="258">
        <v>40000</v>
      </c>
      <c r="E304" s="258">
        <v>30000</v>
      </c>
      <c r="F304" s="433">
        <f t="shared" si="51"/>
        <v>120000</v>
      </c>
      <c r="G304" s="433">
        <f t="shared" si="53"/>
        <v>803.21285140562247</v>
      </c>
      <c r="H304" s="257">
        <f t="shared" si="50"/>
        <v>13.386880856760374</v>
      </c>
      <c r="I304" s="259">
        <f>'норма времени'!D308</f>
        <v>110</v>
      </c>
      <c r="J304" s="257">
        <f t="shared" si="52"/>
        <v>1472.5568942436412</v>
      </c>
    </row>
    <row r="305" spans="1:10" ht="21.75" customHeight="1">
      <c r="A305" s="1314" t="s">
        <v>1244</v>
      </c>
      <c r="B305" s="288" t="str">
        <f>'[5]норма времени'!B129</f>
        <v xml:space="preserve"> Определение жира (по Сокслету)</v>
      </c>
      <c r="C305" s="258">
        <v>70000</v>
      </c>
      <c r="D305" s="258">
        <v>60000</v>
      </c>
      <c r="E305" s="258">
        <v>50000</v>
      </c>
      <c r="F305" s="433">
        <f t="shared" si="51"/>
        <v>180000</v>
      </c>
      <c r="G305" s="433">
        <f t="shared" si="53"/>
        <v>1204.8192771084337</v>
      </c>
      <c r="H305" s="257">
        <f t="shared" si="50"/>
        <v>20.08032128514056</v>
      </c>
      <c r="I305" s="259">
        <f>'норма времени'!D309</f>
        <v>40</v>
      </c>
      <c r="J305" s="257">
        <f t="shared" si="52"/>
        <v>803.21285140562236</v>
      </c>
    </row>
    <row r="306" spans="1:10" ht="30">
      <c r="A306" s="1314" t="s">
        <v>1245</v>
      </c>
      <c r="B306" s="288" t="str">
        <f>'[5]норма времени'!B130</f>
        <v>Определение массовой доли сахара (фотометрическим методом)</v>
      </c>
      <c r="C306" s="258">
        <v>45000</v>
      </c>
      <c r="D306" s="258">
        <v>35000</v>
      </c>
      <c r="E306" s="258">
        <v>25000</v>
      </c>
      <c r="F306" s="433">
        <f t="shared" si="51"/>
        <v>105000</v>
      </c>
      <c r="G306" s="433">
        <f t="shared" si="53"/>
        <v>702.81124497991971</v>
      </c>
      <c r="H306" s="257">
        <f t="shared" si="50"/>
        <v>11.713520749665328</v>
      </c>
      <c r="I306" s="259">
        <f>'норма времени'!D310</f>
        <v>65</v>
      </c>
      <c r="J306" s="257">
        <f t="shared" si="52"/>
        <v>761.37884872824634</v>
      </c>
    </row>
    <row r="307" spans="1:10" ht="30">
      <c r="A307" s="1314" t="s">
        <v>1247</v>
      </c>
      <c r="B307" s="288" t="str">
        <f>'[5]норма времени'!B131</f>
        <v>Определение массовой доли сахара (титрометрическим методом)</v>
      </c>
      <c r="C307" s="258">
        <v>60000</v>
      </c>
      <c r="D307" s="258">
        <v>50000</v>
      </c>
      <c r="E307" s="258">
        <v>40000</v>
      </c>
      <c r="F307" s="433">
        <f t="shared" si="51"/>
        <v>150000</v>
      </c>
      <c r="G307" s="433">
        <f t="shared" si="53"/>
        <v>1004.0160642570281</v>
      </c>
      <c r="H307" s="257">
        <f t="shared" si="50"/>
        <v>16.733601070950467</v>
      </c>
      <c r="I307" s="259">
        <f>'норма времени'!D311</f>
        <v>40</v>
      </c>
      <c r="J307" s="257">
        <f t="shared" si="52"/>
        <v>669.34404283801871</v>
      </c>
    </row>
    <row r="308" spans="1:10">
      <c r="A308" s="1314" t="s">
        <v>1249</v>
      </c>
      <c r="B308" s="288" t="str">
        <f>'[5]норма времени'!B132</f>
        <v>Определение поваренной соли</v>
      </c>
      <c r="C308" s="258">
        <v>30000</v>
      </c>
      <c r="D308" s="258">
        <v>20000</v>
      </c>
      <c r="E308" s="258">
        <v>15000</v>
      </c>
      <c r="F308" s="433">
        <f t="shared" si="51"/>
        <v>65000</v>
      </c>
      <c r="G308" s="433">
        <f t="shared" si="53"/>
        <v>435.07362784471218</v>
      </c>
      <c r="H308" s="257">
        <f t="shared" si="50"/>
        <v>7.2512271307452032</v>
      </c>
      <c r="I308" s="259">
        <f>'норма времени'!D312</f>
        <v>40</v>
      </c>
      <c r="J308" s="257">
        <f t="shared" si="52"/>
        <v>290.04908522980816</v>
      </c>
    </row>
    <row r="309" spans="1:10">
      <c r="A309" s="1314" t="s">
        <v>1250</v>
      </c>
      <c r="B309" s="288" t="str">
        <f>'[5]норма времени'!B133</f>
        <v>Определение кадмия</v>
      </c>
      <c r="C309" s="258">
        <v>40000</v>
      </c>
      <c r="D309" s="258">
        <v>30000</v>
      </c>
      <c r="E309" s="258">
        <v>20000</v>
      </c>
      <c r="F309" s="433">
        <f t="shared" si="51"/>
        <v>90000</v>
      </c>
      <c r="G309" s="433">
        <f t="shared" si="53"/>
        <v>602.40963855421683</v>
      </c>
      <c r="H309" s="257">
        <f t="shared" si="50"/>
        <v>10.04016064257028</v>
      </c>
      <c r="I309" s="259">
        <f>'норма времени'!D313</f>
        <v>210</v>
      </c>
      <c r="J309" s="257">
        <f t="shared" si="52"/>
        <v>2108.4337349397588</v>
      </c>
    </row>
    <row r="310" spans="1:10">
      <c r="A310" s="1314" t="s">
        <v>1252</v>
      </c>
      <c r="B310" s="288" t="str">
        <f>'[5]норма времени'!B134</f>
        <v xml:space="preserve">Определение свинца </v>
      </c>
      <c r="C310" s="258">
        <v>50000</v>
      </c>
      <c r="D310" s="258">
        <v>40000</v>
      </c>
      <c r="E310" s="258">
        <v>30000</v>
      </c>
      <c r="F310" s="433">
        <f t="shared" si="51"/>
        <v>120000</v>
      </c>
      <c r="G310" s="433">
        <f t="shared" si="53"/>
        <v>803.21285140562247</v>
      </c>
      <c r="H310" s="257">
        <f t="shared" si="50"/>
        <v>13.386880856760374</v>
      </c>
      <c r="I310" s="259">
        <f>'норма времени'!D314</f>
        <v>150</v>
      </c>
      <c r="J310" s="257">
        <f t="shared" si="52"/>
        <v>2008.0321285140562</v>
      </c>
    </row>
    <row r="311" spans="1:10" ht="19.5" customHeight="1">
      <c r="A311" s="1314" t="s">
        <v>1254</v>
      </c>
      <c r="B311" s="288" t="str">
        <f>'[5]норма времени'!B135</f>
        <v xml:space="preserve">Определение мышьяка </v>
      </c>
      <c r="C311" s="258">
        <v>30000</v>
      </c>
      <c r="D311" s="258">
        <v>25000</v>
      </c>
      <c r="E311" s="258">
        <v>15000</v>
      </c>
      <c r="F311" s="433">
        <f t="shared" si="51"/>
        <v>70000</v>
      </c>
      <c r="G311" s="433">
        <f t="shared" si="53"/>
        <v>468.54082998661312</v>
      </c>
      <c r="H311" s="257">
        <f t="shared" si="50"/>
        <v>7.8090138331102183</v>
      </c>
      <c r="I311" s="259">
        <f>'норма времени'!D315</f>
        <v>140</v>
      </c>
      <c r="J311" s="257">
        <f t="shared" si="52"/>
        <v>1093.2619366354306</v>
      </c>
    </row>
    <row r="312" spans="1:10">
      <c r="A312" s="1314" t="s">
        <v>1256</v>
      </c>
      <c r="B312" s="288" t="str">
        <f>'[5]норма времени'!B136</f>
        <v xml:space="preserve">Определение ртути </v>
      </c>
      <c r="C312" s="258">
        <v>30000</v>
      </c>
      <c r="D312" s="258">
        <v>25000</v>
      </c>
      <c r="E312" s="258">
        <v>15000</v>
      </c>
      <c r="F312" s="433">
        <f t="shared" si="51"/>
        <v>70000</v>
      </c>
      <c r="G312" s="433">
        <f t="shared" si="53"/>
        <v>468.54082998661312</v>
      </c>
      <c r="H312" s="257">
        <f t="shared" si="50"/>
        <v>7.8090138331102183</v>
      </c>
      <c r="I312" s="259">
        <f>'норма времени'!D316</f>
        <v>140</v>
      </c>
      <c r="J312" s="257">
        <f t="shared" si="52"/>
        <v>1093.2619366354306</v>
      </c>
    </row>
    <row r="313" spans="1:10">
      <c r="A313" s="1314" t="s">
        <v>1258</v>
      </c>
      <c r="B313" s="288" t="str">
        <f>'[5]норма времени'!B137</f>
        <v>Определение микотоксинов афлатоксин В1</v>
      </c>
      <c r="C313" s="258">
        <v>30000</v>
      </c>
      <c r="D313" s="258">
        <v>25000</v>
      </c>
      <c r="E313" s="258">
        <v>15000</v>
      </c>
      <c r="F313" s="433">
        <f t="shared" si="51"/>
        <v>70000</v>
      </c>
      <c r="G313" s="433">
        <f t="shared" si="53"/>
        <v>468.54082998661312</v>
      </c>
      <c r="H313" s="257">
        <f t="shared" si="50"/>
        <v>7.8090138331102183</v>
      </c>
      <c r="I313" s="259">
        <f>'норма времени'!D317</f>
        <v>130</v>
      </c>
      <c r="J313" s="257">
        <f t="shared" si="52"/>
        <v>1015.1717983043284</v>
      </c>
    </row>
    <row r="314" spans="1:10">
      <c r="A314" s="1314" t="s">
        <v>1260</v>
      </c>
      <c r="B314" s="288" t="str">
        <f>'[5]норма времени'!B138</f>
        <v>Определение дезоксиниваленола</v>
      </c>
      <c r="C314" s="258">
        <v>30000</v>
      </c>
      <c r="D314" s="258">
        <v>25000</v>
      </c>
      <c r="E314" s="258">
        <v>15000</v>
      </c>
      <c r="F314" s="433">
        <f t="shared" si="51"/>
        <v>70000</v>
      </c>
      <c r="G314" s="433">
        <f t="shared" si="53"/>
        <v>468.54082998661312</v>
      </c>
      <c r="H314" s="257">
        <f t="shared" si="50"/>
        <v>7.8090138331102183</v>
      </c>
      <c r="I314" s="259">
        <f>'норма времени'!D318</f>
        <v>140</v>
      </c>
      <c r="J314" s="257">
        <f t="shared" si="52"/>
        <v>1093.2619366354306</v>
      </c>
    </row>
    <row r="315" spans="1:10">
      <c r="A315" s="1314" t="s">
        <v>1262</v>
      </c>
      <c r="B315" s="288" t="str">
        <f>'[5]норма времени'!B139</f>
        <v>Определение Т-2 токсина</v>
      </c>
      <c r="C315" s="258">
        <v>35000</v>
      </c>
      <c r="D315" s="258">
        <v>30000</v>
      </c>
      <c r="E315" s="258">
        <v>20000</v>
      </c>
      <c r="F315" s="433">
        <f t="shared" si="51"/>
        <v>85000</v>
      </c>
      <c r="G315" s="433">
        <f t="shared" si="53"/>
        <v>568.94243641231594</v>
      </c>
      <c r="H315" s="257">
        <f t="shared" si="50"/>
        <v>9.4823739402052656</v>
      </c>
      <c r="I315" s="259">
        <f>'норма времени'!D319</f>
        <v>210</v>
      </c>
      <c r="J315" s="257">
        <f t="shared" si="52"/>
        <v>1991.2985274431057</v>
      </c>
    </row>
    <row r="316" spans="1:10">
      <c r="A316" s="1314" t="s">
        <v>1264</v>
      </c>
      <c r="B316" s="288" t="str">
        <f>'[5]норма времени'!B140</f>
        <v>Определение зераленона</v>
      </c>
      <c r="C316" s="258">
        <v>45000</v>
      </c>
      <c r="D316" s="258">
        <v>30000</v>
      </c>
      <c r="E316" s="258">
        <v>20000</v>
      </c>
      <c r="F316" s="433">
        <f t="shared" si="51"/>
        <v>95000</v>
      </c>
      <c r="G316" s="433">
        <f t="shared" si="53"/>
        <v>635.87684069611782</v>
      </c>
      <c r="H316" s="257">
        <f t="shared" si="50"/>
        <v>10.597947344935298</v>
      </c>
      <c r="I316" s="259">
        <f>'норма времени'!D320</f>
        <v>110</v>
      </c>
      <c r="J316" s="257">
        <f t="shared" si="52"/>
        <v>1165.7742079428826</v>
      </c>
    </row>
    <row r="317" spans="1:10">
      <c r="A317" s="1314" t="s">
        <v>1266</v>
      </c>
      <c r="B317" s="288" t="str">
        <f>'[5]норма времени'!B141</f>
        <v xml:space="preserve">Определение нитрозамина  </v>
      </c>
      <c r="C317" s="258">
        <v>45000</v>
      </c>
      <c r="D317" s="258">
        <v>30000</v>
      </c>
      <c r="E317" s="258">
        <v>20000</v>
      </c>
      <c r="F317" s="433">
        <f t="shared" si="51"/>
        <v>95000</v>
      </c>
      <c r="G317" s="433">
        <f t="shared" si="53"/>
        <v>635.87684069611782</v>
      </c>
      <c r="H317" s="257">
        <f t="shared" si="50"/>
        <v>10.597947344935298</v>
      </c>
      <c r="I317" s="259">
        <f>'норма времени'!D321</f>
        <v>135</v>
      </c>
      <c r="J317" s="257">
        <f t="shared" si="52"/>
        <v>1430.7228915662652</v>
      </c>
    </row>
    <row r="318" spans="1:10">
      <c r="A318" s="1314" t="s">
        <v>1268</v>
      </c>
      <c r="B318" s="288" t="str">
        <f>'[5]норма времени'!B142</f>
        <v>развариваемость</v>
      </c>
      <c r="C318" s="258">
        <v>30000</v>
      </c>
      <c r="D318" s="258">
        <v>25000</v>
      </c>
      <c r="E318" s="258">
        <v>15000</v>
      </c>
      <c r="F318" s="433">
        <f t="shared" si="51"/>
        <v>70000</v>
      </c>
      <c r="G318" s="433">
        <f t="shared" si="53"/>
        <v>468.54082998661312</v>
      </c>
      <c r="H318" s="257">
        <f t="shared" si="50"/>
        <v>7.8090138331102183</v>
      </c>
      <c r="I318" s="259">
        <f>'норма времени'!D322</f>
        <v>80</v>
      </c>
      <c r="J318" s="257">
        <f t="shared" si="52"/>
        <v>624.72110664881745</v>
      </c>
    </row>
    <row r="319" spans="1:10">
      <c r="A319" s="1314" t="s">
        <v>1270</v>
      </c>
      <c r="B319" s="288" t="str">
        <f>'[5]норма времени'!B143</f>
        <v>зольность</v>
      </c>
      <c r="C319" s="258">
        <v>60000</v>
      </c>
      <c r="D319" s="258">
        <v>50000</v>
      </c>
      <c r="E319" s="258">
        <v>40350</v>
      </c>
      <c r="F319" s="433">
        <f t="shared" si="51"/>
        <v>150350</v>
      </c>
      <c r="G319" s="433">
        <f t="shared" si="53"/>
        <v>1006.3587684069612</v>
      </c>
      <c r="H319" s="257">
        <f t="shared" si="50"/>
        <v>16.77264614011602</v>
      </c>
      <c r="I319" s="259">
        <f>'норма времени'!D323</f>
        <v>80</v>
      </c>
      <c r="J319" s="257">
        <f t="shared" si="52"/>
        <v>1341.8116912092817</v>
      </c>
    </row>
    <row r="320" spans="1:10">
      <c r="A320" s="1314" t="s">
        <v>1272</v>
      </c>
      <c r="B320" s="288" t="str">
        <f>'[5]норма времени'!B144</f>
        <v>фумонизины В1,В2</v>
      </c>
      <c r="C320" s="258">
        <v>60000</v>
      </c>
      <c r="D320" s="258">
        <v>50000</v>
      </c>
      <c r="E320" s="258">
        <v>40350</v>
      </c>
      <c r="F320" s="433">
        <f t="shared" si="51"/>
        <v>150350</v>
      </c>
      <c r="G320" s="433">
        <f t="shared" si="53"/>
        <v>1006.3587684069612</v>
      </c>
      <c r="H320" s="257">
        <f t="shared" si="50"/>
        <v>16.77264614011602</v>
      </c>
      <c r="I320" s="259">
        <f>'норма времени'!D324</f>
        <v>140</v>
      </c>
      <c r="J320" s="257">
        <f t="shared" si="52"/>
        <v>2348.1704596162426</v>
      </c>
    </row>
    <row r="321" spans="1:10">
      <c r="A321" s="1314" t="s">
        <v>1274</v>
      </c>
      <c r="B321" s="288" t="str">
        <f>'[5]норма времени'!B145</f>
        <v>охратоксин А</v>
      </c>
      <c r="C321" s="258">
        <v>30000</v>
      </c>
      <c r="D321" s="258">
        <v>25000</v>
      </c>
      <c r="E321" s="258">
        <v>20000</v>
      </c>
      <c r="F321" s="433">
        <f t="shared" si="51"/>
        <v>75000</v>
      </c>
      <c r="G321" s="433">
        <f t="shared" si="53"/>
        <v>502.00803212851406</v>
      </c>
      <c r="H321" s="257">
        <f t="shared" si="50"/>
        <v>8.3668005354752335</v>
      </c>
      <c r="I321" s="259">
        <f>'норма времени'!D325</f>
        <v>85</v>
      </c>
      <c r="J321" s="257">
        <f t="shared" si="52"/>
        <v>711.17804551539484</v>
      </c>
    </row>
    <row r="322" spans="1:10" ht="14.25" customHeight="1">
      <c r="A322" s="1314" t="s">
        <v>1276</v>
      </c>
      <c r="B322" s="288" t="str">
        <f>'[5]норма времени'!B146</f>
        <v>йод (при йодировании)</v>
      </c>
      <c r="C322" s="258">
        <v>25000</v>
      </c>
      <c r="D322" s="258">
        <v>20000</v>
      </c>
      <c r="E322" s="258">
        <v>15000</v>
      </c>
      <c r="F322" s="433">
        <f t="shared" si="51"/>
        <v>60000</v>
      </c>
      <c r="G322" s="433">
        <f t="shared" si="53"/>
        <v>401.60642570281124</v>
      </c>
      <c r="H322" s="257">
        <f t="shared" si="50"/>
        <v>6.6934404283801872</v>
      </c>
      <c r="I322" s="259">
        <f>'норма времени'!D326</f>
        <v>90</v>
      </c>
      <c r="J322" s="257">
        <f t="shared" si="52"/>
        <v>602.40963855421683</v>
      </c>
    </row>
    <row r="323" spans="1:10">
      <c r="A323" s="1314" t="s">
        <v>1278</v>
      </c>
      <c r="B323" s="288" t="str">
        <f>'[5]норма времени'!B147</f>
        <v>сорная примесь</v>
      </c>
      <c r="C323" s="258">
        <v>35000</v>
      </c>
      <c r="D323" s="258">
        <v>30000</v>
      </c>
      <c r="E323" s="258">
        <v>25000</v>
      </c>
      <c r="F323" s="433">
        <f t="shared" si="51"/>
        <v>90000</v>
      </c>
      <c r="G323" s="433">
        <f t="shared" si="53"/>
        <v>602.40963855421683</v>
      </c>
      <c r="H323" s="257">
        <f t="shared" si="50"/>
        <v>10.04016064257028</v>
      </c>
      <c r="I323" s="259">
        <f>'норма времени'!D327</f>
        <v>50</v>
      </c>
      <c r="J323" s="257">
        <f t="shared" si="52"/>
        <v>502.008032128514</v>
      </c>
    </row>
    <row r="324" spans="1:10">
      <c r="A324" s="1314" t="s">
        <v>1280</v>
      </c>
      <c r="B324" s="288" t="str">
        <f>'[5]норма времени'!B148</f>
        <v>зараженность вредителями хлебных запасов</v>
      </c>
      <c r="C324" s="258">
        <v>40000</v>
      </c>
      <c r="D324" s="258">
        <v>30000</v>
      </c>
      <c r="E324" s="258">
        <v>25000</v>
      </c>
      <c r="F324" s="433">
        <f t="shared" si="51"/>
        <v>95000</v>
      </c>
      <c r="G324" s="433">
        <f t="shared" si="53"/>
        <v>635.87684069611782</v>
      </c>
      <c r="H324" s="257">
        <f t="shared" si="50"/>
        <v>10.597947344935298</v>
      </c>
      <c r="I324" s="259">
        <f>'норма времени'!D328</f>
        <v>60</v>
      </c>
      <c r="J324" s="257">
        <f t="shared" si="52"/>
        <v>635.87684069611782</v>
      </c>
    </row>
    <row r="325" spans="1:10">
      <c r="A325" s="1314" t="s">
        <v>1282</v>
      </c>
      <c r="B325" s="288" t="str">
        <f>'[5]норма времени'!B149</f>
        <v xml:space="preserve">бенз(а)пирен </v>
      </c>
      <c r="C325" s="258">
        <v>25000</v>
      </c>
      <c r="D325" s="258">
        <v>20000</v>
      </c>
      <c r="E325" s="258">
        <v>15000</v>
      </c>
      <c r="F325" s="433">
        <f t="shared" si="51"/>
        <v>60000</v>
      </c>
      <c r="G325" s="433">
        <f t="shared" si="53"/>
        <v>401.60642570281124</v>
      </c>
      <c r="H325" s="257">
        <f t="shared" si="50"/>
        <v>6.6934404283801872</v>
      </c>
      <c r="I325" s="259">
        <f>'норма времени'!D329</f>
        <v>85</v>
      </c>
      <c r="J325" s="257">
        <f t="shared" si="52"/>
        <v>568.94243641231594</v>
      </c>
    </row>
    <row r="326" spans="1:10">
      <c r="A326" s="1314" t="s">
        <v>1284</v>
      </c>
      <c r="B326" s="288" t="str">
        <f>'[5]норма времени'!B150</f>
        <v>олигосахара</v>
      </c>
      <c r="C326" s="258">
        <v>70000</v>
      </c>
      <c r="D326" s="258">
        <v>60000</v>
      </c>
      <c r="E326" s="258">
        <v>50000</v>
      </c>
      <c r="F326" s="433">
        <f t="shared" si="51"/>
        <v>180000</v>
      </c>
      <c r="G326" s="433">
        <f t="shared" si="53"/>
        <v>1204.8192771084337</v>
      </c>
      <c r="H326" s="257">
        <f t="shared" si="50"/>
        <v>20.08032128514056</v>
      </c>
      <c r="I326" s="259">
        <f>'норма времени'!D330</f>
        <v>85</v>
      </c>
      <c r="J326" s="257">
        <f t="shared" si="52"/>
        <v>1706.8273092369475</v>
      </c>
    </row>
    <row r="327" spans="1:10">
      <c r="A327" s="1314" t="s">
        <v>1286</v>
      </c>
      <c r="B327" s="288" t="str">
        <f>'[5]норма времени'!B151</f>
        <v>определение клейковины</v>
      </c>
      <c r="C327" s="258">
        <v>60000</v>
      </c>
      <c r="D327" s="258">
        <v>50000</v>
      </c>
      <c r="E327" s="258">
        <v>45000</v>
      </c>
      <c r="F327" s="433">
        <f t="shared" si="51"/>
        <v>155000</v>
      </c>
      <c r="G327" s="433">
        <f t="shared" si="53"/>
        <v>1037.4832663989291</v>
      </c>
      <c r="H327" s="257">
        <f t="shared" si="50"/>
        <v>17.291387773315485</v>
      </c>
      <c r="I327" s="259">
        <f>'норма времени'!D331</f>
        <v>80</v>
      </c>
      <c r="J327" s="257">
        <f t="shared" si="52"/>
        <v>1383.3110218652387</v>
      </c>
    </row>
    <row r="328" spans="1:10">
      <c r="A328" s="66" t="s">
        <v>1288</v>
      </c>
      <c r="B328" s="284" t="str">
        <f>'[5]норма времени'!B152</f>
        <v xml:space="preserve">Сахар и кондитерские изделия </v>
      </c>
      <c r="C328" s="870"/>
      <c r="D328" s="870"/>
      <c r="E328" s="870"/>
      <c r="F328" s="441"/>
      <c r="G328" s="441"/>
      <c r="H328" s="261"/>
      <c r="I328" s="1451"/>
      <c r="J328" s="261"/>
    </row>
    <row r="329" spans="1:10">
      <c r="A329" s="1314" t="s">
        <v>1290</v>
      </c>
      <c r="B329" s="288" t="str">
        <f>'[5]норма времени'!B153</f>
        <v xml:space="preserve"> Определение органолептических показателей</v>
      </c>
      <c r="C329" s="258">
        <v>40000</v>
      </c>
      <c r="D329" s="258">
        <v>30000</v>
      </c>
      <c r="E329" s="258">
        <v>20000</v>
      </c>
      <c r="F329" s="433">
        <f>C329+D329+E329</f>
        <v>90000</v>
      </c>
      <c r="G329" s="433">
        <f t="shared" si="53"/>
        <v>602.40963855421683</v>
      </c>
      <c r="H329" s="257">
        <f t="shared" ref="H329:H385" si="54">G329/60</f>
        <v>10.04016064257028</v>
      </c>
      <c r="I329" s="259">
        <f>'норма времени'!D333</f>
        <v>60</v>
      </c>
      <c r="J329" s="257">
        <f>H329*I329</f>
        <v>602.40963855421683</v>
      </c>
    </row>
    <row r="330" spans="1:10">
      <c r="A330" s="1314" t="s">
        <v>1291</v>
      </c>
      <c r="B330" s="288" t="str">
        <f>'[5]норма времени'!B154</f>
        <v xml:space="preserve"> Определение влаги  ускоренным методом</v>
      </c>
      <c r="C330" s="258">
        <v>60000</v>
      </c>
      <c r="D330" s="258">
        <v>50000</v>
      </c>
      <c r="E330" s="258">
        <v>40000</v>
      </c>
      <c r="F330" s="433">
        <f t="shared" ref="F330:F350" si="55">C330+D330+E330</f>
        <v>150000</v>
      </c>
      <c r="G330" s="433">
        <f t="shared" si="53"/>
        <v>1004.0160642570281</v>
      </c>
      <c r="H330" s="257">
        <f t="shared" si="54"/>
        <v>16.733601070950467</v>
      </c>
      <c r="I330" s="259">
        <f>'норма времени'!D334</f>
        <v>100</v>
      </c>
      <c r="J330" s="257">
        <f t="shared" ref="J330:J350" si="56">H330*I330</f>
        <v>1673.3601070950467</v>
      </c>
    </row>
    <row r="331" spans="1:10">
      <c r="A331" s="1314" t="s">
        <v>1292</v>
      </c>
      <c r="B331" s="288" t="str">
        <f>'[5]норма времени'!B155</f>
        <v xml:space="preserve"> Определение влаги  арбитражным методом</v>
      </c>
      <c r="C331" s="258">
        <v>60000</v>
      </c>
      <c r="D331" s="258">
        <v>50000</v>
      </c>
      <c r="E331" s="258">
        <v>40000</v>
      </c>
      <c r="F331" s="433">
        <f t="shared" si="55"/>
        <v>150000</v>
      </c>
      <c r="G331" s="433">
        <f t="shared" si="53"/>
        <v>1004.0160642570281</v>
      </c>
      <c r="H331" s="257">
        <f t="shared" si="54"/>
        <v>16.733601070950467</v>
      </c>
      <c r="I331" s="259">
        <f>'норма времени'!D335</f>
        <v>110</v>
      </c>
      <c r="J331" s="257">
        <f t="shared" si="56"/>
        <v>1840.6961178045515</v>
      </c>
    </row>
    <row r="332" spans="1:10" ht="30">
      <c r="A332" s="1314" t="s">
        <v>1293</v>
      </c>
      <c r="B332" s="288" t="str">
        <f>'[5]норма времени'!B156</f>
        <v>Определение кислотности и щелочноси титрометрическим методом:</v>
      </c>
      <c r="C332" s="258">
        <v>40000</v>
      </c>
      <c r="D332" s="258">
        <v>35000</v>
      </c>
      <c r="E332" s="258">
        <v>25000</v>
      </c>
      <c r="F332" s="433">
        <f t="shared" si="55"/>
        <v>100000</v>
      </c>
      <c r="G332" s="433">
        <f t="shared" si="53"/>
        <v>669.34404283801871</v>
      </c>
      <c r="H332" s="257">
        <f t="shared" si="54"/>
        <v>11.155734047300312</v>
      </c>
      <c r="I332" s="259">
        <f>'норма времени'!D336</f>
        <v>77</v>
      </c>
      <c r="J332" s="257">
        <f t="shared" si="56"/>
        <v>858.99152164212398</v>
      </c>
    </row>
    <row r="333" spans="1:10" ht="18.75" customHeight="1">
      <c r="A333" s="1314" t="s">
        <v>1295</v>
      </c>
      <c r="B333" s="288" t="str">
        <f>'[5]норма времени'!B157</f>
        <v xml:space="preserve"> Определение жира ( по Герберу)</v>
      </c>
      <c r="C333" s="258">
        <v>35000</v>
      </c>
      <c r="D333" s="258">
        <v>25000</v>
      </c>
      <c r="E333" s="258">
        <v>20000</v>
      </c>
      <c r="F333" s="433">
        <f t="shared" si="55"/>
        <v>80000</v>
      </c>
      <c r="G333" s="433">
        <f t="shared" si="53"/>
        <v>535.47523427041494</v>
      </c>
      <c r="H333" s="257">
        <f t="shared" si="54"/>
        <v>8.9245872378402495</v>
      </c>
      <c r="I333" s="259">
        <f>'норма времени'!D337</f>
        <v>110</v>
      </c>
      <c r="J333" s="257">
        <f t="shared" si="56"/>
        <v>981.70459616242749</v>
      </c>
    </row>
    <row r="334" spans="1:10">
      <c r="A334" s="1314" t="s">
        <v>1296</v>
      </c>
      <c r="B334" s="288" t="str">
        <f>'[5]норма времени'!B158</f>
        <v xml:space="preserve"> Определение жира (по Сокслету)</v>
      </c>
      <c r="C334" s="258">
        <v>35000</v>
      </c>
      <c r="D334" s="258">
        <v>25000</v>
      </c>
      <c r="E334" s="258">
        <v>20000</v>
      </c>
      <c r="F334" s="433">
        <f t="shared" si="55"/>
        <v>80000</v>
      </c>
      <c r="G334" s="433">
        <f t="shared" si="53"/>
        <v>535.47523427041494</v>
      </c>
      <c r="H334" s="257">
        <f t="shared" si="54"/>
        <v>8.9245872378402495</v>
      </c>
      <c r="I334" s="259">
        <f>'норма времени'!D338</f>
        <v>110</v>
      </c>
      <c r="J334" s="257">
        <f t="shared" si="56"/>
        <v>981.70459616242749</v>
      </c>
    </row>
    <row r="335" spans="1:10">
      <c r="A335" s="1314" t="s">
        <v>1297</v>
      </c>
      <c r="B335" s="288" t="str">
        <f>'[5]норма времени'!B159</f>
        <v>Определение сухих веществ</v>
      </c>
      <c r="C335" s="258">
        <v>60000</v>
      </c>
      <c r="D335" s="258">
        <v>50000</v>
      </c>
      <c r="E335" s="258">
        <v>40000</v>
      </c>
      <c r="F335" s="433">
        <f t="shared" si="55"/>
        <v>150000</v>
      </c>
      <c r="G335" s="433">
        <f t="shared" si="53"/>
        <v>1004.0160642570281</v>
      </c>
      <c r="H335" s="257">
        <f t="shared" si="54"/>
        <v>16.733601070950467</v>
      </c>
      <c r="I335" s="259">
        <f>'норма времени'!D339</f>
        <v>62</v>
      </c>
      <c r="J335" s="257">
        <f t="shared" si="56"/>
        <v>1037.4832663989289</v>
      </c>
    </row>
    <row r="336" spans="1:10">
      <c r="A336" s="1314" t="s">
        <v>1299</v>
      </c>
      <c r="B336" s="288" t="str">
        <f>'[5]норма времени'!B160</f>
        <v>Определение цветности</v>
      </c>
      <c r="C336" s="258">
        <v>60000</v>
      </c>
      <c r="D336" s="258">
        <v>50000</v>
      </c>
      <c r="E336" s="258">
        <v>40000</v>
      </c>
      <c r="F336" s="433">
        <f t="shared" si="55"/>
        <v>150000</v>
      </c>
      <c r="G336" s="433">
        <f t="shared" si="53"/>
        <v>1004.0160642570281</v>
      </c>
      <c r="H336" s="257">
        <f t="shared" si="54"/>
        <v>16.733601070950467</v>
      </c>
      <c r="I336" s="259">
        <f>'норма времени'!D340</f>
        <v>50</v>
      </c>
      <c r="J336" s="257">
        <f t="shared" si="56"/>
        <v>836.68005354752336</v>
      </c>
    </row>
    <row r="337" spans="1:10">
      <c r="A337" s="1314" t="s">
        <v>1301</v>
      </c>
      <c r="B337" s="288" t="str">
        <f>'[5]норма времени'!B161</f>
        <v xml:space="preserve"> Определение сахарозы </v>
      </c>
      <c r="C337" s="258">
        <v>25000</v>
      </c>
      <c r="D337" s="258">
        <v>20000</v>
      </c>
      <c r="E337" s="258">
        <v>15000</v>
      </c>
      <c r="F337" s="433">
        <f t="shared" si="55"/>
        <v>60000</v>
      </c>
      <c r="G337" s="433">
        <f t="shared" si="53"/>
        <v>401.60642570281124</v>
      </c>
      <c r="H337" s="257">
        <f t="shared" si="54"/>
        <v>6.6934404283801872</v>
      </c>
      <c r="I337" s="259">
        <f>'норма времени'!D341</f>
        <v>190</v>
      </c>
      <c r="J337" s="257">
        <f t="shared" si="56"/>
        <v>1271.7536813922356</v>
      </c>
    </row>
    <row r="338" spans="1:10" ht="30">
      <c r="A338" s="1314" t="s">
        <v>1303</v>
      </c>
      <c r="B338" s="288" t="str">
        <f>'[5]норма времени'!B162</f>
        <v>Определение массовой доли сахара  (фотометрическим методом)</v>
      </c>
      <c r="C338" s="258">
        <v>25000</v>
      </c>
      <c r="D338" s="258">
        <v>20000</v>
      </c>
      <c r="E338" s="258">
        <v>15000</v>
      </c>
      <c r="F338" s="433">
        <f t="shared" si="55"/>
        <v>60000</v>
      </c>
      <c r="G338" s="433">
        <f t="shared" si="53"/>
        <v>401.60642570281124</v>
      </c>
      <c r="H338" s="257">
        <f t="shared" si="54"/>
        <v>6.6934404283801872</v>
      </c>
      <c r="I338" s="259">
        <f>'норма времени'!D342</f>
        <v>150</v>
      </c>
      <c r="J338" s="257">
        <f t="shared" si="56"/>
        <v>1004.0160642570281</v>
      </c>
    </row>
    <row r="339" spans="1:10" ht="30">
      <c r="A339" s="1314" t="s">
        <v>1305</v>
      </c>
      <c r="B339" s="288" t="str">
        <f>'[5]норма времени'!B163</f>
        <v xml:space="preserve"> Определение массовой доли сахара (титрометрическим методом)</v>
      </c>
      <c r="C339" s="258">
        <v>40000</v>
      </c>
      <c r="D339" s="258">
        <v>30000</v>
      </c>
      <c r="E339" s="258">
        <v>20000</v>
      </c>
      <c r="F339" s="433">
        <f t="shared" si="55"/>
        <v>90000</v>
      </c>
      <c r="G339" s="433">
        <f t="shared" si="53"/>
        <v>602.40963855421683</v>
      </c>
      <c r="H339" s="257">
        <f t="shared" si="54"/>
        <v>10.04016064257028</v>
      </c>
      <c r="I339" s="259">
        <f>'норма времени'!D343</f>
        <v>70</v>
      </c>
      <c r="J339" s="257">
        <f t="shared" si="56"/>
        <v>702.81124497991959</v>
      </c>
    </row>
    <row r="340" spans="1:10">
      <c r="A340" s="1314" t="s">
        <v>1307</v>
      </c>
      <c r="B340" s="288" t="str">
        <f>'[5]норма времени'!B164</f>
        <v xml:space="preserve"> Определение золы </v>
      </c>
      <c r="C340" s="258">
        <v>60000</v>
      </c>
      <c r="D340" s="258">
        <v>50000</v>
      </c>
      <c r="E340" s="258">
        <v>40000</v>
      </c>
      <c r="F340" s="433">
        <f t="shared" si="55"/>
        <v>150000</v>
      </c>
      <c r="G340" s="433">
        <f t="shared" ref="G340:G396" si="57">F340/149.4</f>
        <v>1004.0160642570281</v>
      </c>
      <c r="H340" s="257">
        <f t="shared" si="54"/>
        <v>16.733601070950467</v>
      </c>
      <c r="I340" s="259">
        <f>'норма времени'!D344</f>
        <v>75</v>
      </c>
      <c r="J340" s="257">
        <f t="shared" si="56"/>
        <v>1255.0200803212849</v>
      </c>
    </row>
    <row r="341" spans="1:10">
      <c r="A341" s="1314" t="s">
        <v>1309</v>
      </c>
      <c r="B341" s="288" t="str">
        <f>'[5]норма времени'!B165</f>
        <v xml:space="preserve">Определение редуцирующих веществ </v>
      </c>
      <c r="C341" s="258">
        <v>25000</v>
      </c>
      <c r="D341" s="258">
        <v>20000</v>
      </c>
      <c r="E341" s="258">
        <v>15000</v>
      </c>
      <c r="F341" s="433">
        <f t="shared" si="55"/>
        <v>60000</v>
      </c>
      <c r="G341" s="433">
        <f t="shared" si="57"/>
        <v>401.60642570281124</v>
      </c>
      <c r="H341" s="257">
        <f t="shared" si="54"/>
        <v>6.6934404283801872</v>
      </c>
      <c r="I341" s="259">
        <f>'норма времени'!D345</f>
        <v>55</v>
      </c>
      <c r="J341" s="257">
        <f t="shared" si="56"/>
        <v>368.1392235609103</v>
      </c>
    </row>
    <row r="342" spans="1:10">
      <c r="A342" s="1314" t="s">
        <v>1311</v>
      </c>
      <c r="B342" s="288" t="str">
        <f>'[5]норма времени'!B166</f>
        <v xml:space="preserve">Определение массовой доли сернистой кислоты </v>
      </c>
      <c r="C342" s="258">
        <v>25000</v>
      </c>
      <c r="D342" s="258">
        <v>20000</v>
      </c>
      <c r="E342" s="258">
        <v>15000</v>
      </c>
      <c r="F342" s="433">
        <f t="shared" si="55"/>
        <v>60000</v>
      </c>
      <c r="G342" s="433">
        <f t="shared" si="57"/>
        <v>401.60642570281124</v>
      </c>
      <c r="H342" s="257">
        <f t="shared" si="54"/>
        <v>6.6934404283801872</v>
      </c>
      <c r="I342" s="259">
        <f>'норма времени'!D346</f>
        <v>40</v>
      </c>
      <c r="J342" s="257">
        <f t="shared" si="56"/>
        <v>267.73761713520747</v>
      </c>
    </row>
    <row r="343" spans="1:10">
      <c r="A343" s="1314" t="s">
        <v>1313</v>
      </c>
      <c r="B343" s="288" t="str">
        <f>'[5]норма времени'!B167</f>
        <v xml:space="preserve">Определение свинца </v>
      </c>
      <c r="C343" s="258">
        <v>40000</v>
      </c>
      <c r="D343" s="258">
        <v>30000</v>
      </c>
      <c r="E343" s="258">
        <v>20000</v>
      </c>
      <c r="F343" s="433">
        <f t="shared" si="55"/>
        <v>90000</v>
      </c>
      <c r="G343" s="433">
        <f t="shared" si="57"/>
        <v>602.40963855421683</v>
      </c>
      <c r="H343" s="257">
        <f t="shared" si="54"/>
        <v>10.04016064257028</v>
      </c>
      <c r="I343" s="259">
        <f>'норма времени'!D347</f>
        <v>200</v>
      </c>
      <c r="J343" s="257">
        <f t="shared" si="56"/>
        <v>2008.032128514056</v>
      </c>
    </row>
    <row r="344" spans="1:10" ht="17.25" customHeight="1">
      <c r="A344" s="1314" t="s">
        <v>1314</v>
      </c>
      <c r="B344" s="288" t="str">
        <f>'[5]норма времени'!B168</f>
        <v>Определение кадмия</v>
      </c>
      <c r="C344" s="258">
        <v>40000</v>
      </c>
      <c r="D344" s="258">
        <v>30000</v>
      </c>
      <c r="E344" s="258">
        <v>20000</v>
      </c>
      <c r="F344" s="433">
        <f t="shared" si="55"/>
        <v>90000</v>
      </c>
      <c r="G344" s="433">
        <f t="shared" si="57"/>
        <v>602.40963855421683</v>
      </c>
      <c r="H344" s="257">
        <f t="shared" si="54"/>
        <v>10.04016064257028</v>
      </c>
      <c r="I344" s="259">
        <f>'норма времени'!D348</f>
        <v>200</v>
      </c>
      <c r="J344" s="257">
        <f t="shared" si="56"/>
        <v>2008.032128514056</v>
      </c>
    </row>
    <row r="345" spans="1:10">
      <c r="A345" s="1314" t="s">
        <v>1315</v>
      </c>
      <c r="B345" s="288" t="str">
        <f>'[5]норма времени'!B169</f>
        <v>Определение мышьяка</v>
      </c>
      <c r="C345" s="258">
        <v>25000</v>
      </c>
      <c r="D345" s="258">
        <v>20000</v>
      </c>
      <c r="E345" s="258">
        <v>15000</v>
      </c>
      <c r="F345" s="433">
        <f t="shared" si="55"/>
        <v>60000</v>
      </c>
      <c r="G345" s="433">
        <f t="shared" si="57"/>
        <v>401.60642570281124</v>
      </c>
      <c r="H345" s="257">
        <f t="shared" si="54"/>
        <v>6.6934404283801872</v>
      </c>
      <c r="I345" s="259">
        <f>'норма времени'!D349</f>
        <v>140</v>
      </c>
      <c r="J345" s="257">
        <f t="shared" si="56"/>
        <v>937.08165997322624</v>
      </c>
    </row>
    <row r="346" spans="1:10">
      <c r="A346" s="1314" t="s">
        <v>1317</v>
      </c>
      <c r="B346" s="288" t="str">
        <f>'[5]норма времени'!B170</f>
        <v xml:space="preserve">Определение ртути </v>
      </c>
      <c r="C346" s="258">
        <v>50000</v>
      </c>
      <c r="D346" s="258">
        <v>40000</v>
      </c>
      <c r="E346" s="258">
        <v>30000</v>
      </c>
      <c r="F346" s="433">
        <f t="shared" si="55"/>
        <v>120000</v>
      </c>
      <c r="G346" s="433">
        <f t="shared" si="57"/>
        <v>803.21285140562247</v>
      </c>
      <c r="H346" s="257">
        <f t="shared" si="54"/>
        <v>13.386880856760374</v>
      </c>
      <c r="I346" s="259">
        <f>'норма времени'!D350</f>
        <v>170</v>
      </c>
      <c r="J346" s="257">
        <f t="shared" si="56"/>
        <v>2275.7697456492638</v>
      </c>
    </row>
    <row r="347" spans="1:10" ht="30">
      <c r="A347" s="1314" t="s">
        <v>1318</v>
      </c>
      <c r="B347" s="288" t="str">
        <f>'[5]норма времени'!B171</f>
        <v xml:space="preserve">Определение афлатоксин В1- для изделий содержащих орехи </v>
      </c>
      <c r="C347" s="258">
        <v>25000</v>
      </c>
      <c r="D347" s="258">
        <v>20000</v>
      </c>
      <c r="E347" s="258">
        <v>15000</v>
      </c>
      <c r="F347" s="433">
        <f t="shared" si="55"/>
        <v>60000</v>
      </c>
      <c r="G347" s="433">
        <f t="shared" si="57"/>
        <v>401.60642570281124</v>
      </c>
      <c r="H347" s="257">
        <f t="shared" si="54"/>
        <v>6.6934404283801872</v>
      </c>
      <c r="I347" s="259">
        <f>'норма времени'!D351</f>
        <v>145</v>
      </c>
      <c r="J347" s="257">
        <f t="shared" si="56"/>
        <v>970.54886211512712</v>
      </c>
    </row>
    <row r="348" spans="1:10">
      <c r="A348" s="1314" t="s">
        <v>1320</v>
      </c>
      <c r="B348" s="288" t="str">
        <f>'[5]норма времени'!B172</f>
        <v>Определение дезоксиниваленола</v>
      </c>
      <c r="C348" s="258">
        <v>25000</v>
      </c>
      <c r="D348" s="258">
        <v>20000</v>
      </c>
      <c r="E348" s="258">
        <v>15000</v>
      </c>
      <c r="F348" s="433">
        <f t="shared" si="55"/>
        <v>60000</v>
      </c>
      <c r="G348" s="433">
        <f t="shared" si="57"/>
        <v>401.60642570281124</v>
      </c>
      <c r="H348" s="257">
        <f t="shared" si="54"/>
        <v>6.6934404283801872</v>
      </c>
      <c r="I348" s="259">
        <f>'норма времени'!D352</f>
        <v>110</v>
      </c>
      <c r="J348" s="257">
        <f t="shared" si="56"/>
        <v>736.27844712182059</v>
      </c>
    </row>
    <row r="349" spans="1:10">
      <c r="A349" s="1314" t="s">
        <v>1321</v>
      </c>
      <c r="B349" s="288" t="str">
        <f>'[5]норма времени'!B173</f>
        <v xml:space="preserve">сорбиновая кислота </v>
      </c>
      <c r="C349" s="258">
        <v>25000</v>
      </c>
      <c r="D349" s="258">
        <v>20000</v>
      </c>
      <c r="E349" s="258">
        <v>15000</v>
      </c>
      <c r="F349" s="433">
        <f t="shared" si="55"/>
        <v>60000</v>
      </c>
      <c r="G349" s="433">
        <f t="shared" si="57"/>
        <v>401.60642570281124</v>
      </c>
      <c r="H349" s="257">
        <f t="shared" si="54"/>
        <v>6.6934404283801872</v>
      </c>
      <c r="I349" s="259">
        <f>'норма времени'!D353</f>
        <v>190</v>
      </c>
      <c r="J349" s="257">
        <f t="shared" si="56"/>
        <v>1271.7536813922356</v>
      </c>
    </row>
    <row r="350" spans="1:10">
      <c r="A350" s="1314" t="s">
        <v>1323</v>
      </c>
      <c r="B350" s="288" t="str">
        <f>'[5]норма времени'!B174</f>
        <v>намокаемость</v>
      </c>
      <c r="C350" s="258">
        <v>60000</v>
      </c>
      <c r="D350" s="258">
        <v>50000</v>
      </c>
      <c r="E350" s="258">
        <v>40000</v>
      </c>
      <c r="F350" s="433">
        <f t="shared" si="55"/>
        <v>150000</v>
      </c>
      <c r="G350" s="433">
        <f t="shared" si="57"/>
        <v>1004.0160642570281</v>
      </c>
      <c r="H350" s="257">
        <f t="shared" si="54"/>
        <v>16.733601070950467</v>
      </c>
      <c r="I350" s="259">
        <f>'норма времени'!D354</f>
        <v>60</v>
      </c>
      <c r="J350" s="257">
        <f t="shared" si="56"/>
        <v>1004.016064257028</v>
      </c>
    </row>
    <row r="351" spans="1:10">
      <c r="A351" s="66" t="s">
        <v>1325</v>
      </c>
      <c r="B351" s="284" t="str">
        <f>'[5]норма времени'!B182</f>
        <v>МЕД натуральный</v>
      </c>
      <c r="C351" s="870"/>
      <c r="D351" s="870"/>
      <c r="E351" s="870"/>
      <c r="F351" s="441"/>
      <c r="G351" s="441"/>
      <c r="H351" s="261"/>
      <c r="I351" s="1451"/>
      <c r="J351" s="261"/>
    </row>
    <row r="352" spans="1:10" ht="22.5" customHeight="1">
      <c r="A352" s="1314" t="s">
        <v>1327</v>
      </c>
      <c r="B352" s="288" t="str">
        <f>'[5]норма времени'!B183</f>
        <v xml:space="preserve"> Определение влаги  ускоренным методом</v>
      </c>
      <c r="C352" s="258">
        <v>50000</v>
      </c>
      <c r="D352" s="258">
        <v>40000</v>
      </c>
      <c r="E352" s="258">
        <v>30000</v>
      </c>
      <c r="F352" s="433">
        <f>C352+D352+E352</f>
        <v>120000</v>
      </c>
      <c r="G352" s="433">
        <f t="shared" si="57"/>
        <v>803.21285140562247</v>
      </c>
      <c r="H352" s="257">
        <f t="shared" si="54"/>
        <v>13.386880856760374</v>
      </c>
      <c r="I352" s="259">
        <f>'норма времени'!D356</f>
        <v>90</v>
      </c>
      <c r="J352" s="257">
        <f>H352*I352</f>
        <v>1204.8192771084337</v>
      </c>
    </row>
    <row r="353" spans="1:10" ht="18.75" customHeight="1">
      <c r="A353" s="1314" t="s">
        <v>1328</v>
      </c>
      <c r="B353" s="288" t="str">
        <f>'[5]норма времени'!B184</f>
        <v xml:space="preserve"> Определение влаги  арбитражным методом</v>
      </c>
      <c r="C353" s="258">
        <v>60000</v>
      </c>
      <c r="D353" s="258">
        <v>50000</v>
      </c>
      <c r="E353" s="258">
        <v>40000</v>
      </c>
      <c r="F353" s="433">
        <f t="shared" ref="F353:F365" si="58">C353+D353+E353</f>
        <v>150000</v>
      </c>
      <c r="G353" s="433">
        <f t="shared" si="57"/>
        <v>1004.0160642570281</v>
      </c>
      <c r="H353" s="257">
        <f t="shared" si="54"/>
        <v>16.733601070950467</v>
      </c>
      <c r="I353" s="259">
        <f>'норма времени'!D357</f>
        <v>110</v>
      </c>
      <c r="J353" s="257">
        <f t="shared" ref="J353:J365" si="59">H353*I353</f>
        <v>1840.6961178045515</v>
      </c>
    </row>
    <row r="354" spans="1:10" ht="21" customHeight="1">
      <c r="A354" s="1314" t="s">
        <v>1329</v>
      </c>
      <c r="B354" s="288" t="str">
        <f>'[5]норма времени'!B185</f>
        <v>Определение массовой доли редуцирующих веществ сахара и сахарозы</v>
      </c>
      <c r="C354" s="258">
        <v>40000</v>
      </c>
      <c r="D354" s="258">
        <v>30000</v>
      </c>
      <c r="E354" s="258">
        <v>20000</v>
      </c>
      <c r="F354" s="433">
        <f t="shared" si="58"/>
        <v>90000</v>
      </c>
      <c r="G354" s="433">
        <f t="shared" si="57"/>
        <v>602.40963855421683</v>
      </c>
      <c r="H354" s="257">
        <f t="shared" si="54"/>
        <v>10.04016064257028</v>
      </c>
      <c r="I354" s="259">
        <f>'норма времени'!D358</f>
        <v>50</v>
      </c>
      <c r="J354" s="257">
        <f t="shared" si="59"/>
        <v>502.008032128514</v>
      </c>
    </row>
    <row r="355" spans="1:10" ht="21" customHeight="1">
      <c r="A355" s="1314" t="s">
        <v>1331</v>
      </c>
      <c r="B355" s="288" t="str">
        <f>'[5]норма времени'!B186</f>
        <v xml:space="preserve"> Определение диастазного числа</v>
      </c>
      <c r="C355" s="258">
        <v>35000</v>
      </c>
      <c r="D355" s="258">
        <v>25000</v>
      </c>
      <c r="E355" s="258">
        <v>15000</v>
      </c>
      <c r="F355" s="433">
        <f t="shared" si="58"/>
        <v>75000</v>
      </c>
      <c r="G355" s="433">
        <f t="shared" si="57"/>
        <v>502.00803212851406</v>
      </c>
      <c r="H355" s="257">
        <f t="shared" si="54"/>
        <v>8.3668005354752335</v>
      </c>
      <c r="I355" s="259">
        <f>'норма времени'!D359</f>
        <v>50</v>
      </c>
      <c r="J355" s="257">
        <f t="shared" si="59"/>
        <v>418.34002677376168</v>
      </c>
    </row>
    <row r="356" spans="1:10" ht="21" customHeight="1">
      <c r="A356" s="1314" t="s">
        <v>1333</v>
      </c>
      <c r="B356" s="288" t="str">
        <f>'[5]норма времени'!B187</f>
        <v>Определение механических примесей</v>
      </c>
      <c r="C356" s="258">
        <v>35000</v>
      </c>
      <c r="D356" s="258">
        <v>25000</v>
      </c>
      <c r="E356" s="258">
        <v>15000</v>
      </c>
      <c r="F356" s="433">
        <f t="shared" si="58"/>
        <v>75000</v>
      </c>
      <c r="G356" s="433">
        <f t="shared" si="57"/>
        <v>502.00803212851406</v>
      </c>
      <c r="H356" s="257">
        <f t="shared" si="54"/>
        <v>8.3668005354752335</v>
      </c>
      <c r="I356" s="259">
        <f>'норма времени'!D360</f>
        <v>40</v>
      </c>
      <c r="J356" s="257">
        <f t="shared" si="59"/>
        <v>334.67202141900935</v>
      </c>
    </row>
    <row r="357" spans="1:10" ht="18" customHeight="1">
      <c r="A357" s="1314" t="s">
        <v>1335</v>
      </c>
      <c r="B357" s="288" t="str">
        <f>'[5]норма времени'!B188</f>
        <v>Определение общей кислотности</v>
      </c>
      <c r="C357" s="258">
        <v>30000</v>
      </c>
      <c r="D357" s="258"/>
      <c r="E357" s="258"/>
      <c r="F357" s="433">
        <f t="shared" si="58"/>
        <v>30000</v>
      </c>
      <c r="G357" s="433">
        <f t="shared" si="57"/>
        <v>200.80321285140562</v>
      </c>
      <c r="H357" s="257">
        <f t="shared" si="54"/>
        <v>3.3467202141900936</v>
      </c>
      <c r="I357" s="259">
        <f>'норма времени'!D361</f>
        <v>50</v>
      </c>
      <c r="J357" s="257">
        <f t="shared" si="59"/>
        <v>167.33601070950468</v>
      </c>
    </row>
    <row r="358" spans="1:10" ht="16.5" customHeight="1">
      <c r="A358" s="1314" t="s">
        <v>1337</v>
      </c>
      <c r="B358" s="288" t="str">
        <f>'[5]норма времени'!B189</f>
        <v>Определение оксиметилфурфурола</v>
      </c>
      <c r="C358" s="258">
        <v>30000</v>
      </c>
      <c r="D358" s="258">
        <v>20000</v>
      </c>
      <c r="E358" s="258">
        <v>15000</v>
      </c>
      <c r="F358" s="433">
        <f t="shared" si="58"/>
        <v>65000</v>
      </c>
      <c r="G358" s="433">
        <f t="shared" si="57"/>
        <v>435.07362784471218</v>
      </c>
      <c r="H358" s="257">
        <f t="shared" si="54"/>
        <v>7.2512271307452032</v>
      </c>
      <c r="I358" s="259">
        <f>'норма времени'!D362</f>
        <v>85</v>
      </c>
      <c r="J358" s="257">
        <f t="shared" si="59"/>
        <v>616.35430611334232</v>
      </c>
    </row>
    <row r="359" spans="1:10" ht="21" customHeight="1">
      <c r="A359" s="1314" t="s">
        <v>1339</v>
      </c>
      <c r="B359" s="288" t="str">
        <f>'[5]норма времени'!B190</f>
        <v xml:space="preserve">Определение свинца </v>
      </c>
      <c r="C359" s="258">
        <v>55000</v>
      </c>
      <c r="D359" s="258">
        <v>50000</v>
      </c>
      <c r="E359" s="258">
        <v>45750</v>
      </c>
      <c r="F359" s="433">
        <f t="shared" si="58"/>
        <v>150750</v>
      </c>
      <c r="G359" s="433">
        <f t="shared" si="57"/>
        <v>1009.0361445783133</v>
      </c>
      <c r="H359" s="257">
        <f t="shared" si="54"/>
        <v>16.817269076305219</v>
      </c>
      <c r="I359" s="259">
        <f>'норма времени'!D363</f>
        <v>200</v>
      </c>
      <c r="J359" s="257">
        <f t="shared" si="59"/>
        <v>3363.4538152610439</v>
      </c>
    </row>
    <row r="360" spans="1:10" ht="16.5" customHeight="1">
      <c r="A360" s="1314" t="s">
        <v>1340</v>
      </c>
      <c r="B360" s="288" t="str">
        <f>'[5]норма времени'!B191</f>
        <v>Определение кадмия</v>
      </c>
      <c r="C360" s="258">
        <v>55000</v>
      </c>
      <c r="D360" s="258">
        <v>50000</v>
      </c>
      <c r="E360" s="258">
        <v>45750</v>
      </c>
      <c r="F360" s="433">
        <f t="shared" si="58"/>
        <v>150750</v>
      </c>
      <c r="G360" s="433">
        <f t="shared" si="57"/>
        <v>1009.0361445783133</v>
      </c>
      <c r="H360" s="257">
        <f t="shared" si="54"/>
        <v>16.817269076305219</v>
      </c>
      <c r="I360" s="259">
        <f>'норма времени'!D364</f>
        <v>200</v>
      </c>
      <c r="J360" s="257">
        <f t="shared" si="59"/>
        <v>3363.4538152610439</v>
      </c>
    </row>
    <row r="361" spans="1:10" ht="21" customHeight="1">
      <c r="A361" s="1314" t="s">
        <v>1341</v>
      </c>
      <c r="B361" s="288" t="str">
        <f>'[5]норма времени'!B192</f>
        <v>Определение мышьяка</v>
      </c>
      <c r="C361" s="258">
        <v>30000</v>
      </c>
      <c r="D361" s="258">
        <v>20000</v>
      </c>
      <c r="E361" s="258">
        <v>15000</v>
      </c>
      <c r="F361" s="433">
        <f t="shared" si="58"/>
        <v>65000</v>
      </c>
      <c r="G361" s="433">
        <f t="shared" si="57"/>
        <v>435.07362784471218</v>
      </c>
      <c r="H361" s="257">
        <f t="shared" si="54"/>
        <v>7.2512271307452032</v>
      </c>
      <c r="I361" s="259">
        <f>'норма времени'!D365</f>
        <v>120</v>
      </c>
      <c r="J361" s="257">
        <f t="shared" si="59"/>
        <v>870.14725568942436</v>
      </c>
    </row>
    <row r="362" spans="1:10" ht="22.5" customHeight="1">
      <c r="A362" s="1314" t="s">
        <v>1342</v>
      </c>
      <c r="B362" s="288" t="str">
        <f>'[5]норма времени'!B193</f>
        <v>Органолептические показатели</v>
      </c>
      <c r="C362" s="258">
        <v>35000</v>
      </c>
      <c r="D362" s="258">
        <v>25000</v>
      </c>
      <c r="E362" s="258">
        <v>15000</v>
      </c>
      <c r="F362" s="433">
        <f t="shared" si="58"/>
        <v>75000</v>
      </c>
      <c r="G362" s="433">
        <f t="shared" si="57"/>
        <v>502.00803212851406</v>
      </c>
      <c r="H362" s="257">
        <f t="shared" si="54"/>
        <v>8.3668005354752335</v>
      </c>
      <c r="I362" s="259">
        <f>'норма времени'!D366</f>
        <v>55</v>
      </c>
      <c r="J362" s="257">
        <f t="shared" si="59"/>
        <v>460.17402945113787</v>
      </c>
    </row>
    <row r="363" spans="1:10" ht="21" customHeight="1">
      <c r="A363" s="1314" t="s">
        <v>1344</v>
      </c>
      <c r="B363" s="288" t="str">
        <f>'[5]норма времени'!B194</f>
        <v>Признаки брожения</v>
      </c>
      <c r="C363" s="258">
        <v>60000</v>
      </c>
      <c r="D363" s="258">
        <v>50000</v>
      </c>
      <c r="E363" s="258">
        <v>40000</v>
      </c>
      <c r="F363" s="433">
        <f t="shared" si="58"/>
        <v>150000</v>
      </c>
      <c r="G363" s="433">
        <f t="shared" si="57"/>
        <v>1004.0160642570281</v>
      </c>
      <c r="H363" s="257">
        <f t="shared" si="54"/>
        <v>16.733601070950467</v>
      </c>
      <c r="I363" s="259">
        <f>'норма времени'!D367</f>
        <v>55</v>
      </c>
      <c r="J363" s="257">
        <f t="shared" si="59"/>
        <v>920.34805890227574</v>
      </c>
    </row>
    <row r="364" spans="1:10" ht="21.75" customHeight="1">
      <c r="A364" s="1314" t="s">
        <v>1346</v>
      </c>
      <c r="B364" s="288" t="str">
        <f>'[5]норма времени'!B195</f>
        <v>Наличие пыльцевых зерен</v>
      </c>
      <c r="C364" s="258">
        <v>60000</v>
      </c>
      <c r="D364" s="258">
        <v>50000</v>
      </c>
      <c r="E364" s="258">
        <v>40000</v>
      </c>
      <c r="F364" s="433">
        <f t="shared" si="58"/>
        <v>150000</v>
      </c>
      <c r="G364" s="433">
        <f t="shared" si="57"/>
        <v>1004.0160642570281</v>
      </c>
      <c r="H364" s="257">
        <f t="shared" si="54"/>
        <v>16.733601070950467</v>
      </c>
      <c r="I364" s="259">
        <f>'норма времени'!D368</f>
        <v>55</v>
      </c>
      <c r="J364" s="257">
        <f t="shared" si="59"/>
        <v>920.34805890227574</v>
      </c>
    </row>
    <row r="365" spans="1:10" ht="27.75" customHeight="1">
      <c r="A365" s="1314" t="s">
        <v>1348</v>
      </c>
      <c r="B365" s="288" t="str">
        <f>'[5]норма времени'!B196</f>
        <v>определение массовой доли воды</v>
      </c>
      <c r="C365" s="258">
        <v>60000</v>
      </c>
      <c r="D365" s="258">
        <v>50000</v>
      </c>
      <c r="E365" s="258">
        <v>40000</v>
      </c>
      <c r="F365" s="433">
        <f t="shared" si="58"/>
        <v>150000</v>
      </c>
      <c r="G365" s="433">
        <f t="shared" si="57"/>
        <v>1004.0160642570281</v>
      </c>
      <c r="H365" s="257">
        <f t="shared" si="54"/>
        <v>16.733601070950467</v>
      </c>
      <c r="I365" s="259">
        <f>'норма времени'!D369</f>
        <v>55</v>
      </c>
      <c r="J365" s="257">
        <f t="shared" si="59"/>
        <v>920.34805890227574</v>
      </c>
    </row>
    <row r="366" spans="1:10" ht="21" customHeight="1">
      <c r="A366" s="66" t="s">
        <v>1350</v>
      </c>
      <c r="B366" s="284" t="str">
        <f>'[5]норма времени'!B197</f>
        <v xml:space="preserve"> Плодоовощная продукция, консервы овощные, фруктовые, ягодные и грибные</v>
      </c>
      <c r="C366" s="870"/>
      <c r="D366" s="870"/>
      <c r="E366" s="870"/>
      <c r="F366" s="441"/>
      <c r="G366" s="441"/>
      <c r="H366" s="261"/>
      <c r="I366" s="1451"/>
      <c r="J366" s="261"/>
    </row>
    <row r="367" spans="1:10">
      <c r="A367" s="1314" t="s">
        <v>1352</v>
      </c>
      <c r="B367" s="288" t="str">
        <f>'[5]норма времени'!B198</f>
        <v xml:space="preserve"> Определение органолептических показателей</v>
      </c>
      <c r="C367" s="258">
        <v>50000</v>
      </c>
      <c r="D367" s="258">
        <v>40000</v>
      </c>
      <c r="E367" s="258">
        <v>30000</v>
      </c>
      <c r="F367" s="433">
        <f>C367+D367+E367</f>
        <v>120000</v>
      </c>
      <c r="G367" s="433">
        <f t="shared" si="57"/>
        <v>803.21285140562247</v>
      </c>
      <c r="H367" s="257">
        <f t="shared" si="54"/>
        <v>13.386880856760374</v>
      </c>
      <c r="I367" s="259">
        <f>'норма времени'!D371</f>
        <v>45</v>
      </c>
      <c r="J367" s="257">
        <f>H367*I367</f>
        <v>602.40963855421683</v>
      </c>
    </row>
    <row r="368" spans="1:10">
      <c r="A368" s="1314" t="s">
        <v>1353</v>
      </c>
      <c r="B368" s="288" t="str">
        <f>'[5]норма времени'!B199</f>
        <v xml:space="preserve"> Определение влаги  ускоренным методом</v>
      </c>
      <c r="C368" s="258">
        <v>50000</v>
      </c>
      <c r="D368" s="258">
        <v>40000</v>
      </c>
      <c r="E368" s="258">
        <v>30000</v>
      </c>
      <c r="F368" s="433">
        <f t="shared" ref="F368:F431" si="60">C368+D368+E368</f>
        <v>120000</v>
      </c>
      <c r="G368" s="433">
        <f t="shared" si="57"/>
        <v>803.21285140562247</v>
      </c>
      <c r="H368" s="257">
        <f t="shared" si="54"/>
        <v>13.386880856760374</v>
      </c>
      <c r="I368" s="259">
        <f>'норма времени'!D372</f>
        <v>90</v>
      </c>
      <c r="J368" s="257">
        <f t="shared" ref="J368:J431" si="61">H368*I368</f>
        <v>1204.8192771084337</v>
      </c>
    </row>
    <row r="369" spans="1:10">
      <c r="A369" s="1314" t="s">
        <v>1354</v>
      </c>
      <c r="B369" s="288" t="str">
        <f>'[5]норма времени'!B200</f>
        <v xml:space="preserve"> Определение влаги  арбитражным методом</v>
      </c>
      <c r="C369" s="258">
        <v>50000</v>
      </c>
      <c r="D369" s="258">
        <v>40000</v>
      </c>
      <c r="E369" s="258">
        <v>30000</v>
      </c>
      <c r="F369" s="433">
        <f t="shared" si="60"/>
        <v>120000</v>
      </c>
      <c r="G369" s="433">
        <f t="shared" si="57"/>
        <v>803.21285140562247</v>
      </c>
      <c r="H369" s="257">
        <f t="shared" si="54"/>
        <v>13.386880856760374</v>
      </c>
      <c r="I369" s="259">
        <f>'норма времени'!D373</f>
        <v>110</v>
      </c>
      <c r="J369" s="257">
        <f t="shared" si="61"/>
        <v>1472.5568942436412</v>
      </c>
    </row>
    <row r="370" spans="1:10">
      <c r="A370" s="1314" t="s">
        <v>1355</v>
      </c>
      <c r="B370" s="288" t="str">
        <f>'[5]норма времени'!B201</f>
        <v xml:space="preserve"> Определение титруемой кислотности  </v>
      </c>
      <c r="C370" s="258">
        <v>30000</v>
      </c>
      <c r="D370" s="258">
        <v>20000</v>
      </c>
      <c r="E370" s="258">
        <v>15000</v>
      </c>
      <c r="F370" s="433">
        <f t="shared" si="60"/>
        <v>65000</v>
      </c>
      <c r="G370" s="433">
        <f t="shared" si="57"/>
        <v>435.07362784471218</v>
      </c>
      <c r="H370" s="257">
        <f t="shared" si="54"/>
        <v>7.2512271307452032</v>
      </c>
      <c r="I370" s="259">
        <f>'норма времени'!D374</f>
        <v>50</v>
      </c>
      <c r="J370" s="257">
        <f t="shared" si="61"/>
        <v>362.56135653726017</v>
      </c>
    </row>
    <row r="371" spans="1:10">
      <c r="A371" s="1314" t="s">
        <v>1357</v>
      </c>
      <c r="B371" s="288" t="str">
        <f>'[5]норма времени'!B202</f>
        <v xml:space="preserve"> Определение жира ( по Герберу)</v>
      </c>
      <c r="C371" s="258">
        <v>40000</v>
      </c>
      <c r="D371" s="258">
        <v>30000</v>
      </c>
      <c r="E371" s="258">
        <v>25000</v>
      </c>
      <c r="F371" s="433">
        <f t="shared" si="60"/>
        <v>95000</v>
      </c>
      <c r="G371" s="433">
        <f t="shared" si="57"/>
        <v>635.87684069611782</v>
      </c>
      <c r="H371" s="257">
        <f t="shared" si="54"/>
        <v>10.597947344935298</v>
      </c>
      <c r="I371" s="259">
        <f>'норма времени'!D375</f>
        <v>110</v>
      </c>
      <c r="J371" s="257">
        <f t="shared" si="61"/>
        <v>1165.7742079428826</v>
      </c>
    </row>
    <row r="372" spans="1:10">
      <c r="A372" s="1314" t="s">
        <v>1358</v>
      </c>
      <c r="B372" s="288" t="str">
        <f>'[5]норма времени'!B203</f>
        <v xml:space="preserve"> Определение жира (по Сокслету)</v>
      </c>
      <c r="C372" s="258">
        <v>25000</v>
      </c>
      <c r="D372" s="258">
        <v>15000</v>
      </c>
      <c r="E372" s="258">
        <v>10000</v>
      </c>
      <c r="F372" s="433">
        <f t="shared" si="60"/>
        <v>50000</v>
      </c>
      <c r="G372" s="433">
        <f t="shared" si="57"/>
        <v>334.67202141900935</v>
      </c>
      <c r="H372" s="257">
        <f t="shared" si="54"/>
        <v>5.577867023650156</v>
      </c>
      <c r="I372" s="259">
        <f>'норма времени'!D376</f>
        <v>100</v>
      </c>
      <c r="J372" s="257">
        <f t="shared" si="61"/>
        <v>557.78670236501557</v>
      </c>
    </row>
    <row r="373" spans="1:10">
      <c r="A373" s="1314" t="s">
        <v>1359</v>
      </c>
      <c r="B373" s="288" t="str">
        <f>'[5]норма времени'!B204</f>
        <v>Определение сухих веществ</v>
      </c>
      <c r="C373" s="258">
        <v>50000</v>
      </c>
      <c r="D373" s="258">
        <v>40000</v>
      </c>
      <c r="E373" s="258">
        <v>30000</v>
      </c>
      <c r="F373" s="433">
        <f t="shared" si="60"/>
        <v>120000</v>
      </c>
      <c r="G373" s="433">
        <f t="shared" si="57"/>
        <v>803.21285140562247</v>
      </c>
      <c r="H373" s="257">
        <f t="shared" si="54"/>
        <v>13.386880856760374</v>
      </c>
      <c r="I373" s="259">
        <f>'норма времени'!D377</f>
        <v>60</v>
      </c>
      <c r="J373" s="257">
        <f t="shared" si="61"/>
        <v>803.21285140562247</v>
      </c>
    </row>
    <row r="374" spans="1:10">
      <c r="A374" s="1314" t="s">
        <v>1360</v>
      </c>
      <c r="B374" s="288" t="str">
        <f>'[5]норма времени'!B205</f>
        <v xml:space="preserve">Определение  массовой доли хлоридов </v>
      </c>
      <c r="C374" s="258">
        <v>25000</v>
      </c>
      <c r="D374" s="258">
        <v>15000</v>
      </c>
      <c r="E374" s="258">
        <v>10000</v>
      </c>
      <c r="F374" s="433">
        <f t="shared" si="60"/>
        <v>50000</v>
      </c>
      <c r="G374" s="433">
        <f t="shared" si="57"/>
        <v>334.67202141900935</v>
      </c>
      <c r="H374" s="257">
        <f t="shared" si="54"/>
        <v>5.577867023650156</v>
      </c>
      <c r="I374" s="259">
        <f>'норма времени'!D378</f>
        <v>160</v>
      </c>
      <c r="J374" s="257">
        <f t="shared" si="61"/>
        <v>892.45872378402498</v>
      </c>
    </row>
    <row r="375" spans="1:10" ht="30">
      <c r="A375" s="1314" t="s">
        <v>1362</v>
      </c>
      <c r="B375" s="288" t="str">
        <f>'[5]норма времени'!B206</f>
        <v>Определение массовой доли сахара (фотометрическим методом)</v>
      </c>
      <c r="C375" s="258">
        <v>25000</v>
      </c>
      <c r="D375" s="258">
        <v>15000</v>
      </c>
      <c r="E375" s="258">
        <v>10000</v>
      </c>
      <c r="F375" s="433">
        <f t="shared" si="60"/>
        <v>50000</v>
      </c>
      <c r="G375" s="433">
        <f t="shared" si="57"/>
        <v>334.67202141900935</v>
      </c>
      <c r="H375" s="257">
        <f t="shared" si="54"/>
        <v>5.577867023650156</v>
      </c>
      <c r="I375" s="259">
        <f>'норма времени'!D379</f>
        <v>180</v>
      </c>
      <c r="J375" s="257">
        <f t="shared" si="61"/>
        <v>1004.0160642570281</v>
      </c>
    </row>
    <row r="376" spans="1:10" ht="30">
      <c r="A376" s="1314" t="s">
        <v>1363</v>
      </c>
      <c r="B376" s="288" t="str">
        <f>'[5]норма времени'!B207</f>
        <v>Определение  массовой доли сахара (титрометрическим методом)</v>
      </c>
      <c r="C376" s="258">
        <v>50000</v>
      </c>
      <c r="D376" s="258">
        <v>40000</v>
      </c>
      <c r="E376" s="258">
        <v>30000</v>
      </c>
      <c r="F376" s="433">
        <f t="shared" si="60"/>
        <v>120000</v>
      </c>
      <c r="G376" s="433">
        <f t="shared" si="57"/>
        <v>803.21285140562247</v>
      </c>
      <c r="H376" s="257">
        <f t="shared" si="54"/>
        <v>13.386880856760374</v>
      </c>
      <c r="I376" s="259">
        <f>'норма времени'!D380</f>
        <v>65</v>
      </c>
      <c r="J376" s="257">
        <f t="shared" si="61"/>
        <v>870.14725568942436</v>
      </c>
    </row>
    <row r="377" spans="1:10">
      <c r="A377" s="1314" t="s">
        <v>1365</v>
      </c>
      <c r="B377" s="288" t="str">
        <f>'[5]норма времени'!B208</f>
        <v xml:space="preserve">Определение  свинца </v>
      </c>
      <c r="C377" s="258">
        <v>60000</v>
      </c>
      <c r="D377" s="258">
        <v>55000</v>
      </c>
      <c r="E377" s="258">
        <v>40000</v>
      </c>
      <c r="F377" s="433">
        <f t="shared" si="60"/>
        <v>155000</v>
      </c>
      <c r="G377" s="433">
        <f t="shared" si="57"/>
        <v>1037.4832663989291</v>
      </c>
      <c r="H377" s="257">
        <f t="shared" si="54"/>
        <v>17.291387773315485</v>
      </c>
      <c r="I377" s="259">
        <f>'норма времени'!D381</f>
        <v>200</v>
      </c>
      <c r="J377" s="257">
        <f t="shared" si="61"/>
        <v>3458.2775546630969</v>
      </c>
    </row>
    <row r="378" spans="1:10">
      <c r="A378" s="1314" t="s">
        <v>1367</v>
      </c>
      <c r="B378" s="288" t="str">
        <f>'[5]норма времени'!B209</f>
        <v>Определение кадмия</v>
      </c>
      <c r="C378" s="258">
        <v>65000</v>
      </c>
      <c r="D378" s="258">
        <v>55000</v>
      </c>
      <c r="E378" s="258">
        <v>40000</v>
      </c>
      <c r="F378" s="433">
        <f t="shared" si="60"/>
        <v>160000</v>
      </c>
      <c r="G378" s="433">
        <f t="shared" si="57"/>
        <v>1070.9504685408299</v>
      </c>
      <c r="H378" s="257">
        <f t="shared" si="54"/>
        <v>17.849174475680499</v>
      </c>
      <c r="I378" s="259">
        <f>'норма времени'!D382</f>
        <v>200</v>
      </c>
      <c r="J378" s="257">
        <f t="shared" si="61"/>
        <v>3569.8348951360999</v>
      </c>
    </row>
    <row r="379" spans="1:10">
      <c r="A379" s="1314" t="s">
        <v>1368</v>
      </c>
      <c r="B379" s="288" t="str">
        <f>'[5]норма времени'!B210</f>
        <v xml:space="preserve"> Определение мышьяка </v>
      </c>
      <c r="C379" s="258">
        <v>25000</v>
      </c>
      <c r="D379" s="258">
        <v>15000</v>
      </c>
      <c r="E379" s="258">
        <v>10000</v>
      </c>
      <c r="F379" s="433">
        <f t="shared" si="60"/>
        <v>50000</v>
      </c>
      <c r="G379" s="433">
        <f t="shared" si="57"/>
        <v>334.67202141900935</v>
      </c>
      <c r="H379" s="257">
        <f t="shared" si="54"/>
        <v>5.577867023650156</v>
      </c>
      <c r="I379" s="259">
        <f>'норма времени'!D383</f>
        <v>170</v>
      </c>
      <c r="J379" s="257">
        <f t="shared" si="61"/>
        <v>948.23739402052649</v>
      </c>
    </row>
    <row r="380" spans="1:10">
      <c r="A380" s="1314" t="s">
        <v>1370</v>
      </c>
      <c r="B380" s="288" t="str">
        <f>'[5]норма времени'!B211</f>
        <v>Определение  ртути</v>
      </c>
      <c r="C380" s="258">
        <v>45000</v>
      </c>
      <c r="D380" s="258">
        <v>30000</v>
      </c>
      <c r="E380" s="258">
        <v>25000</v>
      </c>
      <c r="F380" s="433">
        <f t="shared" si="60"/>
        <v>100000</v>
      </c>
      <c r="G380" s="433">
        <f t="shared" si="57"/>
        <v>669.34404283801871</v>
      </c>
      <c r="H380" s="257">
        <f t="shared" si="54"/>
        <v>11.155734047300312</v>
      </c>
      <c r="I380" s="259">
        <f>'норма времени'!D384</f>
        <v>170</v>
      </c>
      <c r="J380" s="257">
        <f t="shared" si="61"/>
        <v>1896.474788041053</v>
      </c>
    </row>
    <row r="381" spans="1:10">
      <c r="A381" s="1314" t="s">
        <v>1372</v>
      </c>
      <c r="B381" s="288" t="str">
        <f>'[5]норма времени'!B212</f>
        <v>Определение патулина</v>
      </c>
      <c r="C381" s="258">
        <v>25000</v>
      </c>
      <c r="D381" s="258">
        <v>15000</v>
      </c>
      <c r="E381" s="258">
        <v>10000</v>
      </c>
      <c r="F381" s="433">
        <f t="shared" si="60"/>
        <v>50000</v>
      </c>
      <c r="G381" s="433">
        <f t="shared" si="57"/>
        <v>334.67202141900935</v>
      </c>
      <c r="H381" s="257">
        <f t="shared" si="54"/>
        <v>5.577867023650156</v>
      </c>
      <c r="I381" s="259">
        <f>'норма времени'!D385</f>
        <v>140</v>
      </c>
      <c r="J381" s="257">
        <f t="shared" si="61"/>
        <v>780.90138331102185</v>
      </c>
    </row>
    <row r="382" spans="1:10" ht="30">
      <c r="A382" s="1314" t="s">
        <v>1374</v>
      </c>
      <c r="B382" s="288" t="str">
        <f>'[5]норма времени'!B213</f>
        <v xml:space="preserve">Определение олова (для консервов в сборной жестяной таре) </v>
      </c>
      <c r="C382" s="258">
        <v>25000</v>
      </c>
      <c r="D382" s="258">
        <v>15000</v>
      </c>
      <c r="E382" s="258">
        <v>10000</v>
      </c>
      <c r="F382" s="433">
        <f t="shared" si="60"/>
        <v>50000</v>
      </c>
      <c r="G382" s="433">
        <f t="shared" si="57"/>
        <v>334.67202141900935</v>
      </c>
      <c r="H382" s="257">
        <f t="shared" si="54"/>
        <v>5.577867023650156</v>
      </c>
      <c r="I382" s="259">
        <f>'норма времени'!D386</f>
        <v>170</v>
      </c>
      <c r="J382" s="257">
        <f t="shared" si="61"/>
        <v>948.23739402052649</v>
      </c>
    </row>
    <row r="383" spans="1:10" ht="30">
      <c r="A383" s="1314" t="s">
        <v>1376</v>
      </c>
      <c r="B383" s="288" t="str">
        <f>'[5]норма времени'!B214</f>
        <v>Определение хрома (для консервов в сборной хромированной таре)</v>
      </c>
      <c r="C383" s="258">
        <v>45000</v>
      </c>
      <c r="D383" s="258">
        <v>30000</v>
      </c>
      <c r="E383" s="258">
        <v>25000</v>
      </c>
      <c r="F383" s="433">
        <f t="shared" si="60"/>
        <v>100000</v>
      </c>
      <c r="G383" s="433">
        <f t="shared" si="57"/>
        <v>669.34404283801871</v>
      </c>
      <c r="H383" s="257">
        <f t="shared" si="54"/>
        <v>11.155734047300312</v>
      </c>
      <c r="I383" s="259">
        <f>'норма времени'!D387</f>
        <v>80</v>
      </c>
      <c r="J383" s="257">
        <f t="shared" si="61"/>
        <v>892.45872378402498</v>
      </c>
    </row>
    <row r="384" spans="1:10">
      <c r="A384" s="1314" t="s">
        <v>1378</v>
      </c>
      <c r="B384" s="288" t="str">
        <f>'[5]норма времени'!B215</f>
        <v>сорбиновая и бензонной кислот</v>
      </c>
      <c r="C384" s="258">
        <v>25000</v>
      </c>
      <c r="D384" s="258">
        <v>15000</v>
      </c>
      <c r="E384" s="258">
        <v>10000</v>
      </c>
      <c r="F384" s="433">
        <f t="shared" si="60"/>
        <v>50000</v>
      </c>
      <c r="G384" s="433">
        <f t="shared" si="57"/>
        <v>334.67202141900935</v>
      </c>
      <c r="H384" s="257">
        <f t="shared" si="54"/>
        <v>5.577867023650156</v>
      </c>
      <c r="I384" s="259">
        <f>'норма времени'!D388</f>
        <v>110</v>
      </c>
      <c r="J384" s="257">
        <f t="shared" si="61"/>
        <v>613.5653726015172</v>
      </c>
    </row>
    <row r="385" spans="1:10">
      <c r="A385" s="1314" t="s">
        <v>1380</v>
      </c>
      <c r="B385" s="288" t="str">
        <f>'[5]норма времени'!B216</f>
        <v>диоксид серы</v>
      </c>
      <c r="C385" s="258">
        <v>45000</v>
      </c>
      <c r="D385" s="258">
        <v>30000</v>
      </c>
      <c r="E385" s="258">
        <v>25000</v>
      </c>
      <c r="F385" s="433">
        <f t="shared" si="60"/>
        <v>100000</v>
      </c>
      <c r="G385" s="433">
        <f t="shared" si="57"/>
        <v>669.34404283801871</v>
      </c>
      <c r="H385" s="257">
        <f t="shared" si="54"/>
        <v>11.155734047300312</v>
      </c>
      <c r="I385" s="259">
        <f>'норма времени'!D389</f>
        <v>170</v>
      </c>
      <c r="J385" s="257">
        <f t="shared" si="61"/>
        <v>1896.474788041053</v>
      </c>
    </row>
    <row r="386" spans="1:10">
      <c r="A386" s="66" t="s">
        <v>1382</v>
      </c>
      <c r="B386" s="284" t="str">
        <f>'[5]норма времени'!B217</f>
        <v xml:space="preserve">Масличные сырье жировые продукты, майонезы </v>
      </c>
      <c r="C386" s="870"/>
      <c r="D386" s="870"/>
      <c r="E386" s="870"/>
      <c r="F386" s="441"/>
      <c r="G386" s="441"/>
      <c r="H386" s="261"/>
      <c r="I386" s="1451"/>
      <c r="J386" s="261"/>
    </row>
    <row r="387" spans="1:10" ht="15.75" customHeight="1">
      <c r="A387" s="1314" t="s">
        <v>1384</v>
      </c>
      <c r="B387" s="288" t="str">
        <f>'[5]норма времени'!B218</f>
        <v xml:space="preserve"> Определение органолептических показателей</v>
      </c>
      <c r="C387" s="258">
        <v>60000</v>
      </c>
      <c r="D387" s="258">
        <v>50000</v>
      </c>
      <c r="E387" s="258">
        <v>40000</v>
      </c>
      <c r="F387" s="433">
        <f t="shared" si="60"/>
        <v>150000</v>
      </c>
      <c r="G387" s="433">
        <f t="shared" si="57"/>
        <v>1004.0160642570281</v>
      </c>
      <c r="H387" s="257">
        <f t="shared" ref="H387:H450" si="62">G387/60</f>
        <v>16.733601070950467</v>
      </c>
      <c r="I387" s="259">
        <f>'норма времени'!D391</f>
        <v>24</v>
      </c>
      <c r="J387" s="257">
        <f t="shared" si="61"/>
        <v>401.60642570281118</v>
      </c>
    </row>
    <row r="388" spans="1:10" ht="30">
      <c r="A388" s="1314" t="s">
        <v>1385</v>
      </c>
      <c r="B388" s="288" t="str">
        <f>'[5]норма времени'!B219</f>
        <v xml:space="preserve"> Определение массовой доли фосфорсодержащих вещества  </v>
      </c>
      <c r="C388" s="258">
        <v>40000</v>
      </c>
      <c r="D388" s="258">
        <v>35000</v>
      </c>
      <c r="E388" s="258">
        <v>30000</v>
      </c>
      <c r="F388" s="433">
        <f t="shared" si="60"/>
        <v>105000</v>
      </c>
      <c r="G388" s="433">
        <f t="shared" si="57"/>
        <v>702.81124497991971</v>
      </c>
      <c r="H388" s="257">
        <f t="shared" si="62"/>
        <v>11.713520749665328</v>
      </c>
      <c r="I388" s="259">
        <f>'норма времени'!D392</f>
        <v>90</v>
      </c>
      <c r="J388" s="257">
        <f t="shared" si="61"/>
        <v>1054.2168674698796</v>
      </c>
    </row>
    <row r="389" spans="1:10">
      <c r="A389" s="1314" t="s">
        <v>1387</v>
      </c>
      <c r="B389" s="288" t="str">
        <f>'[5]норма времени'!B220</f>
        <v xml:space="preserve"> Определение  кислотности </v>
      </c>
      <c r="C389" s="258">
        <v>30000</v>
      </c>
      <c r="D389" s="258"/>
      <c r="E389" s="258"/>
      <c r="F389" s="433">
        <f t="shared" si="60"/>
        <v>30000</v>
      </c>
      <c r="G389" s="433">
        <f t="shared" si="57"/>
        <v>200.80321285140562</v>
      </c>
      <c r="H389" s="257">
        <f t="shared" si="62"/>
        <v>3.3467202141900936</v>
      </c>
      <c r="I389" s="259">
        <f>'норма времени'!D393</f>
        <v>60</v>
      </c>
      <c r="J389" s="257">
        <f t="shared" si="61"/>
        <v>200.80321285140562</v>
      </c>
    </row>
    <row r="390" spans="1:10">
      <c r="A390" s="1314" t="s">
        <v>1389</v>
      </c>
      <c r="B390" s="288" t="str">
        <f>'[5]норма времени'!B221</f>
        <v xml:space="preserve"> Определение кислотного числа  </v>
      </c>
      <c r="C390" s="258">
        <v>30000</v>
      </c>
      <c r="D390" s="258"/>
      <c r="E390" s="258"/>
      <c r="F390" s="433">
        <f t="shared" si="60"/>
        <v>30000</v>
      </c>
      <c r="G390" s="433">
        <f t="shared" si="57"/>
        <v>200.80321285140562</v>
      </c>
      <c r="H390" s="257">
        <f t="shared" si="62"/>
        <v>3.3467202141900936</v>
      </c>
      <c r="I390" s="259">
        <f>'норма времени'!D394</f>
        <v>60</v>
      </c>
      <c r="J390" s="257">
        <f t="shared" si="61"/>
        <v>200.80321285140562</v>
      </c>
    </row>
    <row r="391" spans="1:10">
      <c r="A391" s="1314" t="s">
        <v>1391</v>
      </c>
      <c r="B391" s="288" t="str">
        <f>'[5]норма времени'!B222</f>
        <v xml:space="preserve"> Определение  цветного числа  ( по показаниям)</v>
      </c>
      <c r="C391" s="258">
        <v>35000</v>
      </c>
      <c r="D391" s="258">
        <v>25000</v>
      </c>
      <c r="E391" s="258">
        <v>15000</v>
      </c>
      <c r="F391" s="433">
        <f t="shared" si="60"/>
        <v>75000</v>
      </c>
      <c r="G391" s="433">
        <f t="shared" si="57"/>
        <v>502.00803212851406</v>
      </c>
      <c r="H391" s="257">
        <f t="shared" si="62"/>
        <v>8.3668005354752335</v>
      </c>
      <c r="I391" s="259">
        <f>'норма времени'!D395</f>
        <v>80</v>
      </c>
      <c r="J391" s="257">
        <f t="shared" si="61"/>
        <v>669.34404283801871</v>
      </c>
    </row>
    <row r="392" spans="1:10">
      <c r="A392" s="1314" t="s">
        <v>1393</v>
      </c>
      <c r="B392" s="288" t="str">
        <f>'[5]норма времени'!B223</f>
        <v xml:space="preserve"> Определение влаги  ускоренным методом</v>
      </c>
      <c r="C392" s="258">
        <v>60000</v>
      </c>
      <c r="D392" s="258">
        <v>50000</v>
      </c>
      <c r="E392" s="258">
        <v>40000</v>
      </c>
      <c r="F392" s="433">
        <f t="shared" si="60"/>
        <v>150000</v>
      </c>
      <c r="G392" s="433">
        <f t="shared" si="57"/>
        <v>1004.0160642570281</v>
      </c>
      <c r="H392" s="257">
        <f t="shared" si="62"/>
        <v>16.733601070950467</v>
      </c>
      <c r="I392" s="259">
        <f>'норма времени'!D396</f>
        <v>90</v>
      </c>
      <c r="J392" s="257">
        <f t="shared" si="61"/>
        <v>1506.024096385542</v>
      </c>
    </row>
    <row r="393" spans="1:10">
      <c r="A393" s="1314" t="s">
        <v>1394</v>
      </c>
      <c r="B393" s="288" t="str">
        <f>'[5]норма времени'!B224</f>
        <v xml:space="preserve"> Определение влаги  арбитражным методом</v>
      </c>
      <c r="C393" s="258">
        <v>60000</v>
      </c>
      <c r="D393" s="258">
        <v>50000</v>
      </c>
      <c r="E393" s="258">
        <v>40000</v>
      </c>
      <c r="F393" s="433">
        <f t="shared" si="60"/>
        <v>150000</v>
      </c>
      <c r="G393" s="433">
        <f t="shared" si="57"/>
        <v>1004.0160642570281</v>
      </c>
      <c r="H393" s="257">
        <f t="shared" si="62"/>
        <v>16.733601070950467</v>
      </c>
      <c r="I393" s="259">
        <f>'норма времени'!D397</f>
        <v>110</v>
      </c>
      <c r="J393" s="257">
        <f t="shared" si="61"/>
        <v>1840.6961178045515</v>
      </c>
    </row>
    <row r="394" spans="1:10">
      <c r="A394" s="1314" t="s">
        <v>1395</v>
      </c>
      <c r="B394" s="288" t="str">
        <f>'[5]норма времени'!B225</f>
        <v xml:space="preserve"> Определение массовой доли поваренной соли</v>
      </c>
      <c r="C394" s="258">
        <v>35000</v>
      </c>
      <c r="D394" s="258">
        <v>25000</v>
      </c>
      <c r="E394" s="258">
        <v>15000</v>
      </c>
      <c r="F394" s="433">
        <f t="shared" si="60"/>
        <v>75000</v>
      </c>
      <c r="G394" s="433">
        <f t="shared" si="57"/>
        <v>502.00803212851406</v>
      </c>
      <c r="H394" s="257">
        <f t="shared" si="62"/>
        <v>8.3668005354752335</v>
      </c>
      <c r="I394" s="259">
        <f>'норма времени'!D398</f>
        <v>65</v>
      </c>
      <c r="J394" s="257">
        <f t="shared" si="61"/>
        <v>543.84203480589019</v>
      </c>
    </row>
    <row r="395" spans="1:10">
      <c r="A395" s="1314" t="s">
        <v>1397</v>
      </c>
      <c r="B395" s="288" t="str">
        <f>'[5]норма времени'!B226</f>
        <v xml:space="preserve"> Определение массовой доли жира ( по Герберу)</v>
      </c>
      <c r="C395" s="258">
        <v>40000</v>
      </c>
      <c r="D395" s="258">
        <v>35000</v>
      </c>
      <c r="E395" s="258">
        <v>30000</v>
      </c>
      <c r="F395" s="433">
        <f t="shared" si="60"/>
        <v>105000</v>
      </c>
      <c r="G395" s="433">
        <f t="shared" si="57"/>
        <v>702.81124497991971</v>
      </c>
      <c r="H395" s="257">
        <f t="shared" si="62"/>
        <v>11.713520749665328</v>
      </c>
      <c r="I395" s="259">
        <f>'норма времени'!D399</f>
        <v>110</v>
      </c>
      <c r="J395" s="257">
        <f t="shared" si="61"/>
        <v>1288.4872824631861</v>
      </c>
    </row>
    <row r="396" spans="1:10">
      <c r="A396" s="1314" t="s">
        <v>1399</v>
      </c>
      <c r="B396" s="288" t="str">
        <f>'[5]норма времени'!B227</f>
        <v xml:space="preserve"> Определение жира (по Сокслету)</v>
      </c>
      <c r="C396" s="258">
        <v>35000</v>
      </c>
      <c r="D396" s="258">
        <v>25000</v>
      </c>
      <c r="E396" s="258">
        <v>15000</v>
      </c>
      <c r="F396" s="433">
        <f t="shared" si="60"/>
        <v>75000</v>
      </c>
      <c r="G396" s="433">
        <f t="shared" si="57"/>
        <v>502.00803212851406</v>
      </c>
      <c r="H396" s="257">
        <f t="shared" si="62"/>
        <v>8.3668005354752335</v>
      </c>
      <c r="I396" s="259">
        <f>'норма времени'!D400</f>
        <v>160</v>
      </c>
      <c r="J396" s="257">
        <f t="shared" si="61"/>
        <v>1338.6880856760374</v>
      </c>
    </row>
    <row r="397" spans="1:10">
      <c r="A397" s="1314" t="s">
        <v>1400</v>
      </c>
      <c r="B397" s="288" t="str">
        <f>'[5]норма времени'!B228</f>
        <v xml:space="preserve"> Определение  йодного числа (по показаниям) </v>
      </c>
      <c r="C397" s="258">
        <v>35000</v>
      </c>
      <c r="D397" s="258">
        <v>25000</v>
      </c>
      <c r="E397" s="258">
        <v>15000</v>
      </c>
      <c r="F397" s="433">
        <f t="shared" si="60"/>
        <v>75000</v>
      </c>
      <c r="G397" s="433">
        <f t="shared" ref="G397:G460" si="63">F397/149.4</f>
        <v>502.00803212851406</v>
      </c>
      <c r="H397" s="257">
        <f t="shared" si="62"/>
        <v>8.3668005354752335</v>
      </c>
      <c r="I397" s="259">
        <f>'норма времени'!D401</f>
        <v>150</v>
      </c>
      <c r="J397" s="257">
        <f t="shared" si="61"/>
        <v>1255.0200803212849</v>
      </c>
    </row>
    <row r="398" spans="1:10" ht="16.5" customHeight="1">
      <c r="A398" s="1314" t="s">
        <v>1402</v>
      </c>
      <c r="B398" s="288" t="str">
        <f>'[5]норма времени'!B229</f>
        <v xml:space="preserve"> Определение перекисного числа </v>
      </c>
      <c r="C398" s="258">
        <v>35000</v>
      </c>
      <c r="D398" s="258">
        <v>25000</v>
      </c>
      <c r="E398" s="258">
        <v>15000</v>
      </c>
      <c r="F398" s="433">
        <f t="shared" si="60"/>
        <v>75000</v>
      </c>
      <c r="G398" s="433">
        <f t="shared" si="63"/>
        <v>502.00803212851406</v>
      </c>
      <c r="H398" s="257">
        <f t="shared" si="62"/>
        <v>8.3668005354752335</v>
      </c>
      <c r="I398" s="259">
        <f>'норма времени'!D402</f>
        <v>85</v>
      </c>
      <c r="J398" s="257">
        <f t="shared" si="61"/>
        <v>711.17804551539484</v>
      </c>
    </row>
    <row r="399" spans="1:10">
      <c r="A399" s="1314" t="s">
        <v>1404</v>
      </c>
      <c r="B399" s="288" t="str">
        <f>'[5]норма времени'!B230</f>
        <v xml:space="preserve">Определение  свинца </v>
      </c>
      <c r="C399" s="258">
        <v>65000</v>
      </c>
      <c r="D399" s="258">
        <v>60000</v>
      </c>
      <c r="E399" s="258">
        <v>40000</v>
      </c>
      <c r="F399" s="433">
        <f t="shared" si="60"/>
        <v>165000</v>
      </c>
      <c r="G399" s="433">
        <f t="shared" si="63"/>
        <v>1104.4176706827309</v>
      </c>
      <c r="H399" s="257">
        <f t="shared" si="62"/>
        <v>18.406961178045513</v>
      </c>
      <c r="I399" s="259">
        <f>'норма времени'!D403</f>
        <v>200</v>
      </c>
      <c r="J399" s="257">
        <f t="shared" si="61"/>
        <v>3681.3922356091025</v>
      </c>
    </row>
    <row r="400" spans="1:10">
      <c r="A400" s="1314" t="s">
        <v>1405</v>
      </c>
      <c r="B400" s="288" t="str">
        <f>'[5]норма времени'!B231</f>
        <v>Определение кадмия</v>
      </c>
      <c r="C400" s="258">
        <v>65000</v>
      </c>
      <c r="D400" s="258">
        <v>60000</v>
      </c>
      <c r="E400" s="258">
        <v>40000</v>
      </c>
      <c r="F400" s="433">
        <f t="shared" si="60"/>
        <v>165000</v>
      </c>
      <c r="G400" s="433">
        <f t="shared" si="63"/>
        <v>1104.4176706827309</v>
      </c>
      <c r="H400" s="257">
        <f t="shared" si="62"/>
        <v>18.406961178045513</v>
      </c>
      <c r="I400" s="259">
        <f>'норма времени'!D404</f>
        <v>200</v>
      </c>
      <c r="J400" s="257">
        <f t="shared" si="61"/>
        <v>3681.3922356091025</v>
      </c>
    </row>
    <row r="401" spans="1:10">
      <c r="A401" s="1314" t="s">
        <v>1406</v>
      </c>
      <c r="B401" s="288" t="str">
        <f>'[5]норма времени'!B232</f>
        <v xml:space="preserve"> Определение мышьяка </v>
      </c>
      <c r="C401" s="258">
        <v>30000</v>
      </c>
      <c r="D401" s="258">
        <v>25000</v>
      </c>
      <c r="E401" s="258">
        <v>15000</v>
      </c>
      <c r="F401" s="433">
        <f t="shared" si="60"/>
        <v>70000</v>
      </c>
      <c r="G401" s="433">
        <f t="shared" si="63"/>
        <v>468.54082998661312</v>
      </c>
      <c r="H401" s="257">
        <f t="shared" si="62"/>
        <v>7.8090138331102183</v>
      </c>
      <c r="I401" s="259">
        <f>'норма времени'!D405</f>
        <v>170</v>
      </c>
      <c r="J401" s="257">
        <f t="shared" si="61"/>
        <v>1327.5323516287372</v>
      </c>
    </row>
    <row r="402" spans="1:10">
      <c r="A402" s="1314" t="s">
        <v>1407</v>
      </c>
      <c r="B402" s="288" t="str">
        <f>'[5]норма времени'!B233</f>
        <v>Определение  ртути</v>
      </c>
      <c r="C402" s="258">
        <v>50000</v>
      </c>
      <c r="D402" s="258">
        <v>35000</v>
      </c>
      <c r="E402" s="258">
        <v>30000</v>
      </c>
      <c r="F402" s="433">
        <f t="shared" si="60"/>
        <v>115000</v>
      </c>
      <c r="G402" s="433">
        <f t="shared" si="63"/>
        <v>769.74564926372148</v>
      </c>
      <c r="H402" s="257">
        <f t="shared" si="62"/>
        <v>12.829094154395358</v>
      </c>
      <c r="I402" s="259">
        <f>'норма времени'!D406</f>
        <v>170</v>
      </c>
      <c r="J402" s="257">
        <f t="shared" si="61"/>
        <v>2180.9460062472108</v>
      </c>
    </row>
    <row r="403" spans="1:10">
      <c r="A403" s="1314" t="s">
        <v>1408</v>
      </c>
      <c r="B403" s="288" t="str">
        <f>'[5]норма времени'!B234</f>
        <v xml:space="preserve">Определение  меди ( для поставляемых на хранение) </v>
      </c>
      <c r="C403" s="258">
        <v>30000</v>
      </c>
      <c r="D403" s="258">
        <v>25000</v>
      </c>
      <c r="E403" s="258">
        <v>15000</v>
      </c>
      <c r="F403" s="433">
        <f t="shared" si="60"/>
        <v>70000</v>
      </c>
      <c r="G403" s="433">
        <f t="shared" si="63"/>
        <v>468.54082998661312</v>
      </c>
      <c r="H403" s="257">
        <f t="shared" si="62"/>
        <v>7.8090138331102183</v>
      </c>
      <c r="I403" s="259">
        <f>'норма времени'!D407</f>
        <v>200</v>
      </c>
      <c r="J403" s="257">
        <f t="shared" si="61"/>
        <v>1561.8027666220437</v>
      </c>
    </row>
    <row r="404" spans="1:10">
      <c r="A404" s="1314" t="s">
        <v>1410</v>
      </c>
      <c r="B404" s="288" t="str">
        <f>'[5]норма времени'!B235</f>
        <v>Определение афлотоксина В1</v>
      </c>
      <c r="C404" s="258">
        <v>30000</v>
      </c>
      <c r="D404" s="258">
        <v>25000</v>
      </c>
      <c r="E404" s="258">
        <v>15000</v>
      </c>
      <c r="F404" s="433">
        <f t="shared" si="60"/>
        <v>70000</v>
      </c>
      <c r="G404" s="433">
        <f t="shared" si="63"/>
        <v>468.54082998661312</v>
      </c>
      <c r="H404" s="257">
        <f t="shared" si="62"/>
        <v>7.8090138331102183</v>
      </c>
      <c r="I404" s="259">
        <f>'норма времени'!D408</f>
        <v>110</v>
      </c>
      <c r="J404" s="257">
        <f t="shared" si="61"/>
        <v>858.99152164212398</v>
      </c>
    </row>
    <row r="405" spans="1:10">
      <c r="A405" s="1314" t="s">
        <v>1412</v>
      </c>
      <c r="B405" s="288" t="str">
        <f>'[5]норма времени'!B236</f>
        <v>Показатель преломления</v>
      </c>
      <c r="C405" s="258">
        <v>60000</v>
      </c>
      <c r="D405" s="258">
        <v>50000</v>
      </c>
      <c r="E405" s="258">
        <v>40000</v>
      </c>
      <c r="F405" s="433">
        <f t="shared" si="60"/>
        <v>150000</v>
      </c>
      <c r="G405" s="433">
        <f t="shared" si="63"/>
        <v>1004.0160642570281</v>
      </c>
      <c r="H405" s="257">
        <f t="shared" si="62"/>
        <v>16.733601070950467</v>
      </c>
      <c r="I405" s="259">
        <f>'норма времени'!D409</f>
        <v>60</v>
      </c>
      <c r="J405" s="257">
        <f t="shared" si="61"/>
        <v>1004.016064257028</v>
      </c>
    </row>
    <row r="406" spans="1:10">
      <c r="A406" s="1314" t="s">
        <v>1414</v>
      </c>
      <c r="B406" s="288" t="str">
        <f>'[5]норма времени'!B237</f>
        <v>Отстой</v>
      </c>
      <c r="C406" s="258">
        <v>60000</v>
      </c>
      <c r="D406" s="258">
        <v>50000</v>
      </c>
      <c r="E406" s="258">
        <v>40000</v>
      </c>
      <c r="F406" s="433">
        <f t="shared" si="60"/>
        <v>150000</v>
      </c>
      <c r="G406" s="433">
        <f t="shared" si="63"/>
        <v>1004.0160642570281</v>
      </c>
      <c r="H406" s="257">
        <f t="shared" si="62"/>
        <v>16.733601070950467</v>
      </c>
      <c r="I406" s="259">
        <f>'норма времени'!D410</f>
        <v>60</v>
      </c>
      <c r="J406" s="257">
        <f t="shared" si="61"/>
        <v>1004.016064257028</v>
      </c>
    </row>
    <row r="407" spans="1:10">
      <c r="A407" s="1314" t="s">
        <v>1416</v>
      </c>
      <c r="B407" s="288" t="str">
        <f>'[5]норма времени'!B238</f>
        <v>Зола</v>
      </c>
      <c r="C407" s="258">
        <v>40000</v>
      </c>
      <c r="D407" s="258">
        <v>30000</v>
      </c>
      <c r="E407" s="258">
        <v>20000</v>
      </c>
      <c r="F407" s="433">
        <f t="shared" si="60"/>
        <v>90000</v>
      </c>
      <c r="G407" s="433">
        <f t="shared" si="63"/>
        <v>602.40963855421683</v>
      </c>
      <c r="H407" s="257">
        <f t="shared" si="62"/>
        <v>10.04016064257028</v>
      </c>
      <c r="I407" s="259">
        <f>'норма времени'!D411</f>
        <v>150</v>
      </c>
      <c r="J407" s="257">
        <f t="shared" si="61"/>
        <v>1506.024096385542</v>
      </c>
    </row>
    <row r="408" spans="1:10">
      <c r="A408" s="1314" t="s">
        <v>1418</v>
      </c>
      <c r="B408" s="288" t="str">
        <f>'[5]норма времени'!B239</f>
        <v>Прозрачность</v>
      </c>
      <c r="C408" s="258">
        <v>50000</v>
      </c>
      <c r="D408" s="258">
        <v>40000</v>
      </c>
      <c r="E408" s="258">
        <v>30000</v>
      </c>
      <c r="F408" s="433">
        <f t="shared" si="60"/>
        <v>120000</v>
      </c>
      <c r="G408" s="433">
        <f t="shared" si="63"/>
        <v>803.21285140562247</v>
      </c>
      <c r="H408" s="257">
        <f t="shared" si="62"/>
        <v>13.386880856760374</v>
      </c>
      <c r="I408" s="259">
        <f>'норма времени'!D412</f>
        <v>60</v>
      </c>
      <c r="J408" s="257">
        <f t="shared" si="61"/>
        <v>803.21285140562247</v>
      </c>
    </row>
    <row r="409" spans="1:10" ht="16.5" customHeight="1">
      <c r="A409" s="66" t="s">
        <v>1420</v>
      </c>
      <c r="B409" s="284" t="str">
        <f>'[5]норма времени'!B240</f>
        <v xml:space="preserve">Напитки, алкогольная и безалкогольная продукция </v>
      </c>
      <c r="C409" s="870"/>
      <c r="D409" s="870"/>
      <c r="E409" s="870"/>
      <c r="F409" s="441"/>
      <c r="G409" s="441"/>
      <c r="H409" s="261"/>
      <c r="I409" s="1451"/>
      <c r="J409" s="261"/>
    </row>
    <row r="410" spans="1:10">
      <c r="A410" s="1314" t="s">
        <v>1422</v>
      </c>
      <c r="B410" s="288" t="str">
        <f>'[5]норма времени'!B241</f>
        <v xml:space="preserve"> Определение органолептических показателей</v>
      </c>
      <c r="C410" s="258">
        <v>60000</v>
      </c>
      <c r="D410" s="258">
        <v>50000</v>
      </c>
      <c r="E410" s="258">
        <v>40000</v>
      </c>
      <c r="F410" s="433">
        <f t="shared" si="60"/>
        <v>150000</v>
      </c>
      <c r="G410" s="433">
        <f t="shared" si="63"/>
        <v>1004.0160642570281</v>
      </c>
      <c r="H410" s="257">
        <f t="shared" si="62"/>
        <v>16.733601070950467</v>
      </c>
      <c r="I410" s="259">
        <f>'норма времени'!D414</f>
        <v>45</v>
      </c>
      <c r="J410" s="257">
        <f t="shared" si="61"/>
        <v>753.01204819277098</v>
      </c>
    </row>
    <row r="411" spans="1:10">
      <c r="A411" s="1314" t="s">
        <v>1423</v>
      </c>
      <c r="B411" s="288" t="str">
        <f>'[5]норма времени'!B242</f>
        <v xml:space="preserve">Определение титруемой кислотности </v>
      </c>
      <c r="C411" s="258">
        <v>30000</v>
      </c>
      <c r="D411" s="258"/>
      <c r="E411" s="258"/>
      <c r="F411" s="433">
        <f t="shared" si="60"/>
        <v>30000</v>
      </c>
      <c r="G411" s="433">
        <f t="shared" si="63"/>
        <v>200.80321285140562</v>
      </c>
      <c r="H411" s="257">
        <f t="shared" si="62"/>
        <v>3.3467202141900936</v>
      </c>
      <c r="I411" s="259">
        <f>'норма времени'!D415</f>
        <v>45</v>
      </c>
      <c r="J411" s="257">
        <f t="shared" si="61"/>
        <v>150.60240963855421</v>
      </c>
    </row>
    <row r="412" spans="1:10">
      <c r="A412" s="1314" t="s">
        <v>1425</v>
      </c>
      <c r="B412" s="288" t="str">
        <f>'[5]норма времени'!B243</f>
        <v>Определение сахара фотометрическим методом</v>
      </c>
      <c r="C412" s="258">
        <v>25000</v>
      </c>
      <c r="D412" s="258">
        <v>20000</v>
      </c>
      <c r="E412" s="258">
        <v>15000</v>
      </c>
      <c r="F412" s="433">
        <f t="shared" si="60"/>
        <v>60000</v>
      </c>
      <c r="G412" s="433">
        <f t="shared" si="63"/>
        <v>401.60642570281124</v>
      </c>
      <c r="H412" s="257">
        <f t="shared" si="62"/>
        <v>6.6934404283801872</v>
      </c>
      <c r="I412" s="259">
        <f>'норма времени'!D416</f>
        <v>180</v>
      </c>
      <c r="J412" s="257">
        <f t="shared" si="61"/>
        <v>1204.8192771084337</v>
      </c>
    </row>
    <row r="413" spans="1:10">
      <c r="A413" s="1314" t="s">
        <v>1427</v>
      </c>
      <c r="B413" s="288" t="str">
        <f>'[5]норма времени'!B244</f>
        <v>Определение сахара титрометрическим методом</v>
      </c>
      <c r="C413" s="258">
        <v>25000</v>
      </c>
      <c r="D413" s="258">
        <v>20000</v>
      </c>
      <c r="E413" s="258">
        <v>15000</v>
      </c>
      <c r="F413" s="433">
        <f t="shared" si="60"/>
        <v>60000</v>
      </c>
      <c r="G413" s="433">
        <f t="shared" si="63"/>
        <v>401.60642570281124</v>
      </c>
      <c r="H413" s="257">
        <f t="shared" si="62"/>
        <v>6.6934404283801872</v>
      </c>
      <c r="I413" s="259">
        <f>'норма времени'!D417</f>
        <v>120</v>
      </c>
      <c r="J413" s="257">
        <f t="shared" si="61"/>
        <v>803.21285140562247</v>
      </c>
    </row>
    <row r="414" spans="1:10">
      <c r="A414" s="1314" t="s">
        <v>1429</v>
      </c>
      <c r="B414" s="288" t="str">
        <f>'[5]норма времени'!B245</f>
        <v xml:space="preserve">Определение метилового спирта </v>
      </c>
      <c r="C414" s="258">
        <v>30000</v>
      </c>
      <c r="D414" s="258">
        <v>20000</v>
      </c>
      <c r="E414" s="258">
        <v>15000</v>
      </c>
      <c r="F414" s="433">
        <f t="shared" si="60"/>
        <v>65000</v>
      </c>
      <c r="G414" s="433">
        <f t="shared" si="63"/>
        <v>435.07362784471218</v>
      </c>
      <c r="H414" s="257">
        <f t="shared" si="62"/>
        <v>7.2512271307452032</v>
      </c>
      <c r="I414" s="259">
        <f>'норма времени'!D418</f>
        <v>150</v>
      </c>
      <c r="J414" s="257">
        <f t="shared" si="61"/>
        <v>1087.6840696117804</v>
      </c>
    </row>
    <row r="415" spans="1:10">
      <c r="A415" s="1314" t="s">
        <v>1431</v>
      </c>
      <c r="B415" s="288" t="str">
        <f>'[5]норма времени'!B246</f>
        <v xml:space="preserve">Определение свободной и общей сернистой кислоты </v>
      </c>
      <c r="C415" s="258">
        <v>25000</v>
      </c>
      <c r="D415" s="258">
        <v>20000</v>
      </c>
      <c r="E415" s="258">
        <v>15000</v>
      </c>
      <c r="F415" s="433">
        <f t="shared" si="60"/>
        <v>60000</v>
      </c>
      <c r="G415" s="433">
        <f t="shared" si="63"/>
        <v>401.60642570281124</v>
      </c>
      <c r="H415" s="257">
        <f t="shared" si="62"/>
        <v>6.6934404283801872</v>
      </c>
      <c r="I415" s="259">
        <f>'норма времени'!D419</f>
        <v>110</v>
      </c>
      <c r="J415" s="257">
        <f t="shared" si="61"/>
        <v>736.27844712182059</v>
      </c>
    </row>
    <row r="416" spans="1:10">
      <c r="A416" s="1314" t="s">
        <v>1433</v>
      </c>
      <c r="B416" s="288" t="str">
        <f>'[5]норма времени'!B247</f>
        <v xml:space="preserve">Определение относительной плотности </v>
      </c>
      <c r="C416" s="258">
        <v>60000</v>
      </c>
      <c r="D416" s="258">
        <v>50000</v>
      </c>
      <c r="E416" s="258">
        <v>40000</v>
      </c>
      <c r="F416" s="433">
        <f t="shared" si="60"/>
        <v>150000</v>
      </c>
      <c r="G416" s="433">
        <f t="shared" si="63"/>
        <v>1004.0160642570281</v>
      </c>
      <c r="H416" s="257">
        <f t="shared" si="62"/>
        <v>16.733601070950467</v>
      </c>
      <c r="I416" s="259">
        <f>'норма времени'!D420</f>
        <v>55</v>
      </c>
      <c r="J416" s="257">
        <f t="shared" si="61"/>
        <v>920.34805890227574</v>
      </c>
    </row>
    <row r="417" spans="1:10">
      <c r="A417" s="1314" t="s">
        <v>1435</v>
      </c>
      <c r="B417" s="288" t="str">
        <f>'[5]норма времени'!B248</f>
        <v xml:space="preserve">Определение сложных эфиров </v>
      </c>
      <c r="C417" s="258">
        <v>45000</v>
      </c>
      <c r="D417" s="258">
        <v>35000</v>
      </c>
      <c r="E417" s="258">
        <v>30000</v>
      </c>
      <c r="F417" s="433">
        <f t="shared" si="60"/>
        <v>110000</v>
      </c>
      <c r="G417" s="433">
        <f t="shared" si="63"/>
        <v>736.27844712182059</v>
      </c>
      <c r="H417" s="257">
        <f t="shared" si="62"/>
        <v>12.271307452030344</v>
      </c>
      <c r="I417" s="259">
        <f>'норма времени'!D421</f>
        <v>100</v>
      </c>
      <c r="J417" s="257">
        <f t="shared" si="61"/>
        <v>1227.1307452030344</v>
      </c>
    </row>
    <row r="418" spans="1:10">
      <c r="A418" s="1314" t="s">
        <v>1437</v>
      </c>
      <c r="B418" s="288" t="str">
        <f>'[5]норма времени'!B249</f>
        <v>Определение кислотности</v>
      </c>
      <c r="C418" s="258">
        <v>30000</v>
      </c>
      <c r="D418" s="258">
        <v>20000</v>
      </c>
      <c r="E418" s="258">
        <v>15000</v>
      </c>
      <c r="F418" s="433">
        <f t="shared" si="60"/>
        <v>65000</v>
      </c>
      <c r="G418" s="433">
        <f t="shared" si="63"/>
        <v>435.07362784471218</v>
      </c>
      <c r="H418" s="257">
        <f t="shared" si="62"/>
        <v>7.2512271307452032</v>
      </c>
      <c r="I418" s="259">
        <f>'норма времени'!D422</f>
        <v>130</v>
      </c>
      <c r="J418" s="257">
        <f t="shared" si="61"/>
        <v>942.65952699687637</v>
      </c>
    </row>
    <row r="419" spans="1:10">
      <c r="A419" s="1314" t="s">
        <v>1439</v>
      </c>
      <c r="B419" s="288" t="str">
        <f>'[5]норма времени'!B250</f>
        <v xml:space="preserve">Определение летучих кислот </v>
      </c>
      <c r="C419" s="258">
        <v>30000</v>
      </c>
      <c r="D419" s="258">
        <v>20000</v>
      </c>
      <c r="E419" s="258">
        <v>15000</v>
      </c>
      <c r="F419" s="433">
        <f t="shared" si="60"/>
        <v>65000</v>
      </c>
      <c r="G419" s="433">
        <f t="shared" si="63"/>
        <v>435.07362784471218</v>
      </c>
      <c r="H419" s="257">
        <f t="shared" si="62"/>
        <v>7.2512271307452032</v>
      </c>
      <c r="I419" s="259">
        <f>'норма времени'!D423</f>
        <v>130</v>
      </c>
      <c r="J419" s="257">
        <f t="shared" si="61"/>
        <v>942.65952699687637</v>
      </c>
    </row>
    <row r="420" spans="1:10" ht="16.5" customHeight="1">
      <c r="A420" s="1314" t="s">
        <v>1441</v>
      </c>
      <c r="B420" s="288" t="str">
        <f>'[5]норма времени'!B251</f>
        <v xml:space="preserve">Определение крепости </v>
      </c>
      <c r="C420" s="258">
        <v>40000</v>
      </c>
      <c r="D420" s="258">
        <v>30000</v>
      </c>
      <c r="E420" s="258">
        <v>25000</v>
      </c>
      <c r="F420" s="433">
        <f t="shared" si="60"/>
        <v>95000</v>
      </c>
      <c r="G420" s="433">
        <f t="shared" si="63"/>
        <v>635.87684069611782</v>
      </c>
      <c r="H420" s="257">
        <f t="shared" si="62"/>
        <v>10.597947344935298</v>
      </c>
      <c r="I420" s="259">
        <f>'норма времени'!D424</f>
        <v>120</v>
      </c>
      <c r="J420" s="257">
        <f t="shared" si="61"/>
        <v>1271.7536813922356</v>
      </c>
    </row>
    <row r="421" spans="1:10">
      <c r="A421" s="1314" t="s">
        <v>1443</v>
      </c>
      <c r="B421" s="288" t="str">
        <f>'[5]норма времени'!B252</f>
        <v>Определение окисляемости</v>
      </c>
      <c r="C421" s="258">
        <v>30000</v>
      </c>
      <c r="D421" s="258">
        <v>20000</v>
      </c>
      <c r="E421" s="258">
        <v>15000</v>
      </c>
      <c r="F421" s="433">
        <f t="shared" si="60"/>
        <v>65000</v>
      </c>
      <c r="G421" s="433">
        <f t="shared" si="63"/>
        <v>435.07362784471218</v>
      </c>
      <c r="H421" s="257">
        <f t="shared" si="62"/>
        <v>7.2512271307452032</v>
      </c>
      <c r="I421" s="259">
        <f>'норма времени'!D425</f>
        <v>120</v>
      </c>
      <c r="J421" s="257">
        <f t="shared" si="61"/>
        <v>870.14725568942436</v>
      </c>
    </row>
    <row r="422" spans="1:10">
      <c r="A422" s="1314" t="s">
        <v>1445</v>
      </c>
      <c r="B422" s="288" t="str">
        <f>'[5]норма времени'!B253</f>
        <v xml:space="preserve">Определение сивушных масел </v>
      </c>
      <c r="C422" s="258">
        <v>25000</v>
      </c>
      <c r="D422" s="258">
        <v>20000</v>
      </c>
      <c r="E422" s="258">
        <v>15000</v>
      </c>
      <c r="F422" s="433">
        <f t="shared" si="60"/>
        <v>60000</v>
      </c>
      <c r="G422" s="433">
        <f t="shared" si="63"/>
        <v>401.60642570281124</v>
      </c>
      <c r="H422" s="257">
        <f t="shared" si="62"/>
        <v>6.6934404283801872</v>
      </c>
      <c r="I422" s="259">
        <f>'норма времени'!D426</f>
        <v>170</v>
      </c>
      <c r="J422" s="257">
        <f t="shared" si="61"/>
        <v>1137.8848728246319</v>
      </c>
    </row>
    <row r="423" spans="1:10">
      <c r="A423" s="1314" t="s">
        <v>1447</v>
      </c>
      <c r="B423" s="288" t="str">
        <f>'[5]норма времени'!B254</f>
        <v xml:space="preserve">Определение массовой концентрации общего экстракта </v>
      </c>
      <c r="C423" s="258">
        <v>30000</v>
      </c>
      <c r="D423" s="258">
        <v>15000</v>
      </c>
      <c r="E423" s="258">
        <v>10000</v>
      </c>
      <c r="F423" s="433">
        <f t="shared" si="60"/>
        <v>55000</v>
      </c>
      <c r="G423" s="433">
        <f t="shared" si="63"/>
        <v>368.1392235609103</v>
      </c>
      <c r="H423" s="257">
        <f t="shared" si="62"/>
        <v>6.135653726015172</v>
      </c>
      <c r="I423" s="259">
        <f>'норма времени'!D427</f>
        <v>200</v>
      </c>
      <c r="J423" s="257">
        <f t="shared" si="61"/>
        <v>1227.1307452030344</v>
      </c>
    </row>
    <row r="424" spans="1:10">
      <c r="A424" s="1314" t="s">
        <v>1449</v>
      </c>
      <c r="B424" s="288" t="str">
        <f>'[5]норма времени'!B255</f>
        <v>Определение фурфурола</v>
      </c>
      <c r="C424" s="258">
        <v>25000</v>
      </c>
      <c r="D424" s="258">
        <v>20000</v>
      </c>
      <c r="E424" s="258">
        <v>15000</v>
      </c>
      <c r="F424" s="433">
        <f t="shared" si="60"/>
        <v>60000</v>
      </c>
      <c r="G424" s="433">
        <f t="shared" si="63"/>
        <v>401.60642570281124</v>
      </c>
      <c r="H424" s="257">
        <f t="shared" si="62"/>
        <v>6.6934404283801872</v>
      </c>
      <c r="I424" s="259">
        <f>'норма времени'!D428</f>
        <v>190</v>
      </c>
      <c r="J424" s="257">
        <f t="shared" si="61"/>
        <v>1271.7536813922356</v>
      </c>
    </row>
    <row r="425" spans="1:10">
      <c r="A425" s="1314" t="s">
        <v>1451</v>
      </c>
      <c r="B425" s="288" t="str">
        <f>'[5]норма времени'!B256</f>
        <v xml:space="preserve">Определение альдегидов </v>
      </c>
      <c r="C425" s="258">
        <v>25000</v>
      </c>
      <c r="D425" s="258">
        <v>20000</v>
      </c>
      <c r="E425" s="258">
        <v>15000</v>
      </c>
      <c r="F425" s="433">
        <f t="shared" si="60"/>
        <v>60000</v>
      </c>
      <c r="G425" s="433">
        <f t="shared" si="63"/>
        <v>401.60642570281124</v>
      </c>
      <c r="H425" s="257">
        <f t="shared" si="62"/>
        <v>6.6934404283801872</v>
      </c>
      <c r="I425" s="259">
        <f>'норма времени'!D429</f>
        <v>140</v>
      </c>
      <c r="J425" s="257">
        <f t="shared" si="61"/>
        <v>937.08165997322624</v>
      </c>
    </row>
    <row r="426" spans="1:10">
      <c r="A426" s="1314" t="s">
        <v>1453</v>
      </c>
      <c r="B426" s="288" t="str">
        <f>'[5]норма времени'!B257</f>
        <v xml:space="preserve">Определение цветности </v>
      </c>
      <c r="C426" s="258">
        <v>80000</v>
      </c>
      <c r="D426" s="258">
        <v>60000</v>
      </c>
      <c r="E426" s="258">
        <v>50000</v>
      </c>
      <c r="F426" s="433">
        <f t="shared" si="60"/>
        <v>190000</v>
      </c>
      <c r="G426" s="433">
        <f t="shared" si="63"/>
        <v>1271.7536813922356</v>
      </c>
      <c r="H426" s="257">
        <f t="shared" si="62"/>
        <v>21.195894689870595</v>
      </c>
      <c r="I426" s="259">
        <f>'норма времени'!D430</f>
        <v>50</v>
      </c>
      <c r="J426" s="257">
        <f t="shared" si="61"/>
        <v>1059.7947344935299</v>
      </c>
    </row>
    <row r="427" spans="1:10">
      <c r="A427" s="1314" t="s">
        <v>1455</v>
      </c>
      <c r="B427" s="288" t="str">
        <f>'[5]норма времени'!B258</f>
        <v xml:space="preserve">Определение сухих веществ </v>
      </c>
      <c r="C427" s="258">
        <v>50000</v>
      </c>
      <c r="D427" s="258">
        <v>40000</v>
      </c>
      <c r="E427" s="258">
        <v>35000</v>
      </c>
      <c r="F427" s="433">
        <f t="shared" si="60"/>
        <v>125000</v>
      </c>
      <c r="G427" s="433">
        <f t="shared" si="63"/>
        <v>836.68005354752336</v>
      </c>
      <c r="H427" s="257">
        <f t="shared" si="62"/>
        <v>13.944667559125389</v>
      </c>
      <c r="I427" s="259">
        <f>'норма времени'!D431</f>
        <v>60</v>
      </c>
      <c r="J427" s="257">
        <f t="shared" si="61"/>
        <v>836.68005354752336</v>
      </c>
    </row>
    <row r="428" spans="1:10">
      <c r="A428" s="1314" t="s">
        <v>1457</v>
      </c>
      <c r="B428" s="288" t="str">
        <f>'[5]норма времени'!B259</f>
        <v xml:space="preserve">Определение  свинца </v>
      </c>
      <c r="C428" s="258">
        <v>35000</v>
      </c>
      <c r="D428" s="258">
        <v>25000</v>
      </c>
      <c r="E428" s="258">
        <v>20000</v>
      </c>
      <c r="F428" s="433">
        <f t="shared" si="60"/>
        <v>80000</v>
      </c>
      <c r="G428" s="433">
        <f t="shared" si="63"/>
        <v>535.47523427041494</v>
      </c>
      <c r="H428" s="257">
        <f t="shared" si="62"/>
        <v>8.9245872378402495</v>
      </c>
      <c r="I428" s="259">
        <f>'норма времени'!D432</f>
        <v>330</v>
      </c>
      <c r="J428" s="257">
        <f t="shared" si="61"/>
        <v>2945.1137884872824</v>
      </c>
    </row>
    <row r="429" spans="1:10">
      <c r="A429" s="1314" t="s">
        <v>1458</v>
      </c>
      <c r="B429" s="288" t="str">
        <f>'[5]норма времени'!B260</f>
        <v>Определение кадмия</v>
      </c>
      <c r="C429" s="258">
        <v>40000</v>
      </c>
      <c r="D429" s="258">
        <v>30000</v>
      </c>
      <c r="E429" s="258">
        <v>25000</v>
      </c>
      <c r="F429" s="433">
        <f t="shared" si="60"/>
        <v>95000</v>
      </c>
      <c r="G429" s="433">
        <f t="shared" si="63"/>
        <v>635.87684069611782</v>
      </c>
      <c r="H429" s="257">
        <f t="shared" si="62"/>
        <v>10.597947344935298</v>
      </c>
      <c r="I429" s="259">
        <f>'норма времени'!D433</f>
        <v>200</v>
      </c>
      <c r="J429" s="257">
        <f t="shared" si="61"/>
        <v>2119.5894689870597</v>
      </c>
    </row>
    <row r="430" spans="1:10" ht="16.5" customHeight="1">
      <c r="A430" s="1314" t="s">
        <v>1459</v>
      </c>
      <c r="B430" s="288" t="str">
        <f>'[5]норма времени'!B261</f>
        <v xml:space="preserve">Определение меди </v>
      </c>
      <c r="C430" s="258">
        <v>40000</v>
      </c>
      <c r="D430" s="258">
        <v>30000</v>
      </c>
      <c r="E430" s="258">
        <v>25000</v>
      </c>
      <c r="F430" s="433">
        <f t="shared" si="60"/>
        <v>95000</v>
      </c>
      <c r="G430" s="433">
        <f t="shared" si="63"/>
        <v>635.87684069611782</v>
      </c>
      <c r="H430" s="257">
        <f t="shared" si="62"/>
        <v>10.597947344935298</v>
      </c>
      <c r="I430" s="259">
        <f>'норма времени'!D434</f>
        <v>200</v>
      </c>
      <c r="J430" s="257">
        <f t="shared" si="61"/>
        <v>2119.5894689870597</v>
      </c>
    </row>
    <row r="431" spans="1:10">
      <c r="A431" s="1314" t="s">
        <v>1461</v>
      </c>
      <c r="B431" s="288" t="str">
        <f>'[5]норма времени'!B262</f>
        <v xml:space="preserve">Определение железа </v>
      </c>
      <c r="C431" s="258">
        <v>30000</v>
      </c>
      <c r="D431" s="258">
        <v>25000</v>
      </c>
      <c r="E431" s="258">
        <v>20000</v>
      </c>
      <c r="F431" s="433">
        <f t="shared" si="60"/>
        <v>75000</v>
      </c>
      <c r="G431" s="433">
        <f t="shared" si="63"/>
        <v>502.00803212851406</v>
      </c>
      <c r="H431" s="257">
        <f t="shared" si="62"/>
        <v>8.3668005354752335</v>
      </c>
      <c r="I431" s="259">
        <f>'норма времени'!D435</f>
        <v>400</v>
      </c>
      <c r="J431" s="257">
        <f t="shared" si="61"/>
        <v>3346.7202141900934</v>
      </c>
    </row>
    <row r="432" spans="1:10">
      <c r="A432" s="1314" t="s">
        <v>1463</v>
      </c>
      <c r="B432" s="288" t="str">
        <f>'[5]норма времени'!B263</f>
        <v xml:space="preserve"> Определение мышьяка </v>
      </c>
      <c r="C432" s="258">
        <v>30000</v>
      </c>
      <c r="D432" s="258">
        <v>25000</v>
      </c>
      <c r="E432" s="258">
        <v>20000</v>
      </c>
      <c r="F432" s="433">
        <f t="shared" ref="F432:F495" si="64">C432+D432+E432</f>
        <v>75000</v>
      </c>
      <c r="G432" s="433">
        <f t="shared" si="63"/>
        <v>502.00803212851406</v>
      </c>
      <c r="H432" s="257">
        <f t="shared" si="62"/>
        <v>8.3668005354752335</v>
      </c>
      <c r="I432" s="259">
        <f>'норма времени'!D436</f>
        <v>170</v>
      </c>
      <c r="J432" s="257">
        <f t="shared" ref="J432:J495" si="65">H432*I432</f>
        <v>1422.3560910307897</v>
      </c>
    </row>
    <row r="433" spans="1:10">
      <c r="A433" s="1314" t="s">
        <v>1464</v>
      </c>
      <c r="B433" s="288" t="str">
        <f>'[5]норма времени'!B264</f>
        <v>Определение  ртути</v>
      </c>
      <c r="C433" s="258">
        <v>30000</v>
      </c>
      <c r="D433" s="258">
        <v>25000</v>
      </c>
      <c r="E433" s="258">
        <v>20000</v>
      </c>
      <c r="F433" s="433">
        <f t="shared" si="64"/>
        <v>75000</v>
      </c>
      <c r="G433" s="433">
        <f t="shared" si="63"/>
        <v>502.00803212851406</v>
      </c>
      <c r="H433" s="257">
        <f t="shared" si="62"/>
        <v>8.3668005354752335</v>
      </c>
      <c r="I433" s="259">
        <f>'норма времени'!D437</f>
        <v>160</v>
      </c>
      <c r="J433" s="257">
        <f t="shared" si="65"/>
        <v>1338.6880856760374</v>
      </c>
    </row>
    <row r="434" spans="1:10">
      <c r="A434" s="1314" t="s">
        <v>1465</v>
      </c>
      <c r="B434" s="288" t="str">
        <f>'[5]норма времени'!B265</f>
        <v>Определение патулина</v>
      </c>
      <c r="C434" s="258">
        <v>30000</v>
      </c>
      <c r="D434" s="258">
        <v>25000</v>
      </c>
      <c r="E434" s="258">
        <v>20000</v>
      </c>
      <c r="F434" s="433">
        <f t="shared" si="64"/>
        <v>75000</v>
      </c>
      <c r="G434" s="433">
        <f t="shared" si="63"/>
        <v>502.00803212851406</v>
      </c>
      <c r="H434" s="257">
        <f t="shared" si="62"/>
        <v>8.3668005354752335</v>
      </c>
      <c r="I434" s="259">
        <f>'норма времени'!D438</f>
        <v>100</v>
      </c>
      <c r="J434" s="257">
        <f t="shared" si="65"/>
        <v>836.68005354752336</v>
      </c>
    </row>
    <row r="435" spans="1:10">
      <c r="A435" s="1314" t="s">
        <v>1466</v>
      </c>
      <c r="B435" s="288" t="str">
        <f>'[5]норма времени'!B266</f>
        <v xml:space="preserve">Определение нитрозаминов (пиво) </v>
      </c>
      <c r="C435" s="258">
        <v>30000</v>
      </c>
      <c r="D435" s="258">
        <v>25000</v>
      </c>
      <c r="E435" s="258">
        <v>20000</v>
      </c>
      <c r="F435" s="433">
        <f t="shared" si="64"/>
        <v>75000</v>
      </c>
      <c r="G435" s="433">
        <f t="shared" si="63"/>
        <v>502.00803212851406</v>
      </c>
      <c r="H435" s="257">
        <f t="shared" si="62"/>
        <v>8.3668005354752335</v>
      </c>
      <c r="I435" s="259">
        <f>'норма времени'!D439</f>
        <v>90</v>
      </c>
      <c r="J435" s="257">
        <f t="shared" si="65"/>
        <v>753.01204819277098</v>
      </c>
    </row>
    <row r="436" spans="1:10">
      <c r="A436" s="1314" t="s">
        <v>1468</v>
      </c>
      <c r="B436" s="288" t="str">
        <f>'[5]норма времени'!B267</f>
        <v>Определение кофеина ( по показаниям)</v>
      </c>
      <c r="C436" s="258">
        <v>25000</v>
      </c>
      <c r="D436" s="258">
        <v>15000</v>
      </c>
      <c r="E436" s="258">
        <v>15000</v>
      </c>
      <c r="F436" s="433">
        <f t="shared" si="64"/>
        <v>55000</v>
      </c>
      <c r="G436" s="433">
        <f t="shared" si="63"/>
        <v>368.1392235609103</v>
      </c>
      <c r="H436" s="257">
        <f t="shared" si="62"/>
        <v>6.135653726015172</v>
      </c>
      <c r="I436" s="259">
        <f>'норма времени'!D440</f>
        <v>390</v>
      </c>
      <c r="J436" s="257">
        <f t="shared" si="65"/>
        <v>2392.9049531459173</v>
      </c>
    </row>
    <row r="437" spans="1:10">
      <c r="A437" s="1314" t="s">
        <v>1470</v>
      </c>
      <c r="B437" s="288" t="str">
        <f>'[5]норма времени'!B268</f>
        <v>Определение герметичности укупорки</v>
      </c>
      <c r="C437" s="258">
        <v>65000</v>
      </c>
      <c r="D437" s="258">
        <v>50000</v>
      </c>
      <c r="E437" s="258">
        <v>40000</v>
      </c>
      <c r="F437" s="433">
        <f t="shared" si="64"/>
        <v>155000</v>
      </c>
      <c r="G437" s="433">
        <f t="shared" si="63"/>
        <v>1037.4832663989291</v>
      </c>
      <c r="H437" s="257">
        <f t="shared" si="62"/>
        <v>17.291387773315485</v>
      </c>
      <c r="I437" s="259">
        <f>'норма времени'!D441</f>
        <v>65</v>
      </c>
      <c r="J437" s="257">
        <f t="shared" si="65"/>
        <v>1123.9402052655066</v>
      </c>
    </row>
    <row r="438" spans="1:10">
      <c r="A438" s="1314" t="s">
        <v>1472</v>
      </c>
      <c r="B438" s="288" t="str">
        <f>'[5]норма времени'!B269</f>
        <v>определение  спирта</v>
      </c>
      <c r="C438" s="258">
        <v>45000</v>
      </c>
      <c r="D438" s="258">
        <v>35000</v>
      </c>
      <c r="E438" s="258">
        <v>25000</v>
      </c>
      <c r="F438" s="433">
        <f t="shared" si="64"/>
        <v>105000</v>
      </c>
      <c r="G438" s="433">
        <f t="shared" si="63"/>
        <v>702.81124497991971</v>
      </c>
      <c r="H438" s="257">
        <f t="shared" si="62"/>
        <v>11.713520749665328</v>
      </c>
      <c r="I438" s="259">
        <f>'норма времени'!D442</f>
        <v>85</v>
      </c>
      <c r="J438" s="257">
        <f t="shared" si="65"/>
        <v>995.64926372155287</v>
      </c>
    </row>
    <row r="439" spans="1:10">
      <c r="A439" s="1314" t="s">
        <v>1474</v>
      </c>
      <c r="B439" s="288" t="str">
        <f>'[5]норма времени'!B270</f>
        <v>определение двуокиси углерода</v>
      </c>
      <c r="C439" s="258">
        <v>30000</v>
      </c>
      <c r="D439" s="258">
        <v>20000</v>
      </c>
      <c r="E439" s="258">
        <v>15000</v>
      </c>
      <c r="F439" s="433">
        <f t="shared" si="64"/>
        <v>65000</v>
      </c>
      <c r="G439" s="433">
        <f t="shared" si="63"/>
        <v>435.07362784471218</v>
      </c>
      <c r="H439" s="257">
        <f t="shared" si="62"/>
        <v>7.2512271307452032</v>
      </c>
      <c r="I439" s="259">
        <f>'норма времени'!D443</f>
        <v>85</v>
      </c>
      <c r="J439" s="257">
        <f t="shared" si="65"/>
        <v>616.35430611334232</v>
      </c>
    </row>
    <row r="440" spans="1:10" ht="18.75" customHeight="1">
      <c r="A440" s="1314" t="s">
        <v>1476</v>
      </c>
      <c r="B440" s="288" t="str">
        <f>'[5]норма времени'!B271</f>
        <v>Определение общего  экстракта</v>
      </c>
      <c r="C440" s="258">
        <v>65000</v>
      </c>
      <c r="D440" s="258">
        <v>50000</v>
      </c>
      <c r="E440" s="258">
        <v>45000</v>
      </c>
      <c r="F440" s="433">
        <f t="shared" si="64"/>
        <v>160000</v>
      </c>
      <c r="G440" s="433">
        <f t="shared" si="63"/>
        <v>1070.9504685408299</v>
      </c>
      <c r="H440" s="257">
        <f t="shared" si="62"/>
        <v>17.849174475680499</v>
      </c>
      <c r="I440" s="259">
        <f>'норма времени'!D444</f>
        <v>65</v>
      </c>
      <c r="J440" s="257">
        <f t="shared" si="65"/>
        <v>1160.1963409192324</v>
      </c>
    </row>
    <row r="441" spans="1:10">
      <c r="A441" s="1314" t="s">
        <v>1478</v>
      </c>
      <c r="B441" s="288" t="str">
        <f>'[5]норма времени'!B272</f>
        <v>Определение  спирта в пиве</v>
      </c>
      <c r="C441" s="258">
        <v>70000</v>
      </c>
      <c r="D441" s="258">
        <v>65000</v>
      </c>
      <c r="E441" s="258">
        <v>55000</v>
      </c>
      <c r="F441" s="433">
        <f t="shared" si="64"/>
        <v>190000</v>
      </c>
      <c r="G441" s="433">
        <f t="shared" si="63"/>
        <v>1271.7536813922356</v>
      </c>
      <c r="H441" s="257">
        <f t="shared" si="62"/>
        <v>21.195894689870595</v>
      </c>
      <c r="I441" s="259">
        <f>'норма времени'!D445</f>
        <v>80</v>
      </c>
      <c r="J441" s="257">
        <f t="shared" si="65"/>
        <v>1695.6715751896477</v>
      </c>
    </row>
    <row r="442" spans="1:10" ht="20.25" customHeight="1">
      <c r="A442" s="1314" t="s">
        <v>1480</v>
      </c>
      <c r="B442" s="288" t="str">
        <f>'[5]норма времени'!B273</f>
        <v>Определение  сухих веществ в сусле</v>
      </c>
      <c r="C442" s="258">
        <v>60000</v>
      </c>
      <c r="D442" s="258">
        <v>55000</v>
      </c>
      <c r="E442" s="258">
        <v>45000</v>
      </c>
      <c r="F442" s="433">
        <f t="shared" si="64"/>
        <v>160000</v>
      </c>
      <c r="G442" s="433">
        <f t="shared" si="63"/>
        <v>1070.9504685408299</v>
      </c>
      <c r="H442" s="257">
        <f t="shared" si="62"/>
        <v>17.849174475680499</v>
      </c>
      <c r="I442" s="259">
        <f>'норма времени'!D446</f>
        <v>65</v>
      </c>
      <c r="J442" s="257">
        <f t="shared" si="65"/>
        <v>1160.1963409192324</v>
      </c>
    </row>
    <row r="443" spans="1:10">
      <c r="A443" s="1314" t="s">
        <v>1482</v>
      </c>
      <c r="B443" s="288" t="str">
        <f>'[5]норма времени'!B274</f>
        <v>Определение свинца (Рb)  в пищевых продуктах</v>
      </c>
      <c r="C443" s="258">
        <v>30000</v>
      </c>
      <c r="D443" s="258">
        <v>25000</v>
      </c>
      <c r="E443" s="258">
        <v>20000</v>
      </c>
      <c r="F443" s="433">
        <f t="shared" si="64"/>
        <v>75000</v>
      </c>
      <c r="G443" s="433">
        <f t="shared" si="63"/>
        <v>502.00803212851406</v>
      </c>
      <c r="H443" s="257">
        <f t="shared" si="62"/>
        <v>8.3668005354752335</v>
      </c>
      <c r="I443" s="259">
        <f>'норма времени'!D447</f>
        <v>85</v>
      </c>
      <c r="J443" s="257">
        <f t="shared" si="65"/>
        <v>711.17804551539484</v>
      </c>
    </row>
    <row r="444" spans="1:10">
      <c r="A444" s="1314" t="s">
        <v>1484</v>
      </c>
      <c r="B444" s="288" t="str">
        <f>'[5]норма времени'!B275</f>
        <v>Определение  кобальта</v>
      </c>
      <c r="C444" s="258">
        <v>30000</v>
      </c>
      <c r="D444" s="258">
        <v>25000</v>
      </c>
      <c r="E444" s="258">
        <v>20000</v>
      </c>
      <c r="F444" s="433">
        <f t="shared" si="64"/>
        <v>75000</v>
      </c>
      <c r="G444" s="433">
        <f t="shared" si="63"/>
        <v>502.00803212851406</v>
      </c>
      <c r="H444" s="257">
        <f t="shared" si="62"/>
        <v>8.3668005354752335</v>
      </c>
      <c r="I444" s="259">
        <f>'норма времени'!D448</f>
        <v>135</v>
      </c>
      <c r="J444" s="257">
        <f t="shared" si="65"/>
        <v>1129.5180722891566</v>
      </c>
    </row>
    <row r="445" spans="1:10">
      <c r="A445" s="1314" t="s">
        <v>1486</v>
      </c>
      <c r="B445" s="288" t="str">
        <f>'[5]норма времени'!B276</f>
        <v xml:space="preserve">Определение олова Sn в пищевых продуктах </v>
      </c>
      <c r="C445" s="258">
        <v>70000</v>
      </c>
      <c r="D445" s="258">
        <v>60000</v>
      </c>
      <c r="E445" s="258">
        <v>50000</v>
      </c>
      <c r="F445" s="433">
        <f t="shared" si="64"/>
        <v>180000</v>
      </c>
      <c r="G445" s="433">
        <f t="shared" si="63"/>
        <v>1204.8192771084337</v>
      </c>
      <c r="H445" s="257">
        <f t="shared" si="62"/>
        <v>20.08032128514056</v>
      </c>
      <c r="I445" s="259">
        <f>'норма времени'!D449</f>
        <v>100</v>
      </c>
      <c r="J445" s="257">
        <f t="shared" si="65"/>
        <v>2008.032128514056</v>
      </c>
    </row>
    <row r="446" spans="1:10">
      <c r="A446" s="1314" t="s">
        <v>1488</v>
      </c>
      <c r="B446" s="288" t="str">
        <f>'[5]норма времени'!B277</f>
        <v>Определение хрома (Cr)  в напитках</v>
      </c>
      <c r="C446" s="258">
        <v>80000</v>
      </c>
      <c r="D446" s="258">
        <v>70000</v>
      </c>
      <c r="E446" s="258">
        <v>60000</v>
      </c>
      <c r="F446" s="433">
        <f t="shared" si="64"/>
        <v>210000</v>
      </c>
      <c r="G446" s="433">
        <f t="shared" si="63"/>
        <v>1405.6224899598394</v>
      </c>
      <c r="H446" s="257">
        <f t="shared" si="62"/>
        <v>23.427041499330656</v>
      </c>
      <c r="I446" s="259">
        <f>'норма времени'!D450</f>
        <v>70</v>
      </c>
      <c r="J446" s="257">
        <f t="shared" si="65"/>
        <v>1639.8929049531459</v>
      </c>
    </row>
    <row r="447" spans="1:10">
      <c r="A447" s="1314" t="s">
        <v>1490</v>
      </c>
      <c r="B447" s="288" t="str">
        <f>'[5]норма времени'!B278</f>
        <v>Определение хинина</v>
      </c>
      <c r="C447" s="258">
        <v>25000</v>
      </c>
      <c r="D447" s="258">
        <v>15000</v>
      </c>
      <c r="E447" s="258">
        <v>15000</v>
      </c>
      <c r="F447" s="433">
        <f t="shared" si="64"/>
        <v>55000</v>
      </c>
      <c r="G447" s="433">
        <f t="shared" si="63"/>
        <v>368.1392235609103</v>
      </c>
      <c r="H447" s="257">
        <f t="shared" si="62"/>
        <v>6.135653726015172</v>
      </c>
      <c r="I447" s="259">
        <f>'норма времени'!D451</f>
        <v>65</v>
      </c>
      <c r="J447" s="257">
        <f t="shared" si="65"/>
        <v>398.81749219098617</v>
      </c>
    </row>
    <row r="448" spans="1:10">
      <c r="A448" s="1314" t="s">
        <v>1492</v>
      </c>
      <c r="B448" s="288" t="str">
        <f>'[5]норма времени'!B279</f>
        <v>Определение селена</v>
      </c>
      <c r="C448" s="258">
        <v>25000</v>
      </c>
      <c r="D448" s="258">
        <v>15000</v>
      </c>
      <c r="E448" s="258">
        <v>15000</v>
      </c>
      <c r="F448" s="433">
        <f t="shared" si="64"/>
        <v>55000</v>
      </c>
      <c r="G448" s="433">
        <f t="shared" si="63"/>
        <v>368.1392235609103</v>
      </c>
      <c r="H448" s="257">
        <f t="shared" si="62"/>
        <v>6.135653726015172</v>
      </c>
      <c r="I448" s="259">
        <f>'норма времени'!D452</f>
        <v>60</v>
      </c>
      <c r="J448" s="257">
        <f t="shared" si="65"/>
        <v>368.1392235609103</v>
      </c>
    </row>
    <row r="449" spans="1:10">
      <c r="A449" s="66" t="s">
        <v>1494</v>
      </c>
      <c r="B449" s="284" t="str">
        <f>'[5]норма времени'!B280</f>
        <v xml:space="preserve">Соль пищевая </v>
      </c>
      <c r="C449" s="870"/>
      <c r="D449" s="870"/>
      <c r="E449" s="870"/>
      <c r="F449" s="441"/>
      <c r="G449" s="441"/>
      <c r="H449" s="261"/>
      <c r="I449" s="1451"/>
      <c r="J449" s="261"/>
    </row>
    <row r="450" spans="1:10" ht="16.5" customHeight="1">
      <c r="A450" s="1314" t="s">
        <v>1496</v>
      </c>
      <c r="B450" s="288" t="str">
        <f>'[5]норма времени'!B281</f>
        <v xml:space="preserve"> Определение органолептических показателей, гранулометрический состав</v>
      </c>
      <c r="C450" s="258">
        <v>65000</v>
      </c>
      <c r="D450" s="258">
        <v>50000</v>
      </c>
      <c r="E450" s="258">
        <v>40000</v>
      </c>
      <c r="F450" s="433">
        <f t="shared" si="64"/>
        <v>155000</v>
      </c>
      <c r="G450" s="433">
        <f t="shared" si="63"/>
        <v>1037.4832663989291</v>
      </c>
      <c r="H450" s="257">
        <f t="shared" si="62"/>
        <v>17.291387773315485</v>
      </c>
      <c r="I450" s="259">
        <f>'норма времени'!D454</f>
        <v>45</v>
      </c>
      <c r="J450" s="257">
        <f t="shared" si="65"/>
        <v>778.11244979919684</v>
      </c>
    </row>
    <row r="451" spans="1:10">
      <c r="A451" s="1314" t="s">
        <v>1498</v>
      </c>
      <c r="B451" s="288" t="str">
        <f>'[5]норма времени'!B282</f>
        <v xml:space="preserve"> Определение влаги  ускоренным методом</v>
      </c>
      <c r="C451" s="258">
        <v>50000</v>
      </c>
      <c r="D451" s="258">
        <v>40000</v>
      </c>
      <c r="E451" s="258">
        <v>35000</v>
      </c>
      <c r="F451" s="433">
        <f t="shared" si="64"/>
        <v>125000</v>
      </c>
      <c r="G451" s="433">
        <f t="shared" si="63"/>
        <v>836.68005354752336</v>
      </c>
      <c r="H451" s="257">
        <f t="shared" ref="H451:H514" si="66">G451/60</f>
        <v>13.944667559125389</v>
      </c>
      <c r="I451" s="259">
        <f>'норма времени'!D455</f>
        <v>90</v>
      </c>
      <c r="J451" s="257">
        <f t="shared" si="65"/>
        <v>1255.0200803212849</v>
      </c>
    </row>
    <row r="452" spans="1:10">
      <c r="A452" s="1314" t="s">
        <v>1499</v>
      </c>
      <c r="B452" s="288" t="str">
        <f>'[5]норма времени'!B283</f>
        <v xml:space="preserve"> Определение влаги  арбитражным методом</v>
      </c>
      <c r="C452" s="258">
        <v>65000</v>
      </c>
      <c r="D452" s="258">
        <v>50000</v>
      </c>
      <c r="E452" s="258">
        <v>40000</v>
      </c>
      <c r="F452" s="433">
        <f t="shared" si="64"/>
        <v>155000</v>
      </c>
      <c r="G452" s="433">
        <f t="shared" si="63"/>
        <v>1037.4832663989291</v>
      </c>
      <c r="H452" s="257">
        <f t="shared" si="66"/>
        <v>17.291387773315485</v>
      </c>
      <c r="I452" s="259">
        <f>'норма времени'!D456</f>
        <v>110</v>
      </c>
      <c r="J452" s="257">
        <f t="shared" si="65"/>
        <v>1902.0526550647032</v>
      </c>
    </row>
    <row r="453" spans="1:10">
      <c r="A453" s="1314" t="s">
        <v>1500</v>
      </c>
      <c r="B453" s="288" t="str">
        <f>'[5]норма времени'!B284</f>
        <v>Определение ионов кальция</v>
      </c>
      <c r="C453" s="258">
        <v>70000</v>
      </c>
      <c r="D453" s="258">
        <v>60000</v>
      </c>
      <c r="E453" s="258">
        <v>50000</v>
      </c>
      <c r="F453" s="433">
        <f t="shared" si="64"/>
        <v>180000</v>
      </c>
      <c r="G453" s="433">
        <f t="shared" si="63"/>
        <v>1204.8192771084337</v>
      </c>
      <c r="H453" s="257">
        <f t="shared" si="66"/>
        <v>20.08032128514056</v>
      </c>
      <c r="I453" s="259">
        <f>'норма времени'!D457</f>
        <v>60</v>
      </c>
      <c r="J453" s="257">
        <f t="shared" si="65"/>
        <v>1204.8192771084337</v>
      </c>
    </row>
    <row r="454" spans="1:10">
      <c r="A454" s="1314" t="s">
        <v>1502</v>
      </c>
      <c r="B454" s="288" t="str">
        <f>'[5]норма времени'!B285</f>
        <v xml:space="preserve">Определение нерастворимого в воде остатка </v>
      </c>
      <c r="C454" s="258">
        <v>80000</v>
      </c>
      <c r="D454" s="258">
        <v>70000</v>
      </c>
      <c r="E454" s="258">
        <v>60000</v>
      </c>
      <c r="F454" s="433">
        <f t="shared" si="64"/>
        <v>210000</v>
      </c>
      <c r="G454" s="433">
        <f t="shared" si="63"/>
        <v>1405.6224899598394</v>
      </c>
      <c r="H454" s="257">
        <f t="shared" si="66"/>
        <v>23.427041499330656</v>
      </c>
      <c r="I454" s="259">
        <f>'норма времени'!D458</f>
        <v>60</v>
      </c>
      <c r="J454" s="257">
        <f t="shared" si="65"/>
        <v>1405.6224899598394</v>
      </c>
    </row>
    <row r="455" spans="1:10">
      <c r="A455" s="1314" t="s">
        <v>1504</v>
      </c>
      <c r="B455" s="288" t="str">
        <f>'[5]норма времени'!B286</f>
        <v xml:space="preserve">Определение магний-иона </v>
      </c>
      <c r="C455" s="258">
        <v>70000</v>
      </c>
      <c r="D455" s="258">
        <v>60000</v>
      </c>
      <c r="E455" s="258">
        <v>50000</v>
      </c>
      <c r="F455" s="433">
        <f t="shared" si="64"/>
        <v>180000</v>
      </c>
      <c r="G455" s="433">
        <f t="shared" si="63"/>
        <v>1204.8192771084337</v>
      </c>
      <c r="H455" s="257">
        <f t="shared" si="66"/>
        <v>20.08032128514056</v>
      </c>
      <c r="I455" s="259">
        <f>'норма времени'!D459</f>
        <v>60</v>
      </c>
      <c r="J455" s="257">
        <f t="shared" si="65"/>
        <v>1204.8192771084337</v>
      </c>
    </row>
    <row r="456" spans="1:10">
      <c r="A456" s="1314" t="s">
        <v>1506</v>
      </c>
      <c r="B456" s="288" t="str">
        <f>'[5]норма времени'!B287</f>
        <v>Определение сульфат-иона</v>
      </c>
      <c r="C456" s="258">
        <v>45000</v>
      </c>
      <c r="D456" s="258">
        <v>35000</v>
      </c>
      <c r="E456" s="258">
        <v>25000</v>
      </c>
      <c r="F456" s="433">
        <f t="shared" si="64"/>
        <v>105000</v>
      </c>
      <c r="G456" s="433">
        <f t="shared" si="63"/>
        <v>702.81124497991971</v>
      </c>
      <c r="H456" s="257">
        <f t="shared" si="66"/>
        <v>11.713520749665328</v>
      </c>
      <c r="I456" s="259">
        <f>'норма времени'!D460</f>
        <v>85</v>
      </c>
      <c r="J456" s="257">
        <f t="shared" si="65"/>
        <v>995.64926372155287</v>
      </c>
    </row>
    <row r="457" spans="1:10">
      <c r="A457" s="1314" t="s">
        <v>1508</v>
      </c>
      <c r="B457" s="288" t="str">
        <f>'[5]норма времени'!B288</f>
        <v>Определение калия йодистого в соли</v>
      </c>
      <c r="C457" s="258">
        <v>30000</v>
      </c>
      <c r="D457" s="258">
        <v>25000</v>
      </c>
      <c r="E457" s="258">
        <v>20000</v>
      </c>
      <c r="F457" s="433">
        <f t="shared" si="64"/>
        <v>75000</v>
      </c>
      <c r="G457" s="433">
        <f t="shared" si="63"/>
        <v>502.00803212851406</v>
      </c>
      <c r="H457" s="257">
        <f t="shared" si="66"/>
        <v>8.3668005354752335</v>
      </c>
      <c r="I457" s="259">
        <f>'норма времени'!D461</f>
        <v>140</v>
      </c>
      <c r="J457" s="257">
        <f t="shared" si="65"/>
        <v>1171.3520749665327</v>
      </c>
    </row>
    <row r="458" spans="1:10">
      <c r="A458" s="1314" t="s">
        <v>1510</v>
      </c>
      <c r="B458" s="288" t="str">
        <f>'[5]норма времени'!B289</f>
        <v xml:space="preserve">Определение оксида железа </v>
      </c>
      <c r="C458" s="258">
        <v>30000</v>
      </c>
      <c r="D458" s="258">
        <v>25000</v>
      </c>
      <c r="E458" s="258">
        <v>20000</v>
      </c>
      <c r="F458" s="433">
        <f t="shared" si="64"/>
        <v>75000</v>
      </c>
      <c r="G458" s="433">
        <f t="shared" si="63"/>
        <v>502.00803212851406</v>
      </c>
      <c r="H458" s="257">
        <f t="shared" si="66"/>
        <v>8.3668005354752335</v>
      </c>
      <c r="I458" s="259">
        <f>'норма времени'!D462</f>
        <v>105</v>
      </c>
      <c r="J458" s="257">
        <f t="shared" si="65"/>
        <v>878.51405622489949</v>
      </c>
    </row>
    <row r="459" spans="1:10">
      <c r="A459" s="1314" t="s">
        <v>1512</v>
      </c>
      <c r="B459" s="288" t="str">
        <f>'[5]норма времени'!B290</f>
        <v xml:space="preserve">Определение хлор-иона </v>
      </c>
      <c r="C459" s="258">
        <v>70000</v>
      </c>
      <c r="D459" s="258">
        <v>60000</v>
      </c>
      <c r="E459" s="258">
        <v>50000</v>
      </c>
      <c r="F459" s="433">
        <f t="shared" si="64"/>
        <v>180000</v>
      </c>
      <c r="G459" s="433">
        <f t="shared" si="63"/>
        <v>1204.8192771084337</v>
      </c>
      <c r="H459" s="257">
        <f t="shared" si="66"/>
        <v>20.08032128514056</v>
      </c>
      <c r="I459" s="259">
        <f>'норма времени'!D463</f>
        <v>60</v>
      </c>
      <c r="J459" s="257">
        <f t="shared" si="65"/>
        <v>1204.8192771084337</v>
      </c>
    </row>
    <row r="460" spans="1:10">
      <c r="A460" s="1314" t="s">
        <v>1514</v>
      </c>
      <c r="B460" s="288" t="str">
        <f>'[5]норма времени'!B291</f>
        <v xml:space="preserve">Определение свинца </v>
      </c>
      <c r="C460" s="258">
        <v>45000</v>
      </c>
      <c r="D460" s="258">
        <v>35000</v>
      </c>
      <c r="E460" s="258">
        <v>25000</v>
      </c>
      <c r="F460" s="433">
        <f t="shared" si="64"/>
        <v>105000</v>
      </c>
      <c r="G460" s="433">
        <f t="shared" si="63"/>
        <v>702.81124497991971</v>
      </c>
      <c r="H460" s="257">
        <f t="shared" si="66"/>
        <v>11.713520749665328</v>
      </c>
      <c r="I460" s="259">
        <f>'норма времени'!D464</f>
        <v>200</v>
      </c>
      <c r="J460" s="257">
        <f t="shared" si="65"/>
        <v>2342.7041499330658</v>
      </c>
    </row>
    <row r="461" spans="1:10" ht="17.25" customHeight="1">
      <c r="A461" s="1314" t="s">
        <v>1515</v>
      </c>
      <c r="B461" s="288" t="str">
        <f>'[5]норма времени'!B292</f>
        <v xml:space="preserve"> Определение мышьяка </v>
      </c>
      <c r="C461" s="258">
        <v>40000</v>
      </c>
      <c r="D461" s="258">
        <v>30000</v>
      </c>
      <c r="E461" s="258">
        <v>25000</v>
      </c>
      <c r="F461" s="433">
        <f t="shared" si="64"/>
        <v>95000</v>
      </c>
      <c r="G461" s="433">
        <f t="shared" ref="G461:G524" si="67">F461/149.4</f>
        <v>635.87684069611782</v>
      </c>
      <c r="H461" s="257">
        <f t="shared" si="66"/>
        <v>10.597947344935298</v>
      </c>
      <c r="I461" s="259">
        <f>'норма времени'!D465</f>
        <v>170</v>
      </c>
      <c r="J461" s="257">
        <f t="shared" si="65"/>
        <v>1801.6510486390007</v>
      </c>
    </row>
    <row r="462" spans="1:10">
      <c r="A462" s="1314" t="s">
        <v>1516</v>
      </c>
      <c r="B462" s="288" t="str">
        <f>'[5]норма времени'!B293</f>
        <v>Определение кадмия</v>
      </c>
      <c r="C462" s="258">
        <v>50000</v>
      </c>
      <c r="D462" s="258">
        <v>40000</v>
      </c>
      <c r="E462" s="258">
        <v>30000</v>
      </c>
      <c r="F462" s="433">
        <f t="shared" si="64"/>
        <v>120000</v>
      </c>
      <c r="G462" s="433">
        <f t="shared" si="67"/>
        <v>803.21285140562247</v>
      </c>
      <c r="H462" s="257">
        <f t="shared" si="66"/>
        <v>13.386880856760374</v>
      </c>
      <c r="I462" s="259">
        <f>'норма времени'!D466</f>
        <v>200</v>
      </c>
      <c r="J462" s="257">
        <f t="shared" si="65"/>
        <v>2677.3761713520748</v>
      </c>
    </row>
    <row r="463" spans="1:10">
      <c r="A463" s="1314" t="s">
        <v>1517</v>
      </c>
      <c r="B463" s="288" t="str">
        <f>'[5]норма времени'!B294</f>
        <v>Определение  ртути</v>
      </c>
      <c r="C463" s="258">
        <v>40000</v>
      </c>
      <c r="D463" s="258">
        <v>30000</v>
      </c>
      <c r="E463" s="258">
        <v>25000</v>
      </c>
      <c r="F463" s="433">
        <f t="shared" si="64"/>
        <v>95000</v>
      </c>
      <c r="G463" s="433">
        <f t="shared" si="67"/>
        <v>635.87684069611782</v>
      </c>
      <c r="H463" s="257">
        <f t="shared" si="66"/>
        <v>10.597947344935298</v>
      </c>
      <c r="I463" s="259">
        <f>'норма времени'!D467</f>
        <v>170</v>
      </c>
      <c r="J463" s="257">
        <f t="shared" si="65"/>
        <v>1801.6510486390007</v>
      </c>
    </row>
    <row r="464" spans="1:10">
      <c r="A464" s="1314" t="s">
        <v>1518</v>
      </c>
      <c r="B464" s="288" t="str">
        <f>'[5]норма времени'!B295</f>
        <v>йод</v>
      </c>
      <c r="C464" s="258">
        <v>40000</v>
      </c>
      <c r="D464" s="258">
        <v>30000</v>
      </c>
      <c r="E464" s="258">
        <v>25000</v>
      </c>
      <c r="F464" s="433">
        <f t="shared" si="64"/>
        <v>95000</v>
      </c>
      <c r="G464" s="433">
        <f t="shared" si="67"/>
        <v>635.87684069611782</v>
      </c>
      <c r="H464" s="257">
        <f t="shared" si="66"/>
        <v>10.597947344935298</v>
      </c>
      <c r="I464" s="259">
        <f>'норма времени'!D468</f>
        <v>30</v>
      </c>
      <c r="J464" s="257">
        <f t="shared" si="65"/>
        <v>317.93842034805891</v>
      </c>
    </row>
    <row r="465" spans="1:10">
      <c r="A465" s="1314" t="s">
        <v>1520</v>
      </c>
      <c r="B465" s="288" t="str">
        <f>'[5]норма времени'!B296</f>
        <v>массовая доля хлористого натрия</v>
      </c>
      <c r="C465" s="258">
        <v>35000</v>
      </c>
      <c r="D465" s="258">
        <v>25000</v>
      </c>
      <c r="E465" s="258">
        <v>20000</v>
      </c>
      <c r="F465" s="433">
        <f t="shared" si="64"/>
        <v>80000</v>
      </c>
      <c r="G465" s="433">
        <f t="shared" si="67"/>
        <v>535.47523427041494</v>
      </c>
      <c r="H465" s="257">
        <f t="shared" si="66"/>
        <v>8.9245872378402495</v>
      </c>
      <c r="I465" s="259">
        <f>'норма времени'!D469</f>
        <v>220</v>
      </c>
      <c r="J465" s="257">
        <f t="shared" si="65"/>
        <v>1963.409192324855</v>
      </c>
    </row>
    <row r="466" spans="1:10">
      <c r="A466" s="66" t="s">
        <v>1522</v>
      </c>
      <c r="B466" s="284" t="str">
        <f>'[5]норма времени'!B297</f>
        <v xml:space="preserve">Чай черный, зеленый </v>
      </c>
      <c r="C466" s="870"/>
      <c r="D466" s="870"/>
      <c r="E466" s="870"/>
      <c r="F466" s="441"/>
      <c r="G466" s="441"/>
      <c r="H466" s="261"/>
      <c r="I466" s="1451"/>
      <c r="J466" s="261"/>
    </row>
    <row r="467" spans="1:10">
      <c r="A467" s="1314" t="s">
        <v>1524</v>
      </c>
      <c r="B467" s="288" t="str">
        <f>'[5]норма времени'!B298</f>
        <v xml:space="preserve"> Определение органолептических показателей</v>
      </c>
      <c r="C467" s="258">
        <v>50000</v>
      </c>
      <c r="D467" s="258">
        <v>40000</v>
      </c>
      <c r="E467" s="258">
        <v>30000</v>
      </c>
      <c r="F467" s="433">
        <f t="shared" si="64"/>
        <v>120000</v>
      </c>
      <c r="G467" s="433">
        <f t="shared" si="67"/>
        <v>803.21285140562247</v>
      </c>
      <c r="H467" s="257">
        <f t="shared" si="66"/>
        <v>13.386880856760374</v>
      </c>
      <c r="I467" s="259">
        <f>'норма времени'!D471</f>
        <v>45</v>
      </c>
      <c r="J467" s="257">
        <f t="shared" si="65"/>
        <v>602.40963855421683</v>
      </c>
    </row>
    <row r="468" spans="1:10">
      <c r="A468" s="1314" t="s">
        <v>1525</v>
      </c>
      <c r="B468" s="288" t="str">
        <f>'[5]норма времени'!B299</f>
        <v xml:space="preserve"> Определение влаги  ускоренным методом</v>
      </c>
      <c r="C468" s="258">
        <v>50000</v>
      </c>
      <c r="D468" s="258">
        <v>40000</v>
      </c>
      <c r="E468" s="258">
        <v>30000</v>
      </c>
      <c r="F468" s="433">
        <f t="shared" si="64"/>
        <v>120000</v>
      </c>
      <c r="G468" s="433">
        <f t="shared" si="67"/>
        <v>803.21285140562247</v>
      </c>
      <c r="H468" s="257">
        <f t="shared" si="66"/>
        <v>13.386880856760374</v>
      </c>
      <c r="I468" s="259">
        <f>'норма времени'!D472</f>
        <v>90</v>
      </c>
      <c r="J468" s="257">
        <f t="shared" si="65"/>
        <v>1204.8192771084337</v>
      </c>
    </row>
    <row r="469" spans="1:10">
      <c r="A469" s="1314" t="s">
        <v>1526</v>
      </c>
      <c r="B469" s="288" t="str">
        <f>'[5]норма времени'!B300</f>
        <v xml:space="preserve"> Определение влаги  арбитражным методом</v>
      </c>
      <c r="C469" s="258">
        <v>55000</v>
      </c>
      <c r="D469" s="258">
        <v>45000</v>
      </c>
      <c r="E469" s="258">
        <v>35000</v>
      </c>
      <c r="F469" s="433">
        <f t="shared" si="64"/>
        <v>135000</v>
      </c>
      <c r="G469" s="433">
        <f t="shared" si="67"/>
        <v>903.61445783132524</v>
      </c>
      <c r="H469" s="257">
        <f t="shared" si="66"/>
        <v>15.060240963855421</v>
      </c>
      <c r="I469" s="259">
        <f>'норма времени'!D473</f>
        <v>110</v>
      </c>
      <c r="J469" s="257">
        <f t="shared" si="65"/>
        <v>1656.6265060240962</v>
      </c>
    </row>
    <row r="470" spans="1:10">
      <c r="A470" s="1314" t="s">
        <v>1527</v>
      </c>
      <c r="B470" s="288" t="str">
        <f>'[5]норма времени'!B301</f>
        <v xml:space="preserve"> Определение золы </v>
      </c>
      <c r="C470" s="258">
        <v>55000</v>
      </c>
      <c r="D470" s="258">
        <v>45000</v>
      </c>
      <c r="E470" s="258">
        <v>35000</v>
      </c>
      <c r="F470" s="433">
        <f t="shared" si="64"/>
        <v>135000</v>
      </c>
      <c r="G470" s="433">
        <f t="shared" si="67"/>
        <v>903.61445783132524</v>
      </c>
      <c r="H470" s="257">
        <f t="shared" si="66"/>
        <v>15.060240963855421</v>
      </c>
      <c r="I470" s="259">
        <f>'норма времени'!D474</f>
        <v>75</v>
      </c>
      <c r="J470" s="257">
        <f t="shared" si="65"/>
        <v>1129.5180722891566</v>
      </c>
    </row>
    <row r="471" spans="1:10">
      <c r="A471" s="1314" t="s">
        <v>1528</v>
      </c>
      <c r="B471" s="288" t="str">
        <f>'[5]норма времени'!B302</f>
        <v xml:space="preserve"> Определение танина</v>
      </c>
      <c r="C471" s="258">
        <v>35000</v>
      </c>
      <c r="D471" s="258">
        <v>25000</v>
      </c>
      <c r="E471" s="258">
        <v>20000</v>
      </c>
      <c r="F471" s="433">
        <f t="shared" si="64"/>
        <v>80000</v>
      </c>
      <c r="G471" s="433">
        <f t="shared" si="67"/>
        <v>535.47523427041494</v>
      </c>
      <c r="H471" s="257">
        <f t="shared" si="66"/>
        <v>8.9245872378402495</v>
      </c>
      <c r="I471" s="259">
        <f>'норма времени'!D475</f>
        <v>75</v>
      </c>
      <c r="J471" s="257">
        <f t="shared" si="65"/>
        <v>669.34404283801871</v>
      </c>
    </row>
    <row r="472" spans="1:10" ht="18.75" customHeight="1">
      <c r="A472" s="1314" t="s">
        <v>1530</v>
      </c>
      <c r="B472" s="288" t="str">
        <f>'[5]норма времени'!B303</f>
        <v xml:space="preserve"> Определение кофеина</v>
      </c>
      <c r="C472" s="258">
        <v>35000</v>
      </c>
      <c r="D472" s="258">
        <v>25000</v>
      </c>
      <c r="E472" s="258">
        <v>20000</v>
      </c>
      <c r="F472" s="433">
        <f t="shared" si="64"/>
        <v>80000</v>
      </c>
      <c r="G472" s="433">
        <f t="shared" si="67"/>
        <v>535.47523427041494</v>
      </c>
      <c r="H472" s="257">
        <f t="shared" si="66"/>
        <v>8.9245872378402495</v>
      </c>
      <c r="I472" s="259">
        <f>'норма времени'!D476</f>
        <v>140</v>
      </c>
      <c r="J472" s="257">
        <f t="shared" si="65"/>
        <v>1249.4422132976349</v>
      </c>
    </row>
    <row r="473" spans="1:10" ht="30">
      <c r="A473" s="1314" t="s">
        <v>1532</v>
      </c>
      <c r="B473" s="288" t="str">
        <f>'[5]норма времени'!B304</f>
        <v xml:space="preserve"> Определение массовой доли мелочи и металломагнитных примесей </v>
      </c>
      <c r="C473" s="258">
        <v>50000</v>
      </c>
      <c r="D473" s="258">
        <v>45000</v>
      </c>
      <c r="E473" s="258">
        <v>30000</v>
      </c>
      <c r="F473" s="433">
        <f t="shared" si="64"/>
        <v>125000</v>
      </c>
      <c r="G473" s="433">
        <f t="shared" si="67"/>
        <v>836.68005354752336</v>
      </c>
      <c r="H473" s="257">
        <f t="shared" si="66"/>
        <v>13.944667559125389</v>
      </c>
      <c r="I473" s="259">
        <f>'норма времени'!D477</f>
        <v>40</v>
      </c>
      <c r="J473" s="257">
        <f t="shared" si="65"/>
        <v>557.78670236501557</v>
      </c>
    </row>
    <row r="474" spans="1:10" ht="30">
      <c r="A474" s="1314" t="s">
        <v>1534</v>
      </c>
      <c r="B474" s="288" t="str">
        <f>'[5]норма времени'!B305</f>
        <v xml:space="preserve"> Определение массовой доли водорастворимых веществ </v>
      </c>
      <c r="C474" s="258">
        <v>50000</v>
      </c>
      <c r="D474" s="258">
        <v>40000</v>
      </c>
      <c r="E474" s="258">
        <v>30000</v>
      </c>
      <c r="F474" s="433">
        <f t="shared" si="64"/>
        <v>120000</v>
      </c>
      <c r="G474" s="433">
        <f t="shared" si="67"/>
        <v>803.21285140562247</v>
      </c>
      <c r="H474" s="257">
        <f t="shared" si="66"/>
        <v>13.386880856760374</v>
      </c>
      <c r="I474" s="259">
        <f>'норма времени'!D478</f>
        <v>45</v>
      </c>
      <c r="J474" s="257">
        <f t="shared" si="65"/>
        <v>602.40963855421683</v>
      </c>
    </row>
    <row r="475" spans="1:10">
      <c r="A475" s="1314" t="s">
        <v>1536</v>
      </c>
      <c r="B475" s="288" t="str">
        <f>'[5]норма времени'!B306</f>
        <v xml:space="preserve"> Определение сырой клечатки</v>
      </c>
      <c r="C475" s="258">
        <v>30000</v>
      </c>
      <c r="D475" s="258">
        <v>20000</v>
      </c>
      <c r="E475" s="258">
        <v>15000</v>
      </c>
      <c r="F475" s="433">
        <f t="shared" si="64"/>
        <v>65000</v>
      </c>
      <c r="G475" s="433">
        <f t="shared" si="67"/>
        <v>435.07362784471218</v>
      </c>
      <c r="H475" s="257">
        <f t="shared" si="66"/>
        <v>7.2512271307452032</v>
      </c>
      <c r="I475" s="259">
        <f>'норма времени'!D479</f>
        <v>140</v>
      </c>
      <c r="J475" s="257">
        <f t="shared" si="65"/>
        <v>1015.1717983043285</v>
      </c>
    </row>
    <row r="476" spans="1:10">
      <c r="A476" s="1314" t="s">
        <v>1538</v>
      </c>
      <c r="B476" s="288" t="str">
        <f>'[5]норма времени'!B307</f>
        <v xml:space="preserve"> Определение экстрактивных веществ </v>
      </c>
      <c r="C476" s="258">
        <v>65000</v>
      </c>
      <c r="D476" s="258">
        <v>60000</v>
      </c>
      <c r="E476" s="258">
        <v>55000</v>
      </c>
      <c r="F476" s="433">
        <f t="shared" si="64"/>
        <v>180000</v>
      </c>
      <c r="G476" s="433">
        <f t="shared" si="67"/>
        <v>1204.8192771084337</v>
      </c>
      <c r="H476" s="257">
        <f t="shared" si="66"/>
        <v>20.08032128514056</v>
      </c>
      <c r="I476" s="259">
        <f>'норма времени'!D480</f>
        <v>65</v>
      </c>
      <c r="J476" s="257">
        <f t="shared" si="65"/>
        <v>1305.2208835341364</v>
      </c>
    </row>
    <row r="477" spans="1:10">
      <c r="A477" s="1314" t="s">
        <v>1540</v>
      </c>
      <c r="B477" s="288" t="str">
        <f>'[5]норма времени'!B308</f>
        <v xml:space="preserve">Определение свинца </v>
      </c>
      <c r="C477" s="258">
        <v>30000</v>
      </c>
      <c r="D477" s="258">
        <v>20000</v>
      </c>
      <c r="E477" s="258">
        <v>15000</v>
      </c>
      <c r="F477" s="433">
        <f t="shared" si="64"/>
        <v>65000</v>
      </c>
      <c r="G477" s="433">
        <f t="shared" si="67"/>
        <v>435.07362784471218</v>
      </c>
      <c r="H477" s="257">
        <f t="shared" si="66"/>
        <v>7.2512271307452032</v>
      </c>
      <c r="I477" s="259">
        <f>'норма времени'!D481</f>
        <v>230</v>
      </c>
      <c r="J477" s="257">
        <f t="shared" si="65"/>
        <v>1667.7822400713967</v>
      </c>
    </row>
    <row r="478" spans="1:10">
      <c r="A478" s="1314" t="s">
        <v>1541</v>
      </c>
      <c r="B478" s="288" t="str">
        <f>'[5]норма времени'!B309</f>
        <v xml:space="preserve"> Определение мышьяка </v>
      </c>
      <c r="C478" s="258">
        <v>30000</v>
      </c>
      <c r="D478" s="258">
        <v>20000</v>
      </c>
      <c r="E478" s="258">
        <v>15000</v>
      </c>
      <c r="F478" s="433">
        <f t="shared" si="64"/>
        <v>65000</v>
      </c>
      <c r="G478" s="433">
        <f t="shared" si="67"/>
        <v>435.07362784471218</v>
      </c>
      <c r="H478" s="257">
        <f t="shared" si="66"/>
        <v>7.2512271307452032</v>
      </c>
      <c r="I478" s="259">
        <f>'норма времени'!D482</f>
        <v>105</v>
      </c>
      <c r="J478" s="257">
        <f t="shared" si="65"/>
        <v>761.37884872824634</v>
      </c>
    </row>
    <row r="479" spans="1:10">
      <c r="A479" s="1314" t="s">
        <v>1542</v>
      </c>
      <c r="B479" s="288" t="str">
        <f>'[5]норма времени'!B310</f>
        <v>Определение кадмия</v>
      </c>
      <c r="C479" s="258">
        <v>25000</v>
      </c>
      <c r="D479" s="258">
        <v>20000</v>
      </c>
      <c r="E479" s="258">
        <v>15000</v>
      </c>
      <c r="F479" s="433">
        <f t="shared" si="64"/>
        <v>60000</v>
      </c>
      <c r="G479" s="433">
        <f t="shared" si="67"/>
        <v>401.60642570281124</v>
      </c>
      <c r="H479" s="257">
        <f t="shared" si="66"/>
        <v>6.6934404283801872</v>
      </c>
      <c r="I479" s="259">
        <f>'норма времени'!D483</f>
        <v>200</v>
      </c>
      <c r="J479" s="257">
        <f t="shared" si="65"/>
        <v>1338.6880856760374</v>
      </c>
    </row>
    <row r="480" spans="1:10">
      <c r="A480" s="1314" t="s">
        <v>1543</v>
      </c>
      <c r="B480" s="288" t="str">
        <f>'[5]норма времени'!B311</f>
        <v>Определение  ртути</v>
      </c>
      <c r="C480" s="258">
        <v>25000</v>
      </c>
      <c r="D480" s="258">
        <v>20000</v>
      </c>
      <c r="E480" s="258">
        <v>15000</v>
      </c>
      <c r="F480" s="433">
        <f t="shared" si="64"/>
        <v>60000</v>
      </c>
      <c r="G480" s="433">
        <f t="shared" si="67"/>
        <v>401.60642570281124</v>
      </c>
      <c r="H480" s="257">
        <f t="shared" si="66"/>
        <v>6.6934404283801872</v>
      </c>
      <c r="I480" s="259">
        <f>'норма времени'!D484</f>
        <v>80</v>
      </c>
      <c r="J480" s="257">
        <f t="shared" si="65"/>
        <v>535.47523427041494</v>
      </c>
    </row>
    <row r="481" spans="1:10">
      <c r="A481" s="1314" t="s">
        <v>1544</v>
      </c>
      <c r="B481" s="288" t="str">
        <f>'[5]норма времени'!B312</f>
        <v xml:space="preserve">Определение афлотоксина </v>
      </c>
      <c r="C481" s="258"/>
      <c r="D481" s="258"/>
      <c r="E481" s="258">
        <v>20000</v>
      </c>
      <c r="F481" s="433">
        <f t="shared" si="64"/>
        <v>20000</v>
      </c>
      <c r="G481" s="433">
        <f t="shared" si="67"/>
        <v>133.86880856760374</v>
      </c>
      <c r="H481" s="257">
        <f t="shared" si="66"/>
        <v>2.2311468094600624</v>
      </c>
      <c r="I481" s="259">
        <f>'норма времени'!D485</f>
        <v>20</v>
      </c>
      <c r="J481" s="257">
        <f t="shared" si="65"/>
        <v>44.622936189201248</v>
      </c>
    </row>
    <row r="482" spans="1:10">
      <c r="A482" s="1314" t="s">
        <v>1546</v>
      </c>
      <c r="B482" s="288" t="str">
        <f>'[5]норма времени'!B313</f>
        <v>Посторонние примеси</v>
      </c>
      <c r="C482" s="258">
        <v>60000</v>
      </c>
      <c r="D482" s="258">
        <v>50000</v>
      </c>
      <c r="E482" s="258">
        <v>40000</v>
      </c>
      <c r="F482" s="433">
        <f t="shared" si="64"/>
        <v>150000</v>
      </c>
      <c r="G482" s="433">
        <f t="shared" si="67"/>
        <v>1004.0160642570281</v>
      </c>
      <c r="H482" s="257">
        <f t="shared" si="66"/>
        <v>16.733601070950467</v>
      </c>
      <c r="I482" s="259">
        <f>'норма времени'!D486</f>
        <v>40</v>
      </c>
      <c r="J482" s="257">
        <f t="shared" si="65"/>
        <v>669.34404283801871</v>
      </c>
    </row>
    <row r="483" spans="1:10" ht="16.5" customHeight="1">
      <c r="A483" s="1314" t="s">
        <v>1548</v>
      </c>
      <c r="B483" s="288" t="str">
        <f>'[5]норма времени'!B314</f>
        <v xml:space="preserve">Дисперсность </v>
      </c>
      <c r="C483" s="258">
        <v>50000</v>
      </c>
      <c r="D483" s="258">
        <v>45000</v>
      </c>
      <c r="E483" s="258">
        <v>35000</v>
      </c>
      <c r="F483" s="433">
        <f t="shared" si="64"/>
        <v>130000</v>
      </c>
      <c r="G483" s="433">
        <f t="shared" si="67"/>
        <v>870.14725568942436</v>
      </c>
      <c r="H483" s="257">
        <f t="shared" si="66"/>
        <v>14.502454261490406</v>
      </c>
      <c r="I483" s="259">
        <f>'норма времени'!D487</f>
        <v>40</v>
      </c>
      <c r="J483" s="257">
        <f t="shared" si="65"/>
        <v>580.09817045961631</v>
      </c>
    </row>
    <row r="484" spans="1:10">
      <c r="A484" s="1314" t="s">
        <v>1550</v>
      </c>
      <c r="B484" s="288" t="str">
        <f>'[5]норма времени'!B315</f>
        <v>Жир</v>
      </c>
      <c r="C484" s="258">
        <v>35000</v>
      </c>
      <c r="D484" s="258">
        <v>25000</v>
      </c>
      <c r="E484" s="258">
        <v>15000</v>
      </c>
      <c r="F484" s="433">
        <f t="shared" si="64"/>
        <v>75000</v>
      </c>
      <c r="G484" s="433">
        <f t="shared" si="67"/>
        <v>502.00803212851406</v>
      </c>
      <c r="H484" s="257">
        <f t="shared" si="66"/>
        <v>8.3668005354752335</v>
      </c>
      <c r="I484" s="259">
        <f>'норма времени'!D488</f>
        <v>180</v>
      </c>
      <c r="J484" s="257">
        <f t="shared" si="65"/>
        <v>1506.024096385542</v>
      </c>
    </row>
    <row r="485" spans="1:10">
      <c r="A485" s="66" t="s">
        <v>1552</v>
      </c>
      <c r="B485" s="284" t="str">
        <f>'[5]норма времени'!B316</f>
        <v>Кофе</v>
      </c>
      <c r="C485" s="870"/>
      <c r="D485" s="870"/>
      <c r="E485" s="870"/>
      <c r="F485" s="441"/>
      <c r="G485" s="441"/>
      <c r="H485" s="261"/>
      <c r="I485" s="1451"/>
      <c r="J485" s="261"/>
    </row>
    <row r="486" spans="1:10">
      <c r="A486" s="1314" t="s">
        <v>1554</v>
      </c>
      <c r="B486" s="288" t="str">
        <f>'[5]норма времени'!B317</f>
        <v xml:space="preserve"> Определение органолептических показателей</v>
      </c>
      <c r="C486" s="258">
        <v>50000</v>
      </c>
      <c r="D486" s="258">
        <v>40000</v>
      </c>
      <c r="E486" s="258">
        <v>30000</v>
      </c>
      <c r="F486" s="433">
        <f t="shared" si="64"/>
        <v>120000</v>
      </c>
      <c r="G486" s="433">
        <f t="shared" si="67"/>
        <v>803.21285140562247</v>
      </c>
      <c r="H486" s="257">
        <f t="shared" si="66"/>
        <v>13.386880856760374</v>
      </c>
      <c r="I486" s="259">
        <f>'норма времени'!D490</f>
        <v>45</v>
      </c>
      <c r="J486" s="257">
        <f t="shared" si="65"/>
        <v>602.40963855421683</v>
      </c>
    </row>
    <row r="487" spans="1:10">
      <c r="A487" s="1314" t="s">
        <v>1555</v>
      </c>
      <c r="B487" s="288" t="str">
        <f>'[5]норма времени'!B318</f>
        <v xml:space="preserve"> Определение влаги  ускоренным методом</v>
      </c>
      <c r="C487" s="258">
        <v>50000</v>
      </c>
      <c r="D487" s="258">
        <v>40000</v>
      </c>
      <c r="E487" s="258">
        <v>30000</v>
      </c>
      <c r="F487" s="433">
        <f t="shared" si="64"/>
        <v>120000</v>
      </c>
      <c r="G487" s="433">
        <f t="shared" si="67"/>
        <v>803.21285140562247</v>
      </c>
      <c r="H487" s="257">
        <f t="shared" si="66"/>
        <v>13.386880856760374</v>
      </c>
      <c r="I487" s="259">
        <f>'норма времени'!D491</f>
        <v>90</v>
      </c>
      <c r="J487" s="257">
        <f t="shared" si="65"/>
        <v>1204.8192771084337</v>
      </c>
    </row>
    <row r="488" spans="1:10">
      <c r="A488" s="1314" t="s">
        <v>1556</v>
      </c>
      <c r="B488" s="288" t="str">
        <f>'[5]норма времени'!B319</f>
        <v xml:space="preserve"> Определение влаги  арбитражным методом</v>
      </c>
      <c r="C488" s="258">
        <v>55000</v>
      </c>
      <c r="D488" s="258">
        <v>45000</v>
      </c>
      <c r="E488" s="258">
        <v>40000</v>
      </c>
      <c r="F488" s="433">
        <f t="shared" si="64"/>
        <v>140000</v>
      </c>
      <c r="G488" s="433">
        <f t="shared" si="67"/>
        <v>937.08165997322624</v>
      </c>
      <c r="H488" s="257">
        <f t="shared" si="66"/>
        <v>15.618027666220437</v>
      </c>
      <c r="I488" s="259">
        <f>'норма времени'!D492</f>
        <v>110</v>
      </c>
      <c r="J488" s="257">
        <f t="shared" si="65"/>
        <v>1717.983043284248</v>
      </c>
    </row>
    <row r="489" spans="1:10">
      <c r="A489" s="1314" t="s">
        <v>1557</v>
      </c>
      <c r="B489" s="288" t="str">
        <f>'[5]норма времени'!B320</f>
        <v xml:space="preserve"> Определение золы </v>
      </c>
      <c r="C489" s="258">
        <v>55000</v>
      </c>
      <c r="D489" s="258">
        <v>45000</v>
      </c>
      <c r="E489" s="258">
        <v>40000</v>
      </c>
      <c r="F489" s="433">
        <f t="shared" si="64"/>
        <v>140000</v>
      </c>
      <c r="G489" s="433">
        <f t="shared" si="67"/>
        <v>937.08165997322624</v>
      </c>
      <c r="H489" s="257">
        <f t="shared" si="66"/>
        <v>15.618027666220437</v>
      </c>
      <c r="I489" s="259">
        <f>'норма времени'!D493</f>
        <v>75</v>
      </c>
      <c r="J489" s="257">
        <f t="shared" si="65"/>
        <v>1171.3520749665327</v>
      </c>
    </row>
    <row r="490" spans="1:10">
      <c r="A490" s="1314" t="s">
        <v>1558</v>
      </c>
      <c r="B490" s="288" t="str">
        <f>'[5]норма времени'!B321</f>
        <v>Определение водородного показателя</v>
      </c>
      <c r="C490" s="258">
        <v>65000</v>
      </c>
      <c r="D490" s="258">
        <v>55000</v>
      </c>
      <c r="E490" s="258">
        <v>45000</v>
      </c>
      <c r="F490" s="433">
        <f t="shared" si="64"/>
        <v>165000</v>
      </c>
      <c r="G490" s="433">
        <f t="shared" si="67"/>
        <v>1104.4176706827309</v>
      </c>
      <c r="H490" s="257">
        <f t="shared" si="66"/>
        <v>18.406961178045513</v>
      </c>
      <c r="I490" s="259">
        <f>'норма времени'!D494</f>
        <v>40</v>
      </c>
      <c r="J490" s="257">
        <f t="shared" si="65"/>
        <v>736.27844712182059</v>
      </c>
    </row>
    <row r="491" spans="1:10">
      <c r="A491" s="1314" t="s">
        <v>1560</v>
      </c>
      <c r="B491" s="288" t="str">
        <f>'[5]норма времени'!B322</f>
        <v xml:space="preserve"> Определение кофеина</v>
      </c>
      <c r="C491" s="258">
        <v>30000</v>
      </c>
      <c r="D491" s="258">
        <v>20000</v>
      </c>
      <c r="E491" s="258">
        <v>15000</v>
      </c>
      <c r="F491" s="433">
        <f t="shared" si="64"/>
        <v>65000</v>
      </c>
      <c r="G491" s="433">
        <f t="shared" si="67"/>
        <v>435.07362784471218</v>
      </c>
      <c r="H491" s="257">
        <f t="shared" si="66"/>
        <v>7.2512271307452032</v>
      </c>
      <c r="I491" s="259">
        <f>'норма времени'!D495</f>
        <v>300</v>
      </c>
      <c r="J491" s="257">
        <f t="shared" si="65"/>
        <v>2175.3681392235608</v>
      </c>
    </row>
    <row r="492" spans="1:10" ht="30">
      <c r="A492" s="1314" t="s">
        <v>1561</v>
      </c>
      <c r="B492" s="288" t="str">
        <f>'[5]норма времени'!B323</f>
        <v xml:space="preserve"> Определение массовой доли  металломагнитных примесей </v>
      </c>
      <c r="C492" s="258">
        <v>50000</v>
      </c>
      <c r="D492" s="258">
        <v>40000</v>
      </c>
      <c r="E492" s="258">
        <v>30000</v>
      </c>
      <c r="F492" s="433">
        <f t="shared" si="64"/>
        <v>120000</v>
      </c>
      <c r="G492" s="433">
        <f t="shared" si="67"/>
        <v>803.21285140562247</v>
      </c>
      <c r="H492" s="257">
        <f t="shared" si="66"/>
        <v>13.386880856760374</v>
      </c>
      <c r="I492" s="259">
        <f>'норма времени'!D496</f>
        <v>20</v>
      </c>
      <c r="J492" s="257">
        <f t="shared" si="65"/>
        <v>267.73761713520747</v>
      </c>
    </row>
    <row r="493" spans="1:10">
      <c r="A493" s="1314" t="s">
        <v>1563</v>
      </c>
      <c r="B493" s="288" t="str">
        <f>'[5]норма времени'!B324</f>
        <v xml:space="preserve">Определение полной растворимости </v>
      </c>
      <c r="C493" s="258">
        <v>60000</v>
      </c>
      <c r="D493" s="258">
        <v>50000</v>
      </c>
      <c r="E493" s="258">
        <v>40000</v>
      </c>
      <c r="F493" s="433">
        <f t="shared" si="64"/>
        <v>150000</v>
      </c>
      <c r="G493" s="433">
        <f t="shared" si="67"/>
        <v>1004.0160642570281</v>
      </c>
      <c r="H493" s="257">
        <f t="shared" si="66"/>
        <v>16.733601070950467</v>
      </c>
      <c r="I493" s="259">
        <f>'норма времени'!D497</f>
        <v>40</v>
      </c>
      <c r="J493" s="257">
        <f t="shared" si="65"/>
        <v>669.34404283801871</v>
      </c>
    </row>
    <row r="494" spans="1:10" ht="19.5" customHeight="1">
      <c r="A494" s="1314" t="s">
        <v>1565</v>
      </c>
      <c r="B494" s="288" t="str">
        <f>'[5]норма времени'!B325</f>
        <v xml:space="preserve">Определение экстрактивных веществ </v>
      </c>
      <c r="C494" s="258">
        <v>70000</v>
      </c>
      <c r="D494" s="258">
        <v>60000</v>
      </c>
      <c r="E494" s="258">
        <v>50000</v>
      </c>
      <c r="F494" s="433">
        <f t="shared" si="64"/>
        <v>180000</v>
      </c>
      <c r="G494" s="433">
        <f t="shared" si="67"/>
        <v>1204.8192771084337</v>
      </c>
      <c r="H494" s="257">
        <f t="shared" si="66"/>
        <v>20.08032128514056</v>
      </c>
      <c r="I494" s="259">
        <f>'норма времени'!D498</f>
        <v>70</v>
      </c>
      <c r="J494" s="257">
        <f t="shared" si="65"/>
        <v>1405.6224899598392</v>
      </c>
    </row>
    <row r="495" spans="1:10">
      <c r="A495" s="1314" t="s">
        <v>1567</v>
      </c>
      <c r="B495" s="288" t="str">
        <f>'[5]норма времени'!B326</f>
        <v xml:space="preserve">Определение свинца </v>
      </c>
      <c r="C495" s="258">
        <v>30000</v>
      </c>
      <c r="D495" s="258">
        <v>20000</v>
      </c>
      <c r="E495" s="258">
        <v>15000</v>
      </c>
      <c r="F495" s="433">
        <f t="shared" si="64"/>
        <v>65000</v>
      </c>
      <c r="G495" s="433">
        <f t="shared" si="67"/>
        <v>435.07362784471218</v>
      </c>
      <c r="H495" s="257">
        <f t="shared" si="66"/>
        <v>7.2512271307452032</v>
      </c>
      <c r="I495" s="259">
        <f>'норма времени'!D499</f>
        <v>120</v>
      </c>
      <c r="J495" s="257">
        <f t="shared" si="65"/>
        <v>870.14725568942436</v>
      </c>
    </row>
    <row r="496" spans="1:10">
      <c r="A496" s="1314" t="s">
        <v>1568</v>
      </c>
      <c r="B496" s="288" t="str">
        <f>'[5]норма времени'!B327</f>
        <v xml:space="preserve"> Определение мышьяка </v>
      </c>
      <c r="C496" s="258">
        <v>30000</v>
      </c>
      <c r="D496" s="258">
        <v>20000</v>
      </c>
      <c r="E496" s="258">
        <v>15000</v>
      </c>
      <c r="F496" s="433">
        <f t="shared" ref="F496:F546" si="68">C496+D496+E496</f>
        <v>65000</v>
      </c>
      <c r="G496" s="433">
        <f t="shared" si="67"/>
        <v>435.07362784471218</v>
      </c>
      <c r="H496" s="257">
        <f t="shared" si="66"/>
        <v>7.2512271307452032</v>
      </c>
      <c r="I496" s="259">
        <f>'норма времени'!D500</f>
        <v>140</v>
      </c>
      <c r="J496" s="257">
        <f t="shared" ref="J496:J546" si="69">H496*I496</f>
        <v>1015.1717983043285</v>
      </c>
    </row>
    <row r="497" spans="1:10">
      <c r="A497" s="1314" t="s">
        <v>1569</v>
      </c>
      <c r="B497" s="288" t="str">
        <f>'[5]норма времени'!B328</f>
        <v>Определение кадмия</v>
      </c>
      <c r="C497" s="258">
        <v>30000</v>
      </c>
      <c r="D497" s="258">
        <v>20000</v>
      </c>
      <c r="E497" s="258">
        <v>15000</v>
      </c>
      <c r="F497" s="433">
        <f t="shared" si="68"/>
        <v>65000</v>
      </c>
      <c r="G497" s="433">
        <f t="shared" si="67"/>
        <v>435.07362784471218</v>
      </c>
      <c r="H497" s="257">
        <f t="shared" si="66"/>
        <v>7.2512271307452032</v>
      </c>
      <c r="I497" s="259">
        <f>'норма времени'!D501</f>
        <v>200</v>
      </c>
      <c r="J497" s="257">
        <f t="shared" si="69"/>
        <v>1450.2454261490407</v>
      </c>
    </row>
    <row r="498" spans="1:10">
      <c r="A498" s="1314" t="s">
        <v>1570</v>
      </c>
      <c r="B498" s="288" t="str">
        <f>'[5]норма времени'!B329</f>
        <v>Определение  ртути</v>
      </c>
      <c r="C498" s="258">
        <v>30000</v>
      </c>
      <c r="D498" s="258">
        <v>20000</v>
      </c>
      <c r="E498" s="258">
        <v>15000</v>
      </c>
      <c r="F498" s="433">
        <f t="shared" si="68"/>
        <v>65000</v>
      </c>
      <c r="G498" s="433">
        <f t="shared" si="67"/>
        <v>435.07362784471218</v>
      </c>
      <c r="H498" s="257">
        <f t="shared" si="66"/>
        <v>7.2512271307452032</v>
      </c>
      <c r="I498" s="259">
        <f>'норма времени'!D502</f>
        <v>260</v>
      </c>
      <c r="J498" s="257">
        <f t="shared" si="69"/>
        <v>1885.3190539937527</v>
      </c>
    </row>
    <row r="499" spans="1:10">
      <c r="A499" s="1314" t="s">
        <v>1571</v>
      </c>
      <c r="B499" s="288" t="str">
        <f>'[5]норма времени'!B330</f>
        <v>Микотоксины</v>
      </c>
      <c r="C499" s="258">
        <v>30000</v>
      </c>
      <c r="D499" s="258">
        <v>20000</v>
      </c>
      <c r="E499" s="258">
        <v>15000</v>
      </c>
      <c r="F499" s="433">
        <f t="shared" si="68"/>
        <v>65000</v>
      </c>
      <c r="G499" s="433">
        <f t="shared" si="67"/>
        <v>435.07362784471218</v>
      </c>
      <c r="H499" s="257">
        <f t="shared" si="66"/>
        <v>7.2512271307452032</v>
      </c>
      <c r="I499" s="259">
        <f>'норма времени'!D503</f>
        <v>90</v>
      </c>
      <c r="J499" s="257">
        <f t="shared" si="69"/>
        <v>652.61044176706832</v>
      </c>
    </row>
    <row r="500" spans="1:10">
      <c r="A500" s="66" t="s">
        <v>1573</v>
      </c>
      <c r="B500" s="284" t="str">
        <f>'[5]норма времени'!B331</f>
        <v xml:space="preserve"> Какао,какао порошок </v>
      </c>
      <c r="C500" s="870"/>
      <c r="D500" s="870"/>
      <c r="E500" s="870"/>
      <c r="F500" s="441"/>
      <c r="G500" s="441"/>
      <c r="H500" s="261"/>
      <c r="I500" s="1451"/>
      <c r="J500" s="261"/>
    </row>
    <row r="501" spans="1:10">
      <c r="A501" s="1314" t="s">
        <v>1575</v>
      </c>
      <c r="B501" s="288" t="str">
        <f>'[5]норма времени'!B332</f>
        <v xml:space="preserve"> Определение органолептических показателей</v>
      </c>
      <c r="C501" s="258">
        <v>50000</v>
      </c>
      <c r="D501" s="258">
        <v>40000</v>
      </c>
      <c r="E501" s="258">
        <v>30000</v>
      </c>
      <c r="F501" s="433">
        <f t="shared" si="68"/>
        <v>120000</v>
      </c>
      <c r="G501" s="433">
        <f t="shared" si="67"/>
        <v>803.21285140562247</v>
      </c>
      <c r="H501" s="257">
        <f t="shared" si="66"/>
        <v>13.386880856760374</v>
      </c>
      <c r="I501" s="259">
        <f>'норма времени'!D505</f>
        <v>45</v>
      </c>
      <c r="J501" s="257">
        <f t="shared" si="69"/>
        <v>602.40963855421683</v>
      </c>
    </row>
    <row r="502" spans="1:10">
      <c r="A502" s="1314" t="s">
        <v>1576</v>
      </c>
      <c r="B502" s="288" t="str">
        <f>'[5]норма времени'!B333</f>
        <v xml:space="preserve"> Определение влаги  ускоренным методом</v>
      </c>
      <c r="C502" s="258">
        <v>50000</v>
      </c>
      <c r="D502" s="258">
        <v>40000</v>
      </c>
      <c r="E502" s="258">
        <v>30000</v>
      </c>
      <c r="F502" s="433">
        <f t="shared" si="68"/>
        <v>120000</v>
      </c>
      <c r="G502" s="433">
        <f t="shared" si="67"/>
        <v>803.21285140562247</v>
      </c>
      <c r="H502" s="257">
        <f t="shared" si="66"/>
        <v>13.386880856760374</v>
      </c>
      <c r="I502" s="259">
        <f>'норма времени'!D506</f>
        <v>90</v>
      </c>
      <c r="J502" s="257">
        <f t="shared" si="69"/>
        <v>1204.8192771084337</v>
      </c>
    </row>
    <row r="503" spans="1:10">
      <c r="A503" s="1314" t="s">
        <v>1577</v>
      </c>
      <c r="B503" s="288" t="str">
        <f>'[5]норма времени'!B334</f>
        <v xml:space="preserve"> Определение влаги  арбитражным методом</v>
      </c>
      <c r="C503" s="258">
        <v>60000</v>
      </c>
      <c r="D503" s="258">
        <v>50000</v>
      </c>
      <c r="E503" s="258">
        <v>40000</v>
      </c>
      <c r="F503" s="433">
        <f t="shared" si="68"/>
        <v>150000</v>
      </c>
      <c r="G503" s="433">
        <f t="shared" si="67"/>
        <v>1004.0160642570281</v>
      </c>
      <c r="H503" s="257">
        <f t="shared" si="66"/>
        <v>16.733601070950467</v>
      </c>
      <c r="I503" s="259">
        <f>'норма времени'!D507</f>
        <v>110</v>
      </c>
      <c r="J503" s="257">
        <f t="shared" si="69"/>
        <v>1840.6961178045515</v>
      </c>
    </row>
    <row r="504" spans="1:10" ht="14.25" customHeight="1">
      <c r="A504" s="1314" t="s">
        <v>1578</v>
      </c>
      <c r="B504" s="288" t="str">
        <f>'[5]норма времени'!B335</f>
        <v xml:space="preserve"> Определение массовой доли жира ( по Герберу)</v>
      </c>
      <c r="C504" s="258">
        <v>40000</v>
      </c>
      <c r="D504" s="258">
        <v>30000</v>
      </c>
      <c r="E504" s="258">
        <v>25000</v>
      </c>
      <c r="F504" s="433">
        <f t="shared" si="68"/>
        <v>95000</v>
      </c>
      <c r="G504" s="433">
        <f t="shared" si="67"/>
        <v>635.87684069611782</v>
      </c>
      <c r="H504" s="257">
        <f t="shared" si="66"/>
        <v>10.597947344935298</v>
      </c>
      <c r="I504" s="259">
        <f>'норма времени'!D508</f>
        <v>110</v>
      </c>
      <c r="J504" s="257">
        <f t="shared" si="69"/>
        <v>1165.7742079428826</v>
      </c>
    </row>
    <row r="505" spans="1:10">
      <c r="A505" s="1314" t="s">
        <v>1579</v>
      </c>
      <c r="B505" s="288" t="str">
        <f>'[5]норма времени'!B336</f>
        <v xml:space="preserve"> Определение жира (по Сокслету)</v>
      </c>
      <c r="C505" s="258">
        <v>45000</v>
      </c>
      <c r="D505" s="258"/>
      <c r="E505" s="258"/>
      <c r="F505" s="433">
        <f t="shared" si="68"/>
        <v>45000</v>
      </c>
      <c r="G505" s="433">
        <f t="shared" si="67"/>
        <v>301.20481927710841</v>
      </c>
      <c r="H505" s="257">
        <f t="shared" si="66"/>
        <v>5.0200803212851399</v>
      </c>
      <c r="I505" s="259">
        <f>'норма времени'!D509</f>
        <v>30</v>
      </c>
      <c r="J505" s="257">
        <f t="shared" si="69"/>
        <v>150.60240963855421</v>
      </c>
    </row>
    <row r="506" spans="1:10">
      <c r="A506" s="1314" t="s">
        <v>1580</v>
      </c>
      <c r="B506" s="288" t="str">
        <f>'[5]норма времени'!B337</f>
        <v>Определение водородного показателя</v>
      </c>
      <c r="C506" s="258">
        <v>70000</v>
      </c>
      <c r="D506" s="258">
        <v>60000</v>
      </c>
      <c r="E506" s="258">
        <v>50000</v>
      </c>
      <c r="F506" s="433">
        <f t="shared" si="68"/>
        <v>180000</v>
      </c>
      <c r="G506" s="433">
        <f t="shared" si="67"/>
        <v>1204.8192771084337</v>
      </c>
      <c r="H506" s="257">
        <f t="shared" si="66"/>
        <v>20.08032128514056</v>
      </c>
      <c r="I506" s="259">
        <f>'норма времени'!D510</f>
        <v>35</v>
      </c>
      <c r="J506" s="257">
        <f t="shared" si="69"/>
        <v>702.81124497991959</v>
      </c>
    </row>
    <row r="507" spans="1:10">
      <c r="A507" s="1314" t="s">
        <v>1581</v>
      </c>
      <c r="B507" s="288" t="str">
        <f>'[5]норма времени'!B338</f>
        <v xml:space="preserve"> Определение золы </v>
      </c>
      <c r="C507" s="258">
        <v>55000</v>
      </c>
      <c r="D507" s="258">
        <v>40000</v>
      </c>
      <c r="E507" s="258">
        <v>30000</v>
      </c>
      <c r="F507" s="433">
        <f t="shared" si="68"/>
        <v>125000</v>
      </c>
      <c r="G507" s="433">
        <f t="shared" si="67"/>
        <v>836.68005354752336</v>
      </c>
      <c r="H507" s="257">
        <f t="shared" si="66"/>
        <v>13.944667559125389</v>
      </c>
      <c r="I507" s="259">
        <f>'норма времени'!D511</f>
        <v>75</v>
      </c>
      <c r="J507" s="257">
        <f t="shared" si="69"/>
        <v>1045.8500669344041</v>
      </c>
    </row>
    <row r="508" spans="1:10" ht="30">
      <c r="A508" s="1314" t="s">
        <v>1582</v>
      </c>
      <c r="B508" s="288" t="str">
        <f>'[5]норма времени'!B339</f>
        <v xml:space="preserve"> Определение массовой доли  металломагнитных примесей </v>
      </c>
      <c r="C508" s="258">
        <v>55000</v>
      </c>
      <c r="D508" s="258">
        <v>40000</v>
      </c>
      <c r="E508" s="258">
        <v>30000</v>
      </c>
      <c r="F508" s="433">
        <f t="shared" si="68"/>
        <v>125000</v>
      </c>
      <c r="G508" s="433">
        <f t="shared" si="67"/>
        <v>836.68005354752336</v>
      </c>
      <c r="H508" s="257">
        <f t="shared" si="66"/>
        <v>13.944667559125389</v>
      </c>
      <c r="I508" s="259">
        <f>'норма времени'!D512</f>
        <v>15</v>
      </c>
      <c r="J508" s="257">
        <f t="shared" si="69"/>
        <v>209.17001338688084</v>
      </c>
    </row>
    <row r="509" spans="1:10">
      <c r="A509" s="1314" t="s">
        <v>1583</v>
      </c>
      <c r="B509" s="288" t="str">
        <f>'[5]норма времени'!B340</f>
        <v xml:space="preserve">Определение свинца </v>
      </c>
      <c r="C509" s="258">
        <v>30000</v>
      </c>
      <c r="D509" s="258">
        <v>20000</v>
      </c>
      <c r="E509" s="258">
        <v>15000</v>
      </c>
      <c r="F509" s="433">
        <f t="shared" si="68"/>
        <v>65000</v>
      </c>
      <c r="G509" s="433">
        <f t="shared" si="67"/>
        <v>435.07362784471218</v>
      </c>
      <c r="H509" s="257">
        <f t="shared" si="66"/>
        <v>7.2512271307452032</v>
      </c>
      <c r="I509" s="259">
        <f>'норма времени'!D513</f>
        <v>200</v>
      </c>
      <c r="J509" s="257">
        <f t="shared" si="69"/>
        <v>1450.2454261490407</v>
      </c>
    </row>
    <row r="510" spans="1:10">
      <c r="A510" s="1314" t="s">
        <v>1584</v>
      </c>
      <c r="B510" s="288" t="str">
        <f>'[5]норма времени'!B341</f>
        <v xml:space="preserve"> Определение мышьяка </v>
      </c>
      <c r="C510" s="258">
        <v>30000</v>
      </c>
      <c r="D510" s="258">
        <v>20000</v>
      </c>
      <c r="E510" s="258">
        <v>15000</v>
      </c>
      <c r="F510" s="433">
        <f t="shared" si="68"/>
        <v>65000</v>
      </c>
      <c r="G510" s="433">
        <f t="shared" si="67"/>
        <v>435.07362784471218</v>
      </c>
      <c r="H510" s="257">
        <f t="shared" si="66"/>
        <v>7.2512271307452032</v>
      </c>
      <c r="I510" s="259">
        <f>'норма времени'!D514</f>
        <v>170</v>
      </c>
      <c r="J510" s="257">
        <f t="shared" si="69"/>
        <v>1232.7086122266846</v>
      </c>
    </row>
    <row r="511" spans="1:10">
      <c r="A511" s="1314" t="s">
        <v>1585</v>
      </c>
      <c r="B511" s="288" t="str">
        <f>'[5]норма времени'!B342</f>
        <v>Определение кадмия</v>
      </c>
      <c r="C511" s="258">
        <v>30000</v>
      </c>
      <c r="D511" s="258">
        <v>20000</v>
      </c>
      <c r="E511" s="258">
        <v>15000</v>
      </c>
      <c r="F511" s="433">
        <f t="shared" si="68"/>
        <v>65000</v>
      </c>
      <c r="G511" s="433">
        <f t="shared" si="67"/>
        <v>435.07362784471218</v>
      </c>
      <c r="H511" s="257">
        <f t="shared" si="66"/>
        <v>7.2512271307452032</v>
      </c>
      <c r="I511" s="259">
        <f>'норма времени'!D515</f>
        <v>200</v>
      </c>
      <c r="J511" s="257">
        <f t="shared" si="69"/>
        <v>1450.2454261490407</v>
      </c>
    </row>
    <row r="512" spans="1:10">
      <c r="A512" s="1314" t="s">
        <v>1586</v>
      </c>
      <c r="B512" s="288" t="str">
        <f>'[5]норма времени'!B343</f>
        <v>Определение  ртути</v>
      </c>
      <c r="C512" s="258">
        <v>30000</v>
      </c>
      <c r="D512" s="258">
        <v>20000</v>
      </c>
      <c r="E512" s="258">
        <v>15000</v>
      </c>
      <c r="F512" s="433">
        <f t="shared" si="68"/>
        <v>65000</v>
      </c>
      <c r="G512" s="433">
        <f t="shared" si="67"/>
        <v>435.07362784471218</v>
      </c>
      <c r="H512" s="257">
        <f t="shared" si="66"/>
        <v>7.2512271307452032</v>
      </c>
      <c r="I512" s="259">
        <f>'норма времени'!D516</f>
        <v>260</v>
      </c>
      <c r="J512" s="257">
        <f t="shared" si="69"/>
        <v>1885.3190539937527</v>
      </c>
    </row>
    <row r="513" spans="1:10">
      <c r="A513" s="66" t="s">
        <v>1587</v>
      </c>
      <c r="B513" s="284" t="str">
        <f>'[5]норма времени'!B344</f>
        <v>Специи и пряности , ( в том числе дрожжи)</v>
      </c>
      <c r="C513" s="870"/>
      <c r="D513" s="870"/>
      <c r="E513" s="870"/>
      <c r="F513" s="441"/>
      <c r="G513" s="441"/>
      <c r="H513" s="261"/>
      <c r="I513" s="1451"/>
      <c r="J513" s="261"/>
    </row>
    <row r="514" spans="1:10">
      <c r="A514" s="1314" t="s">
        <v>1589</v>
      </c>
      <c r="B514" s="288" t="str">
        <f>'[5]норма времени'!B345</f>
        <v xml:space="preserve"> Определение органолептических показателей</v>
      </c>
      <c r="C514" s="258">
        <v>50000</v>
      </c>
      <c r="D514" s="258">
        <v>40000</v>
      </c>
      <c r="E514" s="258">
        <v>30000</v>
      </c>
      <c r="F514" s="433">
        <f t="shared" si="68"/>
        <v>120000</v>
      </c>
      <c r="G514" s="433">
        <f t="shared" si="67"/>
        <v>803.21285140562247</v>
      </c>
      <c r="H514" s="257">
        <f t="shared" si="66"/>
        <v>13.386880856760374</v>
      </c>
      <c r="I514" s="259">
        <f>'норма времени'!D518</f>
        <v>45</v>
      </c>
      <c r="J514" s="257">
        <f t="shared" si="69"/>
        <v>602.40963855421683</v>
      </c>
    </row>
    <row r="515" spans="1:10" ht="17.25" customHeight="1">
      <c r="A515" s="1314" t="s">
        <v>1590</v>
      </c>
      <c r="B515" s="288" t="str">
        <f>'[5]норма времени'!B346</f>
        <v xml:space="preserve"> Определение влаги  ускоренным методом</v>
      </c>
      <c r="C515" s="258">
        <v>50000</v>
      </c>
      <c r="D515" s="258">
        <v>40000</v>
      </c>
      <c r="E515" s="258">
        <v>30000</v>
      </c>
      <c r="F515" s="433">
        <f t="shared" si="68"/>
        <v>120000</v>
      </c>
      <c r="G515" s="433">
        <f t="shared" si="67"/>
        <v>803.21285140562247</v>
      </c>
      <c r="H515" s="257">
        <f t="shared" ref="H515:H546" si="70">G515/60</f>
        <v>13.386880856760374</v>
      </c>
      <c r="I515" s="259">
        <f>'норма времени'!D519</f>
        <v>90</v>
      </c>
      <c r="J515" s="257">
        <f t="shared" si="69"/>
        <v>1204.8192771084337</v>
      </c>
    </row>
    <row r="516" spans="1:10">
      <c r="A516" s="1314" t="s">
        <v>1591</v>
      </c>
      <c r="B516" s="288" t="str">
        <f>'[5]норма времени'!B347</f>
        <v xml:space="preserve"> Определение влаги  арбитражным методом</v>
      </c>
      <c r="C516" s="258">
        <v>60000</v>
      </c>
      <c r="D516" s="258">
        <v>50000</v>
      </c>
      <c r="E516" s="258">
        <v>40000</v>
      </c>
      <c r="F516" s="433">
        <f t="shared" si="68"/>
        <v>150000</v>
      </c>
      <c r="G516" s="433">
        <f t="shared" si="67"/>
        <v>1004.0160642570281</v>
      </c>
      <c r="H516" s="257">
        <f t="shared" si="70"/>
        <v>16.733601070950467</v>
      </c>
      <c r="I516" s="259">
        <f>'норма времени'!D520</f>
        <v>110</v>
      </c>
      <c r="J516" s="257">
        <f t="shared" si="69"/>
        <v>1840.6961178045515</v>
      </c>
    </row>
    <row r="517" spans="1:10">
      <c r="A517" s="1314" t="s">
        <v>1592</v>
      </c>
      <c r="B517" s="288" t="str">
        <f>'[5]норма времени'!B348</f>
        <v xml:space="preserve"> Определение золы </v>
      </c>
      <c r="C517" s="258">
        <v>65000</v>
      </c>
      <c r="D517" s="258">
        <v>55000</v>
      </c>
      <c r="E517" s="258">
        <v>45000</v>
      </c>
      <c r="F517" s="433">
        <f t="shared" si="68"/>
        <v>165000</v>
      </c>
      <c r="G517" s="433">
        <f t="shared" si="67"/>
        <v>1104.4176706827309</v>
      </c>
      <c r="H517" s="257">
        <f t="shared" si="70"/>
        <v>18.406961178045513</v>
      </c>
      <c r="I517" s="259">
        <f>'норма времени'!D521</f>
        <v>75</v>
      </c>
      <c r="J517" s="257">
        <f t="shared" si="69"/>
        <v>1380.5220883534134</v>
      </c>
    </row>
    <row r="518" spans="1:10">
      <c r="A518" s="1314" t="s">
        <v>1593</v>
      </c>
      <c r="B518" s="288" t="str">
        <f>'[5]норма времени'!B349</f>
        <v xml:space="preserve">Определение свинца </v>
      </c>
      <c r="C518" s="258">
        <v>60000</v>
      </c>
      <c r="D518" s="258">
        <v>50000</v>
      </c>
      <c r="E518" s="258">
        <v>40000</v>
      </c>
      <c r="F518" s="433">
        <f t="shared" si="68"/>
        <v>150000</v>
      </c>
      <c r="G518" s="433">
        <f t="shared" si="67"/>
        <v>1004.0160642570281</v>
      </c>
      <c r="H518" s="257">
        <f t="shared" si="70"/>
        <v>16.733601070950467</v>
      </c>
      <c r="I518" s="259">
        <f>'норма времени'!D522</f>
        <v>200</v>
      </c>
      <c r="J518" s="257">
        <f t="shared" si="69"/>
        <v>3346.7202141900934</v>
      </c>
    </row>
    <row r="519" spans="1:10">
      <c r="A519" s="1314" t="s">
        <v>1594</v>
      </c>
      <c r="B519" s="288" t="str">
        <f>'[5]норма времени'!B350</f>
        <v xml:space="preserve"> Определение мышьяка </v>
      </c>
      <c r="C519" s="258">
        <v>55000</v>
      </c>
      <c r="D519" s="258">
        <v>45000</v>
      </c>
      <c r="E519" s="258">
        <v>40000</v>
      </c>
      <c r="F519" s="433">
        <f t="shared" si="68"/>
        <v>140000</v>
      </c>
      <c r="G519" s="433">
        <f t="shared" si="67"/>
        <v>937.08165997322624</v>
      </c>
      <c r="H519" s="257">
        <f t="shared" si="70"/>
        <v>15.618027666220437</v>
      </c>
      <c r="I519" s="259">
        <f>'норма времени'!D523</f>
        <v>170</v>
      </c>
      <c r="J519" s="257">
        <f t="shared" si="69"/>
        <v>2655.0647032574743</v>
      </c>
    </row>
    <row r="520" spans="1:10">
      <c r="A520" s="1314" t="s">
        <v>1595</v>
      </c>
      <c r="B520" s="288" t="str">
        <f>'[5]норма времени'!B351</f>
        <v>Определение кадмия</v>
      </c>
      <c r="C520" s="258">
        <v>60000</v>
      </c>
      <c r="D520" s="258">
        <v>50000</v>
      </c>
      <c r="E520" s="258">
        <v>40000</v>
      </c>
      <c r="F520" s="433">
        <f t="shared" si="68"/>
        <v>150000</v>
      </c>
      <c r="G520" s="433">
        <f t="shared" si="67"/>
        <v>1004.0160642570281</v>
      </c>
      <c r="H520" s="257">
        <f t="shared" si="70"/>
        <v>16.733601070950467</v>
      </c>
      <c r="I520" s="259">
        <f>'норма времени'!D524</f>
        <v>200</v>
      </c>
      <c r="J520" s="257">
        <f t="shared" si="69"/>
        <v>3346.7202141900934</v>
      </c>
    </row>
    <row r="521" spans="1:10">
      <c r="A521" s="1314" t="s">
        <v>1596</v>
      </c>
      <c r="B521" s="288" t="str">
        <f>'[5]норма времени'!B352</f>
        <v>Определение  ртути</v>
      </c>
      <c r="C521" s="258">
        <v>55000</v>
      </c>
      <c r="D521" s="258">
        <v>45000</v>
      </c>
      <c r="E521" s="258">
        <v>40000</v>
      </c>
      <c r="F521" s="433">
        <f t="shared" si="68"/>
        <v>140000</v>
      </c>
      <c r="G521" s="433">
        <f t="shared" si="67"/>
        <v>937.08165997322624</v>
      </c>
      <c r="H521" s="257">
        <f t="shared" si="70"/>
        <v>15.618027666220437</v>
      </c>
      <c r="I521" s="259">
        <f>'норма времени'!D525</f>
        <v>170</v>
      </c>
      <c r="J521" s="257">
        <f t="shared" si="69"/>
        <v>2655.0647032574743</v>
      </c>
    </row>
    <row r="522" spans="1:10" ht="57">
      <c r="A522" s="66" t="s">
        <v>1597</v>
      </c>
      <c r="B522" s="284" t="str">
        <f>'[5]норма времени'!B353</f>
        <v xml:space="preserve">  ДДУ, школы, специальный технические учебные заведения, больничные организации, организация охраны материнства и детства, предприятия общественого питания</v>
      </c>
      <c r="C522" s="870"/>
      <c r="D522" s="870"/>
      <c r="E522" s="870"/>
      <c r="F522" s="441"/>
      <c r="G522" s="441"/>
      <c r="H522" s="261"/>
      <c r="I522" s="1451"/>
      <c r="J522" s="261"/>
    </row>
    <row r="523" spans="1:10" ht="30">
      <c r="A523" s="1314" t="s">
        <v>1599</v>
      </c>
      <c r="B523" s="288" t="str">
        <f>'[5]норма времени'!B354</f>
        <v xml:space="preserve">Определение качества. термической обработки (варка, жарка, мясных и рыбных блюд) </v>
      </c>
      <c r="C523" s="258">
        <v>25000</v>
      </c>
      <c r="D523" s="258">
        <v>20000</v>
      </c>
      <c r="E523" s="258">
        <v>15000</v>
      </c>
      <c r="F523" s="433">
        <f t="shared" si="68"/>
        <v>60000</v>
      </c>
      <c r="G523" s="433">
        <f t="shared" si="67"/>
        <v>401.60642570281124</v>
      </c>
      <c r="H523" s="257">
        <f t="shared" si="70"/>
        <v>6.6934404283801872</v>
      </c>
      <c r="I523" s="259">
        <f>'норма времени'!D527</f>
        <v>220</v>
      </c>
      <c r="J523" s="257">
        <f t="shared" si="69"/>
        <v>1472.5568942436412</v>
      </c>
    </row>
    <row r="524" spans="1:10">
      <c r="A524" s="1314" t="s">
        <v>1601</v>
      </c>
      <c r="B524" s="288" t="str">
        <f>'[5]норма времени'!B355</f>
        <v>Определение витамина С, лимонная кислота</v>
      </c>
      <c r="C524" s="258">
        <v>50000</v>
      </c>
      <c r="D524" s="258">
        <v>40000</v>
      </c>
      <c r="E524" s="258">
        <v>30000</v>
      </c>
      <c r="F524" s="433">
        <f t="shared" si="68"/>
        <v>120000</v>
      </c>
      <c r="G524" s="433">
        <f t="shared" si="67"/>
        <v>803.21285140562247</v>
      </c>
      <c r="H524" s="257">
        <f t="shared" si="70"/>
        <v>13.386880856760374</v>
      </c>
      <c r="I524" s="259">
        <f>'норма времени'!D528</f>
        <v>160</v>
      </c>
      <c r="J524" s="257">
        <f t="shared" si="69"/>
        <v>2141.9009370816598</v>
      </c>
    </row>
    <row r="525" spans="1:10">
      <c r="A525" s="1314" t="s">
        <v>1603</v>
      </c>
      <c r="B525" s="288" t="str">
        <f>'[5]норма времени'!B356</f>
        <v xml:space="preserve">Определение фритюрных жиров </v>
      </c>
      <c r="C525" s="258">
        <v>25000</v>
      </c>
      <c r="D525" s="258">
        <v>20000</v>
      </c>
      <c r="E525" s="258">
        <v>15000</v>
      </c>
      <c r="F525" s="433">
        <f t="shared" si="68"/>
        <v>60000</v>
      </c>
      <c r="G525" s="433">
        <f t="shared" ref="G525:G598" si="71">F525/149.4</f>
        <v>401.60642570281124</v>
      </c>
      <c r="H525" s="257">
        <f t="shared" si="70"/>
        <v>6.6934404283801872</v>
      </c>
      <c r="I525" s="259">
        <f>'норма времени'!D529</f>
        <v>200</v>
      </c>
      <c r="J525" s="257">
        <f t="shared" si="69"/>
        <v>1338.6880856760374</v>
      </c>
    </row>
    <row r="526" spans="1:10" ht="14.25" customHeight="1">
      <c r="A526" s="1314" t="s">
        <v>1605</v>
      </c>
      <c r="B526" s="288" t="str">
        <f>'[5]норма времени'!B357</f>
        <v xml:space="preserve">Определение калорийности готовых блюд </v>
      </c>
      <c r="C526" s="258">
        <v>55000</v>
      </c>
      <c r="D526" s="258">
        <v>40000</v>
      </c>
      <c r="E526" s="258">
        <v>30000</v>
      </c>
      <c r="F526" s="433">
        <f t="shared" si="68"/>
        <v>125000</v>
      </c>
      <c r="G526" s="433">
        <f t="shared" si="71"/>
        <v>836.68005354752336</v>
      </c>
      <c r="H526" s="257">
        <f t="shared" si="70"/>
        <v>13.944667559125389</v>
      </c>
      <c r="I526" s="259">
        <f>'норма времени'!D530</f>
        <v>170</v>
      </c>
      <c r="J526" s="257">
        <f t="shared" si="69"/>
        <v>2370.5934850513158</v>
      </c>
    </row>
    <row r="527" spans="1:10" ht="28.5">
      <c r="A527" s="66" t="s">
        <v>1607</v>
      </c>
      <c r="B527" s="284" t="str">
        <f>'[5]норма времени'!B358</f>
        <v>(по показаниям ) Табак и табачные изделия, сигареты</v>
      </c>
      <c r="C527" s="870"/>
      <c r="D527" s="870"/>
      <c r="E527" s="870"/>
      <c r="F527" s="441"/>
      <c r="G527" s="441"/>
      <c r="H527" s="261"/>
      <c r="I527" s="1451"/>
      <c r="J527" s="261"/>
    </row>
    <row r="528" spans="1:10">
      <c r="A528" s="1314" t="s">
        <v>1609</v>
      </c>
      <c r="B528" s="288" t="str">
        <f>'[5]норма времени'!B359</f>
        <v xml:space="preserve"> Определение органолептических показателей</v>
      </c>
      <c r="C528" s="258">
        <v>40000</v>
      </c>
      <c r="D528" s="258">
        <v>30000</v>
      </c>
      <c r="E528" s="258">
        <v>20000</v>
      </c>
      <c r="F528" s="433">
        <f t="shared" si="68"/>
        <v>90000</v>
      </c>
      <c r="G528" s="433">
        <f t="shared" si="71"/>
        <v>602.40963855421683</v>
      </c>
      <c r="H528" s="257">
        <f t="shared" si="70"/>
        <v>10.04016064257028</v>
      </c>
      <c r="I528" s="259">
        <f>'норма времени'!D532</f>
        <v>45</v>
      </c>
      <c r="J528" s="257">
        <f t="shared" si="69"/>
        <v>451.80722891566262</v>
      </c>
    </row>
    <row r="529" spans="1:10">
      <c r="A529" s="1314" t="s">
        <v>1610</v>
      </c>
      <c r="B529" s="288" t="str">
        <f>'[5]норма времени'!B360</f>
        <v xml:space="preserve">Определение влаги </v>
      </c>
      <c r="C529" s="258">
        <v>40000</v>
      </c>
      <c r="D529" s="258">
        <v>30000</v>
      </c>
      <c r="E529" s="258">
        <v>20000</v>
      </c>
      <c r="F529" s="433">
        <f t="shared" si="68"/>
        <v>90000</v>
      </c>
      <c r="G529" s="433">
        <f t="shared" si="71"/>
        <v>602.40963855421683</v>
      </c>
      <c r="H529" s="257">
        <f t="shared" si="70"/>
        <v>10.04016064257028</v>
      </c>
      <c r="I529" s="259">
        <f>'норма времени'!D533</f>
        <v>150</v>
      </c>
      <c r="J529" s="257">
        <f t="shared" si="69"/>
        <v>1506.024096385542</v>
      </c>
    </row>
    <row r="530" spans="1:10">
      <c r="A530" s="1314" t="s">
        <v>1612</v>
      </c>
      <c r="B530" s="288" t="str">
        <f>'[5]норма времени'!B361</f>
        <v>Определение алкалоидов</v>
      </c>
      <c r="C530" s="258">
        <v>35000</v>
      </c>
      <c r="D530" s="258">
        <v>30000</v>
      </c>
      <c r="E530" s="258">
        <v>20000</v>
      </c>
      <c r="F530" s="433">
        <f t="shared" si="68"/>
        <v>85000</v>
      </c>
      <c r="G530" s="433">
        <f t="shared" si="71"/>
        <v>568.94243641231594</v>
      </c>
      <c r="H530" s="257">
        <f t="shared" si="70"/>
        <v>9.4823739402052656</v>
      </c>
      <c r="I530" s="259">
        <f>'норма времени'!D534</f>
        <v>145</v>
      </c>
      <c r="J530" s="257">
        <f t="shared" si="69"/>
        <v>1374.9442213297634</v>
      </c>
    </row>
    <row r="531" spans="1:10">
      <c r="A531" s="1314" t="s">
        <v>1614</v>
      </c>
      <c r="B531" s="288" t="str">
        <f>'[5]норма времени'!B362</f>
        <v>Определение пыли</v>
      </c>
      <c r="C531" s="258">
        <v>35000</v>
      </c>
      <c r="D531" s="258">
        <v>30000</v>
      </c>
      <c r="E531" s="258">
        <v>20000</v>
      </c>
      <c r="F531" s="433">
        <f t="shared" si="68"/>
        <v>85000</v>
      </c>
      <c r="G531" s="433">
        <f t="shared" si="71"/>
        <v>568.94243641231594</v>
      </c>
      <c r="H531" s="257">
        <f t="shared" si="70"/>
        <v>9.4823739402052656</v>
      </c>
      <c r="I531" s="259">
        <f>'норма времени'!D535</f>
        <v>105</v>
      </c>
      <c r="J531" s="257">
        <f t="shared" si="69"/>
        <v>995.64926372155287</v>
      </c>
    </row>
    <row r="532" spans="1:10">
      <c r="A532" s="1314" t="s">
        <v>1616</v>
      </c>
      <c r="B532" s="288" t="str">
        <f>'[5]норма времени'!B363</f>
        <v>Определение никотина</v>
      </c>
      <c r="C532" s="258">
        <v>30000</v>
      </c>
      <c r="D532" s="258">
        <v>15000</v>
      </c>
      <c r="E532" s="258">
        <v>10000</v>
      </c>
      <c r="F532" s="433">
        <f t="shared" si="68"/>
        <v>55000</v>
      </c>
      <c r="G532" s="433">
        <f t="shared" si="71"/>
        <v>368.1392235609103</v>
      </c>
      <c r="H532" s="257">
        <f t="shared" si="70"/>
        <v>6.135653726015172</v>
      </c>
      <c r="I532" s="259">
        <f>'норма времени'!D536</f>
        <v>330</v>
      </c>
      <c r="J532" s="257">
        <f t="shared" si="69"/>
        <v>2024.7657295850067</v>
      </c>
    </row>
    <row r="533" spans="1:10">
      <c r="A533" s="66" t="s">
        <v>1618</v>
      </c>
      <c r="B533" s="284" t="str">
        <f>'[5]норма времени'!B364</f>
        <v>БАДы</v>
      </c>
      <c r="C533" s="870"/>
      <c r="D533" s="870"/>
      <c r="E533" s="870"/>
      <c r="F533" s="441"/>
      <c r="G533" s="441"/>
      <c r="H533" s="261"/>
      <c r="I533" s="1451"/>
      <c r="J533" s="261"/>
    </row>
    <row r="534" spans="1:10">
      <c r="A534" s="1314" t="s">
        <v>1620</v>
      </c>
      <c r="B534" s="288" t="str">
        <f>'[5]норма времени'!B365</f>
        <v>Определеие СТМ методом ИВ</v>
      </c>
      <c r="C534" s="258">
        <v>30000</v>
      </c>
      <c r="D534" s="258">
        <v>15000</v>
      </c>
      <c r="E534" s="258">
        <v>10000</v>
      </c>
      <c r="F534" s="433">
        <f t="shared" si="68"/>
        <v>55000</v>
      </c>
      <c r="G534" s="433">
        <f t="shared" si="71"/>
        <v>368.1392235609103</v>
      </c>
      <c r="H534" s="257">
        <f t="shared" si="70"/>
        <v>6.135653726015172</v>
      </c>
      <c r="I534" s="259">
        <f>'норма времени'!D538</f>
        <v>190</v>
      </c>
      <c r="J534" s="257">
        <f t="shared" si="69"/>
        <v>1165.7742079428826</v>
      </c>
    </row>
    <row r="535" spans="1:10">
      <c r="A535" s="1314" t="s">
        <v>1622</v>
      </c>
      <c r="B535" s="288" t="str">
        <f>'[5]норма времени'!B366</f>
        <v>Определеие СТМ методом ААС</v>
      </c>
      <c r="C535" s="258">
        <v>30000</v>
      </c>
      <c r="D535" s="258">
        <v>15000</v>
      </c>
      <c r="E535" s="258">
        <v>10000</v>
      </c>
      <c r="F535" s="433">
        <f t="shared" si="68"/>
        <v>55000</v>
      </c>
      <c r="G535" s="433">
        <f t="shared" si="71"/>
        <v>368.1392235609103</v>
      </c>
      <c r="H535" s="257">
        <f t="shared" si="70"/>
        <v>6.135653726015172</v>
      </c>
      <c r="I535" s="259">
        <f>'норма времени'!D539</f>
        <v>90</v>
      </c>
      <c r="J535" s="257">
        <f t="shared" si="69"/>
        <v>552.20883534136544</v>
      </c>
    </row>
    <row r="536" spans="1:10" ht="30">
      <c r="A536" s="1314" t="s">
        <v>1624</v>
      </c>
      <c r="B536" s="288" t="str">
        <f>'[5]норма времени'!B367</f>
        <v xml:space="preserve">Определение витаминов в пищевых продуктах методом ВЭЖХ. </v>
      </c>
      <c r="C536" s="258">
        <v>30000</v>
      </c>
      <c r="D536" s="258">
        <v>15000</v>
      </c>
      <c r="E536" s="258">
        <v>10000</v>
      </c>
      <c r="F536" s="433">
        <f t="shared" si="68"/>
        <v>55000</v>
      </c>
      <c r="G536" s="433">
        <f t="shared" si="71"/>
        <v>368.1392235609103</v>
      </c>
      <c r="H536" s="257">
        <f t="shared" si="70"/>
        <v>6.135653726015172</v>
      </c>
      <c r="I536" s="259">
        <f>'норма времени'!D540</f>
        <v>115</v>
      </c>
      <c r="J536" s="257">
        <f t="shared" si="69"/>
        <v>705.60017849174483</v>
      </c>
    </row>
    <row r="537" spans="1:10" ht="17.25" customHeight="1">
      <c r="A537" s="1314" t="s">
        <v>1625</v>
      </c>
      <c r="B537" s="288" t="str">
        <f>'[5]норма времени'!B368</f>
        <v>Определение витаминов в пищевых продуктах колориметрическим методом.</v>
      </c>
      <c r="C537" s="258">
        <v>70000</v>
      </c>
      <c r="D537" s="258">
        <v>60000</v>
      </c>
      <c r="E537" s="258">
        <v>50000</v>
      </c>
      <c r="F537" s="433">
        <f t="shared" si="68"/>
        <v>180000</v>
      </c>
      <c r="G537" s="433">
        <f t="shared" si="71"/>
        <v>1204.8192771084337</v>
      </c>
      <c r="H537" s="257">
        <f t="shared" si="70"/>
        <v>20.08032128514056</v>
      </c>
      <c r="I537" s="259">
        <f>'норма времени'!D541</f>
        <v>130</v>
      </c>
      <c r="J537" s="257">
        <f t="shared" si="69"/>
        <v>2610.4417670682728</v>
      </c>
    </row>
    <row r="538" spans="1:10">
      <c r="A538" s="1314" t="s">
        <v>1626</v>
      </c>
      <c r="B538" s="288" t="str">
        <f>'[5]норма времени'!B369</f>
        <v>Белка</v>
      </c>
      <c r="C538" s="258">
        <v>55000</v>
      </c>
      <c r="D538" s="258"/>
      <c r="E538" s="258"/>
      <c r="F538" s="433">
        <f t="shared" si="68"/>
        <v>55000</v>
      </c>
      <c r="G538" s="433">
        <f t="shared" si="71"/>
        <v>368.1392235609103</v>
      </c>
      <c r="H538" s="257">
        <f t="shared" si="70"/>
        <v>6.135653726015172</v>
      </c>
      <c r="I538" s="259">
        <f>'норма времени'!D542</f>
        <v>570</v>
      </c>
      <c r="J538" s="257">
        <f t="shared" si="69"/>
        <v>3497.3226238286479</v>
      </c>
    </row>
    <row r="539" spans="1:10">
      <c r="A539" s="1314" t="s">
        <v>1628</v>
      </c>
      <c r="B539" s="288" t="str">
        <f>'[5]норма времени'!B370</f>
        <v>Жира по Сокслету</v>
      </c>
      <c r="C539" s="258">
        <v>30000</v>
      </c>
      <c r="D539" s="258">
        <v>20000</v>
      </c>
      <c r="E539" s="258">
        <v>15000</v>
      </c>
      <c r="F539" s="433">
        <f t="shared" si="68"/>
        <v>65000</v>
      </c>
      <c r="G539" s="433">
        <f t="shared" si="71"/>
        <v>435.07362784471218</v>
      </c>
      <c r="H539" s="257">
        <f t="shared" si="70"/>
        <v>7.2512271307452032</v>
      </c>
      <c r="I539" s="259">
        <f>'норма времени'!D543</f>
        <v>240</v>
      </c>
      <c r="J539" s="257">
        <f t="shared" si="69"/>
        <v>1740.2945113788487</v>
      </c>
    </row>
    <row r="540" spans="1:10">
      <c r="A540" s="1314" t="s">
        <v>1630</v>
      </c>
      <c r="B540" s="288" t="str">
        <f>'[5]норма времени'!B371</f>
        <v>Жира</v>
      </c>
      <c r="C540" s="258">
        <v>55000</v>
      </c>
      <c r="D540" s="258">
        <v>45000</v>
      </c>
      <c r="E540" s="258">
        <v>35000</v>
      </c>
      <c r="F540" s="433">
        <f t="shared" si="68"/>
        <v>135000</v>
      </c>
      <c r="G540" s="433">
        <f t="shared" si="71"/>
        <v>903.61445783132524</v>
      </c>
      <c r="H540" s="257">
        <f t="shared" si="70"/>
        <v>15.060240963855421</v>
      </c>
      <c r="I540" s="259">
        <f>'норма времени'!D544</f>
        <v>60</v>
      </c>
      <c r="J540" s="257">
        <f t="shared" si="69"/>
        <v>903.61445783132524</v>
      </c>
    </row>
    <row r="541" spans="1:10">
      <c r="A541" s="1314" t="s">
        <v>1632</v>
      </c>
      <c r="B541" s="288" t="str">
        <f>'[5]норма времени'!B372</f>
        <v>Оксиметилфурфурол</v>
      </c>
      <c r="C541" s="258">
        <v>30000</v>
      </c>
      <c r="D541" s="258">
        <v>20000</v>
      </c>
      <c r="E541" s="258">
        <v>15000</v>
      </c>
      <c r="F541" s="433">
        <f t="shared" si="68"/>
        <v>65000</v>
      </c>
      <c r="G541" s="433">
        <f t="shared" si="71"/>
        <v>435.07362784471218</v>
      </c>
      <c r="H541" s="257">
        <f t="shared" si="70"/>
        <v>7.2512271307452032</v>
      </c>
      <c r="I541" s="259">
        <f>'норма времени'!D545</f>
        <v>140</v>
      </c>
      <c r="J541" s="257">
        <f t="shared" si="69"/>
        <v>1015.1717983043285</v>
      </c>
    </row>
    <row r="542" spans="1:10">
      <c r="A542" s="1314" t="s">
        <v>1634</v>
      </c>
      <c r="B542" s="288" t="str">
        <f>'[5]норма времени'!B373</f>
        <v>Йод</v>
      </c>
      <c r="C542" s="258">
        <v>45000</v>
      </c>
      <c r="D542" s="258">
        <v>35000</v>
      </c>
      <c r="E542" s="258">
        <v>25000</v>
      </c>
      <c r="F542" s="433">
        <f t="shared" si="68"/>
        <v>105000</v>
      </c>
      <c r="G542" s="433">
        <f t="shared" si="71"/>
        <v>702.81124497991971</v>
      </c>
      <c r="H542" s="257">
        <f t="shared" si="70"/>
        <v>11.713520749665328</v>
      </c>
      <c r="I542" s="259">
        <f>'норма времени'!D546</f>
        <v>90</v>
      </c>
      <c r="J542" s="257">
        <f t="shared" si="69"/>
        <v>1054.2168674698796</v>
      </c>
    </row>
    <row r="543" spans="1:10">
      <c r="A543" s="1314" t="s">
        <v>1636</v>
      </c>
      <c r="B543" s="288" t="str">
        <f>'[5]норма времени'!B374</f>
        <v>Афлотоксин</v>
      </c>
      <c r="C543" s="258">
        <v>30000</v>
      </c>
      <c r="D543" s="258">
        <v>20000</v>
      </c>
      <c r="E543" s="258">
        <v>15000</v>
      </c>
      <c r="F543" s="433">
        <f t="shared" si="68"/>
        <v>65000</v>
      </c>
      <c r="G543" s="433">
        <f t="shared" si="71"/>
        <v>435.07362784471218</v>
      </c>
      <c r="H543" s="257">
        <f t="shared" si="70"/>
        <v>7.2512271307452032</v>
      </c>
      <c r="I543" s="259">
        <f>'норма времени'!D547</f>
        <v>105</v>
      </c>
      <c r="J543" s="257">
        <f t="shared" si="69"/>
        <v>761.37884872824634</v>
      </c>
    </row>
    <row r="544" spans="1:10">
      <c r="A544" s="1314" t="s">
        <v>1638</v>
      </c>
      <c r="B544" s="288" t="str">
        <f>'[5]норма времени'!B375</f>
        <v>Охратоксин</v>
      </c>
      <c r="C544" s="258">
        <v>45000</v>
      </c>
      <c r="D544" s="258">
        <v>40000</v>
      </c>
      <c r="E544" s="258">
        <v>35000</v>
      </c>
      <c r="F544" s="433">
        <f t="shared" si="68"/>
        <v>120000</v>
      </c>
      <c r="G544" s="433">
        <f t="shared" si="71"/>
        <v>803.21285140562247</v>
      </c>
      <c r="H544" s="257">
        <f t="shared" si="70"/>
        <v>13.386880856760374</v>
      </c>
      <c r="I544" s="259">
        <f>'норма времени'!D548</f>
        <v>85</v>
      </c>
      <c r="J544" s="257">
        <f t="shared" si="69"/>
        <v>1137.8848728246319</v>
      </c>
    </row>
    <row r="545" spans="1:10">
      <c r="A545" s="1314" t="s">
        <v>1640</v>
      </c>
      <c r="B545" s="288" t="str">
        <f>'[5]норма времени'!B376</f>
        <v>Зеараленон</v>
      </c>
      <c r="C545" s="258">
        <v>25000</v>
      </c>
      <c r="D545" s="258">
        <v>20000</v>
      </c>
      <c r="E545" s="258">
        <v>15000</v>
      </c>
      <c r="F545" s="433">
        <f t="shared" si="68"/>
        <v>60000</v>
      </c>
      <c r="G545" s="433">
        <f t="shared" si="71"/>
        <v>401.60642570281124</v>
      </c>
      <c r="H545" s="257">
        <f t="shared" si="70"/>
        <v>6.6934404283801872</v>
      </c>
      <c r="I545" s="259">
        <f>'норма времени'!D549</f>
        <v>70</v>
      </c>
      <c r="J545" s="257">
        <f t="shared" si="69"/>
        <v>468.54082998661312</v>
      </c>
    </row>
    <row r="546" spans="1:10">
      <c r="A546" s="1314" t="s">
        <v>1642</v>
      </c>
      <c r="B546" s="288" t="str">
        <f>'[5]норма времени'!B377</f>
        <v>Дезоксиваленол</v>
      </c>
      <c r="C546" s="258">
        <v>25000</v>
      </c>
      <c r="D546" s="258">
        <v>20000</v>
      </c>
      <c r="E546" s="258">
        <v>15000</v>
      </c>
      <c r="F546" s="433">
        <f t="shared" si="68"/>
        <v>60000</v>
      </c>
      <c r="G546" s="433">
        <f t="shared" si="71"/>
        <v>401.60642570281124</v>
      </c>
      <c r="H546" s="257">
        <f t="shared" si="70"/>
        <v>6.6934404283801872</v>
      </c>
      <c r="I546" s="259">
        <f>'норма времени'!D550</f>
        <v>100</v>
      </c>
      <c r="J546" s="257">
        <f t="shared" si="69"/>
        <v>669.34404283801871</v>
      </c>
    </row>
    <row r="547" spans="1:10">
      <c r="A547" s="66" t="s">
        <v>3513</v>
      </c>
      <c r="B547" s="284" t="s">
        <v>3514</v>
      </c>
      <c r="C547" s="870"/>
      <c r="D547" s="870"/>
      <c r="E547" s="870"/>
      <c r="F547" s="441"/>
      <c r="G547" s="441"/>
      <c r="H547" s="261"/>
      <c r="I547" s="427"/>
      <c r="J547" s="261"/>
    </row>
    <row r="548" spans="1:10" ht="45">
      <c r="A548" s="711" t="s">
        <v>3515</v>
      </c>
      <c r="B548" s="303" t="s">
        <v>3516</v>
      </c>
      <c r="C548" s="258">
        <v>40000</v>
      </c>
      <c r="D548" s="258">
        <v>35000</v>
      </c>
      <c r="E548" s="258">
        <v>30000</v>
      </c>
      <c r="F548" s="433">
        <f t="shared" ref="F548:F609" si="72">C548+D548+E548</f>
        <v>105000</v>
      </c>
      <c r="G548" s="433">
        <f t="shared" si="71"/>
        <v>702.81124497991971</v>
      </c>
      <c r="H548" s="257">
        <f t="shared" ref="H548:H609" si="73">G548/60</f>
        <v>11.713520749665328</v>
      </c>
      <c r="I548" s="259">
        <f>'норма времени'!D552</f>
        <v>40</v>
      </c>
      <c r="J548" s="257">
        <f t="shared" ref="J548:J609" si="74">H548*I548</f>
        <v>468.54082998661312</v>
      </c>
    </row>
    <row r="549" spans="1:10">
      <c r="A549" s="711" t="s">
        <v>3517</v>
      </c>
      <c r="B549" s="778" t="s">
        <v>3518</v>
      </c>
      <c r="C549" s="258">
        <v>40000</v>
      </c>
      <c r="D549" s="258">
        <v>30000</v>
      </c>
      <c r="E549" s="258">
        <v>20000</v>
      </c>
      <c r="F549" s="433">
        <f t="shared" si="72"/>
        <v>90000</v>
      </c>
      <c r="G549" s="433">
        <f t="shared" si="71"/>
        <v>602.40963855421683</v>
      </c>
      <c r="H549" s="257">
        <f t="shared" si="73"/>
        <v>10.04016064257028</v>
      </c>
      <c r="I549" s="259">
        <f>'норма времени'!D553</f>
        <v>40</v>
      </c>
      <c r="J549" s="257">
        <f t="shared" si="74"/>
        <v>401.60642570281118</v>
      </c>
    </row>
    <row r="550" spans="1:10">
      <c r="A550" s="711" t="s">
        <v>3519</v>
      </c>
      <c r="B550" s="303" t="s">
        <v>1615</v>
      </c>
      <c r="C550" s="258">
        <v>75000</v>
      </c>
      <c r="D550" s="258">
        <v>65000</v>
      </c>
      <c r="E550" s="258">
        <v>55000</v>
      </c>
      <c r="F550" s="433">
        <f t="shared" si="72"/>
        <v>195000</v>
      </c>
      <c r="G550" s="433">
        <f t="shared" si="71"/>
        <v>1305.2208835341364</v>
      </c>
      <c r="H550" s="257">
        <f t="shared" si="73"/>
        <v>21.753681392235606</v>
      </c>
      <c r="I550" s="259">
        <f>'норма времени'!D554</f>
        <v>55</v>
      </c>
      <c r="J550" s="257">
        <f t="shared" si="74"/>
        <v>1196.4524765729584</v>
      </c>
    </row>
    <row r="551" spans="1:10" ht="30">
      <c r="A551" s="711" t="s">
        <v>3520</v>
      </c>
      <c r="B551" s="775" t="s">
        <v>3521</v>
      </c>
      <c r="C551" s="258">
        <v>75000</v>
      </c>
      <c r="D551" s="258">
        <v>65000</v>
      </c>
      <c r="E551" s="258">
        <v>55000</v>
      </c>
      <c r="F551" s="433">
        <f t="shared" si="72"/>
        <v>195000</v>
      </c>
      <c r="G551" s="433">
        <f t="shared" si="71"/>
        <v>1305.2208835341364</v>
      </c>
      <c r="H551" s="257">
        <f t="shared" si="73"/>
        <v>21.753681392235606</v>
      </c>
      <c r="I551" s="259">
        <f>'норма времени'!D555</f>
        <v>40</v>
      </c>
      <c r="J551" s="257">
        <f t="shared" si="74"/>
        <v>870.14725568942424</v>
      </c>
    </row>
    <row r="552" spans="1:10">
      <c r="A552" s="711" t="s">
        <v>3522</v>
      </c>
      <c r="B552" s="303" t="s">
        <v>3523</v>
      </c>
      <c r="C552" s="258">
        <v>70000</v>
      </c>
      <c r="D552" s="258">
        <v>60000</v>
      </c>
      <c r="E552" s="258">
        <v>50000</v>
      </c>
      <c r="F552" s="433">
        <f t="shared" si="72"/>
        <v>180000</v>
      </c>
      <c r="G552" s="433">
        <f t="shared" si="71"/>
        <v>1204.8192771084337</v>
      </c>
      <c r="H552" s="257">
        <f t="shared" si="73"/>
        <v>20.08032128514056</v>
      </c>
      <c r="I552" s="259">
        <f>'норма времени'!D556</f>
        <v>50</v>
      </c>
      <c r="J552" s="257">
        <f t="shared" si="74"/>
        <v>1004.016064257028</v>
      </c>
    </row>
    <row r="553" spans="1:10">
      <c r="A553" s="711" t="s">
        <v>3524</v>
      </c>
      <c r="B553" s="303" t="s">
        <v>3525</v>
      </c>
      <c r="C553" s="258">
        <v>70000</v>
      </c>
      <c r="D553" s="258">
        <v>60000</v>
      </c>
      <c r="E553" s="258">
        <v>50000</v>
      </c>
      <c r="F553" s="433">
        <f t="shared" si="72"/>
        <v>180000</v>
      </c>
      <c r="G553" s="433">
        <f t="shared" si="71"/>
        <v>1204.8192771084337</v>
      </c>
      <c r="H553" s="257">
        <f t="shared" si="73"/>
        <v>20.08032128514056</v>
      </c>
      <c r="I553" s="259">
        <f>'норма времени'!D557</f>
        <v>30</v>
      </c>
      <c r="J553" s="257">
        <f t="shared" si="74"/>
        <v>602.40963855421683</v>
      </c>
    </row>
    <row r="554" spans="1:10">
      <c r="A554" s="711" t="s">
        <v>3526</v>
      </c>
      <c r="B554" s="303" t="s">
        <v>2989</v>
      </c>
      <c r="C554" s="258">
        <v>75000</v>
      </c>
      <c r="D554" s="258">
        <v>65000</v>
      </c>
      <c r="E554" s="258">
        <v>55000</v>
      </c>
      <c r="F554" s="433">
        <f t="shared" si="72"/>
        <v>195000</v>
      </c>
      <c r="G554" s="433">
        <f t="shared" si="71"/>
        <v>1305.2208835341364</v>
      </c>
      <c r="H554" s="257">
        <f t="shared" si="73"/>
        <v>21.753681392235606</v>
      </c>
      <c r="I554" s="259">
        <f>'норма времени'!D558</f>
        <v>75</v>
      </c>
      <c r="J554" s="257">
        <f t="shared" si="74"/>
        <v>1631.5261044176705</v>
      </c>
    </row>
    <row r="555" spans="1:10" ht="30">
      <c r="A555" s="711" t="s">
        <v>3527</v>
      </c>
      <c r="B555" s="303" t="s">
        <v>3528</v>
      </c>
      <c r="C555" s="258">
        <v>70000</v>
      </c>
      <c r="D555" s="258">
        <v>60000</v>
      </c>
      <c r="E555" s="258">
        <v>50000</v>
      </c>
      <c r="F555" s="433">
        <f t="shared" si="72"/>
        <v>180000</v>
      </c>
      <c r="G555" s="433">
        <f t="shared" si="71"/>
        <v>1204.8192771084337</v>
      </c>
      <c r="H555" s="257">
        <f t="shared" si="73"/>
        <v>20.08032128514056</v>
      </c>
      <c r="I555" s="259">
        <f>'норма времени'!D559</f>
        <v>60</v>
      </c>
      <c r="J555" s="257">
        <f t="shared" si="74"/>
        <v>1204.8192771084337</v>
      </c>
    </row>
    <row r="556" spans="1:10">
      <c r="A556" s="711" t="s">
        <v>3529</v>
      </c>
      <c r="B556" s="303" t="s">
        <v>3530</v>
      </c>
      <c r="C556" s="258">
        <v>70000</v>
      </c>
      <c r="D556" s="258">
        <v>60000</v>
      </c>
      <c r="E556" s="258">
        <v>50000</v>
      </c>
      <c r="F556" s="433">
        <f t="shared" si="72"/>
        <v>180000</v>
      </c>
      <c r="G556" s="433">
        <f t="shared" si="71"/>
        <v>1204.8192771084337</v>
      </c>
      <c r="H556" s="257">
        <f t="shared" si="73"/>
        <v>20.08032128514056</v>
      </c>
      <c r="I556" s="259">
        <f>'норма времени'!D560</f>
        <v>70</v>
      </c>
      <c r="J556" s="257">
        <f t="shared" si="74"/>
        <v>1405.6224899598392</v>
      </c>
    </row>
    <row r="557" spans="1:10">
      <c r="A557" s="711" t="s">
        <v>3531</v>
      </c>
      <c r="B557" s="303" t="s">
        <v>3532</v>
      </c>
      <c r="C557" s="258">
        <v>75000</v>
      </c>
      <c r="D557" s="258">
        <v>65000</v>
      </c>
      <c r="E557" s="258">
        <v>55000</v>
      </c>
      <c r="F557" s="433">
        <f t="shared" si="72"/>
        <v>195000</v>
      </c>
      <c r="G557" s="433">
        <f t="shared" si="71"/>
        <v>1305.2208835341364</v>
      </c>
      <c r="H557" s="257">
        <f t="shared" si="73"/>
        <v>21.753681392235606</v>
      </c>
      <c r="I557" s="259">
        <f>'норма времени'!D561</f>
        <v>65</v>
      </c>
      <c r="J557" s="257">
        <f t="shared" si="74"/>
        <v>1413.9892904953144</v>
      </c>
    </row>
    <row r="558" spans="1:10">
      <c r="A558" s="711" t="s">
        <v>3533</v>
      </c>
      <c r="B558" s="303" t="s">
        <v>3534</v>
      </c>
      <c r="C558" s="258">
        <v>30000</v>
      </c>
      <c r="D558" s="258">
        <v>20000</v>
      </c>
      <c r="E558" s="258">
        <v>10000</v>
      </c>
      <c r="F558" s="433">
        <f t="shared" si="72"/>
        <v>60000</v>
      </c>
      <c r="G558" s="433">
        <f t="shared" si="71"/>
        <v>401.60642570281124</v>
      </c>
      <c r="H558" s="257">
        <f t="shared" si="73"/>
        <v>6.6934404283801872</v>
      </c>
      <c r="I558" s="259">
        <f>'норма времени'!D562</f>
        <v>60</v>
      </c>
      <c r="J558" s="257">
        <f t="shared" si="74"/>
        <v>401.60642570281124</v>
      </c>
    </row>
    <row r="559" spans="1:10">
      <c r="A559" s="711" t="s">
        <v>3535</v>
      </c>
      <c r="B559" s="303" t="s">
        <v>3536</v>
      </c>
      <c r="C559" s="258">
        <v>75000</v>
      </c>
      <c r="D559" s="258">
        <v>65000</v>
      </c>
      <c r="E559" s="258">
        <v>55000</v>
      </c>
      <c r="F559" s="433">
        <f t="shared" si="72"/>
        <v>195000</v>
      </c>
      <c r="G559" s="433">
        <f t="shared" si="71"/>
        <v>1305.2208835341364</v>
      </c>
      <c r="H559" s="257">
        <f t="shared" si="73"/>
        <v>21.753681392235606</v>
      </c>
      <c r="I559" s="259">
        <f>'норма времени'!D563</f>
        <v>55</v>
      </c>
      <c r="J559" s="257">
        <f t="shared" si="74"/>
        <v>1196.4524765729584</v>
      </c>
    </row>
    <row r="560" spans="1:10">
      <c r="A560" s="711" t="s">
        <v>3537</v>
      </c>
      <c r="B560" s="303" t="s">
        <v>3538</v>
      </c>
      <c r="C560" s="258">
        <v>75000</v>
      </c>
      <c r="D560" s="258">
        <v>65000</v>
      </c>
      <c r="E560" s="258">
        <v>55000</v>
      </c>
      <c r="F560" s="433">
        <f t="shared" si="72"/>
        <v>195000</v>
      </c>
      <c r="G560" s="433">
        <f t="shared" si="71"/>
        <v>1305.2208835341364</v>
      </c>
      <c r="H560" s="257">
        <f t="shared" si="73"/>
        <v>21.753681392235606</v>
      </c>
      <c r="I560" s="259">
        <f>'норма времени'!D564</f>
        <v>80</v>
      </c>
      <c r="J560" s="257">
        <f t="shared" si="74"/>
        <v>1740.2945113788485</v>
      </c>
    </row>
    <row r="561" spans="1:10">
      <c r="A561" s="711" t="s">
        <v>3539</v>
      </c>
      <c r="B561" s="303" t="s">
        <v>3540</v>
      </c>
      <c r="C561" s="258">
        <v>75000</v>
      </c>
      <c r="D561" s="258">
        <v>65000</v>
      </c>
      <c r="E561" s="258">
        <v>55000</v>
      </c>
      <c r="F561" s="433">
        <f t="shared" si="72"/>
        <v>195000</v>
      </c>
      <c r="G561" s="433">
        <f t="shared" si="71"/>
        <v>1305.2208835341364</v>
      </c>
      <c r="H561" s="257">
        <f t="shared" si="73"/>
        <v>21.753681392235606</v>
      </c>
      <c r="I561" s="259">
        <f>'норма времени'!D565</f>
        <v>75</v>
      </c>
      <c r="J561" s="257">
        <f t="shared" si="74"/>
        <v>1631.5261044176705</v>
      </c>
    </row>
    <row r="562" spans="1:10">
      <c r="A562" s="711" t="s">
        <v>3541</v>
      </c>
      <c r="B562" s="303" t="s">
        <v>3542</v>
      </c>
      <c r="C562" s="258">
        <v>75000</v>
      </c>
      <c r="D562" s="258">
        <v>65000</v>
      </c>
      <c r="E562" s="258">
        <v>55000</v>
      </c>
      <c r="F562" s="433">
        <f t="shared" si="72"/>
        <v>195000</v>
      </c>
      <c r="G562" s="433">
        <f t="shared" si="71"/>
        <v>1305.2208835341364</v>
      </c>
      <c r="H562" s="257">
        <f t="shared" si="73"/>
        <v>21.753681392235606</v>
      </c>
      <c r="I562" s="259">
        <f>'норма времени'!D566</f>
        <v>30</v>
      </c>
      <c r="J562" s="257">
        <f t="shared" si="74"/>
        <v>652.61044176706821</v>
      </c>
    </row>
    <row r="563" spans="1:10">
      <c r="A563" s="711" t="s">
        <v>3543</v>
      </c>
      <c r="B563" s="303" t="s">
        <v>3544</v>
      </c>
      <c r="C563" s="258">
        <v>75000</v>
      </c>
      <c r="D563" s="258">
        <v>65000</v>
      </c>
      <c r="E563" s="258">
        <v>55000</v>
      </c>
      <c r="F563" s="433">
        <f t="shared" si="72"/>
        <v>195000</v>
      </c>
      <c r="G563" s="433">
        <f t="shared" si="71"/>
        <v>1305.2208835341364</v>
      </c>
      <c r="H563" s="257">
        <f t="shared" si="73"/>
        <v>21.753681392235606</v>
      </c>
      <c r="I563" s="259">
        <f>'норма времени'!D567</f>
        <v>80</v>
      </c>
      <c r="J563" s="257">
        <f t="shared" si="74"/>
        <v>1740.2945113788485</v>
      </c>
    </row>
    <row r="564" spans="1:10" ht="30">
      <c r="A564" s="711" t="s">
        <v>3545</v>
      </c>
      <c r="B564" s="303" t="s">
        <v>3546</v>
      </c>
      <c r="C564" s="258">
        <v>75000</v>
      </c>
      <c r="D564" s="258">
        <v>65000</v>
      </c>
      <c r="E564" s="258">
        <v>55000</v>
      </c>
      <c r="F564" s="433">
        <f t="shared" si="72"/>
        <v>195000</v>
      </c>
      <c r="G564" s="433">
        <f t="shared" si="71"/>
        <v>1305.2208835341364</v>
      </c>
      <c r="H564" s="257">
        <f t="shared" si="73"/>
        <v>21.753681392235606</v>
      </c>
      <c r="I564" s="259">
        <f>'норма времени'!D568</f>
        <v>65</v>
      </c>
      <c r="J564" s="257">
        <f t="shared" si="74"/>
        <v>1413.9892904953144</v>
      </c>
    </row>
    <row r="565" spans="1:10" ht="30">
      <c r="A565" s="711" t="s">
        <v>3547</v>
      </c>
      <c r="B565" s="303" t="s">
        <v>3548</v>
      </c>
      <c r="C565" s="258">
        <v>75000</v>
      </c>
      <c r="D565" s="258">
        <v>65000</v>
      </c>
      <c r="E565" s="258">
        <v>55000</v>
      </c>
      <c r="F565" s="433">
        <f t="shared" si="72"/>
        <v>195000</v>
      </c>
      <c r="G565" s="433">
        <f t="shared" si="71"/>
        <v>1305.2208835341364</v>
      </c>
      <c r="H565" s="257">
        <f t="shared" si="73"/>
        <v>21.753681392235606</v>
      </c>
      <c r="I565" s="259">
        <f>'норма времени'!D569</f>
        <v>55</v>
      </c>
      <c r="J565" s="257">
        <f t="shared" si="74"/>
        <v>1196.4524765729584</v>
      </c>
    </row>
    <row r="566" spans="1:10">
      <c r="A566" s="711" t="s">
        <v>3549</v>
      </c>
      <c r="B566" s="303" t="s">
        <v>3550</v>
      </c>
      <c r="C566" s="258">
        <v>75000</v>
      </c>
      <c r="D566" s="258">
        <v>65000</v>
      </c>
      <c r="E566" s="258">
        <v>55000</v>
      </c>
      <c r="F566" s="433">
        <f t="shared" si="72"/>
        <v>195000</v>
      </c>
      <c r="G566" s="433">
        <f t="shared" si="71"/>
        <v>1305.2208835341364</v>
      </c>
      <c r="H566" s="257">
        <f t="shared" si="73"/>
        <v>21.753681392235606</v>
      </c>
      <c r="I566" s="259">
        <f>'норма времени'!D570</f>
        <v>65</v>
      </c>
      <c r="J566" s="257">
        <f t="shared" si="74"/>
        <v>1413.9892904953144</v>
      </c>
    </row>
    <row r="567" spans="1:10">
      <c r="A567" s="711" t="s">
        <v>3551</v>
      </c>
      <c r="B567" s="303" t="s">
        <v>3552</v>
      </c>
      <c r="C567" s="258">
        <v>75000</v>
      </c>
      <c r="D567" s="258">
        <v>65000</v>
      </c>
      <c r="E567" s="258">
        <v>55000</v>
      </c>
      <c r="F567" s="433">
        <f t="shared" si="72"/>
        <v>195000</v>
      </c>
      <c r="G567" s="433">
        <f t="shared" si="71"/>
        <v>1305.2208835341364</v>
      </c>
      <c r="H567" s="257">
        <f t="shared" si="73"/>
        <v>21.753681392235606</v>
      </c>
      <c r="I567" s="259">
        <f>'норма времени'!D571</f>
        <v>60</v>
      </c>
      <c r="J567" s="257">
        <f t="shared" si="74"/>
        <v>1305.2208835341364</v>
      </c>
    </row>
    <row r="568" spans="1:10">
      <c r="A568" s="711" t="s">
        <v>3553</v>
      </c>
      <c r="B568" s="303" t="s">
        <v>3554</v>
      </c>
      <c r="C568" s="258">
        <v>75000</v>
      </c>
      <c r="D568" s="258">
        <v>65000</v>
      </c>
      <c r="E568" s="258">
        <v>55000</v>
      </c>
      <c r="F568" s="433">
        <f t="shared" si="72"/>
        <v>195000</v>
      </c>
      <c r="G568" s="433">
        <f t="shared" si="71"/>
        <v>1305.2208835341364</v>
      </c>
      <c r="H568" s="257">
        <f t="shared" si="73"/>
        <v>21.753681392235606</v>
      </c>
      <c r="I568" s="259">
        <f>'норма времени'!D572</f>
        <v>60</v>
      </c>
      <c r="J568" s="257">
        <f t="shared" si="74"/>
        <v>1305.2208835341364</v>
      </c>
    </row>
    <row r="569" spans="1:10">
      <c r="A569" s="711" t="s">
        <v>3555</v>
      </c>
      <c r="B569" s="303" t="s">
        <v>2210</v>
      </c>
      <c r="C569" s="258">
        <v>75000</v>
      </c>
      <c r="D569" s="258">
        <v>65000</v>
      </c>
      <c r="E569" s="258">
        <v>55000</v>
      </c>
      <c r="F569" s="433">
        <f t="shared" si="72"/>
        <v>195000</v>
      </c>
      <c r="G569" s="433">
        <f t="shared" si="71"/>
        <v>1305.2208835341364</v>
      </c>
      <c r="H569" s="257">
        <f t="shared" si="73"/>
        <v>21.753681392235606</v>
      </c>
      <c r="I569" s="259">
        <f>'норма времени'!D573</f>
        <v>30</v>
      </c>
      <c r="J569" s="257">
        <f t="shared" si="74"/>
        <v>652.61044176706821</v>
      </c>
    </row>
    <row r="570" spans="1:10">
      <c r="A570" s="711" t="s">
        <v>3556</v>
      </c>
      <c r="B570" s="303" t="s">
        <v>3557</v>
      </c>
      <c r="C570" s="258">
        <v>75000</v>
      </c>
      <c r="D570" s="258">
        <v>65000</v>
      </c>
      <c r="E570" s="258">
        <v>55000</v>
      </c>
      <c r="F570" s="433">
        <f t="shared" si="72"/>
        <v>195000</v>
      </c>
      <c r="G570" s="433">
        <f t="shared" si="71"/>
        <v>1305.2208835341364</v>
      </c>
      <c r="H570" s="257">
        <f t="shared" si="73"/>
        <v>21.753681392235606</v>
      </c>
      <c r="I570" s="259">
        <f>'норма времени'!D574</f>
        <v>65</v>
      </c>
      <c r="J570" s="257">
        <f t="shared" si="74"/>
        <v>1413.9892904953144</v>
      </c>
    </row>
    <row r="571" spans="1:10">
      <c r="A571" s="711" t="s">
        <v>3558</v>
      </c>
      <c r="B571" s="303" t="s">
        <v>3559</v>
      </c>
      <c r="C571" s="258">
        <v>75000</v>
      </c>
      <c r="D571" s="258">
        <v>65000</v>
      </c>
      <c r="E571" s="258">
        <v>55000</v>
      </c>
      <c r="F571" s="433">
        <f t="shared" si="72"/>
        <v>195000</v>
      </c>
      <c r="G571" s="433">
        <f t="shared" si="71"/>
        <v>1305.2208835341364</v>
      </c>
      <c r="H571" s="257">
        <f t="shared" si="73"/>
        <v>21.753681392235606</v>
      </c>
      <c r="I571" s="259">
        <f>'норма времени'!D575</f>
        <v>55</v>
      </c>
      <c r="J571" s="257">
        <f t="shared" si="74"/>
        <v>1196.4524765729584</v>
      </c>
    </row>
    <row r="572" spans="1:10">
      <c r="A572" s="711" t="s">
        <v>3560</v>
      </c>
      <c r="B572" s="303" t="s">
        <v>3561</v>
      </c>
      <c r="C572" s="258">
        <v>75000</v>
      </c>
      <c r="D572" s="258">
        <v>65000</v>
      </c>
      <c r="E572" s="258">
        <v>55000</v>
      </c>
      <c r="F572" s="433">
        <f t="shared" si="72"/>
        <v>195000</v>
      </c>
      <c r="G572" s="433">
        <f t="shared" si="71"/>
        <v>1305.2208835341364</v>
      </c>
      <c r="H572" s="257">
        <f t="shared" si="73"/>
        <v>21.753681392235606</v>
      </c>
      <c r="I572" s="259">
        <f>'норма времени'!D576</f>
        <v>75</v>
      </c>
      <c r="J572" s="257">
        <f t="shared" si="74"/>
        <v>1631.5261044176705</v>
      </c>
    </row>
    <row r="573" spans="1:10" ht="30">
      <c r="A573" s="711" t="s">
        <v>5239</v>
      </c>
      <c r="B573" s="836" t="s">
        <v>5228</v>
      </c>
      <c r="C573" s="258">
        <v>75000</v>
      </c>
      <c r="D573" s="258">
        <v>65000</v>
      </c>
      <c r="E573" s="258">
        <v>55000</v>
      </c>
      <c r="F573" s="433">
        <f t="shared" ref="F573:F581" si="75">C573+D573+E573</f>
        <v>195000</v>
      </c>
      <c r="G573" s="433">
        <f t="shared" ref="G573:G581" si="76">F573/149.4</f>
        <v>1305.2208835341364</v>
      </c>
      <c r="H573" s="257">
        <f t="shared" ref="H573:H581" si="77">G573/60</f>
        <v>21.753681392235606</v>
      </c>
      <c r="I573" s="259">
        <f>'норма времени'!D577</f>
        <v>65</v>
      </c>
      <c r="J573" s="257">
        <f t="shared" ref="J573:J581" si="78">H573*I573</f>
        <v>1413.9892904953144</v>
      </c>
    </row>
    <row r="574" spans="1:10">
      <c r="A574" s="711" t="s">
        <v>5235</v>
      </c>
      <c r="B574" s="836" t="s">
        <v>5229</v>
      </c>
      <c r="C574" s="258">
        <v>75000</v>
      </c>
      <c r="D574" s="258">
        <v>65000</v>
      </c>
      <c r="E574" s="258">
        <v>55000</v>
      </c>
      <c r="F574" s="433">
        <f t="shared" si="75"/>
        <v>195000</v>
      </c>
      <c r="G574" s="433">
        <f t="shared" si="76"/>
        <v>1305.2208835341364</v>
      </c>
      <c r="H574" s="257">
        <f t="shared" si="77"/>
        <v>21.753681392235606</v>
      </c>
      <c r="I574" s="259">
        <f>'норма времени'!D578</f>
        <v>30</v>
      </c>
      <c r="J574" s="257">
        <f t="shared" si="78"/>
        <v>652.61044176706821</v>
      </c>
    </row>
    <row r="575" spans="1:10">
      <c r="A575" s="711" t="s">
        <v>5240</v>
      </c>
      <c r="B575" s="836" t="s">
        <v>5230</v>
      </c>
      <c r="C575" s="258">
        <v>75000</v>
      </c>
      <c r="D575" s="258">
        <v>65000</v>
      </c>
      <c r="E575" s="258">
        <v>55000</v>
      </c>
      <c r="F575" s="433">
        <f t="shared" si="75"/>
        <v>195000</v>
      </c>
      <c r="G575" s="433">
        <f t="shared" si="76"/>
        <v>1305.2208835341364</v>
      </c>
      <c r="H575" s="257">
        <f t="shared" si="77"/>
        <v>21.753681392235606</v>
      </c>
      <c r="I575" s="259">
        <f>'норма времени'!D579</f>
        <v>75</v>
      </c>
      <c r="J575" s="257">
        <f t="shared" si="78"/>
        <v>1631.5261044176705</v>
      </c>
    </row>
    <row r="576" spans="1:10">
      <c r="A576" s="711" t="s">
        <v>5241</v>
      </c>
      <c r="B576" s="836" t="s">
        <v>5231</v>
      </c>
      <c r="C576" s="258">
        <v>75000</v>
      </c>
      <c r="D576" s="258">
        <v>65000</v>
      </c>
      <c r="E576" s="258">
        <v>55000</v>
      </c>
      <c r="F576" s="433">
        <f t="shared" si="75"/>
        <v>195000</v>
      </c>
      <c r="G576" s="433">
        <f t="shared" si="76"/>
        <v>1305.2208835341364</v>
      </c>
      <c r="H576" s="257">
        <f t="shared" si="77"/>
        <v>21.753681392235606</v>
      </c>
      <c r="I576" s="259">
        <f>'норма времени'!D580</f>
        <v>65</v>
      </c>
      <c r="J576" s="257">
        <f t="shared" si="78"/>
        <v>1413.9892904953144</v>
      </c>
    </row>
    <row r="577" spans="1:10">
      <c r="A577" s="711" t="s">
        <v>5242</v>
      </c>
      <c r="B577" s="836" t="s">
        <v>5232</v>
      </c>
      <c r="C577" s="258">
        <v>75000</v>
      </c>
      <c r="D577" s="258">
        <v>65000</v>
      </c>
      <c r="E577" s="258">
        <v>55000</v>
      </c>
      <c r="F577" s="433">
        <f t="shared" si="75"/>
        <v>195000</v>
      </c>
      <c r="G577" s="433">
        <f t="shared" si="76"/>
        <v>1305.2208835341364</v>
      </c>
      <c r="H577" s="257">
        <f t="shared" si="77"/>
        <v>21.753681392235606</v>
      </c>
      <c r="I577" s="259">
        <f>'норма времени'!D581</f>
        <v>55</v>
      </c>
      <c r="J577" s="257">
        <f t="shared" si="78"/>
        <v>1196.4524765729584</v>
      </c>
    </row>
    <row r="578" spans="1:10">
      <c r="A578" s="711" t="s">
        <v>5243</v>
      </c>
      <c r="B578" s="836" t="s">
        <v>5233</v>
      </c>
      <c r="C578" s="258">
        <v>75000</v>
      </c>
      <c r="D578" s="258">
        <v>65000</v>
      </c>
      <c r="E578" s="258">
        <v>55000</v>
      </c>
      <c r="F578" s="433">
        <f t="shared" si="75"/>
        <v>195000</v>
      </c>
      <c r="G578" s="433">
        <f t="shared" si="76"/>
        <v>1305.2208835341364</v>
      </c>
      <c r="H578" s="257">
        <f t="shared" si="77"/>
        <v>21.753681392235606</v>
      </c>
      <c r="I578" s="259">
        <f>'норма времени'!D582</f>
        <v>55</v>
      </c>
      <c r="J578" s="257">
        <f t="shared" si="78"/>
        <v>1196.4524765729584</v>
      </c>
    </row>
    <row r="579" spans="1:10">
      <c r="A579" s="711" t="s">
        <v>5244</v>
      </c>
      <c r="B579" s="836" t="s">
        <v>5234</v>
      </c>
      <c r="C579" s="258">
        <v>75000</v>
      </c>
      <c r="D579" s="258">
        <v>65000</v>
      </c>
      <c r="E579" s="258">
        <v>55000</v>
      </c>
      <c r="F579" s="433">
        <f t="shared" si="75"/>
        <v>195000</v>
      </c>
      <c r="G579" s="433">
        <f t="shared" si="76"/>
        <v>1305.2208835341364</v>
      </c>
      <c r="H579" s="257">
        <f t="shared" si="77"/>
        <v>21.753681392235606</v>
      </c>
      <c r="I579" s="259">
        <f>'норма времени'!D583</f>
        <v>55</v>
      </c>
      <c r="J579" s="257">
        <f t="shared" si="78"/>
        <v>1196.4524765729584</v>
      </c>
    </row>
    <row r="580" spans="1:10">
      <c r="A580" s="711" t="s">
        <v>5245</v>
      </c>
      <c r="B580" s="836" t="s">
        <v>5236</v>
      </c>
      <c r="C580" s="258">
        <v>75000</v>
      </c>
      <c r="D580" s="258">
        <v>65000</v>
      </c>
      <c r="E580" s="258">
        <v>55000</v>
      </c>
      <c r="F580" s="433">
        <f t="shared" si="75"/>
        <v>195000</v>
      </c>
      <c r="G580" s="433">
        <f t="shared" si="76"/>
        <v>1305.2208835341364</v>
      </c>
      <c r="H580" s="257">
        <f t="shared" si="77"/>
        <v>21.753681392235606</v>
      </c>
      <c r="I580" s="259">
        <f>'норма времени'!D584</f>
        <v>65</v>
      </c>
      <c r="J580" s="257">
        <f t="shared" si="78"/>
        <v>1413.9892904953144</v>
      </c>
    </row>
    <row r="581" spans="1:10" ht="30">
      <c r="A581" s="711" t="s">
        <v>5237</v>
      </c>
      <c r="B581" s="836" t="s">
        <v>5238</v>
      </c>
      <c r="C581" s="258">
        <v>75000</v>
      </c>
      <c r="D581" s="258">
        <v>65000</v>
      </c>
      <c r="E581" s="258">
        <v>55000</v>
      </c>
      <c r="F581" s="433">
        <f t="shared" si="75"/>
        <v>195000</v>
      </c>
      <c r="G581" s="433">
        <f t="shared" si="76"/>
        <v>1305.2208835341364</v>
      </c>
      <c r="H581" s="257">
        <f t="shared" si="77"/>
        <v>21.753681392235606</v>
      </c>
      <c r="I581" s="259">
        <f>'норма времени'!D585</f>
        <v>75</v>
      </c>
      <c r="J581" s="257">
        <f t="shared" si="78"/>
        <v>1631.5261044176705</v>
      </c>
    </row>
    <row r="582" spans="1:10" ht="42.75">
      <c r="A582" s="66" t="s">
        <v>3562</v>
      </c>
      <c r="B582" s="284" t="s">
        <v>3563</v>
      </c>
      <c r="C582" s="870"/>
      <c r="D582" s="870"/>
      <c r="E582" s="870"/>
      <c r="F582" s="441"/>
      <c r="G582" s="441"/>
      <c r="H582" s="261"/>
      <c r="I582" s="1451"/>
      <c r="J582" s="261"/>
    </row>
    <row r="583" spans="1:10" ht="45">
      <c r="A583" s="711" t="s">
        <v>3564</v>
      </c>
      <c r="B583" s="303" t="s">
        <v>3516</v>
      </c>
      <c r="C583" s="258">
        <v>40000</v>
      </c>
      <c r="D583" s="258">
        <v>35000</v>
      </c>
      <c r="E583" s="258">
        <v>30000</v>
      </c>
      <c r="F583" s="433">
        <f t="shared" si="72"/>
        <v>105000</v>
      </c>
      <c r="G583" s="433">
        <f t="shared" si="71"/>
        <v>702.81124497991971</v>
      </c>
      <c r="H583" s="257">
        <f t="shared" si="73"/>
        <v>11.713520749665328</v>
      </c>
      <c r="I583" s="259">
        <f>'норма времени'!D587</f>
        <v>40</v>
      </c>
      <c r="J583" s="257">
        <f t="shared" si="74"/>
        <v>468.54082998661312</v>
      </c>
    </row>
    <row r="584" spans="1:10">
      <c r="A584" s="711" t="s">
        <v>3565</v>
      </c>
      <c r="B584" s="778" t="s">
        <v>3566</v>
      </c>
      <c r="C584" s="258">
        <v>40000</v>
      </c>
      <c r="D584" s="258">
        <v>30000</v>
      </c>
      <c r="E584" s="258">
        <v>20000</v>
      </c>
      <c r="F584" s="433">
        <f t="shared" si="72"/>
        <v>90000</v>
      </c>
      <c r="G584" s="433">
        <f t="shared" si="71"/>
        <v>602.40963855421683</v>
      </c>
      <c r="H584" s="257">
        <f t="shared" si="73"/>
        <v>10.04016064257028</v>
      </c>
      <c r="I584" s="259">
        <f>'норма времени'!D588</f>
        <v>40</v>
      </c>
      <c r="J584" s="257">
        <f t="shared" si="74"/>
        <v>401.60642570281118</v>
      </c>
    </row>
    <row r="585" spans="1:10">
      <c r="A585" s="711" t="s">
        <v>3567</v>
      </c>
      <c r="B585" s="303" t="s">
        <v>1615</v>
      </c>
      <c r="C585" s="258">
        <v>75000</v>
      </c>
      <c r="D585" s="258">
        <v>65000</v>
      </c>
      <c r="E585" s="258">
        <v>55000</v>
      </c>
      <c r="F585" s="433">
        <f t="shared" si="72"/>
        <v>195000</v>
      </c>
      <c r="G585" s="433">
        <f t="shared" si="71"/>
        <v>1305.2208835341364</v>
      </c>
      <c r="H585" s="257">
        <f t="shared" si="73"/>
        <v>21.753681392235606</v>
      </c>
      <c r="I585" s="259">
        <f>'норма времени'!D589</f>
        <v>55</v>
      </c>
      <c r="J585" s="257">
        <f t="shared" si="74"/>
        <v>1196.4524765729584</v>
      </c>
    </row>
    <row r="586" spans="1:10" ht="45">
      <c r="A586" s="711" t="s">
        <v>3568</v>
      </c>
      <c r="B586" s="303" t="s">
        <v>3569</v>
      </c>
      <c r="C586" s="258">
        <v>75000</v>
      </c>
      <c r="D586" s="258">
        <v>65000</v>
      </c>
      <c r="E586" s="258">
        <v>55000</v>
      </c>
      <c r="F586" s="433">
        <f t="shared" si="72"/>
        <v>195000</v>
      </c>
      <c r="G586" s="433">
        <f t="shared" si="71"/>
        <v>1305.2208835341364</v>
      </c>
      <c r="H586" s="257">
        <f t="shared" si="73"/>
        <v>21.753681392235606</v>
      </c>
      <c r="I586" s="259">
        <f>'норма времени'!D590</f>
        <v>40</v>
      </c>
      <c r="J586" s="257">
        <f t="shared" si="74"/>
        <v>870.14725568942424</v>
      </c>
    </row>
    <row r="587" spans="1:10">
      <c r="A587" s="711" t="s">
        <v>3570</v>
      </c>
      <c r="B587" s="288" t="s">
        <v>3571</v>
      </c>
      <c r="C587" s="258">
        <v>70000</v>
      </c>
      <c r="D587" s="258">
        <v>55000</v>
      </c>
      <c r="E587" s="258">
        <v>50000</v>
      </c>
      <c r="F587" s="433">
        <f t="shared" si="72"/>
        <v>175000</v>
      </c>
      <c r="G587" s="433">
        <f t="shared" si="71"/>
        <v>1171.3520749665327</v>
      </c>
      <c r="H587" s="257">
        <f t="shared" si="73"/>
        <v>19.522534582775545</v>
      </c>
      <c r="I587" s="259">
        <f>'норма времени'!D591</f>
        <v>60</v>
      </c>
      <c r="J587" s="257">
        <f t="shared" si="74"/>
        <v>1171.3520749665327</v>
      </c>
    </row>
    <row r="588" spans="1:10" ht="30">
      <c r="A588" s="711" t="s">
        <v>3572</v>
      </c>
      <c r="B588" s="288" t="s">
        <v>3573</v>
      </c>
      <c r="C588" s="258">
        <v>60000</v>
      </c>
      <c r="D588" s="258">
        <v>50000</v>
      </c>
      <c r="E588" s="258">
        <v>40000</v>
      </c>
      <c r="F588" s="433">
        <f t="shared" si="72"/>
        <v>150000</v>
      </c>
      <c r="G588" s="433">
        <f t="shared" si="71"/>
        <v>1004.0160642570281</v>
      </c>
      <c r="H588" s="257">
        <f t="shared" si="73"/>
        <v>16.733601070950467</v>
      </c>
      <c r="I588" s="259">
        <f>'норма времени'!D592</f>
        <v>55</v>
      </c>
      <c r="J588" s="257">
        <f t="shared" si="74"/>
        <v>920.34805890227574</v>
      </c>
    </row>
    <row r="589" spans="1:10">
      <c r="A589" s="711" t="s">
        <v>3574</v>
      </c>
      <c r="B589" s="303" t="s">
        <v>3575</v>
      </c>
      <c r="C589" s="258">
        <v>40000</v>
      </c>
      <c r="D589" s="258">
        <v>30000</v>
      </c>
      <c r="E589" s="258">
        <v>20000</v>
      </c>
      <c r="F589" s="433">
        <f t="shared" si="72"/>
        <v>90000</v>
      </c>
      <c r="G589" s="433">
        <f t="shared" si="71"/>
        <v>602.40963855421683</v>
      </c>
      <c r="H589" s="257">
        <f t="shared" si="73"/>
        <v>10.04016064257028</v>
      </c>
      <c r="I589" s="259">
        <f>'норма времени'!D593</f>
        <v>60</v>
      </c>
      <c r="J589" s="257">
        <f t="shared" si="74"/>
        <v>602.40963855421683</v>
      </c>
    </row>
    <row r="590" spans="1:10">
      <c r="A590" s="711" t="s">
        <v>5248</v>
      </c>
      <c r="B590" s="303" t="s">
        <v>5247</v>
      </c>
      <c r="C590" s="258">
        <v>60000</v>
      </c>
      <c r="D590" s="258">
        <v>50000</v>
      </c>
      <c r="E590" s="258">
        <v>40000</v>
      </c>
      <c r="F590" s="433">
        <f t="shared" ref="F590" si="79">C590+D590+E590</f>
        <v>150000</v>
      </c>
      <c r="G590" s="433">
        <f t="shared" ref="G590" si="80">F590/149.4</f>
        <v>1004.0160642570281</v>
      </c>
      <c r="H590" s="257">
        <f t="shared" ref="H590" si="81">G590/60</f>
        <v>16.733601070950467</v>
      </c>
      <c r="I590" s="259">
        <f>'норма времени'!D594</f>
        <v>60</v>
      </c>
      <c r="J590" s="257">
        <f t="shared" ref="J590" si="82">H590*I590</f>
        <v>1004.016064257028</v>
      </c>
    </row>
    <row r="591" spans="1:10">
      <c r="A591" s="66" t="s">
        <v>3576</v>
      </c>
      <c r="B591" s="284" t="s">
        <v>3577</v>
      </c>
      <c r="C591" s="870"/>
      <c r="D591" s="870"/>
      <c r="E591" s="870"/>
      <c r="F591" s="441"/>
      <c r="G591" s="441"/>
      <c r="H591" s="261"/>
      <c r="I591" s="1451"/>
      <c r="J591" s="261"/>
    </row>
    <row r="592" spans="1:10" ht="45">
      <c r="A592" s="711" t="s">
        <v>3578</v>
      </c>
      <c r="B592" s="775" t="s">
        <v>3516</v>
      </c>
      <c r="C592" s="258">
        <v>40000</v>
      </c>
      <c r="D592" s="258">
        <v>35000</v>
      </c>
      <c r="E592" s="258">
        <v>30000</v>
      </c>
      <c r="F592" s="433">
        <f t="shared" si="72"/>
        <v>105000</v>
      </c>
      <c r="G592" s="433">
        <f t="shared" si="71"/>
        <v>702.81124497991971</v>
      </c>
      <c r="H592" s="257">
        <f t="shared" si="73"/>
        <v>11.713520749665328</v>
      </c>
      <c r="I592" s="259">
        <f>'норма времени'!D596</f>
        <v>40</v>
      </c>
      <c r="J592" s="257">
        <f t="shared" si="74"/>
        <v>468.54082998661312</v>
      </c>
    </row>
    <row r="593" spans="1:10" ht="45">
      <c r="A593" s="711" t="s">
        <v>3579</v>
      </c>
      <c r="B593" s="775" t="s">
        <v>3580</v>
      </c>
      <c r="C593" s="258">
        <v>75000</v>
      </c>
      <c r="D593" s="258">
        <v>65000</v>
      </c>
      <c r="E593" s="258">
        <v>55000</v>
      </c>
      <c r="F593" s="433">
        <f t="shared" si="72"/>
        <v>195000</v>
      </c>
      <c r="G593" s="433">
        <f t="shared" si="71"/>
        <v>1305.2208835341364</v>
      </c>
      <c r="H593" s="257">
        <f t="shared" si="73"/>
        <v>21.753681392235606</v>
      </c>
      <c r="I593" s="259">
        <f>'норма времени'!D597</f>
        <v>40</v>
      </c>
      <c r="J593" s="257">
        <f t="shared" si="74"/>
        <v>870.14725568942424</v>
      </c>
    </row>
    <row r="594" spans="1:10">
      <c r="A594" s="711" t="s">
        <v>3581</v>
      </c>
      <c r="B594" s="775" t="s">
        <v>3582</v>
      </c>
      <c r="C594" s="258">
        <v>40000</v>
      </c>
      <c r="D594" s="258">
        <v>40000</v>
      </c>
      <c r="E594" s="258">
        <v>39500</v>
      </c>
      <c r="F594" s="433">
        <f t="shared" si="72"/>
        <v>119500</v>
      </c>
      <c r="G594" s="433">
        <f t="shared" si="71"/>
        <v>799.86613119143237</v>
      </c>
      <c r="H594" s="257">
        <f t="shared" si="73"/>
        <v>13.331102186523873</v>
      </c>
      <c r="I594" s="259">
        <f>'норма времени'!D598</f>
        <v>70</v>
      </c>
      <c r="J594" s="257">
        <f t="shared" si="74"/>
        <v>933.17715305667116</v>
      </c>
    </row>
    <row r="595" spans="1:10">
      <c r="A595" s="711" t="s">
        <v>3583</v>
      </c>
      <c r="B595" s="775" t="s">
        <v>3584</v>
      </c>
      <c r="C595" s="258">
        <v>75000</v>
      </c>
      <c r="D595" s="258">
        <v>65000</v>
      </c>
      <c r="E595" s="258">
        <v>55000</v>
      </c>
      <c r="F595" s="433">
        <f t="shared" si="72"/>
        <v>195000</v>
      </c>
      <c r="G595" s="433">
        <f t="shared" si="71"/>
        <v>1305.2208835341364</v>
      </c>
      <c r="H595" s="257">
        <f t="shared" si="73"/>
        <v>21.753681392235606</v>
      </c>
      <c r="I595" s="259">
        <f>'норма времени'!D599</f>
        <v>65</v>
      </c>
      <c r="J595" s="257">
        <f t="shared" si="74"/>
        <v>1413.9892904953144</v>
      </c>
    </row>
    <row r="596" spans="1:10">
      <c r="A596" s="711" t="s">
        <v>3585</v>
      </c>
      <c r="B596" s="775" t="s">
        <v>3586</v>
      </c>
      <c r="C596" s="258">
        <v>40000</v>
      </c>
      <c r="D596" s="258">
        <v>40000</v>
      </c>
      <c r="E596" s="258">
        <v>39500</v>
      </c>
      <c r="F596" s="433">
        <f t="shared" si="72"/>
        <v>119500</v>
      </c>
      <c r="G596" s="433">
        <f t="shared" si="71"/>
        <v>799.86613119143237</v>
      </c>
      <c r="H596" s="257">
        <f t="shared" si="73"/>
        <v>13.331102186523873</v>
      </c>
      <c r="I596" s="259">
        <f>'норма времени'!D600</f>
        <v>80</v>
      </c>
      <c r="J596" s="257">
        <f t="shared" si="74"/>
        <v>1066.4881749219098</v>
      </c>
    </row>
    <row r="597" spans="1:10" ht="30">
      <c r="A597" s="711" t="s">
        <v>3587</v>
      </c>
      <c r="B597" s="775" t="s">
        <v>3588</v>
      </c>
      <c r="C597" s="258">
        <v>30000</v>
      </c>
      <c r="D597" s="258">
        <v>20000</v>
      </c>
      <c r="E597" s="258">
        <v>10000</v>
      </c>
      <c r="F597" s="433">
        <f t="shared" si="72"/>
        <v>60000</v>
      </c>
      <c r="G597" s="433">
        <f t="shared" si="71"/>
        <v>401.60642570281124</v>
      </c>
      <c r="H597" s="257">
        <f t="shared" si="73"/>
        <v>6.6934404283801872</v>
      </c>
      <c r="I597" s="259">
        <f>'норма времени'!D601</f>
        <v>65</v>
      </c>
      <c r="J597" s="257">
        <f t="shared" si="74"/>
        <v>435.07362784471218</v>
      </c>
    </row>
    <row r="598" spans="1:10" ht="30">
      <c r="A598" s="711" t="s">
        <v>3589</v>
      </c>
      <c r="B598" s="775" t="s">
        <v>3590</v>
      </c>
      <c r="C598" s="258">
        <v>30000</v>
      </c>
      <c r="D598" s="258">
        <v>20000</v>
      </c>
      <c r="E598" s="258">
        <v>10000</v>
      </c>
      <c r="F598" s="433">
        <f t="shared" si="72"/>
        <v>60000</v>
      </c>
      <c r="G598" s="433">
        <f t="shared" si="71"/>
        <v>401.60642570281124</v>
      </c>
      <c r="H598" s="257">
        <f t="shared" si="73"/>
        <v>6.6934404283801872</v>
      </c>
      <c r="I598" s="259">
        <f>'норма времени'!D602</f>
        <v>50</v>
      </c>
      <c r="J598" s="257">
        <f t="shared" si="74"/>
        <v>334.67202141900935</v>
      </c>
    </row>
    <row r="599" spans="1:10" ht="30">
      <c r="A599" s="711" t="s">
        <v>3591</v>
      </c>
      <c r="B599" s="775" t="s">
        <v>3592</v>
      </c>
      <c r="C599" s="258">
        <v>30000</v>
      </c>
      <c r="D599" s="258">
        <v>20000</v>
      </c>
      <c r="E599" s="258">
        <v>10000</v>
      </c>
      <c r="F599" s="433">
        <f t="shared" si="72"/>
        <v>60000</v>
      </c>
      <c r="G599" s="433">
        <f t="shared" ref="G599:G662" si="83">F599/149.4</f>
        <v>401.60642570281124</v>
      </c>
      <c r="H599" s="257">
        <f t="shared" si="73"/>
        <v>6.6934404283801872</v>
      </c>
      <c r="I599" s="259">
        <f>'норма времени'!D603</f>
        <v>65</v>
      </c>
      <c r="J599" s="257">
        <f t="shared" si="74"/>
        <v>435.07362784471218</v>
      </c>
    </row>
    <row r="600" spans="1:10" ht="30">
      <c r="A600" s="711" t="s">
        <v>3593</v>
      </c>
      <c r="B600" s="775" t="s">
        <v>3594</v>
      </c>
      <c r="C600" s="258">
        <v>40000</v>
      </c>
      <c r="D600" s="258">
        <v>30000</v>
      </c>
      <c r="E600" s="258">
        <v>20000</v>
      </c>
      <c r="F600" s="433">
        <f t="shared" si="72"/>
        <v>90000</v>
      </c>
      <c r="G600" s="433">
        <f t="shared" si="83"/>
        <v>602.40963855421683</v>
      </c>
      <c r="H600" s="257">
        <f t="shared" si="73"/>
        <v>10.04016064257028</v>
      </c>
      <c r="I600" s="259">
        <f>'норма времени'!D604</f>
        <v>95</v>
      </c>
      <c r="J600" s="257">
        <f t="shared" si="74"/>
        <v>953.81526104417662</v>
      </c>
    </row>
    <row r="601" spans="1:10" ht="30">
      <c r="A601" s="711" t="s">
        <v>3595</v>
      </c>
      <c r="B601" s="775" t="s">
        <v>3596</v>
      </c>
      <c r="C601" s="258">
        <v>30000</v>
      </c>
      <c r="D601" s="258">
        <v>20000</v>
      </c>
      <c r="E601" s="258">
        <v>10000</v>
      </c>
      <c r="F601" s="433">
        <f t="shared" si="72"/>
        <v>60000</v>
      </c>
      <c r="G601" s="433">
        <f t="shared" si="83"/>
        <v>401.60642570281124</v>
      </c>
      <c r="H601" s="257">
        <f t="shared" si="73"/>
        <v>6.6934404283801872</v>
      </c>
      <c r="I601" s="259">
        <f>'норма времени'!D605</f>
        <v>55</v>
      </c>
      <c r="J601" s="257">
        <f t="shared" si="74"/>
        <v>368.1392235609103</v>
      </c>
    </row>
    <row r="602" spans="1:10" ht="30">
      <c r="A602" s="711" t="s">
        <v>3597</v>
      </c>
      <c r="B602" s="775" t="s">
        <v>3598</v>
      </c>
      <c r="C602" s="258">
        <v>30000</v>
      </c>
      <c r="D602" s="258">
        <v>20000</v>
      </c>
      <c r="E602" s="258">
        <v>10000</v>
      </c>
      <c r="F602" s="433">
        <f t="shared" si="72"/>
        <v>60000</v>
      </c>
      <c r="G602" s="433">
        <f t="shared" si="83"/>
        <v>401.60642570281124</v>
      </c>
      <c r="H602" s="257">
        <f t="shared" si="73"/>
        <v>6.6934404283801872</v>
      </c>
      <c r="I602" s="259">
        <f>'норма времени'!D606</f>
        <v>45</v>
      </c>
      <c r="J602" s="257">
        <f t="shared" si="74"/>
        <v>301.20481927710841</v>
      </c>
    </row>
    <row r="603" spans="1:10">
      <c r="A603" s="711" t="s">
        <v>3599</v>
      </c>
      <c r="B603" s="775" t="s">
        <v>3600</v>
      </c>
      <c r="C603" s="258">
        <v>40000</v>
      </c>
      <c r="D603" s="258">
        <v>35000</v>
      </c>
      <c r="E603" s="258">
        <v>25000</v>
      </c>
      <c r="F603" s="433">
        <f t="shared" si="72"/>
        <v>100000</v>
      </c>
      <c r="G603" s="433">
        <f t="shared" si="83"/>
        <v>669.34404283801871</v>
      </c>
      <c r="H603" s="257">
        <f t="shared" si="73"/>
        <v>11.155734047300312</v>
      </c>
      <c r="I603" s="259">
        <f>'норма времени'!D607</f>
        <v>70</v>
      </c>
      <c r="J603" s="257">
        <f t="shared" si="74"/>
        <v>780.90138331102185</v>
      </c>
    </row>
    <row r="604" spans="1:10">
      <c r="A604" s="711" t="s">
        <v>3601</v>
      </c>
      <c r="B604" s="775" t="s">
        <v>3602</v>
      </c>
      <c r="C604" s="258">
        <v>30000</v>
      </c>
      <c r="D604" s="258">
        <v>20000</v>
      </c>
      <c r="E604" s="258">
        <v>10000</v>
      </c>
      <c r="F604" s="433">
        <f t="shared" si="72"/>
        <v>60000</v>
      </c>
      <c r="G604" s="433">
        <f t="shared" si="83"/>
        <v>401.60642570281124</v>
      </c>
      <c r="H604" s="257">
        <f t="shared" si="73"/>
        <v>6.6934404283801872</v>
      </c>
      <c r="I604" s="259">
        <f>'норма времени'!D608</f>
        <v>70</v>
      </c>
      <c r="J604" s="257">
        <f t="shared" si="74"/>
        <v>468.54082998661312</v>
      </c>
    </row>
    <row r="605" spans="1:10">
      <c r="A605" s="711" t="s">
        <v>3603</v>
      </c>
      <c r="B605" s="775" t="s">
        <v>3604</v>
      </c>
      <c r="C605" s="258">
        <v>75000</v>
      </c>
      <c r="D605" s="258">
        <v>65000</v>
      </c>
      <c r="E605" s="258">
        <v>55000</v>
      </c>
      <c r="F605" s="433">
        <f t="shared" si="72"/>
        <v>195000</v>
      </c>
      <c r="G605" s="433">
        <f t="shared" si="83"/>
        <v>1305.2208835341364</v>
      </c>
      <c r="H605" s="257">
        <f t="shared" si="73"/>
        <v>21.753681392235606</v>
      </c>
      <c r="I605" s="259">
        <f>'норма времени'!D609</f>
        <v>55</v>
      </c>
      <c r="J605" s="257">
        <f t="shared" si="74"/>
        <v>1196.4524765729584</v>
      </c>
    </row>
    <row r="606" spans="1:10" ht="45">
      <c r="A606" s="711" t="s">
        <v>3605</v>
      </c>
      <c r="B606" s="775" t="s">
        <v>3606</v>
      </c>
      <c r="C606" s="258">
        <v>40000</v>
      </c>
      <c r="D606" s="258">
        <v>35000</v>
      </c>
      <c r="E606" s="258">
        <v>25000</v>
      </c>
      <c r="F606" s="433">
        <f t="shared" si="72"/>
        <v>100000</v>
      </c>
      <c r="G606" s="433">
        <f t="shared" si="83"/>
        <v>669.34404283801871</v>
      </c>
      <c r="H606" s="257">
        <f t="shared" si="73"/>
        <v>11.155734047300312</v>
      </c>
      <c r="I606" s="259">
        <f>'норма времени'!D610</f>
        <v>55</v>
      </c>
      <c r="J606" s="257">
        <f t="shared" si="74"/>
        <v>613.5653726015172</v>
      </c>
    </row>
    <row r="607" spans="1:10" ht="30">
      <c r="A607" s="711" t="s">
        <v>3607</v>
      </c>
      <c r="B607" s="775" t="s">
        <v>3608</v>
      </c>
      <c r="C607" s="258">
        <v>30000</v>
      </c>
      <c r="D607" s="258">
        <v>20000</v>
      </c>
      <c r="E607" s="258">
        <v>10000</v>
      </c>
      <c r="F607" s="433">
        <f t="shared" si="72"/>
        <v>60000</v>
      </c>
      <c r="G607" s="433">
        <f t="shared" si="83"/>
        <v>401.60642570281124</v>
      </c>
      <c r="H607" s="257">
        <f t="shared" si="73"/>
        <v>6.6934404283801872</v>
      </c>
      <c r="I607" s="259">
        <f>'норма времени'!D611</f>
        <v>50</v>
      </c>
      <c r="J607" s="257">
        <f t="shared" si="74"/>
        <v>334.67202141900935</v>
      </c>
    </row>
    <row r="608" spans="1:10">
      <c r="A608" s="711" t="s">
        <v>3609</v>
      </c>
      <c r="B608" s="775" t="s">
        <v>3610</v>
      </c>
      <c r="C608" s="258">
        <v>30000</v>
      </c>
      <c r="D608" s="258">
        <v>20000</v>
      </c>
      <c r="E608" s="258">
        <v>10000</v>
      </c>
      <c r="F608" s="433">
        <f t="shared" si="72"/>
        <v>60000</v>
      </c>
      <c r="G608" s="433">
        <f t="shared" si="83"/>
        <v>401.60642570281124</v>
      </c>
      <c r="H608" s="257">
        <f t="shared" si="73"/>
        <v>6.6934404283801872</v>
      </c>
      <c r="I608" s="259">
        <f>'норма времени'!D612</f>
        <v>50</v>
      </c>
      <c r="J608" s="257">
        <f t="shared" si="74"/>
        <v>334.67202141900935</v>
      </c>
    </row>
    <row r="609" spans="1:20" ht="30">
      <c r="A609" s="711" t="s">
        <v>3611</v>
      </c>
      <c r="B609" s="775" t="s">
        <v>3612</v>
      </c>
      <c r="C609" s="258">
        <v>30000</v>
      </c>
      <c r="D609" s="258">
        <v>20000</v>
      </c>
      <c r="E609" s="258">
        <v>10000</v>
      </c>
      <c r="F609" s="433">
        <f t="shared" si="72"/>
        <v>60000</v>
      </c>
      <c r="G609" s="433">
        <f t="shared" si="83"/>
        <v>401.60642570281124</v>
      </c>
      <c r="H609" s="257">
        <f t="shared" si="73"/>
        <v>6.6934404283801872</v>
      </c>
      <c r="I609" s="259">
        <f>'норма времени'!D613</f>
        <v>30</v>
      </c>
      <c r="J609" s="257">
        <f t="shared" si="74"/>
        <v>200.80321285140562</v>
      </c>
    </row>
    <row r="610" spans="1:20" s="196" customFormat="1" ht="85.5">
      <c r="A610" s="66" t="s">
        <v>4440</v>
      </c>
      <c r="B610" s="400" t="s">
        <v>4441</v>
      </c>
      <c r="C610" s="870"/>
      <c r="D610" s="870"/>
      <c r="E610" s="870"/>
      <c r="F610" s="870"/>
      <c r="G610" s="433">
        <f t="shared" si="83"/>
        <v>0</v>
      </c>
      <c r="H610" s="441"/>
      <c r="I610" s="427"/>
      <c r="J610" s="261"/>
      <c r="K610" s="507"/>
      <c r="L610" s="507"/>
      <c r="M610" s="507"/>
      <c r="N610" s="507"/>
      <c r="O610" s="507"/>
      <c r="P610" s="507"/>
      <c r="Q610" s="507"/>
      <c r="R610" s="507"/>
      <c r="S610" s="507"/>
      <c r="T610" s="507"/>
    </row>
    <row r="611" spans="1:20">
      <c r="A611" s="711" t="s">
        <v>4442</v>
      </c>
      <c r="B611" s="303" t="s">
        <v>4443</v>
      </c>
      <c r="C611" s="1480">
        <v>90000</v>
      </c>
      <c r="D611" s="1480">
        <v>80000</v>
      </c>
      <c r="E611" s="1480">
        <v>70000</v>
      </c>
      <c r="F611" s="433">
        <f t="shared" ref="F611:F674" si="84">C611+D611+E611</f>
        <v>240000</v>
      </c>
      <c r="G611" s="433">
        <f t="shared" si="83"/>
        <v>1606.4257028112449</v>
      </c>
      <c r="H611" s="257">
        <f t="shared" ref="H611:H674" si="85">G611/60</f>
        <v>26.773761713520749</v>
      </c>
      <c r="I611" s="259">
        <f>'норма времени'!D615</f>
        <v>260</v>
      </c>
      <c r="J611" s="257">
        <f t="shared" ref="J611:J674" si="86">H611*I611</f>
        <v>6961.1780455153948</v>
      </c>
      <c r="T611" s="287"/>
    </row>
    <row r="612" spans="1:20" ht="18" customHeight="1">
      <c r="A612" s="711" t="s">
        <v>4444</v>
      </c>
      <c r="B612" s="303" t="s">
        <v>4445</v>
      </c>
      <c r="C612" s="1480">
        <v>90000</v>
      </c>
      <c r="D612" s="1480">
        <v>80000</v>
      </c>
      <c r="E612" s="1480">
        <v>70000</v>
      </c>
      <c r="F612" s="433">
        <f t="shared" si="84"/>
        <v>240000</v>
      </c>
      <c r="G612" s="433">
        <f t="shared" si="83"/>
        <v>1606.4257028112449</v>
      </c>
      <c r="H612" s="257">
        <f t="shared" si="85"/>
        <v>26.773761713520749</v>
      </c>
      <c r="I612" s="259">
        <f>'норма времени'!D616</f>
        <v>310</v>
      </c>
      <c r="J612" s="257">
        <f t="shared" si="86"/>
        <v>8299.8661311914329</v>
      </c>
      <c r="T612" s="287"/>
    </row>
    <row r="613" spans="1:20">
      <c r="A613" s="711" t="s">
        <v>4679</v>
      </c>
      <c r="B613" s="303" t="s">
        <v>4447</v>
      </c>
      <c r="C613" s="1480">
        <v>90000</v>
      </c>
      <c r="D613" s="1480">
        <v>80000</v>
      </c>
      <c r="E613" s="1480">
        <v>70000</v>
      </c>
      <c r="F613" s="433">
        <f t="shared" si="84"/>
        <v>240000</v>
      </c>
      <c r="G613" s="433">
        <f t="shared" si="83"/>
        <v>1606.4257028112449</v>
      </c>
      <c r="H613" s="257">
        <f t="shared" si="85"/>
        <v>26.773761713520749</v>
      </c>
      <c r="I613" s="259">
        <f>'норма времени'!D617</f>
        <v>260</v>
      </c>
      <c r="J613" s="257">
        <f t="shared" si="86"/>
        <v>6961.1780455153948</v>
      </c>
      <c r="T613" s="287"/>
    </row>
    <row r="614" spans="1:20">
      <c r="A614" s="711" t="s">
        <v>4680</v>
      </c>
      <c r="B614" s="303" t="s">
        <v>4449</v>
      </c>
      <c r="C614" s="1480">
        <v>90000</v>
      </c>
      <c r="D614" s="1480">
        <v>80000</v>
      </c>
      <c r="E614" s="1480">
        <v>70000</v>
      </c>
      <c r="F614" s="433">
        <f t="shared" si="84"/>
        <v>240000</v>
      </c>
      <c r="G614" s="433">
        <f t="shared" si="83"/>
        <v>1606.4257028112449</v>
      </c>
      <c r="H614" s="257">
        <f t="shared" si="85"/>
        <v>26.773761713520749</v>
      </c>
      <c r="I614" s="259">
        <f>'норма времени'!D618</f>
        <v>260</v>
      </c>
      <c r="J614" s="257">
        <f t="shared" si="86"/>
        <v>6961.1780455153948</v>
      </c>
      <c r="T614" s="287"/>
    </row>
    <row r="615" spans="1:20" ht="30">
      <c r="A615" s="711" t="s">
        <v>4446</v>
      </c>
      <c r="B615" s="775" t="s">
        <v>4451</v>
      </c>
      <c r="C615" s="1480">
        <v>90000</v>
      </c>
      <c r="D615" s="1480">
        <v>80000</v>
      </c>
      <c r="E615" s="1480">
        <v>70000</v>
      </c>
      <c r="F615" s="433">
        <f t="shared" si="84"/>
        <v>240000</v>
      </c>
      <c r="G615" s="433">
        <f t="shared" si="83"/>
        <v>1606.4257028112449</v>
      </c>
      <c r="H615" s="257">
        <f t="shared" si="85"/>
        <v>26.773761713520749</v>
      </c>
      <c r="I615" s="259">
        <f>'норма времени'!D619</f>
        <v>260</v>
      </c>
      <c r="J615" s="257">
        <f t="shared" si="86"/>
        <v>6961.1780455153948</v>
      </c>
      <c r="T615" s="287"/>
    </row>
    <row r="616" spans="1:20">
      <c r="A616" s="711" t="s">
        <v>4681</v>
      </c>
      <c r="B616" s="303" t="s">
        <v>4452</v>
      </c>
      <c r="C616" s="1480">
        <v>90000</v>
      </c>
      <c r="D616" s="1480">
        <v>80000</v>
      </c>
      <c r="E616" s="1480">
        <v>70000</v>
      </c>
      <c r="F616" s="433">
        <f t="shared" si="84"/>
        <v>240000</v>
      </c>
      <c r="G616" s="433">
        <f t="shared" si="83"/>
        <v>1606.4257028112449</v>
      </c>
      <c r="H616" s="257">
        <f t="shared" si="85"/>
        <v>26.773761713520749</v>
      </c>
      <c r="I616" s="259">
        <f>'норма времени'!D620</f>
        <v>260</v>
      </c>
      <c r="J616" s="257">
        <f t="shared" si="86"/>
        <v>6961.1780455153948</v>
      </c>
      <c r="T616" s="287"/>
    </row>
    <row r="617" spans="1:20" ht="30">
      <c r="A617" s="711" t="s">
        <v>4448</v>
      </c>
      <c r="B617" s="775" t="s">
        <v>4453</v>
      </c>
      <c r="C617" s="1480">
        <v>90000</v>
      </c>
      <c r="D617" s="1480">
        <v>80000</v>
      </c>
      <c r="E617" s="1480">
        <v>70000</v>
      </c>
      <c r="F617" s="433">
        <f t="shared" si="84"/>
        <v>240000</v>
      </c>
      <c r="G617" s="433">
        <f t="shared" si="83"/>
        <v>1606.4257028112449</v>
      </c>
      <c r="H617" s="257">
        <f t="shared" si="85"/>
        <v>26.773761713520749</v>
      </c>
      <c r="I617" s="259">
        <f>'норма времени'!D621</f>
        <v>260</v>
      </c>
      <c r="J617" s="257">
        <f t="shared" si="86"/>
        <v>6961.1780455153948</v>
      </c>
      <c r="T617" s="287"/>
    </row>
    <row r="618" spans="1:20" ht="45">
      <c r="A618" s="711" t="s">
        <v>4682</v>
      </c>
      <c r="B618" s="775" t="s">
        <v>4454</v>
      </c>
      <c r="C618" s="1480">
        <v>90000</v>
      </c>
      <c r="D618" s="1480">
        <v>80000</v>
      </c>
      <c r="E618" s="1480">
        <v>70000</v>
      </c>
      <c r="F618" s="433">
        <f t="shared" si="84"/>
        <v>240000</v>
      </c>
      <c r="G618" s="433">
        <f t="shared" si="83"/>
        <v>1606.4257028112449</v>
      </c>
      <c r="H618" s="257">
        <f t="shared" si="85"/>
        <v>26.773761713520749</v>
      </c>
      <c r="I618" s="259">
        <f>'норма времени'!D622</f>
        <v>260</v>
      </c>
      <c r="J618" s="257">
        <f t="shared" si="86"/>
        <v>6961.1780455153948</v>
      </c>
      <c r="T618" s="287"/>
    </row>
    <row r="619" spans="1:20">
      <c r="A619" s="711" t="s">
        <v>4450</v>
      </c>
      <c r="B619" s="775" t="s">
        <v>4455</v>
      </c>
      <c r="C619" s="1480">
        <v>90000</v>
      </c>
      <c r="D619" s="1480">
        <v>80000</v>
      </c>
      <c r="E619" s="1480">
        <v>70000</v>
      </c>
      <c r="F619" s="433">
        <f t="shared" si="84"/>
        <v>240000</v>
      </c>
      <c r="G619" s="433">
        <f t="shared" si="83"/>
        <v>1606.4257028112449</v>
      </c>
      <c r="H619" s="257">
        <f t="shared" si="85"/>
        <v>26.773761713520749</v>
      </c>
      <c r="I619" s="259">
        <f>'норма времени'!D623</f>
        <v>260</v>
      </c>
      <c r="J619" s="257">
        <f t="shared" si="86"/>
        <v>6961.1780455153948</v>
      </c>
      <c r="T619" s="287"/>
    </row>
    <row r="620" spans="1:20" s="196" customFormat="1" ht="42.75">
      <c r="A620" s="66" t="s">
        <v>4456</v>
      </c>
      <c r="B620" s="400" t="s">
        <v>4457</v>
      </c>
      <c r="C620" s="870"/>
      <c r="D620" s="870"/>
      <c r="E620" s="870"/>
      <c r="F620" s="1246"/>
      <c r="G620" s="1246"/>
      <c r="H620" s="1455"/>
      <c r="I620" s="1451"/>
      <c r="J620" s="1455"/>
      <c r="K620" s="507"/>
      <c r="L620" s="507"/>
      <c r="M620" s="507"/>
      <c r="N620" s="507"/>
      <c r="O620" s="507"/>
      <c r="P620" s="507"/>
      <c r="Q620" s="507"/>
      <c r="R620" s="507"/>
      <c r="S620" s="507"/>
      <c r="T620" s="507"/>
    </row>
    <row r="621" spans="1:20">
      <c r="A621" s="711" t="s">
        <v>4458</v>
      </c>
      <c r="B621" s="303" t="s">
        <v>4443</v>
      </c>
      <c r="C621" s="1480">
        <v>90000</v>
      </c>
      <c r="D621" s="1480">
        <v>80000</v>
      </c>
      <c r="E621" s="1480">
        <v>70000</v>
      </c>
      <c r="F621" s="433">
        <f t="shared" si="84"/>
        <v>240000</v>
      </c>
      <c r="G621" s="433">
        <f t="shared" si="83"/>
        <v>1606.4257028112449</v>
      </c>
      <c r="H621" s="257">
        <f t="shared" si="85"/>
        <v>26.773761713520749</v>
      </c>
      <c r="I621" s="259">
        <f>'норма времени'!D625</f>
        <v>260</v>
      </c>
      <c r="J621" s="257">
        <f t="shared" si="86"/>
        <v>6961.1780455153948</v>
      </c>
      <c r="T621" s="287"/>
    </row>
    <row r="622" spans="1:20">
      <c r="A622" s="711" t="s">
        <v>4684</v>
      </c>
      <c r="B622" s="303" t="s">
        <v>4449</v>
      </c>
      <c r="C622" s="1480">
        <v>90000</v>
      </c>
      <c r="D622" s="1480">
        <v>80000</v>
      </c>
      <c r="E622" s="1480">
        <v>70000</v>
      </c>
      <c r="F622" s="433">
        <f t="shared" si="84"/>
        <v>240000</v>
      </c>
      <c r="G622" s="433">
        <f t="shared" si="83"/>
        <v>1606.4257028112449</v>
      </c>
      <c r="H622" s="257">
        <f t="shared" si="85"/>
        <v>26.773761713520749</v>
      </c>
      <c r="I622" s="259">
        <f>'норма времени'!D626</f>
        <v>260</v>
      </c>
      <c r="J622" s="257">
        <f t="shared" si="86"/>
        <v>6961.1780455153948</v>
      </c>
      <c r="T622" s="287"/>
    </row>
    <row r="623" spans="1:20">
      <c r="A623" s="711" t="s">
        <v>4459</v>
      </c>
      <c r="B623" s="303" t="s">
        <v>4460</v>
      </c>
      <c r="C623" s="1480">
        <v>90000</v>
      </c>
      <c r="D623" s="1480">
        <v>80000</v>
      </c>
      <c r="E623" s="1480">
        <v>70000</v>
      </c>
      <c r="F623" s="433">
        <f t="shared" si="84"/>
        <v>240000</v>
      </c>
      <c r="G623" s="433">
        <f t="shared" si="83"/>
        <v>1606.4257028112449</v>
      </c>
      <c r="H623" s="257">
        <f t="shared" si="85"/>
        <v>26.773761713520749</v>
      </c>
      <c r="I623" s="259">
        <f>'норма времени'!D627</f>
        <v>260</v>
      </c>
      <c r="J623" s="257">
        <f t="shared" si="86"/>
        <v>6961.1780455153948</v>
      </c>
      <c r="T623" s="287"/>
    </row>
    <row r="624" spans="1:20" s="196" customFormat="1" ht="28.5">
      <c r="A624" s="66" t="s">
        <v>4461</v>
      </c>
      <c r="B624" s="284" t="s">
        <v>4462</v>
      </c>
      <c r="C624" s="870"/>
      <c r="D624" s="870"/>
      <c r="E624" s="870"/>
      <c r="F624" s="1246"/>
      <c r="G624" s="1246"/>
      <c r="H624" s="1455"/>
      <c r="I624" s="1451"/>
      <c r="J624" s="1455"/>
      <c r="K624" s="507"/>
      <c r="L624" s="507"/>
      <c r="M624" s="507"/>
      <c r="N624" s="507"/>
      <c r="O624" s="507"/>
      <c r="P624" s="507"/>
      <c r="Q624" s="507"/>
      <c r="R624" s="507"/>
      <c r="S624" s="507"/>
      <c r="T624" s="507"/>
    </row>
    <row r="625" spans="1:20">
      <c r="A625" s="711" t="s">
        <v>4463</v>
      </c>
      <c r="B625" s="303" t="s">
        <v>4443</v>
      </c>
      <c r="C625" s="1480">
        <v>90000</v>
      </c>
      <c r="D625" s="1480">
        <v>80000</v>
      </c>
      <c r="E625" s="1480">
        <v>70000</v>
      </c>
      <c r="F625" s="433">
        <f t="shared" si="84"/>
        <v>240000</v>
      </c>
      <c r="G625" s="433">
        <f t="shared" si="83"/>
        <v>1606.4257028112449</v>
      </c>
      <c r="H625" s="257">
        <f t="shared" si="85"/>
        <v>26.773761713520749</v>
      </c>
      <c r="I625" s="259">
        <f>'норма времени'!D629</f>
        <v>260</v>
      </c>
      <c r="J625" s="257">
        <f t="shared" si="86"/>
        <v>6961.1780455153948</v>
      </c>
      <c r="T625" s="287"/>
    </row>
    <row r="626" spans="1:20">
      <c r="A626" s="711" t="s">
        <v>4683</v>
      </c>
      <c r="B626" s="303" t="s">
        <v>4447</v>
      </c>
      <c r="C626" s="1480">
        <v>90000</v>
      </c>
      <c r="D626" s="1480">
        <v>80000</v>
      </c>
      <c r="E626" s="1480">
        <v>70000</v>
      </c>
      <c r="F626" s="433">
        <f t="shared" si="84"/>
        <v>240000</v>
      </c>
      <c r="G626" s="433">
        <f t="shared" si="83"/>
        <v>1606.4257028112449</v>
      </c>
      <c r="H626" s="257">
        <f t="shared" si="85"/>
        <v>26.773761713520749</v>
      </c>
      <c r="I626" s="259">
        <f>'норма времени'!D630</f>
        <v>260</v>
      </c>
      <c r="J626" s="257">
        <f t="shared" si="86"/>
        <v>6961.1780455153948</v>
      </c>
      <c r="T626" s="287"/>
    </row>
    <row r="627" spans="1:20">
      <c r="A627" s="711" t="s">
        <v>4464</v>
      </c>
      <c r="B627" s="303" t="s">
        <v>4465</v>
      </c>
      <c r="C627" s="1480">
        <v>90000</v>
      </c>
      <c r="D627" s="1480">
        <v>80000</v>
      </c>
      <c r="E627" s="1480">
        <v>70000</v>
      </c>
      <c r="F627" s="433">
        <f t="shared" si="84"/>
        <v>240000</v>
      </c>
      <c r="G627" s="433">
        <f t="shared" si="83"/>
        <v>1606.4257028112449</v>
      </c>
      <c r="H627" s="257">
        <f t="shared" si="85"/>
        <v>26.773761713520749</v>
      </c>
      <c r="I627" s="259">
        <f>'норма времени'!D631</f>
        <v>340</v>
      </c>
      <c r="J627" s="257">
        <f t="shared" si="86"/>
        <v>9103.0789825970551</v>
      </c>
      <c r="T627" s="287"/>
    </row>
    <row r="628" spans="1:20" s="196" customFormat="1" ht="28.5">
      <c r="A628" s="66" t="s">
        <v>4466</v>
      </c>
      <c r="B628" s="284" t="s">
        <v>4467</v>
      </c>
      <c r="C628" s="870"/>
      <c r="D628" s="870"/>
      <c r="E628" s="870"/>
      <c r="F628" s="1246"/>
      <c r="G628" s="1246"/>
      <c r="H628" s="1455"/>
      <c r="I628" s="1451"/>
      <c r="J628" s="1455"/>
      <c r="K628" s="507"/>
      <c r="L628" s="507"/>
      <c r="M628" s="507"/>
      <c r="N628" s="507"/>
      <c r="O628" s="507"/>
      <c r="P628" s="507"/>
      <c r="Q628" s="507"/>
      <c r="R628" s="507"/>
      <c r="S628" s="507"/>
      <c r="T628" s="507"/>
    </row>
    <row r="629" spans="1:20">
      <c r="A629" s="711" t="s">
        <v>4468</v>
      </c>
      <c r="B629" s="303" t="s">
        <v>4443</v>
      </c>
      <c r="C629" s="1480">
        <v>90000</v>
      </c>
      <c r="D629" s="1480">
        <v>80000</v>
      </c>
      <c r="E629" s="1480">
        <v>70000</v>
      </c>
      <c r="F629" s="433">
        <f t="shared" si="84"/>
        <v>240000</v>
      </c>
      <c r="G629" s="433">
        <f t="shared" si="83"/>
        <v>1606.4257028112449</v>
      </c>
      <c r="H629" s="257">
        <f t="shared" si="85"/>
        <v>26.773761713520749</v>
      </c>
      <c r="I629" s="259">
        <f>'норма времени'!D633</f>
        <v>260</v>
      </c>
      <c r="J629" s="257">
        <f t="shared" si="86"/>
        <v>6961.1780455153948</v>
      </c>
      <c r="T629" s="287"/>
    </row>
    <row r="630" spans="1:20" ht="17.25" customHeight="1">
      <c r="A630" s="711" t="s">
        <v>4469</v>
      </c>
      <c r="B630" s="303" t="s">
        <v>4445</v>
      </c>
      <c r="C630" s="1480">
        <v>90000</v>
      </c>
      <c r="D630" s="1480">
        <v>80000</v>
      </c>
      <c r="E630" s="1480">
        <v>70000</v>
      </c>
      <c r="F630" s="433">
        <f t="shared" si="84"/>
        <v>240000</v>
      </c>
      <c r="G630" s="433">
        <f t="shared" si="83"/>
        <v>1606.4257028112449</v>
      </c>
      <c r="H630" s="257">
        <f t="shared" si="85"/>
        <v>26.773761713520749</v>
      </c>
      <c r="I630" s="259">
        <f>'норма времени'!D634</f>
        <v>480</v>
      </c>
      <c r="J630" s="257">
        <f t="shared" si="86"/>
        <v>12851.40562248996</v>
      </c>
      <c r="T630" s="287"/>
    </row>
    <row r="631" spans="1:20" s="196" customFormat="1" ht="42.75">
      <c r="A631" s="66" t="s">
        <v>4470</v>
      </c>
      <c r="B631" s="284" t="s">
        <v>1192</v>
      </c>
      <c r="C631" s="870"/>
      <c r="D631" s="870"/>
      <c r="E631" s="870"/>
      <c r="F631" s="1246"/>
      <c r="G631" s="1246"/>
      <c r="H631" s="1455"/>
      <c r="I631" s="1451"/>
      <c r="J631" s="1455"/>
      <c r="K631" s="507"/>
      <c r="L631" s="507"/>
      <c r="M631" s="507"/>
      <c r="N631" s="507"/>
      <c r="O631" s="507"/>
      <c r="P631" s="507"/>
      <c r="Q631" s="507"/>
      <c r="R631" s="507"/>
      <c r="S631" s="507"/>
      <c r="T631" s="507"/>
    </row>
    <row r="632" spans="1:20">
      <c r="A632" s="711" t="s">
        <v>4471</v>
      </c>
      <c r="B632" s="303" t="s">
        <v>4443</v>
      </c>
      <c r="C632" s="1480">
        <v>90000</v>
      </c>
      <c r="D632" s="1480">
        <v>80000</v>
      </c>
      <c r="E632" s="1480">
        <v>70000</v>
      </c>
      <c r="F632" s="433">
        <f t="shared" si="84"/>
        <v>240000</v>
      </c>
      <c r="G632" s="433">
        <f t="shared" si="83"/>
        <v>1606.4257028112449</v>
      </c>
      <c r="H632" s="257">
        <f t="shared" si="85"/>
        <v>26.773761713520749</v>
      </c>
      <c r="I632" s="259">
        <f>'норма времени'!D636</f>
        <v>340</v>
      </c>
      <c r="J632" s="257">
        <f t="shared" si="86"/>
        <v>9103.0789825970551</v>
      </c>
      <c r="T632" s="287"/>
    </row>
    <row r="633" spans="1:20">
      <c r="A633" s="711" t="s">
        <v>4472</v>
      </c>
      <c r="B633" s="303" t="s">
        <v>4473</v>
      </c>
      <c r="C633" s="1480">
        <v>90000</v>
      </c>
      <c r="D633" s="1480">
        <v>80000</v>
      </c>
      <c r="E633" s="1480">
        <v>70000</v>
      </c>
      <c r="F633" s="433">
        <f t="shared" si="84"/>
        <v>240000</v>
      </c>
      <c r="G633" s="433">
        <f t="shared" si="83"/>
        <v>1606.4257028112449</v>
      </c>
      <c r="H633" s="257">
        <f t="shared" si="85"/>
        <v>26.773761713520749</v>
      </c>
      <c r="I633" s="259">
        <f>'норма времени'!D637</f>
        <v>340</v>
      </c>
      <c r="J633" s="257">
        <f t="shared" si="86"/>
        <v>9103.0789825970551</v>
      </c>
      <c r="T633" s="287"/>
    </row>
    <row r="634" spans="1:20">
      <c r="A634" s="711" t="s">
        <v>4685</v>
      </c>
      <c r="B634" s="303" t="s">
        <v>4449</v>
      </c>
      <c r="C634" s="1480">
        <v>90000</v>
      </c>
      <c r="D634" s="1480">
        <v>80000</v>
      </c>
      <c r="E634" s="1480">
        <v>70000</v>
      </c>
      <c r="F634" s="433">
        <f t="shared" si="84"/>
        <v>240000</v>
      </c>
      <c r="G634" s="433">
        <f t="shared" si="83"/>
        <v>1606.4257028112449</v>
      </c>
      <c r="H634" s="257">
        <f t="shared" si="85"/>
        <v>26.773761713520749</v>
      </c>
      <c r="I634" s="259">
        <f>'норма времени'!D638</f>
        <v>260</v>
      </c>
      <c r="J634" s="257">
        <f t="shared" si="86"/>
        <v>6961.1780455153948</v>
      </c>
      <c r="T634" s="287"/>
    </row>
    <row r="635" spans="1:20" s="196" customFormat="1" ht="28.5">
      <c r="A635" s="66" t="s">
        <v>4474</v>
      </c>
      <c r="B635" s="284" t="s">
        <v>4475</v>
      </c>
      <c r="C635" s="870"/>
      <c r="D635" s="870"/>
      <c r="E635" s="870"/>
      <c r="F635" s="1246"/>
      <c r="G635" s="1246"/>
      <c r="H635" s="1455"/>
      <c r="I635" s="1451"/>
      <c r="J635" s="1455"/>
      <c r="K635" s="507"/>
      <c r="L635" s="507"/>
      <c r="M635" s="507"/>
      <c r="N635" s="507"/>
      <c r="O635" s="507"/>
      <c r="P635" s="507"/>
      <c r="Q635" s="507"/>
      <c r="R635" s="507"/>
      <c r="S635" s="507"/>
      <c r="T635" s="507"/>
    </row>
    <row r="636" spans="1:20">
      <c r="A636" s="711" t="s">
        <v>4476</v>
      </c>
      <c r="B636" s="775" t="s">
        <v>4477</v>
      </c>
      <c r="C636" s="1480">
        <v>90000</v>
      </c>
      <c r="D636" s="1480">
        <v>80000</v>
      </c>
      <c r="E636" s="1480">
        <v>70000</v>
      </c>
      <c r="F636" s="433">
        <f t="shared" si="84"/>
        <v>240000</v>
      </c>
      <c r="G636" s="433">
        <f t="shared" si="83"/>
        <v>1606.4257028112449</v>
      </c>
      <c r="H636" s="257">
        <f t="shared" si="85"/>
        <v>26.773761713520749</v>
      </c>
      <c r="I636" s="259">
        <f>'норма времени'!D640</f>
        <v>340</v>
      </c>
      <c r="J636" s="257">
        <f t="shared" si="86"/>
        <v>9103.0789825970551</v>
      </c>
      <c r="T636" s="287"/>
    </row>
    <row r="637" spans="1:20">
      <c r="A637" s="711" t="s">
        <v>4478</v>
      </c>
      <c r="B637" s="775" t="s">
        <v>4479</v>
      </c>
      <c r="C637" s="1480">
        <v>90000</v>
      </c>
      <c r="D637" s="1480">
        <v>80000</v>
      </c>
      <c r="E637" s="1480">
        <v>70000</v>
      </c>
      <c r="F637" s="433">
        <f t="shared" si="84"/>
        <v>240000</v>
      </c>
      <c r="G637" s="433">
        <f t="shared" si="83"/>
        <v>1606.4257028112449</v>
      </c>
      <c r="H637" s="257">
        <f t="shared" si="85"/>
        <v>26.773761713520749</v>
      </c>
      <c r="I637" s="259">
        <f>'норма времени'!D641</f>
        <v>310</v>
      </c>
      <c r="J637" s="257">
        <f t="shared" si="86"/>
        <v>8299.8661311914329</v>
      </c>
      <c r="T637" s="287"/>
    </row>
    <row r="638" spans="1:20">
      <c r="A638" s="711" t="s">
        <v>4686</v>
      </c>
      <c r="B638" s="775" t="s">
        <v>4449</v>
      </c>
      <c r="C638" s="1480">
        <v>90000</v>
      </c>
      <c r="D638" s="1480">
        <v>80000</v>
      </c>
      <c r="E638" s="1480">
        <v>70000</v>
      </c>
      <c r="F638" s="433">
        <f t="shared" si="84"/>
        <v>240000</v>
      </c>
      <c r="G638" s="433">
        <f t="shared" si="83"/>
        <v>1606.4257028112449</v>
      </c>
      <c r="H638" s="257">
        <f t="shared" si="85"/>
        <v>26.773761713520749</v>
      </c>
      <c r="I638" s="259">
        <f>'норма времени'!D642</f>
        <v>260</v>
      </c>
      <c r="J638" s="257">
        <f t="shared" si="86"/>
        <v>6961.1780455153948</v>
      </c>
      <c r="T638" s="287"/>
    </row>
    <row r="639" spans="1:20" ht="30">
      <c r="A639" s="711" t="s">
        <v>4480</v>
      </c>
      <c r="B639" s="775" t="s">
        <v>4482</v>
      </c>
      <c r="C639" s="1480">
        <v>90000</v>
      </c>
      <c r="D639" s="1480">
        <v>80000</v>
      </c>
      <c r="E639" s="1480">
        <v>70000</v>
      </c>
      <c r="F639" s="433">
        <f t="shared" si="84"/>
        <v>240000</v>
      </c>
      <c r="G639" s="433">
        <f t="shared" si="83"/>
        <v>1606.4257028112449</v>
      </c>
      <c r="H639" s="257">
        <f t="shared" si="85"/>
        <v>26.773761713520749</v>
      </c>
      <c r="I639" s="259">
        <f>'норма времени'!D643</f>
        <v>340</v>
      </c>
      <c r="J639" s="257">
        <f t="shared" si="86"/>
        <v>9103.0789825970551</v>
      </c>
      <c r="T639" s="287"/>
    </row>
    <row r="640" spans="1:20" ht="45">
      <c r="A640" s="711" t="s">
        <v>4481</v>
      </c>
      <c r="B640" s="775" t="s">
        <v>4454</v>
      </c>
      <c r="C640" s="1480">
        <v>90000</v>
      </c>
      <c r="D640" s="1480">
        <v>80000</v>
      </c>
      <c r="E640" s="1480">
        <v>70000</v>
      </c>
      <c r="F640" s="433">
        <f t="shared" si="84"/>
        <v>240000</v>
      </c>
      <c r="G640" s="433">
        <f t="shared" si="83"/>
        <v>1606.4257028112449</v>
      </c>
      <c r="H640" s="257">
        <f t="shared" si="85"/>
        <v>26.773761713520749</v>
      </c>
      <c r="I640" s="259">
        <f>'норма времени'!D644</f>
        <v>260</v>
      </c>
      <c r="J640" s="257">
        <f t="shared" si="86"/>
        <v>6961.1780455153948</v>
      </c>
      <c r="T640" s="287"/>
    </row>
    <row r="641" spans="1:20">
      <c r="A641" s="711" t="s">
        <v>4687</v>
      </c>
      <c r="B641" s="775" t="s">
        <v>4452</v>
      </c>
      <c r="C641" s="1480">
        <v>90000</v>
      </c>
      <c r="D641" s="1480">
        <v>80000</v>
      </c>
      <c r="E641" s="1480">
        <v>70000</v>
      </c>
      <c r="F641" s="433">
        <f t="shared" si="84"/>
        <v>240000</v>
      </c>
      <c r="G641" s="433">
        <f t="shared" si="83"/>
        <v>1606.4257028112449</v>
      </c>
      <c r="H641" s="257">
        <f t="shared" si="85"/>
        <v>26.773761713520749</v>
      </c>
      <c r="I641" s="259">
        <f>'норма времени'!D645</f>
        <v>260</v>
      </c>
      <c r="J641" s="257">
        <f t="shared" si="86"/>
        <v>6961.1780455153948</v>
      </c>
      <c r="T641" s="287"/>
    </row>
    <row r="642" spans="1:20">
      <c r="A642" s="711" t="s">
        <v>4688</v>
      </c>
      <c r="B642" s="775" t="s">
        <v>4447</v>
      </c>
      <c r="C642" s="1480">
        <v>90000</v>
      </c>
      <c r="D642" s="1480">
        <v>80000</v>
      </c>
      <c r="E642" s="1480">
        <v>70000</v>
      </c>
      <c r="F642" s="433">
        <f t="shared" si="84"/>
        <v>240000</v>
      </c>
      <c r="G642" s="433">
        <f t="shared" si="83"/>
        <v>1606.4257028112449</v>
      </c>
      <c r="H642" s="257">
        <f t="shared" si="85"/>
        <v>26.773761713520749</v>
      </c>
      <c r="I642" s="259">
        <f>'норма времени'!D646</f>
        <v>260</v>
      </c>
      <c r="J642" s="257">
        <f t="shared" si="86"/>
        <v>6961.1780455153948</v>
      </c>
      <c r="T642" s="287"/>
    </row>
    <row r="643" spans="1:20">
      <c r="A643" s="711" t="s">
        <v>4483</v>
      </c>
      <c r="B643" s="775" t="s">
        <v>4455</v>
      </c>
      <c r="C643" s="1480">
        <v>90000</v>
      </c>
      <c r="D643" s="1480">
        <v>80000</v>
      </c>
      <c r="E643" s="1480">
        <v>70000</v>
      </c>
      <c r="F643" s="433">
        <f t="shared" si="84"/>
        <v>240000</v>
      </c>
      <c r="G643" s="433">
        <f t="shared" si="83"/>
        <v>1606.4257028112449</v>
      </c>
      <c r="H643" s="257">
        <f t="shared" si="85"/>
        <v>26.773761713520749</v>
      </c>
      <c r="I643" s="259">
        <f>'норма времени'!D647</f>
        <v>270</v>
      </c>
      <c r="J643" s="257">
        <f t="shared" si="86"/>
        <v>7228.9156626506019</v>
      </c>
      <c r="T643" s="287"/>
    </row>
    <row r="644" spans="1:20" ht="30">
      <c r="A644" s="711" t="s">
        <v>4484</v>
      </c>
      <c r="B644" s="775" t="s">
        <v>4451</v>
      </c>
      <c r="C644" s="1480">
        <v>90000</v>
      </c>
      <c r="D644" s="1480">
        <v>80000</v>
      </c>
      <c r="E644" s="1480">
        <v>70000</v>
      </c>
      <c r="F644" s="433">
        <f t="shared" si="84"/>
        <v>240000</v>
      </c>
      <c r="G644" s="433">
        <f t="shared" si="83"/>
        <v>1606.4257028112449</v>
      </c>
      <c r="H644" s="257">
        <f t="shared" si="85"/>
        <v>26.773761713520749</v>
      </c>
      <c r="I644" s="259">
        <f>'норма времени'!D648</f>
        <v>340</v>
      </c>
      <c r="J644" s="257">
        <f t="shared" si="86"/>
        <v>9103.0789825970551</v>
      </c>
      <c r="T644" s="287"/>
    </row>
    <row r="645" spans="1:20" ht="30">
      <c r="A645" s="711" t="s">
        <v>4485</v>
      </c>
      <c r="B645" s="775" t="s">
        <v>4453</v>
      </c>
      <c r="C645" s="1480">
        <v>90000</v>
      </c>
      <c r="D645" s="1480">
        <v>80000</v>
      </c>
      <c r="E645" s="1480">
        <v>70000</v>
      </c>
      <c r="F645" s="433">
        <f t="shared" si="84"/>
        <v>240000</v>
      </c>
      <c r="G645" s="433">
        <f t="shared" si="83"/>
        <v>1606.4257028112449</v>
      </c>
      <c r="H645" s="257">
        <f t="shared" si="85"/>
        <v>26.773761713520749</v>
      </c>
      <c r="I645" s="259">
        <f>'норма времени'!D649</f>
        <v>330</v>
      </c>
      <c r="J645" s="257">
        <f t="shared" si="86"/>
        <v>8835.3413654618471</v>
      </c>
      <c r="T645" s="287"/>
    </row>
    <row r="646" spans="1:20">
      <c r="A646" s="711" t="s">
        <v>4689</v>
      </c>
      <c r="B646" s="775" t="s">
        <v>4445</v>
      </c>
      <c r="C646" s="1480">
        <v>90000</v>
      </c>
      <c r="D646" s="1480">
        <v>80000</v>
      </c>
      <c r="E646" s="1480">
        <v>70000</v>
      </c>
      <c r="F646" s="433">
        <f t="shared" si="84"/>
        <v>240000</v>
      </c>
      <c r="G646" s="433">
        <f t="shared" si="83"/>
        <v>1606.4257028112449</v>
      </c>
      <c r="H646" s="257">
        <f t="shared" si="85"/>
        <v>26.773761713520749</v>
      </c>
      <c r="I646" s="259">
        <f>'норма времени'!D650</f>
        <v>340</v>
      </c>
      <c r="J646" s="257">
        <f t="shared" si="86"/>
        <v>9103.0789825970551</v>
      </c>
      <c r="T646" s="287"/>
    </row>
    <row r="647" spans="1:20" s="196" customFormat="1">
      <c r="A647" s="66" t="s">
        <v>4486</v>
      </c>
      <c r="B647" s="284" t="s">
        <v>4487</v>
      </c>
      <c r="C647" s="870"/>
      <c r="D647" s="870"/>
      <c r="E647" s="870"/>
      <c r="F647" s="1246"/>
      <c r="G647" s="1246"/>
      <c r="H647" s="1455"/>
      <c r="I647" s="1451"/>
      <c r="J647" s="1455"/>
      <c r="K647" s="507"/>
      <c r="L647" s="507"/>
      <c r="M647" s="507"/>
      <c r="N647" s="507"/>
      <c r="O647" s="507"/>
      <c r="P647" s="507"/>
      <c r="Q647" s="507"/>
      <c r="R647" s="507"/>
      <c r="S647" s="507"/>
      <c r="T647" s="507"/>
    </row>
    <row r="648" spans="1:20">
      <c r="A648" s="711" t="s">
        <v>4488</v>
      </c>
      <c r="B648" s="303" t="s">
        <v>4443</v>
      </c>
      <c r="C648" s="1480">
        <v>90000</v>
      </c>
      <c r="D648" s="1480">
        <v>80000</v>
      </c>
      <c r="E648" s="1480">
        <v>70000</v>
      </c>
      <c r="F648" s="433">
        <f t="shared" si="84"/>
        <v>240000</v>
      </c>
      <c r="G648" s="433">
        <f t="shared" si="83"/>
        <v>1606.4257028112449</v>
      </c>
      <c r="H648" s="257">
        <f t="shared" si="85"/>
        <v>26.773761713520749</v>
      </c>
      <c r="I648" s="259">
        <f>'норма времени'!D652</f>
        <v>270</v>
      </c>
      <c r="J648" s="257">
        <f t="shared" si="86"/>
        <v>7228.9156626506019</v>
      </c>
      <c r="T648" s="287"/>
    </row>
    <row r="649" spans="1:20" s="196" customFormat="1">
      <c r="A649" s="66" t="s">
        <v>4489</v>
      </c>
      <c r="B649" s="400" t="s">
        <v>4490</v>
      </c>
      <c r="C649" s="870"/>
      <c r="D649" s="870"/>
      <c r="E649" s="870"/>
      <c r="F649" s="1246"/>
      <c r="G649" s="1246"/>
      <c r="H649" s="1455"/>
      <c r="I649" s="1451"/>
      <c r="J649" s="1455"/>
      <c r="K649" s="507"/>
      <c r="L649" s="507"/>
      <c r="M649" s="507"/>
      <c r="N649" s="507"/>
      <c r="O649" s="507"/>
      <c r="P649" s="507"/>
      <c r="Q649" s="507"/>
      <c r="R649" s="507"/>
      <c r="S649" s="507"/>
      <c r="T649" s="507"/>
    </row>
    <row r="650" spans="1:20">
      <c r="A650" s="711" t="s">
        <v>4491</v>
      </c>
      <c r="B650" s="303" t="s">
        <v>4443</v>
      </c>
      <c r="C650" s="1480">
        <v>90000</v>
      </c>
      <c r="D650" s="1480">
        <v>80000</v>
      </c>
      <c r="E650" s="1480">
        <v>70000</v>
      </c>
      <c r="F650" s="433">
        <f t="shared" si="84"/>
        <v>240000</v>
      </c>
      <c r="G650" s="433">
        <f t="shared" si="83"/>
        <v>1606.4257028112449</v>
      </c>
      <c r="H650" s="257">
        <f t="shared" si="85"/>
        <v>26.773761713520749</v>
      </c>
      <c r="I650" s="259">
        <f>'норма времени'!D654</f>
        <v>270</v>
      </c>
      <c r="J650" s="257">
        <f t="shared" si="86"/>
        <v>7228.9156626506019</v>
      </c>
      <c r="T650" s="287"/>
    </row>
    <row r="651" spans="1:20" s="196" customFormat="1" ht="28.5">
      <c r="A651" s="66" t="s">
        <v>4492</v>
      </c>
      <c r="B651" s="284" t="s">
        <v>4493</v>
      </c>
      <c r="C651" s="870"/>
      <c r="D651" s="870"/>
      <c r="E651" s="870"/>
      <c r="F651" s="1246"/>
      <c r="G651" s="1246"/>
      <c r="H651" s="1455"/>
      <c r="I651" s="1451"/>
      <c r="J651" s="1455"/>
      <c r="K651" s="507"/>
      <c r="L651" s="507"/>
      <c r="M651" s="507"/>
      <c r="N651" s="507"/>
      <c r="O651" s="507"/>
      <c r="P651" s="507"/>
      <c r="Q651" s="507"/>
      <c r="R651" s="507"/>
      <c r="S651" s="507"/>
      <c r="T651" s="507"/>
    </row>
    <row r="652" spans="1:20">
      <c r="A652" s="711" t="s">
        <v>4494</v>
      </c>
      <c r="B652" s="775" t="s">
        <v>4495</v>
      </c>
      <c r="C652" s="1480">
        <v>90000</v>
      </c>
      <c r="D652" s="1480">
        <v>80000</v>
      </c>
      <c r="E652" s="1480">
        <v>70000</v>
      </c>
      <c r="F652" s="433">
        <f t="shared" si="84"/>
        <v>240000</v>
      </c>
      <c r="G652" s="433">
        <f t="shared" si="83"/>
        <v>1606.4257028112449</v>
      </c>
      <c r="H652" s="257">
        <f t="shared" si="85"/>
        <v>26.773761713520749</v>
      </c>
      <c r="I652" s="259">
        <f>'[6]норма времени'!D646</f>
        <v>90</v>
      </c>
      <c r="J652" s="257">
        <f t="shared" si="86"/>
        <v>2409.6385542168673</v>
      </c>
      <c r="T652" s="287"/>
    </row>
    <row r="653" spans="1:20">
      <c r="A653" s="711" t="s">
        <v>4496</v>
      </c>
      <c r="B653" s="775" t="s">
        <v>4443</v>
      </c>
      <c r="C653" s="1480">
        <v>90000</v>
      </c>
      <c r="D653" s="1480">
        <v>80000</v>
      </c>
      <c r="E653" s="1480">
        <v>70000</v>
      </c>
      <c r="F653" s="433">
        <f t="shared" si="84"/>
        <v>240000</v>
      </c>
      <c r="G653" s="433">
        <f t="shared" si="83"/>
        <v>1606.4257028112449</v>
      </c>
      <c r="H653" s="257">
        <f t="shared" si="85"/>
        <v>26.773761713520749</v>
      </c>
      <c r="I653" s="259">
        <f>'[6]норма времени'!D647</f>
        <v>340</v>
      </c>
      <c r="J653" s="257">
        <f t="shared" si="86"/>
        <v>9103.0789825970551</v>
      </c>
      <c r="T653" s="287"/>
    </row>
    <row r="654" spans="1:20">
      <c r="A654" s="711" t="s">
        <v>4497</v>
      </c>
      <c r="B654" s="775" t="s">
        <v>4479</v>
      </c>
      <c r="C654" s="1480">
        <v>90000</v>
      </c>
      <c r="D654" s="1480">
        <v>80000</v>
      </c>
      <c r="E654" s="1480">
        <v>70000</v>
      </c>
      <c r="F654" s="433">
        <f t="shared" si="84"/>
        <v>240000</v>
      </c>
      <c r="G654" s="433">
        <f t="shared" si="83"/>
        <v>1606.4257028112449</v>
      </c>
      <c r="H654" s="257">
        <f t="shared" si="85"/>
        <v>26.773761713520749</v>
      </c>
      <c r="I654" s="259">
        <f>'[6]норма времени'!D648</f>
        <v>310</v>
      </c>
      <c r="J654" s="257">
        <f t="shared" si="86"/>
        <v>8299.8661311914329</v>
      </c>
      <c r="T654" s="287"/>
    </row>
    <row r="655" spans="1:20">
      <c r="A655" s="711" t="s">
        <v>4690</v>
      </c>
      <c r="B655" s="775" t="s">
        <v>4449</v>
      </c>
      <c r="C655" s="1480">
        <v>90000</v>
      </c>
      <c r="D655" s="1480">
        <v>80000</v>
      </c>
      <c r="E655" s="1480">
        <v>70000</v>
      </c>
      <c r="F655" s="433">
        <f t="shared" si="84"/>
        <v>240000</v>
      </c>
      <c r="G655" s="433">
        <f t="shared" si="83"/>
        <v>1606.4257028112449</v>
      </c>
      <c r="H655" s="257">
        <f t="shared" si="85"/>
        <v>26.773761713520749</v>
      </c>
      <c r="I655" s="259">
        <f>'[6]норма времени'!D649</f>
        <v>260</v>
      </c>
      <c r="J655" s="257">
        <f t="shared" si="86"/>
        <v>6961.1780455153948</v>
      </c>
      <c r="T655" s="287"/>
    </row>
    <row r="656" spans="1:20" ht="30">
      <c r="A656" s="711" t="s">
        <v>4498</v>
      </c>
      <c r="B656" s="775" t="s">
        <v>4500</v>
      </c>
      <c r="C656" s="1480">
        <v>90000</v>
      </c>
      <c r="D656" s="1480">
        <v>80000</v>
      </c>
      <c r="E656" s="1480">
        <v>70000</v>
      </c>
      <c r="F656" s="433">
        <f t="shared" si="84"/>
        <v>240000</v>
      </c>
      <c r="G656" s="433">
        <f t="shared" si="83"/>
        <v>1606.4257028112449</v>
      </c>
      <c r="H656" s="257">
        <f t="shared" si="85"/>
        <v>26.773761713520749</v>
      </c>
      <c r="I656" s="259">
        <f>'[6]норма времени'!D650</f>
        <v>320</v>
      </c>
      <c r="J656" s="257">
        <f t="shared" si="86"/>
        <v>8567.6037483266391</v>
      </c>
      <c r="T656" s="287"/>
    </row>
    <row r="657" spans="1:20" ht="30">
      <c r="A657" s="711" t="s">
        <v>4499</v>
      </c>
      <c r="B657" s="775" t="s">
        <v>4451</v>
      </c>
      <c r="C657" s="1480">
        <v>90000</v>
      </c>
      <c r="D657" s="1480">
        <v>80000</v>
      </c>
      <c r="E657" s="1480">
        <v>70000</v>
      </c>
      <c r="F657" s="433">
        <f t="shared" si="84"/>
        <v>240000</v>
      </c>
      <c r="G657" s="433">
        <f t="shared" si="83"/>
        <v>1606.4257028112449</v>
      </c>
      <c r="H657" s="257">
        <f t="shared" si="85"/>
        <v>26.773761713520749</v>
      </c>
      <c r="I657" s="259">
        <f>'[6]норма времени'!D651</f>
        <v>280</v>
      </c>
      <c r="J657" s="257">
        <f t="shared" si="86"/>
        <v>7496.6532797858099</v>
      </c>
      <c r="T657" s="287"/>
    </row>
    <row r="658" spans="1:20">
      <c r="A658" s="711" t="s">
        <v>4501</v>
      </c>
      <c r="B658" s="807" t="s">
        <v>4503</v>
      </c>
      <c r="C658" s="1480">
        <v>90000</v>
      </c>
      <c r="D658" s="1480">
        <v>80000</v>
      </c>
      <c r="E658" s="1480">
        <v>70000</v>
      </c>
      <c r="F658" s="433">
        <f t="shared" si="84"/>
        <v>240000</v>
      </c>
      <c r="G658" s="433">
        <f t="shared" si="83"/>
        <v>1606.4257028112449</v>
      </c>
      <c r="H658" s="257">
        <f t="shared" si="85"/>
        <v>26.773761713520749</v>
      </c>
      <c r="I658" s="259">
        <f>'[6]норма времени'!D652</f>
        <v>260</v>
      </c>
      <c r="J658" s="257">
        <f t="shared" si="86"/>
        <v>6961.1780455153948</v>
      </c>
      <c r="T658" s="287"/>
    </row>
    <row r="659" spans="1:20">
      <c r="A659" s="711" t="s">
        <v>4691</v>
      </c>
      <c r="B659" s="775" t="s">
        <v>4447</v>
      </c>
      <c r="C659" s="1480">
        <v>90000</v>
      </c>
      <c r="D659" s="1480">
        <v>80000</v>
      </c>
      <c r="E659" s="1480">
        <v>70000</v>
      </c>
      <c r="F659" s="433">
        <f t="shared" si="84"/>
        <v>240000</v>
      </c>
      <c r="G659" s="433">
        <f t="shared" si="83"/>
        <v>1606.4257028112449</v>
      </c>
      <c r="H659" s="257">
        <f t="shared" si="85"/>
        <v>26.773761713520749</v>
      </c>
      <c r="I659" s="259">
        <f>'[6]норма времени'!D653</f>
        <v>260</v>
      </c>
      <c r="J659" s="257">
        <f t="shared" si="86"/>
        <v>6961.1780455153948</v>
      </c>
      <c r="T659" s="287"/>
    </row>
    <row r="660" spans="1:20" ht="45">
      <c r="A660" s="711" t="s">
        <v>4502</v>
      </c>
      <c r="B660" s="775" t="s">
        <v>4504</v>
      </c>
      <c r="C660" s="1480">
        <v>90000</v>
      </c>
      <c r="D660" s="1480">
        <v>80000</v>
      </c>
      <c r="E660" s="1480">
        <v>70000</v>
      </c>
      <c r="F660" s="433">
        <f t="shared" si="84"/>
        <v>240000</v>
      </c>
      <c r="G660" s="433">
        <f t="shared" si="83"/>
        <v>1606.4257028112449</v>
      </c>
      <c r="H660" s="257">
        <f t="shared" si="85"/>
        <v>26.773761713520749</v>
      </c>
      <c r="I660" s="259">
        <f>'[6]норма времени'!D654</f>
        <v>280</v>
      </c>
      <c r="J660" s="257">
        <f t="shared" si="86"/>
        <v>7496.6532797858099</v>
      </c>
      <c r="T660" s="287"/>
    </row>
    <row r="661" spans="1:20">
      <c r="A661" s="711" t="s">
        <v>4692</v>
      </c>
      <c r="B661" s="775" t="s">
        <v>4455</v>
      </c>
      <c r="C661" s="1480">
        <v>90000</v>
      </c>
      <c r="D661" s="1480">
        <v>80000</v>
      </c>
      <c r="E661" s="1480">
        <v>70000</v>
      </c>
      <c r="F661" s="433">
        <f t="shared" si="84"/>
        <v>240000</v>
      </c>
      <c r="G661" s="433">
        <f t="shared" si="83"/>
        <v>1606.4257028112449</v>
      </c>
      <c r="H661" s="257">
        <f t="shared" si="85"/>
        <v>26.773761713520749</v>
      </c>
      <c r="I661" s="259">
        <f>'[6]норма времени'!D655</f>
        <v>270</v>
      </c>
      <c r="J661" s="257">
        <f t="shared" si="86"/>
        <v>7228.9156626506019</v>
      </c>
      <c r="T661" s="287"/>
    </row>
    <row r="662" spans="1:20" s="196" customFormat="1">
      <c r="A662" s="66" t="s">
        <v>4505</v>
      </c>
      <c r="B662" s="400" t="s">
        <v>4506</v>
      </c>
      <c r="C662" s="870"/>
      <c r="D662" s="870"/>
      <c r="E662" s="870"/>
      <c r="F662" s="1246"/>
      <c r="G662" s="433">
        <f t="shared" si="83"/>
        <v>0</v>
      </c>
      <c r="H662" s="1455"/>
      <c r="I662" s="1451"/>
      <c r="J662" s="1455"/>
      <c r="K662" s="507"/>
      <c r="L662" s="507"/>
      <c r="M662" s="507"/>
      <c r="N662" s="507"/>
      <c r="O662" s="507"/>
      <c r="P662" s="507"/>
      <c r="Q662" s="507"/>
      <c r="R662" s="507"/>
      <c r="S662" s="507"/>
      <c r="T662" s="507"/>
    </row>
    <row r="663" spans="1:20">
      <c r="A663" s="711" t="s">
        <v>4507</v>
      </c>
      <c r="B663" s="775" t="s">
        <v>4443</v>
      </c>
      <c r="C663" s="1480">
        <v>90000</v>
      </c>
      <c r="D663" s="1480">
        <v>80000</v>
      </c>
      <c r="E663" s="1480">
        <v>70000</v>
      </c>
      <c r="F663" s="433">
        <f t="shared" si="84"/>
        <v>240000</v>
      </c>
      <c r="G663" s="433">
        <f t="shared" ref="G663:G726" si="87">F663/149.4</f>
        <v>1606.4257028112449</v>
      </c>
      <c r="H663" s="257">
        <f t="shared" si="85"/>
        <v>26.773761713520749</v>
      </c>
      <c r="I663" s="259">
        <f>'[6]норма времени'!D657</f>
        <v>340</v>
      </c>
      <c r="J663" s="257">
        <f t="shared" si="86"/>
        <v>9103.0789825970551</v>
      </c>
      <c r="T663" s="287"/>
    </row>
    <row r="664" spans="1:20">
      <c r="A664" s="711" t="s">
        <v>4508</v>
      </c>
      <c r="B664" s="775" t="s">
        <v>4479</v>
      </c>
      <c r="C664" s="1480">
        <v>90000</v>
      </c>
      <c r="D664" s="1480">
        <v>80000</v>
      </c>
      <c r="E664" s="1480">
        <v>70000</v>
      </c>
      <c r="F664" s="433">
        <f t="shared" si="84"/>
        <v>240000</v>
      </c>
      <c r="G664" s="433">
        <f t="shared" si="87"/>
        <v>1606.4257028112449</v>
      </c>
      <c r="H664" s="257">
        <f t="shared" si="85"/>
        <v>26.773761713520749</v>
      </c>
      <c r="I664" s="259">
        <f>'[6]норма времени'!D658</f>
        <v>310</v>
      </c>
      <c r="J664" s="257">
        <f t="shared" si="86"/>
        <v>8299.8661311914329</v>
      </c>
      <c r="T664" s="287"/>
    </row>
    <row r="665" spans="1:20">
      <c r="A665" s="711" t="s">
        <v>4693</v>
      </c>
      <c r="B665" s="775" t="s">
        <v>4449</v>
      </c>
      <c r="C665" s="1480">
        <v>90000</v>
      </c>
      <c r="D665" s="1480">
        <v>80000</v>
      </c>
      <c r="E665" s="1480">
        <v>70000</v>
      </c>
      <c r="F665" s="433">
        <f t="shared" si="84"/>
        <v>240000</v>
      </c>
      <c r="G665" s="433">
        <f t="shared" si="87"/>
        <v>1606.4257028112449</v>
      </c>
      <c r="H665" s="257">
        <f t="shared" si="85"/>
        <v>26.773761713520749</v>
      </c>
      <c r="I665" s="259">
        <f>'[6]норма времени'!D659</f>
        <v>260</v>
      </c>
      <c r="J665" s="257">
        <f t="shared" si="86"/>
        <v>6961.1780455153948</v>
      </c>
      <c r="T665" s="287"/>
    </row>
    <row r="666" spans="1:20" ht="45">
      <c r="A666" s="711" t="s">
        <v>4509</v>
      </c>
      <c r="B666" s="775" t="s">
        <v>4504</v>
      </c>
      <c r="C666" s="1480">
        <v>90000</v>
      </c>
      <c r="D666" s="1480">
        <v>80000</v>
      </c>
      <c r="E666" s="1480">
        <v>70000</v>
      </c>
      <c r="F666" s="433">
        <f t="shared" si="84"/>
        <v>240000</v>
      </c>
      <c r="G666" s="433">
        <f t="shared" si="87"/>
        <v>1606.4257028112449</v>
      </c>
      <c r="H666" s="257">
        <f t="shared" si="85"/>
        <v>26.773761713520749</v>
      </c>
      <c r="I666" s="259">
        <f>'[6]норма времени'!D660</f>
        <v>280</v>
      </c>
      <c r="J666" s="257">
        <f t="shared" si="86"/>
        <v>7496.6532797858099</v>
      </c>
      <c r="T666" s="287"/>
    </row>
    <row r="667" spans="1:20">
      <c r="A667" s="711" t="s">
        <v>4694</v>
      </c>
      <c r="B667" s="775" t="s">
        <v>4447</v>
      </c>
      <c r="C667" s="1480">
        <v>90000</v>
      </c>
      <c r="D667" s="1480">
        <v>80000</v>
      </c>
      <c r="E667" s="1480">
        <v>70000</v>
      </c>
      <c r="F667" s="433">
        <f t="shared" si="84"/>
        <v>240000</v>
      </c>
      <c r="G667" s="433">
        <f t="shared" si="87"/>
        <v>1606.4257028112449</v>
      </c>
      <c r="H667" s="257">
        <f t="shared" si="85"/>
        <v>26.773761713520749</v>
      </c>
      <c r="I667" s="259">
        <f>'[6]норма времени'!D661</f>
        <v>260</v>
      </c>
      <c r="J667" s="257">
        <f t="shared" si="86"/>
        <v>6961.1780455153948</v>
      </c>
      <c r="T667" s="287"/>
    </row>
    <row r="668" spans="1:20">
      <c r="A668" s="711" t="s">
        <v>4510</v>
      </c>
      <c r="B668" s="775" t="s">
        <v>4512</v>
      </c>
      <c r="C668" s="1480">
        <v>90000</v>
      </c>
      <c r="D668" s="1480">
        <v>80000</v>
      </c>
      <c r="E668" s="1480">
        <v>70000</v>
      </c>
      <c r="F668" s="433">
        <f t="shared" si="84"/>
        <v>240000</v>
      </c>
      <c r="G668" s="433">
        <f t="shared" si="87"/>
        <v>1606.4257028112449</v>
      </c>
      <c r="H668" s="257">
        <f t="shared" si="85"/>
        <v>26.773761713520749</v>
      </c>
      <c r="I668" s="259">
        <f>'[6]норма времени'!D662</f>
        <v>280</v>
      </c>
      <c r="J668" s="257">
        <f t="shared" si="86"/>
        <v>7496.6532797858099</v>
      </c>
      <c r="T668" s="287"/>
    </row>
    <row r="669" spans="1:20" ht="30">
      <c r="A669" s="711" t="s">
        <v>4695</v>
      </c>
      <c r="B669" s="775" t="s">
        <v>4453</v>
      </c>
      <c r="C669" s="1480">
        <v>90000</v>
      </c>
      <c r="D669" s="1480">
        <v>80000</v>
      </c>
      <c r="E669" s="1480">
        <v>70000</v>
      </c>
      <c r="F669" s="433">
        <f t="shared" si="84"/>
        <v>240000</v>
      </c>
      <c r="G669" s="433">
        <f t="shared" si="87"/>
        <v>1606.4257028112449</v>
      </c>
      <c r="H669" s="257">
        <f t="shared" si="85"/>
        <v>26.773761713520749</v>
      </c>
      <c r="I669" s="259">
        <f>'[6]норма времени'!D663</f>
        <v>280</v>
      </c>
      <c r="J669" s="257">
        <f t="shared" si="86"/>
        <v>7496.6532797858099</v>
      </c>
      <c r="T669" s="287"/>
    </row>
    <row r="670" spans="1:20">
      <c r="A670" s="711" t="s">
        <v>4511</v>
      </c>
      <c r="B670" s="775" t="s">
        <v>4445</v>
      </c>
      <c r="C670" s="1480">
        <v>90000</v>
      </c>
      <c r="D670" s="1480">
        <v>80000</v>
      </c>
      <c r="E670" s="1480">
        <v>70000</v>
      </c>
      <c r="F670" s="433">
        <f t="shared" si="84"/>
        <v>240000</v>
      </c>
      <c r="G670" s="433">
        <f t="shared" si="87"/>
        <v>1606.4257028112449</v>
      </c>
      <c r="H670" s="257">
        <f t="shared" si="85"/>
        <v>26.773761713520749</v>
      </c>
      <c r="I670" s="259">
        <f>'[6]норма времени'!D664</f>
        <v>340</v>
      </c>
      <c r="J670" s="257">
        <f t="shared" si="86"/>
        <v>9103.0789825970551</v>
      </c>
      <c r="T670" s="287"/>
    </row>
    <row r="671" spans="1:20" s="196" customFormat="1" ht="18.75" customHeight="1">
      <c r="A671" s="66" t="s">
        <v>4513</v>
      </c>
      <c r="B671" s="284" t="s">
        <v>1421</v>
      </c>
      <c r="C671" s="870"/>
      <c r="D671" s="870"/>
      <c r="E671" s="870"/>
      <c r="F671" s="1246"/>
      <c r="G671" s="433">
        <f t="shared" si="87"/>
        <v>0</v>
      </c>
      <c r="H671" s="1455"/>
      <c r="I671" s="1451"/>
      <c r="J671" s="1455"/>
      <c r="K671" s="507"/>
      <c r="L671" s="507"/>
      <c r="M671" s="507"/>
      <c r="N671" s="507"/>
      <c r="O671" s="507"/>
      <c r="P671" s="507"/>
      <c r="Q671" s="507"/>
      <c r="R671" s="507"/>
      <c r="S671" s="507"/>
      <c r="T671" s="507"/>
    </row>
    <row r="672" spans="1:20">
      <c r="A672" s="711" t="s">
        <v>4514</v>
      </c>
      <c r="B672" s="303" t="s">
        <v>4443</v>
      </c>
      <c r="C672" s="1480">
        <v>90000</v>
      </c>
      <c r="D672" s="1480">
        <v>80000</v>
      </c>
      <c r="E672" s="1480">
        <v>70000</v>
      </c>
      <c r="F672" s="433">
        <f t="shared" si="84"/>
        <v>240000</v>
      </c>
      <c r="G672" s="433">
        <f t="shared" si="87"/>
        <v>1606.4257028112449</v>
      </c>
      <c r="H672" s="257">
        <f t="shared" si="85"/>
        <v>26.773761713520749</v>
      </c>
      <c r="I672" s="259">
        <f>'[6]норма времени'!D666</f>
        <v>260</v>
      </c>
      <c r="J672" s="257">
        <f t="shared" si="86"/>
        <v>6961.1780455153948</v>
      </c>
      <c r="T672" s="287"/>
    </row>
    <row r="673" spans="1:20" s="196" customFormat="1">
      <c r="A673" s="66" t="s">
        <v>4515</v>
      </c>
      <c r="B673" s="284" t="s">
        <v>1523</v>
      </c>
      <c r="C673" s="870"/>
      <c r="D673" s="870"/>
      <c r="E673" s="870"/>
      <c r="F673" s="1246"/>
      <c r="G673" s="433">
        <f t="shared" si="87"/>
        <v>0</v>
      </c>
      <c r="H673" s="1455"/>
      <c r="I673" s="1451"/>
      <c r="J673" s="1455"/>
      <c r="K673" s="507"/>
      <c r="L673" s="507"/>
      <c r="M673" s="507"/>
      <c r="N673" s="507"/>
      <c r="O673" s="507"/>
      <c r="P673" s="507"/>
      <c r="Q673" s="507"/>
      <c r="R673" s="507"/>
      <c r="S673" s="507"/>
      <c r="T673" s="507"/>
    </row>
    <row r="674" spans="1:20">
      <c r="A674" s="711" t="s">
        <v>4516</v>
      </c>
      <c r="B674" s="303" t="s">
        <v>4443</v>
      </c>
      <c r="C674" s="1480">
        <v>90000</v>
      </c>
      <c r="D674" s="1480">
        <v>80000</v>
      </c>
      <c r="E674" s="1480">
        <v>70000</v>
      </c>
      <c r="F674" s="433">
        <f t="shared" si="84"/>
        <v>240000</v>
      </c>
      <c r="G674" s="433">
        <f t="shared" si="87"/>
        <v>1606.4257028112449</v>
      </c>
      <c r="H674" s="257">
        <f t="shared" si="85"/>
        <v>26.773761713520749</v>
      </c>
      <c r="I674" s="259">
        <f>'[6]норма времени'!D668</f>
        <v>260</v>
      </c>
      <c r="J674" s="257">
        <f t="shared" si="86"/>
        <v>6961.1780455153948</v>
      </c>
      <c r="T674" s="287"/>
    </row>
    <row r="675" spans="1:20" ht="20.25" customHeight="1">
      <c r="A675" s="711" t="s">
        <v>4696</v>
      </c>
      <c r="B675" s="303" t="s">
        <v>4447</v>
      </c>
      <c r="C675" s="1480">
        <v>90000</v>
      </c>
      <c r="D675" s="1480">
        <v>80000</v>
      </c>
      <c r="E675" s="1480">
        <v>70000</v>
      </c>
      <c r="F675" s="433">
        <f t="shared" ref="F675:F726" si="88">C675+D675+E675</f>
        <v>240000</v>
      </c>
      <c r="G675" s="433">
        <f t="shared" si="87"/>
        <v>1606.4257028112449</v>
      </c>
      <c r="H675" s="257">
        <f t="shared" ref="H675:H726" si="89">G675/60</f>
        <v>26.773761713520749</v>
      </c>
      <c r="I675" s="259">
        <f>'[6]норма времени'!D669</f>
        <v>260</v>
      </c>
      <c r="J675" s="257">
        <f t="shared" ref="J675:J726" si="90">H675*I675</f>
        <v>6961.1780455153948</v>
      </c>
      <c r="T675" s="287"/>
    </row>
    <row r="676" spans="1:20">
      <c r="A676" s="711" t="s">
        <v>4517</v>
      </c>
      <c r="B676" s="303" t="s">
        <v>4519</v>
      </c>
      <c r="C676" s="1480">
        <v>90000</v>
      </c>
      <c r="D676" s="1480">
        <v>80000</v>
      </c>
      <c r="E676" s="1480">
        <v>70000</v>
      </c>
      <c r="F676" s="433">
        <f t="shared" si="88"/>
        <v>240000</v>
      </c>
      <c r="G676" s="433">
        <f t="shared" si="87"/>
        <v>1606.4257028112449</v>
      </c>
      <c r="H676" s="257">
        <f t="shared" si="89"/>
        <v>26.773761713520749</v>
      </c>
      <c r="I676" s="259">
        <f>'[6]норма времени'!D670</f>
        <v>320</v>
      </c>
      <c r="J676" s="257">
        <f t="shared" si="90"/>
        <v>8567.6037483266391</v>
      </c>
      <c r="T676" s="287"/>
    </row>
    <row r="677" spans="1:20">
      <c r="A677" s="711" t="s">
        <v>4518</v>
      </c>
      <c r="B677" s="303" t="s">
        <v>4503</v>
      </c>
      <c r="C677" s="1480">
        <v>90000</v>
      </c>
      <c r="D677" s="1480">
        <v>80000</v>
      </c>
      <c r="E677" s="1480">
        <v>70000</v>
      </c>
      <c r="F677" s="433">
        <f t="shared" si="88"/>
        <v>240000</v>
      </c>
      <c r="G677" s="433">
        <f t="shared" si="87"/>
        <v>1606.4257028112449</v>
      </c>
      <c r="H677" s="257">
        <f t="shared" si="89"/>
        <v>26.773761713520749</v>
      </c>
      <c r="I677" s="259">
        <f>'[6]норма времени'!D671</f>
        <v>330</v>
      </c>
      <c r="J677" s="257">
        <f t="shared" si="90"/>
        <v>8835.3413654618471</v>
      </c>
      <c r="T677" s="287"/>
    </row>
    <row r="678" spans="1:20" s="196" customFormat="1">
      <c r="A678" s="66" t="s">
        <v>4520</v>
      </c>
      <c r="B678" s="284" t="s">
        <v>4521</v>
      </c>
      <c r="C678" s="870"/>
      <c r="D678" s="870"/>
      <c r="E678" s="870"/>
      <c r="F678" s="1246"/>
      <c r="G678" s="433">
        <f t="shared" si="87"/>
        <v>0</v>
      </c>
      <c r="H678" s="1455"/>
      <c r="I678" s="1451"/>
      <c r="J678" s="1455"/>
      <c r="K678" s="507"/>
      <c r="L678" s="507"/>
      <c r="M678" s="507"/>
      <c r="N678" s="507"/>
      <c r="O678" s="507"/>
      <c r="P678" s="507"/>
      <c r="Q678" s="507"/>
      <c r="R678" s="507"/>
      <c r="S678" s="507"/>
      <c r="T678" s="507"/>
    </row>
    <row r="679" spans="1:20">
      <c r="A679" s="711" t="s">
        <v>4522</v>
      </c>
      <c r="B679" s="303" t="s">
        <v>4443</v>
      </c>
      <c r="C679" s="1480">
        <v>90000</v>
      </c>
      <c r="D679" s="1480">
        <v>80000</v>
      </c>
      <c r="E679" s="1480">
        <v>70000</v>
      </c>
      <c r="F679" s="433">
        <f t="shared" si="88"/>
        <v>240000</v>
      </c>
      <c r="G679" s="433">
        <f t="shared" si="87"/>
        <v>1606.4257028112449</v>
      </c>
      <c r="H679" s="257">
        <f t="shared" si="89"/>
        <v>26.773761713520749</v>
      </c>
      <c r="I679" s="259">
        <f>'[6]норма времени'!D673</f>
        <v>260</v>
      </c>
      <c r="J679" s="257">
        <f t="shared" si="90"/>
        <v>6961.1780455153948</v>
      </c>
      <c r="T679" s="287"/>
    </row>
    <row r="680" spans="1:20">
      <c r="A680" s="711" t="s">
        <v>4523</v>
      </c>
      <c r="B680" s="303" t="s">
        <v>4503</v>
      </c>
      <c r="C680" s="1480">
        <v>90000</v>
      </c>
      <c r="D680" s="1480">
        <v>80000</v>
      </c>
      <c r="E680" s="1480">
        <v>70000</v>
      </c>
      <c r="F680" s="433">
        <f t="shared" si="88"/>
        <v>240000</v>
      </c>
      <c r="G680" s="433">
        <f t="shared" si="87"/>
        <v>1606.4257028112449</v>
      </c>
      <c r="H680" s="257">
        <f t="shared" si="89"/>
        <v>26.773761713520749</v>
      </c>
      <c r="I680" s="259">
        <f>'[6]норма времени'!D674</f>
        <v>260</v>
      </c>
      <c r="J680" s="257">
        <f t="shared" si="90"/>
        <v>6961.1780455153948</v>
      </c>
      <c r="T680" s="287"/>
    </row>
    <row r="681" spans="1:20">
      <c r="A681" s="711" t="s">
        <v>4697</v>
      </c>
      <c r="B681" s="303" t="s">
        <v>4524</v>
      </c>
      <c r="C681" s="1480">
        <v>90000</v>
      </c>
      <c r="D681" s="1480">
        <v>80000</v>
      </c>
      <c r="E681" s="1480">
        <v>70000</v>
      </c>
      <c r="F681" s="433">
        <f t="shared" si="88"/>
        <v>240000</v>
      </c>
      <c r="G681" s="433">
        <f t="shared" si="87"/>
        <v>1606.4257028112449</v>
      </c>
      <c r="H681" s="257">
        <f t="shared" si="89"/>
        <v>26.773761713520749</v>
      </c>
      <c r="I681" s="259">
        <f>'[6]норма времени'!D675</f>
        <v>260</v>
      </c>
      <c r="J681" s="257">
        <f t="shared" si="90"/>
        <v>6961.1780455153948</v>
      </c>
      <c r="T681" s="287"/>
    </row>
    <row r="682" spans="1:20" s="196" customFormat="1" ht="18" customHeight="1">
      <c r="A682" s="66" t="s">
        <v>4698</v>
      </c>
      <c r="B682" s="284" t="s">
        <v>4526</v>
      </c>
      <c r="C682" s="870"/>
      <c r="D682" s="870"/>
      <c r="E682" s="870"/>
      <c r="F682" s="1246"/>
      <c r="G682" s="433">
        <f t="shared" si="87"/>
        <v>0</v>
      </c>
      <c r="H682" s="1455"/>
      <c r="I682" s="1451"/>
      <c r="J682" s="1455"/>
      <c r="K682" s="507"/>
      <c r="L682" s="507"/>
      <c r="M682" s="507"/>
      <c r="N682" s="507"/>
      <c r="O682" s="507"/>
      <c r="P682" s="507"/>
      <c r="Q682" s="507"/>
      <c r="R682" s="507"/>
      <c r="S682" s="507"/>
      <c r="T682" s="507"/>
    </row>
    <row r="683" spans="1:20">
      <c r="A683" s="711" t="s">
        <v>4699</v>
      </c>
      <c r="B683" s="303" t="s">
        <v>4443</v>
      </c>
      <c r="C683" s="1480">
        <v>90000</v>
      </c>
      <c r="D683" s="1480">
        <v>80000</v>
      </c>
      <c r="E683" s="1480">
        <v>70000</v>
      </c>
      <c r="F683" s="433">
        <f t="shared" si="88"/>
        <v>240000</v>
      </c>
      <c r="G683" s="433">
        <f t="shared" si="87"/>
        <v>1606.4257028112449</v>
      </c>
      <c r="H683" s="257">
        <f t="shared" si="89"/>
        <v>26.773761713520749</v>
      </c>
      <c r="I683" s="259">
        <f>'[6]норма времени'!D677</f>
        <v>260</v>
      </c>
      <c r="J683" s="257">
        <f t="shared" si="90"/>
        <v>6961.1780455153948</v>
      </c>
      <c r="T683" s="287"/>
    </row>
    <row r="684" spans="1:20" s="196" customFormat="1">
      <c r="A684" s="66" t="s">
        <v>4525</v>
      </c>
      <c r="B684" s="284" t="s">
        <v>2269</v>
      </c>
      <c r="C684" s="870"/>
      <c r="D684" s="870"/>
      <c r="E684" s="870"/>
      <c r="F684" s="1246"/>
      <c r="G684" s="433">
        <f t="shared" si="87"/>
        <v>0</v>
      </c>
      <c r="H684" s="1455"/>
      <c r="I684" s="1451"/>
      <c r="J684" s="1455"/>
      <c r="K684" s="507"/>
      <c r="L684" s="507"/>
      <c r="M684" s="507"/>
      <c r="N684" s="507"/>
      <c r="O684" s="507"/>
      <c r="P684" s="507"/>
      <c r="Q684" s="507"/>
      <c r="R684" s="507"/>
      <c r="S684" s="507"/>
      <c r="T684" s="507"/>
    </row>
    <row r="685" spans="1:20">
      <c r="A685" s="711" t="s">
        <v>4527</v>
      </c>
      <c r="B685" s="303" t="s">
        <v>4443</v>
      </c>
      <c r="C685" s="1480">
        <v>90000</v>
      </c>
      <c r="D685" s="1480">
        <v>80000</v>
      </c>
      <c r="E685" s="1480">
        <v>70000</v>
      </c>
      <c r="F685" s="433">
        <f t="shared" si="88"/>
        <v>240000</v>
      </c>
      <c r="G685" s="433">
        <f t="shared" si="87"/>
        <v>1606.4257028112449</v>
      </c>
      <c r="H685" s="257">
        <f t="shared" si="89"/>
        <v>26.773761713520749</v>
      </c>
      <c r="I685" s="259">
        <f>'[6]норма времени'!D679</f>
        <v>260</v>
      </c>
      <c r="J685" s="257">
        <f t="shared" si="90"/>
        <v>6961.1780455153948</v>
      </c>
      <c r="T685" s="287"/>
    </row>
    <row r="686" spans="1:20" ht="30">
      <c r="A686" s="711" t="s">
        <v>4700</v>
      </c>
      <c r="B686" s="775" t="s">
        <v>4453</v>
      </c>
      <c r="C686" s="1480">
        <v>90000</v>
      </c>
      <c r="D686" s="1480">
        <v>80000</v>
      </c>
      <c r="E686" s="1480">
        <v>70000</v>
      </c>
      <c r="F686" s="433">
        <f t="shared" si="88"/>
        <v>240000</v>
      </c>
      <c r="G686" s="433">
        <f t="shared" si="87"/>
        <v>1606.4257028112449</v>
      </c>
      <c r="H686" s="257">
        <f t="shared" si="89"/>
        <v>26.773761713520749</v>
      </c>
      <c r="I686" s="259">
        <f>'[6]норма времени'!D680</f>
        <v>260</v>
      </c>
      <c r="J686" s="257">
        <f t="shared" si="90"/>
        <v>6961.1780455153948</v>
      </c>
      <c r="T686" s="287"/>
    </row>
    <row r="687" spans="1:20">
      <c r="A687" s="711" t="s">
        <v>4701</v>
      </c>
      <c r="B687" s="303" t="s">
        <v>4447</v>
      </c>
      <c r="C687" s="1480">
        <v>90000</v>
      </c>
      <c r="D687" s="1480">
        <v>80000</v>
      </c>
      <c r="E687" s="1480">
        <v>70000</v>
      </c>
      <c r="F687" s="433">
        <f t="shared" si="88"/>
        <v>240000</v>
      </c>
      <c r="G687" s="433">
        <f t="shared" si="87"/>
        <v>1606.4257028112449</v>
      </c>
      <c r="H687" s="257">
        <f t="shared" si="89"/>
        <v>26.773761713520749</v>
      </c>
      <c r="I687" s="259">
        <f>'[6]норма времени'!D681</f>
        <v>260</v>
      </c>
      <c r="J687" s="257">
        <f t="shared" si="90"/>
        <v>6961.1780455153948</v>
      </c>
      <c r="T687" s="287"/>
    </row>
    <row r="688" spans="1:20" s="196" customFormat="1">
      <c r="A688" s="66" t="s">
        <v>4528</v>
      </c>
      <c r="B688" s="284" t="s">
        <v>4533</v>
      </c>
      <c r="C688" s="870"/>
      <c r="D688" s="870"/>
      <c r="E688" s="870"/>
      <c r="F688" s="1246"/>
      <c r="G688" s="433">
        <f t="shared" si="87"/>
        <v>0</v>
      </c>
      <c r="H688" s="1455"/>
      <c r="I688" s="1451"/>
      <c r="J688" s="1455"/>
      <c r="K688" s="507"/>
      <c r="L688" s="507"/>
      <c r="M688" s="507"/>
      <c r="N688" s="507"/>
      <c r="O688" s="507"/>
      <c r="P688" s="507"/>
      <c r="Q688" s="507"/>
      <c r="R688" s="507"/>
      <c r="S688" s="507"/>
      <c r="T688" s="507"/>
    </row>
    <row r="689" spans="1:20" ht="37.5" customHeight="1">
      <c r="A689" s="711" t="s">
        <v>4529</v>
      </c>
      <c r="B689" s="303" t="s">
        <v>4447</v>
      </c>
      <c r="C689" s="1480">
        <v>90000</v>
      </c>
      <c r="D689" s="1480">
        <v>80000</v>
      </c>
      <c r="E689" s="1480">
        <v>70000</v>
      </c>
      <c r="F689" s="433">
        <f t="shared" si="88"/>
        <v>240000</v>
      </c>
      <c r="G689" s="433">
        <f t="shared" si="87"/>
        <v>1606.4257028112449</v>
      </c>
      <c r="H689" s="257">
        <f t="shared" si="89"/>
        <v>26.773761713520749</v>
      </c>
      <c r="I689" s="259">
        <f>'[6]норма времени'!D683</f>
        <v>260</v>
      </c>
      <c r="J689" s="257">
        <f t="shared" si="90"/>
        <v>6961.1780455153948</v>
      </c>
      <c r="T689" s="287"/>
    </row>
    <row r="690" spans="1:20">
      <c r="A690" s="711" t="s">
        <v>4702</v>
      </c>
      <c r="B690" s="303" t="s">
        <v>4449</v>
      </c>
      <c r="C690" s="1480">
        <v>90000</v>
      </c>
      <c r="D690" s="1480">
        <v>80000</v>
      </c>
      <c r="E690" s="1480">
        <v>70000</v>
      </c>
      <c r="F690" s="433">
        <f t="shared" si="88"/>
        <v>240000</v>
      </c>
      <c r="G690" s="433">
        <f t="shared" si="87"/>
        <v>1606.4257028112449</v>
      </c>
      <c r="H690" s="257">
        <f t="shared" si="89"/>
        <v>26.773761713520749</v>
      </c>
      <c r="I690" s="259">
        <f>'[6]норма времени'!D684</f>
        <v>280</v>
      </c>
      <c r="J690" s="257">
        <f t="shared" si="90"/>
        <v>7496.6532797858099</v>
      </c>
      <c r="T690" s="287"/>
    </row>
    <row r="691" spans="1:20" ht="30">
      <c r="A691" s="711" t="s">
        <v>4530</v>
      </c>
      <c r="B691" s="775" t="s">
        <v>4500</v>
      </c>
      <c r="C691" s="1480">
        <v>90000</v>
      </c>
      <c r="D691" s="1480">
        <v>80000</v>
      </c>
      <c r="E691" s="1480">
        <v>70000</v>
      </c>
      <c r="F691" s="433">
        <f t="shared" si="88"/>
        <v>240000</v>
      </c>
      <c r="G691" s="433">
        <f t="shared" si="87"/>
        <v>1606.4257028112449</v>
      </c>
      <c r="H691" s="257">
        <f t="shared" si="89"/>
        <v>26.773761713520749</v>
      </c>
      <c r="I691" s="259">
        <f>'[6]норма времени'!D685</f>
        <v>290</v>
      </c>
      <c r="J691" s="257">
        <f t="shared" si="90"/>
        <v>7764.390896921017</v>
      </c>
      <c r="T691" s="287"/>
    </row>
    <row r="692" spans="1:20" ht="30">
      <c r="A692" s="711" t="s">
        <v>4703</v>
      </c>
      <c r="B692" s="775" t="s">
        <v>4451</v>
      </c>
      <c r="C692" s="1480">
        <v>90000</v>
      </c>
      <c r="D692" s="1480">
        <v>80000</v>
      </c>
      <c r="E692" s="1480">
        <v>70000</v>
      </c>
      <c r="F692" s="433">
        <f t="shared" si="88"/>
        <v>240000</v>
      </c>
      <c r="G692" s="433">
        <f t="shared" si="87"/>
        <v>1606.4257028112449</v>
      </c>
      <c r="H692" s="257">
        <f t="shared" si="89"/>
        <v>26.773761713520749</v>
      </c>
      <c r="I692" s="259">
        <f>'[6]норма времени'!D686</f>
        <v>260</v>
      </c>
      <c r="J692" s="257">
        <f t="shared" si="90"/>
        <v>6961.1780455153948</v>
      </c>
      <c r="T692" s="287"/>
    </row>
    <row r="693" spans="1:20">
      <c r="A693" s="711" t="s">
        <v>4531</v>
      </c>
      <c r="B693" s="775" t="s">
        <v>4535</v>
      </c>
      <c r="C693" s="1480">
        <v>90000</v>
      </c>
      <c r="D693" s="1480">
        <v>80000</v>
      </c>
      <c r="E693" s="1480">
        <v>70000</v>
      </c>
      <c r="F693" s="433">
        <f t="shared" si="88"/>
        <v>240000</v>
      </c>
      <c r="G693" s="433">
        <f t="shared" si="87"/>
        <v>1606.4257028112449</v>
      </c>
      <c r="H693" s="257">
        <f t="shared" si="89"/>
        <v>26.773761713520749</v>
      </c>
      <c r="I693" s="259">
        <f>'[6]норма времени'!D687</f>
        <v>320</v>
      </c>
      <c r="J693" s="257">
        <f t="shared" si="90"/>
        <v>8567.6037483266391</v>
      </c>
      <c r="T693" s="287"/>
    </row>
    <row r="694" spans="1:20" ht="35.25" customHeight="1">
      <c r="A694" s="711" t="s">
        <v>4704</v>
      </c>
      <c r="B694" s="775" t="s">
        <v>4453</v>
      </c>
      <c r="C694" s="1480">
        <v>90000</v>
      </c>
      <c r="D694" s="1480">
        <v>80000</v>
      </c>
      <c r="E694" s="1480">
        <v>70000</v>
      </c>
      <c r="F694" s="433">
        <f t="shared" si="88"/>
        <v>240000</v>
      </c>
      <c r="G694" s="433">
        <f t="shared" si="87"/>
        <v>1606.4257028112449</v>
      </c>
      <c r="H694" s="257">
        <f t="shared" si="89"/>
        <v>26.773761713520749</v>
      </c>
      <c r="I694" s="259">
        <f>'[6]норма времени'!D688</f>
        <v>280</v>
      </c>
      <c r="J694" s="257">
        <f t="shared" si="90"/>
        <v>7496.6532797858099</v>
      </c>
      <c r="T694" s="287"/>
    </row>
    <row r="695" spans="1:20">
      <c r="A695" s="711" t="s">
        <v>4705</v>
      </c>
      <c r="B695" s="303" t="s">
        <v>4443</v>
      </c>
      <c r="C695" s="1480">
        <v>90000</v>
      </c>
      <c r="D695" s="1480">
        <v>80000</v>
      </c>
      <c r="E695" s="1480">
        <v>70000</v>
      </c>
      <c r="F695" s="433">
        <f t="shared" si="88"/>
        <v>240000</v>
      </c>
      <c r="G695" s="433">
        <f t="shared" si="87"/>
        <v>1606.4257028112449</v>
      </c>
      <c r="H695" s="257">
        <f t="shared" si="89"/>
        <v>26.773761713520749</v>
      </c>
      <c r="I695" s="259">
        <f>'[6]норма времени'!D689</f>
        <v>310</v>
      </c>
      <c r="J695" s="257">
        <f t="shared" si="90"/>
        <v>8299.8661311914329</v>
      </c>
      <c r="T695" s="287"/>
    </row>
    <row r="696" spans="1:20">
      <c r="A696" s="711" t="s">
        <v>4706</v>
      </c>
      <c r="B696" s="303" t="s">
        <v>4455</v>
      </c>
      <c r="C696" s="1480">
        <v>90000</v>
      </c>
      <c r="D696" s="1480">
        <v>80000</v>
      </c>
      <c r="E696" s="1480">
        <v>70000</v>
      </c>
      <c r="F696" s="433">
        <f t="shared" si="88"/>
        <v>240000</v>
      </c>
      <c r="G696" s="433">
        <f t="shared" si="87"/>
        <v>1606.4257028112449</v>
      </c>
      <c r="H696" s="257">
        <f t="shared" si="89"/>
        <v>26.773761713520749</v>
      </c>
      <c r="I696" s="259">
        <f>'[6]норма времени'!D690</f>
        <v>260</v>
      </c>
      <c r="J696" s="257">
        <f t="shared" si="90"/>
        <v>6961.1780455153948</v>
      </c>
      <c r="T696" s="287"/>
    </row>
    <row r="697" spans="1:20" ht="45">
      <c r="A697" s="711" t="s">
        <v>4707</v>
      </c>
      <c r="B697" s="775" t="s">
        <v>4454</v>
      </c>
      <c r="C697" s="1480">
        <v>90000</v>
      </c>
      <c r="D697" s="1480">
        <v>80000</v>
      </c>
      <c r="E697" s="1480">
        <v>70000</v>
      </c>
      <c r="F697" s="433">
        <f t="shared" si="88"/>
        <v>240000</v>
      </c>
      <c r="G697" s="433">
        <f t="shared" si="87"/>
        <v>1606.4257028112449</v>
      </c>
      <c r="H697" s="257">
        <f t="shared" si="89"/>
        <v>26.773761713520749</v>
      </c>
      <c r="I697" s="259">
        <f>'[6]норма времени'!D691</f>
        <v>290</v>
      </c>
      <c r="J697" s="257">
        <f t="shared" si="90"/>
        <v>7764.390896921017</v>
      </c>
      <c r="T697" s="287"/>
    </row>
    <row r="698" spans="1:20">
      <c r="A698" s="711" t="s">
        <v>4708</v>
      </c>
      <c r="B698" s="775" t="s">
        <v>4479</v>
      </c>
      <c r="C698" s="1480">
        <v>90000</v>
      </c>
      <c r="D698" s="1480">
        <v>80000</v>
      </c>
      <c r="E698" s="1480">
        <v>70000</v>
      </c>
      <c r="F698" s="433">
        <f t="shared" si="88"/>
        <v>240000</v>
      </c>
      <c r="G698" s="433">
        <f t="shared" si="87"/>
        <v>1606.4257028112449</v>
      </c>
      <c r="H698" s="257">
        <f t="shared" si="89"/>
        <v>26.773761713520749</v>
      </c>
      <c r="I698" s="259">
        <f>'[6]норма времени'!D692</f>
        <v>280</v>
      </c>
      <c r="J698" s="257">
        <f t="shared" si="90"/>
        <v>7496.6532797858099</v>
      </c>
      <c r="T698" s="287"/>
    </row>
    <row r="699" spans="1:20">
      <c r="A699" s="711" t="s">
        <v>4709</v>
      </c>
      <c r="B699" s="303" t="s">
        <v>4445</v>
      </c>
      <c r="C699" s="1480">
        <v>90000</v>
      </c>
      <c r="D699" s="1480">
        <v>80000</v>
      </c>
      <c r="E699" s="1480">
        <v>70000</v>
      </c>
      <c r="F699" s="433">
        <f t="shared" si="88"/>
        <v>240000</v>
      </c>
      <c r="G699" s="433">
        <f t="shared" si="87"/>
        <v>1606.4257028112449</v>
      </c>
      <c r="H699" s="257">
        <f t="shared" si="89"/>
        <v>26.773761713520749</v>
      </c>
      <c r="I699" s="259">
        <f>'[6]норма времени'!D693</f>
        <v>340</v>
      </c>
      <c r="J699" s="257">
        <f t="shared" si="90"/>
        <v>9103.0789825970551</v>
      </c>
      <c r="T699" s="287"/>
    </row>
    <row r="700" spans="1:20" s="196" customFormat="1" ht="42.75">
      <c r="A700" s="66" t="s">
        <v>4710</v>
      </c>
      <c r="B700" s="284" t="s">
        <v>4537</v>
      </c>
      <c r="C700" s="870"/>
      <c r="D700" s="870"/>
      <c r="E700" s="870"/>
      <c r="F700" s="1246"/>
      <c r="G700" s="433">
        <f t="shared" si="87"/>
        <v>0</v>
      </c>
      <c r="H700" s="1455"/>
      <c r="I700" s="1451"/>
      <c r="J700" s="1455"/>
      <c r="K700" s="507"/>
      <c r="L700" s="507"/>
      <c r="M700" s="507"/>
      <c r="N700" s="507"/>
      <c r="O700" s="507"/>
      <c r="P700" s="507"/>
      <c r="Q700" s="507"/>
      <c r="R700" s="507"/>
      <c r="S700" s="507"/>
      <c r="T700" s="507"/>
    </row>
    <row r="701" spans="1:20" ht="30">
      <c r="A701" s="711" t="s">
        <v>4711</v>
      </c>
      <c r="B701" s="778" t="s">
        <v>4538</v>
      </c>
      <c r="C701" s="1480">
        <v>90000</v>
      </c>
      <c r="D701" s="1480">
        <v>80000</v>
      </c>
      <c r="E701" s="1480">
        <v>70000</v>
      </c>
      <c r="F701" s="433">
        <f t="shared" si="88"/>
        <v>240000</v>
      </c>
      <c r="G701" s="433">
        <f t="shared" si="87"/>
        <v>1606.4257028112449</v>
      </c>
      <c r="H701" s="257">
        <f t="shared" si="89"/>
        <v>26.773761713520749</v>
      </c>
      <c r="I701" s="259">
        <f>'[6]норма времени'!D695</f>
        <v>25</v>
      </c>
      <c r="J701" s="257">
        <f t="shared" si="90"/>
        <v>669.34404283801871</v>
      </c>
      <c r="T701" s="287"/>
    </row>
    <row r="702" spans="1:20" ht="30">
      <c r="A702" s="711" t="s">
        <v>4712</v>
      </c>
      <c r="B702" s="778" t="s">
        <v>4539</v>
      </c>
      <c r="C702" s="1480">
        <v>90000</v>
      </c>
      <c r="D702" s="1480">
        <v>80000</v>
      </c>
      <c r="E702" s="1480">
        <v>70000</v>
      </c>
      <c r="F702" s="433">
        <f t="shared" si="88"/>
        <v>240000</v>
      </c>
      <c r="G702" s="433">
        <f t="shared" si="87"/>
        <v>1606.4257028112449</v>
      </c>
      <c r="H702" s="257">
        <f t="shared" si="89"/>
        <v>26.773761713520749</v>
      </c>
      <c r="I702" s="259">
        <f>'[6]норма времени'!D696</f>
        <v>30</v>
      </c>
      <c r="J702" s="257">
        <f t="shared" si="90"/>
        <v>803.21285140562247</v>
      </c>
      <c r="T702" s="287"/>
    </row>
    <row r="703" spans="1:20" ht="30">
      <c r="A703" s="711" t="s">
        <v>4713</v>
      </c>
      <c r="B703" s="778" t="s">
        <v>4540</v>
      </c>
      <c r="C703" s="1480">
        <v>90000</v>
      </c>
      <c r="D703" s="1480">
        <v>80000</v>
      </c>
      <c r="E703" s="1480">
        <v>70000</v>
      </c>
      <c r="F703" s="433">
        <f t="shared" si="88"/>
        <v>240000</v>
      </c>
      <c r="G703" s="433">
        <f t="shared" si="87"/>
        <v>1606.4257028112449</v>
      </c>
      <c r="H703" s="257">
        <f t="shared" si="89"/>
        <v>26.773761713520749</v>
      </c>
      <c r="I703" s="259">
        <f>'[6]норма времени'!D697</f>
        <v>260</v>
      </c>
      <c r="J703" s="257">
        <f t="shared" si="90"/>
        <v>6961.1780455153948</v>
      </c>
      <c r="T703" s="287"/>
    </row>
    <row r="704" spans="1:20" ht="30">
      <c r="A704" s="711" t="s">
        <v>4714</v>
      </c>
      <c r="B704" s="778" t="s">
        <v>4541</v>
      </c>
      <c r="C704" s="1480">
        <v>90000</v>
      </c>
      <c r="D704" s="1480">
        <v>80000</v>
      </c>
      <c r="E704" s="1480">
        <v>70000</v>
      </c>
      <c r="F704" s="433">
        <f t="shared" si="88"/>
        <v>240000</v>
      </c>
      <c r="G704" s="433">
        <f t="shared" si="87"/>
        <v>1606.4257028112449</v>
      </c>
      <c r="H704" s="257">
        <f t="shared" si="89"/>
        <v>26.773761713520749</v>
      </c>
      <c r="I704" s="259">
        <f>'[6]норма времени'!D698</f>
        <v>30</v>
      </c>
      <c r="J704" s="257">
        <f t="shared" si="90"/>
        <v>803.21285140562247</v>
      </c>
      <c r="T704" s="287"/>
    </row>
    <row r="705" spans="1:20" s="196" customFormat="1" ht="21" customHeight="1">
      <c r="A705" s="66" t="s">
        <v>4715</v>
      </c>
      <c r="B705" s="400" t="s">
        <v>4543</v>
      </c>
      <c r="C705" s="870"/>
      <c r="D705" s="870"/>
      <c r="E705" s="870"/>
      <c r="F705" s="1246"/>
      <c r="G705" s="433">
        <f t="shared" si="87"/>
        <v>0</v>
      </c>
      <c r="H705" s="1455"/>
      <c r="I705" s="1451"/>
      <c r="J705" s="1455"/>
      <c r="K705" s="507"/>
      <c r="L705" s="507"/>
      <c r="M705" s="507"/>
      <c r="N705" s="507"/>
      <c r="O705" s="507"/>
      <c r="P705" s="507"/>
      <c r="Q705" s="507"/>
      <c r="R705" s="507"/>
      <c r="S705" s="507"/>
      <c r="T705" s="507"/>
    </row>
    <row r="706" spans="1:20" ht="21" customHeight="1">
      <c r="A706" s="711" t="s">
        <v>4716</v>
      </c>
      <c r="B706" s="303" t="s">
        <v>4460</v>
      </c>
      <c r="C706" s="1480">
        <v>90000</v>
      </c>
      <c r="D706" s="1480">
        <v>80000</v>
      </c>
      <c r="E706" s="1480">
        <v>70000</v>
      </c>
      <c r="F706" s="433">
        <f t="shared" si="88"/>
        <v>240000</v>
      </c>
      <c r="G706" s="433">
        <f t="shared" si="87"/>
        <v>1606.4257028112449</v>
      </c>
      <c r="H706" s="257">
        <f t="shared" si="89"/>
        <v>26.773761713520749</v>
      </c>
      <c r="I706" s="259">
        <f>'[6]норма времени'!D700</f>
        <v>280</v>
      </c>
      <c r="J706" s="257">
        <f t="shared" si="90"/>
        <v>7496.6532797858099</v>
      </c>
      <c r="T706" s="287"/>
    </row>
    <row r="707" spans="1:20">
      <c r="A707" s="711" t="s">
        <v>4717</v>
      </c>
      <c r="B707" s="303" t="s">
        <v>4443</v>
      </c>
      <c r="C707" s="1480">
        <v>90000</v>
      </c>
      <c r="D707" s="1480">
        <v>80000</v>
      </c>
      <c r="E707" s="1480">
        <v>70000</v>
      </c>
      <c r="F707" s="433">
        <f t="shared" si="88"/>
        <v>240000</v>
      </c>
      <c r="G707" s="433">
        <f t="shared" si="87"/>
        <v>1606.4257028112449</v>
      </c>
      <c r="H707" s="257">
        <f t="shared" si="89"/>
        <v>26.773761713520749</v>
      </c>
      <c r="I707" s="259">
        <f>'[6]норма времени'!D701</f>
        <v>260</v>
      </c>
      <c r="J707" s="257">
        <f t="shared" si="90"/>
        <v>6961.1780455153948</v>
      </c>
      <c r="T707" s="287"/>
    </row>
    <row r="708" spans="1:20">
      <c r="A708" s="711" t="s">
        <v>4718</v>
      </c>
      <c r="B708" s="303" t="s">
        <v>4547</v>
      </c>
      <c r="C708" s="1480">
        <v>90000</v>
      </c>
      <c r="D708" s="1480">
        <v>80000</v>
      </c>
      <c r="E708" s="1480">
        <v>70000</v>
      </c>
      <c r="F708" s="433">
        <f t="shared" si="88"/>
        <v>240000</v>
      </c>
      <c r="G708" s="433">
        <f t="shared" si="87"/>
        <v>1606.4257028112449</v>
      </c>
      <c r="H708" s="257">
        <f t="shared" si="89"/>
        <v>26.773761713520749</v>
      </c>
      <c r="I708" s="259">
        <f>'[6]норма времени'!D702</f>
        <v>260</v>
      </c>
      <c r="J708" s="257">
        <f t="shared" si="90"/>
        <v>6961.1780455153948</v>
      </c>
      <c r="T708" s="287"/>
    </row>
    <row r="709" spans="1:20" ht="32.25" customHeight="1">
      <c r="A709" s="711" t="s">
        <v>4719</v>
      </c>
      <c r="B709" s="303" t="s">
        <v>4447</v>
      </c>
      <c r="C709" s="1480">
        <v>90000</v>
      </c>
      <c r="D709" s="1480">
        <v>80000</v>
      </c>
      <c r="E709" s="1480">
        <v>70000</v>
      </c>
      <c r="F709" s="433">
        <f t="shared" si="88"/>
        <v>240000</v>
      </c>
      <c r="G709" s="433">
        <f t="shared" si="87"/>
        <v>1606.4257028112449</v>
      </c>
      <c r="H709" s="257">
        <f t="shared" si="89"/>
        <v>26.773761713520749</v>
      </c>
      <c r="I709" s="259">
        <f>'[6]норма времени'!D703</f>
        <v>260</v>
      </c>
      <c r="J709" s="257">
        <f t="shared" si="90"/>
        <v>6961.1780455153948</v>
      </c>
      <c r="T709" s="287"/>
    </row>
    <row r="710" spans="1:20" s="196" customFormat="1" ht="26.25" customHeight="1">
      <c r="A710" s="66" t="s">
        <v>4532</v>
      </c>
      <c r="B710" s="400" t="s">
        <v>4549</v>
      </c>
      <c r="C710" s="870"/>
      <c r="D710" s="870"/>
      <c r="E710" s="870"/>
      <c r="F710" s="1246"/>
      <c r="G710" s="433">
        <f t="shared" si="87"/>
        <v>0</v>
      </c>
      <c r="H710" s="1455"/>
      <c r="I710" s="1451"/>
      <c r="J710" s="1455"/>
      <c r="K710" s="507"/>
      <c r="L710" s="507"/>
      <c r="M710" s="507"/>
      <c r="N710" s="507"/>
      <c r="O710" s="507"/>
      <c r="P710" s="507"/>
      <c r="Q710" s="507"/>
      <c r="R710" s="507"/>
      <c r="S710" s="507"/>
      <c r="T710" s="507"/>
    </row>
    <row r="711" spans="1:20">
      <c r="A711" s="711" t="s">
        <v>4720</v>
      </c>
      <c r="B711" s="303" t="s">
        <v>4477</v>
      </c>
      <c r="C711" s="1480">
        <v>90000</v>
      </c>
      <c r="D711" s="1480">
        <v>80000</v>
      </c>
      <c r="E711" s="1480">
        <v>70000</v>
      </c>
      <c r="F711" s="433">
        <f t="shared" si="88"/>
        <v>240000</v>
      </c>
      <c r="G711" s="433">
        <f t="shared" si="87"/>
        <v>1606.4257028112449</v>
      </c>
      <c r="H711" s="257">
        <f t="shared" si="89"/>
        <v>26.773761713520749</v>
      </c>
      <c r="I711" s="259">
        <f>'[6]норма времени'!D705</f>
        <v>280</v>
      </c>
      <c r="J711" s="257">
        <f t="shared" si="90"/>
        <v>7496.6532797858099</v>
      </c>
      <c r="T711" s="287"/>
    </row>
    <row r="712" spans="1:20">
      <c r="A712" s="711" t="s">
        <v>4534</v>
      </c>
      <c r="B712" s="303" t="s">
        <v>4445</v>
      </c>
      <c r="C712" s="1480">
        <v>90000</v>
      </c>
      <c r="D712" s="1480">
        <v>80000</v>
      </c>
      <c r="E712" s="1480">
        <v>70000</v>
      </c>
      <c r="F712" s="433">
        <f t="shared" si="88"/>
        <v>240000</v>
      </c>
      <c r="G712" s="433">
        <f t="shared" si="87"/>
        <v>1606.4257028112449</v>
      </c>
      <c r="H712" s="257">
        <f t="shared" si="89"/>
        <v>26.773761713520749</v>
      </c>
      <c r="I712" s="259">
        <f>'[6]норма времени'!D706</f>
        <v>340</v>
      </c>
      <c r="J712" s="257">
        <f t="shared" si="90"/>
        <v>9103.0789825970551</v>
      </c>
      <c r="T712" s="287"/>
    </row>
    <row r="713" spans="1:20" s="196" customFormat="1" ht="42.75">
      <c r="A713" s="66" t="s">
        <v>4536</v>
      </c>
      <c r="B713" s="400" t="s">
        <v>4552</v>
      </c>
      <c r="C713" s="870"/>
      <c r="D713" s="870"/>
      <c r="E713" s="870"/>
      <c r="F713" s="1246"/>
      <c r="G713" s="433">
        <f t="shared" si="87"/>
        <v>0</v>
      </c>
      <c r="H713" s="1455"/>
      <c r="I713" s="1451"/>
      <c r="J713" s="1455"/>
      <c r="K713" s="507"/>
      <c r="L713" s="507"/>
      <c r="M713" s="507"/>
      <c r="N713" s="507"/>
      <c r="O713" s="507"/>
      <c r="P713" s="507"/>
      <c r="Q713" s="507"/>
      <c r="R713" s="507"/>
      <c r="S713" s="507"/>
      <c r="T713" s="507"/>
    </row>
    <row r="714" spans="1:20" ht="30">
      <c r="A714" s="711" t="s">
        <v>4721</v>
      </c>
      <c r="B714" s="303" t="s">
        <v>4554</v>
      </c>
      <c r="C714" s="1480">
        <v>90000</v>
      </c>
      <c r="D714" s="1480">
        <v>80000</v>
      </c>
      <c r="E714" s="1480">
        <v>70000</v>
      </c>
      <c r="F714" s="433">
        <f t="shared" si="88"/>
        <v>240000</v>
      </c>
      <c r="G714" s="433">
        <f t="shared" si="87"/>
        <v>1606.4257028112449</v>
      </c>
      <c r="H714" s="257">
        <f t="shared" si="89"/>
        <v>26.773761713520749</v>
      </c>
      <c r="I714" s="259">
        <f>'[6]норма времени'!D708</f>
        <v>310</v>
      </c>
      <c r="J714" s="257">
        <f t="shared" si="90"/>
        <v>8299.8661311914329</v>
      </c>
      <c r="T714" s="287"/>
    </row>
    <row r="715" spans="1:20" s="196" customFormat="1" ht="21.75" customHeight="1">
      <c r="A715" s="66" t="s">
        <v>4722</v>
      </c>
      <c r="B715" s="400" t="s">
        <v>4555</v>
      </c>
      <c r="C715" s="870"/>
      <c r="D715" s="870"/>
      <c r="E715" s="870"/>
      <c r="F715" s="1246"/>
      <c r="G715" s="433">
        <f t="shared" si="87"/>
        <v>0</v>
      </c>
      <c r="H715" s="1455"/>
      <c r="I715" s="1451"/>
      <c r="J715" s="1455"/>
      <c r="K715" s="507"/>
      <c r="L715" s="507"/>
      <c r="M715" s="507"/>
      <c r="N715" s="507"/>
      <c r="O715" s="507"/>
      <c r="P715" s="507"/>
      <c r="Q715" s="507"/>
      <c r="R715" s="507"/>
      <c r="S715" s="507"/>
      <c r="T715" s="507"/>
    </row>
    <row r="716" spans="1:20">
      <c r="A716" s="711" t="s">
        <v>4723</v>
      </c>
      <c r="B716" s="303" t="s">
        <v>4477</v>
      </c>
      <c r="C716" s="1480">
        <v>90000</v>
      </c>
      <c r="D716" s="1480">
        <v>80000</v>
      </c>
      <c r="E716" s="1480">
        <v>70000</v>
      </c>
      <c r="F716" s="433">
        <f t="shared" si="88"/>
        <v>240000</v>
      </c>
      <c r="G716" s="433">
        <f t="shared" si="87"/>
        <v>1606.4257028112449</v>
      </c>
      <c r="H716" s="257">
        <f t="shared" si="89"/>
        <v>26.773761713520749</v>
      </c>
      <c r="I716" s="259">
        <f>'[6]норма времени'!D710</f>
        <v>340</v>
      </c>
      <c r="J716" s="257">
        <f t="shared" si="90"/>
        <v>9103.0789825970551</v>
      </c>
      <c r="T716" s="287"/>
    </row>
    <row r="717" spans="1:20" s="196" customFormat="1" ht="28.5">
      <c r="A717" s="66" t="s">
        <v>4542</v>
      </c>
      <c r="B717" s="400" t="s">
        <v>4556</v>
      </c>
      <c r="C717" s="870"/>
      <c r="D717" s="870"/>
      <c r="E717" s="870"/>
      <c r="F717" s="1246"/>
      <c r="G717" s="433">
        <f t="shared" si="87"/>
        <v>0</v>
      </c>
      <c r="H717" s="1455"/>
      <c r="I717" s="1451"/>
      <c r="J717" s="1455"/>
      <c r="K717" s="507"/>
      <c r="L717" s="507"/>
      <c r="M717" s="507"/>
      <c r="N717" s="507"/>
      <c r="O717" s="507"/>
      <c r="P717" s="507"/>
      <c r="Q717" s="507"/>
      <c r="R717" s="507"/>
      <c r="S717" s="507"/>
      <c r="T717" s="507"/>
    </row>
    <row r="718" spans="1:20">
      <c r="A718" s="711" t="s">
        <v>4544</v>
      </c>
      <c r="B718" s="303" t="s">
        <v>4443</v>
      </c>
      <c r="C718" s="1480">
        <v>90000</v>
      </c>
      <c r="D718" s="1480">
        <v>80000</v>
      </c>
      <c r="E718" s="1480">
        <v>70000</v>
      </c>
      <c r="F718" s="433">
        <f t="shared" si="88"/>
        <v>240000</v>
      </c>
      <c r="G718" s="433">
        <f t="shared" si="87"/>
        <v>1606.4257028112449</v>
      </c>
      <c r="H718" s="257">
        <f t="shared" si="89"/>
        <v>26.773761713520749</v>
      </c>
      <c r="I718" s="259">
        <f>'[6]норма времени'!D712</f>
        <v>340</v>
      </c>
      <c r="J718" s="257">
        <f t="shared" si="90"/>
        <v>9103.0789825970551</v>
      </c>
      <c r="T718" s="287"/>
    </row>
    <row r="719" spans="1:20" ht="27" customHeight="1">
      <c r="A719" s="711" t="s">
        <v>4545</v>
      </c>
      <c r="B719" s="303" t="s">
        <v>4447</v>
      </c>
      <c r="C719" s="1480">
        <v>90000</v>
      </c>
      <c r="D719" s="1480">
        <v>80000</v>
      </c>
      <c r="E719" s="1480">
        <v>70000</v>
      </c>
      <c r="F719" s="433">
        <f t="shared" si="88"/>
        <v>240000</v>
      </c>
      <c r="G719" s="433">
        <f t="shared" si="87"/>
        <v>1606.4257028112449</v>
      </c>
      <c r="H719" s="257">
        <f t="shared" si="89"/>
        <v>26.773761713520749</v>
      </c>
      <c r="I719" s="259">
        <f>'[6]норма времени'!D713</f>
        <v>260</v>
      </c>
      <c r="J719" s="257">
        <f t="shared" si="90"/>
        <v>6961.1780455153948</v>
      </c>
      <c r="T719" s="287"/>
    </row>
    <row r="720" spans="1:20">
      <c r="A720" s="711" t="s">
        <v>4546</v>
      </c>
      <c r="B720" s="303" t="s">
        <v>4449</v>
      </c>
      <c r="C720" s="1480">
        <v>90000</v>
      </c>
      <c r="D720" s="1480">
        <v>80000</v>
      </c>
      <c r="E720" s="1480">
        <v>70000</v>
      </c>
      <c r="F720" s="433">
        <f t="shared" si="88"/>
        <v>240000</v>
      </c>
      <c r="G720" s="433">
        <f t="shared" si="87"/>
        <v>1606.4257028112449</v>
      </c>
      <c r="H720" s="257">
        <f t="shared" si="89"/>
        <v>26.773761713520749</v>
      </c>
      <c r="I720" s="259">
        <f>'[6]норма времени'!D714</f>
        <v>260</v>
      </c>
      <c r="J720" s="257">
        <f t="shared" si="90"/>
        <v>6961.1780455153948</v>
      </c>
      <c r="T720" s="287"/>
    </row>
    <row r="721" spans="1:20">
      <c r="A721" s="711" t="s">
        <v>4724</v>
      </c>
      <c r="B721" s="303" t="s">
        <v>4445</v>
      </c>
      <c r="C721" s="1480">
        <v>90000</v>
      </c>
      <c r="D721" s="1480">
        <v>80000</v>
      </c>
      <c r="E721" s="1480">
        <v>70000</v>
      </c>
      <c r="F721" s="433">
        <f t="shared" si="88"/>
        <v>240000</v>
      </c>
      <c r="G721" s="433">
        <f t="shared" si="87"/>
        <v>1606.4257028112449</v>
      </c>
      <c r="H721" s="257">
        <f t="shared" si="89"/>
        <v>26.773761713520749</v>
      </c>
      <c r="I721" s="259">
        <f>'[6]норма времени'!D715</f>
        <v>340</v>
      </c>
      <c r="J721" s="257">
        <f t="shared" si="90"/>
        <v>9103.0789825970551</v>
      </c>
      <c r="T721" s="287"/>
    </row>
    <row r="722" spans="1:20">
      <c r="A722" s="711" t="s">
        <v>4725</v>
      </c>
      <c r="B722" s="303" t="s">
        <v>4479</v>
      </c>
      <c r="C722" s="1480">
        <v>90000</v>
      </c>
      <c r="D722" s="1480">
        <v>80000</v>
      </c>
      <c r="E722" s="1480">
        <v>70000</v>
      </c>
      <c r="F722" s="433">
        <f t="shared" si="88"/>
        <v>240000</v>
      </c>
      <c r="G722" s="433">
        <f t="shared" si="87"/>
        <v>1606.4257028112449</v>
      </c>
      <c r="H722" s="257">
        <f t="shared" si="89"/>
        <v>26.773761713520749</v>
      </c>
      <c r="I722" s="259">
        <f>'[6]норма времени'!D716</f>
        <v>310</v>
      </c>
      <c r="J722" s="257">
        <f t="shared" si="90"/>
        <v>8299.8661311914329</v>
      </c>
      <c r="T722" s="287"/>
    </row>
    <row r="723" spans="1:20" s="196" customFormat="1" ht="25.5" customHeight="1">
      <c r="A723" s="66" t="s">
        <v>4726</v>
      </c>
      <c r="B723" s="400" t="s">
        <v>4557</v>
      </c>
      <c r="C723" s="870"/>
      <c r="D723" s="870"/>
      <c r="E723" s="870"/>
      <c r="F723" s="1246"/>
      <c r="G723" s="433">
        <f t="shared" si="87"/>
        <v>0</v>
      </c>
      <c r="H723" s="1455"/>
      <c r="I723" s="1451"/>
      <c r="J723" s="1455"/>
      <c r="K723" s="507"/>
      <c r="L723" s="507"/>
      <c r="M723" s="507"/>
      <c r="N723" s="507"/>
      <c r="O723" s="507"/>
      <c r="P723" s="507"/>
      <c r="Q723" s="507"/>
      <c r="R723" s="507"/>
      <c r="S723" s="507"/>
      <c r="T723" s="507"/>
    </row>
    <row r="724" spans="1:20">
      <c r="A724" s="711" t="s">
        <v>4727</v>
      </c>
      <c r="B724" s="303" t="s">
        <v>4443</v>
      </c>
      <c r="C724" s="1480">
        <v>90000</v>
      </c>
      <c r="D724" s="1480">
        <v>80000</v>
      </c>
      <c r="E724" s="1480">
        <v>70000</v>
      </c>
      <c r="F724" s="433">
        <f t="shared" si="88"/>
        <v>240000</v>
      </c>
      <c r="G724" s="433">
        <f t="shared" si="87"/>
        <v>1606.4257028112449</v>
      </c>
      <c r="H724" s="257">
        <f t="shared" si="89"/>
        <v>26.773761713520749</v>
      </c>
      <c r="I724" s="259">
        <f>'[6]норма времени'!D718</f>
        <v>340</v>
      </c>
      <c r="J724" s="257">
        <f t="shared" si="90"/>
        <v>9103.0789825970551</v>
      </c>
      <c r="T724" s="287"/>
    </row>
    <row r="725" spans="1:20" s="196" customFormat="1" ht="27" customHeight="1">
      <c r="A725" s="66" t="s">
        <v>4548</v>
      </c>
      <c r="B725" s="895" t="s">
        <v>4558</v>
      </c>
      <c r="C725" s="870"/>
      <c r="D725" s="870"/>
      <c r="E725" s="870"/>
      <c r="F725" s="1246"/>
      <c r="G725" s="433">
        <f t="shared" si="87"/>
        <v>0</v>
      </c>
      <c r="H725" s="1455"/>
      <c r="I725" s="1451"/>
      <c r="J725" s="1455"/>
      <c r="K725" s="507"/>
      <c r="L725" s="507"/>
      <c r="M725" s="507"/>
      <c r="N725" s="507"/>
      <c r="O725" s="507"/>
      <c r="P725" s="507"/>
      <c r="Q725" s="507"/>
      <c r="R725" s="507"/>
      <c r="S725" s="507"/>
      <c r="T725" s="507"/>
    </row>
    <row r="726" spans="1:20">
      <c r="A726" s="711" t="s">
        <v>4550</v>
      </c>
      <c r="B726" s="303" t="s">
        <v>4443</v>
      </c>
      <c r="C726" s="1480">
        <v>90000</v>
      </c>
      <c r="D726" s="1480">
        <v>80000</v>
      </c>
      <c r="E726" s="1480">
        <v>70000</v>
      </c>
      <c r="F726" s="433">
        <f t="shared" si="88"/>
        <v>240000</v>
      </c>
      <c r="G726" s="433">
        <f t="shared" si="87"/>
        <v>1606.4257028112449</v>
      </c>
      <c r="H726" s="257">
        <f t="shared" si="89"/>
        <v>26.773761713520749</v>
      </c>
      <c r="I726" s="259">
        <f>'[6]норма времени'!D720</f>
        <v>280</v>
      </c>
      <c r="J726" s="257">
        <f t="shared" si="90"/>
        <v>7496.6532797858099</v>
      </c>
      <c r="T726" s="287"/>
    </row>
    <row r="727" spans="1:20" s="196" customFormat="1" ht="27" customHeight="1">
      <c r="A727" s="66" t="s">
        <v>4551</v>
      </c>
      <c r="B727" s="284" t="s">
        <v>2271</v>
      </c>
      <c r="C727" s="870"/>
      <c r="D727" s="870"/>
      <c r="E727" s="870"/>
      <c r="F727" s="441"/>
      <c r="G727" s="433">
        <f t="shared" ref="G727:G810" si="91">F727/149.4</f>
        <v>0</v>
      </c>
      <c r="H727" s="261"/>
      <c r="I727" s="427"/>
      <c r="J727" s="261"/>
      <c r="K727" s="507"/>
      <c r="L727" s="507"/>
      <c r="M727" s="507"/>
      <c r="N727" s="507"/>
      <c r="O727" s="507"/>
      <c r="P727" s="507"/>
      <c r="Q727" s="507"/>
      <c r="R727" s="507"/>
      <c r="S727" s="507"/>
    </row>
    <row r="728" spans="1:20" ht="25.5" customHeight="1">
      <c r="A728" s="1314" t="s">
        <v>4553</v>
      </c>
      <c r="B728" s="303" t="s">
        <v>1037</v>
      </c>
      <c r="C728" s="258">
        <v>15000</v>
      </c>
      <c r="D728" s="258">
        <v>15000</v>
      </c>
      <c r="E728" s="258">
        <v>10000</v>
      </c>
      <c r="F728" s="433">
        <f t="shared" ref="F728:F770" si="92">C728+D728+E728</f>
        <v>40000</v>
      </c>
      <c r="G728" s="433">
        <f t="shared" si="91"/>
        <v>267.73761713520747</v>
      </c>
      <c r="H728" s="257">
        <f t="shared" ref="H728:H770" si="93">G728/60</f>
        <v>4.4622936189201248</v>
      </c>
      <c r="I728" s="259">
        <f>'норма времени'!D732</f>
        <v>70</v>
      </c>
      <c r="J728" s="257">
        <f t="shared" ref="J728:J770" si="94">H728*I728</f>
        <v>312.36055332440873</v>
      </c>
    </row>
    <row r="729" spans="1:20">
      <c r="A729" s="1314" t="s">
        <v>4728</v>
      </c>
      <c r="B729" s="303" t="s">
        <v>2272</v>
      </c>
      <c r="C729" s="258">
        <v>15000</v>
      </c>
      <c r="D729" s="258">
        <v>10000</v>
      </c>
      <c r="E729" s="258">
        <v>10000</v>
      </c>
      <c r="F729" s="433">
        <f t="shared" si="92"/>
        <v>35000</v>
      </c>
      <c r="G729" s="433">
        <f t="shared" si="91"/>
        <v>234.27041499330656</v>
      </c>
      <c r="H729" s="257">
        <f t="shared" si="93"/>
        <v>3.9045069165551092</v>
      </c>
      <c r="I729" s="259">
        <f>'норма времени'!D733</f>
        <v>170</v>
      </c>
      <c r="J729" s="257">
        <f t="shared" si="94"/>
        <v>663.76617581436858</v>
      </c>
    </row>
    <row r="730" spans="1:20">
      <c r="A730" s="1314" t="s">
        <v>4729</v>
      </c>
      <c r="B730" s="303" t="s">
        <v>2273</v>
      </c>
      <c r="C730" s="258">
        <v>81000</v>
      </c>
      <c r="D730" s="258">
        <v>15000</v>
      </c>
      <c r="E730" s="258">
        <v>10000</v>
      </c>
      <c r="F730" s="433">
        <f t="shared" si="92"/>
        <v>106000</v>
      </c>
      <c r="G730" s="433">
        <f t="shared" si="91"/>
        <v>709.50468540829979</v>
      </c>
      <c r="H730" s="257">
        <f t="shared" si="93"/>
        <v>11.82507809013833</v>
      </c>
      <c r="I730" s="259">
        <f>'норма времени'!D734</f>
        <v>100</v>
      </c>
      <c r="J730" s="257">
        <f t="shared" si="94"/>
        <v>1182.5078090138329</v>
      </c>
    </row>
    <row r="731" spans="1:20">
      <c r="A731" s="1314" t="s">
        <v>4730</v>
      </c>
      <c r="B731" s="303" t="s">
        <v>2274</v>
      </c>
      <c r="C731" s="258">
        <v>15000</v>
      </c>
      <c r="D731" s="258">
        <v>10000</v>
      </c>
      <c r="E731" s="258">
        <v>10000</v>
      </c>
      <c r="F731" s="433">
        <f t="shared" si="92"/>
        <v>35000</v>
      </c>
      <c r="G731" s="433">
        <f t="shared" si="91"/>
        <v>234.27041499330656</v>
      </c>
      <c r="H731" s="257">
        <f t="shared" si="93"/>
        <v>3.9045069165551092</v>
      </c>
      <c r="I731" s="259">
        <f>'норма времени'!D735</f>
        <v>370</v>
      </c>
      <c r="J731" s="257">
        <f t="shared" si="94"/>
        <v>1444.6675591253904</v>
      </c>
    </row>
    <row r="732" spans="1:20">
      <c r="A732" s="1314" t="s">
        <v>4731</v>
      </c>
      <c r="B732" s="303" t="s">
        <v>2275</v>
      </c>
      <c r="C732" s="258">
        <v>15000</v>
      </c>
      <c r="D732" s="258">
        <v>10000</v>
      </c>
      <c r="E732" s="258">
        <v>10000</v>
      </c>
      <c r="F732" s="433">
        <f t="shared" si="92"/>
        <v>35000</v>
      </c>
      <c r="G732" s="433">
        <f t="shared" si="91"/>
        <v>234.27041499330656</v>
      </c>
      <c r="H732" s="257">
        <f t="shared" si="93"/>
        <v>3.9045069165551092</v>
      </c>
      <c r="I732" s="259">
        <f>'норма времени'!D736</f>
        <v>370</v>
      </c>
      <c r="J732" s="257">
        <f t="shared" si="94"/>
        <v>1444.6675591253904</v>
      </c>
    </row>
    <row r="733" spans="1:20">
      <c r="A733" s="1314" t="s">
        <v>4732</v>
      </c>
      <c r="B733" s="303" t="s">
        <v>2276</v>
      </c>
      <c r="C733" s="258">
        <v>25000</v>
      </c>
      <c r="D733" s="258">
        <v>81000</v>
      </c>
      <c r="E733" s="258">
        <v>15000</v>
      </c>
      <c r="F733" s="433">
        <f t="shared" si="92"/>
        <v>121000</v>
      </c>
      <c r="G733" s="433">
        <f t="shared" si="91"/>
        <v>809.90629183400267</v>
      </c>
      <c r="H733" s="257">
        <f t="shared" si="93"/>
        <v>13.498438197233378</v>
      </c>
      <c r="I733" s="259">
        <f>'норма времени'!D737</f>
        <v>110</v>
      </c>
      <c r="J733" s="257">
        <f t="shared" si="94"/>
        <v>1484.8282016956716</v>
      </c>
    </row>
    <row r="734" spans="1:20" ht="30">
      <c r="A734" s="1314" t="s">
        <v>4733</v>
      </c>
      <c r="B734" s="303" t="s">
        <v>2277</v>
      </c>
      <c r="C734" s="258">
        <v>15000</v>
      </c>
      <c r="D734" s="258">
        <v>10000</v>
      </c>
      <c r="E734" s="258">
        <v>10000</v>
      </c>
      <c r="F734" s="433">
        <f t="shared" si="92"/>
        <v>35000</v>
      </c>
      <c r="G734" s="433">
        <f t="shared" si="91"/>
        <v>234.27041499330656</v>
      </c>
      <c r="H734" s="257">
        <f t="shared" si="93"/>
        <v>3.9045069165551092</v>
      </c>
      <c r="I734" s="259">
        <f>'норма времени'!D738</f>
        <v>180</v>
      </c>
      <c r="J734" s="257">
        <f t="shared" si="94"/>
        <v>702.81124497991971</v>
      </c>
    </row>
    <row r="735" spans="1:20" ht="38.25" customHeight="1">
      <c r="A735" s="1314" t="s">
        <v>4734</v>
      </c>
      <c r="B735" s="303" t="s">
        <v>2278</v>
      </c>
      <c r="C735" s="258">
        <v>15000</v>
      </c>
      <c r="D735" s="258">
        <v>10000</v>
      </c>
      <c r="E735" s="258">
        <v>10000</v>
      </c>
      <c r="F735" s="433">
        <f t="shared" si="92"/>
        <v>35000</v>
      </c>
      <c r="G735" s="433">
        <f t="shared" si="91"/>
        <v>234.27041499330656</v>
      </c>
      <c r="H735" s="257">
        <f t="shared" si="93"/>
        <v>3.9045069165551092</v>
      </c>
      <c r="I735" s="259">
        <f>'норма времени'!D739</f>
        <v>140</v>
      </c>
      <c r="J735" s="257">
        <f t="shared" si="94"/>
        <v>546.63096831771531</v>
      </c>
    </row>
    <row r="736" spans="1:20" ht="20.25" customHeight="1">
      <c r="A736" s="1314" t="s">
        <v>4735</v>
      </c>
      <c r="B736" s="303" t="s">
        <v>2279</v>
      </c>
      <c r="C736" s="258">
        <v>15000</v>
      </c>
      <c r="D736" s="258">
        <v>10000</v>
      </c>
      <c r="E736" s="258">
        <v>10000</v>
      </c>
      <c r="F736" s="433">
        <f t="shared" si="92"/>
        <v>35000</v>
      </c>
      <c r="G736" s="433">
        <f t="shared" si="91"/>
        <v>234.27041499330656</v>
      </c>
      <c r="H736" s="257">
        <f t="shared" si="93"/>
        <v>3.9045069165551092</v>
      </c>
      <c r="I736" s="259">
        <f>'норма времени'!D740</f>
        <v>370</v>
      </c>
      <c r="J736" s="257">
        <f t="shared" si="94"/>
        <v>1444.6675591253904</v>
      </c>
    </row>
    <row r="737" spans="1:10" ht="24.75" customHeight="1">
      <c r="A737" s="1314" t="s">
        <v>4736</v>
      </c>
      <c r="B737" s="303" t="s">
        <v>2280</v>
      </c>
      <c r="C737" s="258">
        <v>15000</v>
      </c>
      <c r="D737" s="258">
        <v>10000</v>
      </c>
      <c r="E737" s="258">
        <v>10000</v>
      </c>
      <c r="F737" s="433">
        <f t="shared" si="92"/>
        <v>35000</v>
      </c>
      <c r="G737" s="433">
        <f t="shared" si="91"/>
        <v>234.27041499330656</v>
      </c>
      <c r="H737" s="257">
        <f t="shared" si="93"/>
        <v>3.9045069165551092</v>
      </c>
      <c r="I737" s="259">
        <f>'норма времени'!D741</f>
        <v>370</v>
      </c>
      <c r="J737" s="257">
        <f t="shared" si="94"/>
        <v>1444.6675591253904</v>
      </c>
    </row>
    <row r="738" spans="1:10" ht="15.75" customHeight="1">
      <c r="A738" s="1314" t="s">
        <v>4737</v>
      </c>
      <c r="B738" s="303" t="s">
        <v>2281</v>
      </c>
      <c r="C738" s="258">
        <v>10000</v>
      </c>
      <c r="D738" s="258">
        <v>10000</v>
      </c>
      <c r="E738" s="258">
        <v>10000</v>
      </c>
      <c r="F738" s="433">
        <f t="shared" si="92"/>
        <v>30000</v>
      </c>
      <c r="G738" s="433">
        <f t="shared" si="91"/>
        <v>200.80321285140562</v>
      </c>
      <c r="H738" s="257">
        <f t="shared" si="93"/>
        <v>3.3467202141900936</v>
      </c>
      <c r="I738" s="259">
        <f>'норма времени'!D742</f>
        <v>370</v>
      </c>
      <c r="J738" s="257">
        <f t="shared" si="94"/>
        <v>1238.2864792503347</v>
      </c>
    </row>
    <row r="739" spans="1:10">
      <c r="A739" s="1314" t="s">
        <v>4738</v>
      </c>
      <c r="B739" s="303" t="s">
        <v>2282</v>
      </c>
      <c r="C739" s="258">
        <v>10000</v>
      </c>
      <c r="D739" s="258">
        <v>10000</v>
      </c>
      <c r="E739" s="258">
        <v>5000</v>
      </c>
      <c r="F739" s="433">
        <f t="shared" si="92"/>
        <v>25000</v>
      </c>
      <c r="G739" s="433">
        <f t="shared" si="91"/>
        <v>167.33601070950468</v>
      </c>
      <c r="H739" s="257">
        <f t="shared" si="93"/>
        <v>2.788933511825078</v>
      </c>
      <c r="I739" s="259">
        <f>'норма времени'!D743</f>
        <v>370</v>
      </c>
      <c r="J739" s="257">
        <f t="shared" si="94"/>
        <v>1031.9053993752789</v>
      </c>
    </row>
    <row r="740" spans="1:10">
      <c r="A740" s="1314" t="s">
        <v>4739</v>
      </c>
      <c r="B740" s="303" t="s">
        <v>2283</v>
      </c>
      <c r="C740" s="258">
        <v>10000</v>
      </c>
      <c r="D740" s="258">
        <v>10000</v>
      </c>
      <c r="E740" s="258">
        <v>5000</v>
      </c>
      <c r="F740" s="433">
        <f t="shared" si="92"/>
        <v>25000</v>
      </c>
      <c r="G740" s="433">
        <f t="shared" si="91"/>
        <v>167.33601070950468</v>
      </c>
      <c r="H740" s="257">
        <f t="shared" si="93"/>
        <v>2.788933511825078</v>
      </c>
      <c r="I740" s="259">
        <f>'норма времени'!D744</f>
        <v>370</v>
      </c>
      <c r="J740" s="257">
        <f t="shared" si="94"/>
        <v>1031.9053993752789</v>
      </c>
    </row>
    <row r="741" spans="1:10" ht="18.75" customHeight="1">
      <c r="A741" s="1314" t="s">
        <v>4740</v>
      </c>
      <c r="B741" s="303" t="s">
        <v>2284</v>
      </c>
      <c r="C741" s="258">
        <v>10000</v>
      </c>
      <c r="D741" s="258">
        <v>10000</v>
      </c>
      <c r="E741" s="258">
        <v>5000</v>
      </c>
      <c r="F741" s="433">
        <f t="shared" si="92"/>
        <v>25000</v>
      </c>
      <c r="G741" s="433">
        <f t="shared" si="91"/>
        <v>167.33601070950468</v>
      </c>
      <c r="H741" s="257">
        <f t="shared" si="93"/>
        <v>2.788933511825078</v>
      </c>
      <c r="I741" s="259">
        <f>'норма времени'!D745</f>
        <v>370</v>
      </c>
      <c r="J741" s="257">
        <f t="shared" si="94"/>
        <v>1031.9053993752789</v>
      </c>
    </row>
    <row r="742" spans="1:10" ht="23.25" customHeight="1">
      <c r="A742" s="1314" t="s">
        <v>4741</v>
      </c>
      <c r="B742" s="303" t="s">
        <v>2285</v>
      </c>
      <c r="C742" s="258">
        <v>10000</v>
      </c>
      <c r="D742" s="258">
        <v>10000</v>
      </c>
      <c r="E742" s="258">
        <v>5000</v>
      </c>
      <c r="F742" s="433">
        <f t="shared" si="92"/>
        <v>25000</v>
      </c>
      <c r="G742" s="433">
        <f t="shared" si="91"/>
        <v>167.33601070950468</v>
      </c>
      <c r="H742" s="257">
        <f t="shared" si="93"/>
        <v>2.788933511825078</v>
      </c>
      <c r="I742" s="259">
        <f>'норма времени'!D746</f>
        <v>370</v>
      </c>
      <c r="J742" s="257">
        <f t="shared" si="94"/>
        <v>1031.9053993752789</v>
      </c>
    </row>
    <row r="743" spans="1:10" ht="23.25" customHeight="1">
      <c r="A743" s="1314" t="s">
        <v>4742</v>
      </c>
      <c r="B743" s="303" t="s">
        <v>2286</v>
      </c>
      <c r="C743" s="258">
        <v>10000</v>
      </c>
      <c r="D743" s="258">
        <v>10000</v>
      </c>
      <c r="E743" s="258">
        <v>5000</v>
      </c>
      <c r="F743" s="433">
        <f t="shared" si="92"/>
        <v>25000</v>
      </c>
      <c r="G743" s="433">
        <f t="shared" si="91"/>
        <v>167.33601070950468</v>
      </c>
      <c r="H743" s="257">
        <f t="shared" si="93"/>
        <v>2.788933511825078</v>
      </c>
      <c r="I743" s="259">
        <f>'норма времени'!D747</f>
        <v>370</v>
      </c>
      <c r="J743" s="257">
        <f t="shared" si="94"/>
        <v>1031.9053993752789</v>
      </c>
    </row>
    <row r="744" spans="1:10" ht="22.5" customHeight="1">
      <c r="A744" s="1314" t="s">
        <v>4743</v>
      </c>
      <c r="B744" s="303" t="s">
        <v>2287</v>
      </c>
      <c r="C744" s="258">
        <v>10000</v>
      </c>
      <c r="D744" s="258">
        <v>10000</v>
      </c>
      <c r="E744" s="258">
        <v>5000</v>
      </c>
      <c r="F744" s="433">
        <f t="shared" si="92"/>
        <v>25000</v>
      </c>
      <c r="G744" s="433">
        <f t="shared" si="91"/>
        <v>167.33601070950468</v>
      </c>
      <c r="H744" s="257">
        <f t="shared" si="93"/>
        <v>2.788933511825078</v>
      </c>
      <c r="I744" s="259">
        <f>'норма времени'!D748</f>
        <v>370</v>
      </c>
      <c r="J744" s="257">
        <f t="shared" si="94"/>
        <v>1031.9053993752789</v>
      </c>
    </row>
    <row r="745" spans="1:10" ht="21.75" customHeight="1">
      <c r="A745" s="1314" t="s">
        <v>4744</v>
      </c>
      <c r="B745" s="303" t="s">
        <v>2288</v>
      </c>
      <c r="C745" s="258">
        <v>10000</v>
      </c>
      <c r="D745" s="258">
        <v>10000</v>
      </c>
      <c r="E745" s="258">
        <v>5000</v>
      </c>
      <c r="F745" s="433">
        <f t="shared" si="92"/>
        <v>25000</v>
      </c>
      <c r="G745" s="433">
        <f t="shared" si="91"/>
        <v>167.33601070950468</v>
      </c>
      <c r="H745" s="257">
        <f t="shared" si="93"/>
        <v>2.788933511825078</v>
      </c>
      <c r="I745" s="259">
        <f>'норма времени'!D749</f>
        <v>370</v>
      </c>
      <c r="J745" s="257">
        <f t="shared" si="94"/>
        <v>1031.9053993752789</v>
      </c>
    </row>
    <row r="746" spans="1:10" ht="22.5" customHeight="1">
      <c r="A746" s="1314" t="s">
        <v>4745</v>
      </c>
      <c r="B746" s="303" t="s">
        <v>2289</v>
      </c>
      <c r="C746" s="258">
        <v>81000</v>
      </c>
      <c r="D746" s="258">
        <v>15000</v>
      </c>
      <c r="E746" s="258">
        <v>10000</v>
      </c>
      <c r="F746" s="433">
        <f t="shared" si="92"/>
        <v>106000</v>
      </c>
      <c r="G746" s="433">
        <f t="shared" si="91"/>
        <v>709.50468540829979</v>
      </c>
      <c r="H746" s="257">
        <f t="shared" si="93"/>
        <v>11.82507809013833</v>
      </c>
      <c r="I746" s="259">
        <f>'норма времени'!D750</f>
        <v>110</v>
      </c>
      <c r="J746" s="257">
        <f t="shared" si="94"/>
        <v>1300.7585899152164</v>
      </c>
    </row>
    <row r="747" spans="1:10" ht="21.75" customHeight="1">
      <c r="A747" s="1314" t="s">
        <v>4746</v>
      </c>
      <c r="B747" s="303" t="s">
        <v>2290</v>
      </c>
      <c r="C747" s="258">
        <v>25000</v>
      </c>
      <c r="D747" s="258">
        <v>81000</v>
      </c>
      <c r="E747" s="258">
        <v>15000</v>
      </c>
      <c r="F747" s="433">
        <f t="shared" si="92"/>
        <v>121000</v>
      </c>
      <c r="G747" s="433">
        <f t="shared" si="91"/>
        <v>809.90629183400267</v>
      </c>
      <c r="H747" s="257">
        <f t="shared" si="93"/>
        <v>13.498438197233378</v>
      </c>
      <c r="I747" s="259">
        <f>'норма времени'!D751</f>
        <v>120</v>
      </c>
      <c r="J747" s="257">
        <f t="shared" si="94"/>
        <v>1619.8125836680053</v>
      </c>
    </row>
    <row r="748" spans="1:10" ht="25.5" customHeight="1">
      <c r="A748" s="1314" t="s">
        <v>4747</v>
      </c>
      <c r="B748" s="303" t="s">
        <v>2291</v>
      </c>
      <c r="C748" s="258">
        <v>15000</v>
      </c>
      <c r="D748" s="258">
        <v>10000</v>
      </c>
      <c r="E748" s="258">
        <v>10000</v>
      </c>
      <c r="F748" s="433">
        <f t="shared" si="92"/>
        <v>35000</v>
      </c>
      <c r="G748" s="433">
        <f t="shared" si="91"/>
        <v>234.27041499330656</v>
      </c>
      <c r="H748" s="257">
        <f t="shared" si="93"/>
        <v>3.9045069165551092</v>
      </c>
      <c r="I748" s="259">
        <f>'норма времени'!D752</f>
        <v>370</v>
      </c>
      <c r="J748" s="257">
        <f t="shared" si="94"/>
        <v>1444.6675591253904</v>
      </c>
    </row>
    <row r="749" spans="1:10" ht="30">
      <c r="A749" s="1314" t="s">
        <v>4748</v>
      </c>
      <c r="B749" s="303" t="s">
        <v>2292</v>
      </c>
      <c r="C749" s="258">
        <v>15000</v>
      </c>
      <c r="D749" s="258">
        <v>10000</v>
      </c>
      <c r="E749" s="258">
        <v>10000</v>
      </c>
      <c r="F749" s="433">
        <f t="shared" si="92"/>
        <v>35000</v>
      </c>
      <c r="G749" s="433">
        <f t="shared" si="91"/>
        <v>234.27041499330656</v>
      </c>
      <c r="H749" s="257">
        <f t="shared" si="93"/>
        <v>3.9045069165551092</v>
      </c>
      <c r="I749" s="259">
        <f>'норма времени'!D753</f>
        <v>370</v>
      </c>
      <c r="J749" s="257">
        <f t="shared" si="94"/>
        <v>1444.6675591253904</v>
      </c>
    </row>
    <row r="750" spans="1:10">
      <c r="A750" s="1314" t="s">
        <v>4749</v>
      </c>
      <c r="B750" s="303" t="s">
        <v>2293</v>
      </c>
      <c r="C750" s="258">
        <v>81000</v>
      </c>
      <c r="D750" s="258">
        <v>15000</v>
      </c>
      <c r="E750" s="258">
        <v>10000</v>
      </c>
      <c r="F750" s="433">
        <f t="shared" si="92"/>
        <v>106000</v>
      </c>
      <c r="G750" s="433">
        <f t="shared" si="91"/>
        <v>709.50468540829979</v>
      </c>
      <c r="H750" s="257">
        <f t="shared" si="93"/>
        <v>11.82507809013833</v>
      </c>
      <c r="I750" s="259">
        <f>'норма времени'!D754</f>
        <v>370</v>
      </c>
      <c r="J750" s="257">
        <f t="shared" si="94"/>
        <v>4375.278893351182</v>
      </c>
    </row>
    <row r="751" spans="1:10">
      <c r="A751" s="1314" t="s">
        <v>4750</v>
      </c>
      <c r="B751" s="303" t="s">
        <v>2294</v>
      </c>
      <c r="C751" s="258">
        <v>81000</v>
      </c>
      <c r="D751" s="258">
        <v>15000</v>
      </c>
      <c r="E751" s="258">
        <v>10000</v>
      </c>
      <c r="F751" s="433">
        <f t="shared" si="92"/>
        <v>106000</v>
      </c>
      <c r="G751" s="433">
        <f t="shared" si="91"/>
        <v>709.50468540829979</v>
      </c>
      <c r="H751" s="257">
        <f t="shared" si="93"/>
        <v>11.82507809013833</v>
      </c>
      <c r="I751" s="259">
        <f>'норма времени'!D755</f>
        <v>370</v>
      </c>
      <c r="J751" s="257">
        <f t="shared" si="94"/>
        <v>4375.278893351182</v>
      </c>
    </row>
    <row r="752" spans="1:10">
      <c r="A752" s="1314" t="s">
        <v>4751</v>
      </c>
      <c r="B752" s="303" t="s">
        <v>2295</v>
      </c>
      <c r="C752" s="258">
        <v>81000</v>
      </c>
      <c r="D752" s="258">
        <v>15000</v>
      </c>
      <c r="E752" s="258">
        <v>10000</v>
      </c>
      <c r="F752" s="433">
        <f t="shared" si="92"/>
        <v>106000</v>
      </c>
      <c r="G752" s="433">
        <f t="shared" si="91"/>
        <v>709.50468540829979</v>
      </c>
      <c r="H752" s="257">
        <f t="shared" si="93"/>
        <v>11.82507809013833</v>
      </c>
      <c r="I752" s="259">
        <f>'норма времени'!D756</f>
        <v>370</v>
      </c>
      <c r="J752" s="257">
        <f t="shared" si="94"/>
        <v>4375.278893351182</v>
      </c>
    </row>
    <row r="753" spans="1:10" ht="20.25" customHeight="1">
      <c r="A753" s="1314" t="s">
        <v>4752</v>
      </c>
      <c r="B753" s="303" t="s">
        <v>2296</v>
      </c>
      <c r="C753" s="258">
        <v>81000</v>
      </c>
      <c r="D753" s="258">
        <v>15000</v>
      </c>
      <c r="E753" s="258">
        <v>10000</v>
      </c>
      <c r="F753" s="433">
        <f t="shared" si="92"/>
        <v>106000</v>
      </c>
      <c r="G753" s="433">
        <f t="shared" si="91"/>
        <v>709.50468540829979</v>
      </c>
      <c r="H753" s="257">
        <f t="shared" si="93"/>
        <v>11.82507809013833</v>
      </c>
      <c r="I753" s="259">
        <f>'норма времени'!D757</f>
        <v>370</v>
      </c>
      <c r="J753" s="257">
        <f t="shared" si="94"/>
        <v>4375.278893351182</v>
      </c>
    </row>
    <row r="754" spans="1:10">
      <c r="A754" s="1314" t="s">
        <v>4753</v>
      </c>
      <c r="B754" s="303" t="s">
        <v>2297</v>
      </c>
      <c r="C754" s="258">
        <v>81000</v>
      </c>
      <c r="D754" s="258">
        <v>15000</v>
      </c>
      <c r="E754" s="258">
        <v>10000</v>
      </c>
      <c r="F754" s="433">
        <f t="shared" si="92"/>
        <v>106000</v>
      </c>
      <c r="G754" s="433">
        <f t="shared" si="91"/>
        <v>709.50468540829979</v>
      </c>
      <c r="H754" s="257">
        <f t="shared" si="93"/>
        <v>11.82507809013833</v>
      </c>
      <c r="I754" s="259">
        <f>'норма времени'!D758</f>
        <v>370</v>
      </c>
      <c r="J754" s="257">
        <f t="shared" si="94"/>
        <v>4375.278893351182</v>
      </c>
    </row>
    <row r="755" spans="1:10" ht="23.25" customHeight="1">
      <c r="A755" s="1314" t="s">
        <v>4754</v>
      </c>
      <c r="B755" s="303" t="s">
        <v>2298</v>
      </c>
      <c r="C755" s="258">
        <v>81000</v>
      </c>
      <c r="D755" s="258">
        <v>15000</v>
      </c>
      <c r="E755" s="258">
        <v>10000</v>
      </c>
      <c r="F755" s="433">
        <f t="shared" si="92"/>
        <v>106000</v>
      </c>
      <c r="G755" s="433">
        <f t="shared" si="91"/>
        <v>709.50468540829979</v>
      </c>
      <c r="H755" s="257">
        <f t="shared" si="93"/>
        <v>11.82507809013833</v>
      </c>
      <c r="I755" s="259">
        <f>'норма времени'!D759</f>
        <v>370</v>
      </c>
      <c r="J755" s="257">
        <f t="shared" si="94"/>
        <v>4375.278893351182</v>
      </c>
    </row>
    <row r="756" spans="1:10" ht="22.5" customHeight="1">
      <c r="A756" s="1314" t="s">
        <v>4755</v>
      </c>
      <c r="B756" s="303" t="s">
        <v>2300</v>
      </c>
      <c r="C756" s="258">
        <v>81000</v>
      </c>
      <c r="D756" s="258">
        <v>15000</v>
      </c>
      <c r="E756" s="258">
        <v>10000</v>
      </c>
      <c r="F756" s="433">
        <f t="shared" si="92"/>
        <v>106000</v>
      </c>
      <c r="G756" s="433">
        <f t="shared" si="91"/>
        <v>709.50468540829979</v>
      </c>
      <c r="H756" s="257">
        <f t="shared" si="93"/>
        <v>11.82507809013833</v>
      </c>
      <c r="I756" s="259">
        <f>'норма времени'!D760</f>
        <v>370</v>
      </c>
      <c r="J756" s="257">
        <f t="shared" si="94"/>
        <v>4375.278893351182</v>
      </c>
    </row>
    <row r="757" spans="1:10" ht="18.75" customHeight="1">
      <c r="A757" s="1314" t="s">
        <v>4756</v>
      </c>
      <c r="B757" s="303" t="s">
        <v>2301</v>
      </c>
      <c r="C757" s="258">
        <v>81000</v>
      </c>
      <c r="D757" s="258">
        <v>15000</v>
      </c>
      <c r="E757" s="258">
        <v>10000</v>
      </c>
      <c r="F757" s="433">
        <f t="shared" si="92"/>
        <v>106000</v>
      </c>
      <c r="G757" s="433">
        <f t="shared" si="91"/>
        <v>709.50468540829979</v>
      </c>
      <c r="H757" s="257">
        <f t="shared" si="93"/>
        <v>11.82507809013833</v>
      </c>
      <c r="I757" s="259">
        <f>'норма времени'!D761</f>
        <v>370</v>
      </c>
      <c r="J757" s="257">
        <f t="shared" si="94"/>
        <v>4375.278893351182</v>
      </c>
    </row>
    <row r="758" spans="1:10" ht="17.25" customHeight="1">
      <c r="A758" s="1314" t="s">
        <v>4757</v>
      </c>
      <c r="B758" s="303" t="s">
        <v>2302</v>
      </c>
      <c r="C758" s="258">
        <v>81000</v>
      </c>
      <c r="D758" s="258">
        <v>15000</v>
      </c>
      <c r="E758" s="258">
        <v>10000</v>
      </c>
      <c r="F758" s="433">
        <f t="shared" si="92"/>
        <v>106000</v>
      </c>
      <c r="G758" s="433">
        <f t="shared" si="91"/>
        <v>709.50468540829979</v>
      </c>
      <c r="H758" s="257">
        <f t="shared" si="93"/>
        <v>11.82507809013833</v>
      </c>
      <c r="I758" s="259">
        <f>'норма времени'!D762</f>
        <v>370</v>
      </c>
      <c r="J758" s="257">
        <f t="shared" si="94"/>
        <v>4375.278893351182</v>
      </c>
    </row>
    <row r="759" spans="1:10">
      <c r="A759" s="1314" t="s">
        <v>4758</v>
      </c>
      <c r="B759" s="303" t="s">
        <v>2303</v>
      </c>
      <c r="C759" s="258">
        <v>45000</v>
      </c>
      <c r="D759" s="258">
        <v>35000</v>
      </c>
      <c r="E759" s="258">
        <v>25000</v>
      </c>
      <c r="F759" s="433">
        <f t="shared" si="92"/>
        <v>105000</v>
      </c>
      <c r="G759" s="433">
        <f t="shared" si="91"/>
        <v>702.81124497991971</v>
      </c>
      <c r="H759" s="257">
        <f t="shared" si="93"/>
        <v>11.713520749665328</v>
      </c>
      <c r="I759" s="259">
        <f>'норма времени'!D763</f>
        <v>170</v>
      </c>
      <c r="J759" s="257">
        <f t="shared" si="94"/>
        <v>1991.2985274431057</v>
      </c>
    </row>
    <row r="760" spans="1:10">
      <c r="A760" s="1314" t="s">
        <v>4759</v>
      </c>
      <c r="B760" s="303" t="s">
        <v>2304</v>
      </c>
      <c r="C760" s="258">
        <v>81000</v>
      </c>
      <c r="D760" s="258">
        <v>15000</v>
      </c>
      <c r="E760" s="258">
        <v>10000</v>
      </c>
      <c r="F760" s="433">
        <f t="shared" si="92"/>
        <v>106000</v>
      </c>
      <c r="G760" s="433">
        <f t="shared" si="91"/>
        <v>709.50468540829979</v>
      </c>
      <c r="H760" s="257">
        <f t="shared" si="93"/>
        <v>11.82507809013833</v>
      </c>
      <c r="I760" s="259">
        <f>'норма времени'!D764</f>
        <v>150</v>
      </c>
      <c r="J760" s="257">
        <f t="shared" si="94"/>
        <v>1773.7617135207495</v>
      </c>
    </row>
    <row r="761" spans="1:10" ht="25.5" customHeight="1">
      <c r="A761" s="1314" t="s">
        <v>4760</v>
      </c>
      <c r="B761" s="303" t="s">
        <v>2305</v>
      </c>
      <c r="C761" s="258">
        <v>81000</v>
      </c>
      <c r="D761" s="258">
        <v>15000</v>
      </c>
      <c r="E761" s="258">
        <v>10000</v>
      </c>
      <c r="F761" s="433">
        <f t="shared" si="92"/>
        <v>106000</v>
      </c>
      <c r="G761" s="433">
        <f t="shared" si="91"/>
        <v>709.50468540829979</v>
      </c>
      <c r="H761" s="257">
        <f t="shared" si="93"/>
        <v>11.82507809013833</v>
      </c>
      <c r="I761" s="259">
        <f>'норма времени'!D765</f>
        <v>370</v>
      </c>
      <c r="J761" s="257">
        <f t="shared" si="94"/>
        <v>4375.278893351182</v>
      </c>
    </row>
    <row r="762" spans="1:10" ht="26.25" customHeight="1">
      <c r="A762" s="1314" t="s">
        <v>4761</v>
      </c>
      <c r="B762" s="303" t="s">
        <v>2306</v>
      </c>
      <c r="C762" s="258">
        <v>81000</v>
      </c>
      <c r="D762" s="258">
        <v>15000</v>
      </c>
      <c r="E762" s="258">
        <v>10000</v>
      </c>
      <c r="F762" s="433">
        <f t="shared" si="92"/>
        <v>106000</v>
      </c>
      <c r="G762" s="433">
        <f t="shared" si="91"/>
        <v>709.50468540829979</v>
      </c>
      <c r="H762" s="257">
        <f t="shared" si="93"/>
        <v>11.82507809013833</v>
      </c>
      <c r="I762" s="259">
        <f>'норма времени'!D766</f>
        <v>170</v>
      </c>
      <c r="J762" s="257">
        <f t="shared" si="94"/>
        <v>2010.2632753235162</v>
      </c>
    </row>
    <row r="763" spans="1:10" ht="36" customHeight="1">
      <c r="A763" s="1314" t="s">
        <v>4762</v>
      </c>
      <c r="B763" s="303" t="s">
        <v>2307</v>
      </c>
      <c r="C763" s="258">
        <v>25000</v>
      </c>
      <c r="D763" s="258">
        <v>81000</v>
      </c>
      <c r="E763" s="258">
        <v>15000</v>
      </c>
      <c r="F763" s="433">
        <f t="shared" si="92"/>
        <v>121000</v>
      </c>
      <c r="G763" s="433">
        <f t="shared" si="91"/>
        <v>809.90629183400267</v>
      </c>
      <c r="H763" s="257">
        <f t="shared" si="93"/>
        <v>13.498438197233378</v>
      </c>
      <c r="I763" s="259">
        <f>'норма времени'!D767</f>
        <v>170</v>
      </c>
      <c r="J763" s="257">
        <f t="shared" si="94"/>
        <v>2294.7344935296742</v>
      </c>
    </row>
    <row r="764" spans="1:10" ht="30">
      <c r="A764" s="1314" t="s">
        <v>4763</v>
      </c>
      <c r="B764" s="303" t="s">
        <v>2308</v>
      </c>
      <c r="C764" s="258">
        <v>15000</v>
      </c>
      <c r="D764" s="258">
        <v>10000</v>
      </c>
      <c r="E764" s="258">
        <v>5000</v>
      </c>
      <c r="F764" s="433">
        <f t="shared" si="92"/>
        <v>30000</v>
      </c>
      <c r="G764" s="433">
        <f t="shared" si="91"/>
        <v>200.80321285140562</v>
      </c>
      <c r="H764" s="257">
        <f t="shared" si="93"/>
        <v>3.3467202141900936</v>
      </c>
      <c r="I764" s="259">
        <f>'норма времени'!D768</f>
        <v>370</v>
      </c>
      <c r="J764" s="257">
        <f t="shared" si="94"/>
        <v>1238.2864792503347</v>
      </c>
    </row>
    <row r="765" spans="1:10">
      <c r="A765" s="1314" t="s">
        <v>4764</v>
      </c>
      <c r="B765" s="303" t="s">
        <v>2309</v>
      </c>
      <c r="C765" s="258">
        <v>15000</v>
      </c>
      <c r="D765" s="258">
        <v>15000</v>
      </c>
      <c r="E765" s="258">
        <v>10000</v>
      </c>
      <c r="F765" s="433">
        <f t="shared" si="92"/>
        <v>40000</v>
      </c>
      <c r="G765" s="433">
        <f t="shared" si="91"/>
        <v>267.73761713520747</v>
      </c>
      <c r="H765" s="257">
        <f t="shared" si="93"/>
        <v>4.4622936189201248</v>
      </c>
      <c r="I765" s="259">
        <f>'норма времени'!D769</f>
        <v>370</v>
      </c>
      <c r="J765" s="257">
        <f t="shared" si="94"/>
        <v>1651.0486390004462</v>
      </c>
    </row>
    <row r="766" spans="1:10" ht="30">
      <c r="A766" s="1314" t="s">
        <v>4765</v>
      </c>
      <c r="B766" s="303" t="s">
        <v>2310</v>
      </c>
      <c r="C766" s="258">
        <v>81000</v>
      </c>
      <c r="D766" s="258">
        <v>15000</v>
      </c>
      <c r="E766" s="258">
        <v>10000</v>
      </c>
      <c r="F766" s="433">
        <f t="shared" si="92"/>
        <v>106000</v>
      </c>
      <c r="G766" s="433">
        <f t="shared" si="91"/>
        <v>709.50468540829979</v>
      </c>
      <c r="H766" s="257">
        <f t="shared" si="93"/>
        <v>11.82507809013833</v>
      </c>
      <c r="I766" s="259">
        <f>'норма времени'!D770</f>
        <v>370</v>
      </c>
      <c r="J766" s="257">
        <f t="shared" si="94"/>
        <v>4375.278893351182</v>
      </c>
    </row>
    <row r="767" spans="1:10">
      <c r="A767" s="1314" t="s">
        <v>4766</v>
      </c>
      <c r="B767" s="303" t="s">
        <v>2311</v>
      </c>
      <c r="C767" s="258">
        <v>35000</v>
      </c>
      <c r="D767" s="258">
        <v>25000</v>
      </c>
      <c r="E767" s="258">
        <v>15000</v>
      </c>
      <c r="F767" s="433">
        <f t="shared" si="92"/>
        <v>75000</v>
      </c>
      <c r="G767" s="433">
        <f t="shared" si="91"/>
        <v>502.00803212851406</v>
      </c>
      <c r="H767" s="257">
        <f t="shared" si="93"/>
        <v>8.3668005354752335</v>
      </c>
      <c r="I767" s="259">
        <f>'норма времени'!D771</f>
        <v>170</v>
      </c>
      <c r="J767" s="257">
        <f t="shared" si="94"/>
        <v>1422.3560910307897</v>
      </c>
    </row>
    <row r="768" spans="1:10" ht="30">
      <c r="A768" s="1314" t="s">
        <v>4767</v>
      </c>
      <c r="B768" s="303" t="s">
        <v>2312</v>
      </c>
      <c r="C768" s="258">
        <v>15000</v>
      </c>
      <c r="D768" s="258">
        <v>10000</v>
      </c>
      <c r="E768" s="258">
        <v>10000</v>
      </c>
      <c r="F768" s="433">
        <f t="shared" si="92"/>
        <v>35000</v>
      </c>
      <c r="G768" s="433">
        <f t="shared" si="91"/>
        <v>234.27041499330656</v>
      </c>
      <c r="H768" s="257">
        <f t="shared" si="93"/>
        <v>3.9045069165551092</v>
      </c>
      <c r="I768" s="259">
        <f>'норма времени'!D772</f>
        <v>370</v>
      </c>
      <c r="J768" s="257">
        <f t="shared" si="94"/>
        <v>1444.6675591253904</v>
      </c>
    </row>
    <row r="769" spans="1:19">
      <c r="A769" s="1314" t="s">
        <v>4768</v>
      </c>
      <c r="B769" s="303" t="s">
        <v>2313</v>
      </c>
      <c r="C769" s="258">
        <v>15000</v>
      </c>
      <c r="D769" s="258">
        <v>18100</v>
      </c>
      <c r="E769" s="258">
        <v>10000</v>
      </c>
      <c r="F769" s="433">
        <f t="shared" si="92"/>
        <v>43100</v>
      </c>
      <c r="G769" s="433">
        <f t="shared" si="91"/>
        <v>288.48728246318609</v>
      </c>
      <c r="H769" s="257">
        <f t="shared" si="93"/>
        <v>4.8081213743864346</v>
      </c>
      <c r="I769" s="259">
        <f>'норма времени'!D773</f>
        <v>370</v>
      </c>
      <c r="J769" s="257">
        <f t="shared" si="94"/>
        <v>1779.0049085229807</v>
      </c>
    </row>
    <row r="770" spans="1:19" ht="19.5" customHeight="1">
      <c r="A770" s="518" t="s">
        <v>5252</v>
      </c>
      <c r="B770" s="1008" t="s">
        <v>5253</v>
      </c>
      <c r="C770" s="1480">
        <v>90000</v>
      </c>
      <c r="D770" s="1480">
        <v>80000</v>
      </c>
      <c r="E770" s="1480">
        <v>70000</v>
      </c>
      <c r="F770" s="433">
        <f t="shared" si="92"/>
        <v>240000</v>
      </c>
      <c r="G770" s="433">
        <f t="shared" si="91"/>
        <v>1606.4257028112449</v>
      </c>
      <c r="H770" s="257">
        <f t="shared" si="93"/>
        <v>26.773761713520749</v>
      </c>
      <c r="I770" s="259">
        <f>'норма времени'!D774</f>
        <v>340</v>
      </c>
      <c r="J770" s="257">
        <f t="shared" si="94"/>
        <v>9103.0789825970551</v>
      </c>
      <c r="K770" s="197"/>
      <c r="L770" s="197"/>
      <c r="M770" s="197"/>
      <c r="N770" s="197"/>
      <c r="O770" s="197"/>
      <c r="P770" s="197"/>
      <c r="Q770" s="197"/>
      <c r="R770" s="197"/>
      <c r="S770" s="197"/>
    </row>
    <row r="771" spans="1:19">
      <c r="A771" s="160" t="s">
        <v>5303</v>
      </c>
      <c r="B771" s="46" t="s">
        <v>5257</v>
      </c>
      <c r="C771" s="869"/>
      <c r="D771" s="869"/>
      <c r="E771" s="869"/>
      <c r="F771" s="1247"/>
      <c r="G771" s="433">
        <f t="shared" ref="G771:G789" si="95">F771/149.4</f>
        <v>0</v>
      </c>
      <c r="H771" s="1248"/>
      <c r="I771" s="512"/>
      <c r="J771" s="1248"/>
    </row>
    <row r="772" spans="1:19" ht="45">
      <c r="A772" s="711" t="s">
        <v>5285</v>
      </c>
      <c r="B772" s="778" t="s">
        <v>3474</v>
      </c>
      <c r="C772" s="258">
        <v>15000</v>
      </c>
      <c r="D772" s="258">
        <v>15000</v>
      </c>
      <c r="E772" s="258">
        <v>15000</v>
      </c>
      <c r="F772" s="433">
        <f t="shared" ref="F772:F789" si="96">C772+D772+E772</f>
        <v>45000</v>
      </c>
      <c r="G772" s="433">
        <f t="shared" si="95"/>
        <v>301.20481927710841</v>
      </c>
      <c r="H772" s="257">
        <f t="shared" ref="H772:H789" si="97">G772/60</f>
        <v>5.0200803212851399</v>
      </c>
      <c r="I772" s="259">
        <f>'норма времени'!D776</f>
        <v>45</v>
      </c>
      <c r="J772" s="257">
        <f t="shared" ref="J772:J789" si="98">H772*I772</f>
        <v>225.90361445783131</v>
      </c>
    </row>
    <row r="773" spans="1:19" ht="30">
      <c r="A773" s="711" t="s">
        <v>5286</v>
      </c>
      <c r="B773" s="778" t="s">
        <v>3475</v>
      </c>
      <c r="C773" s="258">
        <v>30000</v>
      </c>
      <c r="D773" s="258">
        <v>25000</v>
      </c>
      <c r="E773" s="258">
        <v>30000</v>
      </c>
      <c r="F773" s="433">
        <f t="shared" si="96"/>
        <v>85000</v>
      </c>
      <c r="G773" s="433">
        <f t="shared" si="95"/>
        <v>568.94243641231594</v>
      </c>
      <c r="H773" s="257">
        <f t="shared" si="97"/>
        <v>9.4823739402052656</v>
      </c>
      <c r="I773" s="259">
        <f>'норма времени'!D777</f>
        <v>33</v>
      </c>
      <c r="J773" s="257">
        <f t="shared" si="98"/>
        <v>312.91834002677376</v>
      </c>
    </row>
    <row r="774" spans="1:19" ht="30">
      <c r="A774" s="711" t="s">
        <v>5287</v>
      </c>
      <c r="B774" s="778" t="s">
        <v>3476</v>
      </c>
      <c r="C774" s="258">
        <v>30000</v>
      </c>
      <c r="D774" s="258">
        <v>25000</v>
      </c>
      <c r="E774" s="258">
        <v>30000</v>
      </c>
      <c r="F774" s="433">
        <f t="shared" si="96"/>
        <v>85000</v>
      </c>
      <c r="G774" s="433">
        <f t="shared" si="95"/>
        <v>568.94243641231594</v>
      </c>
      <c r="H774" s="257">
        <f t="shared" si="97"/>
        <v>9.4823739402052656</v>
      </c>
      <c r="I774" s="259">
        <f>'норма времени'!D778</f>
        <v>33</v>
      </c>
      <c r="J774" s="257">
        <f t="shared" si="98"/>
        <v>312.91834002677376</v>
      </c>
    </row>
    <row r="775" spans="1:19" ht="30">
      <c r="A775" s="711" t="s">
        <v>5288</v>
      </c>
      <c r="B775" s="778" t="s">
        <v>3477</v>
      </c>
      <c r="C775" s="258">
        <v>20000</v>
      </c>
      <c r="D775" s="258">
        <v>15500</v>
      </c>
      <c r="E775" s="258">
        <v>15000</v>
      </c>
      <c r="F775" s="433">
        <f t="shared" si="96"/>
        <v>50500</v>
      </c>
      <c r="G775" s="433">
        <f t="shared" si="95"/>
        <v>338.01874163319945</v>
      </c>
      <c r="H775" s="257">
        <f t="shared" si="97"/>
        <v>5.6336456938866579</v>
      </c>
      <c r="I775" s="259">
        <f>'норма времени'!D779</f>
        <v>33</v>
      </c>
      <c r="J775" s="257">
        <f t="shared" si="98"/>
        <v>185.9103078982597</v>
      </c>
    </row>
    <row r="776" spans="1:19">
      <c r="A776" s="711" t="s">
        <v>5289</v>
      </c>
      <c r="B776" s="778" t="s">
        <v>3478</v>
      </c>
      <c r="C776" s="258">
        <v>30000</v>
      </c>
      <c r="D776" s="258">
        <v>25000</v>
      </c>
      <c r="E776" s="258">
        <v>30000</v>
      </c>
      <c r="F776" s="433">
        <f t="shared" si="96"/>
        <v>85000</v>
      </c>
      <c r="G776" s="433">
        <f t="shared" si="95"/>
        <v>568.94243641231594</v>
      </c>
      <c r="H776" s="257">
        <f t="shared" si="97"/>
        <v>9.4823739402052656</v>
      </c>
      <c r="I776" s="259">
        <f>'норма времени'!D780</f>
        <v>15</v>
      </c>
      <c r="J776" s="257">
        <f t="shared" si="98"/>
        <v>142.23560910307899</v>
      </c>
    </row>
    <row r="777" spans="1:19">
      <c r="A777" s="711" t="s">
        <v>5290</v>
      </c>
      <c r="B777" s="778" t="s">
        <v>3479</v>
      </c>
      <c r="C777" s="258">
        <v>25000</v>
      </c>
      <c r="D777" s="258">
        <v>20000</v>
      </c>
      <c r="E777" s="258">
        <v>20000</v>
      </c>
      <c r="F777" s="433">
        <f t="shared" si="96"/>
        <v>65000</v>
      </c>
      <c r="G777" s="433">
        <f t="shared" si="95"/>
        <v>435.07362784471218</v>
      </c>
      <c r="H777" s="257">
        <f t="shared" si="97"/>
        <v>7.2512271307452032</v>
      </c>
      <c r="I777" s="259">
        <f>'норма времени'!D781</f>
        <v>50</v>
      </c>
      <c r="J777" s="257">
        <f t="shared" si="98"/>
        <v>362.56135653726017</v>
      </c>
    </row>
    <row r="778" spans="1:19">
      <c r="A778" s="711" t="s">
        <v>5291</v>
      </c>
      <c r="B778" s="778" t="s">
        <v>3480</v>
      </c>
      <c r="C778" s="258">
        <v>25000</v>
      </c>
      <c r="D778" s="258">
        <v>20000</v>
      </c>
      <c r="E778" s="258">
        <v>20000</v>
      </c>
      <c r="F778" s="433">
        <f t="shared" si="96"/>
        <v>65000</v>
      </c>
      <c r="G778" s="433">
        <f t="shared" si="95"/>
        <v>435.07362784471218</v>
      </c>
      <c r="H778" s="257">
        <f t="shared" si="97"/>
        <v>7.2512271307452032</v>
      </c>
      <c r="I778" s="259">
        <f>'норма времени'!D782</f>
        <v>50</v>
      </c>
      <c r="J778" s="257">
        <f t="shared" si="98"/>
        <v>362.56135653726017</v>
      </c>
    </row>
    <row r="779" spans="1:19">
      <c r="A779" s="711" t="s">
        <v>5292</v>
      </c>
      <c r="B779" s="778" t="s">
        <v>3481</v>
      </c>
      <c r="C779" s="258">
        <v>30000</v>
      </c>
      <c r="D779" s="258">
        <v>25000</v>
      </c>
      <c r="E779" s="258">
        <v>30000</v>
      </c>
      <c r="F779" s="433">
        <f t="shared" si="96"/>
        <v>85000</v>
      </c>
      <c r="G779" s="433">
        <f t="shared" si="95"/>
        <v>568.94243641231594</v>
      </c>
      <c r="H779" s="257">
        <f t="shared" si="97"/>
        <v>9.4823739402052656</v>
      </c>
      <c r="I779" s="259">
        <f>'норма времени'!D783</f>
        <v>50</v>
      </c>
      <c r="J779" s="257">
        <f t="shared" si="98"/>
        <v>474.1186970102633</v>
      </c>
    </row>
    <row r="780" spans="1:19" ht="30">
      <c r="A780" s="711" t="s">
        <v>5293</v>
      </c>
      <c r="B780" s="778" t="s">
        <v>3482</v>
      </c>
      <c r="C780" s="258">
        <v>15000</v>
      </c>
      <c r="D780" s="258">
        <v>10000</v>
      </c>
      <c r="E780" s="258">
        <v>10000</v>
      </c>
      <c r="F780" s="433">
        <f t="shared" si="96"/>
        <v>35000</v>
      </c>
      <c r="G780" s="433">
        <f t="shared" si="95"/>
        <v>234.27041499330656</v>
      </c>
      <c r="H780" s="257">
        <f t="shared" si="97"/>
        <v>3.9045069165551092</v>
      </c>
      <c r="I780" s="259">
        <f>'норма времени'!D784</f>
        <v>35</v>
      </c>
      <c r="J780" s="257">
        <f t="shared" si="98"/>
        <v>136.65774207942883</v>
      </c>
    </row>
    <row r="781" spans="1:19" ht="30">
      <c r="A781" s="711" t="s">
        <v>5294</v>
      </c>
      <c r="B781" s="778" t="s">
        <v>3483</v>
      </c>
      <c r="C781" s="258">
        <v>15000</v>
      </c>
      <c r="D781" s="258">
        <v>10000</v>
      </c>
      <c r="E781" s="258">
        <v>10000</v>
      </c>
      <c r="F781" s="433">
        <f t="shared" si="96"/>
        <v>35000</v>
      </c>
      <c r="G781" s="433">
        <f t="shared" si="95"/>
        <v>234.27041499330656</v>
      </c>
      <c r="H781" s="257">
        <f t="shared" si="97"/>
        <v>3.9045069165551092</v>
      </c>
      <c r="I781" s="259">
        <f>'норма времени'!D785</f>
        <v>35</v>
      </c>
      <c r="J781" s="257">
        <f t="shared" si="98"/>
        <v>136.65774207942883</v>
      </c>
    </row>
    <row r="782" spans="1:19">
      <c r="A782" s="711" t="s">
        <v>5295</v>
      </c>
      <c r="B782" s="778" t="s">
        <v>3484</v>
      </c>
      <c r="C782" s="258">
        <v>15000</v>
      </c>
      <c r="D782" s="258">
        <v>10000</v>
      </c>
      <c r="E782" s="258">
        <v>10000</v>
      </c>
      <c r="F782" s="433">
        <f t="shared" si="96"/>
        <v>35000</v>
      </c>
      <c r="G782" s="433">
        <f t="shared" si="95"/>
        <v>234.27041499330656</v>
      </c>
      <c r="H782" s="257">
        <f t="shared" si="97"/>
        <v>3.9045069165551092</v>
      </c>
      <c r="I782" s="259">
        <f>'норма времени'!D786</f>
        <v>35</v>
      </c>
      <c r="J782" s="257">
        <f t="shared" si="98"/>
        <v>136.65774207942883</v>
      </c>
    </row>
    <row r="783" spans="1:19">
      <c r="A783" s="711" t="s">
        <v>5296</v>
      </c>
      <c r="B783" s="778" t="s">
        <v>3485</v>
      </c>
      <c r="C783" s="258">
        <v>25000</v>
      </c>
      <c r="D783" s="258">
        <v>25000</v>
      </c>
      <c r="E783" s="258">
        <v>25000</v>
      </c>
      <c r="F783" s="433">
        <f t="shared" si="96"/>
        <v>75000</v>
      </c>
      <c r="G783" s="433">
        <f t="shared" si="95"/>
        <v>502.00803212851406</v>
      </c>
      <c r="H783" s="257">
        <f t="shared" si="97"/>
        <v>8.3668005354752335</v>
      </c>
      <c r="I783" s="259">
        <f>'норма времени'!D787</f>
        <v>35</v>
      </c>
      <c r="J783" s="257">
        <f t="shared" si="98"/>
        <v>292.83801874163316</v>
      </c>
    </row>
    <row r="784" spans="1:19">
      <c r="A784" s="711" t="s">
        <v>5297</v>
      </c>
      <c r="B784" s="778" t="s">
        <v>3486</v>
      </c>
      <c r="C784" s="258">
        <v>25000</v>
      </c>
      <c r="D784" s="258">
        <v>25000</v>
      </c>
      <c r="E784" s="258">
        <v>25000</v>
      </c>
      <c r="F784" s="433">
        <f t="shared" si="96"/>
        <v>75000</v>
      </c>
      <c r="G784" s="433">
        <f t="shared" si="95"/>
        <v>502.00803212851406</v>
      </c>
      <c r="H784" s="257">
        <f t="shared" si="97"/>
        <v>8.3668005354752335</v>
      </c>
      <c r="I784" s="259">
        <f>'норма времени'!D788</f>
        <v>50</v>
      </c>
      <c r="J784" s="257">
        <f t="shared" si="98"/>
        <v>418.34002677376168</v>
      </c>
    </row>
    <row r="785" spans="1:19">
      <c r="A785" s="711" t="s">
        <v>5298</v>
      </c>
      <c r="B785" s="829" t="s">
        <v>3487</v>
      </c>
      <c r="C785" s="258">
        <v>25000</v>
      </c>
      <c r="D785" s="258">
        <v>20000</v>
      </c>
      <c r="E785" s="258">
        <v>20000</v>
      </c>
      <c r="F785" s="433">
        <f t="shared" si="96"/>
        <v>65000</v>
      </c>
      <c r="G785" s="433">
        <f t="shared" si="95"/>
        <v>435.07362784471218</v>
      </c>
      <c r="H785" s="257">
        <f t="shared" si="97"/>
        <v>7.2512271307452032</v>
      </c>
      <c r="I785" s="259">
        <f>'норма времени'!D789</f>
        <v>30</v>
      </c>
      <c r="J785" s="257">
        <f t="shared" si="98"/>
        <v>217.53681392235609</v>
      </c>
    </row>
    <row r="786" spans="1:19">
      <c r="A786" s="711" t="s">
        <v>5299</v>
      </c>
      <c r="B786" s="778" t="s">
        <v>3488</v>
      </c>
      <c r="C786" s="258">
        <v>25000</v>
      </c>
      <c r="D786" s="258">
        <v>20000</v>
      </c>
      <c r="E786" s="258">
        <v>20000</v>
      </c>
      <c r="F786" s="433">
        <f t="shared" si="96"/>
        <v>65000</v>
      </c>
      <c r="G786" s="433">
        <f t="shared" si="95"/>
        <v>435.07362784471218</v>
      </c>
      <c r="H786" s="257">
        <f t="shared" si="97"/>
        <v>7.2512271307452032</v>
      </c>
      <c r="I786" s="259">
        <f>'норма времени'!D790</f>
        <v>55</v>
      </c>
      <c r="J786" s="257">
        <f t="shared" si="98"/>
        <v>398.81749219098617</v>
      </c>
    </row>
    <row r="787" spans="1:19">
      <c r="A787" s="711" t="s">
        <v>5300</v>
      </c>
      <c r="B787" s="778" t="s">
        <v>3489</v>
      </c>
      <c r="C787" s="258">
        <v>25000</v>
      </c>
      <c r="D787" s="258">
        <v>20000</v>
      </c>
      <c r="E787" s="258">
        <v>20000</v>
      </c>
      <c r="F787" s="433">
        <f t="shared" si="96"/>
        <v>65000</v>
      </c>
      <c r="G787" s="433">
        <f t="shared" si="95"/>
        <v>435.07362784471218</v>
      </c>
      <c r="H787" s="257">
        <f t="shared" si="97"/>
        <v>7.2512271307452032</v>
      </c>
      <c r="I787" s="259">
        <f>'норма времени'!D791</f>
        <v>50</v>
      </c>
      <c r="J787" s="257">
        <f t="shared" si="98"/>
        <v>362.56135653726017</v>
      </c>
    </row>
    <row r="788" spans="1:19">
      <c r="A788" s="711" t="s">
        <v>5301</v>
      </c>
      <c r="B788" s="754" t="s">
        <v>3490</v>
      </c>
      <c r="C788" s="258">
        <v>5000</v>
      </c>
      <c r="D788" s="258">
        <v>5000</v>
      </c>
      <c r="E788" s="258"/>
      <c r="F788" s="433">
        <f t="shared" si="96"/>
        <v>10000</v>
      </c>
      <c r="G788" s="433">
        <f t="shared" si="95"/>
        <v>66.934404283801868</v>
      </c>
      <c r="H788" s="257">
        <f t="shared" si="97"/>
        <v>1.1155734047300312</v>
      </c>
      <c r="I788" s="259">
        <f>'норма времени'!D792</f>
        <v>25</v>
      </c>
      <c r="J788" s="257">
        <f t="shared" si="98"/>
        <v>27.889335118250781</v>
      </c>
    </row>
    <row r="789" spans="1:19" ht="30">
      <c r="A789" s="711" t="s">
        <v>5302</v>
      </c>
      <c r="B789" s="831" t="s">
        <v>3491</v>
      </c>
      <c r="C789" s="258">
        <v>8000</v>
      </c>
      <c r="D789" s="258">
        <v>4100</v>
      </c>
      <c r="E789" s="258"/>
      <c r="F789" s="433">
        <f t="shared" si="96"/>
        <v>12100</v>
      </c>
      <c r="G789" s="433">
        <f t="shared" si="95"/>
        <v>80.990629183400259</v>
      </c>
      <c r="H789" s="257">
        <f t="shared" si="97"/>
        <v>1.3498438197233376</v>
      </c>
      <c r="I789" s="259">
        <f>'норма времени'!D793</f>
        <v>60</v>
      </c>
      <c r="J789" s="257">
        <f t="shared" si="98"/>
        <v>80.990629183400259</v>
      </c>
    </row>
    <row r="790" spans="1:19" ht="28.5">
      <c r="A790" s="160" t="s">
        <v>16</v>
      </c>
      <c r="B790" s="509" t="s">
        <v>2630</v>
      </c>
      <c r="C790" s="869"/>
      <c r="D790" s="869"/>
      <c r="E790" s="869"/>
      <c r="F790" s="1247"/>
      <c r="G790" s="433">
        <f t="shared" si="91"/>
        <v>0</v>
      </c>
      <c r="H790" s="1248"/>
      <c r="I790" s="512"/>
      <c r="J790" s="1248"/>
    </row>
    <row r="791" spans="1:19" s="196" customFormat="1" ht="57">
      <c r="A791" s="66" t="s">
        <v>2631</v>
      </c>
      <c r="B791" s="284" t="s">
        <v>2632</v>
      </c>
      <c r="C791" s="870"/>
      <c r="D791" s="870"/>
      <c r="E791" s="870"/>
      <c r="F791" s="441"/>
      <c r="G791" s="433">
        <f t="shared" si="91"/>
        <v>0</v>
      </c>
      <c r="H791" s="261"/>
      <c r="I791" s="427"/>
      <c r="J791" s="261"/>
      <c r="K791" s="507"/>
      <c r="L791" s="507"/>
      <c r="M791" s="507"/>
      <c r="N791" s="507"/>
      <c r="O791" s="507"/>
      <c r="P791" s="507"/>
      <c r="Q791" s="507"/>
      <c r="R791" s="507"/>
      <c r="S791" s="507"/>
    </row>
    <row r="792" spans="1:19">
      <c r="A792" s="1314" t="s">
        <v>2633</v>
      </c>
      <c r="B792" s="288" t="s">
        <v>1647</v>
      </c>
      <c r="C792" s="258">
        <v>35000</v>
      </c>
      <c r="D792" s="258">
        <v>25000</v>
      </c>
      <c r="E792" s="258">
        <v>20000</v>
      </c>
      <c r="F792" s="433">
        <f t="shared" ref="F792:F855" si="99">C792+D792+E792</f>
        <v>80000</v>
      </c>
      <c r="G792" s="433">
        <f t="shared" si="91"/>
        <v>535.47523427041494</v>
      </c>
      <c r="H792" s="257">
        <f t="shared" ref="H792:H855" si="100">G792/60</f>
        <v>8.9245872378402495</v>
      </c>
      <c r="I792" s="259">
        <f>'норма времени'!D796</f>
        <v>45</v>
      </c>
      <c r="J792" s="257">
        <f t="shared" ref="J792:J855" si="101">H792*I792</f>
        <v>401.60642570281124</v>
      </c>
    </row>
    <row r="793" spans="1:19">
      <c r="A793" s="1314" t="s">
        <v>2634</v>
      </c>
      <c r="B793" s="288" t="s">
        <v>2635</v>
      </c>
      <c r="C793" s="258">
        <v>50000</v>
      </c>
      <c r="D793" s="258">
        <v>35000</v>
      </c>
      <c r="E793" s="258">
        <v>30000</v>
      </c>
      <c r="F793" s="433">
        <f t="shared" si="99"/>
        <v>115000</v>
      </c>
      <c r="G793" s="433">
        <f t="shared" si="91"/>
        <v>769.74564926372148</v>
      </c>
      <c r="H793" s="257">
        <f t="shared" si="100"/>
        <v>12.829094154395358</v>
      </c>
      <c r="I793" s="259">
        <f>'норма времени'!D797</f>
        <v>45</v>
      </c>
      <c r="J793" s="257">
        <f t="shared" si="101"/>
        <v>577.30923694779108</v>
      </c>
    </row>
    <row r="794" spans="1:19">
      <c r="A794" s="1314" t="s">
        <v>2636</v>
      </c>
      <c r="B794" s="288" t="s">
        <v>2637</v>
      </c>
      <c r="C794" s="258">
        <v>40000</v>
      </c>
      <c r="D794" s="258">
        <v>30000</v>
      </c>
      <c r="E794" s="258">
        <v>30000</v>
      </c>
      <c r="F794" s="433">
        <f t="shared" si="99"/>
        <v>100000</v>
      </c>
      <c r="G794" s="433">
        <f t="shared" si="91"/>
        <v>669.34404283801871</v>
      </c>
      <c r="H794" s="257">
        <f t="shared" si="100"/>
        <v>11.155734047300312</v>
      </c>
      <c r="I794" s="259">
        <f>'норма времени'!D798</f>
        <v>45</v>
      </c>
      <c r="J794" s="257">
        <f t="shared" si="101"/>
        <v>502.00803212851406</v>
      </c>
    </row>
    <row r="795" spans="1:19">
      <c r="A795" s="1314" t="s">
        <v>2638</v>
      </c>
      <c r="B795" s="288" t="s">
        <v>2639</v>
      </c>
      <c r="C795" s="258">
        <v>50000</v>
      </c>
      <c r="D795" s="258">
        <v>35000</v>
      </c>
      <c r="E795" s="258">
        <v>30000</v>
      </c>
      <c r="F795" s="433">
        <f t="shared" si="99"/>
        <v>115000</v>
      </c>
      <c r="G795" s="433">
        <f t="shared" si="91"/>
        <v>769.74564926372148</v>
      </c>
      <c r="H795" s="257">
        <f t="shared" si="100"/>
        <v>12.829094154395358</v>
      </c>
      <c r="I795" s="259">
        <f>'норма времени'!D799</f>
        <v>45</v>
      </c>
      <c r="J795" s="257">
        <f t="shared" si="101"/>
        <v>577.30923694779108</v>
      </c>
    </row>
    <row r="796" spans="1:19">
      <c r="A796" s="1314" t="s">
        <v>2640</v>
      </c>
      <c r="B796" s="288" t="s">
        <v>2641</v>
      </c>
      <c r="C796" s="258">
        <v>50000</v>
      </c>
      <c r="D796" s="258">
        <v>35000</v>
      </c>
      <c r="E796" s="258">
        <v>30000</v>
      </c>
      <c r="F796" s="433">
        <f t="shared" si="99"/>
        <v>115000</v>
      </c>
      <c r="G796" s="433">
        <f t="shared" si="91"/>
        <v>769.74564926372148</v>
      </c>
      <c r="H796" s="257">
        <f t="shared" si="100"/>
        <v>12.829094154395358</v>
      </c>
      <c r="I796" s="259">
        <f>'норма времени'!D800</f>
        <v>45</v>
      </c>
      <c r="J796" s="257">
        <f t="shared" si="101"/>
        <v>577.30923694779108</v>
      </c>
    </row>
    <row r="797" spans="1:19">
      <c r="A797" s="1314" t="s">
        <v>2642</v>
      </c>
      <c r="B797" s="288" t="s">
        <v>2643</v>
      </c>
      <c r="C797" s="258">
        <v>50000</v>
      </c>
      <c r="D797" s="258">
        <v>35000</v>
      </c>
      <c r="E797" s="258">
        <v>30000</v>
      </c>
      <c r="F797" s="433">
        <f t="shared" si="99"/>
        <v>115000</v>
      </c>
      <c r="G797" s="433">
        <f t="shared" si="91"/>
        <v>769.74564926372148</v>
      </c>
      <c r="H797" s="257">
        <f t="shared" si="100"/>
        <v>12.829094154395358</v>
      </c>
      <c r="I797" s="259">
        <f>'норма времени'!D801</f>
        <v>45</v>
      </c>
      <c r="J797" s="257">
        <f t="shared" si="101"/>
        <v>577.30923694779108</v>
      </c>
    </row>
    <row r="798" spans="1:19">
      <c r="A798" s="1314" t="s">
        <v>2644</v>
      </c>
      <c r="B798" s="288" t="s">
        <v>2645</v>
      </c>
      <c r="C798" s="258">
        <v>45000</v>
      </c>
      <c r="D798" s="258">
        <v>30000</v>
      </c>
      <c r="E798" s="258">
        <v>20000</v>
      </c>
      <c r="F798" s="433">
        <f t="shared" si="99"/>
        <v>95000</v>
      </c>
      <c r="G798" s="433">
        <f t="shared" si="91"/>
        <v>635.87684069611782</v>
      </c>
      <c r="H798" s="257">
        <f t="shared" si="100"/>
        <v>10.597947344935298</v>
      </c>
      <c r="I798" s="259">
        <f>'норма времени'!D802</f>
        <v>60</v>
      </c>
      <c r="J798" s="257">
        <f t="shared" si="101"/>
        <v>635.87684069611782</v>
      </c>
    </row>
    <row r="799" spans="1:19">
      <c r="A799" s="1314" t="s">
        <v>2646</v>
      </c>
      <c r="B799" s="288" t="s">
        <v>2647</v>
      </c>
      <c r="C799" s="258">
        <v>25000</v>
      </c>
      <c r="D799" s="258">
        <v>20000</v>
      </c>
      <c r="E799" s="258">
        <v>10000</v>
      </c>
      <c r="F799" s="433">
        <f t="shared" si="99"/>
        <v>55000</v>
      </c>
      <c r="G799" s="433">
        <f t="shared" si="91"/>
        <v>368.1392235609103</v>
      </c>
      <c r="H799" s="257">
        <f t="shared" si="100"/>
        <v>6.135653726015172</v>
      </c>
      <c r="I799" s="259">
        <f>'норма времени'!D803</f>
        <v>120</v>
      </c>
      <c r="J799" s="257">
        <f t="shared" si="101"/>
        <v>736.27844712182059</v>
      </c>
    </row>
    <row r="800" spans="1:19">
      <c r="A800" s="1314" t="s">
        <v>2648</v>
      </c>
      <c r="B800" s="288" t="s">
        <v>2649</v>
      </c>
      <c r="C800" s="258">
        <v>25000</v>
      </c>
      <c r="D800" s="258">
        <v>20000</v>
      </c>
      <c r="E800" s="258">
        <v>10000</v>
      </c>
      <c r="F800" s="433">
        <f t="shared" si="99"/>
        <v>55000</v>
      </c>
      <c r="G800" s="433">
        <f t="shared" si="91"/>
        <v>368.1392235609103</v>
      </c>
      <c r="H800" s="257">
        <f t="shared" si="100"/>
        <v>6.135653726015172</v>
      </c>
      <c r="I800" s="259">
        <f>'норма времени'!D804</f>
        <v>80</v>
      </c>
      <c r="J800" s="257">
        <f t="shared" si="101"/>
        <v>490.85229808121375</v>
      </c>
    </row>
    <row r="801" spans="1:10">
      <c r="A801" s="1314" t="s">
        <v>2650</v>
      </c>
      <c r="B801" s="288" t="s">
        <v>2651</v>
      </c>
      <c r="C801" s="258">
        <v>45000</v>
      </c>
      <c r="D801" s="258">
        <v>30000</v>
      </c>
      <c r="E801" s="258">
        <v>20000</v>
      </c>
      <c r="F801" s="433">
        <f t="shared" si="99"/>
        <v>95000</v>
      </c>
      <c r="G801" s="433">
        <f t="shared" si="91"/>
        <v>635.87684069611782</v>
      </c>
      <c r="H801" s="257">
        <f t="shared" si="100"/>
        <v>10.597947344935298</v>
      </c>
      <c r="I801" s="259">
        <f>'норма времени'!D805</f>
        <v>80</v>
      </c>
      <c r="J801" s="257">
        <f t="shared" si="101"/>
        <v>847.83578759482384</v>
      </c>
    </row>
    <row r="802" spans="1:10">
      <c r="A802" s="1314" t="s">
        <v>2652</v>
      </c>
      <c r="B802" s="288" t="s">
        <v>2653</v>
      </c>
      <c r="C802" s="258">
        <v>35000</v>
      </c>
      <c r="D802" s="258">
        <v>25000</v>
      </c>
      <c r="E802" s="258">
        <v>20000</v>
      </c>
      <c r="F802" s="433">
        <f t="shared" si="99"/>
        <v>80000</v>
      </c>
      <c r="G802" s="433">
        <f t="shared" si="91"/>
        <v>535.47523427041494</v>
      </c>
      <c r="H802" s="257">
        <f t="shared" si="100"/>
        <v>8.9245872378402495</v>
      </c>
      <c r="I802" s="259">
        <f>'норма времени'!D806</f>
        <v>80</v>
      </c>
      <c r="J802" s="257">
        <f t="shared" si="101"/>
        <v>713.96697902721996</v>
      </c>
    </row>
    <row r="803" spans="1:10">
      <c r="A803" s="1314" t="s">
        <v>2654</v>
      </c>
      <c r="B803" s="288" t="s">
        <v>2655</v>
      </c>
      <c r="C803" s="258">
        <v>20000</v>
      </c>
      <c r="D803" s="258">
        <v>20000</v>
      </c>
      <c r="E803" s="258">
        <v>10000</v>
      </c>
      <c r="F803" s="433">
        <f t="shared" si="99"/>
        <v>50000</v>
      </c>
      <c r="G803" s="433">
        <f t="shared" si="91"/>
        <v>334.67202141900935</v>
      </c>
      <c r="H803" s="257">
        <f t="shared" si="100"/>
        <v>5.577867023650156</v>
      </c>
      <c r="I803" s="259">
        <f>'норма времени'!D807</f>
        <v>15</v>
      </c>
      <c r="J803" s="257">
        <f t="shared" si="101"/>
        <v>83.668005354752339</v>
      </c>
    </row>
    <row r="804" spans="1:10">
      <c r="A804" s="1314" t="s">
        <v>2656</v>
      </c>
      <c r="B804" s="288" t="s">
        <v>1485</v>
      </c>
      <c r="C804" s="258">
        <v>10000</v>
      </c>
      <c r="D804" s="258">
        <v>10000</v>
      </c>
      <c r="E804" s="258">
        <v>5000</v>
      </c>
      <c r="F804" s="433">
        <f t="shared" si="99"/>
        <v>25000</v>
      </c>
      <c r="G804" s="433">
        <f t="shared" si="91"/>
        <v>167.33601070950468</v>
      </c>
      <c r="H804" s="257">
        <f t="shared" si="100"/>
        <v>2.788933511825078</v>
      </c>
      <c r="I804" s="259">
        <f>'норма времени'!D808</f>
        <v>80</v>
      </c>
      <c r="J804" s="257">
        <f t="shared" si="101"/>
        <v>223.11468094600625</v>
      </c>
    </row>
    <row r="805" spans="1:10">
      <c r="A805" s="1314" t="s">
        <v>2657</v>
      </c>
      <c r="B805" s="288" t="s">
        <v>2658</v>
      </c>
      <c r="C805" s="258">
        <v>10000</v>
      </c>
      <c r="D805" s="258">
        <v>10000</v>
      </c>
      <c r="E805" s="258">
        <v>5000</v>
      </c>
      <c r="F805" s="433">
        <f t="shared" si="99"/>
        <v>25000</v>
      </c>
      <c r="G805" s="433">
        <f t="shared" si="91"/>
        <v>167.33601070950468</v>
      </c>
      <c r="H805" s="257">
        <f t="shared" si="100"/>
        <v>2.788933511825078</v>
      </c>
      <c r="I805" s="259">
        <f>'норма времени'!D809</f>
        <v>20</v>
      </c>
      <c r="J805" s="257">
        <f t="shared" si="101"/>
        <v>55.778670236501561</v>
      </c>
    </row>
    <row r="806" spans="1:10">
      <c r="A806" s="1314" t="s">
        <v>2659</v>
      </c>
      <c r="B806" s="288" t="s">
        <v>2660</v>
      </c>
      <c r="C806" s="258">
        <v>40000</v>
      </c>
      <c r="D806" s="258">
        <v>30000</v>
      </c>
      <c r="E806" s="258">
        <v>20000</v>
      </c>
      <c r="F806" s="433">
        <f t="shared" si="99"/>
        <v>90000</v>
      </c>
      <c r="G806" s="433">
        <f t="shared" si="91"/>
        <v>602.40963855421683</v>
      </c>
      <c r="H806" s="257">
        <f t="shared" si="100"/>
        <v>10.04016064257028</v>
      </c>
      <c r="I806" s="259">
        <f>'норма времени'!D810</f>
        <v>60</v>
      </c>
      <c r="J806" s="257">
        <f t="shared" si="101"/>
        <v>602.40963855421683</v>
      </c>
    </row>
    <row r="807" spans="1:10">
      <c r="A807" s="1314" t="s">
        <v>2661</v>
      </c>
      <c r="B807" s="288" t="s">
        <v>2662</v>
      </c>
      <c r="C807" s="258">
        <v>10000</v>
      </c>
      <c r="D807" s="258">
        <v>5000</v>
      </c>
      <c r="E807" s="258">
        <v>5000</v>
      </c>
      <c r="F807" s="433">
        <f t="shared" si="99"/>
        <v>20000</v>
      </c>
      <c r="G807" s="433">
        <f t="shared" si="91"/>
        <v>133.86880856760374</v>
      </c>
      <c r="H807" s="257">
        <f t="shared" si="100"/>
        <v>2.2311468094600624</v>
      </c>
      <c r="I807" s="259">
        <f>'норма времени'!D811</f>
        <v>70</v>
      </c>
      <c r="J807" s="257">
        <f t="shared" si="101"/>
        <v>156.18027666220436</v>
      </c>
    </row>
    <row r="808" spans="1:10">
      <c r="A808" s="1314" t="s">
        <v>2663</v>
      </c>
      <c r="B808" s="288" t="s">
        <v>2664</v>
      </c>
      <c r="C808" s="258">
        <v>20000</v>
      </c>
      <c r="D808" s="258">
        <v>15000</v>
      </c>
      <c r="E808" s="258">
        <v>10000</v>
      </c>
      <c r="F808" s="433">
        <f t="shared" si="99"/>
        <v>45000</v>
      </c>
      <c r="G808" s="433">
        <f t="shared" si="91"/>
        <v>301.20481927710841</v>
      </c>
      <c r="H808" s="257">
        <f t="shared" si="100"/>
        <v>5.0200803212851399</v>
      </c>
      <c r="I808" s="259">
        <f>'норма времени'!D812</f>
        <v>40</v>
      </c>
      <c r="J808" s="257">
        <f t="shared" si="101"/>
        <v>200.80321285140559</v>
      </c>
    </row>
    <row r="809" spans="1:10">
      <c r="A809" s="1314" t="s">
        <v>2665</v>
      </c>
      <c r="B809" s="288" t="s">
        <v>2666</v>
      </c>
      <c r="C809" s="258">
        <v>20000</v>
      </c>
      <c r="D809" s="258">
        <v>20000</v>
      </c>
      <c r="E809" s="258">
        <v>10000</v>
      </c>
      <c r="F809" s="433">
        <f t="shared" si="99"/>
        <v>50000</v>
      </c>
      <c r="G809" s="433">
        <f t="shared" si="91"/>
        <v>334.67202141900935</v>
      </c>
      <c r="H809" s="257">
        <f t="shared" si="100"/>
        <v>5.577867023650156</v>
      </c>
      <c r="I809" s="259">
        <f>'норма времени'!D813</f>
        <v>20</v>
      </c>
      <c r="J809" s="257">
        <f t="shared" si="101"/>
        <v>111.55734047300312</v>
      </c>
    </row>
    <row r="810" spans="1:10">
      <c r="A810" s="1314" t="s">
        <v>2667</v>
      </c>
      <c r="B810" s="288" t="s">
        <v>1255</v>
      </c>
      <c r="C810" s="258">
        <v>35000</v>
      </c>
      <c r="D810" s="258">
        <v>25000</v>
      </c>
      <c r="E810" s="258">
        <v>15000</v>
      </c>
      <c r="F810" s="433">
        <f t="shared" si="99"/>
        <v>75000</v>
      </c>
      <c r="G810" s="433">
        <f t="shared" si="91"/>
        <v>502.00803212851406</v>
      </c>
      <c r="H810" s="257">
        <f t="shared" si="100"/>
        <v>8.3668005354752335</v>
      </c>
      <c r="I810" s="259">
        <f>'норма времени'!D814</f>
        <v>80</v>
      </c>
      <c r="J810" s="257">
        <f t="shared" si="101"/>
        <v>669.34404283801871</v>
      </c>
    </row>
    <row r="811" spans="1:10">
      <c r="A811" s="1314" t="s">
        <v>2668</v>
      </c>
      <c r="B811" s="288" t="s">
        <v>2669</v>
      </c>
      <c r="C811" s="258">
        <v>25000</v>
      </c>
      <c r="D811" s="258">
        <v>15000</v>
      </c>
      <c r="E811" s="258">
        <v>15000</v>
      </c>
      <c r="F811" s="433">
        <f t="shared" si="99"/>
        <v>55000</v>
      </c>
      <c r="G811" s="433">
        <f t="shared" ref="G811:G874" si="102">F811/149.4</f>
        <v>368.1392235609103</v>
      </c>
      <c r="H811" s="257">
        <f t="shared" si="100"/>
        <v>6.135653726015172</v>
      </c>
      <c r="I811" s="259">
        <f>'норма времени'!D815</f>
        <v>80</v>
      </c>
      <c r="J811" s="257">
        <f t="shared" si="101"/>
        <v>490.85229808121375</v>
      </c>
    </row>
    <row r="812" spans="1:10">
      <c r="A812" s="1314" t="s">
        <v>2670</v>
      </c>
      <c r="B812" s="288" t="s">
        <v>2671</v>
      </c>
      <c r="C812" s="258">
        <v>25000</v>
      </c>
      <c r="D812" s="258">
        <v>15000</v>
      </c>
      <c r="E812" s="258">
        <v>15000</v>
      </c>
      <c r="F812" s="433">
        <f t="shared" si="99"/>
        <v>55000</v>
      </c>
      <c r="G812" s="433">
        <f t="shared" si="102"/>
        <v>368.1392235609103</v>
      </c>
      <c r="H812" s="257">
        <f t="shared" si="100"/>
        <v>6.135653726015172</v>
      </c>
      <c r="I812" s="259">
        <f>'норма времени'!D816</f>
        <v>80</v>
      </c>
      <c r="J812" s="257">
        <f t="shared" si="101"/>
        <v>490.85229808121375</v>
      </c>
    </row>
    <row r="813" spans="1:10">
      <c r="A813" s="1314" t="s">
        <v>2672</v>
      </c>
      <c r="B813" s="288" t="s">
        <v>2673</v>
      </c>
      <c r="C813" s="258">
        <v>15000</v>
      </c>
      <c r="D813" s="258">
        <v>10000</v>
      </c>
      <c r="E813" s="258">
        <v>10000</v>
      </c>
      <c r="F813" s="433">
        <f t="shared" si="99"/>
        <v>35000</v>
      </c>
      <c r="G813" s="433">
        <f t="shared" si="102"/>
        <v>234.27041499330656</v>
      </c>
      <c r="H813" s="257">
        <f t="shared" si="100"/>
        <v>3.9045069165551092</v>
      </c>
      <c r="I813" s="259">
        <f>'норма времени'!D817</f>
        <v>60</v>
      </c>
      <c r="J813" s="257">
        <f t="shared" si="101"/>
        <v>234.27041499330656</v>
      </c>
    </row>
    <row r="814" spans="1:10">
      <c r="A814" s="1314" t="s">
        <v>2674</v>
      </c>
      <c r="B814" s="288" t="s">
        <v>2675</v>
      </c>
      <c r="C814" s="258">
        <v>15000</v>
      </c>
      <c r="D814" s="258">
        <v>15000</v>
      </c>
      <c r="E814" s="258">
        <v>10000</v>
      </c>
      <c r="F814" s="433">
        <f t="shared" si="99"/>
        <v>40000</v>
      </c>
      <c r="G814" s="433">
        <f t="shared" si="102"/>
        <v>267.73761713520747</v>
      </c>
      <c r="H814" s="257">
        <f t="shared" si="100"/>
        <v>4.4622936189201248</v>
      </c>
      <c r="I814" s="259">
        <f>'норма времени'!D818</f>
        <v>80</v>
      </c>
      <c r="J814" s="257">
        <f t="shared" si="101"/>
        <v>356.98348951360998</v>
      </c>
    </row>
    <row r="815" spans="1:10">
      <c r="A815" s="1314" t="s">
        <v>2676</v>
      </c>
      <c r="B815" s="288" t="s">
        <v>2677</v>
      </c>
      <c r="C815" s="258">
        <v>30000</v>
      </c>
      <c r="D815" s="258">
        <v>25000</v>
      </c>
      <c r="E815" s="258">
        <v>15000</v>
      </c>
      <c r="F815" s="433">
        <f t="shared" si="99"/>
        <v>70000</v>
      </c>
      <c r="G815" s="433">
        <f t="shared" si="102"/>
        <v>468.54082998661312</v>
      </c>
      <c r="H815" s="257">
        <f t="shared" si="100"/>
        <v>7.8090138331102183</v>
      </c>
      <c r="I815" s="259">
        <f>'норма времени'!D819</f>
        <v>80</v>
      </c>
      <c r="J815" s="257">
        <f t="shared" si="101"/>
        <v>624.72110664881745</v>
      </c>
    </row>
    <row r="816" spans="1:10">
      <c r="A816" s="1314" t="s">
        <v>2678</v>
      </c>
      <c r="B816" s="288" t="s">
        <v>2679</v>
      </c>
      <c r="C816" s="258">
        <v>20000</v>
      </c>
      <c r="D816" s="258">
        <v>15000</v>
      </c>
      <c r="E816" s="258">
        <v>10000</v>
      </c>
      <c r="F816" s="433">
        <f t="shared" si="99"/>
        <v>45000</v>
      </c>
      <c r="G816" s="433">
        <f t="shared" si="102"/>
        <v>301.20481927710841</v>
      </c>
      <c r="H816" s="257">
        <f t="shared" si="100"/>
        <v>5.0200803212851399</v>
      </c>
      <c r="I816" s="259">
        <f>'норма времени'!D820</f>
        <v>80</v>
      </c>
      <c r="J816" s="257">
        <f t="shared" si="101"/>
        <v>401.60642570281118</v>
      </c>
    </row>
    <row r="817" spans="1:10">
      <c r="A817" s="1314" t="s">
        <v>2680</v>
      </c>
      <c r="B817" s="288" t="s">
        <v>2681</v>
      </c>
      <c r="C817" s="258">
        <v>15000</v>
      </c>
      <c r="D817" s="258">
        <v>10000</v>
      </c>
      <c r="E817" s="258">
        <v>10000</v>
      </c>
      <c r="F817" s="433">
        <f t="shared" si="99"/>
        <v>35000</v>
      </c>
      <c r="G817" s="433">
        <f t="shared" si="102"/>
        <v>234.27041499330656</v>
      </c>
      <c r="H817" s="257">
        <f t="shared" si="100"/>
        <v>3.9045069165551092</v>
      </c>
      <c r="I817" s="259">
        <f>'норма времени'!D821</f>
        <v>60</v>
      </c>
      <c r="J817" s="257">
        <f t="shared" si="101"/>
        <v>234.27041499330656</v>
      </c>
    </row>
    <row r="818" spans="1:10">
      <c r="A818" s="1314" t="s">
        <v>2682</v>
      </c>
      <c r="B818" s="288" t="s">
        <v>2683</v>
      </c>
      <c r="C818" s="258">
        <v>15000</v>
      </c>
      <c r="D818" s="258">
        <v>10000</v>
      </c>
      <c r="E818" s="258">
        <v>10000</v>
      </c>
      <c r="F818" s="433">
        <f t="shared" si="99"/>
        <v>35000</v>
      </c>
      <c r="G818" s="433">
        <f t="shared" si="102"/>
        <v>234.27041499330656</v>
      </c>
      <c r="H818" s="257">
        <f t="shared" si="100"/>
        <v>3.9045069165551092</v>
      </c>
      <c r="I818" s="259">
        <f>'норма времени'!D822</f>
        <v>80</v>
      </c>
      <c r="J818" s="257">
        <f t="shared" si="101"/>
        <v>312.36055332440873</v>
      </c>
    </row>
    <row r="819" spans="1:10">
      <c r="A819" s="1314" t="s">
        <v>2684</v>
      </c>
      <c r="B819" s="288" t="s">
        <v>2685</v>
      </c>
      <c r="C819" s="258">
        <v>10000</v>
      </c>
      <c r="D819" s="258">
        <v>10000</v>
      </c>
      <c r="E819" s="258">
        <v>10000</v>
      </c>
      <c r="F819" s="433">
        <f t="shared" si="99"/>
        <v>30000</v>
      </c>
      <c r="G819" s="433">
        <f t="shared" si="102"/>
        <v>200.80321285140562</v>
      </c>
      <c r="H819" s="257">
        <f t="shared" si="100"/>
        <v>3.3467202141900936</v>
      </c>
      <c r="I819" s="259">
        <f>'норма времени'!D823</f>
        <v>80</v>
      </c>
      <c r="J819" s="257">
        <f t="shared" si="101"/>
        <v>267.73761713520747</v>
      </c>
    </row>
    <row r="820" spans="1:10">
      <c r="A820" s="1314" t="s">
        <v>2686</v>
      </c>
      <c r="B820" s="288" t="s">
        <v>2687</v>
      </c>
      <c r="C820" s="258">
        <v>10000</v>
      </c>
      <c r="D820" s="258">
        <v>10000</v>
      </c>
      <c r="E820" s="258">
        <v>5000</v>
      </c>
      <c r="F820" s="433">
        <f t="shared" si="99"/>
        <v>25000</v>
      </c>
      <c r="G820" s="433">
        <f t="shared" si="102"/>
        <v>167.33601070950468</v>
      </c>
      <c r="H820" s="257">
        <f t="shared" si="100"/>
        <v>2.788933511825078</v>
      </c>
      <c r="I820" s="259">
        <f>'норма времени'!D824</f>
        <v>80</v>
      </c>
      <c r="J820" s="257">
        <f t="shared" si="101"/>
        <v>223.11468094600625</v>
      </c>
    </row>
    <row r="821" spans="1:10">
      <c r="A821" s="1314" t="s">
        <v>2688</v>
      </c>
      <c r="B821" s="288" t="s">
        <v>2689</v>
      </c>
      <c r="C821" s="258">
        <v>10000</v>
      </c>
      <c r="D821" s="258">
        <v>15000</v>
      </c>
      <c r="E821" s="258">
        <v>5000</v>
      </c>
      <c r="F821" s="433">
        <f t="shared" si="99"/>
        <v>30000</v>
      </c>
      <c r="G821" s="433">
        <f t="shared" si="102"/>
        <v>200.80321285140562</v>
      </c>
      <c r="H821" s="257">
        <f t="shared" si="100"/>
        <v>3.3467202141900936</v>
      </c>
      <c r="I821" s="259">
        <f>'норма времени'!D825</f>
        <v>80</v>
      </c>
      <c r="J821" s="257">
        <f t="shared" si="101"/>
        <v>267.73761713520747</v>
      </c>
    </row>
    <row r="822" spans="1:10">
      <c r="A822" s="1314" t="s">
        <v>2690</v>
      </c>
      <c r="B822" s="288" t="s">
        <v>2691</v>
      </c>
      <c r="C822" s="258">
        <v>10000</v>
      </c>
      <c r="D822" s="258">
        <v>15000</v>
      </c>
      <c r="E822" s="258">
        <v>5000</v>
      </c>
      <c r="F822" s="433">
        <f t="shared" si="99"/>
        <v>30000</v>
      </c>
      <c r="G822" s="433">
        <f t="shared" si="102"/>
        <v>200.80321285140562</v>
      </c>
      <c r="H822" s="257">
        <f t="shared" si="100"/>
        <v>3.3467202141900936</v>
      </c>
      <c r="I822" s="259">
        <f>'норма времени'!D826</f>
        <v>80</v>
      </c>
      <c r="J822" s="257">
        <f t="shared" si="101"/>
        <v>267.73761713520747</v>
      </c>
    </row>
    <row r="823" spans="1:10">
      <c r="A823" s="1314" t="s">
        <v>2692</v>
      </c>
      <c r="B823" s="288" t="s">
        <v>2693</v>
      </c>
      <c r="C823" s="258">
        <v>10000</v>
      </c>
      <c r="D823" s="258">
        <v>15000</v>
      </c>
      <c r="E823" s="258">
        <v>5000</v>
      </c>
      <c r="F823" s="433">
        <f t="shared" si="99"/>
        <v>30000</v>
      </c>
      <c r="G823" s="433">
        <f t="shared" si="102"/>
        <v>200.80321285140562</v>
      </c>
      <c r="H823" s="257">
        <f t="shared" si="100"/>
        <v>3.3467202141900936</v>
      </c>
      <c r="I823" s="259">
        <f>'норма времени'!D827</f>
        <v>80</v>
      </c>
      <c r="J823" s="257">
        <f t="shared" si="101"/>
        <v>267.73761713520747</v>
      </c>
    </row>
    <row r="824" spans="1:10">
      <c r="A824" s="1314" t="s">
        <v>2694</v>
      </c>
      <c r="B824" s="288" t="s">
        <v>2695</v>
      </c>
      <c r="C824" s="258">
        <v>10000</v>
      </c>
      <c r="D824" s="258">
        <v>15000</v>
      </c>
      <c r="E824" s="258">
        <v>5000</v>
      </c>
      <c r="F824" s="433">
        <f t="shared" si="99"/>
        <v>30000</v>
      </c>
      <c r="G824" s="433">
        <f t="shared" si="102"/>
        <v>200.80321285140562</v>
      </c>
      <c r="H824" s="257">
        <f t="shared" si="100"/>
        <v>3.3467202141900936</v>
      </c>
      <c r="I824" s="259">
        <f>'норма времени'!D828</f>
        <v>80</v>
      </c>
      <c r="J824" s="257">
        <f t="shared" si="101"/>
        <v>267.73761713520747</v>
      </c>
    </row>
    <row r="825" spans="1:10">
      <c r="A825" s="1314" t="s">
        <v>2696</v>
      </c>
      <c r="B825" s="288" t="s">
        <v>2697</v>
      </c>
      <c r="C825" s="258">
        <v>40000</v>
      </c>
      <c r="D825" s="258">
        <v>30000</v>
      </c>
      <c r="E825" s="258">
        <v>25000</v>
      </c>
      <c r="F825" s="433">
        <f t="shared" si="99"/>
        <v>95000</v>
      </c>
      <c r="G825" s="433">
        <f t="shared" si="102"/>
        <v>635.87684069611782</v>
      </c>
      <c r="H825" s="257">
        <f t="shared" si="100"/>
        <v>10.597947344935298</v>
      </c>
      <c r="I825" s="259">
        <f>'норма времени'!D829</f>
        <v>80</v>
      </c>
      <c r="J825" s="257">
        <f t="shared" si="101"/>
        <v>847.83578759482384</v>
      </c>
    </row>
    <row r="826" spans="1:10">
      <c r="A826" s="1314" t="s">
        <v>2698</v>
      </c>
      <c r="B826" s="288" t="s">
        <v>2699</v>
      </c>
      <c r="C826" s="258">
        <v>35000</v>
      </c>
      <c r="D826" s="258">
        <v>30000</v>
      </c>
      <c r="E826" s="258">
        <v>20000</v>
      </c>
      <c r="F826" s="433">
        <f t="shared" si="99"/>
        <v>85000</v>
      </c>
      <c r="G826" s="433">
        <f t="shared" si="102"/>
        <v>568.94243641231594</v>
      </c>
      <c r="H826" s="257">
        <f t="shared" si="100"/>
        <v>9.4823739402052656</v>
      </c>
      <c r="I826" s="259">
        <f>'норма времени'!D830</f>
        <v>80</v>
      </c>
      <c r="J826" s="257">
        <f t="shared" si="101"/>
        <v>758.58991521642122</v>
      </c>
    </row>
    <row r="827" spans="1:10">
      <c r="A827" s="1314" t="s">
        <v>2700</v>
      </c>
      <c r="B827" s="288" t="s">
        <v>2701</v>
      </c>
      <c r="C827" s="258">
        <v>35000</v>
      </c>
      <c r="D827" s="258">
        <v>25000</v>
      </c>
      <c r="E827" s="258">
        <v>20000</v>
      </c>
      <c r="F827" s="433">
        <f t="shared" si="99"/>
        <v>80000</v>
      </c>
      <c r="G827" s="433">
        <f t="shared" si="102"/>
        <v>535.47523427041494</v>
      </c>
      <c r="H827" s="257">
        <f t="shared" si="100"/>
        <v>8.9245872378402495</v>
      </c>
      <c r="I827" s="259">
        <f>'норма времени'!D831</f>
        <v>80</v>
      </c>
      <c r="J827" s="257">
        <f t="shared" si="101"/>
        <v>713.96697902721996</v>
      </c>
    </row>
    <row r="828" spans="1:10">
      <c r="A828" s="1314" t="s">
        <v>2702</v>
      </c>
      <c r="B828" s="288" t="s">
        <v>2703</v>
      </c>
      <c r="C828" s="258">
        <v>10000</v>
      </c>
      <c r="D828" s="258">
        <v>10000</v>
      </c>
      <c r="E828" s="258">
        <v>5000</v>
      </c>
      <c r="F828" s="433">
        <f t="shared" si="99"/>
        <v>25000</v>
      </c>
      <c r="G828" s="433">
        <f t="shared" si="102"/>
        <v>167.33601070950468</v>
      </c>
      <c r="H828" s="257">
        <f t="shared" si="100"/>
        <v>2.788933511825078</v>
      </c>
      <c r="I828" s="259">
        <f>'норма времени'!D832</f>
        <v>80</v>
      </c>
      <c r="J828" s="257">
        <f t="shared" si="101"/>
        <v>223.11468094600625</v>
      </c>
    </row>
    <row r="829" spans="1:10">
      <c r="A829" s="1314" t="s">
        <v>2704</v>
      </c>
      <c r="B829" s="288" t="s">
        <v>2705</v>
      </c>
      <c r="C829" s="258">
        <v>10000</v>
      </c>
      <c r="D829" s="258">
        <v>10000</v>
      </c>
      <c r="E829" s="258">
        <v>5000</v>
      </c>
      <c r="F829" s="433">
        <f t="shared" si="99"/>
        <v>25000</v>
      </c>
      <c r="G829" s="433">
        <f t="shared" si="102"/>
        <v>167.33601070950468</v>
      </c>
      <c r="H829" s="257">
        <f t="shared" si="100"/>
        <v>2.788933511825078</v>
      </c>
      <c r="I829" s="259">
        <f>'норма времени'!D833</f>
        <v>80</v>
      </c>
      <c r="J829" s="257">
        <f t="shared" si="101"/>
        <v>223.11468094600625</v>
      </c>
    </row>
    <row r="830" spans="1:10">
      <c r="A830" s="1314" t="s">
        <v>2706</v>
      </c>
      <c r="B830" s="288" t="s">
        <v>2707</v>
      </c>
      <c r="C830" s="258">
        <v>15000</v>
      </c>
      <c r="D830" s="258">
        <v>10000</v>
      </c>
      <c r="E830" s="258">
        <v>5000</v>
      </c>
      <c r="F830" s="433">
        <f t="shared" si="99"/>
        <v>30000</v>
      </c>
      <c r="G830" s="433">
        <f t="shared" si="102"/>
        <v>200.80321285140562</v>
      </c>
      <c r="H830" s="257">
        <f t="shared" si="100"/>
        <v>3.3467202141900936</v>
      </c>
      <c r="I830" s="259">
        <f>'норма времени'!D834</f>
        <v>80</v>
      </c>
      <c r="J830" s="257">
        <f t="shared" si="101"/>
        <v>267.73761713520747</v>
      </c>
    </row>
    <row r="831" spans="1:10">
      <c r="A831" s="1314" t="s">
        <v>2708</v>
      </c>
      <c r="B831" s="288" t="s">
        <v>2709</v>
      </c>
      <c r="C831" s="258">
        <v>15000</v>
      </c>
      <c r="D831" s="258">
        <v>10000</v>
      </c>
      <c r="E831" s="258">
        <v>5000</v>
      </c>
      <c r="F831" s="433">
        <f t="shared" si="99"/>
        <v>30000</v>
      </c>
      <c r="G831" s="433">
        <f t="shared" si="102"/>
        <v>200.80321285140562</v>
      </c>
      <c r="H831" s="257">
        <f t="shared" si="100"/>
        <v>3.3467202141900936</v>
      </c>
      <c r="I831" s="259">
        <f>'норма времени'!D835</f>
        <v>60</v>
      </c>
      <c r="J831" s="257">
        <f t="shared" si="101"/>
        <v>200.80321285140562</v>
      </c>
    </row>
    <row r="832" spans="1:10">
      <c r="A832" s="1314" t="s">
        <v>2710</v>
      </c>
      <c r="B832" s="288" t="s">
        <v>2711</v>
      </c>
      <c r="C832" s="258">
        <v>30000</v>
      </c>
      <c r="D832" s="258">
        <v>20000</v>
      </c>
      <c r="E832" s="258">
        <v>15000</v>
      </c>
      <c r="F832" s="433">
        <f t="shared" si="99"/>
        <v>65000</v>
      </c>
      <c r="G832" s="433">
        <f t="shared" si="102"/>
        <v>435.07362784471218</v>
      </c>
      <c r="H832" s="257">
        <f t="shared" si="100"/>
        <v>7.2512271307452032</v>
      </c>
      <c r="I832" s="259">
        <f>'норма времени'!D836</f>
        <v>80</v>
      </c>
      <c r="J832" s="257">
        <f t="shared" si="101"/>
        <v>580.09817045961631</v>
      </c>
    </row>
    <row r="833" spans="1:19">
      <c r="A833" s="1314" t="s">
        <v>2712</v>
      </c>
      <c r="B833" s="288" t="s">
        <v>2713</v>
      </c>
      <c r="C833" s="258">
        <v>10000</v>
      </c>
      <c r="D833" s="258">
        <v>10000</v>
      </c>
      <c r="E833" s="258">
        <v>5000</v>
      </c>
      <c r="F833" s="433">
        <f t="shared" si="99"/>
        <v>25000</v>
      </c>
      <c r="G833" s="433">
        <f t="shared" si="102"/>
        <v>167.33601070950468</v>
      </c>
      <c r="H833" s="257">
        <f t="shared" si="100"/>
        <v>2.788933511825078</v>
      </c>
      <c r="I833" s="259">
        <f>'норма времени'!D837</f>
        <v>60</v>
      </c>
      <c r="J833" s="257">
        <f t="shared" si="101"/>
        <v>167.33601070950468</v>
      </c>
    </row>
    <row r="834" spans="1:19">
      <c r="A834" s="1314" t="s">
        <v>2714</v>
      </c>
      <c r="B834" s="288" t="s">
        <v>2715</v>
      </c>
      <c r="C834" s="258">
        <v>10000</v>
      </c>
      <c r="D834" s="258">
        <v>10000</v>
      </c>
      <c r="E834" s="258">
        <v>5000</v>
      </c>
      <c r="F834" s="433">
        <f t="shared" si="99"/>
        <v>25000</v>
      </c>
      <c r="G834" s="433">
        <f t="shared" si="102"/>
        <v>167.33601070950468</v>
      </c>
      <c r="H834" s="257">
        <f t="shared" si="100"/>
        <v>2.788933511825078</v>
      </c>
      <c r="I834" s="259">
        <f>'норма времени'!D838</f>
        <v>60</v>
      </c>
      <c r="J834" s="257">
        <f t="shared" si="101"/>
        <v>167.33601070950468</v>
      </c>
    </row>
    <row r="835" spans="1:19">
      <c r="A835" s="1314" t="s">
        <v>2716</v>
      </c>
      <c r="B835" s="288" t="s">
        <v>2717</v>
      </c>
      <c r="C835" s="258">
        <v>10000</v>
      </c>
      <c r="D835" s="258">
        <v>10000</v>
      </c>
      <c r="E835" s="258">
        <v>5000</v>
      </c>
      <c r="F835" s="433">
        <f t="shared" si="99"/>
        <v>25000</v>
      </c>
      <c r="G835" s="433">
        <f t="shared" si="102"/>
        <v>167.33601070950468</v>
      </c>
      <c r="H835" s="257">
        <f t="shared" si="100"/>
        <v>2.788933511825078</v>
      </c>
      <c r="I835" s="259">
        <f>'норма времени'!D839</f>
        <v>80</v>
      </c>
      <c r="J835" s="257">
        <f t="shared" si="101"/>
        <v>223.11468094600625</v>
      </c>
    </row>
    <row r="836" spans="1:19">
      <c r="A836" s="1314" t="s">
        <v>2718</v>
      </c>
      <c r="B836" s="288" t="s">
        <v>2719</v>
      </c>
      <c r="C836" s="258">
        <v>10000</v>
      </c>
      <c r="D836" s="258">
        <v>10000</v>
      </c>
      <c r="E836" s="258">
        <v>5000</v>
      </c>
      <c r="F836" s="433">
        <f t="shared" si="99"/>
        <v>25000</v>
      </c>
      <c r="G836" s="433">
        <f t="shared" si="102"/>
        <v>167.33601070950468</v>
      </c>
      <c r="H836" s="257">
        <f t="shared" si="100"/>
        <v>2.788933511825078</v>
      </c>
      <c r="I836" s="259">
        <f>'норма времени'!D840</f>
        <v>80</v>
      </c>
      <c r="J836" s="257">
        <f t="shared" si="101"/>
        <v>223.11468094600625</v>
      </c>
    </row>
    <row r="837" spans="1:19">
      <c r="A837" s="1314" t="s">
        <v>2720</v>
      </c>
      <c r="B837" s="288" t="s">
        <v>2721</v>
      </c>
      <c r="C837" s="258">
        <v>15000</v>
      </c>
      <c r="D837" s="258">
        <v>10000</v>
      </c>
      <c r="E837" s="258">
        <v>5000</v>
      </c>
      <c r="F837" s="433">
        <f t="shared" si="99"/>
        <v>30000</v>
      </c>
      <c r="G837" s="433">
        <f t="shared" si="102"/>
        <v>200.80321285140562</v>
      </c>
      <c r="H837" s="257">
        <f t="shared" si="100"/>
        <v>3.3467202141900936</v>
      </c>
      <c r="I837" s="259">
        <f>'норма времени'!D841</f>
        <v>80</v>
      </c>
      <c r="J837" s="257">
        <f t="shared" si="101"/>
        <v>267.73761713520747</v>
      </c>
    </row>
    <row r="838" spans="1:19">
      <c r="A838" s="1314" t="s">
        <v>2722</v>
      </c>
      <c r="B838" s="288" t="s">
        <v>2723</v>
      </c>
      <c r="C838" s="258">
        <v>10000</v>
      </c>
      <c r="D838" s="258">
        <v>10000</v>
      </c>
      <c r="E838" s="258">
        <v>5000</v>
      </c>
      <c r="F838" s="433">
        <f t="shared" si="99"/>
        <v>25000</v>
      </c>
      <c r="G838" s="433">
        <f t="shared" si="102"/>
        <v>167.33601070950468</v>
      </c>
      <c r="H838" s="257">
        <f t="shared" si="100"/>
        <v>2.788933511825078</v>
      </c>
      <c r="I838" s="259">
        <f>'норма времени'!D842</f>
        <v>60</v>
      </c>
      <c r="J838" s="257">
        <f t="shared" si="101"/>
        <v>167.33601070950468</v>
      </c>
    </row>
    <row r="839" spans="1:19">
      <c r="A839" s="1314" t="s">
        <v>2724</v>
      </c>
      <c r="B839" s="288" t="s">
        <v>2725</v>
      </c>
      <c r="C839" s="258">
        <v>15000</v>
      </c>
      <c r="D839" s="258">
        <v>15000</v>
      </c>
      <c r="E839" s="258">
        <v>10000</v>
      </c>
      <c r="F839" s="433">
        <f t="shared" si="99"/>
        <v>40000</v>
      </c>
      <c r="G839" s="433">
        <f t="shared" si="102"/>
        <v>267.73761713520747</v>
      </c>
      <c r="H839" s="257">
        <f t="shared" si="100"/>
        <v>4.4622936189201248</v>
      </c>
      <c r="I839" s="259">
        <f>'норма времени'!D843</f>
        <v>100</v>
      </c>
      <c r="J839" s="257">
        <f t="shared" si="101"/>
        <v>446.22936189201249</v>
      </c>
    </row>
    <row r="840" spans="1:19">
      <c r="A840" s="1314" t="s">
        <v>2726</v>
      </c>
      <c r="B840" s="288" t="s">
        <v>2727</v>
      </c>
      <c r="C840" s="258">
        <v>10000</v>
      </c>
      <c r="D840" s="258">
        <v>5000</v>
      </c>
      <c r="E840" s="258">
        <v>5000</v>
      </c>
      <c r="F840" s="433">
        <f t="shared" si="99"/>
        <v>20000</v>
      </c>
      <c r="G840" s="433">
        <f t="shared" si="102"/>
        <v>133.86880856760374</v>
      </c>
      <c r="H840" s="257">
        <f t="shared" si="100"/>
        <v>2.2311468094600624</v>
      </c>
      <c r="I840" s="259">
        <f>'норма времени'!D844</f>
        <v>60</v>
      </c>
      <c r="J840" s="257">
        <f t="shared" si="101"/>
        <v>133.86880856760374</v>
      </c>
    </row>
    <row r="841" spans="1:19" ht="30">
      <c r="A841" s="1314" t="s">
        <v>2728</v>
      </c>
      <c r="B841" s="288" t="s">
        <v>2729</v>
      </c>
      <c r="C841" s="258">
        <v>15000</v>
      </c>
      <c r="D841" s="258">
        <v>10000</v>
      </c>
      <c r="E841" s="258">
        <v>10000</v>
      </c>
      <c r="F841" s="433">
        <f t="shared" si="99"/>
        <v>35000</v>
      </c>
      <c r="G841" s="433">
        <f t="shared" si="102"/>
        <v>234.27041499330656</v>
      </c>
      <c r="H841" s="257">
        <f t="shared" si="100"/>
        <v>3.9045069165551092</v>
      </c>
      <c r="I841" s="259">
        <f>'норма времени'!D845</f>
        <v>80</v>
      </c>
      <c r="J841" s="257">
        <f t="shared" si="101"/>
        <v>312.36055332440873</v>
      </c>
    </row>
    <row r="842" spans="1:19">
      <c r="A842" s="1314" t="s">
        <v>2730</v>
      </c>
      <c r="B842" s="288" t="s">
        <v>2731</v>
      </c>
      <c r="C842" s="258">
        <v>75000</v>
      </c>
      <c r="D842" s="258">
        <v>72000</v>
      </c>
      <c r="E842" s="258">
        <v>65000</v>
      </c>
      <c r="F842" s="433">
        <f t="shared" si="99"/>
        <v>212000</v>
      </c>
      <c r="G842" s="433">
        <f t="shared" si="102"/>
        <v>1419.0093708165996</v>
      </c>
      <c r="H842" s="257">
        <f t="shared" si="100"/>
        <v>23.65015618027666</v>
      </c>
      <c r="I842" s="259">
        <f>'норма времени'!D846</f>
        <v>80</v>
      </c>
      <c r="J842" s="257">
        <f t="shared" si="101"/>
        <v>1892.0124944221329</v>
      </c>
    </row>
    <row r="843" spans="1:19">
      <c r="A843" s="1314" t="s">
        <v>2732</v>
      </c>
      <c r="B843" s="288" t="s">
        <v>2733</v>
      </c>
      <c r="C843" s="258">
        <v>20000</v>
      </c>
      <c r="D843" s="258">
        <v>20000</v>
      </c>
      <c r="E843" s="258">
        <v>20000</v>
      </c>
      <c r="F843" s="433">
        <f t="shared" si="99"/>
        <v>60000</v>
      </c>
      <c r="G843" s="433">
        <f t="shared" si="102"/>
        <v>401.60642570281124</v>
      </c>
      <c r="H843" s="257">
        <f t="shared" si="100"/>
        <v>6.6934404283801872</v>
      </c>
      <c r="I843" s="259">
        <f>'норма времени'!D847</f>
        <v>260</v>
      </c>
      <c r="J843" s="257">
        <f t="shared" si="101"/>
        <v>1740.2945113788487</v>
      </c>
    </row>
    <row r="844" spans="1:19">
      <c r="A844" s="1314" t="s">
        <v>2734</v>
      </c>
      <c r="B844" s="288" t="s">
        <v>2735</v>
      </c>
      <c r="C844" s="258">
        <v>15000</v>
      </c>
      <c r="D844" s="258">
        <v>10000</v>
      </c>
      <c r="E844" s="258">
        <v>5000</v>
      </c>
      <c r="F844" s="433">
        <f t="shared" si="99"/>
        <v>30000</v>
      </c>
      <c r="G844" s="433">
        <f t="shared" si="102"/>
        <v>200.80321285140562</v>
      </c>
      <c r="H844" s="257">
        <f t="shared" si="100"/>
        <v>3.3467202141900936</v>
      </c>
      <c r="I844" s="259">
        <f>'норма времени'!D848</f>
        <v>60</v>
      </c>
      <c r="J844" s="257">
        <f t="shared" si="101"/>
        <v>200.80321285140562</v>
      </c>
    </row>
    <row r="845" spans="1:19" s="196" customFormat="1" ht="23.25" customHeight="1">
      <c r="A845" s="66" t="s">
        <v>2736</v>
      </c>
      <c r="B845" s="284" t="s">
        <v>2737</v>
      </c>
      <c r="C845" s="870"/>
      <c r="D845" s="870"/>
      <c r="E845" s="870"/>
      <c r="F845" s="441"/>
      <c r="G845" s="433">
        <f t="shared" si="102"/>
        <v>0</v>
      </c>
      <c r="H845" s="261"/>
      <c r="I845" s="1451"/>
      <c r="J845" s="261"/>
      <c r="K845" s="507"/>
      <c r="L845" s="507"/>
      <c r="M845" s="507"/>
      <c r="N845" s="507"/>
      <c r="O845" s="507"/>
      <c r="P845" s="507"/>
      <c r="Q845" s="507"/>
      <c r="R845" s="507"/>
      <c r="S845" s="507"/>
    </row>
    <row r="846" spans="1:19" ht="30">
      <c r="A846" s="1314" t="s">
        <v>2738</v>
      </c>
      <c r="B846" s="288" t="s">
        <v>2739</v>
      </c>
      <c r="C846" s="258">
        <v>45000</v>
      </c>
      <c r="D846" s="258">
        <v>40000</v>
      </c>
      <c r="E846" s="258">
        <v>35000</v>
      </c>
      <c r="F846" s="433">
        <f>C846+D846+E846</f>
        <v>120000</v>
      </c>
      <c r="G846" s="433">
        <f t="shared" si="102"/>
        <v>803.21285140562247</v>
      </c>
      <c r="H846" s="257">
        <f t="shared" si="100"/>
        <v>13.386880856760374</v>
      </c>
      <c r="I846" s="259">
        <f>'норма времени'!D850</f>
        <v>40</v>
      </c>
      <c r="J846" s="257">
        <f>H846*I846</f>
        <v>535.47523427041494</v>
      </c>
    </row>
    <row r="847" spans="1:19" ht="36" customHeight="1">
      <c r="A847" s="1314" t="s">
        <v>2740</v>
      </c>
      <c r="B847" s="288" t="s">
        <v>2741</v>
      </c>
      <c r="C847" s="258">
        <v>25000</v>
      </c>
      <c r="D847" s="258">
        <v>20000</v>
      </c>
      <c r="E847" s="258">
        <v>15000</v>
      </c>
      <c r="F847" s="433">
        <f t="shared" si="99"/>
        <v>60000</v>
      </c>
      <c r="G847" s="433">
        <f t="shared" si="102"/>
        <v>401.60642570281124</v>
      </c>
      <c r="H847" s="257">
        <f t="shared" si="100"/>
        <v>6.6934404283801872</v>
      </c>
      <c r="I847" s="259">
        <f>'норма времени'!D851</f>
        <v>45</v>
      </c>
      <c r="J847" s="257">
        <f t="shared" si="101"/>
        <v>301.20481927710841</v>
      </c>
    </row>
    <row r="848" spans="1:19">
      <c r="A848" s="1314" t="s">
        <v>2742</v>
      </c>
      <c r="B848" s="288" t="s">
        <v>2743</v>
      </c>
      <c r="C848" s="258">
        <v>15000</v>
      </c>
      <c r="D848" s="258">
        <v>10000</v>
      </c>
      <c r="E848" s="258">
        <v>5000</v>
      </c>
      <c r="F848" s="433">
        <f t="shared" si="99"/>
        <v>30000</v>
      </c>
      <c r="G848" s="433">
        <f t="shared" si="102"/>
        <v>200.80321285140562</v>
      </c>
      <c r="H848" s="257">
        <f t="shared" si="100"/>
        <v>3.3467202141900936</v>
      </c>
      <c r="I848" s="259">
        <f>'норма времени'!D852</f>
        <v>80</v>
      </c>
      <c r="J848" s="257">
        <f t="shared" si="101"/>
        <v>267.73761713520747</v>
      </c>
    </row>
    <row r="849" spans="1:10">
      <c r="A849" s="1314" t="s">
        <v>2744</v>
      </c>
      <c r="B849" s="288" t="s">
        <v>2669</v>
      </c>
      <c r="C849" s="258">
        <v>25000</v>
      </c>
      <c r="D849" s="258">
        <v>20000</v>
      </c>
      <c r="E849" s="258">
        <v>15000</v>
      </c>
      <c r="F849" s="433">
        <f t="shared" si="99"/>
        <v>60000</v>
      </c>
      <c r="G849" s="433">
        <f t="shared" si="102"/>
        <v>401.60642570281124</v>
      </c>
      <c r="H849" s="257">
        <f t="shared" si="100"/>
        <v>6.6934404283801872</v>
      </c>
      <c r="I849" s="259">
        <f>'норма времени'!D853</f>
        <v>80</v>
      </c>
      <c r="J849" s="257">
        <f t="shared" si="101"/>
        <v>535.47523427041494</v>
      </c>
    </row>
    <row r="850" spans="1:10">
      <c r="A850" s="1314" t="s">
        <v>2745</v>
      </c>
      <c r="B850" s="288" t="s">
        <v>2671</v>
      </c>
      <c r="C850" s="258">
        <v>25000</v>
      </c>
      <c r="D850" s="258">
        <v>20000</v>
      </c>
      <c r="E850" s="258">
        <v>15000</v>
      </c>
      <c r="F850" s="433">
        <f t="shared" si="99"/>
        <v>60000</v>
      </c>
      <c r="G850" s="433">
        <f t="shared" si="102"/>
        <v>401.60642570281124</v>
      </c>
      <c r="H850" s="257">
        <f t="shared" si="100"/>
        <v>6.6934404283801872</v>
      </c>
      <c r="I850" s="259">
        <f>'норма времени'!D854</f>
        <v>80</v>
      </c>
      <c r="J850" s="257">
        <f t="shared" si="101"/>
        <v>535.47523427041494</v>
      </c>
    </row>
    <row r="851" spans="1:10">
      <c r="A851" s="1314" t="s">
        <v>2746</v>
      </c>
      <c r="B851" s="288" t="s">
        <v>2747</v>
      </c>
      <c r="C851" s="258">
        <v>25000</v>
      </c>
      <c r="D851" s="258">
        <v>20000</v>
      </c>
      <c r="E851" s="258">
        <v>15000</v>
      </c>
      <c r="F851" s="433">
        <f t="shared" si="99"/>
        <v>60000</v>
      </c>
      <c r="G851" s="433">
        <f t="shared" si="102"/>
        <v>401.60642570281124</v>
      </c>
      <c r="H851" s="257">
        <f t="shared" si="100"/>
        <v>6.6934404283801872</v>
      </c>
      <c r="I851" s="259">
        <f>'норма времени'!D855</f>
        <v>80</v>
      </c>
      <c r="J851" s="257">
        <f t="shared" si="101"/>
        <v>535.47523427041494</v>
      </c>
    </row>
    <row r="852" spans="1:10">
      <c r="A852" s="1314" t="s">
        <v>2748</v>
      </c>
      <c r="B852" s="288" t="s">
        <v>2749</v>
      </c>
      <c r="C852" s="258">
        <v>25000</v>
      </c>
      <c r="D852" s="258">
        <v>20000</v>
      </c>
      <c r="E852" s="258">
        <v>15000</v>
      </c>
      <c r="F852" s="433">
        <f t="shared" si="99"/>
        <v>60000</v>
      </c>
      <c r="G852" s="433">
        <f t="shared" si="102"/>
        <v>401.60642570281124</v>
      </c>
      <c r="H852" s="257">
        <f t="shared" si="100"/>
        <v>6.6934404283801872</v>
      </c>
      <c r="I852" s="259">
        <f>'норма времени'!D856</f>
        <v>80</v>
      </c>
      <c r="J852" s="257">
        <f t="shared" si="101"/>
        <v>535.47523427041494</v>
      </c>
    </row>
    <row r="853" spans="1:10">
      <c r="A853" s="1314" t="s">
        <v>2750</v>
      </c>
      <c r="B853" s="288" t="s">
        <v>2751</v>
      </c>
      <c r="C853" s="258">
        <v>45000</v>
      </c>
      <c r="D853" s="258">
        <v>40000</v>
      </c>
      <c r="E853" s="258">
        <v>35000</v>
      </c>
      <c r="F853" s="433">
        <f t="shared" si="99"/>
        <v>120000</v>
      </c>
      <c r="G853" s="433">
        <f t="shared" si="102"/>
        <v>803.21285140562247</v>
      </c>
      <c r="H853" s="257">
        <f t="shared" si="100"/>
        <v>13.386880856760374</v>
      </c>
      <c r="I853" s="259">
        <f>'норма времени'!D857</f>
        <v>80</v>
      </c>
      <c r="J853" s="257">
        <f t="shared" si="101"/>
        <v>1070.9504685408299</v>
      </c>
    </row>
    <row r="854" spans="1:10">
      <c r="A854" s="1314" t="s">
        <v>2752</v>
      </c>
      <c r="B854" s="288" t="s">
        <v>2687</v>
      </c>
      <c r="C854" s="258">
        <v>25000</v>
      </c>
      <c r="D854" s="258">
        <v>20000</v>
      </c>
      <c r="E854" s="258">
        <v>15000</v>
      </c>
      <c r="F854" s="433">
        <f t="shared" si="99"/>
        <v>60000</v>
      </c>
      <c r="G854" s="433">
        <f t="shared" si="102"/>
        <v>401.60642570281124</v>
      </c>
      <c r="H854" s="257">
        <f t="shared" si="100"/>
        <v>6.6934404283801872</v>
      </c>
      <c r="I854" s="259">
        <f>'норма времени'!D858</f>
        <v>80</v>
      </c>
      <c r="J854" s="257">
        <f t="shared" si="101"/>
        <v>535.47523427041494</v>
      </c>
    </row>
    <row r="855" spans="1:10">
      <c r="A855" s="1314" t="s">
        <v>2753</v>
      </c>
      <c r="B855" s="288" t="s">
        <v>2677</v>
      </c>
      <c r="C855" s="258">
        <v>15000</v>
      </c>
      <c r="D855" s="258">
        <v>15000</v>
      </c>
      <c r="E855" s="258">
        <v>15000</v>
      </c>
      <c r="F855" s="433">
        <f t="shared" si="99"/>
        <v>45000</v>
      </c>
      <c r="G855" s="433">
        <f t="shared" si="102"/>
        <v>301.20481927710841</v>
      </c>
      <c r="H855" s="257">
        <f t="shared" si="100"/>
        <v>5.0200803212851399</v>
      </c>
      <c r="I855" s="259">
        <f>'норма времени'!D859</f>
        <v>80</v>
      </c>
      <c r="J855" s="257">
        <f t="shared" si="101"/>
        <v>401.60642570281118</v>
      </c>
    </row>
    <row r="856" spans="1:10">
      <c r="A856" s="1314" t="s">
        <v>2754</v>
      </c>
      <c r="B856" s="288" t="s">
        <v>2685</v>
      </c>
      <c r="C856" s="258">
        <v>15000</v>
      </c>
      <c r="D856" s="258">
        <v>15000</v>
      </c>
      <c r="E856" s="258">
        <v>15000</v>
      </c>
      <c r="F856" s="433">
        <f t="shared" ref="F856:F919" si="103">C856+D856+E856</f>
        <v>45000</v>
      </c>
      <c r="G856" s="433">
        <f t="shared" si="102"/>
        <v>301.20481927710841</v>
      </c>
      <c r="H856" s="257">
        <f t="shared" ref="H856:H919" si="104">G856/60</f>
        <v>5.0200803212851399</v>
      </c>
      <c r="I856" s="259">
        <f>'норма времени'!D860</f>
        <v>80</v>
      </c>
      <c r="J856" s="257">
        <f t="shared" ref="J856:J919" si="105">H856*I856</f>
        <v>401.60642570281118</v>
      </c>
    </row>
    <row r="857" spans="1:10">
      <c r="A857" s="1314" t="s">
        <v>2755</v>
      </c>
      <c r="B857" s="288" t="s">
        <v>2679</v>
      </c>
      <c r="C857" s="258">
        <v>25000</v>
      </c>
      <c r="D857" s="258">
        <v>20000</v>
      </c>
      <c r="E857" s="258">
        <v>15000</v>
      </c>
      <c r="F857" s="433">
        <f t="shared" si="103"/>
        <v>60000</v>
      </c>
      <c r="G857" s="433">
        <f t="shared" si="102"/>
        <v>401.60642570281124</v>
      </c>
      <c r="H857" s="257">
        <f t="shared" si="104"/>
        <v>6.6934404283801872</v>
      </c>
      <c r="I857" s="259">
        <f>'норма времени'!D861</f>
        <v>80</v>
      </c>
      <c r="J857" s="257">
        <f t="shared" si="105"/>
        <v>535.47523427041494</v>
      </c>
    </row>
    <row r="858" spans="1:10">
      <c r="A858" s="1314" t="s">
        <v>2756</v>
      </c>
      <c r="B858" s="288" t="s">
        <v>2689</v>
      </c>
      <c r="C858" s="258">
        <v>20000</v>
      </c>
      <c r="D858" s="258">
        <v>15000</v>
      </c>
      <c r="E858" s="258">
        <v>15000</v>
      </c>
      <c r="F858" s="433">
        <f t="shared" si="103"/>
        <v>50000</v>
      </c>
      <c r="G858" s="433">
        <f t="shared" si="102"/>
        <v>334.67202141900935</v>
      </c>
      <c r="H858" s="257">
        <f t="shared" si="104"/>
        <v>5.577867023650156</v>
      </c>
      <c r="I858" s="259">
        <f>'норма времени'!D862</f>
        <v>80</v>
      </c>
      <c r="J858" s="257">
        <f t="shared" si="105"/>
        <v>446.22936189201249</v>
      </c>
    </row>
    <row r="859" spans="1:10">
      <c r="A859" s="1314" t="s">
        <v>2757</v>
      </c>
      <c r="B859" s="288" t="s">
        <v>2691</v>
      </c>
      <c r="C859" s="258">
        <v>20000</v>
      </c>
      <c r="D859" s="258">
        <v>15000</v>
      </c>
      <c r="E859" s="258">
        <v>15000</v>
      </c>
      <c r="F859" s="433">
        <f t="shared" si="103"/>
        <v>50000</v>
      </c>
      <c r="G859" s="433">
        <f t="shared" si="102"/>
        <v>334.67202141900935</v>
      </c>
      <c r="H859" s="257">
        <f t="shared" si="104"/>
        <v>5.577867023650156</v>
      </c>
      <c r="I859" s="259">
        <f>'норма времени'!D863</f>
        <v>80</v>
      </c>
      <c r="J859" s="257">
        <f t="shared" si="105"/>
        <v>446.22936189201249</v>
      </c>
    </row>
    <row r="860" spans="1:10">
      <c r="A860" s="1314" t="s">
        <v>2758</v>
      </c>
      <c r="B860" s="288" t="s">
        <v>2701</v>
      </c>
      <c r="C860" s="258">
        <v>15000</v>
      </c>
      <c r="D860" s="258">
        <v>15000</v>
      </c>
      <c r="E860" s="258">
        <v>15000</v>
      </c>
      <c r="F860" s="433">
        <f t="shared" si="103"/>
        <v>45000</v>
      </c>
      <c r="G860" s="433">
        <f t="shared" si="102"/>
        <v>301.20481927710841</v>
      </c>
      <c r="H860" s="257">
        <f t="shared" si="104"/>
        <v>5.0200803212851399</v>
      </c>
      <c r="I860" s="259">
        <f>'норма времени'!D864</f>
        <v>80</v>
      </c>
      <c r="J860" s="257">
        <f t="shared" si="105"/>
        <v>401.60642570281118</v>
      </c>
    </row>
    <row r="861" spans="1:10">
      <c r="A861" s="1314" t="s">
        <v>2759</v>
      </c>
      <c r="B861" s="288" t="s">
        <v>2703</v>
      </c>
      <c r="C861" s="258">
        <v>10000</v>
      </c>
      <c r="D861" s="258">
        <v>10000</v>
      </c>
      <c r="E861" s="258">
        <v>5000</v>
      </c>
      <c r="F861" s="433">
        <f t="shared" si="103"/>
        <v>25000</v>
      </c>
      <c r="G861" s="433">
        <f t="shared" si="102"/>
        <v>167.33601070950468</v>
      </c>
      <c r="H861" s="257">
        <f t="shared" si="104"/>
        <v>2.788933511825078</v>
      </c>
      <c r="I861" s="259">
        <f>'норма времени'!D865</f>
        <v>80</v>
      </c>
      <c r="J861" s="257">
        <f t="shared" si="105"/>
        <v>223.11468094600625</v>
      </c>
    </row>
    <row r="862" spans="1:10">
      <c r="A862" s="1314" t="s">
        <v>2760</v>
      </c>
      <c r="B862" s="288" t="s">
        <v>2761</v>
      </c>
      <c r="C862" s="258">
        <v>10000</v>
      </c>
      <c r="D862" s="258">
        <v>10000</v>
      </c>
      <c r="E862" s="258">
        <v>5000</v>
      </c>
      <c r="F862" s="433">
        <f t="shared" si="103"/>
        <v>25000</v>
      </c>
      <c r="G862" s="433">
        <f t="shared" si="102"/>
        <v>167.33601070950468</v>
      </c>
      <c r="H862" s="257">
        <f t="shared" si="104"/>
        <v>2.788933511825078</v>
      </c>
      <c r="I862" s="259">
        <f>'норма времени'!D866</f>
        <v>80</v>
      </c>
      <c r="J862" s="257">
        <f t="shared" si="105"/>
        <v>223.11468094600625</v>
      </c>
    </row>
    <row r="863" spans="1:10">
      <c r="A863" s="1314" t="s">
        <v>2762</v>
      </c>
      <c r="B863" s="288" t="s">
        <v>2763</v>
      </c>
      <c r="C863" s="258">
        <v>15000</v>
      </c>
      <c r="D863" s="258">
        <v>10000</v>
      </c>
      <c r="E863" s="258">
        <v>5000</v>
      </c>
      <c r="F863" s="433">
        <f t="shared" si="103"/>
        <v>30000</v>
      </c>
      <c r="G863" s="433">
        <f t="shared" si="102"/>
        <v>200.80321285140562</v>
      </c>
      <c r="H863" s="257">
        <f t="shared" si="104"/>
        <v>3.3467202141900936</v>
      </c>
      <c r="I863" s="259">
        <f>'норма времени'!D867</f>
        <v>80</v>
      </c>
      <c r="J863" s="257">
        <f t="shared" si="105"/>
        <v>267.73761713520747</v>
      </c>
    </row>
    <row r="864" spans="1:10">
      <c r="A864" s="1314" t="s">
        <v>2764</v>
      </c>
      <c r="B864" s="288" t="s">
        <v>2765</v>
      </c>
      <c r="C864" s="258">
        <v>15000</v>
      </c>
      <c r="D864" s="258">
        <v>10000</v>
      </c>
      <c r="E864" s="258">
        <v>5000</v>
      </c>
      <c r="F864" s="433">
        <f t="shared" si="103"/>
        <v>30000</v>
      </c>
      <c r="G864" s="433">
        <f t="shared" si="102"/>
        <v>200.80321285140562</v>
      </c>
      <c r="H864" s="257">
        <f t="shared" si="104"/>
        <v>3.3467202141900936</v>
      </c>
      <c r="I864" s="259">
        <f>'норма времени'!D868</f>
        <v>80</v>
      </c>
      <c r="J864" s="257">
        <f t="shared" si="105"/>
        <v>267.73761713520747</v>
      </c>
    </row>
    <row r="865" spans="1:10">
      <c r="A865" s="1314" t="s">
        <v>2766</v>
      </c>
      <c r="B865" s="288" t="s">
        <v>2767</v>
      </c>
      <c r="C865" s="258">
        <v>15000</v>
      </c>
      <c r="D865" s="258">
        <v>10000</v>
      </c>
      <c r="E865" s="258">
        <v>5000</v>
      </c>
      <c r="F865" s="433">
        <f t="shared" si="103"/>
        <v>30000</v>
      </c>
      <c r="G865" s="433">
        <f t="shared" si="102"/>
        <v>200.80321285140562</v>
      </c>
      <c r="H865" s="257">
        <f t="shared" si="104"/>
        <v>3.3467202141900936</v>
      </c>
      <c r="I865" s="259">
        <f>'норма времени'!D869</f>
        <v>80</v>
      </c>
      <c r="J865" s="257">
        <f t="shared" si="105"/>
        <v>267.73761713520747</v>
      </c>
    </row>
    <row r="866" spans="1:10">
      <c r="A866" s="1314" t="s">
        <v>2768</v>
      </c>
      <c r="B866" s="288" t="s">
        <v>2658</v>
      </c>
      <c r="C866" s="258">
        <v>15000</v>
      </c>
      <c r="D866" s="258">
        <v>10000</v>
      </c>
      <c r="E866" s="258">
        <v>10000</v>
      </c>
      <c r="F866" s="433">
        <f t="shared" si="103"/>
        <v>35000</v>
      </c>
      <c r="G866" s="433">
        <f t="shared" si="102"/>
        <v>234.27041499330656</v>
      </c>
      <c r="H866" s="257">
        <f t="shared" si="104"/>
        <v>3.9045069165551092</v>
      </c>
      <c r="I866" s="259">
        <f>'норма времени'!D870</f>
        <v>60</v>
      </c>
      <c r="J866" s="257">
        <f t="shared" si="105"/>
        <v>234.27041499330656</v>
      </c>
    </row>
    <row r="867" spans="1:10">
      <c r="A867" s="1314" t="s">
        <v>2769</v>
      </c>
      <c r="B867" s="288" t="s">
        <v>1371</v>
      </c>
      <c r="C867" s="258">
        <v>15000</v>
      </c>
      <c r="D867" s="258">
        <v>10000</v>
      </c>
      <c r="E867" s="258">
        <v>5000</v>
      </c>
      <c r="F867" s="433">
        <f t="shared" si="103"/>
        <v>30000</v>
      </c>
      <c r="G867" s="433">
        <f t="shared" si="102"/>
        <v>200.80321285140562</v>
      </c>
      <c r="H867" s="257">
        <f t="shared" si="104"/>
        <v>3.3467202141900936</v>
      </c>
      <c r="I867" s="259">
        <f>'норма времени'!D871</f>
        <v>80</v>
      </c>
      <c r="J867" s="257">
        <f t="shared" si="105"/>
        <v>267.73761713520747</v>
      </c>
    </row>
    <row r="868" spans="1:10">
      <c r="A868" s="1314" t="s">
        <v>2770</v>
      </c>
      <c r="B868" s="288" t="s">
        <v>2719</v>
      </c>
      <c r="C868" s="258">
        <v>20000</v>
      </c>
      <c r="D868" s="258">
        <v>15000</v>
      </c>
      <c r="E868" s="258">
        <v>10000</v>
      </c>
      <c r="F868" s="433">
        <f t="shared" si="103"/>
        <v>45000</v>
      </c>
      <c r="G868" s="433">
        <f t="shared" si="102"/>
        <v>301.20481927710841</v>
      </c>
      <c r="H868" s="257">
        <f t="shared" si="104"/>
        <v>5.0200803212851399</v>
      </c>
      <c r="I868" s="259">
        <f>'норма времени'!D872</f>
        <v>60</v>
      </c>
      <c r="J868" s="257">
        <f t="shared" si="105"/>
        <v>301.20481927710841</v>
      </c>
    </row>
    <row r="869" spans="1:10">
      <c r="A869" s="1314" t="s">
        <v>2771</v>
      </c>
      <c r="B869" s="288" t="s">
        <v>2721</v>
      </c>
      <c r="C869" s="258">
        <v>15000</v>
      </c>
      <c r="D869" s="258">
        <v>10000</v>
      </c>
      <c r="E869" s="258">
        <v>5000</v>
      </c>
      <c r="F869" s="433">
        <f t="shared" si="103"/>
        <v>30000</v>
      </c>
      <c r="G869" s="433">
        <f t="shared" si="102"/>
        <v>200.80321285140562</v>
      </c>
      <c r="H869" s="257">
        <f t="shared" si="104"/>
        <v>3.3467202141900936</v>
      </c>
      <c r="I869" s="259">
        <f>'норма времени'!D873</f>
        <v>80</v>
      </c>
      <c r="J869" s="257">
        <f t="shared" si="105"/>
        <v>267.73761713520747</v>
      </c>
    </row>
    <row r="870" spans="1:10">
      <c r="A870" s="1314" t="s">
        <v>2772</v>
      </c>
      <c r="B870" s="288" t="s">
        <v>2723</v>
      </c>
      <c r="C870" s="258">
        <v>15000</v>
      </c>
      <c r="D870" s="258">
        <v>10000</v>
      </c>
      <c r="E870" s="258">
        <v>10000</v>
      </c>
      <c r="F870" s="433">
        <f t="shared" si="103"/>
        <v>35000</v>
      </c>
      <c r="G870" s="433">
        <f t="shared" si="102"/>
        <v>234.27041499330656</v>
      </c>
      <c r="H870" s="257">
        <f t="shared" si="104"/>
        <v>3.9045069165551092</v>
      </c>
      <c r="I870" s="259">
        <f>'норма времени'!D874</f>
        <v>60</v>
      </c>
      <c r="J870" s="257">
        <f t="shared" si="105"/>
        <v>234.27041499330656</v>
      </c>
    </row>
    <row r="871" spans="1:10" ht="30">
      <c r="A871" s="1314" t="s">
        <v>2773</v>
      </c>
      <c r="B871" s="288" t="s">
        <v>2729</v>
      </c>
      <c r="C871" s="258">
        <v>25000</v>
      </c>
      <c r="D871" s="258">
        <v>15000</v>
      </c>
      <c r="E871" s="258">
        <v>10000</v>
      </c>
      <c r="F871" s="433">
        <f t="shared" si="103"/>
        <v>50000</v>
      </c>
      <c r="G871" s="433">
        <f t="shared" si="102"/>
        <v>334.67202141900935</v>
      </c>
      <c r="H871" s="257">
        <f t="shared" si="104"/>
        <v>5.577867023650156</v>
      </c>
      <c r="I871" s="259">
        <f>'норма времени'!D875</f>
        <v>80</v>
      </c>
      <c r="J871" s="257">
        <f t="shared" si="105"/>
        <v>446.22936189201249</v>
      </c>
    </row>
    <row r="872" spans="1:10">
      <c r="A872" s="1314" t="s">
        <v>2774</v>
      </c>
      <c r="B872" s="288" t="s">
        <v>2775</v>
      </c>
      <c r="C872" s="258">
        <v>15000</v>
      </c>
      <c r="D872" s="258">
        <v>10000</v>
      </c>
      <c r="E872" s="258">
        <v>5000</v>
      </c>
      <c r="F872" s="433">
        <f t="shared" si="103"/>
        <v>30000</v>
      </c>
      <c r="G872" s="433">
        <f t="shared" si="102"/>
        <v>200.80321285140562</v>
      </c>
      <c r="H872" s="257">
        <f t="shared" si="104"/>
        <v>3.3467202141900936</v>
      </c>
      <c r="I872" s="259">
        <f>'норма времени'!D876</f>
        <v>110</v>
      </c>
      <c r="J872" s="257">
        <f t="shared" si="105"/>
        <v>368.1392235609103</v>
      </c>
    </row>
    <row r="873" spans="1:10">
      <c r="A873" s="1314" t="s">
        <v>2776</v>
      </c>
      <c r="B873" s="288" t="s">
        <v>2777</v>
      </c>
      <c r="C873" s="258">
        <v>15000</v>
      </c>
      <c r="D873" s="258">
        <v>10000</v>
      </c>
      <c r="E873" s="258">
        <v>10000</v>
      </c>
      <c r="F873" s="433">
        <f t="shared" si="103"/>
        <v>35000</v>
      </c>
      <c r="G873" s="433">
        <f t="shared" si="102"/>
        <v>234.27041499330656</v>
      </c>
      <c r="H873" s="257">
        <f t="shared" si="104"/>
        <v>3.9045069165551092</v>
      </c>
      <c r="I873" s="259">
        <f>'норма времени'!D877</f>
        <v>80</v>
      </c>
      <c r="J873" s="257">
        <f t="shared" si="105"/>
        <v>312.36055332440873</v>
      </c>
    </row>
    <row r="874" spans="1:10">
      <c r="A874" s="1314" t="s">
        <v>2778</v>
      </c>
      <c r="B874" s="288" t="s">
        <v>2779</v>
      </c>
      <c r="C874" s="258">
        <v>10000</v>
      </c>
      <c r="D874" s="258">
        <v>10000</v>
      </c>
      <c r="E874" s="258">
        <v>5000</v>
      </c>
      <c r="F874" s="433">
        <f t="shared" si="103"/>
        <v>25000</v>
      </c>
      <c r="G874" s="433">
        <f t="shared" si="102"/>
        <v>167.33601070950468</v>
      </c>
      <c r="H874" s="257">
        <f t="shared" si="104"/>
        <v>2.788933511825078</v>
      </c>
      <c r="I874" s="259">
        <f>'норма времени'!D878</f>
        <v>80</v>
      </c>
      <c r="J874" s="257">
        <f t="shared" si="105"/>
        <v>223.11468094600625</v>
      </c>
    </row>
    <row r="875" spans="1:10">
      <c r="A875" s="1314" t="s">
        <v>2780</v>
      </c>
      <c r="B875" s="288" t="s">
        <v>2781</v>
      </c>
      <c r="C875" s="258">
        <v>35000</v>
      </c>
      <c r="D875" s="258">
        <v>30000</v>
      </c>
      <c r="E875" s="258">
        <v>25000</v>
      </c>
      <c r="F875" s="433">
        <f t="shared" si="103"/>
        <v>90000</v>
      </c>
      <c r="G875" s="433">
        <f t="shared" ref="G875:G938" si="106">F875/149.4</f>
        <v>602.40963855421683</v>
      </c>
      <c r="H875" s="257">
        <f t="shared" si="104"/>
        <v>10.04016064257028</v>
      </c>
      <c r="I875" s="259">
        <f>'норма времени'!D879</f>
        <v>80</v>
      </c>
      <c r="J875" s="257">
        <f t="shared" si="105"/>
        <v>803.21285140562236</v>
      </c>
    </row>
    <row r="876" spans="1:10">
      <c r="A876" s="1314" t="s">
        <v>2782</v>
      </c>
      <c r="B876" s="288" t="s">
        <v>2783</v>
      </c>
      <c r="C876" s="258">
        <v>20000</v>
      </c>
      <c r="D876" s="258">
        <v>20000</v>
      </c>
      <c r="E876" s="258">
        <v>15000</v>
      </c>
      <c r="F876" s="433">
        <f t="shared" si="103"/>
        <v>55000</v>
      </c>
      <c r="G876" s="433">
        <f t="shared" si="106"/>
        <v>368.1392235609103</v>
      </c>
      <c r="H876" s="257">
        <f t="shared" si="104"/>
        <v>6.135653726015172</v>
      </c>
      <c r="I876" s="259">
        <f>'норма времени'!D880</f>
        <v>80</v>
      </c>
      <c r="J876" s="257">
        <f t="shared" si="105"/>
        <v>490.85229808121375</v>
      </c>
    </row>
    <row r="877" spans="1:10">
      <c r="A877" s="1314" t="s">
        <v>2784</v>
      </c>
      <c r="B877" s="288" t="s">
        <v>2785</v>
      </c>
      <c r="C877" s="258">
        <v>65000</v>
      </c>
      <c r="D877" s="258">
        <v>55000</v>
      </c>
      <c r="E877" s="258">
        <v>50000</v>
      </c>
      <c r="F877" s="433">
        <f t="shared" si="103"/>
        <v>170000</v>
      </c>
      <c r="G877" s="433">
        <f t="shared" si="106"/>
        <v>1137.8848728246319</v>
      </c>
      <c r="H877" s="257">
        <f t="shared" si="104"/>
        <v>18.964747880410531</v>
      </c>
      <c r="I877" s="259">
        <f>'норма времени'!D881</f>
        <v>100</v>
      </c>
      <c r="J877" s="257">
        <f t="shared" si="105"/>
        <v>1896.4747880410532</v>
      </c>
    </row>
    <row r="878" spans="1:10">
      <c r="A878" s="1314" t="s">
        <v>2786</v>
      </c>
      <c r="B878" s="288" t="s">
        <v>2787</v>
      </c>
      <c r="C878" s="258">
        <v>45000</v>
      </c>
      <c r="D878" s="258">
        <v>40000</v>
      </c>
      <c r="E878" s="258">
        <v>28000</v>
      </c>
      <c r="F878" s="433">
        <f t="shared" si="103"/>
        <v>113000</v>
      </c>
      <c r="G878" s="433">
        <f t="shared" si="106"/>
        <v>756.35876840696119</v>
      </c>
      <c r="H878" s="257">
        <f t="shared" si="104"/>
        <v>12.605979473449354</v>
      </c>
      <c r="I878" s="259">
        <f>'норма времени'!D882</f>
        <v>140</v>
      </c>
      <c r="J878" s="257">
        <f t="shared" si="105"/>
        <v>1764.8371262829096</v>
      </c>
    </row>
    <row r="879" spans="1:10">
      <c r="A879" s="1314" t="s">
        <v>2788</v>
      </c>
      <c r="B879" s="288" t="s">
        <v>2789</v>
      </c>
      <c r="C879" s="258">
        <v>15000</v>
      </c>
      <c r="D879" s="258">
        <v>10000</v>
      </c>
      <c r="E879" s="258">
        <v>5000</v>
      </c>
      <c r="F879" s="433">
        <f t="shared" si="103"/>
        <v>30000</v>
      </c>
      <c r="G879" s="433">
        <f t="shared" si="106"/>
        <v>200.80321285140562</v>
      </c>
      <c r="H879" s="257">
        <f t="shared" si="104"/>
        <v>3.3467202141900936</v>
      </c>
      <c r="I879" s="259">
        <f>'норма времени'!D883</f>
        <v>60</v>
      </c>
      <c r="J879" s="257">
        <f t="shared" si="105"/>
        <v>200.80321285140562</v>
      </c>
    </row>
    <row r="880" spans="1:10">
      <c r="A880" s="1314" t="s">
        <v>2790</v>
      </c>
      <c r="B880" s="288" t="s">
        <v>2791</v>
      </c>
      <c r="C880" s="258">
        <v>12760</v>
      </c>
      <c r="D880" s="258">
        <v>10000</v>
      </c>
      <c r="E880" s="258">
        <v>10000</v>
      </c>
      <c r="F880" s="433">
        <f t="shared" si="103"/>
        <v>32760</v>
      </c>
      <c r="G880" s="433">
        <f t="shared" si="106"/>
        <v>219.27710843373492</v>
      </c>
      <c r="H880" s="257">
        <f t="shared" si="104"/>
        <v>3.654618473895582</v>
      </c>
      <c r="I880" s="259">
        <f>'норма времени'!D884</f>
        <v>740</v>
      </c>
      <c r="J880" s="257">
        <f t="shared" si="105"/>
        <v>2704.4176706827307</v>
      </c>
    </row>
    <row r="881" spans="1:19">
      <c r="A881" s="1314" t="s">
        <v>2792</v>
      </c>
      <c r="B881" s="288" t="s">
        <v>2793</v>
      </c>
      <c r="C881" s="258">
        <v>10000</v>
      </c>
      <c r="D881" s="258">
        <v>7260</v>
      </c>
      <c r="E881" s="258">
        <v>5000</v>
      </c>
      <c r="F881" s="433">
        <f t="shared" si="103"/>
        <v>22260</v>
      </c>
      <c r="G881" s="433">
        <f t="shared" si="106"/>
        <v>148.99598393574297</v>
      </c>
      <c r="H881" s="257">
        <f t="shared" si="104"/>
        <v>2.4832663989290493</v>
      </c>
      <c r="I881" s="259">
        <f>'норма времени'!D885</f>
        <v>740</v>
      </c>
      <c r="J881" s="257">
        <f t="shared" si="105"/>
        <v>1837.6171352074964</v>
      </c>
    </row>
    <row r="882" spans="1:19">
      <c r="A882" s="1314" t="s">
        <v>2794</v>
      </c>
      <c r="B882" s="288" t="s">
        <v>2795</v>
      </c>
      <c r="C882" s="258">
        <v>45000</v>
      </c>
      <c r="D882" s="258">
        <v>34545</v>
      </c>
      <c r="E882" s="258">
        <v>32000</v>
      </c>
      <c r="F882" s="433">
        <f t="shared" si="103"/>
        <v>111545</v>
      </c>
      <c r="G882" s="433">
        <f t="shared" si="106"/>
        <v>746.61981258366802</v>
      </c>
      <c r="H882" s="257">
        <f t="shared" si="104"/>
        <v>12.443663543061133</v>
      </c>
      <c r="I882" s="259">
        <f>'норма времени'!D886</f>
        <v>740</v>
      </c>
      <c r="J882" s="257">
        <f t="shared" si="105"/>
        <v>9208.3110218652382</v>
      </c>
    </row>
    <row r="883" spans="1:19" s="196" customFormat="1" ht="35.25" customHeight="1">
      <c r="A883" s="66" t="s">
        <v>2796</v>
      </c>
      <c r="B883" s="284" t="s">
        <v>2797</v>
      </c>
      <c r="C883" s="870"/>
      <c r="D883" s="870"/>
      <c r="E883" s="870"/>
      <c r="F883" s="441"/>
      <c r="G883" s="433">
        <f t="shared" si="106"/>
        <v>0</v>
      </c>
      <c r="H883" s="261"/>
      <c r="I883" s="1451"/>
      <c r="J883" s="261"/>
      <c r="K883" s="507"/>
      <c r="L883" s="507"/>
      <c r="M883" s="507"/>
      <c r="N883" s="507"/>
      <c r="O883" s="507"/>
      <c r="P883" s="507"/>
      <c r="Q883" s="507"/>
      <c r="R883" s="507"/>
      <c r="S883" s="507"/>
    </row>
    <row r="884" spans="1:19" ht="15.75" customHeight="1">
      <c r="A884" s="1314" t="s">
        <v>2798</v>
      </c>
      <c r="B884" s="288" t="s">
        <v>2799</v>
      </c>
      <c r="C884" s="258">
        <v>10000</v>
      </c>
      <c r="D884" s="258">
        <v>5000</v>
      </c>
      <c r="E884" s="258">
        <v>4000</v>
      </c>
      <c r="F884" s="433">
        <f t="shared" si="103"/>
        <v>19000</v>
      </c>
      <c r="G884" s="433">
        <f t="shared" si="106"/>
        <v>127.17536813922355</v>
      </c>
      <c r="H884" s="257">
        <f t="shared" si="104"/>
        <v>2.1195894689870594</v>
      </c>
      <c r="I884" s="259">
        <f>'норма времени'!D888</f>
        <v>40</v>
      </c>
      <c r="J884" s="257">
        <f t="shared" si="105"/>
        <v>84.783578759482367</v>
      </c>
    </row>
    <row r="885" spans="1:19">
      <c r="A885" s="1314" t="s">
        <v>2800</v>
      </c>
      <c r="B885" s="288" t="s">
        <v>2801</v>
      </c>
      <c r="C885" s="258">
        <v>30000</v>
      </c>
      <c r="D885" s="258">
        <v>30000</v>
      </c>
      <c r="E885" s="258">
        <v>29700</v>
      </c>
      <c r="F885" s="433">
        <f t="shared" si="103"/>
        <v>89700</v>
      </c>
      <c r="G885" s="433">
        <f t="shared" si="106"/>
        <v>600.40160642570277</v>
      </c>
      <c r="H885" s="257">
        <f t="shared" si="104"/>
        <v>10.00669344042838</v>
      </c>
      <c r="I885" s="259">
        <f>'норма времени'!D889</f>
        <v>45</v>
      </c>
      <c r="J885" s="257">
        <f t="shared" si="105"/>
        <v>450.30120481927713</v>
      </c>
    </row>
    <row r="886" spans="1:19">
      <c r="A886" s="1314" t="s">
        <v>2802</v>
      </c>
      <c r="B886" s="288" t="s">
        <v>2803</v>
      </c>
      <c r="C886" s="258">
        <v>45000</v>
      </c>
      <c r="D886" s="258">
        <v>35000</v>
      </c>
      <c r="E886" s="258">
        <v>25000</v>
      </c>
      <c r="F886" s="433">
        <f t="shared" si="103"/>
        <v>105000</v>
      </c>
      <c r="G886" s="433">
        <f t="shared" si="106"/>
        <v>702.81124497991971</v>
      </c>
      <c r="H886" s="257">
        <f t="shared" si="104"/>
        <v>11.713520749665328</v>
      </c>
      <c r="I886" s="259">
        <f>'норма времени'!D890</f>
        <v>45</v>
      </c>
      <c r="J886" s="257">
        <f t="shared" si="105"/>
        <v>527.10843373493981</v>
      </c>
    </row>
    <row r="887" spans="1:19">
      <c r="A887" s="1314" t="s">
        <v>2804</v>
      </c>
      <c r="B887" s="288" t="s">
        <v>2805</v>
      </c>
      <c r="C887" s="258">
        <v>45000</v>
      </c>
      <c r="D887" s="258">
        <v>40000</v>
      </c>
      <c r="E887" s="258">
        <v>35000</v>
      </c>
      <c r="F887" s="433">
        <f t="shared" si="103"/>
        <v>120000</v>
      </c>
      <c r="G887" s="433">
        <f t="shared" si="106"/>
        <v>803.21285140562247</v>
      </c>
      <c r="H887" s="257">
        <f t="shared" si="104"/>
        <v>13.386880856760374</v>
      </c>
      <c r="I887" s="259">
        <f>'норма времени'!D891</f>
        <v>45</v>
      </c>
      <c r="J887" s="257">
        <f t="shared" si="105"/>
        <v>602.40963855421683</v>
      </c>
    </row>
    <row r="888" spans="1:19">
      <c r="A888" s="1314" t="s">
        <v>2806</v>
      </c>
      <c r="B888" s="288" t="s">
        <v>2807</v>
      </c>
      <c r="C888" s="258">
        <v>30000</v>
      </c>
      <c r="D888" s="258">
        <v>20000</v>
      </c>
      <c r="E888" s="258">
        <v>20000</v>
      </c>
      <c r="F888" s="433">
        <f t="shared" si="103"/>
        <v>70000</v>
      </c>
      <c r="G888" s="433">
        <f t="shared" si="106"/>
        <v>468.54082998661312</v>
      </c>
      <c r="H888" s="257">
        <f t="shared" si="104"/>
        <v>7.8090138331102183</v>
      </c>
      <c r="I888" s="259">
        <f>'норма времени'!D892</f>
        <v>60</v>
      </c>
      <c r="J888" s="257">
        <f t="shared" si="105"/>
        <v>468.54082998661312</v>
      </c>
    </row>
    <row r="889" spans="1:19">
      <c r="A889" s="1314" t="s">
        <v>2808</v>
      </c>
      <c r="B889" s="288" t="s">
        <v>2809</v>
      </c>
      <c r="C889" s="258">
        <v>30000</v>
      </c>
      <c r="D889" s="258">
        <v>28000</v>
      </c>
      <c r="E889" s="258">
        <v>20000</v>
      </c>
      <c r="F889" s="433">
        <f t="shared" si="103"/>
        <v>78000</v>
      </c>
      <c r="G889" s="433">
        <f t="shared" si="106"/>
        <v>522.08835341365454</v>
      </c>
      <c r="H889" s="257">
        <f t="shared" si="104"/>
        <v>8.7014725568942417</v>
      </c>
      <c r="I889" s="259">
        <f>'норма времени'!D893</f>
        <v>80</v>
      </c>
      <c r="J889" s="257">
        <f t="shared" si="105"/>
        <v>696.11780455153939</v>
      </c>
    </row>
    <row r="890" spans="1:19">
      <c r="A890" s="1314" t="s">
        <v>2810</v>
      </c>
      <c r="B890" s="288" t="s">
        <v>2811</v>
      </c>
      <c r="C890" s="258">
        <v>25000</v>
      </c>
      <c r="D890" s="258">
        <v>20000</v>
      </c>
      <c r="E890" s="258">
        <v>15000</v>
      </c>
      <c r="F890" s="433">
        <f t="shared" si="103"/>
        <v>60000</v>
      </c>
      <c r="G890" s="433">
        <f t="shared" si="106"/>
        <v>401.60642570281124</v>
      </c>
      <c r="H890" s="257">
        <f t="shared" si="104"/>
        <v>6.6934404283801872</v>
      </c>
      <c r="I890" s="259">
        <f>'норма времени'!D894</f>
        <v>80</v>
      </c>
      <c r="J890" s="257">
        <f t="shared" si="105"/>
        <v>535.47523427041494</v>
      </c>
    </row>
    <row r="891" spans="1:19">
      <c r="A891" s="1314" t="s">
        <v>2812</v>
      </c>
      <c r="B891" s="288" t="s">
        <v>2813</v>
      </c>
      <c r="C891" s="258">
        <v>35000</v>
      </c>
      <c r="D891" s="258">
        <v>30000</v>
      </c>
      <c r="E891" s="258">
        <v>28000</v>
      </c>
      <c r="F891" s="433">
        <f t="shared" si="103"/>
        <v>93000</v>
      </c>
      <c r="G891" s="433">
        <f t="shared" si="106"/>
        <v>622.48995983935743</v>
      </c>
      <c r="H891" s="257">
        <f t="shared" si="104"/>
        <v>10.37483266398929</v>
      </c>
      <c r="I891" s="259">
        <f>'норма времени'!D895</f>
        <v>80</v>
      </c>
      <c r="J891" s="257">
        <f t="shared" si="105"/>
        <v>829.98661311914316</v>
      </c>
    </row>
    <row r="892" spans="1:19">
      <c r="A892" s="1314" t="s">
        <v>2814</v>
      </c>
      <c r="B892" s="288" t="s">
        <v>2815</v>
      </c>
      <c r="C892" s="258">
        <v>35000</v>
      </c>
      <c r="D892" s="258">
        <v>30000</v>
      </c>
      <c r="E892" s="258">
        <v>20000</v>
      </c>
      <c r="F892" s="433">
        <f t="shared" si="103"/>
        <v>85000</v>
      </c>
      <c r="G892" s="433">
        <f t="shared" si="106"/>
        <v>568.94243641231594</v>
      </c>
      <c r="H892" s="257">
        <f t="shared" si="104"/>
        <v>9.4823739402052656</v>
      </c>
      <c r="I892" s="259">
        <f>'норма времени'!D896</f>
        <v>80</v>
      </c>
      <c r="J892" s="257">
        <f>H892*I892</f>
        <v>758.58991521642122</v>
      </c>
    </row>
    <row r="893" spans="1:19">
      <c r="A893" s="1314" t="s">
        <v>2816</v>
      </c>
      <c r="B893" s="288" t="s">
        <v>2655</v>
      </c>
      <c r="C893" s="258">
        <v>45000</v>
      </c>
      <c r="D893" s="258">
        <v>35000</v>
      </c>
      <c r="E893" s="258">
        <v>30000</v>
      </c>
      <c r="F893" s="433">
        <f t="shared" si="103"/>
        <v>110000</v>
      </c>
      <c r="G893" s="433">
        <f t="shared" si="106"/>
        <v>736.27844712182059</v>
      </c>
      <c r="H893" s="257">
        <f t="shared" si="104"/>
        <v>12.271307452030344</v>
      </c>
      <c r="I893" s="259">
        <f>'норма времени'!D897</f>
        <v>80</v>
      </c>
      <c r="J893" s="257">
        <f t="shared" si="105"/>
        <v>981.70459616242749</v>
      </c>
    </row>
    <row r="894" spans="1:19">
      <c r="A894" s="1314" t="s">
        <v>2817</v>
      </c>
      <c r="B894" s="288" t="s">
        <v>1485</v>
      </c>
      <c r="C894" s="258">
        <v>45000</v>
      </c>
      <c r="D894" s="258">
        <v>35000</v>
      </c>
      <c r="E894" s="258">
        <v>30000</v>
      </c>
      <c r="F894" s="433">
        <f t="shared" si="103"/>
        <v>110000</v>
      </c>
      <c r="G894" s="433">
        <f t="shared" si="106"/>
        <v>736.27844712182059</v>
      </c>
      <c r="H894" s="257">
        <f t="shared" si="104"/>
        <v>12.271307452030344</v>
      </c>
      <c r="I894" s="259">
        <f>'норма времени'!D898</f>
        <v>80</v>
      </c>
      <c r="J894" s="257">
        <f t="shared" si="105"/>
        <v>981.70459616242749</v>
      </c>
    </row>
    <row r="895" spans="1:19">
      <c r="A895" s="1314" t="s">
        <v>2818</v>
      </c>
      <c r="B895" s="288" t="s">
        <v>2819</v>
      </c>
      <c r="C895" s="258">
        <v>35000</v>
      </c>
      <c r="D895" s="258">
        <v>25000</v>
      </c>
      <c r="E895" s="258">
        <v>15000</v>
      </c>
      <c r="F895" s="433">
        <f t="shared" si="103"/>
        <v>75000</v>
      </c>
      <c r="G895" s="433">
        <f t="shared" si="106"/>
        <v>502.00803212851406</v>
      </c>
      <c r="H895" s="257">
        <f t="shared" si="104"/>
        <v>8.3668005354752335</v>
      </c>
      <c r="I895" s="259">
        <f>'норма времени'!D899</f>
        <v>80</v>
      </c>
      <c r="J895" s="257">
        <f t="shared" si="105"/>
        <v>669.34404283801871</v>
      </c>
    </row>
    <row r="896" spans="1:19">
      <c r="A896" s="1314" t="s">
        <v>2820</v>
      </c>
      <c r="B896" s="288" t="s">
        <v>2660</v>
      </c>
      <c r="C896" s="258">
        <v>30000</v>
      </c>
      <c r="D896" s="258">
        <v>25000</v>
      </c>
      <c r="E896" s="258">
        <v>15000</v>
      </c>
      <c r="F896" s="433">
        <f t="shared" si="103"/>
        <v>70000</v>
      </c>
      <c r="G896" s="433">
        <f t="shared" si="106"/>
        <v>468.54082998661312</v>
      </c>
      <c r="H896" s="257">
        <f t="shared" si="104"/>
        <v>7.8090138331102183</v>
      </c>
      <c r="I896" s="259">
        <f>'норма времени'!D900</f>
        <v>60</v>
      </c>
      <c r="J896" s="257">
        <f t="shared" si="105"/>
        <v>468.54082998661312</v>
      </c>
    </row>
    <row r="897" spans="1:10">
      <c r="A897" s="1314" t="s">
        <v>2821</v>
      </c>
      <c r="B897" s="288" t="s">
        <v>2662</v>
      </c>
      <c r="C897" s="258">
        <v>45000</v>
      </c>
      <c r="D897" s="258">
        <v>35000</v>
      </c>
      <c r="E897" s="258">
        <v>25000</v>
      </c>
      <c r="F897" s="433">
        <f t="shared" si="103"/>
        <v>105000</v>
      </c>
      <c r="G897" s="433">
        <f t="shared" si="106"/>
        <v>702.81124497991971</v>
      </c>
      <c r="H897" s="257">
        <f t="shared" si="104"/>
        <v>11.713520749665328</v>
      </c>
      <c r="I897" s="259">
        <f>'норма времени'!D901</f>
        <v>80</v>
      </c>
      <c r="J897" s="257">
        <f t="shared" si="105"/>
        <v>937.08165997322624</v>
      </c>
    </row>
    <row r="898" spans="1:10">
      <c r="A898" s="1314" t="s">
        <v>2822</v>
      </c>
      <c r="B898" s="288" t="s">
        <v>2664</v>
      </c>
      <c r="C898" s="258">
        <v>15000</v>
      </c>
      <c r="D898" s="258">
        <v>10000</v>
      </c>
      <c r="E898" s="258">
        <v>5000</v>
      </c>
      <c r="F898" s="433">
        <f t="shared" si="103"/>
        <v>30000</v>
      </c>
      <c r="G898" s="433">
        <f t="shared" si="106"/>
        <v>200.80321285140562</v>
      </c>
      <c r="H898" s="257">
        <f t="shared" si="104"/>
        <v>3.3467202141900936</v>
      </c>
      <c r="I898" s="259">
        <f>'норма времени'!D902</f>
        <v>80</v>
      </c>
      <c r="J898" s="257">
        <f t="shared" si="105"/>
        <v>267.73761713520747</v>
      </c>
    </row>
    <row r="899" spans="1:10">
      <c r="A899" s="1314" t="s">
        <v>2823</v>
      </c>
      <c r="B899" s="288" t="s">
        <v>2669</v>
      </c>
      <c r="C899" s="258">
        <v>45000</v>
      </c>
      <c r="D899" s="258">
        <v>35000</v>
      </c>
      <c r="E899" s="258">
        <v>30000</v>
      </c>
      <c r="F899" s="433">
        <f t="shared" si="103"/>
        <v>110000</v>
      </c>
      <c r="G899" s="433">
        <f t="shared" si="106"/>
        <v>736.27844712182059</v>
      </c>
      <c r="H899" s="257">
        <f t="shared" si="104"/>
        <v>12.271307452030344</v>
      </c>
      <c r="I899" s="259">
        <f>'норма времени'!D903</f>
        <v>80</v>
      </c>
      <c r="J899" s="257">
        <f t="shared" si="105"/>
        <v>981.70459616242749</v>
      </c>
    </row>
    <row r="900" spans="1:10">
      <c r="A900" s="1314" t="s">
        <v>2824</v>
      </c>
      <c r="B900" s="288" t="s">
        <v>2671</v>
      </c>
      <c r="C900" s="258">
        <v>45000</v>
      </c>
      <c r="D900" s="258">
        <v>35000</v>
      </c>
      <c r="E900" s="258">
        <v>30000</v>
      </c>
      <c r="F900" s="433">
        <f t="shared" si="103"/>
        <v>110000</v>
      </c>
      <c r="G900" s="433">
        <f t="shared" si="106"/>
        <v>736.27844712182059</v>
      </c>
      <c r="H900" s="257">
        <f t="shared" si="104"/>
        <v>12.271307452030344</v>
      </c>
      <c r="I900" s="259">
        <f>'норма времени'!D904</f>
        <v>80</v>
      </c>
      <c r="J900" s="257">
        <f t="shared" si="105"/>
        <v>981.70459616242749</v>
      </c>
    </row>
    <row r="901" spans="1:10">
      <c r="A901" s="1314" t="s">
        <v>2825</v>
      </c>
      <c r="B901" s="288" t="s">
        <v>2673</v>
      </c>
      <c r="C901" s="258">
        <v>45000</v>
      </c>
      <c r="D901" s="258">
        <v>40000</v>
      </c>
      <c r="E901" s="258">
        <v>35000</v>
      </c>
      <c r="F901" s="433">
        <f t="shared" si="103"/>
        <v>120000</v>
      </c>
      <c r="G901" s="433">
        <f t="shared" si="106"/>
        <v>803.21285140562247</v>
      </c>
      <c r="H901" s="257">
        <f t="shared" si="104"/>
        <v>13.386880856760374</v>
      </c>
      <c r="I901" s="259">
        <f>'норма времени'!D905</f>
        <v>60</v>
      </c>
      <c r="J901" s="257">
        <f t="shared" si="105"/>
        <v>803.21285140562247</v>
      </c>
    </row>
    <row r="902" spans="1:10">
      <c r="A902" s="1314" t="s">
        <v>2826</v>
      </c>
      <c r="B902" s="288" t="s">
        <v>2827</v>
      </c>
      <c r="C902" s="258">
        <v>20000</v>
      </c>
      <c r="D902" s="258">
        <v>10000</v>
      </c>
      <c r="E902" s="258">
        <v>10000</v>
      </c>
      <c r="F902" s="433">
        <f t="shared" si="103"/>
        <v>40000</v>
      </c>
      <c r="G902" s="433">
        <f t="shared" si="106"/>
        <v>267.73761713520747</v>
      </c>
      <c r="H902" s="257">
        <f t="shared" si="104"/>
        <v>4.4622936189201248</v>
      </c>
      <c r="I902" s="259">
        <f>'норма времени'!D906</f>
        <v>80</v>
      </c>
      <c r="J902" s="257">
        <f t="shared" si="105"/>
        <v>356.98348951360998</v>
      </c>
    </row>
    <row r="903" spans="1:10">
      <c r="A903" s="1314" t="s">
        <v>2828</v>
      </c>
      <c r="B903" s="288" t="s">
        <v>2829</v>
      </c>
      <c r="C903" s="258">
        <v>30000</v>
      </c>
      <c r="D903" s="258">
        <v>25000</v>
      </c>
      <c r="E903" s="258">
        <v>20000</v>
      </c>
      <c r="F903" s="433">
        <f t="shared" si="103"/>
        <v>75000</v>
      </c>
      <c r="G903" s="433">
        <f t="shared" si="106"/>
        <v>502.00803212851406</v>
      </c>
      <c r="H903" s="257">
        <f t="shared" si="104"/>
        <v>8.3668005354752335</v>
      </c>
      <c r="I903" s="259">
        <f>'норма времени'!D907</f>
        <v>60</v>
      </c>
      <c r="J903" s="257">
        <f t="shared" si="105"/>
        <v>502.008032128514</v>
      </c>
    </row>
    <row r="904" spans="1:10">
      <c r="A904" s="1314" t="s">
        <v>2830</v>
      </c>
      <c r="B904" s="288" t="s">
        <v>2677</v>
      </c>
      <c r="C904" s="258">
        <v>30000</v>
      </c>
      <c r="D904" s="258">
        <v>25000</v>
      </c>
      <c r="E904" s="258">
        <v>15000</v>
      </c>
      <c r="F904" s="433">
        <f t="shared" si="103"/>
        <v>70000</v>
      </c>
      <c r="G904" s="433">
        <f t="shared" si="106"/>
        <v>468.54082998661312</v>
      </c>
      <c r="H904" s="257">
        <f t="shared" si="104"/>
        <v>7.8090138331102183</v>
      </c>
      <c r="I904" s="259">
        <f>'норма времени'!D908</f>
        <v>80</v>
      </c>
      <c r="J904" s="257">
        <f t="shared" si="105"/>
        <v>624.72110664881745</v>
      </c>
    </row>
    <row r="905" spans="1:10">
      <c r="A905" s="1314" t="s">
        <v>2831</v>
      </c>
      <c r="B905" s="288" t="s">
        <v>2832</v>
      </c>
      <c r="C905" s="258">
        <v>20000</v>
      </c>
      <c r="D905" s="258">
        <v>15000</v>
      </c>
      <c r="E905" s="258">
        <v>10000</v>
      </c>
      <c r="F905" s="433">
        <f t="shared" si="103"/>
        <v>45000</v>
      </c>
      <c r="G905" s="433">
        <f t="shared" si="106"/>
        <v>301.20481927710841</v>
      </c>
      <c r="H905" s="257">
        <f t="shared" si="104"/>
        <v>5.0200803212851399</v>
      </c>
      <c r="I905" s="259">
        <f>'норма времени'!D909</f>
        <v>80</v>
      </c>
      <c r="J905" s="257">
        <f t="shared" si="105"/>
        <v>401.60642570281118</v>
      </c>
    </row>
    <row r="906" spans="1:10" ht="30">
      <c r="A906" s="1314" t="s">
        <v>2833</v>
      </c>
      <c r="B906" s="288" t="s">
        <v>2729</v>
      </c>
      <c r="C906" s="258">
        <v>10000</v>
      </c>
      <c r="D906" s="258">
        <v>5000</v>
      </c>
      <c r="E906" s="258">
        <v>5000</v>
      </c>
      <c r="F906" s="433">
        <f t="shared" si="103"/>
        <v>20000</v>
      </c>
      <c r="G906" s="433">
        <f t="shared" si="106"/>
        <v>133.86880856760374</v>
      </c>
      <c r="H906" s="257">
        <f t="shared" si="104"/>
        <v>2.2311468094600624</v>
      </c>
      <c r="I906" s="259">
        <f>'норма времени'!D910</f>
        <v>80</v>
      </c>
      <c r="J906" s="257">
        <f t="shared" si="105"/>
        <v>178.49174475680499</v>
      </c>
    </row>
    <row r="907" spans="1:10">
      <c r="A907" s="1314" t="s">
        <v>2834</v>
      </c>
      <c r="B907" s="288" t="s">
        <v>2835</v>
      </c>
      <c r="C907" s="258">
        <v>25000</v>
      </c>
      <c r="D907" s="258">
        <v>20000</v>
      </c>
      <c r="E907" s="258">
        <v>15000</v>
      </c>
      <c r="F907" s="433">
        <f t="shared" si="103"/>
        <v>60000</v>
      </c>
      <c r="G907" s="433">
        <f t="shared" si="106"/>
        <v>401.60642570281124</v>
      </c>
      <c r="H907" s="257">
        <f t="shared" si="104"/>
        <v>6.6934404283801872</v>
      </c>
      <c r="I907" s="259">
        <f>'норма времени'!D911</f>
        <v>60</v>
      </c>
      <c r="J907" s="257">
        <f t="shared" si="105"/>
        <v>401.60642570281124</v>
      </c>
    </row>
    <row r="908" spans="1:10">
      <c r="A908" s="1314" t="s">
        <v>2836</v>
      </c>
      <c r="B908" s="288" t="s">
        <v>2711</v>
      </c>
      <c r="C908" s="258">
        <v>20000</v>
      </c>
      <c r="D908" s="258">
        <v>15000</v>
      </c>
      <c r="E908" s="258">
        <v>10000</v>
      </c>
      <c r="F908" s="433">
        <f t="shared" si="103"/>
        <v>45000</v>
      </c>
      <c r="G908" s="433">
        <f t="shared" si="106"/>
        <v>301.20481927710841</v>
      </c>
      <c r="H908" s="257">
        <f t="shared" si="104"/>
        <v>5.0200803212851399</v>
      </c>
      <c r="I908" s="259">
        <f>'норма времени'!D912</f>
        <v>80</v>
      </c>
      <c r="J908" s="257">
        <f t="shared" si="105"/>
        <v>401.60642570281118</v>
      </c>
    </row>
    <row r="909" spans="1:10">
      <c r="A909" s="1314" t="s">
        <v>2837</v>
      </c>
      <c r="B909" s="288" t="s">
        <v>2838</v>
      </c>
      <c r="C909" s="258">
        <v>20000</v>
      </c>
      <c r="D909" s="258">
        <v>10000</v>
      </c>
      <c r="E909" s="258">
        <v>10000</v>
      </c>
      <c r="F909" s="433">
        <f t="shared" si="103"/>
        <v>40000</v>
      </c>
      <c r="G909" s="433">
        <f t="shared" si="106"/>
        <v>267.73761713520747</v>
      </c>
      <c r="H909" s="257">
        <f t="shared" si="104"/>
        <v>4.4622936189201248</v>
      </c>
      <c r="I909" s="259">
        <f>'норма времени'!D913</f>
        <v>60</v>
      </c>
      <c r="J909" s="257">
        <f t="shared" si="105"/>
        <v>267.73761713520747</v>
      </c>
    </row>
    <row r="910" spans="1:10">
      <c r="A910" s="1314" t="s">
        <v>2839</v>
      </c>
      <c r="B910" s="288" t="s">
        <v>2840</v>
      </c>
      <c r="C910" s="258">
        <v>15000</v>
      </c>
      <c r="D910" s="258">
        <v>10000</v>
      </c>
      <c r="E910" s="258">
        <v>5000</v>
      </c>
      <c r="F910" s="433">
        <f t="shared" si="103"/>
        <v>30000</v>
      </c>
      <c r="G910" s="433">
        <f t="shared" si="106"/>
        <v>200.80321285140562</v>
      </c>
      <c r="H910" s="257">
        <f t="shared" si="104"/>
        <v>3.3467202141900936</v>
      </c>
      <c r="I910" s="259">
        <f>'норма времени'!D914</f>
        <v>80</v>
      </c>
      <c r="J910" s="257">
        <f t="shared" si="105"/>
        <v>267.73761713520747</v>
      </c>
    </row>
    <row r="911" spans="1:10">
      <c r="A911" s="1314" t="s">
        <v>2841</v>
      </c>
      <c r="B911" s="288" t="s">
        <v>2842</v>
      </c>
      <c r="C911" s="258">
        <v>15000</v>
      </c>
      <c r="D911" s="258">
        <v>10000</v>
      </c>
      <c r="E911" s="258">
        <v>5000</v>
      </c>
      <c r="F911" s="433">
        <f t="shared" si="103"/>
        <v>30000</v>
      </c>
      <c r="G911" s="433">
        <f t="shared" si="106"/>
        <v>200.80321285140562</v>
      </c>
      <c r="H911" s="257">
        <f t="shared" si="104"/>
        <v>3.3467202141900936</v>
      </c>
      <c r="I911" s="259">
        <f>'норма времени'!D915</f>
        <v>80</v>
      </c>
      <c r="J911" s="257">
        <f t="shared" si="105"/>
        <v>267.73761713520747</v>
      </c>
    </row>
    <row r="912" spans="1:10">
      <c r="A912" s="1314" t="s">
        <v>2843</v>
      </c>
      <c r="B912" s="288" t="s">
        <v>2717</v>
      </c>
      <c r="C912" s="258">
        <v>20000</v>
      </c>
      <c r="D912" s="258">
        <v>15000</v>
      </c>
      <c r="E912" s="258">
        <v>10000</v>
      </c>
      <c r="F912" s="433">
        <f t="shared" si="103"/>
        <v>45000</v>
      </c>
      <c r="G912" s="433">
        <f t="shared" si="106"/>
        <v>301.20481927710841</v>
      </c>
      <c r="H912" s="257">
        <f t="shared" si="104"/>
        <v>5.0200803212851399</v>
      </c>
      <c r="I912" s="259">
        <f>'норма времени'!D916</f>
        <v>80</v>
      </c>
      <c r="J912" s="257">
        <f t="shared" si="105"/>
        <v>401.60642570281118</v>
      </c>
    </row>
    <row r="913" spans="1:19">
      <c r="A913" s="1314" t="s">
        <v>2844</v>
      </c>
      <c r="B913" s="288" t="s">
        <v>2687</v>
      </c>
      <c r="C913" s="258">
        <v>15000</v>
      </c>
      <c r="D913" s="258">
        <v>10000</v>
      </c>
      <c r="E913" s="258">
        <v>10000</v>
      </c>
      <c r="F913" s="433">
        <f t="shared" si="103"/>
        <v>35000</v>
      </c>
      <c r="G913" s="433">
        <f t="shared" si="106"/>
        <v>234.27041499330656</v>
      </c>
      <c r="H913" s="257">
        <f t="shared" si="104"/>
        <v>3.9045069165551092</v>
      </c>
      <c r="I913" s="259">
        <f>'норма времени'!D917</f>
        <v>80</v>
      </c>
      <c r="J913" s="257">
        <f t="shared" si="105"/>
        <v>312.36055332440873</v>
      </c>
    </row>
    <row r="914" spans="1:19">
      <c r="A914" s="1314" t="s">
        <v>2845</v>
      </c>
      <c r="B914" s="288" t="s">
        <v>2846</v>
      </c>
      <c r="C914" s="258">
        <v>10000</v>
      </c>
      <c r="D914" s="258">
        <v>10000</v>
      </c>
      <c r="E914" s="258">
        <v>10000</v>
      </c>
      <c r="F914" s="433">
        <f t="shared" si="103"/>
        <v>30000</v>
      </c>
      <c r="G914" s="433">
        <f t="shared" si="106"/>
        <v>200.80321285140562</v>
      </c>
      <c r="H914" s="257">
        <f t="shared" si="104"/>
        <v>3.3467202141900936</v>
      </c>
      <c r="I914" s="259">
        <f>'норма времени'!D918</f>
        <v>80</v>
      </c>
      <c r="J914" s="257">
        <f t="shared" si="105"/>
        <v>267.73761713520747</v>
      </c>
    </row>
    <row r="915" spans="1:19">
      <c r="A915" s="1314" t="s">
        <v>2847</v>
      </c>
      <c r="B915" s="288" t="s">
        <v>2848</v>
      </c>
      <c r="C915" s="258">
        <v>15000</v>
      </c>
      <c r="D915" s="258">
        <v>10000</v>
      </c>
      <c r="E915" s="258">
        <v>10000</v>
      </c>
      <c r="F915" s="433">
        <f t="shared" si="103"/>
        <v>35000</v>
      </c>
      <c r="G915" s="433">
        <f t="shared" si="106"/>
        <v>234.27041499330656</v>
      </c>
      <c r="H915" s="257">
        <f t="shared" si="104"/>
        <v>3.9045069165551092</v>
      </c>
      <c r="I915" s="259">
        <f>'норма времени'!D919</f>
        <v>80</v>
      </c>
      <c r="J915" s="257">
        <f t="shared" si="105"/>
        <v>312.36055332440873</v>
      </c>
    </row>
    <row r="916" spans="1:19">
      <c r="A916" s="1314" t="s">
        <v>2849</v>
      </c>
      <c r="B916" s="288" t="s">
        <v>2850</v>
      </c>
      <c r="C916" s="258">
        <v>15000</v>
      </c>
      <c r="D916" s="258">
        <v>15000</v>
      </c>
      <c r="E916" s="258">
        <v>10000</v>
      </c>
      <c r="F916" s="433">
        <f t="shared" si="103"/>
        <v>40000</v>
      </c>
      <c r="G916" s="433">
        <f t="shared" si="106"/>
        <v>267.73761713520747</v>
      </c>
      <c r="H916" s="257">
        <f t="shared" si="104"/>
        <v>4.4622936189201248</v>
      </c>
      <c r="I916" s="259">
        <f>'норма времени'!D920</f>
        <v>80</v>
      </c>
      <c r="J916" s="257">
        <f t="shared" si="105"/>
        <v>356.98348951360998</v>
      </c>
    </row>
    <row r="917" spans="1:19">
      <c r="A917" s="1314" t="s">
        <v>2851</v>
      </c>
      <c r="B917" s="288" t="s">
        <v>2852</v>
      </c>
      <c r="C917" s="258">
        <v>15000</v>
      </c>
      <c r="D917" s="258">
        <v>15000</v>
      </c>
      <c r="E917" s="258">
        <v>10000</v>
      </c>
      <c r="F917" s="433">
        <f t="shared" si="103"/>
        <v>40000</v>
      </c>
      <c r="G917" s="433">
        <f t="shared" si="106"/>
        <v>267.73761713520747</v>
      </c>
      <c r="H917" s="257">
        <f t="shared" si="104"/>
        <v>4.4622936189201248</v>
      </c>
      <c r="I917" s="259">
        <f>'норма времени'!D921</f>
        <v>80</v>
      </c>
      <c r="J917" s="257">
        <f t="shared" si="105"/>
        <v>356.98348951360998</v>
      </c>
    </row>
    <row r="918" spans="1:19">
      <c r="A918" s="1314" t="s">
        <v>2853</v>
      </c>
      <c r="B918" s="288" t="s">
        <v>2854</v>
      </c>
      <c r="C918" s="258">
        <v>15000</v>
      </c>
      <c r="D918" s="258">
        <v>10000</v>
      </c>
      <c r="E918" s="258">
        <v>10000</v>
      </c>
      <c r="F918" s="433">
        <f t="shared" si="103"/>
        <v>35000</v>
      </c>
      <c r="G918" s="433">
        <f t="shared" si="106"/>
        <v>234.27041499330656</v>
      </c>
      <c r="H918" s="257">
        <f t="shared" si="104"/>
        <v>3.9045069165551092</v>
      </c>
      <c r="I918" s="259">
        <f>'норма времени'!D922</f>
        <v>80</v>
      </c>
      <c r="J918" s="257">
        <f t="shared" si="105"/>
        <v>312.36055332440873</v>
      </c>
    </row>
    <row r="919" spans="1:19">
      <c r="A919" s="1314" t="s">
        <v>2855</v>
      </c>
      <c r="B919" s="288" t="s">
        <v>2703</v>
      </c>
      <c r="C919" s="258">
        <v>15000</v>
      </c>
      <c r="D919" s="258">
        <v>10000</v>
      </c>
      <c r="E919" s="258">
        <v>10000</v>
      </c>
      <c r="F919" s="433">
        <f t="shared" si="103"/>
        <v>35000</v>
      </c>
      <c r="G919" s="433">
        <f t="shared" si="106"/>
        <v>234.27041499330656</v>
      </c>
      <c r="H919" s="257">
        <f t="shared" si="104"/>
        <v>3.9045069165551092</v>
      </c>
      <c r="I919" s="259">
        <f>'норма времени'!D923</f>
        <v>80</v>
      </c>
      <c r="J919" s="257">
        <f t="shared" si="105"/>
        <v>312.36055332440873</v>
      </c>
    </row>
    <row r="920" spans="1:19">
      <c r="A920" s="1314" t="s">
        <v>2856</v>
      </c>
      <c r="B920" s="288" t="s">
        <v>2721</v>
      </c>
      <c r="C920" s="258">
        <v>5000</v>
      </c>
      <c r="D920" s="258">
        <v>5000</v>
      </c>
      <c r="E920" s="258">
        <v>5000</v>
      </c>
      <c r="F920" s="433">
        <f t="shared" ref="F920:F983" si="107">C920+D920+E920</f>
        <v>15000</v>
      </c>
      <c r="G920" s="433">
        <f t="shared" si="106"/>
        <v>100.40160642570281</v>
      </c>
      <c r="H920" s="257">
        <f t="shared" ref="H920:H983" si="108">G920/60</f>
        <v>1.6733601070950468</v>
      </c>
      <c r="I920" s="259">
        <f>'норма времени'!D924</f>
        <v>80</v>
      </c>
      <c r="J920" s="257">
        <f t="shared" ref="J920:J983" si="109">H920*I920</f>
        <v>133.86880856760374</v>
      </c>
    </row>
    <row r="921" spans="1:19">
      <c r="A921" s="1314" t="s">
        <v>2857</v>
      </c>
      <c r="B921" s="288" t="s">
        <v>2723</v>
      </c>
      <c r="C921" s="258">
        <v>25000</v>
      </c>
      <c r="D921" s="258">
        <v>20000</v>
      </c>
      <c r="E921" s="258">
        <v>15000</v>
      </c>
      <c r="F921" s="433">
        <f t="shared" si="107"/>
        <v>60000</v>
      </c>
      <c r="G921" s="433">
        <f t="shared" si="106"/>
        <v>401.60642570281124</v>
      </c>
      <c r="H921" s="257">
        <f t="shared" si="108"/>
        <v>6.6934404283801872</v>
      </c>
      <c r="I921" s="259">
        <f>'норма времени'!D925</f>
        <v>80</v>
      </c>
      <c r="J921" s="257">
        <f t="shared" si="109"/>
        <v>535.47523427041494</v>
      </c>
    </row>
    <row r="922" spans="1:19">
      <c r="A922" s="1314" t="s">
        <v>2858</v>
      </c>
      <c r="B922" s="288" t="s">
        <v>2707</v>
      </c>
      <c r="C922" s="258">
        <v>10000</v>
      </c>
      <c r="D922" s="258">
        <v>5000</v>
      </c>
      <c r="E922" s="258"/>
      <c r="F922" s="433">
        <f t="shared" si="107"/>
        <v>15000</v>
      </c>
      <c r="G922" s="433">
        <f t="shared" si="106"/>
        <v>100.40160642570281</v>
      </c>
      <c r="H922" s="257">
        <f t="shared" si="108"/>
        <v>1.6733601070950468</v>
      </c>
      <c r="I922" s="259">
        <f>'норма времени'!D926</f>
        <v>80</v>
      </c>
      <c r="J922" s="257">
        <f t="shared" si="109"/>
        <v>133.86880856760374</v>
      </c>
    </row>
    <row r="923" spans="1:19">
      <c r="A923" s="1314" t="s">
        <v>2859</v>
      </c>
      <c r="B923" s="288" t="s">
        <v>2705</v>
      </c>
      <c r="C923" s="258">
        <v>5000</v>
      </c>
      <c r="D923" s="258">
        <v>5000</v>
      </c>
      <c r="E923" s="258"/>
      <c r="F923" s="433">
        <f t="shared" si="107"/>
        <v>10000</v>
      </c>
      <c r="G923" s="433">
        <f t="shared" si="106"/>
        <v>66.934404283801868</v>
      </c>
      <c r="H923" s="257">
        <f t="shared" si="108"/>
        <v>1.1155734047300312</v>
      </c>
      <c r="I923" s="259">
        <f>'норма времени'!D927</f>
        <v>80</v>
      </c>
      <c r="J923" s="257">
        <f t="shared" si="109"/>
        <v>89.245872378402495</v>
      </c>
    </row>
    <row r="924" spans="1:19">
      <c r="A924" s="1314" t="s">
        <v>2860</v>
      </c>
      <c r="B924" s="288" t="s">
        <v>2727</v>
      </c>
      <c r="C924" s="258">
        <v>5000</v>
      </c>
      <c r="D924" s="258">
        <v>5000</v>
      </c>
      <c r="E924" s="258"/>
      <c r="F924" s="433">
        <f t="shared" si="107"/>
        <v>10000</v>
      </c>
      <c r="G924" s="433">
        <f t="shared" si="106"/>
        <v>66.934404283801868</v>
      </c>
      <c r="H924" s="257">
        <f t="shared" si="108"/>
        <v>1.1155734047300312</v>
      </c>
      <c r="I924" s="259">
        <f>'норма времени'!D928</f>
        <v>60</v>
      </c>
      <c r="J924" s="257">
        <f t="shared" si="109"/>
        <v>66.934404283801868</v>
      </c>
    </row>
    <row r="925" spans="1:19" ht="48" customHeight="1">
      <c r="A925" s="1314" t="s">
        <v>2861</v>
      </c>
      <c r="B925" s="288" t="s">
        <v>2862</v>
      </c>
      <c r="C925" s="258">
        <v>15000</v>
      </c>
      <c r="D925" s="258">
        <v>10000</v>
      </c>
      <c r="E925" s="258">
        <v>10000</v>
      </c>
      <c r="F925" s="433">
        <f t="shared" si="107"/>
        <v>35000</v>
      </c>
      <c r="G925" s="433">
        <f t="shared" si="106"/>
        <v>234.27041499330656</v>
      </c>
      <c r="H925" s="257">
        <f t="shared" si="108"/>
        <v>3.9045069165551092</v>
      </c>
      <c r="I925" s="259">
        <f>'норма времени'!D929</f>
        <v>60</v>
      </c>
      <c r="J925" s="257">
        <f t="shared" si="109"/>
        <v>234.27041499330656</v>
      </c>
    </row>
    <row r="926" spans="1:19">
      <c r="A926" s="1314" t="s">
        <v>2863</v>
      </c>
      <c r="B926" s="288" t="s">
        <v>2785</v>
      </c>
      <c r="C926" s="258">
        <v>75000</v>
      </c>
      <c r="D926" s="258">
        <v>70000</v>
      </c>
      <c r="E926" s="258">
        <v>65000</v>
      </c>
      <c r="F926" s="433">
        <f t="shared" si="107"/>
        <v>210000</v>
      </c>
      <c r="G926" s="433">
        <f t="shared" si="106"/>
        <v>1405.6224899598394</v>
      </c>
      <c r="H926" s="257">
        <f t="shared" si="108"/>
        <v>23.427041499330656</v>
      </c>
      <c r="I926" s="259">
        <f>'норма времени'!D930</f>
        <v>80</v>
      </c>
      <c r="J926" s="257">
        <f t="shared" si="109"/>
        <v>1874.1633199464525</v>
      </c>
    </row>
    <row r="927" spans="1:19">
      <c r="A927" s="1314" t="s">
        <v>2864</v>
      </c>
      <c r="B927" s="288" t="s">
        <v>2865</v>
      </c>
      <c r="C927" s="258">
        <v>25000</v>
      </c>
      <c r="D927" s="258">
        <v>20000</v>
      </c>
      <c r="E927" s="258">
        <v>15000</v>
      </c>
      <c r="F927" s="433">
        <f t="shared" si="107"/>
        <v>60000</v>
      </c>
      <c r="G927" s="433">
        <f t="shared" si="106"/>
        <v>401.60642570281124</v>
      </c>
      <c r="H927" s="257">
        <f t="shared" si="108"/>
        <v>6.6934404283801872</v>
      </c>
      <c r="I927" s="259">
        <f>'норма времени'!D931</f>
        <v>260</v>
      </c>
      <c r="J927" s="257">
        <f t="shared" si="109"/>
        <v>1740.2945113788487</v>
      </c>
    </row>
    <row r="928" spans="1:19" s="196" customFormat="1" ht="33" customHeight="1">
      <c r="A928" s="66" t="s">
        <v>2866</v>
      </c>
      <c r="B928" s="284" t="s">
        <v>2867</v>
      </c>
      <c r="C928" s="870"/>
      <c r="D928" s="870"/>
      <c r="E928" s="870"/>
      <c r="F928" s="441"/>
      <c r="G928" s="433">
        <f t="shared" si="106"/>
        <v>0</v>
      </c>
      <c r="H928" s="261"/>
      <c r="I928" s="1451"/>
      <c r="J928" s="261"/>
      <c r="K928" s="507"/>
      <c r="L928" s="507"/>
      <c r="M928" s="507"/>
      <c r="N928" s="507"/>
      <c r="O928" s="507"/>
      <c r="P928" s="507"/>
      <c r="Q928" s="507"/>
      <c r="R928" s="507"/>
      <c r="S928" s="507"/>
    </row>
    <row r="929" spans="1:10">
      <c r="A929" s="1314" t="s">
        <v>2868</v>
      </c>
      <c r="B929" s="288" t="s">
        <v>2869</v>
      </c>
      <c r="C929" s="258">
        <v>45000</v>
      </c>
      <c r="D929" s="258">
        <v>40000</v>
      </c>
      <c r="E929" s="258">
        <v>30000</v>
      </c>
      <c r="F929" s="433">
        <f t="shared" si="107"/>
        <v>115000</v>
      </c>
      <c r="G929" s="433">
        <f t="shared" si="106"/>
        <v>769.74564926372148</v>
      </c>
      <c r="H929" s="257">
        <f t="shared" si="108"/>
        <v>12.829094154395358</v>
      </c>
      <c r="I929" s="259">
        <f>'норма времени'!D933</f>
        <v>45</v>
      </c>
      <c r="J929" s="257">
        <f t="shared" si="109"/>
        <v>577.30923694779108</v>
      </c>
    </row>
    <row r="930" spans="1:10">
      <c r="A930" s="1314" t="s">
        <v>2870</v>
      </c>
      <c r="B930" s="288" t="s">
        <v>1343</v>
      </c>
      <c r="C930" s="258">
        <v>10000</v>
      </c>
      <c r="D930" s="258">
        <v>10000</v>
      </c>
      <c r="E930" s="258">
        <v>5000</v>
      </c>
      <c r="F930" s="433">
        <f t="shared" si="107"/>
        <v>25000</v>
      </c>
      <c r="G930" s="433">
        <f t="shared" si="106"/>
        <v>167.33601070950468</v>
      </c>
      <c r="H930" s="257">
        <f t="shared" si="108"/>
        <v>2.788933511825078</v>
      </c>
      <c r="I930" s="259">
        <f>'норма времени'!D934</f>
        <v>40</v>
      </c>
      <c r="J930" s="257">
        <f t="shared" si="109"/>
        <v>111.55734047300312</v>
      </c>
    </row>
    <row r="931" spans="1:10">
      <c r="A931" s="1314" t="s">
        <v>2871</v>
      </c>
      <c r="B931" s="288" t="s">
        <v>1559</v>
      </c>
      <c r="C931" s="258">
        <v>25000</v>
      </c>
      <c r="D931" s="258">
        <v>20000</v>
      </c>
      <c r="E931" s="258">
        <v>15000</v>
      </c>
      <c r="F931" s="433">
        <f t="shared" si="107"/>
        <v>60000</v>
      </c>
      <c r="G931" s="433">
        <f t="shared" si="106"/>
        <v>401.60642570281124</v>
      </c>
      <c r="H931" s="257">
        <f t="shared" si="108"/>
        <v>6.6934404283801872</v>
      </c>
      <c r="I931" s="259">
        <f>'норма времени'!D935</f>
        <v>55</v>
      </c>
      <c r="J931" s="257">
        <f t="shared" si="109"/>
        <v>368.1392235609103</v>
      </c>
    </row>
    <row r="932" spans="1:10" ht="30">
      <c r="A932" s="1314" t="s">
        <v>2872</v>
      </c>
      <c r="B932" s="288" t="s">
        <v>2873</v>
      </c>
      <c r="C932" s="258">
        <v>60000</v>
      </c>
      <c r="D932" s="258">
        <v>55000</v>
      </c>
      <c r="E932" s="258">
        <v>45000</v>
      </c>
      <c r="F932" s="433">
        <f t="shared" si="107"/>
        <v>160000</v>
      </c>
      <c r="G932" s="433">
        <f t="shared" si="106"/>
        <v>1070.9504685408299</v>
      </c>
      <c r="H932" s="257">
        <f t="shared" si="108"/>
        <v>17.849174475680499</v>
      </c>
      <c r="I932" s="259">
        <f>'норма времени'!D936</f>
        <v>80</v>
      </c>
      <c r="J932" s="257">
        <f t="shared" si="109"/>
        <v>1427.9339580544399</v>
      </c>
    </row>
    <row r="933" spans="1:10" ht="30">
      <c r="A933" s="1314" t="s">
        <v>2874</v>
      </c>
      <c r="B933" s="288" t="s">
        <v>2875</v>
      </c>
      <c r="C933" s="258">
        <v>60000</v>
      </c>
      <c r="D933" s="258">
        <v>55000</v>
      </c>
      <c r="E933" s="258">
        <v>45000</v>
      </c>
      <c r="F933" s="433">
        <f t="shared" si="107"/>
        <v>160000</v>
      </c>
      <c r="G933" s="433">
        <f t="shared" si="106"/>
        <v>1070.9504685408299</v>
      </c>
      <c r="H933" s="257">
        <f t="shared" si="108"/>
        <v>17.849174475680499</v>
      </c>
      <c r="I933" s="259">
        <f>'норма времени'!D937</f>
        <v>80</v>
      </c>
      <c r="J933" s="257">
        <f t="shared" si="109"/>
        <v>1427.9339580544399</v>
      </c>
    </row>
    <row r="934" spans="1:10">
      <c r="A934" s="1314" t="s">
        <v>2876</v>
      </c>
      <c r="B934" s="288" t="s">
        <v>1316</v>
      </c>
      <c r="C934" s="258">
        <v>35000</v>
      </c>
      <c r="D934" s="258">
        <v>25000</v>
      </c>
      <c r="E934" s="258">
        <v>10000</v>
      </c>
      <c r="F934" s="433">
        <f t="shared" si="107"/>
        <v>70000</v>
      </c>
      <c r="G934" s="433">
        <f t="shared" si="106"/>
        <v>468.54082998661312</v>
      </c>
      <c r="H934" s="257">
        <f t="shared" si="108"/>
        <v>7.8090138331102183</v>
      </c>
      <c r="I934" s="259">
        <f>'норма времени'!D938</f>
        <v>120</v>
      </c>
      <c r="J934" s="257">
        <f t="shared" si="109"/>
        <v>937.08165997322624</v>
      </c>
    </row>
    <row r="935" spans="1:10">
      <c r="A935" s="1314" t="s">
        <v>2877</v>
      </c>
      <c r="B935" s="288" t="s">
        <v>2878</v>
      </c>
      <c r="C935" s="258">
        <v>25000</v>
      </c>
      <c r="D935" s="258">
        <v>15000</v>
      </c>
      <c r="E935" s="258">
        <v>15000</v>
      </c>
      <c r="F935" s="433">
        <f t="shared" si="107"/>
        <v>55000</v>
      </c>
      <c r="G935" s="433">
        <f t="shared" si="106"/>
        <v>368.1392235609103</v>
      </c>
      <c r="H935" s="257">
        <f t="shared" si="108"/>
        <v>6.135653726015172</v>
      </c>
      <c r="I935" s="259">
        <f>'норма времени'!D939</f>
        <v>120</v>
      </c>
      <c r="J935" s="257">
        <f t="shared" si="109"/>
        <v>736.27844712182059</v>
      </c>
    </row>
    <row r="936" spans="1:10">
      <c r="A936" s="1314" t="s">
        <v>2879</v>
      </c>
      <c r="B936" s="288" t="s">
        <v>2210</v>
      </c>
      <c r="C936" s="258">
        <v>45000</v>
      </c>
      <c r="D936" s="258">
        <v>35000</v>
      </c>
      <c r="E936" s="258">
        <v>25000</v>
      </c>
      <c r="F936" s="433">
        <f t="shared" si="107"/>
        <v>105000</v>
      </c>
      <c r="G936" s="433">
        <f t="shared" si="106"/>
        <v>702.81124497991971</v>
      </c>
      <c r="H936" s="257">
        <f t="shared" si="108"/>
        <v>11.713520749665328</v>
      </c>
      <c r="I936" s="259">
        <f>'норма времени'!D940</f>
        <v>120</v>
      </c>
      <c r="J936" s="257">
        <f t="shared" si="109"/>
        <v>1405.6224899598394</v>
      </c>
    </row>
    <row r="937" spans="1:10">
      <c r="A937" s="1314" t="s">
        <v>2880</v>
      </c>
      <c r="B937" s="288" t="s">
        <v>2881</v>
      </c>
      <c r="C937" s="258">
        <v>60000</v>
      </c>
      <c r="D937" s="258">
        <v>55000</v>
      </c>
      <c r="E937" s="258">
        <v>45000</v>
      </c>
      <c r="F937" s="433">
        <f t="shared" si="107"/>
        <v>160000</v>
      </c>
      <c r="G937" s="433">
        <f t="shared" si="106"/>
        <v>1070.9504685408299</v>
      </c>
      <c r="H937" s="257">
        <f t="shared" si="108"/>
        <v>17.849174475680499</v>
      </c>
      <c r="I937" s="259">
        <f>'норма времени'!D941</f>
        <v>80</v>
      </c>
      <c r="J937" s="257">
        <f t="shared" si="109"/>
        <v>1427.9339580544399</v>
      </c>
    </row>
    <row r="938" spans="1:10" ht="42.75" customHeight="1">
      <c r="A938" s="1314" t="s">
        <v>2882</v>
      </c>
      <c r="B938" s="288" t="s">
        <v>2883</v>
      </c>
      <c r="C938" s="258">
        <v>20000</v>
      </c>
      <c r="D938" s="258">
        <v>10000</v>
      </c>
      <c r="E938" s="258">
        <v>10000</v>
      </c>
      <c r="F938" s="433">
        <f t="shared" si="107"/>
        <v>40000</v>
      </c>
      <c r="G938" s="433">
        <f t="shared" si="106"/>
        <v>267.73761713520747</v>
      </c>
      <c r="H938" s="257">
        <f t="shared" si="108"/>
        <v>4.4622936189201248</v>
      </c>
      <c r="I938" s="259">
        <f>'норма времени'!D942</f>
        <v>740</v>
      </c>
      <c r="J938" s="257">
        <f t="shared" si="109"/>
        <v>3302.0972780008924</v>
      </c>
    </row>
    <row r="939" spans="1:10">
      <c r="A939" s="1314" t="s">
        <v>2884</v>
      </c>
      <c r="B939" s="288" t="s">
        <v>2885</v>
      </c>
      <c r="C939" s="258">
        <v>80000</v>
      </c>
      <c r="D939" s="258">
        <v>75000</v>
      </c>
      <c r="E939" s="258">
        <v>72000</v>
      </c>
      <c r="F939" s="433">
        <f t="shared" si="107"/>
        <v>227000</v>
      </c>
      <c r="G939" s="433">
        <f t="shared" ref="G939:G1002" si="110">F939/149.4</f>
        <v>1519.4109772423026</v>
      </c>
      <c r="H939" s="257">
        <f t="shared" si="108"/>
        <v>25.32351628737171</v>
      </c>
      <c r="I939" s="259">
        <f>'норма времени'!D943</f>
        <v>60</v>
      </c>
      <c r="J939" s="257">
        <f t="shared" si="109"/>
        <v>1519.4109772423026</v>
      </c>
    </row>
    <row r="940" spans="1:10">
      <c r="A940" s="1314" t="s">
        <v>2886</v>
      </c>
      <c r="B940" s="288" t="s">
        <v>2887</v>
      </c>
      <c r="C940" s="258">
        <v>18000</v>
      </c>
      <c r="D940" s="258">
        <v>12000</v>
      </c>
      <c r="E940" s="258">
        <v>10000</v>
      </c>
      <c r="F940" s="433">
        <f t="shared" si="107"/>
        <v>40000</v>
      </c>
      <c r="G940" s="433">
        <f t="shared" si="110"/>
        <v>267.73761713520747</v>
      </c>
      <c r="H940" s="257">
        <f t="shared" si="108"/>
        <v>4.4622936189201248</v>
      </c>
      <c r="I940" s="259">
        <f>'норма времени'!D944</f>
        <v>420</v>
      </c>
      <c r="J940" s="257">
        <f t="shared" si="109"/>
        <v>1874.1633199464525</v>
      </c>
    </row>
    <row r="941" spans="1:10" ht="30">
      <c r="A941" s="1314" t="s">
        <v>2888</v>
      </c>
      <c r="B941" s="288" t="s">
        <v>2889</v>
      </c>
      <c r="C941" s="258">
        <v>50000</v>
      </c>
      <c r="D941" s="258">
        <v>45000</v>
      </c>
      <c r="E941" s="258">
        <v>40000</v>
      </c>
      <c r="F941" s="433">
        <f t="shared" si="107"/>
        <v>135000</v>
      </c>
      <c r="G941" s="433">
        <f t="shared" si="110"/>
        <v>903.61445783132524</v>
      </c>
      <c r="H941" s="257">
        <f t="shared" si="108"/>
        <v>15.060240963855421</v>
      </c>
      <c r="I941" s="259">
        <f>'норма времени'!D945</f>
        <v>160</v>
      </c>
      <c r="J941" s="257">
        <f t="shared" si="109"/>
        <v>2409.6385542168673</v>
      </c>
    </row>
    <row r="942" spans="1:10" ht="30">
      <c r="A942" s="1314" t="s">
        <v>2890</v>
      </c>
      <c r="B942" s="288" t="s">
        <v>2891</v>
      </c>
      <c r="C942" s="258">
        <v>45000</v>
      </c>
      <c r="D942" s="258">
        <v>35000</v>
      </c>
      <c r="E942" s="258">
        <v>35000</v>
      </c>
      <c r="F942" s="433">
        <f t="shared" si="107"/>
        <v>115000</v>
      </c>
      <c r="G942" s="433">
        <f t="shared" si="110"/>
        <v>769.74564926372148</v>
      </c>
      <c r="H942" s="257">
        <f t="shared" si="108"/>
        <v>12.829094154395358</v>
      </c>
      <c r="I942" s="259">
        <f>'норма времени'!D946</f>
        <v>140</v>
      </c>
      <c r="J942" s="257">
        <f t="shared" si="109"/>
        <v>1796.0731816153502</v>
      </c>
    </row>
    <row r="943" spans="1:10" ht="30">
      <c r="A943" s="1314" t="s">
        <v>2892</v>
      </c>
      <c r="B943" s="288" t="s">
        <v>2893</v>
      </c>
      <c r="C943" s="258">
        <v>45000</v>
      </c>
      <c r="D943" s="258">
        <v>38000</v>
      </c>
      <c r="E943" s="258">
        <v>35000</v>
      </c>
      <c r="F943" s="433">
        <f t="shared" si="107"/>
        <v>118000</v>
      </c>
      <c r="G943" s="433">
        <f t="shared" si="110"/>
        <v>789.82597054886207</v>
      </c>
      <c r="H943" s="257">
        <f t="shared" si="108"/>
        <v>13.163766175814368</v>
      </c>
      <c r="I943" s="259">
        <f>'норма времени'!D947</f>
        <v>150</v>
      </c>
      <c r="J943" s="257">
        <f t="shared" si="109"/>
        <v>1974.5649263721552</v>
      </c>
    </row>
    <row r="944" spans="1:10">
      <c r="A944" s="1314" t="s">
        <v>2894</v>
      </c>
      <c r="B944" s="288" t="s">
        <v>2895</v>
      </c>
      <c r="C944" s="258">
        <v>55000</v>
      </c>
      <c r="D944" s="258">
        <v>48000</v>
      </c>
      <c r="E944" s="258">
        <v>35000</v>
      </c>
      <c r="F944" s="433">
        <f t="shared" si="107"/>
        <v>138000</v>
      </c>
      <c r="G944" s="433">
        <f t="shared" si="110"/>
        <v>923.69477911646584</v>
      </c>
      <c r="H944" s="257">
        <f t="shared" si="108"/>
        <v>15.394912985274431</v>
      </c>
      <c r="I944" s="259">
        <f>'норма времени'!D948</f>
        <v>120</v>
      </c>
      <c r="J944" s="257">
        <f t="shared" si="109"/>
        <v>1847.3895582329317</v>
      </c>
    </row>
    <row r="945" spans="1:19" ht="37.5" customHeight="1">
      <c r="A945" s="1314" t="s">
        <v>2896</v>
      </c>
      <c r="B945" s="288" t="s">
        <v>2897</v>
      </c>
      <c r="C945" s="258">
        <v>8902</v>
      </c>
      <c r="D945" s="258">
        <v>5000</v>
      </c>
      <c r="E945" s="258">
        <v>5000</v>
      </c>
      <c r="F945" s="433">
        <f t="shared" si="107"/>
        <v>18902</v>
      </c>
      <c r="G945" s="433">
        <f t="shared" si="110"/>
        <v>126.5194109772423</v>
      </c>
      <c r="H945" s="257">
        <f t="shared" si="108"/>
        <v>2.1086568496207052</v>
      </c>
      <c r="I945" s="259">
        <f>'норма времени'!D949</f>
        <v>1804</v>
      </c>
      <c r="J945" s="257">
        <f t="shared" si="109"/>
        <v>3804.0169567157523</v>
      </c>
    </row>
    <row r="946" spans="1:19">
      <c r="A946" s="1314" t="s">
        <v>2898</v>
      </c>
      <c r="B946" s="288" t="s">
        <v>2789</v>
      </c>
      <c r="C946" s="258">
        <v>15000</v>
      </c>
      <c r="D946" s="258">
        <v>10000</v>
      </c>
      <c r="E946" s="258">
        <v>5000</v>
      </c>
      <c r="F946" s="433">
        <f t="shared" si="107"/>
        <v>30000</v>
      </c>
      <c r="G946" s="433">
        <f t="shared" si="110"/>
        <v>200.80321285140562</v>
      </c>
      <c r="H946" s="257">
        <f t="shared" si="108"/>
        <v>3.3467202141900936</v>
      </c>
      <c r="I946" s="259">
        <f>'норма времени'!D950</f>
        <v>60</v>
      </c>
      <c r="J946" s="257">
        <f t="shared" si="109"/>
        <v>200.80321285140562</v>
      </c>
    </row>
    <row r="947" spans="1:19" ht="30">
      <c r="A947" s="1314" t="s">
        <v>2899</v>
      </c>
      <c r="B947" s="288" t="s">
        <v>2900</v>
      </c>
      <c r="C947" s="258">
        <v>14500</v>
      </c>
      <c r="D947" s="258">
        <v>12000</v>
      </c>
      <c r="E947" s="258">
        <v>10000</v>
      </c>
      <c r="F947" s="433">
        <f t="shared" si="107"/>
        <v>36500</v>
      </c>
      <c r="G947" s="433">
        <f t="shared" si="110"/>
        <v>244.31057563587683</v>
      </c>
      <c r="H947" s="257">
        <f t="shared" si="108"/>
        <v>4.0718429272646137</v>
      </c>
      <c r="I947" s="259">
        <f>'норма времени'!D951</f>
        <v>2424</v>
      </c>
      <c r="J947" s="257">
        <f t="shared" si="109"/>
        <v>9870.1472556894241</v>
      </c>
    </row>
    <row r="948" spans="1:19">
      <c r="A948" s="1314" t="s">
        <v>2901</v>
      </c>
      <c r="B948" s="288" t="s">
        <v>2902</v>
      </c>
      <c r="C948" s="258">
        <v>12000</v>
      </c>
      <c r="D948" s="258">
        <v>12000</v>
      </c>
      <c r="E948" s="258">
        <v>10500</v>
      </c>
      <c r="F948" s="433">
        <f t="shared" si="107"/>
        <v>34500</v>
      </c>
      <c r="G948" s="433">
        <f t="shared" si="110"/>
        <v>230.92369477911646</v>
      </c>
      <c r="H948" s="257">
        <f t="shared" si="108"/>
        <v>3.8487282463186077</v>
      </c>
      <c r="I948" s="259">
        <f>'норма времени'!D952</f>
        <v>740</v>
      </c>
      <c r="J948" s="257">
        <f t="shared" si="109"/>
        <v>2848.0589022757695</v>
      </c>
    </row>
    <row r="949" spans="1:19" ht="30.75" customHeight="1">
      <c r="A949" s="1314" t="s">
        <v>2903</v>
      </c>
      <c r="B949" s="745" t="s">
        <v>2904</v>
      </c>
      <c r="C949" s="1479">
        <v>9650</v>
      </c>
      <c r="D949" s="1479">
        <v>6200</v>
      </c>
      <c r="E949" s="1479">
        <v>6200</v>
      </c>
      <c r="F949" s="1452">
        <v>22050</v>
      </c>
      <c r="G949" s="433">
        <f t="shared" si="110"/>
        <v>147.59036144578312</v>
      </c>
      <c r="H949" s="806">
        <v>2.2500459193044753</v>
      </c>
      <c r="I949" s="259">
        <f>'норма времени'!D953</f>
        <v>6780</v>
      </c>
      <c r="J949" s="806">
        <v>15255.311332884343</v>
      </c>
    </row>
    <row r="950" spans="1:19">
      <c r="A950" s="1314" t="s">
        <v>2905</v>
      </c>
      <c r="B950" s="288" t="s">
        <v>2795</v>
      </c>
      <c r="C950" s="258">
        <v>26000</v>
      </c>
      <c r="D950" s="258">
        <v>20000</v>
      </c>
      <c r="E950" s="258">
        <v>15000</v>
      </c>
      <c r="F950" s="433">
        <f t="shared" si="107"/>
        <v>61000</v>
      </c>
      <c r="G950" s="433">
        <f t="shared" si="110"/>
        <v>408.29986613119144</v>
      </c>
      <c r="H950" s="257">
        <f t="shared" si="108"/>
        <v>6.8049977688531902</v>
      </c>
      <c r="I950" s="259">
        <f>'норма времени'!D954</f>
        <v>740</v>
      </c>
      <c r="J950" s="257">
        <f t="shared" si="109"/>
        <v>5035.6983489513605</v>
      </c>
    </row>
    <row r="951" spans="1:19" ht="30">
      <c r="A951" s="1314" t="s">
        <v>2906</v>
      </c>
      <c r="B951" s="288" t="s">
        <v>2907</v>
      </c>
      <c r="C951" s="258">
        <v>17550</v>
      </c>
      <c r="D951" s="258">
        <v>13500</v>
      </c>
      <c r="E951" s="258">
        <v>10500</v>
      </c>
      <c r="F951" s="433">
        <f t="shared" si="107"/>
        <v>41550</v>
      </c>
      <c r="G951" s="433">
        <f t="shared" si="110"/>
        <v>278.11244979919678</v>
      </c>
      <c r="H951" s="257">
        <f t="shared" si="108"/>
        <v>4.6352074966532797</v>
      </c>
      <c r="I951" s="259">
        <f>'норма времени'!D955</f>
        <v>2755</v>
      </c>
      <c r="J951" s="257">
        <f t="shared" si="109"/>
        <v>12769.996653279786</v>
      </c>
    </row>
    <row r="952" spans="1:19" s="196" customFormat="1" ht="27" customHeight="1">
      <c r="A952" s="66" t="s">
        <v>2908</v>
      </c>
      <c r="B952" s="284" t="s">
        <v>2909</v>
      </c>
      <c r="C952" s="870"/>
      <c r="D952" s="870"/>
      <c r="E952" s="870"/>
      <c r="F952" s="441"/>
      <c r="G952" s="433">
        <f t="shared" si="110"/>
        <v>0</v>
      </c>
      <c r="H952" s="261"/>
      <c r="I952" s="1451"/>
      <c r="J952" s="261"/>
      <c r="K952" s="507"/>
      <c r="L952" s="507"/>
      <c r="M952" s="507"/>
      <c r="N952" s="507"/>
      <c r="O952" s="507"/>
      <c r="P952" s="507"/>
      <c r="Q952" s="507"/>
      <c r="R952" s="507"/>
      <c r="S952" s="507"/>
    </row>
    <row r="953" spans="1:19">
      <c r="A953" s="1314" t="s">
        <v>2910</v>
      </c>
      <c r="B953" s="288" t="s">
        <v>1343</v>
      </c>
      <c r="C953" s="258">
        <v>40000</v>
      </c>
      <c r="D953" s="258">
        <v>35000</v>
      </c>
      <c r="E953" s="258">
        <v>25000</v>
      </c>
      <c r="F953" s="433">
        <f t="shared" si="107"/>
        <v>100000</v>
      </c>
      <c r="G953" s="433">
        <f t="shared" si="110"/>
        <v>669.34404283801871</v>
      </c>
      <c r="H953" s="257">
        <f t="shared" si="108"/>
        <v>11.155734047300312</v>
      </c>
      <c r="I953" s="259">
        <f>'норма времени'!D957</f>
        <v>60</v>
      </c>
      <c r="J953" s="257">
        <f t="shared" si="109"/>
        <v>669.34404283801871</v>
      </c>
    </row>
    <row r="954" spans="1:19">
      <c r="A954" s="1314" t="s">
        <v>2911</v>
      </c>
      <c r="B954" s="288" t="s">
        <v>2912</v>
      </c>
      <c r="C954" s="258">
        <v>25000</v>
      </c>
      <c r="D954" s="258">
        <v>20000</v>
      </c>
      <c r="E954" s="258">
        <v>15000</v>
      </c>
      <c r="F954" s="433">
        <f t="shared" si="107"/>
        <v>60000</v>
      </c>
      <c r="G954" s="433">
        <f t="shared" si="110"/>
        <v>401.60642570281124</v>
      </c>
      <c r="H954" s="257">
        <f t="shared" si="108"/>
        <v>6.6934404283801872</v>
      </c>
      <c r="I954" s="259">
        <f>'норма времени'!D958</f>
        <v>80</v>
      </c>
      <c r="J954" s="257">
        <f t="shared" si="109"/>
        <v>535.47523427041494</v>
      </c>
    </row>
    <row r="955" spans="1:19">
      <c r="A955" s="1314" t="s">
        <v>2913</v>
      </c>
      <c r="B955" s="288" t="s">
        <v>2914</v>
      </c>
      <c r="C955" s="258">
        <v>25000</v>
      </c>
      <c r="D955" s="258">
        <v>20000</v>
      </c>
      <c r="E955" s="258">
        <v>10000</v>
      </c>
      <c r="F955" s="433">
        <f t="shared" si="107"/>
        <v>55000</v>
      </c>
      <c r="G955" s="433">
        <f t="shared" si="110"/>
        <v>368.1392235609103</v>
      </c>
      <c r="H955" s="257">
        <f t="shared" si="108"/>
        <v>6.135653726015172</v>
      </c>
      <c r="I955" s="259">
        <f>'норма времени'!D959</f>
        <v>110</v>
      </c>
      <c r="J955" s="257">
        <f t="shared" si="109"/>
        <v>674.92190986166895</v>
      </c>
    </row>
    <row r="956" spans="1:19">
      <c r="A956" s="1314" t="s">
        <v>2915</v>
      </c>
      <c r="B956" s="288" t="s">
        <v>2669</v>
      </c>
      <c r="C956" s="258">
        <v>10000</v>
      </c>
      <c r="D956" s="258">
        <v>5000</v>
      </c>
      <c r="E956" s="258">
        <v>5000</v>
      </c>
      <c r="F956" s="433">
        <f t="shared" si="107"/>
        <v>20000</v>
      </c>
      <c r="G956" s="433">
        <f t="shared" si="110"/>
        <v>133.86880856760374</v>
      </c>
      <c r="H956" s="257">
        <f t="shared" si="108"/>
        <v>2.2311468094600624</v>
      </c>
      <c r="I956" s="259">
        <f>'норма времени'!D960</f>
        <v>110</v>
      </c>
      <c r="J956" s="257">
        <f t="shared" si="109"/>
        <v>245.42614904060687</v>
      </c>
    </row>
    <row r="957" spans="1:19">
      <c r="A957" s="1314" t="s">
        <v>2916</v>
      </c>
      <c r="B957" s="288" t="s">
        <v>2673</v>
      </c>
      <c r="C957" s="258">
        <v>20000</v>
      </c>
      <c r="D957" s="258">
        <v>15000</v>
      </c>
      <c r="E957" s="258">
        <v>10000</v>
      </c>
      <c r="F957" s="433">
        <f t="shared" si="107"/>
        <v>45000</v>
      </c>
      <c r="G957" s="433">
        <f t="shared" si="110"/>
        <v>301.20481927710841</v>
      </c>
      <c r="H957" s="257">
        <f t="shared" si="108"/>
        <v>5.0200803212851399</v>
      </c>
      <c r="I957" s="259">
        <f>'норма времени'!D961</f>
        <v>110</v>
      </c>
      <c r="J957" s="257">
        <f t="shared" si="109"/>
        <v>552.20883534136544</v>
      </c>
    </row>
    <row r="958" spans="1:19">
      <c r="A958" s="1314" t="s">
        <v>2917</v>
      </c>
      <c r="B958" s="288" t="s">
        <v>2747</v>
      </c>
      <c r="C958" s="258">
        <v>20000</v>
      </c>
      <c r="D958" s="258">
        <v>15000</v>
      </c>
      <c r="E958" s="258">
        <v>10000</v>
      </c>
      <c r="F958" s="433">
        <f t="shared" si="107"/>
        <v>45000</v>
      </c>
      <c r="G958" s="433">
        <f t="shared" si="110"/>
        <v>301.20481927710841</v>
      </c>
      <c r="H958" s="257">
        <f t="shared" si="108"/>
        <v>5.0200803212851399</v>
      </c>
      <c r="I958" s="259">
        <f>'норма времени'!D962</f>
        <v>110</v>
      </c>
      <c r="J958" s="257">
        <f t="shared" si="109"/>
        <v>552.20883534136544</v>
      </c>
    </row>
    <row r="959" spans="1:19">
      <c r="A959" s="1314" t="s">
        <v>2918</v>
      </c>
      <c r="B959" s="288" t="s">
        <v>2919</v>
      </c>
      <c r="C959" s="258">
        <v>5000</v>
      </c>
      <c r="D959" s="258">
        <v>5000</v>
      </c>
      <c r="E959" s="258">
        <v>5000</v>
      </c>
      <c r="F959" s="433">
        <f t="shared" si="107"/>
        <v>15000</v>
      </c>
      <c r="G959" s="433">
        <f t="shared" si="110"/>
        <v>100.40160642570281</v>
      </c>
      <c r="H959" s="257">
        <f t="shared" si="108"/>
        <v>1.6733601070950468</v>
      </c>
      <c r="I959" s="259">
        <f>'норма времени'!D963</f>
        <v>110</v>
      </c>
      <c r="J959" s="257">
        <f t="shared" si="109"/>
        <v>184.06961178045515</v>
      </c>
    </row>
    <row r="960" spans="1:19">
      <c r="A960" s="1314" t="s">
        <v>2920</v>
      </c>
      <c r="B960" s="288" t="s">
        <v>2921</v>
      </c>
      <c r="C960" s="258">
        <v>15000</v>
      </c>
      <c r="D960" s="258">
        <v>10000</v>
      </c>
      <c r="E960" s="258">
        <v>5000</v>
      </c>
      <c r="F960" s="433">
        <f t="shared" si="107"/>
        <v>30000</v>
      </c>
      <c r="G960" s="433">
        <f t="shared" si="110"/>
        <v>200.80321285140562</v>
      </c>
      <c r="H960" s="257">
        <f t="shared" si="108"/>
        <v>3.3467202141900936</v>
      </c>
      <c r="I960" s="259">
        <f>'норма времени'!D964</f>
        <v>110</v>
      </c>
      <c r="J960" s="257">
        <f t="shared" si="109"/>
        <v>368.1392235609103</v>
      </c>
    </row>
    <row r="961" spans="1:10">
      <c r="A961" s="1314" t="s">
        <v>2922</v>
      </c>
      <c r="B961" s="288" t="s">
        <v>2679</v>
      </c>
      <c r="C961" s="258">
        <v>15000</v>
      </c>
      <c r="D961" s="258">
        <v>10000</v>
      </c>
      <c r="E961" s="258">
        <v>5000</v>
      </c>
      <c r="F961" s="433">
        <f t="shared" si="107"/>
        <v>30000</v>
      </c>
      <c r="G961" s="433">
        <f t="shared" si="110"/>
        <v>200.80321285140562</v>
      </c>
      <c r="H961" s="257">
        <f t="shared" si="108"/>
        <v>3.3467202141900936</v>
      </c>
      <c r="I961" s="259">
        <f>'норма времени'!D965</f>
        <v>110</v>
      </c>
      <c r="J961" s="257">
        <f t="shared" si="109"/>
        <v>368.1392235609103</v>
      </c>
    </row>
    <row r="962" spans="1:10">
      <c r="A962" s="1314" t="s">
        <v>2923</v>
      </c>
      <c r="B962" s="288" t="s">
        <v>2681</v>
      </c>
      <c r="C962" s="258">
        <v>5000</v>
      </c>
      <c r="D962" s="258">
        <v>5000</v>
      </c>
      <c r="E962" s="258">
        <v>5000</v>
      </c>
      <c r="F962" s="433">
        <f t="shared" si="107"/>
        <v>15000</v>
      </c>
      <c r="G962" s="433">
        <f t="shared" si="110"/>
        <v>100.40160642570281</v>
      </c>
      <c r="H962" s="257">
        <f t="shared" si="108"/>
        <v>1.6733601070950468</v>
      </c>
      <c r="I962" s="259">
        <f>'норма времени'!D966</f>
        <v>110</v>
      </c>
      <c r="J962" s="257">
        <f t="shared" si="109"/>
        <v>184.06961178045515</v>
      </c>
    </row>
    <row r="963" spans="1:10" ht="30">
      <c r="A963" s="1314" t="s">
        <v>2924</v>
      </c>
      <c r="B963" s="288" t="s">
        <v>2925</v>
      </c>
      <c r="C963" s="258">
        <v>15000</v>
      </c>
      <c r="D963" s="258">
        <v>10000</v>
      </c>
      <c r="E963" s="258">
        <v>5000</v>
      </c>
      <c r="F963" s="433">
        <f t="shared" si="107"/>
        <v>30000</v>
      </c>
      <c r="G963" s="433">
        <f t="shared" si="110"/>
        <v>200.80321285140562</v>
      </c>
      <c r="H963" s="257">
        <f t="shared" si="108"/>
        <v>3.3467202141900936</v>
      </c>
      <c r="I963" s="259">
        <f>'норма времени'!D967</f>
        <v>110</v>
      </c>
      <c r="J963" s="257">
        <f t="shared" si="109"/>
        <v>368.1392235609103</v>
      </c>
    </row>
    <row r="964" spans="1:10">
      <c r="A964" s="1314" t="s">
        <v>2926</v>
      </c>
      <c r="B964" s="288" t="s">
        <v>2927</v>
      </c>
      <c r="C964" s="258">
        <v>5000</v>
      </c>
      <c r="D964" s="258">
        <v>5000</v>
      </c>
      <c r="E964" s="258"/>
      <c r="F964" s="433">
        <f t="shared" si="107"/>
        <v>10000</v>
      </c>
      <c r="G964" s="433">
        <f t="shared" si="110"/>
        <v>66.934404283801868</v>
      </c>
      <c r="H964" s="257">
        <f t="shared" si="108"/>
        <v>1.1155734047300312</v>
      </c>
      <c r="I964" s="259">
        <f>'норма времени'!D968</f>
        <v>110</v>
      </c>
      <c r="J964" s="257">
        <f t="shared" si="109"/>
        <v>122.71307452030344</v>
      </c>
    </row>
    <row r="965" spans="1:10">
      <c r="A965" s="1314" t="s">
        <v>2928</v>
      </c>
      <c r="B965" s="288" t="s">
        <v>2691</v>
      </c>
      <c r="C965" s="258">
        <v>10000</v>
      </c>
      <c r="D965" s="258">
        <v>5000</v>
      </c>
      <c r="E965" s="258">
        <v>5000</v>
      </c>
      <c r="F965" s="433">
        <f t="shared" si="107"/>
        <v>20000</v>
      </c>
      <c r="G965" s="433">
        <f t="shared" si="110"/>
        <v>133.86880856760374</v>
      </c>
      <c r="H965" s="257">
        <f t="shared" si="108"/>
        <v>2.2311468094600624</v>
      </c>
      <c r="I965" s="259">
        <f>'норма времени'!D969</f>
        <v>110</v>
      </c>
      <c r="J965" s="257">
        <f t="shared" si="109"/>
        <v>245.42614904060687</v>
      </c>
    </row>
    <row r="966" spans="1:10">
      <c r="A966" s="1314" t="s">
        <v>2929</v>
      </c>
      <c r="B966" s="288" t="s">
        <v>2854</v>
      </c>
      <c r="C966" s="258">
        <v>30000</v>
      </c>
      <c r="D966" s="258">
        <v>25000</v>
      </c>
      <c r="E966" s="258">
        <v>20000</v>
      </c>
      <c r="F966" s="433">
        <f t="shared" si="107"/>
        <v>75000</v>
      </c>
      <c r="G966" s="433">
        <f t="shared" si="110"/>
        <v>502.00803212851406</v>
      </c>
      <c r="H966" s="257">
        <f t="shared" si="108"/>
        <v>8.3668005354752335</v>
      </c>
      <c r="I966" s="259">
        <f>'норма времени'!D970</f>
        <v>110</v>
      </c>
      <c r="J966" s="257">
        <f t="shared" si="109"/>
        <v>920.34805890227574</v>
      </c>
    </row>
    <row r="967" spans="1:10">
      <c r="A967" s="1314" t="s">
        <v>2930</v>
      </c>
      <c r="B967" s="288" t="s">
        <v>2852</v>
      </c>
      <c r="C967" s="258">
        <v>30000</v>
      </c>
      <c r="D967" s="258">
        <v>25000</v>
      </c>
      <c r="E967" s="258">
        <v>20000</v>
      </c>
      <c r="F967" s="433">
        <f t="shared" si="107"/>
        <v>75000</v>
      </c>
      <c r="G967" s="433">
        <f t="shared" si="110"/>
        <v>502.00803212851406</v>
      </c>
      <c r="H967" s="257">
        <f t="shared" si="108"/>
        <v>8.3668005354752335</v>
      </c>
      <c r="I967" s="259">
        <f>'норма времени'!D971</f>
        <v>110</v>
      </c>
      <c r="J967" s="257">
        <f t="shared" si="109"/>
        <v>920.34805890227574</v>
      </c>
    </row>
    <row r="968" spans="1:10">
      <c r="A968" s="1314" t="s">
        <v>2931</v>
      </c>
      <c r="B968" s="288" t="s">
        <v>2932</v>
      </c>
      <c r="C968" s="258">
        <v>10000</v>
      </c>
      <c r="D968" s="258">
        <v>10000</v>
      </c>
      <c r="E968" s="258">
        <v>5000</v>
      </c>
      <c r="F968" s="433">
        <f t="shared" si="107"/>
        <v>25000</v>
      </c>
      <c r="G968" s="433">
        <f t="shared" si="110"/>
        <v>167.33601070950468</v>
      </c>
      <c r="H968" s="257">
        <f t="shared" si="108"/>
        <v>2.788933511825078</v>
      </c>
      <c r="I968" s="259">
        <f>'норма времени'!D972</f>
        <v>110</v>
      </c>
      <c r="J968" s="257">
        <f t="shared" si="109"/>
        <v>306.7826863007586</v>
      </c>
    </row>
    <row r="969" spans="1:10">
      <c r="A969" s="1314" t="s">
        <v>2933</v>
      </c>
      <c r="B969" s="288" t="s">
        <v>2934</v>
      </c>
      <c r="C969" s="258">
        <v>35000</v>
      </c>
      <c r="D969" s="258">
        <v>25000</v>
      </c>
      <c r="E969" s="258">
        <v>20000</v>
      </c>
      <c r="F969" s="433">
        <f t="shared" si="107"/>
        <v>80000</v>
      </c>
      <c r="G969" s="433">
        <f t="shared" si="110"/>
        <v>535.47523427041494</v>
      </c>
      <c r="H969" s="257">
        <f t="shared" si="108"/>
        <v>8.9245872378402495</v>
      </c>
      <c r="I969" s="259">
        <f>'норма времени'!D973</f>
        <v>110</v>
      </c>
      <c r="J969" s="257">
        <f t="shared" si="109"/>
        <v>981.70459616242749</v>
      </c>
    </row>
    <row r="970" spans="1:10">
      <c r="A970" s="1314" t="s">
        <v>2935</v>
      </c>
      <c r="B970" s="288" t="s">
        <v>2936</v>
      </c>
      <c r="C970" s="258">
        <v>15000</v>
      </c>
      <c r="D970" s="258">
        <v>10000</v>
      </c>
      <c r="E970" s="258">
        <v>5000</v>
      </c>
      <c r="F970" s="433">
        <f t="shared" si="107"/>
        <v>30000</v>
      </c>
      <c r="G970" s="433">
        <f t="shared" si="110"/>
        <v>200.80321285140562</v>
      </c>
      <c r="H970" s="257">
        <f t="shared" si="108"/>
        <v>3.3467202141900936</v>
      </c>
      <c r="I970" s="259">
        <f>'норма времени'!D974</f>
        <v>110</v>
      </c>
      <c r="J970" s="257">
        <f t="shared" si="109"/>
        <v>368.1392235609103</v>
      </c>
    </row>
    <row r="971" spans="1:10">
      <c r="A971" s="1314" t="s">
        <v>2937</v>
      </c>
      <c r="B971" s="288" t="s">
        <v>2713</v>
      </c>
      <c r="C971" s="258">
        <v>15000</v>
      </c>
      <c r="D971" s="258">
        <v>15000</v>
      </c>
      <c r="E971" s="258">
        <v>10000</v>
      </c>
      <c r="F971" s="433">
        <f t="shared" si="107"/>
        <v>40000</v>
      </c>
      <c r="G971" s="433">
        <f t="shared" si="110"/>
        <v>267.73761713520747</v>
      </c>
      <c r="H971" s="257">
        <f t="shared" si="108"/>
        <v>4.4622936189201248</v>
      </c>
      <c r="I971" s="259">
        <f>'норма времени'!D975</f>
        <v>110</v>
      </c>
      <c r="J971" s="257">
        <f t="shared" si="109"/>
        <v>490.85229808121375</v>
      </c>
    </row>
    <row r="972" spans="1:10">
      <c r="A972" s="1314" t="s">
        <v>2938</v>
      </c>
      <c r="B972" s="288" t="s">
        <v>2683</v>
      </c>
      <c r="C972" s="258">
        <v>15000</v>
      </c>
      <c r="D972" s="258">
        <v>10000</v>
      </c>
      <c r="E972" s="258">
        <v>5000</v>
      </c>
      <c r="F972" s="433">
        <f t="shared" si="107"/>
        <v>30000</v>
      </c>
      <c r="G972" s="433">
        <f t="shared" si="110"/>
        <v>200.80321285140562</v>
      </c>
      <c r="H972" s="257">
        <f t="shared" si="108"/>
        <v>3.3467202141900936</v>
      </c>
      <c r="I972" s="259">
        <f>'норма времени'!D976</f>
        <v>110</v>
      </c>
      <c r="J972" s="257">
        <f t="shared" si="109"/>
        <v>368.1392235609103</v>
      </c>
    </row>
    <row r="973" spans="1:10">
      <c r="A973" s="1314" t="s">
        <v>2939</v>
      </c>
      <c r="B973" s="288" t="s">
        <v>2940</v>
      </c>
      <c r="C973" s="258">
        <v>45000</v>
      </c>
      <c r="D973" s="258">
        <v>35000</v>
      </c>
      <c r="E973" s="258">
        <v>30000</v>
      </c>
      <c r="F973" s="433">
        <f t="shared" si="107"/>
        <v>110000</v>
      </c>
      <c r="G973" s="433">
        <f t="shared" si="110"/>
        <v>736.27844712182059</v>
      </c>
      <c r="H973" s="257">
        <f t="shared" si="108"/>
        <v>12.271307452030344</v>
      </c>
      <c r="I973" s="259">
        <f>'норма времени'!D977</f>
        <v>110</v>
      </c>
      <c r="J973" s="257">
        <f t="shared" si="109"/>
        <v>1349.8438197233379</v>
      </c>
    </row>
    <row r="974" spans="1:10">
      <c r="A974" s="1314" t="s">
        <v>2941</v>
      </c>
      <c r="B974" s="288" t="s">
        <v>2685</v>
      </c>
      <c r="C974" s="258">
        <v>15000</v>
      </c>
      <c r="D974" s="258">
        <v>10000</v>
      </c>
      <c r="E974" s="258">
        <v>5000</v>
      </c>
      <c r="F974" s="433">
        <f t="shared" si="107"/>
        <v>30000</v>
      </c>
      <c r="G974" s="433">
        <f t="shared" si="110"/>
        <v>200.80321285140562</v>
      </c>
      <c r="H974" s="257">
        <f t="shared" si="108"/>
        <v>3.3467202141900936</v>
      </c>
      <c r="I974" s="259">
        <f>'норма времени'!D978</f>
        <v>110</v>
      </c>
      <c r="J974" s="257">
        <f t="shared" si="109"/>
        <v>368.1392235609103</v>
      </c>
    </row>
    <row r="975" spans="1:10">
      <c r="A975" s="1314" t="s">
        <v>2942</v>
      </c>
      <c r="B975" s="288" t="s">
        <v>2943</v>
      </c>
      <c r="C975" s="258">
        <v>15000</v>
      </c>
      <c r="D975" s="258">
        <v>10000</v>
      </c>
      <c r="E975" s="258">
        <v>5000</v>
      </c>
      <c r="F975" s="433">
        <f t="shared" si="107"/>
        <v>30000</v>
      </c>
      <c r="G975" s="433">
        <f t="shared" si="110"/>
        <v>200.80321285140562</v>
      </c>
      <c r="H975" s="257">
        <f t="shared" si="108"/>
        <v>3.3467202141900936</v>
      </c>
      <c r="I975" s="259">
        <f>'норма времени'!D979</f>
        <v>110</v>
      </c>
      <c r="J975" s="257">
        <f t="shared" si="109"/>
        <v>368.1392235609103</v>
      </c>
    </row>
    <row r="976" spans="1:10">
      <c r="A976" s="1314" t="s">
        <v>2944</v>
      </c>
      <c r="B976" s="288" t="s">
        <v>2945</v>
      </c>
      <c r="C976" s="258">
        <v>15000</v>
      </c>
      <c r="D976" s="258">
        <v>10000</v>
      </c>
      <c r="E976" s="258">
        <v>5000</v>
      </c>
      <c r="F976" s="433">
        <f t="shared" si="107"/>
        <v>30000</v>
      </c>
      <c r="G976" s="433">
        <f t="shared" si="110"/>
        <v>200.80321285140562</v>
      </c>
      <c r="H976" s="257">
        <f t="shared" si="108"/>
        <v>3.3467202141900936</v>
      </c>
      <c r="I976" s="259">
        <f>'норма времени'!D980</f>
        <v>110</v>
      </c>
      <c r="J976" s="257">
        <f t="shared" si="109"/>
        <v>368.1392235609103</v>
      </c>
    </row>
    <row r="977" spans="1:19">
      <c r="A977" s="1314" t="s">
        <v>2946</v>
      </c>
      <c r="B977" s="288" t="s">
        <v>2947</v>
      </c>
      <c r="C977" s="258">
        <v>25000</v>
      </c>
      <c r="D977" s="258">
        <v>20000</v>
      </c>
      <c r="E977" s="258">
        <v>18000</v>
      </c>
      <c r="F977" s="433">
        <f t="shared" si="107"/>
        <v>63000</v>
      </c>
      <c r="G977" s="433">
        <f t="shared" si="110"/>
        <v>421.68674698795178</v>
      </c>
      <c r="H977" s="257">
        <f t="shared" si="108"/>
        <v>7.0281124497991962</v>
      </c>
      <c r="I977" s="259">
        <f>'норма времени'!D981</f>
        <v>100</v>
      </c>
      <c r="J977" s="257">
        <f t="shared" si="109"/>
        <v>702.81124497991959</v>
      </c>
    </row>
    <row r="978" spans="1:19">
      <c r="A978" s="1314" t="s">
        <v>2948</v>
      </c>
      <c r="B978" s="288" t="s">
        <v>2949</v>
      </c>
      <c r="C978" s="258">
        <v>30000</v>
      </c>
      <c r="D978" s="258">
        <v>25000</v>
      </c>
      <c r="E978" s="258">
        <v>20000</v>
      </c>
      <c r="F978" s="433">
        <f t="shared" si="107"/>
        <v>75000</v>
      </c>
      <c r="G978" s="433">
        <f t="shared" si="110"/>
        <v>502.00803212851406</v>
      </c>
      <c r="H978" s="257">
        <f t="shared" si="108"/>
        <v>8.3668005354752335</v>
      </c>
      <c r="I978" s="259">
        <f>'норма времени'!D982</f>
        <v>90</v>
      </c>
      <c r="J978" s="257">
        <f t="shared" si="109"/>
        <v>753.01204819277098</v>
      </c>
    </row>
    <row r="979" spans="1:19">
      <c r="A979" s="1314" t="s">
        <v>2950</v>
      </c>
      <c r="B979" s="288" t="s">
        <v>2951</v>
      </c>
      <c r="C979" s="258">
        <v>15000</v>
      </c>
      <c r="D979" s="258">
        <v>10000</v>
      </c>
      <c r="E979" s="258">
        <v>5000</v>
      </c>
      <c r="F979" s="433">
        <f t="shared" si="107"/>
        <v>30000</v>
      </c>
      <c r="G979" s="433">
        <f t="shared" si="110"/>
        <v>200.80321285140562</v>
      </c>
      <c r="H979" s="257">
        <f t="shared" si="108"/>
        <v>3.3467202141900936</v>
      </c>
      <c r="I979" s="259">
        <f>'норма времени'!D983</f>
        <v>110</v>
      </c>
      <c r="J979" s="257">
        <f t="shared" si="109"/>
        <v>368.1392235609103</v>
      </c>
    </row>
    <row r="980" spans="1:19">
      <c r="A980" s="1314" t="s">
        <v>2952</v>
      </c>
      <c r="B980" s="288" t="s">
        <v>2953</v>
      </c>
      <c r="C980" s="258">
        <v>15000</v>
      </c>
      <c r="D980" s="258">
        <v>10000</v>
      </c>
      <c r="E980" s="258">
        <v>5000</v>
      </c>
      <c r="F980" s="433">
        <f t="shared" si="107"/>
        <v>30000</v>
      </c>
      <c r="G980" s="433">
        <f t="shared" si="110"/>
        <v>200.80321285140562</v>
      </c>
      <c r="H980" s="257">
        <f t="shared" si="108"/>
        <v>3.3467202141900936</v>
      </c>
      <c r="I980" s="259">
        <f>'норма времени'!D984</f>
        <v>110</v>
      </c>
      <c r="J980" s="257">
        <f t="shared" si="109"/>
        <v>368.1392235609103</v>
      </c>
    </row>
    <row r="981" spans="1:19">
      <c r="A981" s="1314" t="s">
        <v>2954</v>
      </c>
      <c r="B981" s="288" t="s">
        <v>2727</v>
      </c>
      <c r="C981" s="258">
        <v>15000</v>
      </c>
      <c r="D981" s="258">
        <v>10000</v>
      </c>
      <c r="E981" s="258">
        <v>5000</v>
      </c>
      <c r="F981" s="433">
        <f t="shared" si="107"/>
        <v>30000</v>
      </c>
      <c r="G981" s="433">
        <f t="shared" si="110"/>
        <v>200.80321285140562</v>
      </c>
      <c r="H981" s="257">
        <f t="shared" si="108"/>
        <v>3.3467202141900936</v>
      </c>
      <c r="I981" s="259">
        <f>'норма времени'!D985</f>
        <v>110</v>
      </c>
      <c r="J981" s="257">
        <f t="shared" si="109"/>
        <v>368.1392235609103</v>
      </c>
    </row>
    <row r="982" spans="1:19">
      <c r="A982" s="1314" t="s">
        <v>2955</v>
      </c>
      <c r="B982" s="288" t="s">
        <v>2956</v>
      </c>
      <c r="C982" s="258">
        <v>5000</v>
      </c>
      <c r="D982" s="258">
        <v>5000</v>
      </c>
      <c r="E982" s="258"/>
      <c r="F982" s="433">
        <f t="shared" si="107"/>
        <v>10000</v>
      </c>
      <c r="G982" s="433">
        <f t="shared" si="110"/>
        <v>66.934404283801868</v>
      </c>
      <c r="H982" s="257">
        <f t="shared" si="108"/>
        <v>1.1155734047300312</v>
      </c>
      <c r="I982" s="259">
        <f>'норма времени'!D986</f>
        <v>110</v>
      </c>
      <c r="J982" s="257">
        <f t="shared" si="109"/>
        <v>122.71307452030344</v>
      </c>
    </row>
    <row r="983" spans="1:19">
      <c r="A983" s="1314" t="s">
        <v>2957</v>
      </c>
      <c r="B983" s="288" t="s">
        <v>2958</v>
      </c>
      <c r="C983" s="258">
        <v>20000</v>
      </c>
      <c r="D983" s="258">
        <v>15000</v>
      </c>
      <c r="E983" s="258">
        <v>10000</v>
      </c>
      <c r="F983" s="433">
        <f t="shared" si="107"/>
        <v>45000</v>
      </c>
      <c r="G983" s="433">
        <f t="shared" si="110"/>
        <v>301.20481927710841</v>
      </c>
      <c r="H983" s="257">
        <f t="shared" si="108"/>
        <v>5.0200803212851399</v>
      </c>
      <c r="I983" s="259">
        <f>'норма времени'!D987</f>
        <v>480</v>
      </c>
      <c r="J983" s="257">
        <f t="shared" si="109"/>
        <v>2409.6385542168673</v>
      </c>
    </row>
    <row r="984" spans="1:19">
      <c r="A984" s="1314" t="s">
        <v>2959</v>
      </c>
      <c r="B984" s="288" t="s">
        <v>2775</v>
      </c>
      <c r="C984" s="258">
        <v>15000</v>
      </c>
      <c r="D984" s="258">
        <v>10000</v>
      </c>
      <c r="E984" s="258">
        <v>5000</v>
      </c>
      <c r="F984" s="433">
        <f t="shared" ref="F984:F1043" si="111">C984+D984+E984</f>
        <v>30000</v>
      </c>
      <c r="G984" s="433">
        <f t="shared" si="110"/>
        <v>200.80321285140562</v>
      </c>
      <c r="H984" s="257">
        <f t="shared" ref="H984:H1040" si="112">G984/60</f>
        <v>3.3467202141900936</v>
      </c>
      <c r="I984" s="259">
        <f>'норма времени'!D988</f>
        <v>280</v>
      </c>
      <c r="J984" s="257">
        <f t="shared" ref="J984:J1043" si="113">H984*I984</f>
        <v>937.08165997322624</v>
      </c>
    </row>
    <row r="985" spans="1:19" ht="30">
      <c r="A985" s="1314" t="s">
        <v>2960</v>
      </c>
      <c r="B985" s="288" t="s">
        <v>2961</v>
      </c>
      <c r="C985" s="258">
        <v>15000</v>
      </c>
      <c r="D985" s="258">
        <v>10000</v>
      </c>
      <c r="E985" s="258">
        <v>5000</v>
      </c>
      <c r="F985" s="433">
        <f t="shared" si="111"/>
        <v>30000</v>
      </c>
      <c r="G985" s="433">
        <f t="shared" si="110"/>
        <v>200.80321285140562</v>
      </c>
      <c r="H985" s="257">
        <f t="shared" si="112"/>
        <v>3.3467202141900936</v>
      </c>
      <c r="I985" s="259">
        <f>'норма времени'!D989</f>
        <v>110</v>
      </c>
      <c r="J985" s="257">
        <f t="shared" si="113"/>
        <v>368.1392235609103</v>
      </c>
    </row>
    <row r="986" spans="1:19">
      <c r="A986" s="1314" t="s">
        <v>2962</v>
      </c>
      <c r="B986" s="288" t="s">
        <v>2785</v>
      </c>
      <c r="C986" s="258">
        <v>78000</v>
      </c>
      <c r="D986" s="258">
        <v>75000</v>
      </c>
      <c r="E986" s="258">
        <v>70000</v>
      </c>
      <c r="F986" s="433">
        <f t="shared" si="111"/>
        <v>223000</v>
      </c>
      <c r="G986" s="433">
        <f t="shared" si="110"/>
        <v>1492.6372155287818</v>
      </c>
      <c r="H986" s="257">
        <f t="shared" si="112"/>
        <v>24.877286925479698</v>
      </c>
      <c r="I986" s="259">
        <f>'норма времени'!D990</f>
        <v>80</v>
      </c>
      <c r="J986" s="257">
        <f t="shared" si="113"/>
        <v>1990.1829540383758</v>
      </c>
    </row>
    <row r="987" spans="1:19">
      <c r="A987" s="1314" t="s">
        <v>2963</v>
      </c>
      <c r="B987" s="288" t="s">
        <v>2902</v>
      </c>
      <c r="C987" s="258">
        <v>12895</v>
      </c>
      <c r="D987" s="258">
        <v>10000</v>
      </c>
      <c r="E987" s="258">
        <v>10000</v>
      </c>
      <c r="F987" s="433">
        <f t="shared" si="111"/>
        <v>32895</v>
      </c>
      <c r="G987" s="433">
        <f t="shared" si="110"/>
        <v>220.18072289156626</v>
      </c>
      <c r="H987" s="257">
        <f t="shared" si="112"/>
        <v>3.6696787148594376</v>
      </c>
      <c r="I987" s="259">
        <f>'норма времени'!D991</f>
        <v>280</v>
      </c>
      <c r="J987" s="257">
        <f t="shared" si="113"/>
        <v>1027.5100401606426</v>
      </c>
    </row>
    <row r="988" spans="1:19">
      <c r="A988" s="1314" t="s">
        <v>2964</v>
      </c>
      <c r="B988" s="288" t="s">
        <v>2965</v>
      </c>
      <c r="C988" s="258">
        <v>21250</v>
      </c>
      <c r="D988" s="258">
        <v>20000</v>
      </c>
      <c r="E988" s="258">
        <v>10000</v>
      </c>
      <c r="F988" s="433">
        <f t="shared" si="111"/>
        <v>51250</v>
      </c>
      <c r="G988" s="433">
        <f t="shared" si="110"/>
        <v>343.0388219544846</v>
      </c>
      <c r="H988" s="257">
        <f t="shared" si="112"/>
        <v>5.7173136992414104</v>
      </c>
      <c r="I988" s="259">
        <f>'норма времени'!D992</f>
        <v>740</v>
      </c>
      <c r="J988" s="257">
        <f t="shared" si="113"/>
        <v>4230.8121374386437</v>
      </c>
    </row>
    <row r="989" spans="1:19" s="196" customFormat="1" ht="27.75" customHeight="1">
      <c r="A989" s="66" t="s">
        <v>2966</v>
      </c>
      <c r="B989" s="284" t="s">
        <v>2967</v>
      </c>
      <c r="C989" s="870"/>
      <c r="D989" s="870"/>
      <c r="E989" s="870"/>
      <c r="F989" s="441"/>
      <c r="G989" s="433">
        <f t="shared" si="110"/>
        <v>0</v>
      </c>
      <c r="H989" s="261"/>
      <c r="I989" s="1451"/>
      <c r="J989" s="261"/>
      <c r="K989" s="507"/>
      <c r="L989" s="507"/>
      <c r="M989" s="507"/>
      <c r="N989" s="507"/>
      <c r="O989" s="507"/>
      <c r="P989" s="507"/>
      <c r="Q989" s="507"/>
      <c r="R989" s="507"/>
      <c r="S989" s="507"/>
    </row>
    <row r="990" spans="1:19">
      <c r="A990" s="1314" t="s">
        <v>2968</v>
      </c>
      <c r="B990" s="288" t="s">
        <v>1343</v>
      </c>
      <c r="C990" s="258">
        <v>50000</v>
      </c>
      <c r="D990" s="258">
        <v>40000</v>
      </c>
      <c r="E990" s="258">
        <v>30000</v>
      </c>
      <c r="F990" s="433">
        <f t="shared" si="111"/>
        <v>120000</v>
      </c>
      <c r="G990" s="433">
        <f t="shared" si="110"/>
        <v>803.21285140562247</v>
      </c>
      <c r="H990" s="257">
        <f t="shared" si="112"/>
        <v>13.386880856760374</v>
      </c>
      <c r="I990" s="259">
        <f>'норма времени'!D994</f>
        <v>45</v>
      </c>
      <c r="J990" s="257">
        <f t="shared" si="113"/>
        <v>602.40963855421683</v>
      </c>
    </row>
    <row r="991" spans="1:19">
      <c r="A991" s="1314" t="s">
        <v>2969</v>
      </c>
      <c r="B991" s="288" t="s">
        <v>2949</v>
      </c>
      <c r="C991" s="258">
        <v>30000</v>
      </c>
      <c r="D991" s="258">
        <v>25000</v>
      </c>
      <c r="E991" s="258">
        <v>30000</v>
      </c>
      <c r="F991" s="433">
        <f t="shared" si="111"/>
        <v>85000</v>
      </c>
      <c r="G991" s="433">
        <f t="shared" si="110"/>
        <v>568.94243641231594</v>
      </c>
      <c r="H991" s="257">
        <f t="shared" si="112"/>
        <v>9.4823739402052656</v>
      </c>
      <c r="I991" s="259">
        <f>'норма времени'!D995</f>
        <v>90</v>
      </c>
      <c r="J991" s="257">
        <f t="shared" si="113"/>
        <v>853.41365461847386</v>
      </c>
    </row>
    <row r="992" spans="1:19">
      <c r="A992" s="1314" t="s">
        <v>2970</v>
      </c>
      <c r="B992" s="288" t="s">
        <v>2947</v>
      </c>
      <c r="C992" s="258">
        <v>30000</v>
      </c>
      <c r="D992" s="258">
        <v>25000</v>
      </c>
      <c r="E992" s="258">
        <v>30000</v>
      </c>
      <c r="F992" s="433">
        <f t="shared" si="111"/>
        <v>85000</v>
      </c>
      <c r="G992" s="433">
        <f t="shared" si="110"/>
        <v>568.94243641231594</v>
      </c>
      <c r="H992" s="257">
        <f t="shared" si="112"/>
        <v>9.4823739402052656</v>
      </c>
      <c r="I992" s="259">
        <f>'норма времени'!D996</f>
        <v>100</v>
      </c>
      <c r="J992" s="257">
        <f t="shared" si="113"/>
        <v>948.23739402052661</v>
      </c>
    </row>
    <row r="993" spans="1:10">
      <c r="A993" s="1314" t="s">
        <v>2971</v>
      </c>
      <c r="B993" s="288" t="s">
        <v>2972</v>
      </c>
      <c r="C993" s="258">
        <v>50000</v>
      </c>
      <c r="D993" s="258">
        <v>40000</v>
      </c>
      <c r="E993" s="258">
        <v>35000</v>
      </c>
      <c r="F993" s="433">
        <f t="shared" si="111"/>
        <v>125000</v>
      </c>
      <c r="G993" s="433">
        <f t="shared" si="110"/>
        <v>836.68005354752336</v>
      </c>
      <c r="H993" s="257">
        <f t="shared" si="112"/>
        <v>13.944667559125389</v>
      </c>
      <c r="I993" s="259">
        <f>'норма времени'!D997</f>
        <v>80</v>
      </c>
      <c r="J993" s="257">
        <f t="shared" si="113"/>
        <v>1115.5734047300311</v>
      </c>
    </row>
    <row r="994" spans="1:10">
      <c r="A994" s="1314" t="s">
        <v>2973</v>
      </c>
      <c r="B994" s="288" t="s">
        <v>2943</v>
      </c>
      <c r="C994" s="258">
        <v>5000</v>
      </c>
      <c r="D994" s="258">
        <v>5000</v>
      </c>
      <c r="E994" s="258">
        <v>5000</v>
      </c>
      <c r="F994" s="433">
        <f t="shared" si="111"/>
        <v>15000</v>
      </c>
      <c r="G994" s="433">
        <f t="shared" si="110"/>
        <v>100.40160642570281</v>
      </c>
      <c r="H994" s="257">
        <f t="shared" si="112"/>
        <v>1.6733601070950468</v>
      </c>
      <c r="I994" s="259">
        <f>'норма времени'!D998</f>
        <v>80</v>
      </c>
      <c r="J994" s="257">
        <f t="shared" si="113"/>
        <v>133.86880856760374</v>
      </c>
    </row>
    <row r="995" spans="1:10">
      <c r="A995" s="1314" t="s">
        <v>2974</v>
      </c>
      <c r="B995" s="288" t="s">
        <v>2975</v>
      </c>
      <c r="C995" s="258">
        <v>5000</v>
      </c>
      <c r="D995" s="258">
        <v>5000</v>
      </c>
      <c r="E995" s="258">
        <v>5000</v>
      </c>
      <c r="F995" s="433">
        <f t="shared" si="111"/>
        <v>15000</v>
      </c>
      <c r="G995" s="433">
        <f t="shared" si="110"/>
        <v>100.40160642570281</v>
      </c>
      <c r="H995" s="257">
        <f t="shared" si="112"/>
        <v>1.6733601070950468</v>
      </c>
      <c r="I995" s="259">
        <f>'норма времени'!D999</f>
        <v>80</v>
      </c>
      <c r="J995" s="257">
        <f t="shared" si="113"/>
        <v>133.86880856760374</v>
      </c>
    </row>
    <row r="996" spans="1:10">
      <c r="A996" s="1314" t="s">
        <v>2976</v>
      </c>
      <c r="B996" s="288" t="s">
        <v>2934</v>
      </c>
      <c r="C996" s="258">
        <v>50000</v>
      </c>
      <c r="D996" s="258">
        <v>40000</v>
      </c>
      <c r="E996" s="258">
        <v>30000</v>
      </c>
      <c r="F996" s="433">
        <f t="shared" si="111"/>
        <v>120000</v>
      </c>
      <c r="G996" s="433">
        <f t="shared" si="110"/>
        <v>803.21285140562247</v>
      </c>
      <c r="H996" s="257">
        <f t="shared" si="112"/>
        <v>13.386880856760374</v>
      </c>
      <c r="I996" s="259">
        <f>'норма времени'!D1000</f>
        <v>80</v>
      </c>
      <c r="J996" s="257">
        <f t="shared" si="113"/>
        <v>1070.9504685408299</v>
      </c>
    </row>
    <row r="997" spans="1:10">
      <c r="A997" s="1314" t="s">
        <v>2977</v>
      </c>
      <c r="B997" s="288" t="s">
        <v>2854</v>
      </c>
      <c r="C997" s="258">
        <v>20000</v>
      </c>
      <c r="D997" s="258">
        <v>10000</v>
      </c>
      <c r="E997" s="258">
        <v>10000</v>
      </c>
      <c r="F997" s="433">
        <f t="shared" si="111"/>
        <v>40000</v>
      </c>
      <c r="G997" s="433">
        <f t="shared" si="110"/>
        <v>267.73761713520747</v>
      </c>
      <c r="H997" s="257">
        <f t="shared" si="112"/>
        <v>4.4622936189201248</v>
      </c>
      <c r="I997" s="259">
        <f>'норма времени'!D1001</f>
        <v>80</v>
      </c>
      <c r="J997" s="257">
        <f t="shared" si="113"/>
        <v>356.98348951360998</v>
      </c>
    </row>
    <row r="998" spans="1:10">
      <c r="A998" s="1314" t="s">
        <v>2978</v>
      </c>
      <c r="B998" s="288" t="s">
        <v>2679</v>
      </c>
      <c r="C998" s="258">
        <v>20000</v>
      </c>
      <c r="D998" s="258">
        <v>10000</v>
      </c>
      <c r="E998" s="258">
        <v>10000</v>
      </c>
      <c r="F998" s="433">
        <f t="shared" si="111"/>
        <v>40000</v>
      </c>
      <c r="G998" s="433">
        <f t="shared" si="110"/>
        <v>267.73761713520747</v>
      </c>
      <c r="H998" s="257">
        <f t="shared" si="112"/>
        <v>4.4622936189201248</v>
      </c>
      <c r="I998" s="259">
        <f>'норма времени'!D1002</f>
        <v>80</v>
      </c>
      <c r="J998" s="257">
        <f t="shared" si="113"/>
        <v>356.98348951360998</v>
      </c>
    </row>
    <row r="999" spans="1:10">
      <c r="A999" s="1314" t="s">
        <v>2979</v>
      </c>
      <c r="B999" s="288" t="s">
        <v>2673</v>
      </c>
      <c r="C999" s="258">
        <v>30000</v>
      </c>
      <c r="D999" s="258">
        <v>25000</v>
      </c>
      <c r="E999" s="258">
        <v>30000</v>
      </c>
      <c r="F999" s="433">
        <f t="shared" si="111"/>
        <v>85000</v>
      </c>
      <c r="G999" s="433">
        <f t="shared" si="110"/>
        <v>568.94243641231594</v>
      </c>
      <c r="H999" s="257">
        <f t="shared" si="112"/>
        <v>9.4823739402052656</v>
      </c>
      <c r="I999" s="259">
        <f>'норма времени'!D1003</f>
        <v>80</v>
      </c>
      <c r="J999" s="257">
        <f t="shared" si="113"/>
        <v>758.58991521642122</v>
      </c>
    </row>
    <row r="1000" spans="1:10">
      <c r="A1000" s="1314" t="s">
        <v>2980</v>
      </c>
      <c r="B1000" s="288" t="s">
        <v>2727</v>
      </c>
      <c r="C1000" s="258">
        <v>10000</v>
      </c>
      <c r="D1000" s="258">
        <v>5000</v>
      </c>
      <c r="E1000" s="258">
        <v>5000</v>
      </c>
      <c r="F1000" s="433">
        <f t="shared" si="111"/>
        <v>20000</v>
      </c>
      <c r="G1000" s="433">
        <f t="shared" si="110"/>
        <v>133.86880856760374</v>
      </c>
      <c r="H1000" s="257">
        <f t="shared" si="112"/>
        <v>2.2311468094600624</v>
      </c>
      <c r="I1000" s="259">
        <f>'норма времени'!D1004</f>
        <v>80</v>
      </c>
      <c r="J1000" s="257">
        <f t="shared" si="113"/>
        <v>178.49174475680499</v>
      </c>
    </row>
    <row r="1001" spans="1:10">
      <c r="A1001" s="1314" t="s">
        <v>2981</v>
      </c>
      <c r="B1001" s="288" t="s">
        <v>2936</v>
      </c>
      <c r="C1001" s="258">
        <v>10000</v>
      </c>
      <c r="D1001" s="258">
        <v>5000</v>
      </c>
      <c r="E1001" s="258">
        <v>5000</v>
      </c>
      <c r="F1001" s="433">
        <f t="shared" si="111"/>
        <v>20000</v>
      </c>
      <c r="G1001" s="433">
        <f t="shared" si="110"/>
        <v>133.86880856760374</v>
      </c>
      <c r="H1001" s="257">
        <f t="shared" si="112"/>
        <v>2.2311468094600624</v>
      </c>
      <c r="I1001" s="259">
        <f>'норма времени'!D1005</f>
        <v>80</v>
      </c>
      <c r="J1001" s="257">
        <f t="shared" si="113"/>
        <v>178.49174475680499</v>
      </c>
    </row>
    <row r="1002" spans="1:10">
      <c r="A1002" s="1314" t="s">
        <v>2982</v>
      </c>
      <c r="B1002" s="288" t="s">
        <v>2983</v>
      </c>
      <c r="C1002" s="258">
        <v>10000</v>
      </c>
      <c r="D1002" s="258">
        <v>5000</v>
      </c>
      <c r="E1002" s="258">
        <v>5000</v>
      </c>
      <c r="F1002" s="433">
        <f t="shared" si="111"/>
        <v>20000</v>
      </c>
      <c r="G1002" s="433">
        <f t="shared" si="110"/>
        <v>133.86880856760374</v>
      </c>
      <c r="H1002" s="257">
        <f t="shared" si="112"/>
        <v>2.2311468094600624</v>
      </c>
      <c r="I1002" s="259">
        <f>'норма времени'!D1006</f>
        <v>80</v>
      </c>
      <c r="J1002" s="257">
        <f t="shared" si="113"/>
        <v>178.49174475680499</v>
      </c>
    </row>
    <row r="1003" spans="1:10">
      <c r="A1003" s="1314" t="s">
        <v>2984</v>
      </c>
      <c r="B1003" s="288" t="s">
        <v>2912</v>
      </c>
      <c r="C1003" s="258">
        <v>30000</v>
      </c>
      <c r="D1003" s="258">
        <v>25000</v>
      </c>
      <c r="E1003" s="258">
        <v>30000</v>
      </c>
      <c r="F1003" s="433">
        <f t="shared" si="111"/>
        <v>85000</v>
      </c>
      <c r="G1003" s="433">
        <f t="shared" ref="G1003:G1047" si="114">F1003/149.4</f>
        <v>568.94243641231594</v>
      </c>
      <c r="H1003" s="257">
        <f t="shared" si="112"/>
        <v>9.4823739402052656</v>
      </c>
      <c r="I1003" s="259">
        <f>'норма времени'!D1007</f>
        <v>80</v>
      </c>
      <c r="J1003" s="257">
        <f t="shared" si="113"/>
        <v>758.58991521642122</v>
      </c>
    </row>
    <row r="1004" spans="1:10">
      <c r="A1004" s="1314" t="s">
        <v>2985</v>
      </c>
      <c r="B1004" s="288" t="s">
        <v>2956</v>
      </c>
      <c r="C1004" s="258">
        <v>5000</v>
      </c>
      <c r="D1004" s="258">
        <v>5000</v>
      </c>
      <c r="E1004" s="258"/>
      <c r="F1004" s="433">
        <f t="shared" si="111"/>
        <v>10000</v>
      </c>
      <c r="G1004" s="433">
        <f t="shared" si="114"/>
        <v>66.934404283801868</v>
      </c>
      <c r="H1004" s="257">
        <f t="shared" si="112"/>
        <v>1.1155734047300312</v>
      </c>
      <c r="I1004" s="259">
        <f>'норма времени'!D1008</f>
        <v>80</v>
      </c>
      <c r="J1004" s="257">
        <f t="shared" si="113"/>
        <v>89.245872378402495</v>
      </c>
    </row>
    <row r="1005" spans="1:10">
      <c r="A1005" s="1314" t="s">
        <v>2986</v>
      </c>
      <c r="B1005" s="288" t="s">
        <v>1316</v>
      </c>
      <c r="C1005" s="258">
        <v>25000</v>
      </c>
      <c r="D1005" s="258">
        <v>20000</v>
      </c>
      <c r="E1005" s="258">
        <v>15000</v>
      </c>
      <c r="F1005" s="433">
        <f t="shared" si="111"/>
        <v>60000</v>
      </c>
      <c r="G1005" s="433">
        <f t="shared" si="114"/>
        <v>401.60642570281124</v>
      </c>
      <c r="H1005" s="257">
        <f t="shared" si="112"/>
        <v>6.6934404283801872</v>
      </c>
      <c r="I1005" s="259">
        <f>'норма времени'!D1009</f>
        <v>120</v>
      </c>
      <c r="J1005" s="257">
        <f t="shared" si="113"/>
        <v>803.21285140562247</v>
      </c>
    </row>
    <row r="1006" spans="1:10">
      <c r="A1006" s="1314" t="s">
        <v>2987</v>
      </c>
      <c r="B1006" s="288" t="s">
        <v>2210</v>
      </c>
      <c r="C1006" s="258">
        <v>35000</v>
      </c>
      <c r="D1006" s="258">
        <v>25000</v>
      </c>
      <c r="E1006" s="258">
        <v>15000</v>
      </c>
      <c r="F1006" s="433">
        <f t="shared" si="111"/>
        <v>75000</v>
      </c>
      <c r="G1006" s="433">
        <f t="shared" si="114"/>
        <v>502.00803212851406</v>
      </c>
      <c r="H1006" s="257">
        <f t="shared" si="112"/>
        <v>8.3668005354752335</v>
      </c>
      <c r="I1006" s="259">
        <f>'норма времени'!D1010</f>
        <v>120</v>
      </c>
      <c r="J1006" s="257">
        <f t="shared" si="113"/>
        <v>1004.016064257028</v>
      </c>
    </row>
    <row r="1007" spans="1:10">
      <c r="A1007" s="1314" t="s">
        <v>2988</v>
      </c>
      <c r="B1007" s="288" t="s">
        <v>2989</v>
      </c>
      <c r="C1007" s="258">
        <v>50000</v>
      </c>
      <c r="D1007" s="258">
        <v>40000</v>
      </c>
      <c r="E1007" s="258">
        <v>30000</v>
      </c>
      <c r="F1007" s="433">
        <f t="shared" si="111"/>
        <v>120000</v>
      </c>
      <c r="G1007" s="433">
        <f t="shared" si="114"/>
        <v>803.21285140562247</v>
      </c>
      <c r="H1007" s="257">
        <f t="shared" si="112"/>
        <v>13.386880856760374</v>
      </c>
      <c r="I1007" s="259">
        <f>'норма времени'!D1011</f>
        <v>120</v>
      </c>
      <c r="J1007" s="257">
        <f t="shared" si="113"/>
        <v>1606.4257028112449</v>
      </c>
    </row>
    <row r="1008" spans="1:10">
      <c r="A1008" s="1314" t="s">
        <v>2990</v>
      </c>
      <c r="B1008" s="288" t="s">
        <v>2785</v>
      </c>
      <c r="C1008" s="258">
        <v>75000</v>
      </c>
      <c r="D1008" s="258">
        <v>75000</v>
      </c>
      <c r="E1008" s="258">
        <v>70000</v>
      </c>
      <c r="F1008" s="433">
        <f t="shared" si="111"/>
        <v>220000</v>
      </c>
      <c r="G1008" s="433">
        <f t="shared" si="114"/>
        <v>1472.5568942436412</v>
      </c>
      <c r="H1008" s="257">
        <f t="shared" si="112"/>
        <v>24.542614904060688</v>
      </c>
      <c r="I1008" s="259">
        <f>'норма времени'!D1012</f>
        <v>80</v>
      </c>
      <c r="J1008" s="257">
        <f t="shared" si="113"/>
        <v>1963.409192324855</v>
      </c>
    </row>
    <row r="1009" spans="1:19">
      <c r="A1009" s="1314" t="s">
        <v>2991</v>
      </c>
      <c r="B1009" s="288" t="s">
        <v>2992</v>
      </c>
      <c r="C1009" s="258">
        <v>25000</v>
      </c>
      <c r="D1009" s="258">
        <v>20000</v>
      </c>
      <c r="E1009" s="258">
        <v>20000</v>
      </c>
      <c r="F1009" s="433">
        <f t="shared" si="111"/>
        <v>65000</v>
      </c>
      <c r="G1009" s="433">
        <f t="shared" si="114"/>
        <v>435.07362784471218</v>
      </c>
      <c r="H1009" s="257">
        <f t="shared" si="112"/>
        <v>7.2512271307452032</v>
      </c>
      <c r="I1009" s="259">
        <f>'норма времени'!D1013</f>
        <v>260</v>
      </c>
      <c r="J1009" s="257">
        <f t="shared" si="113"/>
        <v>1885.3190539937527</v>
      </c>
    </row>
    <row r="1010" spans="1:19">
      <c r="A1010" s="1314" t="s">
        <v>2993</v>
      </c>
      <c r="B1010" s="288" t="s">
        <v>2789</v>
      </c>
      <c r="C1010" s="258">
        <v>15000</v>
      </c>
      <c r="D1010" s="258">
        <v>10000</v>
      </c>
      <c r="E1010" s="258">
        <v>5000</v>
      </c>
      <c r="F1010" s="433">
        <f t="shared" si="111"/>
        <v>30000</v>
      </c>
      <c r="G1010" s="433">
        <f t="shared" si="114"/>
        <v>200.80321285140562</v>
      </c>
      <c r="H1010" s="257">
        <f t="shared" si="112"/>
        <v>3.3467202141900936</v>
      </c>
      <c r="I1010" s="259">
        <f>'норма времени'!D1014</f>
        <v>60</v>
      </c>
      <c r="J1010" s="257">
        <f t="shared" si="113"/>
        <v>200.80321285140562</v>
      </c>
    </row>
    <row r="1011" spans="1:19" ht="30">
      <c r="A1011" s="1314" t="s">
        <v>2994</v>
      </c>
      <c r="B1011" s="288" t="s">
        <v>2995</v>
      </c>
      <c r="C1011" s="258">
        <v>13172</v>
      </c>
      <c r="D1011" s="258">
        <v>12000</v>
      </c>
      <c r="E1011" s="258">
        <v>10000</v>
      </c>
      <c r="F1011" s="433">
        <f t="shared" si="111"/>
        <v>35172</v>
      </c>
      <c r="G1011" s="433">
        <f t="shared" si="114"/>
        <v>235.42168674698794</v>
      </c>
      <c r="H1011" s="257">
        <f t="shared" si="112"/>
        <v>3.9236947791164658</v>
      </c>
      <c r="I1011" s="259">
        <f>'норма времени'!D1015</f>
        <v>1804</v>
      </c>
      <c r="J1011" s="257">
        <f t="shared" si="113"/>
        <v>7078.3453815261046</v>
      </c>
    </row>
    <row r="1012" spans="1:19">
      <c r="A1012" s="1314" t="s">
        <v>2996</v>
      </c>
      <c r="B1012" s="288" t="s">
        <v>2997</v>
      </c>
      <c r="C1012" s="258">
        <v>12200</v>
      </c>
      <c r="D1012" s="258">
        <v>12000</v>
      </c>
      <c r="E1012" s="258">
        <v>10000</v>
      </c>
      <c r="F1012" s="433">
        <f t="shared" si="111"/>
        <v>34200</v>
      </c>
      <c r="G1012" s="433">
        <f t="shared" si="114"/>
        <v>228.9156626506024</v>
      </c>
      <c r="H1012" s="257">
        <f t="shared" si="112"/>
        <v>3.8152610441767068</v>
      </c>
      <c r="I1012" s="259">
        <f>'норма времени'!D1016</f>
        <v>740</v>
      </c>
      <c r="J1012" s="257">
        <f t="shared" si="113"/>
        <v>2823.2931726907632</v>
      </c>
    </row>
    <row r="1013" spans="1:19" ht="18.75" customHeight="1">
      <c r="A1013" s="1314" t="s">
        <v>2998</v>
      </c>
      <c r="B1013" s="288" t="s">
        <v>2999</v>
      </c>
      <c r="C1013" s="258">
        <v>30000</v>
      </c>
      <c r="D1013" s="258">
        <v>21000</v>
      </c>
      <c r="E1013" s="258">
        <v>10000</v>
      </c>
      <c r="F1013" s="433">
        <f t="shared" si="111"/>
        <v>61000</v>
      </c>
      <c r="G1013" s="433">
        <f t="shared" si="114"/>
        <v>408.29986613119144</v>
      </c>
      <c r="H1013" s="257">
        <f t="shared" si="112"/>
        <v>6.8049977688531902</v>
      </c>
      <c r="I1013" s="259">
        <f>'норма времени'!D1017</f>
        <v>740</v>
      </c>
      <c r="J1013" s="257">
        <f t="shared" si="113"/>
        <v>5035.6983489513605</v>
      </c>
    </row>
    <row r="1014" spans="1:19">
      <c r="A1014" s="1314" t="s">
        <v>3000</v>
      </c>
      <c r="B1014" s="288" t="s">
        <v>3001</v>
      </c>
      <c r="C1014" s="258">
        <v>20000</v>
      </c>
      <c r="D1014" s="258">
        <v>15000</v>
      </c>
      <c r="E1014" s="258">
        <v>15000</v>
      </c>
      <c r="F1014" s="433">
        <f t="shared" si="111"/>
        <v>50000</v>
      </c>
      <c r="G1014" s="433">
        <f t="shared" si="114"/>
        <v>334.67202141900935</v>
      </c>
      <c r="H1014" s="257">
        <f t="shared" si="112"/>
        <v>5.577867023650156</v>
      </c>
      <c r="I1014" s="259">
        <f>'норма времени'!D1018</f>
        <v>740</v>
      </c>
      <c r="J1014" s="257">
        <f t="shared" si="113"/>
        <v>4127.6215975011155</v>
      </c>
    </row>
    <row r="1015" spans="1:19" ht="45">
      <c r="A1015" s="1314" t="s">
        <v>3002</v>
      </c>
      <c r="B1015" s="288" t="s">
        <v>2904</v>
      </c>
      <c r="C1015" s="1479">
        <v>9650</v>
      </c>
      <c r="D1015" s="1479">
        <v>6200</v>
      </c>
      <c r="E1015" s="1479">
        <v>6200</v>
      </c>
      <c r="F1015" s="433">
        <f t="shared" si="111"/>
        <v>22050</v>
      </c>
      <c r="G1015" s="433">
        <f t="shared" si="114"/>
        <v>147.59036144578312</v>
      </c>
      <c r="H1015" s="257">
        <f t="shared" si="112"/>
        <v>2.4598393574297188</v>
      </c>
      <c r="I1015" s="259">
        <f>'норма времени'!D1019</f>
        <v>5800</v>
      </c>
      <c r="J1015" s="257">
        <f t="shared" si="113"/>
        <v>14267.068273092369</v>
      </c>
    </row>
    <row r="1016" spans="1:19" ht="30">
      <c r="A1016" s="1314" t="s">
        <v>3003</v>
      </c>
      <c r="B1016" s="288" t="s">
        <v>2907</v>
      </c>
      <c r="C1016" s="258">
        <v>17550</v>
      </c>
      <c r="D1016" s="258">
        <v>13500</v>
      </c>
      <c r="E1016" s="258">
        <v>10500</v>
      </c>
      <c r="F1016" s="433">
        <f t="shared" si="111"/>
        <v>41550</v>
      </c>
      <c r="G1016" s="433">
        <f t="shared" si="114"/>
        <v>278.11244979919678</v>
      </c>
      <c r="H1016" s="257">
        <f t="shared" si="112"/>
        <v>4.6352074966532797</v>
      </c>
      <c r="I1016" s="259">
        <f>'норма времени'!D1020</f>
        <v>1960</v>
      </c>
      <c r="J1016" s="257">
        <f t="shared" si="113"/>
        <v>9085.0066934404276</v>
      </c>
    </row>
    <row r="1017" spans="1:19" ht="30">
      <c r="A1017" s="1314" t="s">
        <v>3004</v>
      </c>
      <c r="B1017" s="288" t="s">
        <v>3005</v>
      </c>
      <c r="C1017" s="258">
        <v>125000</v>
      </c>
      <c r="D1017" s="258">
        <v>120000</v>
      </c>
      <c r="E1017" s="258">
        <v>115000</v>
      </c>
      <c r="F1017" s="433">
        <f t="shared" si="111"/>
        <v>360000</v>
      </c>
      <c r="G1017" s="433">
        <f t="shared" si="114"/>
        <v>2409.6385542168673</v>
      </c>
      <c r="H1017" s="257">
        <f t="shared" si="112"/>
        <v>40.160642570281119</v>
      </c>
      <c r="I1017" s="259">
        <f>'норма времени'!D1021</f>
        <v>80</v>
      </c>
      <c r="J1017" s="257">
        <f t="shared" si="113"/>
        <v>3212.8514056224894</v>
      </c>
    </row>
    <row r="1018" spans="1:19" s="196" customFormat="1" ht="27.75" customHeight="1">
      <c r="A1018" s="66" t="s">
        <v>3006</v>
      </c>
      <c r="B1018" s="284" t="s">
        <v>3007</v>
      </c>
      <c r="C1018" s="870"/>
      <c r="D1018" s="870"/>
      <c r="E1018" s="870"/>
      <c r="F1018" s="441"/>
      <c r="G1018" s="433">
        <f t="shared" si="114"/>
        <v>0</v>
      </c>
      <c r="H1018" s="261"/>
      <c r="I1018" s="1451"/>
      <c r="J1018" s="261"/>
      <c r="K1018" s="507"/>
      <c r="L1018" s="507"/>
      <c r="M1018" s="507"/>
      <c r="N1018" s="507"/>
      <c r="O1018" s="507"/>
      <c r="P1018" s="507"/>
      <c r="Q1018" s="507"/>
      <c r="R1018" s="507"/>
      <c r="S1018" s="507"/>
    </row>
    <row r="1019" spans="1:19">
      <c r="A1019" s="1314" t="s">
        <v>3008</v>
      </c>
      <c r="B1019" s="288" t="s">
        <v>1343</v>
      </c>
      <c r="C1019" s="258">
        <v>50000</v>
      </c>
      <c r="D1019" s="258">
        <v>45000</v>
      </c>
      <c r="E1019" s="258">
        <v>40000</v>
      </c>
      <c r="F1019" s="433">
        <f t="shared" si="111"/>
        <v>135000</v>
      </c>
      <c r="G1019" s="433">
        <f t="shared" si="114"/>
        <v>903.61445783132524</v>
      </c>
      <c r="H1019" s="257">
        <f t="shared" si="112"/>
        <v>15.060240963855421</v>
      </c>
      <c r="I1019" s="259">
        <f>'норма времени'!D1023</f>
        <v>45</v>
      </c>
      <c r="J1019" s="257">
        <f t="shared" si="113"/>
        <v>677.71084337349396</v>
      </c>
    </row>
    <row r="1020" spans="1:19">
      <c r="A1020" s="1314" t="s">
        <v>3009</v>
      </c>
      <c r="B1020" s="288" t="s">
        <v>3010</v>
      </c>
      <c r="C1020" s="258">
        <v>50000</v>
      </c>
      <c r="D1020" s="258">
        <v>45000</v>
      </c>
      <c r="E1020" s="258">
        <v>40000</v>
      </c>
      <c r="F1020" s="433">
        <f t="shared" si="111"/>
        <v>135000</v>
      </c>
      <c r="G1020" s="433">
        <f t="shared" si="114"/>
        <v>903.61445783132524</v>
      </c>
      <c r="H1020" s="257">
        <f t="shared" si="112"/>
        <v>15.060240963855421</v>
      </c>
      <c r="I1020" s="259">
        <f>'норма времени'!D1024</f>
        <v>60</v>
      </c>
      <c r="J1020" s="257">
        <f t="shared" si="113"/>
        <v>903.61445783132524</v>
      </c>
    </row>
    <row r="1021" spans="1:19">
      <c r="A1021" s="1314" t="s">
        <v>3011</v>
      </c>
      <c r="B1021" s="288" t="s">
        <v>2807</v>
      </c>
      <c r="C1021" s="258">
        <v>30000</v>
      </c>
      <c r="D1021" s="258">
        <v>25000</v>
      </c>
      <c r="E1021" s="258">
        <v>30000</v>
      </c>
      <c r="F1021" s="433">
        <f t="shared" si="111"/>
        <v>85000</v>
      </c>
      <c r="G1021" s="433">
        <f t="shared" si="114"/>
        <v>568.94243641231594</v>
      </c>
      <c r="H1021" s="257">
        <f t="shared" si="112"/>
        <v>9.4823739402052656</v>
      </c>
      <c r="I1021" s="259">
        <f>'норма времени'!D1025</f>
        <v>60</v>
      </c>
      <c r="J1021" s="257">
        <f t="shared" si="113"/>
        <v>568.94243641231594</v>
      </c>
    </row>
    <row r="1022" spans="1:19">
      <c r="A1022" s="1314" t="s">
        <v>3012</v>
      </c>
      <c r="B1022" s="288" t="s">
        <v>3013</v>
      </c>
      <c r="C1022" s="258">
        <v>20000</v>
      </c>
      <c r="D1022" s="258">
        <v>15000</v>
      </c>
      <c r="E1022" s="258">
        <v>10000</v>
      </c>
      <c r="F1022" s="433">
        <f t="shared" si="111"/>
        <v>45000</v>
      </c>
      <c r="G1022" s="433">
        <f t="shared" si="114"/>
        <v>301.20481927710841</v>
      </c>
      <c r="H1022" s="257">
        <f t="shared" si="112"/>
        <v>5.0200803212851399</v>
      </c>
      <c r="I1022" s="259">
        <f>'норма времени'!D1026</f>
        <v>80</v>
      </c>
      <c r="J1022" s="257">
        <f t="shared" si="113"/>
        <v>401.60642570281118</v>
      </c>
    </row>
    <row r="1023" spans="1:19">
      <c r="A1023" s="1314" t="s">
        <v>3014</v>
      </c>
      <c r="B1023" s="288" t="s">
        <v>2723</v>
      </c>
      <c r="C1023" s="258">
        <v>30000</v>
      </c>
      <c r="D1023" s="258">
        <v>25000</v>
      </c>
      <c r="E1023" s="258">
        <v>30000</v>
      </c>
      <c r="F1023" s="433">
        <f t="shared" si="111"/>
        <v>85000</v>
      </c>
      <c r="G1023" s="433">
        <f t="shared" si="114"/>
        <v>568.94243641231594</v>
      </c>
      <c r="H1023" s="257">
        <f t="shared" si="112"/>
        <v>9.4823739402052656</v>
      </c>
      <c r="I1023" s="259">
        <f>'норма времени'!D1027</f>
        <v>80</v>
      </c>
      <c r="J1023" s="257">
        <f t="shared" si="113"/>
        <v>758.58991521642122</v>
      </c>
    </row>
    <row r="1024" spans="1:19" ht="30">
      <c r="A1024" s="1314" t="s">
        <v>3015</v>
      </c>
      <c r="B1024" s="288" t="s">
        <v>2729</v>
      </c>
      <c r="C1024" s="258">
        <v>30000</v>
      </c>
      <c r="D1024" s="258">
        <v>25000</v>
      </c>
      <c r="E1024" s="258">
        <v>30000</v>
      </c>
      <c r="F1024" s="433">
        <f t="shared" si="111"/>
        <v>85000</v>
      </c>
      <c r="G1024" s="433">
        <f t="shared" si="114"/>
        <v>568.94243641231594</v>
      </c>
      <c r="H1024" s="257">
        <f t="shared" si="112"/>
        <v>9.4823739402052656</v>
      </c>
      <c r="I1024" s="259">
        <f>'норма времени'!D1028</f>
        <v>80</v>
      </c>
      <c r="J1024" s="257">
        <f t="shared" si="113"/>
        <v>758.58991521642122</v>
      </c>
    </row>
    <row r="1025" spans="1:19">
      <c r="A1025" s="1314" t="s">
        <v>3016</v>
      </c>
      <c r="B1025" s="288" t="s">
        <v>2785</v>
      </c>
      <c r="C1025" s="258">
        <v>80000</v>
      </c>
      <c r="D1025" s="258">
        <v>75000</v>
      </c>
      <c r="E1025" s="258">
        <v>65000</v>
      </c>
      <c r="F1025" s="433">
        <f t="shared" si="111"/>
        <v>220000</v>
      </c>
      <c r="G1025" s="433">
        <f t="shared" si="114"/>
        <v>1472.5568942436412</v>
      </c>
      <c r="H1025" s="257">
        <f t="shared" si="112"/>
        <v>24.542614904060688</v>
      </c>
      <c r="I1025" s="259">
        <f>'норма времени'!D1029</f>
        <v>80</v>
      </c>
      <c r="J1025" s="257">
        <f t="shared" si="113"/>
        <v>1963.409192324855</v>
      </c>
    </row>
    <row r="1026" spans="1:19">
      <c r="A1026" s="1314" t="s">
        <v>3017</v>
      </c>
      <c r="B1026" s="288" t="s">
        <v>2992</v>
      </c>
      <c r="C1026" s="258">
        <v>25000</v>
      </c>
      <c r="D1026" s="258">
        <v>20000</v>
      </c>
      <c r="E1026" s="258">
        <v>15000</v>
      </c>
      <c r="F1026" s="433">
        <f t="shared" si="111"/>
        <v>60000</v>
      </c>
      <c r="G1026" s="433">
        <f t="shared" si="114"/>
        <v>401.60642570281124</v>
      </c>
      <c r="H1026" s="257">
        <f t="shared" si="112"/>
        <v>6.6934404283801872</v>
      </c>
      <c r="I1026" s="259">
        <f>'норма времени'!D1030</f>
        <v>260</v>
      </c>
      <c r="J1026" s="257">
        <f t="shared" si="113"/>
        <v>1740.2945113788487</v>
      </c>
    </row>
    <row r="1027" spans="1:19">
      <c r="A1027" s="1314" t="s">
        <v>3018</v>
      </c>
      <c r="B1027" s="288" t="s">
        <v>3019</v>
      </c>
      <c r="C1027" s="258">
        <v>85000</v>
      </c>
      <c r="D1027" s="258">
        <v>75000</v>
      </c>
      <c r="E1027" s="258">
        <v>75000</v>
      </c>
      <c r="F1027" s="433">
        <f t="shared" si="111"/>
        <v>235000</v>
      </c>
      <c r="G1027" s="433">
        <f t="shared" si="114"/>
        <v>1572.9585006693439</v>
      </c>
      <c r="H1027" s="257">
        <f t="shared" si="112"/>
        <v>26.215975011155731</v>
      </c>
      <c r="I1027" s="259">
        <f>'норма времени'!D1031</f>
        <v>80</v>
      </c>
      <c r="J1027" s="257">
        <f t="shared" si="113"/>
        <v>2097.2780008924583</v>
      </c>
    </row>
    <row r="1028" spans="1:19" ht="30">
      <c r="A1028" s="1314" t="s">
        <v>3020</v>
      </c>
      <c r="B1028" s="288" t="s">
        <v>2883</v>
      </c>
      <c r="C1028" s="258">
        <v>20000</v>
      </c>
      <c r="D1028" s="258">
        <v>15000</v>
      </c>
      <c r="E1028" s="258">
        <v>10000</v>
      </c>
      <c r="F1028" s="433">
        <f t="shared" si="111"/>
        <v>45000</v>
      </c>
      <c r="G1028" s="433">
        <f t="shared" si="114"/>
        <v>301.20481927710841</v>
      </c>
      <c r="H1028" s="257">
        <f t="shared" si="112"/>
        <v>5.0200803212851399</v>
      </c>
      <c r="I1028" s="259">
        <f>'норма времени'!D1032</f>
        <v>740</v>
      </c>
      <c r="J1028" s="257">
        <f t="shared" si="113"/>
        <v>3714.8594377510035</v>
      </c>
    </row>
    <row r="1029" spans="1:19" s="196" customFormat="1" ht="47.25" customHeight="1">
      <c r="A1029" s="66" t="s">
        <v>3021</v>
      </c>
      <c r="B1029" s="284" t="s">
        <v>3022</v>
      </c>
      <c r="C1029" s="870"/>
      <c r="D1029" s="870"/>
      <c r="E1029" s="870"/>
      <c r="F1029" s="441"/>
      <c r="G1029" s="433">
        <f t="shared" si="114"/>
        <v>0</v>
      </c>
      <c r="H1029" s="261"/>
      <c r="I1029" s="1451"/>
      <c r="J1029" s="261"/>
      <c r="K1029" s="507"/>
      <c r="L1029" s="507"/>
      <c r="M1029" s="507"/>
      <c r="N1029" s="507"/>
      <c r="O1029" s="507"/>
      <c r="P1029" s="507"/>
      <c r="Q1029" s="507"/>
      <c r="R1029" s="507"/>
      <c r="S1029" s="507"/>
    </row>
    <row r="1030" spans="1:19" ht="30">
      <c r="A1030" s="1314" t="s">
        <v>3023</v>
      </c>
      <c r="B1030" s="288" t="s">
        <v>3024</v>
      </c>
      <c r="C1030" s="258">
        <v>10000</v>
      </c>
      <c r="D1030" s="258">
        <v>8000</v>
      </c>
      <c r="E1030" s="258">
        <v>5000</v>
      </c>
      <c r="F1030" s="433">
        <f t="shared" si="111"/>
        <v>23000</v>
      </c>
      <c r="G1030" s="433">
        <f t="shared" si="114"/>
        <v>153.94912985274431</v>
      </c>
      <c r="H1030" s="257">
        <f t="shared" si="112"/>
        <v>2.5658188308790719</v>
      </c>
      <c r="I1030" s="259">
        <f>'норма времени'!D1034</f>
        <v>2424</v>
      </c>
      <c r="J1030" s="257">
        <f t="shared" si="113"/>
        <v>6219.5448460508705</v>
      </c>
    </row>
    <row r="1031" spans="1:19" ht="30">
      <c r="A1031" s="1314" t="s">
        <v>3025</v>
      </c>
      <c r="B1031" s="288" t="s">
        <v>3026</v>
      </c>
      <c r="C1031" s="258">
        <v>10000</v>
      </c>
      <c r="D1031" s="258">
        <v>5000</v>
      </c>
      <c r="E1031" s="258">
        <v>5000</v>
      </c>
      <c r="F1031" s="433">
        <f t="shared" si="111"/>
        <v>20000</v>
      </c>
      <c r="G1031" s="433">
        <f t="shared" si="114"/>
        <v>133.86880856760374</v>
      </c>
      <c r="H1031" s="257">
        <f t="shared" si="112"/>
        <v>2.2311468094600624</v>
      </c>
      <c r="I1031" s="259">
        <f>'норма времени'!D1035</f>
        <v>740</v>
      </c>
      <c r="J1031" s="257">
        <f t="shared" si="113"/>
        <v>1651.0486390004462</v>
      </c>
    </row>
    <row r="1032" spans="1:19" ht="30">
      <c r="A1032" s="1314" t="s">
        <v>3027</v>
      </c>
      <c r="B1032" s="288" t="s">
        <v>3028</v>
      </c>
      <c r="C1032" s="258">
        <v>10000</v>
      </c>
      <c r="D1032" s="258">
        <v>5000</v>
      </c>
      <c r="E1032" s="258">
        <v>5000</v>
      </c>
      <c r="F1032" s="433">
        <f t="shared" si="111"/>
        <v>20000</v>
      </c>
      <c r="G1032" s="433">
        <f t="shared" si="114"/>
        <v>133.86880856760374</v>
      </c>
      <c r="H1032" s="257">
        <f t="shared" si="112"/>
        <v>2.2311468094600624</v>
      </c>
      <c r="I1032" s="259">
        <f>'норма времени'!D1036</f>
        <v>1505</v>
      </c>
      <c r="J1032" s="257">
        <f t="shared" si="113"/>
        <v>3357.8759482373939</v>
      </c>
    </row>
    <row r="1033" spans="1:19" ht="30">
      <c r="A1033" s="1314" t="s">
        <v>3029</v>
      </c>
      <c r="B1033" s="288" t="s">
        <v>3030</v>
      </c>
      <c r="C1033" s="258">
        <v>12500</v>
      </c>
      <c r="D1033" s="258">
        <v>10420</v>
      </c>
      <c r="E1033" s="258">
        <v>10000</v>
      </c>
      <c r="F1033" s="433">
        <f t="shared" si="111"/>
        <v>32920</v>
      </c>
      <c r="G1033" s="433">
        <f t="shared" si="114"/>
        <v>220.34805890227577</v>
      </c>
      <c r="H1033" s="257">
        <f t="shared" si="112"/>
        <v>3.6724676483712626</v>
      </c>
      <c r="I1033" s="259">
        <f>'норма времени'!D1037</f>
        <v>740</v>
      </c>
      <c r="J1033" s="257">
        <f t="shared" si="113"/>
        <v>2717.6260597947344</v>
      </c>
    </row>
    <row r="1034" spans="1:19" ht="30">
      <c r="A1034" s="1314" t="s">
        <v>3031</v>
      </c>
      <c r="B1034" s="288" t="s">
        <v>3032</v>
      </c>
      <c r="C1034" s="258">
        <v>15000</v>
      </c>
      <c r="D1034" s="258">
        <v>12245</v>
      </c>
      <c r="E1034" s="258">
        <v>10500</v>
      </c>
      <c r="F1034" s="433">
        <f t="shared" si="111"/>
        <v>37745</v>
      </c>
      <c r="G1034" s="433">
        <f t="shared" si="114"/>
        <v>252.64390896921017</v>
      </c>
      <c r="H1034" s="257">
        <f t="shared" si="112"/>
        <v>4.210731816153503</v>
      </c>
      <c r="I1034" s="259">
        <f>'норма времени'!D1038</f>
        <v>1505</v>
      </c>
      <c r="J1034" s="257">
        <f t="shared" si="113"/>
        <v>6337.1513833110221</v>
      </c>
    </row>
    <row r="1035" spans="1:19" ht="45">
      <c r="A1035" s="1314" t="s">
        <v>3033</v>
      </c>
      <c r="B1035" s="288" t="s">
        <v>3034</v>
      </c>
      <c r="C1035" s="258">
        <v>22500</v>
      </c>
      <c r="D1035" s="258">
        <v>20000</v>
      </c>
      <c r="E1035" s="258">
        <v>15000</v>
      </c>
      <c r="F1035" s="433">
        <f t="shared" si="111"/>
        <v>57500</v>
      </c>
      <c r="G1035" s="433">
        <f t="shared" si="114"/>
        <v>384.87282463186074</v>
      </c>
      <c r="H1035" s="257">
        <f t="shared" si="112"/>
        <v>6.4145470771976791</v>
      </c>
      <c r="I1035" s="259">
        <f>'норма времени'!D1039</f>
        <v>740</v>
      </c>
      <c r="J1035" s="257">
        <f t="shared" si="113"/>
        <v>4746.7648371262821</v>
      </c>
    </row>
    <row r="1036" spans="1:19" ht="45">
      <c r="A1036" s="1314" t="s">
        <v>3035</v>
      </c>
      <c r="B1036" s="288" t="s">
        <v>3036</v>
      </c>
      <c r="C1036" s="258">
        <v>13000</v>
      </c>
      <c r="D1036" s="258">
        <v>10000</v>
      </c>
      <c r="E1036" s="258">
        <v>5000</v>
      </c>
      <c r="F1036" s="433">
        <f t="shared" si="111"/>
        <v>28000</v>
      </c>
      <c r="G1036" s="433">
        <f t="shared" si="114"/>
        <v>187.41633199464525</v>
      </c>
      <c r="H1036" s="257">
        <f t="shared" si="112"/>
        <v>3.1236055332440875</v>
      </c>
      <c r="I1036" s="259">
        <f>'норма времени'!D1040</f>
        <v>2100</v>
      </c>
      <c r="J1036" s="257">
        <f t="shared" si="113"/>
        <v>6559.5716198125838</v>
      </c>
    </row>
    <row r="1037" spans="1:19" ht="30">
      <c r="A1037" s="1314" t="s">
        <v>3037</v>
      </c>
      <c r="B1037" s="288" t="s">
        <v>3038</v>
      </c>
      <c r="C1037" s="258">
        <v>15000</v>
      </c>
      <c r="D1037" s="258">
        <v>11000</v>
      </c>
      <c r="E1037" s="258">
        <v>8000</v>
      </c>
      <c r="F1037" s="433">
        <f t="shared" si="111"/>
        <v>34000</v>
      </c>
      <c r="G1037" s="433">
        <f t="shared" si="114"/>
        <v>227.57697456492636</v>
      </c>
      <c r="H1037" s="257">
        <f t="shared" si="112"/>
        <v>3.7929495760821061</v>
      </c>
      <c r="I1037" s="259">
        <f>'норма времени'!D1041</f>
        <v>2755</v>
      </c>
      <c r="J1037" s="257">
        <f t="shared" si="113"/>
        <v>10449.576082106203</v>
      </c>
    </row>
    <row r="1038" spans="1:19" ht="45">
      <c r="A1038" s="1314" t="s">
        <v>3039</v>
      </c>
      <c r="B1038" s="288" t="s">
        <v>2904</v>
      </c>
      <c r="C1038" s="1479">
        <v>9650</v>
      </c>
      <c r="D1038" s="1479">
        <v>6200</v>
      </c>
      <c r="E1038" s="1479">
        <v>6200</v>
      </c>
      <c r="F1038" s="433">
        <f t="shared" si="111"/>
        <v>22050</v>
      </c>
      <c r="G1038" s="433">
        <f t="shared" si="114"/>
        <v>147.59036144578312</v>
      </c>
      <c r="H1038" s="257">
        <f t="shared" si="112"/>
        <v>2.4598393574297188</v>
      </c>
      <c r="I1038" s="259">
        <f>'норма времени'!D1042</f>
        <v>6070</v>
      </c>
      <c r="J1038" s="257">
        <f t="shared" si="113"/>
        <v>14931.224899598394</v>
      </c>
    </row>
    <row r="1039" spans="1:19" ht="30">
      <c r="A1039" s="1314" t="s">
        <v>3040</v>
      </c>
      <c r="B1039" s="288" t="s">
        <v>3041</v>
      </c>
      <c r="C1039" s="258">
        <v>10000</v>
      </c>
      <c r="D1039" s="258">
        <v>10000</v>
      </c>
      <c r="E1039" s="258">
        <v>8350</v>
      </c>
      <c r="F1039" s="433">
        <f t="shared" si="111"/>
        <v>28350</v>
      </c>
      <c r="G1039" s="433">
        <f t="shared" si="114"/>
        <v>189.75903614457832</v>
      </c>
      <c r="H1039" s="257">
        <f t="shared" si="112"/>
        <v>3.1626506024096388</v>
      </c>
      <c r="I1039" s="259">
        <f>'норма времени'!D1043</f>
        <v>2755</v>
      </c>
      <c r="J1039" s="257">
        <f t="shared" si="113"/>
        <v>8713.1024096385554</v>
      </c>
    </row>
    <row r="1040" spans="1:19">
      <c r="A1040" s="1314" t="s">
        <v>3042</v>
      </c>
      <c r="B1040" s="288" t="s">
        <v>2789</v>
      </c>
      <c r="C1040" s="258">
        <v>15000</v>
      </c>
      <c r="D1040" s="258">
        <v>10000</v>
      </c>
      <c r="E1040" s="258">
        <v>5000</v>
      </c>
      <c r="F1040" s="433">
        <f t="shared" si="111"/>
        <v>30000</v>
      </c>
      <c r="G1040" s="433">
        <f t="shared" si="114"/>
        <v>200.80321285140562</v>
      </c>
      <c r="H1040" s="257">
        <f t="shared" si="112"/>
        <v>3.3467202141900936</v>
      </c>
      <c r="I1040" s="259">
        <f>'норма времени'!D1044</f>
        <v>60</v>
      </c>
      <c r="J1040" s="257">
        <f t="shared" si="113"/>
        <v>200.80321285140562</v>
      </c>
    </row>
    <row r="1041" spans="1:19" s="196" customFormat="1">
      <c r="A1041" s="66" t="s">
        <v>3043</v>
      </c>
      <c r="B1041" s="284" t="s">
        <v>944</v>
      </c>
      <c r="C1041" s="870"/>
      <c r="D1041" s="870"/>
      <c r="E1041" s="870"/>
      <c r="F1041" s="441"/>
      <c r="G1041" s="433">
        <f t="shared" si="114"/>
        <v>0</v>
      </c>
      <c r="H1041" s="261"/>
      <c r="I1041" s="1451"/>
      <c r="J1041" s="261"/>
      <c r="K1041" s="507"/>
      <c r="L1041" s="507"/>
      <c r="M1041" s="507"/>
      <c r="N1041" s="507"/>
      <c r="O1041" s="507"/>
      <c r="P1041" s="507"/>
      <c r="Q1041" s="507"/>
      <c r="R1041" s="507"/>
      <c r="S1041" s="507"/>
    </row>
    <row r="1042" spans="1:19" ht="30">
      <c r="A1042" s="1314" t="s">
        <v>3044</v>
      </c>
      <c r="B1042" s="288" t="s">
        <v>3045</v>
      </c>
      <c r="C1042" s="258">
        <v>30000</v>
      </c>
      <c r="D1042" s="258">
        <v>25000</v>
      </c>
      <c r="E1042" s="258">
        <v>15000</v>
      </c>
      <c r="F1042" s="433">
        <f t="shared" si="111"/>
        <v>70000</v>
      </c>
      <c r="G1042" s="433">
        <f t="shared" si="114"/>
        <v>468.54082998661312</v>
      </c>
      <c r="H1042" s="257">
        <f t="shared" ref="H1042:H1043" si="115">G1042/60</f>
        <v>7.8090138331102183</v>
      </c>
      <c r="I1042" s="259">
        <f>'норма времени'!D1046</f>
        <v>225</v>
      </c>
      <c r="J1042" s="257">
        <f t="shared" si="113"/>
        <v>1757.0281124497992</v>
      </c>
    </row>
    <row r="1043" spans="1:19" ht="45">
      <c r="A1043" s="1314" t="s">
        <v>3046</v>
      </c>
      <c r="B1043" s="288" t="s">
        <v>3047</v>
      </c>
      <c r="C1043" s="258">
        <v>45000</v>
      </c>
      <c r="D1043" s="258">
        <v>40000</v>
      </c>
      <c r="E1043" s="258">
        <v>35000</v>
      </c>
      <c r="F1043" s="433">
        <f t="shared" si="111"/>
        <v>120000</v>
      </c>
      <c r="G1043" s="433">
        <f t="shared" si="114"/>
        <v>803.21285140562247</v>
      </c>
      <c r="H1043" s="257">
        <f t="shared" si="115"/>
        <v>13.386880856760374</v>
      </c>
      <c r="I1043" s="259">
        <f>'норма времени'!D1047</f>
        <v>225</v>
      </c>
      <c r="J1043" s="257">
        <f t="shared" si="113"/>
        <v>3012.0481927710844</v>
      </c>
    </row>
    <row r="1044" spans="1:19" ht="20.25" customHeight="1">
      <c r="A1044" s="160" t="s">
        <v>17</v>
      </c>
      <c r="B1044" s="46" t="s">
        <v>5311</v>
      </c>
      <c r="C1044" s="869"/>
      <c r="D1044" s="869"/>
      <c r="E1044" s="869"/>
      <c r="F1044" s="1247"/>
      <c r="G1044" s="433">
        <f t="shared" si="114"/>
        <v>0</v>
      </c>
      <c r="H1044" s="1248"/>
      <c r="I1044" s="512"/>
      <c r="J1044" s="1248"/>
    </row>
    <row r="1045" spans="1:19" s="196" customFormat="1" ht="42.75">
      <c r="A1045" s="66" t="s">
        <v>5686</v>
      </c>
      <c r="B1045" s="284" t="str">
        <f>'[7]норма времени'!B15</f>
        <v>на территории жилой застрой, при отводе земельных участков под строительство, в жилых и общественных зданиях</v>
      </c>
      <c r="C1045" s="870"/>
      <c r="D1045" s="870"/>
      <c r="E1045" s="870"/>
      <c r="F1045" s="441"/>
      <c r="G1045" s="433">
        <f t="shared" si="114"/>
        <v>0</v>
      </c>
      <c r="H1045" s="261"/>
      <c r="I1045" s="427"/>
      <c r="J1045" s="261"/>
      <c r="K1045" s="507"/>
      <c r="L1045" s="507"/>
      <c r="M1045" s="507"/>
      <c r="N1045" s="507"/>
      <c r="O1045" s="507"/>
      <c r="P1045" s="507"/>
      <c r="Q1045" s="507"/>
      <c r="R1045" s="507"/>
      <c r="S1045" s="507"/>
    </row>
    <row r="1046" spans="1:19">
      <c r="A1046" s="711" t="s">
        <v>5687</v>
      </c>
      <c r="B1046" s="288" t="str">
        <f>'[7]норма времени'!B16</f>
        <v xml:space="preserve">Определение мощности дозы гамма излучения </v>
      </c>
      <c r="C1046" s="258">
        <v>61500</v>
      </c>
      <c r="D1046" s="258"/>
      <c r="E1046" s="258"/>
      <c r="F1046" s="433">
        <f t="shared" ref="F1046:F1088" si="116">C1046+D1046+E1046</f>
        <v>61500</v>
      </c>
      <c r="G1046" s="433">
        <f t="shared" si="114"/>
        <v>411.64658634538154</v>
      </c>
      <c r="H1046" s="257">
        <f t="shared" ref="H1046:H1077" si="117">G1046/60</f>
        <v>6.8607764390896921</v>
      </c>
      <c r="I1046" s="259">
        <f>'[7]норма времени'!D16</f>
        <v>16</v>
      </c>
      <c r="J1046" s="257">
        <f t="shared" ref="J1046:J1088" si="118">H1046*I1046</f>
        <v>109.77242302543507</v>
      </c>
    </row>
    <row r="1047" spans="1:19">
      <c r="A1047" s="711" t="s">
        <v>5688</v>
      </c>
      <c r="B1047" s="288" t="str">
        <f>'[7]норма времени'!B17</f>
        <v xml:space="preserve">Определение плотность потока радона и ДПР </v>
      </c>
      <c r="C1047" s="258">
        <v>6000</v>
      </c>
      <c r="D1047" s="258">
        <v>6000</v>
      </c>
      <c r="E1047" s="258">
        <v>5000</v>
      </c>
      <c r="F1047" s="433">
        <f t="shared" si="116"/>
        <v>17000</v>
      </c>
      <c r="G1047" s="433">
        <f t="shared" si="114"/>
        <v>113.78848728246318</v>
      </c>
      <c r="H1047" s="257">
        <f t="shared" si="117"/>
        <v>1.8964747880410531</v>
      </c>
      <c r="I1047" s="259">
        <f>'[7]норма времени'!D17</f>
        <v>90</v>
      </c>
      <c r="J1047" s="257">
        <f t="shared" si="118"/>
        <v>170.68273092369478</v>
      </c>
    </row>
    <row r="1048" spans="1:19" s="196" customFormat="1" ht="42.75">
      <c r="A1048" s="66" t="s">
        <v>5689</v>
      </c>
      <c r="B1048" s="284" t="str">
        <f>'[7]норма времени'!B18</f>
        <v>Ренгенские кабинеты, кабинеты лучевой диагностики и терапии, организации использующие открытые ИИИ, рабочих мест</v>
      </c>
      <c r="C1048" s="870"/>
      <c r="D1048" s="870"/>
      <c r="E1048" s="870"/>
      <c r="F1048" s="441"/>
      <c r="G1048" s="433">
        <f t="shared" ref="G1048:G1096" si="119">F1048/149.4</f>
        <v>0</v>
      </c>
      <c r="H1048" s="261"/>
      <c r="I1048" s="427"/>
      <c r="J1048" s="261"/>
      <c r="K1048" s="507"/>
      <c r="L1048" s="507"/>
      <c r="M1048" s="507"/>
      <c r="N1048" s="507"/>
      <c r="O1048" s="507"/>
      <c r="P1048" s="507"/>
      <c r="Q1048" s="507"/>
      <c r="R1048" s="507"/>
      <c r="S1048" s="507"/>
    </row>
    <row r="1049" spans="1:19" ht="30">
      <c r="A1049" s="711" t="s">
        <v>5690</v>
      </c>
      <c r="B1049" s="288" t="str">
        <f>'[7]норма времени'!B19</f>
        <v>определение мощности дозы гамма ренгеновское излучения на рабочих местах</v>
      </c>
      <c r="C1049" s="258">
        <v>25000</v>
      </c>
      <c r="D1049" s="258">
        <v>20000</v>
      </c>
      <c r="E1049" s="258">
        <v>10000</v>
      </c>
      <c r="F1049" s="433">
        <f t="shared" si="116"/>
        <v>55000</v>
      </c>
      <c r="G1049" s="433">
        <f t="shared" si="119"/>
        <v>368.1392235609103</v>
      </c>
      <c r="H1049" s="257">
        <f t="shared" si="117"/>
        <v>6.135653726015172</v>
      </c>
      <c r="I1049" s="259">
        <f>'[7]норма времени'!D19</f>
        <v>51</v>
      </c>
      <c r="J1049" s="257">
        <f t="shared" si="118"/>
        <v>312.91834002677376</v>
      </c>
    </row>
    <row r="1050" spans="1:19" ht="60">
      <c r="A1050" s="711" t="s">
        <v>5691</v>
      </c>
      <c r="B1050" s="288" t="str">
        <f>'[7]норма времени'!B20</f>
        <v>Измерения произведения поглощенной дозы на площадь рентгеновского излучения на выходе рентгеновского аппарата определения расчетным путем эффективной дозы</v>
      </c>
      <c r="C1050" s="258">
        <v>15000</v>
      </c>
      <c r="D1050" s="258">
        <v>10000</v>
      </c>
      <c r="E1050" s="258">
        <v>5000</v>
      </c>
      <c r="F1050" s="433">
        <f t="shared" si="116"/>
        <v>30000</v>
      </c>
      <c r="G1050" s="433">
        <f t="shared" si="119"/>
        <v>200.80321285140562</v>
      </c>
      <c r="H1050" s="257">
        <f t="shared" si="117"/>
        <v>3.3467202141900936</v>
      </c>
      <c r="I1050" s="259">
        <f>'[7]норма времени'!D20</f>
        <v>120</v>
      </c>
      <c r="J1050" s="257">
        <f t="shared" si="118"/>
        <v>401.60642570281124</v>
      </c>
    </row>
    <row r="1051" spans="1:19" s="196" customFormat="1" ht="26.25" customHeight="1">
      <c r="A1051" s="944" t="s">
        <v>5692</v>
      </c>
      <c r="B1051" s="284" t="str">
        <f>'[7]норма времени'!B22</f>
        <v>Воздух промышленных предприятий,  воздух рабочей зоны</v>
      </c>
      <c r="C1051" s="870"/>
      <c r="D1051" s="870"/>
      <c r="E1051" s="870"/>
      <c r="F1051" s="441"/>
      <c r="G1051" s="433">
        <f t="shared" si="119"/>
        <v>0</v>
      </c>
      <c r="H1051" s="261"/>
      <c r="I1051" s="427"/>
      <c r="J1051" s="261"/>
      <c r="K1051" s="507"/>
      <c r="L1051" s="507"/>
      <c r="M1051" s="507"/>
      <c r="N1051" s="507"/>
      <c r="O1051" s="507"/>
      <c r="P1051" s="507"/>
      <c r="Q1051" s="507"/>
      <c r="R1051" s="507"/>
      <c r="S1051" s="507"/>
    </row>
    <row r="1052" spans="1:19">
      <c r="A1052" s="711" t="s">
        <v>5693</v>
      </c>
      <c r="B1052" s="288" t="str">
        <f>'[7]норма времени'!B23</f>
        <v>Измерения уровни концентрации радона , ДПР торона</v>
      </c>
      <c r="C1052" s="258">
        <v>100000</v>
      </c>
      <c r="D1052" s="258">
        <v>80000</v>
      </c>
      <c r="E1052" s="258">
        <v>60000</v>
      </c>
      <c r="F1052" s="433">
        <f t="shared" si="116"/>
        <v>240000</v>
      </c>
      <c r="G1052" s="433">
        <f t="shared" si="119"/>
        <v>1606.4257028112449</v>
      </c>
      <c r="H1052" s="257">
        <f t="shared" si="117"/>
        <v>26.773761713520749</v>
      </c>
      <c r="I1052" s="259">
        <f>'[7]норма времени'!D23</f>
        <v>25</v>
      </c>
      <c r="J1052" s="257">
        <f t="shared" si="118"/>
        <v>669.34404283801871</v>
      </c>
    </row>
    <row r="1053" spans="1:19">
      <c r="A1053" s="711" t="s">
        <v>5694</v>
      </c>
      <c r="B1053" s="288" t="str">
        <f>'[7]норма времени'!B24</f>
        <v>Определение суммарной альфа-бета активности</v>
      </c>
      <c r="C1053" s="258">
        <v>30000</v>
      </c>
      <c r="D1053" s="258">
        <v>25000</v>
      </c>
      <c r="E1053" s="258">
        <v>25000</v>
      </c>
      <c r="F1053" s="433">
        <f t="shared" si="116"/>
        <v>80000</v>
      </c>
      <c r="G1053" s="433">
        <f t="shared" si="119"/>
        <v>535.47523427041494</v>
      </c>
      <c r="H1053" s="257">
        <f t="shared" si="117"/>
        <v>8.9245872378402495</v>
      </c>
      <c r="I1053" s="259">
        <f>'[7]норма времени'!D24</f>
        <v>180</v>
      </c>
      <c r="J1053" s="257">
        <f t="shared" si="118"/>
        <v>1606.4257028112449</v>
      </c>
    </row>
    <row r="1054" spans="1:19" s="196" customFormat="1" ht="28.5">
      <c r="A1054" s="66" t="s">
        <v>5695</v>
      </c>
      <c r="B1054" s="284" t="str">
        <f>'[7]норма времени'!B25</f>
        <v>Атмосферный воздух, осадки, оседающая пыль (Мониторинг окружающей среды)</v>
      </c>
      <c r="C1054" s="870"/>
      <c r="D1054" s="870"/>
      <c r="E1054" s="870"/>
      <c r="F1054" s="441"/>
      <c r="G1054" s="433">
        <f t="shared" si="119"/>
        <v>0</v>
      </c>
      <c r="H1054" s="261"/>
      <c r="I1054" s="427"/>
      <c r="J1054" s="261"/>
      <c r="K1054" s="507"/>
      <c r="L1054" s="507"/>
      <c r="M1054" s="507"/>
      <c r="N1054" s="507"/>
      <c r="O1054" s="507"/>
      <c r="P1054" s="507"/>
      <c r="Q1054" s="507"/>
      <c r="R1054" s="507"/>
      <c r="S1054" s="507"/>
    </row>
    <row r="1055" spans="1:19">
      <c r="A1055" s="711" t="s">
        <v>5696</v>
      </c>
      <c r="B1055" s="288" t="str">
        <f>'[7]норма времени'!B26</f>
        <v>Определение суммарной альфа-бета активности</v>
      </c>
      <c r="C1055" s="258">
        <v>30000</v>
      </c>
      <c r="D1055" s="258">
        <v>25000</v>
      </c>
      <c r="E1055" s="258">
        <v>20000</v>
      </c>
      <c r="F1055" s="433">
        <f t="shared" si="116"/>
        <v>75000</v>
      </c>
      <c r="G1055" s="433">
        <f t="shared" si="119"/>
        <v>502.00803212851406</v>
      </c>
      <c r="H1055" s="257">
        <f t="shared" si="117"/>
        <v>8.3668005354752335</v>
      </c>
      <c r="I1055" s="259">
        <f>'[7]норма времени'!D26</f>
        <v>190</v>
      </c>
      <c r="J1055" s="257">
        <f t="shared" si="118"/>
        <v>1589.6921017402944</v>
      </c>
    </row>
    <row r="1056" spans="1:19">
      <c r="A1056" s="711" t="s">
        <v>5697</v>
      </c>
      <c r="B1056" s="288" t="str">
        <f>'[7]норма времени'!B27</f>
        <v xml:space="preserve">Определение  цезия - 137 </v>
      </c>
      <c r="C1056" s="258">
        <v>30000</v>
      </c>
      <c r="D1056" s="258">
        <v>20000</v>
      </c>
      <c r="E1056" s="258">
        <v>20000</v>
      </c>
      <c r="F1056" s="433">
        <f t="shared" si="116"/>
        <v>70000</v>
      </c>
      <c r="G1056" s="433">
        <f t="shared" si="119"/>
        <v>468.54082998661312</v>
      </c>
      <c r="H1056" s="257">
        <f t="shared" si="117"/>
        <v>7.8090138331102183</v>
      </c>
      <c r="I1056" s="259">
        <f>'[7]норма времени'!D27</f>
        <v>570</v>
      </c>
      <c r="J1056" s="257">
        <f t="shared" si="118"/>
        <v>4451.1378848728245</v>
      </c>
    </row>
    <row r="1057" spans="1:19">
      <c r="A1057" s="711" t="s">
        <v>5698</v>
      </c>
      <c r="B1057" s="288" t="str">
        <f>'[7]норма времени'!B28</f>
        <v xml:space="preserve">Определение стронция -90 </v>
      </c>
      <c r="C1057" s="258">
        <v>25000</v>
      </c>
      <c r="D1057" s="258">
        <v>15000</v>
      </c>
      <c r="E1057" s="258">
        <v>15000</v>
      </c>
      <c r="F1057" s="433">
        <f t="shared" si="116"/>
        <v>55000</v>
      </c>
      <c r="G1057" s="433">
        <f t="shared" si="119"/>
        <v>368.1392235609103</v>
      </c>
      <c r="H1057" s="257">
        <f t="shared" si="117"/>
        <v>6.135653726015172</v>
      </c>
      <c r="I1057" s="259">
        <f>'[7]норма времени'!D28</f>
        <v>750</v>
      </c>
      <c r="J1057" s="257">
        <f t="shared" si="118"/>
        <v>4601.740294511379</v>
      </c>
    </row>
    <row r="1058" spans="1:19">
      <c r="A1058" s="711" t="s">
        <v>5699</v>
      </c>
      <c r="B1058" s="288" t="str">
        <f>'[7]норма времени'!B29</f>
        <v>Определения свинца -210</v>
      </c>
      <c r="C1058" s="258">
        <v>22500</v>
      </c>
      <c r="D1058" s="258">
        <v>20000</v>
      </c>
      <c r="E1058" s="258">
        <v>15000</v>
      </c>
      <c r="F1058" s="433">
        <f t="shared" si="116"/>
        <v>57500</v>
      </c>
      <c r="G1058" s="433">
        <f t="shared" si="119"/>
        <v>384.87282463186074</v>
      </c>
      <c r="H1058" s="257">
        <f t="shared" si="117"/>
        <v>6.4145470771976791</v>
      </c>
      <c r="I1058" s="259">
        <f>'[7]норма времени'!D29</f>
        <v>540</v>
      </c>
      <c r="J1058" s="257">
        <f t="shared" si="118"/>
        <v>3463.8554216867469</v>
      </c>
    </row>
    <row r="1059" spans="1:19">
      <c r="A1059" s="711" t="s">
        <v>5700</v>
      </c>
      <c r="B1059" s="288" t="str">
        <f>'[7]норма времени'!B30</f>
        <v>Определения радия -226</v>
      </c>
      <c r="C1059" s="258">
        <v>20000</v>
      </c>
      <c r="D1059" s="258">
        <v>15000</v>
      </c>
      <c r="E1059" s="258">
        <v>15000</v>
      </c>
      <c r="F1059" s="433">
        <f t="shared" si="116"/>
        <v>50000</v>
      </c>
      <c r="G1059" s="433">
        <f t="shared" si="119"/>
        <v>334.67202141900935</v>
      </c>
      <c r="H1059" s="257">
        <f t="shared" si="117"/>
        <v>5.577867023650156</v>
      </c>
      <c r="I1059" s="259">
        <f>'[7]норма времени'!D30</f>
        <v>550</v>
      </c>
      <c r="J1059" s="257">
        <f t="shared" si="118"/>
        <v>3067.8268630075859</v>
      </c>
    </row>
    <row r="1060" spans="1:19" s="196" customFormat="1" ht="28.5">
      <c r="A1060" s="66" t="s">
        <v>5701</v>
      </c>
      <c r="B1060" s="284" t="str">
        <f>'[7]норма времени'!B31</f>
        <v xml:space="preserve"> Горнодобывающее,  Уранодобывающие предприятия, организации использующие ИИИ</v>
      </c>
      <c r="C1060" s="870"/>
      <c r="D1060" s="870"/>
      <c r="E1060" s="870"/>
      <c r="F1060" s="441"/>
      <c r="G1060" s="433">
        <f t="shared" si="119"/>
        <v>0</v>
      </c>
      <c r="H1060" s="261"/>
      <c r="I1060" s="427"/>
      <c r="J1060" s="261"/>
      <c r="K1060" s="507"/>
      <c r="L1060" s="507"/>
      <c r="M1060" s="507"/>
      <c r="N1060" s="507"/>
      <c r="O1060" s="507"/>
      <c r="P1060" s="507"/>
      <c r="Q1060" s="507"/>
      <c r="R1060" s="507"/>
      <c r="S1060" s="507"/>
    </row>
    <row r="1061" spans="1:19">
      <c r="A1061" s="711" t="s">
        <v>5702</v>
      </c>
      <c r="B1061" s="288" t="str">
        <f>'[7]норма времени'!B32</f>
        <v>Измерения массовой концентрации аэрозолей</v>
      </c>
      <c r="C1061" s="258">
        <v>20000</v>
      </c>
      <c r="D1061" s="258">
        <v>15000</v>
      </c>
      <c r="E1061" s="258">
        <v>10000</v>
      </c>
      <c r="F1061" s="433">
        <f t="shared" si="116"/>
        <v>45000</v>
      </c>
      <c r="G1061" s="433">
        <f t="shared" si="119"/>
        <v>301.20481927710841</v>
      </c>
      <c r="H1061" s="257">
        <f t="shared" si="117"/>
        <v>5.0200803212851399</v>
      </c>
      <c r="I1061" s="259">
        <f>'[7]норма времени'!D32</f>
        <v>90</v>
      </c>
      <c r="J1061" s="257">
        <f t="shared" si="118"/>
        <v>451.80722891566262</v>
      </c>
    </row>
    <row r="1062" spans="1:19">
      <c r="A1062" s="711" t="s">
        <v>5703</v>
      </c>
      <c r="B1062" s="288" t="str">
        <f>'[7]норма времени'!B33</f>
        <v>Измерения альфа - излучения</v>
      </c>
      <c r="C1062" s="258">
        <v>5000</v>
      </c>
      <c r="D1062" s="258">
        <v>4000</v>
      </c>
      <c r="E1062" s="258">
        <v>3000</v>
      </c>
      <c r="F1062" s="433">
        <f t="shared" si="116"/>
        <v>12000</v>
      </c>
      <c r="G1062" s="433">
        <f t="shared" si="119"/>
        <v>80.321285140562253</v>
      </c>
      <c r="H1062" s="257">
        <f t="shared" si="117"/>
        <v>1.3386880856760375</v>
      </c>
      <c r="I1062" s="259">
        <f>'[7]норма времени'!D33</f>
        <v>20</v>
      </c>
      <c r="J1062" s="257">
        <f t="shared" si="118"/>
        <v>26.773761713520749</v>
      </c>
    </row>
    <row r="1063" spans="1:19">
      <c r="A1063" s="711" t="s">
        <v>5704</v>
      </c>
      <c r="B1063" s="288" t="str">
        <f>'[7]норма времени'!B34</f>
        <v>Измерения гамма- излучения</v>
      </c>
      <c r="C1063" s="258">
        <v>61500</v>
      </c>
      <c r="D1063" s="258"/>
      <c r="E1063" s="258"/>
      <c r="F1063" s="433">
        <f t="shared" si="116"/>
        <v>61500</v>
      </c>
      <c r="G1063" s="433">
        <f t="shared" si="119"/>
        <v>411.64658634538154</v>
      </c>
      <c r="H1063" s="257">
        <f t="shared" si="117"/>
        <v>6.8607764390896921</v>
      </c>
      <c r="I1063" s="259">
        <f>'[7]норма времени'!D34</f>
        <v>16</v>
      </c>
      <c r="J1063" s="257">
        <f t="shared" si="118"/>
        <v>109.77242302543507</v>
      </c>
    </row>
    <row r="1064" spans="1:19">
      <c r="A1064" s="711" t="s">
        <v>5705</v>
      </c>
      <c r="B1064" s="288" t="str">
        <f>'[7]норма времени'!B35</f>
        <v>Измерения бета - излучения</v>
      </c>
      <c r="C1064" s="258">
        <v>5000</v>
      </c>
      <c r="D1064" s="258">
        <v>4000</v>
      </c>
      <c r="E1064" s="258">
        <v>3000</v>
      </c>
      <c r="F1064" s="433">
        <f t="shared" si="116"/>
        <v>12000</v>
      </c>
      <c r="G1064" s="433">
        <f t="shared" si="119"/>
        <v>80.321285140562253</v>
      </c>
      <c r="H1064" s="257">
        <f t="shared" si="117"/>
        <v>1.3386880856760375</v>
      </c>
      <c r="I1064" s="259">
        <f>'[7]норма времени'!D35</f>
        <v>20</v>
      </c>
      <c r="J1064" s="257">
        <f t="shared" si="118"/>
        <v>26.773761713520749</v>
      </c>
    </row>
    <row r="1065" spans="1:19">
      <c r="A1065" s="711" t="s">
        <v>5706</v>
      </c>
      <c r="B1065" s="288" t="str">
        <f>'[7]норма времени'!B36</f>
        <v>Измерение нейтронного излучения</v>
      </c>
      <c r="C1065" s="258">
        <v>5000</v>
      </c>
      <c r="D1065" s="258">
        <v>4000</v>
      </c>
      <c r="E1065" s="258">
        <v>3000</v>
      </c>
      <c r="F1065" s="433">
        <f t="shared" si="116"/>
        <v>12000</v>
      </c>
      <c r="G1065" s="433">
        <f t="shared" si="119"/>
        <v>80.321285140562253</v>
      </c>
      <c r="H1065" s="257">
        <f t="shared" si="117"/>
        <v>1.3386880856760375</v>
      </c>
      <c r="I1065" s="259">
        <f>'[7]норма времени'!D36</f>
        <v>16</v>
      </c>
      <c r="J1065" s="257">
        <f t="shared" si="118"/>
        <v>21.4190093708166</v>
      </c>
    </row>
    <row r="1066" spans="1:19">
      <c r="A1066" s="711" t="s">
        <v>5707</v>
      </c>
      <c r="B1066" s="288" t="str">
        <f>'[7]норма времени'!B37</f>
        <v>Измерения рентгеновского излучения</v>
      </c>
      <c r="C1066" s="258">
        <v>5000</v>
      </c>
      <c r="D1066" s="258">
        <v>4000</v>
      </c>
      <c r="E1066" s="258">
        <v>3000</v>
      </c>
      <c r="F1066" s="433">
        <f t="shared" si="116"/>
        <v>12000</v>
      </c>
      <c r="G1066" s="433">
        <f t="shared" si="119"/>
        <v>80.321285140562253</v>
      </c>
      <c r="H1066" s="257">
        <f t="shared" si="117"/>
        <v>1.3386880856760375</v>
      </c>
      <c r="I1066" s="259">
        <f>'[7]норма времени'!D37</f>
        <v>25</v>
      </c>
      <c r="J1066" s="257">
        <f t="shared" si="118"/>
        <v>33.467202141900934</v>
      </c>
    </row>
    <row r="1067" spans="1:19" ht="24.75" customHeight="1">
      <c r="A1067" s="711" t="s">
        <v>5708</v>
      </c>
      <c r="B1067" s="288" t="str">
        <f>'[7]норма времени'!B38</f>
        <v>Определение общей альфа - бета активности (методом мазков)</v>
      </c>
      <c r="C1067" s="258">
        <v>45000</v>
      </c>
      <c r="D1067" s="258">
        <v>30000</v>
      </c>
      <c r="E1067" s="258">
        <v>20000</v>
      </c>
      <c r="F1067" s="433">
        <f t="shared" si="116"/>
        <v>95000</v>
      </c>
      <c r="G1067" s="433">
        <f t="shared" si="119"/>
        <v>635.87684069611782</v>
      </c>
      <c r="H1067" s="257">
        <f t="shared" si="117"/>
        <v>10.597947344935298</v>
      </c>
      <c r="I1067" s="259">
        <f>'[7]норма времени'!D38</f>
        <v>180</v>
      </c>
      <c r="J1067" s="257">
        <f t="shared" si="118"/>
        <v>1907.6305220883535</v>
      </c>
    </row>
    <row r="1068" spans="1:19" ht="30">
      <c r="A1068" s="711" t="s">
        <v>5709</v>
      </c>
      <c r="B1068" s="288" t="str">
        <f>'[7]норма времени'!B39</f>
        <v>Определения отдельных радионуклидов в зависимости от типа загрязнения-гамма спектометрия</v>
      </c>
      <c r="C1068" s="258">
        <v>5000</v>
      </c>
      <c r="D1068" s="258">
        <v>5000</v>
      </c>
      <c r="E1068" s="258">
        <v>2500</v>
      </c>
      <c r="F1068" s="433">
        <f t="shared" si="116"/>
        <v>12500</v>
      </c>
      <c r="G1068" s="433">
        <f t="shared" si="119"/>
        <v>83.668005354752339</v>
      </c>
      <c r="H1068" s="257">
        <f t="shared" si="117"/>
        <v>1.394466755912539</v>
      </c>
      <c r="I1068" s="259">
        <f>'[7]норма времени'!D39</f>
        <v>180</v>
      </c>
      <c r="J1068" s="257">
        <f t="shared" si="118"/>
        <v>251.00401606425703</v>
      </c>
    </row>
    <row r="1069" spans="1:19" ht="30">
      <c r="A1069" s="711" t="s">
        <v>5710</v>
      </c>
      <c r="B1069" s="288" t="str">
        <f>'[7]норма времени'!B40</f>
        <v>Определения отдельных радионуклидов в зависимости от типа загрязнения-бетта спектометрия</v>
      </c>
      <c r="C1069" s="258">
        <v>15000</v>
      </c>
      <c r="D1069" s="258">
        <v>15000</v>
      </c>
      <c r="E1069" s="258">
        <v>10000</v>
      </c>
      <c r="F1069" s="433">
        <f t="shared" si="116"/>
        <v>40000</v>
      </c>
      <c r="G1069" s="433">
        <f t="shared" si="119"/>
        <v>267.73761713520747</v>
      </c>
      <c r="H1069" s="257">
        <f t="shared" si="117"/>
        <v>4.4622936189201248</v>
      </c>
      <c r="I1069" s="259">
        <f>'[7]норма времени'!D40</f>
        <v>180</v>
      </c>
      <c r="J1069" s="257">
        <f t="shared" si="118"/>
        <v>803.21285140562247</v>
      </c>
    </row>
    <row r="1070" spans="1:19" s="196" customFormat="1" ht="57">
      <c r="A1070" s="66" t="s">
        <v>5711</v>
      </c>
      <c r="B1070" s="284" t="str">
        <f>'[7]норма времени'!B41</f>
        <v>Топливное сырье; Нефть продукты ее переработки и промышленные отходы; сырье , материалы и изделия; Минеральные удобрения; Строительные материалы; Ювилирные изделия</v>
      </c>
      <c r="C1070" s="870"/>
      <c r="D1070" s="870"/>
      <c r="E1070" s="870"/>
      <c r="F1070" s="441"/>
      <c r="G1070" s="433">
        <f t="shared" si="119"/>
        <v>0</v>
      </c>
      <c r="H1070" s="261"/>
      <c r="I1070" s="427"/>
      <c r="J1070" s="261"/>
      <c r="K1070" s="507"/>
      <c r="L1070" s="507"/>
      <c r="M1070" s="507"/>
      <c r="N1070" s="507"/>
      <c r="O1070" s="507"/>
      <c r="P1070" s="507"/>
      <c r="Q1070" s="507"/>
      <c r="R1070" s="507"/>
      <c r="S1070" s="507"/>
    </row>
    <row r="1071" spans="1:19">
      <c r="A1071" s="711" t="s">
        <v>5712</v>
      </c>
      <c r="B1071" s="288" t="str">
        <f>'[7]норма времени'!B42</f>
        <v>Определение удельной активности радионуклидов</v>
      </c>
      <c r="C1071" s="258">
        <v>10000</v>
      </c>
      <c r="D1071" s="258">
        <v>10000</v>
      </c>
      <c r="E1071" s="258">
        <v>5000</v>
      </c>
      <c r="F1071" s="433">
        <f t="shared" si="116"/>
        <v>25000</v>
      </c>
      <c r="G1071" s="433">
        <f t="shared" si="119"/>
        <v>167.33601070950468</v>
      </c>
      <c r="H1071" s="257">
        <f t="shared" si="117"/>
        <v>2.788933511825078</v>
      </c>
      <c r="I1071" s="259">
        <f>'норма времени'!D1075</f>
        <v>50</v>
      </c>
      <c r="J1071" s="257">
        <f t="shared" si="118"/>
        <v>139.44667559125389</v>
      </c>
    </row>
    <row r="1072" spans="1:19" s="196" customFormat="1" ht="42.75">
      <c r="A1072" s="944" t="s">
        <v>5713</v>
      </c>
      <c r="B1072" s="284" t="str">
        <f>'[7]норма времени'!B43</f>
        <v>Пищевый продукты, Лекарственные растения , (сухие, жидкие, бальзамы, настойки), древесное сырье (спектрометрическим методом)</v>
      </c>
      <c r="C1072" s="870"/>
      <c r="D1072" s="870"/>
      <c r="E1072" s="870"/>
      <c r="F1072" s="441"/>
      <c r="G1072" s="433">
        <f t="shared" si="119"/>
        <v>0</v>
      </c>
      <c r="H1072" s="261"/>
      <c r="I1072" s="427"/>
      <c r="J1072" s="261"/>
      <c r="K1072" s="507"/>
      <c r="L1072" s="507"/>
      <c r="M1072" s="507"/>
      <c r="N1072" s="507"/>
      <c r="O1072" s="507"/>
      <c r="P1072" s="507"/>
      <c r="Q1072" s="507"/>
      <c r="R1072" s="507"/>
      <c r="S1072" s="507"/>
    </row>
    <row r="1073" spans="1:19">
      <c r="A1073" s="711" t="s">
        <v>5714</v>
      </c>
      <c r="B1073" s="288" t="str">
        <f>'[7]норма времени'!B44</f>
        <v>Определение цезия -137</v>
      </c>
      <c r="C1073" s="258">
        <v>50000</v>
      </c>
      <c r="D1073" s="258">
        <v>45000</v>
      </c>
      <c r="E1073" s="258">
        <v>35000</v>
      </c>
      <c r="F1073" s="433">
        <f t="shared" si="116"/>
        <v>130000</v>
      </c>
      <c r="G1073" s="433">
        <f t="shared" si="119"/>
        <v>870.14725568942436</v>
      </c>
      <c r="H1073" s="257">
        <f t="shared" si="117"/>
        <v>14.502454261490406</v>
      </c>
      <c r="I1073" s="259">
        <f>'[7]норма времени'!D44</f>
        <v>50</v>
      </c>
      <c r="J1073" s="257">
        <f t="shared" si="118"/>
        <v>725.12271307452033</v>
      </c>
    </row>
    <row r="1074" spans="1:19">
      <c r="A1074" s="711" t="s">
        <v>5715</v>
      </c>
      <c r="B1074" s="288" t="str">
        <f>'[7]норма времени'!B45</f>
        <v>Определение стронций-90</v>
      </c>
      <c r="C1074" s="258">
        <v>150000</v>
      </c>
      <c r="D1074" s="258">
        <v>100000</v>
      </c>
      <c r="E1074" s="258">
        <v>70000</v>
      </c>
      <c r="F1074" s="433">
        <f t="shared" si="116"/>
        <v>320000</v>
      </c>
      <c r="G1074" s="433">
        <f t="shared" si="119"/>
        <v>2141.9009370816598</v>
      </c>
      <c r="H1074" s="257">
        <f t="shared" si="117"/>
        <v>35.698348951360998</v>
      </c>
      <c r="I1074" s="259">
        <f>'[7]норма времени'!D45</f>
        <v>50</v>
      </c>
      <c r="J1074" s="257">
        <f t="shared" si="118"/>
        <v>1784.91744756805</v>
      </c>
    </row>
    <row r="1075" spans="1:19" s="196" customFormat="1">
      <c r="A1075" s="944" t="s">
        <v>5716</v>
      </c>
      <c r="B1075" s="284" t="str">
        <f>'[7]норма времени'!B46</f>
        <v>Почва</v>
      </c>
      <c r="C1075" s="870"/>
      <c r="D1075" s="870"/>
      <c r="E1075" s="870"/>
      <c r="F1075" s="441"/>
      <c r="G1075" s="433">
        <f t="shared" si="119"/>
        <v>0</v>
      </c>
      <c r="H1075" s="261"/>
      <c r="I1075" s="427"/>
      <c r="J1075" s="261"/>
      <c r="K1075" s="507"/>
      <c r="L1075" s="507"/>
      <c r="M1075" s="507"/>
      <c r="N1075" s="507"/>
      <c r="O1075" s="507"/>
      <c r="P1075" s="507"/>
      <c r="Q1075" s="507"/>
      <c r="R1075" s="507"/>
      <c r="S1075" s="507"/>
    </row>
    <row r="1076" spans="1:19" ht="30">
      <c r="A1076" s="711" t="s">
        <v>5717</v>
      </c>
      <c r="B1076" s="288" t="str">
        <f>'[7]норма времени'!B47</f>
        <v>Определениеудельной активности радионуклидов ( цезия -137, калия -40, тория -232, радия -226)</v>
      </c>
      <c r="C1076" s="258">
        <v>10000</v>
      </c>
      <c r="D1076" s="258">
        <v>10000</v>
      </c>
      <c r="E1076" s="258">
        <v>5000</v>
      </c>
      <c r="F1076" s="433">
        <f t="shared" si="116"/>
        <v>25000</v>
      </c>
      <c r="G1076" s="433">
        <f t="shared" si="119"/>
        <v>167.33601070950468</v>
      </c>
      <c r="H1076" s="257">
        <f t="shared" si="117"/>
        <v>2.788933511825078</v>
      </c>
      <c r="I1076" s="259">
        <f>'[7]норма времени'!D47</f>
        <v>50</v>
      </c>
      <c r="J1076" s="257">
        <f t="shared" si="118"/>
        <v>139.44667559125389</v>
      </c>
    </row>
    <row r="1077" spans="1:19" ht="23.25" customHeight="1">
      <c r="A1077" s="711" t="s">
        <v>5718</v>
      </c>
      <c r="B1077" s="288" t="str">
        <f>'[7]норма времени'!B48</f>
        <v>Определение суммарной альфа-бета активности</v>
      </c>
      <c r="C1077" s="258">
        <v>35000</v>
      </c>
      <c r="D1077" s="258">
        <v>30000</v>
      </c>
      <c r="E1077" s="258">
        <v>25000</v>
      </c>
      <c r="F1077" s="433">
        <f t="shared" si="116"/>
        <v>90000</v>
      </c>
      <c r="G1077" s="433">
        <f t="shared" si="119"/>
        <v>602.40963855421683</v>
      </c>
      <c r="H1077" s="257">
        <f t="shared" si="117"/>
        <v>10.04016064257028</v>
      </c>
      <c r="I1077" s="259">
        <f>'[7]норма времени'!D48</f>
        <v>190</v>
      </c>
      <c r="J1077" s="257">
        <f t="shared" si="118"/>
        <v>1907.6305220883532</v>
      </c>
    </row>
    <row r="1078" spans="1:19" s="196" customFormat="1" ht="42.75">
      <c r="A1078" s="944" t="s">
        <v>5719</v>
      </c>
      <c r="B1078" s="284" t="str">
        <f>'[7]норма времени'!B54</f>
        <v>Исследование воды (вода открытых источников,водоемов, подземных вод, вода из скважин, вода питьевая)</v>
      </c>
      <c r="C1078" s="870"/>
      <c r="D1078" s="870"/>
      <c r="E1078" s="870"/>
      <c r="F1078" s="441"/>
      <c r="G1078" s="433">
        <f t="shared" si="119"/>
        <v>0</v>
      </c>
      <c r="H1078" s="261"/>
      <c r="I1078" s="427"/>
      <c r="J1078" s="261"/>
      <c r="K1078" s="507"/>
      <c r="L1078" s="507"/>
      <c r="M1078" s="507"/>
      <c r="N1078" s="507"/>
      <c r="O1078" s="507"/>
      <c r="P1078" s="507"/>
      <c r="Q1078" s="507"/>
      <c r="R1078" s="507"/>
      <c r="S1078" s="507"/>
    </row>
    <row r="1079" spans="1:19" ht="30">
      <c r="A1079" s="711" t="s">
        <v>5720</v>
      </c>
      <c r="B1079" s="288" t="str">
        <f>'[7]норма времени'!B55</f>
        <v>Определение суммарной альфа и бета активности  радионуклидов:</v>
      </c>
      <c r="C1079" s="258">
        <v>30000</v>
      </c>
      <c r="D1079" s="258">
        <v>25000</v>
      </c>
      <c r="E1079" s="258">
        <v>20000</v>
      </c>
      <c r="F1079" s="433">
        <f t="shared" si="116"/>
        <v>75000</v>
      </c>
      <c r="G1079" s="433">
        <f t="shared" si="119"/>
        <v>502.00803212851406</v>
      </c>
      <c r="H1079" s="257">
        <f t="shared" ref="H1079:H1092" si="120">G1079/60</f>
        <v>8.3668005354752335</v>
      </c>
      <c r="I1079" s="259">
        <f>'[7]норма времени'!D55</f>
        <v>180</v>
      </c>
      <c r="J1079" s="257">
        <f t="shared" si="118"/>
        <v>1506.024096385542</v>
      </c>
    </row>
    <row r="1080" spans="1:19">
      <c r="A1080" s="711" t="s">
        <v>5721</v>
      </c>
      <c r="B1080" s="288" t="str">
        <f>'[7]норма времени'!B56</f>
        <v xml:space="preserve">Определение  цезия - 137 </v>
      </c>
      <c r="C1080" s="258">
        <v>30000</v>
      </c>
      <c r="D1080" s="258">
        <v>20000</v>
      </c>
      <c r="E1080" s="258">
        <v>20000</v>
      </c>
      <c r="F1080" s="433">
        <f t="shared" si="116"/>
        <v>70000</v>
      </c>
      <c r="G1080" s="433">
        <f t="shared" si="119"/>
        <v>468.54082998661312</v>
      </c>
      <c r="H1080" s="257">
        <f t="shared" si="120"/>
        <v>7.8090138331102183</v>
      </c>
      <c r="I1080" s="259">
        <f>'норма времени'!D1084</f>
        <v>570</v>
      </c>
      <c r="J1080" s="257">
        <f t="shared" si="118"/>
        <v>4451.1378848728245</v>
      </c>
    </row>
    <row r="1081" spans="1:19">
      <c r="A1081" s="711" t="s">
        <v>5722</v>
      </c>
      <c r="B1081" s="288" t="str">
        <f>'[7]норма времени'!B57</f>
        <v xml:space="preserve">Определение стронция -90 </v>
      </c>
      <c r="C1081" s="258">
        <v>25000</v>
      </c>
      <c r="D1081" s="258">
        <v>15000</v>
      </c>
      <c r="E1081" s="258">
        <v>15000</v>
      </c>
      <c r="F1081" s="433">
        <f t="shared" si="116"/>
        <v>55000</v>
      </c>
      <c r="G1081" s="433">
        <f t="shared" si="119"/>
        <v>368.1392235609103</v>
      </c>
      <c r="H1081" s="257">
        <f t="shared" si="120"/>
        <v>6.135653726015172</v>
      </c>
      <c r="I1081" s="259">
        <f>'норма времени'!D1085</f>
        <v>750</v>
      </c>
      <c r="J1081" s="257">
        <f t="shared" si="118"/>
        <v>4601.740294511379</v>
      </c>
    </row>
    <row r="1082" spans="1:19" ht="30">
      <c r="A1082" s="711" t="s">
        <v>5723</v>
      </c>
      <c r="B1082" s="288" t="str">
        <f>'[7]норма времени'!B59</f>
        <v>Определение  тория 232, фотоколориметрическим методом</v>
      </c>
      <c r="C1082" s="258">
        <v>40000</v>
      </c>
      <c r="D1082" s="258">
        <v>30000</v>
      </c>
      <c r="E1082" s="258">
        <v>25000</v>
      </c>
      <c r="F1082" s="433">
        <f t="shared" si="116"/>
        <v>95000</v>
      </c>
      <c r="G1082" s="433">
        <f t="shared" si="119"/>
        <v>635.87684069611782</v>
      </c>
      <c r="H1082" s="257">
        <f t="shared" si="120"/>
        <v>10.597947344935298</v>
      </c>
      <c r="I1082" s="259">
        <f>'[7]норма времени'!D59</f>
        <v>180</v>
      </c>
      <c r="J1082" s="257">
        <f t="shared" si="118"/>
        <v>1907.6305220883535</v>
      </c>
    </row>
    <row r="1083" spans="1:19">
      <c r="A1083" s="711" t="s">
        <v>5724</v>
      </c>
      <c r="B1083" s="288" t="str">
        <f>'[7]норма времени'!B60</f>
        <v xml:space="preserve">Определение радия (226) </v>
      </c>
      <c r="C1083" s="258">
        <v>20000</v>
      </c>
      <c r="D1083" s="258">
        <v>15000</v>
      </c>
      <c r="E1083" s="258">
        <v>15000</v>
      </c>
      <c r="F1083" s="433">
        <f t="shared" si="116"/>
        <v>50000</v>
      </c>
      <c r="G1083" s="433">
        <f t="shared" si="119"/>
        <v>334.67202141900935</v>
      </c>
      <c r="H1083" s="257">
        <f t="shared" si="120"/>
        <v>5.577867023650156</v>
      </c>
      <c r="I1083" s="259">
        <f>'норма времени'!D1087</f>
        <v>550</v>
      </c>
      <c r="J1083" s="257">
        <f t="shared" si="118"/>
        <v>3067.8268630075859</v>
      </c>
    </row>
    <row r="1084" spans="1:19">
      <c r="A1084" s="711" t="s">
        <v>5725</v>
      </c>
      <c r="B1084" s="288" t="str">
        <f>'[7]норма времени'!B61</f>
        <v xml:space="preserve">Определение радия (228) </v>
      </c>
      <c r="C1084" s="258">
        <v>20000</v>
      </c>
      <c r="D1084" s="258">
        <v>15000</v>
      </c>
      <c r="E1084" s="258">
        <v>15000</v>
      </c>
      <c r="F1084" s="433">
        <f t="shared" si="116"/>
        <v>50000</v>
      </c>
      <c r="G1084" s="433">
        <f t="shared" si="119"/>
        <v>334.67202141900935</v>
      </c>
      <c r="H1084" s="257">
        <f t="shared" si="120"/>
        <v>5.577867023650156</v>
      </c>
      <c r="I1084" s="259">
        <f>'норма времени'!D1088</f>
        <v>550</v>
      </c>
      <c r="J1084" s="257">
        <f t="shared" si="118"/>
        <v>3067.8268630075859</v>
      </c>
    </row>
    <row r="1085" spans="1:19" ht="30">
      <c r="A1085" s="711" t="s">
        <v>5726</v>
      </c>
      <c r="B1085" s="288" t="str">
        <f>'[7]норма времени'!B63</f>
        <v>Определение содерджания: Урана (фотоколориметрическим методом )</v>
      </c>
      <c r="C1085" s="258">
        <v>60000</v>
      </c>
      <c r="D1085" s="258">
        <v>50000</v>
      </c>
      <c r="E1085" s="258">
        <v>45000</v>
      </c>
      <c r="F1085" s="433">
        <f t="shared" si="116"/>
        <v>155000</v>
      </c>
      <c r="G1085" s="433">
        <f t="shared" si="119"/>
        <v>1037.4832663989291</v>
      </c>
      <c r="H1085" s="257">
        <f t="shared" si="120"/>
        <v>17.291387773315485</v>
      </c>
      <c r="I1085" s="259">
        <f>'[7]норма времени'!D63</f>
        <v>150</v>
      </c>
      <c r="J1085" s="257">
        <f t="shared" si="118"/>
        <v>2593.7081659973228</v>
      </c>
    </row>
    <row r="1086" spans="1:19">
      <c r="A1086" s="711" t="s">
        <v>5727</v>
      </c>
      <c r="B1086" s="288" t="str">
        <f>'[7]норма времени'!B64</f>
        <v xml:space="preserve">Определение удельной активности  полония-210 </v>
      </c>
      <c r="C1086" s="258">
        <v>40000</v>
      </c>
      <c r="D1086" s="258">
        <v>35000</v>
      </c>
      <c r="E1086" s="258">
        <v>25000</v>
      </c>
      <c r="F1086" s="433">
        <f t="shared" si="116"/>
        <v>100000</v>
      </c>
      <c r="G1086" s="433">
        <f t="shared" si="119"/>
        <v>669.34404283801871</v>
      </c>
      <c r="H1086" s="257">
        <f t="shared" si="120"/>
        <v>11.155734047300312</v>
      </c>
      <c r="I1086" s="259">
        <f>'[7]норма времени'!D64</f>
        <v>650</v>
      </c>
      <c r="J1086" s="257">
        <f t="shared" si="118"/>
        <v>7251.2271307452029</v>
      </c>
    </row>
    <row r="1087" spans="1:19">
      <c r="A1087" s="711" t="s">
        <v>5728</v>
      </c>
      <c r="B1087" s="288" t="str">
        <f>'[7]норма времени'!B65</f>
        <v xml:space="preserve">Определение удельной активности  свинца210 </v>
      </c>
      <c r="C1087" s="258">
        <v>22500</v>
      </c>
      <c r="D1087" s="258">
        <v>20000</v>
      </c>
      <c r="E1087" s="258">
        <v>15000</v>
      </c>
      <c r="F1087" s="433">
        <f t="shared" ref="F1087" si="121">C1087+D1087+E1087</f>
        <v>57500</v>
      </c>
      <c r="G1087" s="433">
        <f t="shared" si="119"/>
        <v>384.87282463186074</v>
      </c>
      <c r="H1087" s="257">
        <f t="shared" si="120"/>
        <v>6.4145470771976791</v>
      </c>
      <c r="I1087" s="259">
        <f>'норма времени'!D1091</f>
        <v>540</v>
      </c>
      <c r="J1087" s="257">
        <f t="shared" si="118"/>
        <v>3463.8554216867469</v>
      </c>
    </row>
    <row r="1088" spans="1:19">
      <c r="A1088" s="711" t="s">
        <v>5729</v>
      </c>
      <c r="B1088" s="288" t="str">
        <f>'[7]норма времени'!B66</f>
        <v xml:space="preserve">измерение радона </v>
      </c>
      <c r="C1088" s="258">
        <v>15000</v>
      </c>
      <c r="D1088" s="258">
        <v>10000</v>
      </c>
      <c r="E1088" s="258">
        <v>5000</v>
      </c>
      <c r="F1088" s="433">
        <f t="shared" si="116"/>
        <v>30000</v>
      </c>
      <c r="G1088" s="433">
        <f t="shared" si="119"/>
        <v>200.80321285140562</v>
      </c>
      <c r="H1088" s="257">
        <f t="shared" si="120"/>
        <v>3.3467202141900936</v>
      </c>
      <c r="I1088" s="259">
        <f>'[7]норма времени'!D66</f>
        <v>55</v>
      </c>
      <c r="J1088" s="257">
        <f t="shared" si="118"/>
        <v>184.06961178045515</v>
      </c>
    </row>
    <row r="1089" spans="1:19" s="196" customFormat="1" ht="19.5" customHeight="1">
      <c r="A1089" s="66" t="s">
        <v>5730</v>
      </c>
      <c r="B1089" s="284" t="str">
        <f>'[7]норма времени'!B71</f>
        <v xml:space="preserve">Определение доз облучения персонала </v>
      </c>
      <c r="C1089" s="870"/>
      <c r="D1089" s="870"/>
      <c r="E1089" s="870"/>
      <c r="F1089" s="441"/>
      <c r="G1089" s="441"/>
      <c r="H1089" s="261"/>
      <c r="I1089" s="427"/>
      <c r="J1089" s="261"/>
      <c r="K1089" s="507"/>
      <c r="L1089" s="507"/>
      <c r="M1089" s="507"/>
      <c r="N1089" s="507"/>
      <c r="O1089" s="507"/>
      <c r="P1089" s="507"/>
      <c r="Q1089" s="507"/>
      <c r="R1089" s="507"/>
      <c r="S1089" s="507"/>
    </row>
    <row r="1090" spans="1:19" s="1483" customFormat="1" ht="25.5" customHeight="1">
      <c r="A1090" s="945" t="s">
        <v>5731</v>
      </c>
      <c r="B1090" s="1481" t="str">
        <f>'[7]норма времени'!B72</f>
        <v>Измерение индивидуальной дозы облучения персонала</v>
      </c>
      <c r="C1090" s="1480">
        <v>10000</v>
      </c>
      <c r="D1090" s="1480">
        <v>9000</v>
      </c>
      <c r="E1090" s="1480">
        <v>5650</v>
      </c>
      <c r="F1090" s="1456">
        <f>C1090+D1090+E1090</f>
        <v>24650</v>
      </c>
      <c r="G1090" s="1456">
        <f t="shared" si="119"/>
        <v>164.99330655957161</v>
      </c>
      <c r="H1090" s="1457">
        <f t="shared" ref="H1090" si="122">G1090/60</f>
        <v>2.7498884426595267</v>
      </c>
      <c r="I1090" s="1458">
        <f>'норма времени'!D1094</f>
        <v>125</v>
      </c>
      <c r="J1090" s="1457">
        <f t="shared" ref="J1090" si="123">H1090*I1090</f>
        <v>343.73605533244086</v>
      </c>
      <c r="K1090" s="1482"/>
      <c r="L1090" s="1482"/>
      <c r="M1090" s="1482"/>
      <c r="N1090" s="1482"/>
      <c r="O1090" s="1482"/>
      <c r="P1090" s="1482"/>
      <c r="Q1090" s="1482"/>
      <c r="R1090" s="1482"/>
      <c r="S1090" s="1482"/>
    </row>
    <row r="1091" spans="1:19" s="196" customFormat="1">
      <c r="A1091" s="66" t="s">
        <v>5732</v>
      </c>
      <c r="B1091" s="284" t="str">
        <f>'[7]норма времени'!B80</f>
        <v>Пищевые продукты</v>
      </c>
      <c r="C1091" s="870"/>
      <c r="D1091" s="870"/>
      <c r="E1091" s="870"/>
      <c r="F1091" s="441"/>
      <c r="G1091" s="441"/>
      <c r="H1091" s="261"/>
      <c r="I1091" s="427"/>
      <c r="J1091" s="261"/>
      <c r="K1091" s="507"/>
      <c r="L1091" s="507"/>
      <c r="M1091" s="507"/>
      <c r="N1091" s="507"/>
      <c r="O1091" s="507"/>
      <c r="P1091" s="507"/>
      <c r="Q1091" s="507"/>
      <c r="R1091" s="507"/>
      <c r="S1091" s="507"/>
    </row>
    <row r="1092" spans="1:19">
      <c r="A1092" s="711" t="s">
        <v>5733</v>
      </c>
      <c r="B1092" s="288" t="str">
        <f>'[7]норма времени'!B81</f>
        <v>определения факта облучения пищевых продуктов</v>
      </c>
      <c r="C1092" s="258">
        <v>45000</v>
      </c>
      <c r="D1092" s="258">
        <v>40000</v>
      </c>
      <c r="E1092" s="258">
        <v>30000</v>
      </c>
      <c r="F1092" s="433">
        <f t="shared" ref="F1092" si="124">C1092+D1092+E1092</f>
        <v>115000</v>
      </c>
      <c r="G1092" s="433">
        <f t="shared" si="119"/>
        <v>769.74564926372148</v>
      </c>
      <c r="H1092" s="257">
        <f t="shared" si="120"/>
        <v>12.829094154395358</v>
      </c>
      <c r="I1092" s="259">
        <f>'[7]норма времени'!D81</f>
        <v>80</v>
      </c>
      <c r="J1092" s="257">
        <f t="shared" ref="J1092" si="125">H1092*I1092</f>
        <v>1026.3275323516286</v>
      </c>
    </row>
    <row r="1093" spans="1:19" ht="33" customHeight="1">
      <c r="A1093" s="520" t="s">
        <v>18</v>
      </c>
      <c r="B1093" s="521" t="s">
        <v>5310</v>
      </c>
      <c r="C1093" s="869"/>
      <c r="D1093" s="869"/>
      <c r="E1093" s="869"/>
      <c r="F1093" s="1247"/>
      <c r="G1093" s="1247"/>
      <c r="H1093" s="1248"/>
      <c r="I1093" s="512"/>
      <c r="J1093" s="1248"/>
    </row>
    <row r="1094" spans="1:19" s="196" customFormat="1">
      <c r="A1094" s="66" t="s">
        <v>759</v>
      </c>
      <c r="B1094" s="150" t="s">
        <v>24</v>
      </c>
      <c r="C1094" s="870"/>
      <c r="D1094" s="870"/>
      <c r="E1094" s="870"/>
      <c r="F1094" s="441"/>
      <c r="G1094" s="441"/>
      <c r="H1094" s="261"/>
      <c r="I1094" s="427"/>
      <c r="J1094" s="261"/>
      <c r="K1094" s="507"/>
      <c r="L1094" s="507"/>
      <c r="M1094" s="507"/>
      <c r="N1094" s="507"/>
      <c r="O1094" s="507"/>
      <c r="P1094" s="507"/>
      <c r="Q1094" s="507"/>
      <c r="R1094" s="507"/>
      <c r="S1094" s="507"/>
    </row>
    <row r="1095" spans="1:19" ht="30">
      <c r="A1095" s="711" t="s">
        <v>760</v>
      </c>
      <c r="B1095" s="1315" t="s">
        <v>25</v>
      </c>
      <c r="C1095" s="258">
        <v>30000</v>
      </c>
      <c r="D1095" s="258">
        <v>25000</v>
      </c>
      <c r="E1095" s="258">
        <v>20000</v>
      </c>
      <c r="F1095" s="433">
        <f>C1095+D1095+E1095</f>
        <v>75000</v>
      </c>
      <c r="G1095" s="433">
        <f t="shared" si="119"/>
        <v>502.00803212851406</v>
      </c>
      <c r="H1095" s="257">
        <f t="shared" ref="H1095" si="126">G1095/60</f>
        <v>8.3668005354752335</v>
      </c>
      <c r="I1095" s="259">
        <f>'норма времени'!D1099</f>
        <v>30</v>
      </c>
      <c r="J1095" s="257">
        <f t="shared" ref="J1095" si="127">H1095*I1095</f>
        <v>251.004016064257</v>
      </c>
    </row>
    <row r="1096" spans="1:19" ht="30">
      <c r="A1096" s="711" t="s">
        <v>762</v>
      </c>
      <c r="B1096" s="1315" t="s">
        <v>36</v>
      </c>
      <c r="C1096" s="258">
        <v>30000</v>
      </c>
      <c r="D1096" s="258">
        <v>25000</v>
      </c>
      <c r="E1096" s="258">
        <v>20000</v>
      </c>
      <c r="F1096" s="433">
        <f t="shared" ref="F1096:F1140" si="128">C1096+D1096+E1096</f>
        <v>75000</v>
      </c>
      <c r="G1096" s="433">
        <f t="shared" si="119"/>
        <v>502.00803212851406</v>
      </c>
      <c r="H1096" s="257">
        <f t="shared" ref="H1096:H1140" si="129">G1096/60</f>
        <v>8.3668005354752335</v>
      </c>
      <c r="I1096" s="259">
        <f>'норма времени'!D1100</f>
        <v>40</v>
      </c>
      <c r="J1096" s="257">
        <f t="shared" ref="J1096:J1140" si="130">H1096*I1096</f>
        <v>334.67202141900935</v>
      </c>
    </row>
    <row r="1097" spans="1:19" ht="30">
      <c r="A1097" s="711" t="s">
        <v>5734</v>
      </c>
      <c r="B1097" s="740" t="s">
        <v>389</v>
      </c>
      <c r="C1097" s="258">
        <v>30000</v>
      </c>
      <c r="D1097" s="258">
        <v>25000</v>
      </c>
      <c r="E1097" s="258">
        <v>20000</v>
      </c>
      <c r="F1097" s="433">
        <f t="shared" si="128"/>
        <v>75000</v>
      </c>
      <c r="G1097" s="433">
        <f t="shared" ref="G1097:G1141" si="131">F1097/149.4</f>
        <v>502.00803212851406</v>
      </c>
      <c r="H1097" s="257">
        <f t="shared" si="129"/>
        <v>8.3668005354752335</v>
      </c>
      <c r="I1097" s="259">
        <f>'норма времени'!D1101</f>
        <v>36</v>
      </c>
      <c r="J1097" s="257">
        <f t="shared" si="130"/>
        <v>301.20481927710841</v>
      </c>
    </row>
    <row r="1098" spans="1:19" ht="30">
      <c r="A1098" s="711" t="s">
        <v>5735</v>
      </c>
      <c r="B1098" s="740" t="s">
        <v>48</v>
      </c>
      <c r="C1098" s="258">
        <v>30000</v>
      </c>
      <c r="D1098" s="258">
        <v>25000</v>
      </c>
      <c r="E1098" s="258">
        <v>20000</v>
      </c>
      <c r="F1098" s="433">
        <f t="shared" si="128"/>
        <v>75000</v>
      </c>
      <c r="G1098" s="433">
        <f t="shared" si="131"/>
        <v>502.00803212851406</v>
      </c>
      <c r="H1098" s="257">
        <f t="shared" si="129"/>
        <v>8.3668005354752335</v>
      </c>
      <c r="I1098" s="259">
        <f>'норма времени'!D1102</f>
        <v>30</v>
      </c>
      <c r="J1098" s="257">
        <f t="shared" si="130"/>
        <v>251.004016064257</v>
      </c>
    </row>
    <row r="1099" spans="1:19" ht="30">
      <c r="A1099" s="711" t="s">
        <v>5736</v>
      </c>
      <c r="B1099" s="775" t="s">
        <v>391</v>
      </c>
      <c r="C1099" s="258">
        <v>30000</v>
      </c>
      <c r="D1099" s="258">
        <v>25000</v>
      </c>
      <c r="E1099" s="258">
        <v>20000</v>
      </c>
      <c r="F1099" s="433">
        <f t="shared" si="128"/>
        <v>75000</v>
      </c>
      <c r="G1099" s="433">
        <f t="shared" si="131"/>
        <v>502.00803212851406</v>
      </c>
      <c r="H1099" s="257">
        <f t="shared" si="129"/>
        <v>8.3668005354752335</v>
      </c>
      <c r="I1099" s="259">
        <f>'норма времени'!D1103</f>
        <v>34</v>
      </c>
      <c r="J1099" s="257">
        <f t="shared" si="130"/>
        <v>284.47121820615791</v>
      </c>
    </row>
    <row r="1100" spans="1:19" ht="30">
      <c r="A1100" s="711" t="s">
        <v>5737</v>
      </c>
      <c r="B1100" s="740" t="s">
        <v>51</v>
      </c>
      <c r="C1100" s="258">
        <v>30000</v>
      </c>
      <c r="D1100" s="258">
        <v>25000</v>
      </c>
      <c r="E1100" s="258">
        <v>20000</v>
      </c>
      <c r="F1100" s="433">
        <f t="shared" si="128"/>
        <v>75000</v>
      </c>
      <c r="G1100" s="433">
        <f t="shared" si="131"/>
        <v>502.00803212851406</v>
      </c>
      <c r="H1100" s="257">
        <f t="shared" si="129"/>
        <v>8.3668005354752335</v>
      </c>
      <c r="I1100" s="259">
        <f>'норма времени'!D1104</f>
        <v>51</v>
      </c>
      <c r="J1100" s="257">
        <f t="shared" si="130"/>
        <v>426.70682730923693</v>
      </c>
    </row>
    <row r="1101" spans="1:19" ht="30">
      <c r="A1101" s="711" t="s">
        <v>5738</v>
      </c>
      <c r="B1101" s="740" t="s">
        <v>52</v>
      </c>
      <c r="C1101" s="258">
        <v>30000</v>
      </c>
      <c r="D1101" s="258">
        <v>25000</v>
      </c>
      <c r="E1101" s="258">
        <v>20000</v>
      </c>
      <c r="F1101" s="433">
        <f t="shared" si="128"/>
        <v>75000</v>
      </c>
      <c r="G1101" s="433">
        <f t="shared" si="131"/>
        <v>502.00803212851406</v>
      </c>
      <c r="H1101" s="257">
        <f t="shared" si="129"/>
        <v>8.3668005354752335</v>
      </c>
      <c r="I1101" s="259">
        <f>'норма времени'!D1105</f>
        <v>30</v>
      </c>
      <c r="J1101" s="257">
        <f t="shared" si="130"/>
        <v>251.004016064257</v>
      </c>
    </row>
    <row r="1102" spans="1:19" ht="30">
      <c r="A1102" s="711" t="s">
        <v>5739</v>
      </c>
      <c r="B1102" s="740" t="s">
        <v>53</v>
      </c>
      <c r="C1102" s="258">
        <v>30000</v>
      </c>
      <c r="D1102" s="258">
        <v>25000</v>
      </c>
      <c r="E1102" s="258">
        <v>20000</v>
      </c>
      <c r="F1102" s="433">
        <f t="shared" si="128"/>
        <v>75000</v>
      </c>
      <c r="G1102" s="433">
        <f t="shared" si="131"/>
        <v>502.00803212851406</v>
      </c>
      <c r="H1102" s="257">
        <f t="shared" si="129"/>
        <v>8.3668005354752335</v>
      </c>
      <c r="I1102" s="259">
        <f>'норма времени'!D1106</f>
        <v>30</v>
      </c>
      <c r="J1102" s="257">
        <f t="shared" si="130"/>
        <v>251.004016064257</v>
      </c>
    </row>
    <row r="1103" spans="1:19" ht="19.5" customHeight="1">
      <c r="A1103" s="711" t="s">
        <v>5740</v>
      </c>
      <c r="B1103" s="740" t="s">
        <v>56</v>
      </c>
      <c r="C1103" s="258">
        <v>30000</v>
      </c>
      <c r="D1103" s="258">
        <v>25000</v>
      </c>
      <c r="E1103" s="258">
        <v>20000</v>
      </c>
      <c r="F1103" s="433">
        <f t="shared" si="128"/>
        <v>75000</v>
      </c>
      <c r="G1103" s="433">
        <f t="shared" si="131"/>
        <v>502.00803212851406</v>
      </c>
      <c r="H1103" s="257">
        <f t="shared" si="129"/>
        <v>8.3668005354752335</v>
      </c>
      <c r="I1103" s="259">
        <f>'норма времени'!D1107</f>
        <v>40</v>
      </c>
      <c r="J1103" s="257">
        <f t="shared" si="130"/>
        <v>334.67202141900935</v>
      </c>
    </row>
    <row r="1104" spans="1:19" ht="30">
      <c r="A1104" s="711" t="s">
        <v>5741</v>
      </c>
      <c r="B1104" s="740" t="s">
        <v>57</v>
      </c>
      <c r="C1104" s="258">
        <v>30000</v>
      </c>
      <c r="D1104" s="258">
        <v>25000</v>
      </c>
      <c r="E1104" s="258">
        <v>20000</v>
      </c>
      <c r="F1104" s="433">
        <f t="shared" si="128"/>
        <v>75000</v>
      </c>
      <c r="G1104" s="433">
        <f t="shared" si="131"/>
        <v>502.00803212851406</v>
      </c>
      <c r="H1104" s="257">
        <f t="shared" si="129"/>
        <v>8.3668005354752335</v>
      </c>
      <c r="I1104" s="259">
        <f>'норма времени'!D1108</f>
        <v>78</v>
      </c>
      <c r="J1104" s="257">
        <f t="shared" si="130"/>
        <v>652.61044176706821</v>
      </c>
    </row>
    <row r="1105" spans="1:19" ht="30">
      <c r="A1105" s="711" t="s">
        <v>5742</v>
      </c>
      <c r="B1105" s="740" t="s">
        <v>80</v>
      </c>
      <c r="C1105" s="258">
        <v>30000</v>
      </c>
      <c r="D1105" s="258">
        <v>25000</v>
      </c>
      <c r="E1105" s="258">
        <v>20000</v>
      </c>
      <c r="F1105" s="433">
        <f t="shared" si="128"/>
        <v>75000</v>
      </c>
      <c r="G1105" s="433">
        <f t="shared" si="131"/>
        <v>502.00803212851406</v>
      </c>
      <c r="H1105" s="257">
        <f t="shared" si="129"/>
        <v>8.3668005354752335</v>
      </c>
      <c r="I1105" s="259">
        <f>'норма времени'!D1109</f>
        <v>50</v>
      </c>
      <c r="J1105" s="257">
        <f t="shared" si="130"/>
        <v>418.34002677376168</v>
      </c>
    </row>
    <row r="1106" spans="1:19" ht="30">
      <c r="A1106" s="711" t="s">
        <v>5743</v>
      </c>
      <c r="B1106" s="740" t="s">
        <v>82</v>
      </c>
      <c r="C1106" s="258">
        <v>30000</v>
      </c>
      <c r="D1106" s="258">
        <v>25000</v>
      </c>
      <c r="E1106" s="258">
        <v>20000</v>
      </c>
      <c r="F1106" s="433">
        <f t="shared" si="128"/>
        <v>75000</v>
      </c>
      <c r="G1106" s="433">
        <f t="shared" si="131"/>
        <v>502.00803212851406</v>
      </c>
      <c r="H1106" s="257">
        <f t="shared" si="129"/>
        <v>8.3668005354752335</v>
      </c>
      <c r="I1106" s="259">
        <f>'норма времени'!D1110</f>
        <v>34</v>
      </c>
      <c r="J1106" s="257">
        <f t="shared" si="130"/>
        <v>284.47121820615791</v>
      </c>
    </row>
    <row r="1107" spans="1:19" ht="30">
      <c r="A1107" s="711" t="s">
        <v>5744</v>
      </c>
      <c r="B1107" s="740" t="s">
        <v>86</v>
      </c>
      <c r="C1107" s="258">
        <v>30000</v>
      </c>
      <c r="D1107" s="258">
        <v>25000</v>
      </c>
      <c r="E1107" s="258">
        <v>20000</v>
      </c>
      <c r="F1107" s="433">
        <f t="shared" si="128"/>
        <v>75000</v>
      </c>
      <c r="G1107" s="433">
        <f t="shared" si="131"/>
        <v>502.00803212851406</v>
      </c>
      <c r="H1107" s="257">
        <f t="shared" si="129"/>
        <v>8.3668005354752335</v>
      </c>
      <c r="I1107" s="259">
        <f>'норма времени'!D1111</f>
        <v>40</v>
      </c>
      <c r="J1107" s="257">
        <f t="shared" si="130"/>
        <v>334.67202141900935</v>
      </c>
    </row>
    <row r="1108" spans="1:19" ht="30">
      <c r="A1108" s="711" t="s">
        <v>5745</v>
      </c>
      <c r="B1108" s="740" t="s">
        <v>91</v>
      </c>
      <c r="C1108" s="258">
        <v>30000</v>
      </c>
      <c r="D1108" s="258">
        <v>25000</v>
      </c>
      <c r="E1108" s="258">
        <v>20000</v>
      </c>
      <c r="F1108" s="433">
        <f t="shared" si="128"/>
        <v>75000</v>
      </c>
      <c r="G1108" s="433">
        <f t="shared" si="131"/>
        <v>502.00803212851406</v>
      </c>
      <c r="H1108" s="257">
        <f t="shared" si="129"/>
        <v>8.3668005354752335</v>
      </c>
      <c r="I1108" s="259">
        <f>'норма времени'!D1112</f>
        <v>50</v>
      </c>
      <c r="J1108" s="257">
        <f t="shared" si="130"/>
        <v>418.34002677376168</v>
      </c>
    </row>
    <row r="1109" spans="1:19" ht="30">
      <c r="A1109" s="711" t="s">
        <v>5746</v>
      </c>
      <c r="B1109" s="740" t="s">
        <v>92</v>
      </c>
      <c r="C1109" s="258">
        <v>30000</v>
      </c>
      <c r="D1109" s="258">
        <v>25000</v>
      </c>
      <c r="E1109" s="258">
        <v>20000</v>
      </c>
      <c r="F1109" s="433">
        <f t="shared" si="128"/>
        <v>75000</v>
      </c>
      <c r="G1109" s="433">
        <f t="shared" si="131"/>
        <v>502.00803212851406</v>
      </c>
      <c r="H1109" s="257">
        <f t="shared" si="129"/>
        <v>8.3668005354752335</v>
      </c>
      <c r="I1109" s="259">
        <f>'норма времени'!D1113</f>
        <v>40</v>
      </c>
      <c r="J1109" s="257">
        <f t="shared" si="130"/>
        <v>334.67202141900935</v>
      </c>
    </row>
    <row r="1110" spans="1:19" ht="30">
      <c r="A1110" s="711" t="s">
        <v>5747</v>
      </c>
      <c r="B1110" s="740" t="s">
        <v>94</v>
      </c>
      <c r="C1110" s="258">
        <v>30000</v>
      </c>
      <c r="D1110" s="258">
        <v>25000</v>
      </c>
      <c r="E1110" s="258">
        <v>20000</v>
      </c>
      <c r="F1110" s="433">
        <f t="shared" si="128"/>
        <v>75000</v>
      </c>
      <c r="G1110" s="433">
        <f t="shared" si="131"/>
        <v>502.00803212851406</v>
      </c>
      <c r="H1110" s="257">
        <f t="shared" si="129"/>
        <v>8.3668005354752335</v>
      </c>
      <c r="I1110" s="259">
        <f>'норма времени'!D1114</f>
        <v>50</v>
      </c>
      <c r="J1110" s="257">
        <f t="shared" si="130"/>
        <v>418.34002677376168</v>
      </c>
    </row>
    <row r="1111" spans="1:19">
      <c r="A1111" s="711" t="s">
        <v>5748</v>
      </c>
      <c r="B1111" s="740" t="s">
        <v>96</v>
      </c>
      <c r="C1111" s="258">
        <v>30000</v>
      </c>
      <c r="D1111" s="258">
        <v>25000</v>
      </c>
      <c r="E1111" s="258">
        <v>20000</v>
      </c>
      <c r="F1111" s="433">
        <f t="shared" si="128"/>
        <v>75000</v>
      </c>
      <c r="G1111" s="433">
        <f t="shared" si="131"/>
        <v>502.00803212851406</v>
      </c>
      <c r="H1111" s="257">
        <f t="shared" si="129"/>
        <v>8.3668005354752335</v>
      </c>
      <c r="I1111" s="259">
        <f>'норма времени'!D1115</f>
        <v>50</v>
      </c>
      <c r="J1111" s="257">
        <f t="shared" si="130"/>
        <v>418.34002677376168</v>
      </c>
    </row>
    <row r="1112" spans="1:19" ht="30">
      <c r="A1112" s="711" t="s">
        <v>5749</v>
      </c>
      <c r="B1112" s="740" t="s">
        <v>97</v>
      </c>
      <c r="C1112" s="258">
        <v>30000</v>
      </c>
      <c r="D1112" s="258">
        <v>25000</v>
      </c>
      <c r="E1112" s="258">
        <v>20000</v>
      </c>
      <c r="F1112" s="433">
        <f t="shared" si="128"/>
        <v>75000</v>
      </c>
      <c r="G1112" s="433">
        <f t="shared" si="131"/>
        <v>502.00803212851406</v>
      </c>
      <c r="H1112" s="257">
        <f t="shared" si="129"/>
        <v>8.3668005354752335</v>
      </c>
      <c r="I1112" s="259">
        <f>'норма времени'!D1116</f>
        <v>70</v>
      </c>
      <c r="J1112" s="257">
        <f t="shared" si="130"/>
        <v>585.67603748326633</v>
      </c>
    </row>
    <row r="1113" spans="1:19" ht="30">
      <c r="A1113" s="711" t="s">
        <v>5750</v>
      </c>
      <c r="B1113" s="740" t="s">
        <v>99</v>
      </c>
      <c r="C1113" s="258">
        <v>30000</v>
      </c>
      <c r="D1113" s="258">
        <v>25000</v>
      </c>
      <c r="E1113" s="258">
        <v>20000</v>
      </c>
      <c r="F1113" s="433">
        <f t="shared" si="128"/>
        <v>75000</v>
      </c>
      <c r="G1113" s="433">
        <f t="shared" si="131"/>
        <v>502.00803212851406</v>
      </c>
      <c r="H1113" s="257">
        <f t="shared" si="129"/>
        <v>8.3668005354752335</v>
      </c>
      <c r="I1113" s="259">
        <f>'норма времени'!D1117</f>
        <v>44</v>
      </c>
      <c r="J1113" s="257">
        <f t="shared" si="130"/>
        <v>368.1392235609103</v>
      </c>
    </row>
    <row r="1114" spans="1:19" ht="30">
      <c r="A1114" s="711" t="s">
        <v>5751</v>
      </c>
      <c r="B1114" s="1315" t="s">
        <v>100</v>
      </c>
      <c r="C1114" s="258">
        <v>30000</v>
      </c>
      <c r="D1114" s="258">
        <v>25000</v>
      </c>
      <c r="E1114" s="258">
        <v>20000</v>
      </c>
      <c r="F1114" s="433">
        <f t="shared" si="128"/>
        <v>75000</v>
      </c>
      <c r="G1114" s="433">
        <f t="shared" si="131"/>
        <v>502.00803212851406</v>
      </c>
      <c r="H1114" s="257">
        <f t="shared" si="129"/>
        <v>8.3668005354752335</v>
      </c>
      <c r="I1114" s="259">
        <f>'норма времени'!D1118</f>
        <v>87</v>
      </c>
      <c r="J1114" s="257">
        <f t="shared" si="130"/>
        <v>727.91164658634534</v>
      </c>
    </row>
    <row r="1115" spans="1:19" s="196" customFormat="1">
      <c r="A1115" s="66" t="s">
        <v>764</v>
      </c>
      <c r="B1115" s="150" t="s">
        <v>756</v>
      </c>
      <c r="C1115" s="696"/>
      <c r="D1115" s="696"/>
      <c r="E1115" s="696"/>
      <c r="F1115" s="1246"/>
      <c r="G1115" s="1246"/>
      <c r="H1115" s="1455"/>
      <c r="I1115" s="1451"/>
      <c r="J1115" s="1455"/>
      <c r="K1115" s="507"/>
      <c r="L1115" s="507"/>
      <c r="M1115" s="507"/>
      <c r="N1115" s="507"/>
      <c r="O1115" s="507"/>
      <c r="P1115" s="507"/>
      <c r="Q1115" s="507"/>
      <c r="R1115" s="507"/>
      <c r="S1115" s="507"/>
    </row>
    <row r="1116" spans="1:19" ht="45">
      <c r="A1116" s="711" t="s">
        <v>765</v>
      </c>
      <c r="B1116" s="1315" t="s">
        <v>101</v>
      </c>
      <c r="C1116" s="258">
        <v>30000</v>
      </c>
      <c r="D1116" s="258">
        <v>25000</v>
      </c>
      <c r="E1116" s="258">
        <v>20000</v>
      </c>
      <c r="F1116" s="433">
        <f t="shared" si="128"/>
        <v>75000</v>
      </c>
      <c r="G1116" s="433">
        <f t="shared" si="131"/>
        <v>502.00803212851406</v>
      </c>
      <c r="H1116" s="257">
        <f t="shared" si="129"/>
        <v>8.3668005354752335</v>
      </c>
      <c r="I1116" s="259">
        <f>'норма времени'!D1120</f>
        <v>30</v>
      </c>
      <c r="J1116" s="257">
        <f t="shared" si="130"/>
        <v>251.004016064257</v>
      </c>
    </row>
    <row r="1117" spans="1:19" ht="45">
      <c r="A1117" s="711" t="s">
        <v>767</v>
      </c>
      <c r="B1117" s="1315" t="s">
        <v>102</v>
      </c>
      <c r="C1117" s="258">
        <v>30000</v>
      </c>
      <c r="D1117" s="258">
        <v>25000</v>
      </c>
      <c r="E1117" s="258">
        <v>20000</v>
      </c>
      <c r="F1117" s="433">
        <f t="shared" si="128"/>
        <v>75000</v>
      </c>
      <c r="G1117" s="433">
        <f t="shared" si="131"/>
        <v>502.00803212851406</v>
      </c>
      <c r="H1117" s="257">
        <f t="shared" si="129"/>
        <v>8.3668005354752335</v>
      </c>
      <c r="I1117" s="259">
        <f>'норма времени'!D1121</f>
        <v>60</v>
      </c>
      <c r="J1117" s="257">
        <f t="shared" si="130"/>
        <v>502.008032128514</v>
      </c>
    </row>
    <row r="1118" spans="1:19" ht="30">
      <c r="A1118" s="711" t="s">
        <v>5752</v>
      </c>
      <c r="B1118" s="740" t="s">
        <v>103</v>
      </c>
      <c r="C1118" s="258">
        <v>30000</v>
      </c>
      <c r="D1118" s="258">
        <v>25000</v>
      </c>
      <c r="E1118" s="258">
        <v>20000</v>
      </c>
      <c r="F1118" s="433">
        <f t="shared" si="128"/>
        <v>75000</v>
      </c>
      <c r="G1118" s="433">
        <f t="shared" si="131"/>
        <v>502.00803212851406</v>
      </c>
      <c r="H1118" s="257">
        <f t="shared" si="129"/>
        <v>8.3668005354752335</v>
      </c>
      <c r="I1118" s="259">
        <f>'норма времени'!D1122</f>
        <v>45</v>
      </c>
      <c r="J1118" s="257">
        <f t="shared" si="130"/>
        <v>376.50602409638549</v>
      </c>
    </row>
    <row r="1119" spans="1:19" ht="15.75" customHeight="1">
      <c r="A1119" s="711" t="s">
        <v>5753</v>
      </c>
      <c r="B1119" s="740" t="s">
        <v>105</v>
      </c>
      <c r="C1119" s="258">
        <v>30000</v>
      </c>
      <c r="D1119" s="258">
        <v>25000</v>
      </c>
      <c r="E1119" s="258">
        <v>20000</v>
      </c>
      <c r="F1119" s="433">
        <f t="shared" si="128"/>
        <v>75000</v>
      </c>
      <c r="G1119" s="433">
        <f t="shared" si="131"/>
        <v>502.00803212851406</v>
      </c>
      <c r="H1119" s="257">
        <f t="shared" si="129"/>
        <v>8.3668005354752335</v>
      </c>
      <c r="I1119" s="259">
        <f>'норма времени'!D1123</f>
        <v>60</v>
      </c>
      <c r="J1119" s="257">
        <f t="shared" si="130"/>
        <v>502.008032128514</v>
      </c>
    </row>
    <row r="1120" spans="1:19" ht="30">
      <c r="A1120" s="711" t="s">
        <v>5754</v>
      </c>
      <c r="B1120" s="740" t="s">
        <v>107</v>
      </c>
      <c r="C1120" s="258">
        <v>30000</v>
      </c>
      <c r="D1120" s="258">
        <v>25000</v>
      </c>
      <c r="E1120" s="258">
        <v>20000</v>
      </c>
      <c r="F1120" s="433">
        <f t="shared" si="128"/>
        <v>75000</v>
      </c>
      <c r="G1120" s="433">
        <f t="shared" si="131"/>
        <v>502.00803212851406</v>
      </c>
      <c r="H1120" s="257">
        <f t="shared" si="129"/>
        <v>8.3668005354752335</v>
      </c>
      <c r="I1120" s="259">
        <f>'норма времени'!D1124</f>
        <v>45</v>
      </c>
      <c r="J1120" s="257">
        <f t="shared" si="130"/>
        <v>376.50602409638549</v>
      </c>
    </row>
    <row r="1121" spans="1:10" ht="30">
      <c r="A1121" s="711" t="s">
        <v>5755</v>
      </c>
      <c r="B1121" s="740" t="s">
        <v>109</v>
      </c>
      <c r="C1121" s="258">
        <v>30000</v>
      </c>
      <c r="D1121" s="258">
        <v>25000</v>
      </c>
      <c r="E1121" s="258">
        <v>20000</v>
      </c>
      <c r="F1121" s="433">
        <f t="shared" si="128"/>
        <v>75000</v>
      </c>
      <c r="G1121" s="433">
        <f t="shared" si="131"/>
        <v>502.00803212851406</v>
      </c>
      <c r="H1121" s="257">
        <f t="shared" si="129"/>
        <v>8.3668005354752335</v>
      </c>
      <c r="I1121" s="259">
        <f>'норма времени'!D1125</f>
        <v>60</v>
      </c>
      <c r="J1121" s="257">
        <f t="shared" si="130"/>
        <v>502.008032128514</v>
      </c>
    </row>
    <row r="1122" spans="1:10" ht="30">
      <c r="A1122" s="711" t="s">
        <v>5756</v>
      </c>
      <c r="B1122" s="740" t="s">
        <v>86</v>
      </c>
      <c r="C1122" s="258">
        <v>30000</v>
      </c>
      <c r="D1122" s="258">
        <v>25000</v>
      </c>
      <c r="E1122" s="258">
        <v>20000</v>
      </c>
      <c r="F1122" s="433">
        <f t="shared" si="128"/>
        <v>75000</v>
      </c>
      <c r="G1122" s="433">
        <f t="shared" si="131"/>
        <v>502.00803212851406</v>
      </c>
      <c r="H1122" s="257">
        <f t="shared" si="129"/>
        <v>8.3668005354752335</v>
      </c>
      <c r="I1122" s="259">
        <f>'норма времени'!D1126</f>
        <v>40</v>
      </c>
      <c r="J1122" s="257">
        <f t="shared" si="130"/>
        <v>334.67202141900935</v>
      </c>
    </row>
    <row r="1123" spans="1:10" ht="30">
      <c r="A1123" s="711" t="s">
        <v>5757</v>
      </c>
      <c r="B1123" s="740" t="s">
        <v>91</v>
      </c>
      <c r="C1123" s="258">
        <v>30000</v>
      </c>
      <c r="D1123" s="258">
        <v>25000</v>
      </c>
      <c r="E1123" s="258">
        <v>20000</v>
      </c>
      <c r="F1123" s="433">
        <f t="shared" si="128"/>
        <v>75000</v>
      </c>
      <c r="G1123" s="433">
        <f t="shared" si="131"/>
        <v>502.00803212851406</v>
      </c>
      <c r="H1123" s="257">
        <f t="shared" si="129"/>
        <v>8.3668005354752335</v>
      </c>
      <c r="I1123" s="259">
        <f>'норма времени'!D1127</f>
        <v>60</v>
      </c>
      <c r="J1123" s="257">
        <f t="shared" si="130"/>
        <v>502.008032128514</v>
      </c>
    </row>
    <row r="1124" spans="1:10">
      <c r="A1124" s="711" t="s">
        <v>5758</v>
      </c>
      <c r="B1124" s="740" t="s">
        <v>113</v>
      </c>
      <c r="C1124" s="258">
        <v>30000</v>
      </c>
      <c r="D1124" s="258">
        <v>25000</v>
      </c>
      <c r="E1124" s="258">
        <v>20000</v>
      </c>
      <c r="F1124" s="433">
        <f t="shared" si="128"/>
        <v>75000</v>
      </c>
      <c r="G1124" s="433">
        <f t="shared" si="131"/>
        <v>502.00803212851406</v>
      </c>
      <c r="H1124" s="257">
        <f t="shared" si="129"/>
        <v>8.3668005354752335</v>
      </c>
      <c r="I1124" s="259">
        <f>'норма времени'!D1128</f>
        <v>40</v>
      </c>
      <c r="J1124" s="257">
        <f t="shared" si="130"/>
        <v>334.67202141900935</v>
      </c>
    </row>
    <row r="1125" spans="1:10" ht="30">
      <c r="A1125" s="711" t="s">
        <v>5759</v>
      </c>
      <c r="B1125" s="740" t="s">
        <v>115</v>
      </c>
      <c r="C1125" s="258">
        <v>30000</v>
      </c>
      <c r="D1125" s="258">
        <v>25000</v>
      </c>
      <c r="E1125" s="258">
        <v>20000</v>
      </c>
      <c r="F1125" s="433">
        <f t="shared" si="128"/>
        <v>75000</v>
      </c>
      <c r="G1125" s="433">
        <f t="shared" si="131"/>
        <v>502.00803212851406</v>
      </c>
      <c r="H1125" s="257">
        <f t="shared" si="129"/>
        <v>8.3668005354752335</v>
      </c>
      <c r="I1125" s="259">
        <f>'норма времени'!D1129</f>
        <v>60</v>
      </c>
      <c r="J1125" s="257">
        <f t="shared" si="130"/>
        <v>502.008032128514</v>
      </c>
    </row>
    <row r="1126" spans="1:10" ht="30">
      <c r="A1126" s="711" t="s">
        <v>5760</v>
      </c>
      <c r="B1126" s="740" t="s">
        <v>117</v>
      </c>
      <c r="C1126" s="258">
        <v>30000</v>
      </c>
      <c r="D1126" s="258">
        <v>25000</v>
      </c>
      <c r="E1126" s="258">
        <v>20000</v>
      </c>
      <c r="F1126" s="433">
        <f t="shared" si="128"/>
        <v>75000</v>
      </c>
      <c r="G1126" s="433">
        <f t="shared" si="131"/>
        <v>502.00803212851406</v>
      </c>
      <c r="H1126" s="257">
        <f t="shared" si="129"/>
        <v>8.3668005354752335</v>
      </c>
      <c r="I1126" s="259">
        <f>'норма времени'!D1130</f>
        <v>45</v>
      </c>
      <c r="J1126" s="257">
        <f t="shared" si="130"/>
        <v>376.50602409638549</v>
      </c>
    </row>
    <row r="1127" spans="1:10" ht="30">
      <c r="A1127" s="711" t="s">
        <v>5761</v>
      </c>
      <c r="B1127" s="740" t="s">
        <v>119</v>
      </c>
      <c r="C1127" s="258">
        <v>30000</v>
      </c>
      <c r="D1127" s="258">
        <v>25000</v>
      </c>
      <c r="E1127" s="258">
        <v>20000</v>
      </c>
      <c r="F1127" s="433">
        <f t="shared" si="128"/>
        <v>75000</v>
      </c>
      <c r="G1127" s="433">
        <f t="shared" si="131"/>
        <v>502.00803212851406</v>
      </c>
      <c r="H1127" s="257">
        <f t="shared" si="129"/>
        <v>8.3668005354752335</v>
      </c>
      <c r="I1127" s="259">
        <f>'норма времени'!D1131</f>
        <v>60</v>
      </c>
      <c r="J1127" s="257">
        <f t="shared" si="130"/>
        <v>502.008032128514</v>
      </c>
    </row>
    <row r="1128" spans="1:10" ht="30">
      <c r="A1128" s="711" t="s">
        <v>5762</v>
      </c>
      <c r="B1128" s="740" t="s">
        <v>120</v>
      </c>
      <c r="C1128" s="258">
        <v>30000</v>
      </c>
      <c r="D1128" s="258">
        <v>25000</v>
      </c>
      <c r="E1128" s="258">
        <v>20000</v>
      </c>
      <c r="F1128" s="433">
        <f t="shared" si="128"/>
        <v>75000</v>
      </c>
      <c r="G1128" s="433">
        <f t="shared" si="131"/>
        <v>502.00803212851406</v>
      </c>
      <c r="H1128" s="257">
        <f t="shared" si="129"/>
        <v>8.3668005354752335</v>
      </c>
      <c r="I1128" s="259">
        <f>'норма времени'!D1132</f>
        <v>50</v>
      </c>
      <c r="J1128" s="257">
        <f t="shared" si="130"/>
        <v>418.34002677376168</v>
      </c>
    </row>
    <row r="1129" spans="1:10" ht="30">
      <c r="A1129" s="711" t="s">
        <v>5763</v>
      </c>
      <c r="B1129" s="740" t="s">
        <v>121</v>
      </c>
      <c r="C1129" s="258">
        <v>30000</v>
      </c>
      <c r="D1129" s="258">
        <v>25000</v>
      </c>
      <c r="E1129" s="258">
        <v>20000</v>
      </c>
      <c r="F1129" s="433">
        <f t="shared" si="128"/>
        <v>75000</v>
      </c>
      <c r="G1129" s="433">
        <f t="shared" si="131"/>
        <v>502.00803212851406</v>
      </c>
      <c r="H1129" s="257">
        <f t="shared" si="129"/>
        <v>8.3668005354752335</v>
      </c>
      <c r="I1129" s="259">
        <f>'норма времени'!D1133</f>
        <v>60</v>
      </c>
      <c r="J1129" s="257">
        <f t="shared" si="130"/>
        <v>502.008032128514</v>
      </c>
    </row>
    <row r="1130" spans="1:10" ht="30">
      <c r="A1130" s="711" t="s">
        <v>5764</v>
      </c>
      <c r="B1130" s="740" t="s">
        <v>122</v>
      </c>
      <c r="C1130" s="258">
        <v>30000</v>
      </c>
      <c r="D1130" s="258">
        <v>25000</v>
      </c>
      <c r="E1130" s="258">
        <v>20000</v>
      </c>
      <c r="F1130" s="433">
        <f t="shared" si="128"/>
        <v>75000</v>
      </c>
      <c r="G1130" s="433">
        <f t="shared" si="131"/>
        <v>502.00803212851406</v>
      </c>
      <c r="H1130" s="257">
        <f t="shared" si="129"/>
        <v>8.3668005354752335</v>
      </c>
      <c r="I1130" s="259">
        <f>'норма времени'!D1134</f>
        <v>35</v>
      </c>
      <c r="J1130" s="257">
        <f t="shared" si="130"/>
        <v>292.83801874163316</v>
      </c>
    </row>
    <row r="1131" spans="1:10" ht="30">
      <c r="A1131" s="711" t="s">
        <v>5765</v>
      </c>
      <c r="B1131" s="740" t="s">
        <v>128</v>
      </c>
      <c r="C1131" s="258">
        <v>30000</v>
      </c>
      <c r="D1131" s="258">
        <v>25000</v>
      </c>
      <c r="E1131" s="258">
        <v>20000</v>
      </c>
      <c r="F1131" s="433">
        <f t="shared" si="128"/>
        <v>75000</v>
      </c>
      <c r="G1131" s="433">
        <f t="shared" si="131"/>
        <v>502.00803212851406</v>
      </c>
      <c r="H1131" s="257">
        <f t="shared" si="129"/>
        <v>8.3668005354752335</v>
      </c>
      <c r="I1131" s="259">
        <f>'норма времени'!D1135</f>
        <v>60</v>
      </c>
      <c r="J1131" s="257">
        <f t="shared" si="130"/>
        <v>502.008032128514</v>
      </c>
    </row>
    <row r="1132" spans="1:10" ht="30">
      <c r="A1132" s="711" t="s">
        <v>5766</v>
      </c>
      <c r="B1132" s="740" t="s">
        <v>134</v>
      </c>
      <c r="C1132" s="258">
        <v>30000</v>
      </c>
      <c r="D1132" s="258">
        <v>25000</v>
      </c>
      <c r="E1132" s="258">
        <v>20000</v>
      </c>
      <c r="F1132" s="433">
        <f t="shared" si="128"/>
        <v>75000</v>
      </c>
      <c r="G1132" s="433">
        <f t="shared" si="131"/>
        <v>502.00803212851406</v>
      </c>
      <c r="H1132" s="257">
        <f t="shared" si="129"/>
        <v>8.3668005354752335</v>
      </c>
      <c r="I1132" s="259">
        <f>'норма времени'!D1136</f>
        <v>40</v>
      </c>
      <c r="J1132" s="257">
        <f t="shared" si="130"/>
        <v>334.67202141900935</v>
      </c>
    </row>
    <row r="1133" spans="1:10" ht="30">
      <c r="A1133" s="711" t="s">
        <v>5767</v>
      </c>
      <c r="B1133" s="740" t="s">
        <v>137</v>
      </c>
      <c r="C1133" s="258">
        <v>30000</v>
      </c>
      <c r="D1133" s="258">
        <v>25000</v>
      </c>
      <c r="E1133" s="258">
        <v>20000</v>
      </c>
      <c r="F1133" s="433">
        <f t="shared" si="128"/>
        <v>75000</v>
      </c>
      <c r="G1133" s="433">
        <f t="shared" si="131"/>
        <v>502.00803212851406</v>
      </c>
      <c r="H1133" s="257">
        <f t="shared" si="129"/>
        <v>8.3668005354752335</v>
      </c>
      <c r="I1133" s="259">
        <f>'норма времени'!D1137</f>
        <v>40</v>
      </c>
      <c r="J1133" s="257">
        <f t="shared" si="130"/>
        <v>334.67202141900935</v>
      </c>
    </row>
    <row r="1134" spans="1:10" ht="30">
      <c r="A1134" s="711" t="s">
        <v>5768</v>
      </c>
      <c r="B1134" s="740" t="s">
        <v>139</v>
      </c>
      <c r="C1134" s="258">
        <v>30000</v>
      </c>
      <c r="D1134" s="258">
        <v>25000</v>
      </c>
      <c r="E1134" s="258">
        <v>20000</v>
      </c>
      <c r="F1134" s="433">
        <f t="shared" si="128"/>
        <v>75000</v>
      </c>
      <c r="G1134" s="433">
        <f t="shared" si="131"/>
        <v>502.00803212851406</v>
      </c>
      <c r="H1134" s="257">
        <f t="shared" si="129"/>
        <v>8.3668005354752335</v>
      </c>
      <c r="I1134" s="259">
        <f>'норма времени'!D1138</f>
        <v>60</v>
      </c>
      <c r="J1134" s="257">
        <f t="shared" si="130"/>
        <v>502.008032128514</v>
      </c>
    </row>
    <row r="1135" spans="1:10" ht="30">
      <c r="A1135" s="711" t="s">
        <v>5769</v>
      </c>
      <c r="B1135" s="740" t="s">
        <v>140</v>
      </c>
      <c r="C1135" s="258">
        <v>30000</v>
      </c>
      <c r="D1135" s="258">
        <v>25000</v>
      </c>
      <c r="E1135" s="258">
        <v>20000</v>
      </c>
      <c r="F1135" s="433">
        <f t="shared" si="128"/>
        <v>75000</v>
      </c>
      <c r="G1135" s="433">
        <f t="shared" si="131"/>
        <v>502.00803212851406</v>
      </c>
      <c r="H1135" s="257">
        <f t="shared" si="129"/>
        <v>8.3668005354752335</v>
      </c>
      <c r="I1135" s="259">
        <f>'норма времени'!D1139</f>
        <v>40</v>
      </c>
      <c r="J1135" s="257">
        <f t="shared" si="130"/>
        <v>334.67202141900935</v>
      </c>
    </row>
    <row r="1136" spans="1:10" ht="30">
      <c r="A1136" s="711" t="s">
        <v>5770</v>
      </c>
      <c r="B1136" s="740" t="s">
        <v>141</v>
      </c>
      <c r="C1136" s="258">
        <v>30000</v>
      </c>
      <c r="D1136" s="258">
        <v>25000</v>
      </c>
      <c r="E1136" s="258">
        <v>20000</v>
      </c>
      <c r="F1136" s="433">
        <f t="shared" si="128"/>
        <v>75000</v>
      </c>
      <c r="G1136" s="433">
        <f t="shared" si="131"/>
        <v>502.00803212851406</v>
      </c>
      <c r="H1136" s="257">
        <f t="shared" si="129"/>
        <v>8.3668005354752335</v>
      </c>
      <c r="I1136" s="259">
        <f>'норма времени'!D1140</f>
        <v>40</v>
      </c>
      <c r="J1136" s="257">
        <f t="shared" si="130"/>
        <v>334.67202141900935</v>
      </c>
    </row>
    <row r="1137" spans="1:20">
      <c r="A1137" s="711" t="s">
        <v>5771</v>
      </c>
      <c r="B1137" s="740" t="s">
        <v>143</v>
      </c>
      <c r="C1137" s="258">
        <v>30000</v>
      </c>
      <c r="D1137" s="258">
        <v>25000</v>
      </c>
      <c r="E1137" s="258">
        <v>20000</v>
      </c>
      <c r="F1137" s="433">
        <f t="shared" si="128"/>
        <v>75000</v>
      </c>
      <c r="G1137" s="433">
        <f t="shared" si="131"/>
        <v>502.00803212851406</v>
      </c>
      <c r="H1137" s="257">
        <f t="shared" si="129"/>
        <v>8.3668005354752335</v>
      </c>
      <c r="I1137" s="259">
        <f>'норма времени'!D1141</f>
        <v>55</v>
      </c>
      <c r="J1137" s="257">
        <f t="shared" si="130"/>
        <v>460.17402945113787</v>
      </c>
    </row>
    <row r="1138" spans="1:20" ht="45">
      <c r="A1138" s="711" t="s">
        <v>5772</v>
      </c>
      <c r="B1138" s="740" t="s">
        <v>149</v>
      </c>
      <c r="C1138" s="258">
        <v>30000</v>
      </c>
      <c r="D1138" s="258">
        <v>25000</v>
      </c>
      <c r="E1138" s="258">
        <v>20000</v>
      </c>
      <c r="F1138" s="433">
        <f t="shared" si="128"/>
        <v>75000</v>
      </c>
      <c r="G1138" s="433">
        <f t="shared" si="131"/>
        <v>502.00803212851406</v>
      </c>
      <c r="H1138" s="257">
        <f t="shared" si="129"/>
        <v>8.3668005354752335</v>
      </c>
      <c r="I1138" s="259">
        <f>'норма времени'!D1142</f>
        <v>20</v>
      </c>
      <c r="J1138" s="257">
        <f t="shared" si="130"/>
        <v>167.33601070950468</v>
      </c>
    </row>
    <row r="1139" spans="1:20" ht="30">
      <c r="A1139" s="711" t="s">
        <v>5773</v>
      </c>
      <c r="B1139" s="740" t="s">
        <v>150</v>
      </c>
      <c r="C1139" s="258">
        <v>30000</v>
      </c>
      <c r="D1139" s="258">
        <v>25000</v>
      </c>
      <c r="E1139" s="258">
        <v>20000</v>
      </c>
      <c r="F1139" s="433">
        <f t="shared" si="128"/>
        <v>75000</v>
      </c>
      <c r="G1139" s="433">
        <f t="shared" si="131"/>
        <v>502.00803212851406</v>
      </c>
      <c r="H1139" s="257">
        <f t="shared" si="129"/>
        <v>8.3668005354752335</v>
      </c>
      <c r="I1139" s="259">
        <f>'норма времени'!D1143</f>
        <v>36</v>
      </c>
      <c r="J1139" s="257">
        <f t="shared" si="130"/>
        <v>301.20481927710841</v>
      </c>
    </row>
    <row r="1140" spans="1:20" ht="30">
      <c r="A1140" s="711" t="s">
        <v>5774</v>
      </c>
      <c r="B1140" s="740" t="s">
        <v>151</v>
      </c>
      <c r="C1140" s="258">
        <v>30000</v>
      </c>
      <c r="D1140" s="258">
        <v>25000</v>
      </c>
      <c r="E1140" s="258">
        <v>20000</v>
      </c>
      <c r="F1140" s="433">
        <f t="shared" si="128"/>
        <v>75000</v>
      </c>
      <c r="G1140" s="433">
        <f t="shared" si="131"/>
        <v>502.00803212851406</v>
      </c>
      <c r="H1140" s="257">
        <f t="shared" si="129"/>
        <v>8.3668005354752335</v>
      </c>
      <c r="I1140" s="259">
        <f>'норма времени'!D1144</f>
        <v>40</v>
      </c>
      <c r="J1140" s="257">
        <f t="shared" si="130"/>
        <v>334.67202141900935</v>
      </c>
    </row>
    <row r="1141" spans="1:20" ht="30">
      <c r="A1141" s="711" t="s">
        <v>5775</v>
      </c>
      <c r="B1141" s="740" t="s">
        <v>153</v>
      </c>
      <c r="C1141" s="258">
        <v>30000</v>
      </c>
      <c r="D1141" s="258">
        <v>25000</v>
      </c>
      <c r="E1141" s="258">
        <v>20000</v>
      </c>
      <c r="F1141" s="433">
        <f t="shared" ref="F1141:F1199" si="132">C1141+D1141+E1141</f>
        <v>75000</v>
      </c>
      <c r="G1141" s="433">
        <f t="shared" si="131"/>
        <v>502.00803212851406</v>
      </c>
      <c r="H1141" s="257">
        <f t="shared" ref="H1141:H1199" si="133">G1141/60</f>
        <v>8.3668005354752335</v>
      </c>
      <c r="I1141" s="259">
        <f>'норма времени'!D1145</f>
        <v>45</v>
      </c>
      <c r="J1141" s="257">
        <f t="shared" ref="J1141:J1199" si="134">H1141*I1141</f>
        <v>376.50602409638549</v>
      </c>
    </row>
    <row r="1142" spans="1:20" ht="30">
      <c r="A1142" s="711" t="s">
        <v>5776</v>
      </c>
      <c r="B1142" s="740" t="s">
        <v>160</v>
      </c>
      <c r="C1142" s="258">
        <v>30000</v>
      </c>
      <c r="D1142" s="258">
        <v>25000</v>
      </c>
      <c r="E1142" s="258">
        <v>20000</v>
      </c>
      <c r="F1142" s="433">
        <f t="shared" si="132"/>
        <v>75000</v>
      </c>
      <c r="G1142" s="433">
        <f t="shared" ref="G1142:G1201" si="135">F1142/149.4</f>
        <v>502.00803212851406</v>
      </c>
      <c r="H1142" s="257">
        <f t="shared" si="133"/>
        <v>8.3668005354752335</v>
      </c>
      <c r="I1142" s="259">
        <f>'норма времени'!D1146</f>
        <v>50</v>
      </c>
      <c r="J1142" s="257">
        <f t="shared" si="134"/>
        <v>418.34002677376168</v>
      </c>
    </row>
    <row r="1143" spans="1:20" ht="45">
      <c r="A1143" s="711" t="s">
        <v>5777</v>
      </c>
      <c r="B1143" s="740" t="s">
        <v>162</v>
      </c>
      <c r="C1143" s="258">
        <v>30000</v>
      </c>
      <c r="D1143" s="258">
        <v>25000</v>
      </c>
      <c r="E1143" s="258">
        <v>20000</v>
      </c>
      <c r="F1143" s="433">
        <f t="shared" si="132"/>
        <v>75000</v>
      </c>
      <c r="G1143" s="433">
        <f t="shared" si="135"/>
        <v>502.00803212851406</v>
      </c>
      <c r="H1143" s="257">
        <f t="shared" si="133"/>
        <v>8.3668005354752335</v>
      </c>
      <c r="I1143" s="259">
        <f>'норма времени'!D1147</f>
        <v>90</v>
      </c>
      <c r="J1143" s="257">
        <f t="shared" si="134"/>
        <v>753.01204819277098</v>
      </c>
    </row>
    <row r="1144" spans="1:20" ht="45">
      <c r="A1144" s="711" t="s">
        <v>5778</v>
      </c>
      <c r="B1144" s="740" t="s">
        <v>165</v>
      </c>
      <c r="C1144" s="258">
        <v>30000</v>
      </c>
      <c r="D1144" s="258">
        <v>25000</v>
      </c>
      <c r="E1144" s="258">
        <v>20000</v>
      </c>
      <c r="F1144" s="433">
        <f t="shared" si="132"/>
        <v>75000</v>
      </c>
      <c r="G1144" s="433">
        <f t="shared" si="135"/>
        <v>502.00803212851406</v>
      </c>
      <c r="H1144" s="257">
        <f t="shared" si="133"/>
        <v>8.3668005354752335</v>
      </c>
      <c r="I1144" s="259">
        <f>'норма времени'!D1148</f>
        <v>280</v>
      </c>
      <c r="J1144" s="257">
        <f t="shared" si="134"/>
        <v>2342.7041499330653</v>
      </c>
    </row>
    <row r="1145" spans="1:20" ht="30">
      <c r="A1145" s="711" t="s">
        <v>5779</v>
      </c>
      <c r="B1145" s="1315" t="s">
        <v>176</v>
      </c>
      <c r="C1145" s="258">
        <v>30000</v>
      </c>
      <c r="D1145" s="258">
        <v>25000</v>
      </c>
      <c r="E1145" s="258">
        <v>20000</v>
      </c>
      <c r="F1145" s="433">
        <f t="shared" si="132"/>
        <v>75000</v>
      </c>
      <c r="G1145" s="433">
        <f t="shared" si="135"/>
        <v>502.00803212851406</v>
      </c>
      <c r="H1145" s="257">
        <f t="shared" si="133"/>
        <v>8.3668005354752335</v>
      </c>
      <c r="I1145" s="259">
        <f>'норма времени'!D1149</f>
        <v>280</v>
      </c>
      <c r="J1145" s="257">
        <f t="shared" si="134"/>
        <v>2342.7041499330653</v>
      </c>
    </row>
    <row r="1146" spans="1:20" s="6" customFormat="1" ht="30">
      <c r="A1146" s="36" t="s">
        <v>6202</v>
      </c>
      <c r="B1146" s="55" t="s">
        <v>6201</v>
      </c>
      <c r="C1146" s="26">
        <v>30000</v>
      </c>
      <c r="D1146" s="26">
        <v>25000</v>
      </c>
      <c r="E1146" s="26">
        <v>20000</v>
      </c>
      <c r="F1146" s="456">
        <f t="shared" si="132"/>
        <v>75000</v>
      </c>
      <c r="G1146" s="456">
        <f t="shared" si="135"/>
        <v>502.00803212851406</v>
      </c>
      <c r="H1146" s="27">
        <f t="shared" si="133"/>
        <v>8.3668005354752335</v>
      </c>
      <c r="I1146" s="259">
        <f>'норма времени'!D1150</f>
        <v>40</v>
      </c>
      <c r="J1146" s="27">
        <f t="shared" si="134"/>
        <v>334.67202141900935</v>
      </c>
      <c r="K1146" s="1712"/>
      <c r="L1146" s="1712"/>
      <c r="M1146" s="1712"/>
      <c r="N1146" s="1712"/>
      <c r="O1146" s="1712"/>
      <c r="P1146" s="1712"/>
      <c r="Q1146" s="1712"/>
      <c r="R1146" s="1712"/>
      <c r="S1146" s="1712"/>
      <c r="T1146" s="1712"/>
    </row>
    <row r="1147" spans="1:20" s="196" customFormat="1" ht="15.75" customHeight="1">
      <c r="A1147" s="66" t="s">
        <v>834</v>
      </c>
      <c r="B1147" s="150" t="s">
        <v>944</v>
      </c>
      <c r="C1147" s="696"/>
      <c r="D1147" s="696"/>
      <c r="E1147" s="696"/>
      <c r="F1147" s="1246"/>
      <c r="G1147" s="1246"/>
      <c r="H1147" s="1455"/>
      <c r="I1147" s="1451"/>
      <c r="J1147" s="1455"/>
      <c r="K1147" s="507"/>
      <c r="L1147" s="507"/>
      <c r="M1147" s="507"/>
      <c r="N1147" s="507"/>
      <c r="O1147" s="507"/>
      <c r="P1147" s="507"/>
      <c r="Q1147" s="507"/>
      <c r="R1147" s="507"/>
      <c r="S1147" s="507"/>
    </row>
    <row r="1148" spans="1:20" ht="30">
      <c r="A1148" s="711" t="s">
        <v>773</v>
      </c>
      <c r="B1148" s="1315" t="s">
        <v>179</v>
      </c>
      <c r="C1148" s="258">
        <v>30000</v>
      </c>
      <c r="D1148" s="258">
        <v>25000</v>
      </c>
      <c r="E1148" s="258">
        <v>20000</v>
      </c>
      <c r="F1148" s="433">
        <f t="shared" si="132"/>
        <v>75000</v>
      </c>
      <c r="G1148" s="433">
        <f t="shared" si="135"/>
        <v>502.00803212851406</v>
      </c>
      <c r="H1148" s="257">
        <f t="shared" si="133"/>
        <v>8.3668005354752335</v>
      </c>
      <c r="I1148" s="259">
        <f>'норма времени'!D1152</f>
        <v>47</v>
      </c>
      <c r="J1148" s="257">
        <f t="shared" si="134"/>
        <v>393.23962516733599</v>
      </c>
    </row>
    <row r="1149" spans="1:20" ht="30">
      <c r="A1149" s="711" t="s">
        <v>775</v>
      </c>
      <c r="B1149" s="1315" t="s">
        <v>424</v>
      </c>
      <c r="C1149" s="258">
        <v>30000</v>
      </c>
      <c r="D1149" s="258">
        <v>25000</v>
      </c>
      <c r="E1149" s="258">
        <v>20000</v>
      </c>
      <c r="F1149" s="433">
        <f t="shared" si="132"/>
        <v>75000</v>
      </c>
      <c r="G1149" s="433">
        <f t="shared" si="135"/>
        <v>502.00803212851406</v>
      </c>
      <c r="H1149" s="257">
        <f t="shared" si="133"/>
        <v>8.3668005354752335</v>
      </c>
      <c r="I1149" s="259">
        <f>'норма времени'!D1153</f>
        <v>60</v>
      </c>
      <c r="J1149" s="257">
        <f t="shared" si="134"/>
        <v>502.008032128514</v>
      </c>
    </row>
    <row r="1150" spans="1:20" ht="30">
      <c r="A1150" s="711" t="s">
        <v>5780</v>
      </c>
      <c r="B1150" s="1315" t="s">
        <v>182</v>
      </c>
      <c r="C1150" s="258">
        <v>30000</v>
      </c>
      <c r="D1150" s="258">
        <v>25000</v>
      </c>
      <c r="E1150" s="258">
        <v>20000</v>
      </c>
      <c r="F1150" s="433">
        <f t="shared" si="132"/>
        <v>75000</v>
      </c>
      <c r="G1150" s="433">
        <f t="shared" si="135"/>
        <v>502.00803212851406</v>
      </c>
      <c r="H1150" s="257">
        <f t="shared" si="133"/>
        <v>8.3668005354752335</v>
      </c>
      <c r="I1150" s="259">
        <f>'норма времени'!D1154</f>
        <v>47</v>
      </c>
      <c r="J1150" s="257">
        <f t="shared" si="134"/>
        <v>393.23962516733599</v>
      </c>
    </row>
    <row r="1151" spans="1:20" ht="20.25" customHeight="1">
      <c r="A1151" s="711" t="s">
        <v>5781</v>
      </c>
      <c r="B1151" s="1315" t="s">
        <v>183</v>
      </c>
      <c r="C1151" s="258">
        <v>30000</v>
      </c>
      <c r="D1151" s="258">
        <v>25000</v>
      </c>
      <c r="E1151" s="258">
        <v>20000</v>
      </c>
      <c r="F1151" s="433">
        <f t="shared" si="132"/>
        <v>75000</v>
      </c>
      <c r="G1151" s="433">
        <f t="shared" si="135"/>
        <v>502.00803212851406</v>
      </c>
      <c r="H1151" s="257">
        <f t="shared" si="133"/>
        <v>8.3668005354752335</v>
      </c>
      <c r="I1151" s="259">
        <f>'норма времени'!D1155</f>
        <v>60</v>
      </c>
      <c r="J1151" s="257">
        <f t="shared" si="134"/>
        <v>502.008032128514</v>
      </c>
    </row>
    <row r="1152" spans="1:20" ht="45">
      <c r="A1152" s="711" t="s">
        <v>5782</v>
      </c>
      <c r="B1152" s="1315" t="s">
        <v>184</v>
      </c>
      <c r="C1152" s="258">
        <v>30000</v>
      </c>
      <c r="D1152" s="258">
        <v>25000</v>
      </c>
      <c r="E1152" s="258">
        <v>20000</v>
      </c>
      <c r="F1152" s="433">
        <f t="shared" si="132"/>
        <v>75000</v>
      </c>
      <c r="G1152" s="433">
        <f t="shared" si="135"/>
        <v>502.00803212851406</v>
      </c>
      <c r="H1152" s="257">
        <f t="shared" si="133"/>
        <v>8.3668005354752335</v>
      </c>
      <c r="I1152" s="259">
        <f>'норма времени'!D1156</f>
        <v>40</v>
      </c>
      <c r="J1152" s="257">
        <f t="shared" si="134"/>
        <v>334.67202141900935</v>
      </c>
    </row>
    <row r="1153" spans="1:10" ht="45">
      <c r="A1153" s="711" t="s">
        <v>5783</v>
      </c>
      <c r="B1153" s="1315" t="s">
        <v>185</v>
      </c>
      <c r="C1153" s="258">
        <v>30000</v>
      </c>
      <c r="D1153" s="258">
        <v>25000</v>
      </c>
      <c r="E1153" s="258">
        <v>20000</v>
      </c>
      <c r="F1153" s="433">
        <f t="shared" si="132"/>
        <v>75000</v>
      </c>
      <c r="G1153" s="433">
        <f t="shared" si="135"/>
        <v>502.00803212851406</v>
      </c>
      <c r="H1153" s="257">
        <f t="shared" si="133"/>
        <v>8.3668005354752335</v>
      </c>
      <c r="I1153" s="259">
        <f>'норма времени'!D1157</f>
        <v>60</v>
      </c>
      <c r="J1153" s="257">
        <f t="shared" si="134"/>
        <v>502.008032128514</v>
      </c>
    </row>
    <row r="1154" spans="1:10" ht="30">
      <c r="A1154" s="711" t="s">
        <v>5784</v>
      </c>
      <c r="B1154" s="1315" t="s">
        <v>186</v>
      </c>
      <c r="C1154" s="258">
        <v>30000</v>
      </c>
      <c r="D1154" s="258">
        <v>25000</v>
      </c>
      <c r="E1154" s="258">
        <v>20000</v>
      </c>
      <c r="F1154" s="433">
        <f t="shared" si="132"/>
        <v>75000</v>
      </c>
      <c r="G1154" s="433">
        <f t="shared" si="135"/>
        <v>502.00803212851406</v>
      </c>
      <c r="H1154" s="257">
        <f t="shared" si="133"/>
        <v>8.3668005354752335</v>
      </c>
      <c r="I1154" s="259">
        <f>'норма времени'!D1158</f>
        <v>40</v>
      </c>
      <c r="J1154" s="257">
        <f t="shared" si="134"/>
        <v>334.67202141900935</v>
      </c>
    </row>
    <row r="1155" spans="1:10" ht="30">
      <c r="A1155" s="711" t="s">
        <v>5785</v>
      </c>
      <c r="B1155" s="1315" t="s">
        <v>187</v>
      </c>
      <c r="C1155" s="258">
        <v>30000</v>
      </c>
      <c r="D1155" s="258">
        <v>25000</v>
      </c>
      <c r="E1155" s="258">
        <v>20000</v>
      </c>
      <c r="F1155" s="433">
        <f t="shared" si="132"/>
        <v>75000</v>
      </c>
      <c r="G1155" s="433">
        <f t="shared" si="135"/>
        <v>502.00803212851406</v>
      </c>
      <c r="H1155" s="257">
        <f t="shared" si="133"/>
        <v>8.3668005354752335</v>
      </c>
      <c r="I1155" s="259">
        <f>'норма времени'!D1159</f>
        <v>60</v>
      </c>
      <c r="J1155" s="257">
        <f t="shared" si="134"/>
        <v>502.008032128514</v>
      </c>
    </row>
    <row r="1156" spans="1:10" ht="30">
      <c r="A1156" s="711" t="s">
        <v>5786</v>
      </c>
      <c r="B1156" s="1315" t="s">
        <v>188</v>
      </c>
      <c r="C1156" s="258">
        <v>30000</v>
      </c>
      <c r="D1156" s="258">
        <v>25000</v>
      </c>
      <c r="E1156" s="258">
        <v>20000</v>
      </c>
      <c r="F1156" s="433">
        <f t="shared" si="132"/>
        <v>75000</v>
      </c>
      <c r="G1156" s="433">
        <f t="shared" si="135"/>
        <v>502.00803212851406</v>
      </c>
      <c r="H1156" s="257">
        <f t="shared" si="133"/>
        <v>8.3668005354752335</v>
      </c>
      <c r="I1156" s="259">
        <f>'норма времени'!D1160</f>
        <v>40</v>
      </c>
      <c r="J1156" s="257">
        <f t="shared" si="134"/>
        <v>334.67202141900935</v>
      </c>
    </row>
    <row r="1157" spans="1:10">
      <c r="A1157" s="711" t="s">
        <v>5787</v>
      </c>
      <c r="B1157" s="1315" t="s">
        <v>430</v>
      </c>
      <c r="C1157" s="258">
        <v>30000</v>
      </c>
      <c r="D1157" s="258">
        <v>25000</v>
      </c>
      <c r="E1157" s="258">
        <v>20000</v>
      </c>
      <c r="F1157" s="433">
        <f t="shared" si="132"/>
        <v>75000</v>
      </c>
      <c r="G1157" s="433">
        <f t="shared" si="135"/>
        <v>502.00803212851406</v>
      </c>
      <c r="H1157" s="257">
        <f t="shared" si="133"/>
        <v>8.3668005354752335</v>
      </c>
      <c r="I1157" s="259">
        <f>'норма времени'!D1161</f>
        <v>70</v>
      </c>
      <c r="J1157" s="257">
        <f t="shared" si="134"/>
        <v>585.67603748326633</v>
      </c>
    </row>
    <row r="1158" spans="1:10" ht="30">
      <c r="A1158" s="711" t="s">
        <v>5788</v>
      </c>
      <c r="B1158" s="1315" t="s">
        <v>195</v>
      </c>
      <c r="C1158" s="258">
        <v>30000</v>
      </c>
      <c r="D1158" s="258">
        <v>25000</v>
      </c>
      <c r="E1158" s="258">
        <v>20000</v>
      </c>
      <c r="F1158" s="433">
        <f t="shared" si="132"/>
        <v>75000</v>
      </c>
      <c r="G1158" s="433">
        <f t="shared" si="135"/>
        <v>502.00803212851406</v>
      </c>
      <c r="H1158" s="257">
        <f t="shared" si="133"/>
        <v>8.3668005354752335</v>
      </c>
      <c r="I1158" s="259">
        <f>'норма времени'!D1162</f>
        <v>55</v>
      </c>
      <c r="J1158" s="257">
        <f t="shared" si="134"/>
        <v>460.17402945113787</v>
      </c>
    </row>
    <row r="1159" spans="1:10">
      <c r="A1159" s="711" t="s">
        <v>5789</v>
      </c>
      <c r="B1159" s="1315" t="s">
        <v>432</v>
      </c>
      <c r="C1159" s="258">
        <v>30000</v>
      </c>
      <c r="D1159" s="258">
        <v>25000</v>
      </c>
      <c r="E1159" s="258">
        <v>20000</v>
      </c>
      <c r="F1159" s="433">
        <f t="shared" si="132"/>
        <v>75000</v>
      </c>
      <c r="G1159" s="433">
        <f t="shared" si="135"/>
        <v>502.00803212851406</v>
      </c>
      <c r="H1159" s="257">
        <f t="shared" si="133"/>
        <v>8.3668005354752335</v>
      </c>
      <c r="I1159" s="259">
        <f>'норма времени'!D1163</f>
        <v>60</v>
      </c>
      <c r="J1159" s="257">
        <f t="shared" si="134"/>
        <v>502.008032128514</v>
      </c>
    </row>
    <row r="1160" spans="1:10" ht="30">
      <c r="A1160" s="711" t="s">
        <v>5790</v>
      </c>
      <c r="B1160" s="1315" t="s">
        <v>199</v>
      </c>
      <c r="C1160" s="258">
        <v>30000</v>
      </c>
      <c r="D1160" s="258">
        <v>25000</v>
      </c>
      <c r="E1160" s="258">
        <v>20000</v>
      </c>
      <c r="F1160" s="433">
        <f t="shared" si="132"/>
        <v>75000</v>
      </c>
      <c r="G1160" s="433">
        <f t="shared" si="135"/>
        <v>502.00803212851406</v>
      </c>
      <c r="H1160" s="257">
        <f t="shared" si="133"/>
        <v>8.3668005354752335</v>
      </c>
      <c r="I1160" s="259">
        <f>'норма времени'!D1164</f>
        <v>40</v>
      </c>
      <c r="J1160" s="257">
        <f t="shared" si="134"/>
        <v>334.67202141900935</v>
      </c>
    </row>
    <row r="1161" spans="1:10" ht="30">
      <c r="A1161" s="711" t="s">
        <v>5791</v>
      </c>
      <c r="B1161" s="1315" t="s">
        <v>203</v>
      </c>
      <c r="C1161" s="258">
        <v>30000</v>
      </c>
      <c r="D1161" s="258">
        <v>25000</v>
      </c>
      <c r="E1161" s="258">
        <v>20000</v>
      </c>
      <c r="F1161" s="433">
        <f t="shared" si="132"/>
        <v>75000</v>
      </c>
      <c r="G1161" s="433">
        <f t="shared" si="135"/>
        <v>502.00803212851406</v>
      </c>
      <c r="H1161" s="257">
        <f t="shared" si="133"/>
        <v>8.3668005354752335</v>
      </c>
      <c r="I1161" s="259">
        <f>'норма времени'!D1165</f>
        <v>60</v>
      </c>
      <c r="J1161" s="257">
        <f t="shared" si="134"/>
        <v>502.008032128514</v>
      </c>
    </row>
    <row r="1162" spans="1:10" ht="30">
      <c r="A1162" s="711" t="s">
        <v>5792</v>
      </c>
      <c r="B1162" s="1315" t="s">
        <v>204</v>
      </c>
      <c r="C1162" s="258">
        <v>30000</v>
      </c>
      <c r="D1162" s="258">
        <v>25000</v>
      </c>
      <c r="E1162" s="258">
        <v>20000</v>
      </c>
      <c r="F1162" s="433">
        <f t="shared" si="132"/>
        <v>75000</v>
      </c>
      <c r="G1162" s="433">
        <f t="shared" si="135"/>
        <v>502.00803212851406</v>
      </c>
      <c r="H1162" s="257">
        <f t="shared" si="133"/>
        <v>8.3668005354752335</v>
      </c>
      <c r="I1162" s="259">
        <f>'норма времени'!D1166</f>
        <v>40</v>
      </c>
      <c r="J1162" s="257">
        <f t="shared" si="134"/>
        <v>334.67202141900935</v>
      </c>
    </row>
    <row r="1163" spans="1:10">
      <c r="A1163" s="711" t="s">
        <v>5793</v>
      </c>
      <c r="B1163" s="1315" t="s">
        <v>205</v>
      </c>
      <c r="C1163" s="258">
        <v>30000</v>
      </c>
      <c r="D1163" s="258">
        <v>25000</v>
      </c>
      <c r="E1163" s="258">
        <v>20000</v>
      </c>
      <c r="F1163" s="433">
        <f t="shared" si="132"/>
        <v>75000</v>
      </c>
      <c r="G1163" s="433">
        <f t="shared" si="135"/>
        <v>502.00803212851406</v>
      </c>
      <c r="H1163" s="257">
        <f t="shared" si="133"/>
        <v>8.3668005354752335</v>
      </c>
      <c r="I1163" s="259">
        <f>'норма времени'!D1167</f>
        <v>60</v>
      </c>
      <c r="J1163" s="257">
        <f t="shared" si="134"/>
        <v>502.008032128514</v>
      </c>
    </row>
    <row r="1164" spans="1:10" ht="15.75" customHeight="1">
      <c r="A1164" s="711" t="s">
        <v>5794</v>
      </c>
      <c r="B1164" s="1315" t="s">
        <v>435</v>
      </c>
      <c r="C1164" s="258">
        <v>30000</v>
      </c>
      <c r="D1164" s="258">
        <v>25000</v>
      </c>
      <c r="E1164" s="258">
        <v>20000</v>
      </c>
      <c r="F1164" s="433">
        <f t="shared" si="132"/>
        <v>75000</v>
      </c>
      <c r="G1164" s="433">
        <f t="shared" si="135"/>
        <v>502.00803212851406</v>
      </c>
      <c r="H1164" s="257">
        <f t="shared" si="133"/>
        <v>8.3668005354752335</v>
      </c>
      <c r="I1164" s="259">
        <f>'норма времени'!D1168</f>
        <v>40</v>
      </c>
      <c r="J1164" s="257">
        <f t="shared" si="134"/>
        <v>334.67202141900935</v>
      </c>
    </row>
    <row r="1165" spans="1:10" ht="30">
      <c r="A1165" s="711" t="s">
        <v>5795</v>
      </c>
      <c r="B1165" s="1315" t="s">
        <v>207</v>
      </c>
      <c r="C1165" s="258">
        <v>30000</v>
      </c>
      <c r="D1165" s="258">
        <v>25000</v>
      </c>
      <c r="E1165" s="258">
        <v>20000</v>
      </c>
      <c r="F1165" s="433">
        <f t="shared" si="132"/>
        <v>75000</v>
      </c>
      <c r="G1165" s="433">
        <f t="shared" si="135"/>
        <v>502.00803212851406</v>
      </c>
      <c r="H1165" s="257">
        <f t="shared" si="133"/>
        <v>8.3668005354752335</v>
      </c>
      <c r="I1165" s="259">
        <f>'норма времени'!D1169</f>
        <v>60</v>
      </c>
      <c r="J1165" s="257">
        <f t="shared" si="134"/>
        <v>502.008032128514</v>
      </c>
    </row>
    <row r="1166" spans="1:10">
      <c r="A1166" s="66" t="s">
        <v>835</v>
      </c>
      <c r="B1166" s="150" t="s">
        <v>209</v>
      </c>
      <c r="C1166" s="696"/>
      <c r="D1166" s="696"/>
      <c r="E1166" s="696"/>
      <c r="F1166" s="1246"/>
      <c r="G1166" s="1246"/>
      <c r="H1166" s="1455"/>
      <c r="I1166" s="1451"/>
      <c r="J1166" s="1455"/>
    </row>
    <row r="1167" spans="1:10" ht="30">
      <c r="A1167" s="711" t="s">
        <v>781</v>
      </c>
      <c r="B1167" s="1315" t="s">
        <v>210</v>
      </c>
      <c r="C1167" s="258">
        <v>30000</v>
      </c>
      <c r="D1167" s="258">
        <v>25000</v>
      </c>
      <c r="E1167" s="258">
        <v>20000</v>
      </c>
      <c r="F1167" s="433">
        <f t="shared" si="132"/>
        <v>75000</v>
      </c>
      <c r="G1167" s="433">
        <f t="shared" si="135"/>
        <v>502.00803212851406</v>
      </c>
      <c r="H1167" s="257">
        <f t="shared" si="133"/>
        <v>8.3668005354752335</v>
      </c>
      <c r="I1167" s="259">
        <f>'норма времени'!D1171</f>
        <v>10</v>
      </c>
      <c r="J1167" s="257">
        <f t="shared" si="134"/>
        <v>83.668005354752339</v>
      </c>
    </row>
    <row r="1168" spans="1:10" ht="30">
      <c r="A1168" s="711" t="s">
        <v>783</v>
      </c>
      <c r="B1168" s="1315" t="s">
        <v>214</v>
      </c>
      <c r="C1168" s="258">
        <v>30000</v>
      </c>
      <c r="D1168" s="258">
        <v>25000</v>
      </c>
      <c r="E1168" s="258">
        <v>20000</v>
      </c>
      <c r="F1168" s="433">
        <f t="shared" si="132"/>
        <v>75000</v>
      </c>
      <c r="G1168" s="433">
        <f t="shared" si="135"/>
        <v>502.00803212851406</v>
      </c>
      <c r="H1168" s="257">
        <f t="shared" si="133"/>
        <v>8.3668005354752335</v>
      </c>
      <c r="I1168" s="259">
        <f>'норма времени'!D1172</f>
        <v>20</v>
      </c>
      <c r="J1168" s="257">
        <f t="shared" si="134"/>
        <v>167.33601070950468</v>
      </c>
    </row>
    <row r="1169" spans="1:10" ht="30">
      <c r="A1169" s="711" t="s">
        <v>786</v>
      </c>
      <c r="B1169" s="1315" t="s">
        <v>215</v>
      </c>
      <c r="C1169" s="258">
        <v>30000</v>
      </c>
      <c r="D1169" s="258">
        <v>25000</v>
      </c>
      <c r="E1169" s="258">
        <v>20000</v>
      </c>
      <c r="F1169" s="433">
        <f t="shared" si="132"/>
        <v>75000</v>
      </c>
      <c r="G1169" s="433">
        <f t="shared" si="135"/>
        <v>502.00803212851406</v>
      </c>
      <c r="H1169" s="257">
        <f t="shared" si="133"/>
        <v>8.3668005354752335</v>
      </c>
      <c r="I1169" s="259">
        <f>'норма времени'!D1173</f>
        <v>20</v>
      </c>
      <c r="J1169" s="257">
        <f t="shared" si="134"/>
        <v>167.33601070950468</v>
      </c>
    </row>
    <row r="1170" spans="1:10" ht="18" customHeight="1">
      <c r="A1170" s="711" t="s">
        <v>787</v>
      </c>
      <c r="B1170" s="1315" t="s">
        <v>216</v>
      </c>
      <c r="C1170" s="258">
        <v>30000</v>
      </c>
      <c r="D1170" s="258">
        <v>25000</v>
      </c>
      <c r="E1170" s="258">
        <v>20000</v>
      </c>
      <c r="F1170" s="433">
        <f t="shared" si="132"/>
        <v>75000</v>
      </c>
      <c r="G1170" s="433">
        <f t="shared" si="135"/>
        <v>502.00803212851406</v>
      </c>
      <c r="H1170" s="257">
        <f t="shared" si="133"/>
        <v>8.3668005354752335</v>
      </c>
      <c r="I1170" s="259">
        <f>'норма времени'!D1174</f>
        <v>20</v>
      </c>
      <c r="J1170" s="257">
        <f t="shared" si="134"/>
        <v>167.33601070950468</v>
      </c>
    </row>
    <row r="1171" spans="1:10" ht="30" customHeight="1">
      <c r="A1171" s="66" t="s">
        <v>836</v>
      </c>
      <c r="B1171" s="150" t="s">
        <v>219</v>
      </c>
      <c r="C1171" s="696"/>
      <c r="D1171" s="696"/>
      <c r="E1171" s="696"/>
      <c r="F1171" s="1246"/>
      <c r="G1171" s="1246"/>
      <c r="H1171" s="1455"/>
      <c r="I1171" s="1451"/>
      <c r="J1171" s="1455"/>
    </row>
    <row r="1172" spans="1:10" ht="29.25" customHeight="1">
      <c r="A1172" s="711" t="s">
        <v>791</v>
      </c>
      <c r="B1172" s="1315" t="s">
        <v>220</v>
      </c>
      <c r="C1172" s="258">
        <v>30000</v>
      </c>
      <c r="D1172" s="258">
        <v>25000</v>
      </c>
      <c r="E1172" s="258">
        <v>20000</v>
      </c>
      <c r="F1172" s="433">
        <f t="shared" si="132"/>
        <v>75000</v>
      </c>
      <c r="G1172" s="433">
        <f t="shared" si="135"/>
        <v>502.00803212851406</v>
      </c>
      <c r="H1172" s="257">
        <f t="shared" si="133"/>
        <v>8.3668005354752335</v>
      </c>
      <c r="I1172" s="259">
        <f>'норма времени'!D1176</f>
        <v>30</v>
      </c>
      <c r="J1172" s="257">
        <f t="shared" si="134"/>
        <v>251.004016064257</v>
      </c>
    </row>
    <row r="1173" spans="1:10" ht="32.25" customHeight="1">
      <c r="A1173" s="711" t="s">
        <v>793</v>
      </c>
      <c r="B1173" s="1315" t="s">
        <v>221</v>
      </c>
      <c r="C1173" s="258">
        <v>30000</v>
      </c>
      <c r="D1173" s="258">
        <v>25000</v>
      </c>
      <c r="E1173" s="258">
        <v>20000</v>
      </c>
      <c r="F1173" s="433">
        <f t="shared" si="132"/>
        <v>75000</v>
      </c>
      <c r="G1173" s="433">
        <f t="shared" si="135"/>
        <v>502.00803212851406</v>
      </c>
      <c r="H1173" s="257">
        <f t="shared" si="133"/>
        <v>8.3668005354752335</v>
      </c>
      <c r="I1173" s="259">
        <f>'норма времени'!D1177</f>
        <v>45</v>
      </c>
      <c r="J1173" s="257">
        <f t="shared" si="134"/>
        <v>376.50602409638549</v>
      </c>
    </row>
    <row r="1174" spans="1:10">
      <c r="A1174" s="711" t="s">
        <v>837</v>
      </c>
      <c r="B1174" s="1315" t="s">
        <v>222</v>
      </c>
      <c r="C1174" s="258">
        <v>30000</v>
      </c>
      <c r="D1174" s="258">
        <v>25000</v>
      </c>
      <c r="E1174" s="258">
        <v>20000</v>
      </c>
      <c r="F1174" s="433">
        <f t="shared" si="132"/>
        <v>75000</v>
      </c>
      <c r="G1174" s="433">
        <f t="shared" si="135"/>
        <v>502.00803212851406</v>
      </c>
      <c r="H1174" s="257">
        <f t="shared" si="133"/>
        <v>8.3668005354752335</v>
      </c>
      <c r="I1174" s="259">
        <f>'норма времени'!D1178</f>
        <v>40</v>
      </c>
      <c r="J1174" s="257">
        <f t="shared" si="134"/>
        <v>334.67202141900935</v>
      </c>
    </row>
    <row r="1175" spans="1:10">
      <c r="A1175" s="711" t="s">
        <v>796</v>
      </c>
      <c r="B1175" s="1315" t="s">
        <v>223</v>
      </c>
      <c r="C1175" s="258">
        <v>30000</v>
      </c>
      <c r="D1175" s="258">
        <v>25000</v>
      </c>
      <c r="E1175" s="258">
        <v>20000</v>
      </c>
      <c r="F1175" s="433">
        <f t="shared" si="132"/>
        <v>75000</v>
      </c>
      <c r="G1175" s="433">
        <f t="shared" si="135"/>
        <v>502.00803212851406</v>
      </c>
      <c r="H1175" s="257">
        <f t="shared" si="133"/>
        <v>8.3668005354752335</v>
      </c>
      <c r="I1175" s="259">
        <f>'норма времени'!D1179</f>
        <v>45</v>
      </c>
      <c r="J1175" s="257">
        <f t="shared" si="134"/>
        <v>376.50602409638549</v>
      </c>
    </row>
    <row r="1176" spans="1:10" ht="30">
      <c r="A1176" s="711" t="s">
        <v>798</v>
      </c>
      <c r="B1176" s="1315" t="s">
        <v>224</v>
      </c>
      <c r="C1176" s="258">
        <v>30000</v>
      </c>
      <c r="D1176" s="258">
        <v>25000</v>
      </c>
      <c r="E1176" s="258">
        <v>20000</v>
      </c>
      <c r="F1176" s="433">
        <f t="shared" si="132"/>
        <v>75000</v>
      </c>
      <c r="G1176" s="433">
        <f t="shared" si="135"/>
        <v>502.00803212851406</v>
      </c>
      <c r="H1176" s="257">
        <f t="shared" si="133"/>
        <v>8.3668005354752335</v>
      </c>
      <c r="I1176" s="259">
        <f>'норма времени'!D1180</f>
        <v>40</v>
      </c>
      <c r="J1176" s="257">
        <f t="shared" si="134"/>
        <v>334.67202141900935</v>
      </c>
    </row>
    <row r="1177" spans="1:10" ht="30">
      <c r="A1177" s="711" t="s">
        <v>800</v>
      </c>
      <c r="B1177" s="1315" t="s">
        <v>226</v>
      </c>
      <c r="C1177" s="258">
        <v>30000</v>
      </c>
      <c r="D1177" s="258">
        <v>25000</v>
      </c>
      <c r="E1177" s="258">
        <v>20000</v>
      </c>
      <c r="F1177" s="433">
        <f t="shared" si="132"/>
        <v>75000</v>
      </c>
      <c r="G1177" s="433">
        <f t="shared" si="135"/>
        <v>502.00803212851406</v>
      </c>
      <c r="H1177" s="257">
        <f t="shared" si="133"/>
        <v>8.3668005354752335</v>
      </c>
      <c r="I1177" s="259">
        <f>'норма времени'!D1181</f>
        <v>45</v>
      </c>
      <c r="J1177" s="257">
        <f t="shared" si="134"/>
        <v>376.50602409638549</v>
      </c>
    </row>
    <row r="1178" spans="1:10">
      <c r="A1178" s="66" t="s">
        <v>809</v>
      </c>
      <c r="B1178" s="150" t="s">
        <v>228</v>
      </c>
      <c r="C1178" s="696"/>
      <c r="D1178" s="696"/>
      <c r="E1178" s="696"/>
      <c r="F1178" s="1246"/>
      <c r="G1178" s="1246"/>
      <c r="H1178" s="1455"/>
      <c r="I1178" s="1451"/>
      <c r="J1178" s="1455"/>
    </row>
    <row r="1179" spans="1:10" ht="45">
      <c r="A1179" s="711" t="s">
        <v>811</v>
      </c>
      <c r="B1179" s="1315" t="s">
        <v>229</v>
      </c>
      <c r="C1179" s="258">
        <v>30000</v>
      </c>
      <c r="D1179" s="258">
        <v>25000</v>
      </c>
      <c r="E1179" s="258">
        <v>20000</v>
      </c>
      <c r="F1179" s="433">
        <f t="shared" si="132"/>
        <v>75000</v>
      </c>
      <c r="G1179" s="433">
        <f t="shared" si="135"/>
        <v>502.00803212851406</v>
      </c>
      <c r="H1179" s="257">
        <f t="shared" si="133"/>
        <v>8.3668005354752335</v>
      </c>
      <c r="I1179" s="259">
        <f>'норма времени'!D1183</f>
        <v>30</v>
      </c>
      <c r="J1179" s="257">
        <f t="shared" si="134"/>
        <v>251.004016064257</v>
      </c>
    </row>
    <row r="1180" spans="1:10" ht="20.25" customHeight="1">
      <c r="A1180" s="711" t="s">
        <v>5796</v>
      </c>
      <c r="B1180" s="740" t="s">
        <v>230</v>
      </c>
      <c r="C1180" s="258">
        <v>30000</v>
      </c>
      <c r="D1180" s="258">
        <v>25000</v>
      </c>
      <c r="E1180" s="258">
        <v>20000</v>
      </c>
      <c r="F1180" s="433">
        <f t="shared" si="132"/>
        <v>75000</v>
      </c>
      <c r="G1180" s="433">
        <f t="shared" si="135"/>
        <v>502.00803212851406</v>
      </c>
      <c r="H1180" s="257">
        <f t="shared" si="133"/>
        <v>8.3668005354752335</v>
      </c>
      <c r="I1180" s="259">
        <f>'норма времени'!D1184</f>
        <v>50</v>
      </c>
      <c r="J1180" s="257">
        <f t="shared" si="134"/>
        <v>418.34002677376168</v>
      </c>
    </row>
    <row r="1181" spans="1:10" ht="41.25" customHeight="1">
      <c r="A1181" s="711" t="s">
        <v>5797</v>
      </c>
      <c r="B1181" s="740" t="s">
        <v>204</v>
      </c>
      <c r="C1181" s="258">
        <v>30000</v>
      </c>
      <c r="D1181" s="258">
        <v>25000</v>
      </c>
      <c r="E1181" s="258">
        <v>20000</v>
      </c>
      <c r="F1181" s="433">
        <f t="shared" si="132"/>
        <v>75000</v>
      </c>
      <c r="G1181" s="433">
        <f t="shared" si="135"/>
        <v>502.00803212851406</v>
      </c>
      <c r="H1181" s="257">
        <f t="shared" si="133"/>
        <v>8.3668005354752335</v>
      </c>
      <c r="I1181" s="259">
        <f>'норма времени'!D1185</f>
        <v>40</v>
      </c>
      <c r="J1181" s="257">
        <f t="shared" si="134"/>
        <v>334.67202141900935</v>
      </c>
    </row>
    <row r="1182" spans="1:10" ht="30">
      <c r="A1182" s="711" t="s">
        <v>5798</v>
      </c>
      <c r="B1182" s="740" t="s">
        <v>199</v>
      </c>
      <c r="C1182" s="258">
        <v>30000</v>
      </c>
      <c r="D1182" s="258">
        <v>25000</v>
      </c>
      <c r="E1182" s="258">
        <v>20000</v>
      </c>
      <c r="F1182" s="433">
        <f t="shared" si="132"/>
        <v>75000</v>
      </c>
      <c r="G1182" s="433">
        <f t="shared" si="135"/>
        <v>502.00803212851406</v>
      </c>
      <c r="H1182" s="257">
        <f t="shared" si="133"/>
        <v>8.3668005354752335</v>
      </c>
      <c r="I1182" s="259">
        <f>'норма времени'!D1186</f>
        <v>40</v>
      </c>
      <c r="J1182" s="257">
        <f t="shared" si="134"/>
        <v>334.67202141900935</v>
      </c>
    </row>
    <row r="1183" spans="1:10" ht="45">
      <c r="A1183" s="711" t="s">
        <v>5799</v>
      </c>
      <c r="B1183" s="740" t="s">
        <v>231</v>
      </c>
      <c r="C1183" s="258">
        <v>30000</v>
      </c>
      <c r="D1183" s="258">
        <v>25000</v>
      </c>
      <c r="E1183" s="258">
        <v>20000</v>
      </c>
      <c r="F1183" s="433">
        <f t="shared" si="132"/>
        <v>75000</v>
      </c>
      <c r="G1183" s="433">
        <f t="shared" si="135"/>
        <v>502.00803212851406</v>
      </c>
      <c r="H1183" s="257">
        <f t="shared" si="133"/>
        <v>8.3668005354752335</v>
      </c>
      <c r="I1183" s="259">
        <f>'норма времени'!D1187</f>
        <v>40</v>
      </c>
      <c r="J1183" s="257">
        <f t="shared" si="134"/>
        <v>334.67202141900935</v>
      </c>
    </row>
    <row r="1184" spans="1:10">
      <c r="A1184" s="66" t="s">
        <v>813</v>
      </c>
      <c r="B1184" s="151" t="s">
        <v>233</v>
      </c>
      <c r="C1184" s="696"/>
      <c r="D1184" s="696"/>
      <c r="E1184" s="696"/>
      <c r="F1184" s="1246"/>
      <c r="G1184" s="1246"/>
      <c r="H1184" s="1455"/>
      <c r="I1184" s="1451"/>
      <c r="J1184" s="1455"/>
    </row>
    <row r="1185" spans="1:10" ht="30">
      <c r="A1185" s="711" t="s">
        <v>815</v>
      </c>
      <c r="B1185" s="1315" t="s">
        <v>234</v>
      </c>
      <c r="C1185" s="258">
        <v>30000</v>
      </c>
      <c r="D1185" s="258">
        <v>25000</v>
      </c>
      <c r="E1185" s="258">
        <v>20000</v>
      </c>
      <c r="F1185" s="433">
        <f t="shared" si="132"/>
        <v>75000</v>
      </c>
      <c r="G1185" s="433">
        <f t="shared" si="135"/>
        <v>502.00803212851406</v>
      </c>
      <c r="H1185" s="257">
        <f t="shared" si="133"/>
        <v>8.3668005354752335</v>
      </c>
      <c r="I1185" s="259">
        <f>'норма времени'!D1189</f>
        <v>40</v>
      </c>
      <c r="J1185" s="257">
        <f t="shared" si="134"/>
        <v>334.67202141900935</v>
      </c>
    </row>
    <row r="1186" spans="1:10" ht="30">
      <c r="A1186" s="711" t="s">
        <v>816</v>
      </c>
      <c r="B1186" s="1315" t="s">
        <v>235</v>
      </c>
      <c r="C1186" s="258">
        <v>30000</v>
      </c>
      <c r="D1186" s="258">
        <v>25000</v>
      </c>
      <c r="E1186" s="258">
        <v>20000</v>
      </c>
      <c r="F1186" s="433">
        <f t="shared" si="132"/>
        <v>75000</v>
      </c>
      <c r="G1186" s="433">
        <f t="shared" si="135"/>
        <v>502.00803212851406</v>
      </c>
      <c r="H1186" s="257">
        <f t="shared" si="133"/>
        <v>8.3668005354752335</v>
      </c>
      <c r="I1186" s="259">
        <f>'норма времени'!D1190</f>
        <v>40</v>
      </c>
      <c r="J1186" s="257">
        <f t="shared" si="134"/>
        <v>334.67202141900935</v>
      </c>
    </row>
    <row r="1187" spans="1:10" ht="30">
      <c r="A1187" s="711" t="s">
        <v>5800</v>
      </c>
      <c r="B1187" s="1315" t="s">
        <v>236</v>
      </c>
      <c r="C1187" s="258">
        <v>30000</v>
      </c>
      <c r="D1187" s="258">
        <v>25000</v>
      </c>
      <c r="E1187" s="258">
        <v>20000</v>
      </c>
      <c r="F1187" s="433">
        <f t="shared" si="132"/>
        <v>75000</v>
      </c>
      <c r="G1187" s="433">
        <f t="shared" si="135"/>
        <v>502.00803212851406</v>
      </c>
      <c r="H1187" s="257">
        <f t="shared" si="133"/>
        <v>8.3668005354752335</v>
      </c>
      <c r="I1187" s="259">
        <f>'норма времени'!D1191</f>
        <v>40</v>
      </c>
      <c r="J1187" s="257">
        <f t="shared" si="134"/>
        <v>334.67202141900935</v>
      </c>
    </row>
    <row r="1188" spans="1:10" ht="30">
      <c r="A1188" s="711" t="s">
        <v>5801</v>
      </c>
      <c r="B1188" s="1315" t="s">
        <v>237</v>
      </c>
      <c r="C1188" s="258">
        <v>30000</v>
      </c>
      <c r="D1188" s="258">
        <v>25000</v>
      </c>
      <c r="E1188" s="258">
        <v>20000</v>
      </c>
      <c r="F1188" s="433">
        <f t="shared" si="132"/>
        <v>75000</v>
      </c>
      <c r="G1188" s="433">
        <f t="shared" si="135"/>
        <v>502.00803212851406</v>
      </c>
      <c r="H1188" s="257">
        <f t="shared" si="133"/>
        <v>8.3668005354752335</v>
      </c>
      <c r="I1188" s="259">
        <f>'норма времени'!D1192</f>
        <v>40</v>
      </c>
      <c r="J1188" s="257">
        <f t="shared" si="134"/>
        <v>334.67202141900935</v>
      </c>
    </row>
    <row r="1189" spans="1:10" ht="16.5" customHeight="1">
      <c r="A1189" s="711" t="s">
        <v>5802</v>
      </c>
      <c r="B1189" s="1315" t="s">
        <v>204</v>
      </c>
      <c r="C1189" s="258">
        <v>30000</v>
      </c>
      <c r="D1189" s="258">
        <v>25000</v>
      </c>
      <c r="E1189" s="258">
        <v>20000</v>
      </c>
      <c r="F1189" s="433">
        <f t="shared" si="132"/>
        <v>75000</v>
      </c>
      <c r="G1189" s="433">
        <f t="shared" si="135"/>
        <v>502.00803212851406</v>
      </c>
      <c r="H1189" s="257">
        <f t="shared" si="133"/>
        <v>8.3668005354752335</v>
      </c>
      <c r="I1189" s="259">
        <f>'норма времени'!D1193</f>
        <v>40</v>
      </c>
      <c r="J1189" s="257">
        <f t="shared" si="134"/>
        <v>334.67202141900935</v>
      </c>
    </row>
    <row r="1190" spans="1:10" ht="30">
      <c r="A1190" s="711" t="s">
        <v>5803</v>
      </c>
      <c r="B1190" s="1315" t="s">
        <v>199</v>
      </c>
      <c r="C1190" s="258">
        <v>30000</v>
      </c>
      <c r="D1190" s="258">
        <v>25000</v>
      </c>
      <c r="E1190" s="258">
        <v>20000</v>
      </c>
      <c r="F1190" s="433">
        <f t="shared" si="132"/>
        <v>75000</v>
      </c>
      <c r="G1190" s="433">
        <f t="shared" si="135"/>
        <v>502.00803212851406</v>
      </c>
      <c r="H1190" s="257">
        <f t="shared" si="133"/>
        <v>8.3668005354752335</v>
      </c>
      <c r="I1190" s="259">
        <f>'норма времени'!D1194</f>
        <v>40</v>
      </c>
      <c r="J1190" s="257">
        <f t="shared" si="134"/>
        <v>334.67202141900935</v>
      </c>
    </row>
    <row r="1191" spans="1:10" ht="30">
      <c r="A1191" s="711" t="s">
        <v>5804</v>
      </c>
      <c r="B1191" s="1315" t="s">
        <v>238</v>
      </c>
      <c r="C1191" s="258">
        <v>30000</v>
      </c>
      <c r="D1191" s="258">
        <v>25000</v>
      </c>
      <c r="E1191" s="258">
        <v>20000</v>
      </c>
      <c r="F1191" s="433">
        <f t="shared" si="132"/>
        <v>75000</v>
      </c>
      <c r="G1191" s="433">
        <f t="shared" si="135"/>
        <v>502.00803212851406</v>
      </c>
      <c r="H1191" s="257">
        <f t="shared" si="133"/>
        <v>8.3668005354752335</v>
      </c>
      <c r="I1191" s="259">
        <f>'норма времени'!D1195</f>
        <v>46</v>
      </c>
      <c r="J1191" s="257">
        <f t="shared" si="134"/>
        <v>384.87282463186074</v>
      </c>
    </row>
    <row r="1192" spans="1:10" ht="30">
      <c r="A1192" s="711" t="s">
        <v>5805</v>
      </c>
      <c r="B1192" s="1315" t="s">
        <v>240</v>
      </c>
      <c r="C1192" s="258">
        <v>30000</v>
      </c>
      <c r="D1192" s="258">
        <v>25000</v>
      </c>
      <c r="E1192" s="258">
        <v>20000</v>
      </c>
      <c r="F1192" s="433">
        <f t="shared" si="132"/>
        <v>75000</v>
      </c>
      <c r="G1192" s="433">
        <f t="shared" si="135"/>
        <v>502.00803212851406</v>
      </c>
      <c r="H1192" s="257">
        <f t="shared" si="133"/>
        <v>8.3668005354752335</v>
      </c>
      <c r="I1192" s="259">
        <f>'норма времени'!D1196</f>
        <v>40</v>
      </c>
      <c r="J1192" s="257">
        <f t="shared" si="134"/>
        <v>334.67202141900935</v>
      </c>
    </row>
    <row r="1193" spans="1:10">
      <c r="A1193" s="66" t="s">
        <v>838</v>
      </c>
      <c r="B1193" s="150" t="s">
        <v>242</v>
      </c>
      <c r="C1193" s="696"/>
      <c r="D1193" s="696"/>
      <c r="E1193" s="696"/>
      <c r="F1193" s="1246"/>
      <c r="G1193" s="1246"/>
      <c r="H1193" s="1455"/>
      <c r="I1193" s="1451"/>
      <c r="J1193" s="1455"/>
    </row>
    <row r="1194" spans="1:10" ht="30.75" customHeight="1">
      <c r="A1194" s="711" t="s">
        <v>817</v>
      </c>
      <c r="B1194" s="1315" t="s">
        <v>243</v>
      </c>
      <c r="C1194" s="258">
        <v>30000</v>
      </c>
      <c r="D1194" s="258">
        <v>25000</v>
      </c>
      <c r="E1194" s="258">
        <v>20000</v>
      </c>
      <c r="F1194" s="433">
        <f t="shared" si="132"/>
        <v>75000</v>
      </c>
      <c r="G1194" s="433">
        <f t="shared" si="135"/>
        <v>502.00803212851406</v>
      </c>
      <c r="H1194" s="257">
        <f t="shared" si="133"/>
        <v>8.3668005354752335</v>
      </c>
      <c r="I1194" s="259">
        <f>'норма времени'!D1198</f>
        <v>100</v>
      </c>
      <c r="J1194" s="257">
        <f t="shared" si="134"/>
        <v>836.68005354752336</v>
      </c>
    </row>
    <row r="1195" spans="1:10" ht="30">
      <c r="A1195" s="711" t="s">
        <v>820</v>
      </c>
      <c r="B1195" s="1315" t="s">
        <v>252</v>
      </c>
      <c r="C1195" s="258">
        <v>30000</v>
      </c>
      <c r="D1195" s="258">
        <v>25000</v>
      </c>
      <c r="E1195" s="258">
        <v>20000</v>
      </c>
      <c r="F1195" s="433">
        <f t="shared" si="132"/>
        <v>75000</v>
      </c>
      <c r="G1195" s="433">
        <f t="shared" si="135"/>
        <v>502.00803212851406</v>
      </c>
      <c r="H1195" s="257">
        <f t="shared" si="133"/>
        <v>8.3668005354752335</v>
      </c>
      <c r="I1195" s="259">
        <f>'норма времени'!D1199</f>
        <v>100</v>
      </c>
      <c r="J1195" s="257">
        <f t="shared" si="134"/>
        <v>836.68005354752336</v>
      </c>
    </row>
    <row r="1196" spans="1:10" ht="30">
      <c r="A1196" s="711" t="s">
        <v>5806</v>
      </c>
      <c r="B1196" s="1315" t="s">
        <v>204</v>
      </c>
      <c r="C1196" s="258">
        <v>30000</v>
      </c>
      <c r="D1196" s="258">
        <v>25000</v>
      </c>
      <c r="E1196" s="258">
        <v>20000</v>
      </c>
      <c r="F1196" s="433">
        <f t="shared" si="132"/>
        <v>75000</v>
      </c>
      <c r="G1196" s="433">
        <f t="shared" si="135"/>
        <v>502.00803212851406</v>
      </c>
      <c r="H1196" s="257">
        <f t="shared" si="133"/>
        <v>8.3668005354752335</v>
      </c>
      <c r="I1196" s="259">
        <f>'норма времени'!D1200</f>
        <v>100</v>
      </c>
      <c r="J1196" s="257">
        <f t="shared" si="134"/>
        <v>836.68005354752336</v>
      </c>
    </row>
    <row r="1197" spans="1:10">
      <c r="A1197" s="711" t="s">
        <v>5807</v>
      </c>
      <c r="B1197" s="1315" t="s">
        <v>253</v>
      </c>
      <c r="C1197" s="258">
        <v>30000</v>
      </c>
      <c r="D1197" s="258">
        <v>25000</v>
      </c>
      <c r="E1197" s="258">
        <v>20000</v>
      </c>
      <c r="F1197" s="433">
        <f t="shared" si="132"/>
        <v>75000</v>
      </c>
      <c r="G1197" s="433">
        <f t="shared" si="135"/>
        <v>502.00803212851406</v>
      </c>
      <c r="H1197" s="257">
        <f t="shared" si="133"/>
        <v>8.3668005354752335</v>
      </c>
      <c r="I1197" s="259">
        <f>'норма времени'!D1201</f>
        <v>100</v>
      </c>
      <c r="J1197" s="257">
        <f t="shared" si="134"/>
        <v>836.68005354752336</v>
      </c>
    </row>
    <row r="1198" spans="1:10" ht="30">
      <c r="A1198" s="711" t="s">
        <v>5808</v>
      </c>
      <c r="B1198" s="1315" t="s">
        <v>461</v>
      </c>
      <c r="C1198" s="258">
        <v>30000</v>
      </c>
      <c r="D1198" s="258">
        <v>25000</v>
      </c>
      <c r="E1198" s="258">
        <v>20000</v>
      </c>
      <c r="F1198" s="433">
        <f t="shared" si="132"/>
        <v>75000</v>
      </c>
      <c r="G1198" s="433">
        <f t="shared" si="135"/>
        <v>502.00803212851406</v>
      </c>
      <c r="H1198" s="257">
        <f t="shared" si="133"/>
        <v>8.3668005354752335</v>
      </c>
      <c r="I1198" s="259">
        <f>'норма времени'!D1202</f>
        <v>100</v>
      </c>
      <c r="J1198" s="257">
        <f t="shared" si="134"/>
        <v>836.68005354752336</v>
      </c>
    </row>
    <row r="1199" spans="1:10" ht="39.75" customHeight="1">
      <c r="A1199" s="711" t="s">
        <v>5809</v>
      </c>
      <c r="B1199" s="1315" t="s">
        <v>254</v>
      </c>
      <c r="C1199" s="258">
        <v>30000</v>
      </c>
      <c r="D1199" s="258">
        <v>25000</v>
      </c>
      <c r="E1199" s="258">
        <v>20000</v>
      </c>
      <c r="F1199" s="433">
        <f t="shared" si="132"/>
        <v>75000</v>
      </c>
      <c r="G1199" s="433">
        <f t="shared" si="135"/>
        <v>502.00803212851406</v>
      </c>
      <c r="H1199" s="257">
        <f t="shared" si="133"/>
        <v>8.3668005354752335</v>
      </c>
      <c r="I1199" s="259">
        <f>'норма времени'!D1203</f>
        <v>100</v>
      </c>
      <c r="J1199" s="257">
        <f t="shared" si="134"/>
        <v>836.68005354752336</v>
      </c>
    </row>
    <row r="1200" spans="1:10" ht="15.75" customHeight="1">
      <c r="A1200" s="711" t="s">
        <v>5810</v>
      </c>
      <c r="B1200" s="1315" t="s">
        <v>140</v>
      </c>
      <c r="C1200" s="258">
        <v>30000</v>
      </c>
      <c r="D1200" s="258">
        <v>25000</v>
      </c>
      <c r="E1200" s="258">
        <v>20000</v>
      </c>
      <c r="F1200" s="433">
        <f t="shared" ref="F1200:F1240" si="136">C1200+D1200+E1200</f>
        <v>75000</v>
      </c>
      <c r="G1200" s="433">
        <f t="shared" si="135"/>
        <v>502.00803212851406</v>
      </c>
      <c r="H1200" s="257">
        <f t="shared" ref="H1200:H1240" si="137">G1200/60</f>
        <v>8.3668005354752335</v>
      </c>
      <c r="I1200" s="259">
        <f>'норма времени'!D1204</f>
        <v>100</v>
      </c>
      <c r="J1200" s="257">
        <f t="shared" ref="J1200:J1240" si="138">H1200*I1200</f>
        <v>836.68005354752336</v>
      </c>
    </row>
    <row r="1201" spans="1:10" ht="30">
      <c r="A1201" s="711" t="s">
        <v>5811</v>
      </c>
      <c r="B1201" s="1315" t="s">
        <v>141</v>
      </c>
      <c r="C1201" s="258">
        <v>30000</v>
      </c>
      <c r="D1201" s="258">
        <v>25000</v>
      </c>
      <c r="E1201" s="258">
        <v>20000</v>
      </c>
      <c r="F1201" s="433">
        <f t="shared" si="136"/>
        <v>75000</v>
      </c>
      <c r="G1201" s="433">
        <f t="shared" si="135"/>
        <v>502.00803212851406</v>
      </c>
      <c r="H1201" s="257">
        <f t="shared" si="137"/>
        <v>8.3668005354752335</v>
      </c>
      <c r="I1201" s="259">
        <f>'норма времени'!D1205</f>
        <v>100</v>
      </c>
      <c r="J1201" s="257">
        <f t="shared" si="138"/>
        <v>836.68005354752336</v>
      </c>
    </row>
    <row r="1202" spans="1:10" ht="22.5" customHeight="1">
      <c r="A1202" s="711" t="s">
        <v>5812</v>
      </c>
      <c r="B1202" s="1315" t="s">
        <v>256</v>
      </c>
      <c r="C1202" s="258">
        <v>30000</v>
      </c>
      <c r="D1202" s="258">
        <v>25000</v>
      </c>
      <c r="E1202" s="258">
        <v>20000</v>
      </c>
      <c r="F1202" s="433">
        <f t="shared" si="136"/>
        <v>75000</v>
      </c>
      <c r="G1202" s="433">
        <f t="shared" ref="G1202:G1265" si="139">F1202/149.4</f>
        <v>502.00803212851406</v>
      </c>
      <c r="H1202" s="257">
        <f t="shared" si="137"/>
        <v>8.3668005354752335</v>
      </c>
      <c r="I1202" s="259">
        <f>'норма времени'!D1206</f>
        <v>100</v>
      </c>
      <c r="J1202" s="257">
        <f t="shared" si="138"/>
        <v>836.68005354752336</v>
      </c>
    </row>
    <row r="1203" spans="1:10" ht="85.5">
      <c r="A1203" s="66" t="s">
        <v>5461</v>
      </c>
      <c r="B1203" s="400" t="s">
        <v>264</v>
      </c>
      <c r="C1203" s="696"/>
      <c r="D1203" s="696"/>
      <c r="E1203" s="696"/>
      <c r="F1203" s="1246"/>
      <c r="G1203" s="1246"/>
      <c r="H1203" s="1455"/>
      <c r="I1203" s="1451"/>
      <c r="J1203" s="1455"/>
    </row>
    <row r="1204" spans="1:10" ht="30">
      <c r="A1204" s="711" t="s">
        <v>5451</v>
      </c>
      <c r="B1204" s="1315" t="s">
        <v>265</v>
      </c>
      <c r="C1204" s="258">
        <v>30000</v>
      </c>
      <c r="D1204" s="258">
        <v>25000</v>
      </c>
      <c r="E1204" s="258">
        <v>20000</v>
      </c>
      <c r="F1204" s="433">
        <f t="shared" si="136"/>
        <v>75000</v>
      </c>
      <c r="G1204" s="433">
        <f t="shared" si="139"/>
        <v>502.00803212851406</v>
      </c>
      <c r="H1204" s="257">
        <f t="shared" si="137"/>
        <v>8.3668005354752335</v>
      </c>
      <c r="I1204" s="259">
        <f>'норма времени'!D1208</f>
        <v>32</v>
      </c>
      <c r="J1204" s="257">
        <f t="shared" si="138"/>
        <v>267.73761713520747</v>
      </c>
    </row>
    <row r="1205" spans="1:10" ht="45">
      <c r="A1205" s="711" t="s">
        <v>5452</v>
      </c>
      <c r="B1205" s="1315" t="s">
        <v>276</v>
      </c>
      <c r="C1205" s="258">
        <v>30000</v>
      </c>
      <c r="D1205" s="258">
        <v>25000</v>
      </c>
      <c r="E1205" s="258">
        <v>20000</v>
      </c>
      <c r="F1205" s="433">
        <f t="shared" si="136"/>
        <v>75000</v>
      </c>
      <c r="G1205" s="433">
        <f t="shared" si="139"/>
        <v>502.00803212851406</v>
      </c>
      <c r="H1205" s="257">
        <f t="shared" si="137"/>
        <v>8.3668005354752335</v>
      </c>
      <c r="I1205" s="259">
        <f>'норма времени'!D1209</f>
        <v>120</v>
      </c>
      <c r="J1205" s="257">
        <f t="shared" si="138"/>
        <v>1004.016064257028</v>
      </c>
    </row>
    <row r="1206" spans="1:10" ht="45">
      <c r="A1206" s="711" t="s">
        <v>5453</v>
      </c>
      <c r="B1206" s="1315" t="s">
        <v>281</v>
      </c>
      <c r="C1206" s="258">
        <v>30000</v>
      </c>
      <c r="D1206" s="258">
        <v>25000</v>
      </c>
      <c r="E1206" s="258">
        <v>20000</v>
      </c>
      <c r="F1206" s="433">
        <f t="shared" si="136"/>
        <v>75000</v>
      </c>
      <c r="G1206" s="433">
        <f t="shared" si="139"/>
        <v>502.00803212851406</v>
      </c>
      <c r="H1206" s="257">
        <f t="shared" si="137"/>
        <v>8.3668005354752335</v>
      </c>
      <c r="I1206" s="259">
        <f>'норма времени'!D1210</f>
        <v>101</v>
      </c>
      <c r="J1206" s="257">
        <f t="shared" si="138"/>
        <v>845.04685408299861</v>
      </c>
    </row>
    <row r="1207" spans="1:10" ht="45">
      <c r="A1207" s="711" t="s">
        <v>5455</v>
      </c>
      <c r="B1207" s="1315" t="s">
        <v>284</v>
      </c>
      <c r="C1207" s="258">
        <v>30000</v>
      </c>
      <c r="D1207" s="258">
        <v>25000</v>
      </c>
      <c r="E1207" s="258">
        <v>20000</v>
      </c>
      <c r="F1207" s="433">
        <f t="shared" si="136"/>
        <v>75000</v>
      </c>
      <c r="G1207" s="433">
        <f t="shared" si="139"/>
        <v>502.00803212851406</v>
      </c>
      <c r="H1207" s="257">
        <f t="shared" si="137"/>
        <v>8.3668005354752335</v>
      </c>
      <c r="I1207" s="259">
        <f>'норма времени'!D1211</f>
        <v>30</v>
      </c>
      <c r="J1207" s="257">
        <f t="shared" si="138"/>
        <v>251.004016064257</v>
      </c>
    </row>
    <row r="1208" spans="1:10" ht="45">
      <c r="A1208" s="711" t="s">
        <v>5454</v>
      </c>
      <c r="B1208" s="1315" t="s">
        <v>298</v>
      </c>
      <c r="C1208" s="258">
        <v>30000</v>
      </c>
      <c r="D1208" s="258">
        <v>25000</v>
      </c>
      <c r="E1208" s="258">
        <v>20000</v>
      </c>
      <c r="F1208" s="433">
        <f t="shared" si="136"/>
        <v>75000</v>
      </c>
      <c r="G1208" s="433">
        <f t="shared" si="139"/>
        <v>502.00803212851406</v>
      </c>
      <c r="H1208" s="257">
        <f t="shared" si="137"/>
        <v>8.3668005354752335</v>
      </c>
      <c r="I1208" s="259">
        <f>'норма времени'!D1212</f>
        <v>30</v>
      </c>
      <c r="J1208" s="257">
        <f t="shared" si="138"/>
        <v>251.004016064257</v>
      </c>
    </row>
    <row r="1209" spans="1:10" ht="45">
      <c r="A1209" s="711" t="s">
        <v>5456</v>
      </c>
      <c r="B1209" s="1315" t="s">
        <v>302</v>
      </c>
      <c r="C1209" s="258">
        <v>30000</v>
      </c>
      <c r="D1209" s="258">
        <v>25000</v>
      </c>
      <c r="E1209" s="258">
        <v>20000</v>
      </c>
      <c r="F1209" s="433">
        <f t="shared" si="136"/>
        <v>75000</v>
      </c>
      <c r="G1209" s="433">
        <f t="shared" si="139"/>
        <v>502.00803212851406</v>
      </c>
      <c r="H1209" s="257">
        <f t="shared" si="137"/>
        <v>8.3668005354752335</v>
      </c>
      <c r="I1209" s="259">
        <f>'норма времени'!D1213</f>
        <v>30</v>
      </c>
      <c r="J1209" s="257">
        <f t="shared" si="138"/>
        <v>251.004016064257</v>
      </c>
    </row>
    <row r="1210" spans="1:10" ht="45">
      <c r="A1210" s="711" t="s">
        <v>5457</v>
      </c>
      <c r="B1210" s="1315" t="s">
        <v>305</v>
      </c>
      <c r="C1210" s="258">
        <v>30000</v>
      </c>
      <c r="D1210" s="258">
        <v>25000</v>
      </c>
      <c r="E1210" s="258">
        <v>20000</v>
      </c>
      <c r="F1210" s="433">
        <f t="shared" si="136"/>
        <v>75000</v>
      </c>
      <c r="G1210" s="433">
        <f t="shared" si="139"/>
        <v>502.00803212851406</v>
      </c>
      <c r="H1210" s="257">
        <f t="shared" si="137"/>
        <v>8.3668005354752335</v>
      </c>
      <c r="I1210" s="259">
        <f>'норма времени'!D1214</f>
        <v>30</v>
      </c>
      <c r="J1210" s="257">
        <f t="shared" si="138"/>
        <v>251.004016064257</v>
      </c>
    </row>
    <row r="1211" spans="1:10" ht="45">
      <c r="A1211" s="711" t="s">
        <v>5458</v>
      </c>
      <c r="B1211" s="1315" t="s">
        <v>312</v>
      </c>
      <c r="C1211" s="258">
        <v>30000</v>
      </c>
      <c r="D1211" s="258">
        <v>25000</v>
      </c>
      <c r="E1211" s="258">
        <v>20000</v>
      </c>
      <c r="F1211" s="433">
        <f t="shared" si="136"/>
        <v>75000</v>
      </c>
      <c r="G1211" s="433">
        <f t="shared" si="139"/>
        <v>502.00803212851406</v>
      </c>
      <c r="H1211" s="257">
        <f t="shared" si="137"/>
        <v>8.3668005354752335</v>
      </c>
      <c r="I1211" s="259">
        <f>'норма времени'!D1215</f>
        <v>35</v>
      </c>
      <c r="J1211" s="257">
        <f t="shared" si="138"/>
        <v>292.83801874163316</v>
      </c>
    </row>
    <row r="1212" spans="1:10" ht="45">
      <c r="A1212" s="711" t="s">
        <v>5459</v>
      </c>
      <c r="B1212" s="1315" t="s">
        <v>315</v>
      </c>
      <c r="C1212" s="258">
        <v>30000</v>
      </c>
      <c r="D1212" s="258">
        <v>25000</v>
      </c>
      <c r="E1212" s="258">
        <v>20000</v>
      </c>
      <c r="F1212" s="433">
        <f t="shared" si="136"/>
        <v>75000</v>
      </c>
      <c r="G1212" s="433">
        <f t="shared" si="139"/>
        <v>502.00803212851406</v>
      </c>
      <c r="H1212" s="257">
        <f t="shared" si="137"/>
        <v>8.3668005354752335</v>
      </c>
      <c r="I1212" s="259">
        <f>'норма времени'!D1216</f>
        <v>24</v>
      </c>
      <c r="J1212" s="257">
        <f t="shared" si="138"/>
        <v>200.80321285140559</v>
      </c>
    </row>
    <row r="1213" spans="1:10" ht="30">
      <c r="A1213" s="711" t="s">
        <v>5460</v>
      </c>
      <c r="B1213" s="1315" t="s">
        <v>318</v>
      </c>
      <c r="C1213" s="258">
        <v>30000</v>
      </c>
      <c r="D1213" s="258">
        <v>25000</v>
      </c>
      <c r="E1213" s="258">
        <v>20000</v>
      </c>
      <c r="F1213" s="433">
        <f t="shared" si="136"/>
        <v>75000</v>
      </c>
      <c r="G1213" s="433">
        <f t="shared" si="139"/>
        <v>502.00803212851406</v>
      </c>
      <c r="H1213" s="257">
        <f t="shared" si="137"/>
        <v>8.3668005354752335</v>
      </c>
      <c r="I1213" s="259">
        <f>'норма времени'!D1217</f>
        <v>40</v>
      </c>
      <c r="J1213" s="257">
        <f t="shared" si="138"/>
        <v>334.67202141900935</v>
      </c>
    </row>
    <row r="1214" spans="1:10" ht="30">
      <c r="A1214" s="711" t="s">
        <v>5813</v>
      </c>
      <c r="B1214" s="1315" t="s">
        <v>324</v>
      </c>
      <c r="C1214" s="258">
        <v>30000</v>
      </c>
      <c r="D1214" s="258">
        <v>25000</v>
      </c>
      <c r="E1214" s="258">
        <v>20000</v>
      </c>
      <c r="F1214" s="433">
        <f t="shared" si="136"/>
        <v>75000</v>
      </c>
      <c r="G1214" s="433">
        <f t="shared" si="139"/>
        <v>502.00803212851406</v>
      </c>
      <c r="H1214" s="257">
        <f t="shared" si="137"/>
        <v>8.3668005354752335</v>
      </c>
      <c r="I1214" s="259">
        <f>'норма времени'!D1218</f>
        <v>17</v>
      </c>
      <c r="J1214" s="257">
        <f t="shared" si="138"/>
        <v>142.23560910307896</v>
      </c>
    </row>
    <row r="1215" spans="1:10" ht="30">
      <c r="A1215" s="711" t="s">
        <v>5814</v>
      </c>
      <c r="B1215" s="1315" t="s">
        <v>470</v>
      </c>
      <c r="C1215" s="258">
        <v>30000</v>
      </c>
      <c r="D1215" s="258">
        <v>25000</v>
      </c>
      <c r="E1215" s="258">
        <v>20000</v>
      </c>
      <c r="F1215" s="433">
        <f t="shared" si="136"/>
        <v>75000</v>
      </c>
      <c r="G1215" s="433">
        <f t="shared" si="139"/>
        <v>502.00803212851406</v>
      </c>
      <c r="H1215" s="257">
        <f t="shared" si="137"/>
        <v>8.3668005354752335</v>
      </c>
      <c r="I1215" s="259">
        <f>'норма времени'!D1219</f>
        <v>246</v>
      </c>
      <c r="J1215" s="257">
        <f t="shared" si="138"/>
        <v>2058.2329317269073</v>
      </c>
    </row>
    <row r="1216" spans="1:10" ht="45">
      <c r="A1216" s="711" t="s">
        <v>5815</v>
      </c>
      <c r="B1216" s="1315" t="s">
        <v>472</v>
      </c>
      <c r="C1216" s="258">
        <v>30000</v>
      </c>
      <c r="D1216" s="258">
        <v>25000</v>
      </c>
      <c r="E1216" s="258">
        <v>20000</v>
      </c>
      <c r="F1216" s="433">
        <f t="shared" si="136"/>
        <v>75000</v>
      </c>
      <c r="G1216" s="433">
        <f t="shared" si="139"/>
        <v>502.00803212851406</v>
      </c>
      <c r="H1216" s="257">
        <f t="shared" si="137"/>
        <v>8.3668005354752335</v>
      </c>
      <c r="I1216" s="259">
        <f>'норма времени'!D1220</f>
        <v>22</v>
      </c>
      <c r="J1216" s="257">
        <f t="shared" si="138"/>
        <v>184.06961178045515</v>
      </c>
    </row>
    <row r="1217" spans="1:10" ht="30">
      <c r="A1217" s="711" t="s">
        <v>5816</v>
      </c>
      <c r="B1217" s="1315" t="s">
        <v>474</v>
      </c>
      <c r="C1217" s="258">
        <v>30000</v>
      </c>
      <c r="D1217" s="258">
        <v>25000</v>
      </c>
      <c r="E1217" s="258">
        <v>20000</v>
      </c>
      <c r="F1217" s="433">
        <f t="shared" si="136"/>
        <v>75000</v>
      </c>
      <c r="G1217" s="433">
        <f t="shared" si="139"/>
        <v>502.00803212851406</v>
      </c>
      <c r="H1217" s="257">
        <f t="shared" si="137"/>
        <v>8.3668005354752335</v>
      </c>
      <c r="I1217" s="259">
        <f>'норма времени'!D1221</f>
        <v>65</v>
      </c>
      <c r="J1217" s="257">
        <f t="shared" si="138"/>
        <v>543.84203480589019</v>
      </c>
    </row>
    <row r="1218" spans="1:10" ht="60">
      <c r="A1218" s="711" t="s">
        <v>5817</v>
      </c>
      <c r="B1218" s="1315" t="s">
        <v>475</v>
      </c>
      <c r="C1218" s="258">
        <v>30000</v>
      </c>
      <c r="D1218" s="258">
        <v>25000</v>
      </c>
      <c r="E1218" s="258">
        <v>20000</v>
      </c>
      <c r="F1218" s="433">
        <f t="shared" si="136"/>
        <v>75000</v>
      </c>
      <c r="G1218" s="433">
        <f t="shared" si="139"/>
        <v>502.00803212851406</v>
      </c>
      <c r="H1218" s="257">
        <f t="shared" si="137"/>
        <v>8.3668005354752335</v>
      </c>
      <c r="I1218" s="259">
        <f>'норма времени'!D1222</f>
        <v>115</v>
      </c>
      <c r="J1218" s="257">
        <f t="shared" si="138"/>
        <v>962.18206157965187</v>
      </c>
    </row>
    <row r="1219" spans="1:10">
      <c r="A1219" s="66" t="s">
        <v>839</v>
      </c>
      <c r="B1219" s="150" t="s">
        <v>338</v>
      </c>
      <c r="C1219" s="696"/>
      <c r="D1219" s="696"/>
      <c r="E1219" s="696"/>
      <c r="F1219" s="1246"/>
      <c r="G1219" s="1246"/>
      <c r="H1219" s="1455"/>
      <c r="I1219" s="1451"/>
      <c r="J1219" s="1455"/>
    </row>
    <row r="1220" spans="1:10" ht="30">
      <c r="A1220" s="711" t="s">
        <v>822</v>
      </c>
      <c r="B1220" s="1315" t="s">
        <v>339</v>
      </c>
      <c r="C1220" s="258">
        <v>30000</v>
      </c>
      <c r="D1220" s="258">
        <v>25000</v>
      </c>
      <c r="E1220" s="258">
        <v>20000</v>
      </c>
      <c r="F1220" s="433">
        <f t="shared" si="136"/>
        <v>75000</v>
      </c>
      <c r="G1220" s="433">
        <f t="shared" si="139"/>
        <v>502.00803212851406</v>
      </c>
      <c r="H1220" s="257">
        <f t="shared" si="137"/>
        <v>8.3668005354752335</v>
      </c>
      <c r="I1220" s="259">
        <f>'норма времени'!D1224</f>
        <v>55</v>
      </c>
      <c r="J1220" s="257">
        <f t="shared" si="138"/>
        <v>460.17402945113787</v>
      </c>
    </row>
    <row r="1221" spans="1:10">
      <c r="A1221" s="711" t="s">
        <v>5818</v>
      </c>
      <c r="B1221" s="1315" t="s">
        <v>341</v>
      </c>
      <c r="C1221" s="258">
        <v>30000</v>
      </c>
      <c r="D1221" s="258">
        <v>25000</v>
      </c>
      <c r="E1221" s="258">
        <v>20000</v>
      </c>
      <c r="F1221" s="433">
        <f t="shared" si="136"/>
        <v>75000</v>
      </c>
      <c r="G1221" s="433">
        <f t="shared" si="139"/>
        <v>502.00803212851406</v>
      </c>
      <c r="H1221" s="257">
        <f t="shared" si="137"/>
        <v>8.3668005354752335</v>
      </c>
      <c r="I1221" s="259">
        <f>'норма времени'!D1225</f>
        <v>32</v>
      </c>
      <c r="J1221" s="257">
        <f t="shared" si="138"/>
        <v>267.73761713520747</v>
      </c>
    </row>
    <row r="1222" spans="1:10" ht="30">
      <c r="A1222" s="711" t="s">
        <v>5819</v>
      </c>
      <c r="B1222" s="1315" t="s">
        <v>344</v>
      </c>
      <c r="C1222" s="258">
        <v>30000</v>
      </c>
      <c r="D1222" s="258">
        <v>25000</v>
      </c>
      <c r="E1222" s="258">
        <v>20000</v>
      </c>
      <c r="F1222" s="433">
        <f t="shared" si="136"/>
        <v>75000</v>
      </c>
      <c r="G1222" s="433">
        <f t="shared" si="139"/>
        <v>502.00803212851406</v>
      </c>
      <c r="H1222" s="257">
        <f t="shared" si="137"/>
        <v>8.3668005354752335</v>
      </c>
      <c r="I1222" s="259">
        <f>'норма времени'!D1226</f>
        <v>30</v>
      </c>
      <c r="J1222" s="257">
        <f t="shared" si="138"/>
        <v>251.004016064257</v>
      </c>
    </row>
    <row r="1223" spans="1:10" ht="30">
      <c r="A1223" s="711" t="s">
        <v>5820</v>
      </c>
      <c r="B1223" s="1315" t="s">
        <v>479</v>
      </c>
      <c r="C1223" s="258">
        <v>30000</v>
      </c>
      <c r="D1223" s="258">
        <v>25000</v>
      </c>
      <c r="E1223" s="258">
        <v>20000</v>
      </c>
      <c r="F1223" s="433">
        <f t="shared" si="136"/>
        <v>75000</v>
      </c>
      <c r="G1223" s="433">
        <f t="shared" si="139"/>
        <v>502.00803212851406</v>
      </c>
      <c r="H1223" s="257">
        <f t="shared" si="137"/>
        <v>8.3668005354752335</v>
      </c>
      <c r="I1223" s="259">
        <f>'норма времени'!D1227</f>
        <v>139</v>
      </c>
      <c r="J1223" s="257">
        <f t="shared" si="138"/>
        <v>1162.9852744310574</v>
      </c>
    </row>
    <row r="1224" spans="1:10">
      <c r="A1224" s="66" t="s">
        <v>5449</v>
      </c>
      <c r="B1224" s="150" t="s">
        <v>349</v>
      </c>
      <c r="C1224" s="696"/>
      <c r="D1224" s="696"/>
      <c r="E1224" s="696"/>
      <c r="F1224" s="1246"/>
      <c r="G1224" s="1246"/>
      <c r="H1224" s="1455"/>
      <c r="I1224" s="1451"/>
      <c r="J1224" s="1455"/>
    </row>
    <row r="1225" spans="1:10" ht="60">
      <c r="A1225" s="711" t="s">
        <v>5450</v>
      </c>
      <c r="B1225" s="1315" t="s">
        <v>350</v>
      </c>
      <c r="C1225" s="258">
        <v>30000</v>
      </c>
      <c r="D1225" s="258">
        <v>25000</v>
      </c>
      <c r="E1225" s="258">
        <v>20000</v>
      </c>
      <c r="F1225" s="433">
        <f t="shared" si="136"/>
        <v>75000</v>
      </c>
      <c r="G1225" s="433">
        <f t="shared" si="139"/>
        <v>502.00803212851406</v>
      </c>
      <c r="H1225" s="257">
        <f t="shared" si="137"/>
        <v>8.3668005354752335</v>
      </c>
      <c r="I1225" s="259">
        <f>'норма времени'!D1229</f>
        <v>63</v>
      </c>
      <c r="J1225" s="257">
        <f t="shared" si="138"/>
        <v>527.10843373493969</v>
      </c>
    </row>
    <row r="1226" spans="1:10">
      <c r="A1226" s="711" t="s">
        <v>5821</v>
      </c>
      <c r="B1226" s="1315" t="s">
        <v>352</v>
      </c>
      <c r="C1226" s="258">
        <v>30000</v>
      </c>
      <c r="D1226" s="258">
        <v>25000</v>
      </c>
      <c r="E1226" s="258">
        <v>20000</v>
      </c>
      <c r="F1226" s="433">
        <f t="shared" si="136"/>
        <v>75000</v>
      </c>
      <c r="G1226" s="433">
        <f t="shared" si="139"/>
        <v>502.00803212851406</v>
      </c>
      <c r="H1226" s="257">
        <f t="shared" si="137"/>
        <v>8.3668005354752335</v>
      </c>
      <c r="I1226" s="259">
        <f>'норма времени'!D1230</f>
        <v>325</v>
      </c>
      <c r="J1226" s="257">
        <f t="shared" si="138"/>
        <v>2719.2101740294511</v>
      </c>
    </row>
    <row r="1227" spans="1:10">
      <c r="A1227" s="66" t="s">
        <v>5822</v>
      </c>
      <c r="B1227" s="150" t="s">
        <v>356</v>
      </c>
      <c r="C1227" s="696"/>
      <c r="D1227" s="696"/>
      <c r="E1227" s="696"/>
      <c r="F1227" s="1246"/>
      <c r="G1227" s="1246"/>
      <c r="H1227" s="1455"/>
      <c r="I1227" s="1451"/>
      <c r="J1227" s="1455"/>
    </row>
    <row r="1228" spans="1:10" ht="45">
      <c r="A1228" s="711" t="s">
        <v>5823</v>
      </c>
      <c r="B1228" s="1315" t="s">
        <v>355</v>
      </c>
      <c r="C1228" s="258">
        <v>30000</v>
      </c>
      <c r="D1228" s="258">
        <v>25000</v>
      </c>
      <c r="E1228" s="258">
        <v>20000</v>
      </c>
      <c r="F1228" s="433">
        <f t="shared" si="136"/>
        <v>75000</v>
      </c>
      <c r="G1228" s="433">
        <f t="shared" si="139"/>
        <v>502.00803212851406</v>
      </c>
      <c r="H1228" s="257">
        <f t="shared" si="137"/>
        <v>8.3668005354752335</v>
      </c>
      <c r="I1228" s="259">
        <f>'норма времени'!D1232</f>
        <v>120</v>
      </c>
      <c r="J1228" s="257">
        <f t="shared" si="138"/>
        <v>1004.016064257028</v>
      </c>
    </row>
    <row r="1229" spans="1:10">
      <c r="A1229" s="66" t="s">
        <v>5824</v>
      </c>
      <c r="B1229" s="948" t="s">
        <v>947</v>
      </c>
      <c r="C1229" s="696"/>
      <c r="D1229" s="696"/>
      <c r="E1229" s="696"/>
      <c r="F1229" s="1246"/>
      <c r="G1229" s="1246"/>
      <c r="H1229" s="1455"/>
      <c r="I1229" s="1451"/>
      <c r="J1229" s="1455"/>
    </row>
    <row r="1230" spans="1:10" ht="30">
      <c r="A1230" s="711" t="s">
        <v>5825</v>
      </c>
      <c r="B1230" s="843" t="s">
        <v>948</v>
      </c>
      <c r="C1230" s="258">
        <v>30000</v>
      </c>
      <c r="D1230" s="258">
        <v>25000</v>
      </c>
      <c r="E1230" s="258">
        <v>20000</v>
      </c>
      <c r="F1230" s="433">
        <f t="shared" si="136"/>
        <v>75000</v>
      </c>
      <c r="G1230" s="433">
        <f t="shared" si="139"/>
        <v>502.00803212851406</v>
      </c>
      <c r="H1230" s="257">
        <f t="shared" si="137"/>
        <v>8.3668005354752335</v>
      </c>
      <c r="I1230" s="259">
        <f>'норма времени'!D1234</f>
        <v>22</v>
      </c>
      <c r="J1230" s="257">
        <f t="shared" si="138"/>
        <v>184.06961178045515</v>
      </c>
    </row>
    <row r="1231" spans="1:10" ht="45">
      <c r="A1231" s="711" t="s">
        <v>5826</v>
      </c>
      <c r="B1231" s="843" t="s">
        <v>949</v>
      </c>
      <c r="C1231" s="258">
        <v>30000</v>
      </c>
      <c r="D1231" s="258">
        <v>25000</v>
      </c>
      <c r="E1231" s="258">
        <v>20000</v>
      </c>
      <c r="F1231" s="433">
        <f t="shared" si="136"/>
        <v>75000</v>
      </c>
      <c r="G1231" s="433">
        <f t="shared" si="139"/>
        <v>502.00803212851406</v>
      </c>
      <c r="H1231" s="257">
        <f t="shared" si="137"/>
        <v>8.3668005354752335</v>
      </c>
      <c r="I1231" s="259">
        <f>'норма времени'!D1235</f>
        <v>22</v>
      </c>
      <c r="J1231" s="257">
        <f t="shared" si="138"/>
        <v>184.06961178045515</v>
      </c>
    </row>
    <row r="1232" spans="1:10" ht="30">
      <c r="A1232" s="711" t="s">
        <v>5827</v>
      </c>
      <c r="B1232" s="845" t="s">
        <v>950</v>
      </c>
      <c r="C1232" s="258">
        <v>30000</v>
      </c>
      <c r="D1232" s="258">
        <v>25000</v>
      </c>
      <c r="E1232" s="258">
        <v>20000</v>
      </c>
      <c r="F1232" s="433">
        <f t="shared" si="136"/>
        <v>75000</v>
      </c>
      <c r="G1232" s="433">
        <f t="shared" si="139"/>
        <v>502.00803212851406</v>
      </c>
      <c r="H1232" s="257">
        <f t="shared" si="137"/>
        <v>8.3668005354752335</v>
      </c>
      <c r="I1232" s="259">
        <f>'норма времени'!D1236</f>
        <v>139</v>
      </c>
      <c r="J1232" s="257">
        <f t="shared" si="138"/>
        <v>1162.9852744310574</v>
      </c>
    </row>
    <row r="1233" spans="1:10" ht="45">
      <c r="A1233" s="711" t="s">
        <v>5828</v>
      </c>
      <c r="B1233" s="847" t="s">
        <v>952</v>
      </c>
      <c r="C1233" s="258">
        <v>30000</v>
      </c>
      <c r="D1233" s="258">
        <v>25000</v>
      </c>
      <c r="E1233" s="258">
        <v>20000</v>
      </c>
      <c r="F1233" s="433">
        <f t="shared" si="136"/>
        <v>75000</v>
      </c>
      <c r="G1233" s="433">
        <f t="shared" si="139"/>
        <v>502.00803212851406</v>
      </c>
      <c r="H1233" s="257">
        <f t="shared" si="137"/>
        <v>8.3668005354752335</v>
      </c>
      <c r="I1233" s="259">
        <f>'норма времени'!D1237</f>
        <v>139</v>
      </c>
      <c r="J1233" s="257">
        <f t="shared" si="138"/>
        <v>1162.9852744310574</v>
      </c>
    </row>
    <row r="1234" spans="1:10" ht="30">
      <c r="A1234" s="711" t="s">
        <v>5829</v>
      </c>
      <c r="B1234" s="847" t="s">
        <v>953</v>
      </c>
      <c r="C1234" s="258">
        <v>30000</v>
      </c>
      <c r="D1234" s="258">
        <v>25000</v>
      </c>
      <c r="E1234" s="258">
        <v>20000</v>
      </c>
      <c r="F1234" s="433">
        <f t="shared" si="136"/>
        <v>75000</v>
      </c>
      <c r="G1234" s="433">
        <f t="shared" si="139"/>
        <v>502.00803212851406</v>
      </c>
      <c r="H1234" s="257">
        <f t="shared" si="137"/>
        <v>8.3668005354752335</v>
      </c>
      <c r="I1234" s="259">
        <f>'норма времени'!D1238</f>
        <v>139</v>
      </c>
      <c r="J1234" s="257">
        <f t="shared" si="138"/>
        <v>1162.9852744310574</v>
      </c>
    </row>
    <row r="1235" spans="1:10" ht="75">
      <c r="A1235" s="711" t="s">
        <v>5830</v>
      </c>
      <c r="B1235" s="849" t="s">
        <v>954</v>
      </c>
      <c r="C1235" s="258">
        <v>30000</v>
      </c>
      <c r="D1235" s="258">
        <v>25000</v>
      </c>
      <c r="E1235" s="258">
        <v>20000</v>
      </c>
      <c r="F1235" s="433">
        <f t="shared" si="136"/>
        <v>75000</v>
      </c>
      <c r="G1235" s="433">
        <f t="shared" si="139"/>
        <v>502.00803212851406</v>
      </c>
      <c r="H1235" s="257">
        <f t="shared" si="137"/>
        <v>8.3668005354752335</v>
      </c>
      <c r="I1235" s="259">
        <f>'норма времени'!D1239</f>
        <v>280</v>
      </c>
      <c r="J1235" s="257">
        <f t="shared" si="138"/>
        <v>2342.7041499330653</v>
      </c>
    </row>
    <row r="1236" spans="1:10" ht="60">
      <c r="A1236" s="711" t="s">
        <v>5831</v>
      </c>
      <c r="B1236" s="849" t="s">
        <v>955</v>
      </c>
      <c r="C1236" s="258">
        <v>30000</v>
      </c>
      <c r="D1236" s="258">
        <v>25000</v>
      </c>
      <c r="E1236" s="258">
        <v>20000</v>
      </c>
      <c r="F1236" s="433">
        <f t="shared" si="136"/>
        <v>75000</v>
      </c>
      <c r="G1236" s="433">
        <f t="shared" si="139"/>
        <v>502.00803212851406</v>
      </c>
      <c r="H1236" s="257">
        <f t="shared" si="137"/>
        <v>8.3668005354752335</v>
      </c>
      <c r="I1236" s="259">
        <f>'норма времени'!D1240</f>
        <v>280</v>
      </c>
      <c r="J1236" s="257">
        <f t="shared" si="138"/>
        <v>2342.7041499330653</v>
      </c>
    </row>
    <row r="1237" spans="1:10" ht="30">
      <c r="A1237" s="711" t="s">
        <v>5832</v>
      </c>
      <c r="B1237" s="253" t="s">
        <v>956</v>
      </c>
      <c r="C1237" s="258">
        <v>30000</v>
      </c>
      <c r="D1237" s="258">
        <v>25000</v>
      </c>
      <c r="E1237" s="258">
        <v>20000</v>
      </c>
      <c r="F1237" s="433">
        <f t="shared" si="136"/>
        <v>75000</v>
      </c>
      <c r="G1237" s="433">
        <f t="shared" si="139"/>
        <v>502.00803212851406</v>
      </c>
      <c r="H1237" s="257">
        <f t="shared" si="137"/>
        <v>8.3668005354752335</v>
      </c>
      <c r="I1237" s="259">
        <f>'норма времени'!D1241</f>
        <v>50</v>
      </c>
      <c r="J1237" s="257">
        <f t="shared" si="138"/>
        <v>418.34002677376168</v>
      </c>
    </row>
    <row r="1238" spans="1:10">
      <c r="A1238" s="711" t="s">
        <v>5833</v>
      </c>
      <c r="B1238" s="1315" t="s">
        <v>957</v>
      </c>
      <c r="C1238" s="258">
        <v>30000</v>
      </c>
      <c r="D1238" s="258">
        <v>25000</v>
      </c>
      <c r="E1238" s="258">
        <v>20000</v>
      </c>
      <c r="F1238" s="433">
        <f t="shared" si="136"/>
        <v>75000</v>
      </c>
      <c r="G1238" s="433">
        <f t="shared" si="139"/>
        <v>502.00803212851406</v>
      </c>
      <c r="H1238" s="257">
        <f t="shared" si="137"/>
        <v>8.3668005354752335</v>
      </c>
      <c r="I1238" s="259">
        <f>'норма времени'!D1242</f>
        <v>50</v>
      </c>
      <c r="J1238" s="257">
        <f t="shared" si="138"/>
        <v>418.34002677376168</v>
      </c>
    </row>
    <row r="1239" spans="1:10" ht="30">
      <c r="A1239" s="711" t="s">
        <v>5834</v>
      </c>
      <c r="B1239" s="253" t="s">
        <v>958</v>
      </c>
      <c r="C1239" s="258">
        <v>30000</v>
      </c>
      <c r="D1239" s="258">
        <v>25000</v>
      </c>
      <c r="E1239" s="258">
        <v>20000</v>
      </c>
      <c r="F1239" s="433">
        <f t="shared" si="136"/>
        <v>75000</v>
      </c>
      <c r="G1239" s="433">
        <f t="shared" si="139"/>
        <v>502.00803212851406</v>
      </c>
      <c r="H1239" s="257">
        <f t="shared" si="137"/>
        <v>8.3668005354752335</v>
      </c>
      <c r="I1239" s="259">
        <f>'норма времени'!D1243</f>
        <v>100</v>
      </c>
      <c r="J1239" s="257">
        <f t="shared" si="138"/>
        <v>836.68005354752336</v>
      </c>
    </row>
    <row r="1240" spans="1:10" ht="30">
      <c r="A1240" s="711" t="s">
        <v>5835</v>
      </c>
      <c r="B1240" s="849" t="s">
        <v>959</v>
      </c>
      <c r="C1240" s="258">
        <v>30000</v>
      </c>
      <c r="D1240" s="258">
        <v>25000</v>
      </c>
      <c r="E1240" s="258">
        <v>20000</v>
      </c>
      <c r="F1240" s="433">
        <f t="shared" si="136"/>
        <v>75000</v>
      </c>
      <c r="G1240" s="433">
        <f t="shared" si="139"/>
        <v>502.00803212851406</v>
      </c>
      <c r="H1240" s="257">
        <f t="shared" si="137"/>
        <v>8.3668005354752335</v>
      </c>
      <c r="I1240" s="259">
        <f>'норма времени'!D1244</f>
        <v>280</v>
      </c>
      <c r="J1240" s="257">
        <f t="shared" si="138"/>
        <v>2342.7041499330653</v>
      </c>
    </row>
    <row r="1241" spans="1:10" ht="28.5">
      <c r="A1241" s="949" t="s">
        <v>19</v>
      </c>
      <c r="B1241" s="46" t="s">
        <v>6024</v>
      </c>
      <c r="C1241" s="869"/>
      <c r="D1241" s="869"/>
      <c r="E1241" s="869"/>
      <c r="F1241" s="1247"/>
      <c r="G1241" s="1247"/>
      <c r="H1241" s="1248"/>
      <c r="I1241" s="512"/>
      <c r="J1241" s="1248"/>
    </row>
    <row r="1242" spans="1:10">
      <c r="A1242" s="711" t="s">
        <v>23</v>
      </c>
      <c r="B1242" s="1315" t="s">
        <v>2491</v>
      </c>
      <c r="C1242" s="258">
        <v>100000</v>
      </c>
      <c r="D1242" s="258">
        <v>80000</v>
      </c>
      <c r="E1242" s="258">
        <v>60000</v>
      </c>
      <c r="F1242" s="433">
        <f t="shared" ref="F1242:F1289" si="140">C1242+D1242+E1242</f>
        <v>240000</v>
      </c>
      <c r="G1242" s="433">
        <f>F1242/149.4</f>
        <v>1606.4257028112449</v>
      </c>
      <c r="H1242" s="257">
        <f>G1242/60</f>
        <v>26.773761713520749</v>
      </c>
      <c r="I1242" s="259">
        <f>'норма времени'!D1246</f>
        <v>20</v>
      </c>
      <c r="J1242" s="257">
        <f t="shared" ref="J1242:J1289" si="141">H1242*I1242</f>
        <v>535.47523427041494</v>
      </c>
    </row>
    <row r="1243" spans="1:10">
      <c r="A1243" s="711" t="s">
        <v>208</v>
      </c>
      <c r="B1243" s="1315" t="s">
        <v>2493</v>
      </c>
      <c r="C1243" s="258">
        <v>90000</v>
      </c>
      <c r="D1243" s="258">
        <v>70000</v>
      </c>
      <c r="E1243" s="258">
        <v>60000</v>
      </c>
      <c r="F1243" s="433">
        <f t="shared" si="140"/>
        <v>220000</v>
      </c>
      <c r="G1243" s="433">
        <f t="shared" si="139"/>
        <v>1472.5568942436412</v>
      </c>
      <c r="H1243" s="257">
        <f t="shared" ref="H1243:H1289" si="142">G1243/60</f>
        <v>24.542614904060688</v>
      </c>
      <c r="I1243" s="259">
        <f>'норма времени'!D1247</f>
        <v>20</v>
      </c>
      <c r="J1243" s="257">
        <f t="shared" si="141"/>
        <v>490.85229808121375</v>
      </c>
    </row>
    <row r="1244" spans="1:10">
      <c r="A1244" s="711" t="s">
        <v>218</v>
      </c>
      <c r="B1244" s="1315" t="s">
        <v>4803</v>
      </c>
      <c r="C1244" s="258">
        <v>150000</v>
      </c>
      <c r="D1244" s="258">
        <v>100000</v>
      </c>
      <c r="E1244" s="258">
        <v>80000</v>
      </c>
      <c r="F1244" s="433">
        <f t="shared" si="140"/>
        <v>330000</v>
      </c>
      <c r="G1244" s="433">
        <f t="shared" si="139"/>
        <v>2208.8353413654618</v>
      </c>
      <c r="H1244" s="257">
        <f t="shared" si="142"/>
        <v>36.813922356091027</v>
      </c>
      <c r="I1244" s="259">
        <f>'норма времени'!D1248</f>
        <v>23</v>
      </c>
      <c r="J1244" s="257">
        <f t="shared" si="141"/>
        <v>846.72021419009366</v>
      </c>
    </row>
    <row r="1245" spans="1:10">
      <c r="A1245" s="711" t="s">
        <v>227</v>
      </c>
      <c r="B1245" s="1315" t="s">
        <v>2495</v>
      </c>
      <c r="C1245" s="258">
        <v>150000</v>
      </c>
      <c r="D1245" s="258">
        <v>130000</v>
      </c>
      <c r="E1245" s="258">
        <v>80000</v>
      </c>
      <c r="F1245" s="433">
        <f t="shared" si="140"/>
        <v>360000</v>
      </c>
      <c r="G1245" s="433">
        <f t="shared" si="139"/>
        <v>2409.6385542168673</v>
      </c>
      <c r="H1245" s="257">
        <f t="shared" si="142"/>
        <v>40.160642570281119</v>
      </c>
      <c r="I1245" s="259">
        <f>'норма времени'!D1249</f>
        <v>23</v>
      </c>
      <c r="J1245" s="257">
        <f t="shared" si="141"/>
        <v>923.69477911646572</v>
      </c>
    </row>
    <row r="1246" spans="1:10" ht="30">
      <c r="A1246" s="711" t="s">
        <v>450</v>
      </c>
      <c r="B1246" s="303" t="s">
        <v>2497</v>
      </c>
      <c r="C1246" s="258">
        <v>50000</v>
      </c>
      <c r="D1246" s="258">
        <v>40000</v>
      </c>
      <c r="E1246" s="258">
        <v>30000</v>
      </c>
      <c r="F1246" s="433">
        <f t="shared" si="140"/>
        <v>120000</v>
      </c>
      <c r="G1246" s="433">
        <f t="shared" si="139"/>
        <v>803.21285140562247</v>
      </c>
      <c r="H1246" s="257">
        <f t="shared" si="142"/>
        <v>13.386880856760374</v>
      </c>
      <c r="I1246" s="259">
        <f>'норма времени'!D1250</f>
        <v>33</v>
      </c>
      <c r="J1246" s="257">
        <f t="shared" si="141"/>
        <v>441.76706827309238</v>
      </c>
    </row>
    <row r="1247" spans="1:10" ht="15.75" customHeight="1">
      <c r="A1247" s="711" t="s">
        <v>241</v>
      </c>
      <c r="B1247" s="1315" t="s">
        <v>2499</v>
      </c>
      <c r="C1247" s="258">
        <v>50000</v>
      </c>
      <c r="D1247" s="258">
        <v>40000</v>
      </c>
      <c r="E1247" s="258">
        <v>30000</v>
      </c>
      <c r="F1247" s="433">
        <f t="shared" si="140"/>
        <v>120000</v>
      </c>
      <c r="G1247" s="433">
        <f t="shared" si="139"/>
        <v>803.21285140562247</v>
      </c>
      <c r="H1247" s="257">
        <f t="shared" si="142"/>
        <v>13.386880856760374</v>
      </c>
      <c r="I1247" s="259">
        <f>'норма времени'!D1251</f>
        <v>38</v>
      </c>
      <c r="J1247" s="257">
        <f t="shared" si="141"/>
        <v>508.7014725568942</v>
      </c>
    </row>
    <row r="1248" spans="1:10">
      <c r="A1248" s="711" t="s">
        <v>263</v>
      </c>
      <c r="B1248" s="1315" t="s">
        <v>2501</v>
      </c>
      <c r="C1248" s="258">
        <v>80000</v>
      </c>
      <c r="D1248" s="258">
        <v>70000</v>
      </c>
      <c r="E1248" s="258">
        <v>60000</v>
      </c>
      <c r="F1248" s="433">
        <f t="shared" si="140"/>
        <v>210000</v>
      </c>
      <c r="G1248" s="433">
        <f t="shared" si="139"/>
        <v>1405.6224899598394</v>
      </c>
      <c r="H1248" s="257">
        <f t="shared" si="142"/>
        <v>23.427041499330656</v>
      </c>
      <c r="I1248" s="259">
        <f>'норма времени'!D1252</f>
        <v>33</v>
      </c>
      <c r="J1248" s="257">
        <f t="shared" si="141"/>
        <v>773.09236947791169</v>
      </c>
    </row>
    <row r="1249" spans="1:10" ht="45">
      <c r="A1249" s="711" t="s">
        <v>337</v>
      </c>
      <c r="B1249" s="1315" t="s">
        <v>2503</v>
      </c>
      <c r="C1249" s="258">
        <v>80000</v>
      </c>
      <c r="D1249" s="258">
        <v>70000</v>
      </c>
      <c r="E1249" s="258">
        <v>60000</v>
      </c>
      <c r="F1249" s="433">
        <f t="shared" si="140"/>
        <v>210000</v>
      </c>
      <c r="G1249" s="433">
        <f t="shared" si="139"/>
        <v>1405.6224899598394</v>
      </c>
      <c r="H1249" s="257">
        <f t="shared" si="142"/>
        <v>23.427041499330656</v>
      </c>
      <c r="I1249" s="259">
        <f>'норма времени'!D1253</f>
        <v>40</v>
      </c>
      <c r="J1249" s="257">
        <f t="shared" si="141"/>
        <v>937.08165997322624</v>
      </c>
    </row>
    <row r="1250" spans="1:10" ht="25.5" customHeight="1">
      <c r="A1250" s="711" t="s">
        <v>348</v>
      </c>
      <c r="B1250" s="386" t="s">
        <v>2505</v>
      </c>
      <c r="C1250" s="258">
        <v>180000</v>
      </c>
      <c r="D1250" s="258">
        <v>150000</v>
      </c>
      <c r="E1250" s="258">
        <v>80000</v>
      </c>
      <c r="F1250" s="433">
        <f t="shared" si="140"/>
        <v>410000</v>
      </c>
      <c r="G1250" s="433">
        <f t="shared" si="139"/>
        <v>2744.3105756358768</v>
      </c>
      <c r="H1250" s="257">
        <f t="shared" si="142"/>
        <v>45.738509593931283</v>
      </c>
      <c r="I1250" s="259">
        <f>'норма времени'!D1254</f>
        <v>40</v>
      </c>
      <c r="J1250" s="257">
        <f t="shared" si="141"/>
        <v>1829.5403837572512</v>
      </c>
    </row>
    <row r="1251" spans="1:10" ht="25.5" customHeight="1">
      <c r="A1251" s="711" t="s">
        <v>353</v>
      </c>
      <c r="B1251" s="386" t="s">
        <v>2507</v>
      </c>
      <c r="C1251" s="258">
        <v>180000</v>
      </c>
      <c r="D1251" s="258">
        <v>150000</v>
      </c>
      <c r="E1251" s="258">
        <v>80000</v>
      </c>
      <c r="F1251" s="433">
        <f t="shared" si="140"/>
        <v>410000</v>
      </c>
      <c r="G1251" s="433">
        <f t="shared" si="139"/>
        <v>2744.3105756358768</v>
      </c>
      <c r="H1251" s="257">
        <f t="shared" si="142"/>
        <v>45.738509593931283</v>
      </c>
      <c r="I1251" s="259">
        <f>'норма времени'!D1255</f>
        <v>40</v>
      </c>
      <c r="J1251" s="257">
        <f t="shared" si="141"/>
        <v>1829.5403837572512</v>
      </c>
    </row>
    <row r="1252" spans="1:10">
      <c r="A1252" s="711" t="s">
        <v>1031</v>
      </c>
      <c r="B1252" s="1315" t="s">
        <v>2509</v>
      </c>
      <c r="C1252" s="258">
        <v>180000</v>
      </c>
      <c r="D1252" s="258">
        <v>150000</v>
      </c>
      <c r="E1252" s="258">
        <v>80000</v>
      </c>
      <c r="F1252" s="433">
        <f t="shared" si="140"/>
        <v>410000</v>
      </c>
      <c r="G1252" s="433">
        <f t="shared" si="139"/>
        <v>2744.3105756358768</v>
      </c>
      <c r="H1252" s="257">
        <f t="shared" si="142"/>
        <v>45.738509593931283</v>
      </c>
      <c r="I1252" s="259">
        <f>'норма времени'!D1256</f>
        <v>15</v>
      </c>
      <c r="J1252" s="257">
        <f t="shared" si="141"/>
        <v>686.07764390896921</v>
      </c>
    </row>
    <row r="1253" spans="1:10">
      <c r="A1253" s="711" t="s">
        <v>1032</v>
      </c>
      <c r="B1253" s="1315" t="s">
        <v>2511</v>
      </c>
      <c r="C1253" s="258">
        <v>15000</v>
      </c>
      <c r="D1253" s="258">
        <v>10000</v>
      </c>
      <c r="E1253" s="258">
        <v>10000</v>
      </c>
      <c r="F1253" s="433">
        <f t="shared" si="140"/>
        <v>35000</v>
      </c>
      <c r="G1253" s="433">
        <f t="shared" si="139"/>
        <v>234.27041499330656</v>
      </c>
      <c r="H1253" s="257">
        <f t="shared" si="142"/>
        <v>3.9045069165551092</v>
      </c>
      <c r="I1253" s="259">
        <f>'норма времени'!D1257</f>
        <v>65</v>
      </c>
      <c r="J1253" s="257">
        <f t="shared" si="141"/>
        <v>253.79294957608209</v>
      </c>
    </row>
    <row r="1254" spans="1:10">
      <c r="A1254" s="711" t="s">
        <v>1033</v>
      </c>
      <c r="B1254" s="1315" t="s">
        <v>2513</v>
      </c>
      <c r="C1254" s="258">
        <v>15000</v>
      </c>
      <c r="D1254" s="258">
        <v>10000</v>
      </c>
      <c r="E1254" s="258">
        <v>10000</v>
      </c>
      <c r="F1254" s="433">
        <f t="shared" si="140"/>
        <v>35000</v>
      </c>
      <c r="G1254" s="433">
        <f t="shared" si="139"/>
        <v>234.27041499330656</v>
      </c>
      <c r="H1254" s="257">
        <f t="shared" si="142"/>
        <v>3.9045069165551092</v>
      </c>
      <c r="I1254" s="259">
        <f>'норма времени'!D1258</f>
        <v>65</v>
      </c>
      <c r="J1254" s="257">
        <f t="shared" si="141"/>
        <v>253.79294957608209</v>
      </c>
    </row>
    <row r="1255" spans="1:10" ht="15.75" customHeight="1">
      <c r="A1255" s="711" t="s">
        <v>5836</v>
      </c>
      <c r="B1255" s="1315" t="s">
        <v>2515</v>
      </c>
      <c r="C1255" s="258">
        <v>30000</v>
      </c>
      <c r="D1255" s="258">
        <v>20000</v>
      </c>
      <c r="E1255" s="258">
        <v>15000</v>
      </c>
      <c r="F1255" s="433">
        <f t="shared" si="140"/>
        <v>65000</v>
      </c>
      <c r="G1255" s="433">
        <f t="shared" si="139"/>
        <v>435.07362784471218</v>
      </c>
      <c r="H1255" s="257">
        <f t="shared" si="142"/>
        <v>7.2512271307452032</v>
      </c>
      <c r="I1255" s="259">
        <f>'норма времени'!D1259</f>
        <v>65</v>
      </c>
      <c r="J1255" s="257">
        <f t="shared" si="141"/>
        <v>471.32976349843818</v>
      </c>
    </row>
    <row r="1256" spans="1:10">
      <c r="A1256" s="711" t="s">
        <v>5837</v>
      </c>
      <c r="B1256" s="1315" t="s">
        <v>2517</v>
      </c>
      <c r="C1256" s="258">
        <v>15000</v>
      </c>
      <c r="D1256" s="258">
        <v>10000</v>
      </c>
      <c r="E1256" s="258">
        <v>10000</v>
      </c>
      <c r="F1256" s="433">
        <f t="shared" si="140"/>
        <v>35000</v>
      </c>
      <c r="G1256" s="433">
        <f t="shared" si="139"/>
        <v>234.27041499330656</v>
      </c>
      <c r="H1256" s="257">
        <f t="shared" si="142"/>
        <v>3.9045069165551092</v>
      </c>
      <c r="I1256" s="259">
        <f>'норма времени'!D1260</f>
        <v>65</v>
      </c>
      <c r="J1256" s="257">
        <f t="shared" si="141"/>
        <v>253.79294957608209</v>
      </c>
    </row>
    <row r="1257" spans="1:10">
      <c r="A1257" s="711" t="s">
        <v>5838</v>
      </c>
      <c r="B1257" s="1315" t="s">
        <v>2519</v>
      </c>
      <c r="C1257" s="258">
        <v>15000</v>
      </c>
      <c r="D1257" s="258">
        <v>10000</v>
      </c>
      <c r="E1257" s="258">
        <v>10000</v>
      </c>
      <c r="F1257" s="433">
        <f t="shared" si="140"/>
        <v>35000</v>
      </c>
      <c r="G1257" s="433">
        <f t="shared" si="139"/>
        <v>234.27041499330656</v>
      </c>
      <c r="H1257" s="257">
        <f t="shared" si="142"/>
        <v>3.9045069165551092</v>
      </c>
      <c r="I1257" s="259">
        <f>'норма времени'!D1261</f>
        <v>65</v>
      </c>
      <c r="J1257" s="257">
        <f t="shared" si="141"/>
        <v>253.79294957608209</v>
      </c>
    </row>
    <row r="1258" spans="1:10">
      <c r="A1258" s="711" t="s">
        <v>5839</v>
      </c>
      <c r="B1258" s="1315" t="s">
        <v>2521</v>
      </c>
      <c r="C1258" s="258">
        <v>15000</v>
      </c>
      <c r="D1258" s="258">
        <v>10000</v>
      </c>
      <c r="E1258" s="258">
        <v>10000</v>
      </c>
      <c r="F1258" s="433">
        <f t="shared" si="140"/>
        <v>35000</v>
      </c>
      <c r="G1258" s="433">
        <f t="shared" si="139"/>
        <v>234.27041499330656</v>
      </c>
      <c r="H1258" s="257">
        <f t="shared" si="142"/>
        <v>3.9045069165551092</v>
      </c>
      <c r="I1258" s="259">
        <f>'норма времени'!D1262</f>
        <v>65</v>
      </c>
      <c r="J1258" s="257">
        <f t="shared" si="141"/>
        <v>253.79294957608209</v>
      </c>
    </row>
    <row r="1259" spans="1:10">
      <c r="A1259" s="711" t="s">
        <v>5840</v>
      </c>
      <c r="B1259" s="1315" t="s">
        <v>2523</v>
      </c>
      <c r="C1259" s="258">
        <v>15000</v>
      </c>
      <c r="D1259" s="258">
        <v>10000</v>
      </c>
      <c r="E1259" s="258">
        <v>10000</v>
      </c>
      <c r="F1259" s="433">
        <f t="shared" si="140"/>
        <v>35000</v>
      </c>
      <c r="G1259" s="433">
        <f t="shared" si="139"/>
        <v>234.27041499330656</v>
      </c>
      <c r="H1259" s="257">
        <f t="shared" si="142"/>
        <v>3.9045069165551092</v>
      </c>
      <c r="I1259" s="259">
        <f>'норма времени'!D1263</f>
        <v>65</v>
      </c>
      <c r="J1259" s="257">
        <f t="shared" si="141"/>
        <v>253.79294957608209</v>
      </c>
    </row>
    <row r="1260" spans="1:10">
      <c r="A1260" s="711" t="s">
        <v>5841</v>
      </c>
      <c r="B1260" s="1315" t="s">
        <v>2525</v>
      </c>
      <c r="C1260" s="258">
        <v>15000</v>
      </c>
      <c r="D1260" s="258">
        <v>10000</v>
      </c>
      <c r="E1260" s="258">
        <v>10000</v>
      </c>
      <c r="F1260" s="433">
        <f t="shared" si="140"/>
        <v>35000</v>
      </c>
      <c r="G1260" s="433">
        <f t="shared" si="139"/>
        <v>234.27041499330656</v>
      </c>
      <c r="H1260" s="257">
        <f t="shared" si="142"/>
        <v>3.9045069165551092</v>
      </c>
      <c r="I1260" s="259">
        <f>'норма времени'!D1264</f>
        <v>65</v>
      </c>
      <c r="J1260" s="257">
        <f t="shared" si="141"/>
        <v>253.79294957608209</v>
      </c>
    </row>
    <row r="1261" spans="1:10">
      <c r="A1261" s="711" t="s">
        <v>5842</v>
      </c>
      <c r="B1261" s="1315" t="s">
        <v>2527</v>
      </c>
      <c r="C1261" s="258">
        <v>15000</v>
      </c>
      <c r="D1261" s="258">
        <v>10000</v>
      </c>
      <c r="E1261" s="258">
        <v>10000</v>
      </c>
      <c r="F1261" s="433">
        <f t="shared" si="140"/>
        <v>35000</v>
      </c>
      <c r="G1261" s="433">
        <f t="shared" si="139"/>
        <v>234.27041499330656</v>
      </c>
      <c r="H1261" s="257">
        <f t="shared" si="142"/>
        <v>3.9045069165551092</v>
      </c>
      <c r="I1261" s="259">
        <f>'норма времени'!D1265</f>
        <v>65</v>
      </c>
      <c r="J1261" s="257">
        <f t="shared" si="141"/>
        <v>253.79294957608209</v>
      </c>
    </row>
    <row r="1262" spans="1:10">
      <c r="A1262" s="711" t="s">
        <v>5843</v>
      </c>
      <c r="B1262" s="1315" t="s">
        <v>2529</v>
      </c>
      <c r="C1262" s="258">
        <v>15000</v>
      </c>
      <c r="D1262" s="258">
        <v>10000</v>
      </c>
      <c r="E1262" s="258">
        <v>10000</v>
      </c>
      <c r="F1262" s="433">
        <f t="shared" si="140"/>
        <v>35000</v>
      </c>
      <c r="G1262" s="433">
        <f t="shared" si="139"/>
        <v>234.27041499330656</v>
      </c>
      <c r="H1262" s="257">
        <f t="shared" si="142"/>
        <v>3.9045069165551092</v>
      </c>
      <c r="I1262" s="259">
        <f>'норма времени'!D1266</f>
        <v>65</v>
      </c>
      <c r="J1262" s="257">
        <f t="shared" si="141"/>
        <v>253.79294957608209</v>
      </c>
    </row>
    <row r="1263" spans="1:10">
      <c r="A1263" s="711" t="s">
        <v>5844</v>
      </c>
      <c r="B1263" s="1315" t="s">
        <v>2531</v>
      </c>
      <c r="C1263" s="258">
        <v>15000</v>
      </c>
      <c r="D1263" s="258">
        <v>10000</v>
      </c>
      <c r="E1263" s="258">
        <v>10000</v>
      </c>
      <c r="F1263" s="433">
        <f t="shared" si="140"/>
        <v>35000</v>
      </c>
      <c r="G1263" s="433">
        <f t="shared" si="139"/>
        <v>234.27041499330656</v>
      </c>
      <c r="H1263" s="257">
        <f t="shared" si="142"/>
        <v>3.9045069165551092</v>
      </c>
      <c r="I1263" s="259">
        <f>'норма времени'!D1267</f>
        <v>65</v>
      </c>
      <c r="J1263" s="257">
        <f t="shared" si="141"/>
        <v>253.79294957608209</v>
      </c>
    </row>
    <row r="1264" spans="1:10">
      <c r="A1264" s="711" t="s">
        <v>5845</v>
      </c>
      <c r="B1264" s="1315" t="s">
        <v>2533</v>
      </c>
      <c r="C1264" s="258">
        <v>50000</v>
      </c>
      <c r="D1264" s="258">
        <v>40000</v>
      </c>
      <c r="E1264" s="258">
        <v>30000</v>
      </c>
      <c r="F1264" s="433">
        <f t="shared" si="140"/>
        <v>120000</v>
      </c>
      <c r="G1264" s="433">
        <f t="shared" si="139"/>
        <v>803.21285140562247</v>
      </c>
      <c r="H1264" s="257">
        <f t="shared" si="142"/>
        <v>13.386880856760374</v>
      </c>
      <c r="I1264" s="259">
        <f>'норма времени'!D1268</f>
        <v>65</v>
      </c>
      <c r="J1264" s="257">
        <f t="shared" si="141"/>
        <v>870.14725568942436</v>
      </c>
    </row>
    <row r="1265" spans="1:10" ht="30">
      <c r="A1265" s="711" t="s">
        <v>5846</v>
      </c>
      <c r="B1265" s="1315" t="s">
        <v>2535</v>
      </c>
      <c r="C1265" s="258">
        <v>180000</v>
      </c>
      <c r="D1265" s="258">
        <v>150000</v>
      </c>
      <c r="E1265" s="258">
        <v>80000</v>
      </c>
      <c r="F1265" s="433">
        <f t="shared" si="140"/>
        <v>410000</v>
      </c>
      <c r="G1265" s="433">
        <f t="shared" si="139"/>
        <v>2744.3105756358768</v>
      </c>
      <c r="H1265" s="257">
        <f t="shared" si="142"/>
        <v>45.738509593931283</v>
      </c>
      <c r="I1265" s="259">
        <f>'норма времени'!D1269</f>
        <v>23</v>
      </c>
      <c r="J1265" s="257">
        <f t="shared" si="141"/>
        <v>1051.9857206604195</v>
      </c>
    </row>
    <row r="1266" spans="1:10">
      <c r="A1266" s="711" t="s">
        <v>5847</v>
      </c>
      <c r="B1266" s="1315" t="s">
        <v>2537</v>
      </c>
      <c r="C1266" s="258">
        <v>180000</v>
      </c>
      <c r="D1266" s="258">
        <v>150000</v>
      </c>
      <c r="E1266" s="258">
        <v>80000</v>
      </c>
      <c r="F1266" s="433">
        <f t="shared" si="140"/>
        <v>410000</v>
      </c>
      <c r="G1266" s="433">
        <f t="shared" ref="G1266:G1328" si="143">F1266/149.4</f>
        <v>2744.3105756358768</v>
      </c>
      <c r="H1266" s="257">
        <f t="shared" si="142"/>
        <v>45.738509593931283</v>
      </c>
      <c r="I1266" s="259">
        <f>'норма времени'!D1270</f>
        <v>18</v>
      </c>
      <c r="J1266" s="257">
        <f t="shared" si="141"/>
        <v>823.29317269076307</v>
      </c>
    </row>
    <row r="1267" spans="1:10" ht="30">
      <c r="A1267" s="711" t="s">
        <v>5848</v>
      </c>
      <c r="B1267" s="1315" t="s">
        <v>2539</v>
      </c>
      <c r="C1267" s="258">
        <v>180000</v>
      </c>
      <c r="D1267" s="258">
        <v>150000</v>
      </c>
      <c r="E1267" s="258">
        <v>80000</v>
      </c>
      <c r="F1267" s="433">
        <f t="shared" si="140"/>
        <v>410000</v>
      </c>
      <c r="G1267" s="433">
        <f t="shared" si="143"/>
        <v>2744.3105756358768</v>
      </c>
      <c r="H1267" s="257">
        <f t="shared" si="142"/>
        <v>45.738509593931283</v>
      </c>
      <c r="I1267" s="259">
        <f>'норма времени'!D1271</f>
        <v>28</v>
      </c>
      <c r="J1267" s="257">
        <f t="shared" si="141"/>
        <v>1280.678268630076</v>
      </c>
    </row>
    <row r="1268" spans="1:10" ht="18.75" customHeight="1">
      <c r="A1268" s="711" t="s">
        <v>5849</v>
      </c>
      <c r="B1268" s="1315" t="s">
        <v>2541</v>
      </c>
      <c r="C1268" s="258">
        <v>180000</v>
      </c>
      <c r="D1268" s="258">
        <v>150000</v>
      </c>
      <c r="E1268" s="258">
        <v>80000</v>
      </c>
      <c r="F1268" s="433">
        <f t="shared" si="140"/>
        <v>410000</v>
      </c>
      <c r="G1268" s="433">
        <f t="shared" si="143"/>
        <v>2744.3105756358768</v>
      </c>
      <c r="H1268" s="257">
        <f t="shared" si="142"/>
        <v>45.738509593931283</v>
      </c>
      <c r="I1268" s="259">
        <f>'норма времени'!D1272</f>
        <v>28</v>
      </c>
      <c r="J1268" s="257">
        <f t="shared" si="141"/>
        <v>1280.678268630076</v>
      </c>
    </row>
    <row r="1269" spans="1:10">
      <c r="A1269" s="711" t="s">
        <v>5850</v>
      </c>
      <c r="B1269" s="1315" t="s">
        <v>2543</v>
      </c>
      <c r="C1269" s="258">
        <v>180000</v>
      </c>
      <c r="D1269" s="258">
        <v>150000</v>
      </c>
      <c r="E1269" s="258">
        <v>80000</v>
      </c>
      <c r="F1269" s="433">
        <f t="shared" si="140"/>
        <v>410000</v>
      </c>
      <c r="G1269" s="433">
        <f t="shared" si="143"/>
        <v>2744.3105756358768</v>
      </c>
      <c r="H1269" s="257">
        <f t="shared" si="142"/>
        <v>45.738509593931283</v>
      </c>
      <c r="I1269" s="259">
        <f>'норма времени'!D1273</f>
        <v>28</v>
      </c>
      <c r="J1269" s="257">
        <f t="shared" si="141"/>
        <v>1280.678268630076</v>
      </c>
    </row>
    <row r="1270" spans="1:10" ht="30">
      <c r="A1270" s="711" t="s">
        <v>5851</v>
      </c>
      <c r="B1270" s="1315" t="s">
        <v>2545</v>
      </c>
      <c r="C1270" s="258">
        <v>180000</v>
      </c>
      <c r="D1270" s="258">
        <v>150000</v>
      </c>
      <c r="E1270" s="258">
        <v>80000</v>
      </c>
      <c r="F1270" s="433">
        <f t="shared" si="140"/>
        <v>410000</v>
      </c>
      <c r="G1270" s="433">
        <f t="shared" si="143"/>
        <v>2744.3105756358768</v>
      </c>
      <c r="H1270" s="257">
        <f t="shared" si="142"/>
        <v>45.738509593931283</v>
      </c>
      <c r="I1270" s="259">
        <f>'норма времени'!D1274</f>
        <v>28</v>
      </c>
      <c r="J1270" s="257">
        <f t="shared" si="141"/>
        <v>1280.678268630076</v>
      </c>
    </row>
    <row r="1271" spans="1:10">
      <c r="A1271" s="711" t="s">
        <v>5852</v>
      </c>
      <c r="B1271" s="1315" t="s">
        <v>2547</v>
      </c>
      <c r="C1271" s="258">
        <v>50000</v>
      </c>
      <c r="D1271" s="258">
        <v>30000</v>
      </c>
      <c r="E1271" s="258">
        <v>20000</v>
      </c>
      <c r="F1271" s="433">
        <f t="shared" si="140"/>
        <v>100000</v>
      </c>
      <c r="G1271" s="433">
        <f t="shared" si="143"/>
        <v>669.34404283801871</v>
      </c>
      <c r="H1271" s="257">
        <f t="shared" si="142"/>
        <v>11.155734047300312</v>
      </c>
      <c r="I1271" s="259">
        <f>'норма времени'!D1275</f>
        <v>130</v>
      </c>
      <c r="J1271" s="257">
        <f t="shared" si="141"/>
        <v>1450.2454261490404</v>
      </c>
    </row>
    <row r="1272" spans="1:10">
      <c r="A1272" s="711" t="s">
        <v>5853</v>
      </c>
      <c r="B1272" s="1315" t="s">
        <v>2549</v>
      </c>
      <c r="C1272" s="258">
        <v>50000</v>
      </c>
      <c r="D1272" s="258">
        <v>30000</v>
      </c>
      <c r="E1272" s="258">
        <v>20000</v>
      </c>
      <c r="F1272" s="433">
        <f t="shared" si="140"/>
        <v>100000</v>
      </c>
      <c r="G1272" s="433">
        <f t="shared" si="143"/>
        <v>669.34404283801871</v>
      </c>
      <c r="H1272" s="257">
        <f t="shared" si="142"/>
        <v>11.155734047300312</v>
      </c>
      <c r="I1272" s="259">
        <f>'норма времени'!D1276</f>
        <v>100</v>
      </c>
      <c r="J1272" s="257">
        <f t="shared" si="141"/>
        <v>1115.5734047300311</v>
      </c>
    </row>
    <row r="1273" spans="1:10" ht="30">
      <c r="A1273" s="711" t="s">
        <v>5854</v>
      </c>
      <c r="B1273" s="1315" t="s">
        <v>2551</v>
      </c>
      <c r="C1273" s="258">
        <v>50000</v>
      </c>
      <c r="D1273" s="258">
        <v>30000</v>
      </c>
      <c r="E1273" s="258">
        <v>20000</v>
      </c>
      <c r="F1273" s="433">
        <f t="shared" si="140"/>
        <v>100000</v>
      </c>
      <c r="G1273" s="433">
        <f t="shared" si="143"/>
        <v>669.34404283801871</v>
      </c>
      <c r="H1273" s="257">
        <f t="shared" si="142"/>
        <v>11.155734047300312</v>
      </c>
      <c r="I1273" s="259">
        <f>'норма времени'!D1277</f>
        <v>100</v>
      </c>
      <c r="J1273" s="257">
        <f t="shared" si="141"/>
        <v>1115.5734047300311</v>
      </c>
    </row>
    <row r="1274" spans="1:10" ht="18.75" customHeight="1">
      <c r="A1274" s="711" t="s">
        <v>5855</v>
      </c>
      <c r="B1274" s="1315" t="s">
        <v>2553</v>
      </c>
      <c r="C1274" s="258">
        <v>180000</v>
      </c>
      <c r="D1274" s="258">
        <v>150000</v>
      </c>
      <c r="E1274" s="258">
        <v>80000</v>
      </c>
      <c r="F1274" s="433">
        <f t="shared" si="140"/>
        <v>410000</v>
      </c>
      <c r="G1274" s="433">
        <f t="shared" si="143"/>
        <v>2744.3105756358768</v>
      </c>
      <c r="H1274" s="257">
        <f t="shared" si="142"/>
        <v>45.738509593931283</v>
      </c>
      <c r="I1274" s="259">
        <f>'норма времени'!D1278</f>
        <v>105</v>
      </c>
      <c r="J1274" s="257">
        <f t="shared" si="141"/>
        <v>4802.543507362785</v>
      </c>
    </row>
    <row r="1275" spans="1:10" ht="30">
      <c r="A1275" s="711" t="s">
        <v>5856</v>
      </c>
      <c r="B1275" s="1315" t="s">
        <v>2555</v>
      </c>
      <c r="C1275" s="258">
        <v>180000</v>
      </c>
      <c r="D1275" s="258">
        <v>150000</v>
      </c>
      <c r="E1275" s="258">
        <v>80000</v>
      </c>
      <c r="F1275" s="433">
        <f t="shared" si="140"/>
        <v>410000</v>
      </c>
      <c r="G1275" s="433">
        <f t="shared" si="143"/>
        <v>2744.3105756358768</v>
      </c>
      <c r="H1275" s="257">
        <f t="shared" si="142"/>
        <v>45.738509593931283</v>
      </c>
      <c r="I1275" s="259">
        <f>'норма времени'!D1279</f>
        <v>105</v>
      </c>
      <c r="J1275" s="257">
        <f t="shared" si="141"/>
        <v>4802.543507362785</v>
      </c>
    </row>
    <row r="1276" spans="1:10" ht="30">
      <c r="A1276" s="711" t="s">
        <v>5857</v>
      </c>
      <c r="B1276" s="1315" t="s">
        <v>2557</v>
      </c>
      <c r="C1276" s="258">
        <v>50000</v>
      </c>
      <c r="D1276" s="258">
        <v>30000</v>
      </c>
      <c r="E1276" s="258">
        <v>20000</v>
      </c>
      <c r="F1276" s="433">
        <f t="shared" si="140"/>
        <v>100000</v>
      </c>
      <c r="G1276" s="433">
        <f t="shared" si="143"/>
        <v>669.34404283801871</v>
      </c>
      <c r="H1276" s="257">
        <f t="shared" si="142"/>
        <v>11.155734047300312</v>
      </c>
      <c r="I1276" s="259">
        <f>'норма времени'!D1280</f>
        <v>130</v>
      </c>
      <c r="J1276" s="257">
        <f t="shared" si="141"/>
        <v>1450.2454261490404</v>
      </c>
    </row>
    <row r="1277" spans="1:10">
      <c r="A1277" s="711" t="s">
        <v>5858</v>
      </c>
      <c r="B1277" s="1315" t="s">
        <v>2559</v>
      </c>
      <c r="C1277" s="258">
        <v>180000</v>
      </c>
      <c r="D1277" s="258">
        <v>150000</v>
      </c>
      <c r="E1277" s="258">
        <v>80000</v>
      </c>
      <c r="F1277" s="433">
        <f t="shared" si="140"/>
        <v>410000</v>
      </c>
      <c r="G1277" s="433">
        <f t="shared" si="143"/>
        <v>2744.3105756358768</v>
      </c>
      <c r="H1277" s="257">
        <f t="shared" si="142"/>
        <v>45.738509593931283</v>
      </c>
      <c r="I1277" s="259">
        <f>'норма времени'!D1281</f>
        <v>28</v>
      </c>
      <c r="J1277" s="257">
        <f t="shared" si="141"/>
        <v>1280.678268630076</v>
      </c>
    </row>
    <row r="1278" spans="1:10">
      <c r="A1278" s="711" t="s">
        <v>5859</v>
      </c>
      <c r="B1278" s="1315" t="s">
        <v>2561</v>
      </c>
      <c r="C1278" s="258">
        <v>50000</v>
      </c>
      <c r="D1278" s="258">
        <v>30000</v>
      </c>
      <c r="E1278" s="258">
        <v>20000</v>
      </c>
      <c r="F1278" s="433">
        <f t="shared" si="140"/>
        <v>100000</v>
      </c>
      <c r="G1278" s="433">
        <f t="shared" si="143"/>
        <v>669.34404283801871</v>
      </c>
      <c r="H1278" s="257">
        <f t="shared" si="142"/>
        <v>11.155734047300312</v>
      </c>
      <c r="I1278" s="259">
        <f>'норма времени'!D1282</f>
        <v>130</v>
      </c>
      <c r="J1278" s="257">
        <f t="shared" si="141"/>
        <v>1450.2454261490404</v>
      </c>
    </row>
    <row r="1279" spans="1:10">
      <c r="A1279" s="711" t="s">
        <v>5860</v>
      </c>
      <c r="B1279" s="1315" t="s">
        <v>2563</v>
      </c>
      <c r="C1279" s="258">
        <v>50000</v>
      </c>
      <c r="D1279" s="258">
        <v>30000</v>
      </c>
      <c r="E1279" s="258">
        <v>20000</v>
      </c>
      <c r="F1279" s="433">
        <f t="shared" si="140"/>
        <v>100000</v>
      </c>
      <c r="G1279" s="433">
        <f t="shared" si="143"/>
        <v>669.34404283801871</v>
      </c>
      <c r="H1279" s="257">
        <f t="shared" si="142"/>
        <v>11.155734047300312</v>
      </c>
      <c r="I1279" s="259">
        <f>'норма времени'!D1283</f>
        <v>100</v>
      </c>
      <c r="J1279" s="257">
        <f t="shared" si="141"/>
        <v>1115.5734047300311</v>
      </c>
    </row>
    <row r="1280" spans="1:10">
      <c r="A1280" s="711" t="s">
        <v>5861</v>
      </c>
      <c r="B1280" s="1315" t="s">
        <v>2565</v>
      </c>
      <c r="C1280" s="258">
        <v>180000</v>
      </c>
      <c r="D1280" s="258">
        <v>150000</v>
      </c>
      <c r="E1280" s="258">
        <v>80000</v>
      </c>
      <c r="F1280" s="433">
        <f t="shared" si="140"/>
        <v>410000</v>
      </c>
      <c r="G1280" s="433">
        <f t="shared" si="143"/>
        <v>2744.3105756358768</v>
      </c>
      <c r="H1280" s="257">
        <f t="shared" si="142"/>
        <v>45.738509593931283</v>
      </c>
      <c r="I1280" s="259">
        <f>'норма времени'!D1284</f>
        <v>40</v>
      </c>
      <c r="J1280" s="257">
        <f t="shared" si="141"/>
        <v>1829.5403837572512</v>
      </c>
    </row>
    <row r="1281" spans="1:10">
      <c r="A1281" s="711" t="s">
        <v>5862</v>
      </c>
      <c r="B1281" s="1315" t="s">
        <v>2566</v>
      </c>
      <c r="C1281" s="258">
        <v>180000</v>
      </c>
      <c r="D1281" s="258">
        <v>150000</v>
      </c>
      <c r="E1281" s="258">
        <v>80000</v>
      </c>
      <c r="F1281" s="433">
        <f t="shared" si="140"/>
        <v>410000</v>
      </c>
      <c r="G1281" s="433">
        <f t="shared" si="143"/>
        <v>2744.3105756358768</v>
      </c>
      <c r="H1281" s="257">
        <f t="shared" si="142"/>
        <v>45.738509593931283</v>
      </c>
      <c r="I1281" s="259">
        <f>'норма времени'!D1285</f>
        <v>60</v>
      </c>
      <c r="J1281" s="257">
        <f t="shared" si="141"/>
        <v>2744.3105756358768</v>
      </c>
    </row>
    <row r="1282" spans="1:10">
      <c r="A1282" s="711" t="s">
        <v>5863</v>
      </c>
      <c r="B1282" s="1315" t="s">
        <v>2567</v>
      </c>
      <c r="C1282" s="258">
        <v>180000</v>
      </c>
      <c r="D1282" s="258">
        <v>150000</v>
      </c>
      <c r="E1282" s="258">
        <v>80000</v>
      </c>
      <c r="F1282" s="433">
        <f t="shared" si="140"/>
        <v>410000</v>
      </c>
      <c r="G1282" s="433">
        <f t="shared" si="143"/>
        <v>2744.3105756358768</v>
      </c>
      <c r="H1282" s="257">
        <f t="shared" si="142"/>
        <v>45.738509593931283</v>
      </c>
      <c r="I1282" s="259">
        <f>'норма времени'!D1286</f>
        <v>40</v>
      </c>
      <c r="J1282" s="257">
        <f t="shared" si="141"/>
        <v>1829.5403837572512</v>
      </c>
    </row>
    <row r="1283" spans="1:10">
      <c r="A1283" s="711" t="s">
        <v>5864</v>
      </c>
      <c r="B1283" s="1315" t="s">
        <v>2568</v>
      </c>
      <c r="C1283" s="258">
        <v>130000</v>
      </c>
      <c r="D1283" s="258">
        <v>100000</v>
      </c>
      <c r="E1283" s="258">
        <v>80000</v>
      </c>
      <c r="F1283" s="433">
        <f t="shared" si="140"/>
        <v>310000</v>
      </c>
      <c r="G1283" s="433">
        <f t="shared" si="143"/>
        <v>2074.9665327978582</v>
      </c>
      <c r="H1283" s="257">
        <f t="shared" si="142"/>
        <v>34.58277554663097</v>
      </c>
      <c r="I1283" s="259">
        <f>'норма времени'!D1287</f>
        <v>115</v>
      </c>
      <c r="J1283" s="257">
        <f t="shared" si="141"/>
        <v>3977.0191878625615</v>
      </c>
    </row>
    <row r="1284" spans="1:10" ht="17.25" customHeight="1">
      <c r="A1284" s="711" t="s">
        <v>5865</v>
      </c>
      <c r="B1284" s="1315" t="s">
        <v>2569</v>
      </c>
      <c r="C1284" s="258">
        <v>200000</v>
      </c>
      <c r="D1284" s="258">
        <v>180000</v>
      </c>
      <c r="E1284" s="258">
        <v>100000</v>
      </c>
      <c r="F1284" s="433">
        <f t="shared" si="140"/>
        <v>480000</v>
      </c>
      <c r="G1284" s="433">
        <f t="shared" si="143"/>
        <v>3212.8514056224899</v>
      </c>
      <c r="H1284" s="257">
        <f t="shared" si="142"/>
        <v>53.547523427041497</v>
      </c>
      <c r="I1284" s="259">
        <f>'норма времени'!D1288</f>
        <v>35</v>
      </c>
      <c r="J1284" s="257">
        <f t="shared" si="141"/>
        <v>1874.1633199464525</v>
      </c>
    </row>
    <row r="1285" spans="1:10" ht="30">
      <c r="A1285" s="711" t="s">
        <v>5866</v>
      </c>
      <c r="B1285" s="1315" t="s">
        <v>2570</v>
      </c>
      <c r="C1285" s="258">
        <v>200000</v>
      </c>
      <c r="D1285" s="258">
        <v>180000</v>
      </c>
      <c r="E1285" s="258">
        <v>100000</v>
      </c>
      <c r="F1285" s="433">
        <f t="shared" si="140"/>
        <v>480000</v>
      </c>
      <c r="G1285" s="433">
        <f t="shared" si="143"/>
        <v>3212.8514056224899</v>
      </c>
      <c r="H1285" s="257">
        <f t="shared" si="142"/>
        <v>53.547523427041497</v>
      </c>
      <c r="I1285" s="259">
        <f>'норма времени'!D1289</f>
        <v>25</v>
      </c>
      <c r="J1285" s="257">
        <f t="shared" si="141"/>
        <v>1338.6880856760374</v>
      </c>
    </row>
    <row r="1286" spans="1:10" ht="30">
      <c r="A1286" s="711" t="s">
        <v>5867</v>
      </c>
      <c r="B1286" s="1315" t="s">
        <v>2571</v>
      </c>
      <c r="C1286" s="258">
        <v>200000</v>
      </c>
      <c r="D1286" s="258">
        <v>180000</v>
      </c>
      <c r="E1286" s="258">
        <v>100000</v>
      </c>
      <c r="F1286" s="433">
        <f t="shared" si="140"/>
        <v>480000</v>
      </c>
      <c r="G1286" s="433">
        <f t="shared" si="143"/>
        <v>3212.8514056224899</v>
      </c>
      <c r="H1286" s="257">
        <f t="shared" si="142"/>
        <v>53.547523427041497</v>
      </c>
      <c r="I1286" s="259">
        <f>'норма времени'!D1290</f>
        <v>25</v>
      </c>
      <c r="J1286" s="257">
        <f t="shared" si="141"/>
        <v>1338.6880856760374</v>
      </c>
    </row>
    <row r="1287" spans="1:10" ht="30">
      <c r="A1287" s="711" t="s">
        <v>5868</v>
      </c>
      <c r="B1287" s="1315" t="s">
        <v>2572</v>
      </c>
      <c r="C1287" s="258">
        <v>200000</v>
      </c>
      <c r="D1287" s="258">
        <v>180000</v>
      </c>
      <c r="E1287" s="258">
        <v>100000</v>
      </c>
      <c r="F1287" s="433">
        <f t="shared" si="140"/>
        <v>480000</v>
      </c>
      <c r="G1287" s="433">
        <f t="shared" si="143"/>
        <v>3212.8514056224899</v>
      </c>
      <c r="H1287" s="257">
        <f t="shared" si="142"/>
        <v>53.547523427041497</v>
      </c>
      <c r="I1287" s="259">
        <f>'норма времени'!D1291</f>
        <v>25</v>
      </c>
      <c r="J1287" s="257">
        <f t="shared" si="141"/>
        <v>1338.6880856760374</v>
      </c>
    </row>
    <row r="1288" spans="1:10">
      <c r="A1288" s="711" t="s">
        <v>5869</v>
      </c>
      <c r="B1288" s="1315" t="s">
        <v>2573</v>
      </c>
      <c r="C1288" s="258">
        <v>200000</v>
      </c>
      <c r="D1288" s="258">
        <v>180000</v>
      </c>
      <c r="E1288" s="258">
        <v>100000</v>
      </c>
      <c r="F1288" s="433">
        <f t="shared" si="140"/>
        <v>480000</v>
      </c>
      <c r="G1288" s="433">
        <f t="shared" si="143"/>
        <v>3212.8514056224899</v>
      </c>
      <c r="H1288" s="257">
        <f t="shared" si="142"/>
        <v>53.547523427041497</v>
      </c>
      <c r="I1288" s="259">
        <f>'норма времени'!D1292</f>
        <v>40</v>
      </c>
      <c r="J1288" s="257">
        <f t="shared" si="141"/>
        <v>2141.9009370816598</v>
      </c>
    </row>
    <row r="1289" spans="1:10" ht="30">
      <c r="A1289" s="711" t="s">
        <v>5870</v>
      </c>
      <c r="B1289" s="1315" t="s">
        <v>4806</v>
      </c>
      <c r="C1289" s="258">
        <v>200000</v>
      </c>
      <c r="D1289" s="258">
        <v>180000</v>
      </c>
      <c r="E1289" s="258">
        <v>100000</v>
      </c>
      <c r="F1289" s="433">
        <f t="shared" si="140"/>
        <v>480000</v>
      </c>
      <c r="G1289" s="433">
        <f t="shared" si="143"/>
        <v>3212.8514056224899</v>
      </c>
      <c r="H1289" s="257">
        <f t="shared" si="142"/>
        <v>53.547523427041497</v>
      </c>
      <c r="I1289" s="259">
        <f>'норма времени'!D1293</f>
        <v>25</v>
      </c>
      <c r="J1289" s="257">
        <f t="shared" si="141"/>
        <v>1338.6880856760374</v>
      </c>
    </row>
    <row r="1290" spans="1:10" ht="28.5" customHeight="1">
      <c r="A1290" s="160" t="s">
        <v>20</v>
      </c>
      <c r="B1290" s="46" t="s">
        <v>4816</v>
      </c>
      <c r="C1290" s="869"/>
      <c r="D1290" s="869"/>
      <c r="E1290" s="869"/>
      <c r="F1290" s="1247"/>
      <c r="G1290" s="433">
        <f t="shared" si="143"/>
        <v>0</v>
      </c>
      <c r="H1290" s="1248"/>
      <c r="I1290" s="512"/>
      <c r="J1290" s="1248"/>
    </row>
    <row r="1291" spans="1:10">
      <c r="A1291" s="750" t="s">
        <v>2490</v>
      </c>
      <c r="B1291" s="745" t="str">
        <f>'норма времени'!B1295</f>
        <v xml:space="preserve">Исследования на грипп А/В  методом ПЦР </v>
      </c>
      <c r="C1291" s="877">
        <v>10000</v>
      </c>
      <c r="D1291" s="877">
        <v>10000</v>
      </c>
      <c r="E1291" s="877">
        <v>10000</v>
      </c>
      <c r="F1291" s="1459">
        <f t="shared" ref="F1291:F1294" si="144">C1291+D1291+E1291</f>
        <v>30000</v>
      </c>
      <c r="G1291" s="433">
        <f t="shared" si="143"/>
        <v>200.80321285140562</v>
      </c>
      <c r="H1291" s="806">
        <f t="shared" ref="H1291:H1329" si="145">G1291/60</f>
        <v>3.3467202141900936</v>
      </c>
      <c r="I1291" s="262">
        <f>'норма времени'!D1295</f>
        <v>482.5</v>
      </c>
      <c r="J1291" s="806">
        <f t="shared" ref="J1291:J1329" si="146">H1291*I1291</f>
        <v>1614.7925033467202</v>
      </c>
    </row>
    <row r="1292" spans="1:10" ht="30">
      <c r="A1292" s="750" t="s">
        <v>2492</v>
      </c>
      <c r="B1292" s="745" t="str">
        <f>'норма времени'!B1296</f>
        <v xml:space="preserve">Исследования на грипп. Обнаружения противогриппозных антител </v>
      </c>
      <c r="C1292" s="877">
        <v>65000</v>
      </c>
      <c r="D1292" s="877">
        <v>65000</v>
      </c>
      <c r="E1292" s="877">
        <v>65000</v>
      </c>
      <c r="F1292" s="1459">
        <f t="shared" si="144"/>
        <v>195000</v>
      </c>
      <c r="G1292" s="433">
        <f t="shared" si="143"/>
        <v>1305.2208835341364</v>
      </c>
      <c r="H1292" s="806">
        <f t="shared" si="145"/>
        <v>21.753681392235606</v>
      </c>
      <c r="I1292" s="262">
        <f>'норма времени'!D1296</f>
        <v>110</v>
      </c>
      <c r="J1292" s="806">
        <f t="shared" si="146"/>
        <v>2392.9049531459168</v>
      </c>
    </row>
    <row r="1293" spans="1:10" ht="30">
      <c r="A1293" s="750" t="s">
        <v>2574</v>
      </c>
      <c r="B1293" s="745" t="str">
        <f>'норма времени'!B1297</f>
        <v>Грипп и другие ОРВИ. Изоляция вируса гриппа в мазках из зева и носа, секционном материале</v>
      </c>
      <c r="C1293" s="877">
        <v>45000</v>
      </c>
      <c r="D1293" s="877">
        <v>35000</v>
      </c>
      <c r="E1293" s="877">
        <v>35000</v>
      </c>
      <c r="F1293" s="1459">
        <f t="shared" si="144"/>
        <v>115000</v>
      </c>
      <c r="G1293" s="433">
        <f t="shared" si="143"/>
        <v>769.74564926372148</v>
      </c>
      <c r="H1293" s="806">
        <f t="shared" si="145"/>
        <v>12.829094154395358</v>
      </c>
      <c r="I1293" s="262">
        <f>'норма времени'!D1297</f>
        <v>433</v>
      </c>
      <c r="J1293" s="806">
        <f t="shared" si="146"/>
        <v>5554.9977688531899</v>
      </c>
    </row>
    <row r="1294" spans="1:10" ht="30">
      <c r="A1294" s="750" t="s">
        <v>2494</v>
      </c>
      <c r="B1294" s="745" t="str">
        <f>'норма времени'!B1298</f>
        <v>ОРВИ- Скрин. Обнаружение РНК вируса в мазках из зева и носа, секционном материале</v>
      </c>
      <c r="C1294" s="877">
        <v>50000</v>
      </c>
      <c r="D1294" s="877">
        <v>40000</v>
      </c>
      <c r="E1294" s="877">
        <v>35000</v>
      </c>
      <c r="F1294" s="1459">
        <f t="shared" si="144"/>
        <v>125000</v>
      </c>
      <c r="G1294" s="433">
        <f t="shared" si="143"/>
        <v>836.68005354752336</v>
      </c>
      <c r="H1294" s="806">
        <f t="shared" si="145"/>
        <v>13.944667559125389</v>
      </c>
      <c r="I1294" s="262">
        <f>'норма времени'!D1298</f>
        <v>482.5</v>
      </c>
      <c r="J1294" s="806">
        <f t="shared" si="146"/>
        <v>6728.3020972779996</v>
      </c>
    </row>
    <row r="1295" spans="1:10" ht="30">
      <c r="A1295" s="750" t="s">
        <v>2496</v>
      </c>
      <c r="B1295" s="745" t="str">
        <f>'норма времени'!B1299</f>
        <v xml:space="preserve">Исследования на  энтеровирусные инфекции. Определение возбудителя вирусологическим методом  </v>
      </c>
      <c r="C1295" s="877">
        <v>10000</v>
      </c>
      <c r="D1295" s="877">
        <v>10000</v>
      </c>
      <c r="E1295" s="877">
        <v>10000</v>
      </c>
      <c r="F1295" s="1459">
        <f>C1295+D1295+E1295</f>
        <v>30000</v>
      </c>
      <c r="G1295" s="433">
        <f t="shared" si="143"/>
        <v>200.80321285140562</v>
      </c>
      <c r="H1295" s="806">
        <f t="shared" si="145"/>
        <v>3.3467202141900936</v>
      </c>
      <c r="I1295" s="262">
        <f>'норма времени'!D1299</f>
        <v>617</v>
      </c>
      <c r="J1295" s="806">
        <f t="shared" si="146"/>
        <v>2064.9263721552879</v>
      </c>
    </row>
    <row r="1296" spans="1:10">
      <c r="A1296" s="750" t="s">
        <v>2498</v>
      </c>
      <c r="B1296" s="745" t="str">
        <f>'норма времени'!B1300</f>
        <v xml:space="preserve">Исследования на энтеровирусы  методом ПЦР </v>
      </c>
      <c r="C1296" s="877">
        <v>15000</v>
      </c>
      <c r="D1296" s="877">
        <v>10000</v>
      </c>
      <c r="E1296" s="877">
        <v>10000</v>
      </c>
      <c r="F1296" s="1459">
        <f t="shared" ref="F1296:F1329" si="147">C1296+D1296+E1296</f>
        <v>35000</v>
      </c>
      <c r="G1296" s="433">
        <f t="shared" si="143"/>
        <v>234.27041499330656</v>
      </c>
      <c r="H1296" s="806">
        <f t="shared" si="145"/>
        <v>3.9045069165551092</v>
      </c>
      <c r="I1296" s="262">
        <f>'норма времени'!D1300</f>
        <v>446</v>
      </c>
      <c r="J1296" s="806">
        <f t="shared" si="146"/>
        <v>1741.4100847835787</v>
      </c>
    </row>
    <row r="1297" spans="1:10" ht="45">
      <c r="A1297" s="750" t="s">
        <v>2500</v>
      </c>
      <c r="B1297" s="745" t="str">
        <f>'норма времени'!B1301</f>
        <v>Энтеровирусные инфекции. изоляция вируса в пробах окружающей среды (вода сточная, питьевая, открытых водоемов, плавательных бассейнов)</v>
      </c>
      <c r="C1297" s="877">
        <v>45000</v>
      </c>
      <c r="D1297" s="877">
        <v>40000</v>
      </c>
      <c r="E1297" s="877">
        <v>40000</v>
      </c>
      <c r="F1297" s="1459">
        <f t="shared" si="147"/>
        <v>125000</v>
      </c>
      <c r="G1297" s="433">
        <f t="shared" si="143"/>
        <v>836.68005354752336</v>
      </c>
      <c r="H1297" s="806">
        <f t="shared" si="145"/>
        <v>13.944667559125389</v>
      </c>
      <c r="I1297" s="262">
        <f>'норма времени'!D1301</f>
        <v>617</v>
      </c>
      <c r="J1297" s="806">
        <f t="shared" si="146"/>
        <v>8603.8598839803653</v>
      </c>
    </row>
    <row r="1298" spans="1:10" ht="30">
      <c r="A1298" s="750" t="s">
        <v>2502</v>
      </c>
      <c r="B1298" s="745" t="str">
        <f>'норма времени'!B1302</f>
        <v>Полиомиелит. Изоляция вируса в фекалиях, ликворе, секционном материале</v>
      </c>
      <c r="C1298" s="877">
        <v>40000</v>
      </c>
      <c r="D1298" s="877">
        <v>40000</v>
      </c>
      <c r="E1298" s="877">
        <v>40000</v>
      </c>
      <c r="F1298" s="1459">
        <f t="shared" si="147"/>
        <v>120000</v>
      </c>
      <c r="G1298" s="433">
        <f t="shared" si="143"/>
        <v>803.21285140562247</v>
      </c>
      <c r="H1298" s="806">
        <f t="shared" si="145"/>
        <v>13.386880856760374</v>
      </c>
      <c r="I1298" s="262">
        <f>'норма времени'!D1302</f>
        <v>617</v>
      </c>
      <c r="J1298" s="806">
        <f t="shared" si="146"/>
        <v>8259.7054886211517</v>
      </c>
    </row>
    <row r="1299" spans="1:10" ht="30">
      <c r="A1299" s="750" t="s">
        <v>2575</v>
      </c>
      <c r="B1299" s="745" t="str">
        <f>'норма времени'!B1303</f>
        <v>Выявления иммуноглобулинов класса М к вирусу гепатита А методом  ИФА</v>
      </c>
      <c r="C1299" s="877">
        <v>30000</v>
      </c>
      <c r="D1299" s="877">
        <v>20000</v>
      </c>
      <c r="E1299" s="877">
        <v>20000</v>
      </c>
      <c r="F1299" s="1459">
        <f t="shared" si="147"/>
        <v>70000</v>
      </c>
      <c r="G1299" s="433">
        <f t="shared" si="143"/>
        <v>468.54082998661312</v>
      </c>
      <c r="H1299" s="806">
        <f t="shared" si="145"/>
        <v>7.8090138331102183</v>
      </c>
      <c r="I1299" s="262">
        <f>'норма времени'!D1303</f>
        <v>107</v>
      </c>
      <c r="J1299" s="806">
        <f t="shared" si="146"/>
        <v>835.5644801427934</v>
      </c>
    </row>
    <row r="1300" spans="1:10" ht="30">
      <c r="A1300" s="750" t="s">
        <v>2504</v>
      </c>
      <c r="B1300" s="745" t="str">
        <f>'норма времени'!B1304</f>
        <v xml:space="preserve">обнаружение антигена вируса гепатита А в фекалиях, пробах окружающей среды (вода сточная, питьевая, </v>
      </c>
      <c r="C1300" s="877">
        <v>30000</v>
      </c>
      <c r="D1300" s="877">
        <v>20000</v>
      </c>
      <c r="E1300" s="877">
        <v>20000</v>
      </c>
      <c r="F1300" s="1459">
        <f t="shared" si="147"/>
        <v>70000</v>
      </c>
      <c r="G1300" s="433">
        <f t="shared" si="143"/>
        <v>468.54082998661312</v>
      </c>
      <c r="H1300" s="806">
        <f t="shared" si="145"/>
        <v>7.8090138331102183</v>
      </c>
      <c r="I1300" s="262">
        <f>'норма времени'!D1304</f>
        <v>107</v>
      </c>
      <c r="J1300" s="806">
        <f t="shared" si="146"/>
        <v>835.5644801427934</v>
      </c>
    </row>
    <row r="1301" spans="1:10" ht="30">
      <c r="A1301" s="750" t="s">
        <v>2506</v>
      </c>
      <c r="B1301" s="745" t="str">
        <f>'норма времени'!B1305</f>
        <v>Выявления антител и антигенов к вирусу гепатита В. Методом ИФА</v>
      </c>
      <c r="C1301" s="877">
        <v>10000</v>
      </c>
      <c r="D1301" s="877">
        <v>10000</v>
      </c>
      <c r="E1301" s="877">
        <v>10000</v>
      </c>
      <c r="F1301" s="1459">
        <f t="shared" si="147"/>
        <v>30000</v>
      </c>
      <c r="G1301" s="433">
        <f t="shared" si="143"/>
        <v>200.80321285140562</v>
      </c>
      <c r="H1301" s="806">
        <f t="shared" si="145"/>
        <v>3.3467202141900936</v>
      </c>
      <c r="I1301" s="262">
        <f>'норма времени'!D1305</f>
        <v>148</v>
      </c>
      <c r="J1301" s="806">
        <f t="shared" si="146"/>
        <v>495.31459170013386</v>
      </c>
    </row>
    <row r="1302" spans="1:10">
      <c r="A1302" s="750" t="s">
        <v>2508</v>
      </c>
      <c r="B1302" s="745" t="str">
        <f>'норма времени'!B1306</f>
        <v>Определение HBsAg</v>
      </c>
      <c r="C1302" s="877">
        <v>10000</v>
      </c>
      <c r="D1302" s="877">
        <v>10000</v>
      </c>
      <c r="E1302" s="877">
        <v>10000</v>
      </c>
      <c r="F1302" s="1459">
        <f t="shared" si="147"/>
        <v>30000</v>
      </c>
      <c r="G1302" s="433">
        <f t="shared" si="143"/>
        <v>200.80321285140562</v>
      </c>
      <c r="H1302" s="806">
        <f t="shared" si="145"/>
        <v>3.3467202141900936</v>
      </c>
      <c r="I1302" s="262">
        <f>'норма времени'!D1306</f>
        <v>103</v>
      </c>
      <c r="J1302" s="806">
        <f t="shared" si="146"/>
        <v>344.71218206157965</v>
      </c>
    </row>
    <row r="1303" spans="1:10">
      <c r="A1303" s="750" t="s">
        <v>2576</v>
      </c>
      <c r="B1303" s="745" t="str">
        <f>'норма времени'!B1307</f>
        <v>Определение HBsAg с подтверждающим;</v>
      </c>
      <c r="C1303" s="877">
        <v>10000</v>
      </c>
      <c r="D1303" s="877">
        <v>10000</v>
      </c>
      <c r="E1303" s="877">
        <v>10000</v>
      </c>
      <c r="F1303" s="1459">
        <f t="shared" si="147"/>
        <v>30000</v>
      </c>
      <c r="G1303" s="433">
        <f t="shared" si="143"/>
        <v>200.80321285140562</v>
      </c>
      <c r="H1303" s="806">
        <f t="shared" si="145"/>
        <v>3.3467202141900936</v>
      </c>
      <c r="I1303" s="262">
        <f>'норма времени'!D1307</f>
        <v>103</v>
      </c>
      <c r="J1303" s="806">
        <f t="shared" si="146"/>
        <v>344.71218206157965</v>
      </c>
    </row>
    <row r="1304" spans="1:10">
      <c r="A1304" s="750" t="s">
        <v>2577</v>
      </c>
      <c r="B1304" s="745" t="str">
        <f>'норма времени'!B1308</f>
        <v xml:space="preserve">Определение HBeAg, </v>
      </c>
      <c r="C1304" s="877">
        <v>10000</v>
      </c>
      <c r="D1304" s="877">
        <v>10000</v>
      </c>
      <c r="E1304" s="877">
        <v>10000</v>
      </c>
      <c r="F1304" s="1459">
        <f t="shared" si="147"/>
        <v>30000</v>
      </c>
      <c r="G1304" s="433">
        <f t="shared" si="143"/>
        <v>200.80321285140562</v>
      </c>
      <c r="H1304" s="806">
        <f t="shared" si="145"/>
        <v>3.3467202141900936</v>
      </c>
      <c r="I1304" s="262">
        <f>'норма времени'!D1308</f>
        <v>103</v>
      </c>
      <c r="J1304" s="806">
        <f t="shared" si="146"/>
        <v>344.71218206157965</v>
      </c>
    </row>
    <row r="1305" spans="1:10">
      <c r="A1305" s="750" t="s">
        <v>2578</v>
      </c>
      <c r="B1305" s="745" t="str">
        <f>'норма времени'!B1309</f>
        <v xml:space="preserve"> Определениеa HBcor total,</v>
      </c>
      <c r="C1305" s="877">
        <v>10000</v>
      </c>
      <c r="D1305" s="877">
        <v>10000</v>
      </c>
      <c r="E1305" s="877">
        <v>10000</v>
      </c>
      <c r="F1305" s="1459">
        <f t="shared" si="147"/>
        <v>30000</v>
      </c>
      <c r="G1305" s="433">
        <f t="shared" si="143"/>
        <v>200.80321285140562</v>
      </c>
      <c r="H1305" s="806">
        <f t="shared" si="145"/>
        <v>3.3467202141900936</v>
      </c>
      <c r="I1305" s="262">
        <f>'норма времени'!D1309</f>
        <v>103</v>
      </c>
      <c r="J1305" s="806">
        <f t="shared" si="146"/>
        <v>344.71218206157965</v>
      </c>
    </row>
    <row r="1306" spans="1:10">
      <c r="A1306" s="750" t="s">
        <v>2510</v>
      </c>
      <c r="B1306" s="745" t="str">
        <f>'норма времени'!B1310</f>
        <v xml:space="preserve">Определениеa HBcor IgM,  </v>
      </c>
      <c r="C1306" s="877">
        <v>10000</v>
      </c>
      <c r="D1306" s="877">
        <v>10000</v>
      </c>
      <c r="E1306" s="877">
        <v>10000</v>
      </c>
      <c r="F1306" s="1459">
        <f t="shared" si="147"/>
        <v>30000</v>
      </c>
      <c r="G1306" s="433">
        <f t="shared" si="143"/>
        <v>200.80321285140562</v>
      </c>
      <c r="H1306" s="806">
        <f t="shared" si="145"/>
        <v>3.3467202141900936</v>
      </c>
      <c r="I1306" s="262">
        <f>'норма времени'!D1310</f>
        <v>103</v>
      </c>
      <c r="J1306" s="806">
        <f t="shared" si="146"/>
        <v>344.71218206157965</v>
      </c>
    </row>
    <row r="1307" spans="1:10">
      <c r="A1307" s="750" t="s">
        <v>2512</v>
      </c>
      <c r="B1307" s="745" t="str">
        <f>'норма времени'!B1311</f>
        <v xml:space="preserve">Определениеa HBs-total, </v>
      </c>
      <c r="C1307" s="877">
        <v>10000</v>
      </c>
      <c r="D1307" s="877">
        <v>10000</v>
      </c>
      <c r="E1307" s="877">
        <v>10000</v>
      </c>
      <c r="F1307" s="1459">
        <f t="shared" si="147"/>
        <v>30000</v>
      </c>
      <c r="G1307" s="433">
        <f t="shared" si="143"/>
        <v>200.80321285140562</v>
      </c>
      <c r="H1307" s="806">
        <f t="shared" si="145"/>
        <v>3.3467202141900936</v>
      </c>
      <c r="I1307" s="262">
        <f>'норма времени'!D1311</f>
        <v>103</v>
      </c>
      <c r="J1307" s="806">
        <f t="shared" si="146"/>
        <v>344.71218206157965</v>
      </c>
    </row>
    <row r="1308" spans="1:10">
      <c r="A1308" s="750" t="s">
        <v>2514</v>
      </c>
      <c r="B1308" s="745" t="str">
        <f>'норма времени'!B1312</f>
        <v>Определение aHBeIgG</v>
      </c>
      <c r="C1308" s="877">
        <v>10000</v>
      </c>
      <c r="D1308" s="877">
        <v>10000</v>
      </c>
      <c r="E1308" s="877">
        <v>10000</v>
      </c>
      <c r="F1308" s="1459">
        <f t="shared" si="147"/>
        <v>30000</v>
      </c>
      <c r="G1308" s="433">
        <f t="shared" si="143"/>
        <v>200.80321285140562</v>
      </c>
      <c r="H1308" s="806">
        <f t="shared" si="145"/>
        <v>3.3467202141900936</v>
      </c>
      <c r="I1308" s="262">
        <f>'норма времени'!D1312</f>
        <v>103</v>
      </c>
      <c r="J1308" s="806">
        <f t="shared" si="146"/>
        <v>344.71218206157965</v>
      </c>
    </row>
    <row r="1309" spans="1:10" ht="45">
      <c r="A1309" s="750" t="s">
        <v>2516</v>
      </c>
      <c r="B1309" s="745" t="str">
        <f>'норма времени'!B1313</f>
        <v>Исследования на вирусные гепатиты определение возбудителя гепатита В методом ПЦР (качественный анализ)</v>
      </c>
      <c r="C1309" s="877">
        <v>10000</v>
      </c>
      <c r="D1309" s="877">
        <v>10000</v>
      </c>
      <c r="E1309" s="877">
        <v>10000</v>
      </c>
      <c r="F1309" s="1459">
        <f t="shared" si="147"/>
        <v>30000</v>
      </c>
      <c r="G1309" s="433">
        <f t="shared" si="143"/>
        <v>200.80321285140562</v>
      </c>
      <c r="H1309" s="806">
        <f t="shared" si="145"/>
        <v>3.3467202141900936</v>
      </c>
      <c r="I1309" s="262">
        <f>'норма времени'!D1313</f>
        <v>433</v>
      </c>
      <c r="J1309" s="806">
        <f t="shared" si="146"/>
        <v>1449.1298527443105</v>
      </c>
    </row>
    <row r="1310" spans="1:10" ht="45">
      <c r="A1310" s="750" t="s">
        <v>2518</v>
      </c>
      <c r="B1310" s="745" t="str">
        <f>'норма времени'!B1314</f>
        <v>Исследования на вирусные гепатиты определение возбудителя гепатита В методом ПЦР (количественный  анализ)</v>
      </c>
      <c r="C1310" s="877">
        <v>10000</v>
      </c>
      <c r="D1310" s="877">
        <v>10000</v>
      </c>
      <c r="E1310" s="877">
        <v>10000</v>
      </c>
      <c r="F1310" s="1459">
        <f t="shared" si="147"/>
        <v>30000</v>
      </c>
      <c r="G1310" s="433">
        <f t="shared" si="143"/>
        <v>200.80321285140562</v>
      </c>
      <c r="H1310" s="806">
        <f t="shared" si="145"/>
        <v>3.3467202141900936</v>
      </c>
      <c r="I1310" s="262">
        <f>'норма времени'!D1314</f>
        <v>461</v>
      </c>
      <c r="J1310" s="806">
        <f t="shared" si="146"/>
        <v>1542.8380187416331</v>
      </c>
    </row>
    <row r="1311" spans="1:10" ht="30">
      <c r="A1311" s="750" t="s">
        <v>2520</v>
      </c>
      <c r="B1311" s="745" t="str">
        <f>'норма времени'!B1315</f>
        <v>определение генотипов A, B, C и D вируса гепатита B. Методом ПЦР</v>
      </c>
      <c r="C1311" s="877">
        <v>50000</v>
      </c>
      <c r="D1311" s="877">
        <v>50000</v>
      </c>
      <c r="E1311" s="877">
        <v>50000</v>
      </c>
      <c r="F1311" s="1459">
        <f t="shared" si="147"/>
        <v>150000</v>
      </c>
      <c r="G1311" s="433">
        <f t="shared" si="143"/>
        <v>1004.0160642570281</v>
      </c>
      <c r="H1311" s="806">
        <f t="shared" si="145"/>
        <v>16.733601070950467</v>
      </c>
      <c r="I1311" s="262">
        <f>'норма времени'!D1315</f>
        <v>436</v>
      </c>
      <c r="J1311" s="806">
        <f t="shared" si="146"/>
        <v>7295.8500669344039</v>
      </c>
    </row>
    <row r="1312" spans="1:10" ht="30">
      <c r="A1312" s="750" t="s">
        <v>2522</v>
      </c>
      <c r="B1312" s="745" t="str">
        <f>'норма времени'!B1316</f>
        <v>Выявление лекарственной устойчивости к лекарственным средствам ВГВ. Методом ПЦР</v>
      </c>
      <c r="C1312" s="877">
        <v>65000</v>
      </c>
      <c r="D1312" s="877">
        <v>65000</v>
      </c>
      <c r="E1312" s="877">
        <v>60000</v>
      </c>
      <c r="F1312" s="1459">
        <f t="shared" si="147"/>
        <v>190000</v>
      </c>
      <c r="G1312" s="433">
        <f t="shared" si="143"/>
        <v>1271.7536813922356</v>
      </c>
      <c r="H1312" s="806">
        <f t="shared" si="145"/>
        <v>21.195894689870595</v>
      </c>
      <c r="I1312" s="262">
        <f>'норма времени'!D1316</f>
        <v>342</v>
      </c>
      <c r="J1312" s="806">
        <f t="shared" si="146"/>
        <v>7248.9959839357434</v>
      </c>
    </row>
    <row r="1313" spans="1:10">
      <c r="A1313" s="750" t="s">
        <v>2524</v>
      </c>
      <c r="B1313" s="745" t="str">
        <f>'норма времени'!B1317</f>
        <v>Выявления антител к вирусу гепатита Дельта</v>
      </c>
      <c r="C1313" s="877">
        <v>40000</v>
      </c>
      <c r="D1313" s="877">
        <v>40000</v>
      </c>
      <c r="E1313" s="877">
        <v>40000</v>
      </c>
      <c r="F1313" s="1459">
        <f t="shared" si="147"/>
        <v>120000</v>
      </c>
      <c r="G1313" s="433">
        <f t="shared" si="143"/>
        <v>803.21285140562247</v>
      </c>
      <c r="H1313" s="806">
        <f t="shared" si="145"/>
        <v>13.386880856760374</v>
      </c>
      <c r="I1313" s="262">
        <f>'норма времени'!D1317</f>
        <v>109</v>
      </c>
      <c r="J1313" s="806">
        <f t="shared" si="146"/>
        <v>1459.1700133868808</v>
      </c>
    </row>
    <row r="1314" spans="1:10" ht="30">
      <c r="A1314" s="750" t="s">
        <v>2526</v>
      </c>
      <c r="B1314" s="745" t="str">
        <f>'норма времени'!B1318</f>
        <v xml:space="preserve">обнаружение РНК вируса гепатита Д методом ПЦР (качественный анализ) </v>
      </c>
      <c r="C1314" s="877">
        <v>30000</v>
      </c>
      <c r="D1314" s="877">
        <v>30000</v>
      </c>
      <c r="E1314" s="877">
        <v>25000</v>
      </c>
      <c r="F1314" s="1459">
        <f t="shared" si="147"/>
        <v>85000</v>
      </c>
      <c r="G1314" s="433">
        <f t="shared" si="143"/>
        <v>568.94243641231594</v>
      </c>
      <c r="H1314" s="806">
        <f t="shared" si="145"/>
        <v>9.4823739402052656</v>
      </c>
      <c r="I1314" s="262">
        <f>'норма времени'!D1318</f>
        <v>468</v>
      </c>
      <c r="J1314" s="806">
        <f t="shared" si="146"/>
        <v>4437.7510040160641</v>
      </c>
    </row>
    <row r="1315" spans="1:10" ht="30">
      <c r="A1315" s="750" t="s">
        <v>2528</v>
      </c>
      <c r="B1315" s="745" t="str">
        <f>'норма времени'!B1319</f>
        <v xml:space="preserve">обнаружение РНК вируса гепатита Д методом ПЦР (количественный анализ) </v>
      </c>
      <c r="C1315" s="877">
        <v>20000</v>
      </c>
      <c r="D1315" s="877">
        <v>15000</v>
      </c>
      <c r="E1315" s="877">
        <v>15000</v>
      </c>
      <c r="F1315" s="1459">
        <f t="shared" si="147"/>
        <v>50000</v>
      </c>
      <c r="G1315" s="433">
        <f t="shared" si="143"/>
        <v>334.67202141900935</v>
      </c>
      <c r="H1315" s="806">
        <f t="shared" si="145"/>
        <v>5.577867023650156</v>
      </c>
      <c r="I1315" s="262">
        <f>'норма времени'!D1319</f>
        <v>468</v>
      </c>
      <c r="J1315" s="806">
        <f t="shared" si="146"/>
        <v>2610.4417670682728</v>
      </c>
    </row>
    <row r="1316" spans="1:10" ht="30">
      <c r="A1316" s="750" t="s">
        <v>2530</v>
      </c>
      <c r="B1316" s="745" t="str">
        <f>'норма времени'!B1320</f>
        <v>Выявления  антител к вирусу гепатита С. Методом ИФА</v>
      </c>
      <c r="C1316" s="877">
        <v>10000</v>
      </c>
      <c r="D1316" s="877">
        <v>10000</v>
      </c>
      <c r="E1316" s="877">
        <v>10000</v>
      </c>
      <c r="F1316" s="1459">
        <f t="shared" si="147"/>
        <v>30000</v>
      </c>
      <c r="G1316" s="433">
        <f t="shared" si="143"/>
        <v>200.80321285140562</v>
      </c>
      <c r="H1316" s="806">
        <f t="shared" si="145"/>
        <v>3.3467202141900936</v>
      </c>
      <c r="I1316" s="262">
        <f>'норма времени'!D1320</f>
        <v>153</v>
      </c>
      <c r="J1316" s="806">
        <f t="shared" si="146"/>
        <v>512.04819277108436</v>
      </c>
    </row>
    <row r="1317" spans="1:10">
      <c r="A1317" s="750" t="s">
        <v>2532</v>
      </c>
      <c r="B1317" s="745" t="str">
        <f>'норма времени'!B1321</f>
        <v>Подтверждения  антител к вирусу гепатита С</v>
      </c>
      <c r="C1317" s="877">
        <v>10000</v>
      </c>
      <c r="D1317" s="877">
        <v>10000</v>
      </c>
      <c r="E1317" s="877">
        <v>10000</v>
      </c>
      <c r="F1317" s="1459">
        <f t="shared" si="147"/>
        <v>30000</v>
      </c>
      <c r="G1317" s="433">
        <f t="shared" si="143"/>
        <v>200.80321285140562</v>
      </c>
      <c r="H1317" s="806">
        <f t="shared" si="145"/>
        <v>3.3467202141900936</v>
      </c>
      <c r="I1317" s="262">
        <f>'норма времени'!D1321</f>
        <v>131</v>
      </c>
      <c r="J1317" s="806">
        <f t="shared" si="146"/>
        <v>438.42034805890228</v>
      </c>
    </row>
    <row r="1318" spans="1:10" ht="45">
      <c r="A1318" s="750" t="s">
        <v>2579</v>
      </c>
      <c r="B1318" s="745" t="str">
        <f>'норма времени'!B1322</f>
        <v>Исследования на вирусные гепатиты определение возбудителя гепатита С методом ПЦР (качественный  анализ)</v>
      </c>
      <c r="C1318" s="877">
        <v>20000</v>
      </c>
      <c r="D1318" s="877">
        <v>20000</v>
      </c>
      <c r="E1318" s="877">
        <v>15000</v>
      </c>
      <c r="F1318" s="1459">
        <f t="shared" si="147"/>
        <v>55000</v>
      </c>
      <c r="G1318" s="433">
        <f t="shared" si="143"/>
        <v>368.1392235609103</v>
      </c>
      <c r="H1318" s="806">
        <f t="shared" si="145"/>
        <v>6.135653726015172</v>
      </c>
      <c r="I1318" s="262">
        <f>'норма времени'!D1322</f>
        <v>432</v>
      </c>
      <c r="J1318" s="806">
        <f t="shared" si="146"/>
        <v>2650.6024096385545</v>
      </c>
    </row>
    <row r="1319" spans="1:10" ht="45">
      <c r="A1319" s="750" t="s">
        <v>2534</v>
      </c>
      <c r="B1319" s="745" t="str">
        <f>'норма времени'!B1323</f>
        <v>Исследования на вирусные гепатиты Определение возбудителя гепатита С методом ПЦР (количественный  анализ)</v>
      </c>
      <c r="C1319" s="877">
        <v>10000</v>
      </c>
      <c r="D1319" s="877">
        <v>5000</v>
      </c>
      <c r="E1319" s="877">
        <v>5000</v>
      </c>
      <c r="F1319" s="1459">
        <f t="shared" si="147"/>
        <v>20000</v>
      </c>
      <c r="G1319" s="433">
        <f t="shared" si="143"/>
        <v>133.86880856760374</v>
      </c>
      <c r="H1319" s="806">
        <f t="shared" si="145"/>
        <v>2.2311468094600624</v>
      </c>
      <c r="I1319" s="262">
        <f>'норма времени'!D1323</f>
        <v>468</v>
      </c>
      <c r="J1319" s="806">
        <f t="shared" si="146"/>
        <v>1044.1767068273091</v>
      </c>
    </row>
    <row r="1320" spans="1:10">
      <c r="A1320" s="750" t="s">
        <v>2536</v>
      </c>
      <c r="B1320" s="745" t="str">
        <f>'норма времени'!B1324</f>
        <v>определение генотипа вируса гепатита C (1a, 1b, 2, 3a,4)</v>
      </c>
      <c r="C1320" s="877">
        <v>30000</v>
      </c>
      <c r="D1320" s="877">
        <v>30000</v>
      </c>
      <c r="E1320" s="877">
        <v>20000</v>
      </c>
      <c r="F1320" s="1459">
        <f t="shared" si="147"/>
        <v>80000</v>
      </c>
      <c r="G1320" s="433">
        <f t="shared" si="143"/>
        <v>535.47523427041494</v>
      </c>
      <c r="H1320" s="806">
        <f t="shared" si="145"/>
        <v>8.9245872378402495</v>
      </c>
      <c r="I1320" s="262">
        <f>'норма времени'!D1324</f>
        <v>468</v>
      </c>
      <c r="J1320" s="806">
        <f t="shared" si="146"/>
        <v>4176.7068273092364</v>
      </c>
    </row>
    <row r="1321" spans="1:10">
      <c r="A1321" s="750" t="s">
        <v>2538</v>
      </c>
      <c r="B1321" s="745" t="str">
        <f>'норма времени'!B1325</f>
        <v>Выявления антигена ротовирусов    методом ИФА</v>
      </c>
      <c r="C1321" s="877">
        <v>25000</v>
      </c>
      <c r="D1321" s="877">
        <v>20000</v>
      </c>
      <c r="E1321" s="877">
        <v>20000</v>
      </c>
      <c r="F1321" s="1459">
        <f t="shared" si="147"/>
        <v>65000</v>
      </c>
      <c r="G1321" s="433">
        <f t="shared" si="143"/>
        <v>435.07362784471218</v>
      </c>
      <c r="H1321" s="806">
        <f t="shared" si="145"/>
        <v>7.2512271307452032</v>
      </c>
      <c r="I1321" s="262">
        <f>'норма времени'!D1325</f>
        <v>117</v>
      </c>
      <c r="J1321" s="806">
        <f t="shared" si="146"/>
        <v>848.39357429718882</v>
      </c>
    </row>
    <row r="1322" spans="1:10" ht="30">
      <c r="A1322" s="750" t="s">
        <v>2540</v>
      </c>
      <c r="B1322" s="745" t="str">
        <f>'норма времени'!B1326</f>
        <v>Ротавирусные, астро/нора вирусные  инфекции. Методом ПЦР</v>
      </c>
      <c r="C1322" s="877">
        <v>35000</v>
      </c>
      <c r="D1322" s="877">
        <v>30000</v>
      </c>
      <c r="E1322" s="877">
        <v>25000</v>
      </c>
      <c r="F1322" s="1459">
        <f t="shared" si="147"/>
        <v>90000</v>
      </c>
      <c r="G1322" s="433">
        <f t="shared" si="143"/>
        <v>602.40963855421683</v>
      </c>
      <c r="H1322" s="806">
        <f t="shared" si="145"/>
        <v>10.04016064257028</v>
      </c>
      <c r="I1322" s="262">
        <f>'норма времени'!D1326</f>
        <v>432</v>
      </c>
      <c r="J1322" s="806">
        <f t="shared" si="146"/>
        <v>4337.3493975903611</v>
      </c>
    </row>
    <row r="1323" spans="1:10" ht="30">
      <c r="A1323" s="750" t="s">
        <v>2542</v>
      </c>
      <c r="B1323" s="745" t="str">
        <f>'норма времени'!B1327</f>
        <v>Выявления иммуноглобулинов класса М к вирусу кори методом ИФА</v>
      </c>
      <c r="C1323" s="877">
        <v>25000</v>
      </c>
      <c r="D1323" s="877">
        <v>20000</v>
      </c>
      <c r="E1323" s="877">
        <v>15000</v>
      </c>
      <c r="F1323" s="1459">
        <f t="shared" si="147"/>
        <v>60000</v>
      </c>
      <c r="G1323" s="433">
        <f t="shared" si="143"/>
        <v>401.60642570281124</v>
      </c>
      <c r="H1323" s="806">
        <f t="shared" si="145"/>
        <v>6.6934404283801872</v>
      </c>
      <c r="I1323" s="262">
        <f>'норма времени'!D1327</f>
        <v>158</v>
      </c>
      <c r="J1323" s="806">
        <f t="shared" si="146"/>
        <v>1057.5635876840695</v>
      </c>
    </row>
    <row r="1324" spans="1:10" ht="30">
      <c r="A1324" s="750" t="s">
        <v>2544</v>
      </c>
      <c r="B1324" s="745" t="str">
        <f>'норма времени'!B1328</f>
        <v>Выявления иммуноглобулинов класса G к вирусу кори методом ИФА</v>
      </c>
      <c r="C1324" s="877">
        <v>35000</v>
      </c>
      <c r="D1324" s="877">
        <v>25000</v>
      </c>
      <c r="E1324" s="877">
        <v>20000</v>
      </c>
      <c r="F1324" s="1459">
        <f t="shared" si="147"/>
        <v>80000</v>
      </c>
      <c r="G1324" s="433">
        <f t="shared" si="143"/>
        <v>535.47523427041494</v>
      </c>
      <c r="H1324" s="806">
        <f t="shared" si="145"/>
        <v>8.9245872378402495</v>
      </c>
      <c r="I1324" s="262">
        <f>'норма времени'!D1328</f>
        <v>130</v>
      </c>
      <c r="J1324" s="806">
        <f t="shared" si="146"/>
        <v>1160.1963409192324</v>
      </c>
    </row>
    <row r="1325" spans="1:10" ht="30">
      <c r="A1325" s="750" t="s">
        <v>2546</v>
      </c>
      <c r="B1325" s="745" t="str">
        <f>'норма времени'!B1329</f>
        <v>Выявления иммуноглобулинов класса М к вирусу краснухи  методом ИФА</v>
      </c>
      <c r="C1325" s="877">
        <v>45000</v>
      </c>
      <c r="D1325" s="877">
        <v>45000</v>
      </c>
      <c r="E1325" s="877">
        <v>40000</v>
      </c>
      <c r="F1325" s="1459">
        <f t="shared" si="147"/>
        <v>130000</v>
      </c>
      <c r="G1325" s="433">
        <f t="shared" si="143"/>
        <v>870.14725568942436</v>
      </c>
      <c r="H1325" s="806">
        <f t="shared" si="145"/>
        <v>14.502454261490406</v>
      </c>
      <c r="I1325" s="262">
        <f>'норма времени'!D1329</f>
        <v>118</v>
      </c>
      <c r="J1325" s="806">
        <f t="shared" si="146"/>
        <v>1711.289602855868</v>
      </c>
    </row>
    <row r="1326" spans="1:10" ht="30">
      <c r="A1326" s="750" t="s">
        <v>2548</v>
      </c>
      <c r="B1326" s="745" t="str">
        <f>'норма времени'!B1330</f>
        <v>Выявления иммуноглобулинов класса G к вирусу краснухи  методом ИФА</v>
      </c>
      <c r="C1326" s="877">
        <v>45000</v>
      </c>
      <c r="D1326" s="877">
        <v>45000</v>
      </c>
      <c r="E1326" s="877">
        <v>40000</v>
      </c>
      <c r="F1326" s="1459">
        <f t="shared" si="147"/>
        <v>130000</v>
      </c>
      <c r="G1326" s="433">
        <f t="shared" si="143"/>
        <v>870.14725568942436</v>
      </c>
      <c r="H1326" s="806">
        <f t="shared" si="145"/>
        <v>14.502454261490406</v>
      </c>
      <c r="I1326" s="262">
        <f>'норма времени'!D1330</f>
        <v>117</v>
      </c>
      <c r="J1326" s="806">
        <f t="shared" si="146"/>
        <v>1696.7871485943776</v>
      </c>
    </row>
    <row r="1327" spans="1:10" ht="30">
      <c r="A1327" s="750" t="s">
        <v>2550</v>
      </c>
      <c r="B1327" s="745" t="str">
        <f>'норма времени'!B1331</f>
        <v>Определения индекса авидности иммуноглобулинов класса G к вирусу краснухи методом ИФА</v>
      </c>
      <c r="C1327" s="877">
        <v>45000</v>
      </c>
      <c r="D1327" s="877">
        <v>45000</v>
      </c>
      <c r="E1327" s="877">
        <v>40000</v>
      </c>
      <c r="F1327" s="1459">
        <f t="shared" si="147"/>
        <v>130000</v>
      </c>
      <c r="G1327" s="433">
        <f t="shared" si="143"/>
        <v>870.14725568942436</v>
      </c>
      <c r="H1327" s="806">
        <f t="shared" si="145"/>
        <v>14.502454261490406</v>
      </c>
      <c r="I1327" s="262">
        <f>'норма времени'!D1331</f>
        <v>118</v>
      </c>
      <c r="J1327" s="806">
        <f t="shared" si="146"/>
        <v>1711.289602855868</v>
      </c>
    </row>
    <row r="1328" spans="1:10" ht="30">
      <c r="A1328" s="750" t="s">
        <v>2580</v>
      </c>
      <c r="B1328" s="745" t="s">
        <v>909</v>
      </c>
      <c r="C1328" s="877">
        <v>45000</v>
      </c>
      <c r="D1328" s="877">
        <v>25000</v>
      </c>
      <c r="E1328" s="877">
        <v>20000</v>
      </c>
      <c r="F1328" s="1459">
        <f t="shared" si="147"/>
        <v>90000</v>
      </c>
      <c r="G1328" s="433">
        <f t="shared" si="143"/>
        <v>602.40963855421683</v>
      </c>
      <c r="H1328" s="806">
        <f t="shared" si="145"/>
        <v>10.04016064257028</v>
      </c>
      <c r="I1328" s="262">
        <f>'норма времени'!D1332</f>
        <v>432</v>
      </c>
      <c r="J1328" s="806">
        <f t="shared" si="146"/>
        <v>4337.3493975903611</v>
      </c>
    </row>
    <row r="1329" spans="1:20" ht="30">
      <c r="A1329" s="750" t="s">
        <v>2552</v>
      </c>
      <c r="B1329" s="745" t="str">
        <f>'норма времени'!B1333</f>
        <v>Выращивание  1-го матраца маточной тканевой культуры</v>
      </c>
      <c r="C1329" s="877">
        <v>10000</v>
      </c>
      <c r="D1329" s="877">
        <v>10000</v>
      </c>
      <c r="E1329" s="877">
        <v>10000</v>
      </c>
      <c r="F1329" s="1459">
        <f t="shared" si="147"/>
        <v>30000</v>
      </c>
      <c r="G1329" s="433">
        <f t="shared" ref="G1329:G1370" si="148">F1329/149.4</f>
        <v>200.80321285140562</v>
      </c>
      <c r="H1329" s="806">
        <f t="shared" si="145"/>
        <v>3.3467202141900936</v>
      </c>
      <c r="I1329" s="262">
        <f>'норма времени'!D1333</f>
        <v>344</v>
      </c>
      <c r="J1329" s="806">
        <f t="shared" si="146"/>
        <v>1151.2717536813923</v>
      </c>
    </row>
    <row r="1330" spans="1:20" ht="30">
      <c r="A1330" s="750" t="s">
        <v>2581</v>
      </c>
      <c r="B1330" s="745" t="str">
        <f>'норма времени'!B1334</f>
        <v>Исследование дезинфицирующих средств на вирусологическую активность (протирание/орошение)</v>
      </c>
      <c r="C1330" s="877">
        <v>85000</v>
      </c>
      <c r="D1330" s="877">
        <v>80000</v>
      </c>
      <c r="E1330" s="877">
        <v>80000</v>
      </c>
      <c r="F1330" s="1459">
        <f t="shared" ref="F1330:F1332" si="149">C1330+D1330+E1330</f>
        <v>245000</v>
      </c>
      <c r="G1330" s="433">
        <f t="shared" si="148"/>
        <v>1639.8929049531459</v>
      </c>
      <c r="H1330" s="806">
        <f t="shared" ref="H1330:H1332" si="150">G1330/60</f>
        <v>27.331548415885766</v>
      </c>
      <c r="I1330" s="262">
        <f>'норма времени'!D1334</f>
        <v>632</v>
      </c>
      <c r="J1330" s="806">
        <f t="shared" ref="J1330:J1332" si="151">H1330*I1330</f>
        <v>17273.538598839805</v>
      </c>
    </row>
    <row r="1331" spans="1:20" ht="45">
      <c r="A1331" s="750" t="s">
        <v>2554</v>
      </c>
      <c r="B1331" s="745" t="str">
        <f>'норма времени'!B1335</f>
        <v>Исследование дезинфицирующих средств на вирусологическую активность (погружение с белковой безбелковой нагрузки))</v>
      </c>
      <c r="C1331" s="877">
        <v>85000</v>
      </c>
      <c r="D1331" s="877">
        <v>80000</v>
      </c>
      <c r="E1331" s="877">
        <v>80000</v>
      </c>
      <c r="F1331" s="1459">
        <f t="shared" si="149"/>
        <v>245000</v>
      </c>
      <c r="G1331" s="433">
        <f t="shared" si="148"/>
        <v>1639.8929049531459</v>
      </c>
      <c r="H1331" s="806">
        <f t="shared" si="150"/>
        <v>27.331548415885766</v>
      </c>
      <c r="I1331" s="262">
        <f>'норма времени'!D1335</f>
        <v>632</v>
      </c>
      <c r="J1331" s="806">
        <f t="shared" si="151"/>
        <v>17273.538598839805</v>
      </c>
    </row>
    <row r="1332" spans="1:20" ht="30">
      <c r="A1332" s="750" t="s">
        <v>2556</v>
      </c>
      <c r="B1332" s="1484" t="s">
        <v>5313</v>
      </c>
      <c r="C1332" s="877">
        <v>10000</v>
      </c>
      <c r="D1332" s="877">
        <v>10000</v>
      </c>
      <c r="E1332" s="877">
        <v>10000</v>
      </c>
      <c r="F1332" s="1459">
        <f t="shared" si="149"/>
        <v>30000</v>
      </c>
      <c r="G1332" s="433">
        <f t="shared" si="148"/>
        <v>200.80321285140562</v>
      </c>
      <c r="H1332" s="806">
        <f t="shared" si="150"/>
        <v>3.3467202141900936</v>
      </c>
      <c r="I1332" s="262">
        <f>'норма времени'!D1336</f>
        <v>482.5</v>
      </c>
      <c r="J1332" s="806">
        <f t="shared" si="151"/>
        <v>1614.7925033467202</v>
      </c>
      <c r="K1332" s="197"/>
      <c r="L1332" s="197"/>
      <c r="M1332" s="197"/>
      <c r="N1332" s="197"/>
      <c r="O1332" s="197"/>
      <c r="P1332" s="197"/>
      <c r="Q1332" s="197"/>
      <c r="R1332" s="197"/>
      <c r="S1332" s="197"/>
    </row>
    <row r="1333" spans="1:20" ht="45">
      <c r="A1333" s="750" t="s">
        <v>2558</v>
      </c>
      <c r="B1333" s="1051" t="s">
        <v>5314</v>
      </c>
      <c r="C1333" s="1465">
        <v>25000</v>
      </c>
      <c r="D1333" s="1465">
        <v>20000</v>
      </c>
      <c r="E1333" s="1465">
        <v>20000</v>
      </c>
      <c r="F1333" s="1465">
        <v>65000</v>
      </c>
      <c r="G1333" s="1465">
        <v>435.07362784471218</v>
      </c>
      <c r="H1333" s="257">
        <v>7.2512271307452032</v>
      </c>
      <c r="I1333" s="262">
        <f>'норма времени'!D1337</f>
        <v>144</v>
      </c>
      <c r="J1333" s="257">
        <v>848.39357429718882</v>
      </c>
    </row>
    <row r="1334" spans="1:20" ht="45">
      <c r="A1334" s="750" t="s">
        <v>2560</v>
      </c>
      <c r="B1334" s="1165" t="s">
        <v>5315</v>
      </c>
      <c r="C1334" s="1465">
        <v>25000</v>
      </c>
      <c r="D1334" s="1465">
        <v>20000</v>
      </c>
      <c r="E1334" s="1465">
        <v>20000</v>
      </c>
      <c r="F1334" s="1465">
        <v>65000</v>
      </c>
      <c r="G1334" s="1465">
        <v>435.07362784471218</v>
      </c>
      <c r="H1334" s="257">
        <v>7.2512271307452032</v>
      </c>
      <c r="I1334" s="262">
        <f>'норма времени'!D1338</f>
        <v>144</v>
      </c>
      <c r="J1334" s="257">
        <v>848.39357429718882</v>
      </c>
    </row>
    <row r="1335" spans="1:20">
      <c r="A1335" s="750" t="s">
        <v>2562</v>
      </c>
      <c r="B1335" s="288" t="s">
        <v>5316</v>
      </c>
      <c r="C1335" s="877">
        <v>10000</v>
      </c>
      <c r="D1335" s="877">
        <v>10000</v>
      </c>
      <c r="E1335" s="877">
        <v>10000</v>
      </c>
      <c r="F1335" s="1459">
        <v>30000</v>
      </c>
      <c r="G1335" s="433">
        <v>200.80321285140562</v>
      </c>
      <c r="H1335" s="806">
        <v>3.3467202141900936</v>
      </c>
      <c r="I1335" s="262">
        <f>'норма времени'!D1339</f>
        <v>617</v>
      </c>
      <c r="J1335" s="806">
        <v>2064.9263721552879</v>
      </c>
    </row>
    <row r="1336" spans="1:20">
      <c r="A1336" s="750" t="s">
        <v>2564</v>
      </c>
      <c r="B1336" s="291" t="s">
        <v>5367</v>
      </c>
      <c r="C1336" s="877"/>
      <c r="D1336" s="877"/>
      <c r="E1336" s="877"/>
      <c r="F1336" s="1459"/>
      <c r="G1336" s="433"/>
      <c r="H1336" s="806"/>
      <c r="I1336" s="262"/>
      <c r="J1336" s="806"/>
    </row>
    <row r="1337" spans="1:20">
      <c r="A1337" s="750" t="s">
        <v>4804</v>
      </c>
      <c r="B1337" s="291" t="s">
        <v>5368</v>
      </c>
      <c r="C1337" s="877"/>
      <c r="D1337" s="877"/>
      <c r="E1337" s="877"/>
      <c r="F1337" s="1459"/>
      <c r="G1337" s="433"/>
      <c r="H1337" s="806"/>
      <c r="I1337" s="262"/>
      <c r="J1337" s="806"/>
    </row>
    <row r="1338" spans="1:20">
      <c r="A1338" s="750" t="s">
        <v>4805</v>
      </c>
      <c r="B1338" s="291" t="s">
        <v>5369</v>
      </c>
      <c r="C1338" s="877"/>
      <c r="D1338" s="877"/>
      <c r="E1338" s="877"/>
      <c r="F1338" s="1459"/>
      <c r="G1338" s="433"/>
      <c r="H1338" s="806"/>
      <c r="I1338" s="262"/>
      <c r="J1338" s="806"/>
    </row>
    <row r="1339" spans="1:20">
      <c r="A1339" s="750" t="s">
        <v>5871</v>
      </c>
      <c r="B1339" s="291" t="s">
        <v>5370</v>
      </c>
      <c r="C1339" s="877"/>
      <c r="D1339" s="877"/>
      <c r="E1339" s="877"/>
      <c r="F1339" s="1459"/>
      <c r="G1339" s="433"/>
      <c r="H1339" s="806"/>
      <c r="I1339" s="262"/>
      <c r="J1339" s="806"/>
    </row>
    <row r="1340" spans="1:20" ht="21.75" customHeight="1">
      <c r="A1340" s="949" t="s">
        <v>21</v>
      </c>
      <c r="B1340" s="480" t="s">
        <v>4230</v>
      </c>
      <c r="C1340" s="869"/>
      <c r="D1340" s="869"/>
      <c r="E1340" s="869"/>
      <c r="F1340" s="1247"/>
      <c r="G1340" s="1247"/>
      <c r="H1340" s="1248"/>
      <c r="I1340" s="512"/>
      <c r="J1340" s="1248"/>
    </row>
    <row r="1341" spans="1:20">
      <c r="A1341" s="66" t="s">
        <v>580</v>
      </c>
      <c r="B1341" s="284" t="s">
        <v>4232</v>
      </c>
      <c r="C1341" s="870"/>
      <c r="D1341" s="870"/>
      <c r="E1341" s="870"/>
      <c r="F1341" s="441"/>
      <c r="G1341" s="441"/>
      <c r="H1341" s="261"/>
      <c r="I1341" s="427"/>
      <c r="J1341" s="261"/>
      <c r="T1341" s="287"/>
    </row>
    <row r="1342" spans="1:20" ht="30">
      <c r="A1342" s="711" t="s">
        <v>5872</v>
      </c>
      <c r="B1342" s="303" t="s">
        <v>4233</v>
      </c>
      <c r="C1342" s="258">
        <v>25000</v>
      </c>
      <c r="D1342" s="258">
        <v>20000</v>
      </c>
      <c r="E1342" s="258">
        <v>20000</v>
      </c>
      <c r="F1342" s="433">
        <f>C1342+D1342+E1342</f>
        <v>65000</v>
      </c>
      <c r="G1342" s="433">
        <f t="shared" si="148"/>
        <v>435.07362784471218</v>
      </c>
      <c r="H1342" s="257">
        <f>G1342/60</f>
        <v>7.2512271307452032</v>
      </c>
      <c r="I1342" s="259">
        <f>'норма времени'!D1346</f>
        <v>74</v>
      </c>
      <c r="J1342" s="257">
        <f>H1342*I1342</f>
        <v>536.59080767514502</v>
      </c>
      <c r="T1342" s="287"/>
    </row>
    <row r="1343" spans="1:20">
      <c r="A1343" s="711" t="s">
        <v>5873</v>
      </c>
      <c r="B1343" s="303" t="s">
        <v>4234</v>
      </c>
      <c r="C1343" s="258">
        <v>45000</v>
      </c>
      <c r="D1343" s="258">
        <v>35000</v>
      </c>
      <c r="E1343" s="258">
        <v>30000</v>
      </c>
      <c r="F1343" s="433">
        <f t="shared" ref="F1343:F1405" si="152">C1343+D1343+E1343</f>
        <v>110000</v>
      </c>
      <c r="G1343" s="433">
        <f t="shared" si="148"/>
        <v>736.27844712182059</v>
      </c>
      <c r="H1343" s="257">
        <f t="shared" ref="H1343:H1405" si="153">G1343/60</f>
        <v>12.271307452030344</v>
      </c>
      <c r="I1343" s="259">
        <f>'норма времени'!D1347</f>
        <v>344</v>
      </c>
      <c r="J1343" s="257">
        <f t="shared" ref="J1343:J1405" si="154">H1343*I1343</f>
        <v>4221.3297634984383</v>
      </c>
      <c r="T1343" s="287"/>
    </row>
    <row r="1344" spans="1:20" ht="20.25" customHeight="1">
      <c r="A1344" s="711" t="s">
        <v>5874</v>
      </c>
      <c r="B1344" s="303" t="s">
        <v>4235</v>
      </c>
      <c r="C1344" s="258">
        <v>10000</v>
      </c>
      <c r="D1344" s="258">
        <v>10000</v>
      </c>
      <c r="E1344" s="258">
        <v>10000</v>
      </c>
      <c r="F1344" s="433">
        <f t="shared" si="152"/>
        <v>30000</v>
      </c>
      <c r="G1344" s="433">
        <f t="shared" si="148"/>
        <v>200.80321285140562</v>
      </c>
      <c r="H1344" s="257">
        <f t="shared" si="153"/>
        <v>3.3467202141900936</v>
      </c>
      <c r="I1344" s="259">
        <f>'норма времени'!D1348</f>
        <v>74</v>
      </c>
      <c r="J1344" s="257">
        <f t="shared" si="154"/>
        <v>247.65729585006693</v>
      </c>
      <c r="T1344" s="287"/>
    </row>
    <row r="1345" spans="1:20" ht="30">
      <c r="A1345" s="711" t="s">
        <v>5875</v>
      </c>
      <c r="B1345" s="303" t="s">
        <v>4236</v>
      </c>
      <c r="C1345" s="258">
        <v>10000</v>
      </c>
      <c r="D1345" s="258">
        <v>10000</v>
      </c>
      <c r="E1345" s="258">
        <v>10000</v>
      </c>
      <c r="F1345" s="433">
        <f t="shared" si="152"/>
        <v>30000</v>
      </c>
      <c r="G1345" s="433">
        <f t="shared" si="148"/>
        <v>200.80321285140562</v>
      </c>
      <c r="H1345" s="257">
        <f t="shared" si="153"/>
        <v>3.3467202141900936</v>
      </c>
      <c r="I1345" s="259">
        <f>'норма времени'!D1349</f>
        <v>61</v>
      </c>
      <c r="J1345" s="257">
        <f t="shared" si="154"/>
        <v>204.14993306559572</v>
      </c>
      <c r="T1345" s="287"/>
    </row>
    <row r="1346" spans="1:20" ht="30">
      <c r="A1346" s="711" t="s">
        <v>5876</v>
      </c>
      <c r="B1346" s="303" t="s">
        <v>4237</v>
      </c>
      <c r="C1346" s="258">
        <v>10000</v>
      </c>
      <c r="D1346" s="258">
        <v>10000</v>
      </c>
      <c r="E1346" s="258">
        <v>10000</v>
      </c>
      <c r="F1346" s="433">
        <f t="shared" si="152"/>
        <v>30000</v>
      </c>
      <c r="G1346" s="433">
        <f t="shared" si="148"/>
        <v>200.80321285140562</v>
      </c>
      <c r="H1346" s="257">
        <f t="shared" si="153"/>
        <v>3.3467202141900936</v>
      </c>
      <c r="I1346" s="259">
        <f>'норма времени'!D1350</f>
        <v>149</v>
      </c>
      <c r="J1346" s="257">
        <f t="shared" si="154"/>
        <v>498.66131191432396</v>
      </c>
      <c r="T1346" s="287"/>
    </row>
    <row r="1347" spans="1:20" ht="26.25" customHeight="1">
      <c r="A1347" s="1173" t="s">
        <v>588</v>
      </c>
      <c r="B1347" s="952" t="s">
        <v>4239</v>
      </c>
      <c r="C1347" s="870"/>
      <c r="D1347" s="870"/>
      <c r="E1347" s="870"/>
      <c r="F1347" s="441"/>
      <c r="G1347" s="441"/>
      <c r="H1347" s="261"/>
      <c r="I1347" s="1451"/>
      <c r="J1347" s="261"/>
      <c r="T1347" s="287"/>
    </row>
    <row r="1348" spans="1:20" ht="30">
      <c r="A1348" s="711" t="s">
        <v>5877</v>
      </c>
      <c r="B1348" s="303" t="s">
        <v>4240</v>
      </c>
      <c r="C1348" s="258">
        <v>10000</v>
      </c>
      <c r="D1348" s="258">
        <v>10000</v>
      </c>
      <c r="E1348" s="258">
        <v>10000</v>
      </c>
      <c r="F1348" s="433">
        <f t="shared" si="152"/>
        <v>30000</v>
      </c>
      <c r="G1348" s="433">
        <f t="shared" si="148"/>
        <v>200.80321285140562</v>
      </c>
      <c r="H1348" s="257">
        <f t="shared" si="153"/>
        <v>3.3467202141900936</v>
      </c>
      <c r="I1348" s="259">
        <f>'норма времени'!D1352</f>
        <v>87</v>
      </c>
      <c r="J1348" s="257">
        <f t="shared" si="154"/>
        <v>291.16465863453811</v>
      </c>
      <c r="T1348" s="287"/>
    </row>
    <row r="1349" spans="1:20" ht="30">
      <c r="A1349" s="711" t="s">
        <v>5878</v>
      </c>
      <c r="B1349" s="303" t="s">
        <v>4241</v>
      </c>
      <c r="C1349" s="258">
        <v>10000</v>
      </c>
      <c r="D1349" s="258">
        <v>10000</v>
      </c>
      <c r="E1349" s="258">
        <v>10000</v>
      </c>
      <c r="F1349" s="433">
        <f t="shared" si="152"/>
        <v>30000</v>
      </c>
      <c r="G1349" s="433">
        <f t="shared" si="148"/>
        <v>200.80321285140562</v>
      </c>
      <c r="H1349" s="257">
        <f t="shared" si="153"/>
        <v>3.3467202141900936</v>
      </c>
      <c r="I1349" s="259">
        <f>'норма времени'!D1353</f>
        <v>81</v>
      </c>
      <c r="J1349" s="257">
        <f t="shared" si="154"/>
        <v>271.08433734939757</v>
      </c>
      <c r="T1349" s="287"/>
    </row>
    <row r="1350" spans="1:20" ht="30">
      <c r="A1350" s="711" t="s">
        <v>5879</v>
      </c>
      <c r="B1350" s="303" t="s">
        <v>4242</v>
      </c>
      <c r="C1350" s="258">
        <v>10000</v>
      </c>
      <c r="D1350" s="258">
        <v>10000</v>
      </c>
      <c r="E1350" s="258">
        <v>10000</v>
      </c>
      <c r="F1350" s="433">
        <f t="shared" si="152"/>
        <v>30000</v>
      </c>
      <c r="G1350" s="433">
        <f t="shared" si="148"/>
        <v>200.80321285140562</v>
      </c>
      <c r="H1350" s="257">
        <f t="shared" si="153"/>
        <v>3.3467202141900936</v>
      </c>
      <c r="I1350" s="259">
        <f>'норма времени'!D1354</f>
        <v>245</v>
      </c>
      <c r="J1350" s="257">
        <f t="shared" si="154"/>
        <v>819.94645247657297</v>
      </c>
      <c r="T1350" s="287"/>
    </row>
    <row r="1351" spans="1:20" ht="30">
      <c r="A1351" s="711" t="s">
        <v>5880</v>
      </c>
      <c r="B1351" s="303" t="s">
        <v>4243</v>
      </c>
      <c r="C1351" s="258">
        <v>10000</v>
      </c>
      <c r="D1351" s="258">
        <v>10000</v>
      </c>
      <c r="E1351" s="258">
        <v>10000</v>
      </c>
      <c r="F1351" s="433">
        <f t="shared" si="152"/>
        <v>30000</v>
      </c>
      <c r="G1351" s="433">
        <f t="shared" si="148"/>
        <v>200.80321285140562</v>
      </c>
      <c r="H1351" s="257">
        <f t="shared" si="153"/>
        <v>3.3467202141900936</v>
      </c>
      <c r="I1351" s="259">
        <f>'норма времени'!D1355</f>
        <v>150</v>
      </c>
      <c r="J1351" s="257">
        <f t="shared" si="154"/>
        <v>502.00803212851406</v>
      </c>
      <c r="T1351" s="287"/>
    </row>
    <row r="1352" spans="1:20" ht="27.75" customHeight="1">
      <c r="A1352" s="1173" t="s">
        <v>596</v>
      </c>
      <c r="B1352" s="952" t="s">
        <v>4244</v>
      </c>
      <c r="C1352" s="870"/>
      <c r="D1352" s="870"/>
      <c r="E1352" s="870"/>
      <c r="F1352" s="441"/>
      <c r="G1352" s="441"/>
      <c r="H1352" s="261"/>
      <c r="I1352" s="1451"/>
      <c r="J1352" s="261"/>
      <c r="T1352" s="287"/>
    </row>
    <row r="1353" spans="1:20" ht="19.5" customHeight="1">
      <c r="A1353" s="711" t="s">
        <v>5881</v>
      </c>
      <c r="B1353" s="303" t="s">
        <v>4245</v>
      </c>
      <c r="C1353" s="258">
        <v>10000</v>
      </c>
      <c r="D1353" s="258">
        <v>10000</v>
      </c>
      <c r="E1353" s="258">
        <v>10000</v>
      </c>
      <c r="F1353" s="433">
        <f t="shared" si="152"/>
        <v>30000</v>
      </c>
      <c r="G1353" s="433">
        <f t="shared" si="148"/>
        <v>200.80321285140562</v>
      </c>
      <c r="H1353" s="257">
        <f t="shared" si="153"/>
        <v>3.3467202141900936</v>
      </c>
      <c r="I1353" s="259">
        <f>'норма времени'!D1357</f>
        <v>192</v>
      </c>
      <c r="J1353" s="257">
        <f t="shared" si="154"/>
        <v>642.57028112449802</v>
      </c>
      <c r="T1353" s="287"/>
    </row>
    <row r="1354" spans="1:20" ht="30">
      <c r="A1354" s="711" t="s">
        <v>5882</v>
      </c>
      <c r="B1354" s="303" t="s">
        <v>4246</v>
      </c>
      <c r="C1354" s="258">
        <v>45000</v>
      </c>
      <c r="D1354" s="258">
        <v>35000</v>
      </c>
      <c r="E1354" s="258">
        <v>35000</v>
      </c>
      <c r="F1354" s="433">
        <f t="shared" si="152"/>
        <v>115000</v>
      </c>
      <c r="G1354" s="433">
        <f t="shared" si="148"/>
        <v>769.74564926372148</v>
      </c>
      <c r="H1354" s="257">
        <f t="shared" si="153"/>
        <v>12.829094154395358</v>
      </c>
      <c r="I1354" s="259">
        <f>'норма времени'!D1358</f>
        <v>100</v>
      </c>
      <c r="J1354" s="257">
        <f t="shared" si="154"/>
        <v>1282.9094154395359</v>
      </c>
      <c r="T1354" s="287"/>
    </row>
    <row r="1355" spans="1:20" ht="30">
      <c r="A1355" s="711" t="s">
        <v>5883</v>
      </c>
      <c r="B1355" s="1315" t="s">
        <v>4247</v>
      </c>
      <c r="C1355" s="258">
        <v>10000</v>
      </c>
      <c r="D1355" s="258">
        <v>10000</v>
      </c>
      <c r="E1355" s="258">
        <v>10000</v>
      </c>
      <c r="F1355" s="433">
        <f t="shared" si="152"/>
        <v>30000</v>
      </c>
      <c r="G1355" s="433">
        <f t="shared" si="148"/>
        <v>200.80321285140562</v>
      </c>
      <c r="H1355" s="257">
        <f t="shared" si="153"/>
        <v>3.3467202141900936</v>
      </c>
      <c r="I1355" s="259">
        <f>'норма времени'!D1359</f>
        <v>136</v>
      </c>
      <c r="J1355" s="257">
        <f t="shared" si="154"/>
        <v>455.15394912985272</v>
      </c>
      <c r="T1355" s="287"/>
    </row>
    <row r="1356" spans="1:20" ht="30">
      <c r="A1356" s="711" t="s">
        <v>5884</v>
      </c>
      <c r="B1356" s="1315" t="s">
        <v>4248</v>
      </c>
      <c r="C1356" s="258">
        <v>10000</v>
      </c>
      <c r="D1356" s="258">
        <v>10000</v>
      </c>
      <c r="E1356" s="258">
        <v>10000</v>
      </c>
      <c r="F1356" s="433">
        <f t="shared" si="152"/>
        <v>30000</v>
      </c>
      <c r="G1356" s="433">
        <f t="shared" si="148"/>
        <v>200.80321285140562</v>
      </c>
      <c r="H1356" s="257">
        <f t="shared" si="153"/>
        <v>3.3467202141900936</v>
      </c>
      <c r="I1356" s="259">
        <f>'норма времени'!D1360</f>
        <v>74</v>
      </c>
      <c r="J1356" s="257">
        <f t="shared" si="154"/>
        <v>247.65729585006693</v>
      </c>
      <c r="T1356" s="287"/>
    </row>
    <row r="1357" spans="1:20" ht="30">
      <c r="A1357" s="711" t="s">
        <v>5885</v>
      </c>
      <c r="B1357" s="303" t="s">
        <v>4249</v>
      </c>
      <c r="C1357" s="258">
        <v>65000</v>
      </c>
      <c r="D1357" s="258">
        <v>60000</v>
      </c>
      <c r="E1357" s="258">
        <v>55000</v>
      </c>
      <c r="F1357" s="433">
        <f t="shared" si="152"/>
        <v>180000</v>
      </c>
      <c r="G1357" s="433">
        <f t="shared" si="148"/>
        <v>1204.8192771084337</v>
      </c>
      <c r="H1357" s="257">
        <f t="shared" si="153"/>
        <v>20.08032128514056</v>
      </c>
      <c r="I1357" s="259">
        <f>'норма времени'!D1361</f>
        <v>140</v>
      </c>
      <c r="J1357" s="257">
        <f t="shared" si="154"/>
        <v>2811.2449799196784</v>
      </c>
      <c r="T1357" s="287"/>
    </row>
    <row r="1358" spans="1:20" ht="30">
      <c r="A1358" s="711" t="s">
        <v>5886</v>
      </c>
      <c r="B1358" s="303" t="s">
        <v>4250</v>
      </c>
      <c r="C1358" s="258">
        <v>10000</v>
      </c>
      <c r="D1358" s="258">
        <v>10000</v>
      </c>
      <c r="E1358" s="258">
        <v>10000</v>
      </c>
      <c r="F1358" s="433">
        <f t="shared" si="152"/>
        <v>30000</v>
      </c>
      <c r="G1358" s="433">
        <f t="shared" si="148"/>
        <v>200.80321285140562</v>
      </c>
      <c r="H1358" s="257">
        <f t="shared" si="153"/>
        <v>3.3467202141900936</v>
      </c>
      <c r="I1358" s="259">
        <f>'норма времени'!D1362</f>
        <v>74</v>
      </c>
      <c r="J1358" s="257">
        <f t="shared" si="154"/>
        <v>247.65729585006693</v>
      </c>
      <c r="T1358" s="287"/>
    </row>
    <row r="1359" spans="1:20" ht="30">
      <c r="A1359" s="711" t="s">
        <v>5887</v>
      </c>
      <c r="B1359" s="303" t="s">
        <v>4251</v>
      </c>
      <c r="C1359" s="258">
        <v>10000</v>
      </c>
      <c r="D1359" s="258">
        <v>10000</v>
      </c>
      <c r="E1359" s="258">
        <v>10000</v>
      </c>
      <c r="F1359" s="433">
        <f t="shared" si="152"/>
        <v>30000</v>
      </c>
      <c r="G1359" s="433">
        <f t="shared" si="148"/>
        <v>200.80321285140562</v>
      </c>
      <c r="H1359" s="257">
        <f t="shared" si="153"/>
        <v>3.3467202141900936</v>
      </c>
      <c r="I1359" s="259">
        <f>'норма времени'!D1363</f>
        <v>136</v>
      </c>
      <c r="J1359" s="257">
        <f t="shared" si="154"/>
        <v>455.15394912985272</v>
      </c>
      <c r="T1359" s="287"/>
    </row>
    <row r="1360" spans="1:20">
      <c r="A1360" s="711" t="s">
        <v>5888</v>
      </c>
      <c r="B1360" s="303" t="s">
        <v>4252</v>
      </c>
      <c r="C1360" s="258">
        <v>25000</v>
      </c>
      <c r="D1360" s="258">
        <v>20000</v>
      </c>
      <c r="E1360" s="258">
        <v>20000</v>
      </c>
      <c r="F1360" s="433">
        <f t="shared" si="152"/>
        <v>65000</v>
      </c>
      <c r="G1360" s="433">
        <f t="shared" si="148"/>
        <v>435.07362784471218</v>
      </c>
      <c r="H1360" s="257">
        <f t="shared" si="153"/>
        <v>7.2512271307452032</v>
      </c>
      <c r="I1360" s="259">
        <f>'норма времени'!D1364</f>
        <v>27</v>
      </c>
      <c r="J1360" s="257">
        <f t="shared" si="154"/>
        <v>195.7831325301205</v>
      </c>
      <c r="T1360" s="287"/>
    </row>
    <row r="1361" spans="1:20">
      <c r="A1361" s="711" t="s">
        <v>5889</v>
      </c>
      <c r="B1361" s="288" t="s">
        <v>4253</v>
      </c>
      <c r="C1361" s="258">
        <v>25000</v>
      </c>
      <c r="D1361" s="258">
        <v>25000</v>
      </c>
      <c r="E1361" s="258">
        <v>25000</v>
      </c>
      <c r="F1361" s="433">
        <f t="shared" si="152"/>
        <v>75000</v>
      </c>
      <c r="G1361" s="433">
        <f t="shared" si="148"/>
        <v>502.00803212851406</v>
      </c>
      <c r="H1361" s="257">
        <f t="shared" si="153"/>
        <v>8.3668005354752335</v>
      </c>
      <c r="I1361" s="259">
        <f>'норма времени'!D1365</f>
        <v>75</v>
      </c>
      <c r="J1361" s="257">
        <f>H1361*I1361</f>
        <v>627.51004016064246</v>
      </c>
      <c r="T1361" s="287"/>
    </row>
    <row r="1362" spans="1:20">
      <c r="A1362" s="711" t="s">
        <v>5890</v>
      </c>
      <c r="B1362" s="288" t="s">
        <v>4254</v>
      </c>
      <c r="C1362" s="258">
        <v>10000</v>
      </c>
      <c r="D1362" s="258">
        <v>10000</v>
      </c>
      <c r="E1362" s="258">
        <v>10000</v>
      </c>
      <c r="F1362" s="433">
        <f t="shared" si="152"/>
        <v>30000</v>
      </c>
      <c r="G1362" s="433">
        <f t="shared" si="148"/>
        <v>200.80321285140562</v>
      </c>
      <c r="H1362" s="257">
        <f t="shared" si="153"/>
        <v>3.3467202141900936</v>
      </c>
      <c r="I1362" s="259">
        <f>'норма времени'!D1366</f>
        <v>146</v>
      </c>
      <c r="J1362" s="257">
        <f>H1362*I1362</f>
        <v>488.62115127175366</v>
      </c>
      <c r="T1362" s="287"/>
    </row>
    <row r="1363" spans="1:20" ht="45">
      <c r="A1363" s="711" t="s">
        <v>5891</v>
      </c>
      <c r="B1363" s="288" t="s">
        <v>4255</v>
      </c>
      <c r="C1363" s="258">
        <v>25000</v>
      </c>
      <c r="D1363" s="258">
        <v>25000</v>
      </c>
      <c r="E1363" s="258">
        <v>25000</v>
      </c>
      <c r="F1363" s="433">
        <f t="shared" si="152"/>
        <v>75000</v>
      </c>
      <c r="G1363" s="433">
        <f t="shared" si="148"/>
        <v>502.00803212851406</v>
      </c>
      <c r="H1363" s="257">
        <f t="shared" si="153"/>
        <v>8.3668005354752335</v>
      </c>
      <c r="I1363" s="259">
        <f>'норма времени'!D1367</f>
        <v>140</v>
      </c>
      <c r="J1363" s="257">
        <f t="shared" ref="J1363" si="155">H1363*I1363</f>
        <v>1171.3520749665327</v>
      </c>
      <c r="T1363" s="287"/>
    </row>
    <row r="1364" spans="1:20">
      <c r="A1364" s="1174" t="s">
        <v>599</v>
      </c>
      <c r="B1364" s="953" t="s">
        <v>4256</v>
      </c>
      <c r="C1364" s="870"/>
      <c r="D1364" s="870"/>
      <c r="E1364" s="870"/>
      <c r="F1364" s="441"/>
      <c r="G1364" s="441"/>
      <c r="H1364" s="261"/>
      <c r="I1364" s="1451"/>
      <c r="J1364" s="261"/>
      <c r="T1364" s="287"/>
    </row>
    <row r="1365" spans="1:20" ht="30">
      <c r="A1365" s="711" t="s">
        <v>5892</v>
      </c>
      <c r="B1365" s="303" t="s">
        <v>4257</v>
      </c>
      <c r="C1365" s="258">
        <v>15000</v>
      </c>
      <c r="D1365" s="258">
        <v>15000</v>
      </c>
      <c r="E1365" s="258">
        <v>15000</v>
      </c>
      <c r="F1365" s="433">
        <f t="shared" si="152"/>
        <v>45000</v>
      </c>
      <c r="G1365" s="433">
        <f t="shared" si="148"/>
        <v>301.20481927710841</v>
      </c>
      <c r="H1365" s="257">
        <f t="shared" si="153"/>
        <v>5.0200803212851399</v>
      </c>
      <c r="I1365" s="259">
        <f>'норма времени'!D1369</f>
        <v>164</v>
      </c>
      <c r="J1365" s="257">
        <f t="shared" si="154"/>
        <v>823.29317269076296</v>
      </c>
      <c r="T1365" s="287"/>
    </row>
    <row r="1366" spans="1:20" ht="30">
      <c r="A1366" s="711" t="s">
        <v>5893</v>
      </c>
      <c r="B1366" s="303" t="s">
        <v>4258</v>
      </c>
      <c r="C1366" s="258">
        <v>15000</v>
      </c>
      <c r="D1366" s="258">
        <v>15000</v>
      </c>
      <c r="E1366" s="258">
        <v>15000</v>
      </c>
      <c r="F1366" s="433">
        <f t="shared" si="152"/>
        <v>45000</v>
      </c>
      <c r="G1366" s="433">
        <f t="shared" si="148"/>
        <v>301.20481927710841</v>
      </c>
      <c r="H1366" s="257">
        <f t="shared" si="153"/>
        <v>5.0200803212851399</v>
      </c>
      <c r="I1366" s="259">
        <f>'норма времени'!D1370</f>
        <v>106</v>
      </c>
      <c r="J1366" s="257">
        <f t="shared" si="154"/>
        <v>532.12851405622484</v>
      </c>
      <c r="T1366" s="287"/>
    </row>
    <row r="1367" spans="1:20" ht="30">
      <c r="A1367" s="711" t="s">
        <v>5894</v>
      </c>
      <c r="B1367" s="303" t="s">
        <v>4259</v>
      </c>
      <c r="C1367" s="258">
        <v>10000</v>
      </c>
      <c r="D1367" s="258">
        <v>10000</v>
      </c>
      <c r="E1367" s="258">
        <v>10000</v>
      </c>
      <c r="F1367" s="433">
        <f t="shared" si="152"/>
        <v>30000</v>
      </c>
      <c r="G1367" s="433">
        <f t="shared" si="148"/>
        <v>200.80321285140562</v>
      </c>
      <c r="H1367" s="257">
        <f t="shared" si="153"/>
        <v>3.3467202141900936</v>
      </c>
      <c r="I1367" s="259">
        <f>'норма времени'!D1371</f>
        <v>50</v>
      </c>
      <c r="J1367" s="257">
        <f t="shared" si="154"/>
        <v>167.33601070950468</v>
      </c>
      <c r="T1367" s="287"/>
    </row>
    <row r="1368" spans="1:20" ht="19.5" customHeight="1">
      <c r="A1368" s="1173" t="s">
        <v>602</v>
      </c>
      <c r="B1368" s="952" t="s">
        <v>4260</v>
      </c>
      <c r="C1368" s="870"/>
      <c r="D1368" s="870"/>
      <c r="E1368" s="870"/>
      <c r="F1368" s="441"/>
      <c r="G1368" s="441"/>
      <c r="H1368" s="261"/>
      <c r="I1368" s="1451"/>
      <c r="J1368" s="261"/>
      <c r="T1368" s="287"/>
    </row>
    <row r="1369" spans="1:20" ht="30">
      <c r="A1369" s="711" t="s">
        <v>5895</v>
      </c>
      <c r="B1369" s="303" t="s">
        <v>4261</v>
      </c>
      <c r="C1369" s="258">
        <v>10000</v>
      </c>
      <c r="D1369" s="258">
        <v>10000</v>
      </c>
      <c r="E1369" s="258">
        <v>10000</v>
      </c>
      <c r="F1369" s="433">
        <f t="shared" si="152"/>
        <v>30000</v>
      </c>
      <c r="G1369" s="433">
        <f t="shared" si="148"/>
        <v>200.80321285140562</v>
      </c>
      <c r="H1369" s="257">
        <f t="shared" si="153"/>
        <v>3.3467202141900936</v>
      </c>
      <c r="I1369" s="259">
        <f>'норма времени'!D1373</f>
        <v>135</v>
      </c>
      <c r="J1369" s="257">
        <f t="shared" si="154"/>
        <v>451.80722891566262</v>
      </c>
      <c r="T1369" s="287"/>
    </row>
    <row r="1370" spans="1:20" ht="30">
      <c r="A1370" s="711" t="s">
        <v>5896</v>
      </c>
      <c r="B1370" s="303" t="s">
        <v>4262</v>
      </c>
      <c r="C1370" s="258">
        <v>10000</v>
      </c>
      <c r="D1370" s="258">
        <v>10000</v>
      </c>
      <c r="E1370" s="258">
        <v>10000</v>
      </c>
      <c r="F1370" s="433">
        <f t="shared" si="152"/>
        <v>30000</v>
      </c>
      <c r="G1370" s="433">
        <f t="shared" si="148"/>
        <v>200.80321285140562</v>
      </c>
      <c r="H1370" s="257">
        <f t="shared" si="153"/>
        <v>3.3467202141900936</v>
      </c>
      <c r="I1370" s="259">
        <f>'норма времени'!D1374</f>
        <v>140</v>
      </c>
      <c r="J1370" s="257">
        <f t="shared" si="154"/>
        <v>468.54082998661312</v>
      </c>
      <c r="T1370" s="287"/>
    </row>
    <row r="1371" spans="1:20" ht="30">
      <c r="A1371" s="711" t="s">
        <v>5897</v>
      </c>
      <c r="B1371" s="303" t="s">
        <v>4263</v>
      </c>
      <c r="C1371" s="258">
        <v>10000</v>
      </c>
      <c r="D1371" s="258">
        <v>10000</v>
      </c>
      <c r="E1371" s="258">
        <v>10000</v>
      </c>
      <c r="F1371" s="433">
        <f t="shared" si="152"/>
        <v>30000</v>
      </c>
      <c r="G1371" s="433">
        <f t="shared" ref="G1371:G1434" si="156">F1371/149.4</f>
        <v>200.80321285140562</v>
      </c>
      <c r="H1371" s="257">
        <f t="shared" si="153"/>
        <v>3.3467202141900936</v>
      </c>
      <c r="I1371" s="259">
        <f>'норма времени'!D1375</f>
        <v>81</v>
      </c>
      <c r="J1371" s="257">
        <f t="shared" si="154"/>
        <v>271.08433734939757</v>
      </c>
      <c r="T1371" s="287"/>
    </row>
    <row r="1372" spans="1:20" ht="30">
      <c r="A1372" s="711" t="s">
        <v>5898</v>
      </c>
      <c r="B1372" s="303" t="s">
        <v>4264</v>
      </c>
      <c r="C1372" s="258">
        <v>10000</v>
      </c>
      <c r="D1372" s="258">
        <v>10000</v>
      </c>
      <c r="E1372" s="258">
        <v>10000</v>
      </c>
      <c r="F1372" s="433">
        <f t="shared" si="152"/>
        <v>30000</v>
      </c>
      <c r="G1372" s="433">
        <f t="shared" si="156"/>
        <v>200.80321285140562</v>
      </c>
      <c r="H1372" s="257">
        <f t="shared" si="153"/>
        <v>3.3467202141900936</v>
      </c>
      <c r="I1372" s="259">
        <f>'норма времени'!D1376</f>
        <v>81</v>
      </c>
      <c r="J1372" s="257">
        <f t="shared" si="154"/>
        <v>271.08433734939757</v>
      </c>
      <c r="T1372" s="287"/>
    </row>
    <row r="1373" spans="1:20">
      <c r="A1373" s="711" t="s">
        <v>5899</v>
      </c>
      <c r="B1373" s="303" t="s">
        <v>4265</v>
      </c>
      <c r="C1373" s="258">
        <v>10000</v>
      </c>
      <c r="D1373" s="258">
        <v>10000</v>
      </c>
      <c r="E1373" s="258">
        <v>10000</v>
      </c>
      <c r="F1373" s="433">
        <f t="shared" si="152"/>
        <v>30000</v>
      </c>
      <c r="G1373" s="433">
        <f t="shared" si="156"/>
        <v>200.80321285140562</v>
      </c>
      <c r="H1373" s="257">
        <f t="shared" si="153"/>
        <v>3.3467202141900936</v>
      </c>
      <c r="I1373" s="259">
        <f>'норма времени'!D1377</f>
        <v>90</v>
      </c>
      <c r="J1373" s="257">
        <f t="shared" si="154"/>
        <v>301.20481927710841</v>
      </c>
      <c r="T1373" s="287"/>
    </row>
    <row r="1374" spans="1:20" ht="30">
      <c r="A1374" s="711" t="s">
        <v>5900</v>
      </c>
      <c r="B1374" s="303" t="s">
        <v>4266</v>
      </c>
      <c r="C1374" s="258">
        <v>10000</v>
      </c>
      <c r="D1374" s="258">
        <v>10000</v>
      </c>
      <c r="E1374" s="258">
        <v>10000</v>
      </c>
      <c r="F1374" s="433">
        <f t="shared" si="152"/>
        <v>30000</v>
      </c>
      <c r="G1374" s="433">
        <f t="shared" si="156"/>
        <v>200.80321285140562</v>
      </c>
      <c r="H1374" s="257">
        <f t="shared" si="153"/>
        <v>3.3467202141900936</v>
      </c>
      <c r="I1374" s="259">
        <f>'норма времени'!D1378</f>
        <v>150</v>
      </c>
      <c r="J1374" s="257">
        <f t="shared" si="154"/>
        <v>502.00803212851406</v>
      </c>
      <c r="T1374" s="287"/>
    </row>
    <row r="1375" spans="1:20" ht="30">
      <c r="A1375" s="711" t="s">
        <v>5901</v>
      </c>
      <c r="B1375" s="303" t="s">
        <v>4267</v>
      </c>
      <c r="C1375" s="258">
        <v>10000</v>
      </c>
      <c r="D1375" s="258">
        <v>10000</v>
      </c>
      <c r="E1375" s="258">
        <v>10000</v>
      </c>
      <c r="F1375" s="433">
        <f t="shared" si="152"/>
        <v>30000</v>
      </c>
      <c r="G1375" s="433">
        <f t="shared" si="156"/>
        <v>200.80321285140562</v>
      </c>
      <c r="H1375" s="257">
        <f t="shared" si="153"/>
        <v>3.3467202141900936</v>
      </c>
      <c r="I1375" s="259">
        <f>'норма времени'!D1379</f>
        <v>99</v>
      </c>
      <c r="J1375" s="257">
        <f t="shared" si="154"/>
        <v>331.32530120481925</v>
      </c>
      <c r="T1375" s="287"/>
    </row>
    <row r="1376" spans="1:20" ht="32.25" customHeight="1">
      <c r="A1376" s="711" t="s">
        <v>5902</v>
      </c>
      <c r="B1376" s="288" t="s">
        <v>4268</v>
      </c>
      <c r="C1376" s="258">
        <v>20000</v>
      </c>
      <c r="D1376" s="258">
        <v>16800</v>
      </c>
      <c r="E1376" s="258">
        <v>15000</v>
      </c>
      <c r="F1376" s="433">
        <f t="shared" si="152"/>
        <v>51800</v>
      </c>
      <c r="G1376" s="433">
        <f t="shared" si="156"/>
        <v>346.72021419009371</v>
      </c>
      <c r="H1376" s="257">
        <f t="shared" si="153"/>
        <v>5.7786702365015623</v>
      </c>
      <c r="I1376" s="259">
        <f>'норма времени'!D1380</f>
        <v>180</v>
      </c>
      <c r="J1376" s="257">
        <f t="shared" si="154"/>
        <v>1040.1606425702812</v>
      </c>
      <c r="T1376" s="287"/>
    </row>
    <row r="1377" spans="1:20" s="64" customFormat="1" ht="21" customHeight="1">
      <c r="A1377" s="1173" t="s">
        <v>606</v>
      </c>
      <c r="B1377" s="952" t="s">
        <v>4269</v>
      </c>
      <c r="C1377" s="870"/>
      <c r="D1377" s="870"/>
      <c r="E1377" s="870"/>
      <c r="F1377" s="441"/>
      <c r="G1377" s="441"/>
      <c r="H1377" s="261"/>
      <c r="I1377" s="1451"/>
      <c r="J1377" s="261"/>
      <c r="K1377" s="483"/>
      <c r="L1377" s="483"/>
      <c r="M1377" s="483"/>
      <c r="N1377" s="483"/>
      <c r="O1377" s="483"/>
      <c r="P1377" s="483"/>
      <c r="Q1377" s="483"/>
      <c r="R1377" s="483"/>
      <c r="S1377" s="483"/>
      <c r="T1377" s="483"/>
    </row>
    <row r="1378" spans="1:20" ht="30">
      <c r="A1378" s="711" t="s">
        <v>5904</v>
      </c>
      <c r="B1378" s="303" t="s">
        <v>4270</v>
      </c>
      <c r="C1378" s="258">
        <v>10000</v>
      </c>
      <c r="D1378" s="258">
        <v>10000</v>
      </c>
      <c r="E1378" s="258">
        <v>10000</v>
      </c>
      <c r="F1378" s="433">
        <f t="shared" si="152"/>
        <v>30000</v>
      </c>
      <c r="G1378" s="433">
        <f t="shared" si="156"/>
        <v>200.80321285140562</v>
      </c>
      <c r="H1378" s="257">
        <f t="shared" si="153"/>
        <v>3.3467202141900936</v>
      </c>
      <c r="I1378" s="259">
        <f>'норма времени'!D1382</f>
        <v>162</v>
      </c>
      <c r="J1378" s="257">
        <f t="shared" si="154"/>
        <v>542.16867469879514</v>
      </c>
      <c r="T1378" s="287"/>
    </row>
    <row r="1379" spans="1:20" ht="30">
      <c r="A1379" s="711" t="s">
        <v>5903</v>
      </c>
      <c r="B1379" s="745" t="s">
        <v>4271</v>
      </c>
      <c r="C1379" s="258">
        <v>35000</v>
      </c>
      <c r="D1379" s="258">
        <v>30000</v>
      </c>
      <c r="E1379" s="258">
        <v>25000</v>
      </c>
      <c r="F1379" s="433">
        <f t="shared" si="152"/>
        <v>90000</v>
      </c>
      <c r="G1379" s="433">
        <f t="shared" si="156"/>
        <v>602.40963855421683</v>
      </c>
      <c r="H1379" s="257">
        <f t="shared" si="153"/>
        <v>10.04016064257028</v>
      </c>
      <c r="I1379" s="259">
        <f>'норма времени'!D1383</f>
        <v>63</v>
      </c>
      <c r="J1379" s="257">
        <f t="shared" si="154"/>
        <v>632.53012048192761</v>
      </c>
      <c r="T1379" s="287"/>
    </row>
    <row r="1380" spans="1:20" ht="45">
      <c r="A1380" s="711" t="s">
        <v>5905</v>
      </c>
      <c r="B1380" s="745" t="s">
        <v>4272</v>
      </c>
      <c r="C1380" s="258">
        <v>30000</v>
      </c>
      <c r="D1380" s="258">
        <v>25000</v>
      </c>
      <c r="E1380" s="258">
        <v>25000</v>
      </c>
      <c r="F1380" s="433">
        <f t="shared" si="152"/>
        <v>80000</v>
      </c>
      <c r="G1380" s="433">
        <f t="shared" si="156"/>
        <v>535.47523427041494</v>
      </c>
      <c r="H1380" s="257">
        <f t="shared" si="153"/>
        <v>8.9245872378402495</v>
      </c>
      <c r="I1380" s="259">
        <f>'норма времени'!D1384</f>
        <v>150</v>
      </c>
      <c r="J1380" s="257">
        <f t="shared" si="154"/>
        <v>1338.6880856760374</v>
      </c>
      <c r="T1380" s="287"/>
    </row>
    <row r="1381" spans="1:20">
      <c r="A1381" s="711" t="s">
        <v>5906</v>
      </c>
      <c r="B1381" s="303" t="s">
        <v>4273</v>
      </c>
      <c r="C1381" s="258">
        <v>10000</v>
      </c>
      <c r="D1381" s="258">
        <v>10000</v>
      </c>
      <c r="E1381" s="258">
        <v>10000</v>
      </c>
      <c r="F1381" s="433">
        <f t="shared" si="152"/>
        <v>30000</v>
      </c>
      <c r="G1381" s="433">
        <f t="shared" si="156"/>
        <v>200.80321285140562</v>
      </c>
      <c r="H1381" s="257">
        <f t="shared" si="153"/>
        <v>3.3467202141900936</v>
      </c>
      <c r="I1381" s="259">
        <f>'норма времени'!D1385</f>
        <v>88</v>
      </c>
      <c r="J1381" s="257">
        <f t="shared" si="154"/>
        <v>294.51137884872821</v>
      </c>
      <c r="T1381" s="287"/>
    </row>
    <row r="1382" spans="1:20">
      <c r="A1382" s="1173" t="s">
        <v>609</v>
      </c>
      <c r="B1382" s="952" t="s">
        <v>4274</v>
      </c>
      <c r="C1382" s="870"/>
      <c r="D1382" s="870"/>
      <c r="E1382" s="870"/>
      <c r="F1382" s="441"/>
      <c r="G1382" s="441"/>
      <c r="H1382" s="261"/>
      <c r="I1382" s="1451"/>
      <c r="J1382" s="261"/>
      <c r="T1382" s="287"/>
    </row>
    <row r="1383" spans="1:20" ht="30">
      <c r="A1383" s="711" t="s">
        <v>5907</v>
      </c>
      <c r="B1383" s="303" t="s">
        <v>4275</v>
      </c>
      <c r="C1383" s="258">
        <v>10000</v>
      </c>
      <c r="D1383" s="258">
        <v>10000</v>
      </c>
      <c r="E1383" s="258">
        <v>10000</v>
      </c>
      <c r="F1383" s="433">
        <f t="shared" si="152"/>
        <v>30000</v>
      </c>
      <c r="G1383" s="433">
        <f t="shared" si="156"/>
        <v>200.80321285140562</v>
      </c>
      <c r="H1383" s="257">
        <f t="shared" si="153"/>
        <v>3.3467202141900936</v>
      </c>
      <c r="I1383" s="259">
        <f>'норма времени'!D1387</f>
        <v>164</v>
      </c>
      <c r="J1383" s="257">
        <f t="shared" si="154"/>
        <v>548.86211512717534</v>
      </c>
      <c r="T1383" s="287"/>
    </row>
    <row r="1384" spans="1:20" ht="30">
      <c r="A1384" s="711" t="s">
        <v>5908</v>
      </c>
      <c r="B1384" s="303" t="s">
        <v>4276</v>
      </c>
      <c r="C1384" s="258">
        <v>10000</v>
      </c>
      <c r="D1384" s="258">
        <v>10000</v>
      </c>
      <c r="E1384" s="258">
        <v>10000</v>
      </c>
      <c r="F1384" s="433">
        <f t="shared" si="152"/>
        <v>30000</v>
      </c>
      <c r="G1384" s="433">
        <f t="shared" si="156"/>
        <v>200.80321285140562</v>
      </c>
      <c r="H1384" s="257">
        <f t="shared" si="153"/>
        <v>3.3467202141900936</v>
      </c>
      <c r="I1384" s="259">
        <f>'норма времени'!D1388</f>
        <v>55</v>
      </c>
      <c r="J1384" s="257">
        <f t="shared" si="154"/>
        <v>184.06961178045515</v>
      </c>
      <c r="T1384" s="287"/>
    </row>
    <row r="1385" spans="1:20" ht="30">
      <c r="A1385" s="711" t="s">
        <v>5909</v>
      </c>
      <c r="B1385" s="303" t="s">
        <v>4277</v>
      </c>
      <c r="C1385" s="258">
        <v>25000</v>
      </c>
      <c r="D1385" s="258">
        <v>15000</v>
      </c>
      <c r="E1385" s="258">
        <v>15000</v>
      </c>
      <c r="F1385" s="433">
        <f t="shared" si="152"/>
        <v>55000</v>
      </c>
      <c r="G1385" s="433">
        <f t="shared" si="156"/>
        <v>368.1392235609103</v>
      </c>
      <c r="H1385" s="257">
        <f t="shared" si="153"/>
        <v>6.135653726015172</v>
      </c>
      <c r="I1385" s="259">
        <f>'норма времени'!D1389</f>
        <v>145</v>
      </c>
      <c r="J1385" s="257">
        <f t="shared" si="154"/>
        <v>889.66979027219998</v>
      </c>
      <c r="T1385" s="287"/>
    </row>
    <row r="1386" spans="1:20">
      <c r="A1386" s="711" t="s">
        <v>5910</v>
      </c>
      <c r="B1386" s="303" t="s">
        <v>4278</v>
      </c>
      <c r="C1386" s="258">
        <v>10000</v>
      </c>
      <c r="D1386" s="258">
        <v>10000</v>
      </c>
      <c r="E1386" s="258">
        <v>10000</v>
      </c>
      <c r="F1386" s="433">
        <f t="shared" si="152"/>
        <v>30000</v>
      </c>
      <c r="G1386" s="433">
        <f t="shared" si="156"/>
        <v>200.80321285140562</v>
      </c>
      <c r="H1386" s="257">
        <f t="shared" si="153"/>
        <v>3.3467202141900936</v>
      </c>
      <c r="I1386" s="259">
        <f>'норма времени'!D1390</f>
        <v>83</v>
      </c>
      <c r="J1386" s="257">
        <f t="shared" si="154"/>
        <v>277.77777777777777</v>
      </c>
      <c r="T1386" s="287"/>
    </row>
    <row r="1387" spans="1:20" ht="21" customHeight="1">
      <c r="A1387" s="1174" t="s">
        <v>612</v>
      </c>
      <c r="B1387" s="528" t="s">
        <v>4279</v>
      </c>
      <c r="C1387" s="696"/>
      <c r="D1387" s="696"/>
      <c r="E1387" s="696"/>
      <c r="F1387" s="1246"/>
      <c r="G1387" s="441"/>
      <c r="H1387" s="1455"/>
      <c r="I1387" s="1451"/>
      <c r="J1387" s="1455"/>
      <c r="T1387" s="287"/>
    </row>
    <row r="1388" spans="1:20" ht="30">
      <c r="A1388" s="711" t="s">
        <v>5911</v>
      </c>
      <c r="B1388" s="303" t="s">
        <v>4280</v>
      </c>
      <c r="C1388" s="258">
        <v>10000</v>
      </c>
      <c r="D1388" s="258">
        <v>10000</v>
      </c>
      <c r="E1388" s="258">
        <v>10000</v>
      </c>
      <c r="F1388" s="433">
        <f t="shared" si="152"/>
        <v>30000</v>
      </c>
      <c r="G1388" s="433">
        <f t="shared" si="156"/>
        <v>200.80321285140562</v>
      </c>
      <c r="H1388" s="257">
        <f t="shared" si="153"/>
        <v>3.3467202141900936</v>
      </c>
      <c r="I1388" s="259">
        <f>'норма времени'!D1392</f>
        <v>165</v>
      </c>
      <c r="J1388" s="257">
        <f t="shared" si="154"/>
        <v>552.20883534136544</v>
      </c>
      <c r="T1388" s="287"/>
    </row>
    <row r="1389" spans="1:20" ht="30">
      <c r="A1389" s="711" t="s">
        <v>5912</v>
      </c>
      <c r="B1389" s="303" t="s">
        <v>4281</v>
      </c>
      <c r="C1389" s="258">
        <v>15000</v>
      </c>
      <c r="D1389" s="258">
        <v>15000</v>
      </c>
      <c r="E1389" s="258">
        <v>10000</v>
      </c>
      <c r="F1389" s="433">
        <f t="shared" si="152"/>
        <v>40000</v>
      </c>
      <c r="G1389" s="433">
        <f t="shared" si="156"/>
        <v>267.73761713520747</v>
      </c>
      <c r="H1389" s="257">
        <f t="shared" si="153"/>
        <v>4.4622936189201248</v>
      </c>
      <c r="I1389" s="259">
        <f>'норма времени'!D1393</f>
        <v>55</v>
      </c>
      <c r="J1389" s="257">
        <f t="shared" si="154"/>
        <v>245.42614904060687</v>
      </c>
      <c r="T1389" s="287"/>
    </row>
    <row r="1390" spans="1:20">
      <c r="A1390" s="711" t="s">
        <v>5913</v>
      </c>
      <c r="B1390" s="303" t="s">
        <v>4282</v>
      </c>
      <c r="C1390" s="258">
        <v>25000</v>
      </c>
      <c r="D1390" s="258">
        <v>20000</v>
      </c>
      <c r="E1390" s="258">
        <v>15000</v>
      </c>
      <c r="F1390" s="433">
        <f t="shared" si="152"/>
        <v>60000</v>
      </c>
      <c r="G1390" s="433">
        <f t="shared" si="156"/>
        <v>401.60642570281124</v>
      </c>
      <c r="H1390" s="257">
        <f t="shared" si="153"/>
        <v>6.6934404283801872</v>
      </c>
      <c r="I1390" s="259">
        <f>'норма времени'!D1394</f>
        <v>83</v>
      </c>
      <c r="J1390" s="257">
        <f t="shared" si="154"/>
        <v>555.55555555555554</v>
      </c>
      <c r="T1390" s="287"/>
    </row>
    <row r="1391" spans="1:20" ht="30">
      <c r="A1391" s="711" t="s">
        <v>5914</v>
      </c>
      <c r="B1391" s="303" t="s">
        <v>4283</v>
      </c>
      <c r="C1391" s="258">
        <v>10000</v>
      </c>
      <c r="D1391" s="258">
        <v>10000</v>
      </c>
      <c r="E1391" s="258">
        <v>10000</v>
      </c>
      <c r="F1391" s="433">
        <f t="shared" si="152"/>
        <v>30000</v>
      </c>
      <c r="G1391" s="433">
        <f t="shared" si="156"/>
        <v>200.80321285140562</v>
      </c>
      <c r="H1391" s="257">
        <f t="shared" si="153"/>
        <v>3.3467202141900936</v>
      </c>
      <c r="I1391" s="259">
        <f>'норма времени'!D1395</f>
        <v>152</v>
      </c>
      <c r="J1391" s="257">
        <f t="shared" si="154"/>
        <v>508.7014725568942</v>
      </c>
      <c r="T1391" s="287"/>
    </row>
    <row r="1392" spans="1:20" ht="23.25" customHeight="1">
      <c r="A1392" s="1174" t="s">
        <v>615</v>
      </c>
      <c r="B1392" s="953" t="s">
        <v>4284</v>
      </c>
      <c r="C1392" s="870"/>
      <c r="D1392" s="870"/>
      <c r="E1392" s="870"/>
      <c r="F1392" s="441"/>
      <c r="G1392" s="441"/>
      <c r="H1392" s="261"/>
      <c r="I1392" s="1451"/>
      <c r="J1392" s="261"/>
      <c r="T1392" s="287"/>
    </row>
    <row r="1393" spans="1:20" ht="30">
      <c r="A1393" s="711" t="s">
        <v>5915</v>
      </c>
      <c r="B1393" s="303" t="s">
        <v>4285</v>
      </c>
      <c r="C1393" s="258">
        <v>10000</v>
      </c>
      <c r="D1393" s="258">
        <v>10000</v>
      </c>
      <c r="E1393" s="258">
        <v>10000</v>
      </c>
      <c r="F1393" s="433">
        <f t="shared" si="152"/>
        <v>30000</v>
      </c>
      <c r="G1393" s="433">
        <f t="shared" si="156"/>
        <v>200.80321285140562</v>
      </c>
      <c r="H1393" s="257">
        <f t="shared" si="153"/>
        <v>3.3467202141900936</v>
      </c>
      <c r="I1393" s="259">
        <f>'норма времени'!D1397</f>
        <v>81</v>
      </c>
      <c r="J1393" s="257">
        <f t="shared" si="154"/>
        <v>271.08433734939757</v>
      </c>
      <c r="T1393" s="287"/>
    </row>
    <row r="1394" spans="1:20" ht="30">
      <c r="A1394" s="711" t="s">
        <v>5916</v>
      </c>
      <c r="B1394" s="303" t="s">
        <v>4286</v>
      </c>
      <c r="C1394" s="258">
        <v>10000</v>
      </c>
      <c r="D1394" s="258">
        <v>10000</v>
      </c>
      <c r="E1394" s="258">
        <v>10000</v>
      </c>
      <c r="F1394" s="433">
        <f t="shared" si="152"/>
        <v>30000</v>
      </c>
      <c r="G1394" s="433">
        <f t="shared" si="156"/>
        <v>200.80321285140562</v>
      </c>
      <c r="H1394" s="257">
        <f t="shared" si="153"/>
        <v>3.3467202141900936</v>
      </c>
      <c r="I1394" s="259">
        <f>'норма времени'!D1398</f>
        <v>88</v>
      </c>
      <c r="J1394" s="257">
        <f t="shared" si="154"/>
        <v>294.51137884872821</v>
      </c>
      <c r="T1394" s="287"/>
    </row>
    <row r="1395" spans="1:20" ht="30">
      <c r="A1395" s="711" t="s">
        <v>5917</v>
      </c>
      <c r="B1395" s="303" t="s">
        <v>4287</v>
      </c>
      <c r="C1395" s="258">
        <v>10000</v>
      </c>
      <c r="D1395" s="258">
        <v>10000</v>
      </c>
      <c r="E1395" s="258">
        <v>10000</v>
      </c>
      <c r="F1395" s="433">
        <f t="shared" si="152"/>
        <v>30000</v>
      </c>
      <c r="G1395" s="433">
        <f t="shared" si="156"/>
        <v>200.80321285140562</v>
      </c>
      <c r="H1395" s="257">
        <f t="shared" si="153"/>
        <v>3.3467202141900936</v>
      </c>
      <c r="I1395" s="259">
        <f>'норма времени'!D1399</f>
        <v>150</v>
      </c>
      <c r="J1395" s="257">
        <f t="shared" si="154"/>
        <v>502.00803212851406</v>
      </c>
      <c r="T1395" s="287"/>
    </row>
    <row r="1396" spans="1:20" ht="21.75" customHeight="1">
      <c r="A1396" s="1173" t="s">
        <v>620</v>
      </c>
      <c r="B1396" s="952" t="s">
        <v>4288</v>
      </c>
      <c r="C1396" s="870"/>
      <c r="D1396" s="870"/>
      <c r="E1396" s="870"/>
      <c r="F1396" s="441"/>
      <c r="G1396" s="441"/>
      <c r="H1396" s="261"/>
      <c r="I1396" s="1451"/>
      <c r="J1396" s="261"/>
      <c r="T1396" s="287"/>
    </row>
    <row r="1397" spans="1:20" ht="30">
      <c r="A1397" s="711" t="s">
        <v>5918</v>
      </c>
      <c r="B1397" s="303" t="s">
        <v>4289</v>
      </c>
      <c r="C1397" s="258">
        <v>10000</v>
      </c>
      <c r="D1397" s="258">
        <v>10000</v>
      </c>
      <c r="E1397" s="258">
        <v>10000</v>
      </c>
      <c r="F1397" s="433">
        <f t="shared" si="152"/>
        <v>30000</v>
      </c>
      <c r="G1397" s="433">
        <f t="shared" si="156"/>
        <v>200.80321285140562</v>
      </c>
      <c r="H1397" s="257">
        <f t="shared" si="153"/>
        <v>3.3467202141900936</v>
      </c>
      <c r="I1397" s="259">
        <f>'норма времени'!D1401</f>
        <v>76</v>
      </c>
      <c r="J1397" s="257">
        <f t="shared" si="154"/>
        <v>254.3507362784471</v>
      </c>
      <c r="T1397" s="287"/>
    </row>
    <row r="1398" spans="1:20" ht="20.25" customHeight="1">
      <c r="A1398" s="711" t="s">
        <v>5919</v>
      </c>
      <c r="B1398" s="303" t="s">
        <v>4290</v>
      </c>
      <c r="C1398" s="258">
        <v>10000</v>
      </c>
      <c r="D1398" s="258">
        <v>10000</v>
      </c>
      <c r="E1398" s="258">
        <v>10000</v>
      </c>
      <c r="F1398" s="433">
        <f t="shared" si="152"/>
        <v>30000</v>
      </c>
      <c r="G1398" s="433">
        <f t="shared" si="156"/>
        <v>200.80321285140562</v>
      </c>
      <c r="H1398" s="257">
        <f t="shared" si="153"/>
        <v>3.3467202141900936</v>
      </c>
      <c r="I1398" s="259">
        <f>'норма времени'!D1402</f>
        <v>83</v>
      </c>
      <c r="J1398" s="257">
        <f t="shared" si="154"/>
        <v>277.77777777777777</v>
      </c>
      <c r="T1398" s="287"/>
    </row>
    <row r="1399" spans="1:20" ht="30">
      <c r="A1399" s="711" t="s">
        <v>5920</v>
      </c>
      <c r="B1399" s="303" t="s">
        <v>4291</v>
      </c>
      <c r="C1399" s="258">
        <v>10000</v>
      </c>
      <c r="D1399" s="258">
        <v>10000</v>
      </c>
      <c r="E1399" s="258">
        <v>10000</v>
      </c>
      <c r="F1399" s="433">
        <f t="shared" si="152"/>
        <v>30000</v>
      </c>
      <c r="G1399" s="433">
        <f t="shared" si="156"/>
        <v>200.80321285140562</v>
      </c>
      <c r="H1399" s="257">
        <f t="shared" si="153"/>
        <v>3.3467202141900936</v>
      </c>
      <c r="I1399" s="259">
        <f>'норма времени'!D1403</f>
        <v>145</v>
      </c>
      <c r="J1399" s="257">
        <f t="shared" si="154"/>
        <v>485.27443105756356</v>
      </c>
      <c r="T1399" s="287"/>
    </row>
    <row r="1400" spans="1:20">
      <c r="A1400" s="1173" t="s">
        <v>623</v>
      </c>
      <c r="B1400" s="952" t="s">
        <v>4292</v>
      </c>
      <c r="C1400" s="870"/>
      <c r="D1400" s="870"/>
      <c r="E1400" s="870"/>
      <c r="F1400" s="441"/>
      <c r="G1400" s="441"/>
      <c r="H1400" s="261"/>
      <c r="I1400" s="1451"/>
      <c r="J1400" s="261"/>
      <c r="T1400" s="287"/>
    </row>
    <row r="1401" spans="1:20" ht="30">
      <c r="A1401" s="711" t="s">
        <v>5921</v>
      </c>
      <c r="B1401" s="303" t="s">
        <v>4293</v>
      </c>
      <c r="C1401" s="258">
        <v>10000</v>
      </c>
      <c r="D1401" s="258">
        <v>10000</v>
      </c>
      <c r="E1401" s="258">
        <v>10000</v>
      </c>
      <c r="F1401" s="433">
        <f t="shared" si="152"/>
        <v>30000</v>
      </c>
      <c r="G1401" s="433">
        <f t="shared" si="156"/>
        <v>200.80321285140562</v>
      </c>
      <c r="H1401" s="257">
        <f t="shared" si="153"/>
        <v>3.3467202141900936</v>
      </c>
      <c r="I1401" s="259">
        <f>'норма времени'!D1405</f>
        <v>76</v>
      </c>
      <c r="J1401" s="257">
        <f t="shared" si="154"/>
        <v>254.3507362784471</v>
      </c>
      <c r="T1401" s="287"/>
    </row>
    <row r="1402" spans="1:20" ht="30">
      <c r="A1402" s="711" t="s">
        <v>5922</v>
      </c>
      <c r="B1402" s="303" t="s">
        <v>4294</v>
      </c>
      <c r="C1402" s="258">
        <v>35000</v>
      </c>
      <c r="D1402" s="258">
        <v>25000</v>
      </c>
      <c r="E1402" s="258">
        <v>20000</v>
      </c>
      <c r="F1402" s="433">
        <f t="shared" si="152"/>
        <v>80000</v>
      </c>
      <c r="G1402" s="433">
        <f t="shared" si="156"/>
        <v>535.47523427041494</v>
      </c>
      <c r="H1402" s="257">
        <f t="shared" si="153"/>
        <v>8.9245872378402495</v>
      </c>
      <c r="I1402" s="259">
        <f>'норма времени'!D1406</f>
        <v>83</v>
      </c>
      <c r="J1402" s="257">
        <f t="shared" si="154"/>
        <v>740.74074074074076</v>
      </c>
      <c r="T1402" s="287"/>
    </row>
    <row r="1403" spans="1:20" ht="30">
      <c r="A1403" s="711" t="s">
        <v>5923</v>
      </c>
      <c r="B1403" s="303" t="s">
        <v>4295</v>
      </c>
      <c r="C1403" s="258">
        <v>10000</v>
      </c>
      <c r="D1403" s="258">
        <v>10000</v>
      </c>
      <c r="E1403" s="258">
        <v>10000</v>
      </c>
      <c r="F1403" s="433">
        <f t="shared" si="152"/>
        <v>30000</v>
      </c>
      <c r="G1403" s="433">
        <f t="shared" si="156"/>
        <v>200.80321285140562</v>
      </c>
      <c r="H1403" s="257">
        <f t="shared" si="153"/>
        <v>3.3467202141900936</v>
      </c>
      <c r="I1403" s="259">
        <f>'норма времени'!D1407</f>
        <v>145</v>
      </c>
      <c r="J1403" s="257">
        <f t="shared" si="154"/>
        <v>485.27443105756356</v>
      </c>
      <c r="T1403" s="287"/>
    </row>
    <row r="1404" spans="1:20" ht="18.75" customHeight="1">
      <c r="A1404" s="1173" t="s">
        <v>632</v>
      </c>
      <c r="B1404" s="952" t="s">
        <v>4296</v>
      </c>
      <c r="C1404" s="870"/>
      <c r="D1404" s="870"/>
      <c r="E1404" s="870"/>
      <c r="F1404" s="441"/>
      <c r="G1404" s="441"/>
      <c r="H1404" s="261"/>
      <c r="I1404" s="1451"/>
      <c r="J1404" s="261"/>
      <c r="T1404" s="287"/>
    </row>
    <row r="1405" spans="1:20" ht="30">
      <c r="A1405" s="711" t="s">
        <v>5924</v>
      </c>
      <c r="B1405" s="303" t="s">
        <v>4297</v>
      </c>
      <c r="C1405" s="258">
        <v>10000</v>
      </c>
      <c r="D1405" s="258">
        <v>10000</v>
      </c>
      <c r="E1405" s="258">
        <v>10000</v>
      </c>
      <c r="F1405" s="433">
        <f t="shared" si="152"/>
        <v>30000</v>
      </c>
      <c r="G1405" s="433">
        <f t="shared" si="156"/>
        <v>200.80321285140562</v>
      </c>
      <c r="H1405" s="257">
        <f t="shared" si="153"/>
        <v>3.3467202141900936</v>
      </c>
      <c r="I1405" s="259">
        <f>'норма времени'!D1409</f>
        <v>76</v>
      </c>
      <c r="J1405" s="257">
        <f t="shared" si="154"/>
        <v>254.3507362784471</v>
      </c>
      <c r="T1405" s="287"/>
    </row>
    <row r="1406" spans="1:20" ht="30">
      <c r="A1406" s="711" t="s">
        <v>5925</v>
      </c>
      <c r="B1406" s="303" t="s">
        <v>4298</v>
      </c>
      <c r="C1406" s="258">
        <v>10000</v>
      </c>
      <c r="D1406" s="258">
        <v>10000</v>
      </c>
      <c r="E1406" s="258">
        <v>10000</v>
      </c>
      <c r="F1406" s="433">
        <f t="shared" ref="F1406:F1473" si="157">C1406+D1406+E1406</f>
        <v>30000</v>
      </c>
      <c r="G1406" s="433">
        <f t="shared" si="156"/>
        <v>200.80321285140562</v>
      </c>
      <c r="H1406" s="257">
        <f t="shared" ref="H1406:H1473" si="158">G1406/60</f>
        <v>3.3467202141900936</v>
      </c>
      <c r="I1406" s="259">
        <f>'норма времени'!D1410</f>
        <v>145</v>
      </c>
      <c r="J1406" s="257">
        <f t="shared" ref="J1406:J1473" si="159">H1406*I1406</f>
        <v>485.27443105756356</v>
      </c>
      <c r="T1406" s="287"/>
    </row>
    <row r="1407" spans="1:20" ht="27.75" customHeight="1">
      <c r="A1407" s="1173" t="s">
        <v>634</v>
      </c>
      <c r="B1407" s="952" t="s">
        <v>4299</v>
      </c>
      <c r="C1407" s="870"/>
      <c r="D1407" s="870"/>
      <c r="E1407" s="870"/>
      <c r="F1407" s="441"/>
      <c r="G1407" s="441"/>
      <c r="H1407" s="261"/>
      <c r="I1407" s="1451"/>
      <c r="J1407" s="261"/>
      <c r="T1407" s="287"/>
    </row>
    <row r="1408" spans="1:20" ht="30">
      <c r="A1408" s="711" t="s">
        <v>5926</v>
      </c>
      <c r="B1408" s="303" t="s">
        <v>4300</v>
      </c>
      <c r="C1408" s="258">
        <v>15000</v>
      </c>
      <c r="D1408" s="258">
        <v>15000</v>
      </c>
      <c r="E1408" s="258">
        <v>10000</v>
      </c>
      <c r="F1408" s="433">
        <f t="shared" si="157"/>
        <v>40000</v>
      </c>
      <c r="G1408" s="433">
        <f t="shared" si="156"/>
        <v>267.73761713520747</v>
      </c>
      <c r="H1408" s="257">
        <f t="shared" si="158"/>
        <v>4.4622936189201248</v>
      </c>
      <c r="I1408" s="259">
        <f>'норма времени'!D1412</f>
        <v>145</v>
      </c>
      <c r="J1408" s="257">
        <f t="shared" si="159"/>
        <v>647.03257474341808</v>
      </c>
      <c r="T1408" s="287"/>
    </row>
    <row r="1409" spans="1:20">
      <c r="A1409" s="711" t="s">
        <v>5927</v>
      </c>
      <c r="B1409" s="303" t="s">
        <v>4301</v>
      </c>
      <c r="C1409" s="258">
        <v>15000</v>
      </c>
      <c r="D1409" s="258">
        <v>15000</v>
      </c>
      <c r="E1409" s="258">
        <v>10000</v>
      </c>
      <c r="F1409" s="433">
        <f t="shared" si="157"/>
        <v>40000</v>
      </c>
      <c r="G1409" s="433">
        <f t="shared" si="156"/>
        <v>267.73761713520747</v>
      </c>
      <c r="H1409" s="257">
        <f t="shared" si="158"/>
        <v>4.4622936189201248</v>
      </c>
      <c r="I1409" s="259">
        <f>'норма времени'!D1413</f>
        <v>83</v>
      </c>
      <c r="J1409" s="257">
        <f t="shared" si="159"/>
        <v>370.37037037037038</v>
      </c>
      <c r="T1409" s="287"/>
    </row>
    <row r="1410" spans="1:20">
      <c r="A1410" s="1173" t="s">
        <v>637</v>
      </c>
      <c r="B1410" s="954" t="s">
        <v>4302</v>
      </c>
      <c r="C1410" s="870"/>
      <c r="D1410" s="870"/>
      <c r="E1410" s="870"/>
      <c r="F1410" s="441"/>
      <c r="G1410" s="441"/>
      <c r="H1410" s="261"/>
      <c r="I1410" s="1451"/>
      <c r="J1410" s="261"/>
      <c r="T1410" s="287"/>
    </row>
    <row r="1411" spans="1:20" ht="30">
      <c r="A1411" s="1175" t="s">
        <v>5928</v>
      </c>
      <c r="B1411" s="288" t="s">
        <v>4303</v>
      </c>
      <c r="C1411" s="258">
        <v>10000</v>
      </c>
      <c r="D1411" s="258">
        <v>10000</v>
      </c>
      <c r="E1411" s="258">
        <v>10000</v>
      </c>
      <c r="F1411" s="433">
        <f t="shared" si="157"/>
        <v>30000</v>
      </c>
      <c r="G1411" s="433">
        <f t="shared" si="156"/>
        <v>200.80321285140562</v>
      </c>
      <c r="H1411" s="257">
        <f t="shared" si="158"/>
        <v>3.3467202141900936</v>
      </c>
      <c r="I1411" s="259">
        <f>'норма времени'!D1415</f>
        <v>76</v>
      </c>
      <c r="J1411" s="257">
        <f t="shared" si="159"/>
        <v>254.3507362784471</v>
      </c>
      <c r="T1411" s="287"/>
    </row>
    <row r="1412" spans="1:20" ht="30">
      <c r="A1412" s="1175" t="s">
        <v>5929</v>
      </c>
      <c r="B1412" s="288" t="s">
        <v>4304</v>
      </c>
      <c r="C1412" s="258">
        <v>45000</v>
      </c>
      <c r="D1412" s="258">
        <v>45000</v>
      </c>
      <c r="E1412" s="258">
        <v>45000</v>
      </c>
      <c r="F1412" s="433">
        <f t="shared" si="157"/>
        <v>135000</v>
      </c>
      <c r="G1412" s="433">
        <f t="shared" si="156"/>
        <v>903.61445783132524</v>
      </c>
      <c r="H1412" s="257">
        <f t="shared" si="158"/>
        <v>15.060240963855421</v>
      </c>
      <c r="I1412" s="259">
        <f>'норма времени'!D1416</f>
        <v>145</v>
      </c>
      <c r="J1412" s="257">
        <f t="shared" si="159"/>
        <v>2183.734939759036</v>
      </c>
      <c r="T1412" s="287"/>
    </row>
    <row r="1413" spans="1:20" ht="30">
      <c r="A1413" s="1175" t="s">
        <v>5930</v>
      </c>
      <c r="B1413" s="288" t="s">
        <v>4305</v>
      </c>
      <c r="C1413" s="258">
        <v>15000</v>
      </c>
      <c r="D1413" s="258">
        <v>10000</v>
      </c>
      <c r="E1413" s="258">
        <v>10000</v>
      </c>
      <c r="F1413" s="433">
        <f t="shared" si="157"/>
        <v>35000</v>
      </c>
      <c r="G1413" s="433">
        <f t="shared" si="156"/>
        <v>234.27041499330656</v>
      </c>
      <c r="H1413" s="257">
        <f t="shared" si="158"/>
        <v>3.9045069165551092</v>
      </c>
      <c r="I1413" s="259">
        <f>'норма времени'!D1417</f>
        <v>83</v>
      </c>
      <c r="J1413" s="257">
        <f t="shared" si="159"/>
        <v>324.07407407407408</v>
      </c>
      <c r="T1413" s="287"/>
    </row>
    <row r="1414" spans="1:20">
      <c r="A1414" s="1173" t="s">
        <v>640</v>
      </c>
      <c r="B1414" s="952" t="s">
        <v>4306</v>
      </c>
      <c r="C1414" s="870"/>
      <c r="D1414" s="870"/>
      <c r="E1414" s="870"/>
      <c r="F1414" s="441"/>
      <c r="G1414" s="441"/>
      <c r="H1414" s="261"/>
      <c r="I1414" s="1451"/>
      <c r="J1414" s="261"/>
      <c r="T1414" s="287"/>
    </row>
    <row r="1415" spans="1:20" ht="15" customHeight="1">
      <c r="A1415" s="711" t="s">
        <v>5931</v>
      </c>
      <c r="B1415" s="303" t="s">
        <v>4307</v>
      </c>
      <c r="C1415" s="258">
        <v>10000</v>
      </c>
      <c r="D1415" s="258">
        <v>10000</v>
      </c>
      <c r="E1415" s="258">
        <v>10000</v>
      </c>
      <c r="F1415" s="433">
        <f t="shared" si="157"/>
        <v>30000</v>
      </c>
      <c r="G1415" s="433">
        <f t="shared" si="156"/>
        <v>200.80321285140562</v>
      </c>
      <c r="H1415" s="257">
        <f t="shared" si="158"/>
        <v>3.3467202141900936</v>
      </c>
      <c r="I1415" s="259">
        <f>'норма времени'!D1419</f>
        <v>128</v>
      </c>
      <c r="J1415" s="257">
        <f t="shared" si="159"/>
        <v>428.38018741633198</v>
      </c>
      <c r="T1415" s="287"/>
    </row>
    <row r="1416" spans="1:20" ht="15" customHeight="1">
      <c r="A1416" s="711" t="s">
        <v>5932</v>
      </c>
      <c r="B1416" s="303" t="s">
        <v>4308</v>
      </c>
      <c r="C1416" s="258">
        <v>10000</v>
      </c>
      <c r="D1416" s="258">
        <v>10000</v>
      </c>
      <c r="E1416" s="258">
        <v>10000</v>
      </c>
      <c r="F1416" s="433">
        <f t="shared" si="157"/>
        <v>30000</v>
      </c>
      <c r="G1416" s="433">
        <f t="shared" si="156"/>
        <v>200.80321285140562</v>
      </c>
      <c r="H1416" s="257">
        <f t="shared" si="158"/>
        <v>3.3467202141900936</v>
      </c>
      <c r="I1416" s="259">
        <f>'норма времени'!D1420</f>
        <v>128</v>
      </c>
      <c r="J1416" s="257">
        <f t="shared" si="159"/>
        <v>428.38018741633198</v>
      </c>
      <c r="T1416" s="287"/>
    </row>
    <row r="1417" spans="1:20" ht="28.5" customHeight="1">
      <c r="A1417" s="1173" t="s">
        <v>643</v>
      </c>
      <c r="B1417" s="952" t="s">
        <v>4309</v>
      </c>
      <c r="C1417" s="870"/>
      <c r="D1417" s="870"/>
      <c r="E1417" s="870"/>
      <c r="F1417" s="441"/>
      <c r="G1417" s="441"/>
      <c r="H1417" s="261"/>
      <c r="I1417" s="1451"/>
      <c r="J1417" s="261"/>
      <c r="T1417" s="287"/>
    </row>
    <row r="1418" spans="1:20" ht="16.5" customHeight="1">
      <c r="A1418" s="711" t="s">
        <v>5933</v>
      </c>
      <c r="B1418" s="303" t="s">
        <v>4310</v>
      </c>
      <c r="C1418" s="258">
        <v>10000</v>
      </c>
      <c r="D1418" s="258">
        <v>10000</v>
      </c>
      <c r="E1418" s="258">
        <v>10000</v>
      </c>
      <c r="F1418" s="433">
        <f t="shared" si="157"/>
        <v>30000</v>
      </c>
      <c r="G1418" s="433">
        <f t="shared" si="156"/>
        <v>200.80321285140562</v>
      </c>
      <c r="H1418" s="257">
        <f t="shared" si="158"/>
        <v>3.3467202141900936</v>
      </c>
      <c r="I1418" s="259">
        <f>'норма времени'!D1422</f>
        <v>145</v>
      </c>
      <c r="J1418" s="257">
        <f t="shared" si="159"/>
        <v>485.27443105756356</v>
      </c>
      <c r="T1418" s="287"/>
    </row>
    <row r="1419" spans="1:20">
      <c r="A1419" s="711" t="s">
        <v>5934</v>
      </c>
      <c r="B1419" s="33" t="s">
        <v>4311</v>
      </c>
      <c r="C1419" s="258">
        <v>10000</v>
      </c>
      <c r="D1419" s="258">
        <v>10000</v>
      </c>
      <c r="E1419" s="258">
        <v>10000</v>
      </c>
      <c r="F1419" s="433">
        <f t="shared" si="157"/>
        <v>30000</v>
      </c>
      <c r="G1419" s="433">
        <f t="shared" si="156"/>
        <v>200.80321285140562</v>
      </c>
      <c r="H1419" s="257">
        <f t="shared" si="158"/>
        <v>3.3467202141900936</v>
      </c>
      <c r="I1419" s="259">
        <f>'норма времени'!D1423</f>
        <v>151</v>
      </c>
      <c r="J1419" s="257">
        <f t="shared" si="159"/>
        <v>505.3547523427041</v>
      </c>
      <c r="T1419" s="287"/>
    </row>
    <row r="1420" spans="1:20" ht="24" customHeight="1">
      <c r="A1420" s="1173" t="s">
        <v>646</v>
      </c>
      <c r="B1420" s="952" t="s">
        <v>4312</v>
      </c>
      <c r="C1420" s="870"/>
      <c r="D1420" s="870"/>
      <c r="E1420" s="870"/>
      <c r="F1420" s="441"/>
      <c r="G1420" s="441"/>
      <c r="H1420" s="261"/>
      <c r="I1420" s="1451"/>
      <c r="J1420" s="261"/>
      <c r="T1420" s="287"/>
    </row>
    <row r="1421" spans="1:20" ht="30">
      <c r="A1421" s="711" t="s">
        <v>5935</v>
      </c>
      <c r="B1421" s="303" t="s">
        <v>4313</v>
      </c>
      <c r="C1421" s="258">
        <v>10000</v>
      </c>
      <c r="D1421" s="258">
        <v>10000</v>
      </c>
      <c r="E1421" s="258">
        <v>10000</v>
      </c>
      <c r="F1421" s="433">
        <f t="shared" si="157"/>
        <v>30000</v>
      </c>
      <c r="G1421" s="433">
        <f t="shared" si="156"/>
        <v>200.80321285140562</v>
      </c>
      <c r="H1421" s="257">
        <f t="shared" si="158"/>
        <v>3.3467202141900936</v>
      </c>
      <c r="I1421" s="259">
        <f>'норма времени'!D1425</f>
        <v>145</v>
      </c>
      <c r="J1421" s="257">
        <f t="shared" si="159"/>
        <v>485.27443105756356</v>
      </c>
      <c r="T1421" s="287"/>
    </row>
    <row r="1422" spans="1:20">
      <c r="A1422" s="711" t="s">
        <v>5936</v>
      </c>
      <c r="B1422" s="303" t="s">
        <v>4314</v>
      </c>
      <c r="C1422" s="258">
        <v>10000</v>
      </c>
      <c r="D1422" s="258">
        <v>10000</v>
      </c>
      <c r="E1422" s="258">
        <v>10000</v>
      </c>
      <c r="F1422" s="433">
        <f t="shared" si="157"/>
        <v>30000</v>
      </c>
      <c r="G1422" s="433">
        <f t="shared" si="156"/>
        <v>200.80321285140562</v>
      </c>
      <c r="H1422" s="257">
        <f t="shared" si="158"/>
        <v>3.3467202141900936</v>
      </c>
      <c r="I1422" s="259">
        <f>'норма времени'!D1426</f>
        <v>83</v>
      </c>
      <c r="J1422" s="257">
        <f t="shared" si="159"/>
        <v>277.77777777777777</v>
      </c>
      <c r="T1422" s="287"/>
    </row>
    <row r="1423" spans="1:20">
      <c r="A1423" s="711" t="s">
        <v>5937</v>
      </c>
      <c r="B1423" s="303" t="s">
        <v>4315</v>
      </c>
      <c r="C1423" s="258">
        <v>10000</v>
      </c>
      <c r="D1423" s="258">
        <v>10000</v>
      </c>
      <c r="E1423" s="258">
        <v>10000</v>
      </c>
      <c r="F1423" s="433">
        <f t="shared" si="157"/>
        <v>30000</v>
      </c>
      <c r="G1423" s="433">
        <f t="shared" si="156"/>
        <v>200.80321285140562</v>
      </c>
      <c r="H1423" s="257">
        <f t="shared" si="158"/>
        <v>3.3467202141900936</v>
      </c>
      <c r="I1423" s="259">
        <f>'норма времени'!D1427</f>
        <v>93</v>
      </c>
      <c r="J1423" s="257">
        <f t="shared" si="159"/>
        <v>311.24497991967871</v>
      </c>
      <c r="T1423" s="287"/>
    </row>
    <row r="1424" spans="1:20" ht="24" customHeight="1">
      <c r="A1424" s="1173" t="s">
        <v>649</v>
      </c>
      <c r="B1424" s="952" t="s">
        <v>4371</v>
      </c>
      <c r="C1424" s="870"/>
      <c r="D1424" s="870"/>
      <c r="E1424" s="870"/>
      <c r="F1424" s="441"/>
      <c r="G1424" s="441"/>
      <c r="H1424" s="261"/>
      <c r="I1424" s="1451"/>
      <c r="J1424" s="261"/>
      <c r="T1424" s="287"/>
    </row>
    <row r="1425" spans="1:20" ht="30">
      <c r="A1425" s="711" t="s">
        <v>5938</v>
      </c>
      <c r="B1425" s="303" t="s">
        <v>4316</v>
      </c>
      <c r="C1425" s="258">
        <v>10000</v>
      </c>
      <c r="D1425" s="258">
        <v>10000</v>
      </c>
      <c r="E1425" s="258">
        <v>10000</v>
      </c>
      <c r="F1425" s="433">
        <f t="shared" si="157"/>
        <v>30000</v>
      </c>
      <c r="G1425" s="433">
        <f t="shared" si="156"/>
        <v>200.80321285140562</v>
      </c>
      <c r="H1425" s="257">
        <f t="shared" si="158"/>
        <v>3.3467202141900936</v>
      </c>
      <c r="I1425" s="259">
        <f>'норма времени'!D1429</f>
        <v>140</v>
      </c>
      <c r="J1425" s="257">
        <f t="shared" si="159"/>
        <v>468.54082998661312</v>
      </c>
      <c r="T1425" s="287"/>
    </row>
    <row r="1426" spans="1:20">
      <c r="A1426" s="711" t="s">
        <v>5939</v>
      </c>
      <c r="B1426" s="303" t="s">
        <v>4317</v>
      </c>
      <c r="C1426" s="258">
        <v>10000</v>
      </c>
      <c r="D1426" s="258">
        <v>10000</v>
      </c>
      <c r="E1426" s="258">
        <v>10000</v>
      </c>
      <c r="F1426" s="433">
        <f t="shared" si="157"/>
        <v>30000</v>
      </c>
      <c r="G1426" s="433">
        <f t="shared" si="156"/>
        <v>200.80321285140562</v>
      </c>
      <c r="H1426" s="257">
        <f t="shared" si="158"/>
        <v>3.3467202141900936</v>
      </c>
      <c r="I1426" s="259">
        <f>'норма времени'!D1430</f>
        <v>78</v>
      </c>
      <c r="J1426" s="257">
        <f t="shared" si="159"/>
        <v>261.04417670682727</v>
      </c>
      <c r="T1426" s="287"/>
    </row>
    <row r="1427" spans="1:20" ht="18" customHeight="1">
      <c r="A1427" s="66" t="s">
        <v>652</v>
      </c>
      <c r="B1427" s="284" t="s">
        <v>4318</v>
      </c>
      <c r="C1427" s="870"/>
      <c r="D1427" s="870"/>
      <c r="E1427" s="870"/>
      <c r="F1427" s="441"/>
      <c r="G1427" s="433">
        <f t="shared" si="156"/>
        <v>0</v>
      </c>
      <c r="H1427" s="261"/>
      <c r="I1427" s="1451"/>
      <c r="J1427" s="261"/>
      <c r="T1427" s="287"/>
    </row>
    <row r="1428" spans="1:20" ht="30">
      <c r="A1428" s="711" t="s">
        <v>5940</v>
      </c>
      <c r="B1428" s="288" t="s">
        <v>4319</v>
      </c>
      <c r="C1428" s="258">
        <v>12000</v>
      </c>
      <c r="D1428" s="258">
        <v>10000</v>
      </c>
      <c r="E1428" s="258">
        <v>10000</v>
      </c>
      <c r="F1428" s="433">
        <f t="shared" ref="F1428:F1438" si="160">C1428+D1428+E1428</f>
        <v>32000</v>
      </c>
      <c r="G1428" s="433">
        <f t="shared" si="156"/>
        <v>214.19009370816599</v>
      </c>
      <c r="H1428" s="257">
        <f t="shared" ref="H1428:H1438" si="161">G1428/60</f>
        <v>3.5698348951360996</v>
      </c>
      <c r="I1428" s="259">
        <f>'норма времени'!D1432</f>
        <v>140</v>
      </c>
      <c r="J1428" s="257">
        <f t="shared" ref="J1428:J1438" si="162">H1428*I1428</f>
        <v>499.77688531905397</v>
      </c>
      <c r="T1428" s="287"/>
    </row>
    <row r="1429" spans="1:20">
      <c r="A1429" s="711" t="s">
        <v>5941</v>
      </c>
      <c r="B1429" s="288" t="s">
        <v>4320</v>
      </c>
      <c r="C1429" s="258">
        <v>10000</v>
      </c>
      <c r="D1429" s="258">
        <v>10000</v>
      </c>
      <c r="E1429" s="258">
        <v>5000</v>
      </c>
      <c r="F1429" s="433">
        <f t="shared" si="160"/>
        <v>25000</v>
      </c>
      <c r="G1429" s="433">
        <f t="shared" si="156"/>
        <v>167.33601070950468</v>
      </c>
      <c r="H1429" s="257">
        <f t="shared" si="161"/>
        <v>2.788933511825078</v>
      </c>
      <c r="I1429" s="259">
        <f>'норма времени'!D1433</f>
        <v>78</v>
      </c>
      <c r="J1429" s="257">
        <f t="shared" si="162"/>
        <v>217.53681392235609</v>
      </c>
      <c r="T1429" s="287"/>
    </row>
    <row r="1430" spans="1:20">
      <c r="A1430" s="66" t="s">
        <v>657</v>
      </c>
      <c r="B1430" s="284" t="s">
        <v>4321</v>
      </c>
      <c r="C1430" s="870"/>
      <c r="D1430" s="870"/>
      <c r="E1430" s="870"/>
      <c r="F1430" s="441"/>
      <c r="G1430" s="433">
        <f t="shared" si="156"/>
        <v>0</v>
      </c>
      <c r="H1430" s="261"/>
      <c r="I1430" s="1451"/>
      <c r="J1430" s="261"/>
      <c r="T1430" s="287"/>
    </row>
    <row r="1431" spans="1:20" ht="30">
      <c r="A1431" s="711" t="s">
        <v>5942</v>
      </c>
      <c r="B1431" s="288" t="s">
        <v>4322</v>
      </c>
      <c r="C1431" s="258">
        <v>30000</v>
      </c>
      <c r="D1431" s="258">
        <v>25000</v>
      </c>
      <c r="E1431" s="258">
        <v>25000</v>
      </c>
      <c r="F1431" s="433">
        <f t="shared" si="160"/>
        <v>80000</v>
      </c>
      <c r="G1431" s="433">
        <f t="shared" si="156"/>
        <v>535.47523427041494</v>
      </c>
      <c r="H1431" s="257">
        <f t="shared" si="161"/>
        <v>8.9245872378402495</v>
      </c>
      <c r="I1431" s="259">
        <f>'норма времени'!D1435</f>
        <v>140</v>
      </c>
      <c r="J1431" s="257">
        <f t="shared" si="162"/>
        <v>1249.4422132976349</v>
      </c>
      <c r="T1431" s="287"/>
    </row>
    <row r="1432" spans="1:20">
      <c r="A1432" s="711" t="s">
        <v>5943</v>
      </c>
      <c r="B1432" s="288" t="s">
        <v>4323</v>
      </c>
      <c r="C1432" s="258">
        <v>10000</v>
      </c>
      <c r="D1432" s="258">
        <v>10000</v>
      </c>
      <c r="E1432" s="258">
        <v>5000</v>
      </c>
      <c r="F1432" s="433">
        <f t="shared" si="160"/>
        <v>25000</v>
      </c>
      <c r="G1432" s="433">
        <f t="shared" si="156"/>
        <v>167.33601070950468</v>
      </c>
      <c r="H1432" s="257">
        <f t="shared" si="161"/>
        <v>2.788933511825078</v>
      </c>
      <c r="I1432" s="259">
        <f>'норма времени'!D1436</f>
        <v>78</v>
      </c>
      <c r="J1432" s="257">
        <f t="shared" si="162"/>
        <v>217.53681392235609</v>
      </c>
      <c r="T1432" s="287"/>
    </row>
    <row r="1433" spans="1:20">
      <c r="A1433" s="66" t="s">
        <v>661</v>
      </c>
      <c r="B1433" s="284" t="s">
        <v>4324</v>
      </c>
      <c r="C1433" s="870"/>
      <c r="D1433" s="870"/>
      <c r="E1433" s="870"/>
      <c r="F1433" s="441"/>
      <c r="G1433" s="433">
        <f t="shared" si="156"/>
        <v>0</v>
      </c>
      <c r="H1433" s="261"/>
      <c r="I1433" s="1451"/>
      <c r="J1433" s="261"/>
      <c r="T1433" s="287"/>
    </row>
    <row r="1434" spans="1:20" ht="30">
      <c r="A1434" s="711" t="s">
        <v>5944</v>
      </c>
      <c r="B1434" s="288" t="s">
        <v>4325</v>
      </c>
      <c r="C1434" s="258">
        <v>30000</v>
      </c>
      <c r="D1434" s="258">
        <v>25000</v>
      </c>
      <c r="E1434" s="258">
        <v>25000</v>
      </c>
      <c r="F1434" s="433">
        <f t="shared" si="160"/>
        <v>80000</v>
      </c>
      <c r="G1434" s="433">
        <f t="shared" si="156"/>
        <v>535.47523427041494</v>
      </c>
      <c r="H1434" s="257">
        <f t="shared" si="161"/>
        <v>8.9245872378402495</v>
      </c>
      <c r="I1434" s="259">
        <f>'норма времени'!D1438</f>
        <v>140</v>
      </c>
      <c r="J1434" s="257">
        <f t="shared" si="162"/>
        <v>1249.4422132976349</v>
      </c>
      <c r="T1434" s="287"/>
    </row>
    <row r="1435" spans="1:20">
      <c r="A1435" s="711" t="s">
        <v>5945</v>
      </c>
      <c r="B1435" s="288" t="s">
        <v>4326</v>
      </c>
      <c r="C1435" s="258">
        <v>15000</v>
      </c>
      <c r="D1435" s="258">
        <v>10000</v>
      </c>
      <c r="E1435" s="258">
        <v>10000</v>
      </c>
      <c r="F1435" s="433">
        <f t="shared" si="160"/>
        <v>35000</v>
      </c>
      <c r="G1435" s="433">
        <f t="shared" ref="G1435:G1569" si="163">F1435/149.4</f>
        <v>234.27041499330656</v>
      </c>
      <c r="H1435" s="257">
        <f t="shared" si="161"/>
        <v>3.9045069165551092</v>
      </c>
      <c r="I1435" s="259">
        <f>'норма времени'!D1439</f>
        <v>78</v>
      </c>
      <c r="J1435" s="257">
        <f t="shared" si="162"/>
        <v>304.55153949129851</v>
      </c>
      <c r="T1435" s="287"/>
    </row>
    <row r="1436" spans="1:20">
      <c r="A1436" s="66" t="s">
        <v>665</v>
      </c>
      <c r="B1436" s="284" t="s">
        <v>4327</v>
      </c>
      <c r="C1436" s="870"/>
      <c r="D1436" s="870"/>
      <c r="E1436" s="870"/>
      <c r="F1436" s="441"/>
      <c r="G1436" s="433">
        <f t="shared" si="163"/>
        <v>0</v>
      </c>
      <c r="H1436" s="261"/>
      <c r="I1436" s="1451"/>
      <c r="J1436" s="261"/>
      <c r="T1436" s="287"/>
    </row>
    <row r="1437" spans="1:20" ht="30">
      <c r="A1437" s="711" t="s">
        <v>5946</v>
      </c>
      <c r="B1437" s="288" t="s">
        <v>4328</v>
      </c>
      <c r="C1437" s="258">
        <v>30000</v>
      </c>
      <c r="D1437" s="258">
        <v>30000</v>
      </c>
      <c r="E1437" s="258">
        <v>25000</v>
      </c>
      <c r="F1437" s="433">
        <f t="shared" si="160"/>
        <v>85000</v>
      </c>
      <c r="G1437" s="433">
        <f t="shared" si="163"/>
        <v>568.94243641231594</v>
      </c>
      <c r="H1437" s="257">
        <f t="shared" si="161"/>
        <v>9.4823739402052656</v>
      </c>
      <c r="I1437" s="259">
        <f>'норма времени'!D1441</f>
        <v>140</v>
      </c>
      <c r="J1437" s="257">
        <f t="shared" si="162"/>
        <v>1327.5323516287372</v>
      </c>
      <c r="T1437" s="287"/>
    </row>
    <row r="1438" spans="1:20">
      <c r="A1438" s="711" t="s">
        <v>5947</v>
      </c>
      <c r="B1438" s="288" t="s">
        <v>4329</v>
      </c>
      <c r="C1438" s="258">
        <v>15000</v>
      </c>
      <c r="D1438" s="258">
        <v>10000</v>
      </c>
      <c r="E1438" s="258">
        <v>10000</v>
      </c>
      <c r="F1438" s="433">
        <f t="shared" si="160"/>
        <v>35000</v>
      </c>
      <c r="G1438" s="433">
        <f t="shared" si="163"/>
        <v>234.27041499330656</v>
      </c>
      <c r="H1438" s="257">
        <f t="shared" si="161"/>
        <v>3.9045069165551092</v>
      </c>
      <c r="I1438" s="259">
        <f>'норма времени'!D1442</f>
        <v>68</v>
      </c>
      <c r="J1438" s="257">
        <f t="shared" si="162"/>
        <v>265.50647032574744</v>
      </c>
      <c r="T1438" s="287"/>
    </row>
    <row r="1439" spans="1:20" ht="24" customHeight="1">
      <c r="A1439" s="1173" t="s">
        <v>671</v>
      </c>
      <c r="B1439" s="952" t="s">
        <v>4330</v>
      </c>
      <c r="C1439" s="870"/>
      <c r="D1439" s="870"/>
      <c r="E1439" s="870"/>
      <c r="F1439" s="441"/>
      <c r="G1439" s="433">
        <f t="shared" si="163"/>
        <v>0</v>
      </c>
      <c r="H1439" s="261"/>
      <c r="I1439" s="1451"/>
      <c r="J1439" s="261"/>
      <c r="T1439" s="287"/>
    </row>
    <row r="1440" spans="1:20" ht="30">
      <c r="A1440" s="711" t="s">
        <v>5948</v>
      </c>
      <c r="B1440" s="303" t="s">
        <v>4331</v>
      </c>
      <c r="C1440" s="258">
        <v>10000</v>
      </c>
      <c r="D1440" s="258">
        <v>10000</v>
      </c>
      <c r="E1440" s="258">
        <v>10000</v>
      </c>
      <c r="F1440" s="433">
        <f t="shared" si="157"/>
        <v>30000</v>
      </c>
      <c r="G1440" s="433">
        <f t="shared" si="163"/>
        <v>200.80321285140562</v>
      </c>
      <c r="H1440" s="257">
        <f t="shared" si="158"/>
        <v>3.3467202141900936</v>
      </c>
      <c r="I1440" s="259">
        <f>'норма времени'!D1444</f>
        <v>140</v>
      </c>
      <c r="J1440" s="257">
        <f t="shared" si="159"/>
        <v>468.54082998661312</v>
      </c>
      <c r="T1440" s="287"/>
    </row>
    <row r="1441" spans="1:20" ht="16.5" customHeight="1">
      <c r="A1441" s="711" t="s">
        <v>5949</v>
      </c>
      <c r="B1441" s="303" t="s">
        <v>4332</v>
      </c>
      <c r="C1441" s="258">
        <v>15000</v>
      </c>
      <c r="D1441" s="258">
        <v>15000</v>
      </c>
      <c r="E1441" s="258">
        <v>15000</v>
      </c>
      <c r="F1441" s="433">
        <f t="shared" si="157"/>
        <v>45000</v>
      </c>
      <c r="G1441" s="433">
        <f t="shared" si="163"/>
        <v>301.20481927710841</v>
      </c>
      <c r="H1441" s="257">
        <f t="shared" si="158"/>
        <v>5.0200803212851399</v>
      </c>
      <c r="I1441" s="259">
        <f>'норма времени'!D1445</f>
        <v>134</v>
      </c>
      <c r="J1441" s="257">
        <f t="shared" si="159"/>
        <v>672.69076305220869</v>
      </c>
      <c r="T1441" s="287"/>
    </row>
    <row r="1442" spans="1:20" ht="18" customHeight="1">
      <c r="A1442" s="1173" t="s">
        <v>674</v>
      </c>
      <c r="B1442" s="952" t="s">
        <v>4333</v>
      </c>
      <c r="C1442" s="870"/>
      <c r="D1442" s="870"/>
      <c r="E1442" s="870"/>
      <c r="F1442" s="441"/>
      <c r="G1442" s="433">
        <f t="shared" si="163"/>
        <v>0</v>
      </c>
      <c r="H1442" s="261"/>
      <c r="I1442" s="1451"/>
      <c r="J1442" s="261"/>
      <c r="T1442" s="287"/>
    </row>
    <row r="1443" spans="1:20" ht="30">
      <c r="A1443" s="711" t="s">
        <v>5950</v>
      </c>
      <c r="B1443" s="303" t="s">
        <v>4334</v>
      </c>
      <c r="C1443" s="258">
        <v>10000</v>
      </c>
      <c r="D1443" s="258">
        <v>5000</v>
      </c>
      <c r="E1443" s="258">
        <v>5000</v>
      </c>
      <c r="F1443" s="433">
        <f t="shared" si="157"/>
        <v>20000</v>
      </c>
      <c r="G1443" s="433">
        <f t="shared" si="163"/>
        <v>133.86880856760374</v>
      </c>
      <c r="H1443" s="257">
        <f t="shared" si="158"/>
        <v>2.2311468094600624</v>
      </c>
      <c r="I1443" s="259">
        <f>'норма времени'!D1447</f>
        <v>140</v>
      </c>
      <c r="J1443" s="257">
        <f t="shared" si="159"/>
        <v>312.36055332440873</v>
      </c>
      <c r="T1443" s="287"/>
    </row>
    <row r="1444" spans="1:20">
      <c r="A1444" s="711" t="s">
        <v>5951</v>
      </c>
      <c r="B1444" s="303" t="s">
        <v>4335</v>
      </c>
      <c r="C1444" s="258">
        <v>10000</v>
      </c>
      <c r="D1444" s="258">
        <v>10000</v>
      </c>
      <c r="E1444" s="258">
        <v>10000</v>
      </c>
      <c r="F1444" s="433">
        <f t="shared" si="157"/>
        <v>30000</v>
      </c>
      <c r="G1444" s="433">
        <f t="shared" si="163"/>
        <v>200.80321285140562</v>
      </c>
      <c r="H1444" s="257">
        <f t="shared" si="158"/>
        <v>3.3467202141900936</v>
      </c>
      <c r="I1444" s="259">
        <f>'норма времени'!D1448</f>
        <v>134</v>
      </c>
      <c r="J1444" s="257">
        <f t="shared" si="159"/>
        <v>448.46050870147252</v>
      </c>
      <c r="T1444" s="287"/>
    </row>
    <row r="1445" spans="1:20">
      <c r="A1445" s="1173" t="s">
        <v>678</v>
      </c>
      <c r="B1445" s="284" t="s">
        <v>4336</v>
      </c>
      <c r="C1445" s="870"/>
      <c r="D1445" s="870"/>
      <c r="E1445" s="870"/>
      <c r="F1445" s="441"/>
      <c r="G1445" s="433">
        <f t="shared" si="163"/>
        <v>0</v>
      </c>
      <c r="H1445" s="261"/>
      <c r="I1445" s="1451"/>
      <c r="J1445" s="261"/>
      <c r="T1445" s="287"/>
    </row>
    <row r="1446" spans="1:20" ht="30">
      <c r="A1446" s="1175" t="s">
        <v>5952</v>
      </c>
      <c r="B1446" s="288" t="s">
        <v>4337</v>
      </c>
      <c r="C1446" s="258">
        <v>10000</v>
      </c>
      <c r="D1446" s="258">
        <v>10000</v>
      </c>
      <c r="E1446" s="258">
        <v>10000</v>
      </c>
      <c r="F1446" s="433">
        <f t="shared" ref="F1446:F1447" si="164">C1446+D1446+E1446</f>
        <v>30000</v>
      </c>
      <c r="G1446" s="433">
        <f t="shared" si="163"/>
        <v>200.80321285140562</v>
      </c>
      <c r="H1446" s="257">
        <f t="shared" ref="H1446:H1447" si="165">G1446/60</f>
        <v>3.3467202141900936</v>
      </c>
      <c r="I1446" s="259">
        <f>'норма времени'!D1450</f>
        <v>140</v>
      </c>
      <c r="J1446" s="257">
        <f t="shared" ref="J1446:J1447" si="166">H1446*I1446</f>
        <v>468.54082998661312</v>
      </c>
      <c r="T1446" s="287"/>
    </row>
    <row r="1447" spans="1:20" ht="30">
      <c r="A1447" s="1175" t="s">
        <v>5953</v>
      </c>
      <c r="B1447" s="288" t="s">
        <v>4338</v>
      </c>
      <c r="C1447" s="258">
        <v>10000</v>
      </c>
      <c r="D1447" s="258">
        <v>10000</v>
      </c>
      <c r="E1447" s="258">
        <v>10000</v>
      </c>
      <c r="F1447" s="433">
        <f t="shared" si="164"/>
        <v>30000</v>
      </c>
      <c r="G1447" s="433">
        <f t="shared" si="163"/>
        <v>200.80321285140562</v>
      </c>
      <c r="H1447" s="257">
        <f t="shared" si="165"/>
        <v>3.3467202141900936</v>
      </c>
      <c r="I1447" s="259">
        <f>'норма времени'!D1451</f>
        <v>134</v>
      </c>
      <c r="J1447" s="257">
        <f t="shared" si="166"/>
        <v>448.46050870147252</v>
      </c>
      <c r="T1447" s="287"/>
    </row>
    <row r="1448" spans="1:20" ht="26.25" customHeight="1">
      <c r="A1448" s="1173" t="s">
        <v>680</v>
      </c>
      <c r="B1448" s="952" t="s">
        <v>4339</v>
      </c>
      <c r="C1448" s="870"/>
      <c r="D1448" s="870"/>
      <c r="E1448" s="870"/>
      <c r="F1448" s="441"/>
      <c r="G1448" s="433">
        <f t="shared" si="163"/>
        <v>0</v>
      </c>
      <c r="H1448" s="261"/>
      <c r="I1448" s="1451"/>
      <c r="J1448" s="261"/>
      <c r="T1448" s="287"/>
    </row>
    <row r="1449" spans="1:20" ht="30">
      <c r="A1449" s="308" t="s">
        <v>5954</v>
      </c>
      <c r="B1449" s="288" t="s">
        <v>4340</v>
      </c>
      <c r="C1449" s="258">
        <v>85000</v>
      </c>
      <c r="D1449" s="258">
        <v>80000</v>
      </c>
      <c r="E1449" s="258">
        <v>75000</v>
      </c>
      <c r="F1449" s="433">
        <f t="shared" si="157"/>
        <v>240000</v>
      </c>
      <c r="G1449" s="433">
        <f t="shared" si="163"/>
        <v>1606.4257028112449</v>
      </c>
      <c r="H1449" s="257">
        <f t="shared" si="158"/>
        <v>26.773761713520749</v>
      </c>
      <c r="I1449" s="259">
        <f>'норма времени'!D1453</f>
        <v>360</v>
      </c>
      <c r="J1449" s="257">
        <f t="shared" si="159"/>
        <v>9638.5542168674692</v>
      </c>
      <c r="T1449" s="287"/>
    </row>
    <row r="1450" spans="1:20" ht="21" customHeight="1">
      <c r="A1450" s="308" t="s">
        <v>5955</v>
      </c>
      <c r="B1450" s="288" t="s">
        <v>4341</v>
      </c>
      <c r="C1450" s="258">
        <v>85000</v>
      </c>
      <c r="D1450" s="258">
        <v>80000</v>
      </c>
      <c r="E1450" s="258">
        <v>75000</v>
      </c>
      <c r="F1450" s="433">
        <f t="shared" si="157"/>
        <v>240000</v>
      </c>
      <c r="G1450" s="433">
        <f t="shared" si="163"/>
        <v>1606.4257028112449</v>
      </c>
      <c r="H1450" s="257">
        <f t="shared" si="158"/>
        <v>26.773761713520749</v>
      </c>
      <c r="I1450" s="259">
        <f>'норма времени'!D1454</f>
        <v>360</v>
      </c>
      <c r="J1450" s="257">
        <f t="shared" si="159"/>
        <v>9638.5542168674692</v>
      </c>
      <c r="T1450" s="287"/>
    </row>
    <row r="1451" spans="1:20" ht="41.25" customHeight="1">
      <c r="A1451" s="308" t="s">
        <v>5956</v>
      </c>
      <c r="B1451" s="288" t="s">
        <v>4342</v>
      </c>
      <c r="C1451" s="258">
        <v>85000</v>
      </c>
      <c r="D1451" s="258">
        <v>80000</v>
      </c>
      <c r="E1451" s="258">
        <v>75000</v>
      </c>
      <c r="F1451" s="433">
        <f t="shared" si="157"/>
        <v>240000</v>
      </c>
      <c r="G1451" s="433">
        <f t="shared" si="163"/>
        <v>1606.4257028112449</v>
      </c>
      <c r="H1451" s="257">
        <f t="shared" si="158"/>
        <v>26.773761713520749</v>
      </c>
      <c r="I1451" s="259">
        <f>'норма времени'!D1455</f>
        <v>360</v>
      </c>
      <c r="J1451" s="257">
        <f t="shared" si="159"/>
        <v>9638.5542168674692</v>
      </c>
      <c r="T1451" s="287"/>
    </row>
    <row r="1452" spans="1:20" ht="30">
      <c r="A1452" s="747" t="s">
        <v>5957</v>
      </c>
      <c r="B1452" s="745" t="s">
        <v>4343</v>
      </c>
      <c r="C1452" s="258">
        <v>85000</v>
      </c>
      <c r="D1452" s="258">
        <v>85000</v>
      </c>
      <c r="E1452" s="258">
        <v>75000</v>
      </c>
      <c r="F1452" s="433">
        <f t="shared" si="157"/>
        <v>245000</v>
      </c>
      <c r="G1452" s="433">
        <f t="shared" si="163"/>
        <v>1639.8929049531459</v>
      </c>
      <c r="H1452" s="257">
        <f t="shared" si="158"/>
        <v>27.331548415885766</v>
      </c>
      <c r="I1452" s="259">
        <f>'норма времени'!D1456</f>
        <v>360</v>
      </c>
      <c r="J1452" s="257">
        <f t="shared" si="159"/>
        <v>9839.3574297188752</v>
      </c>
      <c r="T1452" s="287"/>
    </row>
    <row r="1453" spans="1:20" ht="44.25" customHeight="1">
      <c r="A1453" s="747" t="s">
        <v>5958</v>
      </c>
      <c r="B1453" s="745" t="s">
        <v>4344</v>
      </c>
      <c r="C1453" s="258">
        <v>85000</v>
      </c>
      <c r="D1453" s="258">
        <v>85000</v>
      </c>
      <c r="E1453" s="258">
        <v>75000</v>
      </c>
      <c r="F1453" s="433">
        <f t="shared" si="157"/>
        <v>245000</v>
      </c>
      <c r="G1453" s="433">
        <f t="shared" si="163"/>
        <v>1639.8929049531459</v>
      </c>
      <c r="H1453" s="257">
        <f t="shared" si="158"/>
        <v>27.331548415885766</v>
      </c>
      <c r="I1453" s="259">
        <f>'норма времени'!D1457</f>
        <v>360</v>
      </c>
      <c r="J1453" s="257">
        <f t="shared" si="159"/>
        <v>9839.3574297188752</v>
      </c>
      <c r="T1453" s="287"/>
    </row>
    <row r="1454" spans="1:20" ht="32.25" customHeight="1">
      <c r="A1454" s="747" t="s">
        <v>5959</v>
      </c>
      <c r="B1454" s="745" t="s">
        <v>4345</v>
      </c>
      <c r="C1454" s="258">
        <v>85000</v>
      </c>
      <c r="D1454" s="258">
        <v>85000</v>
      </c>
      <c r="E1454" s="258">
        <v>75000</v>
      </c>
      <c r="F1454" s="433">
        <f t="shared" si="157"/>
        <v>245000</v>
      </c>
      <c r="G1454" s="433">
        <f t="shared" si="163"/>
        <v>1639.8929049531459</v>
      </c>
      <c r="H1454" s="257">
        <f t="shared" si="158"/>
        <v>27.331548415885766</v>
      </c>
      <c r="I1454" s="259">
        <f>'норма времени'!D1458</f>
        <v>360</v>
      </c>
      <c r="J1454" s="257">
        <f t="shared" si="159"/>
        <v>9839.3574297188752</v>
      </c>
      <c r="T1454" s="287"/>
    </row>
    <row r="1455" spans="1:20" ht="23.25" customHeight="1">
      <c r="A1455" s="747" t="s">
        <v>5960</v>
      </c>
      <c r="B1455" s="745" t="s">
        <v>4346</v>
      </c>
      <c r="C1455" s="258">
        <v>82000</v>
      </c>
      <c r="D1455" s="258">
        <v>80000</v>
      </c>
      <c r="E1455" s="258">
        <v>70000</v>
      </c>
      <c r="F1455" s="433">
        <f t="shared" si="157"/>
        <v>232000</v>
      </c>
      <c r="G1455" s="433">
        <f t="shared" si="163"/>
        <v>1552.8781793842033</v>
      </c>
      <c r="H1455" s="257">
        <f t="shared" si="158"/>
        <v>25.881302989736721</v>
      </c>
      <c r="I1455" s="259">
        <f>'норма времени'!D1459</f>
        <v>360</v>
      </c>
      <c r="J1455" s="257">
        <f t="shared" si="159"/>
        <v>9317.2690763052196</v>
      </c>
      <c r="T1455" s="287"/>
    </row>
    <row r="1456" spans="1:20" ht="24" customHeight="1">
      <c r="A1456" s="747" t="s">
        <v>5961</v>
      </c>
      <c r="B1456" s="745" t="s">
        <v>4347</v>
      </c>
      <c r="C1456" s="258">
        <v>82000</v>
      </c>
      <c r="D1456" s="258">
        <v>80000</v>
      </c>
      <c r="E1456" s="258">
        <v>70000</v>
      </c>
      <c r="F1456" s="433">
        <f t="shared" si="157"/>
        <v>232000</v>
      </c>
      <c r="G1456" s="433">
        <f t="shared" si="163"/>
        <v>1552.8781793842033</v>
      </c>
      <c r="H1456" s="257">
        <f t="shared" si="158"/>
        <v>25.881302989736721</v>
      </c>
      <c r="I1456" s="259">
        <f>'норма времени'!D1460</f>
        <v>360</v>
      </c>
      <c r="J1456" s="257">
        <f t="shared" si="159"/>
        <v>9317.2690763052196</v>
      </c>
      <c r="T1456" s="287"/>
    </row>
    <row r="1457" spans="1:20" ht="32.25" customHeight="1">
      <c r="A1457" s="747" t="s">
        <v>5962</v>
      </c>
      <c r="B1457" s="745" t="s">
        <v>4348</v>
      </c>
      <c r="C1457" s="258">
        <v>82000</v>
      </c>
      <c r="D1457" s="258">
        <v>80000</v>
      </c>
      <c r="E1457" s="258">
        <v>70000</v>
      </c>
      <c r="F1457" s="433">
        <f t="shared" si="157"/>
        <v>232000</v>
      </c>
      <c r="G1457" s="433">
        <f t="shared" si="163"/>
        <v>1552.8781793842033</v>
      </c>
      <c r="H1457" s="257">
        <f t="shared" si="158"/>
        <v>25.881302989736721</v>
      </c>
      <c r="I1457" s="259">
        <f>'норма времени'!D1461</f>
        <v>360</v>
      </c>
      <c r="J1457" s="257">
        <f t="shared" si="159"/>
        <v>9317.2690763052196</v>
      </c>
      <c r="T1457" s="287"/>
    </row>
    <row r="1458" spans="1:20" ht="30">
      <c r="A1458" s="747" t="s">
        <v>5963</v>
      </c>
      <c r="B1458" s="745" t="s">
        <v>4349</v>
      </c>
      <c r="C1458" s="258">
        <v>85000</v>
      </c>
      <c r="D1458" s="258">
        <v>80000</v>
      </c>
      <c r="E1458" s="258">
        <v>80000</v>
      </c>
      <c r="F1458" s="433">
        <f t="shared" si="157"/>
        <v>245000</v>
      </c>
      <c r="G1458" s="433">
        <f t="shared" si="163"/>
        <v>1639.8929049531459</v>
      </c>
      <c r="H1458" s="257">
        <f t="shared" si="158"/>
        <v>27.331548415885766</v>
      </c>
      <c r="I1458" s="259">
        <f>'норма времени'!D1462</f>
        <v>360</v>
      </c>
      <c r="J1458" s="257">
        <f t="shared" si="159"/>
        <v>9839.3574297188752</v>
      </c>
      <c r="T1458" s="287"/>
    </row>
    <row r="1459" spans="1:20" ht="40.5" customHeight="1">
      <c r="A1459" s="747" t="s">
        <v>5964</v>
      </c>
      <c r="B1459" s="745" t="s">
        <v>4350</v>
      </c>
      <c r="C1459" s="258">
        <v>85000</v>
      </c>
      <c r="D1459" s="258">
        <v>80000</v>
      </c>
      <c r="E1459" s="258">
        <v>80000</v>
      </c>
      <c r="F1459" s="433">
        <f t="shared" si="157"/>
        <v>245000</v>
      </c>
      <c r="G1459" s="433">
        <f t="shared" si="163"/>
        <v>1639.8929049531459</v>
      </c>
      <c r="H1459" s="257">
        <f t="shared" si="158"/>
        <v>27.331548415885766</v>
      </c>
      <c r="I1459" s="259">
        <f>'норма времени'!D1463</f>
        <v>360</v>
      </c>
      <c r="J1459" s="257">
        <f t="shared" si="159"/>
        <v>9839.3574297188752</v>
      </c>
      <c r="T1459" s="287"/>
    </row>
    <row r="1460" spans="1:20" ht="30">
      <c r="A1460" s="747" t="s">
        <v>5965</v>
      </c>
      <c r="B1460" s="745" t="s">
        <v>4351</v>
      </c>
      <c r="C1460" s="258">
        <v>130000</v>
      </c>
      <c r="D1460" s="258">
        <v>130000</v>
      </c>
      <c r="E1460" s="258">
        <v>125000</v>
      </c>
      <c r="F1460" s="433">
        <f t="shared" si="157"/>
        <v>385000</v>
      </c>
      <c r="G1460" s="433">
        <f t="shared" si="163"/>
        <v>2576.9745649263718</v>
      </c>
      <c r="H1460" s="257">
        <f t="shared" si="158"/>
        <v>42.949576082106198</v>
      </c>
      <c r="I1460" s="259">
        <f>'норма времени'!D1464</f>
        <v>360</v>
      </c>
      <c r="J1460" s="257">
        <f t="shared" si="159"/>
        <v>15461.847389558232</v>
      </c>
      <c r="T1460" s="287"/>
    </row>
    <row r="1461" spans="1:20" ht="30">
      <c r="A1461" s="747" t="s">
        <v>5966</v>
      </c>
      <c r="B1461" s="745" t="s">
        <v>4352</v>
      </c>
      <c r="C1461" s="258">
        <v>130000</v>
      </c>
      <c r="D1461" s="258">
        <v>130000</v>
      </c>
      <c r="E1461" s="258">
        <v>125000</v>
      </c>
      <c r="F1461" s="433">
        <f t="shared" si="157"/>
        <v>385000</v>
      </c>
      <c r="G1461" s="433">
        <f t="shared" si="163"/>
        <v>2576.9745649263718</v>
      </c>
      <c r="H1461" s="257">
        <f t="shared" si="158"/>
        <v>42.949576082106198</v>
      </c>
      <c r="I1461" s="259">
        <f>'норма времени'!D1465</f>
        <v>360</v>
      </c>
      <c r="J1461" s="257">
        <f t="shared" si="159"/>
        <v>15461.847389558232</v>
      </c>
      <c r="T1461" s="287"/>
    </row>
    <row r="1462" spans="1:20" ht="45">
      <c r="A1462" s="747" t="s">
        <v>5967</v>
      </c>
      <c r="B1462" s="745" t="s">
        <v>4353</v>
      </c>
      <c r="C1462" s="258">
        <v>130000</v>
      </c>
      <c r="D1462" s="258">
        <v>130000</v>
      </c>
      <c r="E1462" s="258">
        <v>125000</v>
      </c>
      <c r="F1462" s="433">
        <f t="shared" si="157"/>
        <v>385000</v>
      </c>
      <c r="G1462" s="433">
        <f t="shared" si="163"/>
        <v>2576.9745649263718</v>
      </c>
      <c r="H1462" s="257">
        <f t="shared" si="158"/>
        <v>42.949576082106198</v>
      </c>
      <c r="I1462" s="259">
        <f>'норма времени'!D1466</f>
        <v>360</v>
      </c>
      <c r="J1462" s="257">
        <f t="shared" si="159"/>
        <v>15461.847389558232</v>
      </c>
      <c r="T1462" s="287"/>
    </row>
    <row r="1463" spans="1:20" ht="30">
      <c r="A1463" s="747" t="s">
        <v>5968</v>
      </c>
      <c r="B1463" s="745" t="s">
        <v>4354</v>
      </c>
      <c r="C1463" s="258">
        <v>85000</v>
      </c>
      <c r="D1463" s="258">
        <v>82000</v>
      </c>
      <c r="E1463" s="258">
        <v>80000</v>
      </c>
      <c r="F1463" s="433">
        <f t="shared" ref="F1463:F1470" si="167">C1463+D1463+E1463</f>
        <v>247000</v>
      </c>
      <c r="G1463" s="433">
        <f t="shared" si="163"/>
        <v>1653.2797858099061</v>
      </c>
      <c r="H1463" s="257">
        <f t="shared" ref="H1463:H1470" si="168">G1463/60</f>
        <v>27.554663096831767</v>
      </c>
      <c r="I1463" s="259">
        <f>'норма времени'!D1467</f>
        <v>360</v>
      </c>
      <c r="J1463" s="257">
        <f t="shared" ref="J1463:J1470" si="169">H1463*I1463</f>
        <v>9919.6787148594358</v>
      </c>
      <c r="T1463" s="287"/>
    </row>
    <row r="1464" spans="1:20" ht="39" customHeight="1">
      <c r="A1464" s="747" t="s">
        <v>5969</v>
      </c>
      <c r="B1464" s="745" t="s">
        <v>4355</v>
      </c>
      <c r="C1464" s="258">
        <v>130000</v>
      </c>
      <c r="D1464" s="258">
        <v>130000</v>
      </c>
      <c r="E1464" s="258">
        <v>125000</v>
      </c>
      <c r="F1464" s="433">
        <f t="shared" si="167"/>
        <v>385000</v>
      </c>
      <c r="G1464" s="433">
        <f t="shared" si="163"/>
        <v>2576.9745649263718</v>
      </c>
      <c r="H1464" s="257">
        <f t="shared" si="168"/>
        <v>42.949576082106198</v>
      </c>
      <c r="I1464" s="259">
        <f>'норма времени'!D1468</f>
        <v>360</v>
      </c>
      <c r="J1464" s="257">
        <f t="shared" si="169"/>
        <v>15461.847389558232</v>
      </c>
      <c r="T1464" s="287"/>
    </row>
    <row r="1465" spans="1:20" ht="35.25" customHeight="1">
      <c r="A1465" s="747" t="s">
        <v>5970</v>
      </c>
      <c r="B1465" s="745" t="s">
        <v>4356</v>
      </c>
      <c r="C1465" s="258">
        <v>85000</v>
      </c>
      <c r="D1465" s="258">
        <v>82000</v>
      </c>
      <c r="E1465" s="258">
        <v>70000</v>
      </c>
      <c r="F1465" s="433">
        <f t="shared" si="167"/>
        <v>237000</v>
      </c>
      <c r="G1465" s="433">
        <f t="shared" si="163"/>
        <v>1586.3453815261043</v>
      </c>
      <c r="H1465" s="257">
        <f t="shared" si="168"/>
        <v>26.439089692101739</v>
      </c>
      <c r="I1465" s="259">
        <f>'норма времени'!D1469</f>
        <v>360</v>
      </c>
      <c r="J1465" s="257">
        <f t="shared" si="169"/>
        <v>9518.0722891566256</v>
      </c>
      <c r="T1465" s="287"/>
    </row>
    <row r="1466" spans="1:20" ht="35.25" customHeight="1">
      <c r="A1466" s="747" t="s">
        <v>5971</v>
      </c>
      <c r="B1466" s="745" t="s">
        <v>4357</v>
      </c>
      <c r="C1466" s="258">
        <v>85000</v>
      </c>
      <c r="D1466" s="258">
        <v>82000</v>
      </c>
      <c r="E1466" s="258">
        <v>70000</v>
      </c>
      <c r="F1466" s="433">
        <f t="shared" si="167"/>
        <v>237000</v>
      </c>
      <c r="G1466" s="433">
        <f t="shared" si="163"/>
        <v>1586.3453815261043</v>
      </c>
      <c r="H1466" s="257">
        <f t="shared" si="168"/>
        <v>26.439089692101739</v>
      </c>
      <c r="I1466" s="259">
        <f>'норма времени'!D1470</f>
        <v>360</v>
      </c>
      <c r="J1466" s="257">
        <f t="shared" si="169"/>
        <v>9518.0722891566256</v>
      </c>
      <c r="T1466" s="287"/>
    </row>
    <row r="1467" spans="1:20" ht="30">
      <c r="A1467" s="308" t="s">
        <v>5972</v>
      </c>
      <c r="B1467" s="288" t="s">
        <v>4358</v>
      </c>
      <c r="C1467" s="258">
        <v>83500</v>
      </c>
      <c r="D1467" s="258">
        <v>80000</v>
      </c>
      <c r="E1467" s="258">
        <v>80000</v>
      </c>
      <c r="F1467" s="433">
        <f t="shared" si="167"/>
        <v>243500</v>
      </c>
      <c r="G1467" s="433">
        <f t="shared" si="163"/>
        <v>1629.8527443105756</v>
      </c>
      <c r="H1467" s="257">
        <f t="shared" si="168"/>
        <v>27.164212405176261</v>
      </c>
      <c r="I1467" s="259">
        <f>'норма времени'!D1471</f>
        <v>360</v>
      </c>
      <c r="J1467" s="257">
        <f t="shared" si="169"/>
        <v>9779.1164658634534</v>
      </c>
      <c r="T1467" s="287"/>
    </row>
    <row r="1468" spans="1:20" ht="36" customHeight="1">
      <c r="A1468" s="308" t="s">
        <v>5973</v>
      </c>
      <c r="B1468" s="288" t="s">
        <v>4359</v>
      </c>
      <c r="C1468" s="258">
        <v>83500</v>
      </c>
      <c r="D1468" s="258">
        <v>80000</v>
      </c>
      <c r="E1468" s="258">
        <v>80000</v>
      </c>
      <c r="F1468" s="433">
        <f t="shared" si="167"/>
        <v>243500</v>
      </c>
      <c r="G1468" s="433">
        <f t="shared" si="163"/>
        <v>1629.8527443105756</v>
      </c>
      <c r="H1468" s="257">
        <f t="shared" si="168"/>
        <v>27.164212405176261</v>
      </c>
      <c r="I1468" s="259">
        <f>'норма времени'!D1472</f>
        <v>360</v>
      </c>
      <c r="J1468" s="257">
        <f t="shared" si="169"/>
        <v>9779.1164658634534</v>
      </c>
      <c r="T1468" s="287"/>
    </row>
    <row r="1469" spans="1:20" ht="30">
      <c r="A1469" s="308" t="s">
        <v>5974</v>
      </c>
      <c r="B1469" s="288" t="s">
        <v>4360</v>
      </c>
      <c r="C1469" s="258">
        <v>90000</v>
      </c>
      <c r="D1469" s="258">
        <v>85000</v>
      </c>
      <c r="E1469" s="258">
        <v>85000</v>
      </c>
      <c r="F1469" s="433">
        <f t="shared" si="167"/>
        <v>260000</v>
      </c>
      <c r="G1469" s="433">
        <f t="shared" si="163"/>
        <v>1740.2945113788487</v>
      </c>
      <c r="H1469" s="257">
        <f t="shared" si="168"/>
        <v>29.004908522980813</v>
      </c>
      <c r="I1469" s="259">
        <f>'норма времени'!D1473</f>
        <v>360</v>
      </c>
      <c r="J1469" s="257">
        <f t="shared" si="169"/>
        <v>10441.767068273093</v>
      </c>
      <c r="T1469" s="287"/>
    </row>
    <row r="1470" spans="1:20" ht="30" customHeight="1">
      <c r="A1470" s="308" t="s">
        <v>5975</v>
      </c>
      <c r="B1470" s="288" t="s">
        <v>4361</v>
      </c>
      <c r="C1470" s="258">
        <v>90000</v>
      </c>
      <c r="D1470" s="258">
        <v>85000</v>
      </c>
      <c r="E1470" s="258">
        <v>85000</v>
      </c>
      <c r="F1470" s="433">
        <f t="shared" si="167"/>
        <v>260000</v>
      </c>
      <c r="G1470" s="433">
        <f t="shared" si="163"/>
        <v>1740.2945113788487</v>
      </c>
      <c r="H1470" s="257">
        <f t="shared" si="168"/>
        <v>29.004908522980813</v>
      </c>
      <c r="I1470" s="259">
        <f>'норма времени'!D1474</f>
        <v>360</v>
      </c>
      <c r="J1470" s="257">
        <f t="shared" si="169"/>
        <v>10441.767068273093</v>
      </c>
      <c r="T1470" s="287"/>
    </row>
    <row r="1471" spans="1:20" ht="21.75" customHeight="1">
      <c r="A1471" s="1173" t="s">
        <v>683</v>
      </c>
      <c r="B1471" s="952" t="s">
        <v>356</v>
      </c>
      <c r="C1471" s="870"/>
      <c r="D1471" s="870"/>
      <c r="E1471" s="870"/>
      <c r="F1471" s="441"/>
      <c r="G1471" s="441"/>
      <c r="H1471" s="261"/>
      <c r="I1471" s="1451"/>
      <c r="J1471" s="261"/>
      <c r="T1471" s="287"/>
    </row>
    <row r="1472" spans="1:20" ht="30">
      <c r="A1472" s="711" t="s">
        <v>5976</v>
      </c>
      <c r="B1472" s="955" t="s">
        <v>4362</v>
      </c>
      <c r="C1472" s="258">
        <v>10000</v>
      </c>
      <c r="D1472" s="258">
        <v>10000</v>
      </c>
      <c r="E1472" s="258">
        <v>10000</v>
      </c>
      <c r="F1472" s="433">
        <f t="shared" si="157"/>
        <v>30000</v>
      </c>
      <c r="G1472" s="433">
        <f t="shared" si="163"/>
        <v>200.80321285140562</v>
      </c>
      <c r="H1472" s="257">
        <f t="shared" si="158"/>
        <v>3.3467202141900936</v>
      </c>
      <c r="I1472" s="259">
        <f>'норма времени'!D1476</f>
        <v>135</v>
      </c>
      <c r="J1472" s="257">
        <f t="shared" si="159"/>
        <v>451.80722891566262</v>
      </c>
      <c r="T1472" s="287"/>
    </row>
    <row r="1473" spans="1:20" ht="30">
      <c r="A1473" s="66" t="s">
        <v>687</v>
      </c>
      <c r="B1473" s="1485" t="s">
        <v>4363</v>
      </c>
      <c r="C1473" s="258">
        <v>10000</v>
      </c>
      <c r="D1473" s="258">
        <v>5000</v>
      </c>
      <c r="E1473" s="258">
        <v>5000</v>
      </c>
      <c r="F1473" s="433">
        <f t="shared" si="157"/>
        <v>20000</v>
      </c>
      <c r="G1473" s="433">
        <f t="shared" si="163"/>
        <v>133.86880856760374</v>
      </c>
      <c r="H1473" s="257">
        <f t="shared" si="158"/>
        <v>2.2311468094600624</v>
      </c>
      <c r="I1473" s="259">
        <f>'норма времени'!D1477</f>
        <v>37</v>
      </c>
      <c r="J1473" s="257">
        <f t="shared" si="159"/>
        <v>82.55243195002231</v>
      </c>
      <c r="T1473" s="287"/>
    </row>
    <row r="1474" spans="1:20">
      <c r="A1474" s="66" t="s">
        <v>690</v>
      </c>
      <c r="B1474" s="284" t="s">
        <v>4364</v>
      </c>
      <c r="C1474" s="870">
        <v>10000</v>
      </c>
      <c r="D1474" s="870">
        <v>10000</v>
      </c>
      <c r="E1474" s="870">
        <v>10000</v>
      </c>
      <c r="F1474" s="441">
        <f t="shared" ref="F1474:F1499" si="170">C1474+D1474+E1474</f>
        <v>30000</v>
      </c>
      <c r="G1474" s="441">
        <f t="shared" si="163"/>
        <v>200.80321285140562</v>
      </c>
      <c r="H1474" s="261">
        <f t="shared" ref="H1474:H1480" si="171">G1474/60</f>
        <v>3.3467202141900936</v>
      </c>
      <c r="I1474" s="1451">
        <f>'норма времени'!D1478</f>
        <v>45</v>
      </c>
      <c r="J1474" s="261">
        <f t="shared" ref="J1474:J1479" si="172">H1474*I1474</f>
        <v>150.60240963855421</v>
      </c>
      <c r="T1474" s="287"/>
    </row>
    <row r="1475" spans="1:20" ht="42.75">
      <c r="A1475" s="66" t="s">
        <v>693</v>
      </c>
      <c r="B1475" s="284" t="s">
        <v>4365</v>
      </c>
      <c r="C1475" s="870">
        <v>35000</v>
      </c>
      <c r="D1475" s="870">
        <v>35000</v>
      </c>
      <c r="E1475" s="870">
        <v>35000</v>
      </c>
      <c r="F1475" s="441">
        <f t="shared" si="170"/>
        <v>105000</v>
      </c>
      <c r="G1475" s="441">
        <f t="shared" si="163"/>
        <v>702.81124497991971</v>
      </c>
      <c r="H1475" s="261">
        <f t="shared" si="171"/>
        <v>11.713520749665328</v>
      </c>
      <c r="I1475" s="1451">
        <f>'норма времени'!D1479</f>
        <v>1450</v>
      </c>
      <c r="J1475" s="261">
        <f t="shared" si="172"/>
        <v>16984.605087014726</v>
      </c>
      <c r="T1475" s="287"/>
    </row>
    <row r="1476" spans="1:20" ht="28.5">
      <c r="A1476" s="66" t="s">
        <v>5446</v>
      </c>
      <c r="B1476" s="284" t="s">
        <v>4366</v>
      </c>
      <c r="C1476" s="870">
        <v>80000</v>
      </c>
      <c r="D1476" s="870">
        <v>80000</v>
      </c>
      <c r="E1476" s="870">
        <v>80000</v>
      </c>
      <c r="F1476" s="441">
        <f t="shared" si="170"/>
        <v>240000</v>
      </c>
      <c r="G1476" s="441">
        <f t="shared" si="163"/>
        <v>1606.4257028112449</v>
      </c>
      <c r="H1476" s="261">
        <f t="shared" si="171"/>
        <v>26.773761713520749</v>
      </c>
      <c r="I1476" s="1451">
        <f>'норма времени'!D1480</f>
        <v>3730</v>
      </c>
      <c r="J1476" s="261">
        <f t="shared" si="172"/>
        <v>99866.131191432389</v>
      </c>
      <c r="T1476" s="287"/>
    </row>
    <row r="1477" spans="1:20" ht="57">
      <c r="A1477" s="66" t="s">
        <v>695</v>
      </c>
      <c r="B1477" s="284" t="s">
        <v>4367</v>
      </c>
      <c r="C1477" s="870">
        <v>25000</v>
      </c>
      <c r="D1477" s="870">
        <v>20000</v>
      </c>
      <c r="E1477" s="870">
        <v>20000</v>
      </c>
      <c r="F1477" s="441">
        <f t="shared" si="170"/>
        <v>65000</v>
      </c>
      <c r="G1477" s="441">
        <f t="shared" si="163"/>
        <v>435.07362784471218</v>
      </c>
      <c r="H1477" s="261">
        <f t="shared" si="171"/>
        <v>7.2512271307452032</v>
      </c>
      <c r="I1477" s="1451">
        <f>'норма времени'!D1481</f>
        <v>45</v>
      </c>
      <c r="J1477" s="261">
        <f t="shared" si="172"/>
        <v>326.30522088353416</v>
      </c>
      <c r="T1477" s="287"/>
    </row>
    <row r="1478" spans="1:20" ht="57">
      <c r="A1478" s="66" t="s">
        <v>698</v>
      </c>
      <c r="B1478" s="284" t="s">
        <v>4368</v>
      </c>
      <c r="C1478" s="870">
        <v>25000</v>
      </c>
      <c r="D1478" s="870">
        <v>20000</v>
      </c>
      <c r="E1478" s="870">
        <v>20000</v>
      </c>
      <c r="F1478" s="441">
        <f t="shared" si="170"/>
        <v>65000</v>
      </c>
      <c r="G1478" s="441">
        <f t="shared" si="163"/>
        <v>435.07362784471218</v>
      </c>
      <c r="H1478" s="261">
        <f t="shared" si="171"/>
        <v>7.2512271307452032</v>
      </c>
      <c r="I1478" s="1451">
        <f>'норма времени'!D1482</f>
        <v>45</v>
      </c>
      <c r="J1478" s="261">
        <f t="shared" si="172"/>
        <v>326.30522088353416</v>
      </c>
      <c r="T1478" s="287"/>
    </row>
    <row r="1479" spans="1:20" ht="57">
      <c r="A1479" s="66" t="s">
        <v>702</v>
      </c>
      <c r="B1479" s="284" t="s">
        <v>4369</v>
      </c>
      <c r="C1479" s="870">
        <v>80000</v>
      </c>
      <c r="D1479" s="870">
        <v>80000</v>
      </c>
      <c r="E1479" s="870">
        <v>80000</v>
      </c>
      <c r="F1479" s="441">
        <f t="shared" si="170"/>
        <v>240000</v>
      </c>
      <c r="G1479" s="441">
        <f t="shared" si="163"/>
        <v>1606.4257028112449</v>
      </c>
      <c r="H1479" s="261">
        <f t="shared" si="171"/>
        <v>26.773761713520749</v>
      </c>
      <c r="I1479" s="1451">
        <f>'норма времени'!D1483</f>
        <v>1250</v>
      </c>
      <c r="J1479" s="261">
        <f t="shared" si="172"/>
        <v>33467.202141900932</v>
      </c>
      <c r="T1479" s="287"/>
    </row>
    <row r="1480" spans="1:20" ht="57">
      <c r="A1480" s="66" t="s">
        <v>705</v>
      </c>
      <c r="B1480" s="284" t="s">
        <v>4370</v>
      </c>
      <c r="C1480" s="870">
        <v>80000</v>
      </c>
      <c r="D1480" s="870">
        <v>80000</v>
      </c>
      <c r="E1480" s="870">
        <v>80000</v>
      </c>
      <c r="F1480" s="441">
        <f t="shared" si="170"/>
        <v>240000</v>
      </c>
      <c r="G1480" s="441">
        <f t="shared" si="163"/>
        <v>1606.4257028112449</v>
      </c>
      <c r="H1480" s="261">
        <f t="shared" si="171"/>
        <v>26.773761713520749</v>
      </c>
      <c r="I1480" s="1451">
        <f>'норма времени'!D1484</f>
        <v>970</v>
      </c>
      <c r="J1480" s="261">
        <f>H1480*I1480</f>
        <v>25970.548862115127</v>
      </c>
      <c r="T1480" s="287"/>
    </row>
    <row r="1481" spans="1:20">
      <c r="A1481" s="1486" t="s">
        <v>22</v>
      </c>
      <c r="B1481" s="521" t="s">
        <v>5384</v>
      </c>
      <c r="C1481" s="1460"/>
      <c r="D1481" s="1460"/>
      <c r="E1481" s="1460"/>
      <c r="F1481" s="1460"/>
      <c r="G1481" s="1460"/>
      <c r="H1481" s="1460"/>
      <c r="I1481" s="1461"/>
      <c r="J1481" s="1460"/>
      <c r="T1481" s="287"/>
    </row>
    <row r="1482" spans="1:20" ht="30">
      <c r="A1482" s="1487" t="s">
        <v>4231</v>
      </c>
      <c r="B1482" s="775" t="s">
        <v>5386</v>
      </c>
      <c r="C1482" s="1488">
        <v>16000</v>
      </c>
      <c r="D1482" s="1488"/>
      <c r="E1482" s="1488">
        <v>46190</v>
      </c>
      <c r="F1482" s="1462">
        <f t="shared" ref="F1482:F1483" si="173">C1482+D1482+E1482</f>
        <v>62190</v>
      </c>
      <c r="G1482" s="1462">
        <f t="shared" ref="G1482:G1483" si="174">F1482/149.4</f>
        <v>416.26506024096386</v>
      </c>
      <c r="H1482" s="494">
        <f t="shared" ref="H1482:H1483" si="175">G1482/60</f>
        <v>6.9377510040160644</v>
      </c>
      <c r="I1482" s="259">
        <f>'норма времени'!D1486</f>
        <v>960</v>
      </c>
      <c r="J1482" s="494">
        <f t="shared" ref="J1482:J1483" si="176">H1482*I1482</f>
        <v>6660.2409638554218</v>
      </c>
      <c r="T1482" s="287"/>
    </row>
    <row r="1483" spans="1:20" ht="30">
      <c r="A1483" s="1487" t="s">
        <v>4238</v>
      </c>
      <c r="B1483" s="775" t="s">
        <v>5388</v>
      </c>
      <c r="C1483" s="1488">
        <v>45000</v>
      </c>
      <c r="D1483" s="1488"/>
      <c r="E1483" s="1488">
        <v>36958</v>
      </c>
      <c r="F1483" s="1462">
        <f t="shared" si="173"/>
        <v>81958</v>
      </c>
      <c r="G1483" s="1462">
        <f t="shared" si="174"/>
        <v>548.58099062918336</v>
      </c>
      <c r="H1483" s="494">
        <f t="shared" si="175"/>
        <v>9.1430165104863885</v>
      </c>
      <c r="I1483" s="259">
        <f>'норма времени'!D1487</f>
        <v>2400</v>
      </c>
      <c r="J1483" s="494">
        <f t="shared" si="176"/>
        <v>21943.239625167331</v>
      </c>
      <c r="T1483" s="287"/>
    </row>
    <row r="1484" spans="1:20" ht="18" customHeight="1">
      <c r="A1484" s="1486" t="s">
        <v>357</v>
      </c>
      <c r="B1484" s="521" t="s">
        <v>5389</v>
      </c>
      <c r="C1484" s="1460"/>
      <c r="D1484" s="1460"/>
      <c r="E1484" s="1460"/>
      <c r="F1484" s="1460"/>
      <c r="G1484" s="1460"/>
      <c r="H1484" s="1460"/>
      <c r="I1484" s="1461"/>
      <c r="J1484" s="1460"/>
      <c r="T1484" s="287"/>
    </row>
    <row r="1485" spans="1:20" ht="45">
      <c r="A1485" s="1487" t="s">
        <v>5380</v>
      </c>
      <c r="B1485" s="775" t="s">
        <v>5390</v>
      </c>
      <c r="C1485" s="1488">
        <v>58320</v>
      </c>
      <c r="D1485" s="1488"/>
      <c r="E1485" s="1488"/>
      <c r="F1485" s="1462">
        <f t="shared" ref="F1485" si="177">C1485+D1485+E1485</f>
        <v>58320</v>
      </c>
      <c r="G1485" s="1462">
        <f t="shared" ref="G1485" si="178">F1485/149.4</f>
        <v>390.36144578313252</v>
      </c>
      <c r="H1485" s="494">
        <f t="shared" ref="H1485" si="179">G1485/60</f>
        <v>6.5060240963855422</v>
      </c>
      <c r="I1485" s="259">
        <f>'норма времени'!D1489</f>
        <v>480</v>
      </c>
      <c r="J1485" s="494">
        <f t="shared" ref="J1485" si="180">H1485*I1485</f>
        <v>3122.8915662650602</v>
      </c>
      <c r="T1485" s="287"/>
    </row>
    <row r="1486" spans="1:20" ht="30">
      <c r="A1486" s="1487" t="s">
        <v>5382</v>
      </c>
      <c r="B1486" s="775" t="s">
        <v>5391</v>
      </c>
      <c r="C1486" s="1488">
        <v>58320</v>
      </c>
      <c r="D1486" s="1488"/>
      <c r="E1486" s="1488"/>
      <c r="F1486" s="1462">
        <f t="shared" ref="F1486" si="181">C1486+D1486+E1486</f>
        <v>58320</v>
      </c>
      <c r="G1486" s="1462">
        <f t="shared" ref="G1486" si="182">F1486/149.4</f>
        <v>390.36144578313252</v>
      </c>
      <c r="H1486" s="494">
        <f t="shared" ref="H1486" si="183">G1486/60</f>
        <v>6.5060240963855422</v>
      </c>
      <c r="I1486" s="259">
        <f>'норма времени'!D1490</f>
        <v>480</v>
      </c>
      <c r="J1486" s="494">
        <f t="shared" ref="J1486" si="184">H1486*I1486</f>
        <v>3122.8915662650602</v>
      </c>
      <c r="T1486" s="287"/>
    </row>
    <row r="1487" spans="1:20" ht="28.5">
      <c r="A1487" s="1486" t="s">
        <v>5383</v>
      </c>
      <c r="B1487" s="521" t="s">
        <v>5392</v>
      </c>
      <c r="C1487" s="1460"/>
      <c r="D1487" s="1460"/>
      <c r="E1487" s="1460"/>
      <c r="F1487" s="1460"/>
      <c r="G1487" s="1460"/>
      <c r="H1487" s="1460"/>
      <c r="I1487" s="1461"/>
      <c r="J1487" s="1460"/>
      <c r="T1487" s="287"/>
    </row>
    <row r="1488" spans="1:20">
      <c r="A1488" s="1487" t="s">
        <v>5385</v>
      </c>
      <c r="B1488" s="775" t="s">
        <v>5393</v>
      </c>
      <c r="C1488" s="258">
        <v>10000</v>
      </c>
      <c r="D1488" s="258">
        <v>8000</v>
      </c>
      <c r="E1488" s="258">
        <v>5300</v>
      </c>
      <c r="F1488" s="433">
        <f t="shared" ref="F1488:F1491" si="185">C1488+D1488+E1488</f>
        <v>23300</v>
      </c>
      <c r="G1488" s="433">
        <f t="shared" ref="G1488:G1491" si="186">F1488/149.4</f>
        <v>155.95716198125837</v>
      </c>
      <c r="H1488" s="257">
        <f t="shared" ref="H1488:H1491" si="187">G1488/60</f>
        <v>2.5992860330209728</v>
      </c>
      <c r="I1488" s="259">
        <f>'норма времени'!D1492</f>
        <v>20</v>
      </c>
      <c r="J1488" s="257">
        <f t="shared" ref="J1488:J1491" si="188">H1488*I1488</f>
        <v>51.98572066041946</v>
      </c>
      <c r="T1488" s="287"/>
    </row>
    <row r="1489" spans="1:20">
      <c r="A1489" s="1487" t="s">
        <v>5387</v>
      </c>
      <c r="B1489" s="775" t="s">
        <v>5394</v>
      </c>
      <c r="C1489" s="258">
        <v>10000</v>
      </c>
      <c r="D1489" s="258">
        <v>8000</v>
      </c>
      <c r="E1489" s="258">
        <v>5300</v>
      </c>
      <c r="F1489" s="433">
        <f t="shared" si="185"/>
        <v>23300</v>
      </c>
      <c r="G1489" s="433">
        <f t="shared" si="186"/>
        <v>155.95716198125837</v>
      </c>
      <c r="H1489" s="257">
        <f t="shared" si="187"/>
        <v>2.5992860330209728</v>
      </c>
      <c r="I1489" s="259">
        <f>'норма времени'!D1493</f>
        <v>20</v>
      </c>
      <c r="J1489" s="257">
        <f t="shared" si="188"/>
        <v>51.98572066041946</v>
      </c>
      <c r="T1489" s="287"/>
    </row>
    <row r="1490" spans="1:20">
      <c r="A1490" s="1487" t="s">
        <v>5977</v>
      </c>
      <c r="B1490" s="775" t="s">
        <v>5395</v>
      </c>
      <c r="C1490" s="258">
        <v>10000</v>
      </c>
      <c r="D1490" s="258">
        <v>8000</v>
      </c>
      <c r="E1490" s="258">
        <v>5400</v>
      </c>
      <c r="F1490" s="433">
        <f t="shared" si="185"/>
        <v>23400</v>
      </c>
      <c r="G1490" s="433">
        <f t="shared" si="186"/>
        <v>156.62650602409639</v>
      </c>
      <c r="H1490" s="257">
        <f t="shared" si="187"/>
        <v>2.6104417670682731</v>
      </c>
      <c r="I1490" s="259">
        <f>'норма времени'!D1494</f>
        <v>20</v>
      </c>
      <c r="J1490" s="257">
        <f t="shared" si="188"/>
        <v>52.208835341365464</v>
      </c>
      <c r="T1490" s="287"/>
    </row>
    <row r="1491" spans="1:20">
      <c r="A1491" s="1487" t="s">
        <v>5978</v>
      </c>
      <c r="B1491" s="775" t="s">
        <v>5396</v>
      </c>
      <c r="C1491" s="258">
        <v>10000</v>
      </c>
      <c r="D1491" s="258">
        <v>8000</v>
      </c>
      <c r="E1491" s="258">
        <v>5400</v>
      </c>
      <c r="F1491" s="433">
        <f t="shared" si="185"/>
        <v>23400</v>
      </c>
      <c r="G1491" s="433">
        <f t="shared" si="186"/>
        <v>156.62650602409639</v>
      </c>
      <c r="H1491" s="257">
        <f t="shared" si="187"/>
        <v>2.6104417670682731</v>
      </c>
      <c r="I1491" s="259">
        <f>'норма времени'!D1495</f>
        <v>20</v>
      </c>
      <c r="J1491" s="257">
        <f t="shared" si="188"/>
        <v>52.208835341365464</v>
      </c>
      <c r="T1491" s="287"/>
    </row>
    <row r="1492" spans="1:20" ht="57">
      <c r="A1492" s="1489">
        <v>11</v>
      </c>
      <c r="B1492" s="1490" t="s">
        <v>5397</v>
      </c>
      <c r="C1492" s="1491">
        <v>320000</v>
      </c>
      <c r="D1492" s="1491"/>
      <c r="E1492" s="1491"/>
      <c r="F1492" s="1491">
        <f t="shared" si="170"/>
        <v>320000</v>
      </c>
      <c r="G1492" s="1491">
        <f>F1492/149.4</f>
        <v>2141.9009370816598</v>
      </c>
      <c r="H1492" s="1491">
        <f t="shared" ref="H1492:H1499" si="189">G1492/60</f>
        <v>35.698348951360998</v>
      </c>
      <c r="I1492" s="1491">
        <f>'норма времени'!D1496</f>
        <v>300</v>
      </c>
      <c r="J1492" s="1491">
        <f t="shared" ref="J1492:J1495" si="190">H1492*I1492</f>
        <v>10709.504685408299</v>
      </c>
      <c r="T1492" s="287"/>
    </row>
    <row r="1493" spans="1:20" ht="28.5">
      <c r="A1493" s="1489">
        <v>12</v>
      </c>
      <c r="B1493" s="1490" t="s">
        <v>5398</v>
      </c>
      <c r="C1493" s="1491">
        <v>40000</v>
      </c>
      <c r="D1493" s="1491">
        <v>40000</v>
      </c>
      <c r="E1493" s="1491">
        <v>31800</v>
      </c>
      <c r="F1493" s="1491">
        <f t="shared" ref="F1493" si="191">C1493+D1493+E1493</f>
        <v>111800</v>
      </c>
      <c r="G1493" s="1491">
        <f>F1493/149.4</f>
        <v>748.32663989290495</v>
      </c>
      <c r="H1493" s="1491">
        <f t="shared" ref="H1493" si="192">G1493/60</f>
        <v>12.472110664881749</v>
      </c>
      <c r="I1493" s="1491">
        <f>'норма времени'!D1497</f>
        <v>130</v>
      </c>
      <c r="J1493" s="1491">
        <f t="shared" ref="J1493" si="193">H1493*I1493</f>
        <v>1621.3743864346272</v>
      </c>
      <c r="T1493" s="287"/>
    </row>
    <row r="1494" spans="1:20">
      <c r="A1494" s="1489">
        <v>13</v>
      </c>
      <c r="B1494" s="1490" t="s">
        <v>5374</v>
      </c>
      <c r="C1494" s="1491">
        <v>68880</v>
      </c>
      <c r="D1494" s="1491"/>
      <c r="E1494" s="1491"/>
      <c r="F1494" s="1491">
        <f t="shared" si="170"/>
        <v>68880</v>
      </c>
      <c r="G1494" s="1491">
        <f t="shared" ref="G1494:G1495" si="194">F1494/149.4</f>
        <v>461.04417670682727</v>
      </c>
      <c r="H1494" s="1491">
        <f t="shared" si="189"/>
        <v>7.6840696117804548</v>
      </c>
      <c r="I1494" s="1491">
        <f>'норма времени'!D1498</f>
        <v>120</v>
      </c>
      <c r="J1494" s="1491">
        <f t="shared" si="190"/>
        <v>922.08835341365454</v>
      </c>
      <c r="T1494" s="287"/>
    </row>
    <row r="1495" spans="1:20">
      <c r="A1495" s="1489">
        <v>14</v>
      </c>
      <c r="B1495" s="1490" t="s">
        <v>5440</v>
      </c>
      <c r="C1495" s="1491">
        <v>55100</v>
      </c>
      <c r="D1495" s="1491"/>
      <c r="E1495" s="1491"/>
      <c r="F1495" s="1491">
        <f t="shared" si="170"/>
        <v>55100</v>
      </c>
      <c r="G1495" s="1491">
        <f t="shared" si="194"/>
        <v>368.80856760374832</v>
      </c>
      <c r="H1495" s="1491">
        <f t="shared" si="189"/>
        <v>6.1468094600624719</v>
      </c>
      <c r="I1495" s="1491">
        <f>'норма времени'!D1499</f>
        <v>30</v>
      </c>
      <c r="J1495" s="1491">
        <f t="shared" si="190"/>
        <v>184.40428380187416</v>
      </c>
      <c r="T1495" s="287"/>
    </row>
    <row r="1496" spans="1:20" ht="28.5">
      <c r="A1496" s="1489" t="s">
        <v>5979</v>
      </c>
      <c r="B1496" s="1490" t="s">
        <v>5443</v>
      </c>
      <c r="C1496" s="1491"/>
      <c r="D1496" s="1491"/>
      <c r="E1496" s="1491"/>
      <c r="F1496" s="1491"/>
      <c r="G1496" s="1491"/>
      <c r="H1496" s="1491"/>
      <c r="I1496" s="1491"/>
      <c r="J1496" s="1491"/>
      <c r="T1496" s="287"/>
    </row>
    <row r="1497" spans="1:20" ht="45">
      <c r="A1497" s="1492" t="s">
        <v>5980</v>
      </c>
      <c r="B1497" s="1493" t="s">
        <v>5400</v>
      </c>
      <c r="C1497" s="259">
        <v>71551.3</v>
      </c>
      <c r="D1497" s="258"/>
      <c r="E1497" s="258">
        <v>60000</v>
      </c>
      <c r="F1497" s="433">
        <f t="shared" ref="F1497" si="195">C1497+D1497+E1497</f>
        <v>131551.29999999999</v>
      </c>
      <c r="G1497" s="433">
        <f t="shared" ref="G1497" si="196">F1497/149.4</f>
        <v>880.53078982597049</v>
      </c>
      <c r="H1497" s="257">
        <f t="shared" ref="H1497" si="197">G1497/60</f>
        <v>14.675513163766174</v>
      </c>
      <c r="I1497" s="259">
        <f>'норма времени'!D1501</f>
        <v>9940</v>
      </c>
      <c r="J1497" s="257">
        <f t="shared" ref="J1497" si="198">H1497*I1497</f>
        <v>145874.60084783577</v>
      </c>
      <c r="L1497" s="683"/>
      <c r="T1497" s="287"/>
    </row>
    <row r="1498" spans="1:20" ht="30">
      <c r="A1498" s="1492" t="s">
        <v>5981</v>
      </c>
      <c r="B1498" s="1493" t="s">
        <v>5441</v>
      </c>
      <c r="C1498" s="260">
        <v>460000</v>
      </c>
      <c r="D1498" s="260"/>
      <c r="E1498" s="260"/>
      <c r="F1498" s="1462">
        <f t="shared" si="170"/>
        <v>460000</v>
      </c>
      <c r="G1498" s="1462">
        <f>F1498/149.4</f>
        <v>3078.9825970548859</v>
      </c>
      <c r="H1498" s="494">
        <f t="shared" si="189"/>
        <v>51.316376617581433</v>
      </c>
      <c r="I1498" s="259">
        <f>'норма времени'!D1502</f>
        <v>3000</v>
      </c>
      <c r="J1498" s="494">
        <f t="shared" ref="J1498" si="199">H1498*I1498</f>
        <v>153949.12985274429</v>
      </c>
      <c r="T1498" s="287"/>
    </row>
    <row r="1499" spans="1:20" ht="30">
      <c r="A1499" s="1492" t="s">
        <v>5982</v>
      </c>
      <c r="B1499" s="1493" t="s">
        <v>5442</v>
      </c>
      <c r="C1499" s="260">
        <v>350000</v>
      </c>
      <c r="D1499" s="260"/>
      <c r="E1499" s="260"/>
      <c r="F1499" s="1462">
        <f t="shared" si="170"/>
        <v>350000</v>
      </c>
      <c r="G1499" s="1462">
        <f>F1499/149.4</f>
        <v>2342.7041499330653</v>
      </c>
      <c r="H1499" s="494">
        <f t="shared" si="189"/>
        <v>39.045069165551091</v>
      </c>
      <c r="I1499" s="259">
        <f>'норма времени'!D1503</f>
        <v>1500</v>
      </c>
      <c r="J1499" s="494">
        <f t="shared" ref="J1499" si="200">H1499*I1499</f>
        <v>58567.603748326634</v>
      </c>
      <c r="T1499" s="287"/>
    </row>
    <row r="1500" spans="1:20" ht="75">
      <c r="A1500" s="1492" t="s">
        <v>5983</v>
      </c>
      <c r="B1500" s="1493" t="s">
        <v>5445</v>
      </c>
      <c r="C1500" s="260">
        <v>350000</v>
      </c>
      <c r="D1500" s="260"/>
      <c r="E1500" s="260"/>
      <c r="F1500" s="1462">
        <f t="shared" ref="F1500" si="201">C1500+D1500+E1500</f>
        <v>350000</v>
      </c>
      <c r="G1500" s="1462">
        <f>F1500/149.4</f>
        <v>2342.7041499330653</v>
      </c>
      <c r="H1500" s="494">
        <f t="shared" ref="H1500" si="202">G1500/60</f>
        <v>39.045069165551091</v>
      </c>
      <c r="I1500" s="259">
        <f>'норма времени'!D1504</f>
        <v>60</v>
      </c>
      <c r="J1500" s="494">
        <f t="shared" ref="J1500" si="203">H1500*I1500</f>
        <v>2342.7041499330653</v>
      </c>
      <c r="T1500" s="287"/>
    </row>
    <row r="1501" spans="1:20" ht="42.75">
      <c r="A1501" s="1494" t="s">
        <v>5511</v>
      </c>
      <c r="B1501" s="1437" t="s">
        <v>5403</v>
      </c>
      <c r="C1501" s="1469"/>
      <c r="D1501" s="1469"/>
      <c r="E1501" s="1469"/>
      <c r="F1501" s="1469"/>
      <c r="G1501" s="1469"/>
      <c r="H1501" s="1469"/>
      <c r="I1501" s="1469"/>
      <c r="J1501" s="1469"/>
      <c r="T1501" s="287"/>
    </row>
    <row r="1502" spans="1:20" s="6" customFormat="1" ht="25.5" customHeight="1">
      <c r="A1502" s="36" t="s">
        <v>6002</v>
      </c>
      <c r="B1502" s="1696" t="s">
        <v>6196</v>
      </c>
      <c r="C1502" s="1697"/>
      <c r="D1502" s="1697">
        <v>95100</v>
      </c>
      <c r="E1502" s="1698"/>
      <c r="F1502" s="1698">
        <f>C1502+D1502+E1502</f>
        <v>95100</v>
      </c>
      <c r="G1502" s="1698">
        <f>F1502/163.33</f>
        <v>582.25678075062751</v>
      </c>
      <c r="H1502" s="1699">
        <f>G1502/60</f>
        <v>9.7042796791771249</v>
      </c>
      <c r="I1502" s="1700">
        <f>'норма времени'!D1506</f>
        <v>2160</v>
      </c>
      <c r="J1502" s="1700">
        <f t="shared" ref="J1502" si="204">H1502*I1502</f>
        <v>20961.24410702259</v>
      </c>
    </row>
    <row r="1503" spans="1:20" ht="28.5">
      <c r="A1503" s="1499" t="s">
        <v>5512</v>
      </c>
      <c r="B1503" s="1495" t="s">
        <v>5407</v>
      </c>
      <c r="C1503" s="869"/>
      <c r="D1503" s="1468"/>
      <c r="E1503" s="1469"/>
      <c r="F1503" s="1468"/>
      <c r="G1503" s="1469"/>
      <c r="H1503" s="1468"/>
      <c r="I1503" s="1470"/>
      <c r="J1503" s="1468"/>
      <c r="T1503" s="287"/>
    </row>
    <row r="1504" spans="1:20" ht="30">
      <c r="A1504" s="1791"/>
      <c r="B1504" s="1493" t="s">
        <v>6221</v>
      </c>
      <c r="C1504" s="649">
        <v>30000</v>
      </c>
      <c r="D1504" s="649">
        <v>25000</v>
      </c>
      <c r="E1504" s="649">
        <v>18000</v>
      </c>
      <c r="F1504" s="433">
        <f t="shared" ref="F1504" si="205">C1504+D1504+E1504</f>
        <v>73000</v>
      </c>
      <c r="G1504" s="433">
        <f t="shared" ref="G1504" si="206">F1504/149.4</f>
        <v>488.62115127175366</v>
      </c>
      <c r="H1504" s="257">
        <f t="shared" ref="H1504" si="207">G1504/60</f>
        <v>8.1436858545292274</v>
      </c>
      <c r="I1504" s="259">
        <f>'норма времени'!D1508</f>
        <v>480</v>
      </c>
      <c r="J1504" s="257">
        <f t="shared" ref="J1504" si="208">H1504*I1504</f>
        <v>3908.9692101740293</v>
      </c>
      <c r="T1504" s="287"/>
    </row>
    <row r="1505" spans="1:20">
      <c r="A1505" s="1487" t="s">
        <v>6003</v>
      </c>
      <c r="B1505" s="1500" t="s">
        <v>5410</v>
      </c>
      <c r="C1505" s="649">
        <v>30000</v>
      </c>
      <c r="D1505" s="649">
        <v>25000</v>
      </c>
      <c r="E1505" s="649">
        <v>18000</v>
      </c>
      <c r="F1505" s="433">
        <f t="shared" ref="F1505:F1510" si="209">C1505+D1505+E1505</f>
        <v>73000</v>
      </c>
      <c r="G1505" s="433">
        <f t="shared" ref="G1505:G1530" si="210">F1505/149.4</f>
        <v>488.62115127175366</v>
      </c>
      <c r="H1505" s="257">
        <f t="shared" ref="H1505:H1510" si="211">G1505/60</f>
        <v>8.1436858545292274</v>
      </c>
      <c r="I1505" s="259">
        <f>'норма времени'!D1512</f>
        <v>3240</v>
      </c>
      <c r="J1505" s="257">
        <f t="shared" ref="J1505:J1510" si="212">H1505*I1505</f>
        <v>26385.542168674696</v>
      </c>
      <c r="T1505" s="287"/>
    </row>
    <row r="1506" spans="1:20">
      <c r="A1506" s="1487" t="s">
        <v>6004</v>
      </c>
      <c r="B1506" s="1500" t="s">
        <v>5412</v>
      </c>
      <c r="C1506" s="649">
        <v>25000</v>
      </c>
      <c r="D1506" s="649">
        <v>20000</v>
      </c>
      <c r="E1506" s="649">
        <v>15000</v>
      </c>
      <c r="F1506" s="433">
        <f t="shared" si="209"/>
        <v>60000</v>
      </c>
      <c r="G1506" s="433">
        <f t="shared" si="210"/>
        <v>401.60642570281124</v>
      </c>
      <c r="H1506" s="257">
        <f t="shared" si="211"/>
        <v>6.6934404283801872</v>
      </c>
      <c r="I1506" s="259">
        <f>'норма времени'!D1513</f>
        <v>3240</v>
      </c>
      <c r="J1506" s="257">
        <f t="shared" si="212"/>
        <v>21686.746987951807</v>
      </c>
      <c r="T1506" s="287"/>
    </row>
    <row r="1507" spans="1:20" ht="30">
      <c r="A1507" s="1487" t="s">
        <v>6005</v>
      </c>
      <c r="B1507" s="1500" t="s">
        <v>5414</v>
      </c>
      <c r="C1507" s="649">
        <v>25000</v>
      </c>
      <c r="D1507" s="649">
        <v>15000</v>
      </c>
      <c r="E1507" s="649">
        <v>5000</v>
      </c>
      <c r="F1507" s="433">
        <f t="shared" si="209"/>
        <v>45000</v>
      </c>
      <c r="G1507" s="433">
        <f t="shared" si="210"/>
        <v>301.20481927710841</v>
      </c>
      <c r="H1507" s="257">
        <f t="shared" si="211"/>
        <v>5.0200803212851399</v>
      </c>
      <c r="I1507" s="259">
        <f>'норма времени'!D1514</f>
        <v>3240</v>
      </c>
      <c r="J1507" s="257">
        <f t="shared" si="212"/>
        <v>16265.060240963854</v>
      </c>
      <c r="T1507" s="287"/>
    </row>
    <row r="1508" spans="1:20">
      <c r="A1508" s="1487" t="s">
        <v>6006</v>
      </c>
      <c r="B1508" s="1500" t="s">
        <v>5416</v>
      </c>
      <c r="C1508" s="649">
        <v>25000</v>
      </c>
      <c r="D1508" s="649">
        <v>20000</v>
      </c>
      <c r="E1508" s="649">
        <v>10000</v>
      </c>
      <c r="F1508" s="433">
        <f t="shared" si="209"/>
        <v>55000</v>
      </c>
      <c r="G1508" s="433">
        <f t="shared" si="210"/>
        <v>368.1392235609103</v>
      </c>
      <c r="H1508" s="257">
        <f t="shared" si="211"/>
        <v>6.135653726015172</v>
      </c>
      <c r="I1508" s="259">
        <f>'норма времени'!D1515</f>
        <v>3240</v>
      </c>
      <c r="J1508" s="257">
        <f t="shared" si="212"/>
        <v>19879.518072289156</v>
      </c>
      <c r="T1508" s="287"/>
    </row>
    <row r="1509" spans="1:20" ht="30">
      <c r="A1509" s="1487" t="s">
        <v>6007</v>
      </c>
      <c r="B1509" s="1500" t="s">
        <v>5417</v>
      </c>
      <c r="C1509" s="649">
        <v>25000</v>
      </c>
      <c r="D1509" s="649">
        <v>20000</v>
      </c>
      <c r="E1509" s="649">
        <v>10000</v>
      </c>
      <c r="F1509" s="433">
        <f t="shared" si="209"/>
        <v>55000</v>
      </c>
      <c r="G1509" s="433">
        <f t="shared" si="210"/>
        <v>368.1392235609103</v>
      </c>
      <c r="H1509" s="257">
        <f t="shared" si="211"/>
        <v>6.135653726015172</v>
      </c>
      <c r="I1509" s="259">
        <f>'норма времени'!D1516</f>
        <v>3240</v>
      </c>
      <c r="J1509" s="257">
        <f t="shared" si="212"/>
        <v>19879.518072289156</v>
      </c>
      <c r="T1509" s="287"/>
    </row>
    <row r="1510" spans="1:20">
      <c r="A1510" s="1487" t="s">
        <v>6008</v>
      </c>
      <c r="B1510" s="1500" t="s">
        <v>5418</v>
      </c>
      <c r="C1510" s="649">
        <v>20000</v>
      </c>
      <c r="D1510" s="649">
        <v>15000</v>
      </c>
      <c r="E1510" s="649">
        <v>5000</v>
      </c>
      <c r="F1510" s="433">
        <f t="shared" si="209"/>
        <v>40000</v>
      </c>
      <c r="G1510" s="433">
        <f t="shared" si="210"/>
        <v>267.73761713520747</v>
      </c>
      <c r="H1510" s="257">
        <f t="shared" si="211"/>
        <v>4.4622936189201248</v>
      </c>
      <c r="I1510" s="259">
        <f>'норма времени'!D1525</f>
        <v>3240</v>
      </c>
      <c r="J1510" s="257">
        <f t="shared" si="212"/>
        <v>14457.831325301204</v>
      </c>
      <c r="T1510" s="287"/>
    </row>
    <row r="1511" spans="1:20">
      <c r="A1511" s="1487" t="s">
        <v>6009</v>
      </c>
      <c r="B1511" s="1500" t="s">
        <v>5419</v>
      </c>
      <c r="C1511" s="649">
        <v>20000</v>
      </c>
      <c r="D1511" s="649">
        <v>15000</v>
      </c>
      <c r="E1511" s="649">
        <v>10000</v>
      </c>
      <c r="F1511" s="433">
        <f t="shared" ref="F1511:F1523" si="213">C1511+D1511+E1511</f>
        <v>45000</v>
      </c>
      <c r="G1511" s="433">
        <f t="shared" si="210"/>
        <v>301.20481927710841</v>
      </c>
      <c r="H1511" s="257">
        <f t="shared" ref="H1511:H1523" si="214">G1511/60</f>
        <v>5.0200803212851399</v>
      </c>
      <c r="I1511" s="259">
        <f>'норма времени'!D1532</f>
        <v>3240</v>
      </c>
      <c r="J1511" s="257">
        <f t="shared" ref="J1511:J1523" si="215">H1511*I1511</f>
        <v>16265.060240963854</v>
      </c>
      <c r="T1511" s="287"/>
    </row>
    <row r="1512" spans="1:20" ht="30">
      <c r="A1512" s="1487" t="s">
        <v>6010</v>
      </c>
      <c r="B1512" s="1500" t="s">
        <v>5420</v>
      </c>
      <c r="C1512" s="649">
        <v>15000</v>
      </c>
      <c r="D1512" s="649">
        <v>10000</v>
      </c>
      <c r="E1512" s="649">
        <v>6000</v>
      </c>
      <c r="F1512" s="433">
        <f t="shared" si="213"/>
        <v>31000</v>
      </c>
      <c r="G1512" s="433">
        <f t="shared" si="210"/>
        <v>207.49665327978579</v>
      </c>
      <c r="H1512" s="257">
        <f t="shared" si="214"/>
        <v>3.4582775546630966</v>
      </c>
      <c r="I1512" s="259">
        <f>'норма времени'!D1539</f>
        <v>3240</v>
      </c>
      <c r="J1512" s="257">
        <f t="shared" si="215"/>
        <v>11204.819277108432</v>
      </c>
      <c r="T1512" s="287"/>
    </row>
    <row r="1513" spans="1:20" ht="30">
      <c r="A1513" s="1487" t="s">
        <v>6011</v>
      </c>
      <c r="B1513" s="1500" t="s">
        <v>5421</v>
      </c>
      <c r="C1513" s="649">
        <v>15000</v>
      </c>
      <c r="D1513" s="649">
        <v>5000</v>
      </c>
      <c r="E1513" s="649"/>
      <c r="F1513" s="433">
        <f t="shared" si="213"/>
        <v>20000</v>
      </c>
      <c r="G1513" s="433">
        <f t="shared" si="210"/>
        <v>133.86880856760374</v>
      </c>
      <c r="H1513" s="257">
        <f t="shared" si="214"/>
        <v>2.2311468094600624</v>
      </c>
      <c r="I1513" s="259">
        <f>'норма времени'!D1543</f>
        <v>3240</v>
      </c>
      <c r="J1513" s="257">
        <f t="shared" si="215"/>
        <v>7228.9156626506019</v>
      </c>
      <c r="T1513" s="287"/>
    </row>
    <row r="1514" spans="1:20" ht="30">
      <c r="A1514" s="1487" t="s">
        <v>6012</v>
      </c>
      <c r="B1514" s="1500" t="s">
        <v>5422</v>
      </c>
      <c r="C1514" s="649">
        <v>20000</v>
      </c>
      <c r="D1514" s="649">
        <v>15000</v>
      </c>
      <c r="E1514" s="649">
        <v>10000</v>
      </c>
      <c r="F1514" s="433">
        <f t="shared" si="213"/>
        <v>45000</v>
      </c>
      <c r="G1514" s="433">
        <f t="shared" si="210"/>
        <v>301.20481927710841</v>
      </c>
      <c r="H1514" s="257">
        <f t="shared" si="214"/>
        <v>5.0200803212851399</v>
      </c>
      <c r="I1514" s="259">
        <f>'норма времени'!D1521</f>
        <v>3240</v>
      </c>
      <c r="J1514" s="257">
        <f t="shared" si="215"/>
        <v>16265.060240963854</v>
      </c>
      <c r="T1514" s="287"/>
    </row>
    <row r="1515" spans="1:20" ht="30">
      <c r="A1515" s="1487" t="s">
        <v>6013</v>
      </c>
      <c r="B1515" s="1500" t="s">
        <v>5423</v>
      </c>
      <c r="C1515" s="649">
        <v>20000</v>
      </c>
      <c r="D1515" s="649">
        <v>15000</v>
      </c>
      <c r="E1515" s="649">
        <v>10000</v>
      </c>
      <c r="F1515" s="433">
        <f t="shared" si="213"/>
        <v>45000</v>
      </c>
      <c r="G1515" s="433">
        <f t="shared" si="210"/>
        <v>301.20481927710841</v>
      </c>
      <c r="H1515" s="257">
        <f t="shared" si="214"/>
        <v>5.0200803212851399</v>
      </c>
      <c r="I1515" s="259">
        <f>'норма времени'!D1522</f>
        <v>3240</v>
      </c>
      <c r="J1515" s="257">
        <f t="shared" si="215"/>
        <v>16265.060240963854</v>
      </c>
      <c r="T1515" s="287"/>
    </row>
    <row r="1516" spans="1:20">
      <c r="A1516" s="1487" t="s">
        <v>6014</v>
      </c>
      <c r="B1516" s="1500" t="s">
        <v>5424</v>
      </c>
      <c r="C1516" s="649">
        <v>25000</v>
      </c>
      <c r="D1516" s="649">
        <v>20000</v>
      </c>
      <c r="E1516" s="649">
        <v>10000</v>
      </c>
      <c r="F1516" s="433">
        <f t="shared" si="213"/>
        <v>55000</v>
      </c>
      <c r="G1516" s="433">
        <f t="shared" si="210"/>
        <v>368.1392235609103</v>
      </c>
      <c r="H1516" s="257">
        <f t="shared" si="214"/>
        <v>6.135653726015172</v>
      </c>
      <c r="I1516" s="259">
        <f>'норма времени'!D1523</f>
        <v>3240</v>
      </c>
      <c r="J1516" s="257">
        <f t="shared" si="215"/>
        <v>19879.518072289156</v>
      </c>
      <c r="T1516" s="287"/>
    </row>
    <row r="1517" spans="1:20">
      <c r="A1517" s="1487" t="s">
        <v>6015</v>
      </c>
      <c r="B1517" s="1500" t="s">
        <v>5425</v>
      </c>
      <c r="C1517" s="649">
        <v>20000</v>
      </c>
      <c r="D1517" s="649">
        <v>15000</v>
      </c>
      <c r="E1517" s="649">
        <v>10000</v>
      </c>
      <c r="F1517" s="433">
        <f t="shared" si="213"/>
        <v>45000</v>
      </c>
      <c r="G1517" s="433">
        <f t="shared" si="210"/>
        <v>301.20481927710841</v>
      </c>
      <c r="H1517" s="257">
        <f t="shared" si="214"/>
        <v>5.0200803212851399</v>
      </c>
      <c r="I1517" s="259">
        <f>'норма времени'!D1524</f>
        <v>3240</v>
      </c>
      <c r="J1517" s="257">
        <f t="shared" si="215"/>
        <v>16265.060240963854</v>
      </c>
      <c r="T1517" s="287"/>
    </row>
    <row r="1518" spans="1:20" ht="30">
      <c r="A1518" s="1487" t="s">
        <v>6016</v>
      </c>
      <c r="B1518" s="1500" t="s">
        <v>5426</v>
      </c>
      <c r="C1518" s="649">
        <v>20000</v>
      </c>
      <c r="D1518" s="649">
        <v>15000</v>
      </c>
      <c r="E1518" s="649">
        <v>10000</v>
      </c>
      <c r="F1518" s="433">
        <f t="shared" si="213"/>
        <v>45000</v>
      </c>
      <c r="G1518" s="433">
        <f t="shared" si="210"/>
        <v>301.20481927710841</v>
      </c>
      <c r="H1518" s="257">
        <f t="shared" si="214"/>
        <v>5.0200803212851399</v>
      </c>
      <c r="I1518" s="259">
        <f>'норма времени'!D1525</f>
        <v>3240</v>
      </c>
      <c r="J1518" s="257">
        <f t="shared" si="215"/>
        <v>16265.060240963854</v>
      </c>
      <c r="T1518" s="287"/>
    </row>
    <row r="1519" spans="1:20" ht="30">
      <c r="A1519" s="1487" t="s">
        <v>6017</v>
      </c>
      <c r="B1519" s="1500" t="s">
        <v>5427</v>
      </c>
      <c r="C1519" s="649">
        <v>25000</v>
      </c>
      <c r="D1519" s="649">
        <v>20000</v>
      </c>
      <c r="E1519" s="649">
        <v>10000</v>
      </c>
      <c r="F1519" s="433">
        <f t="shared" si="213"/>
        <v>55000</v>
      </c>
      <c r="G1519" s="433">
        <f t="shared" si="210"/>
        <v>368.1392235609103</v>
      </c>
      <c r="H1519" s="257">
        <f t="shared" si="214"/>
        <v>6.135653726015172</v>
      </c>
      <c r="I1519" s="259">
        <f>'норма времени'!D1564</f>
        <v>3240</v>
      </c>
      <c r="J1519" s="257">
        <f t="shared" si="215"/>
        <v>19879.518072289156</v>
      </c>
      <c r="T1519" s="287"/>
    </row>
    <row r="1520" spans="1:20" ht="30">
      <c r="A1520" s="1487" t="s">
        <v>6018</v>
      </c>
      <c r="B1520" s="1500" t="s">
        <v>5428</v>
      </c>
      <c r="C1520" s="649">
        <v>20000</v>
      </c>
      <c r="D1520" s="649">
        <v>15000</v>
      </c>
      <c r="E1520" s="649">
        <v>10000</v>
      </c>
      <c r="F1520" s="433">
        <f t="shared" si="213"/>
        <v>45000</v>
      </c>
      <c r="G1520" s="433">
        <f t="shared" si="210"/>
        <v>301.20481927710841</v>
      </c>
      <c r="H1520" s="257">
        <f t="shared" si="214"/>
        <v>5.0200803212851399</v>
      </c>
      <c r="I1520" s="259">
        <f>'норма времени'!D1566</f>
        <v>3240</v>
      </c>
      <c r="J1520" s="257">
        <f t="shared" si="215"/>
        <v>16265.060240963854</v>
      </c>
      <c r="T1520" s="287"/>
    </row>
    <row r="1521" spans="1:20" ht="30">
      <c r="A1521" s="1487" t="s">
        <v>6019</v>
      </c>
      <c r="B1521" s="1500" t="s">
        <v>5429</v>
      </c>
      <c r="C1521" s="649">
        <v>20000</v>
      </c>
      <c r="D1521" s="649">
        <v>15000</v>
      </c>
      <c r="E1521" s="649">
        <v>5000</v>
      </c>
      <c r="F1521" s="433">
        <f t="shared" si="213"/>
        <v>40000</v>
      </c>
      <c r="G1521" s="433">
        <f t="shared" si="210"/>
        <v>267.73761713520747</v>
      </c>
      <c r="H1521" s="257">
        <f t="shared" si="214"/>
        <v>4.4622936189201248</v>
      </c>
      <c r="I1521" s="259">
        <f>'норма времени'!D1568</f>
        <v>3240</v>
      </c>
      <c r="J1521" s="257">
        <f t="shared" si="215"/>
        <v>14457.831325301204</v>
      </c>
      <c r="T1521" s="287"/>
    </row>
    <row r="1522" spans="1:20" ht="30">
      <c r="A1522" s="1487" t="s">
        <v>6020</v>
      </c>
      <c r="B1522" s="1500" t="s">
        <v>5430</v>
      </c>
      <c r="C1522" s="649">
        <v>20000</v>
      </c>
      <c r="D1522" s="649">
        <v>10000</v>
      </c>
      <c r="E1522" s="649">
        <v>5000</v>
      </c>
      <c r="F1522" s="433">
        <f t="shared" si="213"/>
        <v>35000</v>
      </c>
      <c r="G1522" s="433">
        <f t="shared" si="210"/>
        <v>234.27041499330656</v>
      </c>
      <c r="H1522" s="257">
        <f t="shared" si="214"/>
        <v>3.9045069165551092</v>
      </c>
      <c r="I1522" s="259">
        <f>'норма времени'!D1569</f>
        <v>3240</v>
      </c>
      <c r="J1522" s="257">
        <f t="shared" si="215"/>
        <v>12650.602409638554</v>
      </c>
      <c r="T1522" s="287"/>
    </row>
    <row r="1523" spans="1:20" ht="30">
      <c r="A1523" s="1487" t="s">
        <v>6021</v>
      </c>
      <c r="B1523" s="288" t="s">
        <v>5431</v>
      </c>
      <c r="C1523" s="649">
        <v>35000</v>
      </c>
      <c r="D1523" s="649">
        <v>28000</v>
      </c>
      <c r="E1523" s="649">
        <v>20000</v>
      </c>
      <c r="F1523" s="433">
        <f t="shared" si="213"/>
        <v>83000</v>
      </c>
      <c r="G1523" s="433">
        <f t="shared" si="210"/>
        <v>555.55555555555554</v>
      </c>
      <c r="H1523" s="257">
        <f t="shared" si="214"/>
        <v>9.2592592592592595</v>
      </c>
      <c r="I1523" s="259">
        <f>'норма времени'!D1574</f>
        <v>3240</v>
      </c>
      <c r="J1523" s="257">
        <f t="shared" si="215"/>
        <v>30000</v>
      </c>
      <c r="T1523" s="287"/>
    </row>
    <row r="1524" spans="1:20">
      <c r="A1524" s="522">
        <v>18</v>
      </c>
      <c r="B1524" s="1111" t="s">
        <v>6222</v>
      </c>
      <c r="C1524" s="1799"/>
      <c r="D1524" s="1717"/>
      <c r="E1524" s="1799"/>
      <c r="F1524" s="1717"/>
      <c r="G1524" s="1799"/>
      <c r="H1524" s="1717"/>
      <c r="I1524" s="1800"/>
      <c r="J1524" s="1717"/>
      <c r="T1524" s="287"/>
    </row>
    <row r="1525" spans="1:20">
      <c r="A1525" s="1141" t="s">
        <v>5399</v>
      </c>
      <c r="B1525" s="1134" t="s">
        <v>6223</v>
      </c>
      <c r="C1525" s="1801">
        <v>105000</v>
      </c>
      <c r="D1525" s="1802"/>
      <c r="E1525" s="1801"/>
      <c r="F1525" s="433">
        <f>C1525+D1525+E1525</f>
        <v>105000</v>
      </c>
      <c r="G1525" s="433">
        <f>F1525/149.4</f>
        <v>702.81124497991971</v>
      </c>
      <c r="H1525" s="257">
        <f>G1525/60</f>
        <v>11.713520749665328</v>
      </c>
      <c r="I1525" s="259">
        <f>'норма времени'!D1576</f>
        <v>480</v>
      </c>
      <c r="J1525" s="257">
        <f>H1525*I1525</f>
        <v>5622.4899598393577</v>
      </c>
      <c r="T1525" s="287"/>
    </row>
    <row r="1526" spans="1:20">
      <c r="A1526" s="1141" t="s">
        <v>5401</v>
      </c>
      <c r="B1526" s="1134" t="s">
        <v>6224</v>
      </c>
      <c r="C1526" s="1801">
        <v>105000</v>
      </c>
      <c r="D1526" s="1802"/>
      <c r="E1526" s="1801"/>
      <c r="F1526" s="433">
        <f>C1526+D1526+E1526</f>
        <v>105000</v>
      </c>
      <c r="G1526" s="433">
        <f>F1526/149.4</f>
        <v>702.81124497991971</v>
      </c>
      <c r="H1526" s="257">
        <f>G1526/60</f>
        <v>11.713520749665328</v>
      </c>
      <c r="I1526" s="259">
        <f>'норма времени'!D1577</f>
        <v>480</v>
      </c>
      <c r="J1526" s="257">
        <f>H1526*I1526</f>
        <v>5622.4899598393577</v>
      </c>
      <c r="T1526" s="287"/>
    </row>
    <row r="1527" spans="1:20" ht="78" customHeight="1">
      <c r="A1527" s="1141" t="s">
        <v>5402</v>
      </c>
      <c r="B1527" s="12" t="s">
        <v>5447</v>
      </c>
      <c r="C1527" s="649">
        <v>25000</v>
      </c>
      <c r="D1527" s="649">
        <v>20000</v>
      </c>
      <c r="E1527" s="649">
        <v>15000</v>
      </c>
      <c r="F1527" s="433">
        <f>C1527+D1527+E1527</f>
        <v>60000</v>
      </c>
      <c r="G1527" s="433">
        <f>F1527/149.4</f>
        <v>401.60642570281124</v>
      </c>
      <c r="H1527" s="257">
        <f>G1527/60</f>
        <v>6.6934404283801872</v>
      </c>
      <c r="I1527" s="259">
        <f>'норма времени'!D1578</f>
        <v>480</v>
      </c>
      <c r="J1527" s="257">
        <f>H1527*I1527</f>
        <v>3212.8514056224899</v>
      </c>
      <c r="T1527" s="287"/>
    </row>
    <row r="1528" spans="1:20" ht="48" customHeight="1">
      <c r="A1528" s="1141" t="s">
        <v>5444</v>
      </c>
      <c r="B1528" s="12" t="s">
        <v>5448</v>
      </c>
      <c r="C1528" s="649">
        <v>15000</v>
      </c>
      <c r="D1528" s="649">
        <v>5000</v>
      </c>
      <c r="E1528" s="649">
        <v>6000</v>
      </c>
      <c r="F1528" s="433">
        <f>C1528+D1528+E1528</f>
        <v>26000</v>
      </c>
      <c r="G1528" s="433">
        <f>F1528/149.4</f>
        <v>174.02945113788488</v>
      </c>
      <c r="H1528" s="257">
        <f>G1528/60</f>
        <v>2.9004908522980815</v>
      </c>
      <c r="I1528" s="259">
        <f>'норма времени'!D1579</f>
        <v>480</v>
      </c>
      <c r="J1528" s="257">
        <f>H1528*I1528</f>
        <v>1392.235609103079</v>
      </c>
      <c r="T1528" s="287"/>
    </row>
    <row r="1529" spans="1:20" ht="28.5">
      <c r="A1529" s="1501">
        <v>19</v>
      </c>
      <c r="B1529" s="521" t="s">
        <v>5433</v>
      </c>
      <c r="C1529" s="1460"/>
      <c r="D1529" s="1460"/>
      <c r="E1529" s="1460"/>
      <c r="F1529" s="1460"/>
      <c r="G1529" s="1460"/>
      <c r="H1529" s="1460"/>
      <c r="I1529" s="1460"/>
      <c r="J1529" s="1460"/>
      <c r="T1529" s="287"/>
    </row>
    <row r="1530" spans="1:20" ht="30">
      <c r="A1530" s="1487" t="s">
        <v>5404</v>
      </c>
      <c r="B1530" s="775" t="s">
        <v>5435</v>
      </c>
      <c r="C1530" s="649">
        <v>70000</v>
      </c>
      <c r="D1530" s="649"/>
      <c r="E1530" s="649"/>
      <c r="F1530" s="433">
        <f t="shared" ref="F1530" si="216">C1530+D1530+E1530</f>
        <v>70000</v>
      </c>
      <c r="G1530" s="433">
        <f t="shared" si="210"/>
        <v>468.54082998661312</v>
      </c>
      <c r="H1530" s="257">
        <f t="shared" ref="H1530" si="217">G1530/60</f>
        <v>7.8090138331102183</v>
      </c>
      <c r="I1530" s="259">
        <f>'норма времени'!D1581</f>
        <v>120</v>
      </c>
      <c r="J1530" s="257">
        <f t="shared" ref="J1530" si="218">H1530*I1530</f>
        <v>937.08165997322624</v>
      </c>
      <c r="T1530" s="287"/>
    </row>
    <row r="1531" spans="1:20">
      <c r="A1531" s="520" t="s">
        <v>6022</v>
      </c>
      <c r="B1531" s="2110" t="s">
        <v>5437</v>
      </c>
      <c r="C1531" s="2110"/>
      <c r="D1531" s="2110"/>
      <c r="E1531" s="2110"/>
      <c r="F1531" s="1502"/>
      <c r="G1531" s="2111"/>
      <c r="H1531" s="2111"/>
      <c r="I1531" s="2111"/>
      <c r="J1531" s="2111"/>
      <c r="T1531" s="287"/>
    </row>
    <row r="1532" spans="1:20" ht="28.5">
      <c r="A1532" s="1838"/>
      <c r="B1532" s="1833" t="s">
        <v>6247</v>
      </c>
      <c r="C1532" s="1839"/>
      <c r="D1532" s="1839"/>
      <c r="E1532" s="1839"/>
      <c r="F1532" s="1840"/>
      <c r="G1532" s="1841"/>
      <c r="H1532" s="1841"/>
      <c r="I1532" s="1841"/>
      <c r="J1532" s="1841"/>
      <c r="T1532" s="287"/>
    </row>
    <row r="1533" spans="1:20" s="1361" customFormat="1" ht="31.5">
      <c r="A1533" s="1336" t="s">
        <v>5409</v>
      </c>
      <c r="B1533" s="1240" t="s">
        <v>6178</v>
      </c>
      <c r="C1533" s="649"/>
      <c r="D1533" s="789"/>
      <c r="E1533" s="789"/>
      <c r="F1533" s="671"/>
      <c r="G1533" s="1057"/>
      <c r="H1533" s="1668"/>
      <c r="I1533" s="1504"/>
      <c r="J1533" s="1668"/>
      <c r="K1533" s="1358"/>
      <c r="L1533" s="1358"/>
      <c r="M1533" s="1358"/>
      <c r="N1533" s="1358"/>
      <c r="O1533" s="1358"/>
      <c r="P1533" s="1358"/>
      <c r="Q1533" s="1358"/>
      <c r="R1533" s="1358"/>
    </row>
    <row r="1534" spans="1:20" s="1361" customFormat="1" ht="18.75">
      <c r="A1534" s="1339"/>
      <c r="B1534" s="1503" t="s">
        <v>6132</v>
      </c>
      <c r="C1534" s="649">
        <v>58600</v>
      </c>
      <c r="D1534" s="649"/>
      <c r="E1534" s="649"/>
      <c r="F1534" s="649">
        <f t="shared" ref="F1534:F1543" si="219">C1534+D1534+E1534</f>
        <v>58600</v>
      </c>
      <c r="G1534" s="433">
        <f t="shared" ref="G1534:G1543" si="220">F1534/149.4</f>
        <v>392.23560910307896</v>
      </c>
      <c r="H1534" s="257">
        <f>G1534/60</f>
        <v>6.5372601517179829</v>
      </c>
      <c r="I1534" s="259">
        <f>'норма времени'!D1586</f>
        <v>60</v>
      </c>
      <c r="J1534" s="257">
        <f>H1534*I1534</f>
        <v>392.23560910307896</v>
      </c>
      <c r="K1534" s="1358"/>
      <c r="L1534" s="1358"/>
      <c r="M1534" s="1358"/>
      <c r="N1534" s="1358"/>
      <c r="O1534" s="1358"/>
      <c r="P1534" s="1358"/>
      <c r="Q1534" s="1358"/>
      <c r="R1534" s="1358"/>
    </row>
    <row r="1535" spans="1:20" s="1361" customFormat="1" ht="18.75">
      <c r="A1535" s="1339"/>
      <c r="B1535" s="1503" t="s">
        <v>6133</v>
      </c>
      <c r="C1535" s="649">
        <v>53000</v>
      </c>
      <c r="D1535" s="649"/>
      <c r="E1535" s="649"/>
      <c r="F1535" s="649">
        <f t="shared" si="219"/>
        <v>53000</v>
      </c>
      <c r="G1535" s="433">
        <f t="shared" si="220"/>
        <v>354.7523427041499</v>
      </c>
      <c r="H1535" s="257">
        <f t="shared" ref="H1535:H1543" si="221">G1535/60</f>
        <v>5.9125390450691651</v>
      </c>
      <c r="I1535" s="259">
        <f>'норма времени'!D1587</f>
        <v>60</v>
      </c>
      <c r="J1535" s="257">
        <f t="shared" ref="J1535:J1543" si="222">H1535*I1535</f>
        <v>354.7523427041499</v>
      </c>
      <c r="K1535" s="1358"/>
      <c r="L1535" s="1358"/>
      <c r="M1535" s="1358"/>
      <c r="N1535" s="1358"/>
      <c r="O1535" s="1358"/>
      <c r="P1535" s="1358"/>
      <c r="Q1535" s="1358"/>
      <c r="R1535" s="1358"/>
    </row>
    <row r="1536" spans="1:20" s="1361" customFormat="1" ht="18.75">
      <c r="A1536" s="1339"/>
      <c r="B1536" s="1503" t="s">
        <v>6134</v>
      </c>
      <c r="C1536" s="649">
        <v>50900</v>
      </c>
      <c r="D1536" s="649"/>
      <c r="E1536" s="649"/>
      <c r="F1536" s="649">
        <f t="shared" si="219"/>
        <v>50900</v>
      </c>
      <c r="G1536" s="433">
        <f t="shared" si="220"/>
        <v>340.69611780455153</v>
      </c>
      <c r="H1536" s="257">
        <f t="shared" si="221"/>
        <v>5.6782686300758591</v>
      </c>
      <c r="I1536" s="259">
        <f>'норма времени'!D1588</f>
        <v>60</v>
      </c>
      <c r="J1536" s="257">
        <f t="shared" si="222"/>
        <v>340.69611780455153</v>
      </c>
      <c r="K1536" s="1358"/>
      <c r="L1536" s="1358"/>
      <c r="M1536" s="1358"/>
      <c r="N1536" s="1358"/>
      <c r="O1536" s="1358"/>
      <c r="P1536" s="1358"/>
      <c r="Q1536" s="1358"/>
      <c r="R1536" s="1358"/>
    </row>
    <row r="1537" spans="1:18" s="1361" customFormat="1" ht="18.75">
      <c r="A1537" s="1339"/>
      <c r="B1537" s="1503" t="s">
        <v>6135</v>
      </c>
      <c r="C1537" s="649">
        <v>49400</v>
      </c>
      <c r="D1537" s="649"/>
      <c r="E1537" s="649"/>
      <c r="F1537" s="649">
        <f t="shared" si="219"/>
        <v>49400</v>
      </c>
      <c r="G1537" s="433">
        <f t="shared" si="220"/>
        <v>330.65595716198123</v>
      </c>
      <c r="H1537" s="257">
        <f t="shared" si="221"/>
        <v>5.5109326193663541</v>
      </c>
      <c r="I1537" s="259">
        <f>'норма времени'!D1589</f>
        <v>60</v>
      </c>
      <c r="J1537" s="257">
        <f t="shared" si="222"/>
        <v>330.65595716198123</v>
      </c>
      <c r="K1537" s="1358"/>
      <c r="L1537" s="1358"/>
      <c r="M1537" s="1358"/>
      <c r="N1537" s="1358"/>
      <c r="O1537" s="1358"/>
      <c r="P1537" s="1358"/>
      <c r="Q1537" s="1358"/>
      <c r="R1537" s="1358"/>
    </row>
    <row r="1538" spans="1:18" s="1361" customFormat="1" ht="30">
      <c r="A1538" s="1336" t="s">
        <v>5411</v>
      </c>
      <c r="B1538" s="1338" t="s">
        <v>6198</v>
      </c>
      <c r="C1538" s="649"/>
      <c r="D1538" s="649"/>
      <c r="E1538" s="649"/>
      <c r="F1538" s="649"/>
      <c r="G1538" s="433"/>
      <c r="H1538" s="257"/>
      <c r="I1538" s="259"/>
      <c r="J1538" s="257"/>
      <c r="K1538" s="1358"/>
      <c r="L1538" s="1358"/>
      <c r="M1538" s="1358"/>
      <c r="N1538" s="1358"/>
      <c r="O1538" s="1358"/>
      <c r="P1538" s="1358"/>
      <c r="Q1538" s="1358"/>
      <c r="R1538" s="1358"/>
    </row>
    <row r="1539" spans="1:18" s="1361" customFormat="1">
      <c r="A1539" s="1340"/>
      <c r="B1539" s="1503" t="s">
        <v>6131</v>
      </c>
      <c r="C1539" s="649"/>
      <c r="D1539" s="649"/>
      <c r="E1539" s="649"/>
      <c r="F1539" s="649"/>
      <c r="G1539" s="433"/>
      <c r="H1539" s="257"/>
      <c r="I1539" s="259"/>
      <c r="J1539" s="257"/>
      <c r="K1539" s="1358"/>
      <c r="L1539" s="1358"/>
      <c r="M1539" s="1358"/>
      <c r="N1539" s="1358"/>
      <c r="O1539" s="1358"/>
      <c r="P1539" s="1358"/>
      <c r="Q1539" s="1358"/>
      <c r="R1539" s="1358"/>
    </row>
    <row r="1540" spans="1:18" s="1361" customFormat="1">
      <c r="A1540" s="1340"/>
      <c r="B1540" s="1503" t="s">
        <v>6132</v>
      </c>
      <c r="C1540" s="649">
        <v>58600</v>
      </c>
      <c r="D1540" s="649"/>
      <c r="E1540" s="649"/>
      <c r="F1540" s="649">
        <f t="shared" si="219"/>
        <v>58600</v>
      </c>
      <c r="G1540" s="433">
        <f t="shared" si="220"/>
        <v>392.23560910307896</v>
      </c>
      <c r="H1540" s="257">
        <f>G1540/60</f>
        <v>6.5372601517179829</v>
      </c>
      <c r="I1540" s="259">
        <f>'норма времени'!D1591</f>
        <v>60</v>
      </c>
      <c r="J1540" s="257">
        <f>H1540*I1540</f>
        <v>392.23560910307896</v>
      </c>
      <c r="K1540" s="1358"/>
      <c r="L1540" s="1358"/>
      <c r="M1540" s="1358"/>
      <c r="N1540" s="1358"/>
      <c r="O1540" s="1358"/>
      <c r="P1540" s="1358"/>
      <c r="Q1540" s="1358"/>
      <c r="R1540" s="1358"/>
    </row>
    <row r="1541" spans="1:18" s="1361" customFormat="1">
      <c r="A1541" s="1340"/>
      <c r="B1541" s="1503" t="s">
        <v>6133</v>
      </c>
      <c r="C1541" s="649">
        <v>58600</v>
      </c>
      <c r="D1541" s="649"/>
      <c r="E1541" s="649"/>
      <c r="F1541" s="649">
        <f t="shared" si="219"/>
        <v>58600</v>
      </c>
      <c r="G1541" s="433">
        <f t="shared" si="220"/>
        <v>392.23560910307896</v>
      </c>
      <c r="H1541" s="257">
        <f t="shared" si="221"/>
        <v>6.5372601517179829</v>
      </c>
      <c r="I1541" s="259">
        <f>'норма времени'!D1592</f>
        <v>60</v>
      </c>
      <c r="J1541" s="257">
        <f t="shared" si="222"/>
        <v>392.23560910307896</v>
      </c>
      <c r="K1541" s="1358"/>
      <c r="L1541" s="1358"/>
      <c r="M1541" s="1358"/>
      <c r="N1541" s="1358"/>
      <c r="O1541" s="1358"/>
      <c r="P1541" s="1358"/>
      <c r="Q1541" s="1358"/>
      <c r="R1541" s="1358"/>
    </row>
    <row r="1542" spans="1:18" s="1361" customFormat="1">
      <c r="A1542" s="1340"/>
      <c r="B1542" s="1503" t="s">
        <v>6134</v>
      </c>
      <c r="C1542" s="649">
        <v>58600</v>
      </c>
      <c r="D1542" s="649"/>
      <c r="E1542" s="649"/>
      <c r="F1542" s="649">
        <f t="shared" si="219"/>
        <v>58600</v>
      </c>
      <c r="G1542" s="433">
        <f>F1542/149.4</f>
        <v>392.23560910307896</v>
      </c>
      <c r="H1542" s="257">
        <f t="shared" si="221"/>
        <v>6.5372601517179829</v>
      </c>
      <c r="I1542" s="259">
        <f>'норма времени'!D1593</f>
        <v>60</v>
      </c>
      <c r="J1542" s="257">
        <f t="shared" si="222"/>
        <v>392.23560910307896</v>
      </c>
      <c r="K1542" s="1358"/>
      <c r="L1542" s="1358"/>
      <c r="M1542" s="1358"/>
      <c r="N1542" s="1358"/>
      <c r="O1542" s="1358"/>
      <c r="P1542" s="1358"/>
      <c r="Q1542" s="1358"/>
      <c r="R1542" s="1358"/>
    </row>
    <row r="1543" spans="1:18" s="1361" customFormat="1">
      <c r="A1543" s="1340"/>
      <c r="B1543" s="1503" t="s">
        <v>6135</v>
      </c>
      <c r="C1543" s="649">
        <v>58600</v>
      </c>
      <c r="D1543" s="649"/>
      <c r="E1543" s="649"/>
      <c r="F1543" s="649">
        <f t="shared" si="219"/>
        <v>58600</v>
      </c>
      <c r="G1543" s="433">
        <f t="shared" si="220"/>
        <v>392.23560910307896</v>
      </c>
      <c r="H1543" s="257">
        <f t="shared" si="221"/>
        <v>6.5372601517179829</v>
      </c>
      <c r="I1543" s="259">
        <f>'норма времени'!D1594</f>
        <v>60</v>
      </c>
      <c r="J1543" s="257">
        <f t="shared" si="222"/>
        <v>392.23560910307896</v>
      </c>
      <c r="K1543" s="1358"/>
      <c r="L1543" s="1358"/>
      <c r="M1543" s="1358"/>
      <c r="N1543" s="1358"/>
      <c r="O1543" s="1358"/>
      <c r="P1543" s="1358"/>
      <c r="Q1543" s="1358"/>
      <c r="R1543" s="1358"/>
    </row>
    <row r="1544" spans="1:18" s="1361" customFormat="1" ht="47.25">
      <c r="A1544" s="1141" t="s">
        <v>5413</v>
      </c>
      <c r="B1544" s="1240" t="s">
        <v>6199</v>
      </c>
      <c r="C1544" s="649"/>
      <c r="D1544" s="649"/>
      <c r="E1544" s="649"/>
      <c r="F1544" s="649"/>
      <c r="G1544" s="433"/>
      <c r="H1544" s="257"/>
      <c r="I1544" s="259"/>
      <c r="J1544" s="257"/>
      <c r="K1544" s="1358"/>
      <c r="L1544" s="1358"/>
      <c r="M1544" s="1358"/>
      <c r="N1544" s="1358"/>
      <c r="O1544" s="1358"/>
      <c r="P1544" s="1358"/>
      <c r="Q1544" s="1358"/>
      <c r="R1544" s="1358"/>
    </row>
    <row r="1545" spans="1:18" s="1361" customFormat="1">
      <c r="A1545" s="1141"/>
      <c r="B1545" s="1503" t="s">
        <v>6132</v>
      </c>
      <c r="C1545" s="649">
        <v>58600</v>
      </c>
      <c r="D1545" s="649"/>
      <c r="E1545" s="649"/>
      <c r="F1545" s="649">
        <f t="shared" ref="F1545:F1563" si="223">C1545+D1545+E1545</f>
        <v>58600</v>
      </c>
      <c r="G1545" s="433">
        <f t="shared" ref="G1545:G1547" si="224">F1545/149.4</f>
        <v>392.23560910307896</v>
      </c>
      <c r="H1545" s="257">
        <f t="shared" ref="H1545:H1547" si="225">G1545/60</f>
        <v>6.5372601517179829</v>
      </c>
      <c r="I1545" s="259">
        <f>'норма времени'!D1596</f>
        <v>60</v>
      </c>
      <c r="J1545" s="257">
        <f t="shared" ref="J1545:J1563" si="226">H1545*I1545</f>
        <v>392.23560910307896</v>
      </c>
      <c r="K1545" s="1358"/>
      <c r="L1545" s="1358"/>
      <c r="M1545" s="1358"/>
      <c r="N1545" s="1358"/>
      <c r="O1545" s="1358"/>
      <c r="P1545" s="1358"/>
      <c r="Q1545" s="1358"/>
      <c r="R1545" s="1358"/>
    </row>
    <row r="1546" spans="1:18" s="1361" customFormat="1">
      <c r="A1546" s="1141"/>
      <c r="B1546" s="1503" t="s">
        <v>6133</v>
      </c>
      <c r="C1546" s="649">
        <v>53000</v>
      </c>
      <c r="D1546" s="649"/>
      <c r="E1546" s="649"/>
      <c r="F1546" s="649">
        <f t="shared" si="223"/>
        <v>53000</v>
      </c>
      <c r="G1546" s="433">
        <f t="shared" si="224"/>
        <v>354.7523427041499</v>
      </c>
      <c r="H1546" s="257">
        <f t="shared" si="225"/>
        <v>5.9125390450691651</v>
      </c>
      <c r="I1546" s="259">
        <f>'норма времени'!D1597</f>
        <v>60</v>
      </c>
      <c r="J1546" s="257">
        <f t="shared" si="226"/>
        <v>354.7523427041499</v>
      </c>
      <c r="K1546" s="1358"/>
      <c r="L1546" s="1358"/>
      <c r="M1546" s="1358"/>
      <c r="N1546" s="1358"/>
      <c r="O1546" s="1358"/>
      <c r="P1546" s="1358"/>
      <c r="Q1546" s="1358"/>
      <c r="R1546" s="1358"/>
    </row>
    <row r="1547" spans="1:18" s="1361" customFormat="1">
      <c r="A1547" s="1141"/>
      <c r="B1547" s="1503" t="s">
        <v>6134</v>
      </c>
      <c r="C1547" s="649">
        <v>50900</v>
      </c>
      <c r="D1547" s="649"/>
      <c r="E1547" s="649"/>
      <c r="F1547" s="649">
        <f t="shared" si="223"/>
        <v>50900</v>
      </c>
      <c r="G1547" s="433">
        <f t="shared" si="224"/>
        <v>340.69611780455153</v>
      </c>
      <c r="H1547" s="257">
        <f t="shared" si="225"/>
        <v>5.6782686300758591</v>
      </c>
      <c r="I1547" s="259">
        <f>'норма времени'!D1598</f>
        <v>60</v>
      </c>
      <c r="J1547" s="257">
        <f t="shared" si="226"/>
        <v>340.69611780455153</v>
      </c>
      <c r="K1547" s="1358"/>
      <c r="L1547" s="1358"/>
      <c r="M1547" s="1358"/>
      <c r="N1547" s="1358"/>
      <c r="O1547" s="1358"/>
      <c r="P1547" s="1358"/>
      <c r="Q1547" s="1358"/>
      <c r="R1547" s="1358"/>
    </row>
    <row r="1548" spans="1:18" s="1361" customFormat="1">
      <c r="A1548" s="1141"/>
      <c r="B1548" s="1503" t="s">
        <v>6135</v>
      </c>
      <c r="C1548" s="649">
        <v>49400</v>
      </c>
      <c r="D1548" s="649"/>
      <c r="E1548" s="649"/>
      <c r="F1548" s="649">
        <f t="shared" si="223"/>
        <v>49400</v>
      </c>
      <c r="G1548" s="433">
        <f t="shared" ref="G1548:G1563" si="227">F1548/149.4</f>
        <v>330.65595716198123</v>
      </c>
      <c r="H1548" s="257">
        <f t="shared" ref="H1548:H1563" si="228">G1548/60</f>
        <v>5.5109326193663541</v>
      </c>
      <c r="I1548" s="259">
        <f>'норма времени'!D1599</f>
        <v>60</v>
      </c>
      <c r="J1548" s="257">
        <f t="shared" si="226"/>
        <v>330.65595716198123</v>
      </c>
      <c r="K1548" s="1358"/>
      <c r="L1548" s="1358"/>
      <c r="M1548" s="1358"/>
      <c r="N1548" s="1358"/>
      <c r="O1548" s="1358"/>
      <c r="P1548" s="1358"/>
      <c r="Q1548" s="1358"/>
      <c r="R1548" s="1358"/>
    </row>
    <row r="1549" spans="1:18" s="1361" customFormat="1" ht="28.5">
      <c r="A1549" s="1141"/>
      <c r="B1549" s="1833" t="s">
        <v>6248</v>
      </c>
      <c r="C1549" s="649"/>
      <c r="D1549" s="649"/>
      <c r="E1549" s="649"/>
      <c r="F1549" s="649"/>
      <c r="G1549" s="433"/>
      <c r="H1549" s="257"/>
      <c r="I1549" s="259"/>
      <c r="J1549" s="257"/>
      <c r="K1549" s="1358"/>
      <c r="L1549" s="1358"/>
      <c r="M1549" s="1358"/>
      <c r="N1549" s="1358"/>
      <c r="O1549" s="1358"/>
      <c r="P1549" s="1358"/>
      <c r="Q1549" s="1358"/>
      <c r="R1549" s="1358"/>
    </row>
    <row r="1550" spans="1:18" s="1361" customFormat="1" ht="31.5">
      <c r="A1550" s="1783" t="s">
        <v>5415</v>
      </c>
      <c r="B1550" s="1240" t="s">
        <v>6240</v>
      </c>
      <c r="C1550" s="649"/>
      <c r="D1550" s="649"/>
      <c r="E1550" s="649"/>
      <c r="F1550" s="649"/>
      <c r="G1550" s="433"/>
      <c r="H1550" s="257"/>
      <c r="I1550" s="259"/>
      <c r="J1550" s="257"/>
      <c r="K1550" s="1358"/>
      <c r="L1550" s="1358"/>
      <c r="M1550" s="1358"/>
      <c r="N1550" s="1358"/>
      <c r="O1550" s="1358"/>
      <c r="P1550" s="1358"/>
      <c r="Q1550" s="1358"/>
      <c r="R1550" s="1358"/>
    </row>
    <row r="1551" spans="1:18" s="1361" customFormat="1" ht="15.75">
      <c r="A1551" s="1783"/>
      <c r="B1551" s="1337" t="s">
        <v>6132</v>
      </c>
      <c r="C1551" s="649"/>
      <c r="D1551" s="649">
        <v>28000</v>
      </c>
      <c r="E1551" s="649"/>
      <c r="F1551" s="649">
        <f>D1551</f>
        <v>28000</v>
      </c>
      <c r="G1551" s="433">
        <f t="shared" ref="G1551:G1561" si="229">F1551/149.4</f>
        <v>187.41633199464525</v>
      </c>
      <c r="H1551" s="257">
        <f t="shared" ref="H1551:H1561" si="230">G1551/60</f>
        <v>3.1236055332440875</v>
      </c>
      <c r="I1551" s="259">
        <f>'норма времени'!D1602</f>
        <v>60</v>
      </c>
      <c r="J1551" s="257">
        <f t="shared" si="226"/>
        <v>187.41633199464525</v>
      </c>
      <c r="K1551" s="1358"/>
      <c r="L1551" s="1358"/>
      <c r="M1551" s="1358"/>
      <c r="N1551" s="1358"/>
      <c r="O1551" s="1358"/>
      <c r="P1551" s="1358"/>
      <c r="Q1551" s="1358"/>
      <c r="R1551" s="1358"/>
    </row>
    <row r="1552" spans="1:18" s="1361" customFormat="1" ht="15.75">
      <c r="A1552" s="1783"/>
      <c r="B1552" s="1337" t="s">
        <v>6133</v>
      </c>
      <c r="C1552" s="649"/>
      <c r="D1552" s="649">
        <v>17000</v>
      </c>
      <c r="E1552" s="649"/>
      <c r="F1552" s="649">
        <f t="shared" ref="F1552:F1561" si="231">D1552</f>
        <v>17000</v>
      </c>
      <c r="G1552" s="433">
        <f t="shared" si="229"/>
        <v>113.78848728246318</v>
      </c>
      <c r="H1552" s="257">
        <f t="shared" si="230"/>
        <v>1.8964747880410531</v>
      </c>
      <c r="I1552" s="259">
        <f>'норма времени'!D1603</f>
        <v>60</v>
      </c>
      <c r="J1552" s="257">
        <f t="shared" si="226"/>
        <v>113.78848728246318</v>
      </c>
      <c r="K1552" s="1358"/>
      <c r="L1552" s="1358"/>
      <c r="M1552" s="1358"/>
      <c r="N1552" s="1358"/>
      <c r="O1552" s="1358"/>
      <c r="P1552" s="1358"/>
      <c r="Q1552" s="1358"/>
      <c r="R1552" s="1358"/>
    </row>
    <row r="1553" spans="1:19" s="1361" customFormat="1" ht="15.75">
      <c r="A1553" s="1783"/>
      <c r="B1553" s="1337" t="s">
        <v>6134</v>
      </c>
      <c r="C1553" s="649"/>
      <c r="D1553" s="649">
        <v>16500</v>
      </c>
      <c r="E1553" s="649"/>
      <c r="F1553" s="649">
        <f t="shared" si="231"/>
        <v>16500</v>
      </c>
      <c r="G1553" s="433">
        <f t="shared" si="229"/>
        <v>110.44176706827309</v>
      </c>
      <c r="H1553" s="257">
        <f t="shared" si="230"/>
        <v>1.8406961178045516</v>
      </c>
      <c r="I1553" s="259">
        <f>'норма времени'!D1604</f>
        <v>60</v>
      </c>
      <c r="J1553" s="257">
        <f t="shared" si="226"/>
        <v>110.44176706827309</v>
      </c>
      <c r="K1553" s="1358"/>
      <c r="L1553" s="1358"/>
      <c r="M1553" s="1358"/>
      <c r="N1553" s="1358"/>
      <c r="O1553" s="1358"/>
      <c r="P1553" s="1358"/>
      <c r="Q1553" s="1358"/>
      <c r="R1553" s="1358"/>
    </row>
    <row r="1554" spans="1:19" s="1361" customFormat="1" ht="30">
      <c r="A1554" s="1783" t="s">
        <v>6244</v>
      </c>
      <c r="B1554" s="1338" t="s">
        <v>6241</v>
      </c>
      <c r="C1554" s="649"/>
      <c r="D1554" s="649"/>
      <c r="E1554" s="649"/>
      <c r="F1554" s="649"/>
      <c r="G1554" s="433"/>
      <c r="H1554" s="257"/>
      <c r="I1554" s="259"/>
      <c r="J1554" s="257"/>
      <c r="K1554" s="1358"/>
      <c r="L1554" s="1358"/>
      <c r="M1554" s="1358"/>
      <c r="N1554" s="1358"/>
      <c r="O1554" s="1358"/>
      <c r="P1554" s="1358"/>
      <c r="Q1554" s="1358"/>
      <c r="R1554" s="1358"/>
    </row>
    <row r="1555" spans="1:19" s="1361" customFormat="1" ht="15.75">
      <c r="A1555" s="1783"/>
      <c r="B1555" s="1338" t="s">
        <v>6132</v>
      </c>
      <c r="C1555" s="649"/>
      <c r="D1555" s="649">
        <v>38000</v>
      </c>
      <c r="E1555" s="649"/>
      <c r="F1555" s="649">
        <f t="shared" si="231"/>
        <v>38000</v>
      </c>
      <c r="G1555" s="433">
        <f t="shared" si="229"/>
        <v>254.3507362784471</v>
      </c>
      <c r="H1555" s="257">
        <f t="shared" si="230"/>
        <v>4.2391789379741187</v>
      </c>
      <c r="I1555" s="259">
        <f>'норма времени'!D1606</f>
        <v>60</v>
      </c>
      <c r="J1555" s="257">
        <f t="shared" si="226"/>
        <v>254.35073627844713</v>
      </c>
      <c r="K1555" s="1358"/>
      <c r="L1555" s="1358"/>
      <c r="M1555" s="1358"/>
      <c r="N1555" s="1358"/>
      <c r="O1555" s="1358"/>
      <c r="P1555" s="1358"/>
      <c r="Q1555" s="1358"/>
      <c r="R1555" s="1358"/>
    </row>
    <row r="1556" spans="1:19" s="1361" customFormat="1" ht="15.75">
      <c r="A1556" s="1783"/>
      <c r="B1556" s="1338" t="s">
        <v>6133</v>
      </c>
      <c r="C1556" s="649"/>
      <c r="D1556" s="649">
        <v>38000</v>
      </c>
      <c r="E1556" s="649"/>
      <c r="F1556" s="649">
        <f t="shared" si="231"/>
        <v>38000</v>
      </c>
      <c r="G1556" s="433">
        <f t="shared" si="229"/>
        <v>254.3507362784471</v>
      </c>
      <c r="H1556" s="257">
        <f t="shared" si="230"/>
        <v>4.2391789379741187</v>
      </c>
      <c r="I1556" s="259">
        <f>'норма времени'!D1607</f>
        <v>60</v>
      </c>
      <c r="J1556" s="257">
        <f t="shared" si="226"/>
        <v>254.35073627844713</v>
      </c>
      <c r="K1556" s="1358"/>
      <c r="L1556" s="1358"/>
      <c r="M1556" s="1358"/>
      <c r="N1556" s="1358"/>
      <c r="O1556" s="1358"/>
      <c r="P1556" s="1358"/>
      <c r="Q1556" s="1358"/>
      <c r="R1556" s="1358"/>
    </row>
    <row r="1557" spans="1:19" s="1361" customFormat="1" ht="15.75">
      <c r="A1557" s="1783"/>
      <c r="B1557" s="1338" t="s">
        <v>6134</v>
      </c>
      <c r="C1557" s="649"/>
      <c r="D1557" s="649">
        <v>38000</v>
      </c>
      <c r="E1557" s="649"/>
      <c r="F1557" s="649">
        <f t="shared" si="231"/>
        <v>38000</v>
      </c>
      <c r="G1557" s="433">
        <f t="shared" si="229"/>
        <v>254.3507362784471</v>
      </c>
      <c r="H1557" s="257">
        <f t="shared" si="230"/>
        <v>4.2391789379741187</v>
      </c>
      <c r="I1557" s="259">
        <f>'норма времени'!D1608</f>
        <v>60</v>
      </c>
      <c r="J1557" s="257">
        <f t="shared" si="226"/>
        <v>254.35073627844713</v>
      </c>
      <c r="K1557" s="1358"/>
      <c r="L1557" s="1358"/>
      <c r="M1557" s="1358"/>
      <c r="N1557" s="1358"/>
      <c r="O1557" s="1358"/>
      <c r="P1557" s="1358"/>
      <c r="Q1557" s="1358"/>
      <c r="R1557" s="1358"/>
    </row>
    <row r="1558" spans="1:19" s="1361" customFormat="1" ht="31.5">
      <c r="A1558" s="1783" t="s">
        <v>6245</v>
      </c>
      <c r="B1558" s="1240" t="s">
        <v>6242</v>
      </c>
      <c r="C1558" s="649"/>
      <c r="D1558" s="649"/>
      <c r="E1558" s="649"/>
      <c r="F1558" s="649"/>
      <c r="G1558" s="433"/>
      <c r="H1558" s="257"/>
      <c r="I1558" s="259"/>
      <c r="J1558" s="257"/>
      <c r="K1558" s="1358"/>
      <c r="L1558" s="1358"/>
      <c r="M1558" s="1358"/>
      <c r="N1558" s="1358"/>
      <c r="O1558" s="1358"/>
      <c r="P1558" s="1358"/>
      <c r="Q1558" s="1358"/>
      <c r="R1558" s="1358"/>
    </row>
    <row r="1559" spans="1:19" s="1361" customFormat="1" ht="15.75">
      <c r="A1559" s="1783"/>
      <c r="B1559" s="1338" t="s">
        <v>6132</v>
      </c>
      <c r="C1559" s="649"/>
      <c r="D1559" s="649">
        <v>28000</v>
      </c>
      <c r="E1559" s="649"/>
      <c r="F1559" s="649">
        <f t="shared" si="231"/>
        <v>28000</v>
      </c>
      <c r="G1559" s="433">
        <f t="shared" si="229"/>
        <v>187.41633199464525</v>
      </c>
      <c r="H1559" s="257">
        <f t="shared" si="230"/>
        <v>3.1236055332440875</v>
      </c>
      <c r="I1559" s="259">
        <f>'норма времени'!D1610</f>
        <v>60</v>
      </c>
      <c r="J1559" s="257">
        <f t="shared" si="226"/>
        <v>187.41633199464525</v>
      </c>
      <c r="K1559" s="1358"/>
      <c r="L1559" s="1358"/>
      <c r="M1559" s="1358"/>
      <c r="N1559" s="1358"/>
      <c r="O1559" s="1358"/>
      <c r="P1559" s="1358"/>
      <c r="Q1559" s="1358"/>
      <c r="R1559" s="1358"/>
    </row>
    <row r="1560" spans="1:19" s="1361" customFormat="1" ht="15.75">
      <c r="A1560" s="1783"/>
      <c r="B1560" s="1338" t="s">
        <v>6133</v>
      </c>
      <c r="C1560" s="649"/>
      <c r="D1560" s="649">
        <v>17000</v>
      </c>
      <c r="E1560" s="649"/>
      <c r="F1560" s="649">
        <f t="shared" si="231"/>
        <v>17000</v>
      </c>
      <c r="G1560" s="433">
        <f t="shared" si="229"/>
        <v>113.78848728246318</v>
      </c>
      <c r="H1560" s="257">
        <f t="shared" si="230"/>
        <v>1.8964747880410531</v>
      </c>
      <c r="I1560" s="259">
        <f>'норма времени'!D1611</f>
        <v>60</v>
      </c>
      <c r="J1560" s="257">
        <f t="shared" si="226"/>
        <v>113.78848728246318</v>
      </c>
      <c r="K1560" s="1358"/>
      <c r="L1560" s="1358"/>
      <c r="M1560" s="1358"/>
      <c r="N1560" s="1358"/>
      <c r="O1560" s="1358"/>
      <c r="P1560" s="1358"/>
      <c r="Q1560" s="1358"/>
      <c r="R1560" s="1358"/>
    </row>
    <row r="1561" spans="1:19" s="1361" customFormat="1" ht="15.75">
      <c r="A1561" s="1783"/>
      <c r="B1561" s="1338" t="s">
        <v>6134</v>
      </c>
      <c r="C1561" s="649"/>
      <c r="D1561" s="649">
        <v>16500</v>
      </c>
      <c r="E1561" s="649"/>
      <c r="F1561" s="649">
        <f t="shared" si="231"/>
        <v>16500</v>
      </c>
      <c r="G1561" s="433">
        <f t="shared" si="229"/>
        <v>110.44176706827309</v>
      </c>
      <c r="H1561" s="257">
        <f t="shared" si="230"/>
        <v>1.8406961178045516</v>
      </c>
      <c r="I1561" s="259">
        <f>'норма времени'!D1612</f>
        <v>60</v>
      </c>
      <c r="J1561" s="257">
        <f t="shared" si="226"/>
        <v>110.44176706827309</v>
      </c>
      <c r="K1561" s="1358"/>
      <c r="L1561" s="1358"/>
      <c r="M1561" s="1358"/>
      <c r="N1561" s="1358"/>
      <c r="O1561" s="1358"/>
      <c r="P1561" s="1358"/>
      <c r="Q1561" s="1358"/>
      <c r="R1561" s="1358"/>
    </row>
    <row r="1562" spans="1:19" s="1361" customFormat="1" ht="30">
      <c r="A1562" s="1783" t="s">
        <v>6249</v>
      </c>
      <c r="B1562" s="1338" t="s">
        <v>6243</v>
      </c>
      <c r="C1562" s="649">
        <v>58600</v>
      </c>
      <c r="D1562" s="649"/>
      <c r="E1562" s="649"/>
      <c r="F1562" s="649">
        <f t="shared" si="223"/>
        <v>58600</v>
      </c>
      <c r="G1562" s="433">
        <f t="shared" si="227"/>
        <v>392.23560910307896</v>
      </c>
      <c r="H1562" s="257">
        <f t="shared" si="228"/>
        <v>6.5372601517179829</v>
      </c>
      <c r="I1562" s="259">
        <f>'норма времени'!D1613</f>
        <v>60</v>
      </c>
      <c r="J1562" s="257">
        <f t="shared" si="226"/>
        <v>392.23560910307896</v>
      </c>
      <c r="K1562" s="1358"/>
      <c r="L1562" s="1358"/>
      <c r="M1562" s="1358"/>
      <c r="N1562" s="1358"/>
      <c r="O1562" s="1358"/>
      <c r="P1562" s="1358"/>
      <c r="Q1562" s="1358"/>
      <c r="R1562" s="1358"/>
    </row>
    <row r="1563" spans="1:19" s="1361" customFormat="1" ht="30">
      <c r="A1563" s="1783" t="s">
        <v>6250</v>
      </c>
      <c r="B1563" s="1338" t="s">
        <v>6246</v>
      </c>
      <c r="C1563" s="649">
        <v>58600</v>
      </c>
      <c r="D1563" s="649"/>
      <c r="E1563" s="649"/>
      <c r="F1563" s="649">
        <f t="shared" si="223"/>
        <v>58600</v>
      </c>
      <c r="G1563" s="433">
        <f t="shared" si="227"/>
        <v>392.23560910307896</v>
      </c>
      <c r="H1563" s="257">
        <f t="shared" si="228"/>
        <v>6.5372601517179829</v>
      </c>
      <c r="I1563" s="259">
        <f>'норма времени'!D1614</f>
        <v>60</v>
      </c>
      <c r="J1563" s="257">
        <f t="shared" si="226"/>
        <v>392.23560910307896</v>
      </c>
      <c r="K1563" s="1358"/>
      <c r="L1563" s="1358"/>
      <c r="M1563" s="1358"/>
      <c r="N1563" s="1358"/>
      <c r="O1563" s="1358"/>
      <c r="P1563" s="1358"/>
      <c r="Q1563" s="1358"/>
      <c r="R1563" s="1358"/>
    </row>
    <row r="1564" spans="1:19">
      <c r="A1564" s="1141" t="s">
        <v>6251</v>
      </c>
      <c r="B1564" s="303" t="s">
        <v>5376</v>
      </c>
      <c r="C1564" s="258">
        <v>51982</v>
      </c>
      <c r="D1564" s="258"/>
      <c r="E1564" s="258"/>
      <c r="F1564" s="1459">
        <f t="shared" ref="F1564" si="232">C1564+D1564+E1564</f>
        <v>51982</v>
      </c>
      <c r="G1564" s="433">
        <f>F1564/149.4</f>
        <v>347.93842034805891</v>
      </c>
      <c r="H1564" s="806">
        <f t="shared" ref="H1564" si="233">G1564/60</f>
        <v>5.7989736724676488</v>
      </c>
      <c r="I1564" s="262">
        <f>'норма времени'!D1615</f>
        <v>1800</v>
      </c>
      <c r="J1564" s="806">
        <f t="shared" ref="J1564" si="234">H1564*I1564</f>
        <v>10438.152610441768</v>
      </c>
      <c r="K1564" s="197"/>
      <c r="L1564" s="197"/>
      <c r="M1564" s="197"/>
      <c r="N1564" s="197"/>
      <c r="O1564" s="197"/>
      <c r="P1564" s="197"/>
      <c r="Q1564" s="197"/>
      <c r="R1564" s="197"/>
      <c r="S1564" s="197"/>
    </row>
    <row r="1565" spans="1:19" ht="20.25" customHeight="1">
      <c r="A1565" s="160" t="s">
        <v>4774</v>
      </c>
      <c r="B1565" s="509" t="s">
        <v>4775</v>
      </c>
      <c r="C1565" s="869"/>
      <c r="D1565" s="869"/>
      <c r="E1565" s="869"/>
      <c r="F1565" s="1247"/>
      <c r="G1565" s="1247"/>
      <c r="H1565" s="1248"/>
      <c r="I1565" s="1248"/>
      <c r="J1565" s="1248"/>
      <c r="K1565" s="197"/>
      <c r="L1565" s="197"/>
      <c r="M1565" s="197"/>
      <c r="N1565" s="197"/>
      <c r="O1565" s="197"/>
      <c r="P1565" s="197"/>
      <c r="Q1565" s="197"/>
      <c r="R1565" s="197"/>
      <c r="S1565" s="197"/>
    </row>
    <row r="1566" spans="1:19">
      <c r="A1566" s="1314" t="s">
        <v>4776</v>
      </c>
      <c r="B1566" s="288" t="s">
        <v>4777</v>
      </c>
      <c r="C1566" s="258">
        <v>65000</v>
      </c>
      <c r="D1566" s="258">
        <v>45000</v>
      </c>
      <c r="E1566" s="258">
        <v>25000</v>
      </c>
      <c r="F1566" s="1459">
        <f t="shared" ref="F1566" si="235">C1566+D1566+E1566</f>
        <v>135000</v>
      </c>
      <c r="G1566" s="433">
        <f t="shared" si="163"/>
        <v>903.61445783132524</v>
      </c>
      <c r="H1566" s="806">
        <f t="shared" ref="H1566" si="236">G1566/60</f>
        <v>15.060240963855421</v>
      </c>
      <c r="I1566" s="262">
        <f>'норма времени'!D1617</f>
        <v>70</v>
      </c>
      <c r="J1566" s="806">
        <f t="shared" ref="J1566" si="237">H1566*I1566</f>
        <v>1054.2168674698794</v>
      </c>
      <c r="K1566" s="197"/>
      <c r="L1566" s="197"/>
      <c r="M1566" s="197"/>
      <c r="N1566" s="197"/>
      <c r="O1566" s="197"/>
      <c r="P1566" s="197"/>
      <c r="Q1566" s="197"/>
      <c r="R1566" s="197"/>
      <c r="S1566" s="197"/>
    </row>
    <row r="1567" spans="1:19">
      <c r="A1567" s="1314" t="s">
        <v>4783</v>
      </c>
      <c r="B1567" s="288" t="s">
        <v>4784</v>
      </c>
      <c r="C1567" s="258">
        <v>65000</v>
      </c>
      <c r="D1567" s="258">
        <v>45000</v>
      </c>
      <c r="E1567" s="258">
        <v>25000</v>
      </c>
      <c r="F1567" s="1459">
        <f t="shared" ref="F1567:F1569" si="238">C1567+D1567+E1567</f>
        <v>135000</v>
      </c>
      <c r="G1567" s="433">
        <f t="shared" si="163"/>
        <v>903.61445783132524</v>
      </c>
      <c r="H1567" s="806">
        <f t="shared" ref="H1567:H1569" si="239">G1567/60</f>
        <v>15.060240963855421</v>
      </c>
      <c r="I1567" s="262">
        <f>'норма времени'!D1618</f>
        <v>70</v>
      </c>
      <c r="J1567" s="806">
        <f t="shared" ref="J1567:J1569" si="240">H1567*I1567</f>
        <v>1054.2168674698794</v>
      </c>
      <c r="K1567" s="197"/>
      <c r="L1567" s="197"/>
      <c r="M1567" s="197"/>
      <c r="N1567" s="197"/>
      <c r="O1567" s="197"/>
      <c r="P1567" s="197"/>
      <c r="Q1567" s="197"/>
      <c r="R1567" s="197"/>
      <c r="S1567" s="197"/>
    </row>
    <row r="1568" spans="1:19">
      <c r="A1568" s="1314" t="s">
        <v>4785</v>
      </c>
      <c r="B1568" s="288" t="s">
        <v>4786</v>
      </c>
      <c r="C1568" s="258">
        <v>65000</v>
      </c>
      <c r="D1568" s="258">
        <v>45000</v>
      </c>
      <c r="E1568" s="258">
        <v>25000</v>
      </c>
      <c r="F1568" s="1459">
        <f t="shared" si="238"/>
        <v>135000</v>
      </c>
      <c r="G1568" s="433">
        <f t="shared" si="163"/>
        <v>903.61445783132524</v>
      </c>
      <c r="H1568" s="806">
        <f t="shared" si="239"/>
        <v>15.060240963855421</v>
      </c>
      <c r="I1568" s="262">
        <f>'норма времени'!D1619</f>
        <v>141.19999999999999</v>
      </c>
      <c r="J1568" s="806">
        <f t="shared" si="240"/>
        <v>2126.5060240963853</v>
      </c>
      <c r="K1568" s="197"/>
      <c r="L1568" s="197"/>
      <c r="M1568" s="197"/>
      <c r="N1568" s="197"/>
      <c r="O1568" s="197"/>
      <c r="P1568" s="197"/>
      <c r="Q1568" s="197"/>
      <c r="R1568" s="197"/>
      <c r="S1568" s="197"/>
    </row>
    <row r="1569" spans="1:19">
      <c r="A1569" s="1314" t="s">
        <v>4787</v>
      </c>
      <c r="B1569" s="288" t="s">
        <v>4788</v>
      </c>
      <c r="C1569" s="258">
        <v>65000</v>
      </c>
      <c r="D1569" s="258">
        <v>45000</v>
      </c>
      <c r="E1569" s="258">
        <v>25000</v>
      </c>
      <c r="F1569" s="1459">
        <f t="shared" si="238"/>
        <v>135000</v>
      </c>
      <c r="G1569" s="433">
        <f t="shared" si="163"/>
        <v>903.61445783132524</v>
      </c>
      <c r="H1569" s="806">
        <f t="shared" si="239"/>
        <v>15.060240963855421</v>
      </c>
      <c r="I1569" s="262">
        <f>'норма времени'!D1620</f>
        <v>70</v>
      </c>
      <c r="J1569" s="806">
        <f t="shared" si="240"/>
        <v>1054.2168674698794</v>
      </c>
      <c r="K1569" s="197"/>
      <c r="L1569" s="197"/>
      <c r="M1569" s="197"/>
      <c r="N1569" s="197"/>
      <c r="O1569" s="197"/>
      <c r="P1569" s="197"/>
      <c r="Q1569" s="197"/>
      <c r="R1569" s="197"/>
      <c r="S1569" s="197"/>
    </row>
    <row r="1570" spans="1:19" ht="15.75">
      <c r="A1570" s="1144" t="s">
        <v>6023</v>
      </c>
      <c r="B1570" s="1608" t="s">
        <v>6180</v>
      </c>
      <c r="C1570" s="869"/>
      <c r="D1570" s="869"/>
      <c r="E1570" s="869"/>
      <c r="F1570" s="1247"/>
      <c r="G1570" s="1247"/>
      <c r="H1570" s="1248"/>
      <c r="I1570" s="1248"/>
      <c r="J1570" s="1248"/>
      <c r="K1570" s="197"/>
      <c r="L1570" s="197"/>
      <c r="M1570" s="197"/>
      <c r="N1570" s="197"/>
      <c r="O1570" s="197"/>
      <c r="P1570" s="197"/>
      <c r="Q1570" s="197"/>
      <c r="R1570" s="197"/>
      <c r="S1570" s="197"/>
    </row>
    <row r="1571" spans="1:19" ht="45">
      <c r="A1571" s="1147" t="s">
        <v>6181</v>
      </c>
      <c r="B1571" s="38" t="s">
        <v>6179</v>
      </c>
      <c r="C1571" s="1465">
        <v>150000</v>
      </c>
      <c r="D1571" s="1465"/>
      <c r="E1571" s="1465">
        <v>150000</v>
      </c>
      <c r="F1571" s="1465">
        <f>C1571+D1571+E1571</f>
        <v>300000</v>
      </c>
      <c r="G1571" s="1685">
        <f>F1571/149.4</f>
        <v>2008.0321285140562</v>
      </c>
      <c r="H1571" s="257">
        <f>G1571/60</f>
        <v>33.467202141900934</v>
      </c>
      <c r="I1571" s="257">
        <f>'норма времени'!D1622</f>
        <v>21600</v>
      </c>
      <c r="J1571" s="1018">
        <f>H1571*I1571</f>
        <v>722891.56626506022</v>
      </c>
      <c r="K1571" s="197"/>
      <c r="L1571" s="197"/>
      <c r="M1571" s="197"/>
      <c r="N1571" s="197"/>
      <c r="O1571" s="197"/>
      <c r="P1571" s="197"/>
      <c r="Q1571" s="197"/>
      <c r="R1571" s="197"/>
      <c r="S1571" s="197"/>
    </row>
    <row r="1572" spans="1:19" ht="30">
      <c r="A1572" s="1147" t="s">
        <v>6182</v>
      </c>
      <c r="B1572" s="38" t="s">
        <v>6177</v>
      </c>
      <c r="C1572" s="1465">
        <v>150000</v>
      </c>
      <c r="D1572" s="1465"/>
      <c r="E1572" s="1465">
        <v>150000</v>
      </c>
      <c r="F1572" s="1465">
        <f>C1572+D1572+E1572</f>
        <v>300000</v>
      </c>
      <c r="G1572" s="1685">
        <f>F1572/149.4</f>
        <v>2008.0321285140562</v>
      </c>
      <c r="H1572" s="257">
        <f>G1572/60</f>
        <v>33.467202141900934</v>
      </c>
      <c r="I1572" s="257">
        <f>'норма времени'!D1623</f>
        <v>23040</v>
      </c>
      <c r="J1572" s="1018">
        <f>H1572*I1572</f>
        <v>771084.33734939748</v>
      </c>
      <c r="K1572" s="197"/>
      <c r="L1572" s="197"/>
      <c r="M1572" s="197"/>
      <c r="N1572" s="197"/>
      <c r="O1572" s="197"/>
      <c r="P1572" s="197"/>
      <c r="Q1572" s="197"/>
      <c r="R1572" s="197"/>
      <c r="S1572" s="197"/>
    </row>
    <row r="1573" spans="1:19" ht="30">
      <c r="A1573" s="1147" t="s">
        <v>6183</v>
      </c>
      <c r="B1573" s="38" t="s">
        <v>6176</v>
      </c>
      <c r="C1573" s="1465">
        <v>150000</v>
      </c>
      <c r="D1573" s="1465"/>
      <c r="E1573" s="1465">
        <v>150000</v>
      </c>
      <c r="F1573" s="1465">
        <f>C1573+D1573+E1573</f>
        <v>300000</v>
      </c>
      <c r="G1573" s="1685">
        <f>F1573/149.4</f>
        <v>2008.0321285140562</v>
      </c>
      <c r="H1573" s="257">
        <f>G1573/60</f>
        <v>33.467202141900934</v>
      </c>
      <c r="I1573" s="257">
        <f>'норма времени'!D1624</f>
        <v>21600</v>
      </c>
      <c r="J1573" s="1018">
        <f>H1573*I1573</f>
        <v>722891.56626506022</v>
      </c>
      <c r="K1573" s="197"/>
      <c r="L1573" s="197"/>
      <c r="M1573" s="197"/>
      <c r="N1573" s="197"/>
      <c r="O1573" s="197"/>
      <c r="P1573" s="197"/>
      <c r="Q1573" s="197"/>
      <c r="R1573" s="197"/>
      <c r="S1573" s="197"/>
    </row>
    <row r="1574" spans="1:19" s="908" customFormat="1" ht="87.75" customHeight="1">
      <c r="A1574" s="1497" t="s">
        <v>6184</v>
      </c>
      <c r="B1574" s="1496" t="s">
        <v>5405</v>
      </c>
      <c r="C1574" s="1498">
        <v>75150</v>
      </c>
      <c r="D1574" s="1498">
        <v>70000</v>
      </c>
      <c r="E1574" s="1498">
        <v>75000</v>
      </c>
      <c r="F1574" s="1459">
        <f>C1574+D1574+E1574</f>
        <v>220150</v>
      </c>
      <c r="G1574" s="433">
        <f>F1574/149.4</f>
        <v>1473.5609103078982</v>
      </c>
      <c r="H1574" s="806">
        <f>G1574/60</f>
        <v>24.559348505131638</v>
      </c>
      <c r="I1574" s="262">
        <f>'норма времени'!D1625</f>
        <v>60</v>
      </c>
      <c r="J1574" s="806">
        <f>H1574*I1574</f>
        <v>1473.5609103078982</v>
      </c>
    </row>
    <row r="1575" spans="1:19" s="908" customFormat="1" ht="26.25" customHeight="1">
      <c r="A1575" s="1145" t="s">
        <v>5436</v>
      </c>
      <c r="B1575" s="1608" t="s">
        <v>6186</v>
      </c>
      <c r="C1575" s="1122"/>
      <c r="D1575" s="1123"/>
      <c r="E1575" s="1123"/>
      <c r="F1575" s="1325"/>
      <c r="G1575" s="1325"/>
      <c r="H1575" s="1686"/>
      <c r="I1575" s="1688"/>
      <c r="J1575" s="1689"/>
    </row>
    <row r="1576" spans="1:19" s="908" customFormat="1" ht="31.5">
      <c r="A1576" s="1144"/>
      <c r="B1576" s="1608" t="s">
        <v>5406</v>
      </c>
      <c r="C1576" s="1676">
        <v>85000</v>
      </c>
      <c r="D1576" s="1342">
        <v>75000</v>
      </c>
      <c r="E1576" s="1676">
        <v>71700</v>
      </c>
      <c r="F1576" s="1342">
        <f>C1576+D1576+E1576</f>
        <v>231700</v>
      </c>
      <c r="G1576" s="1676">
        <f>F1576/149.4</f>
        <v>1550.8701472556893</v>
      </c>
      <c r="H1576" s="1342">
        <f>G1576/60</f>
        <v>25.847835787594821</v>
      </c>
      <c r="I1576" s="1676">
        <f>'норма времени'!D1627</f>
        <v>60</v>
      </c>
      <c r="J1576" s="1342">
        <f>H1576*I1576</f>
        <v>1550.8701472556893</v>
      </c>
    </row>
    <row r="1577" spans="1:19">
      <c r="A1577" s="711"/>
      <c r="B1577" s="1103"/>
      <c r="C1577" s="258"/>
      <c r="D1577" s="258"/>
      <c r="E1577" s="258"/>
      <c r="F1577" s="1459"/>
      <c r="G1577" s="433"/>
      <c r="H1577" s="806"/>
      <c r="I1577" s="806"/>
      <c r="J1577" s="806"/>
      <c r="K1577" s="197"/>
      <c r="L1577" s="197"/>
      <c r="M1577" s="197"/>
      <c r="N1577" s="197"/>
      <c r="O1577" s="197"/>
      <c r="P1577" s="197"/>
      <c r="Q1577" s="197"/>
      <c r="R1577" s="197"/>
      <c r="S1577" s="197"/>
    </row>
    <row r="1578" spans="1:19">
      <c r="A1578" s="681"/>
      <c r="B1578" s="1505"/>
      <c r="C1578" s="1506"/>
      <c r="D1578" s="1506"/>
      <c r="E1578" s="1506"/>
      <c r="F1578" s="1463"/>
      <c r="G1578" s="1463"/>
      <c r="H1578" s="1464"/>
      <c r="I1578" s="1464"/>
      <c r="J1578" s="1464"/>
      <c r="K1578" s="197"/>
      <c r="L1578" s="197"/>
      <c r="M1578" s="197"/>
      <c r="N1578" s="197"/>
      <c r="O1578" s="197"/>
      <c r="P1578" s="197"/>
      <c r="Q1578" s="197"/>
      <c r="R1578" s="197"/>
      <c r="S1578" s="197"/>
    </row>
  </sheetData>
  <autoFilter ref="A9:S1569"/>
  <mergeCells count="16">
    <mergeCell ref="B1531:E1531"/>
    <mergeCell ref="G1531:J1531"/>
    <mergeCell ref="A1:J1"/>
    <mergeCell ref="A2:J2"/>
    <mergeCell ref="A3:J3"/>
    <mergeCell ref="A6:A8"/>
    <mergeCell ref="B6:B8"/>
    <mergeCell ref="C6:E6"/>
    <mergeCell ref="F6:F8"/>
    <mergeCell ref="G6:G8"/>
    <mergeCell ref="H6:H8"/>
    <mergeCell ref="I6:I8"/>
    <mergeCell ref="J6:J8"/>
    <mergeCell ref="C7:C8"/>
    <mergeCell ref="D7:D8"/>
    <mergeCell ref="E7:E8"/>
  </mergeCells>
  <pageMargins left="0" right="0" top="1.3779527559055118" bottom="0" header="0" footer="0"/>
  <pageSetup paperSize="9" scale="8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043"/>
  <sheetViews>
    <sheetView zoomScale="98" zoomScaleNormal="98" workbookViewId="0">
      <pane ySplit="10" topLeftCell="A6006" activePane="bottomLeft" state="frozen"/>
      <selection pane="bottomLeft" activeCell="A6009" sqref="A6009:A6012"/>
    </sheetView>
  </sheetViews>
  <sheetFormatPr defaultRowHeight="15"/>
  <cols>
    <col min="1" max="1" width="9" style="18" customWidth="1"/>
    <col min="2" max="2" width="40.42578125" style="340" customWidth="1"/>
    <col min="3" max="3" width="36.5703125" style="178" customWidth="1"/>
    <col min="4" max="4" width="10.85546875" style="179" customWidth="1"/>
    <col min="5" max="5" width="12" style="176" customWidth="1"/>
    <col min="6" max="6" width="16.85546875" style="176" customWidth="1"/>
    <col min="7" max="7" width="10.42578125" style="177" customWidth="1"/>
    <col min="8" max="8" width="15" style="176" customWidth="1"/>
    <col min="9" max="9" width="16.140625" style="176" customWidth="1"/>
    <col min="10" max="10" width="16" style="176" customWidth="1"/>
    <col min="11" max="11" width="14.5703125" style="176" customWidth="1"/>
    <col min="12" max="12" width="11.140625" style="176" customWidth="1"/>
    <col min="13" max="13" width="14.7109375" style="21" customWidth="1"/>
    <col min="14" max="16384" width="9.140625" style="6"/>
  </cols>
  <sheetData>
    <row r="1" spans="1:22" s="4" customFormat="1">
      <c r="A1" s="117"/>
      <c r="B1" s="85"/>
      <c r="C1" s="1310"/>
      <c r="D1" s="7"/>
      <c r="E1" s="118"/>
      <c r="F1" s="118"/>
      <c r="G1" s="119"/>
      <c r="H1" s="118"/>
      <c r="I1" s="118"/>
      <c r="J1" s="118"/>
      <c r="K1" s="2138" t="s">
        <v>482</v>
      </c>
      <c r="L1" s="2138"/>
      <c r="M1" s="2138"/>
    </row>
    <row r="2" spans="1:22" s="4" customFormat="1">
      <c r="A2" s="2139"/>
      <c r="B2" s="2139"/>
      <c r="C2" s="2139"/>
      <c r="D2" s="2139"/>
      <c r="E2" s="2139"/>
      <c r="F2" s="2139"/>
      <c r="G2" s="2139"/>
      <c r="H2" s="118"/>
      <c r="I2" s="118"/>
      <c r="J2" s="118"/>
      <c r="K2" s="2138"/>
      <c r="L2" s="2138"/>
      <c r="M2" s="2138"/>
    </row>
    <row r="3" spans="1:22" s="4" customFormat="1">
      <c r="A3" s="117"/>
      <c r="B3" s="85"/>
      <c r="C3" s="1310"/>
      <c r="D3" s="7"/>
      <c r="E3" s="118"/>
      <c r="F3" s="118"/>
      <c r="G3" s="119"/>
      <c r="H3" s="118"/>
      <c r="I3" s="118"/>
      <c r="J3" s="118"/>
      <c r="K3" s="2138"/>
      <c r="L3" s="2138"/>
      <c r="M3" s="2138"/>
    </row>
    <row r="4" spans="1:22" s="4" customFormat="1">
      <c r="A4" s="117"/>
      <c r="B4" s="85"/>
      <c r="C4" s="1310"/>
      <c r="D4" s="7"/>
      <c r="E4" s="118"/>
      <c r="F4" s="118"/>
      <c r="G4" s="119"/>
      <c r="H4" s="118"/>
      <c r="I4" s="118"/>
      <c r="J4" s="118"/>
      <c r="K4" s="2138"/>
      <c r="L4" s="2138"/>
      <c r="M4" s="2138"/>
    </row>
    <row r="5" spans="1:22" s="4" customFormat="1">
      <c r="A5" s="117"/>
      <c r="B5" s="85"/>
      <c r="C5" s="1310"/>
      <c r="D5" s="7"/>
      <c r="E5" s="118"/>
      <c r="F5" s="118"/>
      <c r="G5" s="119"/>
      <c r="H5" s="118"/>
      <c r="I5" s="118"/>
      <c r="J5" s="118"/>
      <c r="K5" s="2140" t="s">
        <v>483</v>
      </c>
      <c r="L5" s="2140"/>
      <c r="M5" s="2140"/>
    </row>
    <row r="6" spans="1:22" s="4" customFormat="1" ht="19.5" customHeight="1">
      <c r="A6" s="2141" t="s">
        <v>6119</v>
      </c>
      <c r="B6" s="2141"/>
      <c r="C6" s="2141"/>
      <c r="D6" s="2141"/>
      <c r="E6" s="2141"/>
      <c r="F6" s="2141"/>
      <c r="G6" s="2141"/>
      <c r="H6" s="2141"/>
      <c r="I6" s="2141"/>
      <c r="J6" s="2141"/>
      <c r="K6" s="2141"/>
      <c r="L6" s="2141"/>
      <c r="M6" s="2141"/>
    </row>
    <row r="7" spans="1:22" s="4" customFormat="1" ht="22.5" customHeight="1">
      <c r="A7" s="2113" t="s">
        <v>484</v>
      </c>
      <c r="B7" s="2113"/>
      <c r="C7" s="2113"/>
      <c r="D7" s="2113"/>
      <c r="E7" s="2113"/>
      <c r="F7" s="2113"/>
      <c r="G7" s="2113"/>
      <c r="H7" s="2113"/>
      <c r="I7" s="2113"/>
      <c r="J7" s="2113"/>
      <c r="K7" s="2113"/>
      <c r="L7" s="2113"/>
      <c r="M7" s="2113"/>
      <c r="N7" s="543"/>
      <c r="O7" s="543"/>
      <c r="P7" s="543"/>
      <c r="Q7" s="543"/>
      <c r="R7" s="543"/>
      <c r="S7" s="543"/>
      <c r="T7" s="543"/>
      <c r="U7" s="543"/>
      <c r="V7" s="543"/>
    </row>
    <row r="8" spans="1:22" s="4" customFormat="1" ht="52.5" customHeight="1">
      <c r="A8" s="2137" t="s">
        <v>485</v>
      </c>
      <c r="B8" s="2137"/>
      <c r="C8" s="2137"/>
      <c r="D8" s="2137"/>
      <c r="E8" s="2137"/>
      <c r="F8" s="2137"/>
      <c r="G8" s="2137"/>
      <c r="H8" s="2137"/>
      <c r="I8" s="2137"/>
      <c r="J8" s="2137"/>
      <c r="K8" s="2137"/>
      <c r="L8" s="2137"/>
      <c r="M8" s="2137"/>
      <c r="N8" s="543"/>
      <c r="O8" s="543"/>
      <c r="P8" s="543"/>
      <c r="Q8" s="543"/>
      <c r="R8" s="543"/>
      <c r="S8" s="543"/>
      <c r="T8" s="543"/>
      <c r="U8" s="543"/>
      <c r="V8" s="543"/>
    </row>
    <row r="9" spans="1:22" s="4" customFormat="1">
      <c r="A9" s="117"/>
      <c r="B9" s="85"/>
      <c r="C9" s="1310"/>
      <c r="D9" s="7"/>
      <c r="E9" s="118"/>
      <c r="F9" s="118"/>
      <c r="G9" s="119"/>
      <c r="H9" s="118"/>
      <c r="I9" s="118"/>
      <c r="J9" s="118"/>
      <c r="K9" s="118"/>
      <c r="L9" s="118"/>
      <c r="M9" s="120"/>
    </row>
    <row r="10" spans="1:22" s="4" customFormat="1" ht="46.5" customHeight="1">
      <c r="A10" s="544" t="s">
        <v>486</v>
      </c>
      <c r="B10" s="121" t="s">
        <v>487</v>
      </c>
      <c r="C10" s="32" t="s">
        <v>488</v>
      </c>
      <c r="D10" s="1298" t="s">
        <v>489</v>
      </c>
      <c r="E10" s="1298" t="s">
        <v>490</v>
      </c>
      <c r="F10" s="1298" t="s">
        <v>491</v>
      </c>
      <c r="G10" s="122" t="s">
        <v>492</v>
      </c>
      <c r="H10" s="1298" t="s">
        <v>493</v>
      </c>
      <c r="I10" s="1298" t="s">
        <v>494</v>
      </c>
      <c r="J10" s="1298" t="s">
        <v>495</v>
      </c>
      <c r="K10" s="1298" t="s">
        <v>496</v>
      </c>
      <c r="L10" s="1298" t="s">
        <v>497</v>
      </c>
      <c r="M10" s="3" t="s">
        <v>498</v>
      </c>
    </row>
    <row r="11" spans="1:22" s="4" customFormat="1">
      <c r="A11" s="544">
        <v>1</v>
      </c>
      <c r="B11" s="544" t="s">
        <v>16</v>
      </c>
      <c r="C11" s="1298">
        <v>3</v>
      </c>
      <c r="D11" s="1298">
        <v>4</v>
      </c>
      <c r="E11" s="1298">
        <v>5</v>
      </c>
      <c r="F11" s="1298">
        <v>6</v>
      </c>
      <c r="G11" s="1298">
        <v>7</v>
      </c>
      <c r="H11" s="1298">
        <v>8</v>
      </c>
      <c r="I11" s="1298">
        <v>9</v>
      </c>
      <c r="J11" s="1298">
        <v>10</v>
      </c>
      <c r="K11" s="1298">
        <v>11</v>
      </c>
      <c r="L11" s="1298">
        <v>12</v>
      </c>
      <c r="M11" s="1298">
        <v>13</v>
      </c>
    </row>
    <row r="12" spans="1:22" s="4" customFormat="1" ht="60.75" customHeight="1">
      <c r="A12" s="387">
        <v>1</v>
      </c>
      <c r="B12" s="469" t="s">
        <v>3824</v>
      </c>
      <c r="C12" s="111"/>
      <c r="D12" s="463"/>
      <c r="E12" s="464"/>
      <c r="F12" s="464"/>
      <c r="G12" s="464"/>
      <c r="H12" s="464"/>
      <c r="I12" s="464"/>
      <c r="J12" s="464"/>
      <c r="K12" s="464"/>
      <c r="L12" s="464"/>
      <c r="M12" s="464"/>
    </row>
    <row r="13" spans="1:22" s="4" customFormat="1" ht="160.5" customHeight="1">
      <c r="A13" s="470" t="s">
        <v>3825</v>
      </c>
      <c r="B13" s="41" t="s">
        <v>4051</v>
      </c>
      <c r="C13" s="312"/>
      <c r="D13" s="471"/>
      <c r="E13" s="472"/>
      <c r="F13" s="472"/>
      <c r="G13" s="472"/>
      <c r="H13" s="472"/>
      <c r="I13" s="472"/>
      <c r="J13" s="472"/>
      <c r="K13" s="472"/>
      <c r="L13" s="472"/>
      <c r="M13" s="472"/>
    </row>
    <row r="14" spans="1:22" ht="30">
      <c r="A14" s="1312" t="s">
        <v>4052</v>
      </c>
      <c r="B14" s="12" t="s">
        <v>4210</v>
      </c>
      <c r="C14" s="32" t="s">
        <v>2195</v>
      </c>
      <c r="D14" s="1298">
        <v>2014</v>
      </c>
      <c r="E14" s="1298">
        <f>2021-D14</f>
        <v>7</v>
      </c>
      <c r="F14" s="13">
        <v>375200</v>
      </c>
      <c r="G14" s="146">
        <v>0.1</v>
      </c>
      <c r="H14" s="101">
        <f t="shared" ref="H14:H22" si="0">E14*F14*G14</f>
        <v>262640</v>
      </c>
      <c r="I14" s="101">
        <f>F14-H14</f>
        <v>112560</v>
      </c>
      <c r="J14" s="101">
        <f>F14*G14</f>
        <v>37520</v>
      </c>
      <c r="K14" s="101">
        <f t="shared" ref="K14:K19" si="1">J14/1792.8</f>
        <v>20.928157072735388</v>
      </c>
      <c r="L14" s="101">
        <v>2</v>
      </c>
      <c r="M14" s="96">
        <f>K14*L14/60</f>
        <v>0.69760523575784628</v>
      </c>
    </row>
    <row r="15" spans="1:22">
      <c r="A15" s="1312" t="s">
        <v>4053</v>
      </c>
      <c r="B15" s="12" t="s">
        <v>4211</v>
      </c>
      <c r="C15" s="32" t="s">
        <v>2195</v>
      </c>
      <c r="D15" s="1298">
        <v>2014</v>
      </c>
      <c r="E15" s="1298">
        <f t="shared" ref="E15:E78" si="2">2021-D15</f>
        <v>7</v>
      </c>
      <c r="F15" s="13">
        <v>375200</v>
      </c>
      <c r="G15" s="146">
        <v>0.1</v>
      </c>
      <c r="H15" s="101">
        <f t="shared" si="0"/>
        <v>262640</v>
      </c>
      <c r="I15" s="101">
        <f t="shared" ref="I15:I22" si="3">F15-H15</f>
        <v>112560</v>
      </c>
      <c r="J15" s="101">
        <f t="shared" ref="J15:J22" si="4">F15*G15</f>
        <v>37520</v>
      </c>
      <c r="K15" s="101">
        <f t="shared" si="1"/>
        <v>20.928157072735388</v>
      </c>
      <c r="L15" s="101">
        <v>10</v>
      </c>
      <c r="M15" s="96">
        <f>K15*L15/60</f>
        <v>3.4880261787892315</v>
      </c>
    </row>
    <row r="16" spans="1:22" ht="36" customHeight="1">
      <c r="A16" s="1312" t="s">
        <v>4054</v>
      </c>
      <c r="B16" s="12" t="s">
        <v>4212</v>
      </c>
      <c r="C16" s="32" t="s">
        <v>2195</v>
      </c>
      <c r="D16" s="1298">
        <v>2014</v>
      </c>
      <c r="E16" s="1298">
        <f t="shared" si="2"/>
        <v>7</v>
      </c>
      <c r="F16" s="13">
        <v>375200</v>
      </c>
      <c r="G16" s="146">
        <v>0.1</v>
      </c>
      <c r="H16" s="101">
        <f t="shared" si="0"/>
        <v>262640</v>
      </c>
      <c r="I16" s="101">
        <f t="shared" si="3"/>
        <v>112560</v>
      </c>
      <c r="J16" s="101">
        <f t="shared" si="4"/>
        <v>37520</v>
      </c>
      <c r="K16" s="101">
        <f t="shared" si="1"/>
        <v>20.928157072735388</v>
      </c>
      <c r="L16" s="101">
        <v>10</v>
      </c>
      <c r="M16" s="96">
        <f t="shared" ref="M16:M72" si="5">K16*L16/60</f>
        <v>3.4880261787892315</v>
      </c>
    </row>
    <row r="17" spans="1:14">
      <c r="A17" s="1312" t="s">
        <v>4056</v>
      </c>
      <c r="B17" s="12" t="s">
        <v>4213</v>
      </c>
      <c r="C17" s="32" t="s">
        <v>2195</v>
      </c>
      <c r="D17" s="1298">
        <v>2014</v>
      </c>
      <c r="E17" s="1298">
        <f t="shared" si="2"/>
        <v>7</v>
      </c>
      <c r="F17" s="13">
        <v>375200</v>
      </c>
      <c r="G17" s="146">
        <v>0.1</v>
      </c>
      <c r="H17" s="101">
        <f t="shared" si="0"/>
        <v>262640</v>
      </c>
      <c r="I17" s="101">
        <f t="shared" si="3"/>
        <v>112560</v>
      </c>
      <c r="J17" s="101">
        <f t="shared" si="4"/>
        <v>37520</v>
      </c>
      <c r="K17" s="101">
        <f t="shared" si="1"/>
        <v>20.928157072735388</v>
      </c>
      <c r="L17" s="101">
        <v>20</v>
      </c>
      <c r="M17" s="96">
        <f t="shared" si="5"/>
        <v>6.976052357578463</v>
      </c>
    </row>
    <row r="18" spans="1:14">
      <c r="A18" s="1312" t="s">
        <v>3833</v>
      </c>
      <c r="B18" s="99" t="s">
        <v>3834</v>
      </c>
      <c r="C18" s="32" t="s">
        <v>4214</v>
      </c>
      <c r="D18" s="1298">
        <v>2009</v>
      </c>
      <c r="E18" s="1298">
        <f t="shared" si="2"/>
        <v>12</v>
      </c>
      <c r="F18" s="369">
        <v>143000</v>
      </c>
      <c r="G18" s="146">
        <v>0.1</v>
      </c>
      <c r="H18" s="101">
        <f t="shared" si="0"/>
        <v>171600</v>
      </c>
      <c r="I18" s="101">
        <f t="shared" si="3"/>
        <v>-28600</v>
      </c>
      <c r="J18" s="101">
        <f t="shared" si="4"/>
        <v>14300</v>
      </c>
      <c r="K18" s="101">
        <f t="shared" si="1"/>
        <v>7.9763498438197233</v>
      </c>
      <c r="L18" s="101">
        <v>20</v>
      </c>
      <c r="M18" s="96">
        <f t="shared" si="5"/>
        <v>2.6587832812732413</v>
      </c>
    </row>
    <row r="19" spans="1:14">
      <c r="A19" s="1312" t="s">
        <v>3835</v>
      </c>
      <c r="B19" s="99" t="s">
        <v>4215</v>
      </c>
      <c r="C19" s="32" t="s">
        <v>4216</v>
      </c>
      <c r="D19" s="1298">
        <v>2014</v>
      </c>
      <c r="E19" s="1298">
        <f t="shared" si="2"/>
        <v>7</v>
      </c>
      <c r="F19" s="369">
        <v>209328</v>
      </c>
      <c r="G19" s="146">
        <v>0.1</v>
      </c>
      <c r="H19" s="101">
        <f t="shared" si="0"/>
        <v>146529.60000000001</v>
      </c>
      <c r="I19" s="101">
        <f t="shared" si="3"/>
        <v>62798.399999999994</v>
      </c>
      <c r="J19" s="101">
        <f t="shared" si="4"/>
        <v>20932.800000000003</v>
      </c>
      <c r="K19" s="101">
        <f t="shared" si="1"/>
        <v>11.6760374832664</v>
      </c>
      <c r="L19" s="101">
        <v>20</v>
      </c>
      <c r="M19" s="96">
        <f t="shared" si="5"/>
        <v>3.8920124944221333</v>
      </c>
    </row>
    <row r="20" spans="1:14" ht="30">
      <c r="A20" s="1312" t="s">
        <v>3837</v>
      </c>
      <c r="B20" s="282" t="s">
        <v>3838</v>
      </c>
      <c r="C20" s="32" t="s">
        <v>2188</v>
      </c>
      <c r="D20" s="1298">
        <v>2007</v>
      </c>
      <c r="E20" s="1298">
        <f t="shared" si="2"/>
        <v>14</v>
      </c>
      <c r="F20" s="13">
        <v>350000</v>
      </c>
      <c r="G20" s="146">
        <v>0.1</v>
      </c>
      <c r="H20" s="101">
        <f t="shared" si="0"/>
        <v>490000</v>
      </c>
      <c r="I20" s="101">
        <f t="shared" si="3"/>
        <v>-140000</v>
      </c>
      <c r="J20" s="101">
        <f>F20*G20</f>
        <v>35000</v>
      </c>
      <c r="K20" s="101">
        <f>J20/1792.8</f>
        <v>19.522534582775545</v>
      </c>
      <c r="L20" s="101">
        <v>10</v>
      </c>
      <c r="M20" s="96">
        <f>K20*L20/60</f>
        <v>3.2537557637959242</v>
      </c>
      <c r="N20" s="524">
        <v>3.3068783068783074</v>
      </c>
    </row>
    <row r="21" spans="1:14">
      <c r="A21" s="1312" t="s">
        <v>3839</v>
      </c>
      <c r="B21" s="282" t="s">
        <v>3840</v>
      </c>
      <c r="C21" s="32" t="s">
        <v>2188</v>
      </c>
      <c r="D21" s="1298">
        <v>2007</v>
      </c>
      <c r="E21" s="1298">
        <f t="shared" si="2"/>
        <v>14</v>
      </c>
      <c r="F21" s="13">
        <v>350000</v>
      </c>
      <c r="G21" s="146">
        <v>0.1</v>
      </c>
      <c r="H21" s="101">
        <f t="shared" si="0"/>
        <v>490000</v>
      </c>
      <c r="I21" s="101">
        <f t="shared" si="3"/>
        <v>-140000</v>
      </c>
      <c r="J21" s="101">
        <f t="shared" si="4"/>
        <v>35000</v>
      </c>
      <c r="K21" s="101">
        <f t="shared" ref="K21:K84" si="6">J21/1792.8</f>
        <v>19.522534582775545</v>
      </c>
      <c r="L21" s="101">
        <v>10</v>
      </c>
      <c r="M21" s="27">
        <f t="shared" si="5"/>
        <v>3.2537557637959242</v>
      </c>
      <c r="N21" s="524">
        <v>3.3068783068783074</v>
      </c>
    </row>
    <row r="22" spans="1:14">
      <c r="A22" s="20"/>
      <c r="B22" s="282"/>
      <c r="C22" s="32" t="s">
        <v>2216</v>
      </c>
      <c r="D22" s="1298">
        <v>2014</v>
      </c>
      <c r="E22" s="1298">
        <f t="shared" si="2"/>
        <v>7</v>
      </c>
      <c r="F22" s="369">
        <v>209328</v>
      </c>
      <c r="G22" s="146">
        <v>0.1</v>
      </c>
      <c r="H22" s="101">
        <f t="shared" si="0"/>
        <v>146529.60000000001</v>
      </c>
      <c r="I22" s="101">
        <f t="shared" si="3"/>
        <v>62798.399999999994</v>
      </c>
      <c r="J22" s="101">
        <f t="shared" si="4"/>
        <v>20932.800000000003</v>
      </c>
      <c r="K22" s="101">
        <f t="shared" si="6"/>
        <v>11.6760374832664</v>
      </c>
      <c r="L22" s="101">
        <v>10</v>
      </c>
      <c r="M22" s="27">
        <f t="shared" si="5"/>
        <v>1.9460062472110666</v>
      </c>
      <c r="N22" s="524">
        <v>1.9777777777777781</v>
      </c>
    </row>
    <row r="23" spans="1:14">
      <c r="A23" s="1312"/>
      <c r="B23" s="87" t="s">
        <v>35</v>
      </c>
      <c r="C23" s="1297"/>
      <c r="D23" s="1297"/>
      <c r="E23" s="1298"/>
      <c r="F23" s="1297"/>
      <c r="G23" s="1297"/>
      <c r="H23" s="1297"/>
      <c r="I23" s="1297"/>
      <c r="J23" s="106"/>
      <c r="K23" s="101">
        <f t="shared" si="6"/>
        <v>0</v>
      </c>
      <c r="L23" s="106"/>
      <c r="M23" s="96">
        <f>SUM(M21:M22)</f>
        <v>5.1997620110069906</v>
      </c>
      <c r="N23" s="524">
        <v>5.2846560846560857</v>
      </c>
    </row>
    <row r="24" spans="1:14">
      <c r="A24" s="1312" t="s">
        <v>3841</v>
      </c>
      <c r="B24" s="282" t="s">
        <v>3584</v>
      </c>
      <c r="C24" s="32" t="s">
        <v>2188</v>
      </c>
      <c r="D24" s="1298">
        <v>2007</v>
      </c>
      <c r="E24" s="1298">
        <f t="shared" si="2"/>
        <v>14</v>
      </c>
      <c r="F24" s="13">
        <v>350000</v>
      </c>
      <c r="G24" s="146">
        <v>0.1</v>
      </c>
      <c r="H24" s="101">
        <f>E24*F24*G24</f>
        <v>490000</v>
      </c>
      <c r="I24" s="101">
        <f>F24-H24</f>
        <v>-140000</v>
      </c>
      <c r="J24" s="101">
        <f>F24*G24</f>
        <v>35000</v>
      </c>
      <c r="K24" s="101">
        <f t="shared" si="6"/>
        <v>19.522534582775545</v>
      </c>
      <c r="L24" s="101">
        <v>10</v>
      </c>
      <c r="M24" s="27">
        <f t="shared" si="5"/>
        <v>3.2537557637959242</v>
      </c>
      <c r="N24" s="524">
        <v>3.3068783068783074</v>
      </c>
    </row>
    <row r="25" spans="1:14">
      <c r="A25" s="1312"/>
      <c r="B25" s="99"/>
      <c r="C25" s="32" t="s">
        <v>2216</v>
      </c>
      <c r="D25" s="1298">
        <v>2014</v>
      </c>
      <c r="E25" s="1298">
        <f t="shared" si="2"/>
        <v>7</v>
      </c>
      <c r="F25" s="369">
        <v>209328</v>
      </c>
      <c r="G25" s="146">
        <v>0.1</v>
      </c>
      <c r="H25" s="101">
        <f>E25*F25*G25</f>
        <v>146529.60000000001</v>
      </c>
      <c r="I25" s="101">
        <f>F25-H25</f>
        <v>62798.399999999994</v>
      </c>
      <c r="J25" s="101">
        <f>F25*G25</f>
        <v>20932.800000000003</v>
      </c>
      <c r="K25" s="101">
        <f t="shared" si="6"/>
        <v>11.6760374832664</v>
      </c>
      <c r="L25" s="101">
        <v>10</v>
      </c>
      <c r="M25" s="27">
        <f t="shared" si="5"/>
        <v>1.9460062472110666</v>
      </c>
      <c r="N25" s="524">
        <v>1.9777777777777781</v>
      </c>
    </row>
    <row r="26" spans="1:14">
      <c r="A26" s="1312"/>
      <c r="B26" s="87" t="s">
        <v>35</v>
      </c>
      <c r="C26" s="1297"/>
      <c r="D26" s="1297"/>
      <c r="E26" s="1298"/>
      <c r="F26" s="1297"/>
      <c r="G26" s="1297"/>
      <c r="H26" s="1297"/>
      <c r="I26" s="1297"/>
      <c r="J26" s="106"/>
      <c r="K26" s="101">
        <f t="shared" si="6"/>
        <v>0</v>
      </c>
      <c r="L26" s="106"/>
      <c r="M26" s="96">
        <f>SUM(M24:M25)</f>
        <v>5.1997620110069906</v>
      </c>
      <c r="N26" s="524">
        <v>5.2846560846560857</v>
      </c>
    </row>
    <row r="27" spans="1:14">
      <c r="A27" s="1312" t="s">
        <v>3842</v>
      </c>
      <c r="B27" s="282" t="s">
        <v>3843</v>
      </c>
      <c r="C27" s="32" t="s">
        <v>2188</v>
      </c>
      <c r="D27" s="1298">
        <v>2007</v>
      </c>
      <c r="E27" s="1298">
        <f t="shared" si="2"/>
        <v>14</v>
      </c>
      <c r="F27" s="13">
        <v>350000</v>
      </c>
      <c r="G27" s="146">
        <v>0.1</v>
      </c>
      <c r="H27" s="101">
        <f>E27*F27*G27</f>
        <v>490000</v>
      </c>
      <c r="I27" s="101">
        <f>F27-H27</f>
        <v>-140000</v>
      </c>
      <c r="J27" s="101">
        <f>F27*G27</f>
        <v>35000</v>
      </c>
      <c r="K27" s="101">
        <f t="shared" si="6"/>
        <v>19.522534582775545</v>
      </c>
      <c r="L27" s="101">
        <v>10</v>
      </c>
      <c r="M27" s="96">
        <f t="shared" si="5"/>
        <v>3.2537557637959242</v>
      </c>
      <c r="N27" s="524">
        <v>3.3068783068783074</v>
      </c>
    </row>
    <row r="28" spans="1:14">
      <c r="A28" s="1312" t="s">
        <v>3844</v>
      </c>
      <c r="B28" s="466" t="s">
        <v>3845</v>
      </c>
      <c r="C28" s="32" t="s">
        <v>2188</v>
      </c>
      <c r="D28" s="1298">
        <v>2007</v>
      </c>
      <c r="E28" s="1298">
        <f t="shared" si="2"/>
        <v>14</v>
      </c>
      <c r="F28" s="13">
        <v>350000</v>
      </c>
      <c r="G28" s="146">
        <v>0.1</v>
      </c>
      <c r="H28" s="101">
        <f>E28*F28*G28</f>
        <v>490000</v>
      </c>
      <c r="I28" s="101">
        <f>F28-H28</f>
        <v>-140000</v>
      </c>
      <c r="J28" s="101">
        <f>F28*G28</f>
        <v>35000</v>
      </c>
      <c r="K28" s="101">
        <f t="shared" si="6"/>
        <v>19.522534582775545</v>
      </c>
      <c r="L28" s="101">
        <v>10</v>
      </c>
      <c r="M28" s="96">
        <f t="shared" si="5"/>
        <v>3.2537557637959242</v>
      </c>
      <c r="N28" s="524">
        <v>3.3068783068783074</v>
      </c>
    </row>
    <row r="29" spans="1:14">
      <c r="A29" s="1312" t="s">
        <v>3846</v>
      </c>
      <c r="B29" s="282" t="s">
        <v>3847</v>
      </c>
      <c r="C29" s="32" t="s">
        <v>2188</v>
      </c>
      <c r="D29" s="1298">
        <v>2007</v>
      </c>
      <c r="E29" s="1298">
        <f t="shared" si="2"/>
        <v>14</v>
      </c>
      <c r="F29" s="13">
        <v>350000</v>
      </c>
      <c r="G29" s="146">
        <v>0.1</v>
      </c>
      <c r="H29" s="101">
        <f>E29*F29*G29</f>
        <v>490000</v>
      </c>
      <c r="I29" s="101">
        <f>F29-H29</f>
        <v>-140000</v>
      </c>
      <c r="J29" s="101">
        <f>F29*G29</f>
        <v>35000</v>
      </c>
      <c r="K29" s="101">
        <f t="shared" si="6"/>
        <v>19.522534582775545</v>
      </c>
      <c r="L29" s="101">
        <v>10</v>
      </c>
      <c r="M29" s="96">
        <f t="shared" si="5"/>
        <v>3.2537557637959242</v>
      </c>
      <c r="N29" s="524">
        <v>3.3068783068783074</v>
      </c>
    </row>
    <row r="30" spans="1:14" ht="23.25" customHeight="1">
      <c r="A30" s="1312" t="s">
        <v>3848</v>
      </c>
      <c r="B30" s="12" t="s">
        <v>4217</v>
      </c>
      <c r="C30" s="32" t="s">
        <v>2195</v>
      </c>
      <c r="D30" s="1298">
        <v>2014</v>
      </c>
      <c r="E30" s="1298">
        <f t="shared" si="2"/>
        <v>7</v>
      </c>
      <c r="F30" s="13">
        <v>375200</v>
      </c>
      <c r="G30" s="146">
        <v>0.1</v>
      </c>
      <c r="H30" s="101">
        <f>E30*F30*G30</f>
        <v>262640</v>
      </c>
      <c r="I30" s="101">
        <f>F30-H30</f>
        <v>112560</v>
      </c>
      <c r="J30" s="101">
        <f>F30*G30</f>
        <v>37520</v>
      </c>
      <c r="K30" s="101">
        <f t="shared" si="6"/>
        <v>20.928157072735388</v>
      </c>
      <c r="L30" s="101">
        <v>10</v>
      </c>
      <c r="M30" s="27">
        <f t="shared" si="5"/>
        <v>3.4880261787892315</v>
      </c>
      <c r="N30" s="524">
        <v>3.5449735449735447</v>
      </c>
    </row>
    <row r="31" spans="1:14">
      <c r="A31" s="1312"/>
      <c r="B31" s="89"/>
      <c r="C31" s="32" t="s">
        <v>2188</v>
      </c>
      <c r="D31" s="1298">
        <v>2007</v>
      </c>
      <c r="E31" s="1298">
        <f t="shared" si="2"/>
        <v>14</v>
      </c>
      <c r="F31" s="13">
        <v>350000</v>
      </c>
      <c r="G31" s="146">
        <v>0.1</v>
      </c>
      <c r="H31" s="101">
        <f>E31*F31*G31</f>
        <v>490000</v>
      </c>
      <c r="I31" s="101">
        <f>F31-H31</f>
        <v>-140000</v>
      </c>
      <c r="J31" s="101">
        <f>F31*G31</f>
        <v>35000</v>
      </c>
      <c r="K31" s="101">
        <f t="shared" si="6"/>
        <v>19.522534582775545</v>
      </c>
      <c r="L31" s="101">
        <v>10</v>
      </c>
      <c r="M31" s="27">
        <f t="shared" si="5"/>
        <v>3.2537557637959242</v>
      </c>
      <c r="N31" s="524">
        <v>3.3068783068783074</v>
      </c>
    </row>
    <row r="32" spans="1:14">
      <c r="A32" s="1312"/>
      <c r="B32" s="16" t="s">
        <v>35</v>
      </c>
      <c r="C32" s="31"/>
      <c r="D32" s="97"/>
      <c r="E32" s="1298"/>
      <c r="F32" s="97"/>
      <c r="G32" s="147"/>
      <c r="H32" s="106"/>
      <c r="I32" s="106"/>
      <c r="J32" s="106"/>
      <c r="K32" s="101">
        <f t="shared" si="6"/>
        <v>0</v>
      </c>
      <c r="L32" s="106"/>
      <c r="M32" s="96">
        <f>SUM(M30:M31)</f>
        <v>6.7417819425851562</v>
      </c>
      <c r="N32" s="524">
        <v>6.8518518518518521</v>
      </c>
    </row>
    <row r="33" spans="1:14">
      <c r="A33" s="1312" t="s">
        <v>3850</v>
      </c>
      <c r="B33" s="12" t="s">
        <v>4218</v>
      </c>
      <c r="C33" s="32" t="s">
        <v>2195</v>
      </c>
      <c r="D33" s="1298">
        <v>2014</v>
      </c>
      <c r="E33" s="1298">
        <f t="shared" si="2"/>
        <v>7</v>
      </c>
      <c r="F33" s="13">
        <v>375200</v>
      </c>
      <c r="G33" s="146">
        <v>0.1</v>
      </c>
      <c r="H33" s="101">
        <f>E33*F33*G33</f>
        <v>262640</v>
      </c>
      <c r="I33" s="101">
        <f>F33-H33</f>
        <v>112560</v>
      </c>
      <c r="J33" s="101">
        <f>F33*G33</f>
        <v>37520</v>
      </c>
      <c r="K33" s="101">
        <f t="shared" si="6"/>
        <v>20.928157072735388</v>
      </c>
      <c r="L33" s="101">
        <v>10</v>
      </c>
      <c r="M33" s="96">
        <f t="shared" si="5"/>
        <v>3.4880261787892315</v>
      </c>
      <c r="N33" s="524">
        <v>3.5449735449735447</v>
      </c>
    </row>
    <row r="34" spans="1:14">
      <c r="A34" s="1312" t="s">
        <v>3852</v>
      </c>
      <c r="B34" s="282" t="s">
        <v>4219</v>
      </c>
      <c r="C34" s="32" t="s">
        <v>2195</v>
      </c>
      <c r="D34" s="1298">
        <v>2014</v>
      </c>
      <c r="E34" s="1298">
        <f t="shared" si="2"/>
        <v>7</v>
      </c>
      <c r="F34" s="13">
        <v>375200</v>
      </c>
      <c r="G34" s="146">
        <v>0.1</v>
      </c>
      <c r="H34" s="101">
        <f>E34*F34*G34</f>
        <v>262640</v>
      </c>
      <c r="I34" s="101">
        <f>F34-H34</f>
        <v>112560</v>
      </c>
      <c r="J34" s="101">
        <f>F34*G34</f>
        <v>37520</v>
      </c>
      <c r="K34" s="101">
        <f t="shared" si="6"/>
        <v>20.928157072735388</v>
      </c>
      <c r="L34" s="101">
        <v>10</v>
      </c>
      <c r="M34" s="27">
        <f t="shared" si="5"/>
        <v>3.4880261787892315</v>
      </c>
      <c r="N34" s="524">
        <v>3.5449735449735447</v>
      </c>
    </row>
    <row r="35" spans="1:14">
      <c r="A35" s="1312"/>
      <c r="B35" s="12"/>
      <c r="C35" s="32" t="s">
        <v>2188</v>
      </c>
      <c r="D35" s="1298">
        <v>2007</v>
      </c>
      <c r="E35" s="1298">
        <f t="shared" si="2"/>
        <v>14</v>
      </c>
      <c r="F35" s="13">
        <v>350000</v>
      </c>
      <c r="G35" s="146">
        <v>0.1</v>
      </c>
      <c r="H35" s="101">
        <f>E35*F35*G35</f>
        <v>490000</v>
      </c>
      <c r="I35" s="101">
        <f>F35-H35</f>
        <v>-140000</v>
      </c>
      <c r="J35" s="101">
        <f>F35*G35</f>
        <v>35000</v>
      </c>
      <c r="K35" s="101">
        <f t="shared" si="6"/>
        <v>19.522534582775545</v>
      </c>
      <c r="L35" s="101">
        <v>10</v>
      </c>
      <c r="M35" s="27">
        <f t="shared" si="5"/>
        <v>3.2537557637959242</v>
      </c>
      <c r="N35" s="524">
        <v>3.3068783068783074</v>
      </c>
    </row>
    <row r="36" spans="1:14">
      <c r="A36" s="1312"/>
      <c r="B36" s="16" t="s">
        <v>35</v>
      </c>
      <c r="C36" s="31"/>
      <c r="D36" s="97"/>
      <c r="E36" s="1298"/>
      <c r="F36" s="97"/>
      <c r="G36" s="147"/>
      <c r="H36" s="106"/>
      <c r="I36" s="106"/>
      <c r="J36" s="106"/>
      <c r="K36" s="101">
        <f t="shared" si="6"/>
        <v>0</v>
      </c>
      <c r="L36" s="106"/>
      <c r="M36" s="96">
        <f>M34+M35</f>
        <v>6.7417819425851562</v>
      </c>
      <c r="N36" s="524">
        <v>6.8518518518518521</v>
      </c>
    </row>
    <row r="37" spans="1:14">
      <c r="A37" s="1312" t="s">
        <v>3854</v>
      </c>
      <c r="B37" s="12" t="s">
        <v>4220</v>
      </c>
      <c r="C37" s="32" t="s">
        <v>2195</v>
      </c>
      <c r="D37" s="1298">
        <v>2014</v>
      </c>
      <c r="E37" s="1298">
        <f t="shared" si="2"/>
        <v>7</v>
      </c>
      <c r="F37" s="13">
        <v>375200</v>
      </c>
      <c r="G37" s="146">
        <v>0.1</v>
      </c>
      <c r="H37" s="101">
        <f>E37*F37*G37</f>
        <v>262640</v>
      </c>
      <c r="I37" s="101">
        <f>F37-H37</f>
        <v>112560</v>
      </c>
      <c r="J37" s="101">
        <f>F37*G37</f>
        <v>37520</v>
      </c>
      <c r="K37" s="101">
        <f t="shared" si="6"/>
        <v>20.928157072735388</v>
      </c>
      <c r="L37" s="101">
        <v>10</v>
      </c>
      <c r="M37" s="27">
        <f>K37*L37/60</f>
        <v>3.4880261787892315</v>
      </c>
      <c r="N37" s="524">
        <v>3.5449735449735447</v>
      </c>
    </row>
    <row r="38" spans="1:14">
      <c r="A38" s="20"/>
      <c r="B38" s="89"/>
      <c r="C38" s="32" t="s">
        <v>2188</v>
      </c>
      <c r="D38" s="1298">
        <v>2007</v>
      </c>
      <c r="E38" s="1298">
        <f t="shared" si="2"/>
        <v>14</v>
      </c>
      <c r="F38" s="13">
        <v>350000</v>
      </c>
      <c r="G38" s="146">
        <v>0.1</v>
      </c>
      <c r="H38" s="101">
        <f>E38*F38*G38</f>
        <v>490000</v>
      </c>
      <c r="I38" s="101">
        <f>F38-H38</f>
        <v>-140000</v>
      </c>
      <c r="J38" s="101">
        <f>F38*G38</f>
        <v>35000</v>
      </c>
      <c r="K38" s="101">
        <f t="shared" si="6"/>
        <v>19.522534582775545</v>
      </c>
      <c r="L38" s="101">
        <v>10</v>
      </c>
      <c r="M38" s="27">
        <f t="shared" si="5"/>
        <v>3.2537557637959242</v>
      </c>
      <c r="N38" s="524">
        <v>3.3068783068783074</v>
      </c>
    </row>
    <row r="39" spans="1:14">
      <c r="A39" s="20"/>
      <c r="B39" s="16" t="s">
        <v>35</v>
      </c>
      <c r="C39" s="31"/>
      <c r="D39" s="97"/>
      <c r="E39" s="1298"/>
      <c r="F39" s="97"/>
      <c r="G39" s="147"/>
      <c r="H39" s="106"/>
      <c r="I39" s="106"/>
      <c r="J39" s="106"/>
      <c r="K39" s="101">
        <f t="shared" si="6"/>
        <v>0</v>
      </c>
      <c r="L39" s="106"/>
      <c r="M39" s="96">
        <f>M37+M38</f>
        <v>6.7417819425851562</v>
      </c>
    </row>
    <row r="40" spans="1:14">
      <c r="A40" s="1312" t="s">
        <v>3856</v>
      </c>
      <c r="B40" s="12" t="s">
        <v>3857</v>
      </c>
      <c r="C40" s="32" t="s">
        <v>2195</v>
      </c>
      <c r="D40" s="1298">
        <v>2014</v>
      </c>
      <c r="E40" s="1298">
        <f t="shared" si="2"/>
        <v>7</v>
      </c>
      <c r="F40" s="13">
        <v>375200</v>
      </c>
      <c r="G40" s="146">
        <v>0.1</v>
      </c>
      <c r="H40" s="101">
        <f>E40*F40*G40</f>
        <v>262640</v>
      </c>
      <c r="I40" s="101">
        <f>F40-H40</f>
        <v>112560</v>
      </c>
      <c r="J40" s="101">
        <f>F40*G40</f>
        <v>37520</v>
      </c>
      <c r="K40" s="101">
        <f t="shared" si="6"/>
        <v>20.928157072735388</v>
      </c>
      <c r="L40" s="101">
        <v>10</v>
      </c>
      <c r="M40" s="96">
        <f t="shared" si="5"/>
        <v>3.4880261787892315</v>
      </c>
    </row>
    <row r="41" spans="1:14">
      <c r="A41" s="1312" t="s">
        <v>3858</v>
      </c>
      <c r="B41" s="282" t="s">
        <v>3859</v>
      </c>
      <c r="C41" s="32" t="s">
        <v>2188</v>
      </c>
      <c r="D41" s="1298">
        <v>2007</v>
      </c>
      <c r="E41" s="1298">
        <f t="shared" si="2"/>
        <v>14</v>
      </c>
      <c r="F41" s="13">
        <v>350000</v>
      </c>
      <c r="G41" s="146">
        <v>0.1</v>
      </c>
      <c r="H41" s="101">
        <f>E41*F41*G41</f>
        <v>490000</v>
      </c>
      <c r="I41" s="101">
        <f>F41-H41</f>
        <v>-140000</v>
      </c>
      <c r="J41" s="101">
        <f>F41*G41</f>
        <v>35000</v>
      </c>
      <c r="K41" s="101">
        <f t="shared" si="6"/>
        <v>19.522534582775545</v>
      </c>
      <c r="L41" s="101">
        <v>10</v>
      </c>
      <c r="M41" s="27">
        <f t="shared" si="5"/>
        <v>3.2537557637959242</v>
      </c>
    </row>
    <row r="42" spans="1:14">
      <c r="A42" s="20"/>
      <c r="B42" s="16"/>
      <c r="C42" s="32" t="s">
        <v>2188</v>
      </c>
      <c r="D42" s="1298">
        <v>2007</v>
      </c>
      <c r="E42" s="1298">
        <f t="shared" si="2"/>
        <v>14</v>
      </c>
      <c r="F42" s="13">
        <v>350000</v>
      </c>
      <c r="G42" s="146">
        <v>0.1</v>
      </c>
      <c r="H42" s="101">
        <f>E42*F42*G42</f>
        <v>490000</v>
      </c>
      <c r="I42" s="101">
        <f>F42-H42</f>
        <v>-140000</v>
      </c>
      <c r="J42" s="101">
        <f>F42*G42</f>
        <v>35000</v>
      </c>
      <c r="K42" s="101">
        <f t="shared" si="6"/>
        <v>19.522534582775545</v>
      </c>
      <c r="L42" s="101">
        <v>10</v>
      </c>
      <c r="M42" s="27">
        <f t="shared" si="5"/>
        <v>3.2537557637959242</v>
      </c>
    </row>
    <row r="43" spans="1:14">
      <c r="A43" s="20"/>
      <c r="B43" s="16" t="s">
        <v>35</v>
      </c>
      <c r="C43" s="31"/>
      <c r="D43" s="97"/>
      <c r="E43" s="1298"/>
      <c r="F43" s="97"/>
      <c r="G43" s="147"/>
      <c r="H43" s="106"/>
      <c r="I43" s="106"/>
      <c r="J43" s="106"/>
      <c r="K43" s="101">
        <f t="shared" si="6"/>
        <v>0</v>
      </c>
      <c r="L43" s="106"/>
      <c r="M43" s="96">
        <f>M41+M42</f>
        <v>6.5075115275918485</v>
      </c>
    </row>
    <row r="44" spans="1:14">
      <c r="A44" s="1312" t="s">
        <v>3860</v>
      </c>
      <c r="B44" s="282" t="s">
        <v>3861</v>
      </c>
      <c r="C44" s="32" t="s">
        <v>2188</v>
      </c>
      <c r="D44" s="1298">
        <v>2007</v>
      </c>
      <c r="E44" s="1298">
        <f t="shared" si="2"/>
        <v>14</v>
      </c>
      <c r="F44" s="13">
        <v>350000</v>
      </c>
      <c r="G44" s="146">
        <v>0.1</v>
      </c>
      <c r="H44" s="101">
        <f t="shared" ref="H44:H57" si="7">E44*F44*G44</f>
        <v>490000</v>
      </c>
      <c r="I44" s="101">
        <f t="shared" ref="I44:I57" si="8">F44-H44</f>
        <v>-140000</v>
      </c>
      <c r="J44" s="101">
        <f t="shared" ref="J44:J57" si="9">F44*G44</f>
        <v>35000</v>
      </c>
      <c r="K44" s="101">
        <f t="shared" si="6"/>
        <v>19.522534582775545</v>
      </c>
      <c r="L44" s="101">
        <v>10</v>
      </c>
      <c r="M44" s="96">
        <f>K44*L44/60</f>
        <v>3.2537557637959242</v>
      </c>
    </row>
    <row r="45" spans="1:14">
      <c r="A45" s="1312" t="s">
        <v>3862</v>
      </c>
      <c r="B45" s="282" t="s">
        <v>3863</v>
      </c>
      <c r="C45" s="32" t="s">
        <v>2188</v>
      </c>
      <c r="D45" s="1298">
        <v>2007</v>
      </c>
      <c r="E45" s="1298">
        <f t="shared" si="2"/>
        <v>14</v>
      </c>
      <c r="F45" s="13">
        <v>350000</v>
      </c>
      <c r="G45" s="146">
        <v>0.1</v>
      </c>
      <c r="H45" s="101">
        <f t="shared" si="7"/>
        <v>490000</v>
      </c>
      <c r="I45" s="101">
        <f t="shared" si="8"/>
        <v>-140000</v>
      </c>
      <c r="J45" s="101">
        <f t="shared" si="9"/>
        <v>35000</v>
      </c>
      <c r="K45" s="101">
        <f t="shared" si="6"/>
        <v>19.522534582775545</v>
      </c>
      <c r="L45" s="101">
        <v>10</v>
      </c>
      <c r="M45" s="96">
        <f t="shared" ref="M45:M46" si="10">K45*L45/60</f>
        <v>3.2537557637959242</v>
      </c>
    </row>
    <row r="46" spans="1:14">
      <c r="A46" s="1312" t="s">
        <v>3864</v>
      </c>
      <c r="B46" s="282" t="s">
        <v>3865</v>
      </c>
      <c r="C46" s="32" t="s">
        <v>2188</v>
      </c>
      <c r="D46" s="1298">
        <v>2007</v>
      </c>
      <c r="E46" s="1298">
        <f t="shared" si="2"/>
        <v>14</v>
      </c>
      <c r="F46" s="13">
        <v>350000</v>
      </c>
      <c r="G46" s="146">
        <v>0.1</v>
      </c>
      <c r="H46" s="101">
        <f t="shared" si="7"/>
        <v>490000</v>
      </c>
      <c r="I46" s="101">
        <f t="shared" si="8"/>
        <v>-140000</v>
      </c>
      <c r="J46" s="101">
        <f t="shared" si="9"/>
        <v>35000</v>
      </c>
      <c r="K46" s="101">
        <f t="shared" si="6"/>
        <v>19.522534582775545</v>
      </c>
      <c r="L46" s="101">
        <v>10</v>
      </c>
      <c r="M46" s="96">
        <f t="shared" si="10"/>
        <v>3.2537557637959242</v>
      </c>
    </row>
    <row r="47" spans="1:14">
      <c r="A47" s="1312" t="s">
        <v>3866</v>
      </c>
      <c r="B47" s="282" t="s">
        <v>3867</v>
      </c>
      <c r="C47" s="32" t="s">
        <v>2188</v>
      </c>
      <c r="D47" s="1298">
        <v>2007</v>
      </c>
      <c r="E47" s="1298">
        <f t="shared" si="2"/>
        <v>14</v>
      </c>
      <c r="F47" s="13">
        <v>350000</v>
      </c>
      <c r="G47" s="146">
        <v>0.1</v>
      </c>
      <c r="H47" s="101">
        <f t="shared" si="7"/>
        <v>490000</v>
      </c>
      <c r="I47" s="101">
        <f t="shared" si="8"/>
        <v>-140000</v>
      </c>
      <c r="J47" s="101">
        <f t="shared" si="9"/>
        <v>35000</v>
      </c>
      <c r="K47" s="101">
        <f t="shared" si="6"/>
        <v>19.522534582775545</v>
      </c>
      <c r="L47" s="101">
        <v>10</v>
      </c>
      <c r="M47" s="96">
        <f t="shared" si="5"/>
        <v>3.2537557637959242</v>
      </c>
    </row>
    <row r="48" spans="1:14" ht="30">
      <c r="A48" s="1312" t="s">
        <v>3868</v>
      </c>
      <c r="B48" s="282" t="s">
        <v>3869</v>
      </c>
      <c r="C48" s="32" t="s">
        <v>2188</v>
      </c>
      <c r="D48" s="1298">
        <v>2007</v>
      </c>
      <c r="E48" s="1298">
        <f t="shared" si="2"/>
        <v>14</v>
      </c>
      <c r="F48" s="13">
        <v>350000</v>
      </c>
      <c r="G48" s="146">
        <v>0.1</v>
      </c>
      <c r="H48" s="101">
        <f t="shared" si="7"/>
        <v>490000</v>
      </c>
      <c r="I48" s="101">
        <f t="shared" si="8"/>
        <v>-140000</v>
      </c>
      <c r="J48" s="101">
        <f t="shared" si="9"/>
        <v>35000</v>
      </c>
      <c r="K48" s="101">
        <f t="shared" si="6"/>
        <v>19.522534582775545</v>
      </c>
      <c r="L48" s="101">
        <v>10</v>
      </c>
      <c r="M48" s="96">
        <f t="shared" si="5"/>
        <v>3.2537557637959242</v>
      </c>
    </row>
    <row r="49" spans="1:13" ht="30">
      <c r="A49" s="1312" t="s">
        <v>3870</v>
      </c>
      <c r="B49" s="282" t="s">
        <v>3871</v>
      </c>
      <c r="C49" s="32" t="s">
        <v>2188</v>
      </c>
      <c r="D49" s="1298">
        <v>2007</v>
      </c>
      <c r="E49" s="1298">
        <f t="shared" si="2"/>
        <v>14</v>
      </c>
      <c r="F49" s="13">
        <v>350000</v>
      </c>
      <c r="G49" s="146">
        <v>0.1</v>
      </c>
      <c r="H49" s="101">
        <f t="shared" si="7"/>
        <v>490000</v>
      </c>
      <c r="I49" s="101">
        <f t="shared" si="8"/>
        <v>-140000</v>
      </c>
      <c r="J49" s="101">
        <f t="shared" si="9"/>
        <v>35000</v>
      </c>
      <c r="K49" s="101">
        <f t="shared" si="6"/>
        <v>19.522534582775545</v>
      </c>
      <c r="L49" s="101">
        <v>10</v>
      </c>
      <c r="M49" s="96">
        <f t="shared" si="5"/>
        <v>3.2537557637959242</v>
      </c>
    </row>
    <row r="50" spans="1:13" ht="30">
      <c r="A50" s="1312" t="s">
        <v>3872</v>
      </c>
      <c r="B50" s="282" t="s">
        <v>3873</v>
      </c>
      <c r="C50" s="32" t="s">
        <v>2188</v>
      </c>
      <c r="D50" s="1298">
        <v>2007</v>
      </c>
      <c r="E50" s="1298">
        <f t="shared" si="2"/>
        <v>14</v>
      </c>
      <c r="F50" s="13">
        <v>350000</v>
      </c>
      <c r="G50" s="146">
        <v>0.1</v>
      </c>
      <c r="H50" s="101">
        <f t="shared" si="7"/>
        <v>490000</v>
      </c>
      <c r="I50" s="101">
        <f t="shared" si="8"/>
        <v>-140000</v>
      </c>
      <c r="J50" s="101">
        <f t="shared" si="9"/>
        <v>35000</v>
      </c>
      <c r="K50" s="101">
        <f t="shared" si="6"/>
        <v>19.522534582775545</v>
      </c>
      <c r="L50" s="101">
        <v>10</v>
      </c>
      <c r="M50" s="96">
        <f t="shared" si="5"/>
        <v>3.2537557637959242</v>
      </c>
    </row>
    <row r="51" spans="1:13" ht="30">
      <c r="A51" s="1312" t="s">
        <v>3874</v>
      </c>
      <c r="B51" s="282" t="s">
        <v>3875</v>
      </c>
      <c r="C51" s="32" t="s">
        <v>2188</v>
      </c>
      <c r="D51" s="1298">
        <v>2007</v>
      </c>
      <c r="E51" s="1298">
        <f t="shared" si="2"/>
        <v>14</v>
      </c>
      <c r="F51" s="13">
        <v>350000</v>
      </c>
      <c r="G51" s="146">
        <v>0.1</v>
      </c>
      <c r="H51" s="101">
        <f t="shared" si="7"/>
        <v>490000</v>
      </c>
      <c r="I51" s="101">
        <f t="shared" si="8"/>
        <v>-140000</v>
      </c>
      <c r="J51" s="101">
        <f t="shared" si="9"/>
        <v>35000</v>
      </c>
      <c r="K51" s="101">
        <f t="shared" si="6"/>
        <v>19.522534582775545</v>
      </c>
      <c r="L51" s="101">
        <v>10</v>
      </c>
      <c r="M51" s="96">
        <f t="shared" si="5"/>
        <v>3.2537557637959242</v>
      </c>
    </row>
    <row r="52" spans="1:13">
      <c r="A52" s="1312" t="s">
        <v>3876</v>
      </c>
      <c r="B52" s="282" t="s">
        <v>3877</v>
      </c>
      <c r="C52" s="32" t="s">
        <v>2188</v>
      </c>
      <c r="D52" s="1298">
        <v>2007</v>
      </c>
      <c r="E52" s="1298">
        <f t="shared" si="2"/>
        <v>14</v>
      </c>
      <c r="F52" s="13">
        <v>350000</v>
      </c>
      <c r="G52" s="146">
        <v>0.1</v>
      </c>
      <c r="H52" s="101">
        <f t="shared" si="7"/>
        <v>490000</v>
      </c>
      <c r="I52" s="101">
        <f t="shared" si="8"/>
        <v>-140000</v>
      </c>
      <c r="J52" s="101">
        <f t="shared" si="9"/>
        <v>35000</v>
      </c>
      <c r="K52" s="101">
        <f t="shared" si="6"/>
        <v>19.522534582775545</v>
      </c>
      <c r="L52" s="101">
        <v>10</v>
      </c>
      <c r="M52" s="96">
        <f t="shared" si="5"/>
        <v>3.2537557637959242</v>
      </c>
    </row>
    <row r="53" spans="1:13" ht="30">
      <c r="A53" s="1312" t="s">
        <v>3878</v>
      </c>
      <c r="B53" s="282" t="s">
        <v>3879</v>
      </c>
      <c r="C53" s="32" t="s">
        <v>2188</v>
      </c>
      <c r="D53" s="1298">
        <v>2007</v>
      </c>
      <c r="E53" s="1298">
        <f t="shared" si="2"/>
        <v>14</v>
      </c>
      <c r="F53" s="13">
        <v>350000</v>
      </c>
      <c r="G53" s="146">
        <v>0.1</v>
      </c>
      <c r="H53" s="101">
        <f t="shared" si="7"/>
        <v>490000</v>
      </c>
      <c r="I53" s="101">
        <f t="shared" si="8"/>
        <v>-140000</v>
      </c>
      <c r="J53" s="101">
        <f t="shared" si="9"/>
        <v>35000</v>
      </c>
      <c r="K53" s="101">
        <f t="shared" si="6"/>
        <v>19.522534582775545</v>
      </c>
      <c r="L53" s="101">
        <v>10</v>
      </c>
      <c r="M53" s="96">
        <f t="shared" si="5"/>
        <v>3.2537557637959242</v>
      </c>
    </row>
    <row r="54" spans="1:13" ht="30">
      <c r="A54" s="1312" t="s">
        <v>3880</v>
      </c>
      <c r="B54" s="282" t="s">
        <v>3881</v>
      </c>
      <c r="C54" s="32" t="s">
        <v>2188</v>
      </c>
      <c r="D54" s="1298">
        <v>2007</v>
      </c>
      <c r="E54" s="1298">
        <f t="shared" si="2"/>
        <v>14</v>
      </c>
      <c r="F54" s="13">
        <v>350000</v>
      </c>
      <c r="G54" s="146">
        <v>0.1</v>
      </c>
      <c r="H54" s="101">
        <f t="shared" si="7"/>
        <v>490000</v>
      </c>
      <c r="I54" s="101">
        <f t="shared" si="8"/>
        <v>-140000</v>
      </c>
      <c r="J54" s="101">
        <f t="shared" si="9"/>
        <v>35000</v>
      </c>
      <c r="K54" s="101">
        <f t="shared" si="6"/>
        <v>19.522534582775545</v>
      </c>
      <c r="L54" s="101">
        <v>10</v>
      </c>
      <c r="M54" s="96">
        <f t="shared" si="5"/>
        <v>3.2537557637959242</v>
      </c>
    </row>
    <row r="55" spans="1:13" ht="30">
      <c r="A55" s="1312" t="s">
        <v>3882</v>
      </c>
      <c r="B55" s="282" t="s">
        <v>3883</v>
      </c>
      <c r="C55" s="32" t="s">
        <v>2188</v>
      </c>
      <c r="D55" s="1298">
        <v>2007</v>
      </c>
      <c r="E55" s="1298">
        <f t="shared" si="2"/>
        <v>14</v>
      </c>
      <c r="F55" s="13">
        <v>350000</v>
      </c>
      <c r="G55" s="146">
        <v>0.1</v>
      </c>
      <c r="H55" s="101">
        <f t="shared" si="7"/>
        <v>490000</v>
      </c>
      <c r="I55" s="101">
        <f t="shared" si="8"/>
        <v>-140000</v>
      </c>
      <c r="J55" s="101">
        <f t="shared" si="9"/>
        <v>35000</v>
      </c>
      <c r="K55" s="101">
        <f t="shared" si="6"/>
        <v>19.522534582775545</v>
      </c>
      <c r="L55" s="101">
        <v>10</v>
      </c>
      <c r="M55" s="96">
        <f t="shared" si="5"/>
        <v>3.2537557637959242</v>
      </c>
    </row>
    <row r="56" spans="1:13" ht="45">
      <c r="A56" s="1312" t="s">
        <v>3884</v>
      </c>
      <c r="B56" s="282" t="s">
        <v>3885</v>
      </c>
      <c r="C56" s="32" t="s">
        <v>2195</v>
      </c>
      <c r="D56" s="1298">
        <v>2014</v>
      </c>
      <c r="E56" s="1298">
        <f t="shared" si="2"/>
        <v>7</v>
      </c>
      <c r="F56" s="13">
        <v>375200</v>
      </c>
      <c r="G56" s="146">
        <v>0.1</v>
      </c>
      <c r="H56" s="101">
        <f t="shared" si="7"/>
        <v>262640</v>
      </c>
      <c r="I56" s="101">
        <f t="shared" si="8"/>
        <v>112560</v>
      </c>
      <c r="J56" s="101">
        <f t="shared" si="9"/>
        <v>37520</v>
      </c>
      <c r="K56" s="101">
        <f t="shared" si="6"/>
        <v>20.928157072735388</v>
      </c>
      <c r="L56" s="101">
        <v>10</v>
      </c>
      <c r="M56" s="27">
        <f t="shared" si="5"/>
        <v>3.4880261787892315</v>
      </c>
    </row>
    <row r="57" spans="1:13">
      <c r="A57" s="20"/>
      <c r="B57" s="12"/>
      <c r="C57" s="32" t="s">
        <v>2188</v>
      </c>
      <c r="D57" s="1298">
        <v>2007</v>
      </c>
      <c r="E57" s="1298">
        <f t="shared" si="2"/>
        <v>14</v>
      </c>
      <c r="F57" s="13">
        <v>350000</v>
      </c>
      <c r="G57" s="146">
        <v>0.1</v>
      </c>
      <c r="H57" s="101">
        <f t="shared" si="7"/>
        <v>490000</v>
      </c>
      <c r="I57" s="101">
        <f t="shared" si="8"/>
        <v>-140000</v>
      </c>
      <c r="J57" s="101">
        <f t="shared" si="9"/>
        <v>35000</v>
      </c>
      <c r="K57" s="101">
        <f t="shared" si="6"/>
        <v>19.522534582775545</v>
      </c>
      <c r="L57" s="101">
        <v>10</v>
      </c>
      <c r="M57" s="27">
        <f t="shared" si="5"/>
        <v>3.2537557637959242</v>
      </c>
    </row>
    <row r="58" spans="1:13">
      <c r="A58" s="20"/>
      <c r="B58" s="16" t="s">
        <v>35</v>
      </c>
      <c r="C58" s="31"/>
      <c r="D58" s="97"/>
      <c r="E58" s="1298"/>
      <c r="F58" s="97"/>
      <c r="G58" s="147"/>
      <c r="H58" s="106"/>
      <c r="I58" s="106"/>
      <c r="J58" s="106"/>
      <c r="K58" s="101">
        <f t="shared" si="6"/>
        <v>0</v>
      </c>
      <c r="L58" s="106"/>
      <c r="M58" s="96">
        <f>M56+M57</f>
        <v>6.7417819425851562</v>
      </c>
    </row>
    <row r="59" spans="1:13">
      <c r="A59" s="1312" t="s">
        <v>3886</v>
      </c>
      <c r="B59" s="282" t="s">
        <v>3887</v>
      </c>
      <c r="C59" s="32" t="s">
        <v>2195</v>
      </c>
      <c r="D59" s="1298">
        <v>2014</v>
      </c>
      <c r="E59" s="1298">
        <f t="shared" si="2"/>
        <v>7</v>
      </c>
      <c r="F59" s="13">
        <v>375200</v>
      </c>
      <c r="G59" s="146">
        <v>0.1</v>
      </c>
      <c r="H59" s="101">
        <f>E59*F59*G59</f>
        <v>262640</v>
      </c>
      <c r="I59" s="101">
        <f>F59-H59</f>
        <v>112560</v>
      </c>
      <c r="J59" s="101">
        <f>F59*G59</f>
        <v>37520</v>
      </c>
      <c r="K59" s="101">
        <f t="shared" si="6"/>
        <v>20.928157072735388</v>
      </c>
      <c r="L59" s="101">
        <v>10</v>
      </c>
      <c r="M59" s="27">
        <f t="shared" si="5"/>
        <v>3.4880261787892315</v>
      </c>
    </row>
    <row r="60" spans="1:13">
      <c r="A60" s="20"/>
      <c r="B60" s="12"/>
      <c r="C60" s="32" t="s">
        <v>2188</v>
      </c>
      <c r="D60" s="1298">
        <v>2007</v>
      </c>
      <c r="E60" s="1298">
        <f t="shared" si="2"/>
        <v>14</v>
      </c>
      <c r="F60" s="13">
        <v>350000</v>
      </c>
      <c r="G60" s="146">
        <v>0.1</v>
      </c>
      <c r="H60" s="101">
        <f>E60*F60*G60</f>
        <v>490000</v>
      </c>
      <c r="I60" s="101">
        <f>F60-H60</f>
        <v>-140000</v>
      </c>
      <c r="J60" s="101">
        <f>F60*G60</f>
        <v>35000</v>
      </c>
      <c r="K60" s="101">
        <f t="shared" si="6"/>
        <v>19.522534582775545</v>
      </c>
      <c r="L60" s="101">
        <v>10</v>
      </c>
      <c r="M60" s="27">
        <f t="shared" si="5"/>
        <v>3.2537557637959242</v>
      </c>
    </row>
    <row r="61" spans="1:13">
      <c r="A61" s="20"/>
      <c r="B61" s="16" t="s">
        <v>35</v>
      </c>
      <c r="C61" s="31"/>
      <c r="D61" s="97"/>
      <c r="E61" s="1298"/>
      <c r="F61" s="97"/>
      <c r="G61" s="147"/>
      <c r="H61" s="106"/>
      <c r="I61" s="106"/>
      <c r="J61" s="106"/>
      <c r="K61" s="101">
        <f t="shared" si="6"/>
        <v>0</v>
      </c>
      <c r="L61" s="106"/>
      <c r="M61" s="96">
        <f>M59+M60</f>
        <v>6.7417819425851562</v>
      </c>
    </row>
    <row r="62" spans="1:13">
      <c r="A62" s="1312" t="s">
        <v>3888</v>
      </c>
      <c r="B62" s="282" t="s">
        <v>2666</v>
      </c>
      <c r="C62" s="32" t="s">
        <v>2196</v>
      </c>
      <c r="D62" s="1298">
        <v>2005</v>
      </c>
      <c r="E62" s="1298">
        <f t="shared" si="2"/>
        <v>16</v>
      </c>
      <c r="F62" s="1298">
        <v>560000</v>
      </c>
      <c r="G62" s="146">
        <v>0.1</v>
      </c>
      <c r="H62" s="101">
        <f>E62*F62*G62</f>
        <v>896000</v>
      </c>
      <c r="I62" s="101">
        <f>F62-H62</f>
        <v>-336000</v>
      </c>
      <c r="J62" s="101">
        <f>F62*G62</f>
        <v>56000</v>
      </c>
      <c r="K62" s="101">
        <f t="shared" si="6"/>
        <v>31.236055332440877</v>
      </c>
      <c r="L62" s="101">
        <v>60</v>
      </c>
      <c r="M62" s="27">
        <f t="shared" si="5"/>
        <v>31.236055332440877</v>
      </c>
    </row>
    <row r="63" spans="1:13">
      <c r="A63" s="20"/>
      <c r="B63" s="89"/>
      <c r="C63" s="32" t="s">
        <v>2188</v>
      </c>
      <c r="D63" s="1298">
        <v>2007</v>
      </c>
      <c r="E63" s="1298">
        <f t="shared" si="2"/>
        <v>14</v>
      </c>
      <c r="F63" s="13">
        <v>350000</v>
      </c>
      <c r="G63" s="146">
        <v>0.1</v>
      </c>
      <c r="H63" s="101">
        <f>E63*F63*G63</f>
        <v>490000</v>
      </c>
      <c r="I63" s="101">
        <f>F63-H63</f>
        <v>-140000</v>
      </c>
      <c r="J63" s="101">
        <f>F63*G63</f>
        <v>35000</v>
      </c>
      <c r="K63" s="101">
        <f t="shared" si="6"/>
        <v>19.522534582775545</v>
      </c>
      <c r="L63" s="101">
        <v>10</v>
      </c>
      <c r="M63" s="27">
        <f t="shared" si="5"/>
        <v>3.2537557637959242</v>
      </c>
    </row>
    <row r="64" spans="1:13">
      <c r="A64" s="1312"/>
      <c r="B64" s="16" t="s">
        <v>35</v>
      </c>
      <c r="C64" s="31"/>
      <c r="D64" s="97"/>
      <c r="E64" s="1298"/>
      <c r="F64" s="97"/>
      <c r="G64" s="147"/>
      <c r="H64" s="106"/>
      <c r="I64" s="106"/>
      <c r="J64" s="106"/>
      <c r="K64" s="101">
        <f t="shared" si="6"/>
        <v>0</v>
      </c>
      <c r="L64" s="106"/>
      <c r="M64" s="96">
        <f>M62+M63</f>
        <v>34.489811096236799</v>
      </c>
    </row>
    <row r="65" spans="1:13" ht="45">
      <c r="A65" s="1312" t="s">
        <v>3889</v>
      </c>
      <c r="B65" s="282" t="s">
        <v>3890</v>
      </c>
      <c r="C65" s="32" t="s">
        <v>2486</v>
      </c>
      <c r="D65" s="1298">
        <v>2012</v>
      </c>
      <c r="E65" s="1298">
        <f t="shared" si="2"/>
        <v>9</v>
      </c>
      <c r="F65" s="1298">
        <v>44483193</v>
      </c>
      <c r="G65" s="146">
        <v>0.1</v>
      </c>
      <c r="H65" s="101">
        <f>E65*F65*G65</f>
        <v>40034873.700000003</v>
      </c>
      <c r="I65" s="101">
        <f>F65-H65</f>
        <v>4448319.299999997</v>
      </c>
      <c r="J65" s="101">
        <f>F65*G65</f>
        <v>4448319.3</v>
      </c>
      <c r="K65" s="101">
        <f t="shared" si="6"/>
        <v>2481.2133534136547</v>
      </c>
      <c r="L65" s="101">
        <v>10</v>
      </c>
      <c r="M65" s="27">
        <f t="shared" si="5"/>
        <v>413.5355589022758</v>
      </c>
    </row>
    <row r="66" spans="1:13">
      <c r="A66" s="20"/>
      <c r="B66" s="16"/>
      <c r="C66" s="32" t="s">
        <v>2188</v>
      </c>
      <c r="D66" s="1298">
        <v>2007</v>
      </c>
      <c r="E66" s="1298">
        <f t="shared" si="2"/>
        <v>14</v>
      </c>
      <c r="F66" s="13">
        <v>350000</v>
      </c>
      <c r="G66" s="146">
        <v>0.1</v>
      </c>
      <c r="H66" s="101">
        <f>E66*F66*G66</f>
        <v>490000</v>
      </c>
      <c r="I66" s="101">
        <f>F66-H66</f>
        <v>-140000</v>
      </c>
      <c r="J66" s="101">
        <f>F66*G66</f>
        <v>35000</v>
      </c>
      <c r="K66" s="101">
        <f t="shared" si="6"/>
        <v>19.522534582775545</v>
      </c>
      <c r="L66" s="101">
        <v>10</v>
      </c>
      <c r="M66" s="27">
        <f t="shared" si="5"/>
        <v>3.2537557637959242</v>
      </c>
    </row>
    <row r="67" spans="1:13">
      <c r="A67" s="1312"/>
      <c r="B67" s="16" t="s">
        <v>35</v>
      </c>
      <c r="C67" s="31"/>
      <c r="D67" s="97"/>
      <c r="E67" s="1298"/>
      <c r="F67" s="97"/>
      <c r="G67" s="147"/>
      <c r="H67" s="106"/>
      <c r="I67" s="106"/>
      <c r="J67" s="106"/>
      <c r="K67" s="101">
        <f t="shared" si="6"/>
        <v>0</v>
      </c>
      <c r="L67" s="106"/>
      <c r="M67" s="96">
        <f>M65+M66</f>
        <v>416.78931466607173</v>
      </c>
    </row>
    <row r="68" spans="1:13">
      <c r="A68" s="1312" t="s">
        <v>3891</v>
      </c>
      <c r="B68" s="282" t="s">
        <v>3892</v>
      </c>
      <c r="C68" s="32" t="s">
        <v>2195</v>
      </c>
      <c r="D68" s="1298">
        <v>2014</v>
      </c>
      <c r="E68" s="1298">
        <f t="shared" si="2"/>
        <v>7</v>
      </c>
      <c r="F68" s="13">
        <v>375200</v>
      </c>
      <c r="G68" s="146">
        <v>0.1</v>
      </c>
      <c r="H68" s="101">
        <f>E68*F68*G68</f>
        <v>262640</v>
      </c>
      <c r="I68" s="101">
        <f>F68-H68</f>
        <v>112560</v>
      </c>
      <c r="J68" s="101">
        <f>F68*G68</f>
        <v>37520</v>
      </c>
      <c r="K68" s="101">
        <f t="shared" si="6"/>
        <v>20.928157072735388</v>
      </c>
      <c r="L68" s="101">
        <v>10</v>
      </c>
      <c r="M68" s="27">
        <f t="shared" si="5"/>
        <v>3.4880261787892315</v>
      </c>
    </row>
    <row r="69" spans="1:13">
      <c r="A69" s="20"/>
      <c r="B69" s="12"/>
      <c r="C69" s="32" t="s">
        <v>2188</v>
      </c>
      <c r="D69" s="1298">
        <v>2007</v>
      </c>
      <c r="E69" s="1298">
        <f t="shared" si="2"/>
        <v>14</v>
      </c>
      <c r="F69" s="13">
        <v>350000</v>
      </c>
      <c r="G69" s="146">
        <v>0.1</v>
      </c>
      <c r="H69" s="101">
        <f>E69*F69*G69</f>
        <v>490000</v>
      </c>
      <c r="I69" s="101">
        <f>F69-H69</f>
        <v>-140000</v>
      </c>
      <c r="J69" s="101">
        <f>F69*G69</f>
        <v>35000</v>
      </c>
      <c r="K69" s="101">
        <f t="shared" si="6"/>
        <v>19.522534582775545</v>
      </c>
      <c r="L69" s="101">
        <v>10</v>
      </c>
      <c r="M69" s="27">
        <f t="shared" si="5"/>
        <v>3.2537557637959242</v>
      </c>
    </row>
    <row r="70" spans="1:13">
      <c r="A70" s="20"/>
      <c r="B70" s="16" t="s">
        <v>35</v>
      </c>
      <c r="C70" s="31"/>
      <c r="D70" s="97"/>
      <c r="E70" s="1298"/>
      <c r="F70" s="97"/>
      <c r="G70" s="147"/>
      <c r="H70" s="106"/>
      <c r="I70" s="106"/>
      <c r="J70" s="106"/>
      <c r="K70" s="101">
        <f t="shared" si="6"/>
        <v>0</v>
      </c>
      <c r="L70" s="106"/>
      <c r="M70" s="96">
        <f>M68+M69</f>
        <v>6.7417819425851562</v>
      </c>
    </row>
    <row r="71" spans="1:13">
      <c r="A71" s="1312" t="s">
        <v>3893</v>
      </c>
      <c r="B71" s="282" t="s">
        <v>3894</v>
      </c>
      <c r="C71" s="32" t="s">
        <v>2195</v>
      </c>
      <c r="D71" s="1298">
        <v>2014</v>
      </c>
      <c r="E71" s="1298">
        <f t="shared" si="2"/>
        <v>7</v>
      </c>
      <c r="F71" s="13">
        <v>375200</v>
      </c>
      <c r="G71" s="146">
        <v>0.1</v>
      </c>
      <c r="H71" s="101">
        <f>E71*F71*G71</f>
        <v>262640</v>
      </c>
      <c r="I71" s="101">
        <f>F71-H71</f>
        <v>112560</v>
      </c>
      <c r="J71" s="101">
        <f>F71*G71</f>
        <v>37520</v>
      </c>
      <c r="K71" s="101">
        <f t="shared" si="6"/>
        <v>20.928157072735388</v>
      </c>
      <c r="L71" s="101">
        <v>10</v>
      </c>
      <c r="M71" s="27">
        <f t="shared" si="5"/>
        <v>3.4880261787892315</v>
      </c>
    </row>
    <row r="72" spans="1:13">
      <c r="A72" s="20"/>
      <c r="B72" s="12"/>
      <c r="C72" s="32" t="s">
        <v>2188</v>
      </c>
      <c r="D72" s="1298">
        <v>2007</v>
      </c>
      <c r="E72" s="1298">
        <f t="shared" si="2"/>
        <v>14</v>
      </c>
      <c r="F72" s="13">
        <v>350000</v>
      </c>
      <c r="G72" s="146">
        <v>0.1</v>
      </c>
      <c r="H72" s="101">
        <f>E72*F72*G72</f>
        <v>490000</v>
      </c>
      <c r="I72" s="101">
        <f>F72-H72</f>
        <v>-140000</v>
      </c>
      <c r="J72" s="101">
        <f>F72*G72</f>
        <v>35000</v>
      </c>
      <c r="K72" s="101">
        <f t="shared" si="6"/>
        <v>19.522534582775545</v>
      </c>
      <c r="L72" s="101">
        <v>10</v>
      </c>
      <c r="M72" s="27">
        <f t="shared" si="5"/>
        <v>3.2537557637959242</v>
      </c>
    </row>
    <row r="73" spans="1:13">
      <c r="A73" s="1312"/>
      <c r="B73" s="16" t="s">
        <v>35</v>
      </c>
      <c r="C73" s="31"/>
      <c r="D73" s="97"/>
      <c r="E73" s="1298"/>
      <c r="F73" s="97"/>
      <c r="G73" s="147"/>
      <c r="H73" s="106"/>
      <c r="I73" s="106"/>
      <c r="J73" s="106"/>
      <c r="K73" s="101">
        <f t="shared" si="6"/>
        <v>0</v>
      </c>
      <c r="L73" s="106"/>
      <c r="M73" s="96">
        <f>M71+M72</f>
        <v>6.7417819425851562</v>
      </c>
    </row>
    <row r="74" spans="1:13">
      <c r="A74" s="1312" t="s">
        <v>3895</v>
      </c>
      <c r="B74" s="12" t="s">
        <v>4221</v>
      </c>
      <c r="C74" s="32" t="s">
        <v>2194</v>
      </c>
      <c r="D74" s="1298">
        <v>2013</v>
      </c>
      <c r="E74" s="1298">
        <f t="shared" si="2"/>
        <v>8</v>
      </c>
      <c r="F74" s="1298">
        <v>1503927</v>
      </c>
      <c r="G74" s="146">
        <v>0.1</v>
      </c>
      <c r="H74" s="101">
        <f>E74*F74*G74</f>
        <v>1203141.6000000001</v>
      </c>
      <c r="I74" s="101">
        <f>F74-H74</f>
        <v>300785.39999999991</v>
      </c>
      <c r="J74" s="101">
        <f>F74*G74</f>
        <v>150392.70000000001</v>
      </c>
      <c r="K74" s="101">
        <f t="shared" si="6"/>
        <v>83.88704819277109</v>
      </c>
      <c r="L74" s="101">
        <v>60</v>
      </c>
      <c r="M74" s="27">
        <f t="shared" ref="M74:M130" si="11">K74*L74/60</f>
        <v>83.88704819277109</v>
      </c>
    </row>
    <row r="75" spans="1:13">
      <c r="A75" s="1312"/>
      <c r="B75" s="12"/>
      <c r="C75" s="32" t="s">
        <v>2188</v>
      </c>
      <c r="D75" s="1298">
        <v>2007</v>
      </c>
      <c r="E75" s="1298">
        <f t="shared" si="2"/>
        <v>14</v>
      </c>
      <c r="F75" s="13">
        <v>350000</v>
      </c>
      <c r="G75" s="146">
        <v>0.1</v>
      </c>
      <c r="H75" s="101">
        <f>E75*F75*G75</f>
        <v>490000</v>
      </c>
      <c r="I75" s="101">
        <f>F75-H75</f>
        <v>-140000</v>
      </c>
      <c r="J75" s="101">
        <f>F75*G75</f>
        <v>35000</v>
      </c>
      <c r="K75" s="101">
        <f t="shared" si="6"/>
        <v>19.522534582775545</v>
      </c>
      <c r="L75" s="101">
        <v>10</v>
      </c>
      <c r="M75" s="27">
        <f t="shared" si="11"/>
        <v>3.2537557637959242</v>
      </c>
    </row>
    <row r="76" spans="1:13">
      <c r="A76" s="1312"/>
      <c r="B76" s="16" t="s">
        <v>35</v>
      </c>
      <c r="C76" s="31"/>
      <c r="D76" s="97"/>
      <c r="E76" s="1298"/>
      <c r="F76" s="97"/>
      <c r="G76" s="147"/>
      <c r="H76" s="106"/>
      <c r="I76" s="106"/>
      <c r="J76" s="106"/>
      <c r="K76" s="101">
        <f t="shared" si="6"/>
        <v>0</v>
      </c>
      <c r="L76" s="106"/>
      <c r="M76" s="96">
        <f>M74+M75</f>
        <v>87.140803956567012</v>
      </c>
    </row>
    <row r="77" spans="1:13">
      <c r="A77" s="1312" t="s">
        <v>4222</v>
      </c>
      <c r="B77" s="12" t="s">
        <v>4221</v>
      </c>
      <c r="C77" s="32" t="s">
        <v>1705</v>
      </c>
      <c r="D77" s="1298">
        <v>2003</v>
      </c>
      <c r="E77" s="1298">
        <f t="shared" si="2"/>
        <v>18</v>
      </c>
      <c r="F77" s="1298">
        <v>12704749</v>
      </c>
      <c r="G77" s="146">
        <v>0.1</v>
      </c>
      <c r="H77" s="101">
        <f>F77</f>
        <v>12704749</v>
      </c>
      <c r="I77" s="101">
        <f>F77-H77</f>
        <v>0</v>
      </c>
      <c r="J77" s="101">
        <f>F77*G77</f>
        <v>1270474.9000000001</v>
      </c>
      <c r="K77" s="101">
        <f t="shared" si="6"/>
        <v>708.65400490852312</v>
      </c>
      <c r="L77" s="101">
        <v>60</v>
      </c>
      <c r="M77" s="27">
        <f t="shared" si="11"/>
        <v>708.65400490852312</v>
      </c>
    </row>
    <row r="78" spans="1:13">
      <c r="A78" s="1312"/>
      <c r="B78" s="16"/>
      <c r="C78" s="32" t="s">
        <v>2188</v>
      </c>
      <c r="D78" s="1298">
        <v>2007</v>
      </c>
      <c r="E78" s="1298">
        <f t="shared" si="2"/>
        <v>14</v>
      </c>
      <c r="F78" s="13">
        <v>350000</v>
      </c>
      <c r="G78" s="146">
        <v>0.1</v>
      </c>
      <c r="H78" s="101">
        <f>E78*F78*G78</f>
        <v>490000</v>
      </c>
      <c r="I78" s="101">
        <f>F78-H78</f>
        <v>-140000</v>
      </c>
      <c r="J78" s="101">
        <f>F78*G78</f>
        <v>35000</v>
      </c>
      <c r="K78" s="101">
        <f t="shared" si="6"/>
        <v>19.522534582775545</v>
      </c>
      <c r="L78" s="101">
        <v>10</v>
      </c>
      <c r="M78" s="27">
        <f t="shared" si="11"/>
        <v>3.2537557637959242</v>
      </c>
    </row>
    <row r="79" spans="1:13">
      <c r="A79" s="1312"/>
      <c r="B79" s="16" t="s">
        <v>35</v>
      </c>
      <c r="C79" s="31"/>
      <c r="D79" s="97"/>
      <c r="E79" s="1298"/>
      <c r="F79" s="97"/>
      <c r="G79" s="147"/>
      <c r="H79" s="106"/>
      <c r="I79" s="106"/>
      <c r="J79" s="106"/>
      <c r="K79" s="101">
        <f t="shared" si="6"/>
        <v>0</v>
      </c>
      <c r="L79" s="106"/>
      <c r="M79" s="96">
        <f>M77+M78</f>
        <v>711.907760672319</v>
      </c>
    </row>
    <row r="80" spans="1:13">
      <c r="A80" s="1312" t="s">
        <v>3899</v>
      </c>
      <c r="B80" s="12" t="s">
        <v>2204</v>
      </c>
      <c r="C80" s="32" t="s">
        <v>2194</v>
      </c>
      <c r="D80" s="1298">
        <v>2013</v>
      </c>
      <c r="E80" s="1298">
        <f t="shared" ref="E80:E143" si="12">2021-D80</f>
        <v>8</v>
      </c>
      <c r="F80" s="1298">
        <v>1503927</v>
      </c>
      <c r="G80" s="146">
        <v>0.1</v>
      </c>
      <c r="H80" s="101">
        <f>E80*F80*G80</f>
        <v>1203141.6000000001</v>
      </c>
      <c r="I80" s="101">
        <f>F80-H80</f>
        <v>300785.39999999991</v>
      </c>
      <c r="J80" s="101">
        <f>F80*G80</f>
        <v>150392.70000000001</v>
      </c>
      <c r="K80" s="101">
        <f t="shared" si="6"/>
        <v>83.88704819277109</v>
      </c>
      <c r="L80" s="101">
        <v>100</v>
      </c>
      <c r="M80" s="27">
        <f t="shared" si="11"/>
        <v>139.81174698795181</v>
      </c>
    </row>
    <row r="81" spans="1:13">
      <c r="A81" s="20"/>
      <c r="B81" s="12"/>
      <c r="C81" s="32" t="s">
        <v>2188</v>
      </c>
      <c r="D81" s="1298">
        <v>2007</v>
      </c>
      <c r="E81" s="1298">
        <f t="shared" si="12"/>
        <v>14</v>
      </c>
      <c r="F81" s="13">
        <v>350000</v>
      </c>
      <c r="G81" s="146">
        <v>0.1</v>
      </c>
      <c r="H81" s="101">
        <f>E81*F81*G81</f>
        <v>490000</v>
      </c>
      <c r="I81" s="101">
        <f>F81-H81</f>
        <v>-140000</v>
      </c>
      <c r="J81" s="101">
        <f>F81*G81</f>
        <v>35000</v>
      </c>
      <c r="K81" s="101">
        <f t="shared" si="6"/>
        <v>19.522534582775545</v>
      </c>
      <c r="L81" s="101">
        <v>10</v>
      </c>
      <c r="M81" s="27">
        <f t="shared" si="11"/>
        <v>3.2537557637959242</v>
      </c>
    </row>
    <row r="82" spans="1:13" ht="29.25" customHeight="1">
      <c r="A82" s="20"/>
      <c r="B82" s="16" t="s">
        <v>35</v>
      </c>
      <c r="C82" s="31"/>
      <c r="D82" s="97"/>
      <c r="E82" s="1298"/>
      <c r="F82" s="97"/>
      <c r="G82" s="147"/>
      <c r="H82" s="106"/>
      <c r="I82" s="106"/>
      <c r="J82" s="106"/>
      <c r="K82" s="101">
        <f t="shared" si="6"/>
        <v>0</v>
      </c>
      <c r="L82" s="106"/>
      <c r="M82" s="96">
        <f>M80+M81</f>
        <v>143.06550275174774</v>
      </c>
    </row>
    <row r="83" spans="1:13">
      <c r="A83" s="1312" t="s">
        <v>3901</v>
      </c>
      <c r="B83" s="12" t="s">
        <v>2204</v>
      </c>
      <c r="C83" s="32" t="s">
        <v>1705</v>
      </c>
      <c r="D83" s="1298">
        <v>2003</v>
      </c>
      <c r="E83" s="1298">
        <f t="shared" si="12"/>
        <v>18</v>
      </c>
      <c r="F83" s="1298">
        <v>12704749</v>
      </c>
      <c r="G83" s="146">
        <v>0.1</v>
      </c>
      <c r="H83" s="101">
        <f>E83*F83*G83</f>
        <v>22868548.200000003</v>
      </c>
      <c r="I83" s="101">
        <f>F83-H83</f>
        <v>-10163799.200000003</v>
      </c>
      <c r="J83" s="101">
        <f>F83*G83</f>
        <v>1270474.9000000001</v>
      </c>
      <c r="K83" s="101">
        <f t="shared" si="6"/>
        <v>708.65400490852312</v>
      </c>
      <c r="L83" s="101">
        <v>140</v>
      </c>
      <c r="M83" s="27">
        <f t="shared" si="11"/>
        <v>1653.5260114532207</v>
      </c>
    </row>
    <row r="84" spans="1:13">
      <c r="A84" s="20"/>
      <c r="B84" s="12"/>
      <c r="C84" s="32" t="s">
        <v>2188</v>
      </c>
      <c r="D84" s="1298">
        <v>2007</v>
      </c>
      <c r="E84" s="1298">
        <f t="shared" si="12"/>
        <v>14</v>
      </c>
      <c r="F84" s="13">
        <v>350000</v>
      </c>
      <c r="G84" s="146">
        <v>0.1</v>
      </c>
      <c r="H84" s="101">
        <f>E84*F84*G84</f>
        <v>490000</v>
      </c>
      <c r="I84" s="101">
        <f>F84-H84</f>
        <v>-140000</v>
      </c>
      <c r="J84" s="101">
        <f>F84*G84</f>
        <v>35000</v>
      </c>
      <c r="K84" s="101">
        <f t="shared" si="6"/>
        <v>19.522534582775545</v>
      </c>
      <c r="L84" s="101">
        <v>10</v>
      </c>
      <c r="M84" s="27">
        <f t="shared" si="11"/>
        <v>3.2537557637959242</v>
      </c>
    </row>
    <row r="85" spans="1:13">
      <c r="A85" s="20"/>
      <c r="B85" s="16" t="s">
        <v>35</v>
      </c>
      <c r="C85" s="31"/>
      <c r="D85" s="97"/>
      <c r="E85" s="1298"/>
      <c r="F85" s="97"/>
      <c r="G85" s="147"/>
      <c r="H85" s="106"/>
      <c r="I85" s="106"/>
      <c r="J85" s="106"/>
      <c r="K85" s="101">
        <f t="shared" ref="K85:K148" si="13">J85/1792.8</f>
        <v>0</v>
      </c>
      <c r="L85" s="106"/>
      <c r="M85" s="96">
        <f>M83+M84</f>
        <v>1656.7797672170166</v>
      </c>
    </row>
    <row r="86" spans="1:13">
      <c r="A86" s="1312" t="s">
        <v>3903</v>
      </c>
      <c r="B86" s="282" t="s">
        <v>3653</v>
      </c>
      <c r="C86" s="32" t="s">
        <v>2194</v>
      </c>
      <c r="D86" s="1298">
        <v>2013</v>
      </c>
      <c r="E86" s="1298">
        <f t="shared" si="12"/>
        <v>8</v>
      </c>
      <c r="F86" s="1298">
        <v>1503927</v>
      </c>
      <c r="G86" s="146">
        <v>0.1</v>
      </c>
      <c r="H86" s="101">
        <f>E86*F86*G86</f>
        <v>1203141.6000000001</v>
      </c>
      <c r="I86" s="101">
        <f>F86-H86</f>
        <v>300785.39999999991</v>
      </c>
      <c r="J86" s="101">
        <f>F86*G86</f>
        <v>150392.70000000001</v>
      </c>
      <c r="K86" s="101">
        <f t="shared" si="13"/>
        <v>83.88704819277109</v>
      </c>
      <c r="L86" s="101">
        <v>80</v>
      </c>
      <c r="M86" s="27">
        <f t="shared" si="11"/>
        <v>111.84939759036145</v>
      </c>
    </row>
    <row r="87" spans="1:13">
      <c r="A87" s="1312"/>
      <c r="B87" s="12"/>
      <c r="C87" s="32" t="s">
        <v>2188</v>
      </c>
      <c r="D87" s="1298">
        <v>2007</v>
      </c>
      <c r="E87" s="1298">
        <f t="shared" si="12"/>
        <v>14</v>
      </c>
      <c r="F87" s="13">
        <v>350000</v>
      </c>
      <c r="G87" s="146">
        <v>0.1</v>
      </c>
      <c r="H87" s="101">
        <f>E87*F87*G87</f>
        <v>490000</v>
      </c>
      <c r="I87" s="101">
        <f>F87-H87</f>
        <v>-140000</v>
      </c>
      <c r="J87" s="101">
        <f>F87*G87</f>
        <v>35000</v>
      </c>
      <c r="K87" s="101">
        <f t="shared" si="13"/>
        <v>19.522534582775545</v>
      </c>
      <c r="L87" s="101">
        <v>10</v>
      </c>
      <c r="M87" s="27">
        <f t="shared" si="11"/>
        <v>3.2537557637959242</v>
      </c>
    </row>
    <row r="88" spans="1:13">
      <c r="A88" s="1312"/>
      <c r="B88" s="16" t="s">
        <v>35</v>
      </c>
      <c r="C88" s="31"/>
      <c r="D88" s="97"/>
      <c r="E88" s="1298"/>
      <c r="F88" s="97"/>
      <c r="G88" s="147"/>
      <c r="H88" s="106"/>
      <c r="I88" s="106"/>
      <c r="J88" s="106"/>
      <c r="K88" s="101">
        <f t="shared" si="13"/>
        <v>0</v>
      </c>
      <c r="L88" s="106"/>
      <c r="M88" s="96">
        <f>M86+M87</f>
        <v>115.10315335415737</v>
      </c>
    </row>
    <row r="89" spans="1:13">
      <c r="A89" s="1312" t="s">
        <v>3905</v>
      </c>
      <c r="B89" s="282" t="s">
        <v>3653</v>
      </c>
      <c r="C89" s="32" t="s">
        <v>1705</v>
      </c>
      <c r="D89" s="1298">
        <v>2003</v>
      </c>
      <c r="E89" s="1298">
        <f t="shared" si="12"/>
        <v>18</v>
      </c>
      <c r="F89" s="1298">
        <v>12704749</v>
      </c>
      <c r="G89" s="146">
        <v>0.1</v>
      </c>
      <c r="H89" s="101">
        <f>E89*F89*G89</f>
        <v>22868548.200000003</v>
      </c>
      <c r="I89" s="101">
        <f>F89-H89</f>
        <v>-10163799.200000003</v>
      </c>
      <c r="J89" s="101">
        <f>F89*G89</f>
        <v>1270474.9000000001</v>
      </c>
      <c r="K89" s="101">
        <f t="shared" si="13"/>
        <v>708.65400490852312</v>
      </c>
      <c r="L89" s="101">
        <v>140</v>
      </c>
      <c r="M89" s="27">
        <f t="shared" si="11"/>
        <v>1653.5260114532207</v>
      </c>
    </row>
    <row r="90" spans="1:13">
      <c r="A90" s="1312"/>
      <c r="B90" s="282"/>
      <c r="C90" s="32" t="s">
        <v>2194</v>
      </c>
      <c r="D90" s="1298">
        <v>2013</v>
      </c>
      <c r="E90" s="1298">
        <f t="shared" si="12"/>
        <v>8</v>
      </c>
      <c r="F90" s="1298">
        <v>1503927</v>
      </c>
      <c r="G90" s="146">
        <v>0.1</v>
      </c>
      <c r="H90" s="101">
        <f>E90*F90*G90</f>
        <v>1203141.6000000001</v>
      </c>
      <c r="I90" s="101">
        <f>F90-H90</f>
        <v>300785.39999999991</v>
      </c>
      <c r="J90" s="101">
        <f>F90*G90</f>
        <v>150392.70000000001</v>
      </c>
      <c r="K90" s="101">
        <f t="shared" si="13"/>
        <v>83.88704819277109</v>
      </c>
      <c r="L90" s="101">
        <v>100</v>
      </c>
      <c r="M90" s="27">
        <f t="shared" si="11"/>
        <v>139.81174698795181</v>
      </c>
    </row>
    <row r="91" spans="1:13">
      <c r="A91" s="1312"/>
      <c r="B91" s="12"/>
      <c r="C91" s="32" t="s">
        <v>2188</v>
      </c>
      <c r="D91" s="1298">
        <v>2007</v>
      </c>
      <c r="E91" s="1298">
        <f t="shared" si="12"/>
        <v>14</v>
      </c>
      <c r="F91" s="13">
        <v>350000</v>
      </c>
      <c r="G91" s="146">
        <v>0.1</v>
      </c>
      <c r="H91" s="101">
        <f>E91*F91*G91</f>
        <v>490000</v>
      </c>
      <c r="I91" s="101">
        <f>F91-H91</f>
        <v>-140000</v>
      </c>
      <c r="J91" s="101">
        <f>F91*G91</f>
        <v>35000</v>
      </c>
      <c r="K91" s="101">
        <f t="shared" si="13"/>
        <v>19.522534582775545</v>
      </c>
      <c r="L91" s="101">
        <v>10</v>
      </c>
      <c r="M91" s="27">
        <f t="shared" si="11"/>
        <v>3.2537557637959242</v>
      </c>
    </row>
    <row r="92" spans="1:13">
      <c r="A92" s="1312"/>
      <c r="B92" s="16" t="s">
        <v>35</v>
      </c>
      <c r="C92" s="31"/>
      <c r="D92" s="97"/>
      <c r="E92" s="1298"/>
      <c r="F92" s="97"/>
      <c r="G92" s="147"/>
      <c r="H92" s="106"/>
      <c r="I92" s="106"/>
      <c r="J92" s="106"/>
      <c r="K92" s="101">
        <f t="shared" si="13"/>
        <v>0</v>
      </c>
      <c r="L92" s="106"/>
      <c r="M92" s="96">
        <f>M89+M91</f>
        <v>1656.7797672170166</v>
      </c>
    </row>
    <row r="93" spans="1:13">
      <c r="A93" s="1312" t="s">
        <v>3907</v>
      </c>
      <c r="B93" s="282" t="s">
        <v>2989</v>
      </c>
      <c r="C93" s="32" t="s">
        <v>2194</v>
      </c>
      <c r="D93" s="1298">
        <v>2013</v>
      </c>
      <c r="E93" s="1298">
        <f t="shared" si="12"/>
        <v>8</v>
      </c>
      <c r="F93" s="1298">
        <v>1503927</v>
      </c>
      <c r="G93" s="146">
        <v>0.1</v>
      </c>
      <c r="H93" s="101">
        <f>E93*F93*G93</f>
        <v>1203141.6000000001</v>
      </c>
      <c r="I93" s="101">
        <f>F93-H93</f>
        <v>300785.39999999991</v>
      </c>
      <c r="J93" s="101">
        <f>F93*G93</f>
        <v>150392.70000000001</v>
      </c>
      <c r="K93" s="101">
        <f t="shared" si="13"/>
        <v>83.88704819277109</v>
      </c>
      <c r="L93" s="101">
        <v>60</v>
      </c>
      <c r="M93" s="27">
        <f t="shared" si="11"/>
        <v>83.88704819277109</v>
      </c>
    </row>
    <row r="94" spans="1:13">
      <c r="A94" s="1312"/>
      <c r="B94" s="12"/>
      <c r="C94" s="32" t="s">
        <v>2188</v>
      </c>
      <c r="D94" s="1298">
        <v>2007</v>
      </c>
      <c r="E94" s="1298">
        <f t="shared" si="12"/>
        <v>14</v>
      </c>
      <c r="F94" s="13">
        <v>350000</v>
      </c>
      <c r="G94" s="146">
        <v>0.1</v>
      </c>
      <c r="H94" s="101">
        <f>E94*F94*G94</f>
        <v>490000</v>
      </c>
      <c r="I94" s="101">
        <f>F94-H94</f>
        <v>-140000</v>
      </c>
      <c r="J94" s="101">
        <f>F94*G94</f>
        <v>35000</v>
      </c>
      <c r="K94" s="101">
        <f t="shared" si="13"/>
        <v>19.522534582775545</v>
      </c>
      <c r="L94" s="101">
        <v>10</v>
      </c>
      <c r="M94" s="27">
        <f t="shared" si="11"/>
        <v>3.2537557637959242</v>
      </c>
    </row>
    <row r="95" spans="1:13">
      <c r="A95" s="1312"/>
      <c r="B95" s="16" t="s">
        <v>35</v>
      </c>
      <c r="C95" s="31"/>
      <c r="D95" s="97"/>
      <c r="E95" s="1298"/>
      <c r="F95" s="97"/>
      <c r="G95" s="147"/>
      <c r="H95" s="106"/>
      <c r="I95" s="106"/>
      <c r="J95" s="106"/>
      <c r="K95" s="101">
        <f t="shared" si="13"/>
        <v>0</v>
      </c>
      <c r="L95" s="106"/>
      <c r="M95" s="96">
        <f>M93+M94</f>
        <v>87.140803956567012</v>
      </c>
    </row>
    <row r="96" spans="1:13">
      <c r="A96" s="1312" t="s">
        <v>3909</v>
      </c>
      <c r="B96" s="282" t="s">
        <v>2989</v>
      </c>
      <c r="C96" s="32" t="s">
        <v>1705</v>
      </c>
      <c r="D96" s="1298">
        <v>2003</v>
      </c>
      <c r="E96" s="1298">
        <f t="shared" si="12"/>
        <v>18</v>
      </c>
      <c r="F96" s="1298">
        <v>12704749</v>
      </c>
      <c r="G96" s="146">
        <v>0.1</v>
      </c>
      <c r="H96" s="101">
        <f>E96*F96*G96</f>
        <v>22868548.200000003</v>
      </c>
      <c r="I96" s="101">
        <f>F96-H96</f>
        <v>-10163799.200000003</v>
      </c>
      <c r="J96" s="101">
        <f>F96*G96</f>
        <v>1270474.9000000001</v>
      </c>
      <c r="K96" s="101">
        <f t="shared" si="13"/>
        <v>708.65400490852312</v>
      </c>
      <c r="L96" s="101">
        <v>40</v>
      </c>
      <c r="M96" s="27">
        <f t="shared" si="11"/>
        <v>472.43600327234878</v>
      </c>
    </row>
    <row r="97" spans="1:13">
      <c r="A97" s="20"/>
      <c r="B97" s="12"/>
      <c r="C97" s="32" t="s">
        <v>2188</v>
      </c>
      <c r="D97" s="1298">
        <v>2007</v>
      </c>
      <c r="E97" s="1298">
        <f t="shared" si="12"/>
        <v>14</v>
      </c>
      <c r="F97" s="13">
        <v>350000</v>
      </c>
      <c r="G97" s="146">
        <v>0.1</v>
      </c>
      <c r="H97" s="101">
        <f>E97*F97*G97</f>
        <v>490000</v>
      </c>
      <c r="I97" s="101">
        <f>F97-H97</f>
        <v>-140000</v>
      </c>
      <c r="J97" s="101">
        <f>F97*G97</f>
        <v>35000</v>
      </c>
      <c r="K97" s="101">
        <f t="shared" si="13"/>
        <v>19.522534582775545</v>
      </c>
      <c r="L97" s="101">
        <v>10</v>
      </c>
      <c r="M97" s="27">
        <f t="shared" si="11"/>
        <v>3.2537557637959242</v>
      </c>
    </row>
    <row r="98" spans="1:13">
      <c r="A98" s="20"/>
      <c r="B98" s="16" t="s">
        <v>35</v>
      </c>
      <c r="C98" s="31"/>
      <c r="D98" s="97"/>
      <c r="E98" s="1298"/>
      <c r="F98" s="97"/>
      <c r="G98" s="147"/>
      <c r="H98" s="106"/>
      <c r="I98" s="106"/>
      <c r="J98" s="106"/>
      <c r="K98" s="101">
        <f t="shared" si="13"/>
        <v>0</v>
      </c>
      <c r="L98" s="106"/>
      <c r="M98" s="96">
        <f>M96+M97</f>
        <v>475.68975903614472</v>
      </c>
    </row>
    <row r="99" spans="1:13">
      <c r="A99" s="1312" t="s">
        <v>4223</v>
      </c>
      <c r="B99" s="12" t="s">
        <v>1316</v>
      </c>
      <c r="C99" s="32" t="s">
        <v>2194</v>
      </c>
      <c r="D99" s="1298">
        <v>2013</v>
      </c>
      <c r="E99" s="1298">
        <f t="shared" si="12"/>
        <v>8</v>
      </c>
      <c r="F99" s="1298">
        <v>1503927</v>
      </c>
      <c r="G99" s="146">
        <v>0.1</v>
      </c>
      <c r="H99" s="101">
        <f>E99*F99*G99</f>
        <v>1203141.6000000001</v>
      </c>
      <c r="I99" s="101">
        <f>F99-H99</f>
        <v>300785.39999999991</v>
      </c>
      <c r="J99" s="101">
        <f>F99*G99</f>
        <v>150392.70000000001</v>
      </c>
      <c r="K99" s="101">
        <f t="shared" si="13"/>
        <v>83.88704819277109</v>
      </c>
      <c r="L99" s="101">
        <v>80</v>
      </c>
      <c r="M99" s="27">
        <f t="shared" si="11"/>
        <v>111.84939759036145</v>
      </c>
    </row>
    <row r="100" spans="1:13">
      <c r="A100" s="20"/>
      <c r="B100" s="12"/>
      <c r="C100" s="32" t="s">
        <v>2188</v>
      </c>
      <c r="D100" s="1298">
        <v>2007</v>
      </c>
      <c r="E100" s="1298">
        <f t="shared" si="12"/>
        <v>14</v>
      </c>
      <c r="F100" s="13">
        <v>350000</v>
      </c>
      <c r="G100" s="146">
        <v>0.1</v>
      </c>
      <c r="H100" s="101">
        <f>E100*F100*G100</f>
        <v>490000</v>
      </c>
      <c r="I100" s="101">
        <f>F100-H100</f>
        <v>-140000</v>
      </c>
      <c r="J100" s="101">
        <f>F100*G100</f>
        <v>35000</v>
      </c>
      <c r="K100" s="101">
        <f t="shared" si="13"/>
        <v>19.522534582775545</v>
      </c>
      <c r="L100" s="101">
        <v>10</v>
      </c>
      <c r="M100" s="27">
        <f t="shared" si="11"/>
        <v>3.2537557637959242</v>
      </c>
    </row>
    <row r="101" spans="1:13">
      <c r="A101" s="20"/>
      <c r="B101" s="16" t="s">
        <v>35</v>
      </c>
      <c r="C101" s="31"/>
      <c r="D101" s="97"/>
      <c r="E101" s="1298"/>
      <c r="F101" s="97"/>
      <c r="G101" s="147"/>
      <c r="H101" s="106"/>
      <c r="I101" s="106"/>
      <c r="J101" s="106"/>
      <c r="K101" s="101">
        <f t="shared" si="13"/>
        <v>0</v>
      </c>
      <c r="L101" s="106"/>
      <c r="M101" s="96">
        <f>M99+M100</f>
        <v>115.10315335415737</v>
      </c>
    </row>
    <row r="102" spans="1:13">
      <c r="A102" s="1312" t="s">
        <v>3913</v>
      </c>
      <c r="B102" s="12" t="s">
        <v>1316</v>
      </c>
      <c r="C102" s="32" t="s">
        <v>1705</v>
      </c>
      <c r="D102" s="1298">
        <v>2003</v>
      </c>
      <c r="E102" s="1298">
        <f t="shared" si="12"/>
        <v>18</v>
      </c>
      <c r="F102" s="1298">
        <v>12704749</v>
      </c>
      <c r="G102" s="146">
        <v>0.1</v>
      </c>
      <c r="H102" s="101">
        <f>E102*F102*G102</f>
        <v>22868548.200000003</v>
      </c>
      <c r="I102" s="101">
        <f>F102-H102</f>
        <v>-10163799.200000003</v>
      </c>
      <c r="J102" s="101">
        <f>F102*G102</f>
        <v>1270474.9000000001</v>
      </c>
      <c r="K102" s="101">
        <f t="shared" si="13"/>
        <v>708.65400490852312</v>
      </c>
      <c r="L102" s="101">
        <v>140</v>
      </c>
      <c r="M102" s="27">
        <f t="shared" si="11"/>
        <v>1653.5260114532207</v>
      </c>
    </row>
    <row r="103" spans="1:13">
      <c r="A103" s="20"/>
      <c r="B103" s="12"/>
      <c r="C103" s="32" t="s">
        <v>2188</v>
      </c>
      <c r="D103" s="1298">
        <v>2007</v>
      </c>
      <c r="E103" s="1298">
        <f t="shared" si="12"/>
        <v>14</v>
      </c>
      <c r="F103" s="13">
        <v>350000</v>
      </c>
      <c r="G103" s="146">
        <v>0.1</v>
      </c>
      <c r="H103" s="101">
        <f>E103*F103*G103</f>
        <v>490000</v>
      </c>
      <c r="I103" s="101">
        <f>F103-H103</f>
        <v>-140000</v>
      </c>
      <c r="J103" s="101">
        <f>F103*G103</f>
        <v>35000</v>
      </c>
      <c r="K103" s="101">
        <f t="shared" si="13"/>
        <v>19.522534582775545</v>
      </c>
      <c r="L103" s="101">
        <v>10</v>
      </c>
      <c r="M103" s="27">
        <f t="shared" si="11"/>
        <v>3.2537557637959242</v>
      </c>
    </row>
    <row r="104" spans="1:13">
      <c r="A104" s="20"/>
      <c r="B104" s="16" t="s">
        <v>35</v>
      </c>
      <c r="C104" s="31"/>
      <c r="D104" s="97"/>
      <c r="E104" s="1298"/>
      <c r="F104" s="97"/>
      <c r="G104" s="147"/>
      <c r="H104" s="106"/>
      <c r="I104" s="106"/>
      <c r="J104" s="106"/>
      <c r="K104" s="101">
        <f t="shared" si="13"/>
        <v>0</v>
      </c>
      <c r="L104" s="106"/>
      <c r="M104" s="96">
        <f>M102+M103</f>
        <v>1656.7797672170166</v>
      </c>
    </row>
    <row r="105" spans="1:13">
      <c r="A105" s="1312" t="s">
        <v>3915</v>
      </c>
      <c r="B105" s="282" t="s">
        <v>1257</v>
      </c>
      <c r="C105" s="32" t="s">
        <v>2194</v>
      </c>
      <c r="D105" s="1298">
        <v>2013</v>
      </c>
      <c r="E105" s="1298">
        <f t="shared" si="12"/>
        <v>8</v>
      </c>
      <c r="F105" s="1298">
        <v>1503927</v>
      </c>
      <c r="G105" s="146">
        <v>0.1</v>
      </c>
      <c r="H105" s="101">
        <f>E105*F105*G105</f>
        <v>1203141.6000000001</v>
      </c>
      <c r="I105" s="101">
        <f>F105-H105</f>
        <v>300785.39999999991</v>
      </c>
      <c r="J105" s="101">
        <f>F105*G105</f>
        <v>150392.70000000001</v>
      </c>
      <c r="K105" s="101">
        <f t="shared" si="13"/>
        <v>83.88704819277109</v>
      </c>
      <c r="L105" s="101">
        <v>60</v>
      </c>
      <c r="M105" s="27">
        <f t="shared" si="11"/>
        <v>83.88704819277109</v>
      </c>
    </row>
    <row r="106" spans="1:13">
      <c r="A106" s="1312"/>
      <c r="B106" s="12"/>
      <c r="C106" s="32" t="s">
        <v>2188</v>
      </c>
      <c r="D106" s="1298">
        <v>2007</v>
      </c>
      <c r="E106" s="1298">
        <f t="shared" si="12"/>
        <v>14</v>
      </c>
      <c r="F106" s="13">
        <v>350000</v>
      </c>
      <c r="G106" s="146">
        <v>0.1</v>
      </c>
      <c r="H106" s="101">
        <f>E106*F106*G106</f>
        <v>490000</v>
      </c>
      <c r="I106" s="101">
        <f>F106-H106</f>
        <v>-140000</v>
      </c>
      <c r="J106" s="101">
        <f>F106*G106</f>
        <v>35000</v>
      </c>
      <c r="K106" s="101">
        <f t="shared" si="13"/>
        <v>19.522534582775545</v>
      </c>
      <c r="L106" s="101">
        <v>10</v>
      </c>
      <c r="M106" s="27">
        <f t="shared" si="11"/>
        <v>3.2537557637959242</v>
      </c>
    </row>
    <row r="107" spans="1:13">
      <c r="A107" s="1312"/>
      <c r="B107" s="16" t="s">
        <v>35</v>
      </c>
      <c r="C107" s="31"/>
      <c r="D107" s="97"/>
      <c r="E107" s="1298"/>
      <c r="F107" s="97"/>
      <c r="G107" s="147"/>
      <c r="H107" s="106"/>
      <c r="I107" s="106"/>
      <c r="J107" s="106"/>
      <c r="K107" s="101">
        <f t="shared" si="13"/>
        <v>0</v>
      </c>
      <c r="L107" s="106"/>
      <c r="M107" s="96">
        <f>M105+M106</f>
        <v>87.140803956567012</v>
      </c>
    </row>
    <row r="108" spans="1:13">
      <c r="A108" s="1312" t="s">
        <v>3917</v>
      </c>
      <c r="B108" s="282" t="s">
        <v>1257</v>
      </c>
      <c r="C108" s="32" t="s">
        <v>1705</v>
      </c>
      <c r="D108" s="1298">
        <v>2003</v>
      </c>
      <c r="E108" s="1298">
        <f t="shared" si="12"/>
        <v>18</v>
      </c>
      <c r="F108" s="1298">
        <v>12704749</v>
      </c>
      <c r="G108" s="146">
        <v>0.1</v>
      </c>
      <c r="H108" s="101">
        <f>E108*F108*G108</f>
        <v>22868548.200000003</v>
      </c>
      <c r="I108" s="101">
        <f>F108-H108</f>
        <v>-10163799.200000003</v>
      </c>
      <c r="J108" s="101">
        <f>F108*G108</f>
        <v>1270474.9000000001</v>
      </c>
      <c r="K108" s="101">
        <f t="shared" si="13"/>
        <v>708.65400490852312</v>
      </c>
      <c r="L108" s="101">
        <v>140</v>
      </c>
      <c r="M108" s="27">
        <f t="shared" si="11"/>
        <v>1653.5260114532207</v>
      </c>
    </row>
    <row r="109" spans="1:13">
      <c r="A109" s="1312"/>
      <c r="B109" s="12"/>
      <c r="C109" s="32" t="s">
        <v>2188</v>
      </c>
      <c r="D109" s="1298">
        <v>2007</v>
      </c>
      <c r="E109" s="1298">
        <f t="shared" si="12"/>
        <v>14</v>
      </c>
      <c r="F109" s="13">
        <v>350000</v>
      </c>
      <c r="G109" s="146">
        <v>0.1</v>
      </c>
      <c r="H109" s="101">
        <f>E109*F109*G109</f>
        <v>490000</v>
      </c>
      <c r="I109" s="101">
        <f>F109-H109</f>
        <v>-140000</v>
      </c>
      <c r="J109" s="101">
        <f>F109*G109</f>
        <v>35000</v>
      </c>
      <c r="K109" s="101">
        <f t="shared" si="13"/>
        <v>19.522534582775545</v>
      </c>
      <c r="L109" s="101">
        <v>10</v>
      </c>
      <c r="M109" s="27">
        <f t="shared" si="11"/>
        <v>3.2537557637959242</v>
      </c>
    </row>
    <row r="110" spans="1:13">
      <c r="A110" s="1312"/>
      <c r="B110" s="16" t="s">
        <v>35</v>
      </c>
      <c r="C110" s="31"/>
      <c r="D110" s="97"/>
      <c r="E110" s="1298"/>
      <c r="F110" s="97"/>
      <c r="G110" s="147"/>
      <c r="H110" s="106"/>
      <c r="I110" s="106"/>
      <c r="J110" s="106"/>
      <c r="K110" s="101">
        <f t="shared" si="13"/>
        <v>0</v>
      </c>
      <c r="L110" s="106"/>
      <c r="M110" s="96">
        <f>M108+M109</f>
        <v>1656.7797672170166</v>
      </c>
    </row>
    <row r="111" spans="1:13">
      <c r="A111" s="1312" t="s">
        <v>3919</v>
      </c>
      <c r="B111" s="99" t="s">
        <v>4130</v>
      </c>
      <c r="C111" s="32" t="s">
        <v>2195</v>
      </c>
      <c r="D111" s="1298">
        <v>2014</v>
      </c>
      <c r="E111" s="1298">
        <f t="shared" si="12"/>
        <v>7</v>
      </c>
      <c r="F111" s="13">
        <v>375200</v>
      </c>
      <c r="G111" s="146">
        <v>0.1</v>
      </c>
      <c r="H111" s="101">
        <f>E111*F111*G111</f>
        <v>262640</v>
      </c>
      <c r="I111" s="101">
        <f>F111-H111</f>
        <v>112560</v>
      </c>
      <c r="J111" s="101">
        <f>F111*G111</f>
        <v>37520</v>
      </c>
      <c r="K111" s="101">
        <f t="shared" si="13"/>
        <v>20.928157072735388</v>
      </c>
      <c r="L111" s="101">
        <v>10</v>
      </c>
      <c r="M111" s="27">
        <f t="shared" si="11"/>
        <v>3.4880261787892315</v>
      </c>
    </row>
    <row r="112" spans="1:13">
      <c r="A112" s="1312"/>
      <c r="B112" s="12"/>
      <c r="C112" s="32" t="s">
        <v>2188</v>
      </c>
      <c r="D112" s="1298">
        <v>2007</v>
      </c>
      <c r="E112" s="1298">
        <f t="shared" si="12"/>
        <v>14</v>
      </c>
      <c r="F112" s="13">
        <v>350000</v>
      </c>
      <c r="G112" s="146">
        <v>0.1</v>
      </c>
      <c r="H112" s="101">
        <f>E112*F112*G112</f>
        <v>490000</v>
      </c>
      <c r="I112" s="101">
        <f>F112-H112</f>
        <v>-140000</v>
      </c>
      <c r="J112" s="101">
        <f>F112*G112</f>
        <v>35000</v>
      </c>
      <c r="K112" s="101">
        <f t="shared" si="13"/>
        <v>19.522534582775545</v>
      </c>
      <c r="L112" s="101">
        <v>10</v>
      </c>
      <c r="M112" s="27">
        <f t="shared" si="11"/>
        <v>3.2537557637959242</v>
      </c>
    </row>
    <row r="113" spans="1:13">
      <c r="A113" s="1312"/>
      <c r="B113" s="16" t="s">
        <v>35</v>
      </c>
      <c r="C113" s="31"/>
      <c r="D113" s="97"/>
      <c r="E113" s="1298"/>
      <c r="F113" s="97"/>
      <c r="G113" s="147"/>
      <c r="H113" s="106"/>
      <c r="I113" s="106"/>
      <c r="J113" s="106"/>
      <c r="K113" s="101">
        <f t="shared" si="13"/>
        <v>0</v>
      </c>
      <c r="L113" s="106"/>
      <c r="M113" s="96">
        <f>M111+M112</f>
        <v>6.7417819425851562</v>
      </c>
    </row>
    <row r="114" spans="1:13">
      <c r="A114" s="1312" t="s">
        <v>3921</v>
      </c>
      <c r="B114" s="99" t="s">
        <v>4130</v>
      </c>
      <c r="C114" s="32" t="s">
        <v>1705</v>
      </c>
      <c r="D114" s="1298">
        <v>2003</v>
      </c>
      <c r="E114" s="1298">
        <f t="shared" si="12"/>
        <v>18</v>
      </c>
      <c r="F114" s="1298">
        <v>12704749</v>
      </c>
      <c r="G114" s="146">
        <v>0.1</v>
      </c>
      <c r="H114" s="101">
        <f>E114*F114*G114</f>
        <v>22868548.200000003</v>
      </c>
      <c r="I114" s="101">
        <f>F114-H114</f>
        <v>-10163799.200000003</v>
      </c>
      <c r="J114" s="101">
        <f>F114*G114</f>
        <v>1270474.9000000001</v>
      </c>
      <c r="K114" s="101">
        <f t="shared" si="13"/>
        <v>708.65400490852312</v>
      </c>
      <c r="L114" s="101">
        <v>140</v>
      </c>
      <c r="M114" s="27">
        <f t="shared" si="11"/>
        <v>1653.5260114532207</v>
      </c>
    </row>
    <row r="115" spans="1:13">
      <c r="A115" s="20"/>
      <c r="B115" s="12"/>
      <c r="C115" s="32" t="s">
        <v>2188</v>
      </c>
      <c r="D115" s="1298">
        <v>2007</v>
      </c>
      <c r="E115" s="1298">
        <f t="shared" si="12"/>
        <v>14</v>
      </c>
      <c r="F115" s="13">
        <v>350000</v>
      </c>
      <c r="G115" s="146">
        <v>0.1</v>
      </c>
      <c r="H115" s="101">
        <f>E115*F115*G115</f>
        <v>490000</v>
      </c>
      <c r="I115" s="101">
        <f>F115-H115</f>
        <v>-140000</v>
      </c>
      <c r="J115" s="101">
        <f>F115*G115</f>
        <v>35000</v>
      </c>
      <c r="K115" s="101">
        <f t="shared" si="13"/>
        <v>19.522534582775545</v>
      </c>
      <c r="L115" s="101">
        <v>10</v>
      </c>
      <c r="M115" s="27">
        <f t="shared" si="11"/>
        <v>3.2537557637959242</v>
      </c>
    </row>
    <row r="116" spans="1:13" ht="25.5" customHeight="1">
      <c r="A116" s="20"/>
      <c r="B116" s="16" t="s">
        <v>35</v>
      </c>
      <c r="C116" s="31"/>
      <c r="D116" s="97"/>
      <c r="E116" s="1298"/>
      <c r="F116" s="97"/>
      <c r="G116" s="147"/>
      <c r="H116" s="106"/>
      <c r="I116" s="106"/>
      <c r="J116" s="106"/>
      <c r="K116" s="101">
        <f t="shared" si="13"/>
        <v>0</v>
      </c>
      <c r="L116" s="106"/>
      <c r="M116" s="96">
        <f>M114+M115</f>
        <v>1656.7797672170166</v>
      </c>
    </row>
    <row r="117" spans="1:13">
      <c r="A117" s="1312" t="s">
        <v>3923</v>
      </c>
      <c r="B117" s="99" t="s">
        <v>3924</v>
      </c>
      <c r="C117" s="32" t="s">
        <v>1705</v>
      </c>
      <c r="D117" s="1298">
        <v>2003</v>
      </c>
      <c r="E117" s="1298">
        <f t="shared" si="12"/>
        <v>18</v>
      </c>
      <c r="F117" s="1298">
        <v>12704749</v>
      </c>
      <c r="G117" s="146">
        <v>0.1</v>
      </c>
      <c r="H117" s="101">
        <f>E117*F117*G117</f>
        <v>22868548.200000003</v>
      </c>
      <c r="I117" s="101">
        <f>F117-H117</f>
        <v>-10163799.200000003</v>
      </c>
      <c r="J117" s="101">
        <f>F117*G117</f>
        <v>1270474.9000000001</v>
      </c>
      <c r="K117" s="101">
        <f t="shared" si="13"/>
        <v>708.65400490852312</v>
      </c>
      <c r="L117" s="101">
        <v>60</v>
      </c>
      <c r="M117" s="27">
        <f t="shared" si="11"/>
        <v>708.65400490852312</v>
      </c>
    </row>
    <row r="118" spans="1:13">
      <c r="A118" s="20"/>
      <c r="B118" s="12"/>
      <c r="C118" s="32" t="s">
        <v>2188</v>
      </c>
      <c r="D118" s="1298">
        <v>2007</v>
      </c>
      <c r="E118" s="1298">
        <f t="shared" si="12"/>
        <v>14</v>
      </c>
      <c r="F118" s="13">
        <v>350000</v>
      </c>
      <c r="G118" s="146">
        <v>0.1</v>
      </c>
      <c r="H118" s="101">
        <f>E118*F118*G118</f>
        <v>490000</v>
      </c>
      <c r="I118" s="101">
        <f>F118-H118</f>
        <v>-140000</v>
      </c>
      <c r="J118" s="101">
        <f>F118*G118</f>
        <v>35000</v>
      </c>
      <c r="K118" s="101">
        <f t="shared" si="13"/>
        <v>19.522534582775545</v>
      </c>
      <c r="L118" s="101">
        <v>10</v>
      </c>
      <c r="M118" s="27">
        <f t="shared" si="11"/>
        <v>3.2537557637959242</v>
      </c>
    </row>
    <row r="119" spans="1:13">
      <c r="A119" s="20"/>
      <c r="B119" s="16" t="s">
        <v>35</v>
      </c>
      <c r="C119" s="31"/>
      <c r="D119" s="97"/>
      <c r="E119" s="1298"/>
      <c r="F119" s="97"/>
      <c r="G119" s="147"/>
      <c r="H119" s="106"/>
      <c r="I119" s="106"/>
      <c r="J119" s="106"/>
      <c r="K119" s="101">
        <f t="shared" si="13"/>
        <v>0</v>
      </c>
      <c r="L119" s="106"/>
      <c r="M119" s="96">
        <f>M117+M118</f>
        <v>711.907760672319</v>
      </c>
    </row>
    <row r="120" spans="1:13">
      <c r="A120" s="1312" t="s">
        <v>3925</v>
      </c>
      <c r="B120" s="12" t="s">
        <v>3926</v>
      </c>
      <c r="C120" s="32" t="s">
        <v>2195</v>
      </c>
      <c r="D120" s="1298">
        <v>2014</v>
      </c>
      <c r="E120" s="1298">
        <f t="shared" si="12"/>
        <v>7</v>
      </c>
      <c r="F120" s="13">
        <v>375200</v>
      </c>
      <c r="G120" s="146">
        <v>0.1</v>
      </c>
      <c r="H120" s="101">
        <f>E120*F120*G120</f>
        <v>262640</v>
      </c>
      <c r="I120" s="101">
        <f>F120-H120</f>
        <v>112560</v>
      </c>
      <c r="J120" s="101">
        <f>F120*G120</f>
        <v>37520</v>
      </c>
      <c r="K120" s="101">
        <f t="shared" si="13"/>
        <v>20.928157072735388</v>
      </c>
      <c r="L120" s="101">
        <v>10</v>
      </c>
      <c r="M120" s="27">
        <f t="shared" si="11"/>
        <v>3.4880261787892315</v>
      </c>
    </row>
    <row r="121" spans="1:13">
      <c r="A121" s="1312"/>
      <c r="B121" s="12"/>
      <c r="C121" s="32" t="s">
        <v>2188</v>
      </c>
      <c r="D121" s="1298">
        <v>2007</v>
      </c>
      <c r="E121" s="1298">
        <f t="shared" si="12"/>
        <v>14</v>
      </c>
      <c r="F121" s="13">
        <v>350000</v>
      </c>
      <c r="G121" s="146">
        <v>0.1</v>
      </c>
      <c r="H121" s="101">
        <f>E121*F121*G121</f>
        <v>490000</v>
      </c>
      <c r="I121" s="101">
        <f>F121-H121</f>
        <v>-140000</v>
      </c>
      <c r="J121" s="101">
        <f>F121*G121</f>
        <v>35000</v>
      </c>
      <c r="K121" s="101">
        <f t="shared" si="13"/>
        <v>19.522534582775545</v>
      </c>
      <c r="L121" s="101">
        <v>10</v>
      </c>
      <c r="M121" s="27">
        <f t="shared" si="11"/>
        <v>3.2537557637959242</v>
      </c>
    </row>
    <row r="122" spans="1:13">
      <c r="A122" s="1312"/>
      <c r="B122" s="16" t="s">
        <v>35</v>
      </c>
      <c r="C122" s="31"/>
      <c r="D122" s="97"/>
      <c r="E122" s="1298"/>
      <c r="F122" s="106"/>
      <c r="G122" s="147"/>
      <c r="H122" s="106"/>
      <c r="I122" s="106"/>
      <c r="J122" s="106"/>
      <c r="K122" s="101">
        <f t="shared" si="13"/>
        <v>0</v>
      </c>
      <c r="L122" s="106"/>
      <c r="M122" s="96">
        <f>M120+M121</f>
        <v>6.7417819425851562</v>
      </c>
    </row>
    <row r="123" spans="1:13">
      <c r="A123" s="1312" t="s">
        <v>3927</v>
      </c>
      <c r="B123" s="99" t="s">
        <v>3928</v>
      </c>
      <c r="C123" s="32" t="s">
        <v>2195</v>
      </c>
      <c r="D123" s="1298">
        <v>2014</v>
      </c>
      <c r="E123" s="1298">
        <f t="shared" si="12"/>
        <v>7</v>
      </c>
      <c r="F123" s="13">
        <v>375200</v>
      </c>
      <c r="G123" s="146">
        <v>0.1</v>
      </c>
      <c r="H123" s="101">
        <f>E123*F123*G123</f>
        <v>262640</v>
      </c>
      <c r="I123" s="101">
        <f>F123-H123</f>
        <v>112560</v>
      </c>
      <c r="J123" s="101">
        <f>F123*G123</f>
        <v>37520</v>
      </c>
      <c r="K123" s="101">
        <f t="shared" si="13"/>
        <v>20.928157072735388</v>
      </c>
      <c r="L123" s="101">
        <v>20</v>
      </c>
      <c r="M123" s="27">
        <f t="shared" si="11"/>
        <v>6.976052357578463</v>
      </c>
    </row>
    <row r="124" spans="1:13">
      <c r="A124" s="1312"/>
      <c r="B124" s="12"/>
      <c r="C124" s="32" t="s">
        <v>2188</v>
      </c>
      <c r="D124" s="1298">
        <v>2007</v>
      </c>
      <c r="E124" s="1298">
        <f t="shared" si="12"/>
        <v>14</v>
      </c>
      <c r="F124" s="13">
        <v>350000</v>
      </c>
      <c r="G124" s="146">
        <v>0.1</v>
      </c>
      <c r="H124" s="101">
        <f>E124*F124*G124</f>
        <v>490000</v>
      </c>
      <c r="I124" s="101">
        <f>F124-H124</f>
        <v>-140000</v>
      </c>
      <c r="J124" s="101">
        <f>F124*G124</f>
        <v>35000</v>
      </c>
      <c r="K124" s="101">
        <f t="shared" si="13"/>
        <v>19.522534582775545</v>
      </c>
      <c r="L124" s="101">
        <v>10</v>
      </c>
      <c r="M124" s="27">
        <f t="shared" si="11"/>
        <v>3.2537557637959242</v>
      </c>
    </row>
    <row r="125" spans="1:13">
      <c r="A125" s="1312"/>
      <c r="B125" s="16" t="s">
        <v>35</v>
      </c>
      <c r="C125" s="31"/>
      <c r="D125" s="97"/>
      <c r="E125" s="1298"/>
      <c r="F125" s="97"/>
      <c r="G125" s="147"/>
      <c r="H125" s="106"/>
      <c r="I125" s="106"/>
      <c r="J125" s="106"/>
      <c r="K125" s="101">
        <f t="shared" si="13"/>
        <v>0</v>
      </c>
      <c r="L125" s="106"/>
      <c r="M125" s="96">
        <f>M123+M124</f>
        <v>10.229808121374386</v>
      </c>
    </row>
    <row r="126" spans="1:13">
      <c r="A126" s="1312" t="s">
        <v>3929</v>
      </c>
      <c r="B126" s="99" t="s">
        <v>4151</v>
      </c>
      <c r="C126" s="32" t="s">
        <v>2196</v>
      </c>
      <c r="D126" s="1298">
        <v>2005</v>
      </c>
      <c r="E126" s="1298">
        <f t="shared" si="12"/>
        <v>16</v>
      </c>
      <c r="F126" s="1298">
        <v>560000</v>
      </c>
      <c r="G126" s="146">
        <v>0.1</v>
      </c>
      <c r="H126" s="101">
        <f>E126*F126*G126</f>
        <v>896000</v>
      </c>
      <c r="I126" s="101">
        <f>F126-H126</f>
        <v>-336000</v>
      </c>
      <c r="J126" s="101">
        <f>F126*G126</f>
        <v>56000</v>
      </c>
      <c r="K126" s="101">
        <f t="shared" si="13"/>
        <v>31.236055332440877</v>
      </c>
      <c r="L126" s="101">
        <v>60</v>
      </c>
      <c r="M126" s="27">
        <f t="shared" si="11"/>
        <v>31.236055332440877</v>
      </c>
    </row>
    <row r="127" spans="1:13">
      <c r="A127" s="1312"/>
      <c r="B127" s="89"/>
      <c r="C127" s="32" t="s">
        <v>2188</v>
      </c>
      <c r="D127" s="1298">
        <v>2007</v>
      </c>
      <c r="E127" s="1298">
        <f t="shared" si="12"/>
        <v>14</v>
      </c>
      <c r="F127" s="13">
        <v>350000</v>
      </c>
      <c r="G127" s="146">
        <v>0.1</v>
      </c>
      <c r="H127" s="101">
        <f>E127*F127*G127</f>
        <v>490000</v>
      </c>
      <c r="I127" s="101">
        <f>F127-H127</f>
        <v>-140000</v>
      </c>
      <c r="J127" s="101">
        <f>F127*G127</f>
        <v>35000</v>
      </c>
      <c r="K127" s="101">
        <f t="shared" si="13"/>
        <v>19.522534582775545</v>
      </c>
      <c r="L127" s="101">
        <v>10</v>
      </c>
      <c r="M127" s="27">
        <f t="shared" si="11"/>
        <v>3.2537557637959242</v>
      </c>
    </row>
    <row r="128" spans="1:13">
      <c r="A128" s="1312"/>
      <c r="B128" s="16" t="s">
        <v>35</v>
      </c>
      <c r="C128" s="31"/>
      <c r="D128" s="97"/>
      <c r="E128" s="1298"/>
      <c r="F128" s="97"/>
      <c r="G128" s="147"/>
      <c r="H128" s="106"/>
      <c r="I128" s="106"/>
      <c r="J128" s="106"/>
      <c r="K128" s="101">
        <f t="shared" si="13"/>
        <v>0</v>
      </c>
      <c r="L128" s="106"/>
      <c r="M128" s="96">
        <f>M126+M127</f>
        <v>34.489811096236799</v>
      </c>
    </row>
    <row r="129" spans="1:13" ht="45">
      <c r="A129" s="1312" t="s">
        <v>3931</v>
      </c>
      <c r="B129" s="99" t="s">
        <v>4151</v>
      </c>
      <c r="C129" s="32" t="s">
        <v>2486</v>
      </c>
      <c r="D129" s="1298">
        <v>2012</v>
      </c>
      <c r="E129" s="1298">
        <f t="shared" si="12"/>
        <v>9</v>
      </c>
      <c r="F129" s="1298">
        <v>44483193</v>
      </c>
      <c r="G129" s="146">
        <v>0.1</v>
      </c>
      <c r="H129" s="101">
        <f>E129*F129*G129</f>
        <v>40034873.700000003</v>
      </c>
      <c r="I129" s="101">
        <f>F129-H129</f>
        <v>4448319.299999997</v>
      </c>
      <c r="J129" s="101">
        <f>F129*G129</f>
        <v>4448319.3</v>
      </c>
      <c r="K129" s="101">
        <f t="shared" si="13"/>
        <v>2481.2133534136547</v>
      </c>
      <c r="L129" s="101">
        <v>10</v>
      </c>
      <c r="M129" s="27">
        <f t="shared" si="11"/>
        <v>413.5355589022758</v>
      </c>
    </row>
    <row r="130" spans="1:13">
      <c r="A130" s="20"/>
      <c r="B130" s="16"/>
      <c r="C130" s="32" t="s">
        <v>2188</v>
      </c>
      <c r="D130" s="1298">
        <v>2007</v>
      </c>
      <c r="E130" s="1298">
        <f t="shared" si="12"/>
        <v>14</v>
      </c>
      <c r="F130" s="13">
        <v>350000</v>
      </c>
      <c r="G130" s="146">
        <v>0.1</v>
      </c>
      <c r="H130" s="101">
        <f>E130*F130*G130</f>
        <v>490000</v>
      </c>
      <c r="I130" s="101">
        <f>F130-H130</f>
        <v>-140000</v>
      </c>
      <c r="J130" s="101">
        <f>F130*G130</f>
        <v>35000</v>
      </c>
      <c r="K130" s="101">
        <f t="shared" si="13"/>
        <v>19.522534582775545</v>
      </c>
      <c r="L130" s="101">
        <v>10</v>
      </c>
      <c r="M130" s="27">
        <f t="shared" si="11"/>
        <v>3.2537557637959242</v>
      </c>
    </row>
    <row r="131" spans="1:13">
      <c r="A131" s="1312"/>
      <c r="B131" s="16" t="s">
        <v>35</v>
      </c>
      <c r="C131" s="31"/>
      <c r="D131" s="97"/>
      <c r="E131" s="1298"/>
      <c r="F131" s="97"/>
      <c r="G131" s="147"/>
      <c r="H131" s="106"/>
      <c r="I131" s="106"/>
      <c r="J131" s="106"/>
      <c r="K131" s="101">
        <f t="shared" si="13"/>
        <v>0</v>
      </c>
      <c r="L131" s="106"/>
      <c r="M131" s="96">
        <f>M129+M130</f>
        <v>416.78931466607173</v>
      </c>
    </row>
    <row r="132" spans="1:13">
      <c r="A132" s="1312" t="s">
        <v>3933</v>
      </c>
      <c r="B132" s="282" t="s">
        <v>3934</v>
      </c>
      <c r="C132" s="32" t="s">
        <v>2188</v>
      </c>
      <c r="D132" s="1298">
        <v>2007</v>
      </c>
      <c r="E132" s="1298">
        <f t="shared" si="12"/>
        <v>14</v>
      </c>
      <c r="F132" s="13">
        <v>350000</v>
      </c>
      <c r="G132" s="146">
        <v>0.1</v>
      </c>
      <c r="H132" s="101">
        <f>E132*F132*G132</f>
        <v>490000</v>
      </c>
      <c r="I132" s="101">
        <f>F132-H132</f>
        <v>-140000</v>
      </c>
      <c r="J132" s="101">
        <f>F132*G132</f>
        <v>35000</v>
      </c>
      <c r="K132" s="101">
        <f t="shared" si="13"/>
        <v>19.522534582775545</v>
      </c>
      <c r="L132" s="101">
        <v>40</v>
      </c>
      <c r="M132" s="96">
        <f t="shared" ref="M132:M149" si="14">K132*L132/60</f>
        <v>13.015023055183697</v>
      </c>
    </row>
    <row r="133" spans="1:13">
      <c r="A133" s="1312" t="s">
        <v>3935</v>
      </c>
      <c r="B133" s="282" t="s">
        <v>3936</v>
      </c>
      <c r="C133" s="32" t="s">
        <v>2195</v>
      </c>
      <c r="D133" s="1298">
        <v>2014</v>
      </c>
      <c r="E133" s="1298">
        <f t="shared" si="12"/>
        <v>7</v>
      </c>
      <c r="F133" s="13">
        <v>375200</v>
      </c>
      <c r="G133" s="146">
        <v>0.1</v>
      </c>
      <c r="H133" s="101">
        <f>E133*F133*G133</f>
        <v>262640</v>
      </c>
      <c r="I133" s="101">
        <f>F133-H133</f>
        <v>112560</v>
      </c>
      <c r="J133" s="101">
        <f>F133*G133</f>
        <v>37520</v>
      </c>
      <c r="K133" s="101">
        <f t="shared" si="13"/>
        <v>20.928157072735388</v>
      </c>
      <c r="L133" s="101">
        <v>10</v>
      </c>
      <c r="M133" s="27">
        <f t="shared" si="14"/>
        <v>3.4880261787892315</v>
      </c>
    </row>
    <row r="134" spans="1:13">
      <c r="A134" s="1312"/>
      <c r="B134" s="12"/>
      <c r="C134" s="32" t="s">
        <v>2188</v>
      </c>
      <c r="D134" s="1298">
        <v>2007</v>
      </c>
      <c r="E134" s="1298">
        <f t="shared" si="12"/>
        <v>14</v>
      </c>
      <c r="F134" s="13">
        <v>350000</v>
      </c>
      <c r="G134" s="146">
        <v>0.1</v>
      </c>
      <c r="H134" s="101">
        <f>E134*F134*G134</f>
        <v>490000</v>
      </c>
      <c r="I134" s="101">
        <f>F134-H134</f>
        <v>-140000</v>
      </c>
      <c r="J134" s="101">
        <f>F134*G134</f>
        <v>35000</v>
      </c>
      <c r="K134" s="101">
        <f t="shared" si="13"/>
        <v>19.522534582775545</v>
      </c>
      <c r="L134" s="101">
        <v>10</v>
      </c>
      <c r="M134" s="27">
        <f t="shared" si="14"/>
        <v>3.2537557637959242</v>
      </c>
    </row>
    <row r="135" spans="1:13">
      <c r="A135" s="1312"/>
      <c r="B135" s="16" t="s">
        <v>35</v>
      </c>
      <c r="C135" s="32"/>
      <c r="D135" s="1298"/>
      <c r="E135" s="1298"/>
      <c r="F135" s="13"/>
      <c r="G135" s="146"/>
      <c r="H135" s="101"/>
      <c r="I135" s="101"/>
      <c r="J135" s="101"/>
      <c r="K135" s="101">
        <f t="shared" si="13"/>
        <v>0</v>
      </c>
      <c r="L135" s="101"/>
      <c r="M135" s="96">
        <f>SUM(M133:M134)</f>
        <v>6.7417819425851562</v>
      </c>
    </row>
    <row r="136" spans="1:13">
      <c r="A136" s="1312" t="s">
        <v>3937</v>
      </c>
      <c r="B136" s="12" t="s">
        <v>1493</v>
      </c>
      <c r="C136" s="32" t="s">
        <v>2194</v>
      </c>
      <c r="D136" s="1298">
        <v>2013</v>
      </c>
      <c r="E136" s="1298">
        <f t="shared" si="12"/>
        <v>8</v>
      </c>
      <c r="F136" s="1298">
        <v>1503927</v>
      </c>
      <c r="G136" s="146">
        <v>0.1</v>
      </c>
      <c r="H136" s="101">
        <f>E136*F136*G136</f>
        <v>1203141.6000000001</v>
      </c>
      <c r="I136" s="101">
        <f>F136-H136</f>
        <v>300785.39999999991</v>
      </c>
      <c r="J136" s="101">
        <f>F136*G136</f>
        <v>150392.70000000001</v>
      </c>
      <c r="K136" s="101">
        <f t="shared" si="13"/>
        <v>83.88704819277109</v>
      </c>
      <c r="L136" s="101">
        <v>20</v>
      </c>
      <c r="M136" s="27">
        <f t="shared" si="14"/>
        <v>27.962349397590362</v>
      </c>
    </row>
    <row r="137" spans="1:13">
      <c r="A137" s="20"/>
      <c r="B137" s="12"/>
      <c r="C137" s="32" t="s">
        <v>2188</v>
      </c>
      <c r="D137" s="1298">
        <v>2007</v>
      </c>
      <c r="E137" s="1298">
        <f t="shared" si="12"/>
        <v>14</v>
      </c>
      <c r="F137" s="13">
        <v>350000</v>
      </c>
      <c r="G137" s="146">
        <v>0.1</v>
      </c>
      <c r="H137" s="101">
        <f>E137*F137*G137</f>
        <v>490000</v>
      </c>
      <c r="I137" s="101">
        <f>F137-H137</f>
        <v>-140000</v>
      </c>
      <c r="J137" s="101">
        <f>F137*G137</f>
        <v>35000</v>
      </c>
      <c r="K137" s="101">
        <f t="shared" si="13"/>
        <v>19.522534582775545</v>
      </c>
      <c r="L137" s="101">
        <v>10</v>
      </c>
      <c r="M137" s="27">
        <f t="shared" si="14"/>
        <v>3.2537557637959242</v>
      </c>
    </row>
    <row r="138" spans="1:13">
      <c r="A138" s="20"/>
      <c r="B138" s="16" t="s">
        <v>35</v>
      </c>
      <c r="C138" s="31"/>
      <c r="D138" s="97"/>
      <c r="E138" s="1298"/>
      <c r="F138" s="97"/>
      <c r="G138" s="147"/>
      <c r="H138" s="106"/>
      <c r="I138" s="106"/>
      <c r="J138" s="106"/>
      <c r="K138" s="101">
        <f t="shared" si="13"/>
        <v>0</v>
      </c>
      <c r="L138" s="106"/>
      <c r="M138" s="96">
        <f>M136+M137</f>
        <v>31.216105161386288</v>
      </c>
    </row>
    <row r="139" spans="1:13">
      <c r="A139" s="1312" t="s">
        <v>3938</v>
      </c>
      <c r="B139" s="282" t="s">
        <v>3939</v>
      </c>
      <c r="C139" s="32" t="s">
        <v>2188</v>
      </c>
      <c r="D139" s="1298">
        <v>2007</v>
      </c>
      <c r="E139" s="1298">
        <f t="shared" si="12"/>
        <v>14</v>
      </c>
      <c r="F139" s="13">
        <v>350000</v>
      </c>
      <c r="G139" s="146">
        <v>0.1</v>
      </c>
      <c r="H139" s="101">
        <f>E139*F139*G139</f>
        <v>490000</v>
      </c>
      <c r="I139" s="101">
        <f>F139-H139</f>
        <v>-140000</v>
      </c>
      <c r="J139" s="101">
        <f>F139*G139</f>
        <v>35000</v>
      </c>
      <c r="K139" s="101">
        <f t="shared" si="13"/>
        <v>19.522534582775545</v>
      </c>
      <c r="L139" s="101">
        <v>10</v>
      </c>
      <c r="M139" s="27">
        <f t="shared" si="14"/>
        <v>3.2537557637959242</v>
      </c>
    </row>
    <row r="140" spans="1:13">
      <c r="A140" s="1312"/>
      <c r="B140" s="16"/>
      <c r="C140" s="32" t="s">
        <v>2216</v>
      </c>
      <c r="D140" s="1298">
        <v>2014</v>
      </c>
      <c r="E140" s="1298">
        <f t="shared" si="12"/>
        <v>7</v>
      </c>
      <c r="F140" s="369">
        <v>209328</v>
      </c>
      <c r="G140" s="146">
        <v>0.1</v>
      </c>
      <c r="H140" s="101">
        <f>E140*F140*G140</f>
        <v>146529.60000000001</v>
      </c>
      <c r="I140" s="101">
        <f>F140-H140</f>
        <v>62798.399999999994</v>
      </c>
      <c r="J140" s="101">
        <f>F140*G140</f>
        <v>20932.800000000003</v>
      </c>
      <c r="K140" s="101">
        <f t="shared" si="13"/>
        <v>11.6760374832664</v>
      </c>
      <c r="L140" s="101">
        <v>10</v>
      </c>
      <c r="M140" s="27">
        <f t="shared" si="14"/>
        <v>1.9460062472110666</v>
      </c>
    </row>
    <row r="141" spans="1:13">
      <c r="A141" s="1312"/>
      <c r="B141" s="16" t="s">
        <v>35</v>
      </c>
      <c r="C141" s="31"/>
      <c r="D141" s="97"/>
      <c r="E141" s="1298"/>
      <c r="F141" s="97"/>
      <c r="G141" s="147"/>
      <c r="H141" s="106"/>
      <c r="I141" s="106"/>
      <c r="J141" s="106"/>
      <c r="K141" s="101">
        <f t="shared" si="13"/>
        <v>0</v>
      </c>
      <c r="L141" s="106"/>
      <c r="M141" s="96">
        <f>M139+M140</f>
        <v>5.1997620110069906</v>
      </c>
    </row>
    <row r="142" spans="1:13" ht="45">
      <c r="A142" s="1312" t="s">
        <v>3940</v>
      </c>
      <c r="B142" s="99" t="s">
        <v>3941</v>
      </c>
      <c r="C142" s="32" t="s">
        <v>2486</v>
      </c>
      <c r="D142" s="1298">
        <v>2012</v>
      </c>
      <c r="E142" s="1298">
        <f t="shared" si="12"/>
        <v>9</v>
      </c>
      <c r="F142" s="1298">
        <v>44483193</v>
      </c>
      <c r="G142" s="146">
        <v>0.1</v>
      </c>
      <c r="H142" s="101">
        <f>E142*F142*G142</f>
        <v>40034873.700000003</v>
      </c>
      <c r="I142" s="101">
        <f>F142-H142</f>
        <v>4448319.299999997</v>
      </c>
      <c r="J142" s="101">
        <f>F142*G142</f>
        <v>4448319.3</v>
      </c>
      <c r="K142" s="101">
        <f t="shared" si="13"/>
        <v>2481.2133534136547</v>
      </c>
      <c r="L142" s="101">
        <v>10</v>
      </c>
      <c r="M142" s="27">
        <f t="shared" si="14"/>
        <v>413.5355589022758</v>
      </c>
    </row>
    <row r="143" spans="1:13">
      <c r="A143" s="1312"/>
      <c r="B143" s="16"/>
      <c r="C143" s="32" t="s">
        <v>2188</v>
      </c>
      <c r="D143" s="1298">
        <v>2007</v>
      </c>
      <c r="E143" s="1298">
        <f t="shared" si="12"/>
        <v>14</v>
      </c>
      <c r="F143" s="13">
        <v>350000</v>
      </c>
      <c r="G143" s="146">
        <v>0.1</v>
      </c>
      <c r="H143" s="101">
        <f>E143*F143*G143</f>
        <v>490000</v>
      </c>
      <c r="I143" s="101">
        <f>F143-H143</f>
        <v>-140000</v>
      </c>
      <c r="J143" s="101">
        <f>F143*G143</f>
        <v>35000</v>
      </c>
      <c r="K143" s="101">
        <f t="shared" si="13"/>
        <v>19.522534582775545</v>
      </c>
      <c r="L143" s="101">
        <v>10</v>
      </c>
      <c r="M143" s="27">
        <f t="shared" si="14"/>
        <v>3.2537557637959242</v>
      </c>
    </row>
    <row r="144" spans="1:13">
      <c r="A144" s="1312"/>
      <c r="B144" s="16" t="s">
        <v>35</v>
      </c>
      <c r="C144" s="31"/>
      <c r="D144" s="97"/>
      <c r="E144" s="1298"/>
      <c r="F144" s="97"/>
      <c r="G144" s="147"/>
      <c r="H144" s="106"/>
      <c r="I144" s="106"/>
      <c r="J144" s="106"/>
      <c r="K144" s="101">
        <f t="shared" si="13"/>
        <v>0</v>
      </c>
      <c r="L144" s="106"/>
      <c r="M144" s="96">
        <f>M142+M143</f>
        <v>416.78931466607173</v>
      </c>
    </row>
    <row r="145" spans="1:13">
      <c r="A145" s="1312" t="s">
        <v>3942</v>
      </c>
      <c r="B145" s="99" t="s">
        <v>3943</v>
      </c>
      <c r="C145" s="32" t="s">
        <v>1705</v>
      </c>
      <c r="D145" s="1298">
        <v>2003</v>
      </c>
      <c r="E145" s="1298">
        <f t="shared" ref="E145:E222" si="15">2021-D145</f>
        <v>18</v>
      </c>
      <c r="F145" s="1298">
        <v>12704749</v>
      </c>
      <c r="G145" s="146">
        <v>0.1</v>
      </c>
      <c r="H145" s="101">
        <f>E145*F145*G145</f>
        <v>22868548.200000003</v>
      </c>
      <c r="I145" s="101">
        <f>F145-H145</f>
        <v>-10163799.200000003</v>
      </c>
      <c r="J145" s="101">
        <f>F145*G145</f>
        <v>1270474.9000000001</v>
      </c>
      <c r="K145" s="101">
        <f t="shared" si="13"/>
        <v>708.65400490852312</v>
      </c>
      <c r="L145" s="101">
        <v>60</v>
      </c>
      <c r="M145" s="27">
        <f t="shared" si="14"/>
        <v>708.65400490852312</v>
      </c>
    </row>
    <row r="146" spans="1:13">
      <c r="A146" s="20"/>
      <c r="B146" s="12"/>
      <c r="C146" s="32" t="s">
        <v>2188</v>
      </c>
      <c r="D146" s="1298">
        <v>2007</v>
      </c>
      <c r="E146" s="1298">
        <f t="shared" si="15"/>
        <v>14</v>
      </c>
      <c r="F146" s="13">
        <v>350000</v>
      </c>
      <c r="G146" s="146">
        <v>0.1</v>
      </c>
      <c r="H146" s="101">
        <f>E146*F146*G146</f>
        <v>490000</v>
      </c>
      <c r="I146" s="101">
        <f>F146-H146</f>
        <v>-140000</v>
      </c>
      <c r="J146" s="101">
        <f>F146*G146</f>
        <v>35000</v>
      </c>
      <c r="K146" s="101">
        <f t="shared" si="13"/>
        <v>19.522534582775545</v>
      </c>
      <c r="L146" s="101">
        <v>10</v>
      </c>
      <c r="M146" s="27">
        <f>K146*L146/60</f>
        <v>3.2537557637959242</v>
      </c>
    </row>
    <row r="147" spans="1:13">
      <c r="A147" s="20"/>
      <c r="B147" s="16" t="s">
        <v>35</v>
      </c>
      <c r="C147" s="31"/>
      <c r="D147" s="97"/>
      <c r="E147" s="1298"/>
      <c r="F147" s="97"/>
      <c r="G147" s="147"/>
      <c r="H147" s="106"/>
      <c r="I147" s="106"/>
      <c r="J147" s="106"/>
      <c r="K147" s="101">
        <f t="shared" si="13"/>
        <v>0</v>
      </c>
      <c r="L147" s="106"/>
      <c r="M147" s="96">
        <f>M145+M8659</f>
        <v>708.65400490852312</v>
      </c>
    </row>
    <row r="148" spans="1:13">
      <c r="A148" s="1312" t="s">
        <v>3944</v>
      </c>
      <c r="B148" s="99" t="s">
        <v>3945</v>
      </c>
      <c r="C148" s="32" t="s">
        <v>1705</v>
      </c>
      <c r="D148" s="1298">
        <v>2003</v>
      </c>
      <c r="E148" s="1298">
        <f t="shared" si="15"/>
        <v>18</v>
      </c>
      <c r="F148" s="1298">
        <v>12704749</v>
      </c>
      <c r="G148" s="146">
        <v>0.1</v>
      </c>
      <c r="H148" s="101">
        <f>E148*F148*G148</f>
        <v>22868548.200000003</v>
      </c>
      <c r="I148" s="101">
        <f>F148-H148</f>
        <v>-10163799.200000003</v>
      </c>
      <c r="J148" s="101">
        <f>F148*G148</f>
        <v>1270474.9000000001</v>
      </c>
      <c r="K148" s="101">
        <f t="shared" si="13"/>
        <v>708.65400490852312</v>
      </c>
      <c r="L148" s="101">
        <v>60</v>
      </c>
      <c r="M148" s="27">
        <f t="shared" si="14"/>
        <v>708.65400490852312</v>
      </c>
    </row>
    <row r="149" spans="1:13">
      <c r="A149" s="20"/>
      <c r="B149" s="12"/>
      <c r="C149" s="32" t="s">
        <v>2188</v>
      </c>
      <c r="D149" s="1298">
        <v>2007</v>
      </c>
      <c r="E149" s="1298">
        <f t="shared" si="15"/>
        <v>14</v>
      </c>
      <c r="F149" s="13">
        <v>350000</v>
      </c>
      <c r="G149" s="146">
        <v>0.1</v>
      </c>
      <c r="H149" s="101">
        <f>E149*F149*G149</f>
        <v>490000</v>
      </c>
      <c r="I149" s="101">
        <f>F149-H149</f>
        <v>-140000</v>
      </c>
      <c r="J149" s="101">
        <f>F149*G149</f>
        <v>35000</v>
      </c>
      <c r="K149" s="101">
        <f t="shared" ref="K149:K228" si="16">J149/1792.8</f>
        <v>19.522534582775545</v>
      </c>
      <c r="L149" s="101">
        <v>10</v>
      </c>
      <c r="M149" s="27">
        <f t="shared" si="14"/>
        <v>3.2537557637959242</v>
      </c>
    </row>
    <row r="150" spans="1:13">
      <c r="A150" s="20"/>
      <c r="B150" s="16" t="s">
        <v>35</v>
      </c>
      <c r="C150" s="31"/>
      <c r="D150" s="97"/>
      <c r="E150" s="1298"/>
      <c r="F150" s="97"/>
      <c r="G150" s="147"/>
      <c r="H150" s="106"/>
      <c r="I150" s="106"/>
      <c r="J150" s="106"/>
      <c r="K150" s="101">
        <f t="shared" si="16"/>
        <v>0</v>
      </c>
      <c r="L150" s="106"/>
      <c r="M150" s="96">
        <f>M148+M149</f>
        <v>711.907760672319</v>
      </c>
    </row>
    <row r="151" spans="1:13">
      <c r="A151" s="1312" t="s">
        <v>3946</v>
      </c>
      <c r="B151" s="99" t="s">
        <v>4224</v>
      </c>
      <c r="C151" s="32"/>
      <c r="D151" s="1298"/>
      <c r="E151" s="1298"/>
      <c r="F151" s="101"/>
      <c r="G151" s="146"/>
      <c r="H151" s="101"/>
      <c r="I151" s="101"/>
      <c r="J151" s="101"/>
      <c r="K151" s="101">
        <f t="shared" si="16"/>
        <v>0</v>
      </c>
      <c r="L151" s="101"/>
      <c r="M151" s="96">
        <f>K151*L151/60</f>
        <v>0</v>
      </c>
    </row>
    <row r="152" spans="1:13" ht="30">
      <c r="A152" s="1302" t="s">
        <v>5215</v>
      </c>
      <c r="B152" s="288" t="s">
        <v>5216</v>
      </c>
      <c r="C152" s="32" t="s">
        <v>4216</v>
      </c>
      <c r="D152" s="1298">
        <v>2014</v>
      </c>
      <c r="E152" s="1298">
        <f t="shared" ref="E152" si="17">2021-D152</f>
        <v>7</v>
      </c>
      <c r="F152" s="369">
        <v>209328</v>
      </c>
      <c r="G152" s="146">
        <v>0.1</v>
      </c>
      <c r="H152" s="101">
        <f t="shared" ref="H152" si="18">E152*F152*G152</f>
        <v>146529.60000000001</v>
      </c>
      <c r="I152" s="101">
        <f t="shared" ref="I152" si="19">F152-H152</f>
        <v>62798.399999999994</v>
      </c>
      <c r="J152" s="101">
        <f t="shared" ref="J152" si="20">F152*G152</f>
        <v>20932.800000000003</v>
      </c>
      <c r="K152" s="101">
        <f t="shared" si="16"/>
        <v>11.6760374832664</v>
      </c>
      <c r="L152" s="101">
        <v>20</v>
      </c>
      <c r="M152" s="96">
        <f t="shared" ref="M152" si="21">K152*L152/60</f>
        <v>3.8920124944221333</v>
      </c>
    </row>
    <row r="153" spans="1:13" s="1818" customFormat="1" ht="12.75">
      <c r="A153" s="1703" t="s">
        <v>6229</v>
      </c>
      <c r="B153" s="1811" t="s">
        <v>6225</v>
      </c>
      <c r="C153" s="1814" t="s">
        <v>1705</v>
      </c>
      <c r="D153" s="1815">
        <v>2003</v>
      </c>
      <c r="E153" s="1815">
        <f t="shared" ref="E153:E164" si="22">2015-D153</f>
        <v>12</v>
      </c>
      <c r="F153" s="1815">
        <v>12704749</v>
      </c>
      <c r="G153" s="1816">
        <v>0.1</v>
      </c>
      <c r="H153" s="1200">
        <f>F153</f>
        <v>12704749</v>
      </c>
      <c r="I153" s="1200">
        <f>F153-H153</f>
        <v>0</v>
      </c>
      <c r="J153" s="1200">
        <f>F153*G153</f>
        <v>1270474.9000000001</v>
      </c>
      <c r="K153" s="1200">
        <f>J153/1764</f>
        <v>720.22386621315195</v>
      </c>
      <c r="L153" s="1200">
        <v>50</v>
      </c>
      <c r="M153" s="1817">
        <f>K153*L153/60</f>
        <v>600.18655517762659</v>
      </c>
    </row>
    <row r="154" spans="1:13" s="1818" customFormat="1" ht="12.75">
      <c r="A154" s="1819"/>
      <c r="B154" s="1776"/>
      <c r="C154" s="1814" t="s">
        <v>2188</v>
      </c>
      <c r="D154" s="1815">
        <v>2007</v>
      </c>
      <c r="E154" s="1815">
        <f t="shared" si="22"/>
        <v>8</v>
      </c>
      <c r="F154" s="1820">
        <v>350000</v>
      </c>
      <c r="G154" s="1816">
        <v>0.1</v>
      </c>
      <c r="H154" s="1200">
        <f>E154*F154*G154</f>
        <v>280000</v>
      </c>
      <c r="I154" s="1200">
        <f>F154-H154</f>
        <v>70000</v>
      </c>
      <c r="J154" s="1200">
        <f>F154*G154</f>
        <v>35000</v>
      </c>
      <c r="K154" s="1200">
        <f t="shared" ref="K154:K164" si="23">J154/1764</f>
        <v>19.841269841269842</v>
      </c>
      <c r="L154" s="1200">
        <v>10</v>
      </c>
      <c r="M154" s="1817">
        <f t="shared" ref="M154" si="24">K154*L154/60</f>
        <v>3.3068783068783074</v>
      </c>
    </row>
    <row r="155" spans="1:13" s="1818" customFormat="1" ht="14.25" customHeight="1">
      <c r="A155" s="1819"/>
      <c r="B155" s="1776" t="s">
        <v>35</v>
      </c>
      <c r="C155" s="1821"/>
      <c r="D155" s="1697"/>
      <c r="E155" s="1815">
        <f t="shared" si="22"/>
        <v>2015</v>
      </c>
      <c r="F155" s="1697"/>
      <c r="G155" s="1822"/>
      <c r="H155" s="1823"/>
      <c r="I155" s="1823"/>
      <c r="J155" s="1823">
        <f>J153+J154</f>
        <v>1305474.9000000001</v>
      </c>
      <c r="K155" s="1200">
        <f t="shared" si="23"/>
        <v>740.06513605442183</v>
      </c>
      <c r="L155" s="1823">
        <f>L153+L154</f>
        <v>60</v>
      </c>
      <c r="M155" s="1812">
        <f>M153+M154</f>
        <v>603.49343348450486</v>
      </c>
    </row>
    <row r="156" spans="1:13" s="1818" customFormat="1" ht="12.75">
      <c r="A156" s="1703" t="s">
        <v>6233</v>
      </c>
      <c r="B156" s="1824" t="s">
        <v>6230</v>
      </c>
      <c r="C156" s="1814" t="s">
        <v>2194</v>
      </c>
      <c r="D156" s="1815">
        <v>2013</v>
      </c>
      <c r="E156" s="1815">
        <f t="shared" si="22"/>
        <v>2</v>
      </c>
      <c r="F156" s="1815">
        <v>1503927</v>
      </c>
      <c r="G156" s="1816">
        <v>0.1</v>
      </c>
      <c r="H156" s="1200">
        <f>E156*F156*G156</f>
        <v>300785.40000000002</v>
      </c>
      <c r="I156" s="1200">
        <f>F156-H156</f>
        <v>1203141.6000000001</v>
      </c>
      <c r="J156" s="1200">
        <f>F156*G156</f>
        <v>150392.70000000001</v>
      </c>
      <c r="K156" s="1200">
        <f t="shared" si="23"/>
        <v>85.256632653061232</v>
      </c>
      <c r="L156" s="1200">
        <v>60</v>
      </c>
      <c r="M156" s="1817">
        <f t="shared" ref="M156:M157" si="25">K156*L156/60</f>
        <v>85.256632653061232</v>
      </c>
    </row>
    <row r="157" spans="1:13" s="1818" customFormat="1" ht="12.75">
      <c r="A157" s="1819"/>
      <c r="B157" s="1811"/>
      <c r="C157" s="1814" t="s">
        <v>2188</v>
      </c>
      <c r="D157" s="1815">
        <v>2007</v>
      </c>
      <c r="E157" s="1815">
        <f t="shared" si="22"/>
        <v>8</v>
      </c>
      <c r="F157" s="1820">
        <v>350000</v>
      </c>
      <c r="G157" s="1816">
        <v>0.1</v>
      </c>
      <c r="H157" s="1200">
        <f>E157*F157*G157</f>
        <v>280000</v>
      </c>
      <c r="I157" s="1200">
        <f>F157-H157</f>
        <v>70000</v>
      </c>
      <c r="J157" s="1200">
        <f>F157*G157</f>
        <v>35000</v>
      </c>
      <c r="K157" s="1200">
        <f t="shared" si="23"/>
        <v>19.841269841269842</v>
      </c>
      <c r="L157" s="1200">
        <v>10</v>
      </c>
      <c r="M157" s="1817">
        <f t="shared" si="25"/>
        <v>3.3068783068783074</v>
      </c>
    </row>
    <row r="158" spans="1:13" s="1818" customFormat="1" ht="12.75">
      <c r="A158" s="1819"/>
      <c r="B158" s="1776" t="s">
        <v>35</v>
      </c>
      <c r="C158" s="1821"/>
      <c r="D158" s="1697"/>
      <c r="E158" s="1815">
        <f t="shared" si="22"/>
        <v>2015</v>
      </c>
      <c r="F158" s="1697"/>
      <c r="G158" s="1822"/>
      <c r="H158" s="1823"/>
      <c r="I158" s="1823"/>
      <c r="J158" s="1823">
        <f>J156+J157</f>
        <v>185392.7</v>
      </c>
      <c r="K158" s="1200">
        <f t="shared" si="23"/>
        <v>105.09790249433107</v>
      </c>
      <c r="L158" s="1823">
        <f>L156+L157</f>
        <v>70</v>
      </c>
      <c r="M158" s="1812">
        <f>M156+M157</f>
        <v>88.563510959939535</v>
      </c>
    </row>
    <row r="159" spans="1:13" s="1818" customFormat="1">
      <c r="A159" s="1703" t="s">
        <v>6234</v>
      </c>
      <c r="B159" s="288" t="s">
        <v>6239</v>
      </c>
      <c r="C159" s="1814" t="s">
        <v>2194</v>
      </c>
      <c r="D159" s="1815">
        <v>2013</v>
      </c>
      <c r="E159" s="1815">
        <f t="shared" ref="E159:E161" si="26">2015-D159</f>
        <v>2</v>
      </c>
      <c r="F159" s="1815">
        <v>1503927</v>
      </c>
      <c r="G159" s="1816">
        <v>0.1</v>
      </c>
      <c r="H159" s="1200">
        <f>E159*F159*G159</f>
        <v>300785.40000000002</v>
      </c>
      <c r="I159" s="1200">
        <f>F159-H159</f>
        <v>1203141.6000000001</v>
      </c>
      <c r="J159" s="1200">
        <f>F159*G159</f>
        <v>150392.70000000001</v>
      </c>
      <c r="K159" s="1200">
        <f t="shared" ref="K159:K161" si="27">J159/1764</f>
        <v>85.256632653061232</v>
      </c>
      <c r="L159" s="1200">
        <v>60</v>
      </c>
      <c r="M159" s="1817">
        <f t="shared" ref="M159:M160" si="28">K159*L159/60</f>
        <v>85.256632653061232</v>
      </c>
    </row>
    <row r="160" spans="1:13" s="1818" customFormat="1" ht="12.75">
      <c r="A160" s="1819"/>
      <c r="B160" s="1811"/>
      <c r="C160" s="1814" t="s">
        <v>2188</v>
      </c>
      <c r="D160" s="1815">
        <v>2007</v>
      </c>
      <c r="E160" s="1815">
        <f t="shared" si="26"/>
        <v>8</v>
      </c>
      <c r="F160" s="1820">
        <v>350000</v>
      </c>
      <c r="G160" s="1816">
        <v>0.1</v>
      </c>
      <c r="H160" s="1200">
        <f>E160*F160*G160</f>
        <v>280000</v>
      </c>
      <c r="I160" s="1200">
        <f>F160-H160</f>
        <v>70000</v>
      </c>
      <c r="J160" s="1200">
        <f>F160*G160</f>
        <v>35000</v>
      </c>
      <c r="K160" s="1200">
        <f t="shared" si="27"/>
        <v>19.841269841269842</v>
      </c>
      <c r="L160" s="1200">
        <v>10</v>
      </c>
      <c r="M160" s="1817">
        <f t="shared" si="28"/>
        <v>3.3068783068783074</v>
      </c>
    </row>
    <row r="161" spans="1:13" s="1818" customFormat="1" ht="12.75">
      <c r="A161" s="1819"/>
      <c r="B161" s="1776" t="s">
        <v>35</v>
      </c>
      <c r="C161" s="1821"/>
      <c r="D161" s="1697"/>
      <c r="E161" s="1815">
        <f t="shared" si="26"/>
        <v>2015</v>
      </c>
      <c r="F161" s="1697"/>
      <c r="G161" s="1822"/>
      <c r="H161" s="1823"/>
      <c r="I161" s="1823"/>
      <c r="J161" s="1823">
        <f>J159+J160</f>
        <v>185392.7</v>
      </c>
      <c r="K161" s="1200">
        <f t="shared" si="27"/>
        <v>105.09790249433107</v>
      </c>
      <c r="L161" s="1823">
        <f>L159+L160</f>
        <v>70</v>
      </c>
      <c r="M161" s="1812">
        <f>M159+M160</f>
        <v>88.563510959939535</v>
      </c>
    </row>
    <row r="162" spans="1:13" s="1818" customFormat="1" ht="12.75">
      <c r="A162" s="1703" t="s">
        <v>6235</v>
      </c>
      <c r="B162" s="1810" t="s">
        <v>6232</v>
      </c>
      <c r="C162" s="1814" t="s">
        <v>1705</v>
      </c>
      <c r="D162" s="1815">
        <v>2003</v>
      </c>
      <c r="E162" s="1815">
        <f t="shared" si="22"/>
        <v>12</v>
      </c>
      <c r="F162" s="1815">
        <v>12704749</v>
      </c>
      <c r="G162" s="1816">
        <v>0.1</v>
      </c>
      <c r="H162" s="1200">
        <f>F162</f>
        <v>12704749</v>
      </c>
      <c r="I162" s="1200">
        <f>F162-H162</f>
        <v>0</v>
      </c>
      <c r="J162" s="1200">
        <f>F162*G162</f>
        <v>1270474.9000000001</v>
      </c>
      <c r="K162" s="1200">
        <f t="shared" si="23"/>
        <v>720.22386621315195</v>
      </c>
      <c r="L162" s="1200">
        <v>10</v>
      </c>
      <c r="M162" s="1817">
        <f t="shared" ref="M162:M163" si="29">K162*L162/60</f>
        <v>120.03731103552533</v>
      </c>
    </row>
    <row r="163" spans="1:13" s="1818" customFormat="1" ht="12.75">
      <c r="A163" s="1819"/>
      <c r="B163" s="1776"/>
      <c r="C163" s="1814" t="s">
        <v>2188</v>
      </c>
      <c r="D163" s="1815">
        <v>2007</v>
      </c>
      <c r="E163" s="1815">
        <f t="shared" si="22"/>
        <v>8</v>
      </c>
      <c r="F163" s="1820">
        <v>350000</v>
      </c>
      <c r="G163" s="1816">
        <v>0.1</v>
      </c>
      <c r="H163" s="1200">
        <f>E163*F163*G163</f>
        <v>280000</v>
      </c>
      <c r="I163" s="1200">
        <f>F163-H163</f>
        <v>70000</v>
      </c>
      <c r="J163" s="1200">
        <f>F163*G163</f>
        <v>35000</v>
      </c>
      <c r="K163" s="1200">
        <f t="shared" si="23"/>
        <v>19.841269841269842</v>
      </c>
      <c r="L163" s="1200">
        <v>10</v>
      </c>
      <c r="M163" s="1817">
        <f t="shared" si="29"/>
        <v>3.3068783068783074</v>
      </c>
    </row>
    <row r="164" spans="1:13" s="1818" customFormat="1" ht="12.75">
      <c r="A164" s="1819"/>
      <c r="B164" s="1776" t="s">
        <v>35</v>
      </c>
      <c r="C164" s="1821"/>
      <c r="D164" s="1697"/>
      <c r="E164" s="1815">
        <f t="shared" si="22"/>
        <v>2015</v>
      </c>
      <c r="F164" s="1697"/>
      <c r="G164" s="1822"/>
      <c r="H164" s="1823"/>
      <c r="I164" s="1823"/>
      <c r="J164" s="1823">
        <f>J162+J163</f>
        <v>1305474.9000000001</v>
      </c>
      <c r="K164" s="1200">
        <f t="shared" si="23"/>
        <v>740.06513605442183</v>
      </c>
      <c r="L164" s="1823">
        <f>L162+L163</f>
        <v>20</v>
      </c>
      <c r="M164" s="1812">
        <f>M162+M163</f>
        <v>123.34418934240364</v>
      </c>
    </row>
    <row r="165" spans="1:13" s="1818" customFormat="1" ht="12.75">
      <c r="A165" s="1703" t="s">
        <v>6252</v>
      </c>
      <c r="B165" s="1824" t="s">
        <v>6253</v>
      </c>
      <c r="C165" s="1814" t="s">
        <v>2194</v>
      </c>
      <c r="D165" s="1815">
        <v>2013</v>
      </c>
      <c r="E165" s="1815">
        <f t="shared" ref="E165:E167" si="30">2015-D165</f>
        <v>2</v>
      </c>
      <c r="F165" s="1815">
        <v>1503927</v>
      </c>
      <c r="G165" s="1816">
        <v>0.1</v>
      </c>
      <c r="H165" s="1200">
        <f>E165*F165*G165</f>
        <v>300785.40000000002</v>
      </c>
      <c r="I165" s="1200">
        <f>F165-H165</f>
        <v>1203141.6000000001</v>
      </c>
      <c r="J165" s="1200">
        <f>F165*G165</f>
        <v>150392.70000000001</v>
      </c>
      <c r="K165" s="1200">
        <f t="shared" ref="K165:K167" si="31">J165/1764</f>
        <v>85.256632653061232</v>
      </c>
      <c r="L165" s="1200">
        <v>60</v>
      </c>
      <c r="M165" s="1817">
        <f t="shared" ref="M165:M166" si="32">K165*L165/60</f>
        <v>85.256632653061232</v>
      </c>
    </row>
    <row r="166" spans="1:13" s="1818" customFormat="1" ht="12.75">
      <c r="A166" s="1819"/>
      <c r="B166" s="1811"/>
      <c r="C166" s="1814" t="s">
        <v>2188</v>
      </c>
      <c r="D166" s="1815">
        <v>2007</v>
      </c>
      <c r="E166" s="1815">
        <f t="shared" si="30"/>
        <v>8</v>
      </c>
      <c r="F166" s="1820">
        <v>350000</v>
      </c>
      <c r="G166" s="1816">
        <v>0.1</v>
      </c>
      <c r="H166" s="1200">
        <f>E166*F166*G166</f>
        <v>280000</v>
      </c>
      <c r="I166" s="1200">
        <f>F166-H166</f>
        <v>70000</v>
      </c>
      <c r="J166" s="1200">
        <f>F166*G166</f>
        <v>35000</v>
      </c>
      <c r="K166" s="1200">
        <f t="shared" si="31"/>
        <v>19.841269841269842</v>
      </c>
      <c r="L166" s="1200">
        <v>10</v>
      </c>
      <c r="M166" s="1817">
        <f t="shared" si="32"/>
        <v>3.3068783068783074</v>
      </c>
    </row>
    <row r="167" spans="1:13" s="1818" customFormat="1" ht="12.75">
      <c r="A167" s="1819"/>
      <c r="B167" s="1853" t="s">
        <v>35</v>
      </c>
      <c r="C167" s="1821"/>
      <c r="D167" s="1697"/>
      <c r="E167" s="1815">
        <f t="shared" si="30"/>
        <v>2015</v>
      </c>
      <c r="F167" s="1697"/>
      <c r="G167" s="1822"/>
      <c r="H167" s="1823"/>
      <c r="I167" s="1823"/>
      <c r="J167" s="1823">
        <f>J165+J166</f>
        <v>185392.7</v>
      </c>
      <c r="K167" s="1200">
        <f t="shared" si="31"/>
        <v>105.09790249433107</v>
      </c>
      <c r="L167" s="1823">
        <f>L165+L166</f>
        <v>70</v>
      </c>
      <c r="M167" s="1812">
        <f>M165+M166</f>
        <v>88.563510959939535</v>
      </c>
    </row>
    <row r="168" spans="1:13" ht="54" customHeight="1">
      <c r="A168" s="43" t="s">
        <v>4177</v>
      </c>
      <c r="B168" s="37" t="s">
        <v>4225</v>
      </c>
      <c r="C168" s="127"/>
      <c r="D168" s="92"/>
      <c r="E168" s="239"/>
      <c r="F168" s="159"/>
      <c r="G168" s="158"/>
      <c r="H168" s="159"/>
      <c r="I168" s="159"/>
      <c r="J168" s="159"/>
      <c r="K168" s="159">
        <f t="shared" si="16"/>
        <v>0</v>
      </c>
      <c r="L168" s="159"/>
      <c r="M168" s="109"/>
    </row>
    <row r="169" spans="1:13" ht="30">
      <c r="A169" s="1312" t="s">
        <v>3950</v>
      </c>
      <c r="B169" s="12" t="s">
        <v>4210</v>
      </c>
      <c r="C169" s="32" t="s">
        <v>2195</v>
      </c>
      <c r="D169" s="1298">
        <v>2014</v>
      </c>
      <c r="E169" s="1298">
        <f t="shared" si="15"/>
        <v>7</v>
      </c>
      <c r="F169" s="13">
        <v>375200</v>
      </c>
      <c r="G169" s="146">
        <v>0.1</v>
      </c>
      <c r="H169" s="101">
        <f t="shared" ref="H169:H180" si="33">E169*F169*G169</f>
        <v>262640</v>
      </c>
      <c r="I169" s="101">
        <f t="shared" ref="I169:I180" si="34">F169-H169</f>
        <v>112560</v>
      </c>
      <c r="J169" s="101">
        <f t="shared" ref="J169:J180" si="35">F169*G169</f>
        <v>37520</v>
      </c>
      <c r="K169" s="101">
        <f t="shared" si="16"/>
        <v>20.928157072735388</v>
      </c>
      <c r="L169" s="101">
        <v>10</v>
      </c>
      <c r="M169" s="96">
        <f>K169*L169/60</f>
        <v>3.4880261787892315</v>
      </c>
    </row>
    <row r="170" spans="1:13">
      <c r="A170" s="1312" t="s">
        <v>3952</v>
      </c>
      <c r="B170" s="12" t="s">
        <v>4211</v>
      </c>
      <c r="C170" s="32" t="s">
        <v>2195</v>
      </c>
      <c r="D170" s="1298">
        <v>2014</v>
      </c>
      <c r="E170" s="1298">
        <f t="shared" si="15"/>
        <v>7</v>
      </c>
      <c r="F170" s="13">
        <v>375200</v>
      </c>
      <c r="G170" s="146">
        <v>0.1</v>
      </c>
      <c r="H170" s="101">
        <f t="shared" si="33"/>
        <v>262640</v>
      </c>
      <c r="I170" s="101">
        <f t="shared" si="34"/>
        <v>112560</v>
      </c>
      <c r="J170" s="101">
        <f t="shared" si="35"/>
        <v>37520</v>
      </c>
      <c r="K170" s="101">
        <f t="shared" si="16"/>
        <v>20.928157072735388</v>
      </c>
      <c r="L170" s="101">
        <v>10</v>
      </c>
      <c r="M170" s="96">
        <f t="shared" ref="M170:M178" si="36">K170*L170/60</f>
        <v>3.4880261787892315</v>
      </c>
    </row>
    <row r="171" spans="1:13">
      <c r="A171" s="1312" t="s">
        <v>3954</v>
      </c>
      <c r="B171" s="12" t="s">
        <v>4212</v>
      </c>
      <c r="C171" s="32" t="s">
        <v>2195</v>
      </c>
      <c r="D171" s="1298">
        <v>2014</v>
      </c>
      <c r="E171" s="1298">
        <f t="shared" si="15"/>
        <v>7</v>
      </c>
      <c r="F171" s="13">
        <v>375200</v>
      </c>
      <c r="G171" s="146">
        <v>0.1</v>
      </c>
      <c r="H171" s="101">
        <f t="shared" si="33"/>
        <v>262640</v>
      </c>
      <c r="I171" s="101">
        <f t="shared" si="34"/>
        <v>112560</v>
      </c>
      <c r="J171" s="101">
        <f t="shared" si="35"/>
        <v>37520</v>
      </c>
      <c r="K171" s="101">
        <f t="shared" si="16"/>
        <v>20.928157072735388</v>
      </c>
      <c r="L171" s="101">
        <v>10</v>
      </c>
      <c r="M171" s="96">
        <f t="shared" si="36"/>
        <v>3.4880261787892315</v>
      </c>
    </row>
    <row r="172" spans="1:13">
      <c r="A172" s="1312" t="s">
        <v>3955</v>
      </c>
      <c r="B172" s="12" t="s">
        <v>4213</v>
      </c>
      <c r="C172" s="32" t="s">
        <v>2195</v>
      </c>
      <c r="D172" s="1298">
        <v>2014</v>
      </c>
      <c r="E172" s="1298">
        <f t="shared" si="15"/>
        <v>7</v>
      </c>
      <c r="F172" s="13">
        <v>375200</v>
      </c>
      <c r="G172" s="146">
        <v>0.1</v>
      </c>
      <c r="H172" s="101">
        <f t="shared" si="33"/>
        <v>262640</v>
      </c>
      <c r="I172" s="101">
        <f t="shared" si="34"/>
        <v>112560</v>
      </c>
      <c r="J172" s="101">
        <f t="shared" si="35"/>
        <v>37520</v>
      </c>
      <c r="K172" s="101">
        <f t="shared" si="16"/>
        <v>20.928157072735388</v>
      </c>
      <c r="L172" s="101">
        <v>10</v>
      </c>
      <c r="M172" s="96">
        <f t="shared" si="36"/>
        <v>3.4880261787892315</v>
      </c>
    </row>
    <row r="173" spans="1:13">
      <c r="A173" s="1312" t="s">
        <v>3956</v>
      </c>
      <c r="B173" s="99" t="s">
        <v>3834</v>
      </c>
      <c r="C173" s="32" t="s">
        <v>4214</v>
      </c>
      <c r="D173" s="1298">
        <v>2009</v>
      </c>
      <c r="E173" s="1298">
        <f t="shared" si="15"/>
        <v>12</v>
      </c>
      <c r="F173" s="369">
        <v>143000</v>
      </c>
      <c r="G173" s="146">
        <v>0.1</v>
      </c>
      <c r="H173" s="101">
        <f t="shared" si="33"/>
        <v>171600</v>
      </c>
      <c r="I173" s="101">
        <f t="shared" si="34"/>
        <v>-28600</v>
      </c>
      <c r="J173" s="101">
        <f t="shared" si="35"/>
        <v>14300</v>
      </c>
      <c r="K173" s="101">
        <f t="shared" si="16"/>
        <v>7.9763498438197233</v>
      </c>
      <c r="L173" s="101">
        <v>10</v>
      </c>
      <c r="M173" s="96">
        <f t="shared" si="36"/>
        <v>1.3293916406366206</v>
      </c>
    </row>
    <row r="174" spans="1:13">
      <c r="A174" s="1312" t="s">
        <v>3957</v>
      </c>
      <c r="B174" s="99" t="s">
        <v>4215</v>
      </c>
      <c r="C174" s="32" t="s">
        <v>4216</v>
      </c>
      <c r="D174" s="1298">
        <v>2014</v>
      </c>
      <c r="E174" s="1298">
        <f t="shared" si="15"/>
        <v>7</v>
      </c>
      <c r="F174" s="369">
        <v>209328</v>
      </c>
      <c r="G174" s="146">
        <v>0.1</v>
      </c>
      <c r="H174" s="101">
        <f t="shared" si="33"/>
        <v>146529.60000000001</v>
      </c>
      <c r="I174" s="101">
        <f t="shared" si="34"/>
        <v>62798.399999999994</v>
      </c>
      <c r="J174" s="101">
        <f t="shared" si="35"/>
        <v>20932.800000000003</v>
      </c>
      <c r="K174" s="101">
        <f t="shared" si="16"/>
        <v>11.6760374832664</v>
      </c>
      <c r="L174" s="101">
        <v>10</v>
      </c>
      <c r="M174" s="96">
        <f t="shared" si="36"/>
        <v>1.9460062472110666</v>
      </c>
    </row>
    <row r="175" spans="1:13" ht="30">
      <c r="A175" s="1312" t="s">
        <v>3958</v>
      </c>
      <c r="B175" s="282" t="s">
        <v>3838</v>
      </c>
      <c r="C175" s="32" t="s">
        <v>2188</v>
      </c>
      <c r="D175" s="1298">
        <v>2007</v>
      </c>
      <c r="E175" s="1298">
        <f t="shared" si="15"/>
        <v>14</v>
      </c>
      <c r="F175" s="13">
        <v>350000</v>
      </c>
      <c r="G175" s="146">
        <v>0.1</v>
      </c>
      <c r="H175" s="101">
        <f t="shared" si="33"/>
        <v>490000</v>
      </c>
      <c r="I175" s="101">
        <f t="shared" si="34"/>
        <v>-140000</v>
      </c>
      <c r="J175" s="101">
        <f t="shared" si="35"/>
        <v>35000</v>
      </c>
      <c r="K175" s="101">
        <f t="shared" si="16"/>
        <v>19.522534582775545</v>
      </c>
      <c r="L175" s="101">
        <v>10</v>
      </c>
      <c r="M175" s="96">
        <f t="shared" si="36"/>
        <v>3.2537557637959242</v>
      </c>
    </row>
    <row r="176" spans="1:13">
      <c r="A176" s="1312" t="s">
        <v>3959</v>
      </c>
      <c r="B176" s="282" t="s">
        <v>3843</v>
      </c>
      <c r="C176" s="32" t="s">
        <v>2188</v>
      </c>
      <c r="D176" s="1298">
        <v>2007</v>
      </c>
      <c r="E176" s="1298">
        <f t="shared" si="15"/>
        <v>14</v>
      </c>
      <c r="F176" s="13">
        <v>350000</v>
      </c>
      <c r="G176" s="146">
        <v>0.1</v>
      </c>
      <c r="H176" s="101">
        <f t="shared" si="33"/>
        <v>490000</v>
      </c>
      <c r="I176" s="101">
        <f t="shared" si="34"/>
        <v>-140000</v>
      </c>
      <c r="J176" s="101">
        <f t="shared" si="35"/>
        <v>35000</v>
      </c>
      <c r="K176" s="101">
        <f t="shared" si="16"/>
        <v>19.522534582775545</v>
      </c>
      <c r="L176" s="101">
        <v>10</v>
      </c>
      <c r="M176" s="96">
        <f t="shared" si="36"/>
        <v>3.2537557637959242</v>
      </c>
    </row>
    <row r="177" spans="1:13">
      <c r="A177" s="1312" t="s">
        <v>3961</v>
      </c>
      <c r="B177" s="466" t="s">
        <v>3845</v>
      </c>
      <c r="C177" s="32" t="s">
        <v>2188</v>
      </c>
      <c r="D177" s="1298">
        <v>2007</v>
      </c>
      <c r="E177" s="1298">
        <f t="shared" si="15"/>
        <v>14</v>
      </c>
      <c r="F177" s="13">
        <v>350000</v>
      </c>
      <c r="G177" s="146">
        <v>0.1</v>
      </c>
      <c r="H177" s="101">
        <f t="shared" si="33"/>
        <v>490000</v>
      </c>
      <c r="I177" s="101">
        <f t="shared" si="34"/>
        <v>-140000</v>
      </c>
      <c r="J177" s="101">
        <f t="shared" si="35"/>
        <v>35000</v>
      </c>
      <c r="K177" s="101">
        <f t="shared" si="16"/>
        <v>19.522534582775545</v>
      </c>
      <c r="L177" s="101">
        <v>10</v>
      </c>
      <c r="M177" s="96">
        <f t="shared" si="36"/>
        <v>3.2537557637959242</v>
      </c>
    </row>
    <row r="178" spans="1:13">
      <c r="A178" s="1312" t="s">
        <v>3963</v>
      </c>
      <c r="B178" s="282" t="s">
        <v>3847</v>
      </c>
      <c r="C178" s="32" t="s">
        <v>2188</v>
      </c>
      <c r="D178" s="1298">
        <v>2007</v>
      </c>
      <c r="E178" s="1298">
        <f t="shared" si="15"/>
        <v>14</v>
      </c>
      <c r="F178" s="13">
        <v>350000</v>
      </c>
      <c r="G178" s="146">
        <v>0.1</v>
      </c>
      <c r="H178" s="101">
        <f t="shared" si="33"/>
        <v>490000</v>
      </c>
      <c r="I178" s="101">
        <f t="shared" si="34"/>
        <v>-140000</v>
      </c>
      <c r="J178" s="101">
        <f t="shared" si="35"/>
        <v>35000</v>
      </c>
      <c r="K178" s="101">
        <f t="shared" si="16"/>
        <v>19.522534582775545</v>
      </c>
      <c r="L178" s="101">
        <v>10</v>
      </c>
      <c r="M178" s="96">
        <f t="shared" si="36"/>
        <v>3.2537557637959242</v>
      </c>
    </row>
    <row r="179" spans="1:13">
      <c r="A179" s="1312" t="s">
        <v>3964</v>
      </c>
      <c r="B179" s="12" t="s">
        <v>4217</v>
      </c>
      <c r="C179" s="32" t="s">
        <v>2195</v>
      </c>
      <c r="D179" s="1298">
        <v>2014</v>
      </c>
      <c r="E179" s="1298">
        <f t="shared" si="15"/>
        <v>7</v>
      </c>
      <c r="F179" s="13">
        <v>375200</v>
      </c>
      <c r="G179" s="146">
        <v>0.1</v>
      </c>
      <c r="H179" s="101">
        <f t="shared" si="33"/>
        <v>262640</v>
      </c>
      <c r="I179" s="101">
        <f t="shared" si="34"/>
        <v>112560</v>
      </c>
      <c r="J179" s="101">
        <f t="shared" si="35"/>
        <v>37520</v>
      </c>
      <c r="K179" s="101">
        <f t="shared" si="16"/>
        <v>20.928157072735388</v>
      </c>
      <c r="L179" s="101">
        <v>10</v>
      </c>
      <c r="M179" s="27">
        <f>K179*L179/60</f>
        <v>3.4880261787892315</v>
      </c>
    </row>
    <row r="180" spans="1:13">
      <c r="A180" s="1312"/>
      <c r="B180" s="89"/>
      <c r="C180" s="32" t="s">
        <v>2188</v>
      </c>
      <c r="D180" s="1298">
        <v>2007</v>
      </c>
      <c r="E180" s="1298">
        <f t="shared" si="15"/>
        <v>14</v>
      </c>
      <c r="F180" s="13">
        <v>350000</v>
      </c>
      <c r="G180" s="146">
        <v>0.1</v>
      </c>
      <c r="H180" s="101">
        <f t="shared" si="33"/>
        <v>490000</v>
      </c>
      <c r="I180" s="101">
        <f t="shared" si="34"/>
        <v>-140000</v>
      </c>
      <c r="J180" s="101">
        <f t="shared" si="35"/>
        <v>35000</v>
      </c>
      <c r="K180" s="101">
        <f t="shared" si="16"/>
        <v>19.522534582775545</v>
      </c>
      <c r="L180" s="101">
        <v>10</v>
      </c>
      <c r="M180" s="27">
        <f>K180*L180/60</f>
        <v>3.2537557637959242</v>
      </c>
    </row>
    <row r="181" spans="1:13">
      <c r="A181" s="1312"/>
      <c r="B181" s="16" t="s">
        <v>35</v>
      </c>
      <c r="C181" s="31"/>
      <c r="D181" s="97"/>
      <c r="E181" s="1298"/>
      <c r="F181" s="97"/>
      <c r="G181" s="147"/>
      <c r="H181" s="106"/>
      <c r="I181" s="106"/>
      <c r="J181" s="106"/>
      <c r="K181" s="101">
        <f t="shared" si="16"/>
        <v>0</v>
      </c>
      <c r="L181" s="106"/>
      <c r="M181" s="96">
        <f>M179+M180</f>
        <v>6.7417819425851562</v>
      </c>
    </row>
    <row r="182" spans="1:13">
      <c r="A182" s="1312" t="s">
        <v>3965</v>
      </c>
      <c r="B182" s="12" t="s">
        <v>4218</v>
      </c>
      <c r="C182" s="32" t="s">
        <v>2195</v>
      </c>
      <c r="D182" s="1298">
        <v>2014</v>
      </c>
      <c r="E182" s="1298">
        <f t="shared" si="15"/>
        <v>7</v>
      </c>
      <c r="F182" s="13">
        <v>375200</v>
      </c>
      <c r="G182" s="146">
        <v>0.1</v>
      </c>
      <c r="H182" s="101">
        <f>E182*F182*G182</f>
        <v>262640</v>
      </c>
      <c r="I182" s="101">
        <f>F182-H182</f>
        <v>112560</v>
      </c>
      <c r="J182" s="101">
        <f>F182*G182</f>
        <v>37520</v>
      </c>
      <c r="K182" s="101">
        <f t="shared" si="16"/>
        <v>20.928157072735388</v>
      </c>
      <c r="L182" s="101">
        <v>10</v>
      </c>
      <c r="M182" s="96">
        <f>K182*L182/60</f>
        <v>3.4880261787892315</v>
      </c>
    </row>
    <row r="183" spans="1:13">
      <c r="A183" s="1312" t="s">
        <v>3966</v>
      </c>
      <c r="B183" s="282" t="s">
        <v>4219</v>
      </c>
      <c r="C183" s="32" t="s">
        <v>2195</v>
      </c>
      <c r="D183" s="1298">
        <v>2014</v>
      </c>
      <c r="E183" s="1298">
        <f t="shared" si="15"/>
        <v>7</v>
      </c>
      <c r="F183" s="13">
        <v>375200</v>
      </c>
      <c r="G183" s="146">
        <v>0.1</v>
      </c>
      <c r="H183" s="101">
        <f>E183*F183*G183</f>
        <v>262640</v>
      </c>
      <c r="I183" s="101">
        <f>F183-H183</f>
        <v>112560</v>
      </c>
      <c r="J183" s="101">
        <f>F183*G183</f>
        <v>37520</v>
      </c>
      <c r="K183" s="101">
        <f t="shared" si="16"/>
        <v>20.928157072735388</v>
      </c>
      <c r="L183" s="101">
        <v>10</v>
      </c>
      <c r="M183" s="27">
        <f>K183*L183/60</f>
        <v>3.4880261787892315</v>
      </c>
    </row>
    <row r="184" spans="1:13">
      <c r="A184" s="20"/>
      <c r="B184" s="12"/>
      <c r="C184" s="32" t="s">
        <v>2188</v>
      </c>
      <c r="D184" s="1298">
        <v>2007</v>
      </c>
      <c r="E184" s="1298">
        <f t="shared" si="15"/>
        <v>14</v>
      </c>
      <c r="F184" s="13">
        <v>350000</v>
      </c>
      <c r="G184" s="146">
        <v>0.1</v>
      </c>
      <c r="H184" s="101">
        <f>E184*F184*G184</f>
        <v>490000</v>
      </c>
      <c r="I184" s="101">
        <f>F184-H184</f>
        <v>-140000</v>
      </c>
      <c r="J184" s="101">
        <f>F184*G184</f>
        <v>35000</v>
      </c>
      <c r="K184" s="101">
        <f t="shared" si="16"/>
        <v>19.522534582775545</v>
      </c>
      <c r="L184" s="101">
        <v>10</v>
      </c>
      <c r="M184" s="27">
        <f>K184*L184/60</f>
        <v>3.2537557637959242</v>
      </c>
    </row>
    <row r="185" spans="1:13">
      <c r="A185" s="20"/>
      <c r="B185" s="16" t="s">
        <v>35</v>
      </c>
      <c r="C185" s="31"/>
      <c r="D185" s="97"/>
      <c r="E185" s="1298"/>
      <c r="F185" s="97"/>
      <c r="G185" s="147"/>
      <c r="H185" s="106"/>
      <c r="I185" s="106"/>
      <c r="J185" s="106"/>
      <c r="K185" s="101">
        <f t="shared" si="16"/>
        <v>0</v>
      </c>
      <c r="L185" s="106"/>
      <c r="M185" s="96">
        <f>M183+M184</f>
        <v>6.7417819425851562</v>
      </c>
    </row>
    <row r="186" spans="1:13">
      <c r="A186" s="1312" t="s">
        <v>3967</v>
      </c>
      <c r="B186" s="12" t="s">
        <v>4220</v>
      </c>
      <c r="C186" s="32" t="s">
        <v>2195</v>
      </c>
      <c r="D186" s="1298">
        <v>2014</v>
      </c>
      <c r="E186" s="1298">
        <f t="shared" si="15"/>
        <v>7</v>
      </c>
      <c r="F186" s="13">
        <v>375200</v>
      </c>
      <c r="G186" s="146">
        <v>0.1</v>
      </c>
      <c r="H186" s="101">
        <f>E186*F186*G186</f>
        <v>262640</v>
      </c>
      <c r="I186" s="101">
        <f>F186-H186</f>
        <v>112560</v>
      </c>
      <c r="J186" s="101">
        <f>F186*G186</f>
        <v>37520</v>
      </c>
      <c r="K186" s="101">
        <f t="shared" si="16"/>
        <v>20.928157072735388</v>
      </c>
      <c r="L186" s="101">
        <v>10</v>
      </c>
      <c r="M186" s="27">
        <f>K186*L186/60</f>
        <v>3.4880261787892315</v>
      </c>
    </row>
    <row r="187" spans="1:13">
      <c r="A187" s="1312"/>
      <c r="B187" s="89"/>
      <c r="C187" s="32" t="s">
        <v>2188</v>
      </c>
      <c r="D187" s="1298">
        <v>2007</v>
      </c>
      <c r="E187" s="1298">
        <f t="shared" si="15"/>
        <v>14</v>
      </c>
      <c r="F187" s="13">
        <v>350000</v>
      </c>
      <c r="G187" s="146">
        <v>0.1</v>
      </c>
      <c r="H187" s="101">
        <f>E187*F187*G187</f>
        <v>490000</v>
      </c>
      <c r="I187" s="101">
        <f>F187-H187</f>
        <v>-140000</v>
      </c>
      <c r="J187" s="101">
        <f>F187*G187</f>
        <v>35000</v>
      </c>
      <c r="K187" s="101">
        <f t="shared" si="16"/>
        <v>19.522534582775545</v>
      </c>
      <c r="L187" s="101">
        <v>10</v>
      </c>
      <c r="M187" s="27">
        <f>K187*L187/60</f>
        <v>3.2537557637959242</v>
      </c>
    </row>
    <row r="188" spans="1:13">
      <c r="A188" s="20"/>
      <c r="B188" s="16" t="s">
        <v>35</v>
      </c>
      <c r="C188" s="31"/>
      <c r="D188" s="97"/>
      <c r="E188" s="1298"/>
      <c r="F188" s="97"/>
      <c r="G188" s="147"/>
      <c r="H188" s="106"/>
      <c r="I188" s="106"/>
      <c r="J188" s="106"/>
      <c r="K188" s="101">
        <f t="shared" si="16"/>
        <v>0</v>
      </c>
      <c r="L188" s="106"/>
      <c r="M188" s="96">
        <f>M186+M187</f>
        <v>6.7417819425851562</v>
      </c>
    </row>
    <row r="189" spans="1:13">
      <c r="A189" s="1312" t="s">
        <v>3969</v>
      </c>
      <c r="B189" s="12" t="s">
        <v>3857</v>
      </c>
      <c r="C189" s="32" t="s">
        <v>2195</v>
      </c>
      <c r="D189" s="1298">
        <v>2014</v>
      </c>
      <c r="E189" s="1298">
        <f t="shared" si="15"/>
        <v>7</v>
      </c>
      <c r="F189" s="13">
        <v>375200</v>
      </c>
      <c r="G189" s="146">
        <v>0.1</v>
      </c>
      <c r="H189" s="101">
        <f>E189*F189*G189</f>
        <v>262640</v>
      </c>
      <c r="I189" s="101">
        <f>F189-H189</f>
        <v>112560</v>
      </c>
      <c r="J189" s="101">
        <f>F189*G189</f>
        <v>37520</v>
      </c>
      <c r="K189" s="101">
        <f t="shared" si="16"/>
        <v>20.928157072735388</v>
      </c>
      <c r="L189" s="101">
        <v>10</v>
      </c>
      <c r="M189" s="27">
        <f>K189*L189/60</f>
        <v>3.4880261787892315</v>
      </c>
    </row>
    <row r="190" spans="1:13">
      <c r="A190" s="20"/>
      <c r="B190" s="12"/>
      <c r="C190" s="32" t="s">
        <v>2188</v>
      </c>
      <c r="D190" s="1298">
        <v>2007</v>
      </c>
      <c r="E190" s="1298">
        <f t="shared" si="15"/>
        <v>14</v>
      </c>
      <c r="F190" s="13">
        <v>350000</v>
      </c>
      <c r="G190" s="146">
        <v>0.1</v>
      </c>
      <c r="H190" s="101">
        <f>E190*F190*G190</f>
        <v>490000</v>
      </c>
      <c r="I190" s="101">
        <f>F190-H190</f>
        <v>-140000</v>
      </c>
      <c r="J190" s="101">
        <f>F190*G190</f>
        <v>35000</v>
      </c>
      <c r="K190" s="101">
        <f t="shared" si="16"/>
        <v>19.522534582775545</v>
      </c>
      <c r="L190" s="101">
        <v>10</v>
      </c>
      <c r="M190" s="27">
        <f>K190*L190/60</f>
        <v>3.2537557637959242</v>
      </c>
    </row>
    <row r="191" spans="1:13">
      <c r="A191" s="1312"/>
      <c r="B191" s="16" t="s">
        <v>35</v>
      </c>
      <c r="C191" s="31"/>
      <c r="D191" s="97"/>
      <c r="E191" s="1298"/>
      <c r="F191" s="97"/>
      <c r="G191" s="147"/>
      <c r="H191" s="106"/>
      <c r="I191" s="106"/>
      <c r="J191" s="106"/>
      <c r="K191" s="101">
        <f t="shared" si="16"/>
        <v>0</v>
      </c>
      <c r="L191" s="106"/>
      <c r="M191" s="96">
        <f>M189+M190</f>
        <v>6.7417819425851562</v>
      </c>
    </row>
    <row r="192" spans="1:13">
      <c r="A192" s="1312" t="s">
        <v>3970</v>
      </c>
      <c r="B192" s="282" t="s">
        <v>3859</v>
      </c>
      <c r="C192" s="32" t="s">
        <v>2188</v>
      </c>
      <c r="D192" s="1298">
        <v>2007</v>
      </c>
      <c r="E192" s="1298">
        <f t="shared" si="15"/>
        <v>14</v>
      </c>
      <c r="F192" s="13">
        <v>350000</v>
      </c>
      <c r="G192" s="146">
        <v>0.1</v>
      </c>
      <c r="H192" s="101">
        <f t="shared" ref="H192:H201" si="37">E192*F192*G192</f>
        <v>490000</v>
      </c>
      <c r="I192" s="101">
        <f t="shared" ref="I192:I201" si="38">F192-H192</f>
        <v>-140000</v>
      </c>
      <c r="J192" s="101">
        <f t="shared" ref="J192:J201" si="39">F192*G192</f>
        <v>35000</v>
      </c>
      <c r="K192" s="101">
        <f t="shared" si="16"/>
        <v>19.522534582775545</v>
      </c>
      <c r="L192" s="101">
        <v>10</v>
      </c>
      <c r="M192" s="96">
        <f t="shared" ref="M192:M201" si="40">K192*L192/60</f>
        <v>3.2537557637959242</v>
      </c>
    </row>
    <row r="193" spans="1:13">
      <c r="A193" s="1312" t="s">
        <v>3971</v>
      </c>
      <c r="B193" s="282" t="s">
        <v>3861</v>
      </c>
      <c r="C193" s="32" t="s">
        <v>2188</v>
      </c>
      <c r="D193" s="1298">
        <v>2007</v>
      </c>
      <c r="E193" s="1298">
        <f t="shared" si="15"/>
        <v>14</v>
      </c>
      <c r="F193" s="13">
        <v>350000</v>
      </c>
      <c r="G193" s="146">
        <v>0.1</v>
      </c>
      <c r="H193" s="101">
        <f t="shared" si="37"/>
        <v>490000</v>
      </c>
      <c r="I193" s="101">
        <f t="shared" si="38"/>
        <v>-140000</v>
      </c>
      <c r="J193" s="101">
        <f t="shared" si="39"/>
        <v>35000</v>
      </c>
      <c r="K193" s="101">
        <f t="shared" si="16"/>
        <v>19.522534582775545</v>
      </c>
      <c r="L193" s="101">
        <v>10</v>
      </c>
      <c r="M193" s="96">
        <f t="shared" si="40"/>
        <v>3.2537557637959242</v>
      </c>
    </row>
    <row r="194" spans="1:13">
      <c r="A194" s="1312" t="s">
        <v>3972</v>
      </c>
      <c r="B194" s="282" t="s">
        <v>3863</v>
      </c>
      <c r="C194" s="32" t="s">
        <v>2188</v>
      </c>
      <c r="D194" s="1298">
        <v>2007</v>
      </c>
      <c r="E194" s="1298">
        <f t="shared" si="15"/>
        <v>14</v>
      </c>
      <c r="F194" s="13">
        <v>350000</v>
      </c>
      <c r="G194" s="146">
        <v>0.1</v>
      </c>
      <c r="H194" s="101">
        <f t="shared" si="37"/>
        <v>490000</v>
      </c>
      <c r="I194" s="101">
        <f t="shared" si="38"/>
        <v>-140000</v>
      </c>
      <c r="J194" s="101">
        <f t="shared" si="39"/>
        <v>35000</v>
      </c>
      <c r="K194" s="101">
        <f t="shared" si="16"/>
        <v>19.522534582775545</v>
      </c>
      <c r="L194" s="101">
        <v>10</v>
      </c>
      <c r="M194" s="96">
        <f t="shared" si="40"/>
        <v>3.2537557637959242</v>
      </c>
    </row>
    <row r="195" spans="1:13">
      <c r="A195" s="1312" t="s">
        <v>3973</v>
      </c>
      <c r="B195" s="282" t="s">
        <v>3865</v>
      </c>
      <c r="C195" s="32" t="s">
        <v>2188</v>
      </c>
      <c r="D195" s="1298">
        <v>2007</v>
      </c>
      <c r="E195" s="1298">
        <f t="shared" si="15"/>
        <v>14</v>
      </c>
      <c r="F195" s="13">
        <v>350000</v>
      </c>
      <c r="G195" s="146">
        <v>0.1</v>
      </c>
      <c r="H195" s="101">
        <f t="shared" si="37"/>
        <v>490000</v>
      </c>
      <c r="I195" s="101">
        <f t="shared" si="38"/>
        <v>-140000</v>
      </c>
      <c r="J195" s="101">
        <f t="shared" si="39"/>
        <v>35000</v>
      </c>
      <c r="K195" s="101">
        <f t="shared" si="16"/>
        <v>19.522534582775545</v>
      </c>
      <c r="L195" s="101">
        <v>10</v>
      </c>
      <c r="M195" s="96">
        <f t="shared" si="40"/>
        <v>3.2537557637959242</v>
      </c>
    </row>
    <row r="196" spans="1:13" ht="30">
      <c r="A196" s="1312" t="s">
        <v>3974</v>
      </c>
      <c r="B196" s="282" t="s">
        <v>3871</v>
      </c>
      <c r="C196" s="32" t="s">
        <v>2188</v>
      </c>
      <c r="D196" s="1298">
        <v>2007</v>
      </c>
      <c r="E196" s="1298">
        <f t="shared" si="15"/>
        <v>14</v>
      </c>
      <c r="F196" s="13">
        <v>350000</v>
      </c>
      <c r="G196" s="146">
        <v>0.1</v>
      </c>
      <c r="H196" s="101">
        <f t="shared" si="37"/>
        <v>490000</v>
      </c>
      <c r="I196" s="101">
        <f t="shared" si="38"/>
        <v>-140000</v>
      </c>
      <c r="J196" s="101">
        <f t="shared" si="39"/>
        <v>35000</v>
      </c>
      <c r="K196" s="101">
        <f t="shared" si="16"/>
        <v>19.522534582775545</v>
      </c>
      <c r="L196" s="101">
        <v>10</v>
      </c>
      <c r="M196" s="96">
        <f t="shared" si="40"/>
        <v>3.2537557637959242</v>
      </c>
    </row>
    <row r="197" spans="1:13" ht="30">
      <c r="A197" s="1312" t="s">
        <v>3975</v>
      </c>
      <c r="B197" s="282" t="s">
        <v>3873</v>
      </c>
      <c r="C197" s="32" t="s">
        <v>2188</v>
      </c>
      <c r="D197" s="1298">
        <v>2007</v>
      </c>
      <c r="E197" s="1298">
        <f t="shared" si="15"/>
        <v>14</v>
      </c>
      <c r="F197" s="13">
        <v>350000</v>
      </c>
      <c r="G197" s="146">
        <v>0.1</v>
      </c>
      <c r="H197" s="101">
        <f t="shared" si="37"/>
        <v>490000</v>
      </c>
      <c r="I197" s="101">
        <f t="shared" si="38"/>
        <v>-140000</v>
      </c>
      <c r="J197" s="101">
        <f t="shared" si="39"/>
        <v>35000</v>
      </c>
      <c r="K197" s="101">
        <f t="shared" si="16"/>
        <v>19.522534582775545</v>
      </c>
      <c r="L197" s="101">
        <v>10</v>
      </c>
      <c r="M197" s="96">
        <f t="shared" si="40"/>
        <v>3.2537557637959242</v>
      </c>
    </row>
    <row r="198" spans="1:13" ht="30">
      <c r="A198" s="1312" t="s">
        <v>3977</v>
      </c>
      <c r="B198" s="282" t="s">
        <v>3875</v>
      </c>
      <c r="C198" s="32" t="s">
        <v>2188</v>
      </c>
      <c r="D198" s="1298">
        <v>2007</v>
      </c>
      <c r="E198" s="1298">
        <f t="shared" si="15"/>
        <v>14</v>
      </c>
      <c r="F198" s="13">
        <v>350000</v>
      </c>
      <c r="G198" s="146">
        <v>0.1</v>
      </c>
      <c r="H198" s="101">
        <f t="shared" si="37"/>
        <v>490000</v>
      </c>
      <c r="I198" s="101">
        <f t="shared" si="38"/>
        <v>-140000</v>
      </c>
      <c r="J198" s="101">
        <f t="shared" si="39"/>
        <v>35000</v>
      </c>
      <c r="K198" s="101">
        <f t="shared" si="16"/>
        <v>19.522534582775545</v>
      </c>
      <c r="L198" s="101">
        <v>10</v>
      </c>
      <c r="M198" s="96">
        <f t="shared" si="40"/>
        <v>3.2537557637959242</v>
      </c>
    </row>
    <row r="199" spans="1:13">
      <c r="A199" s="1312" t="s">
        <v>3978</v>
      </c>
      <c r="B199" s="99" t="s">
        <v>3979</v>
      </c>
      <c r="C199" s="32" t="s">
        <v>2188</v>
      </c>
      <c r="D199" s="1298">
        <v>2007</v>
      </c>
      <c r="E199" s="1298">
        <f t="shared" si="15"/>
        <v>14</v>
      </c>
      <c r="F199" s="13">
        <v>350000</v>
      </c>
      <c r="G199" s="146">
        <v>0.1</v>
      </c>
      <c r="H199" s="101">
        <f t="shared" si="37"/>
        <v>490000</v>
      </c>
      <c r="I199" s="101">
        <f t="shared" si="38"/>
        <v>-140000</v>
      </c>
      <c r="J199" s="101">
        <f t="shared" si="39"/>
        <v>35000</v>
      </c>
      <c r="K199" s="101">
        <f t="shared" si="16"/>
        <v>19.522534582775545</v>
      </c>
      <c r="L199" s="101">
        <v>10</v>
      </c>
      <c r="M199" s="96">
        <f t="shared" si="40"/>
        <v>3.2537557637959242</v>
      </c>
    </row>
    <row r="200" spans="1:13" ht="45">
      <c r="A200" s="1312" t="s">
        <v>3980</v>
      </c>
      <c r="B200" s="282" t="s">
        <v>3885</v>
      </c>
      <c r="C200" s="32" t="s">
        <v>2195</v>
      </c>
      <c r="D200" s="1298">
        <v>2014</v>
      </c>
      <c r="E200" s="1298">
        <f t="shared" si="15"/>
        <v>7</v>
      </c>
      <c r="F200" s="13">
        <v>375200</v>
      </c>
      <c r="G200" s="146">
        <v>0.1</v>
      </c>
      <c r="H200" s="101">
        <f t="shared" si="37"/>
        <v>262640</v>
      </c>
      <c r="I200" s="101">
        <f t="shared" si="38"/>
        <v>112560</v>
      </c>
      <c r="J200" s="101">
        <f t="shared" si="39"/>
        <v>37520</v>
      </c>
      <c r="K200" s="101">
        <f t="shared" si="16"/>
        <v>20.928157072735388</v>
      </c>
      <c r="L200" s="101">
        <v>10</v>
      </c>
      <c r="M200" s="27">
        <f t="shared" si="40"/>
        <v>3.4880261787892315</v>
      </c>
    </row>
    <row r="201" spans="1:13">
      <c r="A201" s="20"/>
      <c r="B201" s="12"/>
      <c r="C201" s="32" t="s">
        <v>2188</v>
      </c>
      <c r="D201" s="1298">
        <v>2007</v>
      </c>
      <c r="E201" s="1298">
        <f t="shared" si="15"/>
        <v>14</v>
      </c>
      <c r="F201" s="13">
        <v>350000</v>
      </c>
      <c r="G201" s="146">
        <v>0.1</v>
      </c>
      <c r="H201" s="101">
        <f t="shared" si="37"/>
        <v>490000</v>
      </c>
      <c r="I201" s="101">
        <f t="shared" si="38"/>
        <v>-140000</v>
      </c>
      <c r="J201" s="101">
        <f t="shared" si="39"/>
        <v>35000</v>
      </c>
      <c r="K201" s="101">
        <f t="shared" si="16"/>
        <v>19.522534582775545</v>
      </c>
      <c r="L201" s="101">
        <v>10</v>
      </c>
      <c r="M201" s="27">
        <f t="shared" si="40"/>
        <v>3.2537557637959242</v>
      </c>
    </row>
    <row r="202" spans="1:13">
      <c r="A202" s="20"/>
      <c r="B202" s="16" t="s">
        <v>35</v>
      </c>
      <c r="C202" s="31"/>
      <c r="D202" s="97"/>
      <c r="E202" s="1298"/>
      <c r="F202" s="97"/>
      <c r="G202" s="147"/>
      <c r="H202" s="106"/>
      <c r="I202" s="106"/>
      <c r="J202" s="106"/>
      <c r="K202" s="101">
        <f t="shared" si="16"/>
        <v>0</v>
      </c>
      <c r="L202" s="106"/>
      <c r="M202" s="96">
        <f>M200+M201</f>
        <v>6.7417819425851562</v>
      </c>
    </row>
    <row r="203" spans="1:13">
      <c r="A203" s="1312" t="s">
        <v>3981</v>
      </c>
      <c r="B203" s="282" t="s">
        <v>3887</v>
      </c>
      <c r="C203" s="32" t="s">
        <v>2195</v>
      </c>
      <c r="D203" s="1298">
        <v>2014</v>
      </c>
      <c r="E203" s="1298">
        <f t="shared" si="15"/>
        <v>7</v>
      </c>
      <c r="F203" s="13">
        <v>375200</v>
      </c>
      <c r="G203" s="146">
        <v>0.1</v>
      </c>
      <c r="H203" s="101">
        <f>E203*F203*G203</f>
        <v>262640</v>
      </c>
      <c r="I203" s="101">
        <f>F203-H203</f>
        <v>112560</v>
      </c>
      <c r="J203" s="101">
        <f>F203*G203</f>
        <v>37520</v>
      </c>
      <c r="K203" s="101">
        <f t="shared" si="16"/>
        <v>20.928157072735388</v>
      </c>
      <c r="L203" s="101">
        <v>10</v>
      </c>
      <c r="M203" s="27">
        <f>K203*L203/60</f>
        <v>3.4880261787892315</v>
      </c>
    </row>
    <row r="204" spans="1:13">
      <c r="A204" s="20"/>
      <c r="B204" s="12"/>
      <c r="C204" s="32" t="s">
        <v>2188</v>
      </c>
      <c r="D204" s="1298">
        <v>2007</v>
      </c>
      <c r="E204" s="1298">
        <f t="shared" si="15"/>
        <v>14</v>
      </c>
      <c r="F204" s="13">
        <v>350000</v>
      </c>
      <c r="G204" s="146">
        <v>0.1</v>
      </c>
      <c r="H204" s="101">
        <f>E204*F204*G204</f>
        <v>490000</v>
      </c>
      <c r="I204" s="101">
        <f>F204-H204</f>
        <v>-140000</v>
      </c>
      <c r="J204" s="101">
        <f>F204*G204</f>
        <v>35000</v>
      </c>
      <c r="K204" s="101">
        <f t="shared" si="16"/>
        <v>19.522534582775545</v>
      </c>
      <c r="L204" s="101">
        <v>10</v>
      </c>
      <c r="M204" s="27">
        <f>K204*L204/60</f>
        <v>3.2537557637959242</v>
      </c>
    </row>
    <row r="205" spans="1:13">
      <c r="A205" s="20"/>
      <c r="B205" s="16" t="s">
        <v>35</v>
      </c>
      <c r="C205" s="31"/>
      <c r="D205" s="97"/>
      <c r="E205" s="1298"/>
      <c r="F205" s="97"/>
      <c r="G205" s="147"/>
      <c r="H205" s="106"/>
      <c r="I205" s="106"/>
      <c r="J205" s="106"/>
      <c r="K205" s="101">
        <f t="shared" si="16"/>
        <v>0</v>
      </c>
      <c r="L205" s="106"/>
      <c r="M205" s="96">
        <f>M203+M204</f>
        <v>6.7417819425851562</v>
      </c>
    </row>
    <row r="206" spans="1:13">
      <c r="A206" s="1312" t="s">
        <v>4226</v>
      </c>
      <c r="B206" s="12" t="s">
        <v>4227</v>
      </c>
      <c r="C206" s="32" t="s">
        <v>2195</v>
      </c>
      <c r="D206" s="1298">
        <v>2014</v>
      </c>
      <c r="E206" s="1298">
        <f t="shared" si="15"/>
        <v>7</v>
      </c>
      <c r="F206" s="13">
        <v>375200</v>
      </c>
      <c r="G206" s="146">
        <v>0.1</v>
      </c>
      <c r="H206" s="101">
        <f>E206*F206*G206</f>
        <v>262640</v>
      </c>
      <c r="I206" s="101">
        <f>F206-H206</f>
        <v>112560</v>
      </c>
      <c r="J206" s="101">
        <f>F206*G206</f>
        <v>37520</v>
      </c>
      <c r="K206" s="101">
        <f t="shared" si="16"/>
        <v>20.928157072735388</v>
      </c>
      <c r="L206" s="101">
        <v>10</v>
      </c>
      <c r="M206" s="27">
        <f>K206*L206/60</f>
        <v>3.4880261787892315</v>
      </c>
    </row>
    <row r="207" spans="1:13">
      <c r="A207" s="20"/>
      <c r="B207" s="16"/>
      <c r="C207" s="32" t="s">
        <v>2188</v>
      </c>
      <c r="D207" s="1298">
        <v>2007</v>
      </c>
      <c r="E207" s="1298">
        <f t="shared" si="15"/>
        <v>14</v>
      </c>
      <c r="F207" s="13">
        <v>350000</v>
      </c>
      <c r="G207" s="146">
        <v>0.1</v>
      </c>
      <c r="H207" s="101">
        <f>E207*F207*G207</f>
        <v>490000</v>
      </c>
      <c r="I207" s="101">
        <f>F207-H207</f>
        <v>-140000</v>
      </c>
      <c r="J207" s="101">
        <f>F207*G207</f>
        <v>35000</v>
      </c>
      <c r="K207" s="101">
        <f t="shared" si="16"/>
        <v>19.522534582775545</v>
      </c>
      <c r="L207" s="101">
        <v>10</v>
      </c>
      <c r="M207" s="27">
        <f>K207*L207/60</f>
        <v>3.2537557637959242</v>
      </c>
    </row>
    <row r="208" spans="1:13">
      <c r="A208" s="20"/>
      <c r="B208" s="16" t="s">
        <v>35</v>
      </c>
      <c r="C208" s="31"/>
      <c r="D208" s="97"/>
      <c r="E208" s="1298"/>
      <c r="F208" s="97"/>
      <c r="G208" s="147"/>
      <c r="H208" s="106"/>
      <c r="I208" s="106"/>
      <c r="J208" s="106"/>
      <c r="K208" s="101">
        <f t="shared" si="16"/>
        <v>0</v>
      </c>
      <c r="L208" s="106"/>
      <c r="M208" s="96">
        <f>SUM(M206:M207)</f>
        <v>6.7417819425851562</v>
      </c>
    </row>
    <row r="209" spans="1:13" ht="45">
      <c r="A209" s="1312" t="s">
        <v>3983</v>
      </c>
      <c r="B209" s="282" t="s">
        <v>3890</v>
      </c>
      <c r="C209" s="32" t="s">
        <v>2486</v>
      </c>
      <c r="D209" s="1298">
        <v>2012</v>
      </c>
      <c r="E209" s="1298">
        <f t="shared" si="15"/>
        <v>9</v>
      </c>
      <c r="F209" s="1298">
        <v>44483193</v>
      </c>
      <c r="G209" s="146">
        <v>0.1</v>
      </c>
      <c r="H209" s="101">
        <f>E209*F209*G209</f>
        <v>40034873.700000003</v>
      </c>
      <c r="I209" s="101">
        <f>F209-H209</f>
        <v>4448319.299999997</v>
      </c>
      <c r="J209" s="101">
        <f>F209*G209</f>
        <v>4448319.3</v>
      </c>
      <c r="K209" s="101">
        <f t="shared" si="16"/>
        <v>2481.2133534136547</v>
      </c>
      <c r="L209" s="101">
        <v>10</v>
      </c>
      <c r="M209" s="27">
        <f>K209*L209/60</f>
        <v>413.5355589022758</v>
      </c>
    </row>
    <row r="210" spans="1:13">
      <c r="A210" s="20"/>
      <c r="B210" s="16"/>
      <c r="C210" s="32" t="s">
        <v>2188</v>
      </c>
      <c r="D210" s="1298">
        <v>2007</v>
      </c>
      <c r="E210" s="1298">
        <f t="shared" si="15"/>
        <v>14</v>
      </c>
      <c r="F210" s="13">
        <v>350000</v>
      </c>
      <c r="G210" s="146">
        <v>0.1</v>
      </c>
      <c r="H210" s="101">
        <f>E210*F210*G210</f>
        <v>490000</v>
      </c>
      <c r="I210" s="101">
        <f>F210-H210</f>
        <v>-140000</v>
      </c>
      <c r="J210" s="101">
        <f>F210*G210</f>
        <v>35000</v>
      </c>
      <c r="K210" s="101">
        <f t="shared" si="16"/>
        <v>19.522534582775545</v>
      </c>
      <c r="L210" s="101">
        <v>10</v>
      </c>
      <c r="M210" s="27">
        <f>K210*L210/60</f>
        <v>3.2537557637959242</v>
      </c>
    </row>
    <row r="211" spans="1:13">
      <c r="A211" s="1312"/>
      <c r="B211" s="16" t="s">
        <v>35</v>
      </c>
      <c r="C211" s="31"/>
      <c r="D211" s="97"/>
      <c r="E211" s="1298"/>
      <c r="F211" s="97"/>
      <c r="G211" s="147"/>
      <c r="H211" s="106"/>
      <c r="I211" s="106"/>
      <c r="J211" s="106"/>
      <c r="K211" s="101">
        <f t="shared" si="16"/>
        <v>0</v>
      </c>
      <c r="L211" s="106"/>
      <c r="M211" s="96">
        <f>M209+M210</f>
        <v>416.78931466607173</v>
      </c>
    </row>
    <row r="212" spans="1:13">
      <c r="A212" s="1312" t="s">
        <v>3984</v>
      </c>
      <c r="B212" s="282" t="s">
        <v>3892</v>
      </c>
      <c r="C212" s="32" t="s">
        <v>2195</v>
      </c>
      <c r="D212" s="1298">
        <v>2014</v>
      </c>
      <c r="E212" s="1298">
        <f t="shared" si="15"/>
        <v>7</v>
      </c>
      <c r="F212" s="13">
        <v>375200</v>
      </c>
      <c r="G212" s="146">
        <v>0.1</v>
      </c>
      <c r="H212" s="101">
        <f>E212*F212*G212</f>
        <v>262640</v>
      </c>
      <c r="I212" s="101">
        <f>F212-H212</f>
        <v>112560</v>
      </c>
      <c r="J212" s="101">
        <f>F212*G212</f>
        <v>37520</v>
      </c>
      <c r="K212" s="101">
        <f t="shared" si="16"/>
        <v>20.928157072735388</v>
      </c>
      <c r="L212" s="101">
        <v>10</v>
      </c>
      <c r="M212" s="27">
        <f>K212*L212/60</f>
        <v>3.4880261787892315</v>
      </c>
    </row>
    <row r="213" spans="1:13">
      <c r="A213" s="20"/>
      <c r="B213" s="12"/>
      <c r="C213" s="32" t="s">
        <v>2188</v>
      </c>
      <c r="D213" s="1298">
        <v>2007</v>
      </c>
      <c r="E213" s="1298">
        <f t="shared" si="15"/>
        <v>14</v>
      </c>
      <c r="F213" s="13">
        <v>350000</v>
      </c>
      <c r="G213" s="146">
        <v>0.1</v>
      </c>
      <c r="H213" s="101">
        <f>E213*F213*G213</f>
        <v>490000</v>
      </c>
      <c r="I213" s="101">
        <f>F213-H213</f>
        <v>-140000</v>
      </c>
      <c r="J213" s="101">
        <f>F213*G213</f>
        <v>35000</v>
      </c>
      <c r="K213" s="101">
        <f t="shared" si="16"/>
        <v>19.522534582775545</v>
      </c>
      <c r="L213" s="101">
        <v>10</v>
      </c>
      <c r="M213" s="27">
        <f>K213*L213/60</f>
        <v>3.2537557637959242</v>
      </c>
    </row>
    <row r="214" spans="1:13">
      <c r="A214" s="20"/>
      <c r="B214" s="16" t="s">
        <v>35</v>
      </c>
      <c r="C214" s="31"/>
      <c r="D214" s="97"/>
      <c r="E214" s="1298"/>
      <c r="F214" s="97"/>
      <c r="G214" s="147"/>
      <c r="H214" s="106"/>
      <c r="I214" s="106"/>
      <c r="J214" s="106"/>
      <c r="K214" s="101">
        <f t="shared" si="16"/>
        <v>0</v>
      </c>
      <c r="L214" s="106"/>
      <c r="M214" s="96">
        <f>M212+M213</f>
        <v>6.7417819425851562</v>
      </c>
    </row>
    <row r="215" spans="1:13">
      <c r="A215" s="1312" t="s">
        <v>3985</v>
      </c>
      <c r="B215" s="282" t="s">
        <v>3894</v>
      </c>
      <c r="C215" s="32" t="s">
        <v>2195</v>
      </c>
      <c r="D215" s="1298">
        <v>2014</v>
      </c>
      <c r="E215" s="1298">
        <f t="shared" si="15"/>
        <v>7</v>
      </c>
      <c r="F215" s="13">
        <v>375200</v>
      </c>
      <c r="G215" s="146">
        <v>0.1</v>
      </c>
      <c r="H215" s="101">
        <f>E215*F215*G215</f>
        <v>262640</v>
      </c>
      <c r="I215" s="101">
        <f>F215-H215</f>
        <v>112560</v>
      </c>
      <c r="J215" s="101">
        <f>F215*G215</f>
        <v>37520</v>
      </c>
      <c r="K215" s="101">
        <f t="shared" si="16"/>
        <v>20.928157072735388</v>
      </c>
      <c r="L215" s="101">
        <v>10</v>
      </c>
      <c r="M215" s="27">
        <f>K215*L215/60</f>
        <v>3.4880261787892315</v>
      </c>
    </row>
    <row r="216" spans="1:13">
      <c r="A216" s="20"/>
      <c r="B216" s="12"/>
      <c r="C216" s="32" t="s">
        <v>2188</v>
      </c>
      <c r="D216" s="1298">
        <v>2007</v>
      </c>
      <c r="E216" s="1298">
        <f t="shared" si="15"/>
        <v>14</v>
      </c>
      <c r="F216" s="13">
        <v>350000</v>
      </c>
      <c r="G216" s="146">
        <v>0.1</v>
      </c>
      <c r="H216" s="101">
        <f>E216*F216*G216</f>
        <v>490000</v>
      </c>
      <c r="I216" s="101">
        <f>F216-H216</f>
        <v>-140000</v>
      </c>
      <c r="J216" s="101">
        <f>F216*G216</f>
        <v>35000</v>
      </c>
      <c r="K216" s="101">
        <f t="shared" si="16"/>
        <v>19.522534582775545</v>
      </c>
      <c r="L216" s="101">
        <v>10</v>
      </c>
      <c r="M216" s="27">
        <f>K216*L216/60</f>
        <v>3.2537557637959242</v>
      </c>
    </row>
    <row r="217" spans="1:13">
      <c r="A217" s="20"/>
      <c r="B217" s="16" t="s">
        <v>35</v>
      </c>
      <c r="C217" s="31"/>
      <c r="D217" s="97"/>
      <c r="E217" s="1298"/>
      <c r="F217" s="97"/>
      <c r="G217" s="147"/>
      <c r="H217" s="106"/>
      <c r="I217" s="106"/>
      <c r="J217" s="106"/>
      <c r="K217" s="101">
        <f t="shared" si="16"/>
        <v>0</v>
      </c>
      <c r="L217" s="106"/>
      <c r="M217" s="96">
        <f>M215+M216</f>
        <v>6.7417819425851562</v>
      </c>
    </row>
    <row r="218" spans="1:13">
      <c r="A218" s="1312" t="s">
        <v>3987</v>
      </c>
      <c r="B218" s="12" t="s">
        <v>4221</v>
      </c>
      <c r="C218" s="32" t="s">
        <v>2194</v>
      </c>
      <c r="D218" s="1298">
        <v>2013</v>
      </c>
      <c r="E218" s="1298">
        <f t="shared" si="15"/>
        <v>8</v>
      </c>
      <c r="F218" s="1298">
        <v>1503927</v>
      </c>
      <c r="G218" s="146">
        <v>0.1</v>
      </c>
      <c r="H218" s="101">
        <f>E218*F218*G218</f>
        <v>1203141.6000000001</v>
      </c>
      <c r="I218" s="101">
        <f>F218-H218</f>
        <v>300785.39999999991</v>
      </c>
      <c r="J218" s="101">
        <f>F218*G218</f>
        <v>150392.70000000001</v>
      </c>
      <c r="K218" s="101">
        <f t="shared" si="16"/>
        <v>83.88704819277109</v>
      </c>
      <c r="L218" s="101">
        <v>60</v>
      </c>
      <c r="M218" s="27">
        <f>K218*L218/60</f>
        <v>83.88704819277109</v>
      </c>
    </row>
    <row r="219" spans="1:13">
      <c r="A219" s="20"/>
      <c r="B219" s="12"/>
      <c r="C219" s="32" t="s">
        <v>2188</v>
      </c>
      <c r="D219" s="1298">
        <v>2007</v>
      </c>
      <c r="E219" s="1298">
        <f t="shared" si="15"/>
        <v>14</v>
      </c>
      <c r="F219" s="13">
        <v>350000</v>
      </c>
      <c r="G219" s="146">
        <v>0.1</v>
      </c>
      <c r="H219" s="101">
        <f>E219*F219*G219</f>
        <v>490000</v>
      </c>
      <c r="I219" s="101">
        <f>F219-H219</f>
        <v>-140000</v>
      </c>
      <c r="J219" s="101">
        <f>F219*G219</f>
        <v>35000</v>
      </c>
      <c r="K219" s="101">
        <f t="shared" si="16"/>
        <v>19.522534582775545</v>
      </c>
      <c r="L219" s="101">
        <v>10</v>
      </c>
      <c r="M219" s="27">
        <f>K219*L219/60</f>
        <v>3.2537557637959242</v>
      </c>
    </row>
    <row r="220" spans="1:13">
      <c r="A220" s="20"/>
      <c r="B220" s="16" t="s">
        <v>35</v>
      </c>
      <c r="C220" s="31"/>
      <c r="D220" s="97"/>
      <c r="E220" s="1298"/>
      <c r="F220" s="97"/>
      <c r="G220" s="147"/>
      <c r="H220" s="106"/>
      <c r="I220" s="106"/>
      <c r="J220" s="106"/>
      <c r="K220" s="101">
        <f t="shared" si="16"/>
        <v>0</v>
      </c>
      <c r="L220" s="106"/>
      <c r="M220" s="106">
        <f>M218+M219</f>
        <v>87.140803956567012</v>
      </c>
    </row>
    <row r="221" spans="1:13">
      <c r="A221" s="1312" t="s">
        <v>3988</v>
      </c>
      <c r="B221" s="12" t="s">
        <v>4221</v>
      </c>
      <c r="C221" s="32" t="s">
        <v>1705</v>
      </c>
      <c r="D221" s="1298">
        <v>2003</v>
      </c>
      <c r="E221" s="1298">
        <f t="shared" si="15"/>
        <v>18</v>
      </c>
      <c r="F221" s="1298">
        <v>12704749</v>
      </c>
      <c r="G221" s="146">
        <v>0.1</v>
      </c>
      <c r="H221" s="101">
        <f>E221*F221*G221</f>
        <v>22868548.200000003</v>
      </c>
      <c r="I221" s="101">
        <f>F221-H221</f>
        <v>-10163799.200000003</v>
      </c>
      <c r="J221" s="101">
        <f>F221*G221</f>
        <v>1270474.9000000001</v>
      </c>
      <c r="K221" s="101">
        <f t="shared" si="16"/>
        <v>708.65400490852312</v>
      </c>
      <c r="L221" s="101">
        <v>140</v>
      </c>
      <c r="M221" s="27">
        <f>K221*L221/60</f>
        <v>1653.5260114532207</v>
      </c>
    </row>
    <row r="222" spans="1:13">
      <c r="A222" s="20"/>
      <c r="B222" s="16"/>
      <c r="C222" s="32" t="s">
        <v>2188</v>
      </c>
      <c r="D222" s="1298">
        <v>2007</v>
      </c>
      <c r="E222" s="1298">
        <f t="shared" si="15"/>
        <v>14</v>
      </c>
      <c r="F222" s="13">
        <v>350000</v>
      </c>
      <c r="G222" s="146">
        <v>0.1</v>
      </c>
      <c r="H222" s="101">
        <f>E222*F222*G222</f>
        <v>490000</v>
      </c>
      <c r="I222" s="101">
        <f>F222-H222</f>
        <v>-140000</v>
      </c>
      <c r="J222" s="101">
        <f>F222*G222</f>
        <v>35000</v>
      </c>
      <c r="K222" s="101">
        <f t="shared" si="16"/>
        <v>19.522534582775545</v>
      </c>
      <c r="L222" s="101">
        <v>10</v>
      </c>
      <c r="M222" s="27">
        <f>K222*L222/60</f>
        <v>3.2537557637959242</v>
      </c>
    </row>
    <row r="223" spans="1:13">
      <c r="A223" s="20"/>
      <c r="B223" s="16" t="s">
        <v>35</v>
      </c>
      <c r="C223" s="31"/>
      <c r="D223" s="97"/>
      <c r="E223" s="1298"/>
      <c r="F223" s="97"/>
      <c r="G223" s="147"/>
      <c r="H223" s="106"/>
      <c r="I223" s="106"/>
      <c r="J223" s="106"/>
      <c r="K223" s="101">
        <f t="shared" si="16"/>
        <v>0</v>
      </c>
      <c r="L223" s="106"/>
      <c r="M223" s="106">
        <f>M221+M222</f>
        <v>1656.7797672170166</v>
      </c>
    </row>
    <row r="224" spans="1:13">
      <c r="A224" s="1312" t="s">
        <v>3989</v>
      </c>
      <c r="B224" s="12" t="s">
        <v>2204</v>
      </c>
      <c r="C224" s="32" t="s">
        <v>2194</v>
      </c>
      <c r="D224" s="1298">
        <v>2013</v>
      </c>
      <c r="E224" s="1298">
        <f t="shared" ref="E224:E286" si="41">2021-D224</f>
        <v>8</v>
      </c>
      <c r="F224" s="1298">
        <v>1503927</v>
      </c>
      <c r="G224" s="146">
        <v>0.1</v>
      </c>
      <c r="H224" s="101">
        <f>E224*F224*G224</f>
        <v>1203141.6000000001</v>
      </c>
      <c r="I224" s="101">
        <f>F224-H224</f>
        <v>300785.39999999991</v>
      </c>
      <c r="J224" s="101">
        <f>F224*G224</f>
        <v>150392.70000000001</v>
      </c>
      <c r="K224" s="101">
        <f t="shared" si="16"/>
        <v>83.88704819277109</v>
      </c>
      <c r="L224" s="101">
        <v>60</v>
      </c>
      <c r="M224" s="27">
        <f>K224*L224/60</f>
        <v>83.88704819277109</v>
      </c>
    </row>
    <row r="225" spans="1:13">
      <c r="A225" s="20"/>
      <c r="B225" s="12"/>
      <c r="C225" s="32" t="s">
        <v>2188</v>
      </c>
      <c r="D225" s="1298">
        <v>2007</v>
      </c>
      <c r="E225" s="1298">
        <f t="shared" si="41"/>
        <v>14</v>
      </c>
      <c r="F225" s="13">
        <v>350000</v>
      </c>
      <c r="G225" s="146">
        <v>0.1</v>
      </c>
      <c r="H225" s="101">
        <f>E225*F225*G225</f>
        <v>490000</v>
      </c>
      <c r="I225" s="101">
        <f>F225-H225</f>
        <v>-140000</v>
      </c>
      <c r="J225" s="101">
        <f>F225*G225</f>
        <v>35000</v>
      </c>
      <c r="K225" s="101">
        <f t="shared" si="16"/>
        <v>19.522534582775545</v>
      </c>
      <c r="L225" s="101">
        <v>10</v>
      </c>
      <c r="M225" s="27">
        <f>K225*L225/60</f>
        <v>3.2537557637959242</v>
      </c>
    </row>
    <row r="226" spans="1:13">
      <c r="A226" s="1312"/>
      <c r="B226" s="16" t="s">
        <v>35</v>
      </c>
      <c r="C226" s="31"/>
      <c r="D226" s="97"/>
      <c r="E226" s="1298"/>
      <c r="F226" s="97"/>
      <c r="G226" s="147"/>
      <c r="H226" s="106"/>
      <c r="I226" s="106"/>
      <c r="J226" s="106"/>
      <c r="K226" s="101">
        <f t="shared" si="16"/>
        <v>0</v>
      </c>
      <c r="L226" s="106"/>
      <c r="M226" s="106">
        <f>M224+M225</f>
        <v>87.140803956567012</v>
      </c>
    </row>
    <row r="227" spans="1:13">
      <c r="A227" s="1312" t="s">
        <v>3990</v>
      </c>
      <c r="B227" s="12" t="s">
        <v>2204</v>
      </c>
      <c r="C227" s="32" t="s">
        <v>1705</v>
      </c>
      <c r="D227" s="1298">
        <v>2003</v>
      </c>
      <c r="E227" s="1298">
        <f t="shared" si="41"/>
        <v>18</v>
      </c>
      <c r="F227" s="1298">
        <v>12704749</v>
      </c>
      <c r="G227" s="146">
        <v>0.1</v>
      </c>
      <c r="H227" s="101">
        <f>E227*F227*G227</f>
        <v>22868548.200000003</v>
      </c>
      <c r="I227" s="101">
        <f>F227-H227</f>
        <v>-10163799.200000003</v>
      </c>
      <c r="J227" s="101">
        <f>F227*G227</f>
        <v>1270474.9000000001</v>
      </c>
      <c r="K227" s="101">
        <f t="shared" si="16"/>
        <v>708.65400490852312</v>
      </c>
      <c r="L227" s="101">
        <v>140</v>
      </c>
      <c r="M227" s="27">
        <f>K227*L227/60</f>
        <v>1653.5260114532207</v>
      </c>
    </row>
    <row r="228" spans="1:13">
      <c r="A228" s="1312"/>
      <c r="B228" s="12"/>
      <c r="C228" s="32" t="s">
        <v>2188</v>
      </c>
      <c r="D228" s="1298">
        <v>2007</v>
      </c>
      <c r="E228" s="1298">
        <f t="shared" si="41"/>
        <v>14</v>
      </c>
      <c r="F228" s="13">
        <v>350000</v>
      </c>
      <c r="G228" s="146">
        <v>0.1</v>
      </c>
      <c r="H228" s="101">
        <f>E228*F228*G228</f>
        <v>490000</v>
      </c>
      <c r="I228" s="101">
        <f>F228-H228</f>
        <v>-140000</v>
      </c>
      <c r="J228" s="101">
        <f>F228*G228</f>
        <v>35000</v>
      </c>
      <c r="K228" s="101">
        <f t="shared" si="16"/>
        <v>19.522534582775545</v>
      </c>
      <c r="L228" s="101">
        <v>10</v>
      </c>
      <c r="M228" s="27">
        <f>K228*L228/60</f>
        <v>3.2537557637959242</v>
      </c>
    </row>
    <row r="229" spans="1:13">
      <c r="A229" s="1312"/>
      <c r="B229" s="16" t="s">
        <v>35</v>
      </c>
      <c r="C229" s="31"/>
      <c r="D229" s="97"/>
      <c r="E229" s="1298"/>
      <c r="F229" s="97"/>
      <c r="G229" s="147"/>
      <c r="H229" s="106"/>
      <c r="I229" s="106"/>
      <c r="J229" s="106"/>
      <c r="K229" s="101">
        <f t="shared" ref="K229:K292" si="42">J229/1792.8</f>
        <v>0</v>
      </c>
      <c r="L229" s="106"/>
      <c r="M229" s="106">
        <f>M227+M228</f>
        <v>1656.7797672170166</v>
      </c>
    </row>
    <row r="230" spans="1:13">
      <c r="A230" s="1312" t="s">
        <v>3991</v>
      </c>
      <c r="B230" s="282" t="s">
        <v>3653</v>
      </c>
      <c r="C230" s="32" t="s">
        <v>2194</v>
      </c>
      <c r="D230" s="1298">
        <v>2013</v>
      </c>
      <c r="E230" s="1298">
        <f t="shared" si="41"/>
        <v>8</v>
      </c>
      <c r="F230" s="1298">
        <v>1503927</v>
      </c>
      <c r="G230" s="146">
        <v>0.1</v>
      </c>
      <c r="H230" s="101">
        <f>E230*F230*G230</f>
        <v>1203141.6000000001</v>
      </c>
      <c r="I230" s="101">
        <f>F230-H230</f>
        <v>300785.39999999991</v>
      </c>
      <c r="J230" s="101">
        <f>F230*G230</f>
        <v>150392.70000000001</v>
      </c>
      <c r="K230" s="101">
        <f t="shared" si="42"/>
        <v>83.88704819277109</v>
      </c>
      <c r="L230" s="101">
        <v>60</v>
      </c>
      <c r="M230" s="27">
        <f>K230*L230/60</f>
        <v>83.88704819277109</v>
      </c>
    </row>
    <row r="231" spans="1:13">
      <c r="A231" s="1312"/>
      <c r="B231" s="12"/>
      <c r="C231" s="32" t="s">
        <v>2188</v>
      </c>
      <c r="D231" s="1298">
        <v>2007</v>
      </c>
      <c r="E231" s="1298">
        <f t="shared" si="41"/>
        <v>14</v>
      </c>
      <c r="F231" s="13">
        <v>350000</v>
      </c>
      <c r="G231" s="146">
        <v>0.1</v>
      </c>
      <c r="H231" s="101">
        <f>E231*F231*G231</f>
        <v>490000</v>
      </c>
      <c r="I231" s="101">
        <f>F231-H231</f>
        <v>-140000</v>
      </c>
      <c r="J231" s="101">
        <f>F231*G231</f>
        <v>35000</v>
      </c>
      <c r="K231" s="101">
        <f t="shared" si="42"/>
        <v>19.522534582775545</v>
      </c>
      <c r="L231" s="101">
        <v>10</v>
      </c>
      <c r="M231" s="27">
        <f>K231*L231/60</f>
        <v>3.2537557637959242</v>
      </c>
    </row>
    <row r="232" spans="1:13">
      <c r="A232" s="1312"/>
      <c r="B232" s="16" t="s">
        <v>35</v>
      </c>
      <c r="C232" s="31"/>
      <c r="D232" s="97"/>
      <c r="E232" s="1298"/>
      <c r="F232" s="97"/>
      <c r="G232" s="147"/>
      <c r="H232" s="106"/>
      <c r="I232" s="106"/>
      <c r="J232" s="106"/>
      <c r="K232" s="101">
        <f t="shared" si="42"/>
        <v>0</v>
      </c>
      <c r="L232" s="106"/>
      <c r="M232" s="106">
        <f>M230+M231</f>
        <v>87.140803956567012</v>
      </c>
    </row>
    <row r="233" spans="1:13">
      <c r="A233" s="1312" t="s">
        <v>3992</v>
      </c>
      <c r="B233" s="282" t="s">
        <v>3653</v>
      </c>
      <c r="C233" s="32" t="s">
        <v>1705</v>
      </c>
      <c r="D233" s="1298">
        <v>2003</v>
      </c>
      <c r="E233" s="1298">
        <f t="shared" si="41"/>
        <v>18</v>
      </c>
      <c r="F233" s="1298">
        <v>12704749</v>
      </c>
      <c r="G233" s="146">
        <v>0.1</v>
      </c>
      <c r="H233" s="101">
        <f>E233*F233*G233</f>
        <v>22868548.200000003</v>
      </c>
      <c r="I233" s="101">
        <f>F233-H233</f>
        <v>-10163799.200000003</v>
      </c>
      <c r="J233" s="101">
        <f>F233*G233</f>
        <v>1270474.9000000001</v>
      </c>
      <c r="K233" s="101">
        <f t="shared" si="42"/>
        <v>708.65400490852312</v>
      </c>
      <c r="L233" s="101">
        <v>140</v>
      </c>
      <c r="M233" s="27">
        <f>K233*L233/60</f>
        <v>1653.5260114532207</v>
      </c>
    </row>
    <row r="234" spans="1:13">
      <c r="A234" s="20"/>
      <c r="B234" s="12"/>
      <c r="C234" s="32" t="s">
        <v>2188</v>
      </c>
      <c r="D234" s="1298">
        <v>2007</v>
      </c>
      <c r="E234" s="1298">
        <f t="shared" si="41"/>
        <v>14</v>
      </c>
      <c r="F234" s="13">
        <v>350000</v>
      </c>
      <c r="G234" s="146">
        <v>0.1</v>
      </c>
      <c r="H234" s="101">
        <f>E234*F234*G234</f>
        <v>490000</v>
      </c>
      <c r="I234" s="101">
        <f>F234-H234</f>
        <v>-140000</v>
      </c>
      <c r="J234" s="101">
        <f>F234*G234</f>
        <v>35000</v>
      </c>
      <c r="K234" s="101">
        <f t="shared" si="42"/>
        <v>19.522534582775545</v>
      </c>
      <c r="L234" s="101">
        <v>10</v>
      </c>
      <c r="M234" s="27">
        <f>K234*L234/60</f>
        <v>3.2537557637959242</v>
      </c>
    </row>
    <row r="235" spans="1:13">
      <c r="A235" s="20"/>
      <c r="B235" s="16" t="s">
        <v>35</v>
      </c>
      <c r="C235" s="31"/>
      <c r="D235" s="97"/>
      <c r="E235" s="1298"/>
      <c r="F235" s="97"/>
      <c r="G235" s="147"/>
      <c r="H235" s="106"/>
      <c r="I235" s="106"/>
      <c r="J235" s="106"/>
      <c r="K235" s="101">
        <f t="shared" si="42"/>
        <v>0</v>
      </c>
      <c r="L235" s="106"/>
      <c r="M235" s="106">
        <f>M233+M234</f>
        <v>1656.7797672170166</v>
      </c>
    </row>
    <row r="236" spans="1:13">
      <c r="A236" s="1312" t="s">
        <v>3993</v>
      </c>
      <c r="B236" s="282" t="s">
        <v>2989</v>
      </c>
      <c r="C236" s="32" t="s">
        <v>2194</v>
      </c>
      <c r="D236" s="1298">
        <v>2013</v>
      </c>
      <c r="E236" s="1298">
        <f t="shared" si="41"/>
        <v>8</v>
      </c>
      <c r="F236" s="1298">
        <v>1503927</v>
      </c>
      <c r="G236" s="146">
        <v>0.1</v>
      </c>
      <c r="H236" s="101">
        <f>E236*F236*G236</f>
        <v>1203141.6000000001</v>
      </c>
      <c r="I236" s="101">
        <f>F236-H236</f>
        <v>300785.39999999991</v>
      </c>
      <c r="J236" s="101">
        <f>F236*G236</f>
        <v>150392.70000000001</v>
      </c>
      <c r="K236" s="101">
        <f t="shared" si="42"/>
        <v>83.88704819277109</v>
      </c>
      <c r="L236" s="101">
        <v>60</v>
      </c>
      <c r="M236" s="27">
        <f>K236*L236/60</f>
        <v>83.88704819277109</v>
      </c>
    </row>
    <row r="237" spans="1:13">
      <c r="A237" s="1312"/>
      <c r="B237" s="12"/>
      <c r="C237" s="32" t="s">
        <v>2188</v>
      </c>
      <c r="D237" s="1298">
        <v>2007</v>
      </c>
      <c r="E237" s="1298">
        <f t="shared" si="41"/>
        <v>14</v>
      </c>
      <c r="F237" s="13">
        <v>350000</v>
      </c>
      <c r="G237" s="146">
        <v>0.1</v>
      </c>
      <c r="H237" s="101">
        <f>E237*F237*G237</f>
        <v>490000</v>
      </c>
      <c r="I237" s="101">
        <f>F237-H237</f>
        <v>-140000</v>
      </c>
      <c r="J237" s="101">
        <f>F237*G237</f>
        <v>35000</v>
      </c>
      <c r="K237" s="101">
        <f t="shared" si="42"/>
        <v>19.522534582775545</v>
      </c>
      <c r="L237" s="101">
        <v>10</v>
      </c>
      <c r="M237" s="27">
        <f>K237*L237/60</f>
        <v>3.2537557637959242</v>
      </c>
    </row>
    <row r="238" spans="1:13">
      <c r="A238" s="1312"/>
      <c r="B238" s="16" t="s">
        <v>35</v>
      </c>
      <c r="C238" s="31"/>
      <c r="D238" s="97"/>
      <c r="E238" s="1298"/>
      <c r="F238" s="97"/>
      <c r="G238" s="147"/>
      <c r="H238" s="106"/>
      <c r="I238" s="106"/>
      <c r="J238" s="106"/>
      <c r="K238" s="101">
        <f t="shared" si="42"/>
        <v>0</v>
      </c>
      <c r="L238" s="106"/>
      <c r="M238" s="106">
        <f>M236+M237</f>
        <v>87.140803956567012</v>
      </c>
    </row>
    <row r="239" spans="1:13">
      <c r="A239" s="1312" t="s">
        <v>3994</v>
      </c>
      <c r="B239" s="282" t="s">
        <v>2989</v>
      </c>
      <c r="C239" s="32" t="s">
        <v>1705</v>
      </c>
      <c r="D239" s="1298">
        <v>2003</v>
      </c>
      <c r="E239" s="1298">
        <f t="shared" si="41"/>
        <v>18</v>
      </c>
      <c r="F239" s="1298">
        <v>12704749</v>
      </c>
      <c r="G239" s="146">
        <v>0.1</v>
      </c>
      <c r="H239" s="101">
        <f>E239*F239*G239</f>
        <v>22868548.200000003</v>
      </c>
      <c r="I239" s="101">
        <f>F239-H239</f>
        <v>-10163799.200000003</v>
      </c>
      <c r="J239" s="101">
        <f>F239*G239</f>
        <v>1270474.9000000001</v>
      </c>
      <c r="K239" s="101">
        <f t="shared" si="42"/>
        <v>708.65400490852312</v>
      </c>
      <c r="L239" s="101">
        <v>140</v>
      </c>
      <c r="M239" s="27">
        <f>K239*L239/60</f>
        <v>1653.5260114532207</v>
      </c>
    </row>
    <row r="240" spans="1:13">
      <c r="A240" s="20"/>
      <c r="B240" s="12"/>
      <c r="C240" s="32" t="s">
        <v>2188</v>
      </c>
      <c r="D240" s="1298">
        <v>2007</v>
      </c>
      <c r="E240" s="1298">
        <f t="shared" si="41"/>
        <v>14</v>
      </c>
      <c r="F240" s="13">
        <v>350000</v>
      </c>
      <c r="G240" s="146">
        <v>0.1</v>
      </c>
      <c r="H240" s="101">
        <f>E240*F240*G240</f>
        <v>490000</v>
      </c>
      <c r="I240" s="101">
        <f>F240-H240</f>
        <v>-140000</v>
      </c>
      <c r="J240" s="101">
        <f>F240*G240</f>
        <v>35000</v>
      </c>
      <c r="K240" s="101">
        <f t="shared" si="42"/>
        <v>19.522534582775545</v>
      </c>
      <c r="L240" s="101">
        <v>10</v>
      </c>
      <c r="M240" s="27">
        <f>K240*L240/60</f>
        <v>3.2537557637959242</v>
      </c>
    </row>
    <row r="241" spans="1:13">
      <c r="A241" s="1312"/>
      <c r="B241" s="16" t="s">
        <v>35</v>
      </c>
      <c r="C241" s="31"/>
      <c r="D241" s="97"/>
      <c r="E241" s="1298"/>
      <c r="F241" s="97"/>
      <c r="G241" s="147"/>
      <c r="H241" s="106"/>
      <c r="I241" s="106"/>
      <c r="J241" s="106"/>
      <c r="K241" s="101">
        <f t="shared" si="42"/>
        <v>0</v>
      </c>
      <c r="L241" s="106"/>
      <c r="M241" s="106">
        <f>M239+M240</f>
        <v>1656.7797672170166</v>
      </c>
    </row>
    <row r="242" spans="1:13">
      <c r="A242" s="1312" t="s">
        <v>3995</v>
      </c>
      <c r="B242" s="12" t="s">
        <v>1316</v>
      </c>
      <c r="C242" s="32" t="s">
        <v>2194</v>
      </c>
      <c r="D242" s="1298">
        <v>2013</v>
      </c>
      <c r="E242" s="1298">
        <f t="shared" si="41"/>
        <v>8</v>
      </c>
      <c r="F242" s="1298">
        <v>1503927</v>
      </c>
      <c r="G242" s="146">
        <v>0.1</v>
      </c>
      <c r="H242" s="101">
        <f>E242*F242*G242</f>
        <v>1203141.6000000001</v>
      </c>
      <c r="I242" s="101">
        <f>F242-H242</f>
        <v>300785.39999999991</v>
      </c>
      <c r="J242" s="101">
        <f>F242*G242</f>
        <v>150392.70000000001</v>
      </c>
      <c r="K242" s="101">
        <f t="shared" si="42"/>
        <v>83.88704819277109</v>
      </c>
      <c r="L242" s="101">
        <v>60</v>
      </c>
      <c r="M242" s="27">
        <f>K242*L242/60</f>
        <v>83.88704819277109</v>
      </c>
    </row>
    <row r="243" spans="1:13">
      <c r="A243" s="1312"/>
      <c r="B243" s="12"/>
      <c r="C243" s="32" t="s">
        <v>2188</v>
      </c>
      <c r="D243" s="1298">
        <v>2007</v>
      </c>
      <c r="E243" s="1298">
        <f t="shared" si="41"/>
        <v>14</v>
      </c>
      <c r="F243" s="13">
        <v>350000</v>
      </c>
      <c r="G243" s="146">
        <v>0.1</v>
      </c>
      <c r="H243" s="101">
        <f>E243*F243*G243</f>
        <v>490000</v>
      </c>
      <c r="I243" s="101">
        <f>F243-H243</f>
        <v>-140000</v>
      </c>
      <c r="J243" s="101">
        <f>F243*G243</f>
        <v>35000</v>
      </c>
      <c r="K243" s="101">
        <f t="shared" si="42"/>
        <v>19.522534582775545</v>
      </c>
      <c r="L243" s="101">
        <v>10</v>
      </c>
      <c r="M243" s="27">
        <f>K243*L243/60</f>
        <v>3.2537557637959242</v>
      </c>
    </row>
    <row r="244" spans="1:13">
      <c r="A244" s="1312"/>
      <c r="B244" s="16" t="s">
        <v>35</v>
      </c>
      <c r="C244" s="31"/>
      <c r="D244" s="97"/>
      <c r="E244" s="1298"/>
      <c r="F244" s="97"/>
      <c r="G244" s="147"/>
      <c r="H244" s="106"/>
      <c r="I244" s="106"/>
      <c r="J244" s="106"/>
      <c r="K244" s="101">
        <f t="shared" si="42"/>
        <v>0</v>
      </c>
      <c r="L244" s="106"/>
      <c r="M244" s="106">
        <f>M242+M243</f>
        <v>87.140803956567012</v>
      </c>
    </row>
    <row r="245" spans="1:13">
      <c r="A245" s="1312" t="s">
        <v>3996</v>
      </c>
      <c r="B245" s="12" t="s">
        <v>1316</v>
      </c>
      <c r="C245" s="32" t="s">
        <v>1705</v>
      </c>
      <c r="D245" s="1298">
        <v>2003</v>
      </c>
      <c r="E245" s="1298">
        <f t="shared" si="41"/>
        <v>18</v>
      </c>
      <c r="F245" s="1298">
        <v>12704749</v>
      </c>
      <c r="G245" s="146">
        <v>0.1</v>
      </c>
      <c r="H245" s="101">
        <f>E245*F245*G245</f>
        <v>22868548.200000003</v>
      </c>
      <c r="I245" s="101">
        <f>F245-H245</f>
        <v>-10163799.200000003</v>
      </c>
      <c r="J245" s="101">
        <f>F245*G245</f>
        <v>1270474.9000000001</v>
      </c>
      <c r="K245" s="101">
        <f t="shared" si="42"/>
        <v>708.65400490852312</v>
      </c>
      <c r="L245" s="101">
        <v>140</v>
      </c>
      <c r="M245" s="27">
        <f>K245*L245/60</f>
        <v>1653.5260114532207</v>
      </c>
    </row>
    <row r="246" spans="1:13">
      <c r="A246" s="20"/>
      <c r="B246" s="12"/>
      <c r="C246" s="32" t="s">
        <v>2188</v>
      </c>
      <c r="D246" s="1298">
        <v>2007</v>
      </c>
      <c r="E246" s="1298">
        <f t="shared" si="41"/>
        <v>14</v>
      </c>
      <c r="F246" s="13">
        <v>350000</v>
      </c>
      <c r="G246" s="146">
        <v>0.1</v>
      </c>
      <c r="H246" s="101">
        <f>E246*F246*G246</f>
        <v>490000</v>
      </c>
      <c r="I246" s="101">
        <f>F246-H246</f>
        <v>-140000</v>
      </c>
      <c r="J246" s="101">
        <f>F246*G246</f>
        <v>35000</v>
      </c>
      <c r="K246" s="101">
        <f t="shared" si="42"/>
        <v>19.522534582775545</v>
      </c>
      <c r="L246" s="101">
        <v>10</v>
      </c>
      <c r="M246" s="27">
        <f>K246*L246/60</f>
        <v>3.2537557637959242</v>
      </c>
    </row>
    <row r="247" spans="1:13">
      <c r="A247" s="20"/>
      <c r="B247" s="16" t="s">
        <v>35</v>
      </c>
      <c r="C247" s="31"/>
      <c r="D247" s="97"/>
      <c r="E247" s="1298"/>
      <c r="F247" s="97"/>
      <c r="G247" s="147"/>
      <c r="H247" s="106"/>
      <c r="I247" s="106"/>
      <c r="J247" s="106"/>
      <c r="K247" s="101">
        <f t="shared" si="42"/>
        <v>0</v>
      </c>
      <c r="L247" s="106"/>
      <c r="M247" s="106">
        <f>M245+M246</f>
        <v>1656.7797672170166</v>
      </c>
    </row>
    <row r="248" spans="1:13">
      <c r="A248" s="1312" t="s">
        <v>3997</v>
      </c>
      <c r="B248" s="282" t="s">
        <v>1257</v>
      </c>
      <c r="C248" s="32" t="s">
        <v>2194</v>
      </c>
      <c r="D248" s="1298">
        <v>2013</v>
      </c>
      <c r="E248" s="1298">
        <f t="shared" si="41"/>
        <v>8</v>
      </c>
      <c r="F248" s="1298">
        <v>1503927</v>
      </c>
      <c r="G248" s="146">
        <v>0.1</v>
      </c>
      <c r="H248" s="101">
        <f>E248*F248*G248</f>
        <v>1203141.6000000001</v>
      </c>
      <c r="I248" s="101">
        <f>F248-H248</f>
        <v>300785.39999999991</v>
      </c>
      <c r="J248" s="101">
        <f>F248*G248</f>
        <v>150392.70000000001</v>
      </c>
      <c r="K248" s="101">
        <f t="shared" si="42"/>
        <v>83.88704819277109</v>
      </c>
      <c r="L248" s="101">
        <v>60</v>
      </c>
      <c r="M248" s="27">
        <f>K248*L248/60</f>
        <v>83.88704819277109</v>
      </c>
    </row>
    <row r="249" spans="1:13">
      <c r="A249" s="20"/>
      <c r="B249" s="12"/>
      <c r="C249" s="32" t="s">
        <v>2188</v>
      </c>
      <c r="D249" s="1298">
        <v>2007</v>
      </c>
      <c r="E249" s="1298">
        <f t="shared" si="41"/>
        <v>14</v>
      </c>
      <c r="F249" s="13">
        <v>350000</v>
      </c>
      <c r="G249" s="146">
        <v>0.1</v>
      </c>
      <c r="H249" s="101">
        <f>E249*F249*G249</f>
        <v>490000</v>
      </c>
      <c r="I249" s="101">
        <f>F249-H249</f>
        <v>-140000</v>
      </c>
      <c r="J249" s="101">
        <f>F249*G249</f>
        <v>35000</v>
      </c>
      <c r="K249" s="101">
        <f t="shared" si="42"/>
        <v>19.522534582775545</v>
      </c>
      <c r="L249" s="101">
        <v>10</v>
      </c>
      <c r="M249" s="27">
        <f>K249*L249/60</f>
        <v>3.2537557637959242</v>
      </c>
    </row>
    <row r="250" spans="1:13">
      <c r="A250" s="20"/>
      <c r="B250" s="16" t="s">
        <v>35</v>
      </c>
      <c r="C250" s="31"/>
      <c r="D250" s="97"/>
      <c r="E250" s="1298"/>
      <c r="F250" s="97"/>
      <c r="G250" s="147"/>
      <c r="H250" s="106"/>
      <c r="I250" s="106"/>
      <c r="J250" s="106"/>
      <c r="K250" s="101">
        <f t="shared" si="42"/>
        <v>0</v>
      </c>
      <c r="L250" s="106"/>
      <c r="M250" s="106">
        <f>M248+M249</f>
        <v>87.140803956567012</v>
      </c>
    </row>
    <row r="251" spans="1:13">
      <c r="A251" s="1312" t="s">
        <v>3998</v>
      </c>
      <c r="B251" s="282" t="s">
        <v>1257</v>
      </c>
      <c r="C251" s="32" t="s">
        <v>1705</v>
      </c>
      <c r="D251" s="1298">
        <v>2003</v>
      </c>
      <c r="E251" s="1298">
        <f t="shared" si="41"/>
        <v>18</v>
      </c>
      <c r="F251" s="1298">
        <v>12704749</v>
      </c>
      <c r="G251" s="146">
        <v>0.1</v>
      </c>
      <c r="H251" s="101">
        <f>E251*F251*G251</f>
        <v>22868548.200000003</v>
      </c>
      <c r="I251" s="101">
        <f>F251-H251</f>
        <v>-10163799.200000003</v>
      </c>
      <c r="J251" s="101">
        <f>F251*G251</f>
        <v>1270474.9000000001</v>
      </c>
      <c r="K251" s="101">
        <f t="shared" si="42"/>
        <v>708.65400490852312</v>
      </c>
      <c r="L251" s="101">
        <v>140</v>
      </c>
      <c r="M251" s="27">
        <f>K251*L251/60</f>
        <v>1653.5260114532207</v>
      </c>
    </row>
    <row r="252" spans="1:13">
      <c r="A252" s="20"/>
      <c r="B252" s="12"/>
      <c r="C252" s="32" t="s">
        <v>2188</v>
      </c>
      <c r="D252" s="1298">
        <v>2007</v>
      </c>
      <c r="E252" s="1298">
        <f t="shared" si="41"/>
        <v>14</v>
      </c>
      <c r="F252" s="13">
        <v>350000</v>
      </c>
      <c r="G252" s="146">
        <v>0.1</v>
      </c>
      <c r="H252" s="101">
        <f>E252*F252*G252</f>
        <v>490000</v>
      </c>
      <c r="I252" s="101">
        <f>F252-H252</f>
        <v>-140000</v>
      </c>
      <c r="J252" s="101">
        <f>F252*G252</f>
        <v>35000</v>
      </c>
      <c r="K252" s="101">
        <f t="shared" si="42"/>
        <v>19.522534582775545</v>
      </c>
      <c r="L252" s="101">
        <v>10</v>
      </c>
      <c r="M252" s="27">
        <f>K252*L252/60</f>
        <v>3.2537557637959242</v>
      </c>
    </row>
    <row r="253" spans="1:13">
      <c r="A253" s="1312"/>
      <c r="B253" s="16" t="s">
        <v>35</v>
      </c>
      <c r="C253" s="31"/>
      <c r="D253" s="97"/>
      <c r="E253" s="1298"/>
      <c r="F253" s="97"/>
      <c r="G253" s="147"/>
      <c r="H253" s="106"/>
      <c r="I253" s="106"/>
      <c r="J253" s="106"/>
      <c r="K253" s="101">
        <f t="shared" si="42"/>
        <v>0</v>
      </c>
      <c r="L253" s="106"/>
      <c r="M253" s="106">
        <f>M251+M252</f>
        <v>1656.7797672170166</v>
      </c>
    </row>
    <row r="254" spans="1:13">
      <c r="A254" s="1312" t="s">
        <v>3999</v>
      </c>
      <c r="B254" s="99" t="s">
        <v>4130</v>
      </c>
      <c r="C254" s="32" t="s">
        <v>2195</v>
      </c>
      <c r="D254" s="1298">
        <v>2014</v>
      </c>
      <c r="E254" s="1298">
        <f t="shared" si="41"/>
        <v>7</v>
      </c>
      <c r="F254" s="13">
        <v>375200</v>
      </c>
      <c r="G254" s="146">
        <v>0.1</v>
      </c>
      <c r="H254" s="101">
        <f>E254*F254*G254</f>
        <v>262640</v>
      </c>
      <c r="I254" s="101">
        <f>F254-H254</f>
        <v>112560</v>
      </c>
      <c r="J254" s="101">
        <f>F254*G254</f>
        <v>37520</v>
      </c>
      <c r="K254" s="101">
        <f t="shared" si="42"/>
        <v>20.928157072735388</v>
      </c>
      <c r="L254" s="101">
        <v>10</v>
      </c>
      <c r="M254" s="27">
        <f>K254*L254/60</f>
        <v>3.4880261787892315</v>
      </c>
    </row>
    <row r="255" spans="1:13">
      <c r="A255" s="1312"/>
      <c r="B255" s="12"/>
      <c r="C255" s="32" t="s">
        <v>2188</v>
      </c>
      <c r="D255" s="1298">
        <v>2007</v>
      </c>
      <c r="E255" s="1298">
        <f t="shared" si="41"/>
        <v>14</v>
      </c>
      <c r="F255" s="13">
        <v>350000</v>
      </c>
      <c r="G255" s="146">
        <v>0.1</v>
      </c>
      <c r="H255" s="101">
        <f>E255*F255*G255</f>
        <v>490000</v>
      </c>
      <c r="I255" s="101">
        <f>F255-H255</f>
        <v>-140000</v>
      </c>
      <c r="J255" s="101">
        <f>F255*G255</f>
        <v>35000</v>
      </c>
      <c r="K255" s="101">
        <f t="shared" si="42"/>
        <v>19.522534582775545</v>
      </c>
      <c r="L255" s="101">
        <v>10</v>
      </c>
      <c r="M255" s="27">
        <f>K255*L255/60</f>
        <v>3.2537557637959242</v>
      </c>
    </row>
    <row r="256" spans="1:13">
      <c r="A256" s="1312"/>
      <c r="B256" s="16" t="s">
        <v>35</v>
      </c>
      <c r="C256" s="31"/>
      <c r="D256" s="97"/>
      <c r="E256" s="1298"/>
      <c r="F256" s="97"/>
      <c r="G256" s="147"/>
      <c r="H256" s="106"/>
      <c r="I256" s="106"/>
      <c r="J256" s="106"/>
      <c r="K256" s="101">
        <f t="shared" si="42"/>
        <v>0</v>
      </c>
      <c r="L256" s="106"/>
      <c r="M256" s="106">
        <f>M254+M255</f>
        <v>6.7417819425851562</v>
      </c>
    </row>
    <row r="257" spans="1:13">
      <c r="A257" s="1312" t="s">
        <v>4000</v>
      </c>
      <c r="B257" s="99" t="s">
        <v>4130</v>
      </c>
      <c r="C257" s="32" t="s">
        <v>1705</v>
      </c>
      <c r="D257" s="1298">
        <v>2003</v>
      </c>
      <c r="E257" s="1298">
        <f t="shared" si="41"/>
        <v>18</v>
      </c>
      <c r="F257" s="1298">
        <v>12704749</v>
      </c>
      <c r="G257" s="146">
        <v>0.1</v>
      </c>
      <c r="H257" s="101">
        <f>E257*F257*G257</f>
        <v>22868548.200000003</v>
      </c>
      <c r="I257" s="101">
        <f>F257-H257</f>
        <v>-10163799.200000003</v>
      </c>
      <c r="J257" s="101">
        <f>F257*G257</f>
        <v>1270474.9000000001</v>
      </c>
      <c r="K257" s="101">
        <f t="shared" si="42"/>
        <v>708.65400490852312</v>
      </c>
      <c r="L257" s="101">
        <v>140</v>
      </c>
      <c r="M257" s="27">
        <f>K257*L257/60</f>
        <v>1653.5260114532207</v>
      </c>
    </row>
    <row r="258" spans="1:13">
      <c r="A258" s="1312"/>
      <c r="B258" s="12"/>
      <c r="C258" s="32" t="s">
        <v>2188</v>
      </c>
      <c r="D258" s="1298">
        <v>2007</v>
      </c>
      <c r="E258" s="1298">
        <f t="shared" si="41"/>
        <v>14</v>
      </c>
      <c r="F258" s="13">
        <v>350000</v>
      </c>
      <c r="G258" s="146">
        <v>0.1</v>
      </c>
      <c r="H258" s="101">
        <f>E258*F258*G258</f>
        <v>490000</v>
      </c>
      <c r="I258" s="101">
        <f>F258-H258</f>
        <v>-140000</v>
      </c>
      <c r="J258" s="101">
        <f>F258*G258</f>
        <v>35000</v>
      </c>
      <c r="K258" s="101">
        <f t="shared" si="42"/>
        <v>19.522534582775545</v>
      </c>
      <c r="L258" s="101">
        <v>10</v>
      </c>
      <c r="M258" s="27">
        <f>K258*L258/60</f>
        <v>3.2537557637959242</v>
      </c>
    </row>
    <row r="259" spans="1:13">
      <c r="A259" s="1312"/>
      <c r="B259" s="16" t="s">
        <v>35</v>
      </c>
      <c r="C259" s="31"/>
      <c r="D259" s="97"/>
      <c r="E259" s="1298"/>
      <c r="F259" s="97"/>
      <c r="G259" s="147"/>
      <c r="H259" s="106"/>
      <c r="I259" s="106"/>
      <c r="J259" s="106"/>
      <c r="K259" s="101">
        <f t="shared" si="42"/>
        <v>0</v>
      </c>
      <c r="L259" s="106"/>
      <c r="M259" s="106">
        <f>SUM(M257:M258)</f>
        <v>1656.7797672170166</v>
      </c>
    </row>
    <row r="260" spans="1:13">
      <c r="A260" s="1312" t="s">
        <v>4001</v>
      </c>
      <c r="B260" s="99" t="s">
        <v>4228</v>
      </c>
      <c r="C260" s="32" t="s">
        <v>1705</v>
      </c>
      <c r="D260" s="1298">
        <v>2003</v>
      </c>
      <c r="E260" s="1298">
        <f t="shared" si="41"/>
        <v>18</v>
      </c>
      <c r="F260" s="1298">
        <v>12704749</v>
      </c>
      <c r="G260" s="146">
        <v>0.1</v>
      </c>
      <c r="H260" s="101">
        <f>E260*F260*G260</f>
        <v>22868548.200000003</v>
      </c>
      <c r="I260" s="101">
        <f>F260-H260</f>
        <v>-10163799.200000003</v>
      </c>
      <c r="J260" s="101">
        <f>F260*G260</f>
        <v>1270474.9000000001</v>
      </c>
      <c r="K260" s="101">
        <f t="shared" si="42"/>
        <v>708.65400490852312</v>
      </c>
      <c r="L260" s="101">
        <v>140</v>
      </c>
      <c r="M260" s="27">
        <f>K260*L260/60</f>
        <v>1653.5260114532207</v>
      </c>
    </row>
    <row r="261" spans="1:13">
      <c r="A261" s="1312"/>
      <c r="B261" s="12"/>
      <c r="C261" s="32" t="s">
        <v>2188</v>
      </c>
      <c r="D261" s="1298">
        <v>2007</v>
      </c>
      <c r="E261" s="1298">
        <f t="shared" si="41"/>
        <v>14</v>
      </c>
      <c r="F261" s="13">
        <v>350000</v>
      </c>
      <c r="G261" s="146">
        <v>0.1</v>
      </c>
      <c r="H261" s="101">
        <f>E261*F261*G261</f>
        <v>490000</v>
      </c>
      <c r="I261" s="101">
        <f>F261-H261</f>
        <v>-140000</v>
      </c>
      <c r="J261" s="101">
        <f>F261*G261</f>
        <v>35000</v>
      </c>
      <c r="K261" s="101">
        <f t="shared" si="42"/>
        <v>19.522534582775545</v>
      </c>
      <c r="L261" s="101">
        <v>10</v>
      </c>
      <c r="M261" s="27">
        <f>K261*L261/60</f>
        <v>3.2537557637959242</v>
      </c>
    </row>
    <row r="262" spans="1:13">
      <c r="A262" s="1312"/>
      <c r="B262" s="16" t="s">
        <v>35</v>
      </c>
      <c r="C262" s="31"/>
      <c r="D262" s="97"/>
      <c r="E262" s="1298"/>
      <c r="F262" s="97"/>
      <c r="G262" s="147"/>
      <c r="H262" s="106"/>
      <c r="I262" s="106"/>
      <c r="J262" s="106"/>
      <c r="K262" s="101">
        <f t="shared" si="42"/>
        <v>0</v>
      </c>
      <c r="L262" s="106"/>
      <c r="M262" s="106">
        <f>M260+M261</f>
        <v>1656.7797672170166</v>
      </c>
    </row>
    <row r="263" spans="1:13">
      <c r="A263" s="1312" t="s">
        <v>4002</v>
      </c>
      <c r="B263" s="12" t="s">
        <v>3926</v>
      </c>
      <c r="C263" s="32" t="s">
        <v>2195</v>
      </c>
      <c r="D263" s="1298">
        <v>2014</v>
      </c>
      <c r="E263" s="1298">
        <f t="shared" si="41"/>
        <v>7</v>
      </c>
      <c r="F263" s="13">
        <v>375200</v>
      </c>
      <c r="G263" s="146">
        <v>0.1</v>
      </c>
      <c r="H263" s="101">
        <f>E263*F263*G263</f>
        <v>262640</v>
      </c>
      <c r="I263" s="101">
        <f>F263-H263</f>
        <v>112560</v>
      </c>
      <c r="J263" s="101">
        <f>F263*G263</f>
        <v>37520</v>
      </c>
      <c r="K263" s="101">
        <f t="shared" si="42"/>
        <v>20.928157072735388</v>
      </c>
      <c r="L263" s="101">
        <v>10</v>
      </c>
      <c r="M263" s="27">
        <f>K263*L263/60</f>
        <v>3.4880261787892315</v>
      </c>
    </row>
    <row r="264" spans="1:13">
      <c r="A264" s="20"/>
      <c r="B264" s="12"/>
      <c r="C264" s="32" t="s">
        <v>2188</v>
      </c>
      <c r="D264" s="1298">
        <v>2007</v>
      </c>
      <c r="E264" s="1298">
        <f t="shared" si="41"/>
        <v>14</v>
      </c>
      <c r="F264" s="13">
        <v>350000</v>
      </c>
      <c r="G264" s="146">
        <v>0.1</v>
      </c>
      <c r="H264" s="101">
        <f>E264*F264*G264</f>
        <v>490000</v>
      </c>
      <c r="I264" s="101">
        <f>F264-H264</f>
        <v>-140000</v>
      </c>
      <c r="J264" s="101">
        <f>F264*G264</f>
        <v>35000</v>
      </c>
      <c r="K264" s="101">
        <f t="shared" si="42"/>
        <v>19.522534582775545</v>
      </c>
      <c r="L264" s="101">
        <v>10</v>
      </c>
      <c r="M264" s="27">
        <f>K264*L264/60</f>
        <v>3.2537557637959242</v>
      </c>
    </row>
    <row r="265" spans="1:13">
      <c r="A265" s="20"/>
      <c r="B265" s="16" t="s">
        <v>35</v>
      </c>
      <c r="C265" s="31"/>
      <c r="D265" s="97"/>
      <c r="E265" s="1298"/>
      <c r="F265" s="106"/>
      <c r="G265" s="147"/>
      <c r="H265" s="106"/>
      <c r="I265" s="106"/>
      <c r="J265" s="106"/>
      <c r="K265" s="101">
        <f t="shared" si="42"/>
        <v>0</v>
      </c>
      <c r="L265" s="106"/>
      <c r="M265" s="106">
        <f>M263+M264</f>
        <v>6.7417819425851562</v>
      </c>
    </row>
    <row r="266" spans="1:13">
      <c r="A266" s="1312" t="s">
        <v>4003</v>
      </c>
      <c r="B266" s="99" t="s">
        <v>3928</v>
      </c>
      <c r="C266" s="32" t="s">
        <v>2195</v>
      </c>
      <c r="D266" s="1298">
        <v>2014</v>
      </c>
      <c r="E266" s="1298">
        <f t="shared" si="41"/>
        <v>7</v>
      </c>
      <c r="F266" s="13">
        <v>375200</v>
      </c>
      <c r="G266" s="146">
        <v>0.1</v>
      </c>
      <c r="H266" s="101">
        <f>E266*F266*G266</f>
        <v>262640</v>
      </c>
      <c r="I266" s="101">
        <f>F266-H266</f>
        <v>112560</v>
      </c>
      <c r="J266" s="101">
        <f>F266*G266</f>
        <v>37520</v>
      </c>
      <c r="K266" s="101">
        <f t="shared" si="42"/>
        <v>20.928157072735388</v>
      </c>
      <c r="L266" s="101">
        <v>10</v>
      </c>
      <c r="M266" s="27">
        <f>K266*L266/60</f>
        <v>3.4880261787892315</v>
      </c>
    </row>
    <row r="267" spans="1:13">
      <c r="A267" s="20"/>
      <c r="B267" s="12"/>
      <c r="C267" s="32" t="s">
        <v>2188</v>
      </c>
      <c r="D267" s="1298">
        <v>2007</v>
      </c>
      <c r="E267" s="1298">
        <f t="shared" si="41"/>
        <v>14</v>
      </c>
      <c r="F267" s="13">
        <v>350000</v>
      </c>
      <c r="G267" s="146">
        <v>0.1</v>
      </c>
      <c r="H267" s="101">
        <f>E267*F267*G267</f>
        <v>490000</v>
      </c>
      <c r="I267" s="101">
        <f>F267-H267</f>
        <v>-140000</v>
      </c>
      <c r="J267" s="101">
        <f>F267*G267</f>
        <v>35000</v>
      </c>
      <c r="K267" s="101">
        <f t="shared" si="42"/>
        <v>19.522534582775545</v>
      </c>
      <c r="L267" s="101">
        <v>10</v>
      </c>
      <c r="M267" s="27">
        <f>K267*L267/60</f>
        <v>3.2537557637959242</v>
      </c>
    </row>
    <row r="268" spans="1:13">
      <c r="A268" s="20"/>
      <c r="B268" s="16" t="s">
        <v>35</v>
      </c>
      <c r="C268" s="31"/>
      <c r="D268" s="97"/>
      <c r="E268" s="1298"/>
      <c r="F268" s="97"/>
      <c r="G268" s="147"/>
      <c r="H268" s="106"/>
      <c r="I268" s="106"/>
      <c r="J268" s="106"/>
      <c r="K268" s="101">
        <f t="shared" si="42"/>
        <v>0</v>
      </c>
      <c r="L268" s="106"/>
      <c r="M268" s="106">
        <f>M266+M267</f>
        <v>6.7417819425851562</v>
      </c>
    </row>
    <row r="269" spans="1:13">
      <c r="A269" s="1312" t="s">
        <v>4004</v>
      </c>
      <c r="B269" s="99" t="s">
        <v>4151</v>
      </c>
      <c r="C269" s="32" t="s">
        <v>2196</v>
      </c>
      <c r="D269" s="1298">
        <v>2005</v>
      </c>
      <c r="E269" s="1298">
        <f t="shared" ref="E269:E273" si="43">2021-D269</f>
        <v>16</v>
      </c>
      <c r="F269" s="1298">
        <v>560000</v>
      </c>
      <c r="G269" s="146">
        <v>0.1</v>
      </c>
      <c r="H269" s="101">
        <f>E269*F269*G269</f>
        <v>896000</v>
      </c>
      <c r="I269" s="101">
        <f>F269-H269</f>
        <v>-336000</v>
      </c>
      <c r="J269" s="101">
        <f>F269*G269</f>
        <v>56000</v>
      </c>
      <c r="K269" s="101">
        <f t="shared" si="42"/>
        <v>31.236055332440877</v>
      </c>
      <c r="L269" s="101">
        <v>60</v>
      </c>
      <c r="M269" s="27">
        <f>K269*L269/60</f>
        <v>31.236055332440877</v>
      </c>
    </row>
    <row r="270" spans="1:13">
      <c r="A270" s="20"/>
      <c r="B270" s="89"/>
      <c r="C270" s="32" t="s">
        <v>2188</v>
      </c>
      <c r="D270" s="1298">
        <v>2007</v>
      </c>
      <c r="E270" s="1298">
        <f t="shared" si="43"/>
        <v>14</v>
      </c>
      <c r="F270" s="13">
        <v>350000</v>
      </c>
      <c r="G270" s="146">
        <v>0.1</v>
      </c>
      <c r="H270" s="101">
        <f>E270*F270*G270</f>
        <v>490000</v>
      </c>
      <c r="I270" s="101">
        <f>F270-H270</f>
        <v>-140000</v>
      </c>
      <c r="J270" s="101">
        <f>F270*G270</f>
        <v>35000</v>
      </c>
      <c r="K270" s="101">
        <f t="shared" si="42"/>
        <v>19.522534582775545</v>
      </c>
      <c r="L270" s="101">
        <v>10</v>
      </c>
      <c r="M270" s="27">
        <f>K270*L270/60</f>
        <v>3.2537557637959242</v>
      </c>
    </row>
    <row r="271" spans="1:13">
      <c r="A271" s="1312"/>
      <c r="B271" s="16" t="s">
        <v>35</v>
      </c>
      <c r="C271" s="31"/>
      <c r="D271" s="97"/>
      <c r="E271" s="1298"/>
      <c r="F271" s="97"/>
      <c r="G271" s="147"/>
      <c r="H271" s="106"/>
      <c r="I271" s="106"/>
      <c r="J271" s="106"/>
      <c r="K271" s="101">
        <f t="shared" si="42"/>
        <v>0</v>
      </c>
      <c r="L271" s="106"/>
      <c r="M271" s="106">
        <f>M269+M270</f>
        <v>34.489811096236799</v>
      </c>
    </row>
    <row r="272" spans="1:13" ht="45">
      <c r="A272" s="1312" t="s">
        <v>4005</v>
      </c>
      <c r="B272" s="99" t="s">
        <v>4151</v>
      </c>
      <c r="C272" s="32" t="s">
        <v>2486</v>
      </c>
      <c r="D272" s="1298">
        <v>2012</v>
      </c>
      <c r="E272" s="1298">
        <f t="shared" si="43"/>
        <v>9</v>
      </c>
      <c r="F272" s="1298">
        <v>44483193</v>
      </c>
      <c r="G272" s="146">
        <v>0.1</v>
      </c>
      <c r="H272" s="101">
        <f>E272*F272*G272</f>
        <v>40034873.700000003</v>
      </c>
      <c r="I272" s="101">
        <f>F272-H272</f>
        <v>4448319.299999997</v>
      </c>
      <c r="J272" s="101">
        <f>F272*G272</f>
        <v>4448319.3</v>
      </c>
      <c r="K272" s="101">
        <f t="shared" si="42"/>
        <v>2481.2133534136547</v>
      </c>
      <c r="L272" s="101">
        <v>10</v>
      </c>
      <c r="M272" s="27">
        <f>K272*L272/60</f>
        <v>413.5355589022758</v>
      </c>
    </row>
    <row r="273" spans="1:13">
      <c r="A273" s="20"/>
      <c r="B273" s="16"/>
      <c r="C273" s="32" t="s">
        <v>2188</v>
      </c>
      <c r="D273" s="1298">
        <v>2007</v>
      </c>
      <c r="E273" s="1298">
        <f t="shared" si="43"/>
        <v>14</v>
      </c>
      <c r="F273" s="13">
        <v>350000</v>
      </c>
      <c r="G273" s="146">
        <v>0.1</v>
      </c>
      <c r="H273" s="101">
        <f>E273*F273*G273</f>
        <v>490000</v>
      </c>
      <c r="I273" s="101">
        <f>F273-H273</f>
        <v>-140000</v>
      </c>
      <c r="J273" s="101">
        <f>F273*G273</f>
        <v>35000</v>
      </c>
      <c r="K273" s="101">
        <f t="shared" si="42"/>
        <v>19.522534582775545</v>
      </c>
      <c r="L273" s="101">
        <v>10</v>
      </c>
      <c r="M273" s="27">
        <f>K273*L273/60</f>
        <v>3.2537557637959242</v>
      </c>
    </row>
    <row r="274" spans="1:13">
      <c r="A274" s="1312"/>
      <c r="B274" s="16" t="s">
        <v>35</v>
      </c>
      <c r="C274" s="31"/>
      <c r="D274" s="97"/>
      <c r="E274" s="1298"/>
      <c r="F274" s="97"/>
      <c r="G274" s="147"/>
      <c r="H274" s="106"/>
      <c r="I274" s="106"/>
      <c r="J274" s="106"/>
      <c r="K274" s="101">
        <f t="shared" si="42"/>
        <v>0</v>
      </c>
      <c r="L274" s="106"/>
      <c r="M274" s="96">
        <f>M272+M273</f>
        <v>416.78931466607173</v>
      </c>
    </row>
    <row r="275" spans="1:13">
      <c r="A275" s="1312" t="s">
        <v>4006</v>
      </c>
      <c r="B275" s="282" t="s">
        <v>3934</v>
      </c>
      <c r="C275" s="32" t="s">
        <v>2188</v>
      </c>
      <c r="D275" s="1298">
        <v>2007</v>
      </c>
      <c r="E275" s="1298">
        <f t="shared" si="41"/>
        <v>14</v>
      </c>
      <c r="F275" s="13">
        <v>350000</v>
      </c>
      <c r="G275" s="146">
        <v>0.1</v>
      </c>
      <c r="H275" s="101">
        <f>E275*F275*G275</f>
        <v>490000</v>
      </c>
      <c r="I275" s="101">
        <f>F275-H275</f>
        <v>-140000</v>
      </c>
      <c r="J275" s="101">
        <f>F275*G275</f>
        <v>35000</v>
      </c>
      <c r="K275" s="101">
        <f t="shared" si="42"/>
        <v>19.522534582775545</v>
      </c>
      <c r="L275" s="101">
        <v>40</v>
      </c>
      <c r="M275" s="96">
        <f>K275*L275/60</f>
        <v>13.015023055183697</v>
      </c>
    </row>
    <row r="276" spans="1:13">
      <c r="A276" s="1312" t="s">
        <v>4007</v>
      </c>
      <c r="B276" s="282" t="s">
        <v>3936</v>
      </c>
      <c r="C276" s="32" t="s">
        <v>2195</v>
      </c>
      <c r="D276" s="1298">
        <v>2014</v>
      </c>
      <c r="E276" s="1298">
        <f t="shared" si="41"/>
        <v>7</v>
      </c>
      <c r="F276" s="13">
        <v>375200</v>
      </c>
      <c r="G276" s="146">
        <v>0.1</v>
      </c>
      <c r="H276" s="101">
        <f>E276*F276*G276</f>
        <v>262640</v>
      </c>
      <c r="I276" s="101">
        <f>F276-H276</f>
        <v>112560</v>
      </c>
      <c r="J276" s="101">
        <f>F276*G276</f>
        <v>37520</v>
      </c>
      <c r="K276" s="101">
        <f t="shared" si="42"/>
        <v>20.928157072735388</v>
      </c>
      <c r="L276" s="101">
        <v>10</v>
      </c>
      <c r="M276" s="27">
        <f>K276*L276/60</f>
        <v>3.4880261787892315</v>
      </c>
    </row>
    <row r="277" spans="1:13">
      <c r="A277" s="20"/>
      <c r="B277" s="12"/>
      <c r="C277" s="32" t="s">
        <v>2188</v>
      </c>
      <c r="D277" s="1298">
        <v>2007</v>
      </c>
      <c r="E277" s="1298">
        <f t="shared" si="41"/>
        <v>14</v>
      </c>
      <c r="F277" s="13">
        <v>350000</v>
      </c>
      <c r="G277" s="146">
        <v>0.1</v>
      </c>
      <c r="H277" s="101">
        <f>E277*F277*G277</f>
        <v>490000</v>
      </c>
      <c r="I277" s="101">
        <f>F277-H277</f>
        <v>-140000</v>
      </c>
      <c r="J277" s="101">
        <f>F277*G277</f>
        <v>35000</v>
      </c>
      <c r="K277" s="101">
        <f t="shared" si="42"/>
        <v>19.522534582775545</v>
      </c>
      <c r="L277" s="101">
        <v>10</v>
      </c>
      <c r="M277" s="27">
        <f>K277*L277/60</f>
        <v>3.2537557637959242</v>
      </c>
    </row>
    <row r="278" spans="1:13">
      <c r="A278" s="20"/>
      <c r="B278" s="16" t="s">
        <v>35</v>
      </c>
      <c r="C278" s="31"/>
      <c r="D278" s="97"/>
      <c r="E278" s="1298"/>
      <c r="F278" s="97"/>
      <c r="G278" s="147"/>
      <c r="H278" s="106"/>
      <c r="I278" s="106"/>
      <c r="J278" s="106"/>
      <c r="K278" s="101">
        <f t="shared" si="42"/>
        <v>0</v>
      </c>
      <c r="L278" s="106"/>
      <c r="M278" s="96">
        <f>M276+M277</f>
        <v>6.7417819425851562</v>
      </c>
    </row>
    <row r="279" spans="1:13">
      <c r="A279" s="1312" t="s">
        <v>4008</v>
      </c>
      <c r="B279" s="12" t="s">
        <v>1493</v>
      </c>
      <c r="C279" s="32" t="s">
        <v>2194</v>
      </c>
      <c r="D279" s="1298">
        <v>2013</v>
      </c>
      <c r="E279" s="1298">
        <f t="shared" si="41"/>
        <v>8</v>
      </c>
      <c r="F279" s="1298">
        <v>1503927</v>
      </c>
      <c r="G279" s="146">
        <v>0.1</v>
      </c>
      <c r="H279" s="101">
        <f>E279*F279*G279</f>
        <v>1203141.6000000001</v>
      </c>
      <c r="I279" s="101">
        <f>F279-H279</f>
        <v>300785.39999999991</v>
      </c>
      <c r="J279" s="101">
        <f>F279*G279</f>
        <v>150392.70000000001</v>
      </c>
      <c r="K279" s="101">
        <f t="shared" si="42"/>
        <v>83.88704819277109</v>
      </c>
      <c r="L279" s="101">
        <v>20</v>
      </c>
      <c r="M279" s="27">
        <f>K279*L279/60</f>
        <v>27.962349397590362</v>
      </c>
    </row>
    <row r="280" spans="1:13">
      <c r="A280" s="20"/>
      <c r="B280" s="12"/>
      <c r="C280" s="32" t="s">
        <v>2188</v>
      </c>
      <c r="D280" s="1298">
        <v>2007</v>
      </c>
      <c r="E280" s="1298">
        <f t="shared" si="41"/>
        <v>14</v>
      </c>
      <c r="F280" s="13">
        <v>350000</v>
      </c>
      <c r="G280" s="146">
        <v>0.1</v>
      </c>
      <c r="H280" s="101">
        <f>E280*F280*G280</f>
        <v>490000</v>
      </c>
      <c r="I280" s="101">
        <f>F280-H280</f>
        <v>-140000</v>
      </c>
      <c r="J280" s="101">
        <f>F280*G280</f>
        <v>35000</v>
      </c>
      <c r="K280" s="101">
        <f t="shared" si="42"/>
        <v>19.522534582775545</v>
      </c>
      <c r="L280" s="101">
        <v>10</v>
      </c>
      <c r="M280" s="27">
        <f>K280*L280/60</f>
        <v>3.2537557637959242</v>
      </c>
    </row>
    <row r="281" spans="1:13">
      <c r="A281" s="1312"/>
      <c r="B281" s="16" t="s">
        <v>35</v>
      </c>
      <c r="C281" s="31"/>
      <c r="D281" s="97"/>
      <c r="E281" s="1298"/>
      <c r="F281" s="97"/>
      <c r="G281" s="147"/>
      <c r="H281" s="106"/>
      <c r="I281" s="106"/>
      <c r="J281" s="106"/>
      <c r="K281" s="101">
        <f t="shared" si="42"/>
        <v>0</v>
      </c>
      <c r="L281" s="106"/>
      <c r="M281" s="96">
        <f>M279+M280</f>
        <v>31.216105161386288</v>
      </c>
    </row>
    <row r="282" spans="1:13">
      <c r="A282" s="1312" t="s">
        <v>4009</v>
      </c>
      <c r="B282" s="282" t="s">
        <v>3939</v>
      </c>
      <c r="C282" s="32" t="s">
        <v>2188</v>
      </c>
      <c r="D282" s="1298">
        <v>2007</v>
      </c>
      <c r="E282" s="1298">
        <f t="shared" si="41"/>
        <v>14</v>
      </c>
      <c r="F282" s="13">
        <v>350000</v>
      </c>
      <c r="G282" s="146">
        <v>0.1</v>
      </c>
      <c r="H282" s="101">
        <f>E282*F282*G282</f>
        <v>490000</v>
      </c>
      <c r="I282" s="101">
        <f>F282-H282</f>
        <v>-140000</v>
      </c>
      <c r="J282" s="101">
        <f>F282*G282</f>
        <v>35000</v>
      </c>
      <c r="K282" s="101">
        <f t="shared" si="42"/>
        <v>19.522534582775545</v>
      </c>
      <c r="L282" s="101">
        <v>10</v>
      </c>
      <c r="M282" s="27">
        <f>K282*L282/60</f>
        <v>3.2537557637959242</v>
      </c>
    </row>
    <row r="283" spans="1:13">
      <c r="A283" s="20"/>
      <c r="B283" s="16"/>
      <c r="C283" s="32" t="s">
        <v>2216</v>
      </c>
      <c r="D283" s="1298">
        <v>2014</v>
      </c>
      <c r="E283" s="1298">
        <f t="shared" si="41"/>
        <v>7</v>
      </c>
      <c r="F283" s="369">
        <v>209328</v>
      </c>
      <c r="G283" s="146">
        <v>0.1</v>
      </c>
      <c r="H283" s="101">
        <f>E283*F283*G283</f>
        <v>146529.60000000001</v>
      </c>
      <c r="I283" s="101">
        <f>F283-H283</f>
        <v>62798.399999999994</v>
      </c>
      <c r="J283" s="101">
        <f>F283*G283</f>
        <v>20932.800000000003</v>
      </c>
      <c r="K283" s="101">
        <f t="shared" si="42"/>
        <v>11.6760374832664</v>
      </c>
      <c r="L283" s="101">
        <v>10</v>
      </c>
      <c r="M283" s="27">
        <f>K283*L283/60</f>
        <v>1.9460062472110666</v>
      </c>
    </row>
    <row r="284" spans="1:13">
      <c r="A284" s="20"/>
      <c r="B284" s="16" t="s">
        <v>35</v>
      </c>
      <c r="C284" s="32"/>
      <c r="D284" s="97"/>
      <c r="E284" s="1298"/>
      <c r="F284" s="97"/>
      <c r="G284" s="147"/>
      <c r="H284" s="106"/>
      <c r="I284" s="106"/>
      <c r="J284" s="106"/>
      <c r="K284" s="101">
        <f t="shared" si="42"/>
        <v>0</v>
      </c>
      <c r="L284" s="106"/>
      <c r="M284" s="106">
        <f>M282+M283</f>
        <v>5.1997620110069906</v>
      </c>
    </row>
    <row r="285" spans="1:13" ht="45">
      <c r="A285" s="1312" t="s">
        <v>4011</v>
      </c>
      <c r="B285" s="99" t="s">
        <v>3941</v>
      </c>
      <c r="C285" s="32" t="s">
        <v>2486</v>
      </c>
      <c r="D285" s="1298">
        <v>2012</v>
      </c>
      <c r="E285" s="1298">
        <f t="shared" si="41"/>
        <v>9</v>
      </c>
      <c r="F285" s="1298">
        <v>44483193</v>
      </c>
      <c r="G285" s="146">
        <v>0.1</v>
      </c>
      <c r="H285" s="101">
        <f>E285*F285*G285</f>
        <v>40034873.700000003</v>
      </c>
      <c r="I285" s="101">
        <f>F285-H285</f>
        <v>4448319.299999997</v>
      </c>
      <c r="J285" s="101">
        <f>F285*G285</f>
        <v>4448319.3</v>
      </c>
      <c r="K285" s="101">
        <f t="shared" si="42"/>
        <v>2481.2133534136547</v>
      </c>
      <c r="L285" s="101">
        <v>10</v>
      </c>
      <c r="M285" s="27">
        <f>K285*L285/60</f>
        <v>413.5355589022758</v>
      </c>
    </row>
    <row r="286" spans="1:13">
      <c r="A286" s="20"/>
      <c r="B286" s="16"/>
      <c r="C286" s="32" t="s">
        <v>2188</v>
      </c>
      <c r="D286" s="1298">
        <v>2007</v>
      </c>
      <c r="E286" s="1298">
        <f t="shared" si="41"/>
        <v>14</v>
      </c>
      <c r="F286" s="13">
        <v>350000</v>
      </c>
      <c r="G286" s="146">
        <v>0.1</v>
      </c>
      <c r="H286" s="101">
        <f>E286*F286*G286</f>
        <v>490000</v>
      </c>
      <c r="I286" s="101">
        <f>F286-H286</f>
        <v>-140000</v>
      </c>
      <c r="J286" s="101">
        <f>F286*G286</f>
        <v>35000</v>
      </c>
      <c r="K286" s="101">
        <f t="shared" si="42"/>
        <v>19.522534582775545</v>
      </c>
      <c r="L286" s="101">
        <v>10</v>
      </c>
      <c r="M286" s="27">
        <f>K286*L286/60</f>
        <v>3.2537557637959242</v>
      </c>
    </row>
    <row r="287" spans="1:13">
      <c r="A287" s="20"/>
      <c r="B287" s="16" t="s">
        <v>35</v>
      </c>
      <c r="C287" s="32"/>
      <c r="D287" s="97"/>
      <c r="E287" s="1298"/>
      <c r="F287" s="97"/>
      <c r="G287" s="147"/>
      <c r="H287" s="106"/>
      <c r="I287" s="106"/>
      <c r="J287" s="106"/>
      <c r="K287" s="101">
        <f t="shared" si="42"/>
        <v>0</v>
      </c>
      <c r="L287" s="106"/>
      <c r="M287" s="106">
        <f>M285+M286</f>
        <v>416.78931466607173</v>
      </c>
    </row>
    <row r="288" spans="1:13">
      <c r="A288" s="1312" t="s">
        <v>4012</v>
      </c>
      <c r="B288" s="12" t="s">
        <v>4013</v>
      </c>
      <c r="C288" s="32" t="s">
        <v>2195</v>
      </c>
      <c r="D288" s="1298">
        <v>2014</v>
      </c>
      <c r="E288" s="1298">
        <f t="shared" ref="E288:E342" si="44">2021-D288</f>
        <v>7</v>
      </c>
      <c r="F288" s="13">
        <v>375200</v>
      </c>
      <c r="G288" s="146">
        <v>0.1</v>
      </c>
      <c r="H288" s="101">
        <f>E288*F288*G288</f>
        <v>262640</v>
      </c>
      <c r="I288" s="101">
        <f>F288-H288</f>
        <v>112560</v>
      </c>
      <c r="J288" s="101">
        <f>F288*G288</f>
        <v>37520</v>
      </c>
      <c r="K288" s="101">
        <f t="shared" si="42"/>
        <v>20.928157072735388</v>
      </c>
      <c r="L288" s="101">
        <v>10</v>
      </c>
      <c r="M288" s="27">
        <f>K288*L288/60</f>
        <v>3.4880261787892315</v>
      </c>
    </row>
    <row r="289" spans="1:13">
      <c r="A289" s="1312"/>
      <c r="B289" s="12"/>
      <c r="C289" s="32" t="s">
        <v>2188</v>
      </c>
      <c r="D289" s="1298">
        <v>2007</v>
      </c>
      <c r="E289" s="1298">
        <f t="shared" si="44"/>
        <v>14</v>
      </c>
      <c r="F289" s="13">
        <v>350000</v>
      </c>
      <c r="G289" s="146">
        <v>0.1</v>
      </c>
      <c r="H289" s="101">
        <f>E289*F289*G289</f>
        <v>490000</v>
      </c>
      <c r="I289" s="101">
        <f>F289-H289</f>
        <v>-140000</v>
      </c>
      <c r="J289" s="101">
        <f>F289*G289</f>
        <v>35000</v>
      </c>
      <c r="K289" s="101">
        <f t="shared" si="42"/>
        <v>19.522534582775545</v>
      </c>
      <c r="L289" s="101">
        <v>10</v>
      </c>
      <c r="M289" s="27">
        <f>K289*L289/60</f>
        <v>3.2537557637959242</v>
      </c>
    </row>
    <row r="290" spans="1:13">
      <c r="A290" s="1312"/>
      <c r="B290" s="16" t="s">
        <v>35</v>
      </c>
      <c r="C290" s="32"/>
      <c r="D290" s="97"/>
      <c r="E290" s="1298"/>
      <c r="F290" s="97"/>
      <c r="G290" s="147"/>
      <c r="H290" s="106"/>
      <c r="I290" s="106"/>
      <c r="J290" s="106"/>
      <c r="K290" s="101">
        <f t="shared" si="42"/>
        <v>0</v>
      </c>
      <c r="L290" s="106"/>
      <c r="M290" s="106">
        <f>M288+M289</f>
        <v>6.7417819425851562</v>
      </c>
    </row>
    <row r="291" spans="1:13">
      <c r="A291" s="1312" t="s">
        <v>4014</v>
      </c>
      <c r="B291" s="99" t="s">
        <v>3943</v>
      </c>
      <c r="C291" s="32" t="s">
        <v>1705</v>
      </c>
      <c r="D291" s="1298">
        <v>2003</v>
      </c>
      <c r="E291" s="1298">
        <f t="shared" si="44"/>
        <v>18</v>
      </c>
      <c r="F291" s="1298">
        <v>12704749</v>
      </c>
      <c r="G291" s="146">
        <v>0.1</v>
      </c>
      <c r="H291" s="101">
        <f>E291*F291*G291</f>
        <v>22868548.200000003</v>
      </c>
      <c r="I291" s="101">
        <f>F291-H291</f>
        <v>-10163799.200000003</v>
      </c>
      <c r="J291" s="101">
        <f>F291*G291</f>
        <v>1270474.9000000001</v>
      </c>
      <c r="K291" s="101">
        <f t="shared" si="42"/>
        <v>708.65400490852312</v>
      </c>
      <c r="L291" s="101">
        <v>60</v>
      </c>
      <c r="M291" s="27">
        <f>K291*L291/60</f>
        <v>708.65400490852312</v>
      </c>
    </row>
    <row r="292" spans="1:13">
      <c r="A292" s="1312"/>
      <c r="B292" s="12"/>
      <c r="C292" s="32" t="s">
        <v>2188</v>
      </c>
      <c r="D292" s="1298">
        <v>2007</v>
      </c>
      <c r="E292" s="1298">
        <f t="shared" si="44"/>
        <v>14</v>
      </c>
      <c r="F292" s="13">
        <v>350000</v>
      </c>
      <c r="G292" s="146">
        <v>0.1</v>
      </c>
      <c r="H292" s="101">
        <f>E292*F292*G292</f>
        <v>490000</v>
      </c>
      <c r="I292" s="101">
        <f>F292-H292</f>
        <v>-140000</v>
      </c>
      <c r="J292" s="101">
        <f>F292*G292</f>
        <v>35000</v>
      </c>
      <c r="K292" s="101">
        <f t="shared" si="42"/>
        <v>19.522534582775545</v>
      </c>
      <c r="L292" s="101">
        <v>10</v>
      </c>
      <c r="M292" s="27">
        <f>K292*L292/60</f>
        <v>3.2537557637959242</v>
      </c>
    </row>
    <row r="293" spans="1:13">
      <c r="A293" s="1312"/>
      <c r="B293" s="16" t="s">
        <v>35</v>
      </c>
      <c r="C293" s="32"/>
      <c r="D293" s="97"/>
      <c r="E293" s="1298"/>
      <c r="F293" s="97"/>
      <c r="G293" s="147"/>
      <c r="H293" s="106"/>
      <c r="I293" s="106"/>
      <c r="J293" s="106"/>
      <c r="K293" s="101">
        <f t="shared" ref="K293:K356" si="45">J293/1792.8</f>
        <v>0</v>
      </c>
      <c r="L293" s="106"/>
      <c r="M293" s="96">
        <f>M291+M292</f>
        <v>711.907760672319</v>
      </c>
    </row>
    <row r="294" spans="1:13">
      <c r="A294" s="1312" t="s">
        <v>5474</v>
      </c>
      <c r="B294" s="99" t="s">
        <v>3945</v>
      </c>
      <c r="C294" s="32" t="s">
        <v>1705</v>
      </c>
      <c r="D294" s="1298">
        <v>2003</v>
      </c>
      <c r="E294" s="1298">
        <f t="shared" si="44"/>
        <v>18</v>
      </c>
      <c r="F294" s="1298">
        <v>12704749</v>
      </c>
      <c r="G294" s="146">
        <v>0.1</v>
      </c>
      <c r="H294" s="101">
        <f>E294*F294*G294</f>
        <v>22868548.200000003</v>
      </c>
      <c r="I294" s="101">
        <f>F294-H294</f>
        <v>-10163799.200000003</v>
      </c>
      <c r="J294" s="101">
        <f>F294*G294</f>
        <v>1270474.9000000001</v>
      </c>
      <c r="K294" s="101">
        <f t="shared" si="45"/>
        <v>708.65400490852312</v>
      </c>
      <c r="L294" s="101">
        <v>60</v>
      </c>
      <c r="M294" s="27">
        <f>K294*L294/60</f>
        <v>708.65400490852312</v>
      </c>
    </row>
    <row r="295" spans="1:13">
      <c r="A295" s="20"/>
      <c r="B295" s="12"/>
      <c r="C295" s="32" t="s">
        <v>2188</v>
      </c>
      <c r="D295" s="1298">
        <v>2007</v>
      </c>
      <c r="E295" s="1298">
        <f t="shared" si="44"/>
        <v>14</v>
      </c>
      <c r="F295" s="13">
        <v>350000</v>
      </c>
      <c r="G295" s="146">
        <v>0.1</v>
      </c>
      <c r="H295" s="101">
        <f>E295*F295*G295</f>
        <v>490000</v>
      </c>
      <c r="I295" s="101">
        <f>F295-H295</f>
        <v>-140000</v>
      </c>
      <c r="J295" s="101">
        <f>F295*G295</f>
        <v>35000</v>
      </c>
      <c r="K295" s="101">
        <f t="shared" si="45"/>
        <v>19.522534582775545</v>
      </c>
      <c r="L295" s="101">
        <v>10</v>
      </c>
      <c r="M295" s="27">
        <f>K295*L295/60</f>
        <v>3.2537557637959242</v>
      </c>
    </row>
    <row r="296" spans="1:13">
      <c r="A296" s="20"/>
      <c r="B296" s="16" t="s">
        <v>35</v>
      </c>
      <c r="C296" s="32"/>
      <c r="D296" s="97"/>
      <c r="E296" s="1298"/>
      <c r="F296" s="97"/>
      <c r="G296" s="147"/>
      <c r="H296" s="106"/>
      <c r="I296" s="106"/>
      <c r="J296" s="106"/>
      <c r="K296" s="101">
        <f t="shared" si="45"/>
        <v>0</v>
      </c>
      <c r="L296" s="106"/>
      <c r="M296" s="96">
        <f>M294+M295</f>
        <v>711.907760672319</v>
      </c>
    </row>
    <row r="297" spans="1:13">
      <c r="A297" s="1312" t="s">
        <v>5475</v>
      </c>
      <c r="B297" s="99" t="s">
        <v>4015</v>
      </c>
      <c r="C297" s="32" t="s">
        <v>2188</v>
      </c>
      <c r="D297" s="1298">
        <v>2007</v>
      </c>
      <c r="E297" s="1298">
        <f t="shared" si="44"/>
        <v>14</v>
      </c>
      <c r="F297" s="13">
        <v>350000</v>
      </c>
      <c r="G297" s="146">
        <v>0.1</v>
      </c>
      <c r="H297" s="101">
        <f>E297*F297*G297</f>
        <v>490000</v>
      </c>
      <c r="I297" s="101">
        <f>F297-H297</f>
        <v>-140000</v>
      </c>
      <c r="J297" s="101">
        <f>F297*G297</f>
        <v>35000</v>
      </c>
      <c r="K297" s="101">
        <f t="shared" si="45"/>
        <v>19.522534582775545</v>
      </c>
      <c r="L297" s="101">
        <v>10</v>
      </c>
      <c r="M297" s="96">
        <f>K297*L297/60</f>
        <v>3.2537557637959242</v>
      </c>
    </row>
    <row r="298" spans="1:13" ht="24.75" customHeight="1">
      <c r="A298" s="43" t="s">
        <v>4188</v>
      </c>
      <c r="B298" s="41" t="s">
        <v>4017</v>
      </c>
      <c r="C298" s="127"/>
      <c r="D298" s="92"/>
      <c r="E298" s="239"/>
      <c r="F298" s="159"/>
      <c r="G298" s="158"/>
      <c r="H298" s="159"/>
      <c r="I298" s="159"/>
      <c r="J298" s="159"/>
      <c r="K298" s="159"/>
      <c r="L298" s="159"/>
      <c r="M298" s="109"/>
    </row>
    <row r="299" spans="1:13">
      <c r="A299" s="1312" t="s">
        <v>4189</v>
      </c>
      <c r="B299" s="282" t="s">
        <v>4019</v>
      </c>
      <c r="C299" s="32" t="s">
        <v>2188</v>
      </c>
      <c r="D299" s="1298">
        <v>2007</v>
      </c>
      <c r="E299" s="1298">
        <f t="shared" si="44"/>
        <v>14</v>
      </c>
      <c r="F299" s="13">
        <v>350000</v>
      </c>
      <c r="G299" s="146">
        <v>0.1</v>
      </c>
      <c r="H299" s="101">
        <f>E299*F299*G299</f>
        <v>490000</v>
      </c>
      <c r="I299" s="101">
        <f>F299-H299</f>
        <v>-140000</v>
      </c>
      <c r="J299" s="101">
        <f>F299*G299</f>
        <v>35000</v>
      </c>
      <c r="K299" s="101">
        <f t="shared" si="45"/>
        <v>19.522534582775545</v>
      </c>
      <c r="L299" s="101">
        <v>10</v>
      </c>
      <c r="M299" s="27">
        <f>K299*L299/60</f>
        <v>3.2537557637959242</v>
      </c>
    </row>
    <row r="300" spans="1:13">
      <c r="A300" s="1302"/>
      <c r="B300" s="282"/>
      <c r="C300" s="32" t="s">
        <v>2216</v>
      </c>
      <c r="D300" s="1298">
        <v>2014</v>
      </c>
      <c r="E300" s="1298">
        <f t="shared" si="44"/>
        <v>7</v>
      </c>
      <c r="F300" s="369">
        <v>209328</v>
      </c>
      <c r="G300" s="146">
        <v>0.1</v>
      </c>
      <c r="H300" s="101">
        <f>E300*F300*G300</f>
        <v>146529.60000000001</v>
      </c>
      <c r="I300" s="101">
        <f>F300-H300</f>
        <v>62798.399999999994</v>
      </c>
      <c r="J300" s="101">
        <f>F300*G300</f>
        <v>20932.800000000003</v>
      </c>
      <c r="K300" s="101">
        <f t="shared" si="45"/>
        <v>11.6760374832664</v>
      </c>
      <c r="L300" s="101">
        <v>10</v>
      </c>
      <c r="M300" s="27">
        <f>K300*L300/60</f>
        <v>1.9460062472110666</v>
      </c>
    </row>
    <row r="301" spans="1:13">
      <c r="A301" s="1302"/>
      <c r="B301" s="16" t="s">
        <v>35</v>
      </c>
      <c r="C301" s="32"/>
      <c r="D301" s="1298"/>
      <c r="E301" s="1298"/>
      <c r="F301" s="369"/>
      <c r="G301" s="146"/>
      <c r="H301" s="101"/>
      <c r="I301" s="101"/>
      <c r="J301" s="106"/>
      <c r="K301" s="101">
        <f t="shared" si="45"/>
        <v>0</v>
      </c>
      <c r="L301" s="106"/>
      <c r="M301" s="106">
        <f>M299+M300</f>
        <v>5.1997620110069906</v>
      </c>
    </row>
    <row r="302" spans="1:13">
      <c r="A302" s="1312" t="s">
        <v>4190</v>
      </c>
      <c r="B302" s="282" t="s">
        <v>1559</v>
      </c>
      <c r="C302" s="32" t="s">
        <v>4214</v>
      </c>
      <c r="D302" s="1298">
        <v>2009</v>
      </c>
      <c r="E302" s="1298">
        <f t="shared" si="44"/>
        <v>12</v>
      </c>
      <c r="F302" s="369">
        <v>143000</v>
      </c>
      <c r="G302" s="146">
        <v>0.1</v>
      </c>
      <c r="H302" s="101">
        <f>E302*F302*G302</f>
        <v>171600</v>
      </c>
      <c r="I302" s="101">
        <f>F302-H302</f>
        <v>-28600</v>
      </c>
      <c r="J302" s="101">
        <f>F302*G302</f>
        <v>14300</v>
      </c>
      <c r="K302" s="101">
        <f t="shared" si="45"/>
        <v>7.9763498438197233</v>
      </c>
      <c r="L302" s="101">
        <v>10</v>
      </c>
      <c r="M302" s="96">
        <f>K302*L302/60</f>
        <v>1.3293916406366206</v>
      </c>
    </row>
    <row r="303" spans="1:13">
      <c r="A303" s="1312" t="s">
        <v>4191</v>
      </c>
      <c r="B303" s="282" t="s">
        <v>4022</v>
      </c>
      <c r="C303" s="32" t="s">
        <v>2188</v>
      </c>
      <c r="D303" s="1298">
        <v>2007</v>
      </c>
      <c r="E303" s="1298">
        <f t="shared" si="44"/>
        <v>14</v>
      </c>
      <c r="F303" s="13">
        <v>350000</v>
      </c>
      <c r="G303" s="146">
        <v>0.1</v>
      </c>
      <c r="H303" s="101">
        <f>E303*F303*G303</f>
        <v>490000</v>
      </c>
      <c r="I303" s="101">
        <f>F303-H303</f>
        <v>-140000</v>
      </c>
      <c r="J303" s="101">
        <f>F303*G303</f>
        <v>35000</v>
      </c>
      <c r="K303" s="101">
        <f t="shared" si="45"/>
        <v>19.522534582775545</v>
      </c>
      <c r="L303" s="101">
        <v>10</v>
      </c>
      <c r="M303" s="96">
        <f>K303*L303/60</f>
        <v>3.2537557637959242</v>
      </c>
    </row>
    <row r="304" spans="1:13">
      <c r="A304" s="1312" t="s">
        <v>4192</v>
      </c>
      <c r="B304" s="282" t="s">
        <v>3849</v>
      </c>
      <c r="C304" s="32" t="s">
        <v>2195</v>
      </c>
      <c r="D304" s="1298">
        <v>2014</v>
      </c>
      <c r="E304" s="1298">
        <f t="shared" si="44"/>
        <v>7</v>
      </c>
      <c r="F304" s="13">
        <v>375200</v>
      </c>
      <c r="G304" s="146">
        <v>0.1</v>
      </c>
      <c r="H304" s="101">
        <f>E304*F304*G304</f>
        <v>262640</v>
      </c>
      <c r="I304" s="101">
        <f>F304-H304</f>
        <v>112560</v>
      </c>
      <c r="J304" s="101">
        <f>F304*G304</f>
        <v>37520</v>
      </c>
      <c r="K304" s="101">
        <f t="shared" si="45"/>
        <v>20.928157072735388</v>
      </c>
      <c r="L304" s="101">
        <v>10</v>
      </c>
      <c r="M304" s="27">
        <f>K304*L304/60</f>
        <v>3.4880261787892315</v>
      </c>
    </row>
    <row r="305" spans="1:13">
      <c r="A305" s="1312"/>
      <c r="B305" s="12"/>
      <c r="C305" s="32" t="s">
        <v>2188</v>
      </c>
      <c r="D305" s="1298">
        <v>2007</v>
      </c>
      <c r="E305" s="1298">
        <f t="shared" si="44"/>
        <v>14</v>
      </c>
      <c r="F305" s="13">
        <v>350000</v>
      </c>
      <c r="G305" s="146">
        <v>0.1</v>
      </c>
      <c r="H305" s="101">
        <f>E305*F305*G305</f>
        <v>490000</v>
      </c>
      <c r="I305" s="101">
        <f>F305-H305</f>
        <v>-140000</v>
      </c>
      <c r="J305" s="101">
        <f>F305*G305</f>
        <v>35000</v>
      </c>
      <c r="K305" s="101">
        <f t="shared" si="45"/>
        <v>19.522534582775545</v>
      </c>
      <c r="L305" s="101">
        <v>10</v>
      </c>
      <c r="M305" s="27">
        <f>K305*L305/60</f>
        <v>3.2537557637959242</v>
      </c>
    </row>
    <row r="306" spans="1:13">
      <c r="A306" s="1312"/>
      <c r="B306" s="16" t="s">
        <v>35</v>
      </c>
      <c r="C306" s="32"/>
      <c r="D306" s="97"/>
      <c r="E306" s="1298"/>
      <c r="F306" s="97"/>
      <c r="G306" s="147"/>
      <c r="H306" s="106"/>
      <c r="I306" s="106"/>
      <c r="J306" s="106"/>
      <c r="K306" s="101">
        <f t="shared" si="45"/>
        <v>0</v>
      </c>
      <c r="L306" s="106"/>
      <c r="M306" s="106">
        <f>M304+M305</f>
        <v>6.7417819425851562</v>
      </c>
    </row>
    <row r="307" spans="1:13">
      <c r="A307" s="1312" t="s">
        <v>4193</v>
      </c>
      <c r="B307" s="282" t="s">
        <v>4025</v>
      </c>
      <c r="C307" s="32" t="s">
        <v>2195</v>
      </c>
      <c r="D307" s="1298">
        <v>2014</v>
      </c>
      <c r="E307" s="1298">
        <f t="shared" si="44"/>
        <v>7</v>
      </c>
      <c r="F307" s="13">
        <v>375200</v>
      </c>
      <c r="G307" s="146">
        <v>0.1</v>
      </c>
      <c r="H307" s="101">
        <f>E307*F307*G307</f>
        <v>262640</v>
      </c>
      <c r="I307" s="101">
        <f>F307-H307</f>
        <v>112560</v>
      </c>
      <c r="J307" s="101">
        <f>F307*G307</f>
        <v>37520</v>
      </c>
      <c r="K307" s="101">
        <f t="shared" si="45"/>
        <v>20.928157072735388</v>
      </c>
      <c r="L307" s="101">
        <v>10</v>
      </c>
      <c r="M307" s="27">
        <f>K307*L307/60</f>
        <v>3.4880261787892315</v>
      </c>
    </row>
    <row r="308" spans="1:13">
      <c r="A308" s="1312"/>
      <c r="B308" s="12"/>
      <c r="C308" s="32" t="s">
        <v>2188</v>
      </c>
      <c r="D308" s="1298">
        <v>2007</v>
      </c>
      <c r="E308" s="1298">
        <f t="shared" si="44"/>
        <v>14</v>
      </c>
      <c r="F308" s="13">
        <v>350000</v>
      </c>
      <c r="G308" s="146">
        <v>0.1</v>
      </c>
      <c r="H308" s="101">
        <f>E308*F308*G308</f>
        <v>490000</v>
      </c>
      <c r="I308" s="101">
        <f>F308-H308</f>
        <v>-140000</v>
      </c>
      <c r="J308" s="101">
        <f>F308*G308</f>
        <v>35000</v>
      </c>
      <c r="K308" s="101">
        <f t="shared" si="45"/>
        <v>19.522534582775545</v>
      </c>
      <c r="L308" s="101">
        <v>10</v>
      </c>
      <c r="M308" s="27">
        <f>K308*L308/60</f>
        <v>3.2537557637959242</v>
      </c>
    </row>
    <row r="309" spans="1:13">
      <c r="A309" s="1312"/>
      <c r="B309" s="16" t="s">
        <v>35</v>
      </c>
      <c r="C309" s="31"/>
      <c r="D309" s="97"/>
      <c r="E309" s="1298"/>
      <c r="F309" s="97"/>
      <c r="G309" s="147"/>
      <c r="H309" s="106"/>
      <c r="I309" s="106"/>
      <c r="J309" s="106"/>
      <c r="K309" s="101">
        <f t="shared" si="45"/>
        <v>0</v>
      </c>
      <c r="L309" s="106"/>
      <c r="M309" s="106">
        <f>M307+M308</f>
        <v>6.7417819425851562</v>
      </c>
    </row>
    <row r="310" spans="1:13">
      <c r="A310" s="1312" t="s">
        <v>4196</v>
      </c>
      <c r="B310" s="282" t="s">
        <v>4027</v>
      </c>
      <c r="C310" s="32" t="s">
        <v>2195</v>
      </c>
      <c r="D310" s="1298">
        <v>2014</v>
      </c>
      <c r="E310" s="1298">
        <f t="shared" si="44"/>
        <v>7</v>
      </c>
      <c r="F310" s="13">
        <v>375200</v>
      </c>
      <c r="G310" s="146">
        <v>0.1</v>
      </c>
      <c r="H310" s="101">
        <f>E310*F310*G310</f>
        <v>262640</v>
      </c>
      <c r="I310" s="101">
        <f>F310-H310</f>
        <v>112560</v>
      </c>
      <c r="J310" s="101">
        <f>F310*G310</f>
        <v>37520</v>
      </c>
      <c r="K310" s="101">
        <f t="shared" si="45"/>
        <v>20.928157072735388</v>
      </c>
      <c r="L310" s="101">
        <v>10</v>
      </c>
      <c r="M310" s="27">
        <f>K310*L310/60</f>
        <v>3.4880261787892315</v>
      </c>
    </row>
    <row r="311" spans="1:13">
      <c r="A311" s="1312"/>
      <c r="B311" s="12"/>
      <c r="C311" s="32" t="s">
        <v>2188</v>
      </c>
      <c r="D311" s="1298">
        <v>2007</v>
      </c>
      <c r="E311" s="1298">
        <f t="shared" si="44"/>
        <v>14</v>
      </c>
      <c r="F311" s="13">
        <v>350000</v>
      </c>
      <c r="G311" s="146">
        <v>0.1</v>
      </c>
      <c r="H311" s="101">
        <f>E311*F311*G311</f>
        <v>490000</v>
      </c>
      <c r="I311" s="101">
        <f>F311-H311</f>
        <v>-140000</v>
      </c>
      <c r="J311" s="101">
        <f>F311*G311</f>
        <v>35000</v>
      </c>
      <c r="K311" s="101">
        <f t="shared" si="45"/>
        <v>19.522534582775545</v>
      </c>
      <c r="L311" s="101">
        <v>10</v>
      </c>
      <c r="M311" s="27">
        <f>K311*L311/60</f>
        <v>3.2537557637959242</v>
      </c>
    </row>
    <row r="312" spans="1:13">
      <c r="A312" s="1312"/>
      <c r="B312" s="16" t="s">
        <v>35</v>
      </c>
      <c r="C312" s="31"/>
      <c r="D312" s="97"/>
      <c r="E312" s="1298"/>
      <c r="F312" s="97"/>
      <c r="G312" s="147"/>
      <c r="H312" s="106"/>
      <c r="I312" s="106"/>
      <c r="J312" s="106"/>
      <c r="K312" s="101">
        <f t="shared" si="45"/>
        <v>0</v>
      </c>
      <c r="L312" s="106"/>
      <c r="M312" s="106">
        <f>M310+M311</f>
        <v>6.7417819425851562</v>
      </c>
    </row>
    <row r="313" spans="1:13">
      <c r="A313" s="1312" t="s">
        <v>4200</v>
      </c>
      <c r="B313" s="282" t="s">
        <v>4029</v>
      </c>
      <c r="C313" s="32" t="s">
        <v>2195</v>
      </c>
      <c r="D313" s="1298">
        <v>2014</v>
      </c>
      <c r="E313" s="1298">
        <f t="shared" si="44"/>
        <v>7</v>
      </c>
      <c r="F313" s="13">
        <v>375200</v>
      </c>
      <c r="G313" s="146">
        <v>0.1</v>
      </c>
      <c r="H313" s="101">
        <f>E313*F313*G313</f>
        <v>262640</v>
      </c>
      <c r="I313" s="101">
        <f>F313-H313</f>
        <v>112560</v>
      </c>
      <c r="J313" s="101">
        <f>F313*G313</f>
        <v>37520</v>
      </c>
      <c r="K313" s="101">
        <f t="shared" si="45"/>
        <v>20.928157072735388</v>
      </c>
      <c r="L313" s="101">
        <v>10</v>
      </c>
      <c r="M313" s="27">
        <f>K313*L313/60</f>
        <v>3.4880261787892315</v>
      </c>
    </row>
    <row r="314" spans="1:13">
      <c r="A314" s="1312"/>
      <c r="B314" s="12"/>
      <c r="C314" s="32" t="s">
        <v>2188</v>
      </c>
      <c r="D314" s="1298">
        <v>2007</v>
      </c>
      <c r="E314" s="1298">
        <f t="shared" si="44"/>
        <v>14</v>
      </c>
      <c r="F314" s="13">
        <v>350000</v>
      </c>
      <c r="G314" s="146">
        <v>0.1</v>
      </c>
      <c r="H314" s="101">
        <f>E314*F314*G314</f>
        <v>490000</v>
      </c>
      <c r="I314" s="101">
        <f>F314-H314</f>
        <v>-140000</v>
      </c>
      <c r="J314" s="101">
        <f>F314*G314</f>
        <v>35000</v>
      </c>
      <c r="K314" s="101">
        <f t="shared" si="45"/>
        <v>19.522534582775545</v>
      </c>
      <c r="L314" s="101">
        <v>10</v>
      </c>
      <c r="M314" s="27">
        <f>K314*L314/60</f>
        <v>3.2537557637959242</v>
      </c>
    </row>
    <row r="315" spans="1:13">
      <c r="A315" s="1312"/>
      <c r="B315" s="16" t="s">
        <v>35</v>
      </c>
      <c r="C315" s="32"/>
      <c r="D315" s="97"/>
      <c r="E315" s="1298"/>
      <c r="F315" s="97"/>
      <c r="G315" s="147"/>
      <c r="H315" s="106"/>
      <c r="I315" s="106"/>
      <c r="J315" s="106"/>
      <c r="K315" s="101">
        <f t="shared" si="45"/>
        <v>0</v>
      </c>
      <c r="L315" s="106"/>
      <c r="M315" s="106">
        <f>M313+M314</f>
        <v>6.7417819425851562</v>
      </c>
    </row>
    <row r="316" spans="1:13">
      <c r="A316" s="1312" t="s">
        <v>4201</v>
      </c>
      <c r="B316" s="282" t="s">
        <v>4031</v>
      </c>
      <c r="C316" s="32" t="s">
        <v>2188</v>
      </c>
      <c r="D316" s="1298">
        <v>2007</v>
      </c>
      <c r="E316" s="1298">
        <f t="shared" si="44"/>
        <v>14</v>
      </c>
      <c r="F316" s="13">
        <v>350000</v>
      </c>
      <c r="G316" s="146">
        <v>0.1</v>
      </c>
      <c r="H316" s="101">
        <f t="shared" ref="H316:H321" si="46">E316*F316*G316</f>
        <v>490000</v>
      </c>
      <c r="I316" s="101">
        <f t="shared" ref="I316:I321" si="47">F316-H316</f>
        <v>-140000</v>
      </c>
      <c r="J316" s="101">
        <f t="shared" ref="J316:J321" si="48">F316*G316</f>
        <v>35000</v>
      </c>
      <c r="K316" s="101">
        <f t="shared" si="45"/>
        <v>19.522534582775545</v>
      </c>
      <c r="L316" s="101">
        <v>10</v>
      </c>
      <c r="M316" s="96">
        <f t="shared" ref="M316:M321" si="49">K316*L316/60</f>
        <v>3.2537557637959242</v>
      </c>
    </row>
    <row r="317" spans="1:13">
      <c r="A317" s="1312" t="s">
        <v>4202</v>
      </c>
      <c r="B317" s="282" t="s">
        <v>4033</v>
      </c>
      <c r="C317" s="32" t="s">
        <v>2188</v>
      </c>
      <c r="D317" s="1298">
        <v>2007</v>
      </c>
      <c r="E317" s="1298">
        <f t="shared" si="44"/>
        <v>14</v>
      </c>
      <c r="F317" s="13">
        <v>350000</v>
      </c>
      <c r="G317" s="146">
        <v>0.1</v>
      </c>
      <c r="H317" s="101">
        <f t="shared" si="46"/>
        <v>490000</v>
      </c>
      <c r="I317" s="101">
        <f t="shared" si="47"/>
        <v>-140000</v>
      </c>
      <c r="J317" s="101">
        <f t="shared" si="48"/>
        <v>35000</v>
      </c>
      <c r="K317" s="101">
        <f t="shared" si="45"/>
        <v>19.522534582775545</v>
      </c>
      <c r="L317" s="101">
        <v>10</v>
      </c>
      <c r="M317" s="96">
        <f t="shared" si="49"/>
        <v>3.2537557637959242</v>
      </c>
    </row>
    <row r="318" spans="1:13">
      <c r="A318" s="1312" t="s">
        <v>4204</v>
      </c>
      <c r="B318" s="282" t="s">
        <v>4035</v>
      </c>
      <c r="C318" s="32" t="s">
        <v>2188</v>
      </c>
      <c r="D318" s="1298">
        <v>2007</v>
      </c>
      <c r="E318" s="1298">
        <f t="shared" si="44"/>
        <v>14</v>
      </c>
      <c r="F318" s="13">
        <v>350000</v>
      </c>
      <c r="G318" s="146">
        <v>0.1</v>
      </c>
      <c r="H318" s="101">
        <f t="shared" si="46"/>
        <v>490000</v>
      </c>
      <c r="I318" s="101">
        <f t="shared" si="47"/>
        <v>-140000</v>
      </c>
      <c r="J318" s="101">
        <f t="shared" si="48"/>
        <v>35000</v>
      </c>
      <c r="K318" s="101">
        <f t="shared" si="45"/>
        <v>19.522534582775545</v>
      </c>
      <c r="L318" s="101">
        <v>10</v>
      </c>
      <c r="M318" s="96">
        <f t="shared" si="49"/>
        <v>3.2537557637959242</v>
      </c>
    </row>
    <row r="319" spans="1:13">
      <c r="A319" s="1312" t="s">
        <v>4205</v>
      </c>
      <c r="B319" s="282" t="s">
        <v>3968</v>
      </c>
      <c r="C319" s="32" t="s">
        <v>2195</v>
      </c>
      <c r="D319" s="1298">
        <v>2014</v>
      </c>
      <c r="E319" s="1298">
        <f t="shared" si="44"/>
        <v>7</v>
      </c>
      <c r="F319" s="13">
        <v>375200</v>
      </c>
      <c r="G319" s="146">
        <v>0.1</v>
      </c>
      <c r="H319" s="101">
        <f t="shared" si="46"/>
        <v>262640</v>
      </c>
      <c r="I319" s="101">
        <f t="shared" si="47"/>
        <v>112560</v>
      </c>
      <c r="J319" s="101">
        <f t="shared" si="48"/>
        <v>37520</v>
      </c>
      <c r="K319" s="101">
        <f t="shared" si="45"/>
        <v>20.928157072735388</v>
      </c>
      <c r="L319" s="101">
        <v>10</v>
      </c>
      <c r="M319" s="27">
        <f t="shared" si="49"/>
        <v>3.4880261787892315</v>
      </c>
    </row>
    <row r="320" spans="1:13">
      <c r="A320" s="20"/>
      <c r="B320" s="282"/>
      <c r="C320" s="32" t="s">
        <v>2188</v>
      </c>
      <c r="D320" s="1298">
        <v>2007</v>
      </c>
      <c r="E320" s="1298">
        <f t="shared" si="44"/>
        <v>14</v>
      </c>
      <c r="F320" s="13">
        <v>350000</v>
      </c>
      <c r="G320" s="146">
        <v>0.1</v>
      </c>
      <c r="H320" s="101">
        <f t="shared" si="46"/>
        <v>490000</v>
      </c>
      <c r="I320" s="101">
        <f t="shared" si="47"/>
        <v>-140000</v>
      </c>
      <c r="J320" s="101">
        <f t="shared" si="48"/>
        <v>35000</v>
      </c>
      <c r="K320" s="101">
        <f t="shared" si="45"/>
        <v>19.522534582775545</v>
      </c>
      <c r="L320" s="101">
        <v>10</v>
      </c>
      <c r="M320" s="27">
        <f t="shared" si="49"/>
        <v>3.2537557637959242</v>
      </c>
    </row>
    <row r="321" spans="1:13">
      <c r="A321" s="20"/>
      <c r="B321" s="6"/>
      <c r="C321" s="32" t="s">
        <v>2216</v>
      </c>
      <c r="D321" s="1298">
        <v>2014</v>
      </c>
      <c r="E321" s="1298">
        <f t="shared" si="44"/>
        <v>7</v>
      </c>
      <c r="F321" s="369">
        <v>209328</v>
      </c>
      <c r="G321" s="146">
        <v>0.1</v>
      </c>
      <c r="H321" s="101">
        <f t="shared" si="46"/>
        <v>146529.60000000001</v>
      </c>
      <c r="I321" s="101">
        <f t="shared" si="47"/>
        <v>62798.399999999994</v>
      </c>
      <c r="J321" s="101">
        <f t="shared" si="48"/>
        <v>20932.800000000003</v>
      </c>
      <c r="K321" s="101">
        <f t="shared" si="45"/>
        <v>11.6760374832664</v>
      </c>
      <c r="L321" s="101">
        <v>10</v>
      </c>
      <c r="M321" s="27">
        <f t="shared" si="49"/>
        <v>1.9460062472110666</v>
      </c>
    </row>
    <row r="322" spans="1:13">
      <c r="A322" s="20"/>
      <c r="B322" s="16" t="s">
        <v>35</v>
      </c>
      <c r="C322" s="32"/>
      <c r="D322" s="1298"/>
      <c r="E322" s="1298"/>
      <c r="F322" s="369"/>
      <c r="G322" s="146"/>
      <c r="H322" s="101"/>
      <c r="I322" s="101"/>
      <c r="J322" s="106"/>
      <c r="K322" s="101">
        <f t="shared" si="45"/>
        <v>0</v>
      </c>
      <c r="L322" s="106"/>
      <c r="M322" s="106">
        <f>M319+M320+M321</f>
        <v>8.6877881897962226</v>
      </c>
    </row>
    <row r="323" spans="1:13">
      <c r="A323" s="1312" t="s">
        <v>5462</v>
      </c>
      <c r="B323" s="282" t="s">
        <v>5463</v>
      </c>
      <c r="C323" s="32" t="s">
        <v>2195</v>
      </c>
      <c r="D323" s="1298">
        <v>2014</v>
      </c>
      <c r="E323" s="1298">
        <f t="shared" ref="E323:E327" si="50">2021-D323</f>
        <v>7</v>
      </c>
      <c r="F323" s="13">
        <v>375200</v>
      </c>
      <c r="G323" s="146">
        <v>0.1</v>
      </c>
      <c r="H323" s="101">
        <f>E323*F323*G323</f>
        <v>262640</v>
      </c>
      <c r="I323" s="101">
        <f>F323-H323</f>
        <v>112560</v>
      </c>
      <c r="J323" s="101">
        <f>F323*G323</f>
        <v>37520</v>
      </c>
      <c r="K323" s="101">
        <f t="shared" si="45"/>
        <v>20.928157072735388</v>
      </c>
      <c r="L323" s="101">
        <v>10</v>
      </c>
      <c r="M323" s="27">
        <f>K323*L323/60</f>
        <v>3.4880261787892315</v>
      </c>
    </row>
    <row r="324" spans="1:13">
      <c r="A324" s="20"/>
      <c r="B324" s="12"/>
      <c r="C324" s="32" t="s">
        <v>2188</v>
      </c>
      <c r="D324" s="1298">
        <v>2007</v>
      </c>
      <c r="E324" s="1298">
        <f t="shared" si="50"/>
        <v>14</v>
      </c>
      <c r="F324" s="13">
        <v>350000</v>
      </c>
      <c r="G324" s="146">
        <v>0.1</v>
      </c>
      <c r="H324" s="101">
        <f>E324*F324*G324</f>
        <v>490000</v>
      </c>
      <c r="I324" s="101">
        <f>F324-H324</f>
        <v>-140000</v>
      </c>
      <c r="J324" s="101">
        <f>F324*G324</f>
        <v>35000</v>
      </c>
      <c r="K324" s="101">
        <f t="shared" si="45"/>
        <v>19.522534582775545</v>
      </c>
      <c r="L324" s="101">
        <v>10</v>
      </c>
      <c r="M324" s="27">
        <f>K324*L324/60</f>
        <v>3.2537557637959242</v>
      </c>
    </row>
    <row r="325" spans="1:13">
      <c r="A325" s="20"/>
      <c r="B325" s="16" t="s">
        <v>35</v>
      </c>
      <c r="C325" s="31"/>
      <c r="D325" s="97"/>
      <c r="E325" s="1298"/>
      <c r="F325" s="97"/>
      <c r="G325" s="147"/>
      <c r="H325" s="106"/>
      <c r="I325" s="106"/>
      <c r="J325" s="106"/>
      <c r="K325" s="101">
        <f t="shared" si="45"/>
        <v>0</v>
      </c>
      <c r="L325" s="106"/>
      <c r="M325" s="106">
        <f>M323+M324</f>
        <v>6.7417819425851562</v>
      </c>
    </row>
    <row r="326" spans="1:13">
      <c r="A326" s="1312" t="s">
        <v>5464</v>
      </c>
      <c r="B326" s="282" t="s">
        <v>4010</v>
      </c>
      <c r="C326" s="32" t="s">
        <v>2188</v>
      </c>
      <c r="D326" s="1298">
        <v>2007</v>
      </c>
      <c r="E326" s="1298">
        <f t="shared" si="50"/>
        <v>14</v>
      </c>
      <c r="F326" s="13">
        <v>350000</v>
      </c>
      <c r="G326" s="146">
        <v>0.1</v>
      </c>
      <c r="H326" s="101">
        <f>E326*F326*G326</f>
        <v>490000</v>
      </c>
      <c r="I326" s="101">
        <f>F326-H326</f>
        <v>-140000</v>
      </c>
      <c r="J326" s="101">
        <f>F326*G326</f>
        <v>35000</v>
      </c>
      <c r="K326" s="101">
        <f t="shared" si="45"/>
        <v>19.522534582775545</v>
      </c>
      <c r="L326" s="101">
        <v>10</v>
      </c>
      <c r="M326" s="27">
        <f>K326*L326/60</f>
        <v>3.2537557637959242</v>
      </c>
    </row>
    <row r="327" spans="1:13">
      <c r="A327" s="20"/>
      <c r="B327" s="282"/>
      <c r="C327" s="32" t="s">
        <v>2216</v>
      </c>
      <c r="D327" s="1298">
        <v>2014</v>
      </c>
      <c r="E327" s="1298">
        <f t="shared" si="50"/>
        <v>7</v>
      </c>
      <c r="F327" s="369">
        <v>209328</v>
      </c>
      <c r="G327" s="146">
        <v>0.1</v>
      </c>
      <c r="H327" s="101">
        <f>E327*F327*G327</f>
        <v>146529.60000000001</v>
      </c>
      <c r="I327" s="101">
        <f>F327-H327</f>
        <v>62798.399999999994</v>
      </c>
      <c r="J327" s="101">
        <f>F327*G327</f>
        <v>20932.800000000003</v>
      </c>
      <c r="K327" s="101">
        <f t="shared" si="45"/>
        <v>11.6760374832664</v>
      </c>
      <c r="L327" s="101">
        <v>10</v>
      </c>
      <c r="M327" s="27">
        <f>K327*L327/60</f>
        <v>1.9460062472110666</v>
      </c>
    </row>
    <row r="328" spans="1:13">
      <c r="A328" s="1312"/>
      <c r="B328" s="16" t="s">
        <v>35</v>
      </c>
      <c r="C328" s="32"/>
      <c r="D328" s="1298"/>
      <c r="E328" s="1298"/>
      <c r="F328" s="369"/>
      <c r="G328" s="146"/>
      <c r="H328" s="101"/>
      <c r="I328" s="101"/>
      <c r="J328" s="106"/>
      <c r="K328" s="101">
        <f t="shared" si="45"/>
        <v>0</v>
      </c>
      <c r="L328" s="106"/>
      <c r="M328" s="106">
        <f>M326+M327</f>
        <v>5.1997620110069906</v>
      </c>
    </row>
    <row r="329" spans="1:13" ht="30">
      <c r="A329" s="1312" t="s">
        <v>4040</v>
      </c>
      <c r="B329" s="282" t="s">
        <v>4041</v>
      </c>
      <c r="C329" s="32" t="s">
        <v>2194</v>
      </c>
      <c r="D329" s="1298">
        <v>2013</v>
      </c>
      <c r="E329" s="1298">
        <f t="shared" si="44"/>
        <v>8</v>
      </c>
      <c r="F329" s="1298">
        <v>1503927</v>
      </c>
      <c r="G329" s="146">
        <v>0.1</v>
      </c>
      <c r="H329" s="101">
        <f>E329*F329*G329</f>
        <v>1203141.6000000001</v>
      </c>
      <c r="I329" s="101">
        <f>F329-H329</f>
        <v>300785.39999999991</v>
      </c>
      <c r="J329" s="101">
        <f>F329*G329</f>
        <v>150392.70000000001</v>
      </c>
      <c r="K329" s="101">
        <f t="shared" si="45"/>
        <v>83.88704819277109</v>
      </c>
      <c r="L329" s="101">
        <v>100</v>
      </c>
      <c r="M329" s="27">
        <f>K329*L329/60</f>
        <v>139.81174698795181</v>
      </c>
    </row>
    <row r="330" spans="1:13">
      <c r="A330" s="20"/>
      <c r="B330" s="12"/>
      <c r="C330" s="32" t="s">
        <v>2188</v>
      </c>
      <c r="D330" s="1298">
        <v>2007</v>
      </c>
      <c r="E330" s="1298">
        <f t="shared" si="44"/>
        <v>14</v>
      </c>
      <c r="F330" s="13">
        <v>350000</v>
      </c>
      <c r="G330" s="146">
        <v>0.1</v>
      </c>
      <c r="H330" s="101">
        <f>E330*F330*G330</f>
        <v>490000</v>
      </c>
      <c r="I330" s="101">
        <f>F330-H330</f>
        <v>-140000</v>
      </c>
      <c r="J330" s="101">
        <f>F330*G330</f>
        <v>35000</v>
      </c>
      <c r="K330" s="101">
        <f t="shared" si="45"/>
        <v>19.522534582775545</v>
      </c>
      <c r="L330" s="101">
        <v>10</v>
      </c>
      <c r="M330" s="27">
        <f>K330*L330/60</f>
        <v>3.2537557637959242</v>
      </c>
    </row>
    <row r="331" spans="1:13">
      <c r="A331" s="1312"/>
      <c r="B331" s="16" t="s">
        <v>35</v>
      </c>
      <c r="C331" s="32"/>
      <c r="D331" s="97"/>
      <c r="E331" s="1298"/>
      <c r="F331" s="97"/>
      <c r="G331" s="147"/>
      <c r="H331" s="106"/>
      <c r="I331" s="106"/>
      <c r="J331" s="106"/>
      <c r="K331" s="101">
        <f t="shared" si="45"/>
        <v>0</v>
      </c>
      <c r="L331" s="106"/>
      <c r="M331" s="106">
        <f>M329+M330</f>
        <v>143.06550275174774</v>
      </c>
    </row>
    <row r="332" spans="1:13" ht="30">
      <c r="A332" s="1312" t="s">
        <v>5478</v>
      </c>
      <c r="B332" s="282" t="s">
        <v>4207</v>
      </c>
      <c r="C332" s="32" t="s">
        <v>2194</v>
      </c>
      <c r="D332" s="1298">
        <v>2013</v>
      </c>
      <c r="E332" s="1298">
        <f t="shared" si="44"/>
        <v>8</v>
      </c>
      <c r="F332" s="1298">
        <v>1503927</v>
      </c>
      <c r="G332" s="146">
        <v>0.1</v>
      </c>
      <c r="H332" s="101">
        <f>E332*F332*G332</f>
        <v>1203141.6000000001</v>
      </c>
      <c r="I332" s="101">
        <f>F332-H332</f>
        <v>300785.39999999991</v>
      </c>
      <c r="J332" s="101">
        <f>F332*G332</f>
        <v>150392.70000000001</v>
      </c>
      <c r="K332" s="101">
        <f t="shared" si="45"/>
        <v>83.88704819277109</v>
      </c>
      <c r="L332" s="101">
        <v>60</v>
      </c>
      <c r="M332" s="27">
        <f>K332*L332/60</f>
        <v>83.88704819277109</v>
      </c>
    </row>
    <row r="333" spans="1:13">
      <c r="A333" s="1312"/>
      <c r="B333" s="12"/>
      <c r="C333" s="32" t="s">
        <v>2188</v>
      </c>
      <c r="D333" s="1298">
        <v>2007</v>
      </c>
      <c r="E333" s="1298">
        <f t="shared" si="44"/>
        <v>14</v>
      </c>
      <c r="F333" s="13">
        <v>350000</v>
      </c>
      <c r="G333" s="146">
        <v>0.1</v>
      </c>
      <c r="H333" s="101">
        <f>E333*F333*G333</f>
        <v>490000</v>
      </c>
      <c r="I333" s="101">
        <f>F333-H333</f>
        <v>-140000</v>
      </c>
      <c r="J333" s="101">
        <f>F333*G333</f>
        <v>35000</v>
      </c>
      <c r="K333" s="101">
        <f t="shared" si="45"/>
        <v>19.522534582775545</v>
      </c>
      <c r="L333" s="101">
        <v>10</v>
      </c>
      <c r="M333" s="27">
        <f>K333*L333/60</f>
        <v>3.2537557637959242</v>
      </c>
    </row>
    <row r="334" spans="1:13">
      <c r="A334" s="1312"/>
      <c r="B334" s="16" t="s">
        <v>35</v>
      </c>
      <c r="C334" s="32"/>
      <c r="D334" s="97"/>
      <c r="E334" s="1298"/>
      <c r="F334" s="97"/>
      <c r="G334" s="147"/>
      <c r="H334" s="106"/>
      <c r="I334" s="106"/>
      <c r="J334" s="106"/>
      <c r="K334" s="101">
        <f t="shared" si="45"/>
        <v>0</v>
      </c>
      <c r="L334" s="106"/>
      <c r="M334" s="106">
        <f>M332+M333</f>
        <v>87.140803956567012</v>
      </c>
    </row>
    <row r="335" spans="1:13" ht="30">
      <c r="A335" s="1312" t="s">
        <v>4044</v>
      </c>
      <c r="B335" s="282" t="s">
        <v>4207</v>
      </c>
      <c r="C335" s="32" t="s">
        <v>1705</v>
      </c>
      <c r="D335" s="1298">
        <v>2003</v>
      </c>
      <c r="E335" s="1298">
        <f t="shared" si="44"/>
        <v>18</v>
      </c>
      <c r="F335" s="1298">
        <v>12704749</v>
      </c>
      <c r="G335" s="146">
        <v>0.1</v>
      </c>
      <c r="H335" s="101">
        <f>E335*F335*G335</f>
        <v>22868548.200000003</v>
      </c>
      <c r="I335" s="101">
        <f>F335-H335</f>
        <v>-10163799.200000003</v>
      </c>
      <c r="J335" s="101">
        <f>F335*G335</f>
        <v>1270474.9000000001</v>
      </c>
      <c r="K335" s="101">
        <f t="shared" si="45"/>
        <v>708.65400490852312</v>
      </c>
      <c r="L335" s="101">
        <v>140</v>
      </c>
      <c r="M335" s="27">
        <f>K335*L335/60</f>
        <v>1653.5260114532207</v>
      </c>
    </row>
    <row r="336" spans="1:13">
      <c r="A336" s="20"/>
      <c r="B336" s="12"/>
      <c r="C336" s="32" t="s">
        <v>2188</v>
      </c>
      <c r="D336" s="1298">
        <v>2007</v>
      </c>
      <c r="E336" s="1298">
        <f t="shared" si="44"/>
        <v>14</v>
      </c>
      <c r="F336" s="13">
        <v>350000</v>
      </c>
      <c r="G336" s="146">
        <v>0.1</v>
      </c>
      <c r="H336" s="101">
        <f>E336*F336*G336</f>
        <v>490000</v>
      </c>
      <c r="I336" s="101">
        <f>F336-H336</f>
        <v>-140000</v>
      </c>
      <c r="J336" s="101">
        <f>F336*G336</f>
        <v>35000</v>
      </c>
      <c r="K336" s="101">
        <f t="shared" si="45"/>
        <v>19.522534582775545</v>
      </c>
      <c r="L336" s="101">
        <v>10</v>
      </c>
      <c r="M336" s="27">
        <f>K336*L336/60</f>
        <v>3.2537557637959242</v>
      </c>
    </row>
    <row r="337" spans="1:13">
      <c r="A337" s="20"/>
      <c r="B337" s="16" t="s">
        <v>35</v>
      </c>
      <c r="C337" s="32"/>
      <c r="D337" s="97"/>
      <c r="E337" s="1298"/>
      <c r="F337" s="97"/>
      <c r="G337" s="147"/>
      <c r="H337" s="106"/>
      <c r="I337" s="106"/>
      <c r="J337" s="106"/>
      <c r="K337" s="101">
        <f t="shared" si="45"/>
        <v>0</v>
      </c>
      <c r="L337" s="106"/>
      <c r="M337" s="106">
        <f>M335+M336</f>
        <v>1656.7797672170166</v>
      </c>
    </row>
    <row r="338" spans="1:13" ht="65.25" customHeight="1">
      <c r="A338" s="1312" t="s">
        <v>4046</v>
      </c>
      <c r="B338" s="38" t="s">
        <v>4047</v>
      </c>
      <c r="C338" s="32" t="s">
        <v>2188</v>
      </c>
      <c r="D338" s="1298">
        <v>2007</v>
      </c>
      <c r="E338" s="1298">
        <f t="shared" si="44"/>
        <v>14</v>
      </c>
      <c r="F338" s="13">
        <v>350000</v>
      </c>
      <c r="G338" s="146">
        <v>0.1</v>
      </c>
      <c r="H338" s="101">
        <f>E338*F338*G338</f>
        <v>490000</v>
      </c>
      <c r="I338" s="101">
        <f>F338-H338</f>
        <v>-140000</v>
      </c>
      <c r="J338" s="101">
        <f>F338*G338</f>
        <v>35000</v>
      </c>
      <c r="K338" s="101">
        <f t="shared" si="45"/>
        <v>19.522534582775545</v>
      </c>
      <c r="L338" s="101">
        <v>10</v>
      </c>
      <c r="M338" s="27">
        <f>K338*L338/60</f>
        <v>3.2537557637959242</v>
      </c>
    </row>
    <row r="339" spans="1:13" ht="30">
      <c r="A339" s="1312"/>
      <c r="B339" s="89"/>
      <c r="C339" s="32" t="s">
        <v>4229</v>
      </c>
      <c r="D339" s="1298">
        <v>2015</v>
      </c>
      <c r="E339" s="1298">
        <f t="shared" si="44"/>
        <v>6</v>
      </c>
      <c r="F339" s="13">
        <v>540900</v>
      </c>
      <c r="G339" s="146">
        <v>0.1</v>
      </c>
      <c r="H339" s="101">
        <f>E339*F339*G339</f>
        <v>324540</v>
      </c>
      <c r="I339" s="101">
        <f>F339-H339</f>
        <v>216360</v>
      </c>
      <c r="J339" s="101">
        <f>F339*G339</f>
        <v>54090</v>
      </c>
      <c r="K339" s="101">
        <f t="shared" si="45"/>
        <v>30.170682730923694</v>
      </c>
      <c r="L339" s="101">
        <v>11</v>
      </c>
      <c r="M339" s="27">
        <f>K339*L339/60</f>
        <v>5.5312918340026771</v>
      </c>
    </row>
    <row r="340" spans="1:13">
      <c r="A340" s="1312"/>
      <c r="B340" s="16" t="s">
        <v>35</v>
      </c>
      <c r="C340" s="32"/>
      <c r="D340" s="97"/>
      <c r="E340" s="1298"/>
      <c r="F340" s="97"/>
      <c r="G340" s="147"/>
      <c r="H340" s="106"/>
      <c r="I340" s="106"/>
      <c r="J340" s="106"/>
      <c r="K340" s="101">
        <f t="shared" si="45"/>
        <v>0</v>
      </c>
      <c r="L340" s="106"/>
      <c r="M340" s="106">
        <f>M338+M339</f>
        <v>8.7850475977986022</v>
      </c>
    </row>
    <row r="341" spans="1:13">
      <c r="A341" s="1312" t="s">
        <v>5476</v>
      </c>
      <c r="B341" s="38" t="s">
        <v>4048</v>
      </c>
      <c r="C341" s="32" t="s">
        <v>2188</v>
      </c>
      <c r="D341" s="1298">
        <v>2007</v>
      </c>
      <c r="E341" s="1298">
        <f t="shared" si="44"/>
        <v>14</v>
      </c>
      <c r="F341" s="13">
        <v>350000</v>
      </c>
      <c r="G341" s="146">
        <v>0.1</v>
      </c>
      <c r="H341" s="101">
        <f>E341*F341*G341</f>
        <v>490000</v>
      </c>
      <c r="I341" s="101">
        <f>F341-H341</f>
        <v>-140000</v>
      </c>
      <c r="J341" s="101">
        <f>F341*G341</f>
        <v>35000</v>
      </c>
      <c r="K341" s="101">
        <f t="shared" si="45"/>
        <v>19.522534582775545</v>
      </c>
      <c r="L341" s="101">
        <v>10</v>
      </c>
      <c r="M341" s="96">
        <f>K341*L341/60</f>
        <v>3.2537557637959242</v>
      </c>
    </row>
    <row r="342" spans="1:13">
      <c r="A342" s="1312" t="s">
        <v>5477</v>
      </c>
      <c r="B342" s="38" t="s">
        <v>4049</v>
      </c>
      <c r="C342" s="32" t="s">
        <v>2188</v>
      </c>
      <c r="D342" s="1298">
        <v>2007</v>
      </c>
      <c r="E342" s="1298">
        <f t="shared" si="44"/>
        <v>14</v>
      </c>
      <c r="F342" s="13">
        <v>350000</v>
      </c>
      <c r="G342" s="146">
        <v>0.1</v>
      </c>
      <c r="H342" s="101">
        <f>E342*F342*G342</f>
        <v>490000</v>
      </c>
      <c r="I342" s="101">
        <f>F342-H342</f>
        <v>-140000</v>
      </c>
      <c r="J342" s="101">
        <f>F342*G342</f>
        <v>35000</v>
      </c>
      <c r="K342" s="101">
        <f t="shared" si="45"/>
        <v>19.522534582775545</v>
      </c>
      <c r="L342" s="101">
        <v>10</v>
      </c>
      <c r="M342" s="96">
        <f>K342*L342/60</f>
        <v>3.2537557637959242</v>
      </c>
    </row>
    <row r="343" spans="1:13" ht="156.75">
      <c r="A343" s="43" t="s">
        <v>2424</v>
      </c>
      <c r="B343" s="347" t="s">
        <v>2384</v>
      </c>
      <c r="C343" s="127"/>
      <c r="D343" s="92"/>
      <c r="E343" s="92"/>
      <c r="F343" s="159"/>
      <c r="G343" s="158"/>
      <c r="H343" s="159"/>
      <c r="I343" s="159"/>
      <c r="J343" s="159"/>
      <c r="K343" s="159"/>
      <c r="L343" s="159"/>
      <c r="M343" s="109"/>
    </row>
    <row r="344" spans="1:13" s="351" customFormat="1">
      <c r="A344" s="352" t="s">
        <v>2425</v>
      </c>
      <c r="B344" s="354" t="s">
        <v>2386</v>
      </c>
      <c r="C344" s="364" t="s">
        <v>2473</v>
      </c>
      <c r="D344" s="350"/>
      <c r="E344" s="350"/>
      <c r="F344" s="365"/>
      <c r="G344" s="366"/>
      <c r="H344" s="367"/>
      <c r="I344" s="367"/>
      <c r="J344" s="367"/>
      <c r="K344" s="101">
        <f t="shared" si="45"/>
        <v>0</v>
      </c>
      <c r="L344" s="367"/>
      <c r="M344" s="357"/>
    </row>
    <row r="345" spans="1:13" s="351" customFormat="1">
      <c r="A345" s="352" t="s">
        <v>2429</v>
      </c>
      <c r="B345" s="354" t="s">
        <v>2388</v>
      </c>
      <c r="C345" s="364" t="s">
        <v>2473</v>
      </c>
      <c r="D345" s="350"/>
      <c r="E345" s="350"/>
      <c r="F345" s="365"/>
      <c r="G345" s="366"/>
      <c r="H345" s="367"/>
      <c r="I345" s="367"/>
      <c r="J345" s="367"/>
      <c r="K345" s="101">
        <f t="shared" si="45"/>
        <v>0</v>
      </c>
      <c r="L345" s="367"/>
      <c r="M345" s="357"/>
    </row>
    <row r="346" spans="1:13" s="351" customFormat="1">
      <c r="A346" s="352" t="s">
        <v>2430</v>
      </c>
      <c r="B346" s="354" t="s">
        <v>2390</v>
      </c>
      <c r="C346" s="364" t="s">
        <v>2474</v>
      </c>
      <c r="D346" s="350"/>
      <c r="E346" s="350"/>
      <c r="F346" s="365"/>
      <c r="G346" s="366"/>
      <c r="H346" s="367"/>
      <c r="I346" s="367"/>
      <c r="J346" s="367"/>
      <c r="K346" s="101">
        <f t="shared" si="45"/>
        <v>0</v>
      </c>
      <c r="L346" s="367"/>
      <c r="M346" s="357"/>
    </row>
    <row r="347" spans="1:13" ht="45">
      <c r="A347" s="1312" t="s">
        <v>2431</v>
      </c>
      <c r="B347" s="368" t="s">
        <v>2392</v>
      </c>
      <c r="C347" s="32" t="s">
        <v>2475</v>
      </c>
      <c r="D347" s="1298">
        <v>2017</v>
      </c>
      <c r="E347" s="131">
        <f>2021-D347</f>
        <v>4</v>
      </c>
      <c r="F347" s="369">
        <v>302400</v>
      </c>
      <c r="G347" s="146">
        <v>0.1</v>
      </c>
      <c r="H347" s="101">
        <f>E347*F347*G347</f>
        <v>120960</v>
      </c>
      <c r="I347" s="101">
        <f>F347-H347</f>
        <v>181440</v>
      </c>
      <c r="J347" s="101">
        <f>F347*G347</f>
        <v>30240</v>
      </c>
      <c r="K347" s="101">
        <f t="shared" si="45"/>
        <v>16.867469879518072</v>
      </c>
      <c r="L347" s="263">
        <v>7.5</v>
      </c>
      <c r="M347" s="27">
        <f>K347*L347/60</f>
        <v>2.1084337349397591</v>
      </c>
    </row>
    <row r="348" spans="1:13" ht="30">
      <c r="A348" s="1312"/>
      <c r="C348" s="32" t="s">
        <v>2476</v>
      </c>
      <c r="D348" s="1298">
        <v>2006</v>
      </c>
      <c r="E348" s="131">
        <f>2021-D348</f>
        <v>15</v>
      </c>
      <c r="F348" s="369">
        <v>114000</v>
      </c>
      <c r="G348" s="146">
        <v>0.1</v>
      </c>
      <c r="H348" s="101">
        <f t="shared" ref="H348:H410" si="51">E348*F348*G348</f>
        <v>171000</v>
      </c>
      <c r="I348" s="101">
        <f t="shared" ref="I348:I410" si="52">F348-H348</f>
        <v>-57000</v>
      </c>
      <c r="J348" s="101">
        <f t="shared" ref="J348:J410" si="53">F348*G348</f>
        <v>11400</v>
      </c>
      <c r="K348" s="101">
        <f t="shared" si="45"/>
        <v>6.3587684069611781</v>
      </c>
      <c r="L348" s="263">
        <v>7.5</v>
      </c>
      <c r="M348" s="27">
        <f t="shared" ref="M348:M377" si="54">K348*L348/60</f>
        <v>0.79484605087014726</v>
      </c>
    </row>
    <row r="349" spans="1:13">
      <c r="A349" s="1312"/>
      <c r="B349" s="16" t="s">
        <v>35</v>
      </c>
      <c r="C349" s="32"/>
      <c r="D349" s="1298"/>
      <c r="E349" s="1298"/>
      <c r="F349" s="369"/>
      <c r="G349" s="146"/>
      <c r="H349" s="101"/>
      <c r="I349" s="101"/>
      <c r="J349" s="101"/>
      <c r="K349" s="101">
        <f t="shared" si="45"/>
        <v>0</v>
      </c>
      <c r="L349" s="263"/>
      <c r="M349" s="96">
        <f>SUM(M347:M348)</f>
        <v>2.9032797858099064</v>
      </c>
    </row>
    <row r="350" spans="1:13" ht="24" customHeight="1">
      <c r="A350" s="1312" t="s">
        <v>2433</v>
      </c>
      <c r="B350" s="282" t="s">
        <v>2394</v>
      </c>
      <c r="C350" s="32" t="s">
        <v>2477</v>
      </c>
      <c r="D350" s="1298">
        <v>2007</v>
      </c>
      <c r="E350" s="1298">
        <f>2021-D350</f>
        <v>14</v>
      </c>
      <c r="F350" s="13">
        <v>350000</v>
      </c>
      <c r="G350" s="146">
        <v>0.1</v>
      </c>
      <c r="H350" s="101">
        <f t="shared" si="51"/>
        <v>490000</v>
      </c>
      <c r="I350" s="101">
        <f t="shared" si="52"/>
        <v>-140000</v>
      </c>
      <c r="J350" s="101">
        <f t="shared" si="53"/>
        <v>35000</v>
      </c>
      <c r="K350" s="101">
        <f t="shared" si="45"/>
        <v>19.522534582775545</v>
      </c>
      <c r="L350" s="263">
        <v>5</v>
      </c>
      <c r="M350" s="27">
        <f t="shared" si="54"/>
        <v>1.6268778818979621</v>
      </c>
    </row>
    <row r="351" spans="1:13" ht="45">
      <c r="A351" s="1312"/>
      <c r="B351" s="282"/>
      <c r="C351" s="370" t="s">
        <v>2478</v>
      </c>
      <c r="D351" s="1298">
        <v>2006</v>
      </c>
      <c r="E351" s="1298">
        <f t="shared" ref="E351" si="55">2021-D351</f>
        <v>15</v>
      </c>
      <c r="F351" s="369">
        <v>92000</v>
      </c>
      <c r="G351" s="146">
        <v>0.1</v>
      </c>
      <c r="H351" s="101">
        <f t="shared" si="51"/>
        <v>138000</v>
      </c>
      <c r="I351" s="101">
        <f t="shared" si="52"/>
        <v>-46000</v>
      </c>
      <c r="J351" s="101">
        <f t="shared" si="53"/>
        <v>9200</v>
      </c>
      <c r="K351" s="101">
        <f t="shared" si="45"/>
        <v>5.1316376617581438</v>
      </c>
      <c r="L351" s="263">
        <v>5</v>
      </c>
      <c r="M351" s="27">
        <f t="shared" si="54"/>
        <v>0.42763647181317865</v>
      </c>
    </row>
    <row r="352" spans="1:13">
      <c r="A352" s="1312"/>
      <c r="B352" s="16" t="s">
        <v>35</v>
      </c>
      <c r="C352" s="370"/>
      <c r="D352" s="1298"/>
      <c r="E352" s="1298"/>
      <c r="F352" s="369"/>
      <c r="G352" s="146"/>
      <c r="H352" s="101"/>
      <c r="I352" s="101"/>
      <c r="J352" s="101"/>
      <c r="K352" s="101">
        <f t="shared" si="45"/>
        <v>0</v>
      </c>
      <c r="L352" s="263"/>
      <c r="M352" s="96">
        <f>SUM(M350:M351)</f>
        <v>2.0545143537111406</v>
      </c>
    </row>
    <row r="353" spans="1:13">
      <c r="A353" s="1312" t="s">
        <v>2434</v>
      </c>
      <c r="B353" s="282" t="s">
        <v>2396</v>
      </c>
      <c r="C353" s="371" t="s">
        <v>2479</v>
      </c>
      <c r="D353" s="1298">
        <v>2007</v>
      </c>
      <c r="E353" s="1298">
        <f>2021-D353</f>
        <v>14</v>
      </c>
      <c r="F353" s="369">
        <v>143001</v>
      </c>
      <c r="G353" s="146">
        <v>0.1</v>
      </c>
      <c r="H353" s="101">
        <f t="shared" si="51"/>
        <v>200201.40000000002</v>
      </c>
      <c r="I353" s="101">
        <f t="shared" si="52"/>
        <v>-57200.400000000023</v>
      </c>
      <c r="J353" s="101">
        <f t="shared" si="53"/>
        <v>14300.1</v>
      </c>
      <c r="K353" s="101">
        <f t="shared" si="45"/>
        <v>7.9764056224899607</v>
      </c>
      <c r="L353" s="263">
        <v>5</v>
      </c>
      <c r="M353" s="27">
        <f t="shared" si="54"/>
        <v>0.66470046854083009</v>
      </c>
    </row>
    <row r="354" spans="1:13" ht="45">
      <c r="A354" s="1312"/>
      <c r="B354" s="282"/>
      <c r="C354" s="25" t="s">
        <v>2480</v>
      </c>
      <c r="D354" s="1298">
        <v>2007</v>
      </c>
      <c r="E354" s="1298">
        <f t="shared" ref="E354:E417" si="56">2021-D354</f>
        <v>14</v>
      </c>
      <c r="F354" s="369">
        <v>92000</v>
      </c>
      <c r="G354" s="146">
        <v>0.1</v>
      </c>
      <c r="H354" s="101">
        <f t="shared" si="51"/>
        <v>128800</v>
      </c>
      <c r="I354" s="101">
        <f t="shared" si="52"/>
        <v>-36800</v>
      </c>
      <c r="J354" s="101">
        <f t="shared" si="53"/>
        <v>9200</v>
      </c>
      <c r="K354" s="101">
        <f t="shared" si="45"/>
        <v>5.1316376617581438</v>
      </c>
      <c r="L354" s="263">
        <v>5</v>
      </c>
      <c r="M354" s="27">
        <f t="shared" si="54"/>
        <v>0.42763647181317865</v>
      </c>
    </row>
    <row r="355" spans="1:13">
      <c r="A355" s="1312"/>
      <c r="B355" s="16" t="s">
        <v>35</v>
      </c>
      <c r="C355" s="371"/>
      <c r="D355" s="1298"/>
      <c r="E355" s="1298"/>
      <c r="F355" s="369"/>
      <c r="G355" s="146"/>
      <c r="H355" s="101"/>
      <c r="I355" s="101"/>
      <c r="J355" s="101"/>
      <c r="K355" s="101">
        <f t="shared" si="45"/>
        <v>0</v>
      </c>
      <c r="L355" s="263"/>
      <c r="M355" s="96">
        <f>SUM(M353:M354)</f>
        <v>1.0923369403540089</v>
      </c>
    </row>
    <row r="356" spans="1:13" ht="33.75" customHeight="1">
      <c r="A356" s="363" t="s">
        <v>2397</v>
      </c>
      <c r="B356" s="378" t="s">
        <v>2398</v>
      </c>
      <c r="C356" s="32" t="s">
        <v>2477</v>
      </c>
      <c r="D356" s="1298">
        <v>2007</v>
      </c>
      <c r="E356" s="1298">
        <f t="shared" si="56"/>
        <v>14</v>
      </c>
      <c r="F356" s="13">
        <v>350000</v>
      </c>
      <c r="G356" s="146">
        <v>0.1</v>
      </c>
      <c r="H356" s="101">
        <f t="shared" si="51"/>
        <v>490000</v>
      </c>
      <c r="I356" s="101">
        <f t="shared" si="52"/>
        <v>-140000</v>
      </c>
      <c r="J356" s="101">
        <f t="shared" si="53"/>
        <v>35000</v>
      </c>
      <c r="K356" s="101">
        <f t="shared" si="45"/>
        <v>19.522534582775545</v>
      </c>
      <c r="L356" s="263">
        <v>5</v>
      </c>
      <c r="M356" s="27">
        <f t="shared" si="54"/>
        <v>1.6268778818979621</v>
      </c>
    </row>
    <row r="357" spans="1:13" ht="30">
      <c r="A357" s="372"/>
      <c r="B357" s="373"/>
      <c r="C357" s="32" t="s">
        <v>2481</v>
      </c>
      <c r="D357" s="1298"/>
      <c r="E357" s="1298"/>
      <c r="F357" s="13">
        <v>176358</v>
      </c>
      <c r="G357" s="146">
        <v>0.1</v>
      </c>
      <c r="H357" s="101">
        <f t="shared" si="51"/>
        <v>0</v>
      </c>
      <c r="I357" s="101">
        <f t="shared" si="52"/>
        <v>176358</v>
      </c>
      <c r="J357" s="101">
        <f t="shared" si="53"/>
        <v>17635.8</v>
      </c>
      <c r="K357" s="101">
        <f t="shared" ref="K357:K420" si="57">J357/1792.8</f>
        <v>9.8370147255689417</v>
      </c>
      <c r="L357" s="263">
        <v>5</v>
      </c>
      <c r="M357" s="27">
        <f t="shared" si="54"/>
        <v>0.81975122713074511</v>
      </c>
    </row>
    <row r="358" spans="1:13">
      <c r="A358" s="372"/>
      <c r="B358" s="16" t="s">
        <v>35</v>
      </c>
      <c r="C358" s="32"/>
      <c r="D358" s="1298"/>
      <c r="E358" s="1298"/>
      <c r="F358" s="13"/>
      <c r="G358" s="146"/>
      <c r="H358" s="101"/>
      <c r="I358" s="101"/>
      <c r="J358" s="101"/>
      <c r="K358" s="101">
        <f t="shared" si="57"/>
        <v>0</v>
      </c>
      <c r="L358" s="263"/>
      <c r="M358" s="96">
        <f>SUM(M356:M357)</f>
        <v>2.4466291090287071</v>
      </c>
    </row>
    <row r="359" spans="1:13" ht="37.5" customHeight="1">
      <c r="A359" s="363" t="s">
        <v>2399</v>
      </c>
      <c r="B359" s="375" t="s">
        <v>2400</v>
      </c>
      <c r="C359" s="32" t="s">
        <v>2477</v>
      </c>
      <c r="D359" s="1298">
        <v>2007</v>
      </c>
      <c r="E359" s="1298">
        <f t="shared" si="56"/>
        <v>14</v>
      </c>
      <c r="F359" s="13">
        <v>350000</v>
      </c>
      <c r="G359" s="146">
        <v>0.1</v>
      </c>
      <c r="H359" s="101">
        <f t="shared" si="51"/>
        <v>490000</v>
      </c>
      <c r="I359" s="101">
        <f t="shared" si="52"/>
        <v>-140000</v>
      </c>
      <c r="J359" s="101">
        <f t="shared" si="53"/>
        <v>35000</v>
      </c>
      <c r="K359" s="101">
        <f t="shared" si="57"/>
        <v>19.522534582775545</v>
      </c>
      <c r="L359" s="263">
        <v>10</v>
      </c>
      <c r="M359" s="27">
        <f t="shared" si="54"/>
        <v>3.2537557637959242</v>
      </c>
    </row>
    <row r="360" spans="1:13" ht="45">
      <c r="A360" s="1312"/>
      <c r="B360" s="282"/>
      <c r="C360" s="32" t="s">
        <v>2482</v>
      </c>
      <c r="D360" s="1298">
        <v>2014</v>
      </c>
      <c r="E360" s="1298">
        <f t="shared" si="56"/>
        <v>7</v>
      </c>
      <c r="F360" s="369">
        <v>209328</v>
      </c>
      <c r="G360" s="146">
        <v>0.1</v>
      </c>
      <c r="H360" s="101">
        <f t="shared" si="51"/>
        <v>146529.60000000001</v>
      </c>
      <c r="I360" s="101">
        <f t="shared" si="52"/>
        <v>62798.399999999994</v>
      </c>
      <c r="J360" s="101">
        <f t="shared" si="53"/>
        <v>20932.800000000003</v>
      </c>
      <c r="K360" s="101">
        <f t="shared" si="57"/>
        <v>11.6760374832664</v>
      </c>
      <c r="L360" s="263">
        <v>10</v>
      </c>
      <c r="M360" s="27">
        <f t="shared" si="54"/>
        <v>1.9460062472110666</v>
      </c>
    </row>
    <row r="361" spans="1:13">
      <c r="A361" s="1312"/>
      <c r="B361" s="16" t="s">
        <v>35</v>
      </c>
      <c r="C361" s="32"/>
      <c r="D361" s="1298"/>
      <c r="E361" s="1298"/>
      <c r="F361" s="369"/>
      <c r="G361" s="146"/>
      <c r="H361" s="101"/>
      <c r="I361" s="101"/>
      <c r="J361" s="101"/>
      <c r="K361" s="101">
        <f t="shared" si="57"/>
        <v>0</v>
      </c>
      <c r="L361" s="263"/>
      <c r="M361" s="96">
        <f>SUM(M359:M360)</f>
        <v>5.1997620110069906</v>
      </c>
    </row>
    <row r="362" spans="1:13" s="374" customFormat="1" ht="50.25" customHeight="1">
      <c r="A362" s="379" t="s">
        <v>2401</v>
      </c>
      <c r="B362" s="382" t="s">
        <v>5068</v>
      </c>
      <c r="C362" s="32" t="s">
        <v>2477</v>
      </c>
      <c r="D362" s="1298">
        <v>2007</v>
      </c>
      <c r="E362" s="1298">
        <f t="shared" si="56"/>
        <v>14</v>
      </c>
      <c r="F362" s="13">
        <v>350000</v>
      </c>
      <c r="G362" s="146">
        <v>0.1</v>
      </c>
      <c r="H362" s="101">
        <f t="shared" si="51"/>
        <v>490000</v>
      </c>
      <c r="I362" s="101">
        <f t="shared" si="52"/>
        <v>-140000</v>
      </c>
      <c r="J362" s="101">
        <f t="shared" si="53"/>
        <v>35000</v>
      </c>
      <c r="K362" s="101">
        <f t="shared" si="57"/>
        <v>19.522534582775545</v>
      </c>
      <c r="L362" s="263">
        <v>5</v>
      </c>
      <c r="M362" s="27">
        <f t="shared" si="54"/>
        <v>1.6268778818979621</v>
      </c>
    </row>
    <row r="363" spans="1:13" ht="30">
      <c r="A363" s="1312"/>
      <c r="B363" s="282"/>
      <c r="C363" s="32" t="s">
        <v>2476</v>
      </c>
      <c r="D363" s="1298">
        <v>2006</v>
      </c>
      <c r="E363" s="1298">
        <f t="shared" si="56"/>
        <v>15</v>
      </c>
      <c r="F363" s="13">
        <v>114000</v>
      </c>
      <c r="G363" s="146">
        <v>0.1</v>
      </c>
      <c r="H363" s="101">
        <f t="shared" si="51"/>
        <v>171000</v>
      </c>
      <c r="I363" s="101">
        <f t="shared" si="52"/>
        <v>-57000</v>
      </c>
      <c r="J363" s="101">
        <f t="shared" si="53"/>
        <v>11400</v>
      </c>
      <c r="K363" s="101">
        <f t="shared" si="57"/>
        <v>6.3587684069611781</v>
      </c>
      <c r="L363" s="263">
        <v>5</v>
      </c>
      <c r="M363" s="27">
        <f t="shared" si="54"/>
        <v>0.52989736724676484</v>
      </c>
    </row>
    <row r="364" spans="1:13">
      <c r="A364" s="1312"/>
      <c r="B364" s="16" t="s">
        <v>35</v>
      </c>
      <c r="C364" s="32"/>
      <c r="D364" s="1298"/>
      <c r="E364" s="1298"/>
      <c r="F364" s="13"/>
      <c r="G364" s="146"/>
      <c r="H364" s="101"/>
      <c r="I364" s="101"/>
      <c r="J364" s="101"/>
      <c r="K364" s="101">
        <f t="shared" si="57"/>
        <v>0</v>
      </c>
      <c r="L364" s="263"/>
      <c r="M364" s="96">
        <f>SUM(M362:M363)</f>
        <v>2.1567752491447267</v>
      </c>
    </row>
    <row r="365" spans="1:13" ht="45">
      <c r="A365" s="363" t="s">
        <v>2402</v>
      </c>
      <c r="B365" s="375" t="s">
        <v>5069</v>
      </c>
      <c r="C365" s="32" t="s">
        <v>2477</v>
      </c>
      <c r="D365" s="1298">
        <v>2007</v>
      </c>
      <c r="E365" s="1298">
        <f t="shared" si="56"/>
        <v>14</v>
      </c>
      <c r="F365" s="13">
        <v>350000</v>
      </c>
      <c r="G365" s="146">
        <v>0.1</v>
      </c>
      <c r="H365" s="101">
        <f t="shared" si="51"/>
        <v>490000</v>
      </c>
      <c r="I365" s="101">
        <f t="shared" si="52"/>
        <v>-140000</v>
      </c>
      <c r="J365" s="101">
        <f t="shared" si="53"/>
        <v>35000</v>
      </c>
      <c r="K365" s="101">
        <f t="shared" si="57"/>
        <v>19.522534582775545</v>
      </c>
      <c r="L365" s="263">
        <v>10</v>
      </c>
      <c r="M365" s="27">
        <f t="shared" si="54"/>
        <v>3.2537557637959242</v>
      </c>
    </row>
    <row r="366" spans="1:13" ht="30">
      <c r="A366" s="1312"/>
      <c r="B366" s="282"/>
      <c r="C366" s="32" t="s">
        <v>2476</v>
      </c>
      <c r="D366" s="1298">
        <v>2006</v>
      </c>
      <c r="E366" s="1298">
        <f t="shared" si="56"/>
        <v>15</v>
      </c>
      <c r="F366" s="13">
        <v>114000</v>
      </c>
      <c r="G366" s="146">
        <v>0.1</v>
      </c>
      <c r="H366" s="101">
        <f t="shared" si="51"/>
        <v>171000</v>
      </c>
      <c r="I366" s="101">
        <f t="shared" si="52"/>
        <v>-57000</v>
      </c>
      <c r="J366" s="101">
        <f t="shared" si="53"/>
        <v>11400</v>
      </c>
      <c r="K366" s="101">
        <f t="shared" si="57"/>
        <v>6.3587684069611781</v>
      </c>
      <c r="L366" s="263">
        <v>10</v>
      </c>
      <c r="M366" s="27">
        <f t="shared" si="54"/>
        <v>1.0597947344935297</v>
      </c>
    </row>
    <row r="367" spans="1:13">
      <c r="A367" s="1312"/>
      <c r="B367" s="16" t="s">
        <v>35</v>
      </c>
      <c r="C367" s="32"/>
      <c r="D367" s="1298"/>
      <c r="E367" s="1298"/>
      <c r="F367" s="13"/>
      <c r="G367" s="146"/>
      <c r="H367" s="101"/>
      <c r="I367" s="101"/>
      <c r="J367" s="101"/>
      <c r="K367" s="101">
        <f t="shared" si="57"/>
        <v>0</v>
      </c>
      <c r="L367" s="263"/>
      <c r="M367" s="96">
        <f>SUM(M365:M366)</f>
        <v>4.3135504982894535</v>
      </c>
    </row>
    <row r="368" spans="1:13" ht="45">
      <c r="A368" s="1312" t="s">
        <v>2438</v>
      </c>
      <c r="B368" s="375" t="s">
        <v>5070</v>
      </c>
      <c r="C368" s="32" t="s">
        <v>2477</v>
      </c>
      <c r="D368" s="1298">
        <v>2007</v>
      </c>
      <c r="E368" s="1298">
        <f t="shared" si="56"/>
        <v>14</v>
      </c>
      <c r="F368" s="13">
        <v>350000</v>
      </c>
      <c r="G368" s="146">
        <v>0.1</v>
      </c>
      <c r="H368" s="101">
        <f t="shared" si="51"/>
        <v>490000</v>
      </c>
      <c r="I368" s="101">
        <f t="shared" si="52"/>
        <v>-140000</v>
      </c>
      <c r="J368" s="101">
        <f t="shared" si="53"/>
        <v>35000</v>
      </c>
      <c r="K368" s="101">
        <f t="shared" si="57"/>
        <v>19.522534582775545</v>
      </c>
      <c r="L368" s="263">
        <v>10</v>
      </c>
      <c r="M368" s="27">
        <f t="shared" si="54"/>
        <v>3.2537557637959242</v>
      </c>
    </row>
    <row r="369" spans="1:13" ht="30">
      <c r="A369" s="1312"/>
      <c r="B369" s="282"/>
      <c r="C369" s="32" t="s">
        <v>2476</v>
      </c>
      <c r="D369" s="1298">
        <v>2006</v>
      </c>
      <c r="E369" s="1298">
        <f t="shared" si="56"/>
        <v>15</v>
      </c>
      <c r="F369" s="13">
        <v>114000</v>
      </c>
      <c r="G369" s="146">
        <v>0.1</v>
      </c>
      <c r="H369" s="101">
        <f t="shared" si="51"/>
        <v>171000</v>
      </c>
      <c r="I369" s="101">
        <f t="shared" si="52"/>
        <v>-57000</v>
      </c>
      <c r="J369" s="101">
        <f t="shared" si="53"/>
        <v>11400</v>
      </c>
      <c r="K369" s="101">
        <f t="shared" si="57"/>
        <v>6.3587684069611781</v>
      </c>
      <c r="L369" s="263">
        <v>10</v>
      </c>
      <c r="M369" s="27">
        <f t="shared" si="54"/>
        <v>1.0597947344935297</v>
      </c>
    </row>
    <row r="370" spans="1:13">
      <c r="A370" s="1312"/>
      <c r="B370" s="16" t="s">
        <v>35</v>
      </c>
      <c r="C370" s="32"/>
      <c r="D370" s="1298"/>
      <c r="E370" s="1298"/>
      <c r="F370" s="13"/>
      <c r="G370" s="146"/>
      <c r="H370" s="101"/>
      <c r="I370" s="101"/>
      <c r="J370" s="101"/>
      <c r="K370" s="101">
        <f t="shared" si="57"/>
        <v>0</v>
      </c>
      <c r="L370" s="263"/>
      <c r="M370" s="96">
        <f>SUM(M368:M369)</f>
        <v>4.3135504982894535</v>
      </c>
    </row>
    <row r="371" spans="1:13" ht="30">
      <c r="A371" s="1312" t="s">
        <v>2440</v>
      </c>
      <c r="B371" s="282" t="s">
        <v>5071</v>
      </c>
      <c r="C371" s="32" t="s">
        <v>2477</v>
      </c>
      <c r="D371" s="1298">
        <v>2007</v>
      </c>
      <c r="E371" s="1298">
        <f t="shared" si="56"/>
        <v>14</v>
      </c>
      <c r="F371" s="13">
        <v>350000</v>
      </c>
      <c r="G371" s="146">
        <v>0.1</v>
      </c>
      <c r="H371" s="101">
        <f t="shared" si="51"/>
        <v>490000</v>
      </c>
      <c r="I371" s="101">
        <f t="shared" si="52"/>
        <v>-140000</v>
      </c>
      <c r="J371" s="101">
        <f t="shared" si="53"/>
        <v>35000</v>
      </c>
      <c r="K371" s="101">
        <f t="shared" si="57"/>
        <v>19.522534582775545</v>
      </c>
      <c r="L371" s="263">
        <v>10</v>
      </c>
      <c r="M371" s="27">
        <f t="shared" si="54"/>
        <v>3.2537557637959242</v>
      </c>
    </row>
    <row r="372" spans="1:13" ht="30">
      <c r="A372" s="1312"/>
      <c r="B372" s="282"/>
      <c r="C372" s="32" t="s">
        <v>2476</v>
      </c>
      <c r="D372" s="1298">
        <v>2006</v>
      </c>
      <c r="E372" s="1298">
        <f t="shared" si="56"/>
        <v>15</v>
      </c>
      <c r="F372" s="13">
        <v>114000</v>
      </c>
      <c r="G372" s="146">
        <v>0.1</v>
      </c>
      <c r="H372" s="101">
        <f t="shared" si="51"/>
        <v>171000</v>
      </c>
      <c r="I372" s="101">
        <f t="shared" si="52"/>
        <v>-57000</v>
      </c>
      <c r="J372" s="101">
        <f t="shared" si="53"/>
        <v>11400</v>
      </c>
      <c r="K372" s="101">
        <f t="shared" si="57"/>
        <v>6.3587684069611781</v>
      </c>
      <c r="L372" s="263">
        <v>10</v>
      </c>
      <c r="M372" s="27">
        <f t="shared" si="54"/>
        <v>1.0597947344935297</v>
      </c>
    </row>
    <row r="373" spans="1:13">
      <c r="A373" s="1312"/>
      <c r="B373" s="16" t="s">
        <v>35</v>
      </c>
      <c r="C373" s="32"/>
      <c r="D373" s="1298"/>
      <c r="E373" s="1298"/>
      <c r="F373" s="13"/>
      <c r="G373" s="146"/>
      <c r="H373" s="101"/>
      <c r="I373" s="101"/>
      <c r="J373" s="101"/>
      <c r="K373" s="101">
        <f t="shared" si="57"/>
        <v>0</v>
      </c>
      <c r="L373" s="263"/>
      <c r="M373" s="96">
        <f>SUM(M371:M372)</f>
        <v>4.3135504982894535</v>
      </c>
    </row>
    <row r="374" spans="1:13" ht="36" customHeight="1">
      <c r="A374" s="1312" t="s">
        <v>2442</v>
      </c>
      <c r="B374" s="282" t="s">
        <v>5072</v>
      </c>
      <c r="C374" s="32" t="s">
        <v>2477</v>
      </c>
      <c r="D374" s="1298">
        <v>2007</v>
      </c>
      <c r="E374" s="1298">
        <f t="shared" si="56"/>
        <v>14</v>
      </c>
      <c r="F374" s="13">
        <v>350000</v>
      </c>
      <c r="G374" s="146">
        <v>0.1</v>
      </c>
      <c r="H374" s="101">
        <f t="shared" si="51"/>
        <v>490000</v>
      </c>
      <c r="I374" s="101">
        <f t="shared" si="52"/>
        <v>-140000</v>
      </c>
      <c r="J374" s="101">
        <f t="shared" si="53"/>
        <v>35000</v>
      </c>
      <c r="K374" s="101">
        <f t="shared" si="57"/>
        <v>19.522534582775545</v>
      </c>
      <c r="L374" s="263">
        <v>10</v>
      </c>
      <c r="M374" s="27">
        <f t="shared" si="54"/>
        <v>3.2537557637959242</v>
      </c>
    </row>
    <row r="375" spans="1:13" ht="30">
      <c r="A375" s="1312"/>
      <c r="B375" s="282"/>
      <c r="C375" s="32" t="s">
        <v>2476</v>
      </c>
      <c r="D375" s="1298">
        <v>2006</v>
      </c>
      <c r="E375" s="1298">
        <f t="shared" si="56"/>
        <v>15</v>
      </c>
      <c r="F375" s="13">
        <v>114000</v>
      </c>
      <c r="G375" s="146">
        <v>0.1</v>
      </c>
      <c r="H375" s="101">
        <f t="shared" si="51"/>
        <v>171000</v>
      </c>
      <c r="I375" s="101">
        <f t="shared" si="52"/>
        <v>-57000</v>
      </c>
      <c r="J375" s="101">
        <f t="shared" si="53"/>
        <v>11400</v>
      </c>
      <c r="K375" s="101">
        <f t="shared" si="57"/>
        <v>6.3587684069611781</v>
      </c>
      <c r="L375" s="263">
        <v>10</v>
      </c>
      <c r="M375" s="27">
        <f t="shared" si="54"/>
        <v>1.0597947344935297</v>
      </c>
    </row>
    <row r="376" spans="1:13">
      <c r="A376" s="1312"/>
      <c r="B376" s="16" t="s">
        <v>35</v>
      </c>
      <c r="C376" s="32"/>
      <c r="D376" s="1298"/>
      <c r="E376" s="1298"/>
      <c r="F376" s="13"/>
      <c r="G376" s="146"/>
      <c r="H376" s="101"/>
      <c r="I376" s="101"/>
      <c r="J376" s="101"/>
      <c r="K376" s="101">
        <f t="shared" si="57"/>
        <v>0</v>
      </c>
      <c r="L376" s="263"/>
      <c r="M376" s="96">
        <f>SUM(M374:M375)</f>
        <v>4.3135504982894535</v>
      </c>
    </row>
    <row r="377" spans="1:13" ht="30">
      <c r="A377" s="1312" t="s">
        <v>2443</v>
      </c>
      <c r="B377" s="282" t="s">
        <v>5073</v>
      </c>
      <c r="C377" s="32" t="s">
        <v>2477</v>
      </c>
      <c r="D377" s="1298">
        <v>2007</v>
      </c>
      <c r="E377" s="1298">
        <f t="shared" si="56"/>
        <v>14</v>
      </c>
      <c r="F377" s="13">
        <v>350000</v>
      </c>
      <c r="G377" s="146">
        <v>0.1</v>
      </c>
      <c r="H377" s="101">
        <f t="shared" si="51"/>
        <v>490000</v>
      </c>
      <c r="I377" s="101">
        <f t="shared" si="52"/>
        <v>-140000</v>
      </c>
      <c r="J377" s="101">
        <f t="shared" si="53"/>
        <v>35000</v>
      </c>
      <c r="K377" s="101">
        <f t="shared" si="57"/>
        <v>19.522534582775545</v>
      </c>
      <c r="L377" s="263">
        <v>10</v>
      </c>
      <c r="M377" s="27">
        <f t="shared" si="54"/>
        <v>3.2537557637959242</v>
      </c>
    </row>
    <row r="378" spans="1:13" ht="30">
      <c r="A378" s="1312"/>
      <c r="B378" s="282"/>
      <c r="C378" s="32" t="s">
        <v>2476</v>
      </c>
      <c r="D378" s="1298">
        <v>2006</v>
      </c>
      <c r="E378" s="1298">
        <f t="shared" si="56"/>
        <v>15</v>
      </c>
      <c r="F378" s="13">
        <v>114000</v>
      </c>
      <c r="G378" s="146">
        <v>0.1</v>
      </c>
      <c r="H378" s="101">
        <f t="shared" si="51"/>
        <v>171000</v>
      </c>
      <c r="I378" s="101">
        <f t="shared" si="52"/>
        <v>-57000</v>
      </c>
      <c r="J378" s="101">
        <f t="shared" si="53"/>
        <v>11400</v>
      </c>
      <c r="K378" s="101">
        <f t="shared" si="57"/>
        <v>6.3587684069611781</v>
      </c>
      <c r="L378" s="263">
        <v>10</v>
      </c>
      <c r="M378" s="27">
        <f>K378*L378/60</f>
        <v>1.0597947344935297</v>
      </c>
    </row>
    <row r="379" spans="1:13" s="32" customFormat="1">
      <c r="B379" s="32" t="s">
        <v>35</v>
      </c>
      <c r="G379" s="146"/>
      <c r="H379" s="101"/>
      <c r="I379" s="101"/>
      <c r="J379" s="101"/>
      <c r="K379" s="101">
        <f t="shared" si="57"/>
        <v>0</v>
      </c>
      <c r="L379" s="263"/>
      <c r="M379" s="96">
        <f>SUM(M377:M378)</f>
        <v>4.3135504982894535</v>
      </c>
    </row>
    <row r="380" spans="1:13" ht="30">
      <c r="A380" s="1312" t="s">
        <v>2446</v>
      </c>
      <c r="B380" s="282" t="s">
        <v>5074</v>
      </c>
      <c r="C380" s="32" t="s">
        <v>2477</v>
      </c>
      <c r="D380" s="1298">
        <v>2007</v>
      </c>
      <c r="E380" s="1298">
        <f t="shared" si="56"/>
        <v>14</v>
      </c>
      <c r="F380" s="13">
        <v>350000</v>
      </c>
      <c r="G380" s="146">
        <v>0.1</v>
      </c>
      <c r="H380" s="101">
        <f t="shared" si="51"/>
        <v>490000</v>
      </c>
      <c r="I380" s="101">
        <f t="shared" si="52"/>
        <v>-140000</v>
      </c>
      <c r="J380" s="101">
        <f t="shared" si="53"/>
        <v>35000</v>
      </c>
      <c r="K380" s="101">
        <f t="shared" si="57"/>
        <v>19.522534582775545</v>
      </c>
      <c r="L380" s="263">
        <v>10</v>
      </c>
      <c r="M380" s="27">
        <f>K380*L380/60</f>
        <v>3.2537557637959242</v>
      </c>
    </row>
    <row r="381" spans="1:13" ht="30">
      <c r="A381" s="1312"/>
      <c r="B381" s="282"/>
      <c r="C381" s="32" t="s">
        <v>2476</v>
      </c>
      <c r="D381" s="1298">
        <v>2006</v>
      </c>
      <c r="E381" s="1298">
        <f t="shared" si="56"/>
        <v>15</v>
      </c>
      <c r="F381" s="13">
        <v>114000</v>
      </c>
      <c r="G381" s="146">
        <v>0.1</v>
      </c>
      <c r="H381" s="101">
        <f t="shared" si="51"/>
        <v>171000</v>
      </c>
      <c r="I381" s="101">
        <f t="shared" si="52"/>
        <v>-57000</v>
      </c>
      <c r="J381" s="101">
        <f t="shared" si="53"/>
        <v>11400</v>
      </c>
      <c r="K381" s="101">
        <f t="shared" si="57"/>
        <v>6.3587684069611781</v>
      </c>
      <c r="L381" s="263">
        <v>10</v>
      </c>
      <c r="M381" s="27">
        <f>K381*L381/60</f>
        <v>1.0597947344935297</v>
      </c>
    </row>
    <row r="382" spans="1:13">
      <c r="A382" s="1312"/>
      <c r="B382" s="16" t="s">
        <v>35</v>
      </c>
      <c r="C382" s="32"/>
      <c r="D382" s="1298"/>
      <c r="E382" s="1298"/>
      <c r="F382" s="13"/>
      <c r="G382" s="146"/>
      <c r="H382" s="101"/>
      <c r="I382" s="101"/>
      <c r="J382" s="101"/>
      <c r="K382" s="101">
        <f t="shared" si="57"/>
        <v>0</v>
      </c>
      <c r="L382" s="263"/>
      <c r="M382" s="96">
        <f>SUM(M380:M381)</f>
        <v>4.3135504982894535</v>
      </c>
    </row>
    <row r="383" spans="1:13" ht="30">
      <c r="A383" s="1312" t="s">
        <v>2447</v>
      </c>
      <c r="B383" s="282" t="s">
        <v>5075</v>
      </c>
      <c r="C383" s="32" t="s">
        <v>2477</v>
      </c>
      <c r="D383" s="1298">
        <v>2007</v>
      </c>
      <c r="E383" s="1298">
        <f t="shared" si="56"/>
        <v>14</v>
      </c>
      <c r="F383" s="13">
        <v>350000</v>
      </c>
      <c r="G383" s="146">
        <v>0.1</v>
      </c>
      <c r="H383" s="101">
        <f t="shared" si="51"/>
        <v>490000</v>
      </c>
      <c r="I383" s="101">
        <f t="shared" si="52"/>
        <v>-140000</v>
      </c>
      <c r="J383" s="101">
        <f t="shared" si="53"/>
        <v>35000</v>
      </c>
      <c r="K383" s="101">
        <f t="shared" si="57"/>
        <v>19.522534582775545</v>
      </c>
      <c r="L383" s="263">
        <v>10</v>
      </c>
      <c r="M383" s="27">
        <f>K383*L383/60</f>
        <v>3.2537557637959242</v>
      </c>
    </row>
    <row r="384" spans="1:13" ht="30">
      <c r="A384" s="1312"/>
      <c r="B384" s="282"/>
      <c r="C384" s="32" t="s">
        <v>2476</v>
      </c>
      <c r="D384" s="1298">
        <v>2006</v>
      </c>
      <c r="E384" s="1298">
        <f t="shared" si="56"/>
        <v>15</v>
      </c>
      <c r="F384" s="13">
        <v>114000</v>
      </c>
      <c r="G384" s="146">
        <v>0.1</v>
      </c>
      <c r="H384" s="101">
        <f t="shared" si="51"/>
        <v>171000</v>
      </c>
      <c r="I384" s="101">
        <f t="shared" si="52"/>
        <v>-57000</v>
      </c>
      <c r="J384" s="101">
        <f t="shared" si="53"/>
        <v>11400</v>
      </c>
      <c r="K384" s="101">
        <f t="shared" si="57"/>
        <v>6.3587684069611781</v>
      </c>
      <c r="L384" s="263">
        <v>10</v>
      </c>
      <c r="M384" s="27">
        <f>K384*L384/60</f>
        <v>1.0597947344935297</v>
      </c>
    </row>
    <row r="385" spans="1:13">
      <c r="A385" s="1312"/>
      <c r="B385" s="16" t="s">
        <v>35</v>
      </c>
      <c r="C385" s="32"/>
      <c r="D385" s="1298"/>
      <c r="E385" s="1298"/>
      <c r="F385" s="13"/>
      <c r="G385" s="146"/>
      <c r="H385" s="101"/>
      <c r="I385" s="101"/>
      <c r="J385" s="101"/>
      <c r="K385" s="101">
        <f t="shared" si="57"/>
        <v>0</v>
      </c>
      <c r="L385" s="263"/>
      <c r="M385" s="96">
        <f>SUM(M383:M384)</f>
        <v>4.3135504982894535</v>
      </c>
    </row>
    <row r="386" spans="1:13" ht="30">
      <c r="A386" s="363" t="s">
        <v>2410</v>
      </c>
      <c r="B386" s="282" t="s">
        <v>5076</v>
      </c>
      <c r="C386" s="32" t="s">
        <v>2477</v>
      </c>
      <c r="D386" s="1298">
        <v>2007</v>
      </c>
      <c r="E386" s="1298">
        <f t="shared" si="56"/>
        <v>14</v>
      </c>
      <c r="F386" s="13">
        <v>350000</v>
      </c>
      <c r="G386" s="146">
        <v>0.1</v>
      </c>
      <c r="H386" s="101">
        <f t="shared" si="51"/>
        <v>490000</v>
      </c>
      <c r="I386" s="101">
        <f t="shared" si="52"/>
        <v>-140000</v>
      </c>
      <c r="J386" s="101">
        <f t="shared" si="53"/>
        <v>35000</v>
      </c>
      <c r="K386" s="101">
        <f t="shared" si="57"/>
        <v>19.522534582775545</v>
      </c>
      <c r="L386" s="263">
        <v>10</v>
      </c>
      <c r="M386" s="27">
        <f>K386*L386/60</f>
        <v>3.2537557637959242</v>
      </c>
    </row>
    <row r="387" spans="1:13" ht="30">
      <c r="A387" s="1312"/>
      <c r="B387" s="282"/>
      <c r="C387" s="32" t="s">
        <v>2476</v>
      </c>
      <c r="D387" s="1298">
        <v>2006</v>
      </c>
      <c r="E387" s="1298">
        <f t="shared" si="56"/>
        <v>15</v>
      </c>
      <c r="F387" s="13">
        <v>114000</v>
      </c>
      <c r="G387" s="146">
        <v>0.1</v>
      </c>
      <c r="H387" s="101">
        <f t="shared" si="51"/>
        <v>171000</v>
      </c>
      <c r="I387" s="101">
        <f t="shared" si="52"/>
        <v>-57000</v>
      </c>
      <c r="J387" s="101">
        <f t="shared" si="53"/>
        <v>11400</v>
      </c>
      <c r="K387" s="101">
        <f t="shared" si="57"/>
        <v>6.3587684069611781</v>
      </c>
      <c r="L387" s="263">
        <v>10</v>
      </c>
      <c r="M387" s="27">
        <f>K387*L387/60</f>
        <v>1.0597947344935297</v>
      </c>
    </row>
    <row r="388" spans="1:13">
      <c r="A388" s="1312"/>
      <c r="B388" s="16" t="s">
        <v>35</v>
      </c>
      <c r="C388" s="32"/>
      <c r="D388" s="1298"/>
      <c r="E388" s="1298"/>
      <c r="F388" s="13"/>
      <c r="G388" s="146"/>
      <c r="H388" s="101"/>
      <c r="I388" s="101"/>
      <c r="J388" s="101"/>
      <c r="K388" s="101">
        <f t="shared" si="57"/>
        <v>0</v>
      </c>
      <c r="L388" s="263"/>
      <c r="M388" s="96">
        <f>SUM(M386:M387)</f>
        <v>4.3135504982894535</v>
      </c>
    </row>
    <row r="389" spans="1:13" ht="45">
      <c r="A389" s="1312" t="s">
        <v>2450</v>
      </c>
      <c r="B389" s="282" t="s">
        <v>5077</v>
      </c>
      <c r="C389" s="32" t="s">
        <v>2477</v>
      </c>
      <c r="D389" s="1298">
        <v>2007</v>
      </c>
      <c r="E389" s="1298">
        <f t="shared" si="56"/>
        <v>14</v>
      </c>
      <c r="F389" s="13">
        <v>350000</v>
      </c>
      <c r="G389" s="146">
        <v>0.1</v>
      </c>
      <c r="H389" s="101">
        <f t="shared" si="51"/>
        <v>490000</v>
      </c>
      <c r="I389" s="101">
        <f t="shared" si="52"/>
        <v>-140000</v>
      </c>
      <c r="J389" s="101">
        <f t="shared" si="53"/>
        <v>35000</v>
      </c>
      <c r="K389" s="101">
        <f t="shared" si="57"/>
        <v>19.522534582775545</v>
      </c>
      <c r="L389" s="263">
        <v>10</v>
      </c>
      <c r="M389" s="27">
        <f>K389*L389/60</f>
        <v>3.2537557637959242</v>
      </c>
    </row>
    <row r="390" spans="1:13" ht="30">
      <c r="A390" s="1312"/>
      <c r="B390" s="282"/>
      <c r="C390" s="32" t="s">
        <v>2476</v>
      </c>
      <c r="D390" s="1298">
        <v>2006</v>
      </c>
      <c r="E390" s="1298">
        <f t="shared" si="56"/>
        <v>15</v>
      </c>
      <c r="F390" s="13">
        <v>114000</v>
      </c>
      <c r="G390" s="146">
        <v>0.1</v>
      </c>
      <c r="H390" s="101">
        <f t="shared" si="51"/>
        <v>171000</v>
      </c>
      <c r="I390" s="101">
        <f t="shared" si="52"/>
        <v>-57000</v>
      </c>
      <c r="J390" s="101">
        <f t="shared" si="53"/>
        <v>11400</v>
      </c>
      <c r="K390" s="101">
        <f t="shared" si="57"/>
        <v>6.3587684069611781</v>
      </c>
      <c r="L390" s="263">
        <v>10</v>
      </c>
      <c r="M390" s="27">
        <f>K390*L390/60</f>
        <v>1.0597947344935297</v>
      </c>
    </row>
    <row r="391" spans="1:13">
      <c r="A391" s="1312"/>
      <c r="B391" s="16" t="s">
        <v>35</v>
      </c>
      <c r="C391" s="32"/>
      <c r="D391" s="1298"/>
      <c r="E391" s="1298"/>
      <c r="F391" s="13"/>
      <c r="G391" s="146"/>
      <c r="H391" s="101"/>
      <c r="I391" s="101"/>
      <c r="J391" s="101"/>
      <c r="K391" s="101">
        <f t="shared" si="57"/>
        <v>0</v>
      </c>
      <c r="L391" s="263"/>
      <c r="M391" s="96">
        <f>SUM(M389:M390)</f>
        <v>4.3135504982894535</v>
      </c>
    </row>
    <row r="392" spans="1:13" ht="30">
      <c r="A392" s="1312" t="s">
        <v>2454</v>
      </c>
      <c r="B392" s="282" t="s">
        <v>5096</v>
      </c>
      <c r="C392" s="32" t="s">
        <v>2477</v>
      </c>
      <c r="D392" s="1298">
        <v>2007</v>
      </c>
      <c r="E392" s="1298">
        <f t="shared" si="56"/>
        <v>14</v>
      </c>
      <c r="F392" s="13">
        <v>350000</v>
      </c>
      <c r="G392" s="146">
        <v>0.1</v>
      </c>
      <c r="H392" s="101">
        <f t="shared" si="51"/>
        <v>490000</v>
      </c>
      <c r="I392" s="101">
        <f t="shared" si="52"/>
        <v>-140000</v>
      </c>
      <c r="J392" s="101">
        <f t="shared" si="53"/>
        <v>35000</v>
      </c>
      <c r="K392" s="101">
        <f t="shared" si="57"/>
        <v>19.522534582775545</v>
      </c>
      <c r="L392" s="263">
        <v>10</v>
      </c>
      <c r="M392" s="27">
        <f>K392*L392/60</f>
        <v>3.2537557637959242</v>
      </c>
    </row>
    <row r="393" spans="1:13" ht="30">
      <c r="A393" s="1312"/>
      <c r="B393" s="282"/>
      <c r="C393" s="32" t="s">
        <v>2476</v>
      </c>
      <c r="D393" s="1298">
        <v>2006</v>
      </c>
      <c r="E393" s="1298">
        <f t="shared" si="56"/>
        <v>15</v>
      </c>
      <c r="F393" s="13">
        <v>114000</v>
      </c>
      <c r="G393" s="146">
        <v>0.1</v>
      </c>
      <c r="H393" s="101">
        <f t="shared" si="51"/>
        <v>171000</v>
      </c>
      <c r="I393" s="101">
        <f t="shared" si="52"/>
        <v>-57000</v>
      </c>
      <c r="J393" s="101">
        <f t="shared" si="53"/>
        <v>11400</v>
      </c>
      <c r="K393" s="101">
        <f t="shared" si="57"/>
        <v>6.3587684069611781</v>
      </c>
      <c r="L393" s="263">
        <v>10</v>
      </c>
      <c r="M393" s="27">
        <f>K393*L393/60</f>
        <v>1.0597947344935297</v>
      </c>
    </row>
    <row r="394" spans="1:13">
      <c r="A394" s="1312"/>
      <c r="B394" s="16" t="s">
        <v>35</v>
      </c>
      <c r="C394" s="32"/>
      <c r="D394" s="1298"/>
      <c r="E394" s="1298"/>
      <c r="F394" s="13"/>
      <c r="G394" s="146"/>
      <c r="H394" s="101"/>
      <c r="I394" s="101"/>
      <c r="J394" s="101"/>
      <c r="K394" s="101">
        <f t="shared" si="57"/>
        <v>0</v>
      </c>
      <c r="L394" s="263"/>
      <c r="M394" s="96">
        <f>SUM(M392:M393)</f>
        <v>4.3135504982894535</v>
      </c>
    </row>
    <row r="395" spans="1:13" ht="45">
      <c r="A395" s="1312" t="s">
        <v>2455</v>
      </c>
      <c r="B395" s="282" t="s">
        <v>5080</v>
      </c>
      <c r="C395" s="58" t="s">
        <v>2483</v>
      </c>
      <c r="D395" s="1298">
        <v>2014</v>
      </c>
      <c r="E395" s="1298">
        <f t="shared" si="56"/>
        <v>7</v>
      </c>
      <c r="F395" s="13">
        <v>375200</v>
      </c>
      <c r="G395" s="146">
        <v>0.1</v>
      </c>
      <c r="H395" s="101">
        <f t="shared" si="51"/>
        <v>262640</v>
      </c>
      <c r="I395" s="101">
        <f t="shared" si="52"/>
        <v>112560</v>
      </c>
      <c r="J395" s="101">
        <f t="shared" si="53"/>
        <v>37520</v>
      </c>
      <c r="K395" s="101">
        <f t="shared" si="57"/>
        <v>20.928157072735388</v>
      </c>
      <c r="L395" s="263">
        <v>10</v>
      </c>
      <c r="M395" s="27">
        <f>K395*L395/60</f>
        <v>3.4880261787892315</v>
      </c>
    </row>
    <row r="396" spans="1:13" ht="30">
      <c r="A396" s="1312"/>
      <c r="B396" s="12"/>
      <c r="C396" s="32" t="s">
        <v>2477</v>
      </c>
      <c r="D396" s="1298">
        <v>2007</v>
      </c>
      <c r="E396" s="1298">
        <f t="shared" si="56"/>
        <v>14</v>
      </c>
      <c r="F396" s="13">
        <v>350000</v>
      </c>
      <c r="G396" s="146">
        <v>0.1</v>
      </c>
      <c r="H396" s="101">
        <f t="shared" si="51"/>
        <v>490000</v>
      </c>
      <c r="I396" s="101">
        <f t="shared" si="52"/>
        <v>-140000</v>
      </c>
      <c r="J396" s="101">
        <f t="shared" si="53"/>
        <v>35000</v>
      </c>
      <c r="K396" s="101">
        <f t="shared" si="57"/>
        <v>19.522534582775545</v>
      </c>
      <c r="L396" s="263">
        <v>5</v>
      </c>
      <c r="M396" s="27">
        <f>K396*L396/60</f>
        <v>1.6268778818979621</v>
      </c>
    </row>
    <row r="397" spans="1:13" ht="30">
      <c r="A397" s="1312"/>
      <c r="B397" s="12"/>
      <c r="C397" s="32" t="s">
        <v>2476</v>
      </c>
      <c r="D397" s="1298">
        <v>2006</v>
      </c>
      <c r="E397" s="1298">
        <f t="shared" si="56"/>
        <v>15</v>
      </c>
      <c r="F397" s="13">
        <v>114000</v>
      </c>
      <c r="G397" s="146">
        <v>0.1</v>
      </c>
      <c r="H397" s="101">
        <f t="shared" si="51"/>
        <v>171000</v>
      </c>
      <c r="I397" s="101">
        <f t="shared" si="52"/>
        <v>-57000</v>
      </c>
      <c r="J397" s="101">
        <f t="shared" si="53"/>
        <v>11400</v>
      </c>
      <c r="K397" s="101">
        <f t="shared" si="57"/>
        <v>6.3587684069611781</v>
      </c>
      <c r="L397" s="263">
        <v>5</v>
      </c>
      <c r="M397" s="27">
        <f>K397*L397/60</f>
        <v>0.52989736724676484</v>
      </c>
    </row>
    <row r="398" spans="1:13">
      <c r="A398" s="1312"/>
      <c r="B398" s="16" t="s">
        <v>35</v>
      </c>
      <c r="C398" s="87"/>
      <c r="D398" s="97"/>
      <c r="E398" s="1298"/>
      <c r="F398" s="97"/>
      <c r="G398" s="146"/>
      <c r="H398" s="101"/>
      <c r="I398" s="101"/>
      <c r="J398" s="101"/>
      <c r="K398" s="101">
        <f t="shared" si="57"/>
        <v>0</v>
      </c>
      <c r="L398" s="263"/>
      <c r="M398" s="96">
        <f>SUM(M396:M397)</f>
        <v>2.1567752491447267</v>
      </c>
    </row>
    <row r="399" spans="1:13" ht="30">
      <c r="A399" s="1312" t="s">
        <v>2458</v>
      </c>
      <c r="B399" s="282" t="s">
        <v>5081</v>
      </c>
      <c r="C399" s="32" t="s">
        <v>2477</v>
      </c>
      <c r="D399" s="1298">
        <v>2007</v>
      </c>
      <c r="E399" s="1298">
        <f t="shared" si="56"/>
        <v>14</v>
      </c>
      <c r="F399" s="13">
        <v>350000</v>
      </c>
      <c r="G399" s="146">
        <v>0.1</v>
      </c>
      <c r="H399" s="101">
        <f t="shared" si="51"/>
        <v>490000</v>
      </c>
      <c r="I399" s="101">
        <f t="shared" si="52"/>
        <v>-140000</v>
      </c>
      <c r="J399" s="101">
        <f t="shared" si="53"/>
        <v>35000</v>
      </c>
      <c r="K399" s="101">
        <f t="shared" si="57"/>
        <v>19.522534582775545</v>
      </c>
      <c r="L399" s="263">
        <v>10</v>
      </c>
      <c r="M399" s="27">
        <f>K399*L399/60</f>
        <v>3.2537557637959242</v>
      </c>
    </row>
    <row r="400" spans="1:13" ht="30">
      <c r="A400" s="376"/>
      <c r="B400" s="89"/>
      <c r="C400" s="32" t="s">
        <v>2476</v>
      </c>
      <c r="D400" s="1298">
        <v>2006</v>
      </c>
      <c r="E400" s="1298">
        <f t="shared" si="56"/>
        <v>15</v>
      </c>
      <c r="F400" s="13">
        <v>114000</v>
      </c>
      <c r="G400" s="146">
        <v>0.1</v>
      </c>
      <c r="H400" s="101">
        <f t="shared" si="51"/>
        <v>171000</v>
      </c>
      <c r="I400" s="101">
        <f t="shared" si="52"/>
        <v>-57000</v>
      </c>
      <c r="J400" s="101">
        <f t="shared" si="53"/>
        <v>11400</v>
      </c>
      <c r="K400" s="101">
        <f t="shared" si="57"/>
        <v>6.3587684069611781</v>
      </c>
      <c r="L400" s="263">
        <v>10</v>
      </c>
      <c r="M400" s="27">
        <f>K400*L400/60</f>
        <v>1.0597947344935297</v>
      </c>
    </row>
    <row r="401" spans="1:13">
      <c r="A401" s="20"/>
      <c r="B401" s="16" t="s">
        <v>35</v>
      </c>
      <c r="C401" s="31"/>
      <c r="D401" s="97"/>
      <c r="E401" s="1298"/>
      <c r="F401" s="97"/>
      <c r="G401" s="146"/>
      <c r="H401" s="101"/>
      <c r="I401" s="101"/>
      <c r="J401" s="101"/>
      <c r="K401" s="101">
        <f t="shared" si="57"/>
        <v>0</v>
      </c>
      <c r="L401" s="263"/>
      <c r="M401" s="96">
        <f>SUM(M399:M400)</f>
        <v>4.3135504982894535</v>
      </c>
    </row>
    <row r="402" spans="1:13" ht="30">
      <c r="A402" s="363" t="s">
        <v>2415</v>
      </c>
      <c r="B402" s="282" t="s">
        <v>5082</v>
      </c>
      <c r="C402" s="32" t="s">
        <v>2484</v>
      </c>
      <c r="D402" s="1298">
        <v>2005</v>
      </c>
      <c r="E402" s="1298">
        <f t="shared" si="56"/>
        <v>16</v>
      </c>
      <c r="F402" s="1298">
        <v>5608600</v>
      </c>
      <c r="G402" s="146">
        <v>0.1</v>
      </c>
      <c r="H402" s="101">
        <f t="shared" si="51"/>
        <v>8973760</v>
      </c>
      <c r="I402" s="101">
        <f t="shared" si="52"/>
        <v>-3365160</v>
      </c>
      <c r="J402" s="101">
        <f t="shared" si="53"/>
        <v>560860</v>
      </c>
      <c r="K402" s="101">
        <f t="shared" si="57"/>
        <v>312.84024988844266</v>
      </c>
      <c r="L402" s="263">
        <v>5</v>
      </c>
      <c r="M402" s="27">
        <f>K402*L402/60</f>
        <v>26.070020824036888</v>
      </c>
    </row>
    <row r="403" spans="1:13" ht="30">
      <c r="A403" s="1312"/>
      <c r="B403" s="282"/>
      <c r="C403" s="32" t="s">
        <v>2477</v>
      </c>
      <c r="D403" s="1298">
        <v>2007</v>
      </c>
      <c r="E403" s="1298">
        <f t="shared" si="56"/>
        <v>14</v>
      </c>
      <c r="F403" s="13">
        <v>350000</v>
      </c>
      <c r="G403" s="146">
        <v>0.1</v>
      </c>
      <c r="H403" s="101">
        <f t="shared" si="51"/>
        <v>490000</v>
      </c>
      <c r="I403" s="101">
        <f t="shared" si="52"/>
        <v>-140000</v>
      </c>
      <c r="J403" s="101">
        <f t="shared" si="53"/>
        <v>35000</v>
      </c>
      <c r="K403" s="101">
        <f t="shared" si="57"/>
        <v>19.522534582775545</v>
      </c>
      <c r="L403" s="263">
        <v>5</v>
      </c>
      <c r="M403" s="27">
        <f>K403*L403/60</f>
        <v>1.6268778818979621</v>
      </c>
    </row>
    <row r="404" spans="1:13" ht="30">
      <c r="A404" s="1312"/>
      <c r="B404" s="282"/>
      <c r="C404" s="377" t="s">
        <v>2485</v>
      </c>
      <c r="D404" s="1298">
        <v>2016</v>
      </c>
      <c r="E404" s="1298">
        <f t="shared" si="56"/>
        <v>5</v>
      </c>
      <c r="F404" s="13">
        <v>2302000</v>
      </c>
      <c r="G404" s="146">
        <v>0.1</v>
      </c>
      <c r="H404" s="101">
        <f t="shared" si="51"/>
        <v>1151000</v>
      </c>
      <c r="I404" s="101">
        <f t="shared" si="52"/>
        <v>1151000</v>
      </c>
      <c r="J404" s="101">
        <f t="shared" si="53"/>
        <v>230200</v>
      </c>
      <c r="K404" s="101">
        <f t="shared" si="57"/>
        <v>128.40249888442659</v>
      </c>
      <c r="L404" s="263">
        <v>5</v>
      </c>
      <c r="M404" s="27">
        <f>K404*L404/60</f>
        <v>10.700208240368882</v>
      </c>
    </row>
    <row r="405" spans="1:13" ht="30">
      <c r="A405" s="1312"/>
      <c r="B405" s="16"/>
      <c r="C405" s="32" t="s">
        <v>2476</v>
      </c>
      <c r="D405" s="1298">
        <v>2006</v>
      </c>
      <c r="E405" s="1298">
        <f t="shared" si="56"/>
        <v>15</v>
      </c>
      <c r="F405" s="13">
        <v>114000</v>
      </c>
      <c r="G405" s="146">
        <v>0.1</v>
      </c>
      <c r="H405" s="101">
        <f t="shared" si="51"/>
        <v>171000</v>
      </c>
      <c r="I405" s="101">
        <f t="shared" si="52"/>
        <v>-57000</v>
      </c>
      <c r="J405" s="101">
        <f t="shared" si="53"/>
        <v>11400</v>
      </c>
      <c r="K405" s="101">
        <f t="shared" si="57"/>
        <v>6.3587684069611781</v>
      </c>
      <c r="L405" s="263">
        <v>5</v>
      </c>
      <c r="M405" s="27">
        <f>K405*L405/60</f>
        <v>0.52989736724676484</v>
      </c>
    </row>
    <row r="406" spans="1:13">
      <c r="A406" s="1312"/>
      <c r="B406" s="16" t="s">
        <v>35</v>
      </c>
      <c r="C406" s="31"/>
      <c r="D406" s="97"/>
      <c r="E406" s="1298"/>
      <c r="F406" s="97"/>
      <c r="G406" s="146"/>
      <c r="H406" s="101"/>
      <c r="I406" s="101"/>
      <c r="J406" s="101"/>
      <c r="K406" s="101">
        <f t="shared" si="57"/>
        <v>0</v>
      </c>
      <c r="L406" s="263"/>
      <c r="M406" s="96">
        <f>SUM(M402:M405)</f>
        <v>38.927004313550498</v>
      </c>
    </row>
    <row r="407" spans="1:13" ht="32.25" customHeight="1">
      <c r="A407" s="1312" t="s">
        <v>2465</v>
      </c>
      <c r="B407" s="378" t="s">
        <v>5086</v>
      </c>
      <c r="C407" s="32" t="s">
        <v>2484</v>
      </c>
      <c r="D407" s="1298">
        <v>2005</v>
      </c>
      <c r="E407" s="1298">
        <f t="shared" si="56"/>
        <v>16</v>
      </c>
      <c r="F407" s="1298">
        <v>5608600</v>
      </c>
      <c r="G407" s="146">
        <v>0.1</v>
      </c>
      <c r="H407" s="101">
        <f t="shared" si="51"/>
        <v>8973760</v>
      </c>
      <c r="I407" s="101">
        <f t="shared" si="52"/>
        <v>-3365160</v>
      </c>
      <c r="J407" s="101">
        <f t="shared" si="53"/>
        <v>560860</v>
      </c>
      <c r="K407" s="101">
        <f t="shared" si="57"/>
        <v>312.84024988844266</v>
      </c>
      <c r="L407" s="263">
        <v>150</v>
      </c>
      <c r="M407" s="27">
        <f t="shared" ref="M407:M410" si="58">K407*L407/60</f>
        <v>782.10062472110667</v>
      </c>
    </row>
    <row r="408" spans="1:13" ht="30">
      <c r="A408" s="1312"/>
      <c r="B408" s="282"/>
      <c r="C408" s="32" t="s">
        <v>2477</v>
      </c>
      <c r="D408" s="1298">
        <v>2007</v>
      </c>
      <c r="E408" s="1298">
        <f t="shared" si="56"/>
        <v>14</v>
      </c>
      <c r="F408" s="13">
        <v>350000</v>
      </c>
      <c r="G408" s="146">
        <v>0.1</v>
      </c>
      <c r="H408" s="101">
        <f t="shared" si="51"/>
        <v>490000</v>
      </c>
      <c r="I408" s="101">
        <f t="shared" si="52"/>
        <v>-140000</v>
      </c>
      <c r="J408" s="101">
        <f t="shared" si="53"/>
        <v>35000</v>
      </c>
      <c r="K408" s="101">
        <f t="shared" si="57"/>
        <v>19.522534582775545</v>
      </c>
      <c r="L408" s="263">
        <v>10</v>
      </c>
      <c r="M408" s="27">
        <f t="shared" si="58"/>
        <v>3.2537557637959242</v>
      </c>
    </row>
    <row r="409" spans="1:13" ht="30">
      <c r="A409" s="1312"/>
      <c r="B409" s="282"/>
      <c r="C409" s="377" t="s">
        <v>2485</v>
      </c>
      <c r="D409" s="1298">
        <v>2016</v>
      </c>
      <c r="E409" s="1298">
        <f t="shared" si="56"/>
        <v>5</v>
      </c>
      <c r="F409" s="13">
        <v>2302000</v>
      </c>
      <c r="G409" s="146">
        <v>0.1</v>
      </c>
      <c r="H409" s="101">
        <f t="shared" si="51"/>
        <v>1151000</v>
      </c>
      <c r="I409" s="101">
        <f t="shared" si="52"/>
        <v>1151000</v>
      </c>
      <c r="J409" s="101">
        <f t="shared" si="53"/>
        <v>230200</v>
      </c>
      <c r="K409" s="101">
        <f t="shared" si="57"/>
        <v>128.40249888442659</v>
      </c>
      <c r="L409" s="263">
        <v>10</v>
      </c>
      <c r="M409" s="27">
        <f t="shared" si="58"/>
        <v>21.400416480737764</v>
      </c>
    </row>
    <row r="410" spans="1:13" ht="30">
      <c r="A410" s="1312"/>
      <c r="B410" s="16"/>
      <c r="C410" s="32" t="s">
        <v>2476</v>
      </c>
      <c r="D410" s="1298">
        <v>2006</v>
      </c>
      <c r="E410" s="1298">
        <f t="shared" si="56"/>
        <v>15</v>
      </c>
      <c r="F410" s="13">
        <v>114000</v>
      </c>
      <c r="G410" s="146">
        <v>0.1</v>
      </c>
      <c r="H410" s="101">
        <f t="shared" si="51"/>
        <v>171000</v>
      </c>
      <c r="I410" s="101">
        <f t="shared" si="52"/>
        <v>-57000</v>
      </c>
      <c r="J410" s="101">
        <f t="shared" si="53"/>
        <v>11400</v>
      </c>
      <c r="K410" s="101">
        <f t="shared" si="57"/>
        <v>6.3587684069611781</v>
      </c>
      <c r="L410" s="263">
        <v>10</v>
      </c>
      <c r="M410" s="27">
        <f t="shared" si="58"/>
        <v>1.0597947344935297</v>
      </c>
    </row>
    <row r="411" spans="1:13">
      <c r="A411" s="1312"/>
      <c r="B411" s="16" t="s">
        <v>35</v>
      </c>
      <c r="C411" s="31"/>
      <c r="D411" s="97"/>
      <c r="E411" s="1298"/>
      <c r="F411" s="97"/>
      <c r="G411" s="146"/>
      <c r="H411" s="101"/>
      <c r="I411" s="101"/>
      <c r="J411" s="101"/>
      <c r="K411" s="101">
        <f t="shared" si="57"/>
        <v>0</v>
      </c>
      <c r="L411" s="263"/>
      <c r="M411" s="96">
        <f>SUM(M407:M410)</f>
        <v>807.81459170013386</v>
      </c>
    </row>
    <row r="412" spans="1:13" ht="45">
      <c r="A412" s="1312" t="s">
        <v>2466</v>
      </c>
      <c r="B412" s="282" t="s">
        <v>5087</v>
      </c>
      <c r="C412" s="32" t="s">
        <v>2484</v>
      </c>
      <c r="D412" s="1298">
        <v>2005</v>
      </c>
      <c r="E412" s="1298">
        <f t="shared" si="56"/>
        <v>16</v>
      </c>
      <c r="F412" s="1298">
        <v>5608600</v>
      </c>
      <c r="G412" s="146">
        <v>0.1</v>
      </c>
      <c r="H412" s="101">
        <f t="shared" ref="H412:H438" si="59">E412*F412*G412</f>
        <v>8973760</v>
      </c>
      <c r="I412" s="101">
        <f t="shared" ref="I412:I438" si="60">F412-H412</f>
        <v>-3365160</v>
      </c>
      <c r="J412" s="101">
        <f t="shared" ref="J412:J438" si="61">F412*G412</f>
        <v>560860</v>
      </c>
      <c r="K412" s="101">
        <f t="shared" si="57"/>
        <v>312.84024988844266</v>
      </c>
      <c r="L412" s="263">
        <v>150</v>
      </c>
      <c r="M412" s="27">
        <f>K412*L412/60</f>
        <v>782.10062472110667</v>
      </c>
    </row>
    <row r="413" spans="1:13" ht="30">
      <c r="A413" s="1312"/>
      <c r="B413" s="282"/>
      <c r="C413" s="32" t="s">
        <v>2477</v>
      </c>
      <c r="D413" s="1298">
        <v>2007</v>
      </c>
      <c r="E413" s="1298">
        <f t="shared" si="56"/>
        <v>14</v>
      </c>
      <c r="F413" s="13">
        <v>350000</v>
      </c>
      <c r="G413" s="146">
        <v>0.1</v>
      </c>
      <c r="H413" s="101">
        <f t="shared" si="59"/>
        <v>490000</v>
      </c>
      <c r="I413" s="101">
        <f t="shared" si="60"/>
        <v>-140000</v>
      </c>
      <c r="J413" s="101">
        <f t="shared" si="61"/>
        <v>35000</v>
      </c>
      <c r="K413" s="101">
        <f t="shared" si="57"/>
        <v>19.522534582775545</v>
      </c>
      <c r="L413" s="263">
        <v>10</v>
      </c>
      <c r="M413" s="27">
        <f t="shared" ref="M413:M414" si="62">K413*L413/60</f>
        <v>3.2537557637959242</v>
      </c>
    </row>
    <row r="414" spans="1:13" ht="30">
      <c r="A414" s="1312"/>
      <c r="B414" s="282"/>
      <c r="C414" s="377" t="s">
        <v>2485</v>
      </c>
      <c r="D414" s="1298">
        <v>2016</v>
      </c>
      <c r="E414" s="1298">
        <f t="shared" si="56"/>
        <v>5</v>
      </c>
      <c r="F414" s="13">
        <v>2302000</v>
      </c>
      <c r="G414" s="146">
        <v>0.1</v>
      </c>
      <c r="H414" s="101">
        <f t="shared" si="59"/>
        <v>1151000</v>
      </c>
      <c r="I414" s="101">
        <f t="shared" si="60"/>
        <v>1151000</v>
      </c>
      <c r="J414" s="101">
        <f t="shared" si="61"/>
        <v>230200</v>
      </c>
      <c r="K414" s="101">
        <f t="shared" si="57"/>
        <v>128.40249888442659</v>
      </c>
      <c r="L414" s="263">
        <v>10</v>
      </c>
      <c r="M414" s="27">
        <f t="shared" si="62"/>
        <v>21.400416480737764</v>
      </c>
    </row>
    <row r="415" spans="1:13" ht="30">
      <c r="A415" s="1312"/>
      <c r="B415" s="16"/>
      <c r="C415" s="32" t="s">
        <v>2476</v>
      </c>
      <c r="D415" s="1298">
        <v>2006</v>
      </c>
      <c r="E415" s="1298">
        <f t="shared" si="56"/>
        <v>15</v>
      </c>
      <c r="F415" s="13">
        <v>114000</v>
      </c>
      <c r="G415" s="146">
        <v>0.1</v>
      </c>
      <c r="H415" s="101">
        <f t="shared" si="59"/>
        <v>171000</v>
      </c>
      <c r="I415" s="101">
        <f t="shared" si="60"/>
        <v>-57000</v>
      </c>
      <c r="J415" s="101">
        <f t="shared" si="61"/>
        <v>11400</v>
      </c>
      <c r="K415" s="101">
        <f t="shared" si="57"/>
        <v>6.3587684069611781</v>
      </c>
      <c r="L415" s="263">
        <v>10</v>
      </c>
      <c r="M415" s="27">
        <f>K415*L415/60</f>
        <v>1.0597947344935297</v>
      </c>
    </row>
    <row r="416" spans="1:13">
      <c r="A416" s="1312"/>
      <c r="B416" s="16" t="s">
        <v>35</v>
      </c>
      <c r="C416" s="31"/>
      <c r="D416" s="97"/>
      <c r="E416" s="1298"/>
      <c r="F416" s="97"/>
      <c r="G416" s="146"/>
      <c r="H416" s="101"/>
      <c r="I416" s="101"/>
      <c r="J416" s="101"/>
      <c r="K416" s="101">
        <f t="shared" si="57"/>
        <v>0</v>
      </c>
      <c r="L416" s="263"/>
      <c r="M416" s="96">
        <f>SUM(M412:M415)</f>
        <v>807.81459170013386</v>
      </c>
    </row>
    <row r="417" spans="1:13" ht="45">
      <c r="A417" s="1312" t="s">
        <v>2467</v>
      </c>
      <c r="B417" s="282" t="s">
        <v>5088</v>
      </c>
      <c r="C417" s="32" t="s">
        <v>2486</v>
      </c>
      <c r="D417" s="1298">
        <v>2012</v>
      </c>
      <c r="E417" s="1298">
        <f t="shared" si="56"/>
        <v>9</v>
      </c>
      <c r="F417" s="1298">
        <v>44483193.140000001</v>
      </c>
      <c r="G417" s="146">
        <v>0.1</v>
      </c>
      <c r="H417" s="101">
        <f t="shared" si="59"/>
        <v>40034873.825999998</v>
      </c>
      <c r="I417" s="101">
        <f t="shared" si="60"/>
        <v>4448319.314000003</v>
      </c>
      <c r="J417" s="101">
        <f t="shared" si="61"/>
        <v>4448319.3140000002</v>
      </c>
      <c r="K417" s="101">
        <f t="shared" si="57"/>
        <v>2481.2133612226685</v>
      </c>
      <c r="L417" s="263">
        <v>150</v>
      </c>
      <c r="M417" s="27">
        <f>K417*L417/60</f>
        <v>6203.033403056671</v>
      </c>
    </row>
    <row r="418" spans="1:13" ht="30">
      <c r="A418" s="1312"/>
      <c r="B418" s="16"/>
      <c r="C418" s="32" t="s">
        <v>2477</v>
      </c>
      <c r="D418" s="1298">
        <v>2007</v>
      </c>
      <c r="E418" s="1298">
        <f t="shared" ref="E418:E438" si="63">2021-D418</f>
        <v>14</v>
      </c>
      <c r="F418" s="13">
        <v>350000</v>
      </c>
      <c r="G418" s="146">
        <v>0.1</v>
      </c>
      <c r="H418" s="101">
        <f t="shared" si="59"/>
        <v>490000</v>
      </c>
      <c r="I418" s="101">
        <f t="shared" si="60"/>
        <v>-140000</v>
      </c>
      <c r="J418" s="101">
        <f t="shared" si="61"/>
        <v>35000</v>
      </c>
      <c r="K418" s="101">
        <f t="shared" si="57"/>
        <v>19.522534582775545</v>
      </c>
      <c r="L418" s="263">
        <v>10</v>
      </c>
      <c r="M418" s="27">
        <f t="shared" ref="M418:M420" si="64">K418*L418/60</f>
        <v>3.2537557637959242</v>
      </c>
    </row>
    <row r="419" spans="1:13" ht="30">
      <c r="A419" s="1312"/>
      <c r="B419" s="16"/>
      <c r="C419" s="377" t="s">
        <v>2485</v>
      </c>
      <c r="D419" s="1298">
        <v>2016</v>
      </c>
      <c r="E419" s="1298">
        <f t="shared" si="63"/>
        <v>5</v>
      </c>
      <c r="F419" s="13">
        <v>2302000</v>
      </c>
      <c r="G419" s="146">
        <v>0.1</v>
      </c>
      <c r="H419" s="101">
        <f t="shared" si="59"/>
        <v>1151000</v>
      </c>
      <c r="I419" s="101">
        <f t="shared" si="60"/>
        <v>1151000</v>
      </c>
      <c r="J419" s="101">
        <f t="shared" si="61"/>
        <v>230200</v>
      </c>
      <c r="K419" s="101">
        <f t="shared" si="57"/>
        <v>128.40249888442659</v>
      </c>
      <c r="L419" s="263">
        <v>10</v>
      </c>
      <c r="M419" s="27">
        <f t="shared" si="64"/>
        <v>21.400416480737764</v>
      </c>
    </row>
    <row r="420" spans="1:13" ht="30">
      <c r="A420" s="1312"/>
      <c r="B420" s="16"/>
      <c r="C420" s="32" t="s">
        <v>2487</v>
      </c>
      <c r="D420" s="1298">
        <v>2006</v>
      </c>
      <c r="E420" s="1298">
        <f t="shared" si="63"/>
        <v>15</v>
      </c>
      <c r="F420" s="13">
        <v>114000</v>
      </c>
      <c r="G420" s="146">
        <v>0.1</v>
      </c>
      <c r="H420" s="101">
        <f t="shared" si="59"/>
        <v>171000</v>
      </c>
      <c r="I420" s="101">
        <f t="shared" si="60"/>
        <v>-57000</v>
      </c>
      <c r="J420" s="101">
        <f t="shared" si="61"/>
        <v>11400</v>
      </c>
      <c r="K420" s="101">
        <f t="shared" si="57"/>
        <v>6.3587684069611781</v>
      </c>
      <c r="L420" s="263">
        <v>10</v>
      </c>
      <c r="M420" s="27">
        <f t="shared" si="64"/>
        <v>1.0597947344935297</v>
      </c>
    </row>
    <row r="421" spans="1:13">
      <c r="A421" s="1312"/>
      <c r="B421" s="16" t="s">
        <v>35</v>
      </c>
      <c r="C421" s="31"/>
      <c r="D421" s="97"/>
      <c r="E421" s="1298"/>
      <c r="F421" s="97"/>
      <c r="G421" s="146"/>
      <c r="H421" s="101"/>
      <c r="I421" s="101"/>
      <c r="J421" s="101"/>
      <c r="K421" s="101">
        <f t="shared" ref="K421:K485" si="65">J421/1792.8</f>
        <v>0</v>
      </c>
      <c r="L421" s="263"/>
      <c r="M421" s="96">
        <f>SUM(M417:M420)</f>
        <v>6228.7473700356977</v>
      </c>
    </row>
    <row r="422" spans="1:13" ht="45">
      <c r="A422" s="1312" t="s">
        <v>2468</v>
      </c>
      <c r="B422" s="282" t="s">
        <v>5089</v>
      </c>
      <c r="C422" s="32" t="s">
        <v>2486</v>
      </c>
      <c r="D422" s="1298">
        <v>2012</v>
      </c>
      <c r="E422" s="1298">
        <f t="shared" si="63"/>
        <v>9</v>
      </c>
      <c r="F422" s="1298">
        <v>44483193</v>
      </c>
      <c r="G422" s="146">
        <v>0.1</v>
      </c>
      <c r="H422" s="101">
        <f t="shared" si="59"/>
        <v>40034873.700000003</v>
      </c>
      <c r="I422" s="101">
        <f t="shared" si="60"/>
        <v>4448319.299999997</v>
      </c>
      <c r="J422" s="101">
        <f t="shared" si="61"/>
        <v>4448319.3</v>
      </c>
      <c r="K422" s="101">
        <f t="shared" si="65"/>
        <v>2481.2133534136547</v>
      </c>
      <c r="L422" s="263">
        <v>150</v>
      </c>
      <c r="M422" s="27">
        <f>K422*L422/60</f>
        <v>6203.0333835341362</v>
      </c>
    </row>
    <row r="423" spans="1:13" ht="30">
      <c r="A423" s="1312"/>
      <c r="B423" s="16"/>
      <c r="C423" s="32" t="s">
        <v>2477</v>
      </c>
      <c r="D423" s="1298">
        <v>2007</v>
      </c>
      <c r="E423" s="1298">
        <f t="shared" si="63"/>
        <v>14</v>
      </c>
      <c r="F423" s="13">
        <v>350000</v>
      </c>
      <c r="G423" s="146">
        <v>0.1</v>
      </c>
      <c r="H423" s="101">
        <f t="shared" si="59"/>
        <v>490000</v>
      </c>
      <c r="I423" s="101">
        <f t="shared" si="60"/>
        <v>-140000</v>
      </c>
      <c r="J423" s="101">
        <f t="shared" si="61"/>
        <v>35000</v>
      </c>
      <c r="K423" s="101">
        <f t="shared" si="65"/>
        <v>19.522534582775545</v>
      </c>
      <c r="L423" s="263">
        <v>10</v>
      </c>
      <c r="M423" s="27">
        <f t="shared" ref="M423:M424" si="66">K423*L423/60</f>
        <v>3.2537557637959242</v>
      </c>
    </row>
    <row r="424" spans="1:13" ht="30">
      <c r="A424" s="1312"/>
      <c r="B424" s="16"/>
      <c r="C424" s="377" t="s">
        <v>2485</v>
      </c>
      <c r="D424" s="1298">
        <v>2016</v>
      </c>
      <c r="E424" s="1298">
        <f t="shared" si="63"/>
        <v>5</v>
      </c>
      <c r="F424" s="13">
        <v>2302000</v>
      </c>
      <c r="G424" s="146">
        <v>0.1</v>
      </c>
      <c r="H424" s="101">
        <f t="shared" si="59"/>
        <v>1151000</v>
      </c>
      <c r="I424" s="101">
        <f t="shared" si="60"/>
        <v>1151000</v>
      </c>
      <c r="J424" s="101">
        <f t="shared" si="61"/>
        <v>230200</v>
      </c>
      <c r="K424" s="101">
        <f t="shared" si="65"/>
        <v>128.40249888442659</v>
      </c>
      <c r="L424" s="263">
        <v>10</v>
      </c>
      <c r="M424" s="27">
        <f t="shared" si="66"/>
        <v>21.400416480737764</v>
      </c>
    </row>
    <row r="425" spans="1:13" ht="30">
      <c r="A425" s="1312"/>
      <c r="B425" s="16"/>
      <c r="C425" s="32" t="s">
        <v>2476</v>
      </c>
      <c r="D425" s="1298">
        <v>2006</v>
      </c>
      <c r="E425" s="1298">
        <f t="shared" si="63"/>
        <v>15</v>
      </c>
      <c r="F425" s="13">
        <v>114000</v>
      </c>
      <c r="G425" s="146">
        <v>0.1</v>
      </c>
      <c r="H425" s="101">
        <f t="shared" si="59"/>
        <v>171000</v>
      </c>
      <c r="I425" s="101">
        <f t="shared" si="60"/>
        <v>-57000</v>
      </c>
      <c r="J425" s="101">
        <f t="shared" si="61"/>
        <v>11400</v>
      </c>
      <c r="K425" s="101">
        <f t="shared" si="65"/>
        <v>6.3587684069611781</v>
      </c>
      <c r="L425" s="263">
        <v>10</v>
      </c>
      <c r="M425" s="27">
        <f>K425*L425/60</f>
        <v>1.0597947344935297</v>
      </c>
    </row>
    <row r="426" spans="1:13">
      <c r="A426" s="1312"/>
      <c r="B426" s="16" t="s">
        <v>35</v>
      </c>
      <c r="C426" s="31"/>
      <c r="D426" s="97"/>
      <c r="E426" s="1298"/>
      <c r="F426" s="97"/>
      <c r="G426" s="146"/>
      <c r="H426" s="101"/>
      <c r="I426" s="101"/>
      <c r="J426" s="101"/>
      <c r="K426" s="101">
        <f t="shared" si="65"/>
        <v>0</v>
      </c>
      <c r="L426" s="263"/>
      <c r="M426" s="96">
        <f>SUM(M422:M425)</f>
        <v>6228.7473505131629</v>
      </c>
    </row>
    <row r="427" spans="1:13" ht="60">
      <c r="A427" s="1312" t="s">
        <v>2469</v>
      </c>
      <c r="B427" s="375" t="s">
        <v>5090</v>
      </c>
      <c r="C427" s="58" t="s">
        <v>2483</v>
      </c>
      <c r="D427" s="1298">
        <v>2014</v>
      </c>
      <c r="E427" s="1298">
        <f t="shared" si="63"/>
        <v>7</v>
      </c>
      <c r="F427" s="13">
        <v>375200</v>
      </c>
      <c r="G427" s="146">
        <v>0.1</v>
      </c>
      <c r="H427" s="101">
        <f t="shared" si="59"/>
        <v>262640</v>
      </c>
      <c r="I427" s="101">
        <f t="shared" si="60"/>
        <v>112560</v>
      </c>
      <c r="J427" s="101">
        <f t="shared" si="61"/>
        <v>37520</v>
      </c>
      <c r="K427" s="101">
        <f t="shared" si="65"/>
        <v>20.928157072735388</v>
      </c>
      <c r="L427" s="263">
        <v>150</v>
      </c>
      <c r="M427" s="27">
        <f t="shared" ref="M427:M438" si="67">K427*L427/60</f>
        <v>52.32039268183847</v>
      </c>
    </row>
    <row r="428" spans="1:13" ht="30">
      <c r="A428" s="1312"/>
      <c r="B428" s="375"/>
      <c r="C428" s="32" t="s">
        <v>2477</v>
      </c>
      <c r="D428" s="1298">
        <v>2007</v>
      </c>
      <c r="E428" s="1298">
        <f t="shared" si="63"/>
        <v>14</v>
      </c>
      <c r="F428" s="13">
        <v>350000</v>
      </c>
      <c r="G428" s="146">
        <v>0.1</v>
      </c>
      <c r="H428" s="101">
        <f t="shared" si="59"/>
        <v>490000</v>
      </c>
      <c r="I428" s="101">
        <f t="shared" si="60"/>
        <v>-140000</v>
      </c>
      <c r="J428" s="101">
        <f t="shared" si="61"/>
        <v>35000</v>
      </c>
      <c r="K428" s="101">
        <f t="shared" si="65"/>
        <v>19.522534582775545</v>
      </c>
      <c r="L428" s="263">
        <v>5</v>
      </c>
      <c r="M428" s="27">
        <f t="shared" si="67"/>
        <v>1.6268778818979621</v>
      </c>
    </row>
    <row r="429" spans="1:13" ht="30">
      <c r="A429" s="1312"/>
      <c r="B429" s="375"/>
      <c r="C429" s="32" t="s">
        <v>2481</v>
      </c>
      <c r="D429" s="1298">
        <v>2007</v>
      </c>
      <c r="E429" s="1298">
        <f t="shared" si="63"/>
        <v>14</v>
      </c>
      <c r="F429" s="13">
        <v>176358</v>
      </c>
      <c r="G429" s="146">
        <v>0.1</v>
      </c>
      <c r="H429" s="101">
        <f t="shared" si="59"/>
        <v>246901.2</v>
      </c>
      <c r="I429" s="101">
        <f t="shared" si="60"/>
        <v>-70543.200000000012</v>
      </c>
      <c r="J429" s="101">
        <f t="shared" si="61"/>
        <v>17635.8</v>
      </c>
      <c r="K429" s="101">
        <f t="shared" si="65"/>
        <v>9.8370147255689417</v>
      </c>
      <c r="L429" s="263">
        <v>5</v>
      </c>
      <c r="M429" s="27">
        <f t="shared" si="67"/>
        <v>0.81975122713074511</v>
      </c>
    </row>
    <row r="430" spans="1:13" ht="30">
      <c r="A430" s="1312"/>
      <c r="B430" s="12"/>
      <c r="C430" s="32" t="s">
        <v>2476</v>
      </c>
      <c r="D430" s="1298">
        <v>2006</v>
      </c>
      <c r="E430" s="1298">
        <f t="shared" si="63"/>
        <v>15</v>
      </c>
      <c r="F430" s="13">
        <v>114000</v>
      </c>
      <c r="G430" s="146">
        <v>0.1</v>
      </c>
      <c r="H430" s="101">
        <f t="shared" si="59"/>
        <v>171000</v>
      </c>
      <c r="I430" s="101">
        <f t="shared" si="60"/>
        <v>-57000</v>
      </c>
      <c r="J430" s="101">
        <f t="shared" si="61"/>
        <v>11400</v>
      </c>
      <c r="K430" s="101">
        <f t="shared" si="65"/>
        <v>6.3587684069611781</v>
      </c>
      <c r="L430" s="263">
        <v>5</v>
      </c>
      <c r="M430" s="27">
        <f t="shared" si="67"/>
        <v>0.52989736724676484</v>
      </c>
    </row>
    <row r="431" spans="1:13" ht="45">
      <c r="A431" s="1312"/>
      <c r="B431" s="12"/>
      <c r="C431" s="32" t="s">
        <v>2482</v>
      </c>
      <c r="D431" s="1298">
        <v>2014</v>
      </c>
      <c r="E431" s="1298">
        <f t="shared" si="63"/>
        <v>7</v>
      </c>
      <c r="F431" s="13">
        <v>209328</v>
      </c>
      <c r="G431" s="146">
        <v>0.1</v>
      </c>
      <c r="H431" s="101">
        <f t="shared" si="59"/>
        <v>146529.60000000001</v>
      </c>
      <c r="I431" s="101">
        <f t="shared" si="60"/>
        <v>62798.399999999994</v>
      </c>
      <c r="J431" s="101">
        <f t="shared" si="61"/>
        <v>20932.800000000003</v>
      </c>
      <c r="K431" s="101">
        <f t="shared" si="65"/>
        <v>11.6760374832664</v>
      </c>
      <c r="L431" s="263">
        <v>5</v>
      </c>
      <c r="M431" s="27">
        <f t="shared" si="67"/>
        <v>0.97300312360553332</v>
      </c>
    </row>
    <row r="432" spans="1:13" ht="45">
      <c r="A432" s="1312"/>
      <c r="B432" s="12"/>
      <c r="C432" s="32" t="s">
        <v>2478</v>
      </c>
      <c r="D432" s="1298">
        <v>2006</v>
      </c>
      <c r="E432" s="1298">
        <f t="shared" si="63"/>
        <v>15</v>
      </c>
      <c r="F432" s="13">
        <v>92000</v>
      </c>
      <c r="G432" s="146">
        <v>0.1</v>
      </c>
      <c r="H432" s="101">
        <f t="shared" si="59"/>
        <v>138000</v>
      </c>
      <c r="I432" s="101">
        <f t="shared" si="60"/>
        <v>-46000</v>
      </c>
      <c r="J432" s="101">
        <f t="shared" si="61"/>
        <v>9200</v>
      </c>
      <c r="K432" s="101">
        <f t="shared" si="65"/>
        <v>5.1316376617581438</v>
      </c>
      <c r="L432" s="263">
        <v>10</v>
      </c>
      <c r="M432" s="27">
        <f t="shared" si="67"/>
        <v>0.85527294362635731</v>
      </c>
    </row>
    <row r="433" spans="1:13">
      <c r="A433" s="1312"/>
      <c r="B433" s="16" t="s">
        <v>35</v>
      </c>
      <c r="C433" s="32"/>
      <c r="D433" s="97"/>
      <c r="E433" s="1298"/>
      <c r="F433" s="97"/>
      <c r="G433" s="146"/>
      <c r="H433" s="101"/>
      <c r="I433" s="101"/>
      <c r="J433" s="101"/>
      <c r="K433" s="101">
        <f t="shared" si="65"/>
        <v>0</v>
      </c>
      <c r="L433" s="263"/>
      <c r="M433" s="96">
        <f>SUM(M427:M432)</f>
        <v>57.125195225345841</v>
      </c>
    </row>
    <row r="434" spans="1:13" s="51" customFormat="1" ht="90">
      <c r="A434" s="65" t="s">
        <v>2471</v>
      </c>
      <c r="B434" s="348" t="s">
        <v>5092</v>
      </c>
      <c r="C434" s="165" t="s">
        <v>2477</v>
      </c>
      <c r="D434" s="267">
        <v>2007</v>
      </c>
      <c r="E434" s="267">
        <f t="shared" si="63"/>
        <v>14</v>
      </c>
      <c r="F434" s="24">
        <v>350000</v>
      </c>
      <c r="G434" s="214">
        <v>0.1</v>
      </c>
      <c r="H434" s="55">
        <f t="shared" si="59"/>
        <v>490000</v>
      </c>
      <c r="I434" s="55">
        <f t="shared" si="60"/>
        <v>-140000</v>
      </c>
      <c r="J434" s="55">
        <f t="shared" si="61"/>
        <v>35000</v>
      </c>
      <c r="K434" s="101">
        <f t="shared" si="65"/>
        <v>19.522534582775545</v>
      </c>
      <c r="L434" s="55" t="s">
        <v>2488</v>
      </c>
      <c r="M434" s="269">
        <f t="shared" si="67"/>
        <v>48.806336456938865</v>
      </c>
    </row>
    <row r="435" spans="1:13" s="51" customFormat="1" ht="30">
      <c r="A435" s="65"/>
      <c r="B435" s="348"/>
      <c r="C435" s="165" t="s">
        <v>2481</v>
      </c>
      <c r="D435" s="267">
        <v>2007</v>
      </c>
      <c r="E435" s="267">
        <f t="shared" si="63"/>
        <v>14</v>
      </c>
      <c r="F435" s="24">
        <v>176358</v>
      </c>
      <c r="G435" s="214">
        <v>0.1</v>
      </c>
      <c r="H435" s="55">
        <f t="shared" si="59"/>
        <v>246901.2</v>
      </c>
      <c r="I435" s="55">
        <f t="shared" si="60"/>
        <v>-70543.200000000012</v>
      </c>
      <c r="J435" s="55">
        <f t="shared" si="61"/>
        <v>17635.8</v>
      </c>
      <c r="K435" s="101">
        <f t="shared" si="65"/>
        <v>9.8370147255689417</v>
      </c>
      <c r="L435" s="55" t="s">
        <v>19</v>
      </c>
      <c r="M435" s="269">
        <f t="shared" si="67"/>
        <v>0.81975122713074511</v>
      </c>
    </row>
    <row r="436" spans="1:13" s="51" customFormat="1" ht="45">
      <c r="A436" s="65"/>
      <c r="B436" s="55"/>
      <c r="C436" s="165" t="s">
        <v>2486</v>
      </c>
      <c r="D436" s="267">
        <v>2012</v>
      </c>
      <c r="E436" s="267">
        <f t="shared" si="63"/>
        <v>9</v>
      </c>
      <c r="F436" s="267">
        <v>44483193</v>
      </c>
      <c r="G436" s="214">
        <v>0.1</v>
      </c>
      <c r="H436" s="55">
        <f t="shared" si="59"/>
        <v>40034873.700000003</v>
      </c>
      <c r="I436" s="55">
        <f t="shared" si="60"/>
        <v>4448319.299999997</v>
      </c>
      <c r="J436" s="55">
        <f t="shared" si="61"/>
        <v>4448319.3</v>
      </c>
      <c r="K436" s="101">
        <f t="shared" si="65"/>
        <v>2481.2133534136547</v>
      </c>
      <c r="L436" s="55" t="s">
        <v>19</v>
      </c>
      <c r="M436" s="269">
        <f t="shared" si="67"/>
        <v>206.7677794511379</v>
      </c>
    </row>
    <row r="437" spans="1:13" s="51" customFormat="1" ht="30">
      <c r="A437" s="65"/>
      <c r="B437" s="55"/>
      <c r="C437" s="384" t="s">
        <v>2485</v>
      </c>
      <c r="D437" s="267">
        <v>2016</v>
      </c>
      <c r="E437" s="267">
        <f t="shared" si="63"/>
        <v>5</v>
      </c>
      <c r="F437" s="24">
        <v>2302000</v>
      </c>
      <c r="G437" s="214">
        <v>0.1</v>
      </c>
      <c r="H437" s="55">
        <f t="shared" si="59"/>
        <v>1151000</v>
      </c>
      <c r="I437" s="55">
        <f t="shared" si="60"/>
        <v>1151000</v>
      </c>
      <c r="J437" s="55">
        <f t="shared" si="61"/>
        <v>230200</v>
      </c>
      <c r="K437" s="101">
        <f t="shared" si="65"/>
        <v>128.40249888442659</v>
      </c>
      <c r="L437" s="55" t="s">
        <v>19</v>
      </c>
      <c r="M437" s="269">
        <f t="shared" si="67"/>
        <v>10.700208240368882</v>
      </c>
    </row>
    <row r="438" spans="1:13" s="51" customFormat="1" ht="30">
      <c r="A438" s="65"/>
      <c r="B438" s="55"/>
      <c r="C438" s="165" t="s">
        <v>2489</v>
      </c>
      <c r="D438" s="267">
        <v>2006</v>
      </c>
      <c r="E438" s="267">
        <f t="shared" si="63"/>
        <v>15</v>
      </c>
      <c r="F438" s="24"/>
      <c r="G438" s="214">
        <v>0.1</v>
      </c>
      <c r="H438" s="55">
        <f t="shared" si="59"/>
        <v>0</v>
      </c>
      <c r="I438" s="55">
        <f t="shared" si="60"/>
        <v>0</v>
      </c>
      <c r="J438" s="55">
        <f t="shared" si="61"/>
        <v>0</v>
      </c>
      <c r="K438" s="101">
        <f t="shared" si="65"/>
        <v>0</v>
      </c>
      <c r="L438" s="55" t="s">
        <v>19</v>
      </c>
      <c r="M438" s="269">
        <f t="shared" si="67"/>
        <v>0</v>
      </c>
    </row>
    <row r="439" spans="1:13" s="51" customFormat="1">
      <c r="A439" s="65"/>
      <c r="B439" s="42" t="s">
        <v>35</v>
      </c>
      <c r="C439" s="562"/>
      <c r="D439" s="562"/>
      <c r="E439" s="267"/>
      <c r="F439" s="24"/>
      <c r="G439" s="214"/>
      <c r="H439" s="174"/>
      <c r="I439" s="174"/>
      <c r="J439" s="174"/>
      <c r="K439" s="101">
        <f t="shared" si="65"/>
        <v>0</v>
      </c>
      <c r="L439" s="174"/>
      <c r="M439" s="271">
        <f>SUM(M434:M438)</f>
        <v>267.09407537557644</v>
      </c>
    </row>
    <row r="440" spans="1:13" s="51" customFormat="1" ht="27.75" customHeight="1">
      <c r="A440" s="65" t="s">
        <v>2472</v>
      </c>
      <c r="B440" s="348" t="s">
        <v>2423</v>
      </c>
      <c r="C440" s="562"/>
      <c r="D440" s="562"/>
      <c r="E440" s="267"/>
      <c r="F440" s="24"/>
      <c r="G440" s="214"/>
      <c r="H440" s="174">
        <f t="shared" ref="H440" si="68">E440*F440*G440</f>
        <v>0</v>
      </c>
      <c r="I440" s="174">
        <f t="shared" ref="I440" si="69">F440-H440</f>
        <v>0</v>
      </c>
      <c r="J440" s="174">
        <f t="shared" ref="J440" si="70">F440*G440</f>
        <v>0</v>
      </c>
      <c r="K440" s="101">
        <f t="shared" si="65"/>
        <v>0</v>
      </c>
      <c r="L440" s="174"/>
      <c r="M440" s="269">
        <v>0</v>
      </c>
    </row>
    <row r="441" spans="1:13" s="51" customFormat="1" ht="47.25" customHeight="1">
      <c r="A441" s="344" t="s">
        <v>5097</v>
      </c>
      <c r="B441" s="349" t="s">
        <v>5095</v>
      </c>
      <c r="C441" s="562"/>
      <c r="D441" s="562"/>
      <c r="E441" s="267"/>
      <c r="F441" s="24"/>
      <c r="G441" s="214"/>
      <c r="H441" s="174"/>
      <c r="I441" s="174"/>
      <c r="J441" s="174"/>
      <c r="K441" s="101"/>
      <c r="L441" s="174"/>
      <c r="M441" s="269"/>
    </row>
    <row r="442" spans="1:13" ht="43.5" customHeight="1">
      <c r="A442" s="43" t="s">
        <v>1644</v>
      </c>
      <c r="B442" s="41" t="s">
        <v>1035</v>
      </c>
      <c r="C442" s="127"/>
      <c r="D442" s="128"/>
      <c r="E442" s="92"/>
      <c r="F442" s="63"/>
      <c r="G442" s="129"/>
      <c r="H442" s="63"/>
      <c r="I442" s="63"/>
      <c r="J442" s="63"/>
      <c r="K442" s="159"/>
      <c r="L442" s="63"/>
      <c r="M442" s="130"/>
    </row>
    <row r="443" spans="1:13" ht="30">
      <c r="A443" s="1312" t="s">
        <v>1646</v>
      </c>
      <c r="B443" s="12" t="s">
        <v>1037</v>
      </c>
      <c r="C443" s="32" t="s">
        <v>2186</v>
      </c>
      <c r="D443" s="131">
        <v>2005</v>
      </c>
      <c r="E443" s="1298">
        <f>2021-D443</f>
        <v>16</v>
      </c>
      <c r="F443" s="33">
        <v>2453</v>
      </c>
      <c r="G443" s="133">
        <v>0.1</v>
      </c>
      <c r="H443" s="33">
        <f>E443*F443*G443</f>
        <v>3924.8</v>
      </c>
      <c r="I443" s="33">
        <f>F443-H443</f>
        <v>-1471.8000000000002</v>
      </c>
      <c r="J443" s="33">
        <f>F443*G443</f>
        <v>245.3</v>
      </c>
      <c r="K443" s="101">
        <f t="shared" si="65"/>
        <v>0.13682507809013833</v>
      </c>
      <c r="L443" s="33">
        <v>25</v>
      </c>
      <c r="M443" s="30">
        <f>K443*L443/60</f>
        <v>5.7010449204224302E-2</v>
      </c>
    </row>
    <row r="444" spans="1:13">
      <c r="A444" s="1312"/>
      <c r="B444" s="89"/>
      <c r="C444" s="32" t="s">
        <v>2187</v>
      </c>
      <c r="D444" s="131">
        <v>2007</v>
      </c>
      <c r="E444" s="1298">
        <f t="shared" ref="E444:E506" si="71">2021-D444</f>
        <v>14</v>
      </c>
      <c r="F444" s="33">
        <v>810000</v>
      </c>
      <c r="G444" s="133">
        <v>0.1</v>
      </c>
      <c r="H444" s="33">
        <f t="shared" ref="H444:H506" si="72">E444*F444*G444</f>
        <v>1134000</v>
      </c>
      <c r="I444" s="33">
        <f t="shared" ref="I444:I506" si="73">F444-H444</f>
        <v>-324000</v>
      </c>
      <c r="J444" s="33">
        <f t="shared" ref="J444:J506" si="74">F444*G444</f>
        <v>81000</v>
      </c>
      <c r="K444" s="101">
        <f t="shared" si="65"/>
        <v>45.180722891566269</v>
      </c>
      <c r="L444" s="33">
        <v>10</v>
      </c>
      <c r="M444" s="30">
        <f t="shared" ref="M444:M506" si="75">K444*L444/60</f>
        <v>7.5301204819277112</v>
      </c>
    </row>
    <row r="445" spans="1:13">
      <c r="A445" s="1312"/>
      <c r="B445" s="16" t="s">
        <v>35</v>
      </c>
      <c r="C445" s="31"/>
      <c r="D445" s="308"/>
      <c r="E445" s="1298"/>
      <c r="F445" s="309"/>
      <c r="G445" s="310"/>
      <c r="H445" s="33"/>
      <c r="I445" s="33"/>
      <c r="J445" s="33"/>
      <c r="K445" s="101">
        <f t="shared" si="65"/>
        <v>0</v>
      </c>
      <c r="L445" s="309"/>
      <c r="M445" s="34">
        <f>M443+M444</f>
        <v>7.5871309311319353</v>
      </c>
    </row>
    <row r="446" spans="1:13">
      <c r="A446" s="1312" t="s">
        <v>1648</v>
      </c>
      <c r="B446" s="12" t="s">
        <v>1039</v>
      </c>
      <c r="C446" s="32" t="s">
        <v>2188</v>
      </c>
      <c r="D446" s="131">
        <v>2007</v>
      </c>
      <c r="E446" s="1298">
        <f t="shared" si="71"/>
        <v>14</v>
      </c>
      <c r="F446" s="311">
        <v>491000</v>
      </c>
      <c r="G446" s="133">
        <v>0.1</v>
      </c>
      <c r="H446" s="33">
        <f t="shared" si="72"/>
        <v>687400</v>
      </c>
      <c r="I446" s="33">
        <f t="shared" si="73"/>
        <v>-196400</v>
      </c>
      <c r="J446" s="33">
        <f t="shared" si="74"/>
        <v>49100</v>
      </c>
      <c r="K446" s="101">
        <f t="shared" si="65"/>
        <v>27.387327086122269</v>
      </c>
      <c r="L446" s="33">
        <v>10</v>
      </c>
      <c r="M446" s="34">
        <f t="shared" si="75"/>
        <v>4.5645545143537118</v>
      </c>
    </row>
    <row r="447" spans="1:13">
      <c r="A447" s="1312" t="s">
        <v>1650</v>
      </c>
      <c r="B447" s="12" t="s">
        <v>1041</v>
      </c>
      <c r="C447" s="32" t="s">
        <v>2188</v>
      </c>
      <c r="D447" s="131">
        <v>2007</v>
      </c>
      <c r="E447" s="1298">
        <f t="shared" si="71"/>
        <v>14</v>
      </c>
      <c r="F447" s="311">
        <v>491000</v>
      </c>
      <c r="G447" s="133">
        <v>0.1</v>
      </c>
      <c r="H447" s="33">
        <f t="shared" si="72"/>
        <v>687400</v>
      </c>
      <c r="I447" s="33">
        <f t="shared" si="73"/>
        <v>-196400</v>
      </c>
      <c r="J447" s="33">
        <f t="shared" si="74"/>
        <v>49100</v>
      </c>
      <c r="K447" s="101">
        <f t="shared" si="65"/>
        <v>27.387327086122269</v>
      </c>
      <c r="L447" s="33">
        <v>25</v>
      </c>
      <c r="M447" s="34">
        <f t="shared" si="75"/>
        <v>11.411386285884278</v>
      </c>
    </row>
    <row r="448" spans="1:13" ht="30">
      <c r="A448" s="1312" t="s">
        <v>1651</v>
      </c>
      <c r="B448" s="12" t="s">
        <v>1043</v>
      </c>
      <c r="C448" s="32" t="s">
        <v>2189</v>
      </c>
      <c r="D448" s="131">
        <v>2006</v>
      </c>
      <c r="E448" s="1298">
        <f t="shared" si="71"/>
        <v>15</v>
      </c>
      <c r="F448" s="33">
        <v>190000</v>
      </c>
      <c r="G448" s="133">
        <v>0.1</v>
      </c>
      <c r="H448" s="33">
        <f t="shared" si="72"/>
        <v>285000</v>
      </c>
      <c r="I448" s="33">
        <f t="shared" si="73"/>
        <v>-95000</v>
      </c>
      <c r="J448" s="33">
        <f t="shared" si="74"/>
        <v>19000</v>
      </c>
      <c r="K448" s="101">
        <f t="shared" si="65"/>
        <v>10.597947344935298</v>
      </c>
      <c r="L448" s="33">
        <v>30</v>
      </c>
      <c r="M448" s="30">
        <f t="shared" si="75"/>
        <v>5.2989736724676488</v>
      </c>
    </row>
    <row r="449" spans="1:13">
      <c r="A449" s="1312"/>
      <c r="B449" s="89"/>
      <c r="C449" s="32" t="s">
        <v>2188</v>
      </c>
      <c r="D449" s="131">
        <v>2007</v>
      </c>
      <c r="E449" s="1298">
        <f t="shared" si="71"/>
        <v>14</v>
      </c>
      <c r="F449" s="311">
        <v>491000</v>
      </c>
      <c r="G449" s="133">
        <v>0.1</v>
      </c>
      <c r="H449" s="33">
        <f t="shared" si="72"/>
        <v>687400</v>
      </c>
      <c r="I449" s="33">
        <f t="shared" si="73"/>
        <v>-196400</v>
      </c>
      <c r="J449" s="33">
        <f t="shared" si="74"/>
        <v>49100</v>
      </c>
      <c r="K449" s="101">
        <f t="shared" si="65"/>
        <v>27.387327086122269</v>
      </c>
      <c r="L449" s="33">
        <v>10</v>
      </c>
      <c r="M449" s="30">
        <f t="shared" si="75"/>
        <v>4.5645545143537118</v>
      </c>
    </row>
    <row r="450" spans="1:13">
      <c r="A450" s="1312"/>
      <c r="B450" s="16" t="s">
        <v>35</v>
      </c>
      <c r="C450" s="31"/>
      <c r="D450" s="308"/>
      <c r="E450" s="1298"/>
      <c r="F450" s="309"/>
      <c r="G450" s="310"/>
      <c r="H450" s="33"/>
      <c r="I450" s="33"/>
      <c r="J450" s="33"/>
      <c r="K450" s="101">
        <f t="shared" si="65"/>
        <v>0</v>
      </c>
      <c r="L450" s="309"/>
      <c r="M450" s="34">
        <f>M448+M449</f>
        <v>9.8635281868213607</v>
      </c>
    </row>
    <row r="451" spans="1:13">
      <c r="A451" s="1312" t="s">
        <v>1653</v>
      </c>
      <c r="B451" s="12" t="s">
        <v>1045</v>
      </c>
      <c r="C451" s="32" t="s">
        <v>2189</v>
      </c>
      <c r="D451" s="131">
        <v>2006</v>
      </c>
      <c r="E451" s="1298">
        <f t="shared" si="71"/>
        <v>15</v>
      </c>
      <c r="F451" s="33">
        <v>190000</v>
      </c>
      <c r="G451" s="133">
        <v>0.1</v>
      </c>
      <c r="H451" s="33">
        <f t="shared" si="72"/>
        <v>285000</v>
      </c>
      <c r="I451" s="33">
        <f t="shared" si="73"/>
        <v>-95000</v>
      </c>
      <c r="J451" s="33">
        <f t="shared" si="74"/>
        <v>19000</v>
      </c>
      <c r="K451" s="101">
        <f t="shared" si="65"/>
        <v>10.597947344935298</v>
      </c>
      <c r="L451" s="33">
        <v>30</v>
      </c>
      <c r="M451" s="30">
        <f t="shared" si="75"/>
        <v>5.2989736724676488</v>
      </c>
    </row>
    <row r="452" spans="1:13">
      <c r="A452" s="1312"/>
      <c r="B452" s="89"/>
      <c r="C452" s="32" t="s">
        <v>2188</v>
      </c>
      <c r="D452" s="131">
        <v>2007</v>
      </c>
      <c r="E452" s="1298">
        <f t="shared" si="71"/>
        <v>14</v>
      </c>
      <c r="F452" s="311">
        <v>491000</v>
      </c>
      <c r="G452" s="133">
        <v>0.1</v>
      </c>
      <c r="H452" s="33">
        <f t="shared" si="72"/>
        <v>687400</v>
      </c>
      <c r="I452" s="33">
        <f t="shared" si="73"/>
        <v>-196400</v>
      </c>
      <c r="J452" s="33">
        <f t="shared" si="74"/>
        <v>49100</v>
      </c>
      <c r="K452" s="101">
        <f t="shared" si="65"/>
        <v>27.387327086122269</v>
      </c>
      <c r="L452" s="33">
        <v>10</v>
      </c>
      <c r="M452" s="30">
        <f t="shared" si="75"/>
        <v>4.5645545143537118</v>
      </c>
    </row>
    <row r="453" spans="1:13">
      <c r="A453" s="1312"/>
      <c r="B453" s="16" t="s">
        <v>35</v>
      </c>
      <c r="C453" s="31"/>
      <c r="D453" s="308"/>
      <c r="E453" s="1298"/>
      <c r="F453" s="309"/>
      <c r="G453" s="310"/>
      <c r="H453" s="33"/>
      <c r="I453" s="33"/>
      <c r="J453" s="33"/>
      <c r="K453" s="101">
        <f t="shared" si="65"/>
        <v>0</v>
      </c>
      <c r="L453" s="309"/>
      <c r="M453" s="34">
        <f>M451+M452</f>
        <v>9.8635281868213607</v>
      </c>
    </row>
    <row r="454" spans="1:13">
      <c r="A454" s="1312" t="s">
        <v>1656</v>
      </c>
      <c r="B454" s="12" t="s">
        <v>1047</v>
      </c>
      <c r="C454" s="32" t="s">
        <v>2190</v>
      </c>
      <c r="D454" s="131">
        <v>2006</v>
      </c>
      <c r="E454" s="1298">
        <f t="shared" si="71"/>
        <v>15</v>
      </c>
      <c r="F454" s="33">
        <v>526970</v>
      </c>
      <c r="G454" s="133">
        <v>0.1</v>
      </c>
      <c r="H454" s="33">
        <f t="shared" si="72"/>
        <v>790455</v>
      </c>
      <c r="I454" s="33">
        <f t="shared" si="73"/>
        <v>-263485</v>
      </c>
      <c r="J454" s="33">
        <f t="shared" si="74"/>
        <v>52697</v>
      </c>
      <c r="K454" s="101">
        <f t="shared" si="65"/>
        <v>29.393685854529227</v>
      </c>
      <c r="L454" s="33">
        <v>15</v>
      </c>
      <c r="M454" s="30">
        <f t="shared" si="75"/>
        <v>7.3484214636323069</v>
      </c>
    </row>
    <row r="455" spans="1:13">
      <c r="A455" s="1312"/>
      <c r="B455" s="89"/>
      <c r="C455" s="32" t="s">
        <v>2188</v>
      </c>
      <c r="D455" s="131">
        <v>2007</v>
      </c>
      <c r="E455" s="1298">
        <f t="shared" si="71"/>
        <v>14</v>
      </c>
      <c r="F455" s="311">
        <v>491000</v>
      </c>
      <c r="G455" s="133">
        <v>0.1</v>
      </c>
      <c r="H455" s="33">
        <f t="shared" si="72"/>
        <v>687400</v>
      </c>
      <c r="I455" s="33">
        <f t="shared" si="73"/>
        <v>-196400</v>
      </c>
      <c r="J455" s="33">
        <f t="shared" si="74"/>
        <v>49100</v>
      </c>
      <c r="K455" s="101">
        <f t="shared" si="65"/>
        <v>27.387327086122269</v>
      </c>
      <c r="L455" s="33">
        <v>10</v>
      </c>
      <c r="M455" s="30">
        <f t="shared" si="75"/>
        <v>4.5645545143537118</v>
      </c>
    </row>
    <row r="456" spans="1:13">
      <c r="A456" s="1312"/>
      <c r="B456" s="16" t="s">
        <v>35</v>
      </c>
      <c r="C456" s="31"/>
      <c r="D456" s="308"/>
      <c r="E456" s="1298"/>
      <c r="F456" s="309"/>
      <c r="G456" s="310"/>
      <c r="H456" s="33"/>
      <c r="I456" s="33"/>
      <c r="J456" s="33"/>
      <c r="K456" s="101">
        <f t="shared" si="65"/>
        <v>0</v>
      </c>
      <c r="L456" s="309"/>
      <c r="M456" s="34">
        <f>M454+M455</f>
        <v>11.912975977986019</v>
      </c>
    </row>
    <row r="457" spans="1:13">
      <c r="A457" s="1312" t="s">
        <v>1663</v>
      </c>
      <c r="B457" s="12" t="s">
        <v>1049</v>
      </c>
      <c r="C457" s="32" t="s">
        <v>2188</v>
      </c>
      <c r="D457" s="131">
        <v>2007</v>
      </c>
      <c r="E457" s="1298">
        <f t="shared" si="71"/>
        <v>14</v>
      </c>
      <c r="F457" s="311">
        <v>491000</v>
      </c>
      <c r="G457" s="133">
        <v>0.1</v>
      </c>
      <c r="H457" s="33">
        <f t="shared" si="72"/>
        <v>687400</v>
      </c>
      <c r="I457" s="33">
        <f t="shared" si="73"/>
        <v>-196400</v>
      </c>
      <c r="J457" s="33">
        <f t="shared" si="74"/>
        <v>49100</v>
      </c>
      <c r="K457" s="101">
        <f t="shared" si="65"/>
        <v>27.387327086122269</v>
      </c>
      <c r="L457" s="33">
        <v>10</v>
      </c>
      <c r="M457" s="34">
        <f t="shared" si="75"/>
        <v>4.5645545143537118</v>
      </c>
    </row>
    <row r="458" spans="1:13">
      <c r="A458" s="1312" t="s">
        <v>1667</v>
      </c>
      <c r="B458" s="12" t="str">
        <f>'[5]норма времени'!B22</f>
        <v xml:space="preserve">Определение белка в пищевых продуктах </v>
      </c>
      <c r="C458" s="32" t="s">
        <v>2188</v>
      </c>
      <c r="D458" s="131">
        <v>2007</v>
      </c>
      <c r="E458" s="1298">
        <f t="shared" si="71"/>
        <v>14</v>
      </c>
      <c r="F458" s="311">
        <v>491000</v>
      </c>
      <c r="G458" s="133">
        <v>0.1</v>
      </c>
      <c r="H458" s="33">
        <f t="shared" si="72"/>
        <v>687400</v>
      </c>
      <c r="I458" s="33">
        <f t="shared" si="73"/>
        <v>-196400</v>
      </c>
      <c r="J458" s="33">
        <f t="shared" si="74"/>
        <v>49100</v>
      </c>
      <c r="K458" s="101">
        <f t="shared" si="65"/>
        <v>27.387327086122269</v>
      </c>
      <c r="L458" s="33">
        <v>10</v>
      </c>
      <c r="M458" s="34">
        <f t="shared" si="75"/>
        <v>4.5645545143537118</v>
      </c>
    </row>
    <row r="459" spans="1:13">
      <c r="A459" s="1312" t="s">
        <v>1669</v>
      </c>
      <c r="B459" s="12" t="s">
        <v>1053</v>
      </c>
      <c r="C459" s="32" t="s">
        <v>2191</v>
      </c>
      <c r="D459" s="131">
        <v>2006</v>
      </c>
      <c r="E459" s="1298">
        <f t="shared" si="71"/>
        <v>15</v>
      </c>
      <c r="F459" s="33">
        <v>147200</v>
      </c>
      <c r="G459" s="133">
        <v>0.1</v>
      </c>
      <c r="H459" s="33">
        <f t="shared" si="72"/>
        <v>220800</v>
      </c>
      <c r="I459" s="33">
        <f t="shared" si="73"/>
        <v>-73600</v>
      </c>
      <c r="J459" s="33">
        <f t="shared" si="74"/>
        <v>14720</v>
      </c>
      <c r="K459" s="101">
        <f t="shared" si="65"/>
        <v>8.2106202588130301</v>
      </c>
      <c r="L459" s="33">
        <v>25</v>
      </c>
      <c r="M459" s="30">
        <f t="shared" si="75"/>
        <v>3.4210917745054292</v>
      </c>
    </row>
    <row r="460" spans="1:13">
      <c r="A460" s="1312"/>
      <c r="B460" s="89"/>
      <c r="C460" s="32" t="s">
        <v>2188</v>
      </c>
      <c r="D460" s="131">
        <v>2007</v>
      </c>
      <c r="E460" s="1298">
        <f t="shared" si="71"/>
        <v>14</v>
      </c>
      <c r="F460" s="311">
        <v>491000</v>
      </c>
      <c r="G460" s="133">
        <v>0.1</v>
      </c>
      <c r="H460" s="33">
        <f t="shared" si="72"/>
        <v>687400</v>
      </c>
      <c r="I460" s="33">
        <f t="shared" si="73"/>
        <v>-196400</v>
      </c>
      <c r="J460" s="33">
        <f t="shared" si="74"/>
        <v>49100</v>
      </c>
      <c r="K460" s="101">
        <f t="shared" si="65"/>
        <v>27.387327086122269</v>
      </c>
      <c r="L460" s="33">
        <v>10</v>
      </c>
      <c r="M460" s="30">
        <f t="shared" si="75"/>
        <v>4.5645545143537118</v>
      </c>
    </row>
    <row r="461" spans="1:13">
      <c r="A461" s="1312"/>
      <c r="B461" s="16" t="s">
        <v>35</v>
      </c>
      <c r="C461" s="31"/>
      <c r="D461" s="308"/>
      <c r="E461" s="1298"/>
      <c r="F461" s="309"/>
      <c r="G461" s="310"/>
      <c r="H461" s="33"/>
      <c r="I461" s="33"/>
      <c r="J461" s="33"/>
      <c r="K461" s="101">
        <f t="shared" si="65"/>
        <v>0</v>
      </c>
      <c r="L461" s="309"/>
      <c r="M461" s="34">
        <f>M458+M459+M460</f>
        <v>12.550200803212853</v>
      </c>
    </row>
    <row r="462" spans="1:13" ht="30">
      <c r="A462" s="1312" t="s">
        <v>1670</v>
      </c>
      <c r="B462" s="12" t="s">
        <v>1055</v>
      </c>
      <c r="C462" s="32" t="s">
        <v>932</v>
      </c>
      <c r="D462" s="131">
        <v>2006</v>
      </c>
      <c r="E462" s="1298">
        <f t="shared" si="71"/>
        <v>15</v>
      </c>
      <c r="F462" s="33">
        <v>329973</v>
      </c>
      <c r="G462" s="133">
        <v>0.1</v>
      </c>
      <c r="H462" s="33">
        <f t="shared" si="72"/>
        <v>494959.5</v>
      </c>
      <c r="I462" s="33">
        <f t="shared" si="73"/>
        <v>-164986.5</v>
      </c>
      <c r="J462" s="33">
        <f t="shared" si="74"/>
        <v>32997.300000000003</v>
      </c>
      <c r="K462" s="101">
        <f t="shared" si="65"/>
        <v>18.405455153949131</v>
      </c>
      <c r="L462" s="33">
        <v>30</v>
      </c>
      <c r="M462" s="30">
        <f t="shared" si="75"/>
        <v>9.2027275769745653</v>
      </c>
    </row>
    <row r="463" spans="1:13" ht="30">
      <c r="A463" s="1312" t="s">
        <v>2192</v>
      </c>
      <c r="B463" s="12" t="s">
        <v>1057</v>
      </c>
      <c r="C463" s="32" t="s">
        <v>932</v>
      </c>
      <c r="D463" s="131">
        <v>2006</v>
      </c>
      <c r="E463" s="1298">
        <f t="shared" si="71"/>
        <v>15</v>
      </c>
      <c r="F463" s="33">
        <v>329973</v>
      </c>
      <c r="G463" s="133">
        <v>0.1</v>
      </c>
      <c r="H463" s="33">
        <f t="shared" si="72"/>
        <v>494959.5</v>
      </c>
      <c r="I463" s="33">
        <f t="shared" si="73"/>
        <v>-164986.5</v>
      </c>
      <c r="J463" s="33">
        <f t="shared" si="74"/>
        <v>32997.300000000003</v>
      </c>
      <c r="K463" s="101">
        <f t="shared" si="65"/>
        <v>18.405455153949131</v>
      </c>
      <c r="L463" s="33">
        <v>30</v>
      </c>
      <c r="M463" s="30">
        <f t="shared" si="75"/>
        <v>9.2027275769745653</v>
      </c>
    </row>
    <row r="464" spans="1:13" ht="30">
      <c r="A464" s="1312" t="s">
        <v>1058</v>
      </c>
      <c r="B464" s="12" t="s">
        <v>1059</v>
      </c>
      <c r="C464" s="32" t="s">
        <v>2188</v>
      </c>
      <c r="D464" s="131">
        <v>2007</v>
      </c>
      <c r="E464" s="1298">
        <f t="shared" si="71"/>
        <v>14</v>
      </c>
      <c r="F464" s="311">
        <v>491000</v>
      </c>
      <c r="G464" s="133">
        <v>0.1</v>
      </c>
      <c r="H464" s="33">
        <f t="shared" si="72"/>
        <v>687400</v>
      </c>
      <c r="I464" s="33">
        <f t="shared" si="73"/>
        <v>-196400</v>
      </c>
      <c r="J464" s="33">
        <f t="shared" si="74"/>
        <v>49100</v>
      </c>
      <c r="K464" s="101">
        <f t="shared" si="65"/>
        <v>27.387327086122269</v>
      </c>
      <c r="L464" s="33">
        <v>10</v>
      </c>
      <c r="M464" s="34">
        <f t="shared" si="75"/>
        <v>4.5645545143537118</v>
      </c>
    </row>
    <row r="465" spans="1:13" ht="30">
      <c r="A465" s="1312" t="s">
        <v>1060</v>
      </c>
      <c r="B465" s="12" t="s">
        <v>1061</v>
      </c>
      <c r="C465" s="32" t="s">
        <v>2190</v>
      </c>
      <c r="D465" s="131">
        <v>2006</v>
      </c>
      <c r="E465" s="1298">
        <f t="shared" si="71"/>
        <v>15</v>
      </c>
      <c r="F465" s="33">
        <v>526970</v>
      </c>
      <c r="G465" s="133">
        <v>0.1</v>
      </c>
      <c r="H465" s="33">
        <f t="shared" si="72"/>
        <v>790455</v>
      </c>
      <c r="I465" s="33">
        <f t="shared" si="73"/>
        <v>-263485</v>
      </c>
      <c r="J465" s="33">
        <f t="shared" si="74"/>
        <v>52697</v>
      </c>
      <c r="K465" s="101">
        <f t="shared" si="65"/>
        <v>29.393685854529227</v>
      </c>
      <c r="L465" s="33">
        <v>15</v>
      </c>
      <c r="M465" s="30">
        <f t="shared" si="75"/>
        <v>7.3484214636323069</v>
      </c>
    </row>
    <row r="466" spans="1:13">
      <c r="A466" s="1312"/>
      <c r="B466" s="89"/>
      <c r="C466" s="32" t="s">
        <v>2188</v>
      </c>
      <c r="D466" s="131">
        <v>2007</v>
      </c>
      <c r="E466" s="1298">
        <f t="shared" si="71"/>
        <v>14</v>
      </c>
      <c r="F466" s="311">
        <v>491000</v>
      </c>
      <c r="G466" s="133">
        <v>0.1</v>
      </c>
      <c r="H466" s="33">
        <f t="shared" si="72"/>
        <v>687400</v>
      </c>
      <c r="I466" s="33">
        <f t="shared" si="73"/>
        <v>-196400</v>
      </c>
      <c r="J466" s="33">
        <f t="shared" si="74"/>
        <v>49100</v>
      </c>
      <c r="K466" s="101">
        <f t="shared" si="65"/>
        <v>27.387327086122269</v>
      </c>
      <c r="L466" s="33">
        <v>10</v>
      </c>
      <c r="M466" s="30">
        <f t="shared" si="75"/>
        <v>4.5645545143537118</v>
      </c>
    </row>
    <row r="467" spans="1:13">
      <c r="A467" s="1312"/>
      <c r="B467" s="89"/>
      <c r="C467" s="32" t="s">
        <v>935</v>
      </c>
      <c r="D467" s="131">
        <v>2006</v>
      </c>
      <c r="E467" s="1298">
        <f t="shared" si="71"/>
        <v>15</v>
      </c>
      <c r="F467" s="33">
        <v>98100</v>
      </c>
      <c r="G467" s="133">
        <v>0.1</v>
      </c>
      <c r="H467" s="33">
        <f t="shared" si="72"/>
        <v>147150</v>
      </c>
      <c r="I467" s="33">
        <f t="shared" si="73"/>
        <v>-49050</v>
      </c>
      <c r="J467" s="33">
        <f t="shared" si="74"/>
        <v>9810</v>
      </c>
      <c r="K467" s="101">
        <f t="shared" si="65"/>
        <v>5.4718875502008038</v>
      </c>
      <c r="L467" s="33">
        <v>25</v>
      </c>
      <c r="M467" s="30">
        <f t="shared" si="75"/>
        <v>2.2799531459170015</v>
      </c>
    </row>
    <row r="468" spans="1:13">
      <c r="A468" s="1312"/>
      <c r="B468" s="16" t="s">
        <v>35</v>
      </c>
      <c r="C468" s="32"/>
      <c r="D468" s="131"/>
      <c r="E468" s="1298"/>
      <c r="F468" s="33"/>
      <c r="G468" s="133"/>
      <c r="H468" s="33"/>
      <c r="I468" s="33"/>
      <c r="J468" s="33"/>
      <c r="K468" s="101">
        <f t="shared" si="65"/>
        <v>0</v>
      </c>
      <c r="L468" s="33"/>
      <c r="M468" s="34">
        <f>SUM(M465:M467)</f>
        <v>14.192929123903021</v>
      </c>
    </row>
    <row r="469" spans="1:13" ht="30">
      <c r="A469" s="1312" t="s">
        <v>1062</v>
      </c>
      <c r="B469" s="12" t="s">
        <v>1063</v>
      </c>
      <c r="C469" s="32" t="s">
        <v>2188</v>
      </c>
      <c r="D469" s="131">
        <v>2007</v>
      </c>
      <c r="E469" s="1298">
        <f t="shared" si="71"/>
        <v>14</v>
      </c>
      <c r="F469" s="311">
        <v>491000</v>
      </c>
      <c r="G469" s="133">
        <v>0.1</v>
      </c>
      <c r="H469" s="33">
        <f t="shared" si="72"/>
        <v>687400</v>
      </c>
      <c r="I469" s="33">
        <f t="shared" si="73"/>
        <v>-196400</v>
      </c>
      <c r="J469" s="33">
        <f t="shared" si="74"/>
        <v>49100</v>
      </c>
      <c r="K469" s="101">
        <f t="shared" si="65"/>
        <v>27.387327086122269</v>
      </c>
      <c r="L469" s="33">
        <v>10</v>
      </c>
      <c r="M469" s="34">
        <f>K469*L469/60</f>
        <v>4.5645545143537118</v>
      </c>
    </row>
    <row r="470" spans="1:13" ht="30">
      <c r="A470" s="1312" t="s">
        <v>1064</v>
      </c>
      <c r="B470" s="12" t="s">
        <v>1065</v>
      </c>
      <c r="C470" s="32" t="s">
        <v>2188</v>
      </c>
      <c r="D470" s="131">
        <v>2007</v>
      </c>
      <c r="E470" s="1298">
        <f t="shared" si="71"/>
        <v>14</v>
      </c>
      <c r="F470" s="311">
        <v>491000</v>
      </c>
      <c r="G470" s="133">
        <v>0.1</v>
      </c>
      <c r="H470" s="33">
        <f t="shared" si="72"/>
        <v>687400</v>
      </c>
      <c r="I470" s="33">
        <f t="shared" si="73"/>
        <v>-196400</v>
      </c>
      <c r="J470" s="33">
        <f t="shared" si="74"/>
        <v>49100</v>
      </c>
      <c r="K470" s="101">
        <f t="shared" si="65"/>
        <v>27.387327086122269</v>
      </c>
      <c r="L470" s="33">
        <v>10</v>
      </c>
      <c r="M470" s="34">
        <f t="shared" si="75"/>
        <v>4.5645545143537118</v>
      </c>
    </row>
    <row r="471" spans="1:13">
      <c r="A471" s="1312" t="s">
        <v>1066</v>
      </c>
      <c r="B471" s="12" t="s">
        <v>1253</v>
      </c>
      <c r="C471" s="32" t="s">
        <v>1705</v>
      </c>
      <c r="D471" s="131">
        <v>2007</v>
      </c>
      <c r="E471" s="1298">
        <f t="shared" si="71"/>
        <v>14</v>
      </c>
      <c r="F471" s="311">
        <v>5635700</v>
      </c>
      <c r="G471" s="133">
        <v>0.1</v>
      </c>
      <c r="H471" s="33">
        <f t="shared" si="72"/>
        <v>7889980</v>
      </c>
      <c r="I471" s="33">
        <f>F471-H471</f>
        <v>-2254280</v>
      </c>
      <c r="J471" s="33">
        <f t="shared" si="74"/>
        <v>563570</v>
      </c>
      <c r="K471" s="101">
        <f t="shared" si="65"/>
        <v>314.35185185185185</v>
      </c>
      <c r="L471" s="33">
        <v>50</v>
      </c>
      <c r="M471" s="30">
        <f t="shared" si="75"/>
        <v>261.95987654320987</v>
      </c>
    </row>
    <row r="472" spans="1:13">
      <c r="A472" s="1312"/>
      <c r="B472" s="89"/>
      <c r="C472" s="32" t="s">
        <v>2191</v>
      </c>
      <c r="D472" s="131">
        <v>2006</v>
      </c>
      <c r="E472" s="1298">
        <f t="shared" si="71"/>
        <v>15</v>
      </c>
      <c r="F472" s="33">
        <v>147200</v>
      </c>
      <c r="G472" s="133">
        <v>0.1</v>
      </c>
      <c r="H472" s="33">
        <f t="shared" si="72"/>
        <v>220800</v>
      </c>
      <c r="I472" s="33">
        <f t="shared" si="73"/>
        <v>-73600</v>
      </c>
      <c r="J472" s="33">
        <f t="shared" si="74"/>
        <v>14720</v>
      </c>
      <c r="K472" s="101">
        <f t="shared" si="65"/>
        <v>8.2106202588130301</v>
      </c>
      <c r="L472" s="33">
        <v>30</v>
      </c>
      <c r="M472" s="30">
        <f t="shared" si="75"/>
        <v>4.1053101294065151</v>
      </c>
    </row>
    <row r="473" spans="1:13">
      <c r="A473" s="1312"/>
      <c r="B473" s="89"/>
      <c r="C473" s="32" t="s">
        <v>2193</v>
      </c>
      <c r="D473" s="131">
        <v>2005</v>
      </c>
      <c r="E473" s="1298">
        <f t="shared" si="71"/>
        <v>16</v>
      </c>
      <c r="F473" s="33">
        <v>1400000</v>
      </c>
      <c r="G473" s="133">
        <v>0.1</v>
      </c>
      <c r="H473" s="33">
        <f t="shared" si="72"/>
        <v>2240000</v>
      </c>
      <c r="I473" s="33">
        <f t="shared" si="73"/>
        <v>-840000</v>
      </c>
      <c r="J473" s="33">
        <f t="shared" si="74"/>
        <v>140000</v>
      </c>
      <c r="K473" s="101">
        <f t="shared" si="65"/>
        <v>78.090138331102182</v>
      </c>
      <c r="L473" s="33">
        <v>30</v>
      </c>
      <c r="M473" s="30">
        <f t="shared" si="75"/>
        <v>39.045069165551091</v>
      </c>
    </row>
    <row r="474" spans="1:13">
      <c r="A474" s="1312"/>
      <c r="B474" s="89"/>
      <c r="C474" s="32" t="s">
        <v>2188</v>
      </c>
      <c r="D474" s="131">
        <v>2007</v>
      </c>
      <c r="E474" s="1298">
        <f t="shared" si="71"/>
        <v>14</v>
      </c>
      <c r="F474" s="311">
        <v>491000</v>
      </c>
      <c r="G474" s="133">
        <v>0.1</v>
      </c>
      <c r="H474" s="33">
        <f t="shared" si="72"/>
        <v>687400</v>
      </c>
      <c r="I474" s="33">
        <f t="shared" si="73"/>
        <v>-196400</v>
      </c>
      <c r="J474" s="33">
        <f t="shared" si="74"/>
        <v>49100</v>
      </c>
      <c r="K474" s="101">
        <f t="shared" si="65"/>
        <v>27.387327086122269</v>
      </c>
      <c r="L474" s="33">
        <v>10</v>
      </c>
      <c r="M474" s="30">
        <f t="shared" si="75"/>
        <v>4.5645545143537118</v>
      </c>
    </row>
    <row r="475" spans="1:13">
      <c r="A475" s="1312"/>
      <c r="B475" s="16" t="s">
        <v>35</v>
      </c>
      <c r="C475" s="32"/>
      <c r="D475" s="131"/>
      <c r="E475" s="1298"/>
      <c r="F475" s="311"/>
      <c r="G475" s="133"/>
      <c r="H475" s="33"/>
      <c r="I475" s="33"/>
      <c r="J475" s="33"/>
      <c r="K475" s="101">
        <f t="shared" si="65"/>
        <v>0</v>
      </c>
      <c r="L475" s="33"/>
      <c r="M475" s="34">
        <f>M471+M472+M473+M474</f>
        <v>309.67481035252115</v>
      </c>
    </row>
    <row r="476" spans="1:13">
      <c r="A476" s="1312" t="s">
        <v>1068</v>
      </c>
      <c r="B476" s="12" t="s">
        <v>1069</v>
      </c>
      <c r="C476" s="32" t="s">
        <v>2188</v>
      </c>
      <c r="D476" s="131">
        <v>2007</v>
      </c>
      <c r="E476" s="1298">
        <f t="shared" si="71"/>
        <v>14</v>
      </c>
      <c r="F476" s="311">
        <v>491000</v>
      </c>
      <c r="G476" s="133">
        <v>1.1000000000000001</v>
      </c>
      <c r="H476" s="33">
        <f t="shared" si="72"/>
        <v>7561400.0000000009</v>
      </c>
      <c r="I476" s="33">
        <f t="shared" si="73"/>
        <v>-7070400.0000000009</v>
      </c>
      <c r="J476" s="33">
        <f t="shared" si="74"/>
        <v>540100</v>
      </c>
      <c r="K476" s="101">
        <f t="shared" si="65"/>
        <v>301.26059794734493</v>
      </c>
      <c r="L476" s="33">
        <v>11</v>
      </c>
      <c r="M476" s="30">
        <f t="shared" si="75"/>
        <v>55.231109623679906</v>
      </c>
    </row>
    <row r="477" spans="1:13">
      <c r="A477" s="1312"/>
      <c r="B477" s="89"/>
      <c r="C477" s="32" t="s">
        <v>2194</v>
      </c>
      <c r="D477" s="131">
        <v>2006</v>
      </c>
      <c r="E477" s="1298">
        <f t="shared" si="71"/>
        <v>15</v>
      </c>
      <c r="F477" s="33">
        <v>1503927</v>
      </c>
      <c r="G477" s="133">
        <v>0.1</v>
      </c>
      <c r="H477" s="33">
        <f t="shared" si="72"/>
        <v>2255890.5</v>
      </c>
      <c r="I477" s="33">
        <f t="shared" si="73"/>
        <v>-751963.5</v>
      </c>
      <c r="J477" s="33">
        <f t="shared" si="74"/>
        <v>150392.70000000001</v>
      </c>
      <c r="K477" s="101">
        <f t="shared" si="65"/>
        <v>83.88704819277109</v>
      </c>
      <c r="L477" s="33">
        <v>40</v>
      </c>
      <c r="M477" s="30">
        <f t="shared" si="75"/>
        <v>55.924698795180724</v>
      </c>
    </row>
    <row r="478" spans="1:13">
      <c r="A478" s="1312"/>
      <c r="B478" s="16" t="s">
        <v>35</v>
      </c>
      <c r="C478" s="31"/>
      <c r="D478" s="308"/>
      <c r="E478" s="1298"/>
      <c r="F478" s="309"/>
      <c r="G478" s="310"/>
      <c r="H478" s="33"/>
      <c r="I478" s="33"/>
      <c r="J478" s="33"/>
      <c r="K478" s="101">
        <f t="shared" si="65"/>
        <v>0</v>
      </c>
      <c r="L478" s="309"/>
      <c r="M478" s="34">
        <f>M476+M477</f>
        <v>111.15580841886063</v>
      </c>
    </row>
    <row r="479" spans="1:13">
      <c r="A479" s="1312" t="s">
        <v>1070</v>
      </c>
      <c r="B479" s="12" t="s">
        <v>1251</v>
      </c>
      <c r="C479" s="32" t="s">
        <v>1705</v>
      </c>
      <c r="D479" s="131">
        <v>2007</v>
      </c>
      <c r="E479" s="1298">
        <f t="shared" si="71"/>
        <v>14</v>
      </c>
      <c r="F479" s="311">
        <v>5635700</v>
      </c>
      <c r="G479" s="133">
        <v>0.1</v>
      </c>
      <c r="H479" s="33">
        <f t="shared" si="72"/>
        <v>7889980</v>
      </c>
      <c r="I479" s="33">
        <f t="shared" si="73"/>
        <v>-2254280</v>
      </c>
      <c r="J479" s="33">
        <f t="shared" si="74"/>
        <v>563570</v>
      </c>
      <c r="K479" s="101">
        <f t="shared" si="65"/>
        <v>314.35185185185185</v>
      </c>
      <c r="L479" s="33">
        <v>90</v>
      </c>
      <c r="M479" s="30">
        <f t="shared" si="75"/>
        <v>471.52777777777777</v>
      </c>
    </row>
    <row r="480" spans="1:13">
      <c r="A480" s="1312"/>
      <c r="B480" s="89"/>
      <c r="C480" s="32" t="s">
        <v>2191</v>
      </c>
      <c r="D480" s="131">
        <v>2006</v>
      </c>
      <c r="E480" s="1298">
        <f t="shared" si="71"/>
        <v>15</v>
      </c>
      <c r="F480" s="33">
        <v>147200</v>
      </c>
      <c r="G480" s="133">
        <v>0.1</v>
      </c>
      <c r="H480" s="33">
        <f t="shared" si="72"/>
        <v>220800</v>
      </c>
      <c r="I480" s="33">
        <f t="shared" si="73"/>
        <v>-73600</v>
      </c>
      <c r="J480" s="33">
        <f t="shared" si="74"/>
        <v>14720</v>
      </c>
      <c r="K480" s="101">
        <f t="shared" si="65"/>
        <v>8.2106202588130301</v>
      </c>
      <c r="L480" s="33">
        <v>30</v>
      </c>
      <c r="M480" s="30">
        <f t="shared" si="75"/>
        <v>4.1053101294065151</v>
      </c>
    </row>
    <row r="481" spans="1:13">
      <c r="A481" s="1312"/>
      <c r="B481" s="89"/>
      <c r="C481" s="32" t="s">
        <v>2193</v>
      </c>
      <c r="D481" s="131">
        <v>2005</v>
      </c>
      <c r="E481" s="1298">
        <f t="shared" si="71"/>
        <v>16</v>
      </c>
      <c r="F481" s="33">
        <v>1400000</v>
      </c>
      <c r="G481" s="133">
        <v>0.1</v>
      </c>
      <c r="H481" s="33">
        <f t="shared" si="72"/>
        <v>2240000</v>
      </c>
      <c r="I481" s="33">
        <f t="shared" si="73"/>
        <v>-840000</v>
      </c>
      <c r="J481" s="33">
        <f t="shared" si="74"/>
        <v>140000</v>
      </c>
      <c r="K481" s="101">
        <f t="shared" si="65"/>
        <v>78.090138331102182</v>
      </c>
      <c r="L481" s="33">
        <v>30</v>
      </c>
      <c r="M481" s="30">
        <f t="shared" si="75"/>
        <v>39.045069165551091</v>
      </c>
    </row>
    <row r="482" spans="1:13">
      <c r="A482" s="1312"/>
      <c r="B482" s="89"/>
      <c r="C482" s="32" t="s">
        <v>2188</v>
      </c>
      <c r="D482" s="131">
        <v>2007</v>
      </c>
      <c r="E482" s="1298">
        <f t="shared" si="71"/>
        <v>14</v>
      </c>
      <c r="F482" s="311">
        <v>491000</v>
      </c>
      <c r="G482" s="133">
        <v>0.1</v>
      </c>
      <c r="H482" s="33">
        <f t="shared" si="72"/>
        <v>687400</v>
      </c>
      <c r="I482" s="33">
        <f t="shared" si="73"/>
        <v>-196400</v>
      </c>
      <c r="J482" s="33">
        <f t="shared" si="74"/>
        <v>49100</v>
      </c>
      <c r="K482" s="101">
        <f t="shared" si="65"/>
        <v>27.387327086122269</v>
      </c>
      <c r="L482" s="33">
        <v>10</v>
      </c>
      <c r="M482" s="30">
        <f t="shared" si="75"/>
        <v>4.5645545143537118</v>
      </c>
    </row>
    <row r="483" spans="1:13">
      <c r="A483" s="1312"/>
      <c r="B483" s="16" t="s">
        <v>35</v>
      </c>
      <c r="C483" s="32"/>
      <c r="D483" s="131"/>
      <c r="E483" s="1298"/>
      <c r="F483" s="311"/>
      <c r="G483" s="133"/>
      <c r="H483" s="33"/>
      <c r="I483" s="33"/>
      <c r="J483" s="33"/>
      <c r="K483" s="101">
        <f t="shared" si="65"/>
        <v>0</v>
      </c>
      <c r="L483" s="33"/>
      <c r="M483" s="34">
        <f>M479+M480+M481+M482</f>
        <v>519.24271158708916</v>
      </c>
    </row>
    <row r="484" spans="1:13">
      <c r="A484" s="1312" t="s">
        <v>1072</v>
      </c>
      <c r="B484" s="12" t="s">
        <v>1073</v>
      </c>
      <c r="C484" s="32" t="s">
        <v>2188</v>
      </c>
      <c r="D484" s="131">
        <v>2007</v>
      </c>
      <c r="E484" s="1298">
        <f t="shared" si="71"/>
        <v>14</v>
      </c>
      <c r="F484" s="311">
        <v>491000</v>
      </c>
      <c r="G484" s="133">
        <v>1.1000000000000001</v>
      </c>
      <c r="H484" s="33">
        <f t="shared" si="72"/>
        <v>7561400.0000000009</v>
      </c>
      <c r="I484" s="33">
        <f t="shared" si="73"/>
        <v>-7070400.0000000009</v>
      </c>
      <c r="J484" s="33">
        <f t="shared" si="74"/>
        <v>540100</v>
      </c>
      <c r="K484" s="101">
        <f t="shared" si="65"/>
        <v>301.26059794734493</v>
      </c>
      <c r="L484" s="33">
        <v>11</v>
      </c>
      <c r="M484" s="30">
        <f t="shared" si="75"/>
        <v>55.231109623679906</v>
      </c>
    </row>
    <row r="485" spans="1:13">
      <c r="A485" s="1312"/>
      <c r="B485" s="89"/>
      <c r="C485" s="32" t="s">
        <v>2194</v>
      </c>
      <c r="D485" s="131">
        <v>2006</v>
      </c>
      <c r="E485" s="1298">
        <f t="shared" si="71"/>
        <v>15</v>
      </c>
      <c r="F485" s="33">
        <v>1503927</v>
      </c>
      <c r="G485" s="133">
        <v>0.1</v>
      </c>
      <c r="H485" s="33">
        <f t="shared" si="72"/>
        <v>2255890.5</v>
      </c>
      <c r="I485" s="33">
        <f t="shared" si="73"/>
        <v>-751963.5</v>
      </c>
      <c r="J485" s="33">
        <f t="shared" si="74"/>
        <v>150392.70000000001</v>
      </c>
      <c r="K485" s="101">
        <f t="shared" si="65"/>
        <v>83.88704819277109</v>
      </c>
      <c r="L485" s="33">
        <v>40</v>
      </c>
      <c r="M485" s="30">
        <f t="shared" si="75"/>
        <v>55.924698795180724</v>
      </c>
    </row>
    <row r="486" spans="1:13">
      <c r="A486" s="1312"/>
      <c r="B486" s="16" t="s">
        <v>35</v>
      </c>
      <c r="C486" s="31"/>
      <c r="D486" s="308"/>
      <c r="E486" s="1298"/>
      <c r="F486" s="309"/>
      <c r="G486" s="310"/>
      <c r="H486" s="33"/>
      <c r="I486" s="33"/>
      <c r="J486" s="33"/>
      <c r="K486" s="101">
        <f t="shared" ref="K486:K549" si="76">J486/1792.8</f>
        <v>0</v>
      </c>
      <c r="L486" s="309"/>
      <c r="M486" s="34">
        <f>M484+M485</f>
        <v>111.15580841886063</v>
      </c>
    </row>
    <row r="487" spans="1:13">
      <c r="A487" s="1312" t="s">
        <v>1074</v>
      </c>
      <c r="B487" s="12" t="s">
        <v>1707</v>
      </c>
      <c r="C487" s="32" t="s">
        <v>1705</v>
      </c>
      <c r="D487" s="131">
        <v>2007</v>
      </c>
      <c r="E487" s="1298">
        <f t="shared" si="71"/>
        <v>14</v>
      </c>
      <c r="F487" s="311">
        <v>5635700</v>
      </c>
      <c r="G487" s="133">
        <v>0.1</v>
      </c>
      <c r="H487" s="33">
        <f t="shared" si="72"/>
        <v>7889980</v>
      </c>
      <c r="I487" s="33">
        <f t="shared" si="73"/>
        <v>-2254280</v>
      </c>
      <c r="J487" s="33">
        <f t="shared" si="74"/>
        <v>563570</v>
      </c>
      <c r="K487" s="101">
        <f t="shared" si="76"/>
        <v>314.35185185185185</v>
      </c>
      <c r="L487" s="33">
        <v>90</v>
      </c>
      <c r="M487" s="30">
        <f t="shared" si="75"/>
        <v>471.52777777777777</v>
      </c>
    </row>
    <row r="488" spans="1:13">
      <c r="A488" s="1312"/>
      <c r="B488" s="89"/>
      <c r="C488" s="32" t="s">
        <v>2191</v>
      </c>
      <c r="D488" s="131">
        <v>2006</v>
      </c>
      <c r="E488" s="1298">
        <f t="shared" si="71"/>
        <v>15</v>
      </c>
      <c r="F488" s="33">
        <v>147200</v>
      </c>
      <c r="G488" s="133">
        <v>0.1</v>
      </c>
      <c r="H488" s="33">
        <f t="shared" si="72"/>
        <v>220800</v>
      </c>
      <c r="I488" s="33">
        <f t="shared" si="73"/>
        <v>-73600</v>
      </c>
      <c r="J488" s="33">
        <f t="shared" si="74"/>
        <v>14720</v>
      </c>
      <c r="K488" s="101">
        <f t="shared" si="76"/>
        <v>8.2106202588130301</v>
      </c>
      <c r="L488" s="33">
        <v>30</v>
      </c>
      <c r="M488" s="30">
        <f t="shared" si="75"/>
        <v>4.1053101294065151</v>
      </c>
    </row>
    <row r="489" spans="1:13">
      <c r="A489" s="1312"/>
      <c r="B489" s="89"/>
      <c r="C489" s="32" t="s">
        <v>2193</v>
      </c>
      <c r="D489" s="131">
        <v>2005</v>
      </c>
      <c r="E489" s="1298">
        <f t="shared" si="71"/>
        <v>16</v>
      </c>
      <c r="F489" s="33">
        <v>1400000</v>
      </c>
      <c r="G489" s="133">
        <v>0.1</v>
      </c>
      <c r="H489" s="33">
        <f t="shared" si="72"/>
        <v>2240000</v>
      </c>
      <c r="I489" s="33">
        <f t="shared" si="73"/>
        <v>-840000</v>
      </c>
      <c r="J489" s="33">
        <f t="shared" si="74"/>
        <v>140000</v>
      </c>
      <c r="K489" s="101">
        <f t="shared" si="76"/>
        <v>78.090138331102182</v>
      </c>
      <c r="L489" s="33">
        <v>30</v>
      </c>
      <c r="M489" s="30">
        <f t="shared" si="75"/>
        <v>39.045069165551091</v>
      </c>
    </row>
    <row r="490" spans="1:13">
      <c r="A490" s="1312"/>
      <c r="B490" s="89"/>
      <c r="C490" s="32" t="s">
        <v>2188</v>
      </c>
      <c r="D490" s="131">
        <v>2007</v>
      </c>
      <c r="E490" s="1298">
        <f t="shared" si="71"/>
        <v>14</v>
      </c>
      <c r="F490" s="311">
        <v>491000</v>
      </c>
      <c r="G490" s="133">
        <v>0.1</v>
      </c>
      <c r="H490" s="33">
        <f t="shared" si="72"/>
        <v>687400</v>
      </c>
      <c r="I490" s="33">
        <f t="shared" si="73"/>
        <v>-196400</v>
      </c>
      <c r="J490" s="33">
        <f t="shared" si="74"/>
        <v>49100</v>
      </c>
      <c r="K490" s="101">
        <f t="shared" si="76"/>
        <v>27.387327086122269</v>
      </c>
      <c r="L490" s="33">
        <v>10</v>
      </c>
      <c r="M490" s="30">
        <f t="shared" si="75"/>
        <v>4.5645545143537118</v>
      </c>
    </row>
    <row r="491" spans="1:13">
      <c r="A491" s="1312"/>
      <c r="B491" s="16" t="s">
        <v>35</v>
      </c>
      <c r="C491" s="31"/>
      <c r="D491" s="308"/>
      <c r="E491" s="1298"/>
      <c r="F491" s="309"/>
      <c r="G491" s="310"/>
      <c r="H491" s="33"/>
      <c r="I491" s="33"/>
      <c r="J491" s="33"/>
      <c r="K491" s="101">
        <f t="shared" si="76"/>
        <v>0</v>
      </c>
      <c r="L491" s="309"/>
      <c r="M491" s="34">
        <f>M487+M488+M489+M490</f>
        <v>519.24271158708916</v>
      </c>
    </row>
    <row r="492" spans="1:13" ht="30">
      <c r="A492" s="1312" t="s">
        <v>1076</v>
      </c>
      <c r="B492" s="12" t="s">
        <v>1077</v>
      </c>
      <c r="C492" s="32" t="s">
        <v>2188</v>
      </c>
      <c r="D492" s="131">
        <v>2007</v>
      </c>
      <c r="E492" s="1298">
        <f t="shared" si="71"/>
        <v>14</v>
      </c>
      <c r="F492" s="311">
        <v>491000</v>
      </c>
      <c r="G492" s="133">
        <v>1.1000000000000001</v>
      </c>
      <c r="H492" s="33">
        <f t="shared" si="72"/>
        <v>7561400.0000000009</v>
      </c>
      <c r="I492" s="33">
        <f t="shared" si="73"/>
        <v>-7070400.0000000009</v>
      </c>
      <c r="J492" s="33">
        <f t="shared" si="74"/>
        <v>540100</v>
      </c>
      <c r="K492" s="101">
        <f t="shared" si="76"/>
        <v>301.26059794734493</v>
      </c>
      <c r="L492" s="33">
        <v>11</v>
      </c>
      <c r="M492" s="30">
        <f t="shared" si="75"/>
        <v>55.231109623679906</v>
      </c>
    </row>
    <row r="493" spans="1:13">
      <c r="A493" s="1312"/>
      <c r="B493" s="16"/>
      <c r="C493" s="32" t="s">
        <v>2194</v>
      </c>
      <c r="D493" s="131">
        <v>2006</v>
      </c>
      <c r="E493" s="1298">
        <f t="shared" si="71"/>
        <v>15</v>
      </c>
      <c r="F493" s="33">
        <v>1503927</v>
      </c>
      <c r="G493" s="133">
        <v>0.1</v>
      </c>
      <c r="H493" s="33">
        <f t="shared" si="72"/>
        <v>2255890.5</v>
      </c>
      <c r="I493" s="33">
        <f t="shared" si="73"/>
        <v>-751963.5</v>
      </c>
      <c r="J493" s="33">
        <f t="shared" si="74"/>
        <v>150392.70000000001</v>
      </c>
      <c r="K493" s="101">
        <f t="shared" si="76"/>
        <v>83.88704819277109</v>
      </c>
      <c r="L493" s="33">
        <v>40</v>
      </c>
      <c r="M493" s="30">
        <f t="shared" si="75"/>
        <v>55.924698795180724</v>
      </c>
    </row>
    <row r="494" spans="1:13">
      <c r="A494" s="1312"/>
      <c r="B494" s="16" t="s">
        <v>35</v>
      </c>
      <c r="C494" s="31"/>
      <c r="D494" s="308"/>
      <c r="E494" s="1298"/>
      <c r="F494" s="309"/>
      <c r="G494" s="310"/>
      <c r="H494" s="33"/>
      <c r="I494" s="33"/>
      <c r="J494" s="33"/>
      <c r="K494" s="101">
        <f t="shared" si="76"/>
        <v>0</v>
      </c>
      <c r="L494" s="309"/>
      <c r="M494" s="34">
        <f>M492+M493</f>
        <v>111.15580841886063</v>
      </c>
    </row>
    <row r="495" spans="1:13">
      <c r="A495" s="1312" t="s">
        <v>1078</v>
      </c>
      <c r="B495" s="12" t="s">
        <v>1712</v>
      </c>
      <c r="C495" s="32" t="s">
        <v>1705</v>
      </c>
      <c r="D495" s="131">
        <v>2007</v>
      </c>
      <c r="E495" s="1298">
        <f t="shared" si="71"/>
        <v>14</v>
      </c>
      <c r="F495" s="311">
        <v>5635700</v>
      </c>
      <c r="G495" s="133">
        <v>0.1</v>
      </c>
      <c r="H495" s="33">
        <f t="shared" si="72"/>
        <v>7889980</v>
      </c>
      <c r="I495" s="33">
        <f t="shared" si="73"/>
        <v>-2254280</v>
      </c>
      <c r="J495" s="33">
        <f t="shared" si="74"/>
        <v>563570</v>
      </c>
      <c r="K495" s="101">
        <f t="shared" si="76"/>
        <v>314.35185185185185</v>
      </c>
      <c r="L495" s="33">
        <v>50</v>
      </c>
      <c r="M495" s="30">
        <f t="shared" si="75"/>
        <v>261.95987654320987</v>
      </c>
    </row>
    <row r="496" spans="1:13">
      <c r="A496" s="1312"/>
      <c r="B496" s="89"/>
      <c r="C496" s="32" t="s">
        <v>2191</v>
      </c>
      <c r="D496" s="131">
        <v>2006</v>
      </c>
      <c r="E496" s="1298">
        <f t="shared" si="71"/>
        <v>15</v>
      </c>
      <c r="F496" s="33">
        <v>147200</v>
      </c>
      <c r="G496" s="133">
        <v>0.1</v>
      </c>
      <c r="H496" s="33">
        <f t="shared" si="72"/>
        <v>220800</v>
      </c>
      <c r="I496" s="33">
        <f t="shared" si="73"/>
        <v>-73600</v>
      </c>
      <c r="J496" s="33">
        <f t="shared" si="74"/>
        <v>14720</v>
      </c>
      <c r="K496" s="101">
        <f t="shared" si="76"/>
        <v>8.2106202588130301</v>
      </c>
      <c r="L496" s="33">
        <v>40</v>
      </c>
      <c r="M496" s="30">
        <f t="shared" si="75"/>
        <v>5.4737468392086868</v>
      </c>
    </row>
    <row r="497" spans="1:13">
      <c r="A497" s="1312"/>
      <c r="B497" s="89"/>
      <c r="C497" s="32" t="s">
        <v>2193</v>
      </c>
      <c r="D497" s="131">
        <v>2005</v>
      </c>
      <c r="E497" s="1298">
        <f t="shared" si="71"/>
        <v>16</v>
      </c>
      <c r="F497" s="33">
        <v>1400000</v>
      </c>
      <c r="G497" s="133">
        <v>0.1</v>
      </c>
      <c r="H497" s="33">
        <f t="shared" si="72"/>
        <v>2240000</v>
      </c>
      <c r="I497" s="33">
        <f t="shared" si="73"/>
        <v>-840000</v>
      </c>
      <c r="J497" s="33">
        <f t="shared" si="74"/>
        <v>140000</v>
      </c>
      <c r="K497" s="101">
        <f t="shared" si="76"/>
        <v>78.090138331102182</v>
      </c>
      <c r="L497" s="33">
        <v>20</v>
      </c>
      <c r="M497" s="30">
        <f t="shared" si="75"/>
        <v>26.030046110367394</v>
      </c>
    </row>
    <row r="498" spans="1:13">
      <c r="A498" s="1312"/>
      <c r="B498" s="89"/>
      <c r="C498" s="32" t="s">
        <v>2188</v>
      </c>
      <c r="D498" s="131">
        <v>2007</v>
      </c>
      <c r="E498" s="1298">
        <f t="shared" si="71"/>
        <v>14</v>
      </c>
      <c r="F498" s="311">
        <v>491000</v>
      </c>
      <c r="G498" s="133">
        <v>0.1</v>
      </c>
      <c r="H498" s="33">
        <f t="shared" si="72"/>
        <v>687400</v>
      </c>
      <c r="I498" s="33">
        <f t="shared" si="73"/>
        <v>-196400</v>
      </c>
      <c r="J498" s="33">
        <f t="shared" si="74"/>
        <v>49100</v>
      </c>
      <c r="K498" s="101">
        <f t="shared" si="76"/>
        <v>27.387327086122269</v>
      </c>
      <c r="L498" s="33">
        <v>20</v>
      </c>
      <c r="M498" s="30">
        <f t="shared" si="75"/>
        <v>9.1291090287074237</v>
      </c>
    </row>
    <row r="499" spans="1:13">
      <c r="A499" s="1312"/>
      <c r="B499" s="16" t="s">
        <v>35</v>
      </c>
      <c r="C499" s="31"/>
      <c r="D499" s="308"/>
      <c r="E499" s="1298"/>
      <c r="F499" s="309"/>
      <c r="G499" s="310"/>
      <c r="H499" s="33"/>
      <c r="I499" s="33"/>
      <c r="J499" s="33"/>
      <c r="K499" s="101">
        <f t="shared" si="76"/>
        <v>0</v>
      </c>
      <c r="L499" s="309"/>
      <c r="M499" s="34">
        <f>M495+M496+M497+M498</f>
        <v>302.59277852149336</v>
      </c>
    </row>
    <row r="500" spans="1:13" ht="30">
      <c r="A500" s="1312" t="s">
        <v>1080</v>
      </c>
      <c r="B500" s="12" t="s">
        <v>1081</v>
      </c>
      <c r="C500" s="32" t="s">
        <v>2188</v>
      </c>
      <c r="D500" s="131">
        <v>2007</v>
      </c>
      <c r="E500" s="1298">
        <f t="shared" si="71"/>
        <v>14</v>
      </c>
      <c r="F500" s="311">
        <v>491000</v>
      </c>
      <c r="G500" s="133">
        <v>1.1000000000000001</v>
      </c>
      <c r="H500" s="33">
        <f t="shared" si="72"/>
        <v>7561400.0000000009</v>
      </c>
      <c r="I500" s="33">
        <f t="shared" si="73"/>
        <v>-7070400.0000000009</v>
      </c>
      <c r="J500" s="33">
        <f t="shared" si="74"/>
        <v>540100</v>
      </c>
      <c r="K500" s="101">
        <f t="shared" si="76"/>
        <v>301.26059794734493</v>
      </c>
      <c r="L500" s="33">
        <v>10</v>
      </c>
      <c r="M500" s="30">
        <f t="shared" si="75"/>
        <v>50.210099657890822</v>
      </c>
    </row>
    <row r="501" spans="1:13">
      <c r="A501" s="1312"/>
      <c r="B501" s="16"/>
      <c r="C501" s="32" t="s">
        <v>2194</v>
      </c>
      <c r="D501" s="131">
        <v>2006</v>
      </c>
      <c r="E501" s="1298">
        <f t="shared" si="71"/>
        <v>15</v>
      </c>
      <c r="F501" s="33">
        <v>1503927</v>
      </c>
      <c r="G501" s="133">
        <v>0.1</v>
      </c>
      <c r="H501" s="33">
        <f t="shared" si="72"/>
        <v>2255890.5</v>
      </c>
      <c r="I501" s="33">
        <f t="shared" si="73"/>
        <v>-751963.5</v>
      </c>
      <c r="J501" s="33">
        <f t="shared" si="74"/>
        <v>150392.70000000001</v>
      </c>
      <c r="K501" s="101">
        <f t="shared" si="76"/>
        <v>83.88704819277109</v>
      </c>
      <c r="L501" s="33">
        <v>20</v>
      </c>
      <c r="M501" s="30">
        <f t="shared" si="75"/>
        <v>27.962349397590362</v>
      </c>
    </row>
    <row r="502" spans="1:13">
      <c r="A502" s="1312"/>
      <c r="B502" s="16" t="s">
        <v>35</v>
      </c>
      <c r="C502" s="31"/>
      <c r="D502" s="308"/>
      <c r="E502" s="1298"/>
      <c r="F502" s="309"/>
      <c r="G502" s="310"/>
      <c r="H502" s="33"/>
      <c r="I502" s="33"/>
      <c r="J502" s="33"/>
      <c r="K502" s="101">
        <f t="shared" si="76"/>
        <v>0</v>
      </c>
      <c r="L502" s="309"/>
      <c r="M502" s="34">
        <f>M500+M501</f>
        <v>78.172449055481181</v>
      </c>
    </row>
    <row r="503" spans="1:13">
      <c r="A503" s="1312" t="s">
        <v>1082</v>
      </c>
      <c r="B503" s="12" t="s">
        <v>1083</v>
      </c>
      <c r="C503" s="32" t="s">
        <v>1705</v>
      </c>
      <c r="D503" s="131">
        <v>2007</v>
      </c>
      <c r="E503" s="1298">
        <f t="shared" si="71"/>
        <v>14</v>
      </c>
      <c r="F503" s="311">
        <v>5635700</v>
      </c>
      <c r="G503" s="133">
        <v>0.1</v>
      </c>
      <c r="H503" s="33">
        <f t="shared" si="72"/>
        <v>7889980</v>
      </c>
      <c r="I503" s="33">
        <f t="shared" si="73"/>
        <v>-2254280</v>
      </c>
      <c r="J503" s="33">
        <f t="shared" si="74"/>
        <v>563570</v>
      </c>
      <c r="K503" s="101">
        <f t="shared" si="76"/>
        <v>314.35185185185185</v>
      </c>
      <c r="L503" s="33">
        <v>90</v>
      </c>
      <c r="M503" s="30">
        <f t="shared" si="75"/>
        <v>471.52777777777777</v>
      </c>
    </row>
    <row r="504" spans="1:13">
      <c r="A504" s="1312"/>
      <c r="B504" s="89"/>
      <c r="C504" s="32" t="s">
        <v>2191</v>
      </c>
      <c r="D504" s="131">
        <v>2006</v>
      </c>
      <c r="E504" s="1298">
        <f t="shared" si="71"/>
        <v>15</v>
      </c>
      <c r="F504" s="33">
        <v>147200</v>
      </c>
      <c r="G504" s="133">
        <v>0.1</v>
      </c>
      <c r="H504" s="33">
        <f t="shared" si="72"/>
        <v>220800</v>
      </c>
      <c r="I504" s="33">
        <f t="shared" si="73"/>
        <v>-73600</v>
      </c>
      <c r="J504" s="33">
        <f t="shared" si="74"/>
        <v>14720</v>
      </c>
      <c r="K504" s="101">
        <f t="shared" si="76"/>
        <v>8.2106202588130301</v>
      </c>
      <c r="L504" s="33">
        <v>30</v>
      </c>
      <c r="M504" s="30">
        <f t="shared" si="75"/>
        <v>4.1053101294065151</v>
      </c>
    </row>
    <row r="505" spans="1:13">
      <c r="A505" s="1312"/>
      <c r="B505" s="89"/>
      <c r="C505" s="32" t="s">
        <v>2193</v>
      </c>
      <c r="D505" s="131">
        <v>2005</v>
      </c>
      <c r="E505" s="1298">
        <f t="shared" si="71"/>
        <v>16</v>
      </c>
      <c r="F505" s="33">
        <v>1400000</v>
      </c>
      <c r="G505" s="133">
        <v>0.1</v>
      </c>
      <c r="H505" s="33">
        <f t="shared" si="72"/>
        <v>2240000</v>
      </c>
      <c r="I505" s="33">
        <f t="shared" si="73"/>
        <v>-840000</v>
      </c>
      <c r="J505" s="33">
        <f t="shared" si="74"/>
        <v>140000</v>
      </c>
      <c r="K505" s="101">
        <f t="shared" si="76"/>
        <v>78.090138331102182</v>
      </c>
      <c r="L505" s="33">
        <v>30</v>
      </c>
      <c r="M505" s="30">
        <f t="shared" si="75"/>
        <v>39.045069165551091</v>
      </c>
    </row>
    <row r="506" spans="1:13">
      <c r="A506" s="1312"/>
      <c r="B506" s="89"/>
      <c r="C506" s="32" t="s">
        <v>2188</v>
      </c>
      <c r="D506" s="131">
        <v>2007</v>
      </c>
      <c r="E506" s="1298">
        <f t="shared" si="71"/>
        <v>14</v>
      </c>
      <c r="F506" s="311">
        <v>491000</v>
      </c>
      <c r="G506" s="133">
        <v>0.1</v>
      </c>
      <c r="H506" s="33">
        <f t="shared" si="72"/>
        <v>687400</v>
      </c>
      <c r="I506" s="33">
        <f t="shared" si="73"/>
        <v>-196400</v>
      </c>
      <c r="J506" s="33">
        <f t="shared" si="74"/>
        <v>49100</v>
      </c>
      <c r="K506" s="101">
        <f t="shared" si="76"/>
        <v>27.387327086122269</v>
      </c>
      <c r="L506" s="33">
        <v>10</v>
      </c>
      <c r="M506" s="30">
        <f t="shared" si="75"/>
        <v>4.5645545143537118</v>
      </c>
    </row>
    <row r="507" spans="1:13">
      <c r="A507" s="1312"/>
      <c r="B507" s="16" t="s">
        <v>35</v>
      </c>
      <c r="C507" s="32"/>
      <c r="D507" s="131"/>
      <c r="E507" s="1298"/>
      <c r="F507" s="311"/>
      <c r="G507" s="133"/>
      <c r="H507" s="33"/>
      <c r="I507" s="33"/>
      <c r="J507" s="33"/>
      <c r="K507" s="101">
        <f t="shared" si="76"/>
        <v>0</v>
      </c>
      <c r="L507" s="33"/>
      <c r="M507" s="34">
        <f>M503+M504+M505+M506</f>
        <v>519.24271158708916</v>
      </c>
    </row>
    <row r="508" spans="1:13">
      <c r="A508" s="1312" t="s">
        <v>1084</v>
      </c>
      <c r="B508" s="12" t="s">
        <v>1085</v>
      </c>
      <c r="C508" s="32" t="s">
        <v>2188</v>
      </c>
      <c r="D508" s="131">
        <v>2007</v>
      </c>
      <c r="E508" s="1298">
        <f t="shared" ref="E508:E570" si="77">2021-D508</f>
        <v>14</v>
      </c>
      <c r="F508" s="311">
        <v>491000</v>
      </c>
      <c r="G508" s="133">
        <v>1.1000000000000001</v>
      </c>
      <c r="H508" s="33">
        <f t="shared" ref="H508:H572" si="78">E508*F508*G508</f>
        <v>7561400.0000000009</v>
      </c>
      <c r="I508" s="33">
        <f t="shared" ref="I508:I572" si="79">F508-H508</f>
        <v>-7070400.0000000009</v>
      </c>
      <c r="J508" s="33">
        <f t="shared" ref="J508:J572" si="80">F508*G508</f>
        <v>540100</v>
      </c>
      <c r="K508" s="101">
        <f t="shared" si="76"/>
        <v>301.26059794734493</v>
      </c>
      <c r="L508" s="33">
        <v>11</v>
      </c>
      <c r="M508" s="30">
        <f t="shared" ref="M508:M572" si="81">K508*L508/60</f>
        <v>55.231109623679906</v>
      </c>
    </row>
    <row r="509" spans="1:13">
      <c r="A509" s="1312"/>
      <c r="B509" s="12"/>
      <c r="C509" s="32" t="s">
        <v>2194</v>
      </c>
      <c r="D509" s="131">
        <v>2006</v>
      </c>
      <c r="E509" s="1298">
        <f t="shared" si="77"/>
        <v>15</v>
      </c>
      <c r="F509" s="33">
        <v>1503927</v>
      </c>
      <c r="G509" s="133">
        <v>0.1</v>
      </c>
      <c r="H509" s="33">
        <f t="shared" si="78"/>
        <v>2255890.5</v>
      </c>
      <c r="I509" s="33">
        <f t="shared" si="79"/>
        <v>-751963.5</v>
      </c>
      <c r="J509" s="33">
        <f t="shared" si="80"/>
        <v>150392.70000000001</v>
      </c>
      <c r="K509" s="101">
        <f t="shared" si="76"/>
        <v>83.88704819277109</v>
      </c>
      <c r="L509" s="33">
        <v>40</v>
      </c>
      <c r="M509" s="30">
        <f t="shared" si="81"/>
        <v>55.924698795180724</v>
      </c>
    </row>
    <row r="510" spans="1:13">
      <c r="A510" s="1312"/>
      <c r="B510" s="16" t="s">
        <v>35</v>
      </c>
      <c r="C510" s="31"/>
      <c r="D510" s="308"/>
      <c r="E510" s="1298"/>
      <c r="F510" s="309"/>
      <c r="G510" s="310"/>
      <c r="H510" s="33"/>
      <c r="I510" s="33"/>
      <c r="J510" s="33"/>
      <c r="K510" s="101">
        <f t="shared" si="76"/>
        <v>0</v>
      </c>
      <c r="L510" s="309"/>
      <c r="M510" s="34">
        <f>M508+M509</f>
        <v>111.15580841886063</v>
      </c>
    </row>
    <row r="511" spans="1:13">
      <c r="A511" s="1312" t="s">
        <v>1086</v>
      </c>
      <c r="B511" s="12" t="s">
        <v>1733</v>
      </c>
      <c r="C511" s="32" t="s">
        <v>2190</v>
      </c>
      <c r="D511" s="131">
        <v>2006</v>
      </c>
      <c r="E511" s="1298">
        <f t="shared" si="77"/>
        <v>15</v>
      </c>
      <c r="F511" s="33">
        <v>526970</v>
      </c>
      <c r="G511" s="133">
        <v>0.1</v>
      </c>
      <c r="H511" s="33">
        <f t="shared" si="78"/>
        <v>790455</v>
      </c>
      <c r="I511" s="33">
        <f t="shared" si="79"/>
        <v>-263485</v>
      </c>
      <c r="J511" s="33">
        <f t="shared" si="80"/>
        <v>52697</v>
      </c>
      <c r="K511" s="101">
        <f t="shared" si="76"/>
        <v>29.393685854529227</v>
      </c>
      <c r="L511" s="33">
        <v>15</v>
      </c>
      <c r="M511" s="30">
        <f t="shared" si="81"/>
        <v>7.3484214636323069</v>
      </c>
    </row>
    <row r="512" spans="1:13">
      <c r="A512" s="1312"/>
      <c r="B512" s="89"/>
      <c r="C512" s="32" t="s">
        <v>1705</v>
      </c>
      <c r="D512" s="131">
        <v>2007</v>
      </c>
      <c r="E512" s="1298">
        <f t="shared" si="77"/>
        <v>14</v>
      </c>
      <c r="F512" s="311">
        <v>5635700</v>
      </c>
      <c r="G512" s="133">
        <v>0.1</v>
      </c>
      <c r="H512" s="33">
        <f t="shared" si="78"/>
        <v>7889980</v>
      </c>
      <c r="I512" s="33">
        <f t="shared" si="79"/>
        <v>-2254280</v>
      </c>
      <c r="J512" s="33">
        <f t="shared" si="80"/>
        <v>563570</v>
      </c>
      <c r="K512" s="101">
        <f t="shared" si="76"/>
        <v>314.35185185185185</v>
      </c>
      <c r="L512" s="33">
        <v>150</v>
      </c>
      <c r="M512" s="30">
        <f t="shared" si="81"/>
        <v>785.87962962962956</v>
      </c>
    </row>
    <row r="513" spans="1:13">
      <c r="A513" s="1312"/>
      <c r="B513" s="89"/>
      <c r="C513" s="32" t="s">
        <v>2188</v>
      </c>
      <c r="D513" s="131">
        <v>2007</v>
      </c>
      <c r="E513" s="1298">
        <f t="shared" si="77"/>
        <v>14</v>
      </c>
      <c r="F513" s="311">
        <v>491000</v>
      </c>
      <c r="G513" s="133">
        <v>0.1</v>
      </c>
      <c r="H513" s="33">
        <f t="shared" si="78"/>
        <v>687400</v>
      </c>
      <c r="I513" s="33">
        <f t="shared" si="79"/>
        <v>-196400</v>
      </c>
      <c r="J513" s="33">
        <f t="shared" si="80"/>
        <v>49100</v>
      </c>
      <c r="K513" s="101">
        <f t="shared" si="76"/>
        <v>27.387327086122269</v>
      </c>
      <c r="L513" s="33">
        <v>10</v>
      </c>
      <c r="M513" s="30">
        <f t="shared" si="81"/>
        <v>4.5645545143537118</v>
      </c>
    </row>
    <row r="514" spans="1:13">
      <c r="A514" s="1312"/>
      <c r="B514" s="16" t="s">
        <v>35</v>
      </c>
      <c r="C514" s="31"/>
      <c r="D514" s="308"/>
      <c r="E514" s="1298"/>
      <c r="F514" s="309"/>
      <c r="G514" s="310"/>
      <c r="H514" s="33"/>
      <c r="I514" s="33"/>
      <c r="J514" s="33"/>
      <c r="K514" s="101">
        <f t="shared" si="76"/>
        <v>0</v>
      </c>
      <c r="L514" s="309"/>
      <c r="M514" s="34">
        <f>M511+M512+M513</f>
        <v>797.79260560761566</v>
      </c>
    </row>
    <row r="515" spans="1:13" ht="30">
      <c r="A515" s="1312" t="s">
        <v>1088</v>
      </c>
      <c r="B515" s="12" t="s">
        <v>1736</v>
      </c>
      <c r="C515" s="32" t="s">
        <v>2188</v>
      </c>
      <c r="D515" s="131">
        <v>2007</v>
      </c>
      <c r="E515" s="1298">
        <f t="shared" si="77"/>
        <v>14</v>
      </c>
      <c r="F515" s="311">
        <v>491000</v>
      </c>
      <c r="G515" s="133">
        <v>1.1000000000000001</v>
      </c>
      <c r="H515" s="33">
        <f t="shared" si="78"/>
        <v>7561400.0000000009</v>
      </c>
      <c r="I515" s="33">
        <f t="shared" si="79"/>
        <v>-7070400.0000000009</v>
      </c>
      <c r="J515" s="33">
        <f t="shared" si="80"/>
        <v>540100</v>
      </c>
      <c r="K515" s="101">
        <f t="shared" si="76"/>
        <v>301.26059794734493</v>
      </c>
      <c r="L515" s="33">
        <v>11</v>
      </c>
      <c r="M515" s="30">
        <f t="shared" si="81"/>
        <v>55.231109623679906</v>
      </c>
    </row>
    <row r="516" spans="1:13">
      <c r="A516" s="1312"/>
      <c r="B516" s="16"/>
      <c r="C516" s="32" t="s">
        <v>2194</v>
      </c>
      <c r="D516" s="131">
        <v>2006</v>
      </c>
      <c r="E516" s="1298">
        <f t="shared" si="77"/>
        <v>15</v>
      </c>
      <c r="F516" s="33">
        <v>1503927</v>
      </c>
      <c r="G516" s="133">
        <v>0.1</v>
      </c>
      <c r="H516" s="33">
        <f t="shared" si="78"/>
        <v>2255890.5</v>
      </c>
      <c r="I516" s="33">
        <f t="shared" si="79"/>
        <v>-751963.5</v>
      </c>
      <c r="J516" s="33">
        <f t="shared" si="80"/>
        <v>150392.70000000001</v>
      </c>
      <c r="K516" s="101">
        <f t="shared" si="76"/>
        <v>83.88704819277109</v>
      </c>
      <c r="L516" s="33">
        <v>40</v>
      </c>
      <c r="M516" s="30">
        <f t="shared" si="81"/>
        <v>55.924698795180724</v>
      </c>
    </row>
    <row r="517" spans="1:13">
      <c r="A517" s="1312"/>
      <c r="B517" s="16" t="s">
        <v>35</v>
      </c>
      <c r="C517" s="31"/>
      <c r="D517" s="308"/>
      <c r="E517" s="1298"/>
      <c r="F517" s="309"/>
      <c r="G517" s="310"/>
      <c r="H517" s="33"/>
      <c r="I517" s="33"/>
      <c r="J517" s="33"/>
      <c r="K517" s="101">
        <f t="shared" si="76"/>
        <v>0</v>
      </c>
      <c r="L517" s="309"/>
      <c r="M517" s="34">
        <f>M515+M516</f>
        <v>111.15580841886063</v>
      </c>
    </row>
    <row r="518" spans="1:13" ht="30">
      <c r="A518" s="1312" t="s">
        <v>1090</v>
      </c>
      <c r="B518" s="12" t="s">
        <v>1091</v>
      </c>
      <c r="C518" s="32" t="s">
        <v>2190</v>
      </c>
      <c r="D518" s="131">
        <v>2006</v>
      </c>
      <c r="E518" s="1298">
        <f t="shared" si="77"/>
        <v>15</v>
      </c>
      <c r="F518" s="33">
        <v>526970</v>
      </c>
      <c r="G518" s="133">
        <v>0.1</v>
      </c>
      <c r="H518" s="33">
        <f t="shared" si="78"/>
        <v>790455</v>
      </c>
      <c r="I518" s="33">
        <f t="shared" si="79"/>
        <v>-263485</v>
      </c>
      <c r="J518" s="33">
        <f t="shared" si="80"/>
        <v>52697</v>
      </c>
      <c r="K518" s="101">
        <f t="shared" si="76"/>
        <v>29.393685854529227</v>
      </c>
      <c r="L518" s="33">
        <v>15</v>
      </c>
      <c r="M518" s="30">
        <f t="shared" si="81"/>
        <v>7.3484214636323069</v>
      </c>
    </row>
    <row r="519" spans="1:13">
      <c r="A519" s="1312"/>
      <c r="B519" s="89"/>
      <c r="C519" s="32" t="s">
        <v>2191</v>
      </c>
      <c r="D519" s="131">
        <v>2006</v>
      </c>
      <c r="E519" s="1298">
        <f t="shared" si="77"/>
        <v>15</v>
      </c>
      <c r="F519" s="33">
        <v>147200</v>
      </c>
      <c r="G519" s="133">
        <v>0.1</v>
      </c>
      <c r="H519" s="33">
        <f t="shared" si="78"/>
        <v>220800</v>
      </c>
      <c r="I519" s="33">
        <f t="shared" si="79"/>
        <v>-73600</v>
      </c>
      <c r="J519" s="33">
        <f t="shared" si="80"/>
        <v>14720</v>
      </c>
      <c r="K519" s="101">
        <f t="shared" si="76"/>
        <v>8.2106202588130301</v>
      </c>
      <c r="L519" s="33">
        <v>30</v>
      </c>
      <c r="M519" s="30">
        <f t="shared" si="81"/>
        <v>4.1053101294065151</v>
      </c>
    </row>
    <row r="520" spans="1:13">
      <c r="A520" s="1312"/>
      <c r="B520" s="89"/>
      <c r="C520" s="32" t="s">
        <v>2193</v>
      </c>
      <c r="D520" s="131">
        <v>2005</v>
      </c>
      <c r="E520" s="1298">
        <f t="shared" si="77"/>
        <v>16</v>
      </c>
      <c r="F520" s="33">
        <v>1400000</v>
      </c>
      <c r="G520" s="133">
        <v>0.1</v>
      </c>
      <c r="H520" s="33">
        <f t="shared" si="78"/>
        <v>2240000</v>
      </c>
      <c r="I520" s="33">
        <f t="shared" si="79"/>
        <v>-840000</v>
      </c>
      <c r="J520" s="33">
        <f t="shared" si="80"/>
        <v>140000</v>
      </c>
      <c r="K520" s="101">
        <f t="shared" si="76"/>
        <v>78.090138331102182</v>
      </c>
      <c r="L520" s="33">
        <v>30</v>
      </c>
      <c r="M520" s="30">
        <f t="shared" si="81"/>
        <v>39.045069165551091</v>
      </c>
    </row>
    <row r="521" spans="1:13">
      <c r="A521" s="1312"/>
      <c r="B521" s="89"/>
      <c r="C521" s="32" t="s">
        <v>2188</v>
      </c>
      <c r="D521" s="131">
        <v>2007</v>
      </c>
      <c r="E521" s="1298">
        <f t="shared" si="77"/>
        <v>14</v>
      </c>
      <c r="F521" s="311">
        <v>491000</v>
      </c>
      <c r="G521" s="133">
        <v>0.1</v>
      </c>
      <c r="H521" s="33">
        <f t="shared" si="78"/>
        <v>687400</v>
      </c>
      <c r="I521" s="33">
        <f t="shared" si="79"/>
        <v>-196400</v>
      </c>
      <c r="J521" s="33">
        <f t="shared" si="80"/>
        <v>49100</v>
      </c>
      <c r="K521" s="101">
        <f t="shared" si="76"/>
        <v>27.387327086122269</v>
      </c>
      <c r="L521" s="33">
        <v>10</v>
      </c>
      <c r="M521" s="30">
        <f t="shared" si="81"/>
        <v>4.5645545143537118</v>
      </c>
    </row>
    <row r="522" spans="1:13">
      <c r="A522" s="1312"/>
      <c r="B522" s="16" t="s">
        <v>35</v>
      </c>
      <c r="C522" s="31"/>
      <c r="D522" s="308"/>
      <c r="E522" s="1298"/>
      <c r="F522" s="309"/>
      <c r="G522" s="310"/>
      <c r="H522" s="33"/>
      <c r="I522" s="33"/>
      <c r="J522" s="33"/>
      <c r="K522" s="101">
        <f t="shared" si="76"/>
        <v>0</v>
      </c>
      <c r="L522" s="309"/>
      <c r="M522" s="34">
        <f>M518+M519+M520+M521</f>
        <v>55.063355272943618</v>
      </c>
    </row>
    <row r="523" spans="1:13" ht="30">
      <c r="A523" s="1312" t="s">
        <v>1092</v>
      </c>
      <c r="B523" s="12" t="s">
        <v>1093</v>
      </c>
      <c r="C523" s="32" t="s">
        <v>2195</v>
      </c>
      <c r="D523" s="131">
        <v>2006</v>
      </c>
      <c r="E523" s="1298">
        <f t="shared" si="77"/>
        <v>15</v>
      </c>
      <c r="F523" s="33">
        <v>526970</v>
      </c>
      <c r="G523" s="133">
        <v>0.1</v>
      </c>
      <c r="H523" s="33">
        <f t="shared" si="78"/>
        <v>790455</v>
      </c>
      <c r="I523" s="33">
        <f t="shared" si="79"/>
        <v>-263485</v>
      </c>
      <c r="J523" s="33">
        <f t="shared" si="80"/>
        <v>52697</v>
      </c>
      <c r="K523" s="101">
        <f t="shared" si="76"/>
        <v>29.393685854529227</v>
      </c>
      <c r="L523" s="33">
        <v>15</v>
      </c>
      <c r="M523" s="30">
        <f t="shared" si="81"/>
        <v>7.3484214636323069</v>
      </c>
    </row>
    <row r="524" spans="1:13">
      <c r="A524" s="1312"/>
      <c r="B524" s="89"/>
      <c r="C524" s="32" t="s">
        <v>2188</v>
      </c>
      <c r="D524" s="131">
        <v>2007</v>
      </c>
      <c r="E524" s="1298">
        <f t="shared" si="77"/>
        <v>14</v>
      </c>
      <c r="F524" s="311">
        <v>491000</v>
      </c>
      <c r="G524" s="133">
        <v>0.1</v>
      </c>
      <c r="H524" s="33">
        <f t="shared" si="78"/>
        <v>687400</v>
      </c>
      <c r="I524" s="33">
        <f t="shared" si="79"/>
        <v>-196400</v>
      </c>
      <c r="J524" s="33">
        <f t="shared" si="80"/>
        <v>49100</v>
      </c>
      <c r="K524" s="101">
        <f t="shared" si="76"/>
        <v>27.387327086122269</v>
      </c>
      <c r="L524" s="33">
        <v>10</v>
      </c>
      <c r="M524" s="30">
        <f t="shared" si="81"/>
        <v>4.5645545143537118</v>
      </c>
    </row>
    <row r="525" spans="1:13">
      <c r="A525" s="1312"/>
      <c r="B525" s="16" t="s">
        <v>35</v>
      </c>
      <c r="C525" s="31"/>
      <c r="D525" s="308"/>
      <c r="E525" s="1298"/>
      <c r="F525" s="309"/>
      <c r="G525" s="310"/>
      <c r="H525" s="33"/>
      <c r="I525" s="33"/>
      <c r="J525" s="33"/>
      <c r="K525" s="101">
        <f t="shared" si="76"/>
        <v>0</v>
      </c>
      <c r="L525" s="309"/>
      <c r="M525" s="34">
        <f>M523+M524</f>
        <v>11.912975977986019</v>
      </c>
    </row>
    <row r="526" spans="1:13" ht="45">
      <c r="A526" s="1312" t="s">
        <v>1094</v>
      </c>
      <c r="B526" s="12" t="s">
        <v>1095</v>
      </c>
      <c r="C526" s="32" t="s">
        <v>2196</v>
      </c>
      <c r="D526" s="131">
        <v>2005</v>
      </c>
      <c r="E526" s="1298">
        <f t="shared" si="77"/>
        <v>16</v>
      </c>
      <c r="F526" s="33">
        <v>560000</v>
      </c>
      <c r="G526" s="133">
        <v>0.1</v>
      </c>
      <c r="H526" s="33">
        <f t="shared" si="78"/>
        <v>896000</v>
      </c>
      <c r="I526" s="33">
        <f t="shared" si="79"/>
        <v>-336000</v>
      </c>
      <c r="J526" s="33">
        <f t="shared" si="80"/>
        <v>56000</v>
      </c>
      <c r="K526" s="101">
        <f t="shared" si="76"/>
        <v>31.236055332440877</v>
      </c>
      <c r="L526" s="33">
        <v>30</v>
      </c>
      <c r="M526" s="30">
        <f t="shared" si="81"/>
        <v>15.618027666220438</v>
      </c>
    </row>
    <row r="527" spans="1:13">
      <c r="A527" s="1312"/>
      <c r="B527" s="89"/>
      <c r="C527" s="32" t="s">
        <v>2188</v>
      </c>
      <c r="D527" s="131">
        <v>2007</v>
      </c>
      <c r="E527" s="1298">
        <f t="shared" si="77"/>
        <v>14</v>
      </c>
      <c r="F527" s="311">
        <v>491000</v>
      </c>
      <c r="G527" s="133">
        <v>0.1</v>
      </c>
      <c r="H527" s="33">
        <f t="shared" si="78"/>
        <v>687400</v>
      </c>
      <c r="I527" s="33">
        <f t="shared" si="79"/>
        <v>-196400</v>
      </c>
      <c r="J527" s="33">
        <f t="shared" si="80"/>
        <v>49100</v>
      </c>
      <c r="K527" s="101">
        <f t="shared" si="76"/>
        <v>27.387327086122269</v>
      </c>
      <c r="L527" s="33">
        <v>10</v>
      </c>
      <c r="M527" s="30">
        <f t="shared" si="81"/>
        <v>4.5645545143537118</v>
      </c>
    </row>
    <row r="528" spans="1:13">
      <c r="A528" s="1312"/>
      <c r="B528" s="89"/>
      <c r="C528" s="32" t="s">
        <v>2197</v>
      </c>
      <c r="D528" s="131">
        <v>2005</v>
      </c>
      <c r="E528" s="1298">
        <f t="shared" si="77"/>
        <v>16</v>
      </c>
      <c r="F528" s="33">
        <v>98600</v>
      </c>
      <c r="G528" s="133">
        <v>0.1</v>
      </c>
      <c r="H528" s="33">
        <f t="shared" si="78"/>
        <v>157760</v>
      </c>
      <c r="I528" s="33">
        <f t="shared" si="79"/>
        <v>-59160</v>
      </c>
      <c r="J528" s="33">
        <f t="shared" si="80"/>
        <v>9860</v>
      </c>
      <c r="K528" s="101">
        <f t="shared" si="76"/>
        <v>5.4997768853190543</v>
      </c>
      <c r="L528" s="33">
        <v>20</v>
      </c>
      <c r="M528" s="30">
        <f t="shared" si="81"/>
        <v>1.8332589617730182</v>
      </c>
    </row>
    <row r="529" spans="1:13">
      <c r="A529" s="1312"/>
      <c r="B529" s="16" t="s">
        <v>35</v>
      </c>
      <c r="C529" s="31"/>
      <c r="D529" s="308"/>
      <c r="E529" s="1298"/>
      <c r="F529" s="309"/>
      <c r="G529" s="310"/>
      <c r="H529" s="33"/>
      <c r="I529" s="33"/>
      <c r="J529" s="33"/>
      <c r="K529" s="101">
        <f t="shared" si="76"/>
        <v>0</v>
      </c>
      <c r="L529" s="309"/>
      <c r="M529" s="34">
        <f>M526+M527+M528</f>
        <v>22.01584114234717</v>
      </c>
    </row>
    <row r="530" spans="1:13" ht="30">
      <c r="A530" s="1312" t="s">
        <v>1096</v>
      </c>
      <c r="B530" s="12" t="s">
        <v>1097</v>
      </c>
      <c r="C530" s="32" t="s">
        <v>2198</v>
      </c>
      <c r="D530" s="131">
        <v>2009</v>
      </c>
      <c r="E530" s="1298">
        <f t="shared" si="77"/>
        <v>12</v>
      </c>
      <c r="F530" s="33">
        <v>181000</v>
      </c>
      <c r="G530" s="133">
        <v>0.1</v>
      </c>
      <c r="H530" s="33">
        <f t="shared" si="78"/>
        <v>217200</v>
      </c>
      <c r="I530" s="33">
        <f t="shared" si="79"/>
        <v>-36200</v>
      </c>
      <c r="J530" s="33">
        <f t="shared" si="80"/>
        <v>18100</v>
      </c>
      <c r="K530" s="101">
        <f t="shared" si="76"/>
        <v>10.095939312806783</v>
      </c>
      <c r="L530" s="33">
        <v>15</v>
      </c>
      <c r="M530" s="30">
        <f t="shared" si="81"/>
        <v>2.5239848282016957</v>
      </c>
    </row>
    <row r="531" spans="1:13">
      <c r="A531" s="1312"/>
      <c r="B531" s="89"/>
      <c r="C531" s="32" t="s">
        <v>2188</v>
      </c>
      <c r="D531" s="131">
        <v>2007</v>
      </c>
      <c r="E531" s="1298">
        <f t="shared" si="77"/>
        <v>14</v>
      </c>
      <c r="F531" s="311">
        <v>491000</v>
      </c>
      <c r="G531" s="133">
        <v>0.1</v>
      </c>
      <c r="H531" s="33">
        <f t="shared" si="78"/>
        <v>687400</v>
      </c>
      <c r="I531" s="33">
        <f t="shared" si="79"/>
        <v>-196400</v>
      </c>
      <c r="J531" s="33">
        <f t="shared" si="80"/>
        <v>49100</v>
      </c>
      <c r="K531" s="101">
        <f t="shared" si="76"/>
        <v>27.387327086122269</v>
      </c>
      <c r="L531" s="33">
        <v>10</v>
      </c>
      <c r="M531" s="30">
        <f t="shared" si="81"/>
        <v>4.5645545143537118</v>
      </c>
    </row>
    <row r="532" spans="1:13">
      <c r="A532" s="1312"/>
      <c r="B532" s="16" t="s">
        <v>35</v>
      </c>
      <c r="C532" s="32"/>
      <c r="D532" s="131"/>
      <c r="E532" s="1298"/>
      <c r="F532" s="311"/>
      <c r="G532" s="133"/>
      <c r="H532" s="33"/>
      <c r="I532" s="33"/>
      <c r="J532" s="33"/>
      <c r="K532" s="101">
        <f t="shared" si="76"/>
        <v>0</v>
      </c>
      <c r="L532" s="33"/>
      <c r="M532" s="34">
        <f>M530+M531</f>
        <v>7.0885393425554071</v>
      </c>
    </row>
    <row r="533" spans="1:13">
      <c r="A533" s="1312" t="s">
        <v>1098</v>
      </c>
      <c r="B533" s="38" t="s">
        <v>1099</v>
      </c>
      <c r="C533" s="32" t="s">
        <v>1705</v>
      </c>
      <c r="D533" s="131">
        <v>2007</v>
      </c>
      <c r="E533" s="1298">
        <f t="shared" si="77"/>
        <v>14</v>
      </c>
      <c r="F533" s="311">
        <v>5635700</v>
      </c>
      <c r="G533" s="133">
        <v>0.1</v>
      </c>
      <c r="H533" s="33">
        <f t="shared" si="78"/>
        <v>7889980</v>
      </c>
      <c r="I533" s="33">
        <f t="shared" si="79"/>
        <v>-2254280</v>
      </c>
      <c r="J533" s="33">
        <f t="shared" si="80"/>
        <v>563570</v>
      </c>
      <c r="K533" s="101">
        <f t="shared" si="76"/>
        <v>314.35185185185185</v>
      </c>
      <c r="L533" s="33">
        <v>150</v>
      </c>
      <c r="M533" s="30">
        <f t="shared" si="81"/>
        <v>785.87962962962956</v>
      </c>
    </row>
    <row r="534" spans="1:13">
      <c r="A534" s="1312"/>
      <c r="B534" s="6"/>
      <c r="C534" s="32" t="s">
        <v>2188</v>
      </c>
      <c r="D534" s="131">
        <v>2007</v>
      </c>
      <c r="E534" s="1298">
        <f t="shared" si="77"/>
        <v>14</v>
      </c>
      <c r="F534" s="311">
        <v>491000</v>
      </c>
      <c r="G534" s="133">
        <v>0.1</v>
      </c>
      <c r="H534" s="33">
        <f t="shared" si="78"/>
        <v>687400</v>
      </c>
      <c r="I534" s="33">
        <f t="shared" si="79"/>
        <v>-196400</v>
      </c>
      <c r="J534" s="33">
        <f t="shared" si="80"/>
        <v>49100</v>
      </c>
      <c r="K534" s="101">
        <f t="shared" si="76"/>
        <v>27.387327086122269</v>
      </c>
      <c r="L534" s="33">
        <v>10</v>
      </c>
      <c r="M534" s="30">
        <f t="shared" si="81"/>
        <v>4.5645545143537118</v>
      </c>
    </row>
    <row r="535" spans="1:13">
      <c r="A535" s="1312"/>
      <c r="B535" s="31" t="s">
        <v>35</v>
      </c>
      <c r="C535" s="32"/>
      <c r="D535" s="131"/>
      <c r="E535" s="1298"/>
      <c r="F535" s="311"/>
      <c r="G535" s="133"/>
      <c r="H535" s="33"/>
      <c r="I535" s="33"/>
      <c r="J535" s="33"/>
      <c r="K535" s="101">
        <f t="shared" si="76"/>
        <v>0</v>
      </c>
      <c r="L535" s="33"/>
      <c r="M535" s="34">
        <f>M533+M534</f>
        <v>790.44418414398331</v>
      </c>
    </row>
    <row r="536" spans="1:13">
      <c r="A536" s="1312" t="s">
        <v>2199</v>
      </c>
      <c r="B536" s="32" t="s">
        <v>1101</v>
      </c>
      <c r="C536" s="32" t="s">
        <v>1705</v>
      </c>
      <c r="D536" s="131">
        <v>2007</v>
      </c>
      <c r="E536" s="1298">
        <f t="shared" si="77"/>
        <v>14</v>
      </c>
      <c r="F536" s="311">
        <v>5635700</v>
      </c>
      <c r="G536" s="133">
        <v>0.1</v>
      </c>
      <c r="H536" s="33">
        <f t="shared" si="78"/>
        <v>7889980</v>
      </c>
      <c r="I536" s="33">
        <f t="shared" si="79"/>
        <v>-2254280</v>
      </c>
      <c r="J536" s="33">
        <f t="shared" si="80"/>
        <v>563570</v>
      </c>
      <c r="K536" s="101">
        <f t="shared" si="76"/>
        <v>314.35185185185185</v>
      </c>
      <c r="L536" s="33">
        <v>150</v>
      </c>
      <c r="M536" s="30">
        <f t="shared" si="81"/>
        <v>785.87962962962956</v>
      </c>
    </row>
    <row r="537" spans="1:13">
      <c r="A537" s="1312"/>
      <c r="B537" s="32"/>
      <c r="C537" s="32" t="s">
        <v>2188</v>
      </c>
      <c r="D537" s="131">
        <v>2007</v>
      </c>
      <c r="E537" s="1298">
        <f t="shared" si="77"/>
        <v>14</v>
      </c>
      <c r="F537" s="311">
        <v>491000</v>
      </c>
      <c r="G537" s="133">
        <v>0.1</v>
      </c>
      <c r="H537" s="33">
        <f t="shared" si="78"/>
        <v>687400</v>
      </c>
      <c r="I537" s="33">
        <f t="shared" si="79"/>
        <v>-196400</v>
      </c>
      <c r="J537" s="33">
        <f t="shared" si="80"/>
        <v>49100</v>
      </c>
      <c r="K537" s="101">
        <f t="shared" si="76"/>
        <v>27.387327086122269</v>
      </c>
      <c r="L537" s="33">
        <v>10</v>
      </c>
      <c r="M537" s="30">
        <f t="shared" si="81"/>
        <v>4.5645545143537118</v>
      </c>
    </row>
    <row r="538" spans="1:13">
      <c r="A538" s="1312"/>
      <c r="B538" s="31" t="s">
        <v>35</v>
      </c>
      <c r="C538" s="32"/>
      <c r="D538" s="131"/>
      <c r="E538" s="1298"/>
      <c r="F538" s="311"/>
      <c r="G538" s="133"/>
      <c r="H538" s="33"/>
      <c r="I538" s="33"/>
      <c r="J538" s="33"/>
      <c r="K538" s="101">
        <f t="shared" si="76"/>
        <v>0</v>
      </c>
      <c r="L538" s="33"/>
      <c r="M538" s="34">
        <f>M536+M537</f>
        <v>790.44418414398331</v>
      </c>
    </row>
    <row r="539" spans="1:13">
      <c r="A539" s="1312" t="s">
        <v>2200</v>
      </c>
      <c r="B539" s="38" t="s">
        <v>1103</v>
      </c>
      <c r="C539" s="32" t="s">
        <v>2188</v>
      </c>
      <c r="D539" s="131">
        <v>2007</v>
      </c>
      <c r="E539" s="1298">
        <f t="shared" si="77"/>
        <v>14</v>
      </c>
      <c r="F539" s="311">
        <v>491000</v>
      </c>
      <c r="G539" s="133">
        <v>0.1</v>
      </c>
      <c r="H539" s="33">
        <f t="shared" si="78"/>
        <v>687400</v>
      </c>
      <c r="I539" s="33">
        <f t="shared" si="79"/>
        <v>-196400</v>
      </c>
      <c r="J539" s="33">
        <f t="shared" si="80"/>
        <v>49100</v>
      </c>
      <c r="K539" s="101">
        <f t="shared" si="76"/>
        <v>27.387327086122269</v>
      </c>
      <c r="L539" s="33">
        <v>10</v>
      </c>
      <c r="M539" s="34">
        <f t="shared" si="81"/>
        <v>4.5645545143537118</v>
      </c>
    </row>
    <row r="540" spans="1:13" ht="33" customHeight="1">
      <c r="A540" s="43" t="s">
        <v>1787</v>
      </c>
      <c r="B540" s="41" t="s">
        <v>1105</v>
      </c>
      <c r="C540" s="312"/>
      <c r="D540" s="313"/>
      <c r="E540" s="239"/>
      <c r="F540" s="314"/>
      <c r="G540" s="314"/>
      <c r="H540" s="63"/>
      <c r="I540" s="63"/>
      <c r="J540" s="63"/>
      <c r="K540" s="159"/>
      <c r="L540" s="314"/>
      <c r="M540" s="130"/>
    </row>
    <row r="541" spans="1:13" ht="30">
      <c r="A541" s="1312" t="s">
        <v>1106</v>
      </c>
      <c r="B541" s="12" t="s">
        <v>1037</v>
      </c>
      <c r="C541" s="32" t="s">
        <v>2201</v>
      </c>
      <c r="D541" s="131">
        <v>2007</v>
      </c>
      <c r="E541" s="1298">
        <f t="shared" si="77"/>
        <v>14</v>
      </c>
      <c r="F541" s="33">
        <v>810000</v>
      </c>
      <c r="G541" s="133">
        <v>0.1</v>
      </c>
      <c r="H541" s="33">
        <f t="shared" si="78"/>
        <v>1134000</v>
      </c>
      <c r="I541" s="33">
        <f t="shared" si="79"/>
        <v>-324000</v>
      </c>
      <c r="J541" s="33">
        <f t="shared" si="80"/>
        <v>81000</v>
      </c>
      <c r="K541" s="101">
        <f t="shared" si="76"/>
        <v>45.180722891566269</v>
      </c>
      <c r="L541" s="33">
        <v>15</v>
      </c>
      <c r="M541" s="34">
        <f t="shared" si="81"/>
        <v>11.295180722891567</v>
      </c>
    </row>
    <row r="542" spans="1:13">
      <c r="A542" s="1312" t="s">
        <v>1107</v>
      </c>
      <c r="B542" s="12" t="s">
        <v>1108</v>
      </c>
      <c r="C542" s="32" t="s">
        <v>2188</v>
      </c>
      <c r="D542" s="131">
        <v>2005</v>
      </c>
      <c r="E542" s="1298">
        <f t="shared" si="77"/>
        <v>16</v>
      </c>
      <c r="F542" s="33">
        <v>90680</v>
      </c>
      <c r="G542" s="133">
        <v>0.1</v>
      </c>
      <c r="H542" s="33">
        <f t="shared" si="78"/>
        <v>145088</v>
      </c>
      <c r="I542" s="33">
        <f t="shared" si="79"/>
        <v>-54408</v>
      </c>
      <c r="J542" s="33">
        <f t="shared" si="80"/>
        <v>9068</v>
      </c>
      <c r="K542" s="101">
        <f t="shared" si="76"/>
        <v>5.0580098170459618</v>
      </c>
      <c r="L542" s="33">
        <v>10</v>
      </c>
      <c r="M542" s="34">
        <f t="shared" si="81"/>
        <v>0.843001636174327</v>
      </c>
    </row>
    <row r="543" spans="1:13">
      <c r="A543" s="1312" t="s">
        <v>1109</v>
      </c>
      <c r="B543" s="12" t="s">
        <v>1110</v>
      </c>
      <c r="C543" s="32" t="s">
        <v>2188</v>
      </c>
      <c r="D543" s="131">
        <v>2005</v>
      </c>
      <c r="E543" s="1298">
        <f t="shared" si="77"/>
        <v>16</v>
      </c>
      <c r="F543" s="33">
        <v>90680</v>
      </c>
      <c r="G543" s="133">
        <v>0.1</v>
      </c>
      <c r="H543" s="33">
        <f t="shared" si="78"/>
        <v>145088</v>
      </c>
      <c r="I543" s="33">
        <f t="shared" si="79"/>
        <v>-54408</v>
      </c>
      <c r="J543" s="33">
        <f t="shared" si="80"/>
        <v>9068</v>
      </c>
      <c r="K543" s="101">
        <f t="shared" si="76"/>
        <v>5.0580098170459618</v>
      </c>
      <c r="L543" s="33">
        <v>10</v>
      </c>
      <c r="M543" s="34">
        <f t="shared" si="81"/>
        <v>0.843001636174327</v>
      </c>
    </row>
    <row r="544" spans="1:13">
      <c r="A544" s="1312" t="s">
        <v>1111</v>
      </c>
      <c r="B544" s="12" t="s">
        <v>1112</v>
      </c>
      <c r="C544" s="32" t="s">
        <v>2202</v>
      </c>
      <c r="D544" s="131">
        <v>2005</v>
      </c>
      <c r="E544" s="1298">
        <f t="shared" si="77"/>
        <v>16</v>
      </c>
      <c r="F544" s="33">
        <v>60000</v>
      </c>
      <c r="G544" s="133">
        <v>0.1</v>
      </c>
      <c r="H544" s="33">
        <f t="shared" si="78"/>
        <v>96000</v>
      </c>
      <c r="I544" s="33">
        <f t="shared" si="79"/>
        <v>-36000</v>
      </c>
      <c r="J544" s="33">
        <f t="shared" si="80"/>
        <v>6000</v>
      </c>
      <c r="K544" s="101">
        <f t="shared" si="76"/>
        <v>3.3467202141900936</v>
      </c>
      <c r="L544" s="33">
        <v>15</v>
      </c>
      <c r="M544" s="34">
        <f t="shared" si="81"/>
        <v>0.83668005354752339</v>
      </c>
    </row>
    <row r="545" spans="1:13" ht="30">
      <c r="A545" s="1312" t="s">
        <v>1113</v>
      </c>
      <c r="B545" s="12" t="s">
        <v>1114</v>
      </c>
      <c r="C545" s="32"/>
      <c r="D545" s="131"/>
      <c r="E545" s="1298"/>
      <c r="F545" s="33"/>
      <c r="G545" s="133"/>
      <c r="H545" s="33"/>
      <c r="I545" s="33"/>
      <c r="J545" s="33"/>
      <c r="K545" s="101">
        <f t="shared" si="76"/>
        <v>0</v>
      </c>
      <c r="L545" s="33"/>
      <c r="M545" s="34"/>
    </row>
    <row r="546" spans="1:13">
      <c r="A546" s="1312" t="s">
        <v>1115</v>
      </c>
      <c r="B546" s="12" t="s">
        <v>1116</v>
      </c>
      <c r="C546" s="32" t="s">
        <v>2188</v>
      </c>
      <c r="D546" s="131">
        <v>2005</v>
      </c>
      <c r="E546" s="1298">
        <f t="shared" si="77"/>
        <v>16</v>
      </c>
      <c r="F546" s="33">
        <v>90680</v>
      </c>
      <c r="G546" s="133">
        <v>0.1</v>
      </c>
      <c r="H546" s="33">
        <f t="shared" si="78"/>
        <v>145088</v>
      </c>
      <c r="I546" s="33">
        <f t="shared" si="79"/>
        <v>-54408</v>
      </c>
      <c r="J546" s="33">
        <f t="shared" si="80"/>
        <v>9068</v>
      </c>
      <c r="K546" s="101">
        <f t="shared" si="76"/>
        <v>5.0580098170459618</v>
      </c>
      <c r="L546" s="33">
        <v>10</v>
      </c>
      <c r="M546" s="34">
        <f t="shared" si="81"/>
        <v>0.843001636174327</v>
      </c>
    </row>
    <row r="547" spans="1:13">
      <c r="A547" s="1312" t="s">
        <v>1117</v>
      </c>
      <c r="B547" s="12" t="s">
        <v>1118</v>
      </c>
      <c r="C547" s="32" t="s">
        <v>2188</v>
      </c>
      <c r="D547" s="131">
        <v>2005</v>
      </c>
      <c r="E547" s="1298">
        <f t="shared" si="77"/>
        <v>16</v>
      </c>
      <c r="F547" s="33">
        <v>90680</v>
      </c>
      <c r="G547" s="133">
        <v>0.1</v>
      </c>
      <c r="H547" s="33">
        <f t="shared" si="78"/>
        <v>145088</v>
      </c>
      <c r="I547" s="33">
        <f t="shared" si="79"/>
        <v>-54408</v>
      </c>
      <c r="J547" s="33">
        <f t="shared" si="80"/>
        <v>9068</v>
      </c>
      <c r="K547" s="101">
        <f t="shared" si="76"/>
        <v>5.0580098170459618</v>
      </c>
      <c r="L547" s="33">
        <v>10</v>
      </c>
      <c r="M547" s="34">
        <f t="shared" si="81"/>
        <v>0.843001636174327</v>
      </c>
    </row>
    <row r="548" spans="1:13">
      <c r="A548" s="1312" t="s">
        <v>1119</v>
      </c>
      <c r="B548" s="12" t="s">
        <v>1120</v>
      </c>
      <c r="C548" s="32" t="s">
        <v>2188</v>
      </c>
      <c r="D548" s="131">
        <v>2005</v>
      </c>
      <c r="E548" s="1298">
        <f t="shared" si="77"/>
        <v>16</v>
      </c>
      <c r="F548" s="33">
        <v>90680</v>
      </c>
      <c r="G548" s="133">
        <v>0.1</v>
      </c>
      <c r="H548" s="33">
        <f t="shared" si="78"/>
        <v>145088</v>
      </c>
      <c r="I548" s="33">
        <f t="shared" si="79"/>
        <v>-54408</v>
      </c>
      <c r="J548" s="33">
        <f t="shared" si="80"/>
        <v>9068</v>
      </c>
      <c r="K548" s="101">
        <f t="shared" si="76"/>
        <v>5.0580098170459618</v>
      </c>
      <c r="L548" s="33">
        <v>10</v>
      </c>
      <c r="M548" s="34">
        <f t="shared" si="81"/>
        <v>0.843001636174327</v>
      </c>
    </row>
    <row r="549" spans="1:13">
      <c r="A549" s="1312" t="s">
        <v>1121</v>
      </c>
      <c r="B549" s="12" t="s">
        <v>1122</v>
      </c>
      <c r="C549" s="32" t="s">
        <v>2190</v>
      </c>
      <c r="D549" s="131">
        <v>2006</v>
      </c>
      <c r="E549" s="1298">
        <f t="shared" si="77"/>
        <v>15</v>
      </c>
      <c r="F549" s="33">
        <v>526970</v>
      </c>
      <c r="G549" s="133">
        <v>0.1</v>
      </c>
      <c r="H549" s="33">
        <f t="shared" si="78"/>
        <v>790455</v>
      </c>
      <c r="I549" s="33">
        <f t="shared" si="79"/>
        <v>-263485</v>
      </c>
      <c r="J549" s="33">
        <f t="shared" si="80"/>
        <v>52697</v>
      </c>
      <c r="K549" s="101">
        <f t="shared" si="76"/>
        <v>29.393685854529227</v>
      </c>
      <c r="L549" s="33">
        <v>15</v>
      </c>
      <c r="M549" s="30">
        <f t="shared" si="81"/>
        <v>7.3484214636323069</v>
      </c>
    </row>
    <row r="550" spans="1:13">
      <c r="A550" s="1312"/>
      <c r="B550" s="89"/>
      <c r="C550" s="32" t="s">
        <v>2188</v>
      </c>
      <c r="D550" s="131">
        <v>2005</v>
      </c>
      <c r="E550" s="1298">
        <f t="shared" si="77"/>
        <v>16</v>
      </c>
      <c r="F550" s="33">
        <v>90680</v>
      </c>
      <c r="G550" s="133">
        <v>0.1</v>
      </c>
      <c r="H550" s="33">
        <f t="shared" si="78"/>
        <v>145088</v>
      </c>
      <c r="I550" s="33">
        <f t="shared" si="79"/>
        <v>-54408</v>
      </c>
      <c r="J550" s="33">
        <f t="shared" si="80"/>
        <v>9068</v>
      </c>
      <c r="K550" s="101">
        <f t="shared" ref="K550:K613" si="82">J550/1792.8</f>
        <v>5.0580098170459618</v>
      </c>
      <c r="L550" s="33">
        <v>10</v>
      </c>
      <c r="M550" s="30">
        <f t="shared" si="81"/>
        <v>0.843001636174327</v>
      </c>
    </row>
    <row r="551" spans="1:13">
      <c r="A551" s="1312"/>
      <c r="B551" s="16" t="s">
        <v>35</v>
      </c>
      <c r="C551" s="31"/>
      <c r="D551" s="308"/>
      <c r="E551" s="1298"/>
      <c r="F551" s="309"/>
      <c r="G551" s="310"/>
      <c r="H551" s="33"/>
      <c r="I551" s="33"/>
      <c r="J551" s="33"/>
      <c r="K551" s="101">
        <f t="shared" si="82"/>
        <v>0</v>
      </c>
      <c r="L551" s="309"/>
      <c r="M551" s="34">
        <f>M549+M550</f>
        <v>8.1914230998066344</v>
      </c>
    </row>
    <row r="552" spans="1:13">
      <c r="A552" s="1312" t="s">
        <v>1123</v>
      </c>
      <c r="B552" s="12" t="s">
        <v>1124</v>
      </c>
      <c r="C552" s="32" t="s">
        <v>2189</v>
      </c>
      <c r="D552" s="131">
        <v>2006</v>
      </c>
      <c r="E552" s="1298">
        <f t="shared" si="77"/>
        <v>15</v>
      </c>
      <c r="F552" s="33">
        <v>190000</v>
      </c>
      <c r="G552" s="133">
        <v>0.1</v>
      </c>
      <c r="H552" s="33">
        <f t="shared" si="78"/>
        <v>285000</v>
      </c>
      <c r="I552" s="33">
        <f t="shared" si="79"/>
        <v>-95000</v>
      </c>
      <c r="J552" s="33">
        <f t="shared" si="80"/>
        <v>19000</v>
      </c>
      <c r="K552" s="101">
        <f t="shared" si="82"/>
        <v>10.597947344935298</v>
      </c>
      <c r="L552" s="33">
        <v>30</v>
      </c>
      <c r="M552" s="30">
        <f t="shared" si="81"/>
        <v>5.2989736724676488</v>
      </c>
    </row>
    <row r="553" spans="1:13">
      <c r="A553" s="1312"/>
      <c r="B553" s="89"/>
      <c r="C553" s="32" t="s">
        <v>2188</v>
      </c>
      <c r="D553" s="131">
        <v>2005</v>
      </c>
      <c r="E553" s="1298">
        <f t="shared" si="77"/>
        <v>16</v>
      </c>
      <c r="F553" s="33">
        <v>90680</v>
      </c>
      <c r="G553" s="133">
        <v>0.1</v>
      </c>
      <c r="H553" s="33">
        <f t="shared" si="78"/>
        <v>145088</v>
      </c>
      <c r="I553" s="33">
        <f t="shared" si="79"/>
        <v>-54408</v>
      </c>
      <c r="J553" s="33">
        <f t="shared" si="80"/>
        <v>9068</v>
      </c>
      <c r="K553" s="101">
        <f t="shared" si="82"/>
        <v>5.0580098170459618</v>
      </c>
      <c r="L553" s="33">
        <v>10</v>
      </c>
      <c r="M553" s="30">
        <f t="shared" si="81"/>
        <v>0.843001636174327</v>
      </c>
    </row>
    <row r="554" spans="1:13">
      <c r="A554" s="1312"/>
      <c r="B554" s="16" t="s">
        <v>35</v>
      </c>
      <c r="C554" s="31"/>
      <c r="D554" s="308"/>
      <c r="E554" s="1298"/>
      <c r="F554" s="309"/>
      <c r="G554" s="310"/>
      <c r="H554" s="33"/>
      <c r="I554" s="33"/>
      <c r="J554" s="33"/>
      <c r="K554" s="101">
        <f t="shared" si="82"/>
        <v>0</v>
      </c>
      <c r="L554" s="309"/>
      <c r="M554" s="34">
        <f>M552+M553</f>
        <v>6.1419753086419755</v>
      </c>
    </row>
    <row r="555" spans="1:13" ht="30">
      <c r="A555" s="1312" t="s">
        <v>1125</v>
      </c>
      <c r="B555" s="12" t="s">
        <v>1798</v>
      </c>
      <c r="C555" s="32" t="s">
        <v>2189</v>
      </c>
      <c r="D555" s="131">
        <v>2006</v>
      </c>
      <c r="E555" s="1298">
        <f t="shared" si="77"/>
        <v>15</v>
      </c>
      <c r="F555" s="33">
        <v>190000</v>
      </c>
      <c r="G555" s="133">
        <v>0.1</v>
      </c>
      <c r="H555" s="33">
        <f t="shared" si="78"/>
        <v>285000</v>
      </c>
      <c r="I555" s="33">
        <f t="shared" si="79"/>
        <v>-95000</v>
      </c>
      <c r="J555" s="33">
        <f t="shared" si="80"/>
        <v>19000</v>
      </c>
      <c r="K555" s="101">
        <f t="shared" si="82"/>
        <v>10.597947344935298</v>
      </c>
      <c r="L555" s="33">
        <v>30</v>
      </c>
      <c r="M555" s="30">
        <f t="shared" si="81"/>
        <v>5.2989736724676488</v>
      </c>
    </row>
    <row r="556" spans="1:13">
      <c r="A556" s="1312"/>
      <c r="B556" s="89"/>
      <c r="C556" s="32" t="s">
        <v>2188</v>
      </c>
      <c r="D556" s="131">
        <v>2005</v>
      </c>
      <c r="E556" s="1298">
        <f t="shared" si="77"/>
        <v>16</v>
      </c>
      <c r="F556" s="33">
        <v>90680</v>
      </c>
      <c r="G556" s="133">
        <v>0.1</v>
      </c>
      <c r="H556" s="33">
        <f t="shared" si="78"/>
        <v>145088</v>
      </c>
      <c r="I556" s="33">
        <f t="shared" si="79"/>
        <v>-54408</v>
      </c>
      <c r="J556" s="33">
        <f t="shared" si="80"/>
        <v>9068</v>
      </c>
      <c r="K556" s="101">
        <f t="shared" si="82"/>
        <v>5.0580098170459618</v>
      </c>
      <c r="L556" s="33">
        <v>10</v>
      </c>
      <c r="M556" s="30">
        <f t="shared" si="81"/>
        <v>0.843001636174327</v>
      </c>
    </row>
    <row r="557" spans="1:13">
      <c r="A557" s="1312"/>
      <c r="B557" s="16" t="s">
        <v>35</v>
      </c>
      <c r="C557" s="31"/>
      <c r="D557" s="308"/>
      <c r="E557" s="1298"/>
      <c r="F557" s="309"/>
      <c r="G557" s="310"/>
      <c r="H557" s="33"/>
      <c r="I557" s="33"/>
      <c r="J557" s="33"/>
      <c r="K557" s="101">
        <f t="shared" si="82"/>
        <v>0</v>
      </c>
      <c r="L557" s="309"/>
      <c r="M557" s="34">
        <f>M555+M556</f>
        <v>6.1419753086419755</v>
      </c>
    </row>
    <row r="558" spans="1:13" ht="30">
      <c r="A558" s="1312" t="s">
        <v>1127</v>
      </c>
      <c r="B558" s="12" t="s">
        <v>1128</v>
      </c>
      <c r="C558" s="32" t="s">
        <v>2190</v>
      </c>
      <c r="D558" s="131">
        <v>2006</v>
      </c>
      <c r="E558" s="1298">
        <f t="shared" si="77"/>
        <v>15</v>
      </c>
      <c r="F558" s="33">
        <v>526970</v>
      </c>
      <c r="G558" s="133">
        <v>0.1</v>
      </c>
      <c r="H558" s="33">
        <f t="shared" si="78"/>
        <v>790455</v>
      </c>
      <c r="I558" s="33">
        <f t="shared" si="79"/>
        <v>-263485</v>
      </c>
      <c r="J558" s="33">
        <f t="shared" si="80"/>
        <v>52697</v>
      </c>
      <c r="K558" s="101">
        <f t="shared" si="82"/>
        <v>29.393685854529227</v>
      </c>
      <c r="L558" s="33">
        <v>15</v>
      </c>
      <c r="M558" s="30">
        <f t="shared" si="81"/>
        <v>7.3484214636323069</v>
      </c>
    </row>
    <row r="559" spans="1:13">
      <c r="A559" s="1312"/>
      <c r="B559" s="89"/>
      <c r="C559" s="32" t="s">
        <v>2188</v>
      </c>
      <c r="D559" s="131">
        <v>2005</v>
      </c>
      <c r="E559" s="1298">
        <f t="shared" si="77"/>
        <v>16</v>
      </c>
      <c r="F559" s="33">
        <v>90680</v>
      </c>
      <c r="G559" s="133">
        <v>0.1</v>
      </c>
      <c r="H559" s="33">
        <f t="shared" si="78"/>
        <v>145088</v>
      </c>
      <c r="I559" s="33">
        <f t="shared" si="79"/>
        <v>-54408</v>
      </c>
      <c r="J559" s="33">
        <f t="shared" si="80"/>
        <v>9068</v>
      </c>
      <c r="K559" s="101">
        <f t="shared" si="82"/>
        <v>5.0580098170459618</v>
      </c>
      <c r="L559" s="33">
        <v>10</v>
      </c>
      <c r="M559" s="30">
        <f t="shared" si="81"/>
        <v>0.843001636174327</v>
      </c>
    </row>
    <row r="560" spans="1:13">
      <c r="A560" s="1312"/>
      <c r="B560" s="16" t="s">
        <v>35</v>
      </c>
      <c r="C560" s="31"/>
      <c r="D560" s="308"/>
      <c r="E560" s="1298"/>
      <c r="F560" s="309"/>
      <c r="G560" s="310"/>
      <c r="H560" s="33"/>
      <c r="I560" s="33"/>
      <c r="J560" s="33"/>
      <c r="K560" s="101">
        <f t="shared" si="82"/>
        <v>0</v>
      </c>
      <c r="L560" s="309"/>
      <c r="M560" s="34">
        <f>M558+M559</f>
        <v>8.1914230998066344</v>
      </c>
    </row>
    <row r="561" spans="1:13" ht="30">
      <c r="A561" s="1312" t="s">
        <v>1129</v>
      </c>
      <c r="B561" s="12" t="s">
        <v>1130</v>
      </c>
      <c r="C561" s="32" t="s">
        <v>2188</v>
      </c>
      <c r="D561" s="131">
        <v>2005</v>
      </c>
      <c r="E561" s="1298">
        <f t="shared" si="77"/>
        <v>16</v>
      </c>
      <c r="F561" s="33">
        <v>90680</v>
      </c>
      <c r="G561" s="133">
        <v>0.1</v>
      </c>
      <c r="H561" s="33">
        <f t="shared" si="78"/>
        <v>145088</v>
      </c>
      <c r="I561" s="33">
        <f t="shared" si="79"/>
        <v>-54408</v>
      </c>
      <c r="J561" s="33">
        <f t="shared" si="80"/>
        <v>9068</v>
      </c>
      <c r="K561" s="101">
        <f t="shared" si="82"/>
        <v>5.0580098170459618</v>
      </c>
      <c r="L561" s="33">
        <v>10</v>
      </c>
      <c r="M561" s="34">
        <f t="shared" si="81"/>
        <v>0.843001636174327</v>
      </c>
    </row>
    <row r="562" spans="1:13">
      <c r="A562" s="1312" t="s">
        <v>1131</v>
      </c>
      <c r="B562" s="12" t="s">
        <v>1132</v>
      </c>
      <c r="C562" s="32" t="s">
        <v>2188</v>
      </c>
      <c r="D562" s="131">
        <v>2005</v>
      </c>
      <c r="E562" s="1298">
        <f t="shared" si="77"/>
        <v>16</v>
      </c>
      <c r="F562" s="33">
        <v>90680</v>
      </c>
      <c r="G562" s="133">
        <v>0.1</v>
      </c>
      <c r="H562" s="33">
        <f t="shared" si="78"/>
        <v>145088</v>
      </c>
      <c r="I562" s="33">
        <f t="shared" si="79"/>
        <v>-54408</v>
      </c>
      <c r="J562" s="33">
        <f t="shared" si="80"/>
        <v>9068</v>
      </c>
      <c r="K562" s="101">
        <f t="shared" si="82"/>
        <v>5.0580098170459618</v>
      </c>
      <c r="L562" s="33">
        <v>10</v>
      </c>
      <c r="M562" s="34">
        <f t="shared" si="81"/>
        <v>0.843001636174327</v>
      </c>
    </row>
    <row r="563" spans="1:13">
      <c r="A563" s="1312" t="s">
        <v>1133</v>
      </c>
      <c r="B563" s="12" t="s">
        <v>1134</v>
      </c>
      <c r="C563" s="32" t="s">
        <v>932</v>
      </c>
      <c r="D563" s="131">
        <v>2005</v>
      </c>
      <c r="E563" s="1298">
        <f t="shared" si="77"/>
        <v>16</v>
      </c>
      <c r="F563" s="33">
        <v>65500</v>
      </c>
      <c r="G563" s="133">
        <v>0.1</v>
      </c>
      <c r="H563" s="33">
        <f t="shared" si="78"/>
        <v>104800</v>
      </c>
      <c r="I563" s="33">
        <f t="shared" si="79"/>
        <v>-39300</v>
      </c>
      <c r="J563" s="33">
        <f t="shared" si="80"/>
        <v>6550</v>
      </c>
      <c r="K563" s="101">
        <f t="shared" si="82"/>
        <v>3.6535029004908526</v>
      </c>
      <c r="L563" s="33">
        <v>30</v>
      </c>
      <c r="M563" s="34">
        <f t="shared" si="81"/>
        <v>1.8267514502454263</v>
      </c>
    </row>
    <row r="564" spans="1:13">
      <c r="A564" s="1312" t="s">
        <v>1135</v>
      </c>
      <c r="B564" s="12" t="s">
        <v>1136</v>
      </c>
      <c r="C564" s="32" t="s">
        <v>2188</v>
      </c>
      <c r="D564" s="131">
        <v>2005</v>
      </c>
      <c r="E564" s="1298">
        <f t="shared" si="77"/>
        <v>16</v>
      </c>
      <c r="F564" s="33">
        <v>90680</v>
      </c>
      <c r="G564" s="133">
        <v>0.1</v>
      </c>
      <c r="H564" s="33">
        <f t="shared" si="78"/>
        <v>145088</v>
      </c>
      <c r="I564" s="33">
        <f t="shared" si="79"/>
        <v>-54408</v>
      </c>
      <c r="J564" s="33">
        <f t="shared" si="80"/>
        <v>9068</v>
      </c>
      <c r="K564" s="101">
        <f t="shared" si="82"/>
        <v>5.0580098170459618</v>
      </c>
      <c r="L564" s="33">
        <v>10</v>
      </c>
      <c r="M564" s="30">
        <f t="shared" si="81"/>
        <v>0.843001636174327</v>
      </c>
    </row>
    <row r="565" spans="1:13">
      <c r="A565" s="1312"/>
      <c r="B565" s="89"/>
      <c r="C565" s="32" t="s">
        <v>932</v>
      </c>
      <c r="D565" s="131">
        <v>2005</v>
      </c>
      <c r="E565" s="1298">
        <f t="shared" si="77"/>
        <v>16</v>
      </c>
      <c r="F565" s="33">
        <v>65500</v>
      </c>
      <c r="G565" s="133">
        <v>0.1</v>
      </c>
      <c r="H565" s="33">
        <f t="shared" si="78"/>
        <v>104800</v>
      </c>
      <c r="I565" s="33">
        <f t="shared" si="79"/>
        <v>-39300</v>
      </c>
      <c r="J565" s="33">
        <f t="shared" si="80"/>
        <v>6550</v>
      </c>
      <c r="K565" s="101">
        <f t="shared" si="82"/>
        <v>3.6535029004908526</v>
      </c>
      <c r="L565" s="33">
        <v>30</v>
      </c>
      <c r="M565" s="30">
        <f t="shared" si="81"/>
        <v>1.8267514502454263</v>
      </c>
    </row>
    <row r="566" spans="1:13">
      <c r="A566" s="1312"/>
      <c r="B566" s="16" t="s">
        <v>35</v>
      </c>
      <c r="C566" s="31"/>
      <c r="D566" s="308"/>
      <c r="E566" s="1298"/>
      <c r="F566" s="309"/>
      <c r="G566" s="310"/>
      <c r="H566" s="33"/>
      <c r="I566" s="33"/>
      <c r="J566" s="33"/>
      <c r="K566" s="101">
        <f t="shared" si="82"/>
        <v>0</v>
      </c>
      <c r="L566" s="309"/>
      <c r="M566" s="34">
        <f>M564+M565</f>
        <v>2.6697530864197532</v>
      </c>
    </row>
    <row r="567" spans="1:13">
      <c r="A567" s="1312" t="s">
        <v>1137</v>
      </c>
      <c r="B567" s="12" t="s">
        <v>1138</v>
      </c>
      <c r="C567" s="32" t="s">
        <v>2188</v>
      </c>
      <c r="D567" s="131">
        <v>2005</v>
      </c>
      <c r="E567" s="1298">
        <f t="shared" si="77"/>
        <v>16</v>
      </c>
      <c r="F567" s="33">
        <v>90680</v>
      </c>
      <c r="G567" s="133">
        <v>0.1</v>
      </c>
      <c r="H567" s="33">
        <f t="shared" si="78"/>
        <v>145088</v>
      </c>
      <c r="I567" s="33">
        <f t="shared" si="79"/>
        <v>-54408</v>
      </c>
      <c r="J567" s="33">
        <f t="shared" si="80"/>
        <v>9068</v>
      </c>
      <c r="K567" s="101">
        <f t="shared" si="82"/>
        <v>5.0580098170459618</v>
      </c>
      <c r="L567" s="33">
        <v>10</v>
      </c>
      <c r="M567" s="34">
        <f t="shared" si="81"/>
        <v>0.843001636174327</v>
      </c>
    </row>
    <row r="568" spans="1:13">
      <c r="A568" s="1312" t="s">
        <v>1139</v>
      </c>
      <c r="B568" s="12" t="s">
        <v>1140</v>
      </c>
      <c r="C568" s="32" t="s">
        <v>2190</v>
      </c>
      <c r="D568" s="131">
        <v>2006</v>
      </c>
      <c r="E568" s="1298">
        <f t="shared" si="77"/>
        <v>15</v>
      </c>
      <c r="F568" s="33">
        <v>526970</v>
      </c>
      <c r="G568" s="133">
        <v>0.1</v>
      </c>
      <c r="H568" s="33">
        <f t="shared" si="78"/>
        <v>790455</v>
      </c>
      <c r="I568" s="33">
        <f t="shared" si="79"/>
        <v>-263485</v>
      </c>
      <c r="J568" s="33">
        <f t="shared" si="80"/>
        <v>52697</v>
      </c>
      <c r="K568" s="101">
        <f t="shared" si="82"/>
        <v>29.393685854529227</v>
      </c>
      <c r="L568" s="33">
        <v>15</v>
      </c>
      <c r="M568" s="30">
        <f t="shared" si="81"/>
        <v>7.3484214636323069</v>
      </c>
    </row>
    <row r="569" spans="1:13">
      <c r="A569" s="1312"/>
      <c r="B569" s="89"/>
      <c r="C569" s="32" t="s">
        <v>2188</v>
      </c>
      <c r="D569" s="131">
        <v>2005</v>
      </c>
      <c r="E569" s="1298">
        <f t="shared" si="77"/>
        <v>16</v>
      </c>
      <c r="F569" s="33">
        <v>90680</v>
      </c>
      <c r="G569" s="133">
        <v>0.1</v>
      </c>
      <c r="H569" s="33">
        <f t="shared" si="78"/>
        <v>145088</v>
      </c>
      <c r="I569" s="33">
        <f t="shared" si="79"/>
        <v>-54408</v>
      </c>
      <c r="J569" s="33">
        <f t="shared" si="80"/>
        <v>9068</v>
      </c>
      <c r="K569" s="101">
        <f t="shared" si="82"/>
        <v>5.0580098170459618</v>
      </c>
      <c r="L569" s="33">
        <v>10</v>
      </c>
      <c r="M569" s="30">
        <f t="shared" si="81"/>
        <v>0.843001636174327</v>
      </c>
    </row>
    <row r="570" spans="1:13">
      <c r="A570" s="1312"/>
      <c r="B570" s="89"/>
      <c r="C570" s="32" t="s">
        <v>935</v>
      </c>
      <c r="D570" s="131">
        <v>2006</v>
      </c>
      <c r="E570" s="1298">
        <f t="shared" si="77"/>
        <v>15</v>
      </c>
      <c r="F570" s="33">
        <v>98100</v>
      </c>
      <c r="G570" s="133">
        <v>0.1</v>
      </c>
      <c r="H570" s="33">
        <f t="shared" si="78"/>
        <v>147150</v>
      </c>
      <c r="I570" s="33">
        <f t="shared" si="79"/>
        <v>-49050</v>
      </c>
      <c r="J570" s="33">
        <f t="shared" si="80"/>
        <v>9810</v>
      </c>
      <c r="K570" s="101">
        <f t="shared" si="82"/>
        <v>5.4718875502008038</v>
      </c>
      <c r="L570" s="33">
        <v>30</v>
      </c>
      <c r="M570" s="30">
        <f t="shared" si="81"/>
        <v>2.7359437751004019</v>
      </c>
    </row>
    <row r="571" spans="1:13">
      <c r="A571" s="1312"/>
      <c r="B571" s="16" t="s">
        <v>35</v>
      </c>
      <c r="C571" s="31"/>
      <c r="D571" s="308"/>
      <c r="E571" s="1298"/>
      <c r="F571" s="309"/>
      <c r="G571" s="310"/>
      <c r="H571" s="33"/>
      <c r="I571" s="33"/>
      <c r="J571" s="33"/>
      <c r="K571" s="101">
        <f t="shared" si="82"/>
        <v>0</v>
      </c>
      <c r="L571" s="309"/>
      <c r="M571" s="34">
        <f>M567+M568+M569+M570</f>
        <v>11.770368511081363</v>
      </c>
    </row>
    <row r="572" spans="1:13">
      <c r="A572" s="1312" t="s">
        <v>1141</v>
      </c>
      <c r="B572" s="12" t="s">
        <v>1142</v>
      </c>
      <c r="C572" s="32" t="s">
        <v>2190</v>
      </c>
      <c r="D572" s="131">
        <v>2006</v>
      </c>
      <c r="E572" s="1298">
        <f t="shared" ref="E572:E634" si="83">2021-D572</f>
        <v>15</v>
      </c>
      <c r="F572" s="33">
        <v>526970</v>
      </c>
      <c r="G572" s="133">
        <v>0.1</v>
      </c>
      <c r="H572" s="33">
        <f t="shared" si="78"/>
        <v>790455</v>
      </c>
      <c r="I572" s="33">
        <f t="shared" si="79"/>
        <v>-263485</v>
      </c>
      <c r="J572" s="33">
        <f t="shared" si="80"/>
        <v>52697</v>
      </c>
      <c r="K572" s="101">
        <f t="shared" si="82"/>
        <v>29.393685854529227</v>
      </c>
      <c r="L572" s="33">
        <v>15</v>
      </c>
      <c r="M572" s="30">
        <f t="shared" si="81"/>
        <v>7.3484214636323069</v>
      </c>
    </row>
    <row r="573" spans="1:13">
      <c r="A573" s="1312"/>
      <c r="B573" s="89"/>
      <c r="C573" s="32" t="s">
        <v>2188</v>
      </c>
      <c r="D573" s="131">
        <v>2005</v>
      </c>
      <c r="E573" s="1298">
        <f t="shared" si="83"/>
        <v>16</v>
      </c>
      <c r="F573" s="33">
        <v>90680</v>
      </c>
      <c r="G573" s="133">
        <v>0.1</v>
      </c>
      <c r="H573" s="33">
        <f t="shared" ref="H573:H637" si="84">E573*F573*G573</f>
        <v>145088</v>
      </c>
      <c r="I573" s="33">
        <f t="shared" ref="I573:I637" si="85">F573-H573</f>
        <v>-54408</v>
      </c>
      <c r="J573" s="33">
        <f t="shared" ref="J573:J637" si="86">F573*G573</f>
        <v>9068</v>
      </c>
      <c r="K573" s="101">
        <f t="shared" si="82"/>
        <v>5.0580098170459618</v>
      </c>
      <c r="L573" s="33">
        <v>10</v>
      </c>
      <c r="M573" s="30">
        <f t="shared" ref="M573:M637" si="87">K573*L573/60</f>
        <v>0.843001636174327</v>
      </c>
    </row>
    <row r="574" spans="1:13">
      <c r="A574" s="1312"/>
      <c r="B574" s="89"/>
      <c r="C574" s="32" t="s">
        <v>935</v>
      </c>
      <c r="D574" s="131">
        <v>2006</v>
      </c>
      <c r="E574" s="1298">
        <f t="shared" si="83"/>
        <v>15</v>
      </c>
      <c r="F574" s="33">
        <v>98100</v>
      </c>
      <c r="G574" s="133">
        <v>0.1</v>
      </c>
      <c r="H574" s="33">
        <f t="shared" si="84"/>
        <v>147150</v>
      </c>
      <c r="I574" s="33">
        <f t="shared" si="85"/>
        <v>-49050</v>
      </c>
      <c r="J574" s="33">
        <f t="shared" si="86"/>
        <v>9810</v>
      </c>
      <c r="K574" s="101">
        <f t="shared" si="82"/>
        <v>5.4718875502008038</v>
      </c>
      <c r="L574" s="33">
        <v>30</v>
      </c>
      <c r="M574" s="30">
        <f t="shared" si="87"/>
        <v>2.7359437751004019</v>
      </c>
    </row>
    <row r="575" spans="1:13">
      <c r="A575" s="1312"/>
      <c r="B575" s="16" t="s">
        <v>35</v>
      </c>
      <c r="C575" s="31"/>
      <c r="D575" s="308"/>
      <c r="E575" s="1298"/>
      <c r="F575" s="309"/>
      <c r="G575" s="310"/>
      <c r="H575" s="33"/>
      <c r="I575" s="33"/>
      <c r="J575" s="33"/>
      <c r="K575" s="101">
        <f t="shared" si="82"/>
        <v>0</v>
      </c>
      <c r="L575" s="309"/>
      <c r="M575" s="34">
        <f>M572+M573+M574</f>
        <v>10.927366874907037</v>
      </c>
    </row>
    <row r="576" spans="1:13">
      <c r="A576" s="1312" t="s">
        <v>1143</v>
      </c>
      <c r="B576" s="12" t="s">
        <v>1144</v>
      </c>
      <c r="C576" s="32" t="s">
        <v>2203</v>
      </c>
      <c r="D576" s="131">
        <v>2005</v>
      </c>
      <c r="E576" s="1298">
        <f t="shared" si="83"/>
        <v>16</v>
      </c>
      <c r="F576" s="33">
        <v>60000</v>
      </c>
      <c r="G576" s="133">
        <v>0.1</v>
      </c>
      <c r="H576" s="33">
        <f t="shared" si="84"/>
        <v>96000</v>
      </c>
      <c r="I576" s="33">
        <f t="shared" si="85"/>
        <v>-36000</v>
      </c>
      <c r="J576" s="33">
        <f t="shared" si="86"/>
        <v>6000</v>
      </c>
      <c r="K576" s="101">
        <f t="shared" si="82"/>
        <v>3.3467202141900936</v>
      </c>
      <c r="L576" s="33">
        <v>25</v>
      </c>
      <c r="M576" s="34">
        <f t="shared" si="87"/>
        <v>1.394466755912539</v>
      </c>
    </row>
    <row r="577" spans="1:13">
      <c r="A577" s="1312" t="s">
        <v>1145</v>
      </c>
      <c r="B577" s="12" t="s">
        <v>2204</v>
      </c>
      <c r="C577" s="32" t="s">
        <v>2188</v>
      </c>
      <c r="D577" s="131">
        <v>2007</v>
      </c>
      <c r="E577" s="1298">
        <f t="shared" si="83"/>
        <v>14</v>
      </c>
      <c r="F577" s="311">
        <v>491000</v>
      </c>
      <c r="G577" s="133">
        <v>0.1</v>
      </c>
      <c r="H577" s="33">
        <f t="shared" si="84"/>
        <v>687400</v>
      </c>
      <c r="I577" s="33">
        <f t="shared" si="85"/>
        <v>-196400</v>
      </c>
      <c r="J577" s="33">
        <f t="shared" si="86"/>
        <v>49100</v>
      </c>
      <c r="K577" s="101">
        <f t="shared" si="82"/>
        <v>27.387327086122269</v>
      </c>
      <c r="L577" s="33">
        <v>11</v>
      </c>
      <c r="M577" s="30">
        <f t="shared" si="87"/>
        <v>5.0210099657890828</v>
      </c>
    </row>
    <row r="578" spans="1:13">
      <c r="A578" s="1312"/>
      <c r="B578" s="89"/>
      <c r="C578" s="32" t="s">
        <v>2194</v>
      </c>
      <c r="D578" s="131">
        <v>2006</v>
      </c>
      <c r="E578" s="1298">
        <f t="shared" si="83"/>
        <v>15</v>
      </c>
      <c r="F578" s="33">
        <v>1503927</v>
      </c>
      <c r="G578" s="133">
        <v>0.1</v>
      </c>
      <c r="H578" s="33">
        <f t="shared" si="84"/>
        <v>2255890.5</v>
      </c>
      <c r="I578" s="33">
        <f t="shared" si="85"/>
        <v>-751963.5</v>
      </c>
      <c r="J578" s="33">
        <f t="shared" si="86"/>
        <v>150392.70000000001</v>
      </c>
      <c r="K578" s="101">
        <f t="shared" si="82"/>
        <v>83.88704819277109</v>
      </c>
      <c r="L578" s="33">
        <v>40</v>
      </c>
      <c r="M578" s="30">
        <f t="shared" si="87"/>
        <v>55.924698795180724</v>
      </c>
    </row>
    <row r="579" spans="1:13">
      <c r="A579" s="1312"/>
      <c r="B579" s="16" t="s">
        <v>35</v>
      </c>
      <c r="C579" s="32"/>
      <c r="D579" s="131"/>
      <c r="E579" s="1298"/>
      <c r="F579" s="33"/>
      <c r="G579" s="133"/>
      <c r="H579" s="33"/>
      <c r="I579" s="33"/>
      <c r="J579" s="33"/>
      <c r="K579" s="101">
        <f t="shared" si="82"/>
        <v>0</v>
      </c>
      <c r="L579" s="33"/>
      <c r="M579" s="34">
        <f>M576+M577+M578</f>
        <v>62.340175516882347</v>
      </c>
    </row>
    <row r="580" spans="1:13">
      <c r="A580" s="1312" t="s">
        <v>1147</v>
      </c>
      <c r="B580" s="12" t="s">
        <v>2204</v>
      </c>
      <c r="C580" s="32" t="s">
        <v>1705</v>
      </c>
      <c r="D580" s="131">
        <v>2003</v>
      </c>
      <c r="E580" s="1298">
        <f t="shared" si="83"/>
        <v>18</v>
      </c>
      <c r="F580" s="33">
        <v>12704749</v>
      </c>
      <c r="G580" s="133">
        <v>0.1</v>
      </c>
      <c r="H580" s="33">
        <f t="shared" si="84"/>
        <v>22868548.200000003</v>
      </c>
      <c r="I580" s="33">
        <f t="shared" si="85"/>
        <v>-10163799.200000003</v>
      </c>
      <c r="J580" s="33">
        <f t="shared" si="86"/>
        <v>1270474.9000000001</v>
      </c>
      <c r="K580" s="101">
        <f t="shared" si="82"/>
        <v>708.65400490852312</v>
      </c>
      <c r="L580" s="33">
        <v>60</v>
      </c>
      <c r="M580" s="30">
        <f t="shared" si="87"/>
        <v>708.65400490852312</v>
      </c>
    </row>
    <row r="581" spans="1:13">
      <c r="A581" s="1312"/>
      <c r="B581" s="89"/>
      <c r="C581" s="32" t="s">
        <v>2191</v>
      </c>
      <c r="D581" s="131">
        <v>2006</v>
      </c>
      <c r="E581" s="1298">
        <f t="shared" si="83"/>
        <v>15</v>
      </c>
      <c r="F581" s="33">
        <v>147200</v>
      </c>
      <c r="G581" s="133">
        <v>0.1</v>
      </c>
      <c r="H581" s="33">
        <f t="shared" si="84"/>
        <v>220800</v>
      </c>
      <c r="I581" s="33">
        <f t="shared" si="85"/>
        <v>-73600</v>
      </c>
      <c r="J581" s="33">
        <f t="shared" si="86"/>
        <v>14720</v>
      </c>
      <c r="K581" s="101">
        <f t="shared" si="82"/>
        <v>8.2106202588130301</v>
      </c>
      <c r="L581" s="33">
        <v>20</v>
      </c>
      <c r="M581" s="30">
        <f t="shared" si="87"/>
        <v>2.7368734196043434</v>
      </c>
    </row>
    <row r="582" spans="1:13">
      <c r="A582" s="1312"/>
      <c r="B582" s="89"/>
      <c r="C582" s="32" t="s">
        <v>2193</v>
      </c>
      <c r="D582" s="131">
        <v>2005</v>
      </c>
      <c r="E582" s="1298">
        <f t="shared" si="83"/>
        <v>16</v>
      </c>
      <c r="F582" s="33">
        <v>1400000</v>
      </c>
      <c r="G582" s="133">
        <v>0.1</v>
      </c>
      <c r="H582" s="33">
        <f t="shared" si="84"/>
        <v>2240000</v>
      </c>
      <c r="I582" s="33">
        <f t="shared" si="85"/>
        <v>-840000</v>
      </c>
      <c r="J582" s="33">
        <f t="shared" si="86"/>
        <v>140000</v>
      </c>
      <c r="K582" s="101">
        <f t="shared" si="82"/>
        <v>78.090138331102182</v>
      </c>
      <c r="L582" s="33">
        <v>30</v>
      </c>
      <c r="M582" s="30">
        <f t="shared" si="87"/>
        <v>39.045069165551091</v>
      </c>
    </row>
    <row r="583" spans="1:13">
      <c r="A583" s="1312"/>
      <c r="B583" s="89"/>
      <c r="C583" s="32" t="s">
        <v>2188</v>
      </c>
      <c r="D583" s="131">
        <v>2005</v>
      </c>
      <c r="E583" s="1298">
        <f t="shared" si="83"/>
        <v>16</v>
      </c>
      <c r="F583" s="33">
        <v>90680</v>
      </c>
      <c r="G583" s="133">
        <v>0.1</v>
      </c>
      <c r="H583" s="33">
        <f t="shared" si="84"/>
        <v>145088</v>
      </c>
      <c r="I583" s="33">
        <f t="shared" si="85"/>
        <v>-54408</v>
      </c>
      <c r="J583" s="33">
        <f t="shared" si="86"/>
        <v>9068</v>
      </c>
      <c r="K583" s="101">
        <f t="shared" si="82"/>
        <v>5.0580098170459618</v>
      </c>
      <c r="L583" s="33">
        <v>10</v>
      </c>
      <c r="M583" s="30">
        <f t="shared" si="87"/>
        <v>0.843001636174327</v>
      </c>
    </row>
    <row r="584" spans="1:13">
      <c r="A584" s="1312"/>
      <c r="B584" s="16" t="s">
        <v>35</v>
      </c>
      <c r="C584" s="31"/>
      <c r="D584" s="308"/>
      <c r="E584" s="1298"/>
      <c r="F584" s="309"/>
      <c r="G584" s="310"/>
      <c r="H584" s="33"/>
      <c r="I584" s="33"/>
      <c r="J584" s="33"/>
      <c r="K584" s="101">
        <f t="shared" si="82"/>
        <v>0</v>
      </c>
      <c r="L584" s="309"/>
      <c r="M584" s="34">
        <f>M580+M581+M582+M583</f>
        <v>751.27894912985289</v>
      </c>
    </row>
    <row r="585" spans="1:13">
      <c r="A585" s="1312" t="s">
        <v>2205</v>
      </c>
      <c r="B585" s="12" t="s">
        <v>2206</v>
      </c>
      <c r="C585" s="32" t="s">
        <v>1705</v>
      </c>
      <c r="D585" s="131">
        <v>2003</v>
      </c>
      <c r="E585" s="1298">
        <f t="shared" si="83"/>
        <v>18</v>
      </c>
      <c r="F585" s="33">
        <v>12704749</v>
      </c>
      <c r="G585" s="133">
        <v>0.1</v>
      </c>
      <c r="H585" s="33">
        <f>F585</f>
        <v>12704749</v>
      </c>
      <c r="I585" s="33">
        <f t="shared" si="85"/>
        <v>0</v>
      </c>
      <c r="J585" s="33">
        <f t="shared" si="86"/>
        <v>1270474.9000000001</v>
      </c>
      <c r="K585" s="101">
        <f t="shared" si="82"/>
        <v>708.65400490852312</v>
      </c>
      <c r="L585" s="33">
        <v>10</v>
      </c>
      <c r="M585" s="30">
        <f t="shared" si="87"/>
        <v>118.1090008180872</v>
      </c>
    </row>
    <row r="586" spans="1:13">
      <c r="A586" s="1312"/>
      <c r="B586" s="89"/>
      <c r="C586" s="32" t="s">
        <v>2191</v>
      </c>
      <c r="D586" s="131">
        <v>2006</v>
      </c>
      <c r="E586" s="1298">
        <f t="shared" si="83"/>
        <v>15</v>
      </c>
      <c r="F586" s="33">
        <v>147200</v>
      </c>
      <c r="G586" s="133">
        <v>0.1</v>
      </c>
      <c r="H586" s="33">
        <f t="shared" si="84"/>
        <v>220800</v>
      </c>
      <c r="I586" s="33">
        <f t="shared" si="85"/>
        <v>-73600</v>
      </c>
      <c r="J586" s="33">
        <f t="shared" si="86"/>
        <v>14720</v>
      </c>
      <c r="K586" s="101">
        <f t="shared" si="82"/>
        <v>8.2106202588130301</v>
      </c>
      <c r="L586" s="33">
        <v>10</v>
      </c>
      <c r="M586" s="30">
        <f t="shared" si="87"/>
        <v>1.3684367098021717</v>
      </c>
    </row>
    <row r="587" spans="1:13">
      <c r="A587" s="1312"/>
      <c r="B587" s="89"/>
      <c r="C587" s="32" t="s">
        <v>2193</v>
      </c>
      <c r="D587" s="131">
        <v>2005</v>
      </c>
      <c r="E587" s="1298">
        <f t="shared" si="83"/>
        <v>16</v>
      </c>
      <c r="F587" s="33">
        <v>1400000</v>
      </c>
      <c r="G587" s="133">
        <v>0.1</v>
      </c>
      <c r="H587" s="33">
        <f t="shared" si="84"/>
        <v>2240000</v>
      </c>
      <c r="I587" s="33">
        <f t="shared" si="85"/>
        <v>-840000</v>
      </c>
      <c r="J587" s="33">
        <f t="shared" si="86"/>
        <v>140000</v>
      </c>
      <c r="K587" s="101">
        <f t="shared" si="82"/>
        <v>78.090138331102182</v>
      </c>
      <c r="L587" s="33">
        <v>10</v>
      </c>
      <c r="M587" s="30">
        <f t="shared" si="87"/>
        <v>13.015023055183697</v>
      </c>
    </row>
    <row r="588" spans="1:13">
      <c r="A588" s="1312"/>
      <c r="B588" s="89"/>
      <c r="C588" s="32" t="s">
        <v>2188</v>
      </c>
      <c r="D588" s="131">
        <v>2005</v>
      </c>
      <c r="E588" s="1298">
        <f t="shared" si="83"/>
        <v>16</v>
      </c>
      <c r="F588" s="33">
        <v>90680</v>
      </c>
      <c r="G588" s="133">
        <v>0.1</v>
      </c>
      <c r="H588" s="33">
        <f t="shared" si="84"/>
        <v>145088</v>
      </c>
      <c r="I588" s="33">
        <f t="shared" si="85"/>
        <v>-54408</v>
      </c>
      <c r="J588" s="33">
        <f t="shared" si="86"/>
        <v>9068</v>
      </c>
      <c r="K588" s="101">
        <f t="shared" si="82"/>
        <v>5.0580098170459618</v>
      </c>
      <c r="L588" s="33">
        <v>10</v>
      </c>
      <c r="M588" s="30">
        <f t="shared" si="87"/>
        <v>0.843001636174327</v>
      </c>
    </row>
    <row r="589" spans="1:13">
      <c r="A589" s="1312"/>
      <c r="B589" s="16" t="s">
        <v>35</v>
      </c>
      <c r="C589" s="31"/>
      <c r="D589" s="308"/>
      <c r="E589" s="1298"/>
      <c r="F589" s="309"/>
      <c r="G589" s="310"/>
      <c r="H589" s="33"/>
      <c r="I589" s="33"/>
      <c r="J589" s="33"/>
      <c r="K589" s="101">
        <f t="shared" si="82"/>
        <v>0</v>
      </c>
      <c r="L589" s="309"/>
      <c r="M589" s="34">
        <f>M585+M586+M587+M588</f>
        <v>133.3354622192474</v>
      </c>
    </row>
    <row r="590" spans="1:13">
      <c r="A590" s="1312" t="s">
        <v>1151</v>
      </c>
      <c r="B590" s="12" t="s">
        <v>2206</v>
      </c>
      <c r="C590" s="32" t="s">
        <v>2188</v>
      </c>
      <c r="D590" s="131">
        <v>2007</v>
      </c>
      <c r="E590" s="1298">
        <f t="shared" si="83"/>
        <v>14</v>
      </c>
      <c r="F590" s="311">
        <v>491000</v>
      </c>
      <c r="G590" s="133">
        <v>1.1000000000000001</v>
      </c>
      <c r="H590" s="33">
        <f t="shared" si="84"/>
        <v>7561400.0000000009</v>
      </c>
      <c r="I590" s="33">
        <f t="shared" si="85"/>
        <v>-7070400.0000000009</v>
      </c>
      <c r="J590" s="33">
        <f t="shared" si="86"/>
        <v>540100</v>
      </c>
      <c r="K590" s="101">
        <f t="shared" si="82"/>
        <v>301.26059794734493</v>
      </c>
      <c r="L590" s="33">
        <v>11</v>
      </c>
      <c r="M590" s="30">
        <f t="shared" si="87"/>
        <v>55.231109623679906</v>
      </c>
    </row>
    <row r="591" spans="1:13">
      <c r="A591" s="1312"/>
      <c r="B591" s="16"/>
      <c r="C591" s="32" t="s">
        <v>2194</v>
      </c>
      <c r="D591" s="131">
        <v>2006</v>
      </c>
      <c r="E591" s="1298">
        <f t="shared" si="83"/>
        <v>15</v>
      </c>
      <c r="F591" s="33">
        <v>1503927</v>
      </c>
      <c r="G591" s="133">
        <v>0.1</v>
      </c>
      <c r="H591" s="33">
        <f t="shared" si="84"/>
        <v>2255890.5</v>
      </c>
      <c r="I591" s="33">
        <f t="shared" si="85"/>
        <v>-751963.5</v>
      </c>
      <c r="J591" s="33">
        <f t="shared" si="86"/>
        <v>150392.70000000001</v>
      </c>
      <c r="K591" s="101">
        <f t="shared" si="82"/>
        <v>83.88704819277109</v>
      </c>
      <c r="L591" s="33">
        <v>40</v>
      </c>
      <c r="M591" s="30">
        <f t="shared" si="87"/>
        <v>55.924698795180724</v>
      </c>
    </row>
    <row r="592" spans="1:13">
      <c r="A592" s="1312"/>
      <c r="B592" s="16" t="s">
        <v>35</v>
      </c>
      <c r="C592" s="31"/>
      <c r="D592" s="308"/>
      <c r="E592" s="1298"/>
      <c r="F592" s="309"/>
      <c r="G592" s="310"/>
      <c r="H592" s="33"/>
      <c r="I592" s="33"/>
      <c r="J592" s="33"/>
      <c r="K592" s="101">
        <f t="shared" si="82"/>
        <v>0</v>
      </c>
      <c r="L592" s="309"/>
      <c r="M592" s="34">
        <f>M590+M591</f>
        <v>111.15580841886063</v>
      </c>
    </row>
    <row r="593" spans="1:13" ht="30">
      <c r="A593" s="1312" t="s">
        <v>1153</v>
      </c>
      <c r="B593" s="12" t="s">
        <v>1154</v>
      </c>
      <c r="C593" s="32" t="s">
        <v>2190</v>
      </c>
      <c r="D593" s="131">
        <v>2006</v>
      </c>
      <c r="E593" s="1298">
        <f t="shared" si="83"/>
        <v>15</v>
      </c>
      <c r="F593" s="33">
        <v>526970</v>
      </c>
      <c r="G593" s="133">
        <v>0.1</v>
      </c>
      <c r="H593" s="33">
        <f t="shared" si="84"/>
        <v>790455</v>
      </c>
      <c r="I593" s="33">
        <f t="shared" si="85"/>
        <v>-263485</v>
      </c>
      <c r="J593" s="33">
        <f t="shared" si="86"/>
        <v>52697</v>
      </c>
      <c r="K593" s="101">
        <f t="shared" si="82"/>
        <v>29.393685854529227</v>
      </c>
      <c r="L593" s="33">
        <v>15</v>
      </c>
      <c r="M593" s="30">
        <f t="shared" si="87"/>
        <v>7.3484214636323069</v>
      </c>
    </row>
    <row r="594" spans="1:13">
      <c r="A594" s="1312"/>
      <c r="B594" s="89"/>
      <c r="C594" s="32" t="s">
        <v>2191</v>
      </c>
      <c r="D594" s="131">
        <v>2006</v>
      </c>
      <c r="E594" s="1298">
        <f t="shared" si="83"/>
        <v>15</v>
      </c>
      <c r="F594" s="33">
        <v>147200</v>
      </c>
      <c r="G594" s="133">
        <v>0.1</v>
      </c>
      <c r="H594" s="33">
        <f t="shared" si="84"/>
        <v>220800</v>
      </c>
      <c r="I594" s="33">
        <f t="shared" si="85"/>
        <v>-73600</v>
      </c>
      <c r="J594" s="33">
        <f t="shared" si="86"/>
        <v>14720</v>
      </c>
      <c r="K594" s="101">
        <f t="shared" si="82"/>
        <v>8.2106202588130301</v>
      </c>
      <c r="L594" s="33">
        <v>30</v>
      </c>
      <c r="M594" s="30">
        <f t="shared" si="87"/>
        <v>4.1053101294065151</v>
      </c>
    </row>
    <row r="595" spans="1:13">
      <c r="A595" s="1312"/>
      <c r="B595" s="89"/>
      <c r="C595" s="32" t="s">
        <v>2193</v>
      </c>
      <c r="D595" s="131">
        <v>2005</v>
      </c>
      <c r="E595" s="1298">
        <f t="shared" si="83"/>
        <v>16</v>
      </c>
      <c r="F595" s="33">
        <v>1400000</v>
      </c>
      <c r="G595" s="133">
        <v>0.1</v>
      </c>
      <c r="H595" s="33">
        <f t="shared" si="84"/>
        <v>2240000</v>
      </c>
      <c r="I595" s="33">
        <f t="shared" si="85"/>
        <v>-840000</v>
      </c>
      <c r="J595" s="33">
        <f t="shared" si="86"/>
        <v>140000</v>
      </c>
      <c r="K595" s="101">
        <f t="shared" si="82"/>
        <v>78.090138331102182</v>
      </c>
      <c r="L595" s="33">
        <v>30</v>
      </c>
      <c r="M595" s="30">
        <f t="shared" si="87"/>
        <v>39.045069165551091</v>
      </c>
    </row>
    <row r="596" spans="1:13">
      <c r="A596" s="1312"/>
      <c r="B596" s="89"/>
      <c r="C596" s="32" t="s">
        <v>2188</v>
      </c>
      <c r="D596" s="131">
        <v>2005</v>
      </c>
      <c r="E596" s="1298">
        <f t="shared" si="83"/>
        <v>16</v>
      </c>
      <c r="F596" s="33">
        <v>90680</v>
      </c>
      <c r="G596" s="133">
        <v>0.1</v>
      </c>
      <c r="H596" s="33">
        <f t="shared" si="84"/>
        <v>145088</v>
      </c>
      <c r="I596" s="33">
        <f t="shared" si="85"/>
        <v>-54408</v>
      </c>
      <c r="J596" s="33">
        <f t="shared" si="86"/>
        <v>9068</v>
      </c>
      <c r="K596" s="101">
        <f t="shared" si="82"/>
        <v>5.0580098170459618</v>
      </c>
      <c r="L596" s="33">
        <v>10</v>
      </c>
      <c r="M596" s="30">
        <f t="shared" si="87"/>
        <v>0.843001636174327</v>
      </c>
    </row>
    <row r="597" spans="1:13">
      <c r="A597" s="1312"/>
      <c r="B597" s="16" t="s">
        <v>35</v>
      </c>
      <c r="C597" s="31"/>
      <c r="D597" s="308"/>
      <c r="E597" s="1298"/>
      <c r="F597" s="309"/>
      <c r="G597" s="310"/>
      <c r="H597" s="33"/>
      <c r="I597" s="33"/>
      <c r="J597" s="33"/>
      <c r="K597" s="101">
        <f t="shared" si="82"/>
        <v>0</v>
      </c>
      <c r="L597" s="309"/>
      <c r="M597" s="34">
        <f>M593+M594+M595+M596</f>
        <v>51.341802394764237</v>
      </c>
    </row>
    <row r="598" spans="1:13" ht="30">
      <c r="A598" s="1312" t="s">
        <v>1155</v>
      </c>
      <c r="B598" s="12" t="s">
        <v>1156</v>
      </c>
      <c r="C598" s="32" t="s">
        <v>2195</v>
      </c>
      <c r="D598" s="131">
        <v>2006</v>
      </c>
      <c r="E598" s="1298">
        <f t="shared" si="83"/>
        <v>15</v>
      </c>
      <c r="F598" s="33">
        <v>526970</v>
      </c>
      <c r="G598" s="133">
        <v>0.1</v>
      </c>
      <c r="H598" s="33">
        <f t="shared" si="84"/>
        <v>790455</v>
      </c>
      <c r="I598" s="33">
        <f t="shared" si="85"/>
        <v>-263485</v>
      </c>
      <c r="J598" s="33">
        <f t="shared" si="86"/>
        <v>52697</v>
      </c>
      <c r="K598" s="101">
        <f t="shared" si="82"/>
        <v>29.393685854529227</v>
      </c>
      <c r="L598" s="33">
        <v>15</v>
      </c>
      <c r="M598" s="30">
        <f t="shared" si="87"/>
        <v>7.3484214636323069</v>
      </c>
    </row>
    <row r="599" spans="1:13">
      <c r="A599" s="1312"/>
      <c r="B599" s="89"/>
      <c r="C599" s="32" t="s">
        <v>2188</v>
      </c>
      <c r="D599" s="131">
        <v>2005</v>
      </c>
      <c r="E599" s="1298">
        <f t="shared" si="83"/>
        <v>16</v>
      </c>
      <c r="F599" s="33">
        <v>90680</v>
      </c>
      <c r="G599" s="133">
        <v>0.1</v>
      </c>
      <c r="H599" s="33">
        <f t="shared" si="84"/>
        <v>145088</v>
      </c>
      <c r="I599" s="33">
        <f t="shared" si="85"/>
        <v>-54408</v>
      </c>
      <c r="J599" s="33">
        <f t="shared" si="86"/>
        <v>9068</v>
      </c>
      <c r="K599" s="101">
        <f t="shared" si="82"/>
        <v>5.0580098170459618</v>
      </c>
      <c r="L599" s="33">
        <v>10</v>
      </c>
      <c r="M599" s="30">
        <f t="shared" si="87"/>
        <v>0.843001636174327</v>
      </c>
    </row>
    <row r="600" spans="1:13">
      <c r="A600" s="1312"/>
      <c r="B600" s="16" t="s">
        <v>35</v>
      </c>
      <c r="C600" s="31"/>
      <c r="D600" s="308"/>
      <c r="E600" s="1298"/>
      <c r="F600" s="309"/>
      <c r="G600" s="310"/>
      <c r="H600" s="33"/>
      <c r="I600" s="33"/>
      <c r="J600" s="33"/>
      <c r="K600" s="101">
        <f t="shared" si="82"/>
        <v>0</v>
      </c>
      <c r="L600" s="309"/>
      <c r="M600" s="34">
        <f>M598+M599</f>
        <v>8.1914230998066344</v>
      </c>
    </row>
    <row r="601" spans="1:13">
      <c r="A601" s="1312" t="s">
        <v>1157</v>
      </c>
      <c r="B601" s="12" t="s">
        <v>1369</v>
      </c>
      <c r="C601" s="32" t="s">
        <v>2190</v>
      </c>
      <c r="D601" s="131">
        <v>2006</v>
      </c>
      <c r="E601" s="1298">
        <f t="shared" si="83"/>
        <v>15</v>
      </c>
      <c r="F601" s="33">
        <v>526970</v>
      </c>
      <c r="G601" s="133">
        <v>0.1</v>
      </c>
      <c r="H601" s="33">
        <f t="shared" si="84"/>
        <v>790455</v>
      </c>
      <c r="I601" s="33">
        <f t="shared" si="85"/>
        <v>-263485</v>
      </c>
      <c r="J601" s="33">
        <f t="shared" si="86"/>
        <v>52697</v>
      </c>
      <c r="K601" s="101">
        <f t="shared" si="82"/>
        <v>29.393685854529227</v>
      </c>
      <c r="L601" s="33">
        <v>15</v>
      </c>
      <c r="M601" s="30">
        <f t="shared" si="87"/>
        <v>7.3484214636323069</v>
      </c>
    </row>
    <row r="602" spans="1:13">
      <c r="A602" s="1312"/>
      <c r="B602" s="89"/>
      <c r="C602" s="32" t="s">
        <v>1705</v>
      </c>
      <c r="D602" s="131">
        <v>2003</v>
      </c>
      <c r="E602" s="1298">
        <f t="shared" si="83"/>
        <v>18</v>
      </c>
      <c r="F602" s="33">
        <v>12704749</v>
      </c>
      <c r="G602" s="133">
        <v>0.1</v>
      </c>
      <c r="H602" s="33">
        <f t="shared" si="84"/>
        <v>22868548.200000003</v>
      </c>
      <c r="I602" s="33">
        <f t="shared" si="85"/>
        <v>-10163799.200000003</v>
      </c>
      <c r="J602" s="33">
        <f t="shared" si="86"/>
        <v>1270474.9000000001</v>
      </c>
      <c r="K602" s="101">
        <f t="shared" si="82"/>
        <v>708.65400490852312</v>
      </c>
      <c r="L602" s="33">
        <v>20</v>
      </c>
      <c r="M602" s="30">
        <f t="shared" si="87"/>
        <v>236.21800163617439</v>
      </c>
    </row>
    <row r="603" spans="1:13">
      <c r="A603" s="1312"/>
      <c r="B603" s="89"/>
      <c r="C603" s="32" t="s">
        <v>2191</v>
      </c>
      <c r="D603" s="131">
        <v>2006</v>
      </c>
      <c r="E603" s="1298">
        <f t="shared" si="83"/>
        <v>15</v>
      </c>
      <c r="F603" s="33">
        <v>147200</v>
      </c>
      <c r="G603" s="133">
        <v>0.1</v>
      </c>
      <c r="H603" s="33">
        <f t="shared" si="84"/>
        <v>220800</v>
      </c>
      <c r="I603" s="33">
        <f t="shared" si="85"/>
        <v>-73600</v>
      </c>
      <c r="J603" s="33">
        <f t="shared" si="86"/>
        <v>14720</v>
      </c>
      <c r="K603" s="101">
        <f t="shared" si="82"/>
        <v>8.2106202588130301</v>
      </c>
      <c r="L603" s="33">
        <v>20</v>
      </c>
      <c r="M603" s="30">
        <f t="shared" si="87"/>
        <v>2.7368734196043434</v>
      </c>
    </row>
    <row r="604" spans="1:13">
      <c r="A604" s="1312"/>
      <c r="B604" s="89"/>
      <c r="C604" s="32" t="s">
        <v>2193</v>
      </c>
      <c r="D604" s="131">
        <v>2005</v>
      </c>
      <c r="E604" s="1298">
        <f t="shared" si="83"/>
        <v>16</v>
      </c>
      <c r="F604" s="33">
        <v>1400000</v>
      </c>
      <c r="G604" s="133">
        <v>0.1</v>
      </c>
      <c r="H604" s="33">
        <f t="shared" si="84"/>
        <v>2240000</v>
      </c>
      <c r="I604" s="33">
        <f t="shared" si="85"/>
        <v>-840000</v>
      </c>
      <c r="J604" s="33">
        <f t="shared" si="86"/>
        <v>140000</v>
      </c>
      <c r="K604" s="101">
        <f t="shared" si="82"/>
        <v>78.090138331102182</v>
      </c>
      <c r="L604" s="33">
        <v>20</v>
      </c>
      <c r="M604" s="30">
        <f t="shared" si="87"/>
        <v>26.030046110367394</v>
      </c>
    </row>
    <row r="605" spans="1:13">
      <c r="A605" s="1312"/>
      <c r="B605" s="89"/>
      <c r="C605" s="32" t="s">
        <v>2188</v>
      </c>
      <c r="D605" s="131">
        <v>2005</v>
      </c>
      <c r="E605" s="1298">
        <f t="shared" si="83"/>
        <v>16</v>
      </c>
      <c r="F605" s="33">
        <v>90680</v>
      </c>
      <c r="G605" s="133">
        <v>0.1</v>
      </c>
      <c r="H605" s="33">
        <f t="shared" si="84"/>
        <v>145088</v>
      </c>
      <c r="I605" s="33">
        <f t="shared" si="85"/>
        <v>-54408</v>
      </c>
      <c r="J605" s="33">
        <f t="shared" si="86"/>
        <v>9068</v>
      </c>
      <c r="K605" s="101">
        <f t="shared" si="82"/>
        <v>5.0580098170459618</v>
      </c>
      <c r="L605" s="33">
        <v>10</v>
      </c>
      <c r="M605" s="30">
        <f t="shared" si="87"/>
        <v>0.843001636174327</v>
      </c>
    </row>
    <row r="606" spans="1:13">
      <c r="A606" s="1312"/>
      <c r="B606" s="89"/>
      <c r="C606" s="32" t="s">
        <v>2194</v>
      </c>
      <c r="D606" s="131">
        <v>2006</v>
      </c>
      <c r="E606" s="1298">
        <f t="shared" si="83"/>
        <v>15</v>
      </c>
      <c r="F606" s="33">
        <v>1503927</v>
      </c>
      <c r="G606" s="133">
        <v>0.1</v>
      </c>
      <c r="H606" s="33">
        <f t="shared" si="84"/>
        <v>2255890.5</v>
      </c>
      <c r="I606" s="33">
        <f t="shared" si="85"/>
        <v>-751963.5</v>
      </c>
      <c r="J606" s="33">
        <f t="shared" si="86"/>
        <v>150392.70000000001</v>
      </c>
      <c r="K606" s="101">
        <f t="shared" si="82"/>
        <v>83.88704819277109</v>
      </c>
      <c r="L606" s="33">
        <v>10</v>
      </c>
      <c r="M606" s="30">
        <f t="shared" si="87"/>
        <v>13.981174698795181</v>
      </c>
    </row>
    <row r="607" spans="1:13">
      <c r="A607" s="1312"/>
      <c r="B607" s="16" t="s">
        <v>35</v>
      </c>
      <c r="C607" s="31"/>
      <c r="D607" s="308"/>
      <c r="E607" s="1298"/>
      <c r="F607" s="309"/>
      <c r="G607" s="310"/>
      <c r="H607" s="33"/>
      <c r="I607" s="33"/>
      <c r="J607" s="33"/>
      <c r="K607" s="101">
        <f t="shared" si="82"/>
        <v>0</v>
      </c>
      <c r="L607" s="309"/>
      <c r="M607" s="34">
        <f>M601+M602+M603+M604+M605+M606</f>
        <v>287.15751896474796</v>
      </c>
    </row>
    <row r="608" spans="1:13">
      <c r="A608" s="1312" t="s">
        <v>1159</v>
      </c>
      <c r="B608" s="12" t="s">
        <v>1369</v>
      </c>
      <c r="C608" s="32" t="s">
        <v>2188</v>
      </c>
      <c r="D608" s="131">
        <v>2007</v>
      </c>
      <c r="E608" s="1298">
        <f t="shared" si="83"/>
        <v>14</v>
      </c>
      <c r="F608" s="311">
        <v>491000</v>
      </c>
      <c r="G608" s="133">
        <v>1.1000000000000001</v>
      </c>
      <c r="H608" s="33">
        <f t="shared" si="84"/>
        <v>7561400.0000000009</v>
      </c>
      <c r="I608" s="33">
        <f t="shared" si="85"/>
        <v>-7070400.0000000009</v>
      </c>
      <c r="J608" s="33">
        <f t="shared" si="86"/>
        <v>540100</v>
      </c>
      <c r="K608" s="101">
        <f t="shared" si="82"/>
        <v>301.26059794734493</v>
      </c>
      <c r="L608" s="33">
        <v>11</v>
      </c>
      <c r="M608" s="30">
        <f t="shared" si="87"/>
        <v>55.231109623679906</v>
      </c>
    </row>
    <row r="609" spans="1:13">
      <c r="A609" s="1312"/>
      <c r="B609" s="16"/>
      <c r="C609" s="32" t="s">
        <v>2194</v>
      </c>
      <c r="D609" s="131">
        <v>2006</v>
      </c>
      <c r="E609" s="1298">
        <f t="shared" si="83"/>
        <v>15</v>
      </c>
      <c r="F609" s="33">
        <v>1503927</v>
      </c>
      <c r="G609" s="133">
        <v>0.1</v>
      </c>
      <c r="H609" s="33">
        <f t="shared" si="84"/>
        <v>2255890.5</v>
      </c>
      <c r="I609" s="33">
        <f t="shared" si="85"/>
        <v>-751963.5</v>
      </c>
      <c r="J609" s="33">
        <f t="shared" si="86"/>
        <v>150392.70000000001</v>
      </c>
      <c r="K609" s="101">
        <f t="shared" si="82"/>
        <v>83.88704819277109</v>
      </c>
      <c r="L609" s="33">
        <v>10</v>
      </c>
      <c r="M609" s="30">
        <f t="shared" si="87"/>
        <v>13.981174698795181</v>
      </c>
    </row>
    <row r="610" spans="1:13">
      <c r="A610" s="1312"/>
      <c r="B610" s="16" t="s">
        <v>35</v>
      </c>
      <c r="C610" s="31"/>
      <c r="D610" s="308"/>
      <c r="E610" s="1298"/>
      <c r="F610" s="309"/>
      <c r="G610" s="310"/>
      <c r="H610" s="33"/>
      <c r="I610" s="33"/>
      <c r="J610" s="33"/>
      <c r="K610" s="101">
        <f t="shared" si="82"/>
        <v>0</v>
      </c>
      <c r="L610" s="309"/>
      <c r="M610" s="34">
        <f>M608+M609</f>
        <v>69.212284322475085</v>
      </c>
    </row>
    <row r="611" spans="1:13">
      <c r="A611" s="1312" t="s">
        <v>1161</v>
      </c>
      <c r="B611" s="12" t="s">
        <v>2207</v>
      </c>
      <c r="C611" s="32" t="s">
        <v>2190</v>
      </c>
      <c r="D611" s="131">
        <v>2006</v>
      </c>
      <c r="E611" s="1298">
        <f t="shared" si="83"/>
        <v>15</v>
      </c>
      <c r="F611" s="33">
        <v>526970</v>
      </c>
      <c r="G611" s="133">
        <v>0.1</v>
      </c>
      <c r="H611" s="33">
        <f t="shared" si="84"/>
        <v>790455</v>
      </c>
      <c r="I611" s="33">
        <f t="shared" si="85"/>
        <v>-263485</v>
      </c>
      <c r="J611" s="33">
        <f t="shared" si="86"/>
        <v>52697</v>
      </c>
      <c r="K611" s="101">
        <f t="shared" si="82"/>
        <v>29.393685854529227</v>
      </c>
      <c r="L611" s="33">
        <v>15</v>
      </c>
      <c r="M611" s="30">
        <f t="shared" si="87"/>
        <v>7.3484214636323069</v>
      </c>
    </row>
    <row r="612" spans="1:13">
      <c r="A612" s="1312"/>
      <c r="B612" s="89"/>
      <c r="C612" s="32" t="s">
        <v>1705</v>
      </c>
      <c r="D612" s="131">
        <v>2003</v>
      </c>
      <c r="E612" s="1298">
        <f t="shared" si="83"/>
        <v>18</v>
      </c>
      <c r="F612" s="33">
        <v>12704749</v>
      </c>
      <c r="G612" s="133">
        <v>0.1</v>
      </c>
      <c r="H612" s="33">
        <f t="shared" si="84"/>
        <v>22868548.200000003</v>
      </c>
      <c r="I612" s="33">
        <f t="shared" si="85"/>
        <v>-10163799.200000003</v>
      </c>
      <c r="J612" s="33">
        <f t="shared" si="86"/>
        <v>1270474.9000000001</v>
      </c>
      <c r="K612" s="101">
        <f t="shared" si="82"/>
        <v>708.65400490852312</v>
      </c>
      <c r="L612" s="33">
        <v>80</v>
      </c>
      <c r="M612" s="30">
        <f t="shared" si="87"/>
        <v>944.87200654469757</v>
      </c>
    </row>
    <row r="613" spans="1:13">
      <c r="A613" s="1312"/>
      <c r="B613" s="89"/>
      <c r="C613" s="32" t="s">
        <v>2188</v>
      </c>
      <c r="D613" s="131">
        <v>2005</v>
      </c>
      <c r="E613" s="1298">
        <f t="shared" si="83"/>
        <v>16</v>
      </c>
      <c r="F613" s="33">
        <v>90680</v>
      </c>
      <c r="G613" s="133">
        <v>0.1</v>
      </c>
      <c r="H613" s="33">
        <f t="shared" si="84"/>
        <v>145088</v>
      </c>
      <c r="I613" s="33">
        <f t="shared" si="85"/>
        <v>-54408</v>
      </c>
      <c r="J613" s="33">
        <f t="shared" si="86"/>
        <v>9068</v>
      </c>
      <c r="K613" s="101">
        <f t="shared" si="82"/>
        <v>5.0580098170459618</v>
      </c>
      <c r="L613" s="33">
        <v>10</v>
      </c>
      <c r="M613" s="30">
        <f t="shared" si="87"/>
        <v>0.843001636174327</v>
      </c>
    </row>
    <row r="614" spans="1:13">
      <c r="A614" s="1312"/>
      <c r="B614" s="16" t="s">
        <v>35</v>
      </c>
      <c r="C614" s="31"/>
      <c r="D614" s="308"/>
      <c r="E614" s="1298"/>
      <c r="F614" s="309"/>
      <c r="G614" s="310"/>
      <c r="H614" s="33"/>
      <c r="I614" s="33"/>
      <c r="J614" s="33"/>
      <c r="K614" s="101">
        <f t="shared" ref="K614:K677" si="88">J614/1792.8</f>
        <v>0</v>
      </c>
      <c r="L614" s="309"/>
      <c r="M614" s="34">
        <f>M611+M612+M613</f>
        <v>953.06342964450425</v>
      </c>
    </row>
    <row r="615" spans="1:13">
      <c r="A615" s="1312" t="s">
        <v>1163</v>
      </c>
      <c r="B615" s="12" t="s">
        <v>2207</v>
      </c>
      <c r="C615" s="32" t="s">
        <v>2188</v>
      </c>
      <c r="D615" s="131">
        <v>2007</v>
      </c>
      <c r="E615" s="1298">
        <f t="shared" si="83"/>
        <v>14</v>
      </c>
      <c r="F615" s="311">
        <v>491000</v>
      </c>
      <c r="G615" s="133">
        <v>1.1000000000000001</v>
      </c>
      <c r="H615" s="33">
        <f t="shared" si="84"/>
        <v>7561400.0000000009</v>
      </c>
      <c r="I615" s="33">
        <f t="shared" si="85"/>
        <v>-7070400.0000000009</v>
      </c>
      <c r="J615" s="33">
        <f t="shared" si="86"/>
        <v>540100</v>
      </c>
      <c r="K615" s="101">
        <f t="shared" si="88"/>
        <v>301.26059794734493</v>
      </c>
      <c r="L615" s="33">
        <v>11</v>
      </c>
      <c r="M615" s="30">
        <f t="shared" si="87"/>
        <v>55.231109623679906</v>
      </c>
    </row>
    <row r="616" spans="1:13">
      <c r="A616" s="1312"/>
      <c r="B616" s="16"/>
      <c r="C616" s="32" t="s">
        <v>2194</v>
      </c>
      <c r="D616" s="131">
        <v>2006</v>
      </c>
      <c r="E616" s="1298">
        <f t="shared" si="83"/>
        <v>15</v>
      </c>
      <c r="F616" s="33">
        <v>1503927</v>
      </c>
      <c r="G616" s="133">
        <v>0.1</v>
      </c>
      <c r="H616" s="33">
        <f t="shared" si="84"/>
        <v>2255890.5</v>
      </c>
      <c r="I616" s="33">
        <f t="shared" si="85"/>
        <v>-751963.5</v>
      </c>
      <c r="J616" s="33">
        <f t="shared" si="86"/>
        <v>150392.70000000001</v>
      </c>
      <c r="K616" s="101">
        <f t="shared" si="88"/>
        <v>83.88704819277109</v>
      </c>
      <c r="L616" s="33">
        <v>10</v>
      </c>
      <c r="M616" s="30">
        <f t="shared" si="87"/>
        <v>13.981174698795181</v>
      </c>
    </row>
    <row r="617" spans="1:13">
      <c r="A617" s="1312"/>
      <c r="B617" s="16" t="s">
        <v>35</v>
      </c>
      <c r="C617" s="31"/>
      <c r="D617" s="308"/>
      <c r="E617" s="1298"/>
      <c r="F617" s="309"/>
      <c r="G617" s="310"/>
      <c r="H617" s="33"/>
      <c r="I617" s="33"/>
      <c r="J617" s="33"/>
      <c r="K617" s="101">
        <f t="shared" si="88"/>
        <v>0</v>
      </c>
      <c r="L617" s="309"/>
      <c r="M617" s="34">
        <f>M615+M616</f>
        <v>69.212284322475085</v>
      </c>
    </row>
    <row r="618" spans="1:13" ht="30">
      <c r="A618" s="1312" t="s">
        <v>1165</v>
      </c>
      <c r="B618" s="12" t="s">
        <v>1166</v>
      </c>
      <c r="C618" s="32" t="s">
        <v>2208</v>
      </c>
      <c r="D618" s="131">
        <v>2003</v>
      </c>
      <c r="E618" s="1298">
        <f t="shared" si="83"/>
        <v>18</v>
      </c>
      <c r="F618" s="33">
        <v>1000000</v>
      </c>
      <c r="G618" s="133">
        <v>0.1</v>
      </c>
      <c r="H618" s="33">
        <f>F618</f>
        <v>1000000</v>
      </c>
      <c r="I618" s="33">
        <f t="shared" si="85"/>
        <v>0</v>
      </c>
      <c r="J618" s="33">
        <f>F618*G618</f>
        <v>100000</v>
      </c>
      <c r="K618" s="101">
        <f t="shared" si="88"/>
        <v>55.778670236501561</v>
      </c>
      <c r="L618" s="33">
        <v>180</v>
      </c>
      <c r="M618" s="30">
        <f t="shared" si="87"/>
        <v>167.33601070950468</v>
      </c>
    </row>
    <row r="619" spans="1:13">
      <c r="A619" s="1312"/>
      <c r="B619" s="89"/>
      <c r="C619" s="32" t="s">
        <v>2188</v>
      </c>
      <c r="D619" s="131">
        <v>2005</v>
      </c>
      <c r="E619" s="1298">
        <f t="shared" si="83"/>
        <v>16</v>
      </c>
      <c r="F619" s="33">
        <v>90680</v>
      </c>
      <c r="G619" s="133">
        <v>0.1</v>
      </c>
      <c r="H619" s="33">
        <f t="shared" si="84"/>
        <v>145088</v>
      </c>
      <c r="I619" s="33">
        <f t="shared" si="85"/>
        <v>-54408</v>
      </c>
      <c r="J619" s="33">
        <f t="shared" si="86"/>
        <v>9068</v>
      </c>
      <c r="K619" s="101">
        <f t="shared" si="88"/>
        <v>5.0580098170459618</v>
      </c>
      <c r="L619" s="33">
        <v>10</v>
      </c>
      <c r="M619" s="30">
        <f t="shared" si="87"/>
        <v>0.843001636174327</v>
      </c>
    </row>
    <row r="620" spans="1:13">
      <c r="A620" s="1312"/>
      <c r="B620" s="89"/>
      <c r="C620" s="32" t="s">
        <v>2198</v>
      </c>
      <c r="D620" s="131">
        <v>2009</v>
      </c>
      <c r="E620" s="1298">
        <f t="shared" si="83"/>
        <v>12</v>
      </c>
      <c r="F620" s="33">
        <v>181000</v>
      </c>
      <c r="G620" s="133">
        <v>0.1</v>
      </c>
      <c r="H620" s="33">
        <f t="shared" si="84"/>
        <v>217200</v>
      </c>
      <c r="I620" s="33">
        <f t="shared" si="85"/>
        <v>-36200</v>
      </c>
      <c r="J620" s="33">
        <f t="shared" si="86"/>
        <v>18100</v>
      </c>
      <c r="K620" s="101">
        <f t="shared" si="88"/>
        <v>10.095939312806783</v>
      </c>
      <c r="L620" s="33">
        <v>15</v>
      </c>
      <c r="M620" s="30">
        <f t="shared" si="87"/>
        <v>2.5239848282016957</v>
      </c>
    </row>
    <row r="621" spans="1:13">
      <c r="A621" s="1312"/>
      <c r="B621" s="16" t="s">
        <v>35</v>
      </c>
      <c r="C621" s="31"/>
      <c r="D621" s="308"/>
      <c r="E621" s="1298"/>
      <c r="F621" s="309"/>
      <c r="G621" s="133"/>
      <c r="H621" s="33"/>
      <c r="I621" s="33"/>
      <c r="J621" s="33"/>
      <c r="K621" s="101">
        <f t="shared" si="88"/>
        <v>0</v>
      </c>
      <c r="L621" s="309"/>
      <c r="M621" s="34">
        <f>M618+M619+M620</f>
        <v>170.7029971738807</v>
      </c>
    </row>
    <row r="622" spans="1:13" ht="30">
      <c r="A622" s="1312" t="s">
        <v>1167</v>
      </c>
      <c r="B622" s="38" t="s">
        <v>1168</v>
      </c>
      <c r="C622" s="32" t="s">
        <v>2209</v>
      </c>
      <c r="D622" s="131">
        <v>2014</v>
      </c>
      <c r="E622" s="1298">
        <f t="shared" si="83"/>
        <v>7</v>
      </c>
      <c r="F622" s="33">
        <v>55465060</v>
      </c>
      <c r="G622" s="133">
        <v>0.1</v>
      </c>
      <c r="H622" s="33">
        <f t="shared" si="84"/>
        <v>38825542</v>
      </c>
      <c r="I622" s="33">
        <f t="shared" si="85"/>
        <v>16639518</v>
      </c>
      <c r="J622" s="33">
        <f>F622*G622</f>
        <v>5546506</v>
      </c>
      <c r="K622" s="101">
        <f t="shared" si="88"/>
        <v>3093.7672913877732</v>
      </c>
      <c r="L622" s="309">
        <v>20</v>
      </c>
      <c r="M622" s="30">
        <f>K622*L622/60</f>
        <v>1031.2557637959244</v>
      </c>
    </row>
    <row r="623" spans="1:13">
      <c r="A623" s="1312" t="s">
        <v>1169</v>
      </c>
      <c r="B623" s="38" t="s">
        <v>1170</v>
      </c>
      <c r="C623" s="32" t="s">
        <v>1705</v>
      </c>
      <c r="D623" s="131">
        <v>2003</v>
      </c>
      <c r="E623" s="1298">
        <f t="shared" si="83"/>
        <v>18</v>
      </c>
      <c r="F623" s="33">
        <v>12704749</v>
      </c>
      <c r="G623" s="133">
        <v>0.1</v>
      </c>
      <c r="H623" s="33">
        <f t="shared" si="84"/>
        <v>22868548.200000003</v>
      </c>
      <c r="I623" s="33">
        <f t="shared" si="85"/>
        <v>-10163799.200000003</v>
      </c>
      <c r="J623" s="33">
        <f t="shared" si="86"/>
        <v>1270474.9000000001</v>
      </c>
      <c r="K623" s="101">
        <f t="shared" si="88"/>
        <v>708.65400490852312</v>
      </c>
      <c r="L623" s="33">
        <v>150</v>
      </c>
      <c r="M623" s="34">
        <f t="shared" si="87"/>
        <v>1771.6350122713079</v>
      </c>
    </row>
    <row r="624" spans="1:13">
      <c r="A624" s="1312" t="s">
        <v>1171</v>
      </c>
      <c r="B624" s="38" t="s">
        <v>1172</v>
      </c>
      <c r="C624" s="32" t="s">
        <v>1705</v>
      </c>
      <c r="D624" s="131">
        <v>2003</v>
      </c>
      <c r="E624" s="1298">
        <f t="shared" si="83"/>
        <v>18</v>
      </c>
      <c r="F624" s="33">
        <v>12704749</v>
      </c>
      <c r="G624" s="133">
        <v>0.1</v>
      </c>
      <c r="H624" s="33">
        <f t="shared" si="84"/>
        <v>22868548.200000003</v>
      </c>
      <c r="I624" s="33">
        <f t="shared" si="85"/>
        <v>-10163799.200000003</v>
      </c>
      <c r="J624" s="33">
        <f t="shared" si="86"/>
        <v>1270474.9000000001</v>
      </c>
      <c r="K624" s="101">
        <f t="shared" si="88"/>
        <v>708.65400490852312</v>
      </c>
      <c r="L624" s="33">
        <v>50</v>
      </c>
      <c r="M624" s="34">
        <f t="shared" si="87"/>
        <v>590.5450040904359</v>
      </c>
    </row>
    <row r="625" spans="1:13">
      <c r="A625" s="1312" t="s">
        <v>1173</v>
      </c>
      <c r="B625" s="38" t="s">
        <v>1174</v>
      </c>
      <c r="C625" s="32" t="s">
        <v>1705</v>
      </c>
      <c r="D625" s="131">
        <v>2003</v>
      </c>
      <c r="E625" s="1298">
        <f t="shared" si="83"/>
        <v>18</v>
      </c>
      <c r="F625" s="33">
        <v>12704749</v>
      </c>
      <c r="G625" s="133">
        <v>0.1</v>
      </c>
      <c r="H625" s="33">
        <f t="shared" si="84"/>
        <v>22868548.200000003</v>
      </c>
      <c r="I625" s="33">
        <f t="shared" si="85"/>
        <v>-10163799.200000003</v>
      </c>
      <c r="J625" s="33">
        <f t="shared" si="86"/>
        <v>1270474.9000000001</v>
      </c>
      <c r="K625" s="101">
        <f t="shared" si="88"/>
        <v>708.65400490852312</v>
      </c>
      <c r="L625" s="33">
        <v>70</v>
      </c>
      <c r="M625" s="34">
        <f>K625*L625/60</f>
        <v>826.76300572661034</v>
      </c>
    </row>
    <row r="626" spans="1:13">
      <c r="A626" s="1312" t="s">
        <v>1175</v>
      </c>
      <c r="B626" s="38" t="s">
        <v>1176</v>
      </c>
      <c r="C626" s="32" t="s">
        <v>2209</v>
      </c>
      <c r="D626" s="131">
        <v>2014</v>
      </c>
      <c r="E626" s="1298">
        <f t="shared" si="83"/>
        <v>7</v>
      </c>
      <c r="F626" s="33">
        <v>55465060</v>
      </c>
      <c r="G626" s="133">
        <v>0.1</v>
      </c>
      <c r="H626" s="33">
        <f t="shared" si="84"/>
        <v>38825542</v>
      </c>
      <c r="I626" s="33">
        <f t="shared" si="85"/>
        <v>16639518</v>
      </c>
      <c r="J626" s="33">
        <f t="shared" si="86"/>
        <v>5546506</v>
      </c>
      <c r="K626" s="101">
        <f t="shared" si="88"/>
        <v>3093.7672913877732</v>
      </c>
      <c r="L626" s="309">
        <v>20</v>
      </c>
      <c r="M626" s="30">
        <f>K626*L626/60</f>
        <v>1031.2557637959244</v>
      </c>
    </row>
    <row r="627" spans="1:13" ht="30">
      <c r="A627" s="1312" t="s">
        <v>1177</v>
      </c>
      <c r="B627" s="38" t="s">
        <v>1178</v>
      </c>
      <c r="C627" s="32" t="s">
        <v>2209</v>
      </c>
      <c r="D627" s="131">
        <v>2014</v>
      </c>
      <c r="E627" s="1298">
        <f t="shared" si="83"/>
        <v>7</v>
      </c>
      <c r="F627" s="33">
        <v>55465060</v>
      </c>
      <c r="G627" s="133">
        <v>0.1</v>
      </c>
      <c r="H627" s="33">
        <f t="shared" si="84"/>
        <v>38825542</v>
      </c>
      <c r="I627" s="33">
        <f t="shared" si="85"/>
        <v>16639518</v>
      </c>
      <c r="J627" s="33">
        <f t="shared" si="86"/>
        <v>5546506</v>
      </c>
      <c r="K627" s="101">
        <f t="shared" si="88"/>
        <v>3093.7672913877732</v>
      </c>
      <c r="L627" s="309">
        <v>40</v>
      </c>
      <c r="M627" s="30">
        <f>K627*L627/60</f>
        <v>2062.5115275918488</v>
      </c>
    </row>
    <row r="628" spans="1:13" ht="30">
      <c r="A628" s="1312" t="s">
        <v>1179</v>
      </c>
      <c r="B628" s="38" t="s">
        <v>1180</v>
      </c>
      <c r="C628" s="32" t="s">
        <v>2190</v>
      </c>
      <c r="D628" s="131">
        <v>2006</v>
      </c>
      <c r="E628" s="1298">
        <f t="shared" si="83"/>
        <v>15</v>
      </c>
      <c r="F628" s="33">
        <v>526970</v>
      </c>
      <c r="G628" s="133">
        <v>0.1</v>
      </c>
      <c r="H628" s="33">
        <f t="shared" si="84"/>
        <v>790455</v>
      </c>
      <c r="I628" s="33">
        <f t="shared" si="85"/>
        <v>-263485</v>
      </c>
      <c r="J628" s="33">
        <f t="shared" si="86"/>
        <v>52697</v>
      </c>
      <c r="K628" s="101">
        <f t="shared" si="88"/>
        <v>29.393685854529227</v>
      </c>
      <c r="L628" s="33">
        <v>90</v>
      </c>
      <c r="M628" s="30">
        <f>K628*L628/60</f>
        <v>44.090528781793843</v>
      </c>
    </row>
    <row r="629" spans="1:13">
      <c r="A629" s="1312"/>
      <c r="B629" s="38"/>
      <c r="C629" s="32"/>
      <c r="D629" s="131"/>
      <c r="E629" s="1298"/>
      <c r="F629" s="33"/>
      <c r="G629" s="133">
        <v>0.1</v>
      </c>
      <c r="H629" s="33"/>
      <c r="I629" s="33"/>
      <c r="J629" s="33"/>
      <c r="K629" s="101">
        <f t="shared" si="88"/>
        <v>0</v>
      </c>
      <c r="L629" s="33"/>
      <c r="M629" s="34">
        <f>SUM(M627:M628)</f>
        <v>2106.6020563736424</v>
      </c>
    </row>
    <row r="630" spans="1:13">
      <c r="A630" s="1312" t="s">
        <v>1181</v>
      </c>
      <c r="B630" s="38" t="s">
        <v>1182</v>
      </c>
      <c r="C630" s="32" t="s">
        <v>2209</v>
      </c>
      <c r="D630" s="131">
        <v>2014</v>
      </c>
      <c r="E630" s="1298">
        <f t="shared" si="83"/>
        <v>7</v>
      </c>
      <c r="F630" s="33">
        <v>55465060</v>
      </c>
      <c r="G630" s="133">
        <v>0.1</v>
      </c>
      <c r="H630" s="33">
        <f t="shared" si="84"/>
        <v>38825542</v>
      </c>
      <c r="I630" s="33">
        <f t="shared" si="85"/>
        <v>16639518</v>
      </c>
      <c r="J630" s="33">
        <f t="shared" si="86"/>
        <v>5546506</v>
      </c>
      <c r="K630" s="101">
        <f t="shared" si="88"/>
        <v>3093.7672913877732</v>
      </c>
      <c r="L630" s="309">
        <v>50</v>
      </c>
      <c r="M630" s="30">
        <f t="shared" si="87"/>
        <v>2578.139409489811</v>
      </c>
    </row>
    <row r="631" spans="1:13">
      <c r="A631" s="1312" t="s">
        <v>1183</v>
      </c>
      <c r="B631" s="38" t="s">
        <v>1184</v>
      </c>
      <c r="C631" s="32">
        <v>0</v>
      </c>
      <c r="D631" s="131">
        <v>0</v>
      </c>
      <c r="E631" s="1298"/>
      <c r="F631" s="33">
        <v>0</v>
      </c>
      <c r="G631" s="133">
        <v>0.1</v>
      </c>
      <c r="H631" s="33">
        <f t="shared" si="84"/>
        <v>0</v>
      </c>
      <c r="I631" s="33">
        <f t="shared" si="85"/>
        <v>0</v>
      </c>
      <c r="J631" s="33">
        <f t="shared" si="86"/>
        <v>0</v>
      </c>
      <c r="K631" s="101">
        <f t="shared" si="88"/>
        <v>0</v>
      </c>
      <c r="L631" s="309">
        <v>180</v>
      </c>
      <c r="M631" s="30">
        <f t="shared" si="87"/>
        <v>0</v>
      </c>
    </row>
    <row r="632" spans="1:13">
      <c r="A632" s="1312" t="s">
        <v>1185</v>
      </c>
      <c r="B632" s="38" t="s">
        <v>1186</v>
      </c>
      <c r="C632" s="32" t="s">
        <v>2209</v>
      </c>
      <c r="D632" s="131">
        <v>2014</v>
      </c>
      <c r="E632" s="1298">
        <f t="shared" si="83"/>
        <v>7</v>
      </c>
      <c r="F632" s="33">
        <v>55465060</v>
      </c>
      <c r="G632" s="133">
        <v>0.1</v>
      </c>
      <c r="H632" s="33">
        <f t="shared" si="84"/>
        <v>38825542</v>
      </c>
      <c r="I632" s="33">
        <f t="shared" si="85"/>
        <v>16639518</v>
      </c>
      <c r="J632" s="33">
        <f t="shared" si="86"/>
        <v>5546506</v>
      </c>
      <c r="K632" s="101">
        <f t="shared" si="88"/>
        <v>3093.7672913877732</v>
      </c>
      <c r="L632" s="309">
        <v>60</v>
      </c>
      <c r="M632" s="30">
        <f t="shared" si="87"/>
        <v>3093.7672913877732</v>
      </c>
    </row>
    <row r="633" spans="1:13">
      <c r="A633" s="1312" t="s">
        <v>1187</v>
      </c>
      <c r="B633" s="38" t="s">
        <v>1188</v>
      </c>
      <c r="C633" s="32" t="s">
        <v>2188</v>
      </c>
      <c r="D633" s="131">
        <v>2005</v>
      </c>
      <c r="E633" s="1298">
        <f t="shared" si="83"/>
        <v>16</v>
      </c>
      <c r="F633" s="33">
        <v>90680</v>
      </c>
      <c r="G633" s="133">
        <v>0.1</v>
      </c>
      <c r="H633" s="33">
        <f t="shared" si="84"/>
        <v>145088</v>
      </c>
      <c r="I633" s="33">
        <f t="shared" si="85"/>
        <v>-54408</v>
      </c>
      <c r="J633" s="33">
        <f t="shared" si="86"/>
        <v>9068</v>
      </c>
      <c r="K633" s="101">
        <f t="shared" si="88"/>
        <v>5.0580098170459618</v>
      </c>
      <c r="L633" s="33">
        <v>10</v>
      </c>
      <c r="M633" s="34">
        <f t="shared" si="87"/>
        <v>0.843001636174327</v>
      </c>
    </row>
    <row r="634" spans="1:13">
      <c r="A634" s="1312" t="s">
        <v>1189</v>
      </c>
      <c r="B634" s="38" t="s">
        <v>1190</v>
      </c>
      <c r="C634" s="32" t="s">
        <v>2188</v>
      </c>
      <c r="D634" s="131">
        <v>2005</v>
      </c>
      <c r="E634" s="1298">
        <f t="shared" si="83"/>
        <v>16</v>
      </c>
      <c r="F634" s="33">
        <v>90680</v>
      </c>
      <c r="G634" s="133">
        <v>0.1</v>
      </c>
      <c r="H634" s="33">
        <f t="shared" si="84"/>
        <v>145088</v>
      </c>
      <c r="I634" s="33">
        <f t="shared" si="85"/>
        <v>-54408</v>
      </c>
      <c r="J634" s="33">
        <f t="shared" si="86"/>
        <v>9068</v>
      </c>
      <c r="K634" s="101">
        <f t="shared" si="88"/>
        <v>5.0580098170459618</v>
      </c>
      <c r="L634" s="33">
        <v>10</v>
      </c>
      <c r="M634" s="34">
        <f t="shared" si="87"/>
        <v>0.843001636174327</v>
      </c>
    </row>
    <row r="635" spans="1:13" ht="42.75">
      <c r="A635" s="43" t="s">
        <v>1849</v>
      </c>
      <c r="B635" s="41" t="s">
        <v>1850</v>
      </c>
      <c r="C635" s="41"/>
      <c r="D635" s="128"/>
      <c r="E635" s="239"/>
      <c r="F635" s="63"/>
      <c r="G635" s="63"/>
      <c r="H635" s="63"/>
      <c r="I635" s="63"/>
      <c r="J635" s="63"/>
      <c r="K635" s="63"/>
      <c r="L635" s="63"/>
      <c r="M635" s="130"/>
    </row>
    <row r="636" spans="1:13" ht="30">
      <c r="A636" s="1312" t="s">
        <v>1851</v>
      </c>
      <c r="B636" s="12" t="s">
        <v>1037</v>
      </c>
      <c r="C636" s="32" t="s">
        <v>2201</v>
      </c>
      <c r="D636" s="131">
        <v>2007</v>
      </c>
      <c r="E636" s="1298">
        <f t="shared" ref="E636:E699" si="89">2021-D636</f>
        <v>14</v>
      </c>
      <c r="F636" s="33">
        <v>810000</v>
      </c>
      <c r="G636" s="133">
        <v>0.1</v>
      </c>
      <c r="H636" s="33">
        <f t="shared" si="84"/>
        <v>1134000</v>
      </c>
      <c r="I636" s="33">
        <f t="shared" si="85"/>
        <v>-324000</v>
      </c>
      <c r="J636" s="33">
        <f t="shared" si="86"/>
        <v>81000</v>
      </c>
      <c r="K636" s="101">
        <f t="shared" si="88"/>
        <v>45.180722891566269</v>
      </c>
      <c r="L636" s="33">
        <v>15</v>
      </c>
      <c r="M636" s="34">
        <f t="shared" si="87"/>
        <v>11.295180722891567</v>
      </c>
    </row>
    <row r="637" spans="1:13">
      <c r="A637" s="1312" t="s">
        <v>1853</v>
      </c>
      <c r="B637" s="12" t="s">
        <v>1045</v>
      </c>
      <c r="C637" s="31"/>
      <c r="D637" s="308"/>
      <c r="E637" s="1298"/>
      <c r="F637" s="309"/>
      <c r="G637" s="310"/>
      <c r="H637" s="33">
        <f t="shared" si="84"/>
        <v>0</v>
      </c>
      <c r="I637" s="33">
        <f t="shared" si="85"/>
        <v>0</v>
      </c>
      <c r="J637" s="33">
        <f t="shared" si="86"/>
        <v>0</v>
      </c>
      <c r="K637" s="101">
        <f t="shared" si="88"/>
        <v>0</v>
      </c>
      <c r="L637" s="309"/>
      <c r="M637" s="30">
        <f t="shared" si="87"/>
        <v>0</v>
      </c>
    </row>
    <row r="638" spans="1:13">
      <c r="A638" s="1312" t="s">
        <v>1856</v>
      </c>
      <c r="B638" s="12" t="s">
        <v>1196</v>
      </c>
      <c r="C638" s="32" t="s">
        <v>2189</v>
      </c>
      <c r="D638" s="131">
        <v>2006</v>
      </c>
      <c r="E638" s="1298">
        <f t="shared" si="89"/>
        <v>15</v>
      </c>
      <c r="F638" s="33">
        <v>190000</v>
      </c>
      <c r="G638" s="133">
        <v>0.1</v>
      </c>
      <c r="H638" s="33">
        <f t="shared" ref="H638:H700" si="90">E638*F638*G638</f>
        <v>285000</v>
      </c>
      <c r="I638" s="33">
        <f t="shared" ref="I638:I700" si="91">F638-H638</f>
        <v>-95000</v>
      </c>
      <c r="J638" s="33">
        <f t="shared" ref="J638:J700" si="92">F638*G638</f>
        <v>19000</v>
      </c>
      <c r="K638" s="101">
        <f t="shared" si="88"/>
        <v>10.597947344935298</v>
      </c>
      <c r="L638" s="33">
        <v>30</v>
      </c>
      <c r="M638" s="30">
        <f t="shared" ref="M638:M700" si="93">K638*L638/60</f>
        <v>5.2989736724676488</v>
      </c>
    </row>
    <row r="639" spans="1:13">
      <c r="A639" s="1312"/>
      <c r="B639" s="89"/>
      <c r="C639" s="32" t="s">
        <v>2188</v>
      </c>
      <c r="D639" s="131">
        <v>2005</v>
      </c>
      <c r="E639" s="1298">
        <f t="shared" si="89"/>
        <v>16</v>
      </c>
      <c r="F639" s="33">
        <v>90680</v>
      </c>
      <c r="G639" s="133">
        <v>0.1</v>
      </c>
      <c r="H639" s="33">
        <f t="shared" si="90"/>
        <v>145088</v>
      </c>
      <c r="I639" s="33">
        <f t="shared" si="91"/>
        <v>-54408</v>
      </c>
      <c r="J639" s="33">
        <f t="shared" si="92"/>
        <v>9068</v>
      </c>
      <c r="K639" s="101">
        <f t="shared" si="88"/>
        <v>5.0580098170459618</v>
      </c>
      <c r="L639" s="33">
        <v>10</v>
      </c>
      <c r="M639" s="30">
        <f t="shared" si="93"/>
        <v>0.843001636174327</v>
      </c>
    </row>
    <row r="640" spans="1:13">
      <c r="A640" s="1312"/>
      <c r="B640" s="16" t="s">
        <v>35</v>
      </c>
      <c r="C640" s="31"/>
      <c r="D640" s="308"/>
      <c r="E640" s="1298"/>
      <c r="F640" s="309"/>
      <c r="G640" s="310"/>
      <c r="H640" s="33"/>
      <c r="I640" s="33"/>
      <c r="J640" s="33"/>
      <c r="K640" s="101">
        <f t="shared" si="88"/>
        <v>0</v>
      </c>
      <c r="L640" s="309"/>
      <c r="M640" s="34">
        <f>M638+M639</f>
        <v>6.1419753086419755</v>
      </c>
    </row>
    <row r="641" spans="1:13" ht="30">
      <c r="A641" s="1312" t="s">
        <v>1197</v>
      </c>
      <c r="B641" s="12" t="s">
        <v>1198</v>
      </c>
      <c r="C641" s="32" t="s">
        <v>2189</v>
      </c>
      <c r="D641" s="131">
        <v>2006</v>
      </c>
      <c r="E641" s="1298">
        <f t="shared" si="89"/>
        <v>15</v>
      </c>
      <c r="F641" s="33">
        <v>190000</v>
      </c>
      <c r="G641" s="133">
        <v>0.1</v>
      </c>
      <c r="H641" s="33">
        <f t="shared" si="90"/>
        <v>285000</v>
      </c>
      <c r="I641" s="33">
        <f t="shared" si="91"/>
        <v>-95000</v>
      </c>
      <c r="J641" s="33">
        <f t="shared" si="92"/>
        <v>19000</v>
      </c>
      <c r="K641" s="101">
        <f t="shared" si="88"/>
        <v>10.597947344935298</v>
      </c>
      <c r="L641" s="33">
        <v>30</v>
      </c>
      <c r="M641" s="30">
        <f t="shared" si="93"/>
        <v>5.2989736724676488</v>
      </c>
    </row>
    <row r="642" spans="1:13">
      <c r="A642" s="1312"/>
      <c r="B642" s="89"/>
      <c r="C642" s="32" t="s">
        <v>2188</v>
      </c>
      <c r="D642" s="131">
        <v>2005</v>
      </c>
      <c r="E642" s="1298">
        <f t="shared" si="89"/>
        <v>16</v>
      </c>
      <c r="F642" s="33">
        <v>90680</v>
      </c>
      <c r="G642" s="133">
        <v>0.1</v>
      </c>
      <c r="H642" s="33">
        <f t="shared" si="90"/>
        <v>145088</v>
      </c>
      <c r="I642" s="33">
        <f t="shared" si="91"/>
        <v>-54408</v>
      </c>
      <c r="J642" s="33">
        <f t="shared" si="92"/>
        <v>9068</v>
      </c>
      <c r="K642" s="101">
        <f t="shared" si="88"/>
        <v>5.0580098170459618</v>
      </c>
      <c r="L642" s="33">
        <v>10</v>
      </c>
      <c r="M642" s="30">
        <f t="shared" si="93"/>
        <v>0.843001636174327</v>
      </c>
    </row>
    <row r="643" spans="1:13">
      <c r="A643" s="1312"/>
      <c r="B643" s="16" t="s">
        <v>35</v>
      </c>
      <c r="C643" s="31"/>
      <c r="D643" s="308"/>
      <c r="E643" s="1298"/>
      <c r="F643" s="309"/>
      <c r="G643" s="310"/>
      <c r="H643" s="33"/>
      <c r="I643" s="33"/>
      <c r="J643" s="33"/>
      <c r="K643" s="101">
        <f t="shared" si="88"/>
        <v>0</v>
      </c>
      <c r="L643" s="309"/>
      <c r="M643" s="34">
        <f>M641+M642</f>
        <v>6.1419753086419755</v>
      </c>
    </row>
    <row r="644" spans="1:13">
      <c r="A644" s="1312" t="s">
        <v>1199</v>
      </c>
      <c r="B644" s="12" t="s">
        <v>1134</v>
      </c>
      <c r="C644" s="32" t="s">
        <v>932</v>
      </c>
      <c r="D644" s="131">
        <v>2005</v>
      </c>
      <c r="E644" s="1298">
        <f t="shared" si="89"/>
        <v>16</v>
      </c>
      <c r="F644" s="33">
        <v>65500</v>
      </c>
      <c r="G644" s="133">
        <v>0.1</v>
      </c>
      <c r="H644" s="33">
        <f t="shared" si="90"/>
        <v>104800</v>
      </c>
      <c r="I644" s="33">
        <f t="shared" si="91"/>
        <v>-39300</v>
      </c>
      <c r="J644" s="33">
        <f t="shared" si="92"/>
        <v>6550</v>
      </c>
      <c r="K644" s="101">
        <f t="shared" si="88"/>
        <v>3.6535029004908526</v>
      </c>
      <c r="L644" s="33">
        <v>30</v>
      </c>
      <c r="M644" s="30">
        <f t="shared" si="93"/>
        <v>1.8267514502454263</v>
      </c>
    </row>
    <row r="645" spans="1:13">
      <c r="A645" s="1312" t="s">
        <v>1200</v>
      </c>
      <c r="B645" s="12" t="s">
        <v>1136</v>
      </c>
      <c r="C645" s="32" t="s">
        <v>2188</v>
      </c>
      <c r="D645" s="131">
        <v>2005</v>
      </c>
      <c r="E645" s="1298">
        <f t="shared" si="89"/>
        <v>16</v>
      </c>
      <c r="F645" s="33">
        <v>90680</v>
      </c>
      <c r="G645" s="133">
        <v>0.1</v>
      </c>
      <c r="H645" s="33">
        <f t="shared" si="90"/>
        <v>145088</v>
      </c>
      <c r="I645" s="33">
        <f t="shared" si="91"/>
        <v>-54408</v>
      </c>
      <c r="J645" s="33">
        <f t="shared" si="92"/>
        <v>9068</v>
      </c>
      <c r="K645" s="101">
        <f t="shared" si="88"/>
        <v>5.0580098170459618</v>
      </c>
      <c r="L645" s="33">
        <v>10</v>
      </c>
      <c r="M645" s="30">
        <f t="shared" si="93"/>
        <v>0.843001636174327</v>
      </c>
    </row>
    <row r="646" spans="1:13">
      <c r="A646" s="1312"/>
      <c r="B646" s="16" t="s">
        <v>35</v>
      </c>
      <c r="C646" s="31"/>
      <c r="D646" s="308"/>
      <c r="E646" s="1298"/>
      <c r="F646" s="309"/>
      <c r="G646" s="310"/>
      <c r="H646" s="33"/>
      <c r="I646" s="33"/>
      <c r="J646" s="33"/>
      <c r="K646" s="101">
        <f t="shared" si="88"/>
        <v>0</v>
      </c>
      <c r="L646" s="309"/>
      <c r="M646" s="34">
        <f>M644+M645</f>
        <v>2.6697530864197532</v>
      </c>
    </row>
    <row r="647" spans="1:13" ht="30">
      <c r="A647" s="1312" t="s">
        <v>1201</v>
      </c>
      <c r="B647" s="12" t="s">
        <v>1202</v>
      </c>
      <c r="C647" s="32" t="s">
        <v>2188</v>
      </c>
      <c r="D647" s="131">
        <v>2005</v>
      </c>
      <c r="E647" s="1298">
        <f t="shared" si="89"/>
        <v>16</v>
      </c>
      <c r="F647" s="33">
        <v>90680</v>
      </c>
      <c r="G647" s="133">
        <v>0.1</v>
      </c>
      <c r="H647" s="33">
        <f t="shared" si="90"/>
        <v>145088</v>
      </c>
      <c r="I647" s="33">
        <f t="shared" si="91"/>
        <v>-54408</v>
      </c>
      <c r="J647" s="33">
        <f t="shared" si="92"/>
        <v>9068</v>
      </c>
      <c r="K647" s="101">
        <f t="shared" si="88"/>
        <v>5.0580098170459618</v>
      </c>
      <c r="L647" s="33">
        <v>10</v>
      </c>
      <c r="M647" s="34">
        <f t="shared" si="93"/>
        <v>0.843001636174327</v>
      </c>
    </row>
    <row r="648" spans="1:13">
      <c r="A648" s="1312" t="s">
        <v>1203</v>
      </c>
      <c r="B648" s="12" t="s">
        <v>2206</v>
      </c>
      <c r="C648" s="32" t="s">
        <v>1705</v>
      </c>
      <c r="D648" s="131">
        <v>2003</v>
      </c>
      <c r="E648" s="1298">
        <f t="shared" si="89"/>
        <v>18</v>
      </c>
      <c r="F648" s="33">
        <v>12704749</v>
      </c>
      <c r="G648" s="133">
        <v>0.1</v>
      </c>
      <c r="H648" s="33">
        <f>F648</f>
        <v>12704749</v>
      </c>
      <c r="I648" s="33">
        <f t="shared" si="91"/>
        <v>0</v>
      </c>
      <c r="J648" s="33">
        <f>F648*G648</f>
        <v>1270474.9000000001</v>
      </c>
      <c r="K648" s="101">
        <f t="shared" si="88"/>
        <v>708.65400490852312</v>
      </c>
      <c r="L648" s="33">
        <v>10</v>
      </c>
      <c r="M648" s="30">
        <f>K648*L648/60</f>
        <v>118.1090008180872</v>
      </c>
    </row>
    <row r="649" spans="1:13">
      <c r="A649" s="1312"/>
      <c r="B649" s="89"/>
      <c r="C649" s="32" t="s">
        <v>2191</v>
      </c>
      <c r="D649" s="131">
        <v>2006</v>
      </c>
      <c r="E649" s="1298">
        <f t="shared" si="89"/>
        <v>15</v>
      </c>
      <c r="F649" s="33">
        <v>147200</v>
      </c>
      <c r="G649" s="133">
        <v>0.1</v>
      </c>
      <c r="H649" s="33">
        <f t="shared" si="90"/>
        <v>220800</v>
      </c>
      <c r="I649" s="33">
        <f t="shared" si="91"/>
        <v>-73600</v>
      </c>
      <c r="J649" s="33">
        <f t="shared" si="92"/>
        <v>14720</v>
      </c>
      <c r="K649" s="101">
        <f t="shared" si="88"/>
        <v>8.2106202588130301</v>
      </c>
      <c r="L649" s="33">
        <v>10</v>
      </c>
      <c r="M649" s="30">
        <f t="shared" si="93"/>
        <v>1.3684367098021717</v>
      </c>
    </row>
    <row r="650" spans="1:13">
      <c r="A650" s="1312"/>
      <c r="B650" s="89"/>
      <c r="C650" s="32" t="s">
        <v>2193</v>
      </c>
      <c r="D650" s="131">
        <v>2005</v>
      </c>
      <c r="E650" s="1298">
        <f t="shared" si="89"/>
        <v>16</v>
      </c>
      <c r="F650" s="33">
        <v>1400000</v>
      </c>
      <c r="G650" s="133">
        <v>0.1</v>
      </c>
      <c r="H650" s="33">
        <f t="shared" si="90"/>
        <v>2240000</v>
      </c>
      <c r="I650" s="33">
        <f t="shared" si="91"/>
        <v>-840000</v>
      </c>
      <c r="J650" s="33">
        <f t="shared" si="92"/>
        <v>140000</v>
      </c>
      <c r="K650" s="101">
        <f t="shared" si="88"/>
        <v>78.090138331102182</v>
      </c>
      <c r="L650" s="33">
        <v>10</v>
      </c>
      <c r="M650" s="30">
        <f t="shared" si="93"/>
        <v>13.015023055183697</v>
      </c>
    </row>
    <row r="651" spans="1:13">
      <c r="A651" s="1312"/>
      <c r="B651" s="89"/>
      <c r="C651" s="32" t="s">
        <v>2188</v>
      </c>
      <c r="D651" s="131">
        <v>2005</v>
      </c>
      <c r="E651" s="1298">
        <f t="shared" si="89"/>
        <v>16</v>
      </c>
      <c r="F651" s="33">
        <v>90680</v>
      </c>
      <c r="G651" s="133">
        <v>0.1</v>
      </c>
      <c r="H651" s="33">
        <f t="shared" si="90"/>
        <v>145088</v>
      </c>
      <c r="I651" s="33">
        <f t="shared" si="91"/>
        <v>-54408</v>
      </c>
      <c r="J651" s="33">
        <f t="shared" si="92"/>
        <v>9068</v>
      </c>
      <c r="K651" s="101">
        <f t="shared" si="88"/>
        <v>5.0580098170459618</v>
      </c>
      <c r="L651" s="33">
        <v>10</v>
      </c>
      <c r="M651" s="30">
        <f t="shared" si="93"/>
        <v>0.843001636174327</v>
      </c>
    </row>
    <row r="652" spans="1:13">
      <c r="A652" s="1312"/>
      <c r="B652" s="16" t="s">
        <v>35</v>
      </c>
      <c r="C652" s="31"/>
      <c r="D652" s="308"/>
      <c r="E652" s="1298"/>
      <c r="F652" s="309"/>
      <c r="G652" s="310"/>
      <c r="H652" s="33"/>
      <c r="I652" s="33"/>
      <c r="J652" s="33"/>
      <c r="K652" s="101">
        <f t="shared" si="88"/>
        <v>0</v>
      </c>
      <c r="L652" s="309"/>
      <c r="M652" s="34">
        <f>M648+M649+M650+M651</f>
        <v>133.3354622192474</v>
      </c>
    </row>
    <row r="653" spans="1:13">
      <c r="A653" s="1312" t="s">
        <v>1204</v>
      </c>
      <c r="B653" s="12" t="s">
        <v>2210</v>
      </c>
      <c r="C653" s="32" t="s">
        <v>2188</v>
      </c>
      <c r="D653" s="131">
        <v>2007</v>
      </c>
      <c r="E653" s="1298">
        <f t="shared" si="89"/>
        <v>14</v>
      </c>
      <c r="F653" s="311">
        <v>491000</v>
      </c>
      <c r="G653" s="133">
        <v>0.1</v>
      </c>
      <c r="H653" s="33">
        <f t="shared" si="90"/>
        <v>687400</v>
      </c>
      <c r="I653" s="33">
        <f t="shared" si="91"/>
        <v>-196400</v>
      </c>
      <c r="J653" s="33">
        <f t="shared" si="92"/>
        <v>49100</v>
      </c>
      <c r="K653" s="101">
        <f t="shared" si="88"/>
        <v>27.387327086122269</v>
      </c>
      <c r="L653" s="33">
        <v>11</v>
      </c>
      <c r="M653" s="30">
        <f t="shared" si="93"/>
        <v>5.0210099657890828</v>
      </c>
    </row>
    <row r="654" spans="1:13">
      <c r="A654" s="1312"/>
      <c r="B654" s="12"/>
      <c r="C654" s="32" t="s">
        <v>2194</v>
      </c>
      <c r="D654" s="131">
        <v>2006</v>
      </c>
      <c r="E654" s="1298">
        <f t="shared" si="89"/>
        <v>15</v>
      </c>
      <c r="F654" s="33">
        <v>1503927</v>
      </c>
      <c r="G654" s="133">
        <v>0.1</v>
      </c>
      <c r="H654" s="33">
        <f t="shared" si="90"/>
        <v>2255890.5</v>
      </c>
      <c r="I654" s="33">
        <f t="shared" si="91"/>
        <v>-751963.5</v>
      </c>
      <c r="J654" s="33">
        <f t="shared" si="92"/>
        <v>150392.70000000001</v>
      </c>
      <c r="K654" s="101">
        <f t="shared" si="88"/>
        <v>83.88704819277109</v>
      </c>
      <c r="L654" s="33">
        <v>40</v>
      </c>
      <c r="M654" s="30">
        <f t="shared" si="93"/>
        <v>55.924698795180724</v>
      </c>
    </row>
    <row r="655" spans="1:13">
      <c r="A655" s="1312"/>
      <c r="B655" s="16" t="s">
        <v>35</v>
      </c>
      <c r="C655" s="32"/>
      <c r="D655" s="131"/>
      <c r="E655" s="1298"/>
      <c r="F655" s="33"/>
      <c r="G655" s="133"/>
      <c r="H655" s="33"/>
      <c r="I655" s="33"/>
      <c r="J655" s="33"/>
      <c r="K655" s="101">
        <f t="shared" si="88"/>
        <v>0</v>
      </c>
      <c r="L655" s="33"/>
      <c r="M655" s="34">
        <f>M653+M654</f>
        <v>60.945708760969808</v>
      </c>
    </row>
    <row r="656" spans="1:13">
      <c r="A656" s="1312" t="s">
        <v>1205</v>
      </c>
      <c r="B656" s="12" t="s">
        <v>2204</v>
      </c>
      <c r="C656" s="32" t="s">
        <v>1705</v>
      </c>
      <c r="D656" s="131">
        <v>2003</v>
      </c>
      <c r="E656" s="1298">
        <f t="shared" si="89"/>
        <v>18</v>
      </c>
      <c r="F656" s="33">
        <v>12704749</v>
      </c>
      <c r="G656" s="133">
        <v>0.1</v>
      </c>
      <c r="H656" s="33">
        <f t="shared" si="90"/>
        <v>22868548.200000003</v>
      </c>
      <c r="I656" s="33">
        <f t="shared" si="91"/>
        <v>-10163799.200000003</v>
      </c>
      <c r="J656" s="33">
        <f t="shared" si="92"/>
        <v>1270474.9000000001</v>
      </c>
      <c r="K656" s="101">
        <f t="shared" si="88"/>
        <v>708.65400490852312</v>
      </c>
      <c r="L656" s="33">
        <v>90</v>
      </c>
      <c r="M656" s="30">
        <f t="shared" si="93"/>
        <v>1062.9810073627846</v>
      </c>
    </row>
    <row r="657" spans="1:13">
      <c r="A657" s="1312"/>
      <c r="B657" s="89"/>
      <c r="C657" s="32" t="s">
        <v>2191</v>
      </c>
      <c r="D657" s="131">
        <v>2006</v>
      </c>
      <c r="E657" s="1298">
        <f t="shared" si="89"/>
        <v>15</v>
      </c>
      <c r="F657" s="33">
        <v>147200</v>
      </c>
      <c r="G657" s="133">
        <v>0.1</v>
      </c>
      <c r="H657" s="33">
        <f t="shared" si="90"/>
        <v>220800</v>
      </c>
      <c r="I657" s="33">
        <f t="shared" si="91"/>
        <v>-73600</v>
      </c>
      <c r="J657" s="33">
        <f t="shared" si="92"/>
        <v>14720</v>
      </c>
      <c r="K657" s="101">
        <f t="shared" si="88"/>
        <v>8.2106202588130301</v>
      </c>
      <c r="L657" s="33">
        <v>30</v>
      </c>
      <c r="M657" s="30">
        <f t="shared" si="93"/>
        <v>4.1053101294065151</v>
      </c>
    </row>
    <row r="658" spans="1:13">
      <c r="A658" s="1312"/>
      <c r="B658" s="89"/>
      <c r="C658" s="32" t="s">
        <v>2193</v>
      </c>
      <c r="D658" s="131">
        <v>2005</v>
      </c>
      <c r="E658" s="1298">
        <f t="shared" si="89"/>
        <v>16</v>
      </c>
      <c r="F658" s="33">
        <v>1400000</v>
      </c>
      <c r="G658" s="133">
        <v>0.1</v>
      </c>
      <c r="H658" s="33">
        <f t="shared" si="90"/>
        <v>2240000</v>
      </c>
      <c r="I658" s="33">
        <f t="shared" si="91"/>
        <v>-840000</v>
      </c>
      <c r="J658" s="33">
        <f t="shared" si="92"/>
        <v>140000</v>
      </c>
      <c r="K658" s="101">
        <f t="shared" si="88"/>
        <v>78.090138331102182</v>
      </c>
      <c r="L658" s="33">
        <v>30</v>
      </c>
      <c r="M658" s="30">
        <f t="shared" si="93"/>
        <v>39.045069165551091</v>
      </c>
    </row>
    <row r="659" spans="1:13">
      <c r="A659" s="1312"/>
      <c r="B659" s="89"/>
      <c r="C659" s="32" t="s">
        <v>2188</v>
      </c>
      <c r="D659" s="131">
        <v>2005</v>
      </c>
      <c r="E659" s="1298">
        <f t="shared" si="89"/>
        <v>16</v>
      </c>
      <c r="F659" s="33">
        <v>90680</v>
      </c>
      <c r="G659" s="133">
        <v>0.1</v>
      </c>
      <c r="H659" s="33">
        <f t="shared" si="90"/>
        <v>145088</v>
      </c>
      <c r="I659" s="33">
        <f t="shared" si="91"/>
        <v>-54408</v>
      </c>
      <c r="J659" s="33">
        <f t="shared" si="92"/>
        <v>9068</v>
      </c>
      <c r="K659" s="101">
        <f t="shared" si="88"/>
        <v>5.0580098170459618</v>
      </c>
      <c r="L659" s="33">
        <v>10</v>
      </c>
      <c r="M659" s="30">
        <f t="shared" si="93"/>
        <v>0.843001636174327</v>
      </c>
    </row>
    <row r="660" spans="1:13">
      <c r="A660" s="1312"/>
      <c r="B660" s="16" t="s">
        <v>35</v>
      </c>
      <c r="C660" s="31"/>
      <c r="D660" s="308"/>
      <c r="E660" s="1298"/>
      <c r="F660" s="309"/>
      <c r="G660" s="310"/>
      <c r="H660" s="33"/>
      <c r="I660" s="33"/>
      <c r="J660" s="33"/>
      <c r="K660" s="101">
        <f t="shared" si="88"/>
        <v>0</v>
      </c>
      <c r="L660" s="309"/>
      <c r="M660" s="34">
        <f>M658+M659</f>
        <v>39.888070801725419</v>
      </c>
    </row>
    <row r="661" spans="1:13">
      <c r="A661" s="1312" t="s">
        <v>1206</v>
      </c>
      <c r="B661" s="12" t="s">
        <v>2204</v>
      </c>
      <c r="C661" s="32" t="s">
        <v>2188</v>
      </c>
      <c r="D661" s="131">
        <v>2007</v>
      </c>
      <c r="E661" s="1298">
        <f t="shared" si="89"/>
        <v>14</v>
      </c>
      <c r="F661" s="311">
        <v>491000</v>
      </c>
      <c r="G661" s="133">
        <v>0.1</v>
      </c>
      <c r="H661" s="33">
        <f t="shared" si="90"/>
        <v>687400</v>
      </c>
      <c r="I661" s="33">
        <f t="shared" si="91"/>
        <v>-196400</v>
      </c>
      <c r="J661" s="33">
        <f t="shared" si="92"/>
        <v>49100</v>
      </c>
      <c r="K661" s="101">
        <f t="shared" si="88"/>
        <v>27.387327086122269</v>
      </c>
      <c r="L661" s="33">
        <v>11</v>
      </c>
      <c r="M661" s="30">
        <f t="shared" si="93"/>
        <v>5.0210099657890828</v>
      </c>
    </row>
    <row r="662" spans="1:13">
      <c r="A662" s="1312"/>
      <c r="B662" s="16"/>
      <c r="C662" s="32" t="s">
        <v>2194</v>
      </c>
      <c r="D662" s="131">
        <v>2006</v>
      </c>
      <c r="E662" s="1298">
        <f t="shared" si="89"/>
        <v>15</v>
      </c>
      <c r="F662" s="33">
        <v>1503927</v>
      </c>
      <c r="G662" s="133">
        <v>0.1</v>
      </c>
      <c r="H662" s="33">
        <f t="shared" si="90"/>
        <v>2255890.5</v>
      </c>
      <c r="I662" s="33">
        <f t="shared" si="91"/>
        <v>-751963.5</v>
      </c>
      <c r="J662" s="33">
        <f t="shared" si="92"/>
        <v>150392.70000000001</v>
      </c>
      <c r="K662" s="101">
        <f t="shared" si="88"/>
        <v>83.88704819277109</v>
      </c>
      <c r="L662" s="33">
        <v>40</v>
      </c>
      <c r="M662" s="30">
        <f t="shared" si="93"/>
        <v>55.924698795180724</v>
      </c>
    </row>
    <row r="663" spans="1:13">
      <c r="A663" s="1312"/>
      <c r="B663" s="16" t="s">
        <v>35</v>
      </c>
      <c r="C663" s="31"/>
      <c r="D663" s="308"/>
      <c r="E663" s="1298"/>
      <c r="F663" s="309"/>
      <c r="G663" s="310"/>
      <c r="H663" s="33"/>
      <c r="I663" s="33"/>
      <c r="J663" s="33"/>
      <c r="K663" s="101">
        <f t="shared" si="88"/>
        <v>0</v>
      </c>
      <c r="L663" s="309"/>
      <c r="M663" s="34">
        <f>M661+M662</f>
        <v>60.945708760969808</v>
      </c>
    </row>
    <row r="664" spans="1:13">
      <c r="A664" s="1312" t="s">
        <v>1207</v>
      </c>
      <c r="B664" s="12" t="s">
        <v>1144</v>
      </c>
      <c r="C664" s="32" t="s">
        <v>2211</v>
      </c>
      <c r="D664" s="131">
        <v>2005</v>
      </c>
      <c r="E664" s="1298">
        <f t="shared" si="89"/>
        <v>16</v>
      </c>
      <c r="F664" s="33">
        <v>60000</v>
      </c>
      <c r="G664" s="133">
        <v>0.1</v>
      </c>
      <c r="H664" s="33">
        <f t="shared" si="90"/>
        <v>96000</v>
      </c>
      <c r="I664" s="33">
        <f t="shared" si="91"/>
        <v>-36000</v>
      </c>
      <c r="J664" s="33">
        <f t="shared" si="92"/>
        <v>6000</v>
      </c>
      <c r="K664" s="101">
        <f t="shared" si="88"/>
        <v>3.3467202141900936</v>
      </c>
      <c r="L664" s="33">
        <v>25</v>
      </c>
      <c r="M664" s="34">
        <f t="shared" si="93"/>
        <v>1.394466755912539</v>
      </c>
    </row>
    <row r="665" spans="1:13" ht="30">
      <c r="A665" s="1312" t="s">
        <v>1208</v>
      </c>
      <c r="B665" s="12" t="s">
        <v>1209</v>
      </c>
      <c r="C665" s="32" t="s">
        <v>2190</v>
      </c>
      <c r="D665" s="131">
        <v>2006</v>
      </c>
      <c r="E665" s="1298">
        <f t="shared" si="89"/>
        <v>15</v>
      </c>
      <c r="F665" s="33">
        <v>526970</v>
      </c>
      <c r="G665" s="133">
        <v>0.1</v>
      </c>
      <c r="H665" s="33">
        <f t="shared" si="90"/>
        <v>790455</v>
      </c>
      <c r="I665" s="33">
        <f t="shared" si="91"/>
        <v>-263485</v>
      </c>
      <c r="J665" s="33">
        <f t="shared" si="92"/>
        <v>52697</v>
      </c>
      <c r="K665" s="101">
        <f t="shared" si="88"/>
        <v>29.393685854529227</v>
      </c>
      <c r="L665" s="33">
        <v>15</v>
      </c>
      <c r="M665" s="30">
        <f t="shared" si="93"/>
        <v>7.3484214636323069</v>
      </c>
    </row>
    <row r="666" spans="1:13">
      <c r="A666" s="1312"/>
      <c r="B666" s="89"/>
      <c r="C666" s="32" t="s">
        <v>2191</v>
      </c>
      <c r="D666" s="131">
        <v>2006</v>
      </c>
      <c r="E666" s="1298">
        <f t="shared" si="89"/>
        <v>15</v>
      </c>
      <c r="F666" s="33">
        <v>147200</v>
      </c>
      <c r="G666" s="133">
        <v>0.1</v>
      </c>
      <c r="H666" s="33">
        <f t="shared" si="90"/>
        <v>220800</v>
      </c>
      <c r="I666" s="33">
        <f t="shared" si="91"/>
        <v>-73600</v>
      </c>
      <c r="J666" s="33">
        <f t="shared" si="92"/>
        <v>14720</v>
      </c>
      <c r="K666" s="101">
        <f t="shared" si="88"/>
        <v>8.2106202588130301</v>
      </c>
      <c r="L666" s="33">
        <v>30</v>
      </c>
      <c r="M666" s="30">
        <f t="shared" si="93"/>
        <v>4.1053101294065151</v>
      </c>
    </row>
    <row r="667" spans="1:13">
      <c r="A667" s="1312"/>
      <c r="B667" s="89"/>
      <c r="C667" s="32" t="s">
        <v>2193</v>
      </c>
      <c r="D667" s="131">
        <v>2005</v>
      </c>
      <c r="E667" s="1298">
        <f t="shared" si="89"/>
        <v>16</v>
      </c>
      <c r="F667" s="33">
        <v>1400000</v>
      </c>
      <c r="G667" s="133">
        <v>0.1</v>
      </c>
      <c r="H667" s="33">
        <f t="shared" si="90"/>
        <v>2240000</v>
      </c>
      <c r="I667" s="33">
        <f t="shared" si="91"/>
        <v>-840000</v>
      </c>
      <c r="J667" s="33">
        <f t="shared" si="92"/>
        <v>140000</v>
      </c>
      <c r="K667" s="101">
        <f t="shared" si="88"/>
        <v>78.090138331102182</v>
      </c>
      <c r="L667" s="33">
        <v>30</v>
      </c>
      <c r="M667" s="30">
        <f t="shared" si="93"/>
        <v>39.045069165551091</v>
      </c>
    </row>
    <row r="668" spans="1:13">
      <c r="A668" s="1312"/>
      <c r="B668" s="89"/>
      <c r="C668" s="32" t="s">
        <v>2188</v>
      </c>
      <c r="D668" s="131">
        <v>2005</v>
      </c>
      <c r="E668" s="1298">
        <f t="shared" si="89"/>
        <v>16</v>
      </c>
      <c r="F668" s="33">
        <v>90680</v>
      </c>
      <c r="G668" s="133">
        <v>0.1</v>
      </c>
      <c r="H668" s="33">
        <f t="shared" si="90"/>
        <v>145088</v>
      </c>
      <c r="I668" s="33">
        <f t="shared" si="91"/>
        <v>-54408</v>
      </c>
      <c r="J668" s="33">
        <f t="shared" si="92"/>
        <v>9068</v>
      </c>
      <c r="K668" s="101">
        <f t="shared" si="88"/>
        <v>5.0580098170459618</v>
      </c>
      <c r="L668" s="33">
        <v>10</v>
      </c>
      <c r="M668" s="30">
        <f t="shared" si="93"/>
        <v>0.843001636174327</v>
      </c>
    </row>
    <row r="669" spans="1:13">
      <c r="A669" s="1312"/>
      <c r="B669" s="16" t="s">
        <v>35</v>
      </c>
      <c r="C669" s="31"/>
      <c r="D669" s="308"/>
      <c r="E669" s="1298"/>
      <c r="F669" s="309"/>
      <c r="G669" s="310"/>
      <c r="H669" s="33"/>
      <c r="I669" s="33"/>
      <c r="J669" s="33"/>
      <c r="K669" s="101">
        <f t="shared" si="88"/>
        <v>0</v>
      </c>
      <c r="L669" s="309"/>
      <c r="M669" s="34">
        <f>M665+M666+M667+M668</f>
        <v>51.341802394764237</v>
      </c>
    </row>
    <row r="670" spans="1:13" ht="30">
      <c r="A670" s="1312" t="s">
        <v>1210</v>
      </c>
      <c r="B670" s="12" t="s">
        <v>1156</v>
      </c>
      <c r="C670" s="32" t="s">
        <v>2195</v>
      </c>
      <c r="D670" s="131">
        <v>2006</v>
      </c>
      <c r="E670" s="1298">
        <f t="shared" si="89"/>
        <v>15</v>
      </c>
      <c r="F670" s="33">
        <v>526970</v>
      </c>
      <c r="G670" s="133">
        <v>0.1</v>
      </c>
      <c r="H670" s="33">
        <f t="shared" si="90"/>
        <v>790455</v>
      </c>
      <c r="I670" s="33">
        <f t="shared" si="91"/>
        <v>-263485</v>
      </c>
      <c r="J670" s="33">
        <f t="shared" si="92"/>
        <v>52697</v>
      </c>
      <c r="K670" s="101">
        <f t="shared" si="88"/>
        <v>29.393685854529227</v>
      </c>
      <c r="L670" s="33">
        <v>15</v>
      </c>
      <c r="M670" s="30">
        <f t="shared" si="93"/>
        <v>7.3484214636323069</v>
      </c>
    </row>
    <row r="671" spans="1:13">
      <c r="A671" s="1312"/>
      <c r="B671" s="89"/>
      <c r="C671" s="32" t="s">
        <v>2188</v>
      </c>
      <c r="D671" s="131">
        <v>2005</v>
      </c>
      <c r="E671" s="1298">
        <f t="shared" si="89"/>
        <v>16</v>
      </c>
      <c r="F671" s="33">
        <v>90680</v>
      </c>
      <c r="G671" s="133">
        <v>0.1</v>
      </c>
      <c r="H671" s="33">
        <f t="shared" si="90"/>
        <v>145088</v>
      </c>
      <c r="I671" s="33">
        <f t="shared" si="91"/>
        <v>-54408</v>
      </c>
      <c r="J671" s="33">
        <f t="shared" si="92"/>
        <v>9068</v>
      </c>
      <c r="K671" s="101">
        <f t="shared" si="88"/>
        <v>5.0580098170459618</v>
      </c>
      <c r="L671" s="33">
        <v>10</v>
      </c>
      <c r="M671" s="30">
        <f t="shared" si="93"/>
        <v>0.843001636174327</v>
      </c>
    </row>
    <row r="672" spans="1:13">
      <c r="A672" s="1312"/>
      <c r="B672" s="16" t="s">
        <v>35</v>
      </c>
      <c r="C672" s="31"/>
      <c r="D672" s="308"/>
      <c r="E672" s="1298"/>
      <c r="F672" s="309"/>
      <c r="G672" s="310"/>
      <c r="H672" s="33"/>
      <c r="I672" s="33"/>
      <c r="J672" s="33"/>
      <c r="K672" s="101">
        <f t="shared" si="88"/>
        <v>0</v>
      </c>
      <c r="L672" s="309"/>
      <c r="M672" s="34">
        <f>M670+M671</f>
        <v>8.1914230998066344</v>
      </c>
    </row>
    <row r="673" spans="1:13">
      <c r="A673" s="1312" t="s">
        <v>1211</v>
      </c>
      <c r="B673" s="12" t="s">
        <v>1865</v>
      </c>
      <c r="C673" s="32" t="s">
        <v>2190</v>
      </c>
      <c r="D673" s="131">
        <v>2006</v>
      </c>
      <c r="E673" s="1298">
        <f t="shared" si="89"/>
        <v>15</v>
      </c>
      <c r="F673" s="33">
        <v>526970</v>
      </c>
      <c r="G673" s="133">
        <v>0.1</v>
      </c>
      <c r="H673" s="33">
        <f t="shared" si="90"/>
        <v>790455</v>
      </c>
      <c r="I673" s="33">
        <f t="shared" si="91"/>
        <v>-263485</v>
      </c>
      <c r="J673" s="33">
        <f t="shared" si="92"/>
        <v>52697</v>
      </c>
      <c r="K673" s="101">
        <f t="shared" si="88"/>
        <v>29.393685854529227</v>
      </c>
      <c r="L673" s="33">
        <v>10</v>
      </c>
      <c r="M673" s="30">
        <f t="shared" si="93"/>
        <v>4.8989476424215379</v>
      </c>
    </row>
    <row r="674" spans="1:13">
      <c r="A674" s="1312"/>
      <c r="B674" s="89"/>
      <c r="C674" s="32" t="s">
        <v>1705</v>
      </c>
      <c r="D674" s="131">
        <v>2003</v>
      </c>
      <c r="E674" s="1298">
        <f t="shared" si="89"/>
        <v>18</v>
      </c>
      <c r="F674" s="33">
        <v>12704749</v>
      </c>
      <c r="G674" s="133">
        <v>0.1</v>
      </c>
      <c r="H674" s="33">
        <f>F674</f>
        <v>12704749</v>
      </c>
      <c r="I674" s="33">
        <f t="shared" si="91"/>
        <v>0</v>
      </c>
      <c r="J674" s="33">
        <f t="shared" si="92"/>
        <v>1270474.9000000001</v>
      </c>
      <c r="K674" s="101">
        <f t="shared" si="88"/>
        <v>708.65400490852312</v>
      </c>
      <c r="L674" s="33">
        <v>10</v>
      </c>
      <c r="M674" s="30">
        <f t="shared" si="93"/>
        <v>118.1090008180872</v>
      </c>
    </row>
    <row r="675" spans="1:13">
      <c r="A675" s="1312"/>
      <c r="B675" s="89"/>
      <c r="C675" s="32" t="s">
        <v>2191</v>
      </c>
      <c r="D675" s="131">
        <v>2006</v>
      </c>
      <c r="E675" s="1298">
        <f t="shared" si="89"/>
        <v>15</v>
      </c>
      <c r="F675" s="33">
        <v>147200</v>
      </c>
      <c r="G675" s="133">
        <v>0.1</v>
      </c>
      <c r="H675" s="33">
        <f t="shared" si="90"/>
        <v>220800</v>
      </c>
      <c r="I675" s="33">
        <f t="shared" si="91"/>
        <v>-73600</v>
      </c>
      <c r="J675" s="33">
        <f t="shared" si="92"/>
        <v>14720</v>
      </c>
      <c r="K675" s="101">
        <f t="shared" si="88"/>
        <v>8.2106202588130301</v>
      </c>
      <c r="L675" s="33">
        <v>10</v>
      </c>
      <c r="M675" s="30">
        <f t="shared" si="93"/>
        <v>1.3684367098021717</v>
      </c>
    </row>
    <row r="676" spans="1:13">
      <c r="A676" s="1312"/>
      <c r="B676" s="89"/>
      <c r="C676" s="32" t="s">
        <v>2193</v>
      </c>
      <c r="D676" s="131">
        <v>2005</v>
      </c>
      <c r="E676" s="1298">
        <f t="shared" si="89"/>
        <v>16</v>
      </c>
      <c r="F676" s="33">
        <v>1400000</v>
      </c>
      <c r="G676" s="133">
        <v>0.1</v>
      </c>
      <c r="H676" s="33">
        <f t="shared" si="90"/>
        <v>2240000</v>
      </c>
      <c r="I676" s="33">
        <f t="shared" si="91"/>
        <v>-840000</v>
      </c>
      <c r="J676" s="33">
        <f t="shared" si="92"/>
        <v>140000</v>
      </c>
      <c r="K676" s="101">
        <f t="shared" si="88"/>
        <v>78.090138331102182</v>
      </c>
      <c r="L676" s="33">
        <v>10</v>
      </c>
      <c r="M676" s="30">
        <f t="shared" si="93"/>
        <v>13.015023055183697</v>
      </c>
    </row>
    <row r="677" spans="1:13">
      <c r="A677" s="1312"/>
      <c r="B677" s="89"/>
      <c r="C677" s="32" t="s">
        <v>2188</v>
      </c>
      <c r="D677" s="131">
        <v>2005</v>
      </c>
      <c r="E677" s="1298">
        <f t="shared" si="89"/>
        <v>16</v>
      </c>
      <c r="F677" s="33">
        <v>90680</v>
      </c>
      <c r="G677" s="133">
        <v>0.1</v>
      </c>
      <c r="H677" s="33">
        <f t="shared" si="90"/>
        <v>145088</v>
      </c>
      <c r="I677" s="33">
        <f t="shared" si="91"/>
        <v>-54408</v>
      </c>
      <c r="J677" s="33">
        <f t="shared" si="92"/>
        <v>9068</v>
      </c>
      <c r="K677" s="101">
        <f t="shared" si="88"/>
        <v>5.0580098170459618</v>
      </c>
      <c r="L677" s="33">
        <v>10</v>
      </c>
      <c r="M677" s="30">
        <f t="shared" si="93"/>
        <v>0.843001636174327</v>
      </c>
    </row>
    <row r="678" spans="1:13">
      <c r="A678" s="1312"/>
      <c r="B678" s="16" t="s">
        <v>35</v>
      </c>
      <c r="C678" s="31"/>
      <c r="D678" s="308"/>
      <c r="E678" s="1298"/>
      <c r="F678" s="309"/>
      <c r="G678" s="310"/>
      <c r="H678" s="33"/>
      <c r="I678" s="33"/>
      <c r="J678" s="33"/>
      <c r="K678" s="101">
        <f t="shared" ref="K678:K741" si="94">J678/1792.8</f>
        <v>0</v>
      </c>
      <c r="L678" s="309"/>
      <c r="M678" s="34">
        <f>M673+M674+M675+M676+M677</f>
        <v>138.23440986166892</v>
      </c>
    </row>
    <row r="679" spans="1:13">
      <c r="A679" s="1312" t="s">
        <v>1212</v>
      </c>
      <c r="B679" s="12" t="s">
        <v>1866</v>
      </c>
      <c r="C679" s="32" t="s">
        <v>2188</v>
      </c>
      <c r="D679" s="131">
        <v>2007</v>
      </c>
      <c r="E679" s="1298">
        <f t="shared" si="89"/>
        <v>14</v>
      </c>
      <c r="F679" s="311">
        <v>491000</v>
      </c>
      <c r="G679" s="133">
        <v>1.1000000000000001</v>
      </c>
      <c r="H679" s="33">
        <f t="shared" si="90"/>
        <v>7561400.0000000009</v>
      </c>
      <c r="I679" s="33">
        <f t="shared" si="91"/>
        <v>-7070400.0000000009</v>
      </c>
      <c r="J679" s="33">
        <f t="shared" si="92"/>
        <v>540100</v>
      </c>
      <c r="K679" s="101">
        <f t="shared" si="94"/>
        <v>301.26059794734493</v>
      </c>
      <c r="L679" s="33">
        <v>11</v>
      </c>
      <c r="M679" s="30">
        <f t="shared" si="93"/>
        <v>55.231109623679906</v>
      </c>
    </row>
    <row r="680" spans="1:13">
      <c r="A680" s="1312"/>
      <c r="B680" s="12"/>
      <c r="C680" s="32" t="s">
        <v>2194</v>
      </c>
      <c r="D680" s="131">
        <v>2006</v>
      </c>
      <c r="E680" s="1298">
        <f t="shared" si="89"/>
        <v>15</v>
      </c>
      <c r="F680" s="33">
        <v>1503927</v>
      </c>
      <c r="G680" s="133">
        <v>0.1</v>
      </c>
      <c r="H680" s="33">
        <f t="shared" si="90"/>
        <v>2255890.5</v>
      </c>
      <c r="I680" s="33">
        <f t="shared" si="91"/>
        <v>-751963.5</v>
      </c>
      <c r="J680" s="33">
        <f t="shared" si="92"/>
        <v>150392.70000000001</v>
      </c>
      <c r="K680" s="101">
        <f t="shared" si="94"/>
        <v>83.88704819277109</v>
      </c>
      <c r="L680" s="33">
        <v>40</v>
      </c>
      <c r="M680" s="30">
        <f t="shared" si="93"/>
        <v>55.924698795180724</v>
      </c>
    </row>
    <row r="681" spans="1:13">
      <c r="A681" s="1312"/>
      <c r="B681" s="16" t="s">
        <v>35</v>
      </c>
      <c r="C681" s="31"/>
      <c r="D681" s="308"/>
      <c r="E681" s="1298"/>
      <c r="F681" s="309"/>
      <c r="G681" s="310"/>
      <c r="H681" s="33"/>
      <c r="I681" s="33"/>
      <c r="J681" s="33"/>
      <c r="K681" s="101">
        <f t="shared" si="94"/>
        <v>0</v>
      </c>
      <c r="L681" s="309"/>
      <c r="M681" s="34">
        <f>M679+M680</f>
        <v>111.15580841886063</v>
      </c>
    </row>
    <row r="682" spans="1:13">
      <c r="A682" s="1312" t="s">
        <v>1213</v>
      </c>
      <c r="B682" s="12" t="s">
        <v>1868</v>
      </c>
      <c r="C682" s="32" t="s">
        <v>2190</v>
      </c>
      <c r="D682" s="131">
        <v>2006</v>
      </c>
      <c r="E682" s="1298">
        <f t="shared" si="89"/>
        <v>15</v>
      </c>
      <c r="F682" s="33">
        <v>526970</v>
      </c>
      <c r="G682" s="133">
        <v>0.1</v>
      </c>
      <c r="H682" s="33">
        <f t="shared" si="90"/>
        <v>790455</v>
      </c>
      <c r="I682" s="33">
        <f t="shared" si="91"/>
        <v>-263485</v>
      </c>
      <c r="J682" s="33">
        <f t="shared" si="92"/>
        <v>52697</v>
      </c>
      <c r="K682" s="101">
        <f t="shared" si="94"/>
        <v>29.393685854529227</v>
      </c>
      <c r="L682" s="33">
        <v>15</v>
      </c>
      <c r="M682" s="30">
        <f t="shared" si="93"/>
        <v>7.3484214636323069</v>
      </c>
    </row>
    <row r="683" spans="1:13">
      <c r="A683" s="1312"/>
      <c r="B683" s="89"/>
      <c r="C683" s="32" t="s">
        <v>1705</v>
      </c>
      <c r="D683" s="131">
        <v>2003</v>
      </c>
      <c r="E683" s="1298">
        <f t="shared" si="89"/>
        <v>18</v>
      </c>
      <c r="F683" s="33">
        <v>12704749</v>
      </c>
      <c r="G683" s="133">
        <v>0.1</v>
      </c>
      <c r="H683" s="33">
        <f t="shared" si="90"/>
        <v>22868548.200000003</v>
      </c>
      <c r="I683" s="33">
        <f t="shared" si="91"/>
        <v>-10163799.200000003</v>
      </c>
      <c r="J683" s="33">
        <f t="shared" si="92"/>
        <v>1270474.9000000001</v>
      </c>
      <c r="K683" s="101">
        <f t="shared" si="94"/>
        <v>708.65400490852312</v>
      </c>
      <c r="L683" s="33">
        <v>150</v>
      </c>
      <c r="M683" s="30">
        <f t="shared" si="93"/>
        <v>1771.6350122713079</v>
      </c>
    </row>
    <row r="684" spans="1:13">
      <c r="A684" s="1312"/>
      <c r="B684" s="89"/>
      <c r="C684" s="32" t="s">
        <v>2188</v>
      </c>
      <c r="D684" s="131">
        <v>2005</v>
      </c>
      <c r="E684" s="1298">
        <f t="shared" si="89"/>
        <v>16</v>
      </c>
      <c r="F684" s="33">
        <v>90680</v>
      </c>
      <c r="G684" s="133">
        <v>0.1</v>
      </c>
      <c r="H684" s="33">
        <f t="shared" si="90"/>
        <v>145088</v>
      </c>
      <c r="I684" s="33">
        <f t="shared" si="91"/>
        <v>-54408</v>
      </c>
      <c r="J684" s="33">
        <f t="shared" si="92"/>
        <v>9068</v>
      </c>
      <c r="K684" s="101">
        <f t="shared" si="94"/>
        <v>5.0580098170459618</v>
      </c>
      <c r="L684" s="33">
        <v>10</v>
      </c>
      <c r="M684" s="30">
        <f t="shared" si="93"/>
        <v>0.843001636174327</v>
      </c>
    </row>
    <row r="685" spans="1:13">
      <c r="A685" s="1312"/>
      <c r="B685" s="16" t="s">
        <v>35</v>
      </c>
      <c r="C685" s="31"/>
      <c r="D685" s="308"/>
      <c r="E685" s="1298"/>
      <c r="F685" s="309"/>
      <c r="G685" s="310"/>
      <c r="H685" s="33"/>
      <c r="I685" s="33"/>
      <c r="J685" s="33"/>
      <c r="K685" s="101">
        <f t="shared" si="94"/>
        <v>0</v>
      </c>
      <c r="L685" s="309"/>
      <c r="M685" s="34">
        <f>M682+M683+M684</f>
        <v>1779.8264353711145</v>
      </c>
    </row>
    <row r="686" spans="1:13">
      <c r="A686" s="1312" t="s">
        <v>1214</v>
      </c>
      <c r="B686" s="12" t="s">
        <v>1869</v>
      </c>
      <c r="C686" s="32" t="s">
        <v>2188</v>
      </c>
      <c r="D686" s="131">
        <v>2007</v>
      </c>
      <c r="E686" s="1298">
        <f t="shared" si="89"/>
        <v>14</v>
      </c>
      <c r="F686" s="311">
        <v>491000</v>
      </c>
      <c r="G686" s="133">
        <v>1.1000000000000001</v>
      </c>
      <c r="H686" s="33">
        <f t="shared" si="90"/>
        <v>7561400.0000000009</v>
      </c>
      <c r="I686" s="33">
        <f t="shared" si="91"/>
        <v>-7070400.0000000009</v>
      </c>
      <c r="J686" s="33">
        <f t="shared" si="92"/>
        <v>540100</v>
      </c>
      <c r="K686" s="101">
        <f t="shared" si="94"/>
        <v>301.26059794734493</v>
      </c>
      <c r="L686" s="33">
        <v>11</v>
      </c>
      <c r="M686" s="30">
        <f t="shared" si="93"/>
        <v>55.231109623679906</v>
      </c>
    </row>
    <row r="687" spans="1:13">
      <c r="A687" s="1312"/>
      <c r="B687" s="16"/>
      <c r="C687" s="32" t="s">
        <v>2194</v>
      </c>
      <c r="D687" s="131">
        <v>2006</v>
      </c>
      <c r="E687" s="1298">
        <f t="shared" si="89"/>
        <v>15</v>
      </c>
      <c r="F687" s="33">
        <v>1503927</v>
      </c>
      <c r="G687" s="133">
        <v>0.1</v>
      </c>
      <c r="H687" s="33">
        <f t="shared" si="90"/>
        <v>2255890.5</v>
      </c>
      <c r="I687" s="33">
        <f t="shared" si="91"/>
        <v>-751963.5</v>
      </c>
      <c r="J687" s="33">
        <f t="shared" si="92"/>
        <v>150392.70000000001</v>
      </c>
      <c r="K687" s="101">
        <f t="shared" si="94"/>
        <v>83.88704819277109</v>
      </c>
      <c r="L687" s="33">
        <v>20</v>
      </c>
      <c r="M687" s="30">
        <f t="shared" si="93"/>
        <v>27.962349397590362</v>
      </c>
    </row>
    <row r="688" spans="1:13">
      <c r="A688" s="1312"/>
      <c r="B688" s="16" t="s">
        <v>35</v>
      </c>
      <c r="C688" s="31"/>
      <c r="D688" s="308"/>
      <c r="E688" s="1298"/>
      <c r="F688" s="309"/>
      <c r="G688" s="310"/>
      <c r="H688" s="33"/>
      <c r="I688" s="33"/>
      <c r="J688" s="33"/>
      <c r="K688" s="101">
        <f t="shared" si="94"/>
        <v>0</v>
      </c>
      <c r="L688" s="309"/>
      <c r="M688" s="34">
        <f>M686+M687</f>
        <v>83.193459021270272</v>
      </c>
    </row>
    <row r="689" spans="1:13" ht="30">
      <c r="A689" s="1312" t="s">
        <v>1215</v>
      </c>
      <c r="B689" s="12" t="s">
        <v>1216</v>
      </c>
      <c r="C689" s="32" t="s">
        <v>2195</v>
      </c>
      <c r="D689" s="131">
        <v>2006</v>
      </c>
      <c r="E689" s="1298">
        <f t="shared" si="89"/>
        <v>15</v>
      </c>
      <c r="F689" s="33">
        <v>526970</v>
      </c>
      <c r="G689" s="133">
        <v>0.1</v>
      </c>
      <c r="H689" s="33">
        <f t="shared" si="90"/>
        <v>790455</v>
      </c>
      <c r="I689" s="33">
        <f t="shared" si="91"/>
        <v>-263485</v>
      </c>
      <c r="J689" s="33">
        <f t="shared" si="92"/>
        <v>52697</v>
      </c>
      <c r="K689" s="101">
        <f t="shared" si="94"/>
        <v>29.393685854529227</v>
      </c>
      <c r="L689" s="33">
        <v>20</v>
      </c>
      <c r="M689" s="30">
        <f t="shared" si="93"/>
        <v>9.7978952848430758</v>
      </c>
    </row>
    <row r="690" spans="1:13">
      <c r="A690" s="1312"/>
      <c r="B690" s="89"/>
      <c r="C690" s="32" t="s">
        <v>2188</v>
      </c>
      <c r="D690" s="131">
        <v>2005</v>
      </c>
      <c r="E690" s="1298">
        <f t="shared" si="89"/>
        <v>16</v>
      </c>
      <c r="F690" s="33">
        <v>90680</v>
      </c>
      <c r="G690" s="133">
        <v>0.1</v>
      </c>
      <c r="H690" s="33">
        <f t="shared" si="90"/>
        <v>145088</v>
      </c>
      <c r="I690" s="33">
        <f t="shared" si="91"/>
        <v>-54408</v>
      </c>
      <c r="J690" s="33">
        <f t="shared" si="92"/>
        <v>9068</v>
      </c>
      <c r="K690" s="101">
        <f t="shared" si="94"/>
        <v>5.0580098170459618</v>
      </c>
      <c r="L690" s="33">
        <v>20</v>
      </c>
      <c r="M690" s="30">
        <f t="shared" si="93"/>
        <v>1.686003272348654</v>
      </c>
    </row>
    <row r="691" spans="1:13">
      <c r="A691" s="1312"/>
      <c r="B691" s="89"/>
      <c r="C691" s="32" t="s">
        <v>2212</v>
      </c>
      <c r="D691" s="131">
        <v>2005</v>
      </c>
      <c r="E691" s="1298">
        <f t="shared" si="89"/>
        <v>16</v>
      </c>
      <c r="F691" s="33">
        <v>40000</v>
      </c>
      <c r="G691" s="133">
        <v>0.1</v>
      </c>
      <c r="H691" s="33">
        <f t="shared" si="90"/>
        <v>64000</v>
      </c>
      <c r="I691" s="33">
        <f t="shared" si="91"/>
        <v>-24000</v>
      </c>
      <c r="J691" s="33">
        <f t="shared" si="92"/>
        <v>4000</v>
      </c>
      <c r="K691" s="101">
        <f t="shared" si="94"/>
        <v>2.2311468094600624</v>
      </c>
      <c r="L691" s="33">
        <v>20</v>
      </c>
      <c r="M691" s="30">
        <f t="shared" si="93"/>
        <v>0.74371560315335417</v>
      </c>
    </row>
    <row r="692" spans="1:13">
      <c r="A692" s="1312"/>
      <c r="B692" s="89"/>
      <c r="C692" s="32" t="s">
        <v>2213</v>
      </c>
      <c r="D692" s="131">
        <v>2003</v>
      </c>
      <c r="E692" s="1298">
        <f t="shared" si="89"/>
        <v>18</v>
      </c>
      <c r="F692" s="33">
        <v>940300</v>
      </c>
      <c r="G692" s="133">
        <v>0.1</v>
      </c>
      <c r="H692" s="33">
        <f>F692</f>
        <v>940300</v>
      </c>
      <c r="I692" s="33">
        <f t="shared" si="91"/>
        <v>0</v>
      </c>
      <c r="J692" s="33">
        <f t="shared" si="92"/>
        <v>94030</v>
      </c>
      <c r="K692" s="101">
        <f t="shared" si="94"/>
        <v>52.448683623382422</v>
      </c>
      <c r="L692" s="33">
        <v>30</v>
      </c>
      <c r="M692" s="30">
        <f t="shared" si="93"/>
        <v>26.224341811691211</v>
      </c>
    </row>
    <row r="693" spans="1:13">
      <c r="A693" s="1312"/>
      <c r="B693" s="89"/>
      <c r="C693" s="32" t="s">
        <v>2201</v>
      </c>
      <c r="D693" s="131">
        <v>2007</v>
      </c>
      <c r="E693" s="1298">
        <f t="shared" si="89"/>
        <v>14</v>
      </c>
      <c r="F693" s="33">
        <v>810000</v>
      </c>
      <c r="G693" s="133">
        <v>0.1</v>
      </c>
      <c r="H693" s="33">
        <f t="shared" si="90"/>
        <v>1134000</v>
      </c>
      <c r="I693" s="33">
        <f t="shared" si="91"/>
        <v>-324000</v>
      </c>
      <c r="J693" s="33">
        <f t="shared" si="92"/>
        <v>81000</v>
      </c>
      <c r="K693" s="101">
        <f t="shared" si="94"/>
        <v>45.180722891566269</v>
      </c>
      <c r="L693" s="33">
        <v>30</v>
      </c>
      <c r="M693" s="30">
        <f t="shared" si="93"/>
        <v>22.590361445783135</v>
      </c>
    </row>
    <row r="694" spans="1:13">
      <c r="A694" s="1312"/>
      <c r="B694" s="89"/>
      <c r="C694" s="32" t="s">
        <v>2214</v>
      </c>
      <c r="D694" s="131">
        <v>2003</v>
      </c>
      <c r="E694" s="1298">
        <f t="shared" si="89"/>
        <v>18</v>
      </c>
      <c r="F694" s="33">
        <v>1000000</v>
      </c>
      <c r="G694" s="133">
        <v>0.1</v>
      </c>
      <c r="H694" s="33">
        <f>F694</f>
        <v>1000000</v>
      </c>
      <c r="I694" s="33">
        <f t="shared" si="91"/>
        <v>0</v>
      </c>
      <c r="J694" s="33">
        <f t="shared" si="92"/>
        <v>100000</v>
      </c>
      <c r="K694" s="101">
        <f t="shared" si="94"/>
        <v>55.778670236501561</v>
      </c>
      <c r="L694" s="33">
        <v>30</v>
      </c>
      <c r="M694" s="30">
        <f t="shared" si="93"/>
        <v>27.889335118250781</v>
      </c>
    </row>
    <row r="695" spans="1:13">
      <c r="A695" s="1312"/>
      <c r="B695" s="89"/>
      <c r="C695" s="32" t="s">
        <v>2215</v>
      </c>
      <c r="D695" s="131">
        <v>2005</v>
      </c>
      <c r="E695" s="1298">
        <f t="shared" si="89"/>
        <v>16</v>
      </c>
      <c r="F695" s="33">
        <v>67600</v>
      </c>
      <c r="G695" s="133">
        <v>0.15</v>
      </c>
      <c r="H695" s="33">
        <f>F695</f>
        <v>67600</v>
      </c>
      <c r="I695" s="33">
        <f t="shared" si="91"/>
        <v>0</v>
      </c>
      <c r="J695" s="33">
        <f t="shared" si="92"/>
        <v>10140</v>
      </c>
      <c r="K695" s="101">
        <f t="shared" si="94"/>
        <v>5.6559571619812585</v>
      </c>
      <c r="L695" s="33">
        <v>30</v>
      </c>
      <c r="M695" s="30">
        <f t="shared" si="93"/>
        <v>2.8279785809906293</v>
      </c>
    </row>
    <row r="696" spans="1:13">
      <c r="A696" s="1312"/>
      <c r="B696" s="89"/>
      <c r="C696" s="32" t="s">
        <v>2216</v>
      </c>
      <c r="D696" s="131">
        <v>2005</v>
      </c>
      <c r="E696" s="1298">
        <f t="shared" si="89"/>
        <v>16</v>
      </c>
      <c r="F696" s="33">
        <v>98600</v>
      </c>
      <c r="G696" s="133">
        <v>0.1</v>
      </c>
      <c r="H696" s="33">
        <f t="shared" si="90"/>
        <v>157760</v>
      </c>
      <c r="I696" s="33">
        <f t="shared" si="91"/>
        <v>-59160</v>
      </c>
      <c r="J696" s="33">
        <f t="shared" si="92"/>
        <v>9860</v>
      </c>
      <c r="K696" s="101">
        <f t="shared" si="94"/>
        <v>5.4997768853190543</v>
      </c>
      <c r="L696" s="33">
        <v>25</v>
      </c>
      <c r="M696" s="30">
        <f t="shared" si="93"/>
        <v>2.2915737022162728</v>
      </c>
    </row>
    <row r="697" spans="1:13">
      <c r="A697" s="1312"/>
      <c r="B697" s="16" t="s">
        <v>35</v>
      </c>
      <c r="C697" s="31"/>
      <c r="D697" s="308"/>
      <c r="E697" s="1298"/>
      <c r="F697" s="309"/>
      <c r="G697" s="310"/>
      <c r="H697" s="33"/>
      <c r="I697" s="33"/>
      <c r="J697" s="33"/>
      <c r="K697" s="101">
        <f t="shared" si="94"/>
        <v>0</v>
      </c>
      <c r="L697" s="309"/>
      <c r="M697" s="34">
        <f>M689+M690+M691+M692+M693+M694+M695+M696</f>
        <v>94.051204819277118</v>
      </c>
    </row>
    <row r="698" spans="1:13">
      <c r="A698" s="1312" t="s">
        <v>1217</v>
      </c>
      <c r="B698" s="12" t="s">
        <v>1218</v>
      </c>
      <c r="C698" s="32" t="s">
        <v>1943</v>
      </c>
      <c r="D698" s="131">
        <v>2007</v>
      </c>
      <c r="E698" s="1298">
        <f t="shared" si="89"/>
        <v>14</v>
      </c>
      <c r="F698" s="33">
        <v>55465060</v>
      </c>
      <c r="G698" s="133"/>
      <c r="H698" s="33">
        <f t="shared" si="90"/>
        <v>0</v>
      </c>
      <c r="I698" s="33">
        <f t="shared" si="91"/>
        <v>55465060</v>
      </c>
      <c r="J698" s="33">
        <f t="shared" si="92"/>
        <v>0</v>
      </c>
      <c r="K698" s="101">
        <f t="shared" si="94"/>
        <v>0</v>
      </c>
      <c r="L698" s="33"/>
      <c r="M698" s="30">
        <f t="shared" si="93"/>
        <v>0</v>
      </c>
    </row>
    <row r="699" spans="1:13">
      <c r="A699" s="1312"/>
      <c r="B699" s="89"/>
      <c r="C699" s="32" t="s">
        <v>2188</v>
      </c>
      <c r="D699" s="131">
        <v>2005</v>
      </c>
      <c r="E699" s="1298">
        <f t="shared" si="89"/>
        <v>16</v>
      </c>
      <c r="F699" s="33">
        <v>90680</v>
      </c>
      <c r="G699" s="133">
        <v>0.1</v>
      </c>
      <c r="H699" s="33">
        <f t="shared" si="90"/>
        <v>145088</v>
      </c>
      <c r="I699" s="33">
        <f t="shared" si="91"/>
        <v>-54408</v>
      </c>
      <c r="J699" s="33">
        <f t="shared" si="92"/>
        <v>9068</v>
      </c>
      <c r="K699" s="101">
        <f t="shared" si="94"/>
        <v>5.0580098170459618</v>
      </c>
      <c r="L699" s="33">
        <v>10</v>
      </c>
      <c r="M699" s="30">
        <f t="shared" si="93"/>
        <v>0.843001636174327</v>
      </c>
    </row>
    <row r="700" spans="1:13">
      <c r="A700" s="1312"/>
      <c r="B700" s="89"/>
      <c r="C700" s="32" t="s">
        <v>2197</v>
      </c>
      <c r="D700" s="131">
        <v>2005</v>
      </c>
      <c r="E700" s="1298">
        <f t="shared" ref="E700:E763" si="95">2021-D700</f>
        <v>16</v>
      </c>
      <c r="F700" s="33">
        <v>98600</v>
      </c>
      <c r="G700" s="133">
        <v>0.1</v>
      </c>
      <c r="H700" s="33">
        <f t="shared" si="90"/>
        <v>157760</v>
      </c>
      <c r="I700" s="33">
        <f t="shared" si="91"/>
        <v>-59160</v>
      </c>
      <c r="J700" s="33">
        <f t="shared" si="92"/>
        <v>9860</v>
      </c>
      <c r="K700" s="101">
        <f t="shared" si="94"/>
        <v>5.4997768853190543</v>
      </c>
      <c r="L700" s="33">
        <v>20</v>
      </c>
      <c r="M700" s="30">
        <f t="shared" si="93"/>
        <v>1.8332589617730182</v>
      </c>
    </row>
    <row r="701" spans="1:13">
      <c r="A701" s="1312"/>
      <c r="B701" s="16" t="s">
        <v>35</v>
      </c>
      <c r="C701" s="31"/>
      <c r="D701" s="308"/>
      <c r="E701" s="1298"/>
      <c r="F701" s="309"/>
      <c r="G701" s="310"/>
      <c r="H701" s="33"/>
      <c r="I701" s="33"/>
      <c r="J701" s="33"/>
      <c r="K701" s="101">
        <f t="shared" si="94"/>
        <v>0</v>
      </c>
      <c r="L701" s="309"/>
      <c r="M701" s="34">
        <f>M698+M699+M700</f>
        <v>2.6762605979473451</v>
      </c>
    </row>
    <row r="702" spans="1:13" ht="30">
      <c r="A702" s="1312" t="s">
        <v>1219</v>
      </c>
      <c r="B702" s="12" t="s">
        <v>1220</v>
      </c>
      <c r="C702" s="32" t="s">
        <v>2188</v>
      </c>
      <c r="D702" s="131">
        <v>2005</v>
      </c>
      <c r="E702" s="1298">
        <f t="shared" si="95"/>
        <v>16</v>
      </c>
      <c r="F702" s="33">
        <v>90680</v>
      </c>
      <c r="G702" s="133">
        <v>0.1</v>
      </c>
      <c r="H702" s="33">
        <f t="shared" ref="H702:H748" si="96">E702*F702*G702</f>
        <v>145088</v>
      </c>
      <c r="I702" s="33">
        <f t="shared" ref="I702:I748" si="97">F702-H702</f>
        <v>-54408</v>
      </c>
      <c r="J702" s="33">
        <f t="shared" ref="J702:J748" si="98">F702*G702</f>
        <v>9068</v>
      </c>
      <c r="K702" s="101">
        <f t="shared" si="94"/>
        <v>5.0580098170459618</v>
      </c>
      <c r="L702" s="33">
        <v>10</v>
      </c>
      <c r="M702" s="34">
        <f t="shared" ref="M702:M748" si="99">K702*L702/60</f>
        <v>0.843001636174327</v>
      </c>
    </row>
    <row r="703" spans="1:13" ht="30">
      <c r="A703" s="1312" t="s">
        <v>1221</v>
      </c>
      <c r="B703" s="89" t="s">
        <v>1878</v>
      </c>
      <c r="C703" s="32" t="s">
        <v>2188</v>
      </c>
      <c r="D703" s="131">
        <v>2005</v>
      </c>
      <c r="E703" s="1298">
        <f t="shared" si="95"/>
        <v>16</v>
      </c>
      <c r="F703" s="33">
        <v>90680</v>
      </c>
      <c r="G703" s="133">
        <v>0.1</v>
      </c>
      <c r="H703" s="33">
        <f t="shared" si="96"/>
        <v>145088</v>
      </c>
      <c r="I703" s="33">
        <f t="shared" si="97"/>
        <v>-54408</v>
      </c>
      <c r="J703" s="33">
        <f t="shared" si="98"/>
        <v>9068</v>
      </c>
      <c r="K703" s="101">
        <f t="shared" si="94"/>
        <v>5.0580098170459618</v>
      </c>
      <c r="L703" s="33">
        <v>10</v>
      </c>
      <c r="M703" s="34">
        <f t="shared" si="99"/>
        <v>0.843001636174327</v>
      </c>
    </row>
    <row r="704" spans="1:13">
      <c r="A704" s="1312" t="s">
        <v>1223</v>
      </c>
      <c r="B704" s="38" t="s">
        <v>1224</v>
      </c>
      <c r="C704" s="32" t="s">
        <v>1943</v>
      </c>
      <c r="D704" s="131">
        <v>2007</v>
      </c>
      <c r="E704" s="1298">
        <f t="shared" si="95"/>
        <v>14</v>
      </c>
      <c r="F704" s="33">
        <v>55465060</v>
      </c>
      <c r="G704" s="133">
        <v>0.1</v>
      </c>
      <c r="H704" s="33">
        <f t="shared" si="96"/>
        <v>77651084</v>
      </c>
      <c r="I704" s="33">
        <f t="shared" si="97"/>
        <v>-22186024</v>
      </c>
      <c r="J704" s="33">
        <f t="shared" si="98"/>
        <v>5546506</v>
      </c>
      <c r="K704" s="101">
        <f t="shared" si="94"/>
        <v>3093.7672913877732</v>
      </c>
      <c r="L704" s="33">
        <v>10</v>
      </c>
      <c r="M704" s="34">
        <f t="shared" si="99"/>
        <v>515.6278818979622</v>
      </c>
    </row>
    <row r="705" spans="1:13">
      <c r="A705" s="1312" t="s">
        <v>1225</v>
      </c>
      <c r="B705" s="38" t="s">
        <v>1039</v>
      </c>
      <c r="C705" s="32" t="s">
        <v>2188</v>
      </c>
      <c r="D705" s="131">
        <v>2005</v>
      </c>
      <c r="E705" s="1298">
        <f t="shared" si="95"/>
        <v>16</v>
      </c>
      <c r="F705" s="33">
        <v>90680</v>
      </c>
      <c r="G705" s="133">
        <v>0.1</v>
      </c>
      <c r="H705" s="33">
        <f t="shared" si="96"/>
        <v>145088</v>
      </c>
      <c r="I705" s="33">
        <f t="shared" si="97"/>
        <v>-54408</v>
      </c>
      <c r="J705" s="33">
        <f t="shared" si="98"/>
        <v>9068</v>
      </c>
      <c r="K705" s="101">
        <f t="shared" si="94"/>
        <v>5.0580098170459618</v>
      </c>
      <c r="L705" s="33">
        <v>10</v>
      </c>
      <c r="M705" s="34">
        <f t="shared" si="99"/>
        <v>0.843001636174327</v>
      </c>
    </row>
    <row r="706" spans="1:13">
      <c r="A706" s="1312" t="s">
        <v>1226</v>
      </c>
      <c r="B706" s="38" t="s">
        <v>1227</v>
      </c>
      <c r="C706" s="32" t="s">
        <v>2188</v>
      </c>
      <c r="D706" s="131">
        <v>2005</v>
      </c>
      <c r="E706" s="1298">
        <f t="shared" si="95"/>
        <v>16</v>
      </c>
      <c r="F706" s="33">
        <v>90680</v>
      </c>
      <c r="G706" s="133">
        <v>0.1</v>
      </c>
      <c r="H706" s="33">
        <f t="shared" si="96"/>
        <v>145088</v>
      </c>
      <c r="I706" s="33">
        <f t="shared" si="97"/>
        <v>-54408</v>
      </c>
      <c r="J706" s="33">
        <f t="shared" si="98"/>
        <v>9068</v>
      </c>
      <c r="K706" s="101">
        <f t="shared" si="94"/>
        <v>5.0580098170459618</v>
      </c>
      <c r="L706" s="33">
        <v>10</v>
      </c>
      <c r="M706" s="34">
        <f t="shared" si="99"/>
        <v>0.843001636174327</v>
      </c>
    </row>
    <row r="707" spans="1:13">
      <c r="A707" s="1312" t="s">
        <v>1228</v>
      </c>
      <c r="B707" s="38" t="s">
        <v>1229</v>
      </c>
      <c r="C707" s="32" t="s">
        <v>2188</v>
      </c>
      <c r="D707" s="131">
        <v>2005</v>
      </c>
      <c r="E707" s="1298">
        <f t="shared" si="95"/>
        <v>16</v>
      </c>
      <c r="F707" s="33">
        <v>90680</v>
      </c>
      <c r="G707" s="133">
        <v>0.1</v>
      </c>
      <c r="H707" s="33">
        <f t="shared" si="96"/>
        <v>145088</v>
      </c>
      <c r="I707" s="33">
        <f t="shared" si="97"/>
        <v>-54408</v>
      </c>
      <c r="J707" s="33">
        <f t="shared" si="98"/>
        <v>9068</v>
      </c>
      <c r="K707" s="101">
        <f t="shared" si="94"/>
        <v>5.0580098170459618</v>
      </c>
      <c r="L707" s="33">
        <v>10</v>
      </c>
      <c r="M707" s="34">
        <f t="shared" si="99"/>
        <v>0.843001636174327</v>
      </c>
    </row>
    <row r="708" spans="1:13" ht="30">
      <c r="A708" s="1312" t="s">
        <v>1230</v>
      </c>
      <c r="B708" s="38" t="s">
        <v>1231</v>
      </c>
      <c r="C708" s="32" t="s">
        <v>2188</v>
      </c>
      <c r="D708" s="131">
        <v>2005</v>
      </c>
      <c r="E708" s="1298">
        <f t="shared" si="95"/>
        <v>16</v>
      </c>
      <c r="F708" s="33">
        <v>90680</v>
      </c>
      <c r="G708" s="133">
        <v>0.1</v>
      </c>
      <c r="H708" s="33">
        <f t="shared" si="96"/>
        <v>145088</v>
      </c>
      <c r="I708" s="33">
        <f t="shared" si="97"/>
        <v>-54408</v>
      </c>
      <c r="J708" s="33">
        <f t="shared" si="98"/>
        <v>9068</v>
      </c>
      <c r="K708" s="101">
        <f t="shared" si="94"/>
        <v>5.0580098170459618</v>
      </c>
      <c r="L708" s="33">
        <v>10</v>
      </c>
      <c r="M708" s="30">
        <f t="shared" si="99"/>
        <v>0.843001636174327</v>
      </c>
    </row>
    <row r="709" spans="1:13">
      <c r="A709" s="1312"/>
      <c r="B709" s="89"/>
      <c r="C709" s="32" t="s">
        <v>2217</v>
      </c>
      <c r="D709" s="131">
        <v>2009</v>
      </c>
      <c r="E709" s="1298">
        <f t="shared" si="95"/>
        <v>12</v>
      </c>
      <c r="F709" s="33">
        <v>181000</v>
      </c>
      <c r="G709" s="133">
        <v>0.1</v>
      </c>
      <c r="H709" s="33">
        <f t="shared" si="96"/>
        <v>217200</v>
      </c>
      <c r="I709" s="33">
        <f t="shared" si="97"/>
        <v>-36200</v>
      </c>
      <c r="J709" s="33">
        <f t="shared" si="98"/>
        <v>18100</v>
      </c>
      <c r="K709" s="101">
        <f t="shared" si="94"/>
        <v>10.095939312806783</v>
      </c>
      <c r="L709" s="33">
        <v>15</v>
      </c>
      <c r="M709" s="30">
        <f t="shared" si="99"/>
        <v>2.5239848282016957</v>
      </c>
    </row>
    <row r="710" spans="1:13">
      <c r="A710" s="1312"/>
      <c r="B710" s="89"/>
      <c r="C710" s="32" t="s">
        <v>1943</v>
      </c>
      <c r="D710" s="131">
        <v>2007</v>
      </c>
      <c r="E710" s="1298">
        <f t="shared" si="95"/>
        <v>14</v>
      </c>
      <c r="F710" s="33">
        <v>55465060</v>
      </c>
      <c r="G710" s="133">
        <v>0.1</v>
      </c>
      <c r="H710" s="33">
        <f t="shared" si="96"/>
        <v>77651084</v>
      </c>
      <c r="I710" s="33">
        <f t="shared" si="97"/>
        <v>-22186024</v>
      </c>
      <c r="J710" s="33">
        <f t="shared" si="98"/>
        <v>5546506</v>
      </c>
      <c r="K710" s="101">
        <f t="shared" si="94"/>
        <v>3093.7672913877732</v>
      </c>
      <c r="L710" s="33">
        <v>65</v>
      </c>
      <c r="M710" s="30">
        <f t="shared" si="99"/>
        <v>3351.5812323367545</v>
      </c>
    </row>
    <row r="711" spans="1:13">
      <c r="A711" s="1312"/>
      <c r="B711" s="16" t="s">
        <v>35</v>
      </c>
      <c r="C711" s="31"/>
      <c r="D711" s="308"/>
      <c r="E711" s="1298"/>
      <c r="F711" s="309"/>
      <c r="G711" s="310"/>
      <c r="H711" s="33"/>
      <c r="I711" s="33"/>
      <c r="J711" s="33"/>
      <c r="K711" s="101">
        <f t="shared" si="94"/>
        <v>0</v>
      </c>
      <c r="L711" s="309"/>
      <c r="M711" s="34">
        <f>M708+M709+M710</f>
        <v>3354.9482188011307</v>
      </c>
    </row>
    <row r="712" spans="1:13" ht="28.5">
      <c r="A712" s="43" t="s">
        <v>1886</v>
      </c>
      <c r="B712" s="37" t="s">
        <v>2218</v>
      </c>
      <c r="C712" s="127"/>
      <c r="D712" s="128"/>
      <c r="E712" s="239"/>
      <c r="F712" s="63"/>
      <c r="G712" s="129"/>
      <c r="H712" s="63"/>
      <c r="I712" s="63"/>
      <c r="J712" s="63"/>
      <c r="K712" s="159"/>
      <c r="L712" s="63"/>
      <c r="M712" s="130"/>
    </row>
    <row r="713" spans="1:13" ht="30">
      <c r="A713" s="1312" t="s">
        <v>1234</v>
      </c>
      <c r="B713" s="12" t="s">
        <v>1037</v>
      </c>
      <c r="C713" s="32" t="s">
        <v>2201</v>
      </c>
      <c r="D713" s="131">
        <v>2007</v>
      </c>
      <c r="E713" s="1298">
        <f t="shared" si="95"/>
        <v>14</v>
      </c>
      <c r="F713" s="33">
        <v>810000</v>
      </c>
      <c r="G713" s="133">
        <v>0.1</v>
      </c>
      <c r="H713" s="33">
        <f t="shared" si="96"/>
        <v>1134000</v>
      </c>
      <c r="I713" s="33">
        <f t="shared" si="97"/>
        <v>-324000</v>
      </c>
      <c r="J713" s="33">
        <f t="shared" si="98"/>
        <v>81000</v>
      </c>
      <c r="K713" s="101">
        <f t="shared" si="94"/>
        <v>45.180722891566269</v>
      </c>
      <c r="L713" s="33">
        <v>10</v>
      </c>
      <c r="M713" s="34">
        <f t="shared" si="99"/>
        <v>7.5301204819277112</v>
      </c>
    </row>
    <row r="714" spans="1:13" ht="30">
      <c r="A714" s="1312" t="s">
        <v>1887</v>
      </c>
      <c r="B714" s="12" t="s">
        <v>1236</v>
      </c>
      <c r="C714" s="32" t="s">
        <v>2188</v>
      </c>
      <c r="D714" s="131">
        <v>2007</v>
      </c>
      <c r="E714" s="1298">
        <f t="shared" si="95"/>
        <v>14</v>
      </c>
      <c r="F714" s="311">
        <v>491000</v>
      </c>
      <c r="G714" s="133">
        <v>0.1</v>
      </c>
      <c r="H714" s="33">
        <f t="shared" si="96"/>
        <v>687400</v>
      </c>
      <c r="I714" s="33">
        <f t="shared" si="97"/>
        <v>-196400</v>
      </c>
      <c r="J714" s="33">
        <f t="shared" si="98"/>
        <v>49100</v>
      </c>
      <c r="K714" s="101">
        <f t="shared" si="94"/>
        <v>27.387327086122269</v>
      </c>
      <c r="L714" s="33">
        <v>10</v>
      </c>
      <c r="M714" s="34">
        <f t="shared" si="99"/>
        <v>4.5645545143537118</v>
      </c>
    </row>
    <row r="715" spans="1:13">
      <c r="A715" s="1312" t="s">
        <v>1888</v>
      </c>
      <c r="B715" s="12" t="s">
        <v>1196</v>
      </c>
      <c r="C715" s="32" t="s">
        <v>2189</v>
      </c>
      <c r="D715" s="131">
        <v>2006</v>
      </c>
      <c r="E715" s="1298">
        <f t="shared" si="95"/>
        <v>15</v>
      </c>
      <c r="F715" s="33">
        <v>190000</v>
      </c>
      <c r="G715" s="133">
        <v>0.1</v>
      </c>
      <c r="H715" s="33">
        <f t="shared" si="96"/>
        <v>285000</v>
      </c>
      <c r="I715" s="33">
        <f t="shared" si="97"/>
        <v>-95000</v>
      </c>
      <c r="J715" s="33">
        <f t="shared" si="98"/>
        <v>19000</v>
      </c>
      <c r="K715" s="101">
        <f t="shared" si="94"/>
        <v>10.597947344935298</v>
      </c>
      <c r="L715" s="33">
        <v>30</v>
      </c>
      <c r="M715" s="30">
        <f t="shared" si="99"/>
        <v>5.2989736724676488</v>
      </c>
    </row>
    <row r="716" spans="1:13">
      <c r="A716" s="1312"/>
      <c r="B716" s="89"/>
      <c r="C716" s="32" t="s">
        <v>2188</v>
      </c>
      <c r="D716" s="131">
        <v>2007</v>
      </c>
      <c r="E716" s="1298">
        <f t="shared" si="95"/>
        <v>14</v>
      </c>
      <c r="F716" s="311">
        <v>491000</v>
      </c>
      <c r="G716" s="133">
        <v>0.1</v>
      </c>
      <c r="H716" s="33">
        <f t="shared" si="96"/>
        <v>687400</v>
      </c>
      <c r="I716" s="33">
        <f t="shared" si="97"/>
        <v>-196400</v>
      </c>
      <c r="J716" s="33">
        <f t="shared" si="98"/>
        <v>49100</v>
      </c>
      <c r="K716" s="101">
        <f t="shared" si="94"/>
        <v>27.387327086122269</v>
      </c>
      <c r="L716" s="33">
        <v>10</v>
      </c>
      <c r="M716" s="30">
        <f t="shared" si="99"/>
        <v>4.5645545143537118</v>
      </c>
    </row>
    <row r="717" spans="1:13">
      <c r="A717" s="1312"/>
      <c r="B717" s="89"/>
      <c r="C717" s="32" t="s">
        <v>2219</v>
      </c>
      <c r="D717" s="131">
        <v>2007</v>
      </c>
      <c r="E717" s="1298">
        <f t="shared" si="95"/>
        <v>14</v>
      </c>
      <c r="F717" s="311">
        <v>450000</v>
      </c>
      <c r="G717" s="133">
        <v>0.1</v>
      </c>
      <c r="H717" s="33">
        <f t="shared" si="96"/>
        <v>630000</v>
      </c>
      <c r="I717" s="33">
        <f t="shared" si="97"/>
        <v>-180000</v>
      </c>
      <c r="J717" s="33">
        <f t="shared" si="98"/>
        <v>45000</v>
      </c>
      <c r="K717" s="101">
        <f t="shared" si="94"/>
        <v>25.100401606425702</v>
      </c>
      <c r="L717" s="33">
        <v>13</v>
      </c>
      <c r="M717" s="30">
        <f t="shared" si="99"/>
        <v>5.4384203480589015</v>
      </c>
    </row>
    <row r="718" spans="1:13">
      <c r="A718" s="1312"/>
      <c r="B718" s="16" t="s">
        <v>35</v>
      </c>
      <c r="C718" s="31"/>
      <c r="D718" s="308"/>
      <c r="E718" s="1298"/>
      <c r="F718" s="309"/>
      <c r="G718" s="310"/>
      <c r="H718" s="33"/>
      <c r="I718" s="33"/>
      <c r="J718" s="33"/>
      <c r="K718" s="101">
        <f t="shared" si="94"/>
        <v>0</v>
      </c>
      <c r="L718" s="309"/>
      <c r="M718" s="34">
        <f>M715+M716+M717</f>
        <v>15.301948534880262</v>
      </c>
    </row>
    <row r="719" spans="1:13" ht="30">
      <c r="A719" s="1312" t="s">
        <v>1238</v>
      </c>
      <c r="B719" s="12" t="s">
        <v>1198</v>
      </c>
      <c r="C719" s="32" t="s">
        <v>2189</v>
      </c>
      <c r="D719" s="131">
        <v>2006</v>
      </c>
      <c r="E719" s="1298">
        <f t="shared" si="95"/>
        <v>15</v>
      </c>
      <c r="F719" s="33">
        <v>190000</v>
      </c>
      <c r="G719" s="133">
        <v>0.1</v>
      </c>
      <c r="H719" s="33">
        <f t="shared" si="96"/>
        <v>285000</v>
      </c>
      <c r="I719" s="33">
        <f t="shared" si="97"/>
        <v>-95000</v>
      </c>
      <c r="J719" s="33">
        <f t="shared" si="98"/>
        <v>19000</v>
      </c>
      <c r="K719" s="101">
        <f t="shared" si="94"/>
        <v>10.597947344935298</v>
      </c>
      <c r="L719" s="33">
        <v>30</v>
      </c>
      <c r="M719" s="30">
        <f t="shared" si="99"/>
        <v>5.2989736724676488</v>
      </c>
    </row>
    <row r="720" spans="1:13">
      <c r="A720" s="1312"/>
      <c r="B720" s="89"/>
      <c r="C720" s="32" t="s">
        <v>2188</v>
      </c>
      <c r="D720" s="131">
        <v>2007</v>
      </c>
      <c r="E720" s="1298">
        <f t="shared" si="95"/>
        <v>14</v>
      </c>
      <c r="F720" s="311">
        <v>491000</v>
      </c>
      <c r="G720" s="133">
        <v>0.1</v>
      </c>
      <c r="H720" s="33">
        <f t="shared" si="96"/>
        <v>687400</v>
      </c>
      <c r="I720" s="33">
        <f t="shared" si="97"/>
        <v>-196400</v>
      </c>
      <c r="J720" s="33">
        <f t="shared" si="98"/>
        <v>49100</v>
      </c>
      <c r="K720" s="101">
        <f t="shared" si="94"/>
        <v>27.387327086122269</v>
      </c>
      <c r="L720" s="33">
        <v>10</v>
      </c>
      <c r="M720" s="30">
        <f t="shared" si="99"/>
        <v>4.5645545143537118</v>
      </c>
    </row>
    <row r="721" spans="1:13">
      <c r="A721" s="1312"/>
      <c r="B721" s="89"/>
      <c r="C721" s="32" t="s">
        <v>2219</v>
      </c>
      <c r="D721" s="131">
        <v>2007</v>
      </c>
      <c r="E721" s="1298">
        <f t="shared" si="95"/>
        <v>14</v>
      </c>
      <c r="F721" s="311">
        <v>450000</v>
      </c>
      <c r="G721" s="133">
        <v>0.1</v>
      </c>
      <c r="H721" s="33">
        <f t="shared" si="96"/>
        <v>630000</v>
      </c>
      <c r="I721" s="33">
        <f t="shared" si="97"/>
        <v>-180000</v>
      </c>
      <c r="J721" s="33">
        <f t="shared" si="98"/>
        <v>45000</v>
      </c>
      <c r="K721" s="101">
        <f t="shared" si="94"/>
        <v>25.100401606425702</v>
      </c>
      <c r="L721" s="33">
        <v>13</v>
      </c>
      <c r="M721" s="30">
        <f t="shared" si="99"/>
        <v>5.4384203480589015</v>
      </c>
    </row>
    <row r="722" spans="1:13">
      <c r="A722" s="1312"/>
      <c r="B722" s="16" t="s">
        <v>35</v>
      </c>
      <c r="C722" s="31"/>
      <c r="D722" s="308"/>
      <c r="E722" s="1298"/>
      <c r="F722" s="309"/>
      <c r="G722" s="310"/>
      <c r="H722" s="33"/>
      <c r="I722" s="33"/>
      <c r="J722" s="33"/>
      <c r="K722" s="101">
        <f t="shared" si="94"/>
        <v>0</v>
      </c>
      <c r="L722" s="309"/>
      <c r="M722" s="34">
        <f>M719+M720+M721</f>
        <v>15.301948534880262</v>
      </c>
    </row>
    <row r="723" spans="1:13">
      <c r="A723" s="1312" t="s">
        <v>1239</v>
      </c>
      <c r="B723" s="12" t="s">
        <v>1240</v>
      </c>
      <c r="C723" s="32" t="s">
        <v>2188</v>
      </c>
      <c r="D723" s="131">
        <v>2007</v>
      </c>
      <c r="E723" s="1298">
        <f t="shared" si="95"/>
        <v>14</v>
      </c>
      <c r="F723" s="311">
        <v>491000</v>
      </c>
      <c r="G723" s="133">
        <v>0.1</v>
      </c>
      <c r="H723" s="33">
        <f t="shared" si="96"/>
        <v>687400</v>
      </c>
      <c r="I723" s="33">
        <f t="shared" si="97"/>
        <v>-196400</v>
      </c>
      <c r="J723" s="33">
        <f t="shared" si="98"/>
        <v>49100</v>
      </c>
      <c r="K723" s="101">
        <f t="shared" si="94"/>
        <v>27.387327086122269</v>
      </c>
      <c r="L723" s="33">
        <v>10</v>
      </c>
      <c r="M723" s="34">
        <f t="shared" si="99"/>
        <v>4.5645545143537118</v>
      </c>
    </row>
    <row r="724" spans="1:13">
      <c r="A724" s="1312" t="s">
        <v>1241</v>
      </c>
      <c r="B724" s="12" t="s">
        <v>1242</v>
      </c>
      <c r="C724" s="32" t="s">
        <v>2188</v>
      </c>
      <c r="D724" s="131">
        <v>2007</v>
      </c>
      <c r="E724" s="1298">
        <f t="shared" si="95"/>
        <v>14</v>
      </c>
      <c r="F724" s="311">
        <v>491000</v>
      </c>
      <c r="G724" s="133">
        <v>0.1</v>
      </c>
      <c r="H724" s="33">
        <f t="shared" si="96"/>
        <v>687400</v>
      </c>
      <c r="I724" s="33">
        <f t="shared" si="97"/>
        <v>-196400</v>
      </c>
      <c r="J724" s="33">
        <f t="shared" si="98"/>
        <v>49100</v>
      </c>
      <c r="K724" s="101">
        <f t="shared" si="94"/>
        <v>27.387327086122269</v>
      </c>
      <c r="L724" s="33">
        <v>10</v>
      </c>
      <c r="M724" s="34">
        <f t="shared" si="99"/>
        <v>4.5645545143537118</v>
      </c>
    </row>
    <row r="725" spans="1:13">
      <c r="A725" s="1312" t="s">
        <v>1243</v>
      </c>
      <c r="B725" s="12" t="s">
        <v>1134</v>
      </c>
      <c r="C725" s="32" t="s">
        <v>932</v>
      </c>
      <c r="D725" s="131">
        <v>2005</v>
      </c>
      <c r="E725" s="1298">
        <f t="shared" si="95"/>
        <v>16</v>
      </c>
      <c r="F725" s="33">
        <v>65500</v>
      </c>
      <c r="G725" s="133">
        <v>0.1</v>
      </c>
      <c r="H725" s="33">
        <f t="shared" si="96"/>
        <v>104800</v>
      </c>
      <c r="I725" s="33">
        <f t="shared" si="97"/>
        <v>-39300</v>
      </c>
      <c r="J725" s="33">
        <f t="shared" si="98"/>
        <v>6550</v>
      </c>
      <c r="K725" s="101">
        <f t="shared" si="94"/>
        <v>3.6535029004908526</v>
      </c>
      <c r="L725" s="33">
        <v>30</v>
      </c>
      <c r="M725" s="30">
        <f t="shared" si="99"/>
        <v>1.8267514502454263</v>
      </c>
    </row>
    <row r="726" spans="1:13">
      <c r="A726" s="1312"/>
      <c r="B726" s="12"/>
      <c r="C726" s="32" t="s">
        <v>2219</v>
      </c>
      <c r="D726" s="131">
        <v>2007</v>
      </c>
      <c r="E726" s="1298">
        <f t="shared" si="95"/>
        <v>14</v>
      </c>
      <c r="F726" s="311">
        <v>450000</v>
      </c>
      <c r="G726" s="133">
        <v>0.1</v>
      </c>
      <c r="H726" s="33">
        <f t="shared" si="96"/>
        <v>630000</v>
      </c>
      <c r="I726" s="33">
        <f t="shared" si="97"/>
        <v>-180000</v>
      </c>
      <c r="J726" s="33">
        <f t="shared" si="98"/>
        <v>45000</v>
      </c>
      <c r="K726" s="101">
        <f t="shared" si="94"/>
        <v>25.100401606425702</v>
      </c>
      <c r="L726" s="33">
        <v>13</v>
      </c>
      <c r="M726" s="30">
        <f t="shared" si="99"/>
        <v>5.4384203480589015</v>
      </c>
    </row>
    <row r="727" spans="1:13">
      <c r="A727" s="1312"/>
      <c r="B727" s="16" t="s">
        <v>35</v>
      </c>
      <c r="C727" s="31"/>
      <c r="D727" s="308"/>
      <c r="E727" s="1298"/>
      <c r="F727" s="309"/>
      <c r="G727" s="310"/>
      <c r="H727" s="33"/>
      <c r="I727" s="33"/>
      <c r="J727" s="33"/>
      <c r="K727" s="101">
        <f t="shared" si="94"/>
        <v>0</v>
      </c>
      <c r="L727" s="309"/>
      <c r="M727" s="34">
        <f>M725+M726</f>
        <v>7.265171798304328</v>
      </c>
    </row>
    <row r="728" spans="1:13">
      <c r="A728" s="1312" t="s">
        <v>1244</v>
      </c>
      <c r="B728" s="12" t="s">
        <v>1136</v>
      </c>
      <c r="C728" s="32" t="s">
        <v>2188</v>
      </c>
      <c r="D728" s="131">
        <v>2007</v>
      </c>
      <c r="E728" s="1298">
        <f t="shared" si="95"/>
        <v>14</v>
      </c>
      <c r="F728" s="311">
        <v>491000</v>
      </c>
      <c r="G728" s="133">
        <v>0.1</v>
      </c>
      <c r="H728" s="33">
        <f t="shared" si="96"/>
        <v>687400</v>
      </c>
      <c r="I728" s="33">
        <f t="shared" si="97"/>
        <v>-196400</v>
      </c>
      <c r="J728" s="33">
        <f t="shared" si="98"/>
        <v>49100</v>
      </c>
      <c r="K728" s="101">
        <f t="shared" si="94"/>
        <v>27.387327086122269</v>
      </c>
      <c r="L728" s="33">
        <v>10</v>
      </c>
      <c r="M728" s="30">
        <f t="shared" si="99"/>
        <v>4.5645545143537118</v>
      </c>
    </row>
    <row r="729" spans="1:13">
      <c r="A729" s="1312"/>
      <c r="B729" s="89"/>
      <c r="C729" s="32" t="s">
        <v>932</v>
      </c>
      <c r="D729" s="131">
        <v>2005</v>
      </c>
      <c r="E729" s="1298">
        <f t="shared" si="95"/>
        <v>16</v>
      </c>
      <c r="F729" s="33">
        <v>65500</v>
      </c>
      <c r="G729" s="133">
        <v>0.1</v>
      </c>
      <c r="H729" s="33">
        <f t="shared" si="96"/>
        <v>104800</v>
      </c>
      <c r="I729" s="33">
        <f t="shared" si="97"/>
        <v>-39300</v>
      </c>
      <c r="J729" s="33">
        <f t="shared" si="98"/>
        <v>6550</v>
      </c>
      <c r="K729" s="101">
        <f t="shared" si="94"/>
        <v>3.6535029004908526</v>
      </c>
      <c r="L729" s="33">
        <v>30</v>
      </c>
      <c r="M729" s="30">
        <f t="shared" si="99"/>
        <v>1.8267514502454263</v>
      </c>
    </row>
    <row r="730" spans="1:13">
      <c r="A730" s="1312"/>
      <c r="B730" s="89"/>
      <c r="C730" s="32" t="s">
        <v>2219</v>
      </c>
      <c r="D730" s="131">
        <v>2007</v>
      </c>
      <c r="E730" s="1298">
        <f t="shared" si="95"/>
        <v>14</v>
      </c>
      <c r="F730" s="311">
        <v>450000</v>
      </c>
      <c r="G730" s="133">
        <v>0.1</v>
      </c>
      <c r="H730" s="33">
        <f t="shared" si="96"/>
        <v>630000</v>
      </c>
      <c r="I730" s="33">
        <f t="shared" si="97"/>
        <v>-180000</v>
      </c>
      <c r="J730" s="33">
        <f t="shared" si="98"/>
        <v>45000</v>
      </c>
      <c r="K730" s="101">
        <f t="shared" si="94"/>
        <v>25.100401606425702</v>
      </c>
      <c r="L730" s="33">
        <v>13</v>
      </c>
      <c r="M730" s="30">
        <f t="shared" si="99"/>
        <v>5.4384203480589015</v>
      </c>
    </row>
    <row r="731" spans="1:13">
      <c r="A731" s="1312"/>
      <c r="B731" s="16" t="s">
        <v>35</v>
      </c>
      <c r="C731" s="31"/>
      <c r="D731" s="308"/>
      <c r="E731" s="1298"/>
      <c r="F731" s="309"/>
      <c r="G731" s="310"/>
      <c r="H731" s="33"/>
      <c r="I731" s="33"/>
      <c r="J731" s="33"/>
      <c r="K731" s="101">
        <f t="shared" si="94"/>
        <v>0</v>
      </c>
      <c r="L731" s="309"/>
      <c r="M731" s="34">
        <f>M728+M729+M730</f>
        <v>11.829726312658039</v>
      </c>
    </row>
    <row r="732" spans="1:13" ht="30">
      <c r="A732" s="1312" t="s">
        <v>1245</v>
      </c>
      <c r="B732" s="12" t="s">
        <v>1246</v>
      </c>
      <c r="C732" s="32" t="s">
        <v>2190</v>
      </c>
      <c r="D732" s="131">
        <v>2006</v>
      </c>
      <c r="E732" s="1298">
        <f t="shared" si="95"/>
        <v>15</v>
      </c>
      <c r="F732" s="33">
        <v>526970</v>
      </c>
      <c r="G732" s="133">
        <v>0.1</v>
      </c>
      <c r="H732" s="33">
        <f t="shared" si="96"/>
        <v>790455</v>
      </c>
      <c r="I732" s="33">
        <f t="shared" si="97"/>
        <v>-263485</v>
      </c>
      <c r="J732" s="33">
        <f t="shared" si="98"/>
        <v>52697</v>
      </c>
      <c r="K732" s="101">
        <f t="shared" si="94"/>
        <v>29.393685854529227</v>
      </c>
      <c r="L732" s="33">
        <v>15</v>
      </c>
      <c r="M732" s="30">
        <f t="shared" si="99"/>
        <v>7.3484214636323069</v>
      </c>
    </row>
    <row r="733" spans="1:13">
      <c r="A733" s="1312"/>
      <c r="B733" s="89"/>
      <c r="C733" s="32" t="s">
        <v>2188</v>
      </c>
      <c r="D733" s="131">
        <v>2007</v>
      </c>
      <c r="E733" s="1298">
        <f t="shared" si="95"/>
        <v>14</v>
      </c>
      <c r="F733" s="311">
        <v>491000</v>
      </c>
      <c r="G733" s="133">
        <v>0.1</v>
      </c>
      <c r="H733" s="33">
        <f t="shared" si="96"/>
        <v>687400</v>
      </c>
      <c r="I733" s="33">
        <f t="shared" si="97"/>
        <v>-196400</v>
      </c>
      <c r="J733" s="33">
        <f t="shared" si="98"/>
        <v>49100</v>
      </c>
      <c r="K733" s="101">
        <f t="shared" si="94"/>
        <v>27.387327086122269</v>
      </c>
      <c r="L733" s="33">
        <v>10</v>
      </c>
      <c r="M733" s="30">
        <f t="shared" si="99"/>
        <v>4.5645545143537118</v>
      </c>
    </row>
    <row r="734" spans="1:13">
      <c r="A734" s="1312"/>
      <c r="B734" s="89"/>
      <c r="C734" s="32" t="s">
        <v>2219</v>
      </c>
      <c r="D734" s="131">
        <v>2007</v>
      </c>
      <c r="E734" s="1298">
        <f t="shared" si="95"/>
        <v>14</v>
      </c>
      <c r="F734" s="311">
        <v>450000</v>
      </c>
      <c r="G734" s="133">
        <v>0.1</v>
      </c>
      <c r="H734" s="33">
        <f t="shared" si="96"/>
        <v>630000</v>
      </c>
      <c r="I734" s="33">
        <f t="shared" si="97"/>
        <v>-180000</v>
      </c>
      <c r="J734" s="33">
        <f t="shared" si="98"/>
        <v>45000</v>
      </c>
      <c r="K734" s="101">
        <f t="shared" si="94"/>
        <v>25.100401606425702</v>
      </c>
      <c r="L734" s="33">
        <v>13</v>
      </c>
      <c r="M734" s="30">
        <f t="shared" si="99"/>
        <v>5.4384203480589015</v>
      </c>
    </row>
    <row r="735" spans="1:13">
      <c r="A735" s="1312"/>
      <c r="B735" s="16" t="s">
        <v>35</v>
      </c>
      <c r="C735" s="31"/>
      <c r="D735" s="308"/>
      <c r="E735" s="1298"/>
      <c r="F735" s="309"/>
      <c r="G735" s="310"/>
      <c r="H735" s="33"/>
      <c r="I735" s="33"/>
      <c r="J735" s="33"/>
      <c r="K735" s="101">
        <f t="shared" si="94"/>
        <v>0</v>
      </c>
      <c r="L735" s="309"/>
      <c r="M735" s="34">
        <f>M732+M733+M734</f>
        <v>17.35139632604492</v>
      </c>
    </row>
    <row r="736" spans="1:13" ht="30">
      <c r="A736" s="1312" t="s">
        <v>1247</v>
      </c>
      <c r="B736" s="12" t="s">
        <v>1248</v>
      </c>
      <c r="C736" s="32" t="s">
        <v>2188</v>
      </c>
      <c r="D736" s="131">
        <v>2007</v>
      </c>
      <c r="E736" s="1298">
        <f t="shared" si="95"/>
        <v>14</v>
      </c>
      <c r="F736" s="311">
        <v>491000</v>
      </c>
      <c r="G736" s="133">
        <v>0.1</v>
      </c>
      <c r="H736" s="33">
        <f t="shared" si="96"/>
        <v>687400</v>
      </c>
      <c r="I736" s="33">
        <f t="shared" si="97"/>
        <v>-196400</v>
      </c>
      <c r="J736" s="33">
        <f t="shared" si="98"/>
        <v>49100</v>
      </c>
      <c r="K736" s="101">
        <f t="shared" si="94"/>
        <v>27.387327086122269</v>
      </c>
      <c r="L736" s="33">
        <v>10</v>
      </c>
      <c r="M736" s="34">
        <f t="shared" si="99"/>
        <v>4.5645545143537118</v>
      </c>
    </row>
    <row r="737" spans="1:13">
      <c r="A737" s="1312" t="s">
        <v>1889</v>
      </c>
      <c r="B737" s="12" t="s">
        <v>1045</v>
      </c>
      <c r="C737" s="32" t="s">
        <v>2188</v>
      </c>
      <c r="D737" s="131">
        <v>2007</v>
      </c>
      <c r="E737" s="1298">
        <f t="shared" si="95"/>
        <v>14</v>
      </c>
      <c r="F737" s="311">
        <v>491000</v>
      </c>
      <c r="G737" s="133">
        <v>0.1</v>
      </c>
      <c r="H737" s="33">
        <f t="shared" si="96"/>
        <v>687400</v>
      </c>
      <c r="I737" s="33">
        <f t="shared" si="97"/>
        <v>-196400</v>
      </c>
      <c r="J737" s="33">
        <f t="shared" si="98"/>
        <v>49100</v>
      </c>
      <c r="K737" s="101">
        <f t="shared" si="94"/>
        <v>27.387327086122269</v>
      </c>
      <c r="L737" s="33">
        <v>10</v>
      </c>
      <c r="M737" s="34">
        <f t="shared" si="99"/>
        <v>4.5645545143537118</v>
      </c>
    </row>
    <row r="738" spans="1:13">
      <c r="A738" s="1312" t="s">
        <v>1890</v>
      </c>
      <c r="B738" s="12" t="s">
        <v>1251</v>
      </c>
      <c r="C738" s="32" t="s">
        <v>1705</v>
      </c>
      <c r="D738" s="131">
        <v>2007</v>
      </c>
      <c r="E738" s="1298">
        <f t="shared" si="95"/>
        <v>14</v>
      </c>
      <c r="F738" s="311">
        <v>5635700</v>
      </c>
      <c r="G738" s="133">
        <v>0.1</v>
      </c>
      <c r="H738" s="33">
        <f t="shared" si="96"/>
        <v>7889980</v>
      </c>
      <c r="I738" s="33">
        <f t="shared" si="97"/>
        <v>-2254280</v>
      </c>
      <c r="J738" s="33">
        <f t="shared" si="98"/>
        <v>563570</v>
      </c>
      <c r="K738" s="101">
        <f t="shared" si="94"/>
        <v>314.35185185185185</v>
      </c>
      <c r="L738" s="33">
        <v>90</v>
      </c>
      <c r="M738" s="30">
        <f t="shared" si="99"/>
        <v>471.52777777777777</v>
      </c>
    </row>
    <row r="739" spans="1:13">
      <c r="A739" s="1312"/>
      <c r="B739" s="89"/>
      <c r="C739" s="32" t="s">
        <v>2191</v>
      </c>
      <c r="D739" s="131">
        <v>2006</v>
      </c>
      <c r="E739" s="1298">
        <f t="shared" si="95"/>
        <v>15</v>
      </c>
      <c r="F739" s="33">
        <v>147200</v>
      </c>
      <c r="G739" s="133">
        <v>0.1</v>
      </c>
      <c r="H739" s="33">
        <f t="shared" si="96"/>
        <v>220800</v>
      </c>
      <c r="I739" s="33">
        <f t="shared" si="97"/>
        <v>-73600</v>
      </c>
      <c r="J739" s="33">
        <f t="shared" si="98"/>
        <v>14720</v>
      </c>
      <c r="K739" s="101">
        <f t="shared" si="94"/>
        <v>8.2106202588130301</v>
      </c>
      <c r="L739" s="33">
        <v>30</v>
      </c>
      <c r="M739" s="30">
        <f t="shared" si="99"/>
        <v>4.1053101294065151</v>
      </c>
    </row>
    <row r="740" spans="1:13">
      <c r="A740" s="1312"/>
      <c r="B740" s="89"/>
      <c r="C740" s="32" t="s">
        <v>2193</v>
      </c>
      <c r="D740" s="131">
        <v>2005</v>
      </c>
      <c r="E740" s="1298">
        <f t="shared" si="95"/>
        <v>16</v>
      </c>
      <c r="F740" s="33">
        <v>1400000</v>
      </c>
      <c r="G740" s="133">
        <v>0.1</v>
      </c>
      <c r="H740" s="33">
        <f t="shared" si="96"/>
        <v>2240000</v>
      </c>
      <c r="I740" s="33">
        <f t="shared" si="97"/>
        <v>-840000</v>
      </c>
      <c r="J740" s="33">
        <f t="shared" si="98"/>
        <v>140000</v>
      </c>
      <c r="K740" s="101">
        <f t="shared" si="94"/>
        <v>78.090138331102182</v>
      </c>
      <c r="L740" s="33">
        <v>30</v>
      </c>
      <c r="M740" s="30">
        <f t="shared" si="99"/>
        <v>39.045069165551091</v>
      </c>
    </row>
    <row r="741" spans="1:13">
      <c r="A741" s="1312"/>
      <c r="B741" s="89"/>
      <c r="C741" s="32" t="s">
        <v>2188</v>
      </c>
      <c r="D741" s="131">
        <v>2007</v>
      </c>
      <c r="E741" s="1298">
        <f t="shared" si="95"/>
        <v>14</v>
      </c>
      <c r="F741" s="311">
        <v>491000</v>
      </c>
      <c r="G741" s="133">
        <v>0.1</v>
      </c>
      <c r="H741" s="33">
        <f t="shared" si="96"/>
        <v>687400</v>
      </c>
      <c r="I741" s="33">
        <f t="shared" si="97"/>
        <v>-196400</v>
      </c>
      <c r="J741" s="33">
        <f t="shared" si="98"/>
        <v>49100</v>
      </c>
      <c r="K741" s="101">
        <f t="shared" si="94"/>
        <v>27.387327086122269</v>
      </c>
      <c r="L741" s="33">
        <v>10</v>
      </c>
      <c r="M741" s="30">
        <f t="shared" si="99"/>
        <v>4.5645545143537118</v>
      </c>
    </row>
    <row r="742" spans="1:13">
      <c r="A742" s="1312"/>
      <c r="B742" s="89"/>
      <c r="C742" s="32" t="s">
        <v>2219</v>
      </c>
      <c r="D742" s="131">
        <v>2007</v>
      </c>
      <c r="E742" s="1298">
        <f t="shared" si="95"/>
        <v>14</v>
      </c>
      <c r="F742" s="311">
        <v>450000</v>
      </c>
      <c r="G742" s="133">
        <v>0.1</v>
      </c>
      <c r="H742" s="33">
        <f t="shared" si="96"/>
        <v>630000</v>
      </c>
      <c r="I742" s="33">
        <f t="shared" si="97"/>
        <v>-180000</v>
      </c>
      <c r="J742" s="33">
        <f t="shared" si="98"/>
        <v>45000</v>
      </c>
      <c r="K742" s="101">
        <f t="shared" ref="K742:K805" si="100">J742/1792.8</f>
        <v>25.100401606425702</v>
      </c>
      <c r="L742" s="33">
        <v>13</v>
      </c>
      <c r="M742" s="30">
        <f t="shared" si="99"/>
        <v>5.4384203480589015</v>
      </c>
    </row>
    <row r="743" spans="1:13">
      <c r="A743" s="1312"/>
      <c r="B743" s="16" t="s">
        <v>35</v>
      </c>
      <c r="C743" s="31"/>
      <c r="D743" s="308"/>
      <c r="E743" s="1298"/>
      <c r="F743" s="309"/>
      <c r="G743" s="310"/>
      <c r="H743" s="33"/>
      <c r="I743" s="33"/>
      <c r="J743" s="33"/>
      <c r="K743" s="101">
        <f t="shared" si="100"/>
        <v>0</v>
      </c>
      <c r="L743" s="309"/>
      <c r="M743" s="34">
        <f>M738+M739+M740+M741+M742</f>
        <v>524.68113193514807</v>
      </c>
    </row>
    <row r="744" spans="1:13">
      <c r="A744" s="1312" t="s">
        <v>1252</v>
      </c>
      <c r="B744" s="12" t="s">
        <v>1253</v>
      </c>
      <c r="C744" s="32" t="s">
        <v>1705</v>
      </c>
      <c r="D744" s="131">
        <v>2007</v>
      </c>
      <c r="E744" s="1298">
        <f t="shared" si="95"/>
        <v>14</v>
      </c>
      <c r="F744" s="311">
        <v>5635700</v>
      </c>
      <c r="G744" s="133">
        <v>0.1</v>
      </c>
      <c r="H744" s="33">
        <f t="shared" si="96"/>
        <v>7889980</v>
      </c>
      <c r="I744" s="33">
        <f t="shared" si="97"/>
        <v>-2254280</v>
      </c>
      <c r="J744" s="33">
        <f t="shared" si="98"/>
        <v>563570</v>
      </c>
      <c r="K744" s="101">
        <f t="shared" si="100"/>
        <v>314.35185185185185</v>
      </c>
      <c r="L744" s="33">
        <v>90</v>
      </c>
      <c r="M744" s="30">
        <f t="shared" si="99"/>
        <v>471.52777777777777</v>
      </c>
    </row>
    <row r="745" spans="1:13">
      <c r="A745" s="1312"/>
      <c r="B745" s="89"/>
      <c r="C745" s="32" t="s">
        <v>2191</v>
      </c>
      <c r="D745" s="131">
        <v>2006</v>
      </c>
      <c r="E745" s="1298">
        <f t="shared" si="95"/>
        <v>15</v>
      </c>
      <c r="F745" s="33">
        <v>147200</v>
      </c>
      <c r="G745" s="133">
        <v>0.1</v>
      </c>
      <c r="H745" s="33">
        <f t="shared" si="96"/>
        <v>220800</v>
      </c>
      <c r="I745" s="33">
        <f t="shared" si="97"/>
        <v>-73600</v>
      </c>
      <c r="J745" s="33">
        <f t="shared" si="98"/>
        <v>14720</v>
      </c>
      <c r="K745" s="101">
        <f t="shared" si="100"/>
        <v>8.2106202588130301</v>
      </c>
      <c r="L745" s="33">
        <v>30</v>
      </c>
      <c r="M745" s="30">
        <f t="shared" si="99"/>
        <v>4.1053101294065151</v>
      </c>
    </row>
    <row r="746" spans="1:13">
      <c r="A746" s="1312"/>
      <c r="B746" s="89"/>
      <c r="C746" s="32" t="s">
        <v>2193</v>
      </c>
      <c r="D746" s="131">
        <v>2005</v>
      </c>
      <c r="E746" s="1298">
        <f t="shared" si="95"/>
        <v>16</v>
      </c>
      <c r="F746" s="33">
        <v>1400000</v>
      </c>
      <c r="G746" s="133">
        <v>0.1</v>
      </c>
      <c r="H746" s="33">
        <f t="shared" si="96"/>
        <v>2240000</v>
      </c>
      <c r="I746" s="33">
        <f t="shared" si="97"/>
        <v>-840000</v>
      </c>
      <c r="J746" s="33">
        <f t="shared" si="98"/>
        <v>140000</v>
      </c>
      <c r="K746" s="101">
        <f t="shared" si="100"/>
        <v>78.090138331102182</v>
      </c>
      <c r="L746" s="33">
        <v>30</v>
      </c>
      <c r="M746" s="30">
        <f t="shared" si="99"/>
        <v>39.045069165551091</v>
      </c>
    </row>
    <row r="747" spans="1:13">
      <c r="A747" s="1312"/>
      <c r="B747" s="89"/>
      <c r="C747" s="32" t="s">
        <v>2188</v>
      </c>
      <c r="D747" s="131">
        <v>2007</v>
      </c>
      <c r="E747" s="1298">
        <f t="shared" si="95"/>
        <v>14</v>
      </c>
      <c r="F747" s="311">
        <v>491000</v>
      </c>
      <c r="G747" s="133">
        <v>0.1</v>
      </c>
      <c r="H747" s="33">
        <f t="shared" si="96"/>
        <v>687400</v>
      </c>
      <c r="I747" s="33">
        <f t="shared" si="97"/>
        <v>-196400</v>
      </c>
      <c r="J747" s="33">
        <f t="shared" si="98"/>
        <v>49100</v>
      </c>
      <c r="K747" s="101">
        <f t="shared" si="100"/>
        <v>27.387327086122269</v>
      </c>
      <c r="L747" s="33">
        <v>10</v>
      </c>
      <c r="M747" s="30">
        <f t="shared" si="99"/>
        <v>4.5645545143537118</v>
      </c>
    </row>
    <row r="748" spans="1:13">
      <c r="A748" s="1312"/>
      <c r="B748" s="89"/>
      <c r="C748" s="32" t="s">
        <v>2219</v>
      </c>
      <c r="D748" s="131">
        <v>2007</v>
      </c>
      <c r="E748" s="1298">
        <f t="shared" si="95"/>
        <v>14</v>
      </c>
      <c r="F748" s="311">
        <v>450000</v>
      </c>
      <c r="G748" s="133">
        <v>0.1</v>
      </c>
      <c r="H748" s="33">
        <f t="shared" si="96"/>
        <v>630000</v>
      </c>
      <c r="I748" s="33">
        <f t="shared" si="97"/>
        <v>-180000</v>
      </c>
      <c r="J748" s="33">
        <f t="shared" si="98"/>
        <v>45000</v>
      </c>
      <c r="K748" s="101">
        <f t="shared" si="100"/>
        <v>25.100401606425702</v>
      </c>
      <c r="L748" s="33">
        <v>13</v>
      </c>
      <c r="M748" s="30">
        <f t="shared" si="99"/>
        <v>5.4384203480589015</v>
      </c>
    </row>
    <row r="749" spans="1:13">
      <c r="A749" s="1312"/>
      <c r="B749" s="16" t="s">
        <v>35</v>
      </c>
      <c r="C749" s="31"/>
      <c r="D749" s="308"/>
      <c r="E749" s="1298"/>
      <c r="F749" s="309"/>
      <c r="G749" s="310"/>
      <c r="H749" s="33"/>
      <c r="I749" s="33"/>
      <c r="J749" s="33"/>
      <c r="K749" s="101">
        <f t="shared" si="100"/>
        <v>0</v>
      </c>
      <c r="L749" s="309"/>
      <c r="M749" s="34">
        <f>M744+M745+M746+M747+M748</f>
        <v>524.68113193514807</v>
      </c>
    </row>
    <row r="750" spans="1:13">
      <c r="A750" s="1312" t="s">
        <v>1254</v>
      </c>
      <c r="B750" s="12" t="s">
        <v>1255</v>
      </c>
      <c r="C750" s="32" t="s">
        <v>2190</v>
      </c>
      <c r="D750" s="131">
        <v>2006</v>
      </c>
      <c r="E750" s="1298">
        <f t="shared" si="95"/>
        <v>15</v>
      </c>
      <c r="F750" s="33">
        <v>526970</v>
      </c>
      <c r="G750" s="133">
        <v>0.1</v>
      </c>
      <c r="H750" s="33">
        <f t="shared" ref="H750:H813" si="101">E750*F750*G750</f>
        <v>790455</v>
      </c>
      <c r="I750" s="33">
        <f t="shared" ref="I750:I813" si="102">F750-H750</f>
        <v>-263485</v>
      </c>
      <c r="J750" s="33">
        <f t="shared" ref="J750:J813" si="103">F750*G750</f>
        <v>52697</v>
      </c>
      <c r="K750" s="101">
        <f t="shared" si="100"/>
        <v>29.393685854529227</v>
      </c>
      <c r="L750" s="33">
        <v>15</v>
      </c>
      <c r="M750" s="30">
        <f t="shared" ref="M750:M813" si="104">K750*L750/60</f>
        <v>7.3484214636323069</v>
      </c>
    </row>
    <row r="751" spans="1:13">
      <c r="A751" s="1312"/>
      <c r="B751" s="89"/>
      <c r="C751" s="32" t="s">
        <v>1705</v>
      </c>
      <c r="D751" s="131">
        <v>2007</v>
      </c>
      <c r="E751" s="1298">
        <f t="shared" si="95"/>
        <v>14</v>
      </c>
      <c r="F751" s="311">
        <v>5635700</v>
      </c>
      <c r="G751" s="133">
        <v>0.1</v>
      </c>
      <c r="H751" s="33">
        <f t="shared" si="101"/>
        <v>7889980</v>
      </c>
      <c r="I751" s="33">
        <f t="shared" si="102"/>
        <v>-2254280</v>
      </c>
      <c r="J751" s="33">
        <f t="shared" si="103"/>
        <v>563570</v>
      </c>
      <c r="K751" s="101">
        <f t="shared" si="100"/>
        <v>314.35185185185185</v>
      </c>
      <c r="L751" s="33">
        <v>90</v>
      </c>
      <c r="M751" s="30">
        <f t="shared" si="104"/>
        <v>471.52777777777777</v>
      </c>
    </row>
    <row r="752" spans="1:13">
      <c r="A752" s="1312"/>
      <c r="B752" s="89"/>
      <c r="C752" s="32" t="s">
        <v>2191</v>
      </c>
      <c r="D752" s="131">
        <v>2006</v>
      </c>
      <c r="E752" s="1298">
        <f t="shared" si="95"/>
        <v>15</v>
      </c>
      <c r="F752" s="33">
        <v>147200</v>
      </c>
      <c r="G752" s="133">
        <v>0.1</v>
      </c>
      <c r="H752" s="33">
        <f t="shared" si="101"/>
        <v>220800</v>
      </c>
      <c r="I752" s="33">
        <f t="shared" si="102"/>
        <v>-73600</v>
      </c>
      <c r="J752" s="33">
        <f t="shared" si="103"/>
        <v>14720</v>
      </c>
      <c r="K752" s="101">
        <f t="shared" si="100"/>
        <v>8.2106202588130301</v>
      </c>
      <c r="L752" s="33">
        <v>30</v>
      </c>
      <c r="M752" s="30">
        <f t="shared" si="104"/>
        <v>4.1053101294065151</v>
      </c>
    </row>
    <row r="753" spans="1:13">
      <c r="A753" s="1312"/>
      <c r="B753" s="89"/>
      <c r="C753" s="32" t="s">
        <v>2193</v>
      </c>
      <c r="D753" s="131">
        <v>2005</v>
      </c>
      <c r="E753" s="1298">
        <f t="shared" si="95"/>
        <v>16</v>
      </c>
      <c r="F753" s="33">
        <v>1400000</v>
      </c>
      <c r="G753" s="133">
        <v>0.1</v>
      </c>
      <c r="H753" s="33">
        <f t="shared" si="101"/>
        <v>2240000</v>
      </c>
      <c r="I753" s="33">
        <f t="shared" si="102"/>
        <v>-840000</v>
      </c>
      <c r="J753" s="33">
        <f t="shared" si="103"/>
        <v>140000</v>
      </c>
      <c r="K753" s="101">
        <f t="shared" si="100"/>
        <v>78.090138331102182</v>
      </c>
      <c r="L753" s="33">
        <v>30</v>
      </c>
      <c r="M753" s="30">
        <f t="shared" si="104"/>
        <v>39.045069165551091</v>
      </c>
    </row>
    <row r="754" spans="1:13">
      <c r="A754" s="1312"/>
      <c r="B754" s="89"/>
      <c r="C754" s="32" t="s">
        <v>2188</v>
      </c>
      <c r="D754" s="131">
        <v>2007</v>
      </c>
      <c r="E754" s="1298">
        <f t="shared" si="95"/>
        <v>14</v>
      </c>
      <c r="F754" s="311">
        <v>491000</v>
      </c>
      <c r="G754" s="133">
        <v>0.1</v>
      </c>
      <c r="H754" s="33">
        <f t="shared" si="101"/>
        <v>687400</v>
      </c>
      <c r="I754" s="33">
        <f t="shared" si="102"/>
        <v>-196400</v>
      </c>
      <c r="J754" s="33">
        <f t="shared" si="103"/>
        <v>49100</v>
      </c>
      <c r="K754" s="101">
        <f t="shared" si="100"/>
        <v>27.387327086122269</v>
      </c>
      <c r="L754" s="33">
        <v>10</v>
      </c>
      <c r="M754" s="30">
        <f t="shared" si="104"/>
        <v>4.5645545143537118</v>
      </c>
    </row>
    <row r="755" spans="1:13">
      <c r="A755" s="1312"/>
      <c r="B755" s="89"/>
      <c r="C755" s="32" t="s">
        <v>2194</v>
      </c>
      <c r="D755" s="131">
        <v>2006</v>
      </c>
      <c r="E755" s="1298">
        <f t="shared" si="95"/>
        <v>15</v>
      </c>
      <c r="F755" s="33">
        <v>1503927</v>
      </c>
      <c r="G755" s="133">
        <v>0.1</v>
      </c>
      <c r="H755" s="33">
        <f t="shared" si="101"/>
        <v>2255890.5</v>
      </c>
      <c r="I755" s="33">
        <f t="shared" si="102"/>
        <v>-751963.5</v>
      </c>
      <c r="J755" s="33">
        <f t="shared" si="103"/>
        <v>150392.70000000001</v>
      </c>
      <c r="K755" s="101">
        <f t="shared" si="100"/>
        <v>83.88704819277109</v>
      </c>
      <c r="L755" s="33">
        <v>40</v>
      </c>
      <c r="M755" s="30">
        <f t="shared" si="104"/>
        <v>55.924698795180724</v>
      </c>
    </row>
    <row r="756" spans="1:13">
      <c r="A756" s="1312"/>
      <c r="B756" s="16" t="s">
        <v>35</v>
      </c>
      <c r="C756" s="31"/>
      <c r="D756" s="308"/>
      <c r="E756" s="1298"/>
      <c r="F756" s="309"/>
      <c r="G756" s="310"/>
      <c r="H756" s="33"/>
      <c r="I756" s="33"/>
      <c r="J756" s="33"/>
      <c r="K756" s="101">
        <f t="shared" si="100"/>
        <v>0</v>
      </c>
      <c r="L756" s="309"/>
      <c r="M756" s="34">
        <f>M750+M751+M752+M753+M754+M755</f>
        <v>582.51583184590208</v>
      </c>
    </row>
    <row r="757" spans="1:13">
      <c r="A757" s="1312" t="s">
        <v>1894</v>
      </c>
      <c r="B757" s="12" t="s">
        <v>1257</v>
      </c>
      <c r="C757" s="32" t="s">
        <v>2190</v>
      </c>
      <c r="D757" s="131">
        <v>2006</v>
      </c>
      <c r="E757" s="1298">
        <f t="shared" si="95"/>
        <v>15</v>
      </c>
      <c r="F757" s="33">
        <v>526970</v>
      </c>
      <c r="G757" s="133">
        <v>0.1</v>
      </c>
      <c r="H757" s="33">
        <f t="shared" si="101"/>
        <v>790455</v>
      </c>
      <c r="I757" s="33">
        <f t="shared" si="102"/>
        <v>-263485</v>
      </c>
      <c r="J757" s="33">
        <f t="shared" si="103"/>
        <v>52697</v>
      </c>
      <c r="K757" s="101">
        <f t="shared" si="100"/>
        <v>29.393685854529227</v>
      </c>
      <c r="L757" s="33">
        <v>15</v>
      </c>
      <c r="M757" s="30">
        <f t="shared" si="104"/>
        <v>7.3484214636323069</v>
      </c>
    </row>
    <row r="758" spans="1:13">
      <c r="A758" s="1312"/>
      <c r="B758" s="89"/>
      <c r="C758" s="32" t="s">
        <v>1705</v>
      </c>
      <c r="D758" s="131">
        <v>2007</v>
      </c>
      <c r="E758" s="1298">
        <f t="shared" si="95"/>
        <v>14</v>
      </c>
      <c r="F758" s="311">
        <v>5635700</v>
      </c>
      <c r="G758" s="133">
        <v>0.1</v>
      </c>
      <c r="H758" s="33">
        <f t="shared" si="101"/>
        <v>7889980</v>
      </c>
      <c r="I758" s="33">
        <f t="shared" si="102"/>
        <v>-2254280</v>
      </c>
      <c r="J758" s="33">
        <f t="shared" si="103"/>
        <v>563570</v>
      </c>
      <c r="K758" s="101">
        <f t="shared" si="100"/>
        <v>314.35185185185185</v>
      </c>
      <c r="L758" s="33">
        <v>150</v>
      </c>
      <c r="M758" s="30">
        <f t="shared" si="104"/>
        <v>785.87962962962956</v>
      </c>
    </row>
    <row r="759" spans="1:13">
      <c r="A759" s="1312"/>
      <c r="B759" s="89"/>
      <c r="C759" s="32" t="s">
        <v>2188</v>
      </c>
      <c r="D759" s="131">
        <v>2007</v>
      </c>
      <c r="E759" s="1298">
        <f t="shared" si="95"/>
        <v>14</v>
      </c>
      <c r="F759" s="311">
        <v>491000</v>
      </c>
      <c r="G759" s="133">
        <v>0.1</v>
      </c>
      <c r="H759" s="33">
        <f t="shared" si="101"/>
        <v>687400</v>
      </c>
      <c r="I759" s="33">
        <f t="shared" si="102"/>
        <v>-196400</v>
      </c>
      <c r="J759" s="33">
        <f t="shared" si="103"/>
        <v>49100</v>
      </c>
      <c r="K759" s="101">
        <f t="shared" si="100"/>
        <v>27.387327086122269</v>
      </c>
      <c r="L759" s="33">
        <v>10</v>
      </c>
      <c r="M759" s="30">
        <f t="shared" si="104"/>
        <v>4.5645545143537118</v>
      </c>
    </row>
    <row r="760" spans="1:13">
      <c r="A760" s="1312"/>
      <c r="B760" s="89"/>
      <c r="C760" s="32" t="s">
        <v>2219</v>
      </c>
      <c r="D760" s="131">
        <v>2007</v>
      </c>
      <c r="E760" s="1298">
        <f t="shared" si="95"/>
        <v>14</v>
      </c>
      <c r="F760" s="311">
        <v>450000</v>
      </c>
      <c r="G760" s="133">
        <v>0.1</v>
      </c>
      <c r="H760" s="33">
        <f t="shared" si="101"/>
        <v>630000</v>
      </c>
      <c r="I760" s="33">
        <f t="shared" si="102"/>
        <v>-180000</v>
      </c>
      <c r="J760" s="33">
        <f t="shared" si="103"/>
        <v>45000</v>
      </c>
      <c r="K760" s="101">
        <f t="shared" si="100"/>
        <v>25.100401606425702</v>
      </c>
      <c r="L760" s="33">
        <v>13</v>
      </c>
      <c r="M760" s="30">
        <f t="shared" si="104"/>
        <v>5.4384203480589015</v>
      </c>
    </row>
    <row r="761" spans="1:13">
      <c r="A761" s="1312"/>
      <c r="B761" s="16" t="s">
        <v>35</v>
      </c>
      <c r="C761" s="31"/>
      <c r="D761" s="308"/>
      <c r="E761" s="1298"/>
      <c r="F761" s="309"/>
      <c r="G761" s="310"/>
      <c r="H761" s="33"/>
      <c r="I761" s="33"/>
      <c r="J761" s="33"/>
      <c r="K761" s="101">
        <f t="shared" si="100"/>
        <v>0</v>
      </c>
      <c r="L761" s="309"/>
      <c r="M761" s="34">
        <f>M757+M758+M759+M760</f>
        <v>803.23102595567457</v>
      </c>
    </row>
    <row r="762" spans="1:13" ht="30">
      <c r="A762" s="1312" t="s">
        <v>1258</v>
      </c>
      <c r="B762" s="12" t="s">
        <v>1259</v>
      </c>
      <c r="C762" s="32" t="s">
        <v>2220</v>
      </c>
      <c r="D762" s="131">
        <v>2003</v>
      </c>
      <c r="E762" s="1298">
        <f t="shared" si="95"/>
        <v>18</v>
      </c>
      <c r="F762" s="33">
        <v>1000000</v>
      </c>
      <c r="G762" s="133">
        <v>0.1</v>
      </c>
      <c r="H762" s="33">
        <f t="shared" si="101"/>
        <v>1800000</v>
      </c>
      <c r="I762" s="33">
        <f t="shared" si="102"/>
        <v>-800000</v>
      </c>
      <c r="J762" s="33">
        <f t="shared" si="103"/>
        <v>100000</v>
      </c>
      <c r="K762" s="101">
        <f t="shared" si="100"/>
        <v>55.778670236501561</v>
      </c>
      <c r="L762" s="33">
        <v>180</v>
      </c>
      <c r="M762" s="30">
        <f t="shared" si="104"/>
        <v>167.33601070950468</v>
      </c>
    </row>
    <row r="763" spans="1:13">
      <c r="A763" s="1312"/>
      <c r="B763" s="89"/>
      <c r="C763" s="32" t="s">
        <v>2188</v>
      </c>
      <c r="D763" s="131">
        <v>2007</v>
      </c>
      <c r="E763" s="1298">
        <f t="shared" si="95"/>
        <v>14</v>
      </c>
      <c r="F763" s="311">
        <v>491000</v>
      </c>
      <c r="G763" s="133">
        <v>0.1</v>
      </c>
      <c r="H763" s="33">
        <f t="shared" si="101"/>
        <v>687400</v>
      </c>
      <c r="I763" s="33">
        <f t="shared" si="102"/>
        <v>-196400</v>
      </c>
      <c r="J763" s="33">
        <f t="shared" si="103"/>
        <v>49100</v>
      </c>
      <c r="K763" s="101">
        <f t="shared" si="100"/>
        <v>27.387327086122269</v>
      </c>
      <c r="L763" s="33">
        <v>10</v>
      </c>
      <c r="M763" s="30">
        <f t="shared" si="104"/>
        <v>4.5645545143537118</v>
      </c>
    </row>
    <row r="764" spans="1:13">
      <c r="A764" s="1312"/>
      <c r="B764" s="16" t="s">
        <v>35</v>
      </c>
      <c r="C764" s="31"/>
      <c r="D764" s="308"/>
      <c r="E764" s="1298"/>
      <c r="F764" s="309"/>
      <c r="G764" s="310"/>
      <c r="H764" s="33"/>
      <c r="I764" s="33"/>
      <c r="J764" s="33"/>
      <c r="K764" s="101">
        <f t="shared" si="100"/>
        <v>0</v>
      </c>
      <c r="L764" s="309"/>
      <c r="M764" s="34">
        <f>M762+M763</f>
        <v>171.90056522385839</v>
      </c>
    </row>
    <row r="765" spans="1:13">
      <c r="A765" s="1312" t="s">
        <v>2221</v>
      </c>
      <c r="B765" s="12" t="s">
        <v>1261</v>
      </c>
      <c r="C765" s="32" t="s">
        <v>2188</v>
      </c>
      <c r="D765" s="131">
        <v>2007</v>
      </c>
      <c r="E765" s="1298">
        <f t="shared" ref="E765:E825" si="105">2021-D765</f>
        <v>14</v>
      </c>
      <c r="F765" s="311">
        <v>491000</v>
      </c>
      <c r="G765" s="133">
        <v>0.1</v>
      </c>
      <c r="H765" s="33">
        <f t="shared" si="101"/>
        <v>687400</v>
      </c>
      <c r="I765" s="33">
        <f t="shared" si="102"/>
        <v>-196400</v>
      </c>
      <c r="J765" s="33">
        <f t="shared" si="103"/>
        <v>49100</v>
      </c>
      <c r="K765" s="101">
        <f t="shared" si="100"/>
        <v>27.387327086122269</v>
      </c>
      <c r="L765" s="33">
        <v>10</v>
      </c>
      <c r="M765" s="30">
        <f t="shared" si="104"/>
        <v>4.5645545143537118</v>
      </c>
    </row>
    <row r="766" spans="1:13">
      <c r="A766" s="1312"/>
      <c r="B766" s="89"/>
      <c r="C766" s="32" t="s">
        <v>2217</v>
      </c>
      <c r="D766" s="131">
        <v>2009</v>
      </c>
      <c r="E766" s="1298">
        <f t="shared" si="105"/>
        <v>12</v>
      </c>
      <c r="F766" s="33">
        <v>181000</v>
      </c>
      <c r="G766" s="133">
        <v>0.1</v>
      </c>
      <c r="H766" s="33">
        <f t="shared" si="101"/>
        <v>217200</v>
      </c>
      <c r="I766" s="33">
        <f t="shared" si="102"/>
        <v>-36200</v>
      </c>
      <c r="J766" s="33">
        <f t="shared" si="103"/>
        <v>18100</v>
      </c>
      <c r="K766" s="101">
        <f t="shared" si="100"/>
        <v>10.095939312806783</v>
      </c>
      <c r="L766" s="33">
        <v>15</v>
      </c>
      <c r="M766" s="30">
        <f t="shared" si="104"/>
        <v>2.5239848282016957</v>
      </c>
    </row>
    <row r="767" spans="1:13">
      <c r="A767" s="1312"/>
      <c r="B767" s="89"/>
      <c r="C767" s="32" t="s">
        <v>2219</v>
      </c>
      <c r="D767" s="131">
        <v>2007</v>
      </c>
      <c r="E767" s="1298">
        <f t="shared" si="105"/>
        <v>14</v>
      </c>
      <c r="F767" s="311">
        <v>450000</v>
      </c>
      <c r="G767" s="133">
        <v>0.1</v>
      </c>
      <c r="H767" s="33">
        <f t="shared" si="101"/>
        <v>630000</v>
      </c>
      <c r="I767" s="33">
        <f t="shared" si="102"/>
        <v>-180000</v>
      </c>
      <c r="J767" s="33">
        <f t="shared" si="103"/>
        <v>45000</v>
      </c>
      <c r="K767" s="101">
        <f t="shared" si="100"/>
        <v>25.100401606425702</v>
      </c>
      <c r="L767" s="33">
        <v>13</v>
      </c>
      <c r="M767" s="30">
        <f t="shared" si="104"/>
        <v>5.4384203480589015</v>
      </c>
    </row>
    <row r="768" spans="1:13">
      <c r="A768" s="1312"/>
      <c r="B768" s="16" t="s">
        <v>35</v>
      </c>
      <c r="C768" s="31"/>
      <c r="D768" s="308"/>
      <c r="E768" s="1298"/>
      <c r="F768" s="309"/>
      <c r="G768" s="310"/>
      <c r="H768" s="33"/>
      <c r="I768" s="33"/>
      <c r="J768" s="33"/>
      <c r="K768" s="101">
        <f t="shared" si="100"/>
        <v>0</v>
      </c>
      <c r="L768" s="309"/>
      <c r="M768" s="34">
        <f>M765+M766+M767</f>
        <v>12.526959690614309</v>
      </c>
    </row>
    <row r="769" spans="1:13">
      <c r="A769" s="1312" t="s">
        <v>1262</v>
      </c>
      <c r="B769" s="12" t="s">
        <v>1263</v>
      </c>
      <c r="C769" s="32" t="s">
        <v>2196</v>
      </c>
      <c r="D769" s="131">
        <v>2005</v>
      </c>
      <c r="E769" s="1298">
        <f t="shared" si="105"/>
        <v>16</v>
      </c>
      <c r="F769" s="33">
        <v>560000</v>
      </c>
      <c r="G769" s="133">
        <v>0.1</v>
      </c>
      <c r="H769" s="33">
        <f t="shared" si="101"/>
        <v>896000</v>
      </c>
      <c r="I769" s="33">
        <f t="shared" si="102"/>
        <v>-336000</v>
      </c>
      <c r="J769" s="33">
        <f t="shared" si="103"/>
        <v>56000</v>
      </c>
      <c r="K769" s="101">
        <f t="shared" si="100"/>
        <v>31.236055332440877</v>
      </c>
      <c r="L769" s="33">
        <v>40</v>
      </c>
      <c r="M769" s="30">
        <f t="shared" si="104"/>
        <v>20.824036888293918</v>
      </c>
    </row>
    <row r="770" spans="1:13">
      <c r="A770" s="1312"/>
      <c r="B770" s="89"/>
      <c r="C770" s="32" t="s">
        <v>2188</v>
      </c>
      <c r="D770" s="131">
        <v>2007</v>
      </c>
      <c r="E770" s="1298">
        <f t="shared" si="105"/>
        <v>14</v>
      </c>
      <c r="F770" s="311">
        <v>491000</v>
      </c>
      <c r="G770" s="133">
        <v>0.1</v>
      </c>
      <c r="H770" s="33">
        <f t="shared" si="101"/>
        <v>687400</v>
      </c>
      <c r="I770" s="33">
        <f t="shared" si="102"/>
        <v>-196400</v>
      </c>
      <c r="J770" s="33">
        <f t="shared" si="103"/>
        <v>49100</v>
      </c>
      <c r="K770" s="101">
        <f t="shared" si="100"/>
        <v>27.387327086122269</v>
      </c>
      <c r="L770" s="33">
        <v>10</v>
      </c>
      <c r="M770" s="30">
        <f t="shared" si="104"/>
        <v>4.5645545143537118</v>
      </c>
    </row>
    <row r="771" spans="1:13">
      <c r="A771" s="1312"/>
      <c r="B771" s="89"/>
      <c r="C771" s="32" t="s">
        <v>2216</v>
      </c>
      <c r="D771" s="131">
        <v>2005</v>
      </c>
      <c r="E771" s="1298">
        <f t="shared" si="105"/>
        <v>16</v>
      </c>
      <c r="F771" s="33">
        <v>98600</v>
      </c>
      <c r="G771" s="133">
        <v>0.1</v>
      </c>
      <c r="H771" s="33">
        <f t="shared" si="101"/>
        <v>157760</v>
      </c>
      <c r="I771" s="33">
        <f t="shared" si="102"/>
        <v>-59160</v>
      </c>
      <c r="J771" s="33">
        <f t="shared" si="103"/>
        <v>9860</v>
      </c>
      <c r="K771" s="101">
        <f t="shared" si="100"/>
        <v>5.4997768853190543</v>
      </c>
      <c r="L771" s="33">
        <v>30</v>
      </c>
      <c r="M771" s="30">
        <f t="shared" si="104"/>
        <v>2.7498884426595271</v>
      </c>
    </row>
    <row r="772" spans="1:13">
      <c r="A772" s="1312"/>
      <c r="B772" s="16" t="s">
        <v>35</v>
      </c>
      <c r="C772" s="31"/>
      <c r="D772" s="308"/>
      <c r="E772" s="1298"/>
      <c r="F772" s="309"/>
      <c r="G772" s="310"/>
      <c r="H772" s="33"/>
      <c r="I772" s="33"/>
      <c r="J772" s="33"/>
      <c r="K772" s="101">
        <f t="shared" si="100"/>
        <v>0</v>
      </c>
      <c r="L772" s="309"/>
      <c r="M772" s="34">
        <f>M769+M770+M771</f>
        <v>28.13847984530716</v>
      </c>
    </row>
    <row r="773" spans="1:13">
      <c r="A773" s="1312" t="s">
        <v>1264</v>
      </c>
      <c r="B773" s="12" t="s">
        <v>1265</v>
      </c>
      <c r="C773" s="32" t="s">
        <v>2222</v>
      </c>
      <c r="D773" s="131">
        <v>2003</v>
      </c>
      <c r="E773" s="1298">
        <f t="shared" si="105"/>
        <v>18</v>
      </c>
      <c r="F773" s="33">
        <v>1000000</v>
      </c>
      <c r="G773" s="133">
        <v>0.1</v>
      </c>
      <c r="H773" s="33">
        <f>F773</f>
        <v>1000000</v>
      </c>
      <c r="I773" s="33">
        <f t="shared" si="102"/>
        <v>0</v>
      </c>
      <c r="J773" s="33">
        <f t="shared" si="103"/>
        <v>100000</v>
      </c>
      <c r="K773" s="101">
        <f t="shared" si="100"/>
        <v>55.778670236501561</v>
      </c>
      <c r="L773" s="33">
        <v>20</v>
      </c>
      <c r="M773" s="30">
        <f t="shared" si="104"/>
        <v>18.592890078833854</v>
      </c>
    </row>
    <row r="774" spans="1:13">
      <c r="A774" s="1312"/>
      <c r="B774" s="89"/>
      <c r="C774" s="32" t="s">
        <v>2188</v>
      </c>
      <c r="D774" s="131">
        <v>2007</v>
      </c>
      <c r="E774" s="1298">
        <f t="shared" si="105"/>
        <v>14</v>
      </c>
      <c r="F774" s="311">
        <v>491000</v>
      </c>
      <c r="G774" s="133">
        <v>0.1</v>
      </c>
      <c r="H774" s="33">
        <f t="shared" si="101"/>
        <v>687400</v>
      </c>
      <c r="I774" s="33">
        <f t="shared" si="102"/>
        <v>-196400</v>
      </c>
      <c r="J774" s="33">
        <f t="shared" si="103"/>
        <v>49100</v>
      </c>
      <c r="K774" s="101">
        <f t="shared" si="100"/>
        <v>27.387327086122269</v>
      </c>
      <c r="L774" s="33">
        <v>10</v>
      </c>
      <c r="M774" s="30">
        <f t="shared" si="104"/>
        <v>4.5645545143537118</v>
      </c>
    </row>
    <row r="775" spans="1:13">
      <c r="A775" s="1312"/>
      <c r="B775" s="16" t="s">
        <v>35</v>
      </c>
      <c r="C775" s="31"/>
      <c r="D775" s="308"/>
      <c r="E775" s="1298"/>
      <c r="F775" s="309"/>
      <c r="G775" s="310"/>
      <c r="H775" s="33"/>
      <c r="I775" s="33"/>
      <c r="J775" s="33"/>
      <c r="K775" s="101">
        <f t="shared" si="100"/>
        <v>0</v>
      </c>
      <c r="L775" s="309"/>
      <c r="M775" s="34">
        <f>M773+M774</f>
        <v>23.157444593187567</v>
      </c>
    </row>
    <row r="776" spans="1:13">
      <c r="A776" s="1312" t="s">
        <v>2223</v>
      </c>
      <c r="B776" s="12" t="s">
        <v>1267</v>
      </c>
      <c r="C776" s="32" t="s">
        <v>2196</v>
      </c>
      <c r="D776" s="131">
        <v>2005</v>
      </c>
      <c r="E776" s="1298">
        <f t="shared" si="105"/>
        <v>16</v>
      </c>
      <c r="F776" s="33">
        <v>560000</v>
      </c>
      <c r="G776" s="133">
        <v>0.1</v>
      </c>
      <c r="H776" s="33">
        <f t="shared" si="101"/>
        <v>896000</v>
      </c>
      <c r="I776" s="33">
        <f t="shared" si="102"/>
        <v>-336000</v>
      </c>
      <c r="J776" s="33">
        <f t="shared" si="103"/>
        <v>56000</v>
      </c>
      <c r="K776" s="101">
        <f t="shared" si="100"/>
        <v>31.236055332440877</v>
      </c>
      <c r="L776" s="33">
        <v>30</v>
      </c>
      <c r="M776" s="30">
        <f t="shared" si="104"/>
        <v>15.618027666220438</v>
      </c>
    </row>
    <row r="777" spans="1:13">
      <c r="A777" s="1312"/>
      <c r="B777" s="89"/>
      <c r="C777" s="32" t="s">
        <v>2188</v>
      </c>
      <c r="D777" s="131">
        <v>2007</v>
      </c>
      <c r="E777" s="1298">
        <f t="shared" si="105"/>
        <v>14</v>
      </c>
      <c r="F777" s="311">
        <v>491000</v>
      </c>
      <c r="G777" s="133">
        <v>0.1</v>
      </c>
      <c r="H777" s="33">
        <f t="shared" si="101"/>
        <v>687400</v>
      </c>
      <c r="I777" s="33">
        <f t="shared" si="102"/>
        <v>-196400</v>
      </c>
      <c r="J777" s="33">
        <f t="shared" si="103"/>
        <v>49100</v>
      </c>
      <c r="K777" s="101">
        <f t="shared" si="100"/>
        <v>27.387327086122269</v>
      </c>
      <c r="L777" s="33">
        <v>10</v>
      </c>
      <c r="M777" s="30">
        <f t="shared" si="104"/>
        <v>4.5645545143537118</v>
      </c>
    </row>
    <row r="778" spans="1:13">
      <c r="A778" s="1312"/>
      <c r="B778" s="89"/>
      <c r="C778" s="32" t="s">
        <v>2197</v>
      </c>
      <c r="D778" s="131">
        <v>2005</v>
      </c>
      <c r="E778" s="1298">
        <f t="shared" si="105"/>
        <v>16</v>
      </c>
      <c r="F778" s="33">
        <v>98600</v>
      </c>
      <c r="G778" s="133">
        <v>0.1</v>
      </c>
      <c r="H778" s="33">
        <f t="shared" si="101"/>
        <v>157760</v>
      </c>
      <c r="I778" s="33">
        <f t="shared" si="102"/>
        <v>-59160</v>
      </c>
      <c r="J778" s="33">
        <f t="shared" si="103"/>
        <v>9860</v>
      </c>
      <c r="K778" s="101">
        <f t="shared" si="100"/>
        <v>5.4997768853190543</v>
      </c>
      <c r="L778" s="33">
        <v>20</v>
      </c>
      <c r="M778" s="30">
        <f t="shared" si="104"/>
        <v>1.8332589617730182</v>
      </c>
    </row>
    <row r="779" spans="1:13">
      <c r="A779" s="1312"/>
      <c r="B779" s="16" t="s">
        <v>35</v>
      </c>
      <c r="C779" s="31"/>
      <c r="D779" s="308"/>
      <c r="E779" s="1298"/>
      <c r="F779" s="309"/>
      <c r="G779" s="310"/>
      <c r="H779" s="33"/>
      <c r="I779" s="33"/>
      <c r="J779" s="33"/>
      <c r="K779" s="101">
        <f t="shared" si="100"/>
        <v>0</v>
      </c>
      <c r="L779" s="309"/>
      <c r="M779" s="34">
        <f>M776+M777+M778</f>
        <v>22.01584114234717</v>
      </c>
    </row>
    <row r="780" spans="1:13">
      <c r="A780" s="1312" t="s">
        <v>1268</v>
      </c>
      <c r="B780" s="38" t="s">
        <v>1269</v>
      </c>
      <c r="C780" s="32" t="s">
        <v>2188</v>
      </c>
      <c r="D780" s="131">
        <v>2007</v>
      </c>
      <c r="E780" s="1298">
        <f t="shared" si="105"/>
        <v>14</v>
      </c>
      <c r="F780" s="311">
        <v>491000</v>
      </c>
      <c r="G780" s="133">
        <v>0.1</v>
      </c>
      <c r="H780" s="33">
        <f t="shared" si="101"/>
        <v>687400</v>
      </c>
      <c r="I780" s="33">
        <f t="shared" si="102"/>
        <v>-196400</v>
      </c>
      <c r="J780" s="33">
        <f t="shared" si="103"/>
        <v>49100</v>
      </c>
      <c r="K780" s="101">
        <f t="shared" si="100"/>
        <v>27.387327086122269</v>
      </c>
      <c r="L780" s="33">
        <v>10</v>
      </c>
      <c r="M780" s="34">
        <f t="shared" si="104"/>
        <v>4.5645545143537118</v>
      </c>
    </row>
    <row r="781" spans="1:13">
      <c r="A781" s="1312" t="s">
        <v>1270</v>
      </c>
      <c r="B781" s="38" t="s">
        <v>1271</v>
      </c>
      <c r="C781" s="32" t="s">
        <v>2191</v>
      </c>
      <c r="D781" s="131">
        <v>2006</v>
      </c>
      <c r="E781" s="1298">
        <f t="shared" si="105"/>
        <v>15</v>
      </c>
      <c r="F781" s="33">
        <v>147200</v>
      </c>
      <c r="G781" s="133">
        <v>0.1</v>
      </c>
      <c r="H781" s="33">
        <f t="shared" si="101"/>
        <v>220800</v>
      </c>
      <c r="I781" s="33">
        <f t="shared" si="102"/>
        <v>-73600</v>
      </c>
      <c r="J781" s="33">
        <f t="shared" si="103"/>
        <v>14720</v>
      </c>
      <c r="K781" s="101">
        <f t="shared" si="100"/>
        <v>8.2106202588130301</v>
      </c>
      <c r="L781" s="33">
        <v>30</v>
      </c>
      <c r="M781" s="30">
        <f t="shared" si="104"/>
        <v>4.1053101294065151</v>
      </c>
    </row>
    <row r="782" spans="1:13">
      <c r="A782" s="1312"/>
      <c r="B782" s="38"/>
      <c r="C782" s="32" t="s">
        <v>2188</v>
      </c>
      <c r="D782" s="131">
        <v>2007</v>
      </c>
      <c r="E782" s="1298">
        <f t="shared" si="105"/>
        <v>14</v>
      </c>
      <c r="F782" s="311">
        <v>491000</v>
      </c>
      <c r="G782" s="133">
        <v>0.1</v>
      </c>
      <c r="H782" s="33">
        <f t="shared" si="101"/>
        <v>687400</v>
      </c>
      <c r="I782" s="33">
        <f t="shared" si="102"/>
        <v>-196400</v>
      </c>
      <c r="J782" s="33">
        <f t="shared" si="103"/>
        <v>49100</v>
      </c>
      <c r="K782" s="101">
        <f t="shared" si="100"/>
        <v>27.387327086122269</v>
      </c>
      <c r="L782" s="33">
        <v>10</v>
      </c>
      <c r="M782" s="30">
        <f t="shared" si="104"/>
        <v>4.5645545143537118</v>
      </c>
    </row>
    <row r="783" spans="1:13">
      <c r="A783" s="1312"/>
      <c r="B783" s="31" t="s">
        <v>35</v>
      </c>
      <c r="C783" s="32"/>
      <c r="D783" s="131"/>
      <c r="E783" s="1298"/>
      <c r="F783" s="311"/>
      <c r="G783" s="133"/>
      <c r="H783" s="33"/>
      <c r="I783" s="33"/>
      <c r="J783" s="33"/>
      <c r="K783" s="101">
        <f t="shared" si="100"/>
        <v>0</v>
      </c>
      <c r="L783" s="33"/>
      <c r="M783" s="34">
        <f>M781+M782</f>
        <v>8.6698646437602278</v>
      </c>
    </row>
    <row r="784" spans="1:13">
      <c r="A784" s="1312" t="s">
        <v>2224</v>
      </c>
      <c r="B784" s="38" t="s">
        <v>1273</v>
      </c>
      <c r="C784" s="38" t="s">
        <v>2225</v>
      </c>
      <c r="D784" s="131">
        <v>2007</v>
      </c>
      <c r="E784" s="1298">
        <f t="shared" si="105"/>
        <v>14</v>
      </c>
      <c r="F784" s="311">
        <v>491000</v>
      </c>
      <c r="G784" s="133">
        <v>0.1</v>
      </c>
      <c r="H784" s="33">
        <f>E784*F784*G784</f>
        <v>687400</v>
      </c>
      <c r="I784" s="33">
        <f>F784-H784</f>
        <v>-196400</v>
      </c>
      <c r="J784" s="33">
        <f>F784*G784</f>
        <v>49100</v>
      </c>
      <c r="K784" s="101">
        <f t="shared" si="100"/>
        <v>27.387327086122269</v>
      </c>
      <c r="L784" s="33">
        <v>10</v>
      </c>
      <c r="M784" s="30">
        <f>K784*L784/60</f>
        <v>4.5645545143537118</v>
      </c>
    </row>
    <row r="785" spans="1:13">
      <c r="A785" s="1312"/>
      <c r="B785" s="38"/>
      <c r="C785" s="32" t="s">
        <v>2226</v>
      </c>
      <c r="D785" s="131">
        <v>2003</v>
      </c>
      <c r="E785" s="1298">
        <f t="shared" si="105"/>
        <v>18</v>
      </c>
      <c r="F785" s="33">
        <v>1000000</v>
      </c>
      <c r="G785" s="133">
        <v>0.1</v>
      </c>
      <c r="H785" s="33">
        <f>E785*F785*G785</f>
        <v>1800000</v>
      </c>
      <c r="I785" s="33">
        <f>F785-H785</f>
        <v>-800000</v>
      </c>
      <c r="J785" s="33">
        <f>F785*G785</f>
        <v>100000</v>
      </c>
      <c r="K785" s="101">
        <f t="shared" si="100"/>
        <v>55.778670236501561</v>
      </c>
      <c r="L785" s="33">
        <v>120</v>
      </c>
      <c r="M785" s="30">
        <f>K785*L785/60</f>
        <v>111.55734047300312</v>
      </c>
    </row>
    <row r="786" spans="1:13">
      <c r="A786" s="1312"/>
      <c r="B786" s="38"/>
      <c r="C786" s="32" t="s">
        <v>2226</v>
      </c>
      <c r="D786" s="131">
        <v>2003</v>
      </c>
      <c r="E786" s="1298">
        <f t="shared" si="105"/>
        <v>18</v>
      </c>
      <c r="F786" s="33">
        <v>1000000</v>
      </c>
      <c r="G786" s="133">
        <v>0.1</v>
      </c>
      <c r="H786" s="33">
        <f t="shared" si="101"/>
        <v>1800000</v>
      </c>
      <c r="I786" s="33">
        <f t="shared" si="102"/>
        <v>-800000</v>
      </c>
      <c r="J786" s="33">
        <f t="shared" si="103"/>
        <v>100000</v>
      </c>
      <c r="K786" s="101">
        <f t="shared" si="100"/>
        <v>55.778670236501561</v>
      </c>
      <c r="L786" s="33">
        <v>120</v>
      </c>
      <c r="M786" s="30">
        <f t="shared" si="104"/>
        <v>111.55734047300312</v>
      </c>
    </row>
    <row r="787" spans="1:13">
      <c r="A787" s="1312"/>
      <c r="B787" s="31" t="s">
        <v>35</v>
      </c>
      <c r="C787" s="31"/>
      <c r="D787" s="308"/>
      <c r="E787" s="1298"/>
      <c r="F787" s="309"/>
      <c r="G787" s="310"/>
      <c r="H787" s="33"/>
      <c r="I787" s="33"/>
      <c r="J787" s="33"/>
      <c r="K787" s="101">
        <f t="shared" si="100"/>
        <v>0</v>
      </c>
      <c r="L787" s="309"/>
      <c r="M787" s="34">
        <f>M784+M785+M786</f>
        <v>227.67923546035996</v>
      </c>
    </row>
    <row r="788" spans="1:13">
      <c r="A788" s="1312" t="s">
        <v>1274</v>
      </c>
      <c r="B788" s="38" t="s">
        <v>1275</v>
      </c>
      <c r="C788" s="38" t="s">
        <v>2225</v>
      </c>
      <c r="D788" s="131">
        <v>2007</v>
      </c>
      <c r="E788" s="1298">
        <f t="shared" si="105"/>
        <v>14</v>
      </c>
      <c r="F788" s="311">
        <v>491000</v>
      </c>
      <c r="G788" s="133">
        <v>0.1</v>
      </c>
      <c r="H788" s="33">
        <f t="shared" si="101"/>
        <v>687400</v>
      </c>
      <c r="I788" s="33">
        <f t="shared" si="102"/>
        <v>-196400</v>
      </c>
      <c r="J788" s="33">
        <f t="shared" si="103"/>
        <v>49100</v>
      </c>
      <c r="K788" s="101">
        <f t="shared" si="100"/>
        <v>27.387327086122269</v>
      </c>
      <c r="L788" s="33">
        <v>10</v>
      </c>
      <c r="M788" s="30">
        <f t="shared" si="104"/>
        <v>4.5645545143537118</v>
      </c>
    </row>
    <row r="789" spans="1:13">
      <c r="A789" s="1312"/>
      <c r="B789" s="38"/>
      <c r="C789" s="32" t="s">
        <v>2226</v>
      </c>
      <c r="D789" s="131">
        <v>2003</v>
      </c>
      <c r="E789" s="1298">
        <f t="shared" si="105"/>
        <v>18</v>
      </c>
      <c r="F789" s="33">
        <v>1000000</v>
      </c>
      <c r="G789" s="133">
        <v>0.1</v>
      </c>
      <c r="H789" s="33">
        <f t="shared" si="101"/>
        <v>1800000</v>
      </c>
      <c r="I789" s="33">
        <f t="shared" si="102"/>
        <v>-800000</v>
      </c>
      <c r="J789" s="33">
        <f t="shared" si="103"/>
        <v>100000</v>
      </c>
      <c r="K789" s="101">
        <f t="shared" si="100"/>
        <v>55.778670236501561</v>
      </c>
      <c r="L789" s="33">
        <v>30</v>
      </c>
      <c r="M789" s="30">
        <f t="shared" si="104"/>
        <v>27.889335118250781</v>
      </c>
    </row>
    <row r="790" spans="1:13">
      <c r="A790" s="1312"/>
      <c r="B790" s="31" t="s">
        <v>35</v>
      </c>
      <c r="C790" s="31"/>
      <c r="D790" s="131"/>
      <c r="E790" s="1298"/>
      <c r="F790" s="33"/>
      <c r="G790" s="133"/>
      <c r="H790" s="33"/>
      <c r="I790" s="33"/>
      <c r="J790" s="33"/>
      <c r="K790" s="101">
        <f t="shared" si="100"/>
        <v>0</v>
      </c>
      <c r="L790" s="33"/>
      <c r="M790" s="34">
        <f>M788+M789</f>
        <v>32.453889632604493</v>
      </c>
    </row>
    <row r="791" spans="1:13">
      <c r="A791" s="1312" t="s">
        <v>1276</v>
      </c>
      <c r="B791" s="38" t="s">
        <v>2227</v>
      </c>
      <c r="C791" s="38" t="s">
        <v>2225</v>
      </c>
      <c r="D791" s="131">
        <v>2007</v>
      </c>
      <c r="E791" s="1298">
        <f t="shared" si="105"/>
        <v>14</v>
      </c>
      <c r="F791" s="311">
        <v>491000</v>
      </c>
      <c r="G791" s="133">
        <v>0.1</v>
      </c>
      <c r="H791" s="33">
        <f>E791*F791*G791</f>
        <v>687400</v>
      </c>
      <c r="I791" s="33">
        <f>F791-H791</f>
        <v>-196400</v>
      </c>
      <c r="J791" s="33">
        <f>F791*G791</f>
        <v>49100</v>
      </c>
      <c r="K791" s="101">
        <f t="shared" si="100"/>
        <v>27.387327086122269</v>
      </c>
      <c r="L791" s="33">
        <v>10</v>
      </c>
      <c r="M791" s="34">
        <f>K791*L791/60</f>
        <v>4.5645545143537118</v>
      </c>
    </row>
    <row r="792" spans="1:13">
      <c r="A792" s="1312" t="s">
        <v>1278</v>
      </c>
      <c r="B792" s="38" t="s">
        <v>1279</v>
      </c>
      <c r="C792" s="38" t="s">
        <v>2228</v>
      </c>
      <c r="D792" s="131">
        <v>2007</v>
      </c>
      <c r="E792" s="1298">
        <f t="shared" si="105"/>
        <v>14</v>
      </c>
      <c r="F792" s="311">
        <v>491000</v>
      </c>
      <c r="G792" s="133">
        <v>0.1</v>
      </c>
      <c r="H792" s="33">
        <f t="shared" si="101"/>
        <v>687400</v>
      </c>
      <c r="I792" s="33">
        <f t="shared" si="102"/>
        <v>-196400</v>
      </c>
      <c r="J792" s="33">
        <f t="shared" si="103"/>
        <v>49100</v>
      </c>
      <c r="K792" s="101">
        <f t="shared" si="100"/>
        <v>27.387327086122269</v>
      </c>
      <c r="L792" s="33">
        <v>10</v>
      </c>
      <c r="M792" s="34">
        <f t="shared" si="104"/>
        <v>4.5645545143537118</v>
      </c>
    </row>
    <row r="793" spans="1:13" ht="30">
      <c r="A793" s="1312" t="s">
        <v>1280</v>
      </c>
      <c r="B793" s="38" t="s">
        <v>1281</v>
      </c>
      <c r="C793" s="38" t="s">
        <v>2228</v>
      </c>
      <c r="D793" s="131">
        <v>2007</v>
      </c>
      <c r="E793" s="1298">
        <f t="shared" si="105"/>
        <v>14</v>
      </c>
      <c r="F793" s="311">
        <v>491000</v>
      </c>
      <c r="G793" s="133">
        <v>0.1</v>
      </c>
      <c r="H793" s="33">
        <f t="shared" si="101"/>
        <v>687400</v>
      </c>
      <c r="I793" s="33">
        <f t="shared" si="102"/>
        <v>-196400</v>
      </c>
      <c r="J793" s="33">
        <f t="shared" si="103"/>
        <v>49100</v>
      </c>
      <c r="K793" s="101">
        <f t="shared" si="100"/>
        <v>27.387327086122269</v>
      </c>
      <c r="L793" s="33">
        <v>10</v>
      </c>
      <c r="M793" s="34">
        <f t="shared" si="104"/>
        <v>4.5645545143537118</v>
      </c>
    </row>
    <row r="794" spans="1:13">
      <c r="A794" s="1312" t="s">
        <v>1282</v>
      </c>
      <c r="B794" s="38" t="s">
        <v>1283</v>
      </c>
      <c r="C794" s="38" t="s">
        <v>2225</v>
      </c>
      <c r="D794" s="131">
        <v>2007</v>
      </c>
      <c r="E794" s="1298">
        <f t="shared" si="105"/>
        <v>14</v>
      </c>
      <c r="F794" s="311">
        <v>491000</v>
      </c>
      <c r="G794" s="133">
        <v>0.1</v>
      </c>
      <c r="H794" s="33">
        <f t="shared" si="101"/>
        <v>687400</v>
      </c>
      <c r="I794" s="33">
        <f t="shared" si="102"/>
        <v>-196400</v>
      </c>
      <c r="J794" s="33">
        <f t="shared" si="103"/>
        <v>49100</v>
      </c>
      <c r="K794" s="101">
        <f t="shared" si="100"/>
        <v>27.387327086122269</v>
      </c>
      <c r="L794" s="33">
        <v>10</v>
      </c>
      <c r="M794" s="30">
        <f t="shared" si="104"/>
        <v>4.5645545143537118</v>
      </c>
    </row>
    <row r="795" spans="1:13">
      <c r="A795" s="1312"/>
      <c r="B795" s="38"/>
      <c r="C795" s="32" t="s">
        <v>2226</v>
      </c>
      <c r="D795" s="131">
        <v>2014</v>
      </c>
      <c r="E795" s="1298">
        <f t="shared" si="105"/>
        <v>7</v>
      </c>
      <c r="F795" s="33">
        <v>55465060</v>
      </c>
      <c r="G795" s="133">
        <v>0.1</v>
      </c>
      <c r="H795" s="33">
        <f t="shared" si="101"/>
        <v>38825542</v>
      </c>
      <c r="I795" s="33">
        <f t="shared" si="102"/>
        <v>16639518</v>
      </c>
      <c r="J795" s="33">
        <f t="shared" si="103"/>
        <v>5546506</v>
      </c>
      <c r="K795" s="101">
        <f t="shared" si="100"/>
        <v>3093.7672913877732</v>
      </c>
      <c r="L795" s="33">
        <v>12</v>
      </c>
      <c r="M795" s="30">
        <f t="shared" si="104"/>
        <v>618.75345827755473</v>
      </c>
    </row>
    <row r="796" spans="1:13">
      <c r="A796" s="1312"/>
      <c r="B796" s="31" t="s">
        <v>35</v>
      </c>
      <c r="C796" s="32"/>
      <c r="D796" s="131"/>
      <c r="E796" s="1298"/>
      <c r="F796" s="33"/>
      <c r="G796" s="133"/>
      <c r="H796" s="33"/>
      <c r="I796" s="33"/>
      <c r="J796" s="33"/>
      <c r="K796" s="101">
        <f t="shared" si="100"/>
        <v>0</v>
      </c>
      <c r="L796" s="309"/>
      <c r="M796" s="34">
        <f>M794+M795</f>
        <v>623.31801279190847</v>
      </c>
    </row>
    <row r="797" spans="1:13">
      <c r="A797" s="1312" t="s">
        <v>1284</v>
      </c>
      <c r="B797" s="38" t="s">
        <v>1285</v>
      </c>
      <c r="C797" s="38" t="s">
        <v>2225</v>
      </c>
      <c r="D797" s="131">
        <v>2007</v>
      </c>
      <c r="E797" s="1298">
        <f t="shared" si="105"/>
        <v>14</v>
      </c>
      <c r="F797" s="311">
        <v>491000</v>
      </c>
      <c r="G797" s="133">
        <v>0.1</v>
      </c>
      <c r="H797" s="33">
        <f t="shared" si="101"/>
        <v>687400</v>
      </c>
      <c r="I797" s="33">
        <f t="shared" si="102"/>
        <v>-196400</v>
      </c>
      <c r="J797" s="33">
        <f t="shared" si="103"/>
        <v>49100</v>
      </c>
      <c r="K797" s="101">
        <f t="shared" si="100"/>
        <v>27.387327086122269</v>
      </c>
      <c r="L797" s="33">
        <v>10</v>
      </c>
      <c r="M797" s="30">
        <f t="shared" si="104"/>
        <v>4.5645545143537118</v>
      </c>
    </row>
    <row r="798" spans="1:13">
      <c r="A798" s="1312"/>
      <c r="B798" s="38"/>
      <c r="C798" s="32" t="s">
        <v>2226</v>
      </c>
      <c r="D798" s="131">
        <v>2014</v>
      </c>
      <c r="E798" s="1298">
        <f t="shared" si="105"/>
        <v>7</v>
      </c>
      <c r="F798" s="33">
        <v>55465060</v>
      </c>
      <c r="G798" s="133">
        <v>0.1</v>
      </c>
      <c r="H798" s="33">
        <f t="shared" si="101"/>
        <v>38825542</v>
      </c>
      <c r="I798" s="33">
        <f t="shared" si="102"/>
        <v>16639518</v>
      </c>
      <c r="J798" s="33">
        <f t="shared" si="103"/>
        <v>5546506</v>
      </c>
      <c r="K798" s="101">
        <f t="shared" si="100"/>
        <v>3093.7672913877732</v>
      </c>
      <c r="L798" s="33">
        <v>10</v>
      </c>
      <c r="M798" s="30">
        <f t="shared" si="104"/>
        <v>515.6278818979622</v>
      </c>
    </row>
    <row r="799" spans="1:13">
      <c r="A799" s="1312"/>
      <c r="B799" s="31" t="s">
        <v>35</v>
      </c>
      <c r="C799" s="32"/>
      <c r="D799" s="131"/>
      <c r="E799" s="1298"/>
      <c r="F799" s="33"/>
      <c r="G799" s="133"/>
      <c r="H799" s="33"/>
      <c r="I799" s="33"/>
      <c r="J799" s="33"/>
      <c r="K799" s="101">
        <f t="shared" si="100"/>
        <v>0</v>
      </c>
      <c r="L799" s="309"/>
      <c r="M799" s="34">
        <f>M797+M798</f>
        <v>520.19243641231594</v>
      </c>
    </row>
    <row r="800" spans="1:13">
      <c r="A800" s="1312" t="s">
        <v>1286</v>
      </c>
      <c r="B800" s="38" t="s">
        <v>1287</v>
      </c>
      <c r="C800" s="38" t="s">
        <v>2225</v>
      </c>
      <c r="D800" s="131">
        <v>2007</v>
      </c>
      <c r="E800" s="1298">
        <f t="shared" si="105"/>
        <v>14</v>
      </c>
      <c r="F800" s="311">
        <v>491000</v>
      </c>
      <c r="G800" s="133">
        <v>0.1</v>
      </c>
      <c r="H800" s="33">
        <f t="shared" si="101"/>
        <v>687400</v>
      </c>
      <c r="I800" s="33">
        <f t="shared" si="102"/>
        <v>-196400</v>
      </c>
      <c r="J800" s="33">
        <f t="shared" si="103"/>
        <v>49100</v>
      </c>
      <c r="K800" s="101">
        <f t="shared" si="100"/>
        <v>27.387327086122269</v>
      </c>
      <c r="L800" s="33">
        <v>10</v>
      </c>
      <c r="M800" s="30">
        <f t="shared" si="104"/>
        <v>4.5645545143537118</v>
      </c>
    </row>
    <row r="801" spans="1:13">
      <c r="A801" s="1312"/>
      <c r="B801" s="38"/>
      <c r="C801" s="32" t="s">
        <v>2229</v>
      </c>
      <c r="D801" s="308"/>
      <c r="E801" s="1298"/>
      <c r="F801" s="309"/>
      <c r="G801" s="310"/>
      <c r="H801" s="33">
        <f t="shared" si="101"/>
        <v>0</v>
      </c>
      <c r="I801" s="33">
        <f t="shared" si="102"/>
        <v>0</v>
      </c>
      <c r="J801" s="33">
        <f t="shared" si="103"/>
        <v>0</v>
      </c>
      <c r="K801" s="101">
        <f t="shared" si="100"/>
        <v>0</v>
      </c>
      <c r="L801" s="309"/>
      <c r="M801" s="30">
        <f t="shared" si="104"/>
        <v>0</v>
      </c>
    </row>
    <row r="802" spans="1:13">
      <c r="A802" s="1312"/>
      <c r="B802" s="31"/>
      <c r="C802" s="32"/>
      <c r="D802" s="308"/>
      <c r="E802" s="1298"/>
      <c r="F802" s="309"/>
      <c r="G802" s="310"/>
      <c r="H802" s="33"/>
      <c r="I802" s="33"/>
      <c r="J802" s="33"/>
      <c r="K802" s="101">
        <f t="shared" si="100"/>
        <v>0</v>
      </c>
      <c r="L802" s="309"/>
      <c r="M802" s="34">
        <f>M800+M801</f>
        <v>4.5645545143537118</v>
      </c>
    </row>
    <row r="803" spans="1:13" ht="34.5" customHeight="1">
      <c r="A803" s="43" t="s">
        <v>1288</v>
      </c>
      <c r="B803" s="41" t="s">
        <v>1289</v>
      </c>
      <c r="C803" s="41"/>
      <c r="D803" s="128"/>
      <c r="E803" s="239"/>
      <c r="F803" s="63"/>
      <c r="G803" s="63"/>
      <c r="H803" s="63"/>
      <c r="I803" s="63"/>
      <c r="J803" s="63"/>
      <c r="K803" s="159"/>
      <c r="L803" s="63"/>
      <c r="M803" s="130"/>
    </row>
    <row r="804" spans="1:13" ht="30">
      <c r="A804" s="1312" t="s">
        <v>2230</v>
      </c>
      <c r="B804" s="12" t="s">
        <v>1037</v>
      </c>
      <c r="C804" s="32" t="s">
        <v>2201</v>
      </c>
      <c r="D804" s="131">
        <v>2007</v>
      </c>
      <c r="E804" s="1298">
        <f t="shared" si="105"/>
        <v>14</v>
      </c>
      <c r="F804" s="33">
        <v>810000</v>
      </c>
      <c r="G804" s="133">
        <v>0.1</v>
      </c>
      <c r="H804" s="33">
        <f>E804*F804*G804</f>
        <v>1134000</v>
      </c>
      <c r="I804" s="33">
        <f>F804-H804</f>
        <v>-324000</v>
      </c>
      <c r="J804" s="33">
        <f>F804*G804</f>
        <v>81000</v>
      </c>
      <c r="K804" s="101">
        <f t="shared" si="100"/>
        <v>45.180722891566269</v>
      </c>
      <c r="L804" s="33">
        <v>10</v>
      </c>
      <c r="M804" s="34">
        <f>K804*L804/60</f>
        <v>7.5301204819277112</v>
      </c>
    </row>
    <row r="805" spans="1:13">
      <c r="A805" s="1312" t="s">
        <v>1949</v>
      </c>
      <c r="B805" s="12" t="s">
        <v>1196</v>
      </c>
      <c r="C805" s="32" t="s">
        <v>2189</v>
      </c>
      <c r="D805" s="131">
        <v>2006</v>
      </c>
      <c r="E805" s="1298">
        <f t="shared" si="105"/>
        <v>15</v>
      </c>
      <c r="F805" s="33">
        <v>190000</v>
      </c>
      <c r="G805" s="133">
        <v>0.1</v>
      </c>
      <c r="H805" s="33">
        <f t="shared" si="101"/>
        <v>285000</v>
      </c>
      <c r="I805" s="33">
        <f t="shared" si="102"/>
        <v>-95000</v>
      </c>
      <c r="J805" s="33">
        <f t="shared" si="103"/>
        <v>19000</v>
      </c>
      <c r="K805" s="101">
        <f t="shared" si="100"/>
        <v>10.597947344935298</v>
      </c>
      <c r="L805" s="33">
        <v>30</v>
      </c>
      <c r="M805" s="30">
        <f t="shared" si="104"/>
        <v>5.2989736724676488</v>
      </c>
    </row>
    <row r="806" spans="1:13">
      <c r="A806" s="1312"/>
      <c r="B806" s="89"/>
      <c r="C806" s="32" t="s">
        <v>2188</v>
      </c>
      <c r="D806" s="131">
        <v>2007</v>
      </c>
      <c r="E806" s="1298">
        <f t="shared" si="105"/>
        <v>14</v>
      </c>
      <c r="F806" s="311">
        <v>491000</v>
      </c>
      <c r="G806" s="133">
        <v>0.1</v>
      </c>
      <c r="H806" s="33">
        <f t="shared" si="101"/>
        <v>687400</v>
      </c>
      <c r="I806" s="33">
        <f t="shared" si="102"/>
        <v>-196400</v>
      </c>
      <c r="J806" s="33">
        <f t="shared" si="103"/>
        <v>49100</v>
      </c>
      <c r="K806" s="101">
        <f t="shared" ref="K806:K869" si="106">J806/1792.8</f>
        <v>27.387327086122269</v>
      </c>
      <c r="L806" s="33">
        <v>10</v>
      </c>
      <c r="M806" s="30">
        <f t="shared" si="104"/>
        <v>4.5645545143537118</v>
      </c>
    </row>
    <row r="807" spans="1:13">
      <c r="A807" s="1312"/>
      <c r="B807" s="89"/>
      <c r="C807" s="32" t="s">
        <v>2219</v>
      </c>
      <c r="D807" s="131">
        <v>2007</v>
      </c>
      <c r="E807" s="1298">
        <f t="shared" si="105"/>
        <v>14</v>
      </c>
      <c r="F807" s="311">
        <v>450000</v>
      </c>
      <c r="G807" s="133">
        <v>0.1</v>
      </c>
      <c r="H807" s="33">
        <f t="shared" si="101"/>
        <v>630000</v>
      </c>
      <c r="I807" s="33">
        <f t="shared" si="102"/>
        <v>-180000</v>
      </c>
      <c r="J807" s="33">
        <f t="shared" si="103"/>
        <v>45000</v>
      </c>
      <c r="K807" s="101">
        <f t="shared" si="106"/>
        <v>25.100401606425702</v>
      </c>
      <c r="L807" s="33">
        <v>13</v>
      </c>
      <c r="M807" s="30">
        <f t="shared" si="104"/>
        <v>5.4384203480589015</v>
      </c>
    </row>
    <row r="808" spans="1:13">
      <c r="A808" s="1312"/>
      <c r="B808" s="16" t="s">
        <v>35</v>
      </c>
      <c r="C808" s="31"/>
      <c r="D808" s="308"/>
      <c r="E808" s="1298"/>
      <c r="F808" s="309"/>
      <c r="G808" s="310"/>
      <c r="H808" s="33"/>
      <c r="I808" s="33"/>
      <c r="J808" s="33"/>
      <c r="K808" s="101">
        <f t="shared" si="106"/>
        <v>0</v>
      </c>
      <c r="L808" s="309"/>
      <c r="M808" s="34">
        <f>M805+M806+M807</f>
        <v>15.301948534880262</v>
      </c>
    </row>
    <row r="809" spans="1:13" ht="30">
      <c r="A809" s="1312" t="s">
        <v>1292</v>
      </c>
      <c r="B809" s="12" t="s">
        <v>1198</v>
      </c>
      <c r="C809" s="32" t="s">
        <v>2189</v>
      </c>
      <c r="D809" s="131">
        <v>2006</v>
      </c>
      <c r="E809" s="1298">
        <f t="shared" si="105"/>
        <v>15</v>
      </c>
      <c r="F809" s="33">
        <v>190000</v>
      </c>
      <c r="G809" s="133">
        <v>0.1</v>
      </c>
      <c r="H809" s="33">
        <f t="shared" si="101"/>
        <v>285000</v>
      </c>
      <c r="I809" s="33">
        <f t="shared" si="102"/>
        <v>-95000</v>
      </c>
      <c r="J809" s="33">
        <f t="shared" si="103"/>
        <v>19000</v>
      </c>
      <c r="K809" s="101">
        <f t="shared" si="106"/>
        <v>10.597947344935298</v>
      </c>
      <c r="L809" s="33">
        <v>30</v>
      </c>
      <c r="M809" s="30">
        <f t="shared" si="104"/>
        <v>5.2989736724676488</v>
      </c>
    </row>
    <row r="810" spans="1:13">
      <c r="A810" s="1312"/>
      <c r="B810" s="89"/>
      <c r="C810" s="32" t="s">
        <v>2188</v>
      </c>
      <c r="D810" s="131">
        <v>2007</v>
      </c>
      <c r="E810" s="1298">
        <f t="shared" si="105"/>
        <v>14</v>
      </c>
      <c r="F810" s="311">
        <v>491000</v>
      </c>
      <c r="G810" s="133">
        <v>0.1</v>
      </c>
      <c r="H810" s="33">
        <f t="shared" si="101"/>
        <v>687400</v>
      </c>
      <c r="I810" s="33">
        <f t="shared" si="102"/>
        <v>-196400</v>
      </c>
      <c r="J810" s="33">
        <f t="shared" si="103"/>
        <v>49100</v>
      </c>
      <c r="K810" s="101">
        <f t="shared" si="106"/>
        <v>27.387327086122269</v>
      </c>
      <c r="L810" s="33">
        <v>10</v>
      </c>
      <c r="M810" s="30">
        <f t="shared" si="104"/>
        <v>4.5645545143537118</v>
      </c>
    </row>
    <row r="811" spans="1:13">
      <c r="A811" s="1312"/>
      <c r="B811" s="16" t="s">
        <v>35</v>
      </c>
      <c r="C811" s="31"/>
      <c r="D811" s="308"/>
      <c r="E811" s="1298"/>
      <c r="F811" s="309"/>
      <c r="G811" s="310"/>
      <c r="H811" s="33"/>
      <c r="I811" s="33"/>
      <c r="J811" s="33"/>
      <c r="K811" s="101">
        <f t="shared" si="106"/>
        <v>0</v>
      </c>
      <c r="L811" s="309"/>
      <c r="M811" s="34">
        <f>M809+M810</f>
        <v>9.8635281868213607</v>
      </c>
    </row>
    <row r="812" spans="1:13" ht="30">
      <c r="A812" s="1312" t="s">
        <v>1293</v>
      </c>
      <c r="B812" s="12" t="s">
        <v>1294</v>
      </c>
      <c r="C812" s="32" t="s">
        <v>2188</v>
      </c>
      <c r="D812" s="131">
        <v>2007</v>
      </c>
      <c r="E812" s="1298">
        <f t="shared" si="105"/>
        <v>14</v>
      </c>
      <c r="F812" s="311">
        <v>491000</v>
      </c>
      <c r="G812" s="133">
        <v>0.1</v>
      </c>
      <c r="H812" s="33">
        <f t="shared" si="101"/>
        <v>687400</v>
      </c>
      <c r="I812" s="33">
        <f t="shared" si="102"/>
        <v>-196400</v>
      </c>
      <c r="J812" s="33">
        <f t="shared" si="103"/>
        <v>49100</v>
      </c>
      <c r="K812" s="101">
        <f t="shared" si="106"/>
        <v>27.387327086122269</v>
      </c>
      <c r="L812" s="33">
        <v>10</v>
      </c>
      <c r="M812" s="34">
        <f t="shared" si="104"/>
        <v>4.5645545143537118</v>
      </c>
    </row>
    <row r="813" spans="1:13">
      <c r="A813" s="1312" t="s">
        <v>1295</v>
      </c>
      <c r="B813" s="12" t="s">
        <v>1134</v>
      </c>
      <c r="C813" s="32" t="s">
        <v>932</v>
      </c>
      <c r="D813" s="131">
        <v>2005</v>
      </c>
      <c r="E813" s="1298">
        <f t="shared" si="105"/>
        <v>16</v>
      </c>
      <c r="F813" s="33">
        <v>65500</v>
      </c>
      <c r="G813" s="133">
        <v>0.1</v>
      </c>
      <c r="H813" s="33">
        <f t="shared" si="101"/>
        <v>104800</v>
      </c>
      <c r="I813" s="33">
        <f t="shared" si="102"/>
        <v>-39300</v>
      </c>
      <c r="J813" s="33">
        <f t="shared" si="103"/>
        <v>6550</v>
      </c>
      <c r="K813" s="101">
        <f t="shared" si="106"/>
        <v>3.6535029004908526</v>
      </c>
      <c r="L813" s="33">
        <v>30</v>
      </c>
      <c r="M813" s="34">
        <f t="shared" si="104"/>
        <v>1.8267514502454263</v>
      </c>
    </row>
    <row r="814" spans="1:13">
      <c r="A814" s="1312" t="s">
        <v>2231</v>
      </c>
      <c r="B814" s="12" t="s">
        <v>1136</v>
      </c>
      <c r="C814" s="32" t="s">
        <v>2188</v>
      </c>
      <c r="D814" s="131">
        <v>2007</v>
      </c>
      <c r="E814" s="1298">
        <f t="shared" si="105"/>
        <v>14</v>
      </c>
      <c r="F814" s="311">
        <v>491000</v>
      </c>
      <c r="G814" s="133">
        <v>0.1</v>
      </c>
      <c r="H814" s="33">
        <f t="shared" ref="H814:H872" si="107">E814*F814*G814</f>
        <v>687400</v>
      </c>
      <c r="I814" s="33">
        <f t="shared" ref="I814:I872" si="108">F814-H814</f>
        <v>-196400</v>
      </c>
      <c r="J814" s="33">
        <f t="shared" ref="J814:J872" si="109">F814*G814</f>
        <v>49100</v>
      </c>
      <c r="K814" s="101">
        <f t="shared" si="106"/>
        <v>27.387327086122269</v>
      </c>
      <c r="L814" s="33">
        <v>10</v>
      </c>
      <c r="M814" s="30">
        <f t="shared" ref="M814:M872" si="110">K814*L814/60</f>
        <v>4.5645545143537118</v>
      </c>
    </row>
    <row r="815" spans="1:13">
      <c r="A815" s="1312"/>
      <c r="B815" s="89"/>
      <c r="C815" s="32" t="s">
        <v>932</v>
      </c>
      <c r="D815" s="131">
        <v>2005</v>
      </c>
      <c r="E815" s="1298">
        <f t="shared" si="105"/>
        <v>16</v>
      </c>
      <c r="F815" s="33">
        <v>65500</v>
      </c>
      <c r="G815" s="133">
        <v>0.1</v>
      </c>
      <c r="H815" s="33">
        <f t="shared" si="107"/>
        <v>104800</v>
      </c>
      <c r="I815" s="33">
        <f t="shared" si="108"/>
        <v>-39300</v>
      </c>
      <c r="J815" s="33">
        <f t="shared" si="109"/>
        <v>6550</v>
      </c>
      <c r="K815" s="101">
        <f t="shared" si="106"/>
        <v>3.6535029004908526</v>
      </c>
      <c r="L815" s="33">
        <v>30</v>
      </c>
      <c r="M815" s="30">
        <f t="shared" si="110"/>
        <v>1.8267514502454263</v>
      </c>
    </row>
    <row r="816" spans="1:13">
      <c r="A816" s="1312"/>
      <c r="B816" s="16" t="s">
        <v>35</v>
      </c>
      <c r="C816" s="31"/>
      <c r="D816" s="308"/>
      <c r="E816" s="1298"/>
      <c r="F816" s="309"/>
      <c r="G816" s="310"/>
      <c r="H816" s="33"/>
      <c r="I816" s="33"/>
      <c r="J816" s="33"/>
      <c r="K816" s="101">
        <f t="shared" si="106"/>
        <v>0</v>
      </c>
      <c r="L816" s="309"/>
      <c r="M816" s="34">
        <f>M814+M815</f>
        <v>6.3913059645991384</v>
      </c>
    </row>
    <row r="817" spans="1:13">
      <c r="A817" s="1312" t="s">
        <v>1297</v>
      </c>
      <c r="B817" s="12" t="s">
        <v>1298</v>
      </c>
      <c r="C817" s="32" t="s">
        <v>2203</v>
      </c>
      <c r="D817" s="131">
        <v>2005</v>
      </c>
      <c r="E817" s="1298">
        <f t="shared" si="105"/>
        <v>16</v>
      </c>
      <c r="F817" s="33">
        <v>60000</v>
      </c>
      <c r="G817" s="133">
        <v>0.1</v>
      </c>
      <c r="H817" s="33">
        <f t="shared" si="107"/>
        <v>96000</v>
      </c>
      <c r="I817" s="33">
        <f t="shared" si="108"/>
        <v>-36000</v>
      </c>
      <c r="J817" s="33">
        <f t="shared" si="109"/>
        <v>6000</v>
      </c>
      <c r="K817" s="101">
        <f t="shared" si="106"/>
        <v>3.3467202141900936</v>
      </c>
      <c r="L817" s="33">
        <v>30</v>
      </c>
      <c r="M817" s="34">
        <f t="shared" si="110"/>
        <v>1.6733601070950468</v>
      </c>
    </row>
    <row r="818" spans="1:13">
      <c r="A818" s="1312" t="s">
        <v>1299</v>
      </c>
      <c r="B818" s="12" t="s">
        <v>1300</v>
      </c>
      <c r="C818" s="32" t="s">
        <v>2201</v>
      </c>
      <c r="D818" s="131">
        <v>2007</v>
      </c>
      <c r="E818" s="1298">
        <f t="shared" si="105"/>
        <v>14</v>
      </c>
      <c r="F818" s="33">
        <v>810000</v>
      </c>
      <c r="G818" s="133">
        <v>0.1</v>
      </c>
      <c r="H818" s="33">
        <f t="shared" si="107"/>
        <v>1134000</v>
      </c>
      <c r="I818" s="33">
        <f t="shared" si="108"/>
        <v>-324000</v>
      </c>
      <c r="J818" s="33">
        <f t="shared" si="109"/>
        <v>81000</v>
      </c>
      <c r="K818" s="101">
        <f t="shared" si="106"/>
        <v>45.180722891566269</v>
      </c>
      <c r="L818" s="33">
        <v>10</v>
      </c>
      <c r="M818" s="34">
        <f t="shared" si="110"/>
        <v>7.5301204819277112</v>
      </c>
    </row>
    <row r="819" spans="1:13">
      <c r="A819" s="1312" t="s">
        <v>1301</v>
      </c>
      <c r="B819" s="12" t="s">
        <v>1302</v>
      </c>
      <c r="C819" s="32" t="s">
        <v>2201</v>
      </c>
      <c r="D819" s="131">
        <v>2007</v>
      </c>
      <c r="E819" s="1298">
        <f t="shared" si="105"/>
        <v>14</v>
      </c>
      <c r="F819" s="33">
        <v>810000</v>
      </c>
      <c r="G819" s="133">
        <v>0.1</v>
      </c>
      <c r="H819" s="33">
        <f t="shared" si="107"/>
        <v>1134000</v>
      </c>
      <c r="I819" s="33">
        <f t="shared" si="108"/>
        <v>-324000</v>
      </c>
      <c r="J819" s="33">
        <f t="shared" si="109"/>
        <v>81000</v>
      </c>
      <c r="K819" s="101">
        <f t="shared" si="106"/>
        <v>45.180722891566269</v>
      </c>
      <c r="L819" s="33">
        <v>10</v>
      </c>
      <c r="M819" s="30">
        <f t="shared" si="110"/>
        <v>7.5301204819277112</v>
      </c>
    </row>
    <row r="820" spans="1:13">
      <c r="A820" s="1312"/>
      <c r="B820" s="89"/>
      <c r="C820" s="32" t="s">
        <v>2217</v>
      </c>
      <c r="D820" s="131">
        <v>2009</v>
      </c>
      <c r="E820" s="1298">
        <f t="shared" si="105"/>
        <v>12</v>
      </c>
      <c r="F820" s="33">
        <v>181000</v>
      </c>
      <c r="G820" s="133">
        <v>0.1</v>
      </c>
      <c r="H820" s="33">
        <f t="shared" si="107"/>
        <v>217200</v>
      </c>
      <c r="I820" s="33">
        <f t="shared" si="108"/>
        <v>-36200</v>
      </c>
      <c r="J820" s="33">
        <f t="shared" si="109"/>
        <v>18100</v>
      </c>
      <c r="K820" s="101">
        <f t="shared" si="106"/>
        <v>10.095939312806783</v>
      </c>
      <c r="L820" s="33">
        <v>15</v>
      </c>
      <c r="M820" s="30">
        <f t="shared" si="110"/>
        <v>2.5239848282016957</v>
      </c>
    </row>
    <row r="821" spans="1:13">
      <c r="A821" s="1312"/>
      <c r="B821" s="89"/>
      <c r="C821" s="32" t="s">
        <v>2188</v>
      </c>
      <c r="D821" s="131">
        <v>2007</v>
      </c>
      <c r="E821" s="1298">
        <f t="shared" si="105"/>
        <v>14</v>
      </c>
      <c r="F821" s="311">
        <v>491000</v>
      </c>
      <c r="G821" s="133">
        <v>0.1</v>
      </c>
      <c r="H821" s="33">
        <f t="shared" si="107"/>
        <v>687400</v>
      </c>
      <c r="I821" s="33">
        <f t="shared" si="108"/>
        <v>-196400</v>
      </c>
      <c r="J821" s="33">
        <f t="shared" si="109"/>
        <v>49100</v>
      </c>
      <c r="K821" s="101">
        <f t="shared" si="106"/>
        <v>27.387327086122269</v>
      </c>
      <c r="L821" s="33">
        <v>10</v>
      </c>
      <c r="M821" s="30">
        <f t="shared" si="110"/>
        <v>4.5645545143537118</v>
      </c>
    </row>
    <row r="822" spans="1:13">
      <c r="A822" s="1312"/>
      <c r="B822" s="89"/>
      <c r="C822" s="32" t="s">
        <v>2219</v>
      </c>
      <c r="D822" s="131">
        <v>2007</v>
      </c>
      <c r="E822" s="1298">
        <f t="shared" si="105"/>
        <v>14</v>
      </c>
      <c r="F822" s="311">
        <v>450000</v>
      </c>
      <c r="G822" s="133">
        <v>0.1</v>
      </c>
      <c r="H822" s="33">
        <f t="shared" si="107"/>
        <v>630000</v>
      </c>
      <c r="I822" s="33">
        <f t="shared" si="108"/>
        <v>-180000</v>
      </c>
      <c r="J822" s="33">
        <f t="shared" si="109"/>
        <v>45000</v>
      </c>
      <c r="K822" s="101">
        <f t="shared" si="106"/>
        <v>25.100401606425702</v>
      </c>
      <c r="L822" s="33">
        <v>13</v>
      </c>
      <c r="M822" s="30">
        <f t="shared" si="110"/>
        <v>5.4384203480589015</v>
      </c>
    </row>
    <row r="823" spans="1:13">
      <c r="A823" s="1312"/>
      <c r="B823" s="16" t="s">
        <v>35</v>
      </c>
      <c r="C823" s="31"/>
      <c r="D823" s="308"/>
      <c r="E823" s="1298"/>
      <c r="F823" s="309"/>
      <c r="G823" s="310"/>
      <c r="H823" s="33"/>
      <c r="I823" s="33"/>
      <c r="J823" s="33"/>
      <c r="K823" s="101">
        <f t="shared" si="106"/>
        <v>0</v>
      </c>
      <c r="L823" s="309"/>
      <c r="M823" s="34">
        <f>M819+M820+M821+M822</f>
        <v>20.057080172542019</v>
      </c>
    </row>
    <row r="824" spans="1:13" ht="30">
      <c r="A824" s="1312" t="s">
        <v>1303</v>
      </c>
      <c r="B824" s="12" t="s">
        <v>1304</v>
      </c>
      <c r="C824" s="32" t="s">
        <v>2190</v>
      </c>
      <c r="D824" s="131">
        <v>2006</v>
      </c>
      <c r="E824" s="1298">
        <f t="shared" si="105"/>
        <v>15</v>
      </c>
      <c r="F824" s="33">
        <v>526970</v>
      </c>
      <c r="G824" s="133">
        <v>0.1</v>
      </c>
      <c r="H824" s="33">
        <f t="shared" si="107"/>
        <v>790455</v>
      </c>
      <c r="I824" s="33">
        <f t="shared" si="108"/>
        <v>-263485</v>
      </c>
      <c r="J824" s="33">
        <f t="shared" si="109"/>
        <v>52697</v>
      </c>
      <c r="K824" s="101">
        <f t="shared" si="106"/>
        <v>29.393685854529227</v>
      </c>
      <c r="L824" s="33">
        <v>10</v>
      </c>
      <c r="M824" s="30">
        <f t="shared" si="110"/>
        <v>4.8989476424215379</v>
      </c>
    </row>
    <row r="825" spans="1:13">
      <c r="A825" s="1312"/>
      <c r="B825" s="89"/>
      <c r="C825" s="32" t="s">
        <v>2188</v>
      </c>
      <c r="D825" s="131">
        <v>2007</v>
      </c>
      <c r="E825" s="1298">
        <f t="shared" si="105"/>
        <v>14</v>
      </c>
      <c r="F825" s="311">
        <v>491000</v>
      </c>
      <c r="G825" s="133">
        <v>0.1</v>
      </c>
      <c r="H825" s="33">
        <f t="shared" si="107"/>
        <v>687400</v>
      </c>
      <c r="I825" s="33">
        <f t="shared" si="108"/>
        <v>-196400</v>
      </c>
      <c r="J825" s="33">
        <f t="shared" si="109"/>
        <v>49100</v>
      </c>
      <c r="K825" s="101">
        <f t="shared" si="106"/>
        <v>27.387327086122269</v>
      </c>
      <c r="L825" s="33">
        <v>10</v>
      </c>
      <c r="M825" s="30">
        <f t="shared" si="110"/>
        <v>4.5645545143537118</v>
      </c>
    </row>
    <row r="826" spans="1:13">
      <c r="A826" s="1312"/>
      <c r="B826" s="16" t="s">
        <v>35</v>
      </c>
      <c r="C826" s="31"/>
      <c r="D826" s="308"/>
      <c r="E826" s="1298"/>
      <c r="F826" s="309"/>
      <c r="G826" s="310"/>
      <c r="H826" s="33"/>
      <c r="I826" s="33"/>
      <c r="J826" s="33"/>
      <c r="K826" s="101">
        <f t="shared" si="106"/>
        <v>0</v>
      </c>
      <c r="L826" s="309"/>
      <c r="M826" s="34">
        <f>M824+M825</f>
        <v>9.4635021567752489</v>
      </c>
    </row>
    <row r="827" spans="1:13" ht="30">
      <c r="A827" s="1312" t="s">
        <v>1305</v>
      </c>
      <c r="B827" s="12" t="s">
        <v>1306</v>
      </c>
      <c r="C827" s="32" t="s">
        <v>2188</v>
      </c>
      <c r="D827" s="131">
        <v>2007</v>
      </c>
      <c r="E827" s="1298">
        <f t="shared" ref="E827:E882" si="111">2021-D827</f>
        <v>14</v>
      </c>
      <c r="F827" s="311">
        <v>491000</v>
      </c>
      <c r="G827" s="133">
        <v>0.1</v>
      </c>
      <c r="H827" s="33">
        <f t="shared" si="107"/>
        <v>687400</v>
      </c>
      <c r="I827" s="33">
        <f t="shared" si="108"/>
        <v>-196400</v>
      </c>
      <c r="J827" s="33">
        <f t="shared" si="109"/>
        <v>49100</v>
      </c>
      <c r="K827" s="101">
        <f t="shared" si="106"/>
        <v>27.387327086122269</v>
      </c>
      <c r="L827" s="33">
        <v>10</v>
      </c>
      <c r="M827" s="34">
        <f t="shared" si="110"/>
        <v>4.5645545143537118</v>
      </c>
    </row>
    <row r="828" spans="1:13">
      <c r="A828" s="1312" t="s">
        <v>1307</v>
      </c>
      <c r="B828" s="12" t="s">
        <v>1308</v>
      </c>
      <c r="C828" s="32" t="s">
        <v>2188</v>
      </c>
      <c r="D828" s="131">
        <v>2007</v>
      </c>
      <c r="E828" s="1298">
        <f t="shared" si="111"/>
        <v>14</v>
      </c>
      <c r="F828" s="311">
        <v>491000</v>
      </c>
      <c r="G828" s="133">
        <v>0.1</v>
      </c>
      <c r="H828" s="33">
        <f t="shared" si="107"/>
        <v>687400</v>
      </c>
      <c r="I828" s="33">
        <f t="shared" si="108"/>
        <v>-196400</v>
      </c>
      <c r="J828" s="33">
        <f t="shared" si="109"/>
        <v>49100</v>
      </c>
      <c r="K828" s="101">
        <f t="shared" si="106"/>
        <v>27.387327086122269</v>
      </c>
      <c r="L828" s="33">
        <v>10</v>
      </c>
      <c r="M828" s="30">
        <f t="shared" si="110"/>
        <v>4.5645545143537118</v>
      </c>
    </row>
    <row r="829" spans="1:13">
      <c r="A829" s="1312"/>
      <c r="B829" s="12"/>
      <c r="C829" s="32" t="s">
        <v>2219</v>
      </c>
      <c r="D829" s="131">
        <v>2007</v>
      </c>
      <c r="E829" s="1298">
        <f t="shared" si="111"/>
        <v>14</v>
      </c>
      <c r="F829" s="311">
        <v>450000</v>
      </c>
      <c r="G829" s="133">
        <v>0.1</v>
      </c>
      <c r="H829" s="33">
        <f t="shared" si="107"/>
        <v>630000</v>
      </c>
      <c r="I829" s="33">
        <f t="shared" si="108"/>
        <v>-180000</v>
      </c>
      <c r="J829" s="33">
        <f t="shared" si="109"/>
        <v>45000</v>
      </c>
      <c r="K829" s="101">
        <f t="shared" si="106"/>
        <v>25.100401606425702</v>
      </c>
      <c r="L829" s="33">
        <v>13</v>
      </c>
      <c r="M829" s="30">
        <f t="shared" si="110"/>
        <v>5.4384203480589015</v>
      </c>
    </row>
    <row r="830" spans="1:13">
      <c r="A830" s="1312"/>
      <c r="B830" s="16" t="s">
        <v>35</v>
      </c>
      <c r="C830" s="31"/>
      <c r="D830" s="308"/>
      <c r="E830" s="1298"/>
      <c r="F830" s="309"/>
      <c r="G830" s="310"/>
      <c r="H830" s="33"/>
      <c r="I830" s="33"/>
      <c r="J830" s="33"/>
      <c r="K830" s="101">
        <f t="shared" si="106"/>
        <v>0</v>
      </c>
      <c r="L830" s="309"/>
      <c r="M830" s="34">
        <f>M828+M829</f>
        <v>10.002974862412614</v>
      </c>
    </row>
    <row r="831" spans="1:13">
      <c r="A831" s="1312" t="s">
        <v>1309</v>
      </c>
      <c r="B831" s="12" t="s">
        <v>1310</v>
      </c>
      <c r="C831" s="32" t="s">
        <v>2188</v>
      </c>
      <c r="D831" s="131">
        <v>2007</v>
      </c>
      <c r="E831" s="1298">
        <f t="shared" si="111"/>
        <v>14</v>
      </c>
      <c r="F831" s="311">
        <v>491000</v>
      </c>
      <c r="G831" s="133">
        <v>0.1</v>
      </c>
      <c r="H831" s="33">
        <f t="shared" si="107"/>
        <v>687400</v>
      </c>
      <c r="I831" s="33">
        <f t="shared" si="108"/>
        <v>-196400</v>
      </c>
      <c r="J831" s="33">
        <f t="shared" si="109"/>
        <v>49100</v>
      </c>
      <c r="K831" s="101">
        <f t="shared" si="106"/>
        <v>27.387327086122269</v>
      </c>
      <c r="L831" s="33">
        <v>10</v>
      </c>
      <c r="M831" s="34">
        <f t="shared" si="110"/>
        <v>4.5645545143537118</v>
      </c>
    </row>
    <row r="832" spans="1:13" ht="30">
      <c r="A832" s="1312" t="s">
        <v>1311</v>
      </c>
      <c r="B832" s="12" t="s">
        <v>1312</v>
      </c>
      <c r="C832" s="32" t="s">
        <v>2188</v>
      </c>
      <c r="D832" s="131">
        <v>2007</v>
      </c>
      <c r="E832" s="1298">
        <f t="shared" si="111"/>
        <v>14</v>
      </c>
      <c r="F832" s="311">
        <v>491000</v>
      </c>
      <c r="G832" s="133">
        <v>0.1</v>
      </c>
      <c r="H832" s="33">
        <f t="shared" si="107"/>
        <v>687400</v>
      </c>
      <c r="I832" s="33">
        <f t="shared" si="108"/>
        <v>-196400</v>
      </c>
      <c r="J832" s="33">
        <f t="shared" si="109"/>
        <v>49100</v>
      </c>
      <c r="K832" s="101">
        <f t="shared" si="106"/>
        <v>27.387327086122269</v>
      </c>
      <c r="L832" s="33">
        <v>10</v>
      </c>
      <c r="M832" s="30">
        <f t="shared" si="110"/>
        <v>4.5645545143537118</v>
      </c>
    </row>
    <row r="833" spans="1:13">
      <c r="A833" s="1312"/>
      <c r="B833" s="89"/>
      <c r="C833" s="32" t="s">
        <v>2217</v>
      </c>
      <c r="D833" s="131">
        <v>2009</v>
      </c>
      <c r="E833" s="1298">
        <f t="shared" si="111"/>
        <v>12</v>
      </c>
      <c r="F833" s="33">
        <v>181000</v>
      </c>
      <c r="G833" s="133">
        <v>0.1</v>
      </c>
      <c r="H833" s="33">
        <f t="shared" si="107"/>
        <v>217200</v>
      </c>
      <c r="I833" s="33">
        <f t="shared" si="108"/>
        <v>-36200</v>
      </c>
      <c r="J833" s="33">
        <f t="shared" si="109"/>
        <v>18100</v>
      </c>
      <c r="K833" s="101">
        <f t="shared" si="106"/>
        <v>10.095939312806783</v>
      </c>
      <c r="L833" s="33">
        <v>10</v>
      </c>
      <c r="M833" s="30">
        <f t="shared" si="110"/>
        <v>1.6826565521344639</v>
      </c>
    </row>
    <row r="834" spans="1:13">
      <c r="A834" s="1312"/>
      <c r="B834" s="89"/>
      <c r="C834" s="32" t="s">
        <v>2219</v>
      </c>
      <c r="D834" s="131">
        <v>2007</v>
      </c>
      <c r="E834" s="1298">
        <f t="shared" si="111"/>
        <v>14</v>
      </c>
      <c r="F834" s="311">
        <v>450000</v>
      </c>
      <c r="G834" s="133">
        <v>0.1</v>
      </c>
      <c r="H834" s="33">
        <f t="shared" si="107"/>
        <v>630000</v>
      </c>
      <c r="I834" s="33">
        <f t="shared" si="108"/>
        <v>-180000</v>
      </c>
      <c r="J834" s="33">
        <f t="shared" si="109"/>
        <v>45000</v>
      </c>
      <c r="K834" s="101">
        <f t="shared" si="106"/>
        <v>25.100401606425702</v>
      </c>
      <c r="L834" s="33">
        <v>10</v>
      </c>
      <c r="M834" s="30">
        <f t="shared" si="110"/>
        <v>4.1834002677376168</v>
      </c>
    </row>
    <row r="835" spans="1:13">
      <c r="A835" s="1312"/>
      <c r="B835" s="16" t="s">
        <v>35</v>
      </c>
      <c r="C835" s="31"/>
      <c r="D835" s="308"/>
      <c r="E835" s="1298"/>
      <c r="F835" s="309"/>
      <c r="G835" s="310"/>
      <c r="H835" s="33"/>
      <c r="I835" s="33"/>
      <c r="J835" s="33"/>
      <c r="K835" s="101">
        <f t="shared" si="106"/>
        <v>0</v>
      </c>
      <c r="L835" s="309"/>
      <c r="M835" s="34">
        <f>M832+M833+M834</f>
        <v>10.430611334225793</v>
      </c>
    </row>
    <row r="836" spans="1:13">
      <c r="A836" s="1312" t="s">
        <v>1313</v>
      </c>
      <c r="B836" s="12" t="s">
        <v>1253</v>
      </c>
      <c r="C836" s="32" t="s">
        <v>1705</v>
      </c>
      <c r="D836" s="131">
        <v>2007</v>
      </c>
      <c r="E836" s="1298">
        <f t="shared" si="111"/>
        <v>14</v>
      </c>
      <c r="F836" s="311">
        <v>5635700</v>
      </c>
      <c r="G836" s="133">
        <v>0.1</v>
      </c>
      <c r="H836" s="33">
        <f t="shared" si="107"/>
        <v>7889980</v>
      </c>
      <c r="I836" s="33">
        <f t="shared" si="108"/>
        <v>-2254280</v>
      </c>
      <c r="J836" s="33">
        <f t="shared" si="109"/>
        <v>563570</v>
      </c>
      <c r="K836" s="101">
        <f t="shared" si="106"/>
        <v>314.35185185185185</v>
      </c>
      <c r="L836" s="33">
        <v>90</v>
      </c>
      <c r="M836" s="30">
        <f t="shared" si="110"/>
        <v>471.52777777777777</v>
      </c>
    </row>
    <row r="837" spans="1:13">
      <c r="A837" s="1312"/>
      <c r="B837" s="89"/>
      <c r="C837" s="32" t="s">
        <v>2191</v>
      </c>
      <c r="D837" s="131">
        <v>2006</v>
      </c>
      <c r="E837" s="1298">
        <f t="shared" si="111"/>
        <v>15</v>
      </c>
      <c r="F837" s="33">
        <v>147200</v>
      </c>
      <c r="G837" s="133">
        <v>0.1</v>
      </c>
      <c r="H837" s="33">
        <f t="shared" si="107"/>
        <v>220800</v>
      </c>
      <c r="I837" s="33">
        <f t="shared" si="108"/>
        <v>-73600</v>
      </c>
      <c r="J837" s="33">
        <f t="shared" si="109"/>
        <v>14720</v>
      </c>
      <c r="K837" s="101">
        <f t="shared" si="106"/>
        <v>8.2106202588130301</v>
      </c>
      <c r="L837" s="33">
        <v>30</v>
      </c>
      <c r="M837" s="30">
        <f t="shared" si="110"/>
        <v>4.1053101294065151</v>
      </c>
    </row>
    <row r="838" spans="1:13">
      <c r="A838" s="1312"/>
      <c r="B838" s="89"/>
      <c r="C838" s="32" t="s">
        <v>2193</v>
      </c>
      <c r="D838" s="131">
        <v>2005</v>
      </c>
      <c r="E838" s="1298">
        <f t="shared" si="111"/>
        <v>16</v>
      </c>
      <c r="F838" s="33">
        <v>1400000</v>
      </c>
      <c r="G838" s="133">
        <v>0.1</v>
      </c>
      <c r="H838" s="33">
        <f t="shared" si="107"/>
        <v>2240000</v>
      </c>
      <c r="I838" s="33">
        <f t="shared" si="108"/>
        <v>-840000</v>
      </c>
      <c r="J838" s="33">
        <f t="shared" si="109"/>
        <v>140000</v>
      </c>
      <c r="K838" s="101">
        <f t="shared" si="106"/>
        <v>78.090138331102182</v>
      </c>
      <c r="L838" s="33">
        <v>30</v>
      </c>
      <c r="M838" s="30">
        <f t="shared" si="110"/>
        <v>39.045069165551091</v>
      </c>
    </row>
    <row r="839" spans="1:13">
      <c r="A839" s="1312"/>
      <c r="B839" s="89"/>
      <c r="C839" s="32" t="s">
        <v>2188</v>
      </c>
      <c r="D839" s="131">
        <v>2007</v>
      </c>
      <c r="E839" s="1298">
        <f t="shared" si="111"/>
        <v>14</v>
      </c>
      <c r="F839" s="311">
        <v>491000</v>
      </c>
      <c r="G839" s="133">
        <v>0.1</v>
      </c>
      <c r="H839" s="33">
        <f t="shared" si="107"/>
        <v>687400</v>
      </c>
      <c r="I839" s="33">
        <f t="shared" si="108"/>
        <v>-196400</v>
      </c>
      <c r="J839" s="33">
        <f t="shared" si="109"/>
        <v>49100</v>
      </c>
      <c r="K839" s="101">
        <f t="shared" si="106"/>
        <v>27.387327086122269</v>
      </c>
      <c r="L839" s="33">
        <v>10</v>
      </c>
      <c r="M839" s="30">
        <f t="shared" si="110"/>
        <v>4.5645545143537118</v>
      </c>
    </row>
    <row r="840" spans="1:13">
      <c r="A840" s="1312"/>
      <c r="B840" s="89"/>
      <c r="C840" s="32" t="s">
        <v>2219</v>
      </c>
      <c r="D840" s="131">
        <v>2007</v>
      </c>
      <c r="E840" s="1298">
        <f t="shared" si="111"/>
        <v>14</v>
      </c>
      <c r="F840" s="311">
        <v>450000</v>
      </c>
      <c r="G840" s="133">
        <v>0.1</v>
      </c>
      <c r="H840" s="33">
        <f t="shared" si="107"/>
        <v>630000</v>
      </c>
      <c r="I840" s="33">
        <f t="shared" si="108"/>
        <v>-180000</v>
      </c>
      <c r="J840" s="33">
        <f t="shared" si="109"/>
        <v>45000</v>
      </c>
      <c r="K840" s="101">
        <f t="shared" si="106"/>
        <v>25.100401606425702</v>
      </c>
      <c r="L840" s="33">
        <v>13</v>
      </c>
      <c r="M840" s="30">
        <f t="shared" si="110"/>
        <v>5.4384203480589015</v>
      </c>
    </row>
    <row r="841" spans="1:13">
      <c r="A841" s="1312"/>
      <c r="B841" s="16" t="s">
        <v>35</v>
      </c>
      <c r="C841" s="31"/>
      <c r="D841" s="308"/>
      <c r="E841" s="1298"/>
      <c r="F841" s="309"/>
      <c r="G841" s="310"/>
      <c r="H841" s="33"/>
      <c r="I841" s="33"/>
      <c r="J841" s="33"/>
      <c r="K841" s="101">
        <f t="shared" si="106"/>
        <v>0</v>
      </c>
      <c r="L841" s="309"/>
      <c r="M841" s="34">
        <f>M836+M837+M838+M839+M840</f>
        <v>524.68113193514807</v>
      </c>
    </row>
    <row r="842" spans="1:13">
      <c r="A842" s="1312" t="s">
        <v>1314</v>
      </c>
      <c r="B842" s="12" t="s">
        <v>1251</v>
      </c>
      <c r="C842" s="32" t="s">
        <v>1705</v>
      </c>
      <c r="D842" s="131">
        <v>2007</v>
      </c>
      <c r="E842" s="1298">
        <f t="shared" si="111"/>
        <v>14</v>
      </c>
      <c r="F842" s="311">
        <v>5635700</v>
      </c>
      <c r="G842" s="133">
        <v>0.1</v>
      </c>
      <c r="H842" s="33">
        <f t="shared" si="107"/>
        <v>7889980</v>
      </c>
      <c r="I842" s="33">
        <f t="shared" si="108"/>
        <v>-2254280</v>
      </c>
      <c r="J842" s="33">
        <f t="shared" si="109"/>
        <v>563570</v>
      </c>
      <c r="K842" s="101">
        <f t="shared" si="106"/>
        <v>314.35185185185185</v>
      </c>
      <c r="L842" s="33">
        <v>90</v>
      </c>
      <c r="M842" s="30">
        <f t="shared" si="110"/>
        <v>471.52777777777777</v>
      </c>
    </row>
    <row r="843" spans="1:13">
      <c r="A843" s="1312"/>
      <c r="B843" s="89"/>
      <c r="C843" s="32" t="s">
        <v>2191</v>
      </c>
      <c r="D843" s="131">
        <v>2006</v>
      </c>
      <c r="E843" s="1298">
        <f t="shared" si="111"/>
        <v>15</v>
      </c>
      <c r="F843" s="33">
        <v>147200</v>
      </c>
      <c r="G843" s="133">
        <v>0.1</v>
      </c>
      <c r="H843" s="33">
        <f t="shared" si="107"/>
        <v>220800</v>
      </c>
      <c r="I843" s="33">
        <f t="shared" si="108"/>
        <v>-73600</v>
      </c>
      <c r="J843" s="33">
        <f t="shared" si="109"/>
        <v>14720</v>
      </c>
      <c r="K843" s="101">
        <f t="shared" si="106"/>
        <v>8.2106202588130301</v>
      </c>
      <c r="L843" s="33">
        <v>30</v>
      </c>
      <c r="M843" s="30">
        <f t="shared" si="110"/>
        <v>4.1053101294065151</v>
      </c>
    </row>
    <row r="844" spans="1:13">
      <c r="A844" s="1312"/>
      <c r="B844" s="89"/>
      <c r="C844" s="32" t="s">
        <v>2193</v>
      </c>
      <c r="D844" s="131">
        <v>2005</v>
      </c>
      <c r="E844" s="1298">
        <f t="shared" si="111"/>
        <v>16</v>
      </c>
      <c r="F844" s="33">
        <v>1400000</v>
      </c>
      <c r="G844" s="133">
        <v>0.1</v>
      </c>
      <c r="H844" s="33">
        <f t="shared" si="107"/>
        <v>2240000</v>
      </c>
      <c r="I844" s="33">
        <f t="shared" si="108"/>
        <v>-840000</v>
      </c>
      <c r="J844" s="33">
        <f t="shared" si="109"/>
        <v>140000</v>
      </c>
      <c r="K844" s="101">
        <f t="shared" si="106"/>
        <v>78.090138331102182</v>
      </c>
      <c r="L844" s="33">
        <v>30</v>
      </c>
      <c r="M844" s="30">
        <f t="shared" si="110"/>
        <v>39.045069165551091</v>
      </c>
    </row>
    <row r="845" spans="1:13">
      <c r="A845" s="1312"/>
      <c r="B845" s="89"/>
      <c r="C845" s="32" t="s">
        <v>2188</v>
      </c>
      <c r="D845" s="131">
        <v>2007</v>
      </c>
      <c r="E845" s="1298">
        <f t="shared" si="111"/>
        <v>14</v>
      </c>
      <c r="F845" s="311">
        <v>491000</v>
      </c>
      <c r="G845" s="133">
        <v>0.1</v>
      </c>
      <c r="H845" s="33">
        <f t="shared" si="107"/>
        <v>687400</v>
      </c>
      <c r="I845" s="33">
        <f t="shared" si="108"/>
        <v>-196400</v>
      </c>
      <c r="J845" s="33">
        <f t="shared" si="109"/>
        <v>49100</v>
      </c>
      <c r="K845" s="101">
        <f t="shared" si="106"/>
        <v>27.387327086122269</v>
      </c>
      <c r="L845" s="33">
        <v>10</v>
      </c>
      <c r="M845" s="30">
        <f t="shared" si="110"/>
        <v>4.5645545143537118</v>
      </c>
    </row>
    <row r="846" spans="1:13">
      <c r="A846" s="1312"/>
      <c r="B846" s="89"/>
      <c r="C846" s="32" t="s">
        <v>2219</v>
      </c>
      <c r="D846" s="131">
        <v>2007</v>
      </c>
      <c r="E846" s="1298">
        <f t="shared" si="111"/>
        <v>14</v>
      </c>
      <c r="F846" s="311">
        <v>450000</v>
      </c>
      <c r="G846" s="133">
        <v>0.1</v>
      </c>
      <c r="H846" s="33">
        <f t="shared" si="107"/>
        <v>630000</v>
      </c>
      <c r="I846" s="33">
        <f t="shared" si="108"/>
        <v>-180000</v>
      </c>
      <c r="J846" s="33">
        <f t="shared" si="109"/>
        <v>45000</v>
      </c>
      <c r="K846" s="101">
        <f t="shared" si="106"/>
        <v>25.100401606425702</v>
      </c>
      <c r="L846" s="33">
        <v>13</v>
      </c>
      <c r="M846" s="30">
        <f t="shared" si="110"/>
        <v>5.4384203480589015</v>
      </c>
    </row>
    <row r="847" spans="1:13">
      <c r="A847" s="1312"/>
      <c r="B847" s="16" t="s">
        <v>35</v>
      </c>
      <c r="C847" s="31"/>
      <c r="D847" s="131"/>
      <c r="E847" s="1298"/>
      <c r="F847" s="33"/>
      <c r="G847" s="133"/>
      <c r="H847" s="33"/>
      <c r="I847" s="33"/>
      <c r="J847" s="33"/>
      <c r="K847" s="101">
        <f t="shared" si="106"/>
        <v>0</v>
      </c>
      <c r="L847" s="33"/>
      <c r="M847" s="34">
        <f>M842+M843+M844+M845+M846</f>
        <v>524.68113193514807</v>
      </c>
    </row>
    <row r="848" spans="1:13">
      <c r="A848" s="1312" t="s">
        <v>1315</v>
      </c>
      <c r="B848" s="12" t="s">
        <v>1316</v>
      </c>
      <c r="C848" s="32" t="s">
        <v>2190</v>
      </c>
      <c r="D848" s="131">
        <v>2006</v>
      </c>
      <c r="E848" s="1298">
        <f t="shared" si="111"/>
        <v>15</v>
      </c>
      <c r="F848" s="33">
        <v>526970</v>
      </c>
      <c r="G848" s="133">
        <v>0.1</v>
      </c>
      <c r="H848" s="33">
        <f t="shared" si="107"/>
        <v>790455</v>
      </c>
      <c r="I848" s="33">
        <f t="shared" si="108"/>
        <v>-263485</v>
      </c>
      <c r="J848" s="33">
        <f t="shared" si="109"/>
        <v>52697</v>
      </c>
      <c r="K848" s="101">
        <f t="shared" si="106"/>
        <v>29.393685854529227</v>
      </c>
      <c r="L848" s="33">
        <v>15</v>
      </c>
      <c r="M848" s="30">
        <f t="shared" si="110"/>
        <v>7.3484214636323069</v>
      </c>
    </row>
    <row r="849" spans="1:13">
      <c r="A849" s="1312"/>
      <c r="B849" s="89"/>
      <c r="C849" s="32" t="s">
        <v>1705</v>
      </c>
      <c r="D849" s="131">
        <v>2007</v>
      </c>
      <c r="E849" s="1298">
        <f t="shared" si="111"/>
        <v>14</v>
      </c>
      <c r="F849" s="311">
        <v>5635700</v>
      </c>
      <c r="G849" s="133">
        <v>0.1</v>
      </c>
      <c r="H849" s="33">
        <f t="shared" si="107"/>
        <v>7889980</v>
      </c>
      <c r="I849" s="33">
        <f t="shared" si="108"/>
        <v>-2254280</v>
      </c>
      <c r="J849" s="33">
        <f t="shared" si="109"/>
        <v>563570</v>
      </c>
      <c r="K849" s="101">
        <f t="shared" si="106"/>
        <v>314.35185185185185</v>
      </c>
      <c r="L849" s="33">
        <v>90</v>
      </c>
      <c r="M849" s="30">
        <f t="shared" si="110"/>
        <v>471.52777777777777</v>
      </c>
    </row>
    <row r="850" spans="1:13">
      <c r="A850" s="1312"/>
      <c r="B850" s="89"/>
      <c r="C850" s="32" t="s">
        <v>2191</v>
      </c>
      <c r="D850" s="131">
        <v>2006</v>
      </c>
      <c r="E850" s="1298">
        <f t="shared" si="111"/>
        <v>15</v>
      </c>
      <c r="F850" s="33">
        <v>147200</v>
      </c>
      <c r="G850" s="133">
        <v>0.1</v>
      </c>
      <c r="H850" s="33">
        <f t="shared" si="107"/>
        <v>220800</v>
      </c>
      <c r="I850" s="33">
        <f t="shared" si="108"/>
        <v>-73600</v>
      </c>
      <c r="J850" s="33">
        <f t="shared" si="109"/>
        <v>14720</v>
      </c>
      <c r="K850" s="101">
        <f t="shared" si="106"/>
        <v>8.2106202588130301</v>
      </c>
      <c r="L850" s="33">
        <v>30</v>
      </c>
      <c r="M850" s="30">
        <f t="shared" si="110"/>
        <v>4.1053101294065151</v>
      </c>
    </row>
    <row r="851" spans="1:13">
      <c r="A851" s="1312"/>
      <c r="B851" s="89"/>
      <c r="C851" s="32" t="s">
        <v>2193</v>
      </c>
      <c r="D851" s="131">
        <v>2005</v>
      </c>
      <c r="E851" s="1298">
        <f t="shared" si="111"/>
        <v>16</v>
      </c>
      <c r="F851" s="33">
        <v>1400000</v>
      </c>
      <c r="G851" s="133">
        <v>0.1</v>
      </c>
      <c r="H851" s="33">
        <f t="shared" si="107"/>
        <v>2240000</v>
      </c>
      <c r="I851" s="33">
        <f t="shared" si="108"/>
        <v>-840000</v>
      </c>
      <c r="J851" s="33">
        <f t="shared" si="109"/>
        <v>140000</v>
      </c>
      <c r="K851" s="101">
        <f t="shared" si="106"/>
        <v>78.090138331102182</v>
      </c>
      <c r="L851" s="33">
        <v>30</v>
      </c>
      <c r="M851" s="30">
        <f t="shared" si="110"/>
        <v>39.045069165551091</v>
      </c>
    </row>
    <row r="852" spans="1:13">
      <c r="A852" s="1312"/>
      <c r="B852" s="89"/>
      <c r="C852" s="32" t="s">
        <v>2188</v>
      </c>
      <c r="D852" s="131">
        <v>2007</v>
      </c>
      <c r="E852" s="1298">
        <f t="shared" si="111"/>
        <v>14</v>
      </c>
      <c r="F852" s="311">
        <v>491000</v>
      </c>
      <c r="G852" s="133">
        <v>0.1</v>
      </c>
      <c r="H852" s="33">
        <f t="shared" si="107"/>
        <v>687400</v>
      </c>
      <c r="I852" s="33">
        <f t="shared" si="108"/>
        <v>-196400</v>
      </c>
      <c r="J852" s="33">
        <f t="shared" si="109"/>
        <v>49100</v>
      </c>
      <c r="K852" s="101">
        <f t="shared" si="106"/>
        <v>27.387327086122269</v>
      </c>
      <c r="L852" s="33">
        <v>10</v>
      </c>
      <c r="M852" s="30">
        <f t="shared" si="110"/>
        <v>4.5645545143537118</v>
      </c>
    </row>
    <row r="853" spans="1:13">
      <c r="A853" s="1312"/>
      <c r="B853" s="89"/>
      <c r="C853" s="32" t="s">
        <v>2194</v>
      </c>
      <c r="D853" s="131">
        <v>2006</v>
      </c>
      <c r="E853" s="1298">
        <f t="shared" si="111"/>
        <v>15</v>
      </c>
      <c r="F853" s="33">
        <v>1503927</v>
      </c>
      <c r="G853" s="133">
        <v>0.1</v>
      </c>
      <c r="H853" s="33">
        <f t="shared" si="107"/>
        <v>2255890.5</v>
      </c>
      <c r="I853" s="33">
        <f t="shared" si="108"/>
        <v>-751963.5</v>
      </c>
      <c r="J853" s="33">
        <f t="shared" si="109"/>
        <v>150392.70000000001</v>
      </c>
      <c r="K853" s="101">
        <f t="shared" si="106"/>
        <v>83.88704819277109</v>
      </c>
      <c r="L853" s="33">
        <v>40</v>
      </c>
      <c r="M853" s="30">
        <f t="shared" si="110"/>
        <v>55.924698795180724</v>
      </c>
    </row>
    <row r="854" spans="1:13">
      <c r="A854" s="1312"/>
      <c r="B854" s="89"/>
      <c r="C854" s="32" t="s">
        <v>2219</v>
      </c>
      <c r="D854" s="131">
        <v>2007</v>
      </c>
      <c r="E854" s="1298">
        <f t="shared" si="111"/>
        <v>14</v>
      </c>
      <c r="F854" s="311">
        <v>450000</v>
      </c>
      <c r="G854" s="133">
        <v>0.1</v>
      </c>
      <c r="H854" s="33">
        <f t="shared" si="107"/>
        <v>630000</v>
      </c>
      <c r="I854" s="33">
        <f t="shared" si="108"/>
        <v>-180000</v>
      </c>
      <c r="J854" s="33">
        <f t="shared" si="109"/>
        <v>45000</v>
      </c>
      <c r="K854" s="101">
        <f t="shared" si="106"/>
        <v>25.100401606425702</v>
      </c>
      <c r="L854" s="33">
        <v>13</v>
      </c>
      <c r="M854" s="30">
        <f t="shared" si="110"/>
        <v>5.4384203480589015</v>
      </c>
    </row>
    <row r="855" spans="1:13">
      <c r="A855" s="1312"/>
      <c r="B855" s="16" t="s">
        <v>35</v>
      </c>
      <c r="C855" s="31"/>
      <c r="D855" s="308"/>
      <c r="E855" s="1298"/>
      <c r="F855" s="309"/>
      <c r="G855" s="310"/>
      <c r="H855" s="33"/>
      <c r="I855" s="33"/>
      <c r="J855" s="33"/>
      <c r="K855" s="101">
        <f t="shared" si="106"/>
        <v>0</v>
      </c>
      <c r="L855" s="309"/>
      <c r="M855" s="34">
        <f>M848+M849+M850+M851+M852+M853+M854</f>
        <v>587.954252193961</v>
      </c>
    </row>
    <row r="856" spans="1:13">
      <c r="A856" s="1312" t="s">
        <v>1317</v>
      </c>
      <c r="B856" s="12" t="s">
        <v>1316</v>
      </c>
      <c r="C856" s="32" t="s">
        <v>2190</v>
      </c>
      <c r="D856" s="131">
        <v>2006</v>
      </c>
      <c r="E856" s="1298">
        <f t="shared" si="111"/>
        <v>15</v>
      </c>
      <c r="F856" s="33">
        <v>526970</v>
      </c>
      <c r="G856" s="133">
        <v>0.1</v>
      </c>
      <c r="H856" s="33">
        <f t="shared" si="107"/>
        <v>790455</v>
      </c>
      <c r="I856" s="33">
        <f t="shared" si="108"/>
        <v>-263485</v>
      </c>
      <c r="J856" s="33">
        <f t="shared" si="109"/>
        <v>52697</v>
      </c>
      <c r="K856" s="101">
        <f t="shared" si="106"/>
        <v>29.393685854529227</v>
      </c>
      <c r="L856" s="33">
        <v>15</v>
      </c>
      <c r="M856" s="30">
        <f t="shared" si="110"/>
        <v>7.3484214636323069</v>
      </c>
    </row>
    <row r="857" spans="1:13">
      <c r="A857" s="1312"/>
      <c r="B857" s="89"/>
      <c r="C857" s="32" t="s">
        <v>1705</v>
      </c>
      <c r="D857" s="131">
        <v>2007</v>
      </c>
      <c r="E857" s="1298">
        <f t="shared" si="111"/>
        <v>14</v>
      </c>
      <c r="F857" s="311">
        <v>5635700</v>
      </c>
      <c r="G857" s="133">
        <v>0.1</v>
      </c>
      <c r="H857" s="33">
        <f t="shared" si="107"/>
        <v>7889980</v>
      </c>
      <c r="I857" s="33">
        <f t="shared" si="108"/>
        <v>-2254280</v>
      </c>
      <c r="J857" s="33">
        <f t="shared" si="109"/>
        <v>563570</v>
      </c>
      <c r="K857" s="101">
        <f t="shared" si="106"/>
        <v>314.35185185185185</v>
      </c>
      <c r="L857" s="33">
        <v>120</v>
      </c>
      <c r="M857" s="30">
        <f t="shared" si="110"/>
        <v>628.7037037037037</v>
      </c>
    </row>
    <row r="858" spans="1:13">
      <c r="A858" s="1312"/>
      <c r="B858" s="89"/>
      <c r="C858" s="32" t="s">
        <v>2188</v>
      </c>
      <c r="D858" s="131">
        <v>2007</v>
      </c>
      <c r="E858" s="1298">
        <f t="shared" si="111"/>
        <v>14</v>
      </c>
      <c r="F858" s="311">
        <v>491000</v>
      </c>
      <c r="G858" s="133">
        <v>0.1</v>
      </c>
      <c r="H858" s="33">
        <f t="shared" si="107"/>
        <v>687400</v>
      </c>
      <c r="I858" s="33">
        <f t="shared" si="108"/>
        <v>-196400</v>
      </c>
      <c r="J858" s="33">
        <f t="shared" si="109"/>
        <v>49100</v>
      </c>
      <c r="K858" s="101">
        <f t="shared" si="106"/>
        <v>27.387327086122269</v>
      </c>
      <c r="L858" s="33">
        <v>10</v>
      </c>
      <c r="M858" s="30">
        <f t="shared" si="110"/>
        <v>4.5645545143537118</v>
      </c>
    </row>
    <row r="859" spans="1:13">
      <c r="A859" s="1312"/>
      <c r="B859" s="89"/>
      <c r="C859" s="32" t="s">
        <v>2219</v>
      </c>
      <c r="D859" s="131">
        <v>2007</v>
      </c>
      <c r="E859" s="1298">
        <f t="shared" si="111"/>
        <v>14</v>
      </c>
      <c r="F859" s="311">
        <v>450000</v>
      </c>
      <c r="G859" s="133">
        <v>0.1</v>
      </c>
      <c r="H859" s="33">
        <f t="shared" si="107"/>
        <v>630000</v>
      </c>
      <c r="I859" s="33">
        <f t="shared" si="108"/>
        <v>-180000</v>
      </c>
      <c r="J859" s="33">
        <f t="shared" si="109"/>
        <v>45000</v>
      </c>
      <c r="K859" s="101">
        <f t="shared" si="106"/>
        <v>25.100401606425702</v>
      </c>
      <c r="L859" s="33">
        <v>13</v>
      </c>
      <c r="M859" s="30">
        <f t="shared" si="110"/>
        <v>5.4384203480589015</v>
      </c>
    </row>
    <row r="860" spans="1:13">
      <c r="A860" s="1312"/>
      <c r="B860" s="16" t="s">
        <v>35</v>
      </c>
      <c r="C860" s="31"/>
      <c r="D860" s="308"/>
      <c r="E860" s="1298"/>
      <c r="F860" s="309"/>
      <c r="G860" s="310"/>
      <c r="H860" s="33"/>
      <c r="I860" s="33"/>
      <c r="J860" s="33"/>
      <c r="K860" s="101">
        <f t="shared" si="106"/>
        <v>0</v>
      </c>
      <c r="L860" s="309"/>
      <c r="M860" s="34">
        <f>M856+M857+M858+M859</f>
        <v>646.0551000297487</v>
      </c>
    </row>
    <row r="861" spans="1:13" ht="30">
      <c r="A861" s="1312" t="s">
        <v>1318</v>
      </c>
      <c r="B861" s="12" t="s">
        <v>1319</v>
      </c>
      <c r="C861" s="32" t="s">
        <v>2220</v>
      </c>
      <c r="D861" s="131">
        <v>2003</v>
      </c>
      <c r="E861" s="1298">
        <f t="shared" si="111"/>
        <v>18</v>
      </c>
      <c r="F861" s="33">
        <v>1000000</v>
      </c>
      <c r="G861" s="133">
        <v>0.1</v>
      </c>
      <c r="H861" s="33">
        <f>F861</f>
        <v>1000000</v>
      </c>
      <c r="I861" s="33">
        <f t="shared" si="108"/>
        <v>0</v>
      </c>
      <c r="J861" s="33">
        <f t="shared" si="109"/>
        <v>100000</v>
      </c>
      <c r="K861" s="101">
        <f t="shared" si="106"/>
        <v>55.778670236501561</v>
      </c>
      <c r="L861" s="33">
        <v>10</v>
      </c>
      <c r="M861" s="30">
        <f t="shared" si="110"/>
        <v>9.2964450394169269</v>
      </c>
    </row>
    <row r="862" spans="1:13">
      <c r="A862" s="1312"/>
      <c r="B862" s="89"/>
      <c r="C862" s="32" t="s">
        <v>2188</v>
      </c>
      <c r="D862" s="131">
        <v>2007</v>
      </c>
      <c r="E862" s="1298">
        <f t="shared" si="111"/>
        <v>14</v>
      </c>
      <c r="F862" s="311">
        <v>491000</v>
      </c>
      <c r="G862" s="133">
        <v>0.1</v>
      </c>
      <c r="H862" s="33">
        <f t="shared" si="107"/>
        <v>687400</v>
      </c>
      <c r="I862" s="33">
        <f t="shared" si="108"/>
        <v>-196400</v>
      </c>
      <c r="J862" s="33">
        <f t="shared" si="109"/>
        <v>49100</v>
      </c>
      <c r="K862" s="101">
        <f t="shared" si="106"/>
        <v>27.387327086122269</v>
      </c>
      <c r="L862" s="33">
        <v>10</v>
      </c>
      <c r="M862" s="30">
        <f t="shared" si="110"/>
        <v>4.5645545143537118</v>
      </c>
    </row>
    <row r="863" spans="1:13">
      <c r="A863" s="1312"/>
      <c r="B863" s="89"/>
      <c r="C863" s="32" t="s">
        <v>2217</v>
      </c>
      <c r="D863" s="131">
        <v>2009</v>
      </c>
      <c r="E863" s="1298">
        <f t="shared" si="111"/>
        <v>12</v>
      </c>
      <c r="F863" s="33">
        <v>181000</v>
      </c>
      <c r="G863" s="133">
        <v>0.1</v>
      </c>
      <c r="H863" s="33">
        <f t="shared" si="107"/>
        <v>217200</v>
      </c>
      <c r="I863" s="33">
        <f t="shared" si="108"/>
        <v>-36200</v>
      </c>
      <c r="J863" s="33">
        <f t="shared" si="109"/>
        <v>18100</v>
      </c>
      <c r="K863" s="101">
        <f t="shared" si="106"/>
        <v>10.095939312806783</v>
      </c>
      <c r="L863" s="33">
        <v>10</v>
      </c>
      <c r="M863" s="30">
        <f t="shared" si="110"/>
        <v>1.6826565521344639</v>
      </c>
    </row>
    <row r="864" spans="1:13">
      <c r="A864" s="1312"/>
      <c r="B864" s="16" t="s">
        <v>35</v>
      </c>
      <c r="C864" s="31"/>
      <c r="D864" s="308"/>
      <c r="E864" s="1298"/>
      <c r="F864" s="309"/>
      <c r="G864" s="310"/>
      <c r="H864" s="33"/>
      <c r="I864" s="33"/>
      <c r="J864" s="33"/>
      <c r="K864" s="101">
        <f t="shared" si="106"/>
        <v>0</v>
      </c>
      <c r="L864" s="309"/>
      <c r="M864" s="34">
        <f>M861+M862+M863</f>
        <v>15.543656105905104</v>
      </c>
    </row>
    <row r="865" spans="1:13">
      <c r="A865" s="1312" t="s">
        <v>1320</v>
      </c>
      <c r="B865" s="12" t="s">
        <v>1261</v>
      </c>
      <c r="C865" s="32" t="s">
        <v>2188</v>
      </c>
      <c r="D865" s="131">
        <v>2007</v>
      </c>
      <c r="E865" s="1298">
        <f t="shared" si="111"/>
        <v>14</v>
      </c>
      <c r="F865" s="311">
        <v>491000</v>
      </c>
      <c r="G865" s="133">
        <v>0.1</v>
      </c>
      <c r="H865" s="33">
        <f t="shared" si="107"/>
        <v>687400</v>
      </c>
      <c r="I865" s="33">
        <f t="shared" si="108"/>
        <v>-196400</v>
      </c>
      <c r="J865" s="33">
        <f t="shared" si="109"/>
        <v>49100</v>
      </c>
      <c r="K865" s="101">
        <f t="shared" si="106"/>
        <v>27.387327086122269</v>
      </c>
      <c r="L865" s="33">
        <v>10</v>
      </c>
      <c r="M865" s="30">
        <f t="shared" si="110"/>
        <v>4.5645545143537118</v>
      </c>
    </row>
    <row r="866" spans="1:13">
      <c r="A866" s="1312"/>
      <c r="B866" s="89"/>
      <c r="C866" s="32" t="s">
        <v>2217</v>
      </c>
      <c r="D866" s="131">
        <v>2009</v>
      </c>
      <c r="E866" s="1298">
        <f t="shared" si="111"/>
        <v>12</v>
      </c>
      <c r="F866" s="33">
        <v>181000</v>
      </c>
      <c r="G866" s="133">
        <v>0.1</v>
      </c>
      <c r="H866" s="33">
        <f t="shared" si="107"/>
        <v>217200</v>
      </c>
      <c r="I866" s="33">
        <f t="shared" si="108"/>
        <v>-36200</v>
      </c>
      <c r="J866" s="33">
        <f t="shared" si="109"/>
        <v>18100</v>
      </c>
      <c r="K866" s="101">
        <f t="shared" si="106"/>
        <v>10.095939312806783</v>
      </c>
      <c r="L866" s="33">
        <v>15</v>
      </c>
      <c r="M866" s="30">
        <f t="shared" si="110"/>
        <v>2.5239848282016957</v>
      </c>
    </row>
    <row r="867" spans="1:13">
      <c r="A867" s="1312"/>
      <c r="B867" s="88" t="s">
        <v>35</v>
      </c>
      <c r="C867" s="32"/>
      <c r="D867" s="131"/>
      <c r="E867" s="1298"/>
      <c r="F867" s="33"/>
      <c r="G867" s="133"/>
      <c r="H867" s="33"/>
      <c r="I867" s="33"/>
      <c r="J867" s="33"/>
      <c r="K867" s="101">
        <f t="shared" si="106"/>
        <v>0</v>
      </c>
      <c r="L867" s="33"/>
      <c r="M867" s="34">
        <f>M865+M866</f>
        <v>7.0885393425554071</v>
      </c>
    </row>
    <row r="868" spans="1:13">
      <c r="A868" s="1312" t="s">
        <v>1321</v>
      </c>
      <c r="B868" s="38" t="s">
        <v>1322</v>
      </c>
      <c r="C868" s="32" t="s">
        <v>1705</v>
      </c>
      <c r="D868" s="131">
        <v>2007</v>
      </c>
      <c r="E868" s="1298">
        <f t="shared" si="111"/>
        <v>14</v>
      </c>
      <c r="F868" s="311">
        <v>5635700</v>
      </c>
      <c r="G868" s="133">
        <v>0.1</v>
      </c>
      <c r="H868" s="33">
        <f t="shared" si="107"/>
        <v>7889980</v>
      </c>
      <c r="I868" s="33">
        <f t="shared" si="108"/>
        <v>-2254280</v>
      </c>
      <c r="J868" s="33">
        <f t="shared" si="109"/>
        <v>563570</v>
      </c>
      <c r="K868" s="101">
        <f t="shared" si="106"/>
        <v>314.35185185185185</v>
      </c>
      <c r="L868" s="33">
        <v>180</v>
      </c>
      <c r="M868" s="30">
        <f t="shared" si="110"/>
        <v>943.05555555555554</v>
      </c>
    </row>
    <row r="869" spans="1:13">
      <c r="A869" s="1312"/>
      <c r="B869" s="89" t="s">
        <v>1705</v>
      </c>
      <c r="C869" s="32" t="s">
        <v>2188</v>
      </c>
      <c r="D869" s="131">
        <v>2007</v>
      </c>
      <c r="E869" s="1298">
        <f t="shared" si="111"/>
        <v>14</v>
      </c>
      <c r="F869" s="311">
        <v>491000</v>
      </c>
      <c r="G869" s="133">
        <v>0.1</v>
      </c>
      <c r="H869" s="33">
        <f t="shared" si="107"/>
        <v>687400</v>
      </c>
      <c r="I869" s="33">
        <f t="shared" si="108"/>
        <v>-196400</v>
      </c>
      <c r="J869" s="33">
        <f t="shared" si="109"/>
        <v>49100</v>
      </c>
      <c r="K869" s="101">
        <f t="shared" si="106"/>
        <v>27.387327086122269</v>
      </c>
      <c r="L869" s="33">
        <v>10</v>
      </c>
      <c r="M869" s="30">
        <f t="shared" si="110"/>
        <v>4.5645545143537118</v>
      </c>
    </row>
    <row r="870" spans="1:13">
      <c r="A870" s="1312"/>
      <c r="B870" s="89"/>
      <c r="C870" s="32" t="s">
        <v>2219</v>
      </c>
      <c r="D870" s="131">
        <v>2007</v>
      </c>
      <c r="E870" s="1298">
        <f t="shared" si="111"/>
        <v>14</v>
      </c>
      <c r="F870" s="311">
        <v>450000</v>
      </c>
      <c r="G870" s="133">
        <v>0.1</v>
      </c>
      <c r="H870" s="33">
        <f t="shared" si="107"/>
        <v>630000</v>
      </c>
      <c r="I870" s="33">
        <f t="shared" si="108"/>
        <v>-180000</v>
      </c>
      <c r="J870" s="33">
        <f t="shared" si="109"/>
        <v>45000</v>
      </c>
      <c r="K870" s="101">
        <f t="shared" ref="K870:K924" si="112">J870/1792.8</f>
        <v>25.100401606425702</v>
      </c>
      <c r="L870" s="33">
        <v>13</v>
      </c>
      <c r="M870" s="30">
        <f t="shared" si="110"/>
        <v>5.4384203480589015</v>
      </c>
    </row>
    <row r="871" spans="1:13">
      <c r="A871" s="1312"/>
      <c r="B871" s="16" t="s">
        <v>35</v>
      </c>
      <c r="C871" s="31"/>
      <c r="D871" s="308"/>
      <c r="E871" s="1298"/>
      <c r="F871" s="309"/>
      <c r="G871" s="310"/>
      <c r="H871" s="33"/>
      <c r="I871" s="33"/>
      <c r="J871" s="33"/>
      <c r="K871" s="101">
        <f t="shared" si="112"/>
        <v>0</v>
      </c>
      <c r="L871" s="309"/>
      <c r="M871" s="34">
        <f>M868+M869+M870</f>
        <v>953.0585304179682</v>
      </c>
    </row>
    <row r="872" spans="1:13">
      <c r="A872" s="1312" t="s">
        <v>1323</v>
      </c>
      <c r="B872" s="38" t="s">
        <v>1324</v>
      </c>
      <c r="C872" s="32" t="s">
        <v>2188</v>
      </c>
      <c r="D872" s="131">
        <v>2007</v>
      </c>
      <c r="E872" s="1298">
        <f t="shared" si="111"/>
        <v>14</v>
      </c>
      <c r="F872" s="311">
        <v>491000</v>
      </c>
      <c r="G872" s="133">
        <v>0.1</v>
      </c>
      <c r="H872" s="33">
        <f t="shared" si="107"/>
        <v>687400</v>
      </c>
      <c r="I872" s="33">
        <f t="shared" si="108"/>
        <v>-196400</v>
      </c>
      <c r="J872" s="33">
        <f t="shared" si="109"/>
        <v>49100</v>
      </c>
      <c r="K872" s="101">
        <f t="shared" si="112"/>
        <v>27.387327086122269</v>
      </c>
      <c r="L872" s="33">
        <v>10</v>
      </c>
      <c r="M872" s="34">
        <f t="shared" si="110"/>
        <v>4.5645545143537118</v>
      </c>
    </row>
    <row r="873" spans="1:13" ht="27.75" customHeight="1">
      <c r="A873" s="43" t="s">
        <v>1969</v>
      </c>
      <c r="B873" s="41" t="s">
        <v>2232</v>
      </c>
      <c r="C873" s="127"/>
      <c r="D873" s="128"/>
      <c r="E873" s="239"/>
      <c r="F873" s="63"/>
      <c r="G873" s="129"/>
      <c r="H873" s="63"/>
      <c r="I873" s="63"/>
      <c r="J873" s="63"/>
      <c r="K873" s="159"/>
      <c r="L873" s="63"/>
      <c r="M873" s="130"/>
    </row>
    <row r="874" spans="1:13">
      <c r="A874" s="1312" t="s">
        <v>1971</v>
      </c>
      <c r="B874" s="12" t="s">
        <v>1196</v>
      </c>
      <c r="C874" s="32" t="s">
        <v>2189</v>
      </c>
      <c r="D874" s="131">
        <v>2006</v>
      </c>
      <c r="E874" s="1298">
        <f t="shared" si="111"/>
        <v>15</v>
      </c>
      <c r="F874" s="33">
        <v>190000</v>
      </c>
      <c r="G874" s="133">
        <v>0.1</v>
      </c>
      <c r="H874" s="33">
        <f t="shared" ref="H874:H924" si="113">E874*F874*G874</f>
        <v>285000</v>
      </c>
      <c r="I874" s="33">
        <f t="shared" ref="I874:I924" si="114">F874-H874</f>
        <v>-95000</v>
      </c>
      <c r="J874" s="33">
        <f t="shared" ref="J874:J924" si="115">F874*G874</f>
        <v>19000</v>
      </c>
      <c r="K874" s="101">
        <f t="shared" si="112"/>
        <v>10.597947344935298</v>
      </c>
      <c r="L874" s="33">
        <v>30</v>
      </c>
      <c r="M874" s="30">
        <f t="shared" ref="M874:M924" si="116">K874*L874/60</f>
        <v>5.2989736724676488</v>
      </c>
    </row>
    <row r="875" spans="1:13">
      <c r="A875" s="1312"/>
      <c r="B875" s="89"/>
      <c r="C875" s="32" t="s">
        <v>2188</v>
      </c>
      <c r="D875" s="131">
        <v>2005</v>
      </c>
      <c r="E875" s="1298">
        <f t="shared" si="111"/>
        <v>16</v>
      </c>
      <c r="F875" s="33">
        <v>90680</v>
      </c>
      <c r="G875" s="133">
        <v>0.1</v>
      </c>
      <c r="H875" s="33">
        <f t="shared" si="113"/>
        <v>145088</v>
      </c>
      <c r="I875" s="33">
        <f t="shared" si="114"/>
        <v>-54408</v>
      </c>
      <c r="J875" s="33">
        <f t="shared" si="115"/>
        <v>9068</v>
      </c>
      <c r="K875" s="101">
        <f t="shared" si="112"/>
        <v>5.0580098170459618</v>
      </c>
      <c r="L875" s="33">
        <v>10</v>
      </c>
      <c r="M875" s="30">
        <f t="shared" si="116"/>
        <v>0.843001636174327</v>
      </c>
    </row>
    <row r="876" spans="1:13">
      <c r="A876" s="1312"/>
      <c r="B876" s="16" t="s">
        <v>35</v>
      </c>
      <c r="C876" s="31"/>
      <c r="D876" s="308"/>
      <c r="E876" s="1298"/>
      <c r="F876" s="309"/>
      <c r="G876" s="310"/>
      <c r="H876" s="33"/>
      <c r="I876" s="33"/>
      <c r="J876" s="33"/>
      <c r="K876" s="101">
        <f t="shared" si="112"/>
        <v>0</v>
      </c>
      <c r="L876" s="309"/>
      <c r="M876" s="34">
        <f>M874+M875</f>
        <v>6.1419753086419755</v>
      </c>
    </row>
    <row r="877" spans="1:13" ht="30">
      <c r="A877" s="1312" t="s">
        <v>1328</v>
      </c>
      <c r="B877" s="12" t="s">
        <v>1198</v>
      </c>
      <c r="C877" s="32" t="s">
        <v>2189</v>
      </c>
      <c r="D877" s="131">
        <v>2006</v>
      </c>
      <c r="E877" s="1298">
        <f t="shared" si="111"/>
        <v>15</v>
      </c>
      <c r="F877" s="33">
        <v>190000</v>
      </c>
      <c r="G877" s="133">
        <v>0.1</v>
      </c>
      <c r="H877" s="33">
        <f t="shared" si="113"/>
        <v>285000</v>
      </c>
      <c r="I877" s="33">
        <f t="shared" si="114"/>
        <v>-95000</v>
      </c>
      <c r="J877" s="33">
        <f t="shared" si="115"/>
        <v>19000</v>
      </c>
      <c r="K877" s="101">
        <f t="shared" si="112"/>
        <v>10.597947344935298</v>
      </c>
      <c r="L877" s="33">
        <v>30</v>
      </c>
      <c r="M877" s="30">
        <f t="shared" si="116"/>
        <v>5.2989736724676488</v>
      </c>
    </row>
    <row r="878" spans="1:13">
      <c r="A878" s="1312"/>
      <c r="B878" s="89"/>
      <c r="C878" s="32" t="s">
        <v>2188</v>
      </c>
      <c r="D878" s="131">
        <v>2005</v>
      </c>
      <c r="E878" s="1298">
        <f t="shared" si="111"/>
        <v>16</v>
      </c>
      <c r="F878" s="33">
        <v>90680</v>
      </c>
      <c r="G878" s="133">
        <v>0.1</v>
      </c>
      <c r="H878" s="33">
        <f t="shared" si="113"/>
        <v>145088</v>
      </c>
      <c r="I878" s="33">
        <f t="shared" si="114"/>
        <v>-54408</v>
      </c>
      <c r="J878" s="33">
        <f t="shared" si="115"/>
        <v>9068</v>
      </c>
      <c r="K878" s="101">
        <f t="shared" si="112"/>
        <v>5.0580098170459618</v>
      </c>
      <c r="L878" s="33">
        <v>10</v>
      </c>
      <c r="M878" s="30">
        <f t="shared" si="116"/>
        <v>0.843001636174327</v>
      </c>
    </row>
    <row r="879" spans="1:13">
      <c r="A879" s="1312"/>
      <c r="B879" s="16" t="s">
        <v>35</v>
      </c>
      <c r="C879" s="31"/>
      <c r="D879" s="308"/>
      <c r="E879" s="1298"/>
      <c r="F879" s="309"/>
      <c r="G879" s="310"/>
      <c r="H879" s="33"/>
      <c r="I879" s="33"/>
      <c r="J879" s="33"/>
      <c r="K879" s="101">
        <f t="shared" si="112"/>
        <v>0</v>
      </c>
      <c r="L879" s="309"/>
      <c r="M879" s="34">
        <f>M877+M878</f>
        <v>6.1419753086419755</v>
      </c>
    </row>
    <row r="880" spans="1:13" ht="30">
      <c r="A880" s="1312" t="s">
        <v>1329</v>
      </c>
      <c r="B880" s="110" t="s">
        <v>1330</v>
      </c>
      <c r="C880" s="32" t="s">
        <v>2188</v>
      </c>
      <c r="D880" s="131">
        <v>2005</v>
      </c>
      <c r="E880" s="1298">
        <f t="shared" si="111"/>
        <v>16</v>
      </c>
      <c r="F880" s="33">
        <v>90680</v>
      </c>
      <c r="G880" s="133">
        <v>0.1</v>
      </c>
      <c r="H880" s="33">
        <f t="shared" si="113"/>
        <v>145088</v>
      </c>
      <c r="I880" s="33">
        <f t="shared" si="114"/>
        <v>-54408</v>
      </c>
      <c r="J880" s="33">
        <f t="shared" si="115"/>
        <v>9068</v>
      </c>
      <c r="K880" s="101">
        <f t="shared" si="112"/>
        <v>5.0580098170459618</v>
      </c>
      <c r="L880" s="33">
        <v>10</v>
      </c>
      <c r="M880" s="34">
        <f t="shared" si="116"/>
        <v>0.843001636174327</v>
      </c>
    </row>
    <row r="881" spans="1:13">
      <c r="A881" s="1312" t="s">
        <v>2233</v>
      </c>
      <c r="B881" s="110" t="s">
        <v>1332</v>
      </c>
      <c r="C881" s="32" t="s">
        <v>2190</v>
      </c>
      <c r="D881" s="131">
        <v>2006</v>
      </c>
      <c r="E881" s="1298">
        <f t="shared" si="111"/>
        <v>15</v>
      </c>
      <c r="F881" s="33">
        <v>526970</v>
      </c>
      <c r="G881" s="133">
        <v>0.1</v>
      </c>
      <c r="H881" s="33">
        <f t="shared" si="113"/>
        <v>790455</v>
      </c>
      <c r="I881" s="33">
        <f t="shared" si="114"/>
        <v>-263485</v>
      </c>
      <c r="J881" s="33">
        <f t="shared" si="115"/>
        <v>52697</v>
      </c>
      <c r="K881" s="101">
        <f t="shared" si="112"/>
        <v>29.393685854529227</v>
      </c>
      <c r="L881" s="33">
        <v>15</v>
      </c>
      <c r="M881" s="30">
        <f t="shared" si="116"/>
        <v>7.3484214636323069</v>
      </c>
    </row>
    <row r="882" spans="1:13">
      <c r="A882" s="1312"/>
      <c r="B882" s="89"/>
      <c r="C882" s="32" t="s">
        <v>2188</v>
      </c>
      <c r="D882" s="131">
        <v>2005</v>
      </c>
      <c r="E882" s="1298">
        <f t="shared" si="111"/>
        <v>16</v>
      </c>
      <c r="F882" s="33">
        <v>90680</v>
      </c>
      <c r="G882" s="133">
        <v>0.1</v>
      </c>
      <c r="H882" s="33">
        <f t="shared" si="113"/>
        <v>145088</v>
      </c>
      <c r="I882" s="33">
        <f t="shared" si="114"/>
        <v>-54408</v>
      </c>
      <c r="J882" s="33">
        <f t="shared" si="115"/>
        <v>9068</v>
      </c>
      <c r="K882" s="101">
        <f t="shared" si="112"/>
        <v>5.0580098170459618</v>
      </c>
      <c r="L882" s="33">
        <v>10</v>
      </c>
      <c r="M882" s="30">
        <f t="shared" si="116"/>
        <v>0.843001636174327</v>
      </c>
    </row>
    <row r="883" spans="1:13">
      <c r="A883" s="1312"/>
      <c r="B883" s="16" t="s">
        <v>35</v>
      </c>
      <c r="C883" s="31"/>
      <c r="D883" s="308"/>
      <c r="E883" s="1298"/>
      <c r="F883" s="309"/>
      <c r="G883" s="310"/>
      <c r="H883" s="33"/>
      <c r="I883" s="33"/>
      <c r="J883" s="33"/>
      <c r="K883" s="101">
        <f t="shared" si="112"/>
        <v>0</v>
      </c>
      <c r="L883" s="309"/>
      <c r="M883" s="34">
        <f>M881+M882</f>
        <v>8.1914230998066344</v>
      </c>
    </row>
    <row r="884" spans="1:13">
      <c r="A884" s="1312" t="s">
        <v>1333</v>
      </c>
      <c r="B884" s="110" t="s">
        <v>1334</v>
      </c>
      <c r="C884" s="32" t="s">
        <v>2188</v>
      </c>
      <c r="D884" s="131">
        <v>2005</v>
      </c>
      <c r="E884" s="1298">
        <f t="shared" ref="E884:E946" si="117">2021-D884</f>
        <v>16</v>
      </c>
      <c r="F884" s="33">
        <v>90680</v>
      </c>
      <c r="G884" s="133">
        <v>0.1</v>
      </c>
      <c r="H884" s="33">
        <f t="shared" si="113"/>
        <v>145088</v>
      </c>
      <c r="I884" s="33">
        <f t="shared" si="114"/>
        <v>-54408</v>
      </c>
      <c r="J884" s="33">
        <f t="shared" si="115"/>
        <v>9068</v>
      </c>
      <c r="K884" s="101">
        <f t="shared" si="112"/>
        <v>5.0580098170459618</v>
      </c>
      <c r="L884" s="33">
        <v>10</v>
      </c>
      <c r="M884" s="34">
        <f t="shared" si="116"/>
        <v>0.843001636174327</v>
      </c>
    </row>
    <row r="885" spans="1:13">
      <c r="A885" s="1312" t="s">
        <v>1335</v>
      </c>
      <c r="B885" s="110" t="s">
        <v>1336</v>
      </c>
      <c r="C885" s="32" t="s">
        <v>2188</v>
      </c>
      <c r="D885" s="131">
        <v>2005</v>
      </c>
      <c r="E885" s="1298">
        <f t="shared" si="117"/>
        <v>16</v>
      </c>
      <c r="F885" s="33">
        <v>90680</v>
      </c>
      <c r="G885" s="133">
        <v>0.1</v>
      </c>
      <c r="H885" s="33">
        <f t="shared" si="113"/>
        <v>145088</v>
      </c>
      <c r="I885" s="33">
        <f t="shared" si="114"/>
        <v>-54408</v>
      </c>
      <c r="J885" s="33">
        <f t="shared" si="115"/>
        <v>9068</v>
      </c>
      <c r="K885" s="101">
        <f t="shared" si="112"/>
        <v>5.0580098170459618</v>
      </c>
      <c r="L885" s="33">
        <v>10</v>
      </c>
      <c r="M885" s="34">
        <f t="shared" si="116"/>
        <v>0.843001636174327</v>
      </c>
    </row>
    <row r="886" spans="1:13">
      <c r="A886" s="1312" t="s">
        <v>1337</v>
      </c>
      <c r="B886" s="110" t="s">
        <v>1338</v>
      </c>
      <c r="C886" s="32" t="s">
        <v>2188</v>
      </c>
      <c r="D886" s="131">
        <v>2005</v>
      </c>
      <c r="E886" s="1298">
        <f t="shared" si="117"/>
        <v>16</v>
      </c>
      <c r="F886" s="33">
        <v>90680</v>
      </c>
      <c r="G886" s="133">
        <v>0.1</v>
      </c>
      <c r="H886" s="33">
        <f t="shared" si="113"/>
        <v>145088</v>
      </c>
      <c r="I886" s="33">
        <f t="shared" si="114"/>
        <v>-54408</v>
      </c>
      <c r="J886" s="33">
        <f t="shared" si="115"/>
        <v>9068</v>
      </c>
      <c r="K886" s="101">
        <f t="shared" si="112"/>
        <v>5.0580098170459618</v>
      </c>
      <c r="L886" s="33">
        <v>10</v>
      </c>
      <c r="M886" s="34">
        <f t="shared" si="116"/>
        <v>0.843001636174327</v>
      </c>
    </row>
    <row r="887" spans="1:13">
      <c r="A887" s="1312" t="s">
        <v>1339</v>
      </c>
      <c r="B887" s="12" t="s">
        <v>1253</v>
      </c>
      <c r="C887" s="32" t="s">
        <v>1705</v>
      </c>
      <c r="D887" s="131">
        <v>2003</v>
      </c>
      <c r="E887" s="1298">
        <f t="shared" si="117"/>
        <v>18</v>
      </c>
      <c r="F887" s="33">
        <v>12704749</v>
      </c>
      <c r="G887" s="133">
        <v>0.1</v>
      </c>
      <c r="H887" s="33">
        <f t="shared" si="113"/>
        <v>22868548.200000003</v>
      </c>
      <c r="I887" s="33">
        <f t="shared" si="114"/>
        <v>-10163799.200000003</v>
      </c>
      <c r="J887" s="33">
        <f t="shared" si="115"/>
        <v>1270474.9000000001</v>
      </c>
      <c r="K887" s="101">
        <f t="shared" si="112"/>
        <v>708.65400490852312</v>
      </c>
      <c r="L887" s="33">
        <v>90</v>
      </c>
      <c r="M887" s="30">
        <f t="shared" si="116"/>
        <v>1062.9810073627846</v>
      </c>
    </row>
    <row r="888" spans="1:13">
      <c r="A888" s="1312"/>
      <c r="B888" s="89"/>
      <c r="C888" s="32" t="s">
        <v>2191</v>
      </c>
      <c r="D888" s="131">
        <v>2006</v>
      </c>
      <c r="E888" s="1298">
        <f t="shared" si="117"/>
        <v>15</v>
      </c>
      <c r="F888" s="33">
        <v>147200</v>
      </c>
      <c r="G888" s="133">
        <v>0.1</v>
      </c>
      <c r="H888" s="33">
        <f t="shared" si="113"/>
        <v>220800</v>
      </c>
      <c r="I888" s="33">
        <f t="shared" si="114"/>
        <v>-73600</v>
      </c>
      <c r="J888" s="33">
        <f t="shared" si="115"/>
        <v>14720</v>
      </c>
      <c r="K888" s="101">
        <f t="shared" si="112"/>
        <v>8.2106202588130301</v>
      </c>
      <c r="L888" s="33">
        <v>30</v>
      </c>
      <c r="M888" s="30">
        <f t="shared" si="116"/>
        <v>4.1053101294065151</v>
      </c>
    </row>
    <row r="889" spans="1:13">
      <c r="A889" s="1312"/>
      <c r="B889" s="89"/>
      <c r="C889" s="32" t="s">
        <v>2193</v>
      </c>
      <c r="D889" s="131">
        <v>2005</v>
      </c>
      <c r="E889" s="1298">
        <f t="shared" si="117"/>
        <v>16</v>
      </c>
      <c r="F889" s="33">
        <v>1400000</v>
      </c>
      <c r="G889" s="133">
        <v>0.1</v>
      </c>
      <c r="H889" s="33">
        <f t="shared" si="113"/>
        <v>2240000</v>
      </c>
      <c r="I889" s="33">
        <f t="shared" si="114"/>
        <v>-840000</v>
      </c>
      <c r="J889" s="33">
        <f t="shared" si="115"/>
        <v>140000</v>
      </c>
      <c r="K889" s="101">
        <f t="shared" si="112"/>
        <v>78.090138331102182</v>
      </c>
      <c r="L889" s="33">
        <v>30</v>
      </c>
      <c r="M889" s="30">
        <f t="shared" si="116"/>
        <v>39.045069165551091</v>
      </c>
    </row>
    <row r="890" spans="1:13">
      <c r="A890" s="1312"/>
      <c r="B890" s="89"/>
      <c r="C890" s="32" t="s">
        <v>2188</v>
      </c>
      <c r="D890" s="131">
        <v>2005</v>
      </c>
      <c r="E890" s="1298">
        <f t="shared" si="117"/>
        <v>16</v>
      </c>
      <c r="F890" s="33">
        <v>90680</v>
      </c>
      <c r="G890" s="133">
        <v>0.1</v>
      </c>
      <c r="H890" s="33">
        <f t="shared" si="113"/>
        <v>145088</v>
      </c>
      <c r="I890" s="33">
        <f t="shared" si="114"/>
        <v>-54408</v>
      </c>
      <c r="J890" s="33">
        <f t="shared" si="115"/>
        <v>9068</v>
      </c>
      <c r="K890" s="101">
        <f t="shared" si="112"/>
        <v>5.0580098170459618</v>
      </c>
      <c r="L890" s="33">
        <v>10</v>
      </c>
      <c r="M890" s="30">
        <f t="shared" si="116"/>
        <v>0.843001636174327</v>
      </c>
    </row>
    <row r="891" spans="1:13">
      <c r="A891" s="1312"/>
      <c r="B891" s="16" t="s">
        <v>35</v>
      </c>
      <c r="C891" s="31"/>
      <c r="D891" s="308"/>
      <c r="E891" s="1298"/>
      <c r="F891" s="309"/>
      <c r="G891" s="310"/>
      <c r="H891" s="33"/>
      <c r="I891" s="33"/>
      <c r="J891" s="33"/>
      <c r="K891" s="101">
        <f t="shared" si="112"/>
        <v>0</v>
      </c>
      <c r="L891" s="309"/>
      <c r="M891" s="34">
        <f>M887+M888+M889+M890</f>
        <v>1106.9743882939163</v>
      </c>
    </row>
    <row r="892" spans="1:13">
      <c r="A892" s="1312" t="s">
        <v>1340</v>
      </c>
      <c r="B892" s="12" t="s">
        <v>1251</v>
      </c>
      <c r="C892" s="32" t="s">
        <v>1705</v>
      </c>
      <c r="D892" s="131">
        <v>2003</v>
      </c>
      <c r="E892" s="1298">
        <f t="shared" si="117"/>
        <v>18</v>
      </c>
      <c r="F892" s="33">
        <v>12704749</v>
      </c>
      <c r="G892" s="133">
        <v>0.1</v>
      </c>
      <c r="H892" s="33">
        <f t="shared" si="113"/>
        <v>22868548.200000003</v>
      </c>
      <c r="I892" s="33">
        <f t="shared" si="114"/>
        <v>-10163799.200000003</v>
      </c>
      <c r="J892" s="33">
        <f t="shared" si="115"/>
        <v>1270474.9000000001</v>
      </c>
      <c r="K892" s="101">
        <f t="shared" si="112"/>
        <v>708.65400490852312</v>
      </c>
      <c r="L892" s="33">
        <v>90</v>
      </c>
      <c r="M892" s="30">
        <f t="shared" si="116"/>
        <v>1062.9810073627846</v>
      </c>
    </row>
    <row r="893" spans="1:13">
      <c r="A893" s="1312"/>
      <c r="B893" s="89"/>
      <c r="C893" s="32" t="s">
        <v>2191</v>
      </c>
      <c r="D893" s="131">
        <v>2006</v>
      </c>
      <c r="E893" s="1298">
        <f t="shared" si="117"/>
        <v>15</v>
      </c>
      <c r="F893" s="33">
        <v>147200</v>
      </c>
      <c r="G893" s="133">
        <v>0.1</v>
      </c>
      <c r="H893" s="33">
        <f t="shared" si="113"/>
        <v>220800</v>
      </c>
      <c r="I893" s="33">
        <f t="shared" si="114"/>
        <v>-73600</v>
      </c>
      <c r="J893" s="33">
        <f t="shared" si="115"/>
        <v>14720</v>
      </c>
      <c r="K893" s="101">
        <f t="shared" si="112"/>
        <v>8.2106202588130301</v>
      </c>
      <c r="L893" s="33">
        <v>30</v>
      </c>
      <c r="M893" s="30">
        <f t="shared" si="116"/>
        <v>4.1053101294065151</v>
      </c>
    </row>
    <row r="894" spans="1:13">
      <c r="A894" s="1312"/>
      <c r="B894" s="89"/>
      <c r="C894" s="32" t="s">
        <v>2193</v>
      </c>
      <c r="D894" s="131">
        <v>2005</v>
      </c>
      <c r="E894" s="1298">
        <f t="shared" si="117"/>
        <v>16</v>
      </c>
      <c r="F894" s="33">
        <v>1400000</v>
      </c>
      <c r="G894" s="133">
        <v>0.1</v>
      </c>
      <c r="H894" s="33">
        <f t="shared" si="113"/>
        <v>2240000</v>
      </c>
      <c r="I894" s="33">
        <f t="shared" si="114"/>
        <v>-840000</v>
      </c>
      <c r="J894" s="33">
        <f t="shared" si="115"/>
        <v>140000</v>
      </c>
      <c r="K894" s="101">
        <f t="shared" si="112"/>
        <v>78.090138331102182</v>
      </c>
      <c r="L894" s="33">
        <v>30</v>
      </c>
      <c r="M894" s="30">
        <f t="shared" si="116"/>
        <v>39.045069165551091</v>
      </c>
    </row>
    <row r="895" spans="1:13">
      <c r="A895" s="1312"/>
      <c r="B895" s="89"/>
      <c r="C895" s="32" t="s">
        <v>2188</v>
      </c>
      <c r="D895" s="131">
        <v>2005</v>
      </c>
      <c r="E895" s="1298">
        <f t="shared" si="117"/>
        <v>16</v>
      </c>
      <c r="F895" s="33">
        <v>90680</v>
      </c>
      <c r="G895" s="133">
        <v>0.1</v>
      </c>
      <c r="H895" s="33">
        <f t="shared" si="113"/>
        <v>145088</v>
      </c>
      <c r="I895" s="33">
        <f t="shared" si="114"/>
        <v>-54408</v>
      </c>
      <c r="J895" s="33">
        <f t="shared" si="115"/>
        <v>9068</v>
      </c>
      <c r="K895" s="101">
        <f t="shared" si="112"/>
        <v>5.0580098170459618</v>
      </c>
      <c r="L895" s="33">
        <v>10</v>
      </c>
      <c r="M895" s="30">
        <f t="shared" si="116"/>
        <v>0.843001636174327</v>
      </c>
    </row>
    <row r="896" spans="1:13">
      <c r="A896" s="1312"/>
      <c r="B896" s="16" t="s">
        <v>35</v>
      </c>
      <c r="C896" s="31"/>
      <c r="D896" s="308"/>
      <c r="E896" s="1298"/>
      <c r="F896" s="309"/>
      <c r="G896" s="310"/>
      <c r="H896" s="33"/>
      <c r="I896" s="33"/>
      <c r="J896" s="33"/>
      <c r="K896" s="101">
        <f t="shared" si="112"/>
        <v>0</v>
      </c>
      <c r="L896" s="309"/>
      <c r="M896" s="34">
        <f>M892+M893+M894+M895</f>
        <v>1106.9743882939163</v>
      </c>
    </row>
    <row r="897" spans="1:13">
      <c r="A897" s="1312" t="s">
        <v>1341</v>
      </c>
      <c r="B897" s="12" t="s">
        <v>1316</v>
      </c>
      <c r="C897" s="32" t="s">
        <v>2190</v>
      </c>
      <c r="D897" s="131">
        <v>2006</v>
      </c>
      <c r="E897" s="1298">
        <f t="shared" si="117"/>
        <v>15</v>
      </c>
      <c r="F897" s="33">
        <v>526970</v>
      </c>
      <c r="G897" s="133">
        <v>0.1</v>
      </c>
      <c r="H897" s="33">
        <f t="shared" si="113"/>
        <v>790455</v>
      </c>
      <c r="I897" s="33">
        <f t="shared" si="114"/>
        <v>-263485</v>
      </c>
      <c r="J897" s="33">
        <f t="shared" si="115"/>
        <v>52697</v>
      </c>
      <c r="K897" s="101">
        <f t="shared" si="112"/>
        <v>29.393685854529227</v>
      </c>
      <c r="L897" s="33">
        <v>15</v>
      </c>
      <c r="M897" s="30">
        <f t="shared" si="116"/>
        <v>7.3484214636323069</v>
      </c>
    </row>
    <row r="898" spans="1:13">
      <c r="A898" s="1312"/>
      <c r="B898" s="89"/>
      <c r="C898" s="32" t="s">
        <v>1705</v>
      </c>
      <c r="D898" s="131">
        <v>2003</v>
      </c>
      <c r="E898" s="1298">
        <f t="shared" si="117"/>
        <v>18</v>
      </c>
      <c r="F898" s="33">
        <v>12704749</v>
      </c>
      <c r="G898" s="133">
        <v>0.1</v>
      </c>
      <c r="H898" s="33">
        <f t="shared" si="113"/>
        <v>22868548.200000003</v>
      </c>
      <c r="I898" s="33">
        <f t="shared" si="114"/>
        <v>-10163799.200000003</v>
      </c>
      <c r="J898" s="33">
        <f t="shared" si="115"/>
        <v>1270474.9000000001</v>
      </c>
      <c r="K898" s="101">
        <f t="shared" si="112"/>
        <v>708.65400490852312</v>
      </c>
      <c r="L898" s="33">
        <v>70</v>
      </c>
      <c r="M898" s="30">
        <f t="shared" si="116"/>
        <v>826.76300572661034</v>
      </c>
    </row>
    <row r="899" spans="1:13">
      <c r="A899" s="1312"/>
      <c r="B899" s="89"/>
      <c r="C899" s="32" t="s">
        <v>2191</v>
      </c>
      <c r="D899" s="131">
        <v>2006</v>
      </c>
      <c r="E899" s="1298">
        <f t="shared" si="117"/>
        <v>15</v>
      </c>
      <c r="F899" s="33">
        <v>147200</v>
      </c>
      <c r="G899" s="133">
        <v>0.1</v>
      </c>
      <c r="H899" s="33">
        <f t="shared" si="113"/>
        <v>220800</v>
      </c>
      <c r="I899" s="33">
        <f t="shared" si="114"/>
        <v>-73600</v>
      </c>
      <c r="J899" s="33">
        <f t="shared" si="115"/>
        <v>14720</v>
      </c>
      <c r="K899" s="101">
        <f t="shared" si="112"/>
        <v>8.2106202588130301</v>
      </c>
      <c r="L899" s="33">
        <v>30</v>
      </c>
      <c r="M899" s="30">
        <f t="shared" si="116"/>
        <v>4.1053101294065151</v>
      </c>
    </row>
    <row r="900" spans="1:13">
      <c r="A900" s="1312"/>
      <c r="B900" s="89"/>
      <c r="C900" s="32" t="s">
        <v>2193</v>
      </c>
      <c r="D900" s="131">
        <v>2005</v>
      </c>
      <c r="E900" s="1298">
        <f t="shared" si="117"/>
        <v>16</v>
      </c>
      <c r="F900" s="33">
        <v>1400000</v>
      </c>
      <c r="G900" s="133">
        <v>0.1</v>
      </c>
      <c r="H900" s="33">
        <f t="shared" si="113"/>
        <v>2240000</v>
      </c>
      <c r="I900" s="33">
        <f t="shared" si="114"/>
        <v>-840000</v>
      </c>
      <c r="J900" s="33">
        <f t="shared" si="115"/>
        <v>140000</v>
      </c>
      <c r="K900" s="101">
        <f t="shared" si="112"/>
        <v>78.090138331102182</v>
      </c>
      <c r="L900" s="33">
        <v>30</v>
      </c>
      <c r="M900" s="30">
        <f t="shared" si="116"/>
        <v>39.045069165551091</v>
      </c>
    </row>
    <row r="901" spans="1:13">
      <c r="A901" s="1312"/>
      <c r="B901" s="89"/>
      <c r="C901" s="32" t="s">
        <v>2188</v>
      </c>
      <c r="D901" s="131">
        <v>2005</v>
      </c>
      <c r="E901" s="1298">
        <f t="shared" si="117"/>
        <v>16</v>
      </c>
      <c r="F901" s="33">
        <v>90680</v>
      </c>
      <c r="G901" s="133">
        <v>0.1</v>
      </c>
      <c r="H901" s="33">
        <f t="shared" si="113"/>
        <v>145088</v>
      </c>
      <c r="I901" s="33">
        <f t="shared" si="114"/>
        <v>-54408</v>
      </c>
      <c r="J901" s="33">
        <f t="shared" si="115"/>
        <v>9068</v>
      </c>
      <c r="K901" s="101">
        <f t="shared" si="112"/>
        <v>5.0580098170459618</v>
      </c>
      <c r="L901" s="33">
        <v>10</v>
      </c>
      <c r="M901" s="30">
        <f t="shared" si="116"/>
        <v>0.843001636174327</v>
      </c>
    </row>
    <row r="902" spans="1:13">
      <c r="A902" s="1312"/>
      <c r="B902" s="89"/>
      <c r="C902" s="32" t="s">
        <v>2194</v>
      </c>
      <c r="D902" s="131">
        <v>2006</v>
      </c>
      <c r="E902" s="1298">
        <f t="shared" si="117"/>
        <v>15</v>
      </c>
      <c r="F902" s="33">
        <v>1503927</v>
      </c>
      <c r="G902" s="133">
        <v>0.1</v>
      </c>
      <c r="H902" s="33">
        <f t="shared" si="113"/>
        <v>2255890.5</v>
      </c>
      <c r="I902" s="33">
        <f t="shared" si="114"/>
        <v>-751963.5</v>
      </c>
      <c r="J902" s="33">
        <f t="shared" si="115"/>
        <v>150392.70000000001</v>
      </c>
      <c r="K902" s="101">
        <f t="shared" si="112"/>
        <v>83.88704819277109</v>
      </c>
      <c r="L902" s="33">
        <v>40</v>
      </c>
      <c r="M902" s="30">
        <f t="shared" si="116"/>
        <v>55.924698795180724</v>
      </c>
    </row>
    <row r="903" spans="1:13">
      <c r="A903" s="1312"/>
      <c r="B903" s="16" t="s">
        <v>35</v>
      </c>
      <c r="C903" s="31"/>
      <c r="D903" s="308"/>
      <c r="E903" s="1298"/>
      <c r="F903" s="309"/>
      <c r="G903" s="310"/>
      <c r="H903" s="33"/>
      <c r="I903" s="33"/>
      <c r="J903" s="33"/>
      <c r="K903" s="101">
        <f t="shared" si="112"/>
        <v>0</v>
      </c>
      <c r="L903" s="309"/>
      <c r="M903" s="34">
        <f>M897+M898+M899+M900+M901+M902</f>
        <v>934.02950691655531</v>
      </c>
    </row>
    <row r="904" spans="1:13">
      <c r="A904" s="1312" t="s">
        <v>1342</v>
      </c>
      <c r="B904" s="148" t="s">
        <v>1343</v>
      </c>
      <c r="C904" s="32">
        <v>0</v>
      </c>
      <c r="D904" s="308"/>
      <c r="E904" s="1298"/>
      <c r="F904" s="309"/>
      <c r="G904" s="310"/>
      <c r="H904" s="33">
        <f t="shared" si="113"/>
        <v>0</v>
      </c>
      <c r="I904" s="33">
        <f t="shared" si="114"/>
        <v>0</v>
      </c>
      <c r="J904" s="33">
        <f t="shared" si="115"/>
        <v>0</v>
      </c>
      <c r="K904" s="101">
        <f t="shared" si="112"/>
        <v>0</v>
      </c>
      <c r="L904" s="309"/>
      <c r="M904" s="30">
        <f t="shared" si="116"/>
        <v>0</v>
      </c>
    </row>
    <row r="905" spans="1:13" ht="24" customHeight="1">
      <c r="A905" s="1312" t="s">
        <v>1344</v>
      </c>
      <c r="B905" s="148" t="s">
        <v>1345</v>
      </c>
      <c r="C905" s="32" t="s">
        <v>2188</v>
      </c>
      <c r="D905" s="131">
        <v>2005</v>
      </c>
      <c r="E905" s="1298">
        <f t="shared" si="117"/>
        <v>16</v>
      </c>
      <c r="F905" s="33">
        <v>90680</v>
      </c>
      <c r="G905" s="133">
        <v>0.1</v>
      </c>
      <c r="H905" s="33">
        <f t="shared" si="113"/>
        <v>145088</v>
      </c>
      <c r="I905" s="33">
        <f t="shared" si="114"/>
        <v>-54408</v>
      </c>
      <c r="J905" s="33">
        <f t="shared" si="115"/>
        <v>9068</v>
      </c>
      <c r="K905" s="101">
        <f t="shared" si="112"/>
        <v>5.0580098170459618</v>
      </c>
      <c r="L905" s="33">
        <v>10</v>
      </c>
      <c r="M905" s="34">
        <f t="shared" si="116"/>
        <v>0.843001636174327</v>
      </c>
    </row>
    <row r="906" spans="1:13">
      <c r="A906" s="1312" t="s">
        <v>1346</v>
      </c>
      <c r="B906" s="148" t="s">
        <v>1347</v>
      </c>
      <c r="C906" s="32" t="s">
        <v>2188</v>
      </c>
      <c r="D906" s="131">
        <v>2005</v>
      </c>
      <c r="E906" s="1298">
        <f t="shared" si="117"/>
        <v>16</v>
      </c>
      <c r="F906" s="33">
        <v>90680</v>
      </c>
      <c r="G906" s="133">
        <v>0.1</v>
      </c>
      <c r="H906" s="33">
        <f t="shared" si="113"/>
        <v>145088</v>
      </c>
      <c r="I906" s="33">
        <f t="shared" si="114"/>
        <v>-54408</v>
      </c>
      <c r="J906" s="33">
        <f t="shared" si="115"/>
        <v>9068</v>
      </c>
      <c r="K906" s="101">
        <f t="shared" si="112"/>
        <v>5.0580098170459618</v>
      </c>
      <c r="L906" s="33">
        <v>10</v>
      </c>
      <c r="M906" s="34">
        <f t="shared" si="116"/>
        <v>0.843001636174327</v>
      </c>
    </row>
    <row r="907" spans="1:13">
      <c r="A907" s="1312" t="s">
        <v>1348</v>
      </c>
      <c r="B907" s="148" t="s">
        <v>1349</v>
      </c>
      <c r="C907" s="32" t="s">
        <v>2211</v>
      </c>
      <c r="D907" s="131">
        <v>2005</v>
      </c>
      <c r="E907" s="1298">
        <f t="shared" si="117"/>
        <v>16</v>
      </c>
      <c r="F907" s="33">
        <v>60000</v>
      </c>
      <c r="G907" s="133">
        <v>0.1</v>
      </c>
      <c r="H907" s="33">
        <f t="shared" si="113"/>
        <v>96000</v>
      </c>
      <c r="I907" s="33">
        <f t="shared" si="114"/>
        <v>-36000</v>
      </c>
      <c r="J907" s="33">
        <f t="shared" si="115"/>
        <v>6000</v>
      </c>
      <c r="K907" s="101">
        <f t="shared" si="112"/>
        <v>3.3467202141900936</v>
      </c>
      <c r="L907" s="33">
        <v>30</v>
      </c>
      <c r="M907" s="30">
        <f t="shared" si="116"/>
        <v>1.6733601070950468</v>
      </c>
    </row>
    <row r="908" spans="1:13">
      <c r="A908" s="1312"/>
      <c r="B908" s="148"/>
      <c r="C908" s="32" t="s">
        <v>2201</v>
      </c>
      <c r="D908" s="131">
        <v>2007</v>
      </c>
      <c r="E908" s="1298">
        <f t="shared" si="117"/>
        <v>14</v>
      </c>
      <c r="F908" s="33">
        <v>810000</v>
      </c>
      <c r="G908" s="133">
        <v>0.1</v>
      </c>
      <c r="H908" s="33">
        <f t="shared" si="113"/>
        <v>1134000</v>
      </c>
      <c r="I908" s="33">
        <f t="shared" si="114"/>
        <v>-324000</v>
      </c>
      <c r="J908" s="33">
        <f t="shared" si="115"/>
        <v>81000</v>
      </c>
      <c r="K908" s="101">
        <f t="shared" si="112"/>
        <v>45.180722891566269</v>
      </c>
      <c r="L908" s="33">
        <v>10</v>
      </c>
      <c r="M908" s="30">
        <f t="shared" si="116"/>
        <v>7.5301204819277112</v>
      </c>
    </row>
    <row r="909" spans="1:13">
      <c r="A909" s="1312"/>
      <c r="B909" s="315" t="s">
        <v>35</v>
      </c>
      <c r="C909" s="32"/>
      <c r="D909" s="131"/>
      <c r="E909" s="1298"/>
      <c r="F909" s="33"/>
      <c r="G909" s="133"/>
      <c r="H909" s="33"/>
      <c r="I909" s="33"/>
      <c r="J909" s="33"/>
      <c r="K909" s="101">
        <f t="shared" si="112"/>
        <v>0</v>
      </c>
      <c r="L909" s="33"/>
      <c r="M909" s="34">
        <f>M907+M908</f>
        <v>9.2034805890227585</v>
      </c>
    </row>
    <row r="910" spans="1:13" ht="42.75">
      <c r="A910" s="43" t="s">
        <v>1977</v>
      </c>
      <c r="B910" s="41" t="s">
        <v>2234</v>
      </c>
      <c r="C910" s="41"/>
      <c r="D910" s="128"/>
      <c r="E910" s="239"/>
      <c r="F910" s="63"/>
      <c r="G910" s="63"/>
      <c r="H910" s="63"/>
      <c r="I910" s="63"/>
      <c r="J910" s="63"/>
      <c r="K910" s="63"/>
      <c r="L910" s="63"/>
      <c r="M910" s="130"/>
    </row>
    <row r="911" spans="1:13" ht="30">
      <c r="A911" s="1312" t="s">
        <v>1978</v>
      </c>
      <c r="B911" s="12" t="s">
        <v>1037</v>
      </c>
      <c r="C911" s="32" t="s">
        <v>2201</v>
      </c>
      <c r="D911" s="131">
        <v>2007</v>
      </c>
      <c r="E911" s="1298">
        <f t="shared" si="117"/>
        <v>14</v>
      </c>
      <c r="F911" s="33">
        <v>810000</v>
      </c>
      <c r="G911" s="133">
        <v>0.1</v>
      </c>
      <c r="H911" s="33">
        <f t="shared" si="113"/>
        <v>1134000</v>
      </c>
      <c r="I911" s="33">
        <f t="shared" si="114"/>
        <v>-324000</v>
      </c>
      <c r="J911" s="33">
        <f t="shared" si="115"/>
        <v>81000</v>
      </c>
      <c r="K911" s="101">
        <f t="shared" si="112"/>
        <v>45.180722891566269</v>
      </c>
      <c r="L911" s="33">
        <v>10</v>
      </c>
      <c r="M911" s="34">
        <f t="shared" si="116"/>
        <v>7.5301204819277112</v>
      </c>
    </row>
    <row r="912" spans="1:13">
      <c r="A912" s="1312" t="s">
        <v>1979</v>
      </c>
      <c r="B912" s="12" t="s">
        <v>1196</v>
      </c>
      <c r="C912" s="32" t="s">
        <v>2189</v>
      </c>
      <c r="D912" s="131">
        <v>2006</v>
      </c>
      <c r="E912" s="1298">
        <f t="shared" si="117"/>
        <v>15</v>
      </c>
      <c r="F912" s="33">
        <v>190000</v>
      </c>
      <c r="G912" s="133">
        <v>0.1</v>
      </c>
      <c r="H912" s="33">
        <f t="shared" si="113"/>
        <v>285000</v>
      </c>
      <c r="I912" s="33">
        <f t="shared" si="114"/>
        <v>-95000</v>
      </c>
      <c r="J912" s="33">
        <f t="shared" si="115"/>
        <v>19000</v>
      </c>
      <c r="K912" s="101">
        <f t="shared" si="112"/>
        <v>10.597947344935298</v>
      </c>
      <c r="L912" s="33">
        <v>30</v>
      </c>
      <c r="M912" s="30">
        <f t="shared" si="116"/>
        <v>5.2989736724676488</v>
      </c>
    </row>
    <row r="913" spans="1:13">
      <c r="A913" s="1312"/>
      <c r="B913" s="89"/>
      <c r="C913" s="32" t="s">
        <v>2188</v>
      </c>
      <c r="D913" s="131">
        <v>2007</v>
      </c>
      <c r="E913" s="1298">
        <f t="shared" si="117"/>
        <v>14</v>
      </c>
      <c r="F913" s="311">
        <v>491000</v>
      </c>
      <c r="G913" s="133">
        <v>0.1</v>
      </c>
      <c r="H913" s="33">
        <f t="shared" si="113"/>
        <v>687400</v>
      </c>
      <c r="I913" s="33">
        <f t="shared" si="114"/>
        <v>-196400</v>
      </c>
      <c r="J913" s="33">
        <f t="shared" si="115"/>
        <v>49100</v>
      </c>
      <c r="K913" s="101">
        <f t="shared" si="112"/>
        <v>27.387327086122269</v>
      </c>
      <c r="L913" s="33">
        <v>10</v>
      </c>
      <c r="M913" s="30">
        <f t="shared" si="116"/>
        <v>4.5645545143537118</v>
      </c>
    </row>
    <row r="914" spans="1:13">
      <c r="A914" s="1312"/>
      <c r="B914" s="89"/>
      <c r="C914" s="32" t="s">
        <v>2219</v>
      </c>
      <c r="D914" s="131">
        <v>2007</v>
      </c>
      <c r="E914" s="1298">
        <f t="shared" si="117"/>
        <v>14</v>
      </c>
      <c r="F914" s="311">
        <v>450000</v>
      </c>
      <c r="G914" s="133">
        <v>0.1</v>
      </c>
      <c r="H914" s="33">
        <f t="shared" si="113"/>
        <v>630000</v>
      </c>
      <c r="I914" s="33">
        <f t="shared" si="114"/>
        <v>-180000</v>
      </c>
      <c r="J914" s="33">
        <f t="shared" si="115"/>
        <v>45000</v>
      </c>
      <c r="K914" s="101">
        <f t="shared" si="112"/>
        <v>25.100401606425702</v>
      </c>
      <c r="L914" s="33">
        <v>13</v>
      </c>
      <c r="M914" s="30">
        <f t="shared" si="116"/>
        <v>5.4384203480589015</v>
      </c>
    </row>
    <row r="915" spans="1:13">
      <c r="A915" s="1312"/>
      <c r="B915" s="16" t="s">
        <v>35</v>
      </c>
      <c r="C915" s="31"/>
      <c r="D915" s="308"/>
      <c r="E915" s="1298"/>
      <c r="F915" s="309"/>
      <c r="G915" s="310"/>
      <c r="H915" s="33"/>
      <c r="I915" s="33"/>
      <c r="J915" s="33"/>
      <c r="K915" s="101">
        <f t="shared" si="112"/>
        <v>0</v>
      </c>
      <c r="L915" s="309"/>
      <c r="M915" s="34">
        <f>M911+M912+M913</f>
        <v>17.393648668749073</v>
      </c>
    </row>
    <row r="916" spans="1:13" ht="30">
      <c r="A916" s="1312" t="s">
        <v>1354</v>
      </c>
      <c r="B916" s="12" t="s">
        <v>1198</v>
      </c>
      <c r="C916" s="32" t="s">
        <v>2189</v>
      </c>
      <c r="D916" s="131">
        <v>2006</v>
      </c>
      <c r="E916" s="1298">
        <f t="shared" si="117"/>
        <v>15</v>
      </c>
      <c r="F916" s="33">
        <v>190000</v>
      </c>
      <c r="G916" s="133">
        <v>0.1</v>
      </c>
      <c r="H916" s="33">
        <f t="shared" si="113"/>
        <v>285000</v>
      </c>
      <c r="I916" s="33">
        <f t="shared" si="114"/>
        <v>-95000</v>
      </c>
      <c r="J916" s="33">
        <f t="shared" si="115"/>
        <v>19000</v>
      </c>
      <c r="K916" s="101">
        <f t="shared" si="112"/>
        <v>10.597947344935298</v>
      </c>
      <c r="L916" s="33">
        <v>30</v>
      </c>
      <c r="M916" s="30">
        <f t="shared" si="116"/>
        <v>5.2989736724676488</v>
      </c>
    </row>
    <row r="917" spans="1:13">
      <c r="A917" s="1312"/>
      <c r="B917" s="89"/>
      <c r="C917" s="32" t="s">
        <v>2188</v>
      </c>
      <c r="D917" s="131">
        <v>2007</v>
      </c>
      <c r="E917" s="1298">
        <f t="shared" si="117"/>
        <v>14</v>
      </c>
      <c r="F917" s="311">
        <v>491000</v>
      </c>
      <c r="G917" s="133">
        <v>0.1</v>
      </c>
      <c r="H917" s="33">
        <f t="shared" si="113"/>
        <v>687400</v>
      </c>
      <c r="I917" s="33">
        <f t="shared" si="114"/>
        <v>-196400</v>
      </c>
      <c r="J917" s="33">
        <f t="shared" si="115"/>
        <v>49100</v>
      </c>
      <c r="K917" s="101">
        <f t="shared" si="112"/>
        <v>27.387327086122269</v>
      </c>
      <c r="L917" s="33">
        <v>10</v>
      </c>
      <c r="M917" s="30">
        <f t="shared" si="116"/>
        <v>4.5645545143537118</v>
      </c>
    </row>
    <row r="918" spans="1:13">
      <c r="A918" s="1312"/>
      <c r="B918" s="16" t="s">
        <v>35</v>
      </c>
      <c r="C918" s="31"/>
      <c r="D918" s="308"/>
      <c r="E918" s="1298"/>
      <c r="F918" s="309"/>
      <c r="G918" s="310"/>
      <c r="H918" s="33"/>
      <c r="I918" s="33"/>
      <c r="J918" s="33"/>
      <c r="K918" s="101">
        <f t="shared" si="112"/>
        <v>0</v>
      </c>
      <c r="L918" s="309"/>
      <c r="M918" s="34">
        <f>M916+M917</f>
        <v>9.8635281868213607</v>
      </c>
    </row>
    <row r="919" spans="1:13">
      <c r="A919" s="1312" t="s">
        <v>2235</v>
      </c>
      <c r="B919" s="12" t="s">
        <v>1356</v>
      </c>
      <c r="C919" s="32" t="s">
        <v>2188</v>
      </c>
      <c r="D919" s="131">
        <v>2007</v>
      </c>
      <c r="E919" s="1298">
        <f t="shared" si="117"/>
        <v>14</v>
      </c>
      <c r="F919" s="311">
        <v>491000</v>
      </c>
      <c r="G919" s="133">
        <v>0.1</v>
      </c>
      <c r="H919" s="33">
        <f t="shared" si="113"/>
        <v>687400</v>
      </c>
      <c r="I919" s="33">
        <f t="shared" si="114"/>
        <v>-196400</v>
      </c>
      <c r="J919" s="33">
        <f t="shared" si="115"/>
        <v>49100</v>
      </c>
      <c r="K919" s="101">
        <f t="shared" si="112"/>
        <v>27.387327086122269</v>
      </c>
      <c r="L919" s="33">
        <v>10</v>
      </c>
      <c r="M919" s="34">
        <f t="shared" si="116"/>
        <v>4.5645545143537118</v>
      </c>
    </row>
    <row r="920" spans="1:13">
      <c r="A920" s="1312" t="s">
        <v>2236</v>
      </c>
      <c r="B920" s="12" t="s">
        <v>1134</v>
      </c>
      <c r="C920" s="32" t="s">
        <v>932</v>
      </c>
      <c r="D920" s="131">
        <v>2005</v>
      </c>
      <c r="E920" s="1298">
        <f t="shared" si="117"/>
        <v>16</v>
      </c>
      <c r="F920" s="33">
        <v>65500</v>
      </c>
      <c r="G920" s="133">
        <v>0.1</v>
      </c>
      <c r="H920" s="33">
        <f t="shared" si="113"/>
        <v>104800</v>
      </c>
      <c r="I920" s="33">
        <f t="shared" si="114"/>
        <v>-39300</v>
      </c>
      <c r="J920" s="33">
        <f t="shared" si="115"/>
        <v>6550</v>
      </c>
      <c r="K920" s="101">
        <f t="shared" si="112"/>
        <v>3.6535029004908526</v>
      </c>
      <c r="L920" s="33">
        <v>30</v>
      </c>
      <c r="M920" s="30">
        <f t="shared" si="116"/>
        <v>1.8267514502454263</v>
      </c>
    </row>
    <row r="921" spans="1:13">
      <c r="A921" s="1312"/>
      <c r="B921" s="12"/>
      <c r="C921" s="32" t="s">
        <v>2219</v>
      </c>
      <c r="D921" s="131">
        <v>2007</v>
      </c>
      <c r="E921" s="1298">
        <f t="shared" si="117"/>
        <v>14</v>
      </c>
      <c r="F921" s="311">
        <v>450000</v>
      </c>
      <c r="G921" s="133">
        <v>0.1</v>
      </c>
      <c r="H921" s="33">
        <f t="shared" si="113"/>
        <v>630000</v>
      </c>
      <c r="I921" s="33">
        <f t="shared" si="114"/>
        <v>-180000</v>
      </c>
      <c r="J921" s="33">
        <f t="shared" si="115"/>
        <v>45000</v>
      </c>
      <c r="K921" s="101">
        <f t="shared" si="112"/>
        <v>25.100401606425702</v>
      </c>
      <c r="L921" s="33">
        <v>13</v>
      </c>
      <c r="M921" s="30">
        <f t="shared" si="116"/>
        <v>5.4384203480589015</v>
      </c>
    </row>
    <row r="922" spans="1:13">
      <c r="A922" s="1312"/>
      <c r="B922" s="16" t="s">
        <v>35</v>
      </c>
      <c r="C922" s="31"/>
      <c r="D922" s="308"/>
      <c r="E922" s="1298"/>
      <c r="F922" s="309"/>
      <c r="G922" s="310"/>
      <c r="H922" s="33"/>
      <c r="I922" s="33"/>
      <c r="J922" s="33"/>
      <c r="K922" s="101">
        <f t="shared" si="112"/>
        <v>0</v>
      </c>
      <c r="L922" s="309"/>
      <c r="M922" s="34">
        <f>M920+M921</f>
        <v>7.265171798304328</v>
      </c>
    </row>
    <row r="923" spans="1:13">
      <c r="A923" s="1312" t="s">
        <v>1358</v>
      </c>
      <c r="B923" s="12" t="s">
        <v>1136</v>
      </c>
      <c r="C923" s="32" t="s">
        <v>2188</v>
      </c>
      <c r="D923" s="131">
        <v>2007</v>
      </c>
      <c r="E923" s="1298">
        <f t="shared" si="117"/>
        <v>14</v>
      </c>
      <c r="F923" s="311">
        <v>491000</v>
      </c>
      <c r="G923" s="133">
        <v>0.1</v>
      </c>
      <c r="H923" s="33">
        <f t="shared" si="113"/>
        <v>687400</v>
      </c>
      <c r="I923" s="33">
        <f t="shared" si="114"/>
        <v>-196400</v>
      </c>
      <c r="J923" s="33">
        <f t="shared" si="115"/>
        <v>49100</v>
      </c>
      <c r="K923" s="101">
        <f t="shared" si="112"/>
        <v>27.387327086122269</v>
      </c>
      <c r="L923" s="33">
        <v>10</v>
      </c>
      <c r="M923" s="30">
        <f t="shared" si="116"/>
        <v>4.5645545143537118</v>
      </c>
    </row>
    <row r="924" spans="1:13">
      <c r="A924" s="1312"/>
      <c r="B924" s="89"/>
      <c r="C924" s="32" t="s">
        <v>932</v>
      </c>
      <c r="D924" s="131">
        <v>2005</v>
      </c>
      <c r="E924" s="1298">
        <f t="shared" si="117"/>
        <v>16</v>
      </c>
      <c r="F924" s="33">
        <v>65500</v>
      </c>
      <c r="G924" s="133">
        <v>0.1</v>
      </c>
      <c r="H924" s="33">
        <f t="shared" si="113"/>
        <v>104800</v>
      </c>
      <c r="I924" s="33">
        <f t="shared" si="114"/>
        <v>-39300</v>
      </c>
      <c r="J924" s="33">
        <f t="shared" si="115"/>
        <v>6550</v>
      </c>
      <c r="K924" s="101">
        <f t="shared" si="112"/>
        <v>3.6535029004908526</v>
      </c>
      <c r="L924" s="33">
        <v>30</v>
      </c>
      <c r="M924" s="30">
        <f t="shared" si="116"/>
        <v>1.8267514502454263</v>
      </c>
    </row>
    <row r="925" spans="1:13">
      <c r="A925" s="1312"/>
      <c r="B925" s="16" t="s">
        <v>35</v>
      </c>
      <c r="C925" s="31"/>
      <c r="D925" s="308"/>
      <c r="E925" s="1298"/>
      <c r="F925" s="309"/>
      <c r="G925" s="310"/>
      <c r="H925" s="33"/>
      <c r="I925" s="33"/>
      <c r="J925" s="33"/>
      <c r="K925" s="101">
        <f t="shared" ref="K925:K988" si="118">J925/1792.8</f>
        <v>0</v>
      </c>
      <c r="L925" s="309"/>
      <c r="M925" s="34">
        <f>M923+M924</f>
        <v>6.3913059645991384</v>
      </c>
    </row>
    <row r="926" spans="1:13">
      <c r="A926" s="1312" t="s">
        <v>1359</v>
      </c>
      <c r="B926" s="12" t="s">
        <v>1298</v>
      </c>
      <c r="C926" s="32" t="s">
        <v>2216</v>
      </c>
      <c r="D926" s="131">
        <v>2005</v>
      </c>
      <c r="E926" s="1298">
        <f t="shared" si="117"/>
        <v>16</v>
      </c>
      <c r="F926" s="33">
        <v>98600</v>
      </c>
      <c r="G926" s="133">
        <v>0.1</v>
      </c>
      <c r="H926" s="33">
        <f t="shared" ref="H926:H989" si="119">E926*F926*G926</f>
        <v>157760</v>
      </c>
      <c r="I926" s="33">
        <f t="shared" ref="I926:I989" si="120">F926-H926</f>
        <v>-59160</v>
      </c>
      <c r="J926" s="33">
        <f t="shared" ref="J926:J989" si="121">F926*G926</f>
        <v>9860</v>
      </c>
      <c r="K926" s="101">
        <f t="shared" si="118"/>
        <v>5.4997768853190543</v>
      </c>
      <c r="L926" s="33">
        <v>30</v>
      </c>
      <c r="M926" s="30">
        <f t="shared" ref="M926:M989" si="122">K926*L926/60</f>
        <v>2.7498884426595271</v>
      </c>
    </row>
    <row r="927" spans="1:13">
      <c r="A927" s="1312"/>
      <c r="B927" s="89"/>
      <c r="C927" s="32" t="s">
        <v>2188</v>
      </c>
      <c r="D927" s="131">
        <v>2007</v>
      </c>
      <c r="E927" s="1298">
        <f t="shared" si="117"/>
        <v>14</v>
      </c>
      <c r="F927" s="311">
        <v>491000</v>
      </c>
      <c r="G927" s="133">
        <v>0.1</v>
      </c>
      <c r="H927" s="33">
        <f t="shared" si="119"/>
        <v>687400</v>
      </c>
      <c r="I927" s="33">
        <f t="shared" si="120"/>
        <v>-196400</v>
      </c>
      <c r="J927" s="33">
        <f t="shared" si="121"/>
        <v>49100</v>
      </c>
      <c r="K927" s="101">
        <f t="shared" si="118"/>
        <v>27.387327086122269</v>
      </c>
      <c r="L927" s="33">
        <v>10</v>
      </c>
      <c r="M927" s="30">
        <f t="shared" si="122"/>
        <v>4.5645545143537118</v>
      </c>
    </row>
    <row r="928" spans="1:13">
      <c r="A928" s="1312"/>
      <c r="B928" s="16" t="s">
        <v>35</v>
      </c>
      <c r="C928" s="31"/>
      <c r="D928" s="308"/>
      <c r="E928" s="1298"/>
      <c r="F928" s="309"/>
      <c r="G928" s="310"/>
      <c r="H928" s="33"/>
      <c r="I928" s="33"/>
      <c r="J928" s="33"/>
      <c r="K928" s="101">
        <f t="shared" si="118"/>
        <v>0</v>
      </c>
      <c r="L928" s="309"/>
      <c r="M928" s="34">
        <f>M926+M927</f>
        <v>7.314442957013239</v>
      </c>
    </row>
    <row r="929" spans="1:13">
      <c r="A929" s="1312" t="s">
        <v>1360</v>
      </c>
      <c r="B929" s="12" t="s">
        <v>1361</v>
      </c>
      <c r="C929" s="32" t="s">
        <v>2188</v>
      </c>
      <c r="D929" s="131">
        <v>2007</v>
      </c>
      <c r="E929" s="1298">
        <f t="shared" si="117"/>
        <v>14</v>
      </c>
      <c r="F929" s="311">
        <v>491000</v>
      </c>
      <c r="G929" s="133">
        <v>0.1</v>
      </c>
      <c r="H929" s="33">
        <f t="shared" si="119"/>
        <v>687400</v>
      </c>
      <c r="I929" s="33">
        <f t="shared" si="120"/>
        <v>-196400</v>
      </c>
      <c r="J929" s="33">
        <f t="shared" si="121"/>
        <v>49100</v>
      </c>
      <c r="K929" s="101">
        <f t="shared" si="118"/>
        <v>27.387327086122269</v>
      </c>
      <c r="L929" s="33">
        <v>10</v>
      </c>
      <c r="M929" s="30">
        <f t="shared" si="122"/>
        <v>4.5645545143537118</v>
      </c>
    </row>
    <row r="930" spans="1:13">
      <c r="A930" s="1312"/>
      <c r="B930" s="89"/>
      <c r="C930" s="32" t="s">
        <v>2201</v>
      </c>
      <c r="D930" s="131">
        <v>2007</v>
      </c>
      <c r="E930" s="1298">
        <f t="shared" si="117"/>
        <v>14</v>
      </c>
      <c r="F930" s="33">
        <v>810000</v>
      </c>
      <c r="G930" s="133">
        <v>0.1</v>
      </c>
      <c r="H930" s="33">
        <f t="shared" si="119"/>
        <v>1134000</v>
      </c>
      <c r="I930" s="33">
        <f t="shared" si="120"/>
        <v>-324000</v>
      </c>
      <c r="J930" s="33">
        <f t="shared" si="121"/>
        <v>81000</v>
      </c>
      <c r="K930" s="101">
        <f t="shared" si="118"/>
        <v>45.180722891566269</v>
      </c>
      <c r="L930" s="33">
        <v>10</v>
      </c>
      <c r="M930" s="30">
        <f t="shared" si="122"/>
        <v>7.5301204819277112</v>
      </c>
    </row>
    <row r="931" spans="1:13">
      <c r="A931" s="1312"/>
      <c r="B931" s="16" t="s">
        <v>35</v>
      </c>
      <c r="C931" s="31"/>
      <c r="D931" s="308"/>
      <c r="E931" s="1298"/>
      <c r="F931" s="309"/>
      <c r="G931" s="310"/>
      <c r="H931" s="33"/>
      <c r="I931" s="33"/>
      <c r="J931" s="33"/>
      <c r="K931" s="101">
        <f t="shared" si="118"/>
        <v>0</v>
      </c>
      <c r="L931" s="309"/>
      <c r="M931" s="34">
        <f>M929+M930</f>
        <v>12.094674996281423</v>
      </c>
    </row>
    <row r="932" spans="1:13" ht="30">
      <c r="A932" s="1312" t="s">
        <v>1362</v>
      </c>
      <c r="B932" s="12" t="s">
        <v>1246</v>
      </c>
      <c r="C932" s="32" t="s">
        <v>2190</v>
      </c>
      <c r="D932" s="131">
        <v>2006</v>
      </c>
      <c r="E932" s="1298">
        <f t="shared" si="117"/>
        <v>15</v>
      </c>
      <c r="F932" s="33">
        <v>526970</v>
      </c>
      <c r="G932" s="133">
        <v>0.1</v>
      </c>
      <c r="H932" s="33">
        <f t="shared" si="119"/>
        <v>790455</v>
      </c>
      <c r="I932" s="33">
        <f t="shared" si="120"/>
        <v>-263485</v>
      </c>
      <c r="J932" s="33">
        <f t="shared" si="121"/>
        <v>52697</v>
      </c>
      <c r="K932" s="101">
        <f t="shared" si="118"/>
        <v>29.393685854529227</v>
      </c>
      <c r="L932" s="33">
        <v>15</v>
      </c>
      <c r="M932" s="30">
        <f t="shared" si="122"/>
        <v>7.3484214636323069</v>
      </c>
    </row>
    <row r="933" spans="1:13">
      <c r="A933" s="1312"/>
      <c r="B933" s="89"/>
      <c r="C933" s="32" t="s">
        <v>2188</v>
      </c>
      <c r="D933" s="131">
        <v>2007</v>
      </c>
      <c r="E933" s="1298">
        <f t="shared" si="117"/>
        <v>14</v>
      </c>
      <c r="F933" s="311">
        <v>491000</v>
      </c>
      <c r="G933" s="133">
        <v>0.1</v>
      </c>
      <c r="H933" s="33">
        <f t="shared" si="119"/>
        <v>687400</v>
      </c>
      <c r="I933" s="33">
        <f t="shared" si="120"/>
        <v>-196400</v>
      </c>
      <c r="J933" s="33">
        <f t="shared" si="121"/>
        <v>49100</v>
      </c>
      <c r="K933" s="101">
        <f t="shared" si="118"/>
        <v>27.387327086122269</v>
      </c>
      <c r="L933" s="33">
        <v>10</v>
      </c>
      <c r="M933" s="30">
        <f t="shared" si="122"/>
        <v>4.5645545143537118</v>
      </c>
    </row>
    <row r="934" spans="1:13">
      <c r="A934" s="1312"/>
      <c r="B934" s="16" t="s">
        <v>35</v>
      </c>
      <c r="C934" s="31"/>
      <c r="D934" s="308"/>
      <c r="E934" s="1298"/>
      <c r="F934" s="309"/>
      <c r="G934" s="310"/>
      <c r="H934" s="33"/>
      <c r="I934" s="33"/>
      <c r="J934" s="33"/>
      <c r="K934" s="101">
        <f t="shared" si="118"/>
        <v>0</v>
      </c>
      <c r="L934" s="309"/>
      <c r="M934" s="34">
        <f>M932+M933</f>
        <v>11.912975977986019</v>
      </c>
    </row>
    <row r="935" spans="1:13" ht="30">
      <c r="A935" s="1312" t="s">
        <v>1363</v>
      </c>
      <c r="B935" s="12" t="s">
        <v>1364</v>
      </c>
      <c r="C935" s="32" t="s">
        <v>2188</v>
      </c>
      <c r="D935" s="131">
        <v>2007</v>
      </c>
      <c r="E935" s="1298">
        <f t="shared" si="117"/>
        <v>14</v>
      </c>
      <c r="F935" s="311">
        <v>491000</v>
      </c>
      <c r="G935" s="133">
        <v>0.1</v>
      </c>
      <c r="H935" s="33">
        <f t="shared" si="119"/>
        <v>687400</v>
      </c>
      <c r="I935" s="33">
        <f t="shared" si="120"/>
        <v>-196400</v>
      </c>
      <c r="J935" s="33">
        <f t="shared" si="121"/>
        <v>49100</v>
      </c>
      <c r="K935" s="101">
        <f t="shared" si="118"/>
        <v>27.387327086122269</v>
      </c>
      <c r="L935" s="33">
        <v>10</v>
      </c>
      <c r="M935" s="34">
        <f t="shared" si="122"/>
        <v>4.5645545143537118</v>
      </c>
    </row>
    <row r="936" spans="1:13">
      <c r="A936" s="1312" t="s">
        <v>1365</v>
      </c>
      <c r="B936" s="12" t="s">
        <v>1366</v>
      </c>
      <c r="C936" s="32" t="s">
        <v>1705</v>
      </c>
      <c r="D936" s="131">
        <v>2007</v>
      </c>
      <c r="E936" s="1298">
        <f t="shared" si="117"/>
        <v>14</v>
      </c>
      <c r="F936" s="311">
        <v>5635700</v>
      </c>
      <c r="G936" s="133">
        <v>0.1</v>
      </c>
      <c r="H936" s="33">
        <f t="shared" si="119"/>
        <v>7889980</v>
      </c>
      <c r="I936" s="33">
        <f t="shared" si="120"/>
        <v>-2254280</v>
      </c>
      <c r="J936" s="33">
        <f t="shared" si="121"/>
        <v>563570</v>
      </c>
      <c r="K936" s="101">
        <f t="shared" si="118"/>
        <v>314.35185185185185</v>
      </c>
      <c r="L936" s="33">
        <v>90</v>
      </c>
      <c r="M936" s="30">
        <f t="shared" si="122"/>
        <v>471.52777777777777</v>
      </c>
    </row>
    <row r="937" spans="1:13">
      <c r="A937" s="1312"/>
      <c r="B937" s="89"/>
      <c r="C937" s="32" t="s">
        <v>2191</v>
      </c>
      <c r="D937" s="131">
        <v>2006</v>
      </c>
      <c r="E937" s="1298">
        <f t="shared" si="117"/>
        <v>15</v>
      </c>
      <c r="F937" s="33">
        <v>147200</v>
      </c>
      <c r="G937" s="133">
        <v>0.1</v>
      </c>
      <c r="H937" s="33">
        <f t="shared" si="119"/>
        <v>220800</v>
      </c>
      <c r="I937" s="33">
        <f t="shared" si="120"/>
        <v>-73600</v>
      </c>
      <c r="J937" s="33">
        <f t="shared" si="121"/>
        <v>14720</v>
      </c>
      <c r="K937" s="101">
        <f t="shared" si="118"/>
        <v>8.2106202588130301</v>
      </c>
      <c r="L937" s="33">
        <v>30</v>
      </c>
      <c r="M937" s="30">
        <f t="shared" si="122"/>
        <v>4.1053101294065151</v>
      </c>
    </row>
    <row r="938" spans="1:13">
      <c r="A938" s="1312"/>
      <c r="B938" s="89"/>
      <c r="C938" s="32" t="s">
        <v>2193</v>
      </c>
      <c r="D938" s="131">
        <v>2005</v>
      </c>
      <c r="E938" s="1298">
        <f t="shared" si="117"/>
        <v>16</v>
      </c>
      <c r="F938" s="33">
        <v>1400000</v>
      </c>
      <c r="G938" s="133">
        <v>0.1</v>
      </c>
      <c r="H938" s="33">
        <f t="shared" si="119"/>
        <v>2240000</v>
      </c>
      <c r="I938" s="33">
        <f t="shared" si="120"/>
        <v>-840000</v>
      </c>
      <c r="J938" s="33">
        <f t="shared" si="121"/>
        <v>140000</v>
      </c>
      <c r="K938" s="101">
        <f t="shared" si="118"/>
        <v>78.090138331102182</v>
      </c>
      <c r="L938" s="33">
        <v>30</v>
      </c>
      <c r="M938" s="30">
        <f t="shared" si="122"/>
        <v>39.045069165551091</v>
      </c>
    </row>
    <row r="939" spans="1:13">
      <c r="A939" s="1312"/>
      <c r="B939" s="89"/>
      <c r="C939" s="32" t="s">
        <v>2188</v>
      </c>
      <c r="D939" s="131">
        <v>2007</v>
      </c>
      <c r="E939" s="1298">
        <f t="shared" si="117"/>
        <v>14</v>
      </c>
      <c r="F939" s="311">
        <v>491000</v>
      </c>
      <c r="G939" s="133">
        <v>0.1</v>
      </c>
      <c r="H939" s="33">
        <f t="shared" si="119"/>
        <v>687400</v>
      </c>
      <c r="I939" s="33">
        <f t="shared" si="120"/>
        <v>-196400</v>
      </c>
      <c r="J939" s="33">
        <f t="shared" si="121"/>
        <v>49100</v>
      </c>
      <c r="K939" s="101">
        <f t="shared" si="118"/>
        <v>27.387327086122269</v>
      </c>
      <c r="L939" s="33">
        <v>10</v>
      </c>
      <c r="M939" s="30">
        <f t="shared" si="122"/>
        <v>4.5645545143537118</v>
      </c>
    </row>
    <row r="940" spans="1:13">
      <c r="A940" s="1312"/>
      <c r="B940" s="89"/>
      <c r="C940" s="32" t="s">
        <v>2219</v>
      </c>
      <c r="D940" s="131">
        <v>2007</v>
      </c>
      <c r="E940" s="1298">
        <f t="shared" si="117"/>
        <v>14</v>
      </c>
      <c r="F940" s="311">
        <v>450000</v>
      </c>
      <c r="G940" s="133">
        <v>0.1</v>
      </c>
      <c r="H940" s="33">
        <f t="shared" si="119"/>
        <v>630000</v>
      </c>
      <c r="I940" s="33">
        <f t="shared" si="120"/>
        <v>-180000</v>
      </c>
      <c r="J940" s="33">
        <f t="shared" si="121"/>
        <v>45000</v>
      </c>
      <c r="K940" s="101">
        <f t="shared" si="118"/>
        <v>25.100401606425702</v>
      </c>
      <c r="L940" s="33">
        <v>13</v>
      </c>
      <c r="M940" s="30">
        <f t="shared" si="122"/>
        <v>5.4384203480589015</v>
      </c>
    </row>
    <row r="941" spans="1:13">
      <c r="A941" s="1312"/>
      <c r="B941" s="16" t="s">
        <v>35</v>
      </c>
      <c r="C941" s="31"/>
      <c r="D941" s="308"/>
      <c r="E941" s="1298"/>
      <c r="F941" s="309"/>
      <c r="G941" s="310"/>
      <c r="H941" s="33"/>
      <c r="I941" s="33"/>
      <c r="J941" s="33"/>
      <c r="K941" s="101">
        <f t="shared" si="118"/>
        <v>0</v>
      </c>
      <c r="L941" s="309"/>
      <c r="M941" s="34">
        <f>M936+M937+M938+M939+M940</f>
        <v>524.68113193514807</v>
      </c>
    </row>
    <row r="942" spans="1:13">
      <c r="A942" s="1312" t="s">
        <v>1367</v>
      </c>
      <c r="B942" s="12" t="s">
        <v>1251</v>
      </c>
      <c r="C942" s="32" t="s">
        <v>1705</v>
      </c>
      <c r="D942" s="131">
        <v>2007</v>
      </c>
      <c r="E942" s="1298">
        <f t="shared" si="117"/>
        <v>14</v>
      </c>
      <c r="F942" s="311">
        <v>5635700</v>
      </c>
      <c r="G942" s="133">
        <v>0.1</v>
      </c>
      <c r="H942" s="33">
        <f t="shared" si="119"/>
        <v>7889980</v>
      </c>
      <c r="I942" s="33">
        <f t="shared" si="120"/>
        <v>-2254280</v>
      </c>
      <c r="J942" s="33">
        <f t="shared" si="121"/>
        <v>563570</v>
      </c>
      <c r="K942" s="101">
        <f t="shared" si="118"/>
        <v>314.35185185185185</v>
      </c>
      <c r="L942" s="33">
        <v>90</v>
      </c>
      <c r="M942" s="30">
        <f t="shared" si="122"/>
        <v>471.52777777777777</v>
      </c>
    </row>
    <row r="943" spans="1:13">
      <c r="A943" s="1312"/>
      <c r="B943" s="89"/>
      <c r="C943" s="32" t="s">
        <v>2191</v>
      </c>
      <c r="D943" s="131">
        <v>2006</v>
      </c>
      <c r="E943" s="1298">
        <f t="shared" si="117"/>
        <v>15</v>
      </c>
      <c r="F943" s="33">
        <v>147200</v>
      </c>
      <c r="G943" s="133">
        <v>0.1</v>
      </c>
      <c r="H943" s="33">
        <f t="shared" si="119"/>
        <v>220800</v>
      </c>
      <c r="I943" s="33">
        <f t="shared" si="120"/>
        <v>-73600</v>
      </c>
      <c r="J943" s="33">
        <f t="shared" si="121"/>
        <v>14720</v>
      </c>
      <c r="K943" s="101">
        <f t="shared" si="118"/>
        <v>8.2106202588130301</v>
      </c>
      <c r="L943" s="33">
        <v>30</v>
      </c>
      <c r="M943" s="30">
        <f t="shared" si="122"/>
        <v>4.1053101294065151</v>
      </c>
    </row>
    <row r="944" spans="1:13">
      <c r="A944" s="1312"/>
      <c r="B944" s="89"/>
      <c r="C944" s="32" t="s">
        <v>2193</v>
      </c>
      <c r="D944" s="131">
        <v>2005</v>
      </c>
      <c r="E944" s="1298">
        <f t="shared" si="117"/>
        <v>16</v>
      </c>
      <c r="F944" s="33">
        <v>1400000</v>
      </c>
      <c r="G944" s="133">
        <v>0.1</v>
      </c>
      <c r="H944" s="33">
        <f t="shared" si="119"/>
        <v>2240000</v>
      </c>
      <c r="I944" s="33">
        <f t="shared" si="120"/>
        <v>-840000</v>
      </c>
      <c r="J944" s="33">
        <f t="shared" si="121"/>
        <v>140000</v>
      </c>
      <c r="K944" s="101">
        <f t="shared" si="118"/>
        <v>78.090138331102182</v>
      </c>
      <c r="L944" s="33">
        <v>30</v>
      </c>
      <c r="M944" s="30">
        <f t="shared" si="122"/>
        <v>39.045069165551091</v>
      </c>
    </row>
    <row r="945" spans="1:13">
      <c r="A945" s="1312"/>
      <c r="B945" s="89"/>
      <c r="C945" s="32" t="s">
        <v>2188</v>
      </c>
      <c r="D945" s="131">
        <v>2007</v>
      </c>
      <c r="E945" s="1298">
        <f t="shared" si="117"/>
        <v>14</v>
      </c>
      <c r="F945" s="311">
        <v>491000</v>
      </c>
      <c r="G945" s="133">
        <v>0.1</v>
      </c>
      <c r="H945" s="33">
        <f t="shared" si="119"/>
        <v>687400</v>
      </c>
      <c r="I945" s="33">
        <f t="shared" si="120"/>
        <v>-196400</v>
      </c>
      <c r="J945" s="33">
        <f t="shared" si="121"/>
        <v>49100</v>
      </c>
      <c r="K945" s="101">
        <f t="shared" si="118"/>
        <v>27.387327086122269</v>
      </c>
      <c r="L945" s="33">
        <v>10</v>
      </c>
      <c r="M945" s="30">
        <f t="shared" si="122"/>
        <v>4.5645545143537118</v>
      </c>
    </row>
    <row r="946" spans="1:13">
      <c r="A946" s="1312"/>
      <c r="B946" s="89"/>
      <c r="C946" s="32" t="s">
        <v>2219</v>
      </c>
      <c r="D946" s="131">
        <v>2007</v>
      </c>
      <c r="E946" s="1298">
        <f t="shared" si="117"/>
        <v>14</v>
      </c>
      <c r="F946" s="311">
        <v>450000</v>
      </c>
      <c r="G946" s="133">
        <v>0.1</v>
      </c>
      <c r="H946" s="33">
        <f t="shared" si="119"/>
        <v>630000</v>
      </c>
      <c r="I946" s="33">
        <f t="shared" si="120"/>
        <v>-180000</v>
      </c>
      <c r="J946" s="33">
        <f t="shared" si="121"/>
        <v>45000</v>
      </c>
      <c r="K946" s="101">
        <f t="shared" si="118"/>
        <v>25.100401606425702</v>
      </c>
      <c r="L946" s="33">
        <v>13</v>
      </c>
      <c r="M946" s="30">
        <f t="shared" si="122"/>
        <v>5.4384203480589015</v>
      </c>
    </row>
    <row r="947" spans="1:13">
      <c r="A947" s="1312"/>
      <c r="B947" s="16" t="s">
        <v>35</v>
      </c>
      <c r="C947" s="31"/>
      <c r="D947" s="308"/>
      <c r="E947" s="1298"/>
      <c r="F947" s="309"/>
      <c r="G947" s="310"/>
      <c r="H947" s="33"/>
      <c r="I947" s="33"/>
      <c r="J947" s="33"/>
      <c r="K947" s="101">
        <f t="shared" si="118"/>
        <v>0</v>
      </c>
      <c r="L947" s="309"/>
      <c r="M947" s="34">
        <f>M942+M943+M944+M945+M946</f>
        <v>524.68113193514807</v>
      </c>
    </row>
    <row r="948" spans="1:13">
      <c r="A948" s="1312" t="s">
        <v>2237</v>
      </c>
      <c r="B948" s="12" t="s">
        <v>1369</v>
      </c>
      <c r="C948" s="32" t="s">
        <v>2190</v>
      </c>
      <c r="D948" s="131">
        <v>2006</v>
      </c>
      <c r="E948" s="1298">
        <f t="shared" ref="E948:E1011" si="123">2021-D948</f>
        <v>15</v>
      </c>
      <c r="F948" s="33">
        <v>526970</v>
      </c>
      <c r="G948" s="133">
        <v>0.1</v>
      </c>
      <c r="H948" s="33">
        <f t="shared" si="119"/>
        <v>790455</v>
      </c>
      <c r="I948" s="33">
        <f t="shared" si="120"/>
        <v>-263485</v>
      </c>
      <c r="J948" s="33">
        <f t="shared" si="121"/>
        <v>52697</v>
      </c>
      <c r="K948" s="101">
        <f t="shared" si="118"/>
        <v>29.393685854529227</v>
      </c>
      <c r="L948" s="33">
        <v>15</v>
      </c>
      <c r="M948" s="30">
        <f t="shared" si="122"/>
        <v>7.3484214636323069</v>
      </c>
    </row>
    <row r="949" spans="1:13">
      <c r="A949" s="1312"/>
      <c r="B949" s="89"/>
      <c r="C949" s="32" t="s">
        <v>1705</v>
      </c>
      <c r="D949" s="131">
        <v>2007</v>
      </c>
      <c r="E949" s="1298">
        <f t="shared" si="123"/>
        <v>14</v>
      </c>
      <c r="F949" s="311">
        <v>5635700</v>
      </c>
      <c r="G949" s="133">
        <v>0.1</v>
      </c>
      <c r="H949" s="33">
        <f t="shared" si="119"/>
        <v>7889980</v>
      </c>
      <c r="I949" s="33">
        <f t="shared" si="120"/>
        <v>-2254280</v>
      </c>
      <c r="J949" s="33">
        <f t="shared" si="121"/>
        <v>563570</v>
      </c>
      <c r="K949" s="101">
        <f t="shared" si="118"/>
        <v>314.35185185185185</v>
      </c>
      <c r="L949" s="33">
        <v>90</v>
      </c>
      <c r="M949" s="30">
        <f t="shared" si="122"/>
        <v>471.52777777777777</v>
      </c>
    </row>
    <row r="950" spans="1:13">
      <c r="A950" s="1312"/>
      <c r="B950" s="89"/>
      <c r="C950" s="32" t="s">
        <v>2191</v>
      </c>
      <c r="D950" s="131">
        <v>2006</v>
      </c>
      <c r="E950" s="1298">
        <f t="shared" si="123"/>
        <v>15</v>
      </c>
      <c r="F950" s="33">
        <v>147200</v>
      </c>
      <c r="G950" s="133">
        <v>0.1</v>
      </c>
      <c r="H950" s="33">
        <f t="shared" si="119"/>
        <v>220800</v>
      </c>
      <c r="I950" s="33">
        <f t="shared" si="120"/>
        <v>-73600</v>
      </c>
      <c r="J950" s="33">
        <f t="shared" si="121"/>
        <v>14720</v>
      </c>
      <c r="K950" s="101">
        <f t="shared" si="118"/>
        <v>8.2106202588130301</v>
      </c>
      <c r="L950" s="33">
        <v>30</v>
      </c>
      <c r="M950" s="30">
        <f t="shared" si="122"/>
        <v>4.1053101294065151</v>
      </c>
    </row>
    <row r="951" spans="1:13">
      <c r="A951" s="1312"/>
      <c r="B951" s="89"/>
      <c r="C951" s="32" t="s">
        <v>2193</v>
      </c>
      <c r="D951" s="131">
        <v>2005</v>
      </c>
      <c r="E951" s="1298">
        <f t="shared" si="123"/>
        <v>16</v>
      </c>
      <c r="F951" s="33">
        <v>1400000</v>
      </c>
      <c r="G951" s="133">
        <v>0.1</v>
      </c>
      <c r="H951" s="33">
        <f t="shared" si="119"/>
        <v>2240000</v>
      </c>
      <c r="I951" s="33">
        <f t="shared" si="120"/>
        <v>-840000</v>
      </c>
      <c r="J951" s="33">
        <f t="shared" si="121"/>
        <v>140000</v>
      </c>
      <c r="K951" s="101">
        <f t="shared" si="118"/>
        <v>78.090138331102182</v>
      </c>
      <c r="L951" s="33">
        <v>30</v>
      </c>
      <c r="M951" s="30">
        <f t="shared" si="122"/>
        <v>39.045069165551091</v>
      </c>
    </row>
    <row r="952" spans="1:13">
      <c r="A952" s="1312"/>
      <c r="B952" s="89"/>
      <c r="C952" s="32" t="s">
        <v>2188</v>
      </c>
      <c r="D952" s="131">
        <v>2007</v>
      </c>
      <c r="E952" s="1298">
        <f t="shared" si="123"/>
        <v>14</v>
      </c>
      <c r="F952" s="311">
        <v>491000</v>
      </c>
      <c r="G952" s="133">
        <v>0.1</v>
      </c>
      <c r="H952" s="33">
        <f t="shared" si="119"/>
        <v>687400</v>
      </c>
      <c r="I952" s="33">
        <f t="shared" si="120"/>
        <v>-196400</v>
      </c>
      <c r="J952" s="33">
        <f t="shared" si="121"/>
        <v>49100</v>
      </c>
      <c r="K952" s="101">
        <f t="shared" si="118"/>
        <v>27.387327086122269</v>
      </c>
      <c r="L952" s="33">
        <v>10</v>
      </c>
      <c r="M952" s="30">
        <f t="shared" si="122"/>
        <v>4.5645545143537118</v>
      </c>
    </row>
    <row r="953" spans="1:13">
      <c r="A953" s="1312"/>
      <c r="B953" s="89"/>
      <c r="C953" s="32" t="s">
        <v>2194</v>
      </c>
      <c r="D953" s="131">
        <v>2006</v>
      </c>
      <c r="E953" s="1298">
        <f t="shared" si="123"/>
        <v>15</v>
      </c>
      <c r="F953" s="33">
        <v>1503927</v>
      </c>
      <c r="G953" s="133">
        <v>0.1</v>
      </c>
      <c r="H953" s="33">
        <f t="shared" si="119"/>
        <v>2255890.5</v>
      </c>
      <c r="I953" s="33">
        <f t="shared" si="120"/>
        <v>-751963.5</v>
      </c>
      <c r="J953" s="33">
        <f t="shared" si="121"/>
        <v>150392.70000000001</v>
      </c>
      <c r="K953" s="101">
        <f t="shared" si="118"/>
        <v>83.88704819277109</v>
      </c>
      <c r="L953" s="33">
        <v>40</v>
      </c>
      <c r="M953" s="30">
        <f t="shared" si="122"/>
        <v>55.924698795180724</v>
      </c>
    </row>
    <row r="954" spans="1:13">
      <c r="A954" s="1312"/>
      <c r="B954" s="89"/>
      <c r="C954" s="32" t="s">
        <v>2219</v>
      </c>
      <c r="D954" s="131">
        <v>2007</v>
      </c>
      <c r="E954" s="1298">
        <f t="shared" si="123"/>
        <v>14</v>
      </c>
      <c r="F954" s="311">
        <v>450000</v>
      </c>
      <c r="G954" s="133">
        <v>0.1</v>
      </c>
      <c r="H954" s="33">
        <f t="shared" si="119"/>
        <v>630000</v>
      </c>
      <c r="I954" s="33">
        <f t="shared" si="120"/>
        <v>-180000</v>
      </c>
      <c r="J954" s="33">
        <f t="shared" si="121"/>
        <v>45000</v>
      </c>
      <c r="K954" s="101">
        <f t="shared" si="118"/>
        <v>25.100401606425702</v>
      </c>
      <c r="L954" s="33">
        <v>13</v>
      </c>
      <c r="M954" s="30">
        <f t="shared" si="122"/>
        <v>5.4384203480589015</v>
      </c>
    </row>
    <row r="955" spans="1:13">
      <c r="A955" s="1312"/>
      <c r="B955" s="16" t="s">
        <v>35</v>
      </c>
      <c r="C955" s="31"/>
      <c r="D955" s="308"/>
      <c r="E955" s="1298"/>
      <c r="F955" s="309"/>
      <c r="G955" s="310"/>
      <c r="H955" s="33"/>
      <c r="I955" s="33"/>
      <c r="J955" s="33"/>
      <c r="K955" s="101">
        <f t="shared" si="118"/>
        <v>0</v>
      </c>
      <c r="L955" s="309"/>
      <c r="M955" s="34">
        <f>M948+M949+M950+M951+M952+M953+M954</f>
        <v>587.954252193961</v>
      </c>
    </row>
    <row r="956" spans="1:13">
      <c r="A956" s="1312" t="s">
        <v>1370</v>
      </c>
      <c r="B956" s="12" t="s">
        <v>1371</v>
      </c>
      <c r="C956" s="32" t="s">
        <v>2190</v>
      </c>
      <c r="D956" s="131">
        <v>2006</v>
      </c>
      <c r="E956" s="1298">
        <f t="shared" si="123"/>
        <v>15</v>
      </c>
      <c r="F956" s="33">
        <v>526970</v>
      </c>
      <c r="G956" s="133">
        <v>0.1</v>
      </c>
      <c r="H956" s="33">
        <f t="shared" si="119"/>
        <v>790455</v>
      </c>
      <c r="I956" s="33">
        <f t="shared" si="120"/>
        <v>-263485</v>
      </c>
      <c r="J956" s="33">
        <f t="shared" si="121"/>
        <v>52697</v>
      </c>
      <c r="K956" s="101">
        <f t="shared" si="118"/>
        <v>29.393685854529227</v>
      </c>
      <c r="L956" s="33">
        <v>15</v>
      </c>
      <c r="M956" s="30">
        <f t="shared" si="122"/>
        <v>7.3484214636323069</v>
      </c>
    </row>
    <row r="957" spans="1:13">
      <c r="A957" s="1312"/>
      <c r="B957" s="89"/>
      <c r="C957" s="32" t="s">
        <v>1705</v>
      </c>
      <c r="D957" s="131">
        <v>2007</v>
      </c>
      <c r="E957" s="1298">
        <f t="shared" si="123"/>
        <v>14</v>
      </c>
      <c r="F957" s="311">
        <v>5635700</v>
      </c>
      <c r="G957" s="133">
        <v>0.1</v>
      </c>
      <c r="H957" s="33">
        <f t="shared" si="119"/>
        <v>7889980</v>
      </c>
      <c r="I957" s="33">
        <f t="shared" si="120"/>
        <v>-2254280</v>
      </c>
      <c r="J957" s="33">
        <f t="shared" si="121"/>
        <v>563570</v>
      </c>
      <c r="K957" s="101">
        <f t="shared" si="118"/>
        <v>314.35185185185185</v>
      </c>
      <c r="L957" s="33">
        <v>180</v>
      </c>
      <c r="M957" s="30">
        <f t="shared" si="122"/>
        <v>943.05555555555554</v>
      </c>
    </row>
    <row r="958" spans="1:13">
      <c r="A958" s="1312"/>
      <c r="B958" s="89"/>
      <c r="C958" s="32" t="s">
        <v>2188</v>
      </c>
      <c r="D958" s="131">
        <v>2007</v>
      </c>
      <c r="E958" s="1298">
        <f t="shared" si="123"/>
        <v>14</v>
      </c>
      <c r="F958" s="311">
        <v>491000</v>
      </c>
      <c r="G958" s="133">
        <v>0.1</v>
      </c>
      <c r="H958" s="33">
        <f t="shared" si="119"/>
        <v>687400</v>
      </c>
      <c r="I958" s="33">
        <f t="shared" si="120"/>
        <v>-196400</v>
      </c>
      <c r="J958" s="33">
        <f t="shared" si="121"/>
        <v>49100</v>
      </c>
      <c r="K958" s="101">
        <f t="shared" si="118"/>
        <v>27.387327086122269</v>
      </c>
      <c r="L958" s="33">
        <v>10</v>
      </c>
      <c r="M958" s="30">
        <f t="shared" si="122"/>
        <v>4.5645545143537118</v>
      </c>
    </row>
    <row r="959" spans="1:13">
      <c r="A959" s="1312"/>
      <c r="B959" s="89"/>
      <c r="C959" s="32" t="s">
        <v>2219</v>
      </c>
      <c r="D959" s="131">
        <v>2007</v>
      </c>
      <c r="E959" s="1298">
        <f t="shared" si="123"/>
        <v>14</v>
      </c>
      <c r="F959" s="311">
        <v>450000</v>
      </c>
      <c r="G959" s="133">
        <v>0.1</v>
      </c>
      <c r="H959" s="33">
        <f t="shared" si="119"/>
        <v>630000</v>
      </c>
      <c r="I959" s="33">
        <f t="shared" si="120"/>
        <v>-180000</v>
      </c>
      <c r="J959" s="33">
        <f t="shared" si="121"/>
        <v>45000</v>
      </c>
      <c r="K959" s="101">
        <f t="shared" si="118"/>
        <v>25.100401606425702</v>
      </c>
      <c r="L959" s="33">
        <v>13</v>
      </c>
      <c r="M959" s="30">
        <f t="shared" si="122"/>
        <v>5.4384203480589015</v>
      </c>
    </row>
    <row r="960" spans="1:13">
      <c r="A960" s="1312"/>
      <c r="B960" s="16" t="s">
        <v>35</v>
      </c>
      <c r="C960" s="31"/>
      <c r="D960" s="308"/>
      <c r="E960" s="1298"/>
      <c r="F960" s="309"/>
      <c r="G960" s="310"/>
      <c r="H960" s="33"/>
      <c r="I960" s="33"/>
      <c r="J960" s="33"/>
      <c r="K960" s="101">
        <f t="shared" si="118"/>
        <v>0</v>
      </c>
      <c r="L960" s="309"/>
      <c r="M960" s="34">
        <f>M956+M957+M958+M959</f>
        <v>960.40695188160055</v>
      </c>
    </row>
    <row r="961" spans="1:13">
      <c r="A961" s="1312" t="s">
        <v>1372</v>
      </c>
      <c r="B961" s="12" t="s">
        <v>1373</v>
      </c>
      <c r="C961" s="32" t="s">
        <v>2188</v>
      </c>
      <c r="D961" s="131">
        <v>2007</v>
      </c>
      <c r="E961" s="1298">
        <f t="shared" si="123"/>
        <v>14</v>
      </c>
      <c r="F961" s="311">
        <v>491000</v>
      </c>
      <c r="G961" s="133">
        <v>0.1</v>
      </c>
      <c r="H961" s="33">
        <f t="shared" si="119"/>
        <v>687400</v>
      </c>
      <c r="I961" s="33">
        <f t="shared" si="120"/>
        <v>-196400</v>
      </c>
      <c r="J961" s="33">
        <f t="shared" si="121"/>
        <v>49100</v>
      </c>
      <c r="K961" s="101">
        <f t="shared" si="118"/>
        <v>27.387327086122269</v>
      </c>
      <c r="L961" s="33">
        <v>10</v>
      </c>
      <c r="M961" s="30">
        <f t="shared" si="122"/>
        <v>4.5645545143537118</v>
      </c>
    </row>
    <row r="962" spans="1:13">
      <c r="A962" s="1312"/>
      <c r="B962" s="89"/>
      <c r="C962" s="32" t="s">
        <v>2217</v>
      </c>
      <c r="D962" s="131">
        <v>2009</v>
      </c>
      <c r="E962" s="1298">
        <f t="shared" si="123"/>
        <v>12</v>
      </c>
      <c r="F962" s="33">
        <v>181000</v>
      </c>
      <c r="G962" s="133">
        <v>0.1</v>
      </c>
      <c r="H962" s="33">
        <f t="shared" si="119"/>
        <v>217200</v>
      </c>
      <c r="I962" s="33">
        <f t="shared" si="120"/>
        <v>-36200</v>
      </c>
      <c r="J962" s="33">
        <f t="shared" si="121"/>
        <v>18100</v>
      </c>
      <c r="K962" s="101">
        <f t="shared" si="118"/>
        <v>10.095939312806783</v>
      </c>
      <c r="L962" s="33">
        <v>15</v>
      </c>
      <c r="M962" s="30">
        <f t="shared" si="122"/>
        <v>2.5239848282016957</v>
      </c>
    </row>
    <row r="963" spans="1:13">
      <c r="A963" s="1312"/>
      <c r="B963" s="89"/>
      <c r="C963" s="32" t="s">
        <v>2219</v>
      </c>
      <c r="D963" s="131">
        <v>2007</v>
      </c>
      <c r="E963" s="1298">
        <f t="shared" si="123"/>
        <v>14</v>
      </c>
      <c r="F963" s="311">
        <v>450000</v>
      </c>
      <c r="G963" s="133">
        <v>0.1</v>
      </c>
      <c r="H963" s="33">
        <f t="shared" si="119"/>
        <v>630000</v>
      </c>
      <c r="I963" s="33">
        <f t="shared" si="120"/>
        <v>-180000</v>
      </c>
      <c r="J963" s="33">
        <f t="shared" si="121"/>
        <v>45000</v>
      </c>
      <c r="K963" s="101">
        <f t="shared" si="118"/>
        <v>25.100401606425702</v>
      </c>
      <c r="L963" s="33">
        <v>13</v>
      </c>
      <c r="M963" s="30">
        <f t="shared" si="122"/>
        <v>5.4384203480589015</v>
      </c>
    </row>
    <row r="964" spans="1:13">
      <c r="A964" s="1312"/>
      <c r="B964" s="16" t="s">
        <v>35</v>
      </c>
      <c r="C964" s="31"/>
      <c r="D964" s="308"/>
      <c r="E964" s="1298"/>
      <c r="F964" s="309"/>
      <c r="G964" s="310"/>
      <c r="H964" s="33"/>
      <c r="I964" s="33"/>
      <c r="J964" s="33"/>
      <c r="K964" s="101">
        <f t="shared" si="118"/>
        <v>0</v>
      </c>
      <c r="L964" s="309"/>
      <c r="M964" s="34">
        <f>M961+M962+M963</f>
        <v>12.526959690614309</v>
      </c>
    </row>
    <row r="965" spans="1:13" ht="30">
      <c r="A965" s="1312" t="s">
        <v>1374</v>
      </c>
      <c r="B965" s="12" t="s">
        <v>1375</v>
      </c>
      <c r="C965" s="32" t="s">
        <v>2190</v>
      </c>
      <c r="D965" s="131">
        <v>2006</v>
      </c>
      <c r="E965" s="1298">
        <f t="shared" si="123"/>
        <v>15</v>
      </c>
      <c r="F965" s="33">
        <v>526970</v>
      </c>
      <c r="G965" s="133">
        <v>0.1</v>
      </c>
      <c r="H965" s="33">
        <f t="shared" si="119"/>
        <v>790455</v>
      </c>
      <c r="I965" s="33">
        <f t="shared" si="120"/>
        <v>-263485</v>
      </c>
      <c r="J965" s="33">
        <f t="shared" si="121"/>
        <v>52697</v>
      </c>
      <c r="K965" s="101">
        <f t="shared" si="118"/>
        <v>29.393685854529227</v>
      </c>
      <c r="L965" s="33">
        <v>15</v>
      </c>
      <c r="M965" s="30">
        <f t="shared" si="122"/>
        <v>7.3484214636323069</v>
      </c>
    </row>
    <row r="966" spans="1:13">
      <c r="A966" s="1312"/>
      <c r="B966" s="89"/>
      <c r="C966" s="32" t="s">
        <v>2191</v>
      </c>
      <c r="D966" s="131">
        <v>2006</v>
      </c>
      <c r="E966" s="1298">
        <f t="shared" si="123"/>
        <v>15</v>
      </c>
      <c r="F966" s="33">
        <v>147200</v>
      </c>
      <c r="G966" s="133">
        <v>0.1</v>
      </c>
      <c r="H966" s="33">
        <f t="shared" si="119"/>
        <v>220800</v>
      </c>
      <c r="I966" s="33">
        <f t="shared" si="120"/>
        <v>-73600</v>
      </c>
      <c r="J966" s="33">
        <f t="shared" si="121"/>
        <v>14720</v>
      </c>
      <c r="K966" s="101">
        <f t="shared" si="118"/>
        <v>8.2106202588130301</v>
      </c>
      <c r="L966" s="33">
        <v>30</v>
      </c>
      <c r="M966" s="30">
        <f t="shared" si="122"/>
        <v>4.1053101294065151</v>
      </c>
    </row>
    <row r="967" spans="1:13">
      <c r="A967" s="1312"/>
      <c r="B967" s="89"/>
      <c r="C967" s="32" t="s">
        <v>2193</v>
      </c>
      <c r="D967" s="131">
        <v>2005</v>
      </c>
      <c r="E967" s="1298">
        <f t="shared" si="123"/>
        <v>16</v>
      </c>
      <c r="F967" s="33">
        <v>1400000</v>
      </c>
      <c r="G967" s="133">
        <v>0.1</v>
      </c>
      <c r="H967" s="33">
        <f t="shared" si="119"/>
        <v>2240000</v>
      </c>
      <c r="I967" s="33">
        <f t="shared" si="120"/>
        <v>-840000</v>
      </c>
      <c r="J967" s="33">
        <f t="shared" si="121"/>
        <v>140000</v>
      </c>
      <c r="K967" s="101">
        <f t="shared" si="118"/>
        <v>78.090138331102182</v>
      </c>
      <c r="L967" s="33">
        <v>30</v>
      </c>
      <c r="M967" s="30">
        <f t="shared" si="122"/>
        <v>39.045069165551091</v>
      </c>
    </row>
    <row r="968" spans="1:13">
      <c r="A968" s="1312"/>
      <c r="B968" s="89"/>
      <c r="C968" s="32" t="s">
        <v>2188</v>
      </c>
      <c r="D968" s="131">
        <v>2007</v>
      </c>
      <c r="E968" s="1298">
        <f t="shared" si="123"/>
        <v>14</v>
      </c>
      <c r="F968" s="311">
        <v>491000</v>
      </c>
      <c r="G968" s="133">
        <v>0.1</v>
      </c>
      <c r="H968" s="33">
        <f t="shared" si="119"/>
        <v>687400</v>
      </c>
      <c r="I968" s="33">
        <f t="shared" si="120"/>
        <v>-196400</v>
      </c>
      <c r="J968" s="33">
        <f t="shared" si="121"/>
        <v>49100</v>
      </c>
      <c r="K968" s="101">
        <f t="shared" si="118"/>
        <v>27.387327086122269</v>
      </c>
      <c r="L968" s="33">
        <v>10</v>
      </c>
      <c r="M968" s="30">
        <f t="shared" si="122"/>
        <v>4.5645545143537118</v>
      </c>
    </row>
    <row r="969" spans="1:13">
      <c r="A969" s="1312"/>
      <c r="B969" s="89"/>
      <c r="C969" s="32" t="s">
        <v>2219</v>
      </c>
      <c r="D969" s="131">
        <v>2007</v>
      </c>
      <c r="E969" s="1298">
        <f t="shared" si="123"/>
        <v>14</v>
      </c>
      <c r="F969" s="311">
        <v>450000</v>
      </c>
      <c r="G969" s="133">
        <v>0.1</v>
      </c>
      <c r="H969" s="33">
        <f t="shared" si="119"/>
        <v>630000</v>
      </c>
      <c r="I969" s="33">
        <f t="shared" si="120"/>
        <v>-180000</v>
      </c>
      <c r="J969" s="33">
        <f t="shared" si="121"/>
        <v>45000</v>
      </c>
      <c r="K969" s="101">
        <f t="shared" si="118"/>
        <v>25.100401606425702</v>
      </c>
      <c r="L969" s="33">
        <v>13</v>
      </c>
      <c r="M969" s="30">
        <f t="shared" si="122"/>
        <v>5.4384203480589015</v>
      </c>
    </row>
    <row r="970" spans="1:13">
      <c r="A970" s="1312"/>
      <c r="B970" s="16" t="s">
        <v>35</v>
      </c>
      <c r="C970" s="31"/>
      <c r="D970" s="308"/>
      <c r="E970" s="1298"/>
      <c r="F970" s="309"/>
      <c r="G970" s="310"/>
      <c r="H970" s="33"/>
      <c r="I970" s="33"/>
      <c r="J970" s="33"/>
      <c r="K970" s="101">
        <f t="shared" si="118"/>
        <v>0</v>
      </c>
      <c r="L970" s="309"/>
      <c r="M970" s="34">
        <f>M965+M966+M967+M968+M969</f>
        <v>60.501775621002523</v>
      </c>
    </row>
    <row r="971" spans="1:13" ht="30">
      <c r="A971" s="1312" t="s">
        <v>1376</v>
      </c>
      <c r="B971" s="12" t="s">
        <v>1377</v>
      </c>
      <c r="C971" s="32" t="s">
        <v>2188</v>
      </c>
      <c r="D971" s="131">
        <v>2007</v>
      </c>
      <c r="E971" s="1298">
        <f t="shared" si="123"/>
        <v>14</v>
      </c>
      <c r="F971" s="311">
        <v>491000</v>
      </c>
      <c r="G971" s="133">
        <v>0.1</v>
      </c>
      <c r="H971" s="33">
        <f t="shared" si="119"/>
        <v>687400</v>
      </c>
      <c r="I971" s="33">
        <f t="shared" si="120"/>
        <v>-196400</v>
      </c>
      <c r="J971" s="33">
        <f t="shared" si="121"/>
        <v>49100</v>
      </c>
      <c r="K971" s="101">
        <f t="shared" si="118"/>
        <v>27.387327086122269</v>
      </c>
      <c r="L971" s="33">
        <v>10</v>
      </c>
      <c r="M971" s="30">
        <f t="shared" si="122"/>
        <v>4.5645545143537118</v>
      </c>
    </row>
    <row r="972" spans="1:13">
      <c r="A972" s="1312"/>
      <c r="B972" s="89"/>
      <c r="C972" s="32" t="s">
        <v>2195</v>
      </c>
      <c r="D972" s="131">
        <v>2006</v>
      </c>
      <c r="E972" s="1298">
        <f t="shared" si="123"/>
        <v>15</v>
      </c>
      <c r="F972" s="33">
        <v>526970</v>
      </c>
      <c r="G972" s="133">
        <v>0.1</v>
      </c>
      <c r="H972" s="33">
        <f t="shared" si="119"/>
        <v>790455</v>
      </c>
      <c r="I972" s="33">
        <f t="shared" si="120"/>
        <v>-263485</v>
      </c>
      <c r="J972" s="33">
        <f t="shared" si="121"/>
        <v>52697</v>
      </c>
      <c r="K972" s="101">
        <f t="shared" si="118"/>
        <v>29.393685854529227</v>
      </c>
      <c r="L972" s="33">
        <v>15</v>
      </c>
      <c r="M972" s="30">
        <f t="shared" si="122"/>
        <v>7.3484214636323069</v>
      </c>
    </row>
    <row r="973" spans="1:13">
      <c r="A973" s="1312"/>
      <c r="B973" s="16" t="s">
        <v>35</v>
      </c>
      <c r="C973" s="31"/>
      <c r="D973" s="308"/>
      <c r="E973" s="1298"/>
      <c r="F973" s="309"/>
      <c r="G973" s="310"/>
      <c r="H973" s="33"/>
      <c r="I973" s="33"/>
      <c r="J973" s="33"/>
      <c r="K973" s="101">
        <f t="shared" si="118"/>
        <v>0</v>
      </c>
      <c r="L973" s="309"/>
      <c r="M973" s="34">
        <f>M971+M972</f>
        <v>11.912975977986019</v>
      </c>
    </row>
    <row r="974" spans="1:13">
      <c r="A974" s="1312" t="s">
        <v>1378</v>
      </c>
      <c r="B974" s="38" t="s">
        <v>1379</v>
      </c>
      <c r="C974" s="32" t="s">
        <v>2226</v>
      </c>
      <c r="D974" s="131">
        <v>2014</v>
      </c>
      <c r="E974" s="1298">
        <f t="shared" si="123"/>
        <v>7</v>
      </c>
      <c r="F974" s="33">
        <v>55465060</v>
      </c>
      <c r="G974" s="133">
        <v>0.1</v>
      </c>
      <c r="H974" s="33">
        <f t="shared" si="119"/>
        <v>38825542</v>
      </c>
      <c r="I974" s="33">
        <f t="shared" si="120"/>
        <v>16639518</v>
      </c>
      <c r="J974" s="33">
        <f t="shared" si="121"/>
        <v>5546506</v>
      </c>
      <c r="K974" s="101">
        <f t="shared" si="118"/>
        <v>3093.7672913877732</v>
      </c>
      <c r="L974" s="309">
        <v>30</v>
      </c>
      <c r="M974" s="30">
        <f t="shared" si="122"/>
        <v>1546.8836456938866</v>
      </c>
    </row>
    <row r="975" spans="1:13">
      <c r="A975" s="59"/>
      <c r="B975" s="6"/>
      <c r="C975" s="32" t="s">
        <v>2188</v>
      </c>
      <c r="D975" s="131">
        <v>2007</v>
      </c>
      <c r="E975" s="1298">
        <f t="shared" si="123"/>
        <v>14</v>
      </c>
      <c r="F975" s="311">
        <v>491000</v>
      </c>
      <c r="G975" s="133">
        <v>0.1</v>
      </c>
      <c r="H975" s="33">
        <f t="shared" si="119"/>
        <v>687400</v>
      </c>
      <c r="I975" s="33">
        <f t="shared" si="120"/>
        <v>-196400</v>
      </c>
      <c r="J975" s="33">
        <f t="shared" si="121"/>
        <v>49100</v>
      </c>
      <c r="K975" s="101">
        <f t="shared" si="118"/>
        <v>27.387327086122269</v>
      </c>
      <c r="L975" s="33">
        <v>10</v>
      </c>
      <c r="M975" s="30">
        <f t="shared" si="122"/>
        <v>4.5645545143537118</v>
      </c>
    </row>
    <row r="976" spans="1:13">
      <c r="A976" s="1312"/>
      <c r="B976" s="16" t="s">
        <v>35</v>
      </c>
      <c r="C976" s="31"/>
      <c r="D976" s="308"/>
      <c r="E976" s="1298"/>
      <c r="F976" s="309"/>
      <c r="G976" s="310"/>
      <c r="H976" s="33"/>
      <c r="I976" s="33"/>
      <c r="J976" s="33"/>
      <c r="K976" s="101">
        <f t="shared" si="118"/>
        <v>0</v>
      </c>
      <c r="L976" s="309"/>
      <c r="M976" s="34">
        <f>M974+M975</f>
        <v>1551.4482002082402</v>
      </c>
    </row>
    <row r="977" spans="1:13">
      <c r="A977" s="1312" t="s">
        <v>1380</v>
      </c>
      <c r="B977" s="38" t="s">
        <v>1381</v>
      </c>
      <c r="C977" s="32" t="s">
        <v>2190</v>
      </c>
      <c r="D977" s="131">
        <v>2006</v>
      </c>
      <c r="E977" s="1298">
        <f t="shared" si="123"/>
        <v>15</v>
      </c>
      <c r="F977" s="33">
        <v>526970</v>
      </c>
      <c r="G977" s="133">
        <v>0.1</v>
      </c>
      <c r="H977" s="33">
        <f t="shared" si="119"/>
        <v>790455</v>
      </c>
      <c r="I977" s="33">
        <f t="shared" si="120"/>
        <v>-263485</v>
      </c>
      <c r="J977" s="33">
        <f t="shared" si="121"/>
        <v>52697</v>
      </c>
      <c r="K977" s="101">
        <f t="shared" si="118"/>
        <v>29.393685854529227</v>
      </c>
      <c r="L977" s="33">
        <v>15</v>
      </c>
      <c r="M977" s="30">
        <f t="shared" si="122"/>
        <v>7.3484214636323069</v>
      </c>
    </row>
    <row r="978" spans="1:13">
      <c r="A978" s="1312"/>
      <c r="B978" s="16"/>
      <c r="C978" s="32" t="s">
        <v>2188</v>
      </c>
      <c r="D978" s="131">
        <v>2007</v>
      </c>
      <c r="E978" s="1298">
        <f t="shared" si="123"/>
        <v>14</v>
      </c>
      <c r="F978" s="311">
        <v>491000</v>
      </c>
      <c r="G978" s="133">
        <v>0.1</v>
      </c>
      <c r="H978" s="33">
        <f t="shared" si="119"/>
        <v>687400</v>
      </c>
      <c r="I978" s="33">
        <f t="shared" si="120"/>
        <v>-196400</v>
      </c>
      <c r="J978" s="33">
        <f t="shared" si="121"/>
        <v>49100</v>
      </c>
      <c r="K978" s="101">
        <f t="shared" si="118"/>
        <v>27.387327086122269</v>
      </c>
      <c r="L978" s="33">
        <v>10</v>
      </c>
      <c r="M978" s="30">
        <f t="shared" si="122"/>
        <v>4.5645545143537118</v>
      </c>
    </row>
    <row r="979" spans="1:13">
      <c r="A979" s="1312"/>
      <c r="B979" s="16" t="s">
        <v>35</v>
      </c>
      <c r="C979" s="31"/>
      <c r="D979" s="308"/>
      <c r="E979" s="1298"/>
      <c r="F979" s="309"/>
      <c r="G979" s="310"/>
      <c r="H979" s="33"/>
      <c r="I979" s="33"/>
      <c r="J979" s="33"/>
      <c r="K979" s="101">
        <f t="shared" si="118"/>
        <v>0</v>
      </c>
      <c r="L979" s="309"/>
      <c r="M979" s="34">
        <f>M977+M978</f>
        <v>11.912975977986019</v>
      </c>
    </row>
    <row r="980" spans="1:13" ht="28.5">
      <c r="A980" s="43" t="s">
        <v>1991</v>
      </c>
      <c r="B980" s="41" t="s">
        <v>1383</v>
      </c>
      <c r="C980" s="41"/>
      <c r="D980" s="128"/>
      <c r="E980" s="239"/>
      <c r="F980" s="63"/>
      <c r="G980" s="63"/>
      <c r="H980" s="63"/>
      <c r="I980" s="63"/>
      <c r="J980" s="63"/>
      <c r="K980" s="63"/>
      <c r="L980" s="63"/>
      <c r="M980" s="130"/>
    </row>
    <row r="981" spans="1:13" ht="30">
      <c r="A981" s="1312" t="s">
        <v>1993</v>
      </c>
      <c r="B981" s="12" t="s">
        <v>1037</v>
      </c>
      <c r="C981" s="32" t="s">
        <v>2201</v>
      </c>
      <c r="D981" s="131">
        <v>2007</v>
      </c>
      <c r="E981" s="1298">
        <f t="shared" si="123"/>
        <v>14</v>
      </c>
      <c r="F981" s="33">
        <v>810000</v>
      </c>
      <c r="G981" s="133">
        <v>0.1</v>
      </c>
      <c r="H981" s="33">
        <f t="shared" si="119"/>
        <v>1134000</v>
      </c>
      <c r="I981" s="33">
        <f t="shared" si="120"/>
        <v>-324000</v>
      </c>
      <c r="J981" s="33">
        <f t="shared" si="121"/>
        <v>81000</v>
      </c>
      <c r="K981" s="101">
        <f t="shared" si="118"/>
        <v>45.180722891566269</v>
      </c>
      <c r="L981" s="33">
        <v>10</v>
      </c>
      <c r="M981" s="30">
        <f t="shared" si="122"/>
        <v>7.5301204819277112</v>
      </c>
    </row>
    <row r="982" spans="1:13" ht="30">
      <c r="A982" s="1312" t="s">
        <v>1994</v>
      </c>
      <c r="B982" s="12" t="s">
        <v>1386</v>
      </c>
      <c r="C982" s="32" t="s">
        <v>2188</v>
      </c>
      <c r="D982" s="131">
        <v>2007</v>
      </c>
      <c r="E982" s="1298">
        <f t="shared" si="123"/>
        <v>14</v>
      </c>
      <c r="F982" s="311">
        <v>491000</v>
      </c>
      <c r="G982" s="133">
        <v>0.1</v>
      </c>
      <c r="H982" s="33">
        <f t="shared" si="119"/>
        <v>687400</v>
      </c>
      <c r="I982" s="33">
        <f t="shared" si="120"/>
        <v>-196400</v>
      </c>
      <c r="J982" s="33">
        <f t="shared" si="121"/>
        <v>49100</v>
      </c>
      <c r="K982" s="101">
        <f t="shared" si="118"/>
        <v>27.387327086122269</v>
      </c>
      <c r="L982" s="33">
        <v>10</v>
      </c>
      <c r="M982" s="30">
        <f t="shared" si="122"/>
        <v>4.5645545143537118</v>
      </c>
    </row>
    <row r="983" spans="1:13">
      <c r="A983" s="1312"/>
      <c r="B983" s="89"/>
      <c r="C983" s="32" t="s">
        <v>2238</v>
      </c>
      <c r="D983" s="131">
        <v>2005</v>
      </c>
      <c r="E983" s="1298">
        <f t="shared" si="123"/>
        <v>16</v>
      </c>
      <c r="F983" s="33">
        <v>98600</v>
      </c>
      <c r="G983" s="133">
        <v>0.1</v>
      </c>
      <c r="H983" s="33">
        <f t="shared" si="119"/>
        <v>157760</v>
      </c>
      <c r="I983" s="33">
        <f t="shared" si="120"/>
        <v>-59160</v>
      </c>
      <c r="J983" s="33">
        <f t="shared" si="121"/>
        <v>9860</v>
      </c>
      <c r="K983" s="101">
        <f t="shared" si="118"/>
        <v>5.4997768853190543</v>
      </c>
      <c r="L983" s="33">
        <v>10</v>
      </c>
      <c r="M983" s="30">
        <f t="shared" si="122"/>
        <v>0.91662948088650908</v>
      </c>
    </row>
    <row r="984" spans="1:13">
      <c r="A984" s="1312"/>
      <c r="B984" s="16" t="s">
        <v>35</v>
      </c>
      <c r="C984" s="31"/>
      <c r="D984" s="308"/>
      <c r="E984" s="1298"/>
      <c r="F984" s="309"/>
      <c r="G984" s="310"/>
      <c r="H984" s="33"/>
      <c r="I984" s="33"/>
      <c r="J984" s="33"/>
      <c r="K984" s="101">
        <f t="shared" si="118"/>
        <v>0</v>
      </c>
      <c r="L984" s="309"/>
      <c r="M984" s="34">
        <f>M982+M983</f>
        <v>5.4811839952402206</v>
      </c>
    </row>
    <row r="985" spans="1:13">
      <c r="A985" s="1312" t="s">
        <v>1999</v>
      </c>
      <c r="B985" s="12" t="s">
        <v>1388</v>
      </c>
      <c r="C985" s="32" t="s">
        <v>2188</v>
      </c>
      <c r="D985" s="131">
        <v>2007</v>
      </c>
      <c r="E985" s="1298">
        <f t="shared" si="123"/>
        <v>14</v>
      </c>
      <c r="F985" s="311">
        <v>491000</v>
      </c>
      <c r="G985" s="133">
        <v>0.1</v>
      </c>
      <c r="H985" s="33">
        <f t="shared" si="119"/>
        <v>687400</v>
      </c>
      <c r="I985" s="33">
        <f t="shared" si="120"/>
        <v>-196400</v>
      </c>
      <c r="J985" s="33">
        <f t="shared" si="121"/>
        <v>49100</v>
      </c>
      <c r="K985" s="101">
        <f t="shared" si="118"/>
        <v>27.387327086122269</v>
      </c>
      <c r="L985" s="33">
        <v>10</v>
      </c>
      <c r="M985" s="34">
        <f t="shared" si="122"/>
        <v>4.5645545143537118</v>
      </c>
    </row>
    <row r="986" spans="1:13">
      <c r="A986" s="1312" t="s">
        <v>2000</v>
      </c>
      <c r="B986" s="12" t="s">
        <v>1390</v>
      </c>
      <c r="C986" s="32" t="s">
        <v>2188</v>
      </c>
      <c r="D986" s="131">
        <v>2007</v>
      </c>
      <c r="E986" s="1298">
        <f t="shared" si="123"/>
        <v>14</v>
      </c>
      <c r="F986" s="311">
        <v>491000</v>
      </c>
      <c r="G986" s="133">
        <v>0.1</v>
      </c>
      <c r="H986" s="33">
        <f t="shared" si="119"/>
        <v>687400</v>
      </c>
      <c r="I986" s="33">
        <f t="shared" si="120"/>
        <v>-196400</v>
      </c>
      <c r="J986" s="33">
        <f t="shared" si="121"/>
        <v>49100</v>
      </c>
      <c r="K986" s="101">
        <f t="shared" si="118"/>
        <v>27.387327086122269</v>
      </c>
      <c r="L986" s="33">
        <v>10</v>
      </c>
      <c r="M986" s="34">
        <f t="shared" si="122"/>
        <v>4.5645545143537118</v>
      </c>
    </row>
    <row r="987" spans="1:13" ht="30">
      <c r="A987" s="1312" t="s">
        <v>2001</v>
      </c>
      <c r="B987" s="12" t="s">
        <v>1392</v>
      </c>
      <c r="C987" s="32" t="s">
        <v>2188</v>
      </c>
      <c r="D987" s="131">
        <v>2007</v>
      </c>
      <c r="E987" s="1298">
        <f t="shared" si="123"/>
        <v>14</v>
      </c>
      <c r="F987" s="311">
        <v>491000</v>
      </c>
      <c r="G987" s="133">
        <v>0.1</v>
      </c>
      <c r="H987" s="33">
        <f t="shared" si="119"/>
        <v>687400</v>
      </c>
      <c r="I987" s="33">
        <f t="shared" si="120"/>
        <v>-196400</v>
      </c>
      <c r="J987" s="33">
        <f t="shared" si="121"/>
        <v>49100</v>
      </c>
      <c r="K987" s="101">
        <f t="shared" si="118"/>
        <v>27.387327086122269</v>
      </c>
      <c r="L987" s="33">
        <v>10</v>
      </c>
      <c r="M987" s="34">
        <f t="shared" si="122"/>
        <v>4.5645545143537118</v>
      </c>
    </row>
    <row r="988" spans="1:13">
      <c r="A988" s="1312" t="s">
        <v>2004</v>
      </c>
      <c r="B988" s="12" t="s">
        <v>1196</v>
      </c>
      <c r="C988" s="32" t="s">
        <v>2189</v>
      </c>
      <c r="D988" s="131">
        <v>2006</v>
      </c>
      <c r="E988" s="1298">
        <f t="shared" si="123"/>
        <v>15</v>
      </c>
      <c r="F988" s="33">
        <v>190000</v>
      </c>
      <c r="G988" s="133">
        <v>0.1</v>
      </c>
      <c r="H988" s="33">
        <f t="shared" si="119"/>
        <v>285000</v>
      </c>
      <c r="I988" s="33">
        <f t="shared" si="120"/>
        <v>-95000</v>
      </c>
      <c r="J988" s="33">
        <f t="shared" si="121"/>
        <v>19000</v>
      </c>
      <c r="K988" s="101">
        <f t="shared" si="118"/>
        <v>10.597947344935298</v>
      </c>
      <c r="L988" s="33">
        <v>30</v>
      </c>
      <c r="M988" s="30">
        <f t="shared" si="122"/>
        <v>5.2989736724676488</v>
      </c>
    </row>
    <row r="989" spans="1:13">
      <c r="A989" s="1312"/>
      <c r="B989" s="89"/>
      <c r="C989" s="32" t="s">
        <v>2188</v>
      </c>
      <c r="D989" s="131">
        <v>2007</v>
      </c>
      <c r="E989" s="1298">
        <f t="shared" si="123"/>
        <v>14</v>
      </c>
      <c r="F989" s="311">
        <v>491000</v>
      </c>
      <c r="G989" s="133">
        <v>0.1</v>
      </c>
      <c r="H989" s="33">
        <f t="shared" si="119"/>
        <v>687400</v>
      </c>
      <c r="I989" s="33">
        <f t="shared" si="120"/>
        <v>-196400</v>
      </c>
      <c r="J989" s="33">
        <f t="shared" si="121"/>
        <v>49100</v>
      </c>
      <c r="K989" s="101">
        <f t="shared" ref="K989:K1052" si="124">J989/1792.8</f>
        <v>27.387327086122269</v>
      </c>
      <c r="L989" s="33">
        <v>10</v>
      </c>
      <c r="M989" s="30">
        <f t="shared" si="122"/>
        <v>4.5645545143537118</v>
      </c>
    </row>
    <row r="990" spans="1:13">
      <c r="A990" s="1312"/>
      <c r="B990" s="89"/>
      <c r="C990" s="32" t="s">
        <v>2219</v>
      </c>
      <c r="D990" s="131">
        <v>2007</v>
      </c>
      <c r="E990" s="1298">
        <f t="shared" si="123"/>
        <v>14</v>
      </c>
      <c r="F990" s="311">
        <v>450000</v>
      </c>
      <c r="G990" s="133">
        <v>0.1</v>
      </c>
      <c r="H990" s="33">
        <f t="shared" ref="H990:H1053" si="125">E990*F990*G990</f>
        <v>630000</v>
      </c>
      <c r="I990" s="33">
        <f t="shared" ref="I990:I1053" si="126">F990-H990</f>
        <v>-180000</v>
      </c>
      <c r="J990" s="33">
        <f t="shared" ref="J990:J1053" si="127">F990*G990</f>
        <v>45000</v>
      </c>
      <c r="K990" s="101">
        <f t="shared" si="124"/>
        <v>25.100401606425702</v>
      </c>
      <c r="L990" s="33">
        <v>13</v>
      </c>
      <c r="M990" s="30">
        <f t="shared" ref="M990:M1053" si="128">K990*L990/60</f>
        <v>5.4384203480589015</v>
      </c>
    </row>
    <row r="991" spans="1:13">
      <c r="A991" s="1312"/>
      <c r="B991" s="16" t="s">
        <v>35</v>
      </c>
      <c r="C991" s="31"/>
      <c r="D991" s="308"/>
      <c r="E991" s="1298"/>
      <c r="F991" s="309"/>
      <c r="G991" s="310"/>
      <c r="H991" s="33"/>
      <c r="I991" s="33"/>
      <c r="J991" s="33"/>
      <c r="K991" s="101">
        <f t="shared" si="124"/>
        <v>0</v>
      </c>
      <c r="L991" s="309"/>
      <c r="M991" s="34">
        <f>M988+M989+M990</f>
        <v>15.301948534880262</v>
      </c>
    </row>
    <row r="992" spans="1:13" ht="30">
      <c r="A992" s="1312" t="s">
        <v>1394</v>
      </c>
      <c r="B992" s="12" t="s">
        <v>1198</v>
      </c>
      <c r="C992" s="32" t="s">
        <v>2189</v>
      </c>
      <c r="D992" s="131">
        <v>2006</v>
      </c>
      <c r="E992" s="1298">
        <f t="shared" si="123"/>
        <v>15</v>
      </c>
      <c r="F992" s="33">
        <v>190000</v>
      </c>
      <c r="G992" s="133">
        <v>0.1</v>
      </c>
      <c r="H992" s="33">
        <f t="shared" si="125"/>
        <v>285000</v>
      </c>
      <c r="I992" s="33">
        <f t="shared" si="126"/>
        <v>-95000</v>
      </c>
      <c r="J992" s="33">
        <f t="shared" si="127"/>
        <v>19000</v>
      </c>
      <c r="K992" s="101">
        <f t="shared" si="124"/>
        <v>10.597947344935298</v>
      </c>
      <c r="L992" s="33">
        <v>30</v>
      </c>
      <c r="M992" s="30">
        <f t="shared" si="128"/>
        <v>5.2989736724676488</v>
      </c>
    </row>
    <row r="993" spans="1:13">
      <c r="A993" s="1312"/>
      <c r="B993" s="89"/>
      <c r="C993" s="32" t="s">
        <v>2188</v>
      </c>
      <c r="D993" s="131">
        <v>2007</v>
      </c>
      <c r="E993" s="1298">
        <f t="shared" si="123"/>
        <v>14</v>
      </c>
      <c r="F993" s="311">
        <v>491000</v>
      </c>
      <c r="G993" s="133">
        <v>0.1</v>
      </c>
      <c r="H993" s="33">
        <f t="shared" si="125"/>
        <v>687400</v>
      </c>
      <c r="I993" s="33">
        <f t="shared" si="126"/>
        <v>-196400</v>
      </c>
      <c r="J993" s="33">
        <f t="shared" si="127"/>
        <v>49100</v>
      </c>
      <c r="K993" s="101">
        <f t="shared" si="124"/>
        <v>27.387327086122269</v>
      </c>
      <c r="L993" s="33">
        <v>10</v>
      </c>
      <c r="M993" s="30">
        <f t="shared" si="128"/>
        <v>4.5645545143537118</v>
      </c>
    </row>
    <row r="994" spans="1:13">
      <c r="A994" s="1312"/>
      <c r="B994" s="89"/>
      <c r="C994" s="32" t="s">
        <v>2219</v>
      </c>
      <c r="D994" s="131">
        <v>2007</v>
      </c>
      <c r="E994" s="1298">
        <f t="shared" si="123"/>
        <v>14</v>
      </c>
      <c r="F994" s="311">
        <v>450000</v>
      </c>
      <c r="G994" s="133">
        <v>0.1</v>
      </c>
      <c r="H994" s="33">
        <f t="shared" si="125"/>
        <v>630000</v>
      </c>
      <c r="I994" s="33">
        <f t="shared" si="126"/>
        <v>-180000</v>
      </c>
      <c r="J994" s="33">
        <f t="shared" si="127"/>
        <v>45000</v>
      </c>
      <c r="K994" s="101">
        <f t="shared" si="124"/>
        <v>25.100401606425702</v>
      </c>
      <c r="L994" s="33">
        <v>13</v>
      </c>
      <c r="M994" s="30">
        <f t="shared" si="128"/>
        <v>5.4384203480589015</v>
      </c>
    </row>
    <row r="995" spans="1:13">
      <c r="A995" s="1312"/>
      <c r="B995" s="16" t="s">
        <v>35</v>
      </c>
      <c r="C995" s="31"/>
      <c r="D995" s="308"/>
      <c r="E995" s="1298"/>
      <c r="F995" s="309"/>
      <c r="G995" s="310"/>
      <c r="H995" s="33"/>
      <c r="I995" s="33"/>
      <c r="J995" s="33"/>
      <c r="K995" s="101">
        <f t="shared" si="124"/>
        <v>0</v>
      </c>
      <c r="L995" s="309"/>
      <c r="M995" s="34">
        <f>M992+M993+M994</f>
        <v>15.301948534880262</v>
      </c>
    </row>
    <row r="996" spans="1:13" ht="30">
      <c r="A996" s="1312" t="s">
        <v>1395</v>
      </c>
      <c r="B996" s="12" t="s">
        <v>1396</v>
      </c>
      <c r="C996" s="32" t="s">
        <v>2188</v>
      </c>
      <c r="D996" s="131">
        <v>2007</v>
      </c>
      <c r="E996" s="1298">
        <f t="shared" si="123"/>
        <v>14</v>
      </c>
      <c r="F996" s="311">
        <v>491000</v>
      </c>
      <c r="G996" s="133">
        <v>0.1</v>
      </c>
      <c r="H996" s="33">
        <f t="shared" si="125"/>
        <v>687400</v>
      </c>
      <c r="I996" s="33">
        <f t="shared" si="126"/>
        <v>-196400</v>
      </c>
      <c r="J996" s="33">
        <f t="shared" si="127"/>
        <v>49100</v>
      </c>
      <c r="K996" s="101">
        <f t="shared" si="124"/>
        <v>27.387327086122269</v>
      </c>
      <c r="L996" s="33">
        <v>10</v>
      </c>
      <c r="M996" s="34">
        <f t="shared" si="128"/>
        <v>4.5645545143537118</v>
      </c>
    </row>
    <row r="997" spans="1:13" ht="30">
      <c r="A997" s="1312" t="s">
        <v>1397</v>
      </c>
      <c r="B997" s="12" t="s">
        <v>1398</v>
      </c>
      <c r="C997" s="32" t="s">
        <v>932</v>
      </c>
      <c r="D997" s="131">
        <v>2005</v>
      </c>
      <c r="E997" s="1298">
        <f t="shared" si="123"/>
        <v>16</v>
      </c>
      <c r="F997" s="33">
        <v>65500</v>
      </c>
      <c r="G997" s="133">
        <v>0.1</v>
      </c>
      <c r="H997" s="33">
        <f t="shared" si="125"/>
        <v>104800</v>
      </c>
      <c r="I997" s="33">
        <f t="shared" si="126"/>
        <v>-39300</v>
      </c>
      <c r="J997" s="33">
        <f t="shared" si="127"/>
        <v>6550</v>
      </c>
      <c r="K997" s="101">
        <f t="shared" si="124"/>
        <v>3.6535029004908526</v>
      </c>
      <c r="L997" s="33">
        <v>30</v>
      </c>
      <c r="M997" s="30">
        <f t="shared" si="128"/>
        <v>1.8267514502454263</v>
      </c>
    </row>
    <row r="998" spans="1:13">
      <c r="A998" s="1312"/>
      <c r="B998" s="12"/>
      <c r="C998" s="32" t="s">
        <v>2219</v>
      </c>
      <c r="D998" s="131">
        <v>2007</v>
      </c>
      <c r="E998" s="1298">
        <f t="shared" si="123"/>
        <v>14</v>
      </c>
      <c r="F998" s="311">
        <v>450000</v>
      </c>
      <c r="G998" s="133">
        <v>0.1</v>
      </c>
      <c r="H998" s="33">
        <f t="shared" si="125"/>
        <v>630000</v>
      </c>
      <c r="I998" s="33">
        <f t="shared" si="126"/>
        <v>-180000</v>
      </c>
      <c r="J998" s="33">
        <f t="shared" si="127"/>
        <v>45000</v>
      </c>
      <c r="K998" s="101">
        <f t="shared" si="124"/>
        <v>25.100401606425702</v>
      </c>
      <c r="L998" s="33">
        <v>13</v>
      </c>
      <c r="M998" s="30">
        <f t="shared" si="128"/>
        <v>5.4384203480589015</v>
      </c>
    </row>
    <row r="999" spans="1:13">
      <c r="A999" s="1312"/>
      <c r="B999" s="16" t="s">
        <v>35</v>
      </c>
      <c r="C999" s="31"/>
      <c r="D999" s="308"/>
      <c r="E999" s="1298"/>
      <c r="F999" s="309"/>
      <c r="G999" s="310"/>
      <c r="H999" s="33"/>
      <c r="I999" s="33"/>
      <c r="J999" s="33"/>
      <c r="K999" s="101">
        <f t="shared" si="124"/>
        <v>0</v>
      </c>
      <c r="L999" s="309"/>
      <c r="M999" s="34">
        <f>M997+M998</f>
        <v>7.265171798304328</v>
      </c>
    </row>
    <row r="1000" spans="1:13">
      <c r="A1000" s="1312" t="s">
        <v>1399</v>
      </c>
      <c r="B1000" s="12" t="s">
        <v>1136</v>
      </c>
      <c r="C1000" s="32" t="s">
        <v>2188</v>
      </c>
      <c r="D1000" s="131">
        <v>2007</v>
      </c>
      <c r="E1000" s="1298">
        <f t="shared" si="123"/>
        <v>14</v>
      </c>
      <c r="F1000" s="311">
        <v>491000</v>
      </c>
      <c r="G1000" s="133">
        <v>0.1</v>
      </c>
      <c r="H1000" s="33">
        <f t="shared" si="125"/>
        <v>687400</v>
      </c>
      <c r="I1000" s="33">
        <f t="shared" si="126"/>
        <v>-196400</v>
      </c>
      <c r="J1000" s="33">
        <f t="shared" si="127"/>
        <v>49100</v>
      </c>
      <c r="K1000" s="101">
        <f t="shared" si="124"/>
        <v>27.387327086122269</v>
      </c>
      <c r="L1000" s="33">
        <v>10</v>
      </c>
      <c r="M1000" s="30">
        <f t="shared" si="128"/>
        <v>4.5645545143537118</v>
      </c>
    </row>
    <row r="1001" spans="1:13">
      <c r="A1001" s="1312"/>
      <c r="B1001" s="89"/>
      <c r="C1001" s="32" t="s">
        <v>932</v>
      </c>
      <c r="D1001" s="131">
        <v>2005</v>
      </c>
      <c r="E1001" s="1298">
        <f t="shared" si="123"/>
        <v>16</v>
      </c>
      <c r="F1001" s="33">
        <v>65500</v>
      </c>
      <c r="G1001" s="133">
        <v>0.1</v>
      </c>
      <c r="H1001" s="33">
        <f t="shared" si="125"/>
        <v>104800</v>
      </c>
      <c r="I1001" s="33">
        <f t="shared" si="126"/>
        <v>-39300</v>
      </c>
      <c r="J1001" s="33">
        <f t="shared" si="127"/>
        <v>6550</v>
      </c>
      <c r="K1001" s="101">
        <f t="shared" si="124"/>
        <v>3.6535029004908526</v>
      </c>
      <c r="L1001" s="33">
        <v>10</v>
      </c>
      <c r="M1001" s="30">
        <f t="shared" si="128"/>
        <v>0.60891715008180869</v>
      </c>
    </row>
    <row r="1002" spans="1:13">
      <c r="A1002" s="1312"/>
      <c r="B1002" s="89"/>
      <c r="C1002" s="32" t="s">
        <v>2219</v>
      </c>
      <c r="D1002" s="131">
        <v>2007</v>
      </c>
      <c r="E1002" s="1298">
        <f t="shared" si="123"/>
        <v>14</v>
      </c>
      <c r="F1002" s="311">
        <v>450000</v>
      </c>
      <c r="G1002" s="133">
        <v>0.1</v>
      </c>
      <c r="H1002" s="33">
        <f t="shared" si="125"/>
        <v>630000</v>
      </c>
      <c r="I1002" s="33">
        <f t="shared" si="126"/>
        <v>-180000</v>
      </c>
      <c r="J1002" s="33">
        <f t="shared" si="127"/>
        <v>45000</v>
      </c>
      <c r="K1002" s="101">
        <f t="shared" si="124"/>
        <v>25.100401606425702</v>
      </c>
      <c r="L1002" s="33">
        <v>13</v>
      </c>
      <c r="M1002" s="30">
        <f t="shared" si="128"/>
        <v>5.4384203480589015</v>
      </c>
    </row>
    <row r="1003" spans="1:13">
      <c r="A1003" s="1312"/>
      <c r="B1003" s="16" t="s">
        <v>35</v>
      </c>
      <c r="C1003" s="31"/>
      <c r="D1003" s="308"/>
      <c r="E1003" s="1298"/>
      <c r="F1003" s="309"/>
      <c r="G1003" s="310"/>
      <c r="H1003" s="33"/>
      <c r="I1003" s="33"/>
      <c r="J1003" s="33"/>
      <c r="K1003" s="101">
        <f t="shared" si="124"/>
        <v>0</v>
      </c>
      <c r="L1003" s="309"/>
      <c r="M1003" s="34">
        <f>M1000+M1001+M1002</f>
        <v>10.611892012494422</v>
      </c>
    </row>
    <row r="1004" spans="1:13" ht="30">
      <c r="A1004" s="1312" t="s">
        <v>1400</v>
      </c>
      <c r="B1004" s="12" t="s">
        <v>1401</v>
      </c>
      <c r="C1004" s="32" t="s">
        <v>2188</v>
      </c>
      <c r="D1004" s="131">
        <v>2007</v>
      </c>
      <c r="E1004" s="1298">
        <f t="shared" si="123"/>
        <v>14</v>
      </c>
      <c r="F1004" s="311">
        <v>491000</v>
      </c>
      <c r="G1004" s="133">
        <v>0.1</v>
      </c>
      <c r="H1004" s="33">
        <f t="shared" si="125"/>
        <v>687400</v>
      </c>
      <c r="I1004" s="33">
        <f t="shared" si="126"/>
        <v>-196400</v>
      </c>
      <c r="J1004" s="33">
        <f t="shared" si="127"/>
        <v>49100</v>
      </c>
      <c r="K1004" s="101">
        <f t="shared" si="124"/>
        <v>27.387327086122269</v>
      </c>
      <c r="L1004" s="33">
        <v>10</v>
      </c>
      <c r="M1004" s="34">
        <f t="shared" si="128"/>
        <v>4.5645545143537118</v>
      </c>
    </row>
    <row r="1005" spans="1:13">
      <c r="A1005" s="1312" t="s">
        <v>1402</v>
      </c>
      <c r="B1005" s="12" t="s">
        <v>1403</v>
      </c>
      <c r="C1005" s="32" t="s">
        <v>2188</v>
      </c>
      <c r="D1005" s="131">
        <v>2007</v>
      </c>
      <c r="E1005" s="1298">
        <f t="shared" si="123"/>
        <v>14</v>
      </c>
      <c r="F1005" s="311">
        <v>491000</v>
      </c>
      <c r="G1005" s="133">
        <v>0.1</v>
      </c>
      <c r="H1005" s="33">
        <f t="shared" si="125"/>
        <v>687400</v>
      </c>
      <c r="I1005" s="33">
        <f t="shared" si="126"/>
        <v>-196400</v>
      </c>
      <c r="J1005" s="33">
        <f t="shared" si="127"/>
        <v>49100</v>
      </c>
      <c r="K1005" s="101">
        <f t="shared" si="124"/>
        <v>27.387327086122269</v>
      </c>
      <c r="L1005" s="33">
        <v>10</v>
      </c>
      <c r="M1005" s="30">
        <f t="shared" si="128"/>
        <v>4.5645545143537118</v>
      </c>
    </row>
    <row r="1006" spans="1:13">
      <c r="A1006" s="1312"/>
      <c r="B1006" s="12"/>
      <c r="C1006" s="32" t="s">
        <v>2219</v>
      </c>
      <c r="D1006" s="131">
        <v>2007</v>
      </c>
      <c r="E1006" s="1298">
        <f t="shared" si="123"/>
        <v>14</v>
      </c>
      <c r="F1006" s="311">
        <v>450000</v>
      </c>
      <c r="G1006" s="133">
        <v>0.1</v>
      </c>
      <c r="H1006" s="33">
        <f t="shared" si="125"/>
        <v>630000</v>
      </c>
      <c r="I1006" s="33">
        <f t="shared" si="126"/>
        <v>-180000</v>
      </c>
      <c r="J1006" s="33">
        <f t="shared" si="127"/>
        <v>45000</v>
      </c>
      <c r="K1006" s="101">
        <f t="shared" si="124"/>
        <v>25.100401606425702</v>
      </c>
      <c r="L1006" s="33">
        <v>13</v>
      </c>
      <c r="M1006" s="30">
        <f t="shared" si="128"/>
        <v>5.4384203480589015</v>
      </c>
    </row>
    <row r="1007" spans="1:13">
      <c r="A1007" s="1312"/>
      <c r="B1007" s="16" t="s">
        <v>35</v>
      </c>
      <c r="C1007" s="31"/>
      <c r="D1007" s="308"/>
      <c r="E1007" s="1298"/>
      <c r="F1007" s="309"/>
      <c r="G1007" s="310"/>
      <c r="H1007" s="33"/>
      <c r="I1007" s="33"/>
      <c r="J1007" s="33"/>
      <c r="K1007" s="101">
        <f t="shared" si="124"/>
        <v>0</v>
      </c>
      <c r="L1007" s="309"/>
      <c r="M1007" s="34">
        <f>M1005+M1006</f>
        <v>10.002974862412614</v>
      </c>
    </row>
    <row r="1008" spans="1:13">
      <c r="A1008" s="1312" t="s">
        <v>1404</v>
      </c>
      <c r="B1008" s="12" t="s">
        <v>1366</v>
      </c>
      <c r="C1008" s="32" t="s">
        <v>1705</v>
      </c>
      <c r="D1008" s="131">
        <v>2007</v>
      </c>
      <c r="E1008" s="1298">
        <f t="shared" si="123"/>
        <v>14</v>
      </c>
      <c r="F1008" s="311">
        <v>5635700</v>
      </c>
      <c r="G1008" s="133">
        <v>0.1</v>
      </c>
      <c r="H1008" s="33">
        <f t="shared" si="125"/>
        <v>7889980</v>
      </c>
      <c r="I1008" s="33">
        <f t="shared" si="126"/>
        <v>-2254280</v>
      </c>
      <c r="J1008" s="33">
        <f t="shared" si="127"/>
        <v>563570</v>
      </c>
      <c r="K1008" s="101">
        <f t="shared" si="124"/>
        <v>314.35185185185185</v>
      </c>
      <c r="L1008" s="33">
        <v>55</v>
      </c>
      <c r="M1008" s="30">
        <f t="shared" si="128"/>
        <v>288.15586419753083</v>
      </c>
    </row>
    <row r="1009" spans="1:13">
      <c r="A1009" s="1312"/>
      <c r="B1009" s="89"/>
      <c r="C1009" s="32" t="s">
        <v>2191</v>
      </c>
      <c r="D1009" s="131">
        <v>2006</v>
      </c>
      <c r="E1009" s="1298">
        <f t="shared" si="123"/>
        <v>15</v>
      </c>
      <c r="F1009" s="33">
        <v>147200</v>
      </c>
      <c r="G1009" s="133">
        <v>0.1</v>
      </c>
      <c r="H1009" s="33">
        <f t="shared" si="125"/>
        <v>220800</v>
      </c>
      <c r="I1009" s="33">
        <f t="shared" si="126"/>
        <v>-73600</v>
      </c>
      <c r="J1009" s="33">
        <f t="shared" si="127"/>
        <v>14720</v>
      </c>
      <c r="K1009" s="101">
        <f t="shared" si="124"/>
        <v>8.2106202588130301</v>
      </c>
      <c r="L1009" s="33">
        <v>30</v>
      </c>
      <c r="M1009" s="30">
        <f t="shared" si="128"/>
        <v>4.1053101294065151</v>
      </c>
    </row>
    <row r="1010" spans="1:13">
      <c r="A1010" s="1312"/>
      <c r="B1010" s="89"/>
      <c r="C1010" s="32" t="s">
        <v>2193</v>
      </c>
      <c r="D1010" s="131">
        <v>2005</v>
      </c>
      <c r="E1010" s="1298">
        <f t="shared" si="123"/>
        <v>16</v>
      </c>
      <c r="F1010" s="33">
        <v>1400000</v>
      </c>
      <c r="G1010" s="133">
        <v>0.1</v>
      </c>
      <c r="H1010" s="33">
        <f t="shared" si="125"/>
        <v>2240000</v>
      </c>
      <c r="I1010" s="33">
        <f t="shared" si="126"/>
        <v>-840000</v>
      </c>
      <c r="J1010" s="33">
        <f t="shared" si="127"/>
        <v>140000</v>
      </c>
      <c r="K1010" s="101">
        <f t="shared" si="124"/>
        <v>78.090138331102182</v>
      </c>
      <c r="L1010" s="33">
        <v>20</v>
      </c>
      <c r="M1010" s="30">
        <f t="shared" si="128"/>
        <v>26.030046110367394</v>
      </c>
    </row>
    <row r="1011" spans="1:13">
      <c r="A1011" s="1312"/>
      <c r="B1011" s="89"/>
      <c r="C1011" s="32" t="s">
        <v>2188</v>
      </c>
      <c r="D1011" s="131">
        <v>2007</v>
      </c>
      <c r="E1011" s="1298">
        <f t="shared" si="123"/>
        <v>14</v>
      </c>
      <c r="F1011" s="311">
        <v>491000</v>
      </c>
      <c r="G1011" s="133">
        <v>0.1</v>
      </c>
      <c r="H1011" s="33">
        <f t="shared" si="125"/>
        <v>687400</v>
      </c>
      <c r="I1011" s="33">
        <f t="shared" si="126"/>
        <v>-196400</v>
      </c>
      <c r="J1011" s="33">
        <f t="shared" si="127"/>
        <v>49100</v>
      </c>
      <c r="K1011" s="101">
        <f t="shared" si="124"/>
        <v>27.387327086122269</v>
      </c>
      <c r="L1011" s="33">
        <v>10</v>
      </c>
      <c r="M1011" s="30">
        <f t="shared" si="128"/>
        <v>4.5645545143537118</v>
      </c>
    </row>
    <row r="1012" spans="1:13">
      <c r="A1012" s="1312"/>
      <c r="B1012" s="89"/>
      <c r="C1012" s="32" t="s">
        <v>2219</v>
      </c>
      <c r="D1012" s="131">
        <v>2007</v>
      </c>
      <c r="E1012" s="1298">
        <f t="shared" ref="E1012:E1074" si="129">2021-D1012</f>
        <v>14</v>
      </c>
      <c r="F1012" s="311">
        <v>450000</v>
      </c>
      <c r="G1012" s="133">
        <v>0.1</v>
      </c>
      <c r="H1012" s="33">
        <f t="shared" si="125"/>
        <v>630000</v>
      </c>
      <c r="I1012" s="33">
        <f t="shared" si="126"/>
        <v>-180000</v>
      </c>
      <c r="J1012" s="33">
        <f t="shared" si="127"/>
        <v>45000</v>
      </c>
      <c r="K1012" s="101">
        <f t="shared" si="124"/>
        <v>25.100401606425702</v>
      </c>
      <c r="L1012" s="33">
        <v>13</v>
      </c>
      <c r="M1012" s="30">
        <f t="shared" si="128"/>
        <v>5.4384203480589015</v>
      </c>
    </row>
    <row r="1013" spans="1:13">
      <c r="A1013" s="1312"/>
      <c r="B1013" s="16" t="s">
        <v>35</v>
      </c>
      <c r="C1013" s="31"/>
      <c r="D1013" s="308"/>
      <c r="E1013" s="1298"/>
      <c r="F1013" s="309"/>
      <c r="G1013" s="310"/>
      <c r="H1013" s="33"/>
      <c r="I1013" s="33"/>
      <c r="J1013" s="33"/>
      <c r="K1013" s="101">
        <f t="shared" si="124"/>
        <v>0</v>
      </c>
      <c r="L1013" s="309"/>
      <c r="M1013" s="34">
        <f>M1008+M1009+M1010+M1011+M1012</f>
        <v>328.29419529971733</v>
      </c>
    </row>
    <row r="1014" spans="1:13">
      <c r="A1014" s="1312" t="s">
        <v>1405</v>
      </c>
      <c r="B1014" s="12" t="s">
        <v>1251</v>
      </c>
      <c r="C1014" s="32" t="s">
        <v>1705</v>
      </c>
      <c r="D1014" s="131">
        <v>2007</v>
      </c>
      <c r="E1014" s="1298">
        <f t="shared" si="129"/>
        <v>14</v>
      </c>
      <c r="F1014" s="311">
        <v>5635700</v>
      </c>
      <c r="G1014" s="133">
        <v>0.1</v>
      </c>
      <c r="H1014" s="33">
        <f t="shared" si="125"/>
        <v>7889980</v>
      </c>
      <c r="I1014" s="33">
        <f t="shared" si="126"/>
        <v>-2254280</v>
      </c>
      <c r="J1014" s="33">
        <f t="shared" si="127"/>
        <v>563570</v>
      </c>
      <c r="K1014" s="101">
        <f t="shared" si="124"/>
        <v>314.35185185185185</v>
      </c>
      <c r="L1014" s="33">
        <v>55</v>
      </c>
      <c r="M1014" s="30">
        <f t="shared" si="128"/>
        <v>288.15586419753083</v>
      </c>
    </row>
    <row r="1015" spans="1:13">
      <c r="A1015" s="1312"/>
      <c r="B1015" s="89"/>
      <c r="C1015" s="32" t="s">
        <v>2191</v>
      </c>
      <c r="D1015" s="131">
        <v>2006</v>
      </c>
      <c r="E1015" s="1298">
        <f t="shared" si="129"/>
        <v>15</v>
      </c>
      <c r="F1015" s="33">
        <v>147200</v>
      </c>
      <c r="G1015" s="133">
        <v>0.1</v>
      </c>
      <c r="H1015" s="33">
        <f t="shared" si="125"/>
        <v>220800</v>
      </c>
      <c r="I1015" s="33">
        <f t="shared" si="126"/>
        <v>-73600</v>
      </c>
      <c r="J1015" s="33">
        <f t="shared" si="127"/>
        <v>14720</v>
      </c>
      <c r="K1015" s="101">
        <f t="shared" si="124"/>
        <v>8.2106202588130301</v>
      </c>
      <c r="L1015" s="33">
        <v>30</v>
      </c>
      <c r="M1015" s="30">
        <f t="shared" si="128"/>
        <v>4.1053101294065151</v>
      </c>
    </row>
    <row r="1016" spans="1:13">
      <c r="A1016" s="1312"/>
      <c r="B1016" s="89"/>
      <c r="C1016" s="32" t="s">
        <v>2193</v>
      </c>
      <c r="D1016" s="131">
        <v>2005</v>
      </c>
      <c r="E1016" s="1298">
        <f t="shared" si="129"/>
        <v>16</v>
      </c>
      <c r="F1016" s="33">
        <v>1400000</v>
      </c>
      <c r="G1016" s="133">
        <v>0.1</v>
      </c>
      <c r="H1016" s="33">
        <f t="shared" si="125"/>
        <v>2240000</v>
      </c>
      <c r="I1016" s="33">
        <f t="shared" si="126"/>
        <v>-840000</v>
      </c>
      <c r="J1016" s="33">
        <f t="shared" si="127"/>
        <v>140000</v>
      </c>
      <c r="K1016" s="101">
        <f t="shared" si="124"/>
        <v>78.090138331102182</v>
      </c>
      <c r="L1016" s="33">
        <v>20</v>
      </c>
      <c r="M1016" s="30">
        <f t="shared" si="128"/>
        <v>26.030046110367394</v>
      </c>
    </row>
    <row r="1017" spans="1:13">
      <c r="A1017" s="1312"/>
      <c r="B1017" s="89"/>
      <c r="C1017" s="32" t="s">
        <v>2188</v>
      </c>
      <c r="D1017" s="131">
        <v>2007</v>
      </c>
      <c r="E1017" s="1298">
        <f t="shared" si="129"/>
        <v>14</v>
      </c>
      <c r="F1017" s="311">
        <v>491000</v>
      </c>
      <c r="G1017" s="133">
        <v>0.1</v>
      </c>
      <c r="H1017" s="33">
        <f t="shared" si="125"/>
        <v>687400</v>
      </c>
      <c r="I1017" s="33">
        <f t="shared" si="126"/>
        <v>-196400</v>
      </c>
      <c r="J1017" s="33">
        <f t="shared" si="127"/>
        <v>49100</v>
      </c>
      <c r="K1017" s="101">
        <f t="shared" si="124"/>
        <v>27.387327086122269</v>
      </c>
      <c r="L1017" s="33">
        <v>10</v>
      </c>
      <c r="M1017" s="30">
        <f t="shared" si="128"/>
        <v>4.5645545143537118</v>
      </c>
    </row>
    <row r="1018" spans="1:13">
      <c r="A1018" s="1312"/>
      <c r="B1018" s="89"/>
      <c r="C1018" s="32" t="s">
        <v>2219</v>
      </c>
      <c r="D1018" s="131">
        <v>2007</v>
      </c>
      <c r="E1018" s="1298">
        <f t="shared" si="129"/>
        <v>14</v>
      </c>
      <c r="F1018" s="311">
        <v>450000</v>
      </c>
      <c r="G1018" s="133">
        <v>0.1</v>
      </c>
      <c r="H1018" s="33">
        <f t="shared" si="125"/>
        <v>630000</v>
      </c>
      <c r="I1018" s="33">
        <f t="shared" si="126"/>
        <v>-180000</v>
      </c>
      <c r="J1018" s="33">
        <f t="shared" si="127"/>
        <v>45000</v>
      </c>
      <c r="K1018" s="101">
        <f t="shared" si="124"/>
        <v>25.100401606425702</v>
      </c>
      <c r="L1018" s="33">
        <v>13</v>
      </c>
      <c r="M1018" s="30">
        <f t="shared" si="128"/>
        <v>5.4384203480589015</v>
      </c>
    </row>
    <row r="1019" spans="1:13">
      <c r="A1019" s="1312"/>
      <c r="B1019" s="16" t="s">
        <v>35</v>
      </c>
      <c r="C1019" s="31"/>
      <c r="D1019" s="308"/>
      <c r="E1019" s="1298"/>
      <c r="F1019" s="309"/>
      <c r="G1019" s="310"/>
      <c r="H1019" s="33"/>
      <c r="I1019" s="33"/>
      <c r="J1019" s="33"/>
      <c r="K1019" s="101">
        <f t="shared" si="124"/>
        <v>0</v>
      </c>
      <c r="L1019" s="309"/>
      <c r="M1019" s="34">
        <f>M1014+M1015+M1016+M1017+M1018</f>
        <v>328.29419529971733</v>
      </c>
    </row>
    <row r="1020" spans="1:13">
      <c r="A1020" s="1312" t="s">
        <v>1406</v>
      </c>
      <c r="B1020" s="12" t="s">
        <v>1369</v>
      </c>
      <c r="C1020" s="32" t="s">
        <v>2190</v>
      </c>
      <c r="D1020" s="131">
        <v>2006</v>
      </c>
      <c r="E1020" s="1298">
        <f t="shared" si="129"/>
        <v>15</v>
      </c>
      <c r="F1020" s="33">
        <v>526970</v>
      </c>
      <c r="G1020" s="133">
        <v>0.1</v>
      </c>
      <c r="H1020" s="33">
        <f t="shared" si="125"/>
        <v>790455</v>
      </c>
      <c r="I1020" s="33">
        <f t="shared" si="126"/>
        <v>-263485</v>
      </c>
      <c r="J1020" s="33">
        <f t="shared" si="127"/>
        <v>52697</v>
      </c>
      <c r="K1020" s="101">
        <f t="shared" si="124"/>
        <v>29.393685854529227</v>
      </c>
      <c r="L1020" s="33">
        <v>15</v>
      </c>
      <c r="M1020" s="30">
        <f t="shared" si="128"/>
        <v>7.3484214636323069</v>
      </c>
    </row>
    <row r="1021" spans="1:13">
      <c r="A1021" s="1312"/>
      <c r="B1021" s="89"/>
      <c r="C1021" s="32" t="s">
        <v>1705</v>
      </c>
      <c r="D1021" s="131">
        <v>2007</v>
      </c>
      <c r="E1021" s="1298">
        <f t="shared" si="129"/>
        <v>14</v>
      </c>
      <c r="F1021" s="311">
        <v>5635700</v>
      </c>
      <c r="G1021" s="133">
        <v>0.1</v>
      </c>
      <c r="H1021" s="33">
        <f t="shared" si="125"/>
        <v>7889980</v>
      </c>
      <c r="I1021" s="33">
        <f t="shared" si="126"/>
        <v>-2254280</v>
      </c>
      <c r="J1021" s="33">
        <f t="shared" si="127"/>
        <v>563570</v>
      </c>
      <c r="K1021" s="101">
        <f t="shared" si="124"/>
        <v>314.35185185185185</v>
      </c>
      <c r="L1021" s="33">
        <v>40</v>
      </c>
      <c r="M1021" s="30">
        <f t="shared" si="128"/>
        <v>209.56790123456787</v>
      </c>
    </row>
    <row r="1022" spans="1:13">
      <c r="A1022" s="1312"/>
      <c r="B1022" s="89"/>
      <c r="C1022" s="32" t="s">
        <v>2191</v>
      </c>
      <c r="D1022" s="131">
        <v>2006</v>
      </c>
      <c r="E1022" s="1298">
        <f t="shared" si="129"/>
        <v>15</v>
      </c>
      <c r="F1022" s="33">
        <v>147200</v>
      </c>
      <c r="G1022" s="133">
        <v>0.1</v>
      </c>
      <c r="H1022" s="33">
        <f t="shared" si="125"/>
        <v>220800</v>
      </c>
      <c r="I1022" s="33">
        <f t="shared" si="126"/>
        <v>-73600</v>
      </c>
      <c r="J1022" s="33">
        <f t="shared" si="127"/>
        <v>14720</v>
      </c>
      <c r="K1022" s="101">
        <f t="shared" si="124"/>
        <v>8.2106202588130301</v>
      </c>
      <c r="L1022" s="33">
        <v>20</v>
      </c>
      <c r="M1022" s="30">
        <f t="shared" si="128"/>
        <v>2.7368734196043434</v>
      </c>
    </row>
    <row r="1023" spans="1:13">
      <c r="A1023" s="1312"/>
      <c r="B1023" s="89"/>
      <c r="C1023" s="32" t="s">
        <v>2193</v>
      </c>
      <c r="D1023" s="131">
        <v>2005</v>
      </c>
      <c r="E1023" s="1298">
        <f t="shared" si="129"/>
        <v>16</v>
      </c>
      <c r="F1023" s="33">
        <v>1400000</v>
      </c>
      <c r="G1023" s="133">
        <v>0.1</v>
      </c>
      <c r="H1023" s="33">
        <f t="shared" si="125"/>
        <v>2240000</v>
      </c>
      <c r="I1023" s="33">
        <f t="shared" si="126"/>
        <v>-840000</v>
      </c>
      <c r="J1023" s="33">
        <f t="shared" si="127"/>
        <v>140000</v>
      </c>
      <c r="K1023" s="101">
        <f t="shared" si="124"/>
        <v>78.090138331102182</v>
      </c>
      <c r="L1023" s="33">
        <v>20</v>
      </c>
      <c r="M1023" s="30">
        <f t="shared" si="128"/>
        <v>26.030046110367394</v>
      </c>
    </row>
    <row r="1024" spans="1:13">
      <c r="A1024" s="1312"/>
      <c r="B1024" s="89"/>
      <c r="C1024" s="32" t="s">
        <v>2188</v>
      </c>
      <c r="D1024" s="131">
        <v>2007</v>
      </c>
      <c r="E1024" s="1298">
        <f t="shared" si="129"/>
        <v>14</v>
      </c>
      <c r="F1024" s="311">
        <v>491000</v>
      </c>
      <c r="G1024" s="133">
        <v>0.1</v>
      </c>
      <c r="H1024" s="33">
        <f t="shared" si="125"/>
        <v>687400</v>
      </c>
      <c r="I1024" s="33">
        <f t="shared" si="126"/>
        <v>-196400</v>
      </c>
      <c r="J1024" s="33">
        <f t="shared" si="127"/>
        <v>49100</v>
      </c>
      <c r="K1024" s="101">
        <f t="shared" si="124"/>
        <v>27.387327086122269</v>
      </c>
      <c r="L1024" s="33">
        <v>10</v>
      </c>
      <c r="M1024" s="30">
        <f t="shared" si="128"/>
        <v>4.5645545143537118</v>
      </c>
    </row>
    <row r="1025" spans="1:13">
      <c r="A1025" s="1312"/>
      <c r="B1025" s="89"/>
      <c r="C1025" s="32" t="s">
        <v>2194</v>
      </c>
      <c r="D1025" s="131">
        <v>2006</v>
      </c>
      <c r="E1025" s="1298">
        <f t="shared" si="129"/>
        <v>15</v>
      </c>
      <c r="F1025" s="33">
        <v>1503927</v>
      </c>
      <c r="G1025" s="133">
        <v>0.1</v>
      </c>
      <c r="H1025" s="33">
        <f t="shared" si="125"/>
        <v>2255890.5</v>
      </c>
      <c r="I1025" s="33">
        <f t="shared" si="126"/>
        <v>-751963.5</v>
      </c>
      <c r="J1025" s="33">
        <f t="shared" si="127"/>
        <v>150392.70000000001</v>
      </c>
      <c r="K1025" s="101">
        <f t="shared" si="124"/>
        <v>83.88704819277109</v>
      </c>
      <c r="L1025" s="33">
        <v>20</v>
      </c>
      <c r="M1025" s="30">
        <f t="shared" si="128"/>
        <v>27.962349397590362</v>
      </c>
    </row>
    <row r="1026" spans="1:13">
      <c r="A1026" s="1312"/>
      <c r="B1026" s="89"/>
      <c r="C1026" s="32" t="s">
        <v>2219</v>
      </c>
      <c r="D1026" s="131">
        <v>2007</v>
      </c>
      <c r="E1026" s="1298">
        <f t="shared" si="129"/>
        <v>14</v>
      </c>
      <c r="F1026" s="311">
        <v>450000</v>
      </c>
      <c r="G1026" s="133">
        <v>0.1</v>
      </c>
      <c r="H1026" s="33">
        <f t="shared" si="125"/>
        <v>630000</v>
      </c>
      <c r="I1026" s="33">
        <f t="shared" si="126"/>
        <v>-180000</v>
      </c>
      <c r="J1026" s="33">
        <f t="shared" si="127"/>
        <v>45000</v>
      </c>
      <c r="K1026" s="101">
        <f t="shared" si="124"/>
        <v>25.100401606425702</v>
      </c>
      <c r="L1026" s="33">
        <v>13</v>
      </c>
      <c r="M1026" s="30">
        <f t="shared" si="128"/>
        <v>5.4384203480589015</v>
      </c>
    </row>
    <row r="1027" spans="1:13">
      <c r="A1027" s="1312"/>
      <c r="B1027" s="16" t="s">
        <v>35</v>
      </c>
      <c r="C1027" s="31"/>
      <c r="D1027" s="308"/>
      <c r="E1027" s="1298"/>
      <c r="F1027" s="309"/>
      <c r="G1027" s="310"/>
      <c r="H1027" s="33"/>
      <c r="I1027" s="33"/>
      <c r="J1027" s="33"/>
      <c r="K1027" s="101">
        <f t="shared" si="124"/>
        <v>0</v>
      </c>
      <c r="L1027" s="309"/>
      <c r="M1027" s="34">
        <f>M1020+M1021+M1022+M1023+M1024+M1025+M1026</f>
        <v>283.64856648817494</v>
      </c>
    </row>
    <row r="1028" spans="1:13">
      <c r="A1028" s="1312" t="s">
        <v>1407</v>
      </c>
      <c r="B1028" s="12" t="s">
        <v>1371</v>
      </c>
      <c r="C1028" s="32" t="s">
        <v>2190</v>
      </c>
      <c r="D1028" s="131">
        <v>2006</v>
      </c>
      <c r="E1028" s="1298">
        <f t="shared" si="129"/>
        <v>15</v>
      </c>
      <c r="F1028" s="33">
        <v>526970</v>
      </c>
      <c r="G1028" s="133">
        <v>0.1</v>
      </c>
      <c r="H1028" s="33">
        <f t="shared" si="125"/>
        <v>790455</v>
      </c>
      <c r="I1028" s="33">
        <f t="shared" si="126"/>
        <v>-263485</v>
      </c>
      <c r="J1028" s="33">
        <f t="shared" si="127"/>
        <v>52697</v>
      </c>
      <c r="K1028" s="101">
        <f t="shared" si="124"/>
        <v>29.393685854529227</v>
      </c>
      <c r="L1028" s="33">
        <v>15</v>
      </c>
      <c r="M1028" s="30">
        <f t="shared" si="128"/>
        <v>7.3484214636323069</v>
      </c>
    </row>
    <row r="1029" spans="1:13">
      <c r="A1029" s="1312"/>
      <c r="B1029" s="89"/>
      <c r="C1029" s="32" t="s">
        <v>1705</v>
      </c>
      <c r="D1029" s="131">
        <v>2007</v>
      </c>
      <c r="E1029" s="1298">
        <f t="shared" si="129"/>
        <v>14</v>
      </c>
      <c r="F1029" s="311">
        <v>5635700</v>
      </c>
      <c r="G1029" s="133">
        <v>0.1</v>
      </c>
      <c r="H1029" s="33">
        <f t="shared" si="125"/>
        <v>7889980</v>
      </c>
      <c r="I1029" s="33">
        <f t="shared" si="126"/>
        <v>-2254280</v>
      </c>
      <c r="J1029" s="33">
        <f t="shared" si="127"/>
        <v>563570</v>
      </c>
      <c r="K1029" s="101">
        <f t="shared" si="124"/>
        <v>314.35185185185185</v>
      </c>
      <c r="L1029" s="33">
        <v>50</v>
      </c>
      <c r="M1029" s="30">
        <f t="shared" si="128"/>
        <v>261.95987654320987</v>
      </c>
    </row>
    <row r="1030" spans="1:13">
      <c r="A1030" s="1312"/>
      <c r="B1030" s="89"/>
      <c r="C1030" s="32" t="s">
        <v>2188</v>
      </c>
      <c r="D1030" s="131">
        <v>2007</v>
      </c>
      <c r="E1030" s="1298">
        <f t="shared" si="129"/>
        <v>14</v>
      </c>
      <c r="F1030" s="311">
        <v>491000</v>
      </c>
      <c r="G1030" s="133">
        <v>0.1</v>
      </c>
      <c r="H1030" s="33">
        <f t="shared" si="125"/>
        <v>687400</v>
      </c>
      <c r="I1030" s="33">
        <f t="shared" si="126"/>
        <v>-196400</v>
      </c>
      <c r="J1030" s="33">
        <f t="shared" si="127"/>
        <v>49100</v>
      </c>
      <c r="K1030" s="101">
        <f t="shared" si="124"/>
        <v>27.387327086122269</v>
      </c>
      <c r="L1030" s="33">
        <v>10</v>
      </c>
      <c r="M1030" s="30">
        <f t="shared" si="128"/>
        <v>4.5645545143537118</v>
      </c>
    </row>
    <row r="1031" spans="1:13">
      <c r="A1031" s="1312"/>
      <c r="B1031" s="89"/>
      <c r="C1031" s="32" t="s">
        <v>2219</v>
      </c>
      <c r="D1031" s="131">
        <v>2007</v>
      </c>
      <c r="E1031" s="1298">
        <f t="shared" si="129"/>
        <v>14</v>
      </c>
      <c r="F1031" s="311">
        <v>450000</v>
      </c>
      <c r="G1031" s="133">
        <v>0.1</v>
      </c>
      <c r="H1031" s="33">
        <f t="shared" si="125"/>
        <v>630000</v>
      </c>
      <c r="I1031" s="33">
        <f t="shared" si="126"/>
        <v>-180000</v>
      </c>
      <c r="J1031" s="33">
        <f t="shared" si="127"/>
        <v>45000</v>
      </c>
      <c r="K1031" s="101">
        <f t="shared" si="124"/>
        <v>25.100401606425702</v>
      </c>
      <c r="L1031" s="33">
        <v>13</v>
      </c>
      <c r="M1031" s="30">
        <f t="shared" si="128"/>
        <v>5.4384203480589015</v>
      </c>
    </row>
    <row r="1032" spans="1:13">
      <c r="A1032" s="1312"/>
      <c r="B1032" s="16" t="s">
        <v>35</v>
      </c>
      <c r="C1032" s="31"/>
      <c r="D1032" s="308"/>
      <c r="E1032" s="1298"/>
      <c r="F1032" s="309"/>
      <c r="G1032" s="310"/>
      <c r="H1032" s="33"/>
      <c r="I1032" s="33"/>
      <c r="J1032" s="33"/>
      <c r="K1032" s="101">
        <f t="shared" si="124"/>
        <v>0</v>
      </c>
      <c r="L1032" s="309"/>
      <c r="M1032" s="34">
        <f>M1028+M1029+M1030+M1031</f>
        <v>279.31127286925476</v>
      </c>
    </row>
    <row r="1033" spans="1:13" ht="30">
      <c r="A1033" s="1312" t="s">
        <v>2013</v>
      </c>
      <c r="B1033" s="12" t="s">
        <v>1409</v>
      </c>
      <c r="C1033" s="32" t="s">
        <v>1705</v>
      </c>
      <c r="D1033" s="131">
        <v>2007</v>
      </c>
      <c r="E1033" s="1298">
        <f t="shared" si="129"/>
        <v>14</v>
      </c>
      <c r="F1033" s="311">
        <v>5635700</v>
      </c>
      <c r="G1033" s="133">
        <v>0.1</v>
      </c>
      <c r="H1033" s="33">
        <f t="shared" si="125"/>
        <v>7889980</v>
      </c>
      <c r="I1033" s="33">
        <f t="shared" si="126"/>
        <v>-2254280</v>
      </c>
      <c r="J1033" s="33">
        <f t="shared" si="127"/>
        <v>563570</v>
      </c>
      <c r="K1033" s="101">
        <f t="shared" si="124"/>
        <v>314.35185185185185</v>
      </c>
      <c r="L1033" s="33">
        <v>30</v>
      </c>
      <c r="M1033" s="30">
        <f t="shared" si="128"/>
        <v>157.17592592592592</v>
      </c>
    </row>
    <row r="1034" spans="1:13">
      <c r="A1034" s="1312"/>
      <c r="B1034" s="89"/>
      <c r="C1034" s="32" t="s">
        <v>2191</v>
      </c>
      <c r="D1034" s="131">
        <v>2006</v>
      </c>
      <c r="E1034" s="1298">
        <f t="shared" si="129"/>
        <v>15</v>
      </c>
      <c r="F1034" s="33">
        <v>147200</v>
      </c>
      <c r="G1034" s="133">
        <v>0.1</v>
      </c>
      <c r="H1034" s="33">
        <f t="shared" si="125"/>
        <v>220800</v>
      </c>
      <c r="I1034" s="33">
        <f t="shared" si="126"/>
        <v>-73600</v>
      </c>
      <c r="J1034" s="33">
        <f t="shared" si="127"/>
        <v>14720</v>
      </c>
      <c r="K1034" s="101">
        <f t="shared" si="124"/>
        <v>8.2106202588130301</v>
      </c>
      <c r="L1034" s="33">
        <v>30</v>
      </c>
      <c r="M1034" s="30">
        <f t="shared" si="128"/>
        <v>4.1053101294065151</v>
      </c>
    </row>
    <row r="1035" spans="1:13">
      <c r="A1035" s="1312"/>
      <c r="B1035" s="89"/>
      <c r="C1035" s="32" t="s">
        <v>2193</v>
      </c>
      <c r="D1035" s="131">
        <v>2005</v>
      </c>
      <c r="E1035" s="1298">
        <f t="shared" si="129"/>
        <v>16</v>
      </c>
      <c r="F1035" s="33">
        <v>1400000</v>
      </c>
      <c r="G1035" s="133">
        <v>0.1</v>
      </c>
      <c r="H1035" s="33">
        <f t="shared" si="125"/>
        <v>2240000</v>
      </c>
      <c r="I1035" s="33">
        <f t="shared" si="126"/>
        <v>-840000</v>
      </c>
      <c r="J1035" s="33">
        <f t="shared" si="127"/>
        <v>140000</v>
      </c>
      <c r="K1035" s="101">
        <f t="shared" si="124"/>
        <v>78.090138331102182</v>
      </c>
      <c r="L1035" s="33">
        <v>30</v>
      </c>
      <c r="M1035" s="30">
        <f t="shared" si="128"/>
        <v>39.045069165551091</v>
      </c>
    </row>
    <row r="1036" spans="1:13">
      <c r="A1036" s="1312"/>
      <c r="B1036" s="89"/>
      <c r="C1036" s="32" t="s">
        <v>2188</v>
      </c>
      <c r="D1036" s="131">
        <v>2007</v>
      </c>
      <c r="E1036" s="1298">
        <f t="shared" si="129"/>
        <v>14</v>
      </c>
      <c r="F1036" s="311">
        <v>491000</v>
      </c>
      <c r="G1036" s="133">
        <v>0.1</v>
      </c>
      <c r="H1036" s="33">
        <f t="shared" si="125"/>
        <v>687400</v>
      </c>
      <c r="I1036" s="33">
        <f t="shared" si="126"/>
        <v>-196400</v>
      </c>
      <c r="J1036" s="33">
        <f t="shared" si="127"/>
        <v>49100</v>
      </c>
      <c r="K1036" s="101">
        <f t="shared" si="124"/>
        <v>27.387327086122269</v>
      </c>
      <c r="L1036" s="33">
        <v>10</v>
      </c>
      <c r="M1036" s="30">
        <f t="shared" si="128"/>
        <v>4.5645545143537118</v>
      </c>
    </row>
    <row r="1037" spans="1:13">
      <c r="A1037" s="1312"/>
      <c r="B1037" s="89"/>
      <c r="C1037" s="32" t="s">
        <v>2219</v>
      </c>
      <c r="D1037" s="131">
        <v>2007</v>
      </c>
      <c r="E1037" s="1298">
        <f t="shared" si="129"/>
        <v>14</v>
      </c>
      <c r="F1037" s="311">
        <v>450000</v>
      </c>
      <c r="G1037" s="133">
        <v>0.1</v>
      </c>
      <c r="H1037" s="33">
        <f t="shared" si="125"/>
        <v>630000</v>
      </c>
      <c r="I1037" s="33">
        <f t="shared" si="126"/>
        <v>-180000</v>
      </c>
      <c r="J1037" s="33">
        <f t="shared" si="127"/>
        <v>45000</v>
      </c>
      <c r="K1037" s="101">
        <f t="shared" si="124"/>
        <v>25.100401606425702</v>
      </c>
      <c r="L1037" s="33">
        <v>13</v>
      </c>
      <c r="M1037" s="30">
        <f t="shared" si="128"/>
        <v>5.4384203480589015</v>
      </c>
    </row>
    <row r="1038" spans="1:13">
      <c r="A1038" s="1312"/>
      <c r="B1038" s="16" t="s">
        <v>35</v>
      </c>
      <c r="C1038" s="31"/>
      <c r="D1038" s="308"/>
      <c r="E1038" s="1298"/>
      <c r="F1038" s="309"/>
      <c r="G1038" s="310"/>
      <c r="H1038" s="33"/>
      <c r="I1038" s="33"/>
      <c r="J1038" s="33"/>
      <c r="K1038" s="101">
        <f t="shared" si="124"/>
        <v>0</v>
      </c>
      <c r="L1038" s="309"/>
      <c r="M1038" s="34">
        <f>M1033+M1034+M1035+M1036+M1037</f>
        <v>210.32928008329617</v>
      </c>
    </row>
    <row r="1039" spans="1:13">
      <c r="A1039" s="1312" t="s">
        <v>1410</v>
      </c>
      <c r="B1039" s="12" t="s">
        <v>1411</v>
      </c>
      <c r="C1039" s="32" t="s">
        <v>2222</v>
      </c>
      <c r="D1039" s="131">
        <v>2003</v>
      </c>
      <c r="E1039" s="1298">
        <f t="shared" si="129"/>
        <v>18</v>
      </c>
      <c r="F1039" s="33">
        <v>1000000</v>
      </c>
      <c r="G1039" s="133">
        <v>0.1</v>
      </c>
      <c r="H1039" s="33">
        <f t="shared" si="125"/>
        <v>1800000</v>
      </c>
      <c r="I1039" s="33">
        <f t="shared" si="126"/>
        <v>-800000</v>
      </c>
      <c r="J1039" s="33">
        <f t="shared" si="127"/>
        <v>100000</v>
      </c>
      <c r="K1039" s="101">
        <f t="shared" si="124"/>
        <v>55.778670236501561</v>
      </c>
      <c r="L1039" s="33">
        <v>20</v>
      </c>
      <c r="M1039" s="30">
        <f t="shared" si="128"/>
        <v>18.592890078833854</v>
      </c>
    </row>
    <row r="1040" spans="1:13">
      <c r="A1040" s="1312"/>
      <c r="B1040" s="89"/>
      <c r="C1040" s="32" t="s">
        <v>2188</v>
      </c>
      <c r="D1040" s="131">
        <v>2007</v>
      </c>
      <c r="E1040" s="1298">
        <f t="shared" si="129"/>
        <v>14</v>
      </c>
      <c r="F1040" s="311">
        <v>491000</v>
      </c>
      <c r="G1040" s="133">
        <v>0.1</v>
      </c>
      <c r="H1040" s="33">
        <f t="shared" si="125"/>
        <v>687400</v>
      </c>
      <c r="I1040" s="33">
        <f t="shared" si="126"/>
        <v>-196400</v>
      </c>
      <c r="J1040" s="33">
        <f t="shared" si="127"/>
        <v>49100</v>
      </c>
      <c r="K1040" s="101">
        <f t="shared" si="124"/>
        <v>27.387327086122269</v>
      </c>
      <c r="L1040" s="33">
        <v>10</v>
      </c>
      <c r="M1040" s="30">
        <f t="shared" si="128"/>
        <v>4.5645545143537118</v>
      </c>
    </row>
    <row r="1041" spans="1:13">
      <c r="A1041" s="1312"/>
      <c r="B1041" s="89"/>
      <c r="C1041" s="32" t="s">
        <v>2217</v>
      </c>
      <c r="D1041" s="131">
        <v>2009</v>
      </c>
      <c r="E1041" s="1298">
        <f t="shared" si="129"/>
        <v>12</v>
      </c>
      <c r="F1041" s="33">
        <v>181000</v>
      </c>
      <c r="G1041" s="133">
        <v>0.1</v>
      </c>
      <c r="H1041" s="33">
        <f t="shared" si="125"/>
        <v>217200</v>
      </c>
      <c r="I1041" s="33">
        <f t="shared" si="126"/>
        <v>-36200</v>
      </c>
      <c r="J1041" s="33">
        <f t="shared" si="127"/>
        <v>18100</v>
      </c>
      <c r="K1041" s="101">
        <f t="shared" si="124"/>
        <v>10.095939312806783</v>
      </c>
      <c r="L1041" s="33">
        <v>10</v>
      </c>
      <c r="M1041" s="30">
        <f t="shared" si="128"/>
        <v>1.6826565521344639</v>
      </c>
    </row>
    <row r="1042" spans="1:13">
      <c r="A1042" s="1312"/>
      <c r="B1042" s="16" t="s">
        <v>35</v>
      </c>
      <c r="C1042" s="31"/>
      <c r="D1042" s="308"/>
      <c r="E1042" s="1298"/>
      <c r="F1042" s="309"/>
      <c r="G1042" s="310"/>
      <c r="H1042" s="33"/>
      <c r="I1042" s="33"/>
      <c r="J1042" s="33"/>
      <c r="K1042" s="101">
        <f t="shared" si="124"/>
        <v>0</v>
      </c>
      <c r="L1042" s="309"/>
      <c r="M1042" s="34">
        <f>M1039+M1040+M1041</f>
        <v>24.840101145322031</v>
      </c>
    </row>
    <row r="1043" spans="1:13">
      <c r="A1043" s="1312" t="s">
        <v>1412</v>
      </c>
      <c r="B1043" s="38" t="s">
        <v>1413</v>
      </c>
      <c r="C1043" s="32" t="s">
        <v>2203</v>
      </c>
      <c r="D1043" s="131">
        <v>2005</v>
      </c>
      <c r="E1043" s="1298">
        <f t="shared" si="129"/>
        <v>16</v>
      </c>
      <c r="F1043" s="33">
        <v>60000</v>
      </c>
      <c r="G1043" s="133">
        <v>0.1</v>
      </c>
      <c r="H1043" s="33">
        <f t="shared" si="125"/>
        <v>96000</v>
      </c>
      <c r="I1043" s="33">
        <f t="shared" si="126"/>
        <v>-36000</v>
      </c>
      <c r="J1043" s="33">
        <f t="shared" si="127"/>
        <v>6000</v>
      </c>
      <c r="K1043" s="101">
        <f t="shared" si="124"/>
        <v>3.3467202141900936</v>
      </c>
      <c r="L1043" s="33">
        <v>30</v>
      </c>
      <c r="M1043" s="34">
        <f t="shared" si="128"/>
        <v>1.6733601070950468</v>
      </c>
    </row>
    <row r="1044" spans="1:13">
      <c r="A1044" s="1312" t="s">
        <v>1414</v>
      </c>
      <c r="B1044" s="38" t="s">
        <v>1415</v>
      </c>
      <c r="C1044" s="32" t="s">
        <v>2188</v>
      </c>
      <c r="D1044" s="131">
        <v>2005</v>
      </c>
      <c r="E1044" s="1298">
        <f t="shared" si="129"/>
        <v>16</v>
      </c>
      <c r="F1044" s="33">
        <v>90680</v>
      </c>
      <c r="G1044" s="133">
        <v>0.1</v>
      </c>
      <c r="H1044" s="33">
        <f t="shared" si="125"/>
        <v>145088</v>
      </c>
      <c r="I1044" s="33">
        <f t="shared" si="126"/>
        <v>-54408</v>
      </c>
      <c r="J1044" s="33">
        <f t="shared" si="127"/>
        <v>9068</v>
      </c>
      <c r="K1044" s="101">
        <f t="shared" si="124"/>
        <v>5.0580098170459618</v>
      </c>
      <c r="L1044" s="33">
        <v>10</v>
      </c>
      <c r="M1044" s="34">
        <f t="shared" si="128"/>
        <v>0.843001636174327</v>
      </c>
    </row>
    <row r="1045" spans="1:13">
      <c r="A1045" s="1312" t="s">
        <v>1416</v>
      </c>
      <c r="B1045" s="38" t="s">
        <v>1417</v>
      </c>
      <c r="C1045" s="32" t="s">
        <v>2188</v>
      </c>
      <c r="D1045" s="131">
        <v>2005</v>
      </c>
      <c r="E1045" s="1298">
        <f t="shared" si="129"/>
        <v>16</v>
      </c>
      <c r="F1045" s="33">
        <v>90680</v>
      </c>
      <c r="G1045" s="133">
        <v>0.1</v>
      </c>
      <c r="H1045" s="33">
        <f t="shared" si="125"/>
        <v>145088</v>
      </c>
      <c r="I1045" s="33">
        <f t="shared" si="126"/>
        <v>-54408</v>
      </c>
      <c r="J1045" s="33">
        <f t="shared" si="127"/>
        <v>9068</v>
      </c>
      <c r="K1045" s="101">
        <f t="shared" si="124"/>
        <v>5.0580098170459618</v>
      </c>
      <c r="L1045" s="33">
        <v>10</v>
      </c>
      <c r="M1045" s="34">
        <f t="shared" si="128"/>
        <v>0.843001636174327</v>
      </c>
    </row>
    <row r="1046" spans="1:13">
      <c r="A1046" s="1312" t="s">
        <v>1418</v>
      </c>
      <c r="B1046" s="38" t="s">
        <v>1419</v>
      </c>
      <c r="C1046" s="32" t="s">
        <v>2201</v>
      </c>
      <c r="D1046" s="131">
        <v>2007</v>
      </c>
      <c r="E1046" s="1298">
        <f t="shared" si="129"/>
        <v>14</v>
      </c>
      <c r="F1046" s="33">
        <v>810000</v>
      </c>
      <c r="G1046" s="133">
        <v>0.1</v>
      </c>
      <c r="H1046" s="33">
        <f t="shared" si="125"/>
        <v>1134000</v>
      </c>
      <c r="I1046" s="33">
        <f t="shared" si="126"/>
        <v>-324000</v>
      </c>
      <c r="J1046" s="33">
        <f t="shared" si="127"/>
        <v>81000</v>
      </c>
      <c r="K1046" s="101">
        <f t="shared" si="124"/>
        <v>45.180722891566269</v>
      </c>
      <c r="L1046" s="33">
        <v>10</v>
      </c>
      <c r="M1046" s="34">
        <f t="shared" si="128"/>
        <v>7.5301204819277112</v>
      </c>
    </row>
    <row r="1047" spans="1:13" ht="28.5">
      <c r="A1047" s="43" t="s">
        <v>2021</v>
      </c>
      <c r="B1047" s="41" t="s">
        <v>2239</v>
      </c>
      <c r="C1047" s="41"/>
      <c r="D1047" s="128"/>
      <c r="E1047" s="239"/>
      <c r="F1047" s="63"/>
      <c r="G1047" s="63"/>
      <c r="H1047" s="63"/>
      <c r="I1047" s="63"/>
      <c r="J1047" s="63"/>
      <c r="K1047" s="63"/>
      <c r="L1047" s="63"/>
      <c r="M1047" s="130"/>
    </row>
    <row r="1048" spans="1:13" ht="30">
      <c r="A1048" s="1312" t="s">
        <v>2022</v>
      </c>
      <c r="B1048" s="12" t="s">
        <v>1037</v>
      </c>
      <c r="C1048" s="32" t="s">
        <v>2201</v>
      </c>
      <c r="D1048" s="131">
        <v>2007</v>
      </c>
      <c r="E1048" s="1298">
        <f t="shared" si="129"/>
        <v>14</v>
      </c>
      <c r="F1048" s="33">
        <v>810000</v>
      </c>
      <c r="G1048" s="133">
        <v>0.1</v>
      </c>
      <c r="H1048" s="33">
        <f t="shared" si="125"/>
        <v>1134000</v>
      </c>
      <c r="I1048" s="33">
        <f t="shared" si="126"/>
        <v>-324000</v>
      </c>
      <c r="J1048" s="33">
        <f t="shared" si="127"/>
        <v>81000</v>
      </c>
      <c r="K1048" s="101">
        <f t="shared" si="124"/>
        <v>45.180722891566269</v>
      </c>
      <c r="L1048" s="33">
        <v>10</v>
      </c>
      <c r="M1048" s="34">
        <f t="shared" si="128"/>
        <v>7.5301204819277112</v>
      </c>
    </row>
    <row r="1049" spans="1:13">
      <c r="A1049" s="1312" t="s">
        <v>2023</v>
      </c>
      <c r="B1049" s="12" t="s">
        <v>1424</v>
      </c>
      <c r="C1049" s="32" t="s">
        <v>2188</v>
      </c>
      <c r="D1049" s="131">
        <v>2005</v>
      </c>
      <c r="E1049" s="1298">
        <f t="shared" si="129"/>
        <v>16</v>
      </c>
      <c r="F1049" s="33">
        <v>90680</v>
      </c>
      <c r="G1049" s="133">
        <v>0.1</v>
      </c>
      <c r="H1049" s="33">
        <f t="shared" si="125"/>
        <v>145088</v>
      </c>
      <c r="I1049" s="33">
        <f t="shared" si="126"/>
        <v>-54408</v>
      </c>
      <c r="J1049" s="33">
        <f t="shared" si="127"/>
        <v>9068</v>
      </c>
      <c r="K1049" s="101">
        <f t="shared" si="124"/>
        <v>5.0580098170459618</v>
      </c>
      <c r="L1049" s="33">
        <v>10</v>
      </c>
      <c r="M1049" s="34">
        <f t="shared" si="128"/>
        <v>0.843001636174327</v>
      </c>
    </row>
    <row r="1050" spans="1:13" ht="30">
      <c r="A1050" s="1312" t="s">
        <v>2024</v>
      </c>
      <c r="B1050" s="12" t="s">
        <v>1426</v>
      </c>
      <c r="C1050" s="32" t="s">
        <v>2190</v>
      </c>
      <c r="D1050" s="131">
        <v>2006</v>
      </c>
      <c r="E1050" s="1298">
        <f t="shared" si="129"/>
        <v>15</v>
      </c>
      <c r="F1050" s="33">
        <v>526970</v>
      </c>
      <c r="G1050" s="133">
        <v>0.1</v>
      </c>
      <c r="H1050" s="33">
        <f t="shared" si="125"/>
        <v>790455</v>
      </c>
      <c r="I1050" s="33">
        <f t="shared" si="126"/>
        <v>-263485</v>
      </c>
      <c r="J1050" s="33">
        <f t="shared" si="127"/>
        <v>52697</v>
      </c>
      <c r="K1050" s="101">
        <f t="shared" si="124"/>
        <v>29.393685854529227</v>
      </c>
      <c r="L1050" s="33">
        <v>15</v>
      </c>
      <c r="M1050" s="30">
        <f t="shared" si="128"/>
        <v>7.3484214636323069</v>
      </c>
    </row>
    <row r="1051" spans="1:13">
      <c r="A1051" s="1312"/>
      <c r="B1051" s="89"/>
      <c r="C1051" s="32" t="s">
        <v>2188</v>
      </c>
      <c r="D1051" s="131">
        <v>2005</v>
      </c>
      <c r="E1051" s="1298">
        <f t="shared" si="129"/>
        <v>16</v>
      </c>
      <c r="F1051" s="33">
        <v>90680</v>
      </c>
      <c r="G1051" s="133">
        <v>0.1</v>
      </c>
      <c r="H1051" s="33">
        <f t="shared" si="125"/>
        <v>145088</v>
      </c>
      <c r="I1051" s="33">
        <f t="shared" si="126"/>
        <v>-54408</v>
      </c>
      <c r="J1051" s="33">
        <f t="shared" si="127"/>
        <v>9068</v>
      </c>
      <c r="K1051" s="101">
        <f t="shared" si="124"/>
        <v>5.0580098170459618</v>
      </c>
      <c r="L1051" s="33">
        <v>10</v>
      </c>
      <c r="M1051" s="30">
        <f t="shared" si="128"/>
        <v>0.843001636174327</v>
      </c>
    </row>
    <row r="1052" spans="1:13">
      <c r="A1052" s="1312"/>
      <c r="B1052" s="16" t="s">
        <v>35</v>
      </c>
      <c r="C1052" s="31"/>
      <c r="D1052" s="308"/>
      <c r="E1052" s="1298"/>
      <c r="F1052" s="309"/>
      <c r="G1052" s="310"/>
      <c r="H1052" s="33"/>
      <c r="I1052" s="33"/>
      <c r="J1052" s="33"/>
      <c r="K1052" s="101">
        <f t="shared" si="124"/>
        <v>0</v>
      </c>
      <c r="L1052" s="309"/>
      <c r="M1052" s="34">
        <f>M1050+M1051</f>
        <v>8.1914230998066344</v>
      </c>
    </row>
    <row r="1053" spans="1:13" ht="30">
      <c r="A1053" s="1312" t="s">
        <v>2025</v>
      </c>
      <c r="B1053" s="12" t="s">
        <v>1428</v>
      </c>
      <c r="C1053" s="32" t="s">
        <v>2188</v>
      </c>
      <c r="D1053" s="131">
        <v>2005</v>
      </c>
      <c r="E1053" s="1298">
        <f t="shared" si="129"/>
        <v>16</v>
      </c>
      <c r="F1053" s="33">
        <v>90680</v>
      </c>
      <c r="G1053" s="133">
        <v>0.1</v>
      </c>
      <c r="H1053" s="33">
        <f t="shared" si="125"/>
        <v>145088</v>
      </c>
      <c r="I1053" s="33">
        <f t="shared" si="126"/>
        <v>-54408</v>
      </c>
      <c r="J1053" s="33">
        <f t="shared" si="127"/>
        <v>9068</v>
      </c>
      <c r="K1053" s="101">
        <f t="shared" ref="K1053:K1116" si="130">J1053/1792.8</f>
        <v>5.0580098170459618</v>
      </c>
      <c r="L1053" s="33">
        <v>10</v>
      </c>
      <c r="M1053" s="34">
        <f t="shared" si="128"/>
        <v>0.843001636174327</v>
      </c>
    </row>
    <row r="1054" spans="1:13">
      <c r="A1054" s="1312" t="s">
        <v>2026</v>
      </c>
      <c r="B1054" s="12" t="s">
        <v>1430</v>
      </c>
      <c r="C1054" s="32" t="s">
        <v>2190</v>
      </c>
      <c r="D1054" s="131">
        <v>2006</v>
      </c>
      <c r="E1054" s="1298">
        <f t="shared" si="129"/>
        <v>15</v>
      </c>
      <c r="F1054" s="33">
        <v>526970</v>
      </c>
      <c r="G1054" s="133">
        <v>0.1</v>
      </c>
      <c r="H1054" s="33">
        <f t="shared" ref="H1054:H1095" si="131">E1054*F1054*G1054</f>
        <v>790455</v>
      </c>
      <c r="I1054" s="33">
        <f t="shared" ref="I1054:I1095" si="132">F1054-H1054</f>
        <v>-263485</v>
      </c>
      <c r="J1054" s="33">
        <f t="shared" ref="J1054:J1095" si="133">F1054*G1054</f>
        <v>52697</v>
      </c>
      <c r="K1054" s="101">
        <f t="shared" si="130"/>
        <v>29.393685854529227</v>
      </c>
      <c r="L1054" s="33">
        <v>15</v>
      </c>
      <c r="M1054" s="30">
        <f t="shared" ref="M1054:M1095" si="134">K1054*L1054/60</f>
        <v>7.3484214636323069</v>
      </c>
    </row>
    <row r="1055" spans="1:13">
      <c r="A1055" s="1312"/>
      <c r="B1055" s="89"/>
      <c r="C1055" s="32" t="s">
        <v>2188</v>
      </c>
      <c r="D1055" s="131">
        <v>2005</v>
      </c>
      <c r="E1055" s="1298">
        <f t="shared" si="129"/>
        <v>16</v>
      </c>
      <c r="F1055" s="33">
        <v>90680</v>
      </c>
      <c r="G1055" s="133">
        <v>0.1</v>
      </c>
      <c r="H1055" s="33">
        <f t="shared" si="131"/>
        <v>145088</v>
      </c>
      <c r="I1055" s="33">
        <f t="shared" si="132"/>
        <v>-54408</v>
      </c>
      <c r="J1055" s="33">
        <f t="shared" si="133"/>
        <v>9068</v>
      </c>
      <c r="K1055" s="101">
        <f t="shared" si="130"/>
        <v>5.0580098170459618</v>
      </c>
      <c r="L1055" s="33">
        <v>10</v>
      </c>
      <c r="M1055" s="30">
        <f t="shared" si="134"/>
        <v>0.843001636174327</v>
      </c>
    </row>
    <row r="1056" spans="1:13">
      <c r="A1056" s="1312"/>
      <c r="B1056" s="16" t="s">
        <v>35</v>
      </c>
      <c r="C1056" s="31"/>
      <c r="D1056" s="308"/>
      <c r="E1056" s="1298"/>
      <c r="F1056" s="309"/>
      <c r="G1056" s="310"/>
      <c r="H1056" s="33"/>
      <c r="I1056" s="33"/>
      <c r="J1056" s="33"/>
      <c r="K1056" s="101">
        <f t="shared" si="130"/>
        <v>0</v>
      </c>
      <c r="L1056" s="309"/>
      <c r="M1056" s="34">
        <f>M1054+M1055</f>
        <v>8.1914230998066344</v>
      </c>
    </row>
    <row r="1057" spans="1:13" ht="30">
      <c r="A1057" s="1312" t="s">
        <v>2032</v>
      </c>
      <c r="B1057" s="12" t="s">
        <v>1432</v>
      </c>
      <c r="C1057" s="32" t="s">
        <v>2188</v>
      </c>
      <c r="D1057" s="131">
        <v>2005</v>
      </c>
      <c r="E1057" s="1298">
        <f t="shared" si="129"/>
        <v>16</v>
      </c>
      <c r="F1057" s="33">
        <v>90680</v>
      </c>
      <c r="G1057" s="133">
        <v>0.1</v>
      </c>
      <c r="H1057" s="33">
        <f t="shared" si="131"/>
        <v>145088</v>
      </c>
      <c r="I1057" s="33">
        <f t="shared" si="132"/>
        <v>-54408</v>
      </c>
      <c r="J1057" s="33">
        <f t="shared" si="133"/>
        <v>9068</v>
      </c>
      <c r="K1057" s="101">
        <f t="shared" si="130"/>
        <v>5.0580098170459618</v>
      </c>
      <c r="L1057" s="33">
        <v>10</v>
      </c>
      <c r="M1057" s="34">
        <f t="shared" si="134"/>
        <v>0.843001636174327</v>
      </c>
    </row>
    <row r="1058" spans="1:13">
      <c r="A1058" s="1312" t="s">
        <v>2035</v>
      </c>
      <c r="B1058" s="12" t="s">
        <v>1434</v>
      </c>
      <c r="C1058" s="32" t="s">
        <v>2201</v>
      </c>
      <c r="D1058" s="131">
        <v>2007</v>
      </c>
      <c r="E1058" s="1298">
        <f t="shared" si="129"/>
        <v>14</v>
      </c>
      <c r="F1058" s="33">
        <v>810000</v>
      </c>
      <c r="G1058" s="133">
        <v>0.1</v>
      </c>
      <c r="H1058" s="33">
        <f t="shared" si="131"/>
        <v>1134000</v>
      </c>
      <c r="I1058" s="33">
        <f t="shared" si="132"/>
        <v>-324000</v>
      </c>
      <c r="J1058" s="33">
        <f t="shared" si="133"/>
        <v>81000</v>
      </c>
      <c r="K1058" s="101">
        <f t="shared" si="130"/>
        <v>45.180722891566269</v>
      </c>
      <c r="L1058" s="33">
        <v>10</v>
      </c>
      <c r="M1058" s="30">
        <f t="shared" si="134"/>
        <v>7.5301204819277112</v>
      </c>
    </row>
    <row r="1059" spans="1:13">
      <c r="A1059" s="1312"/>
      <c r="B1059" s="89"/>
      <c r="C1059" s="32" t="s">
        <v>2188</v>
      </c>
      <c r="D1059" s="131">
        <v>2005</v>
      </c>
      <c r="E1059" s="1298">
        <f t="shared" si="129"/>
        <v>16</v>
      </c>
      <c r="F1059" s="33">
        <v>90680</v>
      </c>
      <c r="G1059" s="133">
        <v>0.1</v>
      </c>
      <c r="H1059" s="33">
        <f t="shared" si="131"/>
        <v>145088</v>
      </c>
      <c r="I1059" s="33">
        <f t="shared" si="132"/>
        <v>-54408</v>
      </c>
      <c r="J1059" s="33">
        <f t="shared" si="133"/>
        <v>9068</v>
      </c>
      <c r="K1059" s="101">
        <f t="shared" si="130"/>
        <v>5.0580098170459618</v>
      </c>
      <c r="L1059" s="33">
        <v>10</v>
      </c>
      <c r="M1059" s="30">
        <f t="shared" si="134"/>
        <v>0.843001636174327</v>
      </c>
    </row>
    <row r="1060" spans="1:13">
      <c r="A1060" s="1312"/>
      <c r="B1060" s="16" t="s">
        <v>35</v>
      </c>
      <c r="C1060" s="31"/>
      <c r="D1060" s="308"/>
      <c r="E1060" s="1298"/>
      <c r="F1060" s="309"/>
      <c r="G1060" s="310"/>
      <c r="H1060" s="33"/>
      <c r="I1060" s="33"/>
      <c r="J1060" s="33"/>
      <c r="K1060" s="101">
        <f t="shared" si="130"/>
        <v>0</v>
      </c>
      <c r="L1060" s="309"/>
      <c r="M1060" s="34">
        <f>M1058+M1059</f>
        <v>8.3731221181020388</v>
      </c>
    </row>
    <row r="1061" spans="1:13">
      <c r="A1061" s="1312" t="s">
        <v>2036</v>
      </c>
      <c r="B1061" s="12" t="s">
        <v>1436</v>
      </c>
      <c r="C1061" s="32" t="s">
        <v>2240</v>
      </c>
      <c r="D1061" s="131">
        <v>2003</v>
      </c>
      <c r="E1061" s="1298">
        <f t="shared" si="129"/>
        <v>18</v>
      </c>
      <c r="F1061" s="33">
        <v>2471090</v>
      </c>
      <c r="G1061" s="133">
        <v>0.1</v>
      </c>
      <c r="H1061" s="33">
        <f t="shared" si="131"/>
        <v>4447962</v>
      </c>
      <c r="I1061" s="33">
        <f t="shared" si="132"/>
        <v>-1976872</v>
      </c>
      <c r="J1061" s="33">
        <f t="shared" si="133"/>
        <v>247109</v>
      </c>
      <c r="K1061" s="101">
        <f t="shared" si="130"/>
        <v>137.83411423471665</v>
      </c>
      <c r="L1061" s="33">
        <v>20</v>
      </c>
      <c r="M1061" s="30">
        <f t="shared" si="134"/>
        <v>45.944704744905557</v>
      </c>
    </row>
    <row r="1062" spans="1:13">
      <c r="A1062" s="1312"/>
      <c r="B1062" s="89"/>
      <c r="C1062" s="32" t="s">
        <v>2188</v>
      </c>
      <c r="D1062" s="131">
        <v>2005</v>
      </c>
      <c r="E1062" s="1298">
        <f t="shared" si="129"/>
        <v>16</v>
      </c>
      <c r="F1062" s="33">
        <v>90680</v>
      </c>
      <c r="G1062" s="133">
        <v>0.1</v>
      </c>
      <c r="H1062" s="33">
        <f t="shared" si="131"/>
        <v>145088</v>
      </c>
      <c r="I1062" s="33">
        <f t="shared" si="132"/>
        <v>-54408</v>
      </c>
      <c r="J1062" s="33">
        <f t="shared" si="133"/>
        <v>9068</v>
      </c>
      <c r="K1062" s="101">
        <f t="shared" si="130"/>
        <v>5.0580098170459618</v>
      </c>
      <c r="L1062" s="33">
        <v>10</v>
      </c>
      <c r="M1062" s="30">
        <f t="shared" si="134"/>
        <v>0.843001636174327</v>
      </c>
    </row>
    <row r="1063" spans="1:13">
      <c r="A1063" s="1312"/>
      <c r="B1063" s="16" t="s">
        <v>35</v>
      </c>
      <c r="C1063" s="31"/>
      <c r="D1063" s="308"/>
      <c r="E1063" s="1298"/>
      <c r="F1063" s="309"/>
      <c r="G1063" s="310"/>
      <c r="H1063" s="33"/>
      <c r="I1063" s="33"/>
      <c r="J1063" s="33"/>
      <c r="K1063" s="101">
        <f t="shared" si="130"/>
        <v>0</v>
      </c>
      <c r="L1063" s="309"/>
      <c r="M1063" s="34">
        <f>M1061+M1062</f>
        <v>46.787706381079886</v>
      </c>
    </row>
    <row r="1064" spans="1:13">
      <c r="A1064" s="1312" t="s">
        <v>2039</v>
      </c>
      <c r="B1064" s="12" t="s">
        <v>1438</v>
      </c>
      <c r="C1064" s="32" t="s">
        <v>2188</v>
      </c>
      <c r="D1064" s="131">
        <v>2005</v>
      </c>
      <c r="E1064" s="1298">
        <f t="shared" si="129"/>
        <v>16</v>
      </c>
      <c r="F1064" s="33">
        <v>90680</v>
      </c>
      <c r="G1064" s="133">
        <v>0.1</v>
      </c>
      <c r="H1064" s="33">
        <f t="shared" si="131"/>
        <v>145088</v>
      </c>
      <c r="I1064" s="33">
        <f t="shared" si="132"/>
        <v>-54408</v>
      </c>
      <c r="J1064" s="33">
        <f t="shared" si="133"/>
        <v>9068</v>
      </c>
      <c r="K1064" s="101">
        <f t="shared" si="130"/>
        <v>5.0580098170459618</v>
      </c>
      <c r="L1064" s="33">
        <v>10</v>
      </c>
      <c r="M1064" s="34">
        <f t="shared" si="134"/>
        <v>0.843001636174327</v>
      </c>
    </row>
    <row r="1065" spans="1:13">
      <c r="A1065" s="1312" t="s">
        <v>2040</v>
      </c>
      <c r="B1065" s="12" t="s">
        <v>1440</v>
      </c>
      <c r="C1065" s="32" t="s">
        <v>2188</v>
      </c>
      <c r="D1065" s="131">
        <v>2005</v>
      </c>
      <c r="E1065" s="1298">
        <f t="shared" si="129"/>
        <v>16</v>
      </c>
      <c r="F1065" s="33">
        <v>90680</v>
      </c>
      <c r="G1065" s="133">
        <v>0.1</v>
      </c>
      <c r="H1065" s="33">
        <f t="shared" si="131"/>
        <v>145088</v>
      </c>
      <c r="I1065" s="33">
        <f t="shared" si="132"/>
        <v>-54408</v>
      </c>
      <c r="J1065" s="33">
        <f t="shared" si="133"/>
        <v>9068</v>
      </c>
      <c r="K1065" s="101">
        <f t="shared" si="130"/>
        <v>5.0580098170459618</v>
      </c>
      <c r="L1065" s="33">
        <v>10</v>
      </c>
      <c r="M1065" s="34">
        <f t="shared" si="134"/>
        <v>0.843001636174327</v>
      </c>
    </row>
    <row r="1066" spans="1:13">
      <c r="A1066" s="1312" t="s">
        <v>2041</v>
      </c>
      <c r="B1066" s="12" t="s">
        <v>1442</v>
      </c>
      <c r="C1066" s="32" t="s">
        <v>2188</v>
      </c>
      <c r="D1066" s="131">
        <v>2005</v>
      </c>
      <c r="E1066" s="1298">
        <f t="shared" si="129"/>
        <v>16</v>
      </c>
      <c r="F1066" s="33">
        <v>90680</v>
      </c>
      <c r="G1066" s="133">
        <v>0.1</v>
      </c>
      <c r="H1066" s="33">
        <f t="shared" si="131"/>
        <v>145088</v>
      </c>
      <c r="I1066" s="33">
        <f t="shared" si="132"/>
        <v>-54408</v>
      </c>
      <c r="J1066" s="33">
        <f t="shared" si="133"/>
        <v>9068</v>
      </c>
      <c r="K1066" s="101">
        <f t="shared" si="130"/>
        <v>5.0580098170459618</v>
      </c>
      <c r="L1066" s="33">
        <v>10</v>
      </c>
      <c r="M1066" s="34">
        <f t="shared" si="134"/>
        <v>0.843001636174327</v>
      </c>
    </row>
    <row r="1067" spans="1:13">
      <c r="A1067" s="1312" t="s">
        <v>2042</v>
      </c>
      <c r="B1067" s="12" t="s">
        <v>1444</v>
      </c>
      <c r="C1067" s="32" t="s">
        <v>2190</v>
      </c>
      <c r="D1067" s="131">
        <v>2006</v>
      </c>
      <c r="E1067" s="1298">
        <f t="shared" si="129"/>
        <v>15</v>
      </c>
      <c r="F1067" s="33">
        <v>526970</v>
      </c>
      <c r="G1067" s="133">
        <v>0.1</v>
      </c>
      <c r="H1067" s="33">
        <f t="shared" si="131"/>
        <v>790455</v>
      </c>
      <c r="I1067" s="33">
        <f t="shared" si="132"/>
        <v>-263485</v>
      </c>
      <c r="J1067" s="33">
        <f t="shared" si="133"/>
        <v>52697</v>
      </c>
      <c r="K1067" s="101">
        <f t="shared" si="130"/>
        <v>29.393685854529227</v>
      </c>
      <c r="L1067" s="33">
        <v>15</v>
      </c>
      <c r="M1067" s="30">
        <f t="shared" si="134"/>
        <v>7.3484214636323069</v>
      </c>
    </row>
    <row r="1068" spans="1:13">
      <c r="A1068" s="1312"/>
      <c r="B1068" s="89"/>
      <c r="C1068" s="32" t="s">
        <v>2188</v>
      </c>
      <c r="D1068" s="131">
        <v>2005</v>
      </c>
      <c r="E1068" s="1298">
        <f t="shared" si="129"/>
        <v>16</v>
      </c>
      <c r="F1068" s="33">
        <v>90680</v>
      </c>
      <c r="G1068" s="133">
        <v>0.1</v>
      </c>
      <c r="H1068" s="33">
        <f t="shared" si="131"/>
        <v>145088</v>
      </c>
      <c r="I1068" s="33">
        <f t="shared" si="132"/>
        <v>-54408</v>
      </c>
      <c r="J1068" s="33">
        <f t="shared" si="133"/>
        <v>9068</v>
      </c>
      <c r="K1068" s="101">
        <f t="shared" si="130"/>
        <v>5.0580098170459618</v>
      </c>
      <c r="L1068" s="33">
        <v>10</v>
      </c>
      <c r="M1068" s="30">
        <f t="shared" si="134"/>
        <v>0.843001636174327</v>
      </c>
    </row>
    <row r="1069" spans="1:13">
      <c r="A1069" s="1312"/>
      <c r="B1069" s="16" t="s">
        <v>35</v>
      </c>
      <c r="C1069" s="31"/>
      <c r="D1069" s="308"/>
      <c r="E1069" s="1298"/>
      <c r="F1069" s="309"/>
      <c r="G1069" s="310"/>
      <c r="H1069" s="33"/>
      <c r="I1069" s="33"/>
      <c r="J1069" s="33"/>
      <c r="K1069" s="101">
        <f t="shared" si="130"/>
        <v>0</v>
      </c>
      <c r="L1069" s="309"/>
      <c r="M1069" s="34">
        <f>M1067+M1068</f>
        <v>8.1914230998066344</v>
      </c>
    </row>
    <row r="1070" spans="1:13">
      <c r="A1070" s="1312" t="s">
        <v>2043</v>
      </c>
      <c r="B1070" s="12" t="s">
        <v>1446</v>
      </c>
      <c r="C1070" s="32" t="s">
        <v>2240</v>
      </c>
      <c r="D1070" s="131">
        <v>2003</v>
      </c>
      <c r="E1070" s="1298">
        <f t="shared" si="129"/>
        <v>18</v>
      </c>
      <c r="F1070" s="33">
        <v>2471090</v>
      </c>
      <c r="G1070" s="133">
        <v>0.1</v>
      </c>
      <c r="H1070" s="33">
        <f t="shared" si="131"/>
        <v>4447962</v>
      </c>
      <c r="I1070" s="33">
        <f t="shared" si="132"/>
        <v>-1976872</v>
      </c>
      <c r="J1070" s="33">
        <f t="shared" si="133"/>
        <v>247109</v>
      </c>
      <c r="K1070" s="101">
        <f t="shared" si="130"/>
        <v>137.83411423471665</v>
      </c>
      <c r="L1070" s="33">
        <v>120</v>
      </c>
      <c r="M1070" s="30">
        <f t="shared" si="134"/>
        <v>275.6682284694333</v>
      </c>
    </row>
    <row r="1071" spans="1:13">
      <c r="A1071" s="1312"/>
      <c r="B1071" s="89"/>
      <c r="C1071" s="32" t="s">
        <v>2188</v>
      </c>
      <c r="D1071" s="131">
        <v>2005</v>
      </c>
      <c r="E1071" s="1298">
        <f t="shared" si="129"/>
        <v>16</v>
      </c>
      <c r="F1071" s="33">
        <v>90680</v>
      </c>
      <c r="G1071" s="133">
        <v>0.1</v>
      </c>
      <c r="H1071" s="33">
        <f t="shared" si="131"/>
        <v>145088</v>
      </c>
      <c r="I1071" s="33">
        <f>F1071-H1071</f>
        <v>-54408</v>
      </c>
      <c r="J1071" s="33">
        <f t="shared" si="133"/>
        <v>9068</v>
      </c>
      <c r="K1071" s="101">
        <f t="shared" si="130"/>
        <v>5.0580098170459618</v>
      </c>
      <c r="L1071" s="33">
        <v>10</v>
      </c>
      <c r="M1071" s="30">
        <f t="shared" si="134"/>
        <v>0.843001636174327</v>
      </c>
    </row>
    <row r="1072" spans="1:13">
      <c r="A1072" s="1312"/>
      <c r="B1072" s="16" t="s">
        <v>35</v>
      </c>
      <c r="C1072" s="31"/>
      <c r="D1072" s="308"/>
      <c r="E1072" s="1298"/>
      <c r="F1072" s="309"/>
      <c r="G1072" s="310"/>
      <c r="H1072" s="33"/>
      <c r="I1072" s="33"/>
      <c r="J1072" s="33"/>
      <c r="K1072" s="101">
        <f t="shared" si="130"/>
        <v>0</v>
      </c>
      <c r="L1072" s="309"/>
      <c r="M1072" s="34">
        <f>M1070+M1071</f>
        <v>276.51123010560764</v>
      </c>
    </row>
    <row r="1073" spans="1:13" ht="30">
      <c r="A1073" s="1312" t="s">
        <v>2050</v>
      </c>
      <c r="B1073" s="12" t="s">
        <v>1448</v>
      </c>
      <c r="C1073" s="32" t="s">
        <v>2211</v>
      </c>
      <c r="D1073" s="131">
        <v>2005</v>
      </c>
      <c r="E1073" s="1298">
        <f t="shared" si="129"/>
        <v>16</v>
      </c>
      <c r="F1073" s="33">
        <v>60000</v>
      </c>
      <c r="G1073" s="133">
        <v>0.1</v>
      </c>
      <c r="H1073" s="33">
        <f t="shared" si="131"/>
        <v>96000</v>
      </c>
      <c r="I1073" s="33">
        <f t="shared" si="132"/>
        <v>-36000</v>
      </c>
      <c r="J1073" s="33">
        <f t="shared" si="133"/>
        <v>6000</v>
      </c>
      <c r="K1073" s="101">
        <f t="shared" si="130"/>
        <v>3.3467202141900936</v>
      </c>
      <c r="L1073" s="33">
        <v>25</v>
      </c>
      <c r="M1073" s="30">
        <f t="shared" si="134"/>
        <v>1.394466755912539</v>
      </c>
    </row>
    <row r="1074" spans="1:13">
      <c r="A1074" s="1312"/>
      <c r="B1074" s="89"/>
      <c r="C1074" s="32" t="s">
        <v>2188</v>
      </c>
      <c r="D1074" s="131">
        <v>2005</v>
      </c>
      <c r="E1074" s="1298">
        <f t="shared" si="129"/>
        <v>16</v>
      </c>
      <c r="F1074" s="33">
        <v>90680</v>
      </c>
      <c r="G1074" s="133">
        <v>0.1</v>
      </c>
      <c r="H1074" s="33">
        <f t="shared" si="131"/>
        <v>145088</v>
      </c>
      <c r="I1074" s="33">
        <f t="shared" si="132"/>
        <v>-54408</v>
      </c>
      <c r="J1074" s="33">
        <f t="shared" si="133"/>
        <v>9068</v>
      </c>
      <c r="K1074" s="101">
        <f t="shared" si="130"/>
        <v>5.0580098170459618</v>
      </c>
      <c r="L1074" s="33">
        <v>10</v>
      </c>
      <c r="M1074" s="30">
        <f t="shared" si="134"/>
        <v>0.843001636174327</v>
      </c>
    </row>
    <row r="1075" spans="1:13">
      <c r="A1075" s="1312"/>
      <c r="B1075" s="16" t="s">
        <v>35</v>
      </c>
      <c r="C1075" s="31"/>
      <c r="D1075" s="308"/>
      <c r="E1075" s="1298"/>
      <c r="F1075" s="309"/>
      <c r="G1075" s="310"/>
      <c r="H1075" s="33"/>
      <c r="I1075" s="33"/>
      <c r="J1075" s="33"/>
      <c r="K1075" s="101">
        <f t="shared" si="130"/>
        <v>0</v>
      </c>
      <c r="L1075" s="309"/>
      <c r="M1075" s="34">
        <f>M1073+M1074</f>
        <v>2.2374683920868659</v>
      </c>
    </row>
    <row r="1076" spans="1:13">
      <c r="A1076" s="1312" t="s">
        <v>2051</v>
      </c>
      <c r="B1076" s="12" t="s">
        <v>1450</v>
      </c>
      <c r="C1076" s="32" t="s">
        <v>2190</v>
      </c>
      <c r="D1076" s="131">
        <v>2006</v>
      </c>
      <c r="E1076" s="1298">
        <f t="shared" ref="E1076:E1137" si="135">2021-D1076</f>
        <v>15</v>
      </c>
      <c r="F1076" s="33">
        <v>526970</v>
      </c>
      <c r="G1076" s="133">
        <v>0.1</v>
      </c>
      <c r="H1076" s="33">
        <f t="shared" si="131"/>
        <v>790455</v>
      </c>
      <c r="I1076" s="33">
        <f t="shared" si="132"/>
        <v>-263485</v>
      </c>
      <c r="J1076" s="33">
        <f t="shared" si="133"/>
        <v>52697</v>
      </c>
      <c r="K1076" s="101">
        <f t="shared" si="130"/>
        <v>29.393685854529227</v>
      </c>
      <c r="L1076" s="33">
        <v>15</v>
      </c>
      <c r="M1076" s="30">
        <f t="shared" si="134"/>
        <v>7.3484214636323069</v>
      </c>
    </row>
    <row r="1077" spans="1:13">
      <c r="A1077" s="1312"/>
      <c r="B1077" s="89"/>
      <c r="C1077" s="32" t="s">
        <v>2188</v>
      </c>
      <c r="D1077" s="131">
        <v>2005</v>
      </c>
      <c r="E1077" s="1298">
        <f t="shared" si="135"/>
        <v>16</v>
      </c>
      <c r="F1077" s="33">
        <v>90680</v>
      </c>
      <c r="G1077" s="133">
        <v>0.1</v>
      </c>
      <c r="H1077" s="33">
        <f t="shared" si="131"/>
        <v>145088</v>
      </c>
      <c r="I1077" s="33">
        <f t="shared" si="132"/>
        <v>-54408</v>
      </c>
      <c r="J1077" s="33">
        <f t="shared" si="133"/>
        <v>9068</v>
      </c>
      <c r="K1077" s="101">
        <f t="shared" si="130"/>
        <v>5.0580098170459618</v>
      </c>
      <c r="L1077" s="33">
        <v>10</v>
      </c>
      <c r="M1077" s="30">
        <f t="shared" si="134"/>
        <v>0.843001636174327</v>
      </c>
    </row>
    <row r="1078" spans="1:13">
      <c r="A1078" s="1312"/>
      <c r="B1078" s="16" t="s">
        <v>35</v>
      </c>
      <c r="C1078" s="31"/>
      <c r="D1078" s="308"/>
      <c r="E1078" s="1298"/>
      <c r="F1078" s="309"/>
      <c r="G1078" s="310"/>
      <c r="H1078" s="33"/>
      <c r="I1078" s="33"/>
      <c r="J1078" s="33"/>
      <c r="K1078" s="101">
        <f t="shared" si="130"/>
        <v>0</v>
      </c>
      <c r="L1078" s="309"/>
      <c r="M1078" s="34">
        <f>M1076+M1077</f>
        <v>8.1914230998066344</v>
      </c>
    </row>
    <row r="1079" spans="1:13">
      <c r="A1079" s="1312" t="s">
        <v>1451</v>
      </c>
      <c r="B1079" s="12" t="s">
        <v>1452</v>
      </c>
      <c r="C1079" s="32" t="s">
        <v>2190</v>
      </c>
      <c r="D1079" s="131">
        <v>2006</v>
      </c>
      <c r="E1079" s="1298">
        <f t="shared" si="135"/>
        <v>15</v>
      </c>
      <c r="F1079" s="33">
        <v>526970</v>
      </c>
      <c r="G1079" s="133">
        <v>0.1</v>
      </c>
      <c r="H1079" s="33">
        <f t="shared" si="131"/>
        <v>790455</v>
      </c>
      <c r="I1079" s="33">
        <f t="shared" si="132"/>
        <v>-263485</v>
      </c>
      <c r="J1079" s="33">
        <f t="shared" si="133"/>
        <v>52697</v>
      </c>
      <c r="K1079" s="101">
        <f t="shared" si="130"/>
        <v>29.393685854529227</v>
      </c>
      <c r="L1079" s="33">
        <v>15</v>
      </c>
      <c r="M1079" s="30">
        <f t="shared" si="134"/>
        <v>7.3484214636323069</v>
      </c>
    </row>
    <row r="1080" spans="1:13">
      <c r="A1080" s="1312"/>
      <c r="B1080" s="89"/>
      <c r="C1080" s="32" t="s">
        <v>2188</v>
      </c>
      <c r="D1080" s="131">
        <v>2005</v>
      </c>
      <c r="E1080" s="1298">
        <f t="shared" si="135"/>
        <v>16</v>
      </c>
      <c r="F1080" s="33">
        <v>90680</v>
      </c>
      <c r="G1080" s="133">
        <v>0.1</v>
      </c>
      <c r="H1080" s="33">
        <f t="shared" si="131"/>
        <v>145088</v>
      </c>
      <c r="I1080" s="33">
        <f t="shared" si="132"/>
        <v>-54408</v>
      </c>
      <c r="J1080" s="33">
        <f t="shared" si="133"/>
        <v>9068</v>
      </c>
      <c r="K1080" s="101">
        <f t="shared" si="130"/>
        <v>5.0580098170459618</v>
      </c>
      <c r="L1080" s="33">
        <v>10</v>
      </c>
      <c r="M1080" s="30">
        <f t="shared" si="134"/>
        <v>0.843001636174327</v>
      </c>
    </row>
    <row r="1081" spans="1:13">
      <c r="A1081" s="1312"/>
      <c r="B1081" s="16" t="s">
        <v>35</v>
      </c>
      <c r="C1081" s="31"/>
      <c r="D1081" s="308"/>
      <c r="E1081" s="1298"/>
      <c r="F1081" s="309"/>
      <c r="G1081" s="310"/>
      <c r="H1081" s="33"/>
      <c r="I1081" s="33"/>
      <c r="J1081" s="33"/>
      <c r="K1081" s="101">
        <f t="shared" si="130"/>
        <v>0</v>
      </c>
      <c r="L1081" s="309"/>
      <c r="M1081" s="34">
        <f>M1079+M1080</f>
        <v>8.1914230998066344</v>
      </c>
    </row>
    <row r="1082" spans="1:13">
      <c r="A1082" s="1312" t="s">
        <v>1453</v>
      </c>
      <c r="B1082" s="12" t="s">
        <v>1454</v>
      </c>
      <c r="C1082" s="32" t="s">
        <v>2201</v>
      </c>
      <c r="D1082" s="131">
        <v>2007</v>
      </c>
      <c r="E1082" s="1298">
        <f t="shared" si="135"/>
        <v>14</v>
      </c>
      <c r="F1082" s="33">
        <v>810000</v>
      </c>
      <c r="G1082" s="133">
        <v>0.1</v>
      </c>
      <c r="H1082" s="33">
        <f t="shared" si="131"/>
        <v>1134000</v>
      </c>
      <c r="I1082" s="33">
        <f t="shared" si="132"/>
        <v>-324000</v>
      </c>
      <c r="J1082" s="33">
        <f t="shared" si="133"/>
        <v>81000</v>
      </c>
      <c r="K1082" s="101">
        <f t="shared" si="130"/>
        <v>45.180722891566269</v>
      </c>
      <c r="L1082" s="33">
        <v>10</v>
      </c>
      <c r="M1082" s="34">
        <f t="shared" si="134"/>
        <v>7.5301204819277112</v>
      </c>
    </row>
    <row r="1083" spans="1:13">
      <c r="A1083" s="1312" t="s">
        <v>1455</v>
      </c>
      <c r="B1083" s="12" t="s">
        <v>1456</v>
      </c>
      <c r="C1083" s="32" t="s">
        <v>2241</v>
      </c>
      <c r="D1083" s="131">
        <v>2005</v>
      </c>
      <c r="E1083" s="1298">
        <f t="shared" si="135"/>
        <v>16</v>
      </c>
      <c r="F1083" s="33">
        <v>98600</v>
      </c>
      <c r="G1083" s="133">
        <v>0.1</v>
      </c>
      <c r="H1083" s="33">
        <f t="shared" si="131"/>
        <v>157760</v>
      </c>
      <c r="I1083" s="33">
        <f t="shared" si="132"/>
        <v>-59160</v>
      </c>
      <c r="J1083" s="33">
        <f t="shared" si="133"/>
        <v>9860</v>
      </c>
      <c r="K1083" s="101">
        <f t="shared" si="130"/>
        <v>5.4997768853190543</v>
      </c>
      <c r="L1083" s="33">
        <v>30</v>
      </c>
      <c r="M1083" s="30">
        <f t="shared" si="134"/>
        <v>2.7498884426595271</v>
      </c>
    </row>
    <row r="1084" spans="1:13">
      <c r="A1084" s="1312"/>
      <c r="B1084" s="89"/>
      <c r="C1084" s="32" t="s">
        <v>2188</v>
      </c>
      <c r="D1084" s="131">
        <v>2005</v>
      </c>
      <c r="E1084" s="1298">
        <f t="shared" si="135"/>
        <v>16</v>
      </c>
      <c r="F1084" s="33">
        <v>90680</v>
      </c>
      <c r="G1084" s="133">
        <v>0.1</v>
      </c>
      <c r="H1084" s="33">
        <f t="shared" si="131"/>
        <v>145088</v>
      </c>
      <c r="I1084" s="33">
        <f t="shared" si="132"/>
        <v>-54408</v>
      </c>
      <c r="J1084" s="33">
        <f t="shared" si="133"/>
        <v>9068</v>
      </c>
      <c r="K1084" s="101">
        <f t="shared" si="130"/>
        <v>5.0580098170459618</v>
      </c>
      <c r="L1084" s="33">
        <v>10</v>
      </c>
      <c r="M1084" s="30">
        <f t="shared" si="134"/>
        <v>0.843001636174327</v>
      </c>
    </row>
    <row r="1085" spans="1:13">
      <c r="A1085" s="1312"/>
      <c r="B1085" s="89"/>
      <c r="C1085" s="32" t="s">
        <v>2211</v>
      </c>
      <c r="D1085" s="131">
        <v>2005</v>
      </c>
      <c r="E1085" s="1298">
        <f t="shared" si="135"/>
        <v>16</v>
      </c>
      <c r="F1085" s="33">
        <v>60000</v>
      </c>
      <c r="G1085" s="133">
        <v>0.1</v>
      </c>
      <c r="H1085" s="33">
        <f t="shared" si="131"/>
        <v>96000</v>
      </c>
      <c r="I1085" s="33">
        <f t="shared" si="132"/>
        <v>-36000</v>
      </c>
      <c r="J1085" s="33">
        <f t="shared" si="133"/>
        <v>6000</v>
      </c>
      <c r="K1085" s="101">
        <f t="shared" si="130"/>
        <v>3.3467202141900936</v>
      </c>
      <c r="L1085" s="33">
        <v>25</v>
      </c>
      <c r="M1085" s="30">
        <f t="shared" si="134"/>
        <v>1.394466755912539</v>
      </c>
    </row>
    <row r="1086" spans="1:13">
      <c r="A1086" s="1312"/>
      <c r="B1086" s="16" t="s">
        <v>35</v>
      </c>
      <c r="C1086" s="31"/>
      <c r="D1086" s="308"/>
      <c r="E1086" s="1298"/>
      <c r="F1086" s="309"/>
      <c r="G1086" s="310"/>
      <c r="H1086" s="33"/>
      <c r="I1086" s="33"/>
      <c r="J1086" s="33"/>
      <c r="K1086" s="101">
        <f t="shared" si="130"/>
        <v>0</v>
      </c>
      <c r="L1086" s="309"/>
      <c r="M1086" s="34">
        <f>M1083+M1084+M1085</f>
        <v>4.987356834746393</v>
      </c>
    </row>
    <row r="1087" spans="1:13">
      <c r="A1087" s="1312" t="s">
        <v>1457</v>
      </c>
      <c r="B1087" s="12" t="s">
        <v>1366</v>
      </c>
      <c r="C1087" s="32" t="s">
        <v>1705</v>
      </c>
      <c r="D1087" s="131">
        <v>2003</v>
      </c>
      <c r="E1087" s="1298">
        <f t="shared" si="135"/>
        <v>18</v>
      </c>
      <c r="F1087" s="33">
        <v>12704749</v>
      </c>
      <c r="G1087" s="133">
        <v>0.1</v>
      </c>
      <c r="H1087" s="33">
        <f t="shared" si="131"/>
        <v>22868548.200000003</v>
      </c>
      <c r="I1087" s="33">
        <f t="shared" si="132"/>
        <v>-10163799.200000003</v>
      </c>
      <c r="J1087" s="33">
        <f t="shared" si="133"/>
        <v>1270474.9000000001</v>
      </c>
      <c r="K1087" s="101">
        <f t="shared" si="130"/>
        <v>708.65400490852312</v>
      </c>
      <c r="L1087" s="33">
        <v>30</v>
      </c>
      <c r="M1087" s="30">
        <f t="shared" si="134"/>
        <v>354.32700245426156</v>
      </c>
    </row>
    <row r="1088" spans="1:13">
      <c r="A1088" s="1312"/>
      <c r="B1088" s="89"/>
      <c r="C1088" s="32" t="s">
        <v>2191</v>
      </c>
      <c r="D1088" s="131">
        <v>2006</v>
      </c>
      <c r="E1088" s="1298">
        <f t="shared" si="135"/>
        <v>15</v>
      </c>
      <c r="F1088" s="33">
        <v>147200</v>
      </c>
      <c r="G1088" s="133">
        <v>0.1</v>
      </c>
      <c r="H1088" s="33">
        <f t="shared" si="131"/>
        <v>220800</v>
      </c>
      <c r="I1088" s="33">
        <f t="shared" si="132"/>
        <v>-73600</v>
      </c>
      <c r="J1088" s="33">
        <f t="shared" si="133"/>
        <v>14720</v>
      </c>
      <c r="K1088" s="101">
        <f t="shared" si="130"/>
        <v>8.2106202588130301</v>
      </c>
      <c r="L1088" s="33">
        <v>30</v>
      </c>
      <c r="M1088" s="30">
        <f t="shared" si="134"/>
        <v>4.1053101294065151</v>
      </c>
    </row>
    <row r="1089" spans="1:13">
      <c r="A1089" s="1312"/>
      <c r="B1089" s="89"/>
      <c r="C1089" s="32" t="s">
        <v>2193</v>
      </c>
      <c r="D1089" s="131">
        <v>2005</v>
      </c>
      <c r="E1089" s="1298">
        <f t="shared" si="135"/>
        <v>16</v>
      </c>
      <c r="F1089" s="33">
        <v>1400000</v>
      </c>
      <c r="G1089" s="133">
        <v>0.1</v>
      </c>
      <c r="H1089" s="33">
        <f t="shared" si="131"/>
        <v>2240000</v>
      </c>
      <c r="I1089" s="33">
        <f t="shared" si="132"/>
        <v>-840000</v>
      </c>
      <c r="J1089" s="33">
        <f t="shared" si="133"/>
        <v>140000</v>
      </c>
      <c r="K1089" s="101">
        <f t="shared" si="130"/>
        <v>78.090138331102182</v>
      </c>
      <c r="L1089" s="33">
        <v>30</v>
      </c>
      <c r="M1089" s="30">
        <f t="shared" si="134"/>
        <v>39.045069165551091</v>
      </c>
    </row>
    <row r="1090" spans="1:13">
      <c r="A1090" s="1312"/>
      <c r="B1090" s="89"/>
      <c r="C1090" s="32" t="s">
        <v>2188</v>
      </c>
      <c r="D1090" s="131">
        <v>2005</v>
      </c>
      <c r="E1090" s="1298">
        <f t="shared" si="135"/>
        <v>16</v>
      </c>
      <c r="F1090" s="33">
        <v>90680</v>
      </c>
      <c r="G1090" s="133">
        <v>0.1</v>
      </c>
      <c r="H1090" s="33">
        <f t="shared" si="131"/>
        <v>145088</v>
      </c>
      <c r="I1090" s="33">
        <f t="shared" si="132"/>
        <v>-54408</v>
      </c>
      <c r="J1090" s="33">
        <f t="shared" si="133"/>
        <v>9068</v>
      </c>
      <c r="K1090" s="101">
        <f t="shared" si="130"/>
        <v>5.0580098170459618</v>
      </c>
      <c r="L1090" s="33">
        <v>10</v>
      </c>
      <c r="M1090" s="30">
        <f t="shared" si="134"/>
        <v>0.843001636174327</v>
      </c>
    </row>
    <row r="1091" spans="1:13">
      <c r="A1091" s="1312"/>
      <c r="B1091" s="16" t="s">
        <v>35</v>
      </c>
      <c r="C1091" s="31"/>
      <c r="D1091" s="308"/>
      <c r="E1091" s="1298"/>
      <c r="F1091" s="309"/>
      <c r="G1091" s="310"/>
      <c r="H1091" s="33"/>
      <c r="I1091" s="33"/>
      <c r="J1091" s="33"/>
      <c r="K1091" s="101">
        <f t="shared" si="130"/>
        <v>0</v>
      </c>
      <c r="L1091" s="309"/>
      <c r="M1091" s="34">
        <f>M1087+M1088+M1089+M1090</f>
        <v>398.32038338539348</v>
      </c>
    </row>
    <row r="1092" spans="1:13">
      <c r="A1092" s="1312" t="s">
        <v>1458</v>
      </c>
      <c r="B1092" s="12" t="s">
        <v>1251</v>
      </c>
      <c r="C1092" s="32" t="s">
        <v>1705</v>
      </c>
      <c r="D1092" s="131">
        <v>2003</v>
      </c>
      <c r="E1092" s="1298">
        <f t="shared" si="135"/>
        <v>18</v>
      </c>
      <c r="F1092" s="33">
        <v>12704749</v>
      </c>
      <c r="G1092" s="133">
        <v>0.1</v>
      </c>
      <c r="H1092" s="33">
        <f t="shared" si="131"/>
        <v>22868548.200000003</v>
      </c>
      <c r="I1092" s="33">
        <f t="shared" si="132"/>
        <v>-10163799.200000003</v>
      </c>
      <c r="J1092" s="33">
        <f t="shared" si="133"/>
        <v>1270474.9000000001</v>
      </c>
      <c r="K1092" s="101">
        <f t="shared" si="130"/>
        <v>708.65400490852312</v>
      </c>
      <c r="L1092" s="33">
        <v>40</v>
      </c>
      <c r="M1092" s="30">
        <f t="shared" si="134"/>
        <v>472.43600327234878</v>
      </c>
    </row>
    <row r="1093" spans="1:13">
      <c r="A1093" s="1312"/>
      <c r="B1093" s="89"/>
      <c r="C1093" s="32" t="s">
        <v>2191</v>
      </c>
      <c r="D1093" s="131">
        <v>2006</v>
      </c>
      <c r="E1093" s="1298">
        <f t="shared" si="135"/>
        <v>15</v>
      </c>
      <c r="F1093" s="33">
        <v>147200</v>
      </c>
      <c r="G1093" s="133">
        <v>0.1</v>
      </c>
      <c r="H1093" s="33">
        <f t="shared" si="131"/>
        <v>220800</v>
      </c>
      <c r="I1093" s="33">
        <f t="shared" si="132"/>
        <v>-73600</v>
      </c>
      <c r="J1093" s="33">
        <f t="shared" si="133"/>
        <v>14720</v>
      </c>
      <c r="K1093" s="101">
        <f t="shared" si="130"/>
        <v>8.2106202588130301</v>
      </c>
      <c r="L1093" s="33">
        <v>30</v>
      </c>
      <c r="M1093" s="30">
        <f t="shared" si="134"/>
        <v>4.1053101294065151</v>
      </c>
    </row>
    <row r="1094" spans="1:13">
      <c r="A1094" s="1312"/>
      <c r="B1094" s="89"/>
      <c r="C1094" s="32" t="s">
        <v>2193</v>
      </c>
      <c r="D1094" s="131">
        <v>2005</v>
      </c>
      <c r="E1094" s="1298">
        <f t="shared" si="135"/>
        <v>16</v>
      </c>
      <c r="F1094" s="33">
        <v>1400000</v>
      </c>
      <c r="G1094" s="133">
        <v>0.1</v>
      </c>
      <c r="H1094" s="33">
        <f t="shared" si="131"/>
        <v>2240000</v>
      </c>
      <c r="I1094" s="33">
        <f t="shared" si="132"/>
        <v>-840000</v>
      </c>
      <c r="J1094" s="33">
        <f t="shared" si="133"/>
        <v>140000</v>
      </c>
      <c r="K1094" s="101">
        <f t="shared" si="130"/>
        <v>78.090138331102182</v>
      </c>
      <c r="L1094" s="33">
        <v>30</v>
      </c>
      <c r="M1094" s="30">
        <f t="shared" si="134"/>
        <v>39.045069165551091</v>
      </c>
    </row>
    <row r="1095" spans="1:13">
      <c r="A1095" s="1312"/>
      <c r="B1095" s="89"/>
      <c r="C1095" s="32" t="s">
        <v>2188</v>
      </c>
      <c r="D1095" s="131">
        <v>2005</v>
      </c>
      <c r="E1095" s="1298">
        <f t="shared" si="135"/>
        <v>16</v>
      </c>
      <c r="F1095" s="33">
        <v>90680</v>
      </c>
      <c r="G1095" s="133">
        <v>0.1</v>
      </c>
      <c r="H1095" s="33">
        <f t="shared" si="131"/>
        <v>145088</v>
      </c>
      <c r="I1095" s="33">
        <f t="shared" si="132"/>
        <v>-54408</v>
      </c>
      <c r="J1095" s="33">
        <f t="shared" si="133"/>
        <v>9068</v>
      </c>
      <c r="K1095" s="101">
        <f t="shared" si="130"/>
        <v>5.0580098170459618</v>
      </c>
      <c r="L1095" s="33">
        <v>10</v>
      </c>
      <c r="M1095" s="30">
        <f t="shared" si="134"/>
        <v>0.843001636174327</v>
      </c>
    </row>
    <row r="1096" spans="1:13">
      <c r="A1096" s="1312"/>
      <c r="B1096" s="16" t="s">
        <v>35</v>
      </c>
      <c r="C1096" s="31"/>
      <c r="D1096" s="308"/>
      <c r="E1096" s="1298"/>
      <c r="F1096" s="309"/>
      <c r="G1096" s="310"/>
      <c r="H1096" s="33"/>
      <c r="I1096" s="33"/>
      <c r="J1096" s="33"/>
      <c r="K1096" s="101">
        <f t="shared" si="130"/>
        <v>0</v>
      </c>
      <c r="L1096" s="309"/>
      <c r="M1096" s="34">
        <f>M1092+M1093+M1094+M1095</f>
        <v>516.42938420348071</v>
      </c>
    </row>
    <row r="1097" spans="1:13">
      <c r="A1097" s="1312" t="s">
        <v>1459</v>
      </c>
      <c r="B1097" s="12" t="s">
        <v>1460</v>
      </c>
      <c r="C1097" s="32" t="s">
        <v>1705</v>
      </c>
      <c r="D1097" s="131">
        <v>2003</v>
      </c>
      <c r="E1097" s="1298">
        <f t="shared" si="135"/>
        <v>18</v>
      </c>
      <c r="F1097" s="33">
        <v>12704749</v>
      </c>
      <c r="G1097" s="133">
        <v>0.1</v>
      </c>
      <c r="H1097" s="33">
        <f t="shared" ref="H1097:H1145" si="136">E1097*F1097*G1097</f>
        <v>22868548.200000003</v>
      </c>
      <c r="I1097" s="33">
        <f t="shared" ref="I1097:I1146" si="137">F1097-H1097</f>
        <v>-10163799.200000003</v>
      </c>
      <c r="J1097" s="33">
        <f t="shared" ref="J1097:J1146" si="138">F1097*G1097</f>
        <v>1270474.9000000001</v>
      </c>
      <c r="K1097" s="101">
        <f t="shared" si="130"/>
        <v>708.65400490852312</v>
      </c>
      <c r="L1097" s="33">
        <v>40</v>
      </c>
      <c r="M1097" s="30">
        <f t="shared" ref="M1097:M1146" si="139">K1097*L1097/60</f>
        <v>472.43600327234878</v>
      </c>
    </row>
    <row r="1098" spans="1:13">
      <c r="A1098" s="1312"/>
      <c r="B1098" s="89"/>
      <c r="C1098" s="32" t="s">
        <v>2191</v>
      </c>
      <c r="D1098" s="131">
        <v>2006</v>
      </c>
      <c r="E1098" s="1298">
        <f t="shared" si="135"/>
        <v>15</v>
      </c>
      <c r="F1098" s="33">
        <v>147200</v>
      </c>
      <c r="G1098" s="133">
        <v>0.1</v>
      </c>
      <c r="H1098" s="33">
        <f t="shared" si="136"/>
        <v>220800</v>
      </c>
      <c r="I1098" s="33">
        <f t="shared" si="137"/>
        <v>-73600</v>
      </c>
      <c r="J1098" s="33">
        <f t="shared" si="138"/>
        <v>14720</v>
      </c>
      <c r="K1098" s="101">
        <f t="shared" si="130"/>
        <v>8.2106202588130301</v>
      </c>
      <c r="L1098" s="33">
        <v>30</v>
      </c>
      <c r="M1098" s="30">
        <f t="shared" si="139"/>
        <v>4.1053101294065151</v>
      </c>
    </row>
    <row r="1099" spans="1:13">
      <c r="A1099" s="1312"/>
      <c r="B1099" s="89"/>
      <c r="C1099" s="32" t="s">
        <v>2193</v>
      </c>
      <c r="D1099" s="131">
        <v>2005</v>
      </c>
      <c r="E1099" s="1298">
        <f t="shared" si="135"/>
        <v>16</v>
      </c>
      <c r="F1099" s="33">
        <v>1400000</v>
      </c>
      <c r="G1099" s="133">
        <v>0.1</v>
      </c>
      <c r="H1099" s="33">
        <f t="shared" si="136"/>
        <v>2240000</v>
      </c>
      <c r="I1099" s="33">
        <f t="shared" si="137"/>
        <v>-840000</v>
      </c>
      <c r="J1099" s="33">
        <f t="shared" si="138"/>
        <v>140000</v>
      </c>
      <c r="K1099" s="101">
        <f t="shared" si="130"/>
        <v>78.090138331102182</v>
      </c>
      <c r="L1099" s="33">
        <v>30</v>
      </c>
      <c r="M1099" s="30">
        <f t="shared" si="139"/>
        <v>39.045069165551091</v>
      </c>
    </row>
    <row r="1100" spans="1:13">
      <c r="A1100" s="1312"/>
      <c r="B1100" s="89"/>
      <c r="C1100" s="32" t="s">
        <v>2188</v>
      </c>
      <c r="D1100" s="131">
        <v>2005</v>
      </c>
      <c r="E1100" s="1298">
        <f t="shared" si="135"/>
        <v>16</v>
      </c>
      <c r="F1100" s="33">
        <v>90680</v>
      </c>
      <c r="G1100" s="133">
        <v>0.1</v>
      </c>
      <c r="H1100" s="33">
        <f t="shared" si="136"/>
        <v>145088</v>
      </c>
      <c r="I1100" s="33">
        <f t="shared" si="137"/>
        <v>-54408</v>
      </c>
      <c r="J1100" s="33">
        <f t="shared" si="138"/>
        <v>9068</v>
      </c>
      <c r="K1100" s="101">
        <f t="shared" si="130"/>
        <v>5.0580098170459618</v>
      </c>
      <c r="L1100" s="33">
        <v>10</v>
      </c>
      <c r="M1100" s="30">
        <f t="shared" si="139"/>
        <v>0.843001636174327</v>
      </c>
    </row>
    <row r="1101" spans="1:13">
      <c r="A1101" s="1312"/>
      <c r="B1101" s="16" t="s">
        <v>35</v>
      </c>
      <c r="C1101" s="31"/>
      <c r="D1101" s="308"/>
      <c r="E1101" s="1298"/>
      <c r="F1101" s="309"/>
      <c r="G1101" s="310"/>
      <c r="H1101" s="33"/>
      <c r="I1101" s="33"/>
      <c r="J1101" s="33"/>
      <c r="K1101" s="101">
        <f t="shared" si="130"/>
        <v>0</v>
      </c>
      <c r="L1101" s="309"/>
      <c r="M1101" s="34">
        <f>M1097+M1098+M1099+M1100</f>
        <v>516.42938420348071</v>
      </c>
    </row>
    <row r="1102" spans="1:13">
      <c r="A1102" s="1312" t="s">
        <v>1461</v>
      </c>
      <c r="B1102" s="12" t="s">
        <v>1462</v>
      </c>
      <c r="C1102" s="32" t="s">
        <v>2190</v>
      </c>
      <c r="D1102" s="131">
        <v>2006</v>
      </c>
      <c r="E1102" s="1298">
        <f t="shared" si="135"/>
        <v>15</v>
      </c>
      <c r="F1102" s="33">
        <v>526970</v>
      </c>
      <c r="G1102" s="133">
        <v>0.1</v>
      </c>
      <c r="H1102" s="33">
        <f t="shared" si="136"/>
        <v>790455</v>
      </c>
      <c r="I1102" s="33">
        <f t="shared" si="137"/>
        <v>-263485</v>
      </c>
      <c r="J1102" s="33">
        <f t="shared" si="138"/>
        <v>52697</v>
      </c>
      <c r="K1102" s="101">
        <f t="shared" si="130"/>
        <v>29.393685854529227</v>
      </c>
      <c r="L1102" s="33">
        <v>15</v>
      </c>
      <c r="M1102" s="30">
        <f t="shared" si="139"/>
        <v>7.3484214636323069</v>
      </c>
    </row>
    <row r="1103" spans="1:13">
      <c r="A1103" s="1312"/>
      <c r="B1103" s="89"/>
      <c r="C1103" s="32" t="s">
        <v>2191</v>
      </c>
      <c r="D1103" s="131">
        <v>2006</v>
      </c>
      <c r="E1103" s="1298">
        <f t="shared" si="135"/>
        <v>15</v>
      </c>
      <c r="F1103" s="33">
        <v>147200</v>
      </c>
      <c r="G1103" s="133">
        <v>0.1</v>
      </c>
      <c r="H1103" s="33">
        <f t="shared" si="136"/>
        <v>220800</v>
      </c>
      <c r="I1103" s="33">
        <f t="shared" si="137"/>
        <v>-73600</v>
      </c>
      <c r="J1103" s="33">
        <f t="shared" si="138"/>
        <v>14720</v>
      </c>
      <c r="K1103" s="101">
        <f t="shared" si="130"/>
        <v>8.2106202588130301</v>
      </c>
      <c r="L1103" s="33">
        <v>30</v>
      </c>
      <c r="M1103" s="30">
        <f t="shared" si="139"/>
        <v>4.1053101294065151</v>
      </c>
    </row>
    <row r="1104" spans="1:13">
      <c r="A1104" s="1312"/>
      <c r="B1104" s="89"/>
      <c r="C1104" s="32" t="s">
        <v>2193</v>
      </c>
      <c r="D1104" s="131">
        <v>2005</v>
      </c>
      <c r="E1104" s="1298">
        <f t="shared" si="135"/>
        <v>16</v>
      </c>
      <c r="F1104" s="33">
        <v>1400000</v>
      </c>
      <c r="G1104" s="133">
        <v>0.1</v>
      </c>
      <c r="H1104" s="33">
        <f t="shared" si="136"/>
        <v>2240000</v>
      </c>
      <c r="I1104" s="33">
        <f t="shared" si="137"/>
        <v>-840000</v>
      </c>
      <c r="J1104" s="33">
        <f t="shared" si="138"/>
        <v>140000</v>
      </c>
      <c r="K1104" s="101">
        <f t="shared" si="130"/>
        <v>78.090138331102182</v>
      </c>
      <c r="L1104" s="33">
        <v>30</v>
      </c>
      <c r="M1104" s="30">
        <f t="shared" si="139"/>
        <v>39.045069165551091</v>
      </c>
    </row>
    <row r="1105" spans="1:13">
      <c r="A1105" s="1312"/>
      <c r="B1105" s="89"/>
      <c r="C1105" s="32" t="s">
        <v>2188</v>
      </c>
      <c r="D1105" s="131">
        <v>2005</v>
      </c>
      <c r="E1105" s="1298">
        <f t="shared" si="135"/>
        <v>16</v>
      </c>
      <c r="F1105" s="33">
        <v>90680</v>
      </c>
      <c r="G1105" s="133">
        <v>0.1</v>
      </c>
      <c r="H1105" s="33">
        <f t="shared" si="136"/>
        <v>145088</v>
      </c>
      <c r="I1105" s="33">
        <f t="shared" si="137"/>
        <v>-54408</v>
      </c>
      <c r="J1105" s="33">
        <f t="shared" si="138"/>
        <v>9068</v>
      </c>
      <c r="K1105" s="101">
        <f t="shared" si="130"/>
        <v>5.0580098170459618</v>
      </c>
      <c r="L1105" s="33">
        <v>10</v>
      </c>
      <c r="M1105" s="30">
        <f t="shared" si="139"/>
        <v>0.843001636174327</v>
      </c>
    </row>
    <row r="1106" spans="1:13">
      <c r="A1106" s="1312"/>
      <c r="B1106" s="16" t="s">
        <v>35</v>
      </c>
      <c r="C1106" s="31"/>
      <c r="D1106" s="308"/>
      <c r="E1106" s="1298"/>
      <c r="F1106" s="309"/>
      <c r="G1106" s="310"/>
      <c r="H1106" s="33"/>
      <c r="I1106" s="33"/>
      <c r="J1106" s="33"/>
      <c r="K1106" s="101">
        <f t="shared" si="130"/>
        <v>0</v>
      </c>
      <c r="L1106" s="309"/>
      <c r="M1106" s="34">
        <f>M1102+M1103+M1104+M1105</f>
        <v>51.341802394764237</v>
      </c>
    </row>
    <row r="1107" spans="1:13">
      <c r="A1107" s="1312" t="s">
        <v>1463</v>
      </c>
      <c r="B1107" s="12" t="s">
        <v>1369</v>
      </c>
      <c r="C1107" s="32" t="s">
        <v>2190</v>
      </c>
      <c r="D1107" s="131">
        <v>2006</v>
      </c>
      <c r="E1107" s="1298">
        <f t="shared" si="135"/>
        <v>15</v>
      </c>
      <c r="F1107" s="33">
        <v>526970</v>
      </c>
      <c r="G1107" s="133">
        <v>0.1</v>
      </c>
      <c r="H1107" s="33">
        <f t="shared" si="136"/>
        <v>790455</v>
      </c>
      <c r="I1107" s="33">
        <f t="shared" si="137"/>
        <v>-263485</v>
      </c>
      <c r="J1107" s="33">
        <f t="shared" si="138"/>
        <v>52697</v>
      </c>
      <c r="K1107" s="101">
        <f t="shared" si="130"/>
        <v>29.393685854529227</v>
      </c>
      <c r="L1107" s="33">
        <v>15</v>
      </c>
      <c r="M1107" s="30">
        <f t="shared" si="139"/>
        <v>7.3484214636323069</v>
      </c>
    </row>
    <row r="1108" spans="1:13">
      <c r="A1108" s="1312"/>
      <c r="B1108" s="89"/>
      <c r="C1108" s="32" t="s">
        <v>1705</v>
      </c>
      <c r="D1108" s="131">
        <v>2003</v>
      </c>
      <c r="E1108" s="1298">
        <f t="shared" si="135"/>
        <v>18</v>
      </c>
      <c r="F1108" s="33">
        <v>12704749</v>
      </c>
      <c r="G1108" s="133">
        <v>0.1</v>
      </c>
      <c r="H1108" s="33">
        <f t="shared" si="136"/>
        <v>22868548.200000003</v>
      </c>
      <c r="I1108" s="33">
        <f t="shared" si="137"/>
        <v>-10163799.200000003</v>
      </c>
      <c r="J1108" s="33">
        <f t="shared" si="138"/>
        <v>1270474.9000000001</v>
      </c>
      <c r="K1108" s="101">
        <f t="shared" si="130"/>
        <v>708.65400490852312</v>
      </c>
      <c r="L1108" s="33">
        <v>40</v>
      </c>
      <c r="M1108" s="30">
        <f t="shared" si="139"/>
        <v>472.43600327234878</v>
      </c>
    </row>
    <row r="1109" spans="1:13">
      <c r="A1109" s="1312"/>
      <c r="B1109" s="89"/>
      <c r="C1109" s="32" t="s">
        <v>2191</v>
      </c>
      <c r="D1109" s="131">
        <v>2006</v>
      </c>
      <c r="E1109" s="1298">
        <f t="shared" si="135"/>
        <v>15</v>
      </c>
      <c r="F1109" s="33">
        <v>147200</v>
      </c>
      <c r="G1109" s="133">
        <v>0.1</v>
      </c>
      <c r="H1109" s="33">
        <f t="shared" si="136"/>
        <v>220800</v>
      </c>
      <c r="I1109" s="33">
        <f t="shared" si="137"/>
        <v>-73600</v>
      </c>
      <c r="J1109" s="33">
        <f t="shared" si="138"/>
        <v>14720</v>
      </c>
      <c r="K1109" s="101">
        <f t="shared" si="130"/>
        <v>8.2106202588130301</v>
      </c>
      <c r="L1109" s="33">
        <v>30</v>
      </c>
      <c r="M1109" s="30">
        <f t="shared" si="139"/>
        <v>4.1053101294065151</v>
      </c>
    </row>
    <row r="1110" spans="1:13">
      <c r="A1110" s="1312"/>
      <c r="B1110" s="89"/>
      <c r="C1110" s="32" t="s">
        <v>2193</v>
      </c>
      <c r="D1110" s="131">
        <v>2005</v>
      </c>
      <c r="E1110" s="1298">
        <f t="shared" si="135"/>
        <v>16</v>
      </c>
      <c r="F1110" s="33">
        <v>1400000</v>
      </c>
      <c r="G1110" s="133">
        <v>0.1</v>
      </c>
      <c r="H1110" s="33">
        <f t="shared" si="136"/>
        <v>2240000</v>
      </c>
      <c r="I1110" s="33">
        <f t="shared" si="137"/>
        <v>-840000</v>
      </c>
      <c r="J1110" s="33">
        <f t="shared" si="138"/>
        <v>140000</v>
      </c>
      <c r="K1110" s="101">
        <f t="shared" si="130"/>
        <v>78.090138331102182</v>
      </c>
      <c r="L1110" s="33">
        <v>30</v>
      </c>
      <c r="M1110" s="30">
        <f t="shared" si="139"/>
        <v>39.045069165551091</v>
      </c>
    </row>
    <row r="1111" spans="1:13">
      <c r="A1111" s="1312"/>
      <c r="B1111" s="89"/>
      <c r="C1111" s="32" t="s">
        <v>2188</v>
      </c>
      <c r="D1111" s="131">
        <v>2005</v>
      </c>
      <c r="E1111" s="1298">
        <f t="shared" si="135"/>
        <v>16</v>
      </c>
      <c r="F1111" s="33">
        <v>90680</v>
      </c>
      <c r="G1111" s="133">
        <v>0.1</v>
      </c>
      <c r="H1111" s="33">
        <f t="shared" si="136"/>
        <v>145088</v>
      </c>
      <c r="I1111" s="33">
        <f t="shared" si="137"/>
        <v>-54408</v>
      </c>
      <c r="J1111" s="33">
        <f t="shared" si="138"/>
        <v>9068</v>
      </c>
      <c r="K1111" s="101">
        <f t="shared" si="130"/>
        <v>5.0580098170459618</v>
      </c>
      <c r="L1111" s="33">
        <v>10</v>
      </c>
      <c r="M1111" s="30">
        <f t="shared" si="139"/>
        <v>0.843001636174327</v>
      </c>
    </row>
    <row r="1112" spans="1:13">
      <c r="A1112" s="1312"/>
      <c r="B1112" s="89"/>
      <c r="C1112" s="32" t="s">
        <v>2194</v>
      </c>
      <c r="D1112" s="131">
        <v>2006</v>
      </c>
      <c r="E1112" s="1298">
        <f t="shared" si="135"/>
        <v>15</v>
      </c>
      <c r="F1112" s="33">
        <v>1503927</v>
      </c>
      <c r="G1112" s="133">
        <v>0.1</v>
      </c>
      <c r="H1112" s="33">
        <f t="shared" si="136"/>
        <v>2255890.5</v>
      </c>
      <c r="I1112" s="33">
        <f t="shared" si="137"/>
        <v>-751963.5</v>
      </c>
      <c r="J1112" s="33">
        <f t="shared" si="138"/>
        <v>150392.70000000001</v>
      </c>
      <c r="K1112" s="101">
        <f t="shared" si="130"/>
        <v>83.88704819277109</v>
      </c>
      <c r="L1112" s="33">
        <v>40</v>
      </c>
      <c r="M1112" s="30">
        <f t="shared" si="139"/>
        <v>55.924698795180724</v>
      </c>
    </row>
    <row r="1113" spans="1:13">
      <c r="A1113" s="1312"/>
      <c r="B1113" s="16" t="s">
        <v>35</v>
      </c>
      <c r="C1113" s="31"/>
      <c r="D1113" s="308"/>
      <c r="E1113" s="1298"/>
      <c r="F1113" s="309"/>
      <c r="G1113" s="310"/>
      <c r="H1113" s="33"/>
      <c r="I1113" s="33"/>
      <c r="J1113" s="33"/>
      <c r="K1113" s="101">
        <f t="shared" si="130"/>
        <v>0</v>
      </c>
      <c r="L1113" s="309"/>
      <c r="M1113" s="34">
        <f>M1107+M1108+M1109+M1110+M1111+M1112</f>
        <v>579.70250446229375</v>
      </c>
    </row>
    <row r="1114" spans="1:13">
      <c r="A1114" s="1312" t="s">
        <v>1464</v>
      </c>
      <c r="B1114" s="12" t="s">
        <v>1371</v>
      </c>
      <c r="C1114" s="32" t="s">
        <v>2190</v>
      </c>
      <c r="D1114" s="131">
        <v>2006</v>
      </c>
      <c r="E1114" s="1298">
        <f t="shared" si="135"/>
        <v>15</v>
      </c>
      <c r="F1114" s="33">
        <v>526970</v>
      </c>
      <c r="G1114" s="133">
        <v>0.1</v>
      </c>
      <c r="H1114" s="33">
        <f t="shared" si="136"/>
        <v>790455</v>
      </c>
      <c r="I1114" s="33">
        <f t="shared" si="137"/>
        <v>-263485</v>
      </c>
      <c r="J1114" s="33">
        <f t="shared" si="138"/>
        <v>52697</v>
      </c>
      <c r="K1114" s="101">
        <f t="shared" si="130"/>
        <v>29.393685854529227</v>
      </c>
      <c r="L1114" s="33">
        <v>15</v>
      </c>
      <c r="M1114" s="30">
        <f t="shared" si="139"/>
        <v>7.3484214636323069</v>
      </c>
    </row>
    <row r="1115" spans="1:13">
      <c r="A1115" s="1312"/>
      <c r="B1115" s="89"/>
      <c r="C1115" s="32" t="s">
        <v>1705</v>
      </c>
      <c r="D1115" s="131">
        <v>2003</v>
      </c>
      <c r="E1115" s="1298">
        <f t="shared" si="135"/>
        <v>18</v>
      </c>
      <c r="F1115" s="33">
        <v>12704749</v>
      </c>
      <c r="G1115" s="133">
        <v>0.1</v>
      </c>
      <c r="H1115" s="33">
        <f t="shared" si="136"/>
        <v>22868548.200000003</v>
      </c>
      <c r="I1115" s="33">
        <f t="shared" si="137"/>
        <v>-10163799.200000003</v>
      </c>
      <c r="J1115" s="33">
        <f t="shared" si="138"/>
        <v>1270474.9000000001</v>
      </c>
      <c r="K1115" s="101">
        <f t="shared" si="130"/>
        <v>708.65400490852312</v>
      </c>
      <c r="L1115" s="33">
        <v>155</v>
      </c>
      <c r="M1115" s="30">
        <f t="shared" si="139"/>
        <v>1830.6895126803513</v>
      </c>
    </row>
    <row r="1116" spans="1:13">
      <c r="A1116" s="1312"/>
      <c r="B1116" s="89"/>
      <c r="C1116" s="32" t="s">
        <v>2188</v>
      </c>
      <c r="D1116" s="131">
        <v>2005</v>
      </c>
      <c r="E1116" s="1298">
        <f t="shared" si="135"/>
        <v>16</v>
      </c>
      <c r="F1116" s="33">
        <v>90680</v>
      </c>
      <c r="G1116" s="133">
        <v>0.1</v>
      </c>
      <c r="H1116" s="33">
        <f t="shared" si="136"/>
        <v>145088</v>
      </c>
      <c r="I1116" s="33">
        <f t="shared" si="137"/>
        <v>-54408</v>
      </c>
      <c r="J1116" s="33">
        <f t="shared" si="138"/>
        <v>9068</v>
      </c>
      <c r="K1116" s="101">
        <f t="shared" si="130"/>
        <v>5.0580098170459618</v>
      </c>
      <c r="L1116" s="33">
        <v>10</v>
      </c>
      <c r="M1116" s="30">
        <f t="shared" si="139"/>
        <v>0.843001636174327</v>
      </c>
    </row>
    <row r="1117" spans="1:13">
      <c r="A1117" s="1312"/>
      <c r="B1117" s="16" t="s">
        <v>35</v>
      </c>
      <c r="C1117" s="31"/>
      <c r="D1117" s="308"/>
      <c r="E1117" s="1298"/>
      <c r="F1117" s="309"/>
      <c r="G1117" s="310"/>
      <c r="H1117" s="33"/>
      <c r="I1117" s="33"/>
      <c r="J1117" s="33"/>
      <c r="K1117" s="101">
        <f t="shared" ref="K1117:K1180" si="140">J1117/1792.8</f>
        <v>0</v>
      </c>
      <c r="L1117" s="309"/>
      <c r="M1117" s="34">
        <f>M1114+M1115+M1116</f>
        <v>1838.8809357801579</v>
      </c>
    </row>
    <row r="1118" spans="1:13">
      <c r="A1118" s="1312" t="s">
        <v>1465</v>
      </c>
      <c r="B1118" s="12" t="s">
        <v>1373</v>
      </c>
      <c r="C1118" s="32" t="s">
        <v>2188</v>
      </c>
      <c r="D1118" s="131">
        <v>2005</v>
      </c>
      <c r="E1118" s="1298">
        <f t="shared" si="135"/>
        <v>16</v>
      </c>
      <c r="F1118" s="33">
        <v>90680</v>
      </c>
      <c r="G1118" s="133">
        <v>0.1</v>
      </c>
      <c r="H1118" s="33">
        <f t="shared" si="136"/>
        <v>145088</v>
      </c>
      <c r="I1118" s="33">
        <f t="shared" si="137"/>
        <v>-54408</v>
      </c>
      <c r="J1118" s="33">
        <f t="shared" si="138"/>
        <v>9068</v>
      </c>
      <c r="K1118" s="101">
        <f t="shared" si="140"/>
        <v>5.0580098170459618</v>
      </c>
      <c r="L1118" s="33">
        <v>25</v>
      </c>
      <c r="M1118" s="30">
        <f t="shared" si="139"/>
        <v>2.1075040904358171</v>
      </c>
    </row>
    <row r="1119" spans="1:13">
      <c r="A1119" s="1312"/>
      <c r="B1119" s="89"/>
      <c r="C1119" s="32" t="s">
        <v>2217</v>
      </c>
      <c r="D1119" s="131">
        <v>2009</v>
      </c>
      <c r="E1119" s="1298">
        <f t="shared" si="135"/>
        <v>12</v>
      </c>
      <c r="F1119" s="33">
        <v>181000</v>
      </c>
      <c r="G1119" s="133">
        <v>0.1</v>
      </c>
      <c r="H1119" s="33">
        <f t="shared" si="136"/>
        <v>217200</v>
      </c>
      <c r="I1119" s="33">
        <f t="shared" si="137"/>
        <v>-36200</v>
      </c>
      <c r="J1119" s="33">
        <f t="shared" si="138"/>
        <v>18100</v>
      </c>
      <c r="K1119" s="101">
        <f t="shared" si="140"/>
        <v>10.095939312806783</v>
      </c>
      <c r="L1119" s="33">
        <v>15</v>
      </c>
      <c r="M1119" s="30">
        <f t="shared" si="139"/>
        <v>2.5239848282016957</v>
      </c>
    </row>
    <row r="1120" spans="1:13">
      <c r="A1120" s="1312"/>
      <c r="B1120" s="16" t="s">
        <v>35</v>
      </c>
      <c r="C1120" s="31"/>
      <c r="D1120" s="308"/>
      <c r="E1120" s="1298"/>
      <c r="F1120" s="309"/>
      <c r="G1120" s="310"/>
      <c r="H1120" s="33"/>
      <c r="I1120" s="33"/>
      <c r="J1120" s="33"/>
      <c r="K1120" s="101">
        <f t="shared" si="140"/>
        <v>0</v>
      </c>
      <c r="L1120" s="309"/>
      <c r="M1120" s="34">
        <f>M1118+M1119</f>
        <v>4.6314889186375128</v>
      </c>
    </row>
    <row r="1121" spans="1:13">
      <c r="A1121" s="1312" t="s">
        <v>2242</v>
      </c>
      <c r="B1121" s="12" t="s">
        <v>1467</v>
      </c>
      <c r="C1121" s="32" t="s">
        <v>2196</v>
      </c>
      <c r="D1121" s="131">
        <v>2005</v>
      </c>
      <c r="E1121" s="1298">
        <f t="shared" si="135"/>
        <v>16</v>
      </c>
      <c r="F1121" s="33">
        <v>560000</v>
      </c>
      <c r="G1121" s="133">
        <v>0.1</v>
      </c>
      <c r="H1121" s="33">
        <f t="shared" si="136"/>
        <v>896000</v>
      </c>
      <c r="I1121" s="33">
        <f t="shared" si="137"/>
        <v>-336000</v>
      </c>
      <c r="J1121" s="33">
        <f t="shared" si="138"/>
        <v>56000</v>
      </c>
      <c r="K1121" s="101">
        <f t="shared" si="140"/>
        <v>31.236055332440877</v>
      </c>
      <c r="L1121" s="33">
        <v>40</v>
      </c>
      <c r="M1121" s="30">
        <f t="shared" si="139"/>
        <v>20.824036888293918</v>
      </c>
    </row>
    <row r="1122" spans="1:13">
      <c r="A1122" s="1312"/>
      <c r="B1122" s="89"/>
      <c r="C1122" s="32" t="s">
        <v>2188</v>
      </c>
      <c r="D1122" s="131">
        <v>2005</v>
      </c>
      <c r="E1122" s="1298">
        <f t="shared" si="135"/>
        <v>16</v>
      </c>
      <c r="F1122" s="33">
        <v>90680</v>
      </c>
      <c r="G1122" s="133">
        <v>0.1</v>
      </c>
      <c r="H1122" s="33">
        <f t="shared" si="136"/>
        <v>145088</v>
      </c>
      <c r="I1122" s="33">
        <f t="shared" si="137"/>
        <v>-54408</v>
      </c>
      <c r="J1122" s="33">
        <f t="shared" si="138"/>
        <v>9068</v>
      </c>
      <c r="K1122" s="101">
        <f t="shared" si="140"/>
        <v>5.0580098170459618</v>
      </c>
      <c r="L1122" s="33">
        <v>10</v>
      </c>
      <c r="M1122" s="30">
        <f t="shared" si="139"/>
        <v>0.843001636174327</v>
      </c>
    </row>
    <row r="1123" spans="1:13">
      <c r="A1123" s="1312"/>
      <c r="B1123" s="89"/>
      <c r="C1123" s="32" t="s">
        <v>2197</v>
      </c>
      <c r="D1123" s="131">
        <v>2005</v>
      </c>
      <c r="E1123" s="1298">
        <f t="shared" si="135"/>
        <v>16</v>
      </c>
      <c r="F1123" s="33">
        <v>98600</v>
      </c>
      <c r="G1123" s="133">
        <v>0.1</v>
      </c>
      <c r="H1123" s="33">
        <f t="shared" si="136"/>
        <v>157760</v>
      </c>
      <c r="I1123" s="33">
        <f t="shared" si="137"/>
        <v>-59160</v>
      </c>
      <c r="J1123" s="33">
        <f t="shared" si="138"/>
        <v>9860</v>
      </c>
      <c r="K1123" s="101">
        <f t="shared" si="140"/>
        <v>5.4997768853190543</v>
      </c>
      <c r="L1123" s="33">
        <v>20</v>
      </c>
      <c r="M1123" s="30">
        <f t="shared" si="139"/>
        <v>1.8332589617730182</v>
      </c>
    </row>
    <row r="1124" spans="1:13">
      <c r="A1124" s="1312"/>
      <c r="B1124" s="16" t="s">
        <v>35</v>
      </c>
      <c r="C1124" s="31"/>
      <c r="D1124" s="308"/>
      <c r="E1124" s="1298"/>
      <c r="F1124" s="309"/>
      <c r="G1124" s="310"/>
      <c r="H1124" s="33"/>
      <c r="I1124" s="33"/>
      <c r="J1124" s="33"/>
      <c r="K1124" s="101">
        <f t="shared" si="140"/>
        <v>0</v>
      </c>
      <c r="L1124" s="309"/>
      <c r="M1124" s="34">
        <f>M1121+M1122+M1123</f>
        <v>23.500297486241266</v>
      </c>
    </row>
    <row r="1125" spans="1:13">
      <c r="A1125" s="1312" t="s">
        <v>1468</v>
      </c>
      <c r="B1125" s="12" t="s">
        <v>1469</v>
      </c>
      <c r="C1125" s="38" t="s">
        <v>1943</v>
      </c>
      <c r="D1125" s="131">
        <v>2007</v>
      </c>
      <c r="E1125" s="1298">
        <f t="shared" si="135"/>
        <v>14</v>
      </c>
      <c r="F1125" s="33">
        <v>55465060</v>
      </c>
      <c r="G1125" s="133">
        <v>0.1</v>
      </c>
      <c r="H1125" s="33">
        <f t="shared" si="136"/>
        <v>77651084</v>
      </c>
      <c r="I1125" s="33">
        <f t="shared" si="137"/>
        <v>-22186024</v>
      </c>
      <c r="J1125" s="33">
        <f t="shared" si="138"/>
        <v>5546506</v>
      </c>
      <c r="K1125" s="101">
        <f t="shared" si="140"/>
        <v>3093.7672913877732</v>
      </c>
      <c r="L1125" s="33"/>
      <c r="M1125" s="34">
        <f t="shared" si="139"/>
        <v>0</v>
      </c>
    </row>
    <row r="1126" spans="1:13">
      <c r="A1126" s="1312" t="s">
        <v>1470</v>
      </c>
      <c r="B1126" s="281" t="s">
        <v>1471</v>
      </c>
      <c r="C1126" s="32" t="s">
        <v>1974</v>
      </c>
      <c r="D1126" s="131"/>
      <c r="E1126" s="1298"/>
      <c r="F1126" s="33"/>
      <c r="G1126" s="133"/>
      <c r="H1126" s="33">
        <f t="shared" si="136"/>
        <v>0</v>
      </c>
      <c r="I1126" s="33">
        <f t="shared" si="137"/>
        <v>0</v>
      </c>
      <c r="J1126" s="33">
        <f t="shared" si="138"/>
        <v>0</v>
      </c>
      <c r="K1126" s="101">
        <f t="shared" si="140"/>
        <v>0</v>
      </c>
      <c r="L1126" s="33"/>
      <c r="M1126" s="34">
        <f t="shared" si="139"/>
        <v>0</v>
      </c>
    </row>
    <row r="1127" spans="1:13">
      <c r="A1127" s="1312" t="s">
        <v>1472</v>
      </c>
      <c r="B1127" s="38" t="s">
        <v>1473</v>
      </c>
      <c r="C1127" s="32" t="s">
        <v>1705</v>
      </c>
      <c r="D1127" s="131">
        <v>2003</v>
      </c>
      <c r="E1127" s="1298">
        <f t="shared" si="135"/>
        <v>18</v>
      </c>
      <c r="F1127" s="33">
        <v>12704749</v>
      </c>
      <c r="G1127" s="133">
        <v>0.1</v>
      </c>
      <c r="H1127" s="33">
        <f>F1127</f>
        <v>12704749</v>
      </c>
      <c r="I1127" s="33">
        <f t="shared" si="137"/>
        <v>0</v>
      </c>
      <c r="J1127" s="33">
        <f t="shared" si="138"/>
        <v>1270474.9000000001</v>
      </c>
      <c r="K1127" s="101">
        <f t="shared" si="140"/>
        <v>708.65400490852312</v>
      </c>
      <c r="L1127" s="33">
        <v>65</v>
      </c>
      <c r="M1127" s="34">
        <f t="shared" si="139"/>
        <v>767.70850531756673</v>
      </c>
    </row>
    <row r="1128" spans="1:13">
      <c r="A1128" s="1312" t="s">
        <v>1474</v>
      </c>
      <c r="B1128" s="282" t="s">
        <v>1475</v>
      </c>
      <c r="C1128" s="38" t="s">
        <v>2243</v>
      </c>
      <c r="D1128" s="131"/>
      <c r="E1128" s="1298"/>
      <c r="F1128" s="33"/>
      <c r="G1128" s="133"/>
      <c r="H1128" s="33">
        <f t="shared" si="136"/>
        <v>0</v>
      </c>
      <c r="I1128" s="33">
        <f t="shared" si="137"/>
        <v>0</v>
      </c>
      <c r="J1128" s="33">
        <f t="shared" si="138"/>
        <v>0</v>
      </c>
      <c r="K1128" s="101">
        <f t="shared" si="140"/>
        <v>0</v>
      </c>
      <c r="L1128" s="33"/>
      <c r="M1128" s="30">
        <f t="shared" si="139"/>
        <v>0</v>
      </c>
    </row>
    <row r="1129" spans="1:13">
      <c r="A1129" s="1312"/>
      <c r="B1129" s="282"/>
      <c r="C1129" s="32" t="s">
        <v>2188</v>
      </c>
      <c r="D1129" s="131">
        <v>2005</v>
      </c>
      <c r="E1129" s="1298">
        <f t="shared" si="135"/>
        <v>16</v>
      </c>
      <c r="F1129" s="33">
        <v>90680</v>
      </c>
      <c r="G1129" s="133">
        <v>0.1</v>
      </c>
      <c r="H1129" s="33">
        <f t="shared" si="136"/>
        <v>145088</v>
      </c>
      <c r="I1129" s="33">
        <f t="shared" si="137"/>
        <v>-54408</v>
      </c>
      <c r="J1129" s="33">
        <f t="shared" si="138"/>
        <v>9068</v>
      </c>
      <c r="K1129" s="101">
        <f t="shared" si="140"/>
        <v>5.0580098170459618</v>
      </c>
      <c r="L1129" s="33">
        <v>10</v>
      </c>
      <c r="M1129" s="34">
        <f t="shared" si="139"/>
        <v>0.843001636174327</v>
      </c>
    </row>
    <row r="1130" spans="1:13">
      <c r="A1130" s="1312"/>
      <c r="B1130" s="16" t="s">
        <v>35</v>
      </c>
      <c r="C1130" s="32"/>
      <c r="D1130" s="131"/>
      <c r="E1130" s="1298"/>
      <c r="F1130" s="33"/>
      <c r="G1130" s="133"/>
      <c r="H1130" s="33"/>
      <c r="I1130" s="33"/>
      <c r="J1130" s="33"/>
      <c r="K1130" s="101">
        <f t="shared" si="140"/>
        <v>0</v>
      </c>
      <c r="L1130" s="33"/>
      <c r="M1130" s="34">
        <f>M1128+M1129</f>
        <v>0.843001636174327</v>
      </c>
    </row>
    <row r="1131" spans="1:13">
      <c r="A1131" s="1312" t="s">
        <v>1476</v>
      </c>
      <c r="B1131" s="282" t="s">
        <v>1477</v>
      </c>
      <c r="C1131" s="32" t="s">
        <v>2211</v>
      </c>
      <c r="D1131" s="131">
        <v>2005</v>
      </c>
      <c r="E1131" s="1298">
        <f t="shared" si="135"/>
        <v>16</v>
      </c>
      <c r="F1131" s="33">
        <v>60000</v>
      </c>
      <c r="G1131" s="133">
        <v>0.1</v>
      </c>
      <c r="H1131" s="33">
        <f t="shared" si="136"/>
        <v>96000</v>
      </c>
      <c r="I1131" s="33">
        <f t="shared" si="137"/>
        <v>-36000</v>
      </c>
      <c r="J1131" s="33">
        <f t="shared" si="138"/>
        <v>6000</v>
      </c>
      <c r="K1131" s="101">
        <f t="shared" si="140"/>
        <v>3.3467202141900936</v>
      </c>
      <c r="L1131" s="33">
        <v>25</v>
      </c>
      <c r="M1131" s="34">
        <f t="shared" si="139"/>
        <v>1.394466755912539</v>
      </c>
    </row>
    <row r="1132" spans="1:13">
      <c r="A1132" s="1312" t="s">
        <v>1478</v>
      </c>
      <c r="B1132" s="38" t="s">
        <v>1479</v>
      </c>
      <c r="C1132" s="32" t="s">
        <v>2188</v>
      </c>
      <c r="D1132" s="131">
        <v>2005</v>
      </c>
      <c r="E1132" s="1298">
        <f t="shared" si="135"/>
        <v>16</v>
      </c>
      <c r="F1132" s="33">
        <v>90680</v>
      </c>
      <c r="G1132" s="133">
        <v>0.1</v>
      </c>
      <c r="H1132" s="33">
        <f t="shared" si="136"/>
        <v>145088</v>
      </c>
      <c r="I1132" s="33">
        <f t="shared" si="137"/>
        <v>-54408</v>
      </c>
      <c r="J1132" s="33">
        <f t="shared" si="138"/>
        <v>9068</v>
      </c>
      <c r="K1132" s="101">
        <f t="shared" si="140"/>
        <v>5.0580098170459618</v>
      </c>
      <c r="L1132" s="33">
        <v>10</v>
      </c>
      <c r="M1132" s="34">
        <f t="shared" si="139"/>
        <v>0.843001636174327</v>
      </c>
    </row>
    <row r="1133" spans="1:13">
      <c r="A1133" s="1312" t="s">
        <v>1480</v>
      </c>
      <c r="B1133" s="282" t="s">
        <v>1481</v>
      </c>
      <c r="C1133" s="32" t="s">
        <v>2100</v>
      </c>
      <c r="D1133" s="131"/>
      <c r="E1133" s="1298"/>
      <c r="F1133" s="33"/>
      <c r="G1133" s="133"/>
      <c r="H1133" s="33">
        <f t="shared" si="136"/>
        <v>0</v>
      </c>
      <c r="I1133" s="33">
        <f t="shared" si="137"/>
        <v>0</v>
      </c>
      <c r="J1133" s="33">
        <f t="shared" si="138"/>
        <v>0</v>
      </c>
      <c r="K1133" s="101">
        <f t="shared" si="140"/>
        <v>0</v>
      </c>
      <c r="L1133" s="33"/>
      <c r="M1133" s="30">
        <f t="shared" si="139"/>
        <v>0</v>
      </c>
    </row>
    <row r="1134" spans="1:13">
      <c r="A1134" s="1312"/>
      <c r="B1134" s="282"/>
      <c r="C1134" s="32" t="s">
        <v>2188</v>
      </c>
      <c r="D1134" s="131">
        <v>2005</v>
      </c>
      <c r="E1134" s="1298">
        <f t="shared" si="135"/>
        <v>16</v>
      </c>
      <c r="F1134" s="33">
        <v>90680</v>
      </c>
      <c r="G1134" s="133">
        <v>0.1</v>
      </c>
      <c r="H1134" s="33">
        <f t="shared" si="136"/>
        <v>145088</v>
      </c>
      <c r="I1134" s="33">
        <f t="shared" si="137"/>
        <v>-54408</v>
      </c>
      <c r="J1134" s="33">
        <f t="shared" si="138"/>
        <v>9068</v>
      </c>
      <c r="K1134" s="101">
        <f t="shared" si="140"/>
        <v>5.0580098170459618</v>
      </c>
      <c r="L1134" s="33">
        <v>10</v>
      </c>
      <c r="M1134" s="30">
        <f t="shared" si="139"/>
        <v>0.843001636174327</v>
      </c>
    </row>
    <row r="1135" spans="1:13">
      <c r="A1135" s="1312"/>
      <c r="B1135" s="16" t="s">
        <v>35</v>
      </c>
      <c r="C1135" s="32"/>
      <c r="D1135" s="131"/>
      <c r="E1135" s="1298"/>
      <c r="F1135" s="33"/>
      <c r="G1135" s="133"/>
      <c r="H1135" s="33"/>
      <c r="I1135" s="33"/>
      <c r="J1135" s="33"/>
      <c r="K1135" s="101">
        <f t="shared" si="140"/>
        <v>0</v>
      </c>
      <c r="L1135" s="33"/>
      <c r="M1135" s="34">
        <f>M1133+M1134</f>
        <v>0.843001636174327</v>
      </c>
    </row>
    <row r="1136" spans="1:13" ht="30">
      <c r="A1136" s="1312" t="s">
        <v>2244</v>
      </c>
      <c r="B1136" s="281" t="s">
        <v>1483</v>
      </c>
      <c r="C1136" s="32" t="s">
        <v>2188</v>
      </c>
      <c r="D1136" s="131">
        <v>2005</v>
      </c>
      <c r="E1136" s="1298">
        <f t="shared" si="135"/>
        <v>16</v>
      </c>
      <c r="F1136" s="33">
        <v>90680</v>
      </c>
      <c r="G1136" s="133">
        <v>0.1</v>
      </c>
      <c r="H1136" s="33">
        <f t="shared" si="136"/>
        <v>145088</v>
      </c>
      <c r="I1136" s="33">
        <f t="shared" si="137"/>
        <v>-54408</v>
      </c>
      <c r="J1136" s="33">
        <f t="shared" si="138"/>
        <v>9068</v>
      </c>
      <c r="K1136" s="101">
        <f t="shared" si="140"/>
        <v>5.0580098170459618</v>
      </c>
      <c r="L1136" s="33">
        <v>10</v>
      </c>
      <c r="M1136" s="30">
        <f t="shared" si="139"/>
        <v>0.843001636174327</v>
      </c>
    </row>
    <row r="1137" spans="1:13">
      <c r="A1137" s="1312"/>
      <c r="B1137" s="281"/>
      <c r="C1137" s="32" t="s">
        <v>1705</v>
      </c>
      <c r="D1137" s="131">
        <v>2003</v>
      </c>
      <c r="E1137" s="1298">
        <f t="shared" si="135"/>
        <v>18</v>
      </c>
      <c r="F1137" s="33">
        <v>12704749</v>
      </c>
      <c r="G1137" s="133">
        <v>0.1</v>
      </c>
      <c r="H1137" s="33">
        <f>F1137</f>
        <v>12704749</v>
      </c>
      <c r="I1137" s="33">
        <f t="shared" si="137"/>
        <v>0</v>
      </c>
      <c r="J1137" s="33">
        <f t="shared" si="138"/>
        <v>1270474.9000000001</v>
      </c>
      <c r="K1137" s="101">
        <f t="shared" si="140"/>
        <v>708.65400490852312</v>
      </c>
      <c r="L1137" s="33">
        <v>50</v>
      </c>
      <c r="M1137" s="30">
        <f t="shared" si="139"/>
        <v>590.5450040904359</v>
      </c>
    </row>
    <row r="1138" spans="1:13">
      <c r="A1138" s="1312"/>
      <c r="B1138" s="16" t="s">
        <v>35</v>
      </c>
      <c r="C1138" s="32"/>
      <c r="D1138" s="131"/>
      <c r="E1138" s="1298"/>
      <c r="F1138" s="33"/>
      <c r="G1138" s="133"/>
      <c r="H1138" s="33"/>
      <c r="I1138" s="33"/>
      <c r="J1138" s="33"/>
      <c r="K1138" s="101">
        <f t="shared" si="140"/>
        <v>0</v>
      </c>
      <c r="L1138" s="33"/>
      <c r="M1138" s="34">
        <f>M1136+M1137</f>
        <v>591.38800572661023</v>
      </c>
    </row>
    <row r="1139" spans="1:13">
      <c r="A1139" s="1312" t="s">
        <v>1484</v>
      </c>
      <c r="B1139" s="282" t="s">
        <v>1485</v>
      </c>
      <c r="C1139" s="32" t="s">
        <v>2194</v>
      </c>
      <c r="D1139" s="131">
        <v>2006</v>
      </c>
      <c r="E1139" s="1298">
        <f t="shared" ref="E1139:E1201" si="141">2021-D1139</f>
        <v>15</v>
      </c>
      <c r="F1139" s="33">
        <v>1503927</v>
      </c>
      <c r="G1139" s="133">
        <v>0.1</v>
      </c>
      <c r="H1139" s="33">
        <f t="shared" si="136"/>
        <v>2255890.5</v>
      </c>
      <c r="I1139" s="33">
        <f t="shared" si="137"/>
        <v>-751963.5</v>
      </c>
      <c r="J1139" s="33">
        <f t="shared" si="138"/>
        <v>150392.70000000001</v>
      </c>
      <c r="K1139" s="101">
        <f t="shared" si="140"/>
        <v>83.88704819277109</v>
      </c>
      <c r="L1139" s="33">
        <v>50</v>
      </c>
      <c r="M1139" s="30">
        <f t="shared" si="139"/>
        <v>69.905873493975903</v>
      </c>
    </row>
    <row r="1140" spans="1:13">
      <c r="A1140" s="1312"/>
      <c r="B1140" s="282"/>
      <c r="C1140" s="32" t="s">
        <v>2188</v>
      </c>
      <c r="D1140" s="131">
        <v>2005</v>
      </c>
      <c r="E1140" s="1298">
        <f t="shared" si="141"/>
        <v>16</v>
      </c>
      <c r="F1140" s="33">
        <v>90680</v>
      </c>
      <c r="G1140" s="133">
        <v>0.1</v>
      </c>
      <c r="H1140" s="33">
        <f t="shared" si="136"/>
        <v>145088</v>
      </c>
      <c r="I1140" s="33">
        <f t="shared" si="137"/>
        <v>-54408</v>
      </c>
      <c r="J1140" s="33">
        <f t="shared" si="138"/>
        <v>9068</v>
      </c>
      <c r="K1140" s="101">
        <f t="shared" si="140"/>
        <v>5.0580098170459618</v>
      </c>
      <c r="L1140" s="33">
        <v>10</v>
      </c>
      <c r="M1140" s="30">
        <f t="shared" si="139"/>
        <v>0.843001636174327</v>
      </c>
    </row>
    <row r="1141" spans="1:13">
      <c r="A1141" s="1312"/>
      <c r="B1141" s="16" t="s">
        <v>35</v>
      </c>
      <c r="C1141" s="32"/>
      <c r="D1141" s="131"/>
      <c r="E1141" s="1298"/>
      <c r="F1141" s="33"/>
      <c r="G1141" s="133"/>
      <c r="H1141" s="33"/>
      <c r="I1141" s="33"/>
      <c r="J1141" s="33"/>
      <c r="K1141" s="101">
        <f t="shared" si="140"/>
        <v>0</v>
      </c>
      <c r="L1141" s="33"/>
      <c r="M1141" s="34">
        <f>M1139+M1140</f>
        <v>70.748875130150225</v>
      </c>
    </row>
    <row r="1142" spans="1:13" ht="30">
      <c r="A1142" s="1312" t="s">
        <v>1486</v>
      </c>
      <c r="B1142" s="283" t="s">
        <v>1487</v>
      </c>
      <c r="C1142" s="32" t="s">
        <v>2188</v>
      </c>
      <c r="D1142" s="131">
        <v>2005</v>
      </c>
      <c r="E1142" s="1298">
        <f t="shared" si="141"/>
        <v>16</v>
      </c>
      <c r="F1142" s="33">
        <v>90680</v>
      </c>
      <c r="G1142" s="133">
        <v>0.1</v>
      </c>
      <c r="H1142" s="33">
        <f t="shared" si="136"/>
        <v>145088</v>
      </c>
      <c r="I1142" s="33">
        <f t="shared" si="137"/>
        <v>-54408</v>
      </c>
      <c r="J1142" s="33">
        <f t="shared" si="138"/>
        <v>9068</v>
      </c>
      <c r="K1142" s="101">
        <f t="shared" si="140"/>
        <v>5.0580098170459618</v>
      </c>
      <c r="L1142" s="33">
        <v>10</v>
      </c>
      <c r="M1142" s="30">
        <f t="shared" si="139"/>
        <v>0.843001636174327</v>
      </c>
    </row>
    <row r="1143" spans="1:13">
      <c r="A1143" s="1312"/>
      <c r="B1143" s="283"/>
      <c r="C1143" s="32" t="s">
        <v>1705</v>
      </c>
      <c r="D1143" s="131">
        <v>2003</v>
      </c>
      <c r="E1143" s="1298">
        <f t="shared" si="141"/>
        <v>18</v>
      </c>
      <c r="F1143" s="33">
        <v>12704749</v>
      </c>
      <c r="G1143" s="133">
        <v>0.1</v>
      </c>
      <c r="H1143" s="33">
        <f t="shared" si="136"/>
        <v>22868548.200000003</v>
      </c>
      <c r="I1143" s="33">
        <f t="shared" si="137"/>
        <v>-10163799.200000003</v>
      </c>
      <c r="J1143" s="33">
        <f t="shared" si="138"/>
        <v>1270474.9000000001</v>
      </c>
      <c r="K1143" s="101">
        <f t="shared" si="140"/>
        <v>708.65400490852312</v>
      </c>
      <c r="L1143" s="33">
        <v>180</v>
      </c>
      <c r="M1143" s="30">
        <f t="shared" si="139"/>
        <v>2125.9620147255691</v>
      </c>
    </row>
    <row r="1144" spans="1:13">
      <c r="A1144" s="1312"/>
      <c r="B1144" s="16" t="s">
        <v>35</v>
      </c>
      <c r="C1144" s="32"/>
      <c r="D1144" s="131"/>
      <c r="E1144" s="1298"/>
      <c r="F1144" s="33"/>
      <c r="G1144" s="133"/>
      <c r="H1144" s="33"/>
      <c r="I1144" s="33"/>
      <c r="J1144" s="33"/>
      <c r="K1144" s="101">
        <f t="shared" si="140"/>
        <v>0</v>
      </c>
      <c r="L1144" s="33"/>
      <c r="M1144" s="34">
        <f>M1142+M1143</f>
        <v>2126.8050163617436</v>
      </c>
    </row>
    <row r="1145" spans="1:13">
      <c r="A1145" s="1312" t="s">
        <v>1488</v>
      </c>
      <c r="B1145" s="281" t="s">
        <v>1489</v>
      </c>
      <c r="C1145" s="32" t="s">
        <v>2188</v>
      </c>
      <c r="D1145" s="131">
        <v>2005</v>
      </c>
      <c r="E1145" s="1298">
        <f t="shared" si="141"/>
        <v>16</v>
      </c>
      <c r="F1145" s="33">
        <v>90680</v>
      </c>
      <c r="G1145" s="133">
        <v>0.1</v>
      </c>
      <c r="H1145" s="33">
        <f t="shared" si="136"/>
        <v>145088</v>
      </c>
      <c r="I1145" s="33">
        <f t="shared" si="137"/>
        <v>-54408</v>
      </c>
      <c r="J1145" s="33">
        <f t="shared" si="138"/>
        <v>9068</v>
      </c>
      <c r="K1145" s="101">
        <f t="shared" si="140"/>
        <v>5.0580098170459618</v>
      </c>
      <c r="L1145" s="33">
        <v>10</v>
      </c>
      <c r="M1145" s="30">
        <f t="shared" si="139"/>
        <v>0.843001636174327</v>
      </c>
    </row>
    <row r="1146" spans="1:13">
      <c r="A1146" s="1312"/>
      <c r="B1146" s="281"/>
      <c r="C1146" s="32" t="s">
        <v>1705</v>
      </c>
      <c r="D1146" s="131">
        <v>2003</v>
      </c>
      <c r="E1146" s="1298">
        <f t="shared" si="141"/>
        <v>18</v>
      </c>
      <c r="F1146" s="33">
        <v>12704749</v>
      </c>
      <c r="G1146" s="133">
        <v>0.1</v>
      </c>
      <c r="H1146" s="33">
        <f>F1146</f>
        <v>12704749</v>
      </c>
      <c r="I1146" s="33">
        <f t="shared" si="137"/>
        <v>0</v>
      </c>
      <c r="J1146" s="33">
        <f t="shared" si="138"/>
        <v>1270474.9000000001</v>
      </c>
      <c r="K1146" s="101">
        <f t="shared" si="140"/>
        <v>708.65400490852312</v>
      </c>
      <c r="L1146" s="33">
        <v>125</v>
      </c>
      <c r="M1146" s="30">
        <f t="shared" si="139"/>
        <v>1476.3625102260899</v>
      </c>
    </row>
    <row r="1147" spans="1:13">
      <c r="A1147" s="1312"/>
      <c r="B1147" s="16" t="s">
        <v>35</v>
      </c>
      <c r="C1147" s="32"/>
      <c r="D1147" s="131"/>
      <c r="E1147" s="1298"/>
      <c r="F1147" s="33"/>
      <c r="G1147" s="133"/>
      <c r="H1147" s="33"/>
      <c r="I1147" s="33"/>
      <c r="J1147" s="33"/>
      <c r="K1147" s="101">
        <f t="shared" si="140"/>
        <v>0</v>
      </c>
      <c r="L1147" s="33"/>
      <c r="M1147" s="34">
        <f>M1145+M1146</f>
        <v>1477.2055118622641</v>
      </c>
    </row>
    <row r="1148" spans="1:13">
      <c r="A1148" s="1312" t="s">
        <v>1490</v>
      </c>
      <c r="B1148" s="281" t="s">
        <v>1491</v>
      </c>
      <c r="C1148" s="32" t="s">
        <v>2188</v>
      </c>
      <c r="D1148" s="131">
        <v>2005</v>
      </c>
      <c r="E1148" s="1298">
        <f t="shared" si="141"/>
        <v>16</v>
      </c>
      <c r="F1148" s="33">
        <v>90680</v>
      </c>
      <c r="G1148" s="133">
        <v>0.1</v>
      </c>
      <c r="H1148" s="33">
        <f t="shared" ref="H1148:H1203" si="142">E1148*F1148*G1148</f>
        <v>145088</v>
      </c>
      <c r="I1148" s="33">
        <f t="shared" ref="I1148:I1203" si="143">F1148-H1148</f>
        <v>-54408</v>
      </c>
      <c r="J1148" s="33">
        <f t="shared" ref="J1148:J1203" si="144">F1148*G1148</f>
        <v>9068</v>
      </c>
      <c r="K1148" s="101">
        <f t="shared" si="140"/>
        <v>5.0580098170459618</v>
      </c>
      <c r="L1148" s="33">
        <v>10</v>
      </c>
      <c r="M1148" s="30">
        <f t="shared" ref="M1148:M1203" si="145">K1148*L1148/60</f>
        <v>0.843001636174327</v>
      </c>
    </row>
    <row r="1149" spans="1:13">
      <c r="A1149" s="1312"/>
      <c r="B1149" s="281"/>
      <c r="C1149" s="38" t="s">
        <v>1943</v>
      </c>
      <c r="D1149" s="131">
        <v>2007</v>
      </c>
      <c r="E1149" s="1298">
        <f t="shared" si="141"/>
        <v>14</v>
      </c>
      <c r="F1149" s="33">
        <v>55465060</v>
      </c>
      <c r="G1149" s="133">
        <v>0.1</v>
      </c>
      <c r="H1149" s="33">
        <f t="shared" si="142"/>
        <v>77651084</v>
      </c>
      <c r="I1149" s="33">
        <f t="shared" si="143"/>
        <v>-22186024</v>
      </c>
      <c r="J1149" s="33">
        <f t="shared" si="144"/>
        <v>5546506</v>
      </c>
      <c r="K1149" s="101">
        <f t="shared" si="140"/>
        <v>3093.7672913877732</v>
      </c>
      <c r="L1149" s="33"/>
      <c r="M1149" s="30">
        <f t="shared" si="145"/>
        <v>0</v>
      </c>
    </row>
    <row r="1150" spans="1:13">
      <c r="A1150" s="1312"/>
      <c r="B1150" s="16" t="s">
        <v>35</v>
      </c>
      <c r="C1150" s="32"/>
      <c r="D1150" s="131"/>
      <c r="E1150" s="1298"/>
      <c r="F1150" s="33"/>
      <c r="G1150" s="133"/>
      <c r="H1150" s="33"/>
      <c r="I1150" s="33"/>
      <c r="J1150" s="33"/>
      <c r="K1150" s="101">
        <f t="shared" si="140"/>
        <v>0</v>
      </c>
      <c r="L1150" s="33"/>
      <c r="M1150" s="34">
        <f>M1148+M1149</f>
        <v>0.843001636174327</v>
      </c>
    </row>
    <row r="1151" spans="1:13">
      <c r="A1151" s="1312" t="s">
        <v>1492</v>
      </c>
      <c r="B1151" s="281" t="s">
        <v>1493</v>
      </c>
      <c r="C1151" s="32" t="s">
        <v>2194</v>
      </c>
      <c r="D1151" s="131">
        <v>2006</v>
      </c>
      <c r="E1151" s="1298">
        <f t="shared" si="141"/>
        <v>15</v>
      </c>
      <c r="F1151" s="33">
        <v>1503927</v>
      </c>
      <c r="G1151" s="133">
        <v>0.1</v>
      </c>
      <c r="H1151" s="33">
        <f t="shared" si="142"/>
        <v>2255890.5</v>
      </c>
      <c r="I1151" s="33">
        <f t="shared" si="143"/>
        <v>-751963.5</v>
      </c>
      <c r="J1151" s="33">
        <f t="shared" si="144"/>
        <v>150392.70000000001</v>
      </c>
      <c r="K1151" s="101">
        <f t="shared" si="140"/>
        <v>83.88704819277109</v>
      </c>
      <c r="L1151" s="33">
        <v>40</v>
      </c>
      <c r="M1151" s="30">
        <f t="shared" si="145"/>
        <v>55.924698795180724</v>
      </c>
    </row>
    <row r="1152" spans="1:13" ht="22.5" customHeight="1">
      <c r="A1152" s="1312"/>
      <c r="B1152" s="12"/>
      <c r="C1152" s="32" t="s">
        <v>2188</v>
      </c>
      <c r="D1152" s="131">
        <v>2005</v>
      </c>
      <c r="E1152" s="1298">
        <f t="shared" si="141"/>
        <v>16</v>
      </c>
      <c r="F1152" s="33">
        <v>90680</v>
      </c>
      <c r="G1152" s="133">
        <v>0.1</v>
      </c>
      <c r="H1152" s="33">
        <f t="shared" si="142"/>
        <v>145088</v>
      </c>
      <c r="I1152" s="33">
        <f t="shared" si="143"/>
        <v>-54408</v>
      </c>
      <c r="J1152" s="33">
        <f t="shared" si="144"/>
        <v>9068</v>
      </c>
      <c r="K1152" s="101">
        <f t="shared" si="140"/>
        <v>5.0580098170459618</v>
      </c>
      <c r="L1152" s="33">
        <v>10</v>
      </c>
      <c r="M1152" s="30">
        <f t="shared" si="145"/>
        <v>0.843001636174327</v>
      </c>
    </row>
    <row r="1153" spans="1:13">
      <c r="A1153" s="1312"/>
      <c r="B1153" s="16" t="s">
        <v>35</v>
      </c>
      <c r="C1153" s="32"/>
      <c r="D1153" s="131"/>
      <c r="E1153" s="1298"/>
      <c r="F1153" s="33"/>
      <c r="G1153" s="133"/>
      <c r="H1153" s="33"/>
      <c r="I1153" s="33"/>
      <c r="J1153" s="33"/>
      <c r="K1153" s="101">
        <f t="shared" si="140"/>
        <v>0</v>
      </c>
      <c r="L1153" s="33"/>
      <c r="M1153" s="34">
        <f>M1151+M1152</f>
        <v>56.767700431355053</v>
      </c>
    </row>
    <row r="1154" spans="1:13" ht="25.5" customHeight="1">
      <c r="A1154" s="43" t="s">
        <v>2087</v>
      </c>
      <c r="B1154" s="41" t="s">
        <v>2245</v>
      </c>
      <c r="C1154" s="41"/>
      <c r="D1154" s="128"/>
      <c r="E1154" s="239"/>
      <c r="F1154" s="63"/>
      <c r="G1154" s="63"/>
      <c r="H1154" s="63"/>
      <c r="I1154" s="63"/>
      <c r="J1154" s="63"/>
      <c r="K1154" s="63"/>
      <c r="L1154" s="63"/>
      <c r="M1154" s="130"/>
    </row>
    <row r="1155" spans="1:13" ht="30">
      <c r="A1155" s="1312" t="s">
        <v>2088</v>
      </c>
      <c r="B1155" s="12" t="s">
        <v>1037</v>
      </c>
      <c r="C1155" s="32" t="s">
        <v>2201</v>
      </c>
      <c r="D1155" s="131">
        <v>2007</v>
      </c>
      <c r="E1155" s="1298">
        <f t="shared" si="141"/>
        <v>14</v>
      </c>
      <c r="F1155" s="33">
        <v>810000</v>
      </c>
      <c r="G1155" s="133">
        <v>0.1</v>
      </c>
      <c r="H1155" s="33">
        <f t="shared" si="142"/>
        <v>1134000</v>
      </c>
      <c r="I1155" s="33">
        <f t="shared" si="143"/>
        <v>-324000</v>
      </c>
      <c r="J1155" s="33">
        <f t="shared" si="144"/>
        <v>81000</v>
      </c>
      <c r="K1155" s="101">
        <f t="shared" si="140"/>
        <v>45.180722891566269</v>
      </c>
      <c r="L1155" s="33">
        <v>10</v>
      </c>
      <c r="M1155" s="34">
        <f t="shared" si="145"/>
        <v>7.5301204819277112</v>
      </c>
    </row>
    <row r="1156" spans="1:13">
      <c r="A1156" s="1312" t="s">
        <v>2089</v>
      </c>
      <c r="B1156" s="12" t="s">
        <v>1196</v>
      </c>
      <c r="C1156" s="32" t="s">
        <v>2189</v>
      </c>
      <c r="D1156" s="131">
        <v>2006</v>
      </c>
      <c r="E1156" s="1298">
        <f t="shared" si="141"/>
        <v>15</v>
      </c>
      <c r="F1156" s="33">
        <v>190000</v>
      </c>
      <c r="G1156" s="133">
        <v>0.1</v>
      </c>
      <c r="H1156" s="33">
        <f t="shared" si="142"/>
        <v>285000</v>
      </c>
      <c r="I1156" s="33">
        <f t="shared" si="143"/>
        <v>-95000</v>
      </c>
      <c r="J1156" s="33">
        <f t="shared" si="144"/>
        <v>19000</v>
      </c>
      <c r="K1156" s="101">
        <f t="shared" si="140"/>
        <v>10.597947344935298</v>
      </c>
      <c r="L1156" s="33">
        <v>30</v>
      </c>
      <c r="M1156" s="30">
        <f t="shared" si="145"/>
        <v>5.2989736724676488</v>
      </c>
    </row>
    <row r="1157" spans="1:13">
      <c r="A1157" s="1312"/>
      <c r="B1157" s="89"/>
      <c r="C1157" s="32" t="s">
        <v>2188</v>
      </c>
      <c r="D1157" s="131">
        <v>2007</v>
      </c>
      <c r="E1157" s="1298">
        <f t="shared" si="141"/>
        <v>14</v>
      </c>
      <c r="F1157" s="311">
        <v>491000</v>
      </c>
      <c r="G1157" s="133">
        <v>0.1</v>
      </c>
      <c r="H1157" s="33">
        <f t="shared" si="142"/>
        <v>687400</v>
      </c>
      <c r="I1157" s="33">
        <f t="shared" si="143"/>
        <v>-196400</v>
      </c>
      <c r="J1157" s="33">
        <f t="shared" si="144"/>
        <v>49100</v>
      </c>
      <c r="K1157" s="101">
        <f t="shared" si="140"/>
        <v>27.387327086122269</v>
      </c>
      <c r="L1157" s="33">
        <v>10</v>
      </c>
      <c r="M1157" s="30">
        <f t="shared" si="145"/>
        <v>4.5645545143537118</v>
      </c>
    </row>
    <row r="1158" spans="1:13">
      <c r="A1158" s="1312"/>
      <c r="B1158" s="16" t="s">
        <v>35</v>
      </c>
      <c r="C1158" s="31"/>
      <c r="D1158" s="308"/>
      <c r="E1158" s="1298"/>
      <c r="F1158" s="309"/>
      <c r="G1158" s="310"/>
      <c r="H1158" s="33"/>
      <c r="I1158" s="33"/>
      <c r="J1158" s="33"/>
      <c r="K1158" s="101">
        <f t="shared" si="140"/>
        <v>0</v>
      </c>
      <c r="L1158" s="309"/>
      <c r="M1158" s="34">
        <f>M1156+M1157</f>
        <v>9.8635281868213607</v>
      </c>
    </row>
    <row r="1159" spans="1:13" ht="30">
      <c r="A1159" s="1312" t="s">
        <v>1499</v>
      </c>
      <c r="B1159" s="12" t="s">
        <v>1198</v>
      </c>
      <c r="C1159" s="32" t="s">
        <v>2189</v>
      </c>
      <c r="D1159" s="131">
        <v>2006</v>
      </c>
      <c r="E1159" s="1298">
        <f t="shared" si="141"/>
        <v>15</v>
      </c>
      <c r="F1159" s="33">
        <v>190000</v>
      </c>
      <c r="G1159" s="133">
        <v>0.1</v>
      </c>
      <c r="H1159" s="33">
        <f t="shared" si="142"/>
        <v>285000</v>
      </c>
      <c r="I1159" s="33">
        <f t="shared" si="143"/>
        <v>-95000</v>
      </c>
      <c r="J1159" s="33">
        <f t="shared" si="144"/>
        <v>19000</v>
      </c>
      <c r="K1159" s="101">
        <f t="shared" si="140"/>
        <v>10.597947344935298</v>
      </c>
      <c r="L1159" s="33">
        <v>30</v>
      </c>
      <c r="M1159" s="30">
        <f t="shared" si="145"/>
        <v>5.2989736724676488</v>
      </c>
    </row>
    <row r="1160" spans="1:13">
      <c r="A1160" s="1312"/>
      <c r="B1160" s="89"/>
      <c r="C1160" s="32" t="s">
        <v>2188</v>
      </c>
      <c r="D1160" s="131">
        <v>2007</v>
      </c>
      <c r="E1160" s="1298">
        <f t="shared" si="141"/>
        <v>14</v>
      </c>
      <c r="F1160" s="311">
        <v>491000</v>
      </c>
      <c r="G1160" s="133">
        <v>0.1</v>
      </c>
      <c r="H1160" s="33">
        <f t="shared" si="142"/>
        <v>687400</v>
      </c>
      <c r="I1160" s="33">
        <f t="shared" si="143"/>
        <v>-196400</v>
      </c>
      <c r="J1160" s="33">
        <f t="shared" si="144"/>
        <v>49100</v>
      </c>
      <c r="K1160" s="101">
        <f t="shared" si="140"/>
        <v>27.387327086122269</v>
      </c>
      <c r="L1160" s="33">
        <v>10</v>
      </c>
      <c r="M1160" s="30">
        <f t="shared" si="145"/>
        <v>4.5645545143537118</v>
      </c>
    </row>
    <row r="1161" spans="1:13">
      <c r="A1161" s="1312"/>
      <c r="B1161" s="89"/>
      <c r="C1161" s="32" t="s">
        <v>2219</v>
      </c>
      <c r="D1161" s="131">
        <v>2007</v>
      </c>
      <c r="E1161" s="1298">
        <f t="shared" si="141"/>
        <v>14</v>
      </c>
      <c r="F1161" s="311">
        <v>450000</v>
      </c>
      <c r="G1161" s="133">
        <v>0.1</v>
      </c>
      <c r="H1161" s="33">
        <f t="shared" si="142"/>
        <v>630000</v>
      </c>
      <c r="I1161" s="33">
        <f t="shared" si="143"/>
        <v>-180000</v>
      </c>
      <c r="J1161" s="33">
        <f t="shared" si="144"/>
        <v>45000</v>
      </c>
      <c r="K1161" s="101">
        <f t="shared" si="140"/>
        <v>25.100401606425702</v>
      </c>
      <c r="L1161" s="33">
        <v>13</v>
      </c>
      <c r="M1161" s="30">
        <f t="shared" si="145"/>
        <v>5.4384203480589015</v>
      </c>
    </row>
    <row r="1162" spans="1:13">
      <c r="A1162" s="1312"/>
      <c r="B1162" s="16" t="s">
        <v>35</v>
      </c>
      <c r="C1162" s="31"/>
      <c r="D1162" s="308"/>
      <c r="E1162" s="1298"/>
      <c r="F1162" s="309"/>
      <c r="G1162" s="310"/>
      <c r="H1162" s="33"/>
      <c r="I1162" s="33"/>
      <c r="J1162" s="33"/>
      <c r="K1162" s="101">
        <f t="shared" si="140"/>
        <v>0</v>
      </c>
      <c r="L1162" s="309"/>
      <c r="M1162" s="34">
        <f>M1159+M1160+M1161</f>
        <v>15.301948534880262</v>
      </c>
    </row>
    <row r="1163" spans="1:13">
      <c r="A1163" s="1312" t="s">
        <v>1500</v>
      </c>
      <c r="B1163" s="12" t="s">
        <v>1501</v>
      </c>
      <c r="C1163" s="32" t="s">
        <v>2188</v>
      </c>
      <c r="D1163" s="131">
        <v>2007</v>
      </c>
      <c r="E1163" s="1298">
        <f t="shared" si="141"/>
        <v>14</v>
      </c>
      <c r="F1163" s="311">
        <v>491000</v>
      </c>
      <c r="G1163" s="133">
        <v>0.1</v>
      </c>
      <c r="H1163" s="33">
        <f t="shared" si="142"/>
        <v>687400</v>
      </c>
      <c r="I1163" s="33">
        <f t="shared" si="143"/>
        <v>-196400</v>
      </c>
      <c r="J1163" s="33">
        <f t="shared" si="144"/>
        <v>49100</v>
      </c>
      <c r="K1163" s="101">
        <f t="shared" si="140"/>
        <v>27.387327086122269</v>
      </c>
      <c r="L1163" s="33">
        <v>10</v>
      </c>
      <c r="M1163" s="34">
        <f t="shared" si="145"/>
        <v>4.5645545143537118</v>
      </c>
    </row>
    <row r="1164" spans="1:13" ht="30">
      <c r="A1164" s="1312" t="s">
        <v>1502</v>
      </c>
      <c r="B1164" s="12" t="s">
        <v>1503</v>
      </c>
      <c r="C1164" s="32" t="s">
        <v>2188</v>
      </c>
      <c r="D1164" s="131">
        <v>2007</v>
      </c>
      <c r="E1164" s="1298">
        <f t="shared" si="141"/>
        <v>14</v>
      </c>
      <c r="F1164" s="311">
        <v>491000</v>
      </c>
      <c r="G1164" s="133">
        <v>0.1</v>
      </c>
      <c r="H1164" s="33">
        <f t="shared" si="142"/>
        <v>687400</v>
      </c>
      <c r="I1164" s="33">
        <f t="shared" si="143"/>
        <v>-196400</v>
      </c>
      <c r="J1164" s="33">
        <f t="shared" si="144"/>
        <v>49100</v>
      </c>
      <c r="K1164" s="101">
        <f t="shared" si="140"/>
        <v>27.387327086122269</v>
      </c>
      <c r="L1164" s="33">
        <v>10</v>
      </c>
      <c r="M1164" s="34">
        <f t="shared" si="145"/>
        <v>4.5645545143537118</v>
      </c>
    </row>
    <row r="1165" spans="1:13">
      <c r="A1165" s="1312" t="s">
        <v>1504</v>
      </c>
      <c r="B1165" s="12" t="s">
        <v>1505</v>
      </c>
      <c r="C1165" s="32" t="s">
        <v>2188</v>
      </c>
      <c r="D1165" s="131">
        <v>2007</v>
      </c>
      <c r="E1165" s="1298">
        <f t="shared" si="141"/>
        <v>14</v>
      </c>
      <c r="F1165" s="311">
        <v>491000</v>
      </c>
      <c r="G1165" s="133">
        <v>0.1</v>
      </c>
      <c r="H1165" s="33">
        <f t="shared" si="142"/>
        <v>687400</v>
      </c>
      <c r="I1165" s="33">
        <f t="shared" si="143"/>
        <v>-196400</v>
      </c>
      <c r="J1165" s="33">
        <f t="shared" si="144"/>
        <v>49100</v>
      </c>
      <c r="K1165" s="101">
        <f t="shared" si="140"/>
        <v>27.387327086122269</v>
      </c>
      <c r="L1165" s="33">
        <v>10</v>
      </c>
      <c r="M1165" s="34">
        <f t="shared" si="145"/>
        <v>4.5645545143537118</v>
      </c>
    </row>
    <row r="1166" spans="1:13">
      <c r="A1166" s="1312" t="s">
        <v>1506</v>
      </c>
      <c r="B1166" s="12" t="s">
        <v>1507</v>
      </c>
      <c r="C1166" s="32" t="s">
        <v>2188</v>
      </c>
      <c r="D1166" s="131">
        <v>2007</v>
      </c>
      <c r="E1166" s="1298">
        <f t="shared" si="141"/>
        <v>14</v>
      </c>
      <c r="F1166" s="311">
        <v>491000</v>
      </c>
      <c r="G1166" s="133">
        <v>0.1</v>
      </c>
      <c r="H1166" s="33">
        <f t="shared" si="142"/>
        <v>687400</v>
      </c>
      <c r="I1166" s="33">
        <f t="shared" si="143"/>
        <v>-196400</v>
      </c>
      <c r="J1166" s="33">
        <f t="shared" si="144"/>
        <v>49100</v>
      </c>
      <c r="K1166" s="101">
        <f t="shared" si="140"/>
        <v>27.387327086122269</v>
      </c>
      <c r="L1166" s="33">
        <v>10</v>
      </c>
      <c r="M1166" s="30">
        <f t="shared" si="145"/>
        <v>4.5645545143537118</v>
      </c>
    </row>
    <row r="1167" spans="1:13">
      <c r="A1167" s="1312"/>
      <c r="B1167" s="89"/>
      <c r="C1167" s="32" t="s">
        <v>2195</v>
      </c>
      <c r="D1167" s="131">
        <v>2006</v>
      </c>
      <c r="E1167" s="1298">
        <f t="shared" si="141"/>
        <v>15</v>
      </c>
      <c r="F1167" s="33">
        <v>526970</v>
      </c>
      <c r="G1167" s="133">
        <v>0.1</v>
      </c>
      <c r="H1167" s="33">
        <f t="shared" si="142"/>
        <v>790455</v>
      </c>
      <c r="I1167" s="33">
        <f t="shared" si="143"/>
        <v>-263485</v>
      </c>
      <c r="J1167" s="33">
        <f t="shared" si="144"/>
        <v>52697</v>
      </c>
      <c r="K1167" s="101">
        <f t="shared" si="140"/>
        <v>29.393685854529227</v>
      </c>
      <c r="L1167" s="33">
        <v>15</v>
      </c>
      <c r="M1167" s="30">
        <f t="shared" si="145"/>
        <v>7.3484214636323069</v>
      </c>
    </row>
    <row r="1168" spans="1:13">
      <c r="A1168" s="1312"/>
      <c r="B1168" s="16" t="s">
        <v>35</v>
      </c>
      <c r="C1168" s="31"/>
      <c r="D1168" s="308"/>
      <c r="E1168" s="1298"/>
      <c r="F1168" s="309"/>
      <c r="G1168" s="310"/>
      <c r="H1168" s="33"/>
      <c r="I1168" s="33"/>
      <c r="J1168" s="33"/>
      <c r="K1168" s="101">
        <f t="shared" si="140"/>
        <v>0</v>
      </c>
      <c r="L1168" s="309"/>
      <c r="M1168" s="34">
        <f>M1166+M1167</f>
        <v>11.912975977986019</v>
      </c>
    </row>
    <row r="1169" spans="1:13">
      <c r="A1169" s="1312" t="s">
        <v>1508</v>
      </c>
      <c r="B1169" s="12" t="s">
        <v>1509</v>
      </c>
      <c r="C1169" s="32" t="s">
        <v>2188</v>
      </c>
      <c r="D1169" s="131">
        <v>2007</v>
      </c>
      <c r="E1169" s="1298">
        <f t="shared" si="141"/>
        <v>14</v>
      </c>
      <c r="F1169" s="311">
        <v>491000</v>
      </c>
      <c r="G1169" s="133">
        <v>0.1</v>
      </c>
      <c r="H1169" s="33">
        <f t="shared" si="142"/>
        <v>687400</v>
      </c>
      <c r="I1169" s="33">
        <f t="shared" si="143"/>
        <v>-196400</v>
      </c>
      <c r="J1169" s="33">
        <f t="shared" si="144"/>
        <v>49100</v>
      </c>
      <c r="K1169" s="101">
        <f t="shared" si="140"/>
        <v>27.387327086122269</v>
      </c>
      <c r="L1169" s="33">
        <v>10</v>
      </c>
      <c r="M1169" s="30">
        <f t="shared" si="145"/>
        <v>4.5645545143537118</v>
      </c>
    </row>
    <row r="1170" spans="1:13">
      <c r="A1170" s="1312"/>
      <c r="B1170" s="89"/>
      <c r="C1170" s="32" t="s">
        <v>2195</v>
      </c>
      <c r="D1170" s="131">
        <v>2006</v>
      </c>
      <c r="E1170" s="1298">
        <f t="shared" si="141"/>
        <v>15</v>
      </c>
      <c r="F1170" s="33">
        <v>526970</v>
      </c>
      <c r="G1170" s="133">
        <v>0.1</v>
      </c>
      <c r="H1170" s="33">
        <f t="shared" si="142"/>
        <v>790455</v>
      </c>
      <c r="I1170" s="33">
        <f t="shared" si="143"/>
        <v>-263485</v>
      </c>
      <c r="J1170" s="33">
        <f t="shared" si="144"/>
        <v>52697</v>
      </c>
      <c r="K1170" s="101">
        <f t="shared" si="140"/>
        <v>29.393685854529227</v>
      </c>
      <c r="L1170" s="33">
        <v>15</v>
      </c>
      <c r="M1170" s="30">
        <f t="shared" si="145"/>
        <v>7.3484214636323069</v>
      </c>
    </row>
    <row r="1171" spans="1:13">
      <c r="A1171" s="1312"/>
      <c r="B1171" s="16" t="s">
        <v>35</v>
      </c>
      <c r="C1171" s="31"/>
      <c r="D1171" s="308"/>
      <c r="E1171" s="1298"/>
      <c r="F1171" s="309"/>
      <c r="G1171" s="310"/>
      <c r="H1171" s="33"/>
      <c r="I1171" s="33"/>
      <c r="J1171" s="33"/>
      <c r="K1171" s="101">
        <f t="shared" si="140"/>
        <v>0</v>
      </c>
      <c r="L1171" s="309"/>
      <c r="M1171" s="34">
        <f>M1169+M1170</f>
        <v>11.912975977986019</v>
      </c>
    </row>
    <row r="1172" spans="1:13">
      <c r="A1172" s="1312" t="s">
        <v>1510</v>
      </c>
      <c r="B1172" s="12" t="s">
        <v>1511</v>
      </c>
      <c r="C1172" s="32" t="s">
        <v>2188</v>
      </c>
      <c r="D1172" s="131">
        <v>2007</v>
      </c>
      <c r="E1172" s="1298">
        <f t="shared" si="141"/>
        <v>14</v>
      </c>
      <c r="F1172" s="311">
        <v>491000</v>
      </c>
      <c r="G1172" s="133">
        <v>0.1</v>
      </c>
      <c r="H1172" s="33">
        <f t="shared" si="142"/>
        <v>687400</v>
      </c>
      <c r="I1172" s="33">
        <f t="shared" si="143"/>
        <v>-196400</v>
      </c>
      <c r="J1172" s="33">
        <f t="shared" si="144"/>
        <v>49100</v>
      </c>
      <c r="K1172" s="101">
        <f t="shared" si="140"/>
        <v>27.387327086122269</v>
      </c>
      <c r="L1172" s="33">
        <v>10</v>
      </c>
      <c r="M1172" s="30">
        <f t="shared" si="145"/>
        <v>4.5645545143537118</v>
      </c>
    </row>
    <row r="1173" spans="1:13">
      <c r="A1173" s="1312"/>
      <c r="B1173" s="89"/>
      <c r="C1173" s="32" t="s">
        <v>2195</v>
      </c>
      <c r="D1173" s="131">
        <v>2006</v>
      </c>
      <c r="E1173" s="1298">
        <f t="shared" si="141"/>
        <v>15</v>
      </c>
      <c r="F1173" s="33">
        <v>526970</v>
      </c>
      <c r="G1173" s="133">
        <v>0.1</v>
      </c>
      <c r="H1173" s="33">
        <f t="shared" si="142"/>
        <v>790455</v>
      </c>
      <c r="I1173" s="33">
        <f t="shared" si="143"/>
        <v>-263485</v>
      </c>
      <c r="J1173" s="33">
        <f t="shared" si="144"/>
        <v>52697</v>
      </c>
      <c r="K1173" s="101">
        <f t="shared" si="140"/>
        <v>29.393685854529227</v>
      </c>
      <c r="L1173" s="33">
        <v>15</v>
      </c>
      <c r="M1173" s="30">
        <f t="shared" si="145"/>
        <v>7.3484214636323069</v>
      </c>
    </row>
    <row r="1174" spans="1:13">
      <c r="A1174" s="1312"/>
      <c r="B1174" s="16" t="s">
        <v>35</v>
      </c>
      <c r="C1174" s="31"/>
      <c r="D1174" s="308"/>
      <c r="E1174" s="1298"/>
      <c r="F1174" s="309"/>
      <c r="G1174" s="310"/>
      <c r="H1174" s="33"/>
      <c r="I1174" s="33"/>
      <c r="J1174" s="33"/>
      <c r="K1174" s="101">
        <f t="shared" si="140"/>
        <v>0</v>
      </c>
      <c r="L1174" s="309"/>
      <c r="M1174" s="34">
        <f>M1172+M1173</f>
        <v>11.912975977986019</v>
      </c>
    </row>
    <row r="1175" spans="1:13">
      <c r="A1175" s="1312" t="s">
        <v>1512</v>
      </c>
      <c r="B1175" s="12" t="s">
        <v>1513</v>
      </c>
      <c r="C1175" s="32" t="s">
        <v>2188</v>
      </c>
      <c r="D1175" s="131">
        <v>2007</v>
      </c>
      <c r="E1175" s="1298">
        <f t="shared" si="141"/>
        <v>14</v>
      </c>
      <c r="F1175" s="311">
        <v>491000</v>
      </c>
      <c r="G1175" s="133">
        <v>0.1</v>
      </c>
      <c r="H1175" s="33">
        <f t="shared" si="142"/>
        <v>687400</v>
      </c>
      <c r="I1175" s="33">
        <f t="shared" si="143"/>
        <v>-196400</v>
      </c>
      <c r="J1175" s="33">
        <f t="shared" si="144"/>
        <v>49100</v>
      </c>
      <c r="K1175" s="101">
        <f t="shared" si="140"/>
        <v>27.387327086122269</v>
      </c>
      <c r="L1175" s="33">
        <v>10</v>
      </c>
      <c r="M1175" s="34">
        <f t="shared" si="145"/>
        <v>4.5645545143537118</v>
      </c>
    </row>
    <row r="1176" spans="1:13" ht="47.25" customHeight="1">
      <c r="A1176" s="1312" t="s">
        <v>2246</v>
      </c>
      <c r="B1176" s="12" t="s">
        <v>1253</v>
      </c>
      <c r="C1176" s="32" t="s">
        <v>1705</v>
      </c>
      <c r="D1176" s="131">
        <v>2007</v>
      </c>
      <c r="E1176" s="1298">
        <f t="shared" si="141"/>
        <v>14</v>
      </c>
      <c r="F1176" s="311">
        <v>5635700</v>
      </c>
      <c r="G1176" s="133">
        <v>0.1</v>
      </c>
      <c r="H1176" s="33">
        <f t="shared" si="142"/>
        <v>7889980</v>
      </c>
      <c r="I1176" s="33">
        <f t="shared" si="143"/>
        <v>-2254280</v>
      </c>
      <c r="J1176" s="33">
        <f t="shared" si="144"/>
        <v>563570</v>
      </c>
      <c r="K1176" s="101">
        <f t="shared" si="140"/>
        <v>314.35185185185185</v>
      </c>
      <c r="L1176" s="33">
        <v>150</v>
      </c>
      <c r="M1176" s="30">
        <f t="shared" si="145"/>
        <v>785.87962962962956</v>
      </c>
    </row>
    <row r="1177" spans="1:13">
      <c r="A1177" s="1312"/>
      <c r="B1177" s="89"/>
      <c r="C1177" s="32" t="s">
        <v>2191</v>
      </c>
      <c r="D1177" s="131">
        <v>2006</v>
      </c>
      <c r="E1177" s="1298">
        <f t="shared" si="141"/>
        <v>15</v>
      </c>
      <c r="F1177" s="33">
        <v>147200</v>
      </c>
      <c r="G1177" s="133">
        <v>0.1</v>
      </c>
      <c r="H1177" s="33">
        <f t="shared" si="142"/>
        <v>220800</v>
      </c>
      <c r="I1177" s="33">
        <f t="shared" si="143"/>
        <v>-73600</v>
      </c>
      <c r="J1177" s="33">
        <f t="shared" si="144"/>
        <v>14720</v>
      </c>
      <c r="K1177" s="101">
        <f t="shared" si="140"/>
        <v>8.2106202588130301</v>
      </c>
      <c r="L1177" s="33">
        <v>30</v>
      </c>
      <c r="M1177" s="30">
        <f t="shared" si="145"/>
        <v>4.1053101294065151</v>
      </c>
    </row>
    <row r="1178" spans="1:13">
      <c r="A1178" s="1312"/>
      <c r="B1178" s="89"/>
      <c r="C1178" s="32" t="s">
        <v>2193</v>
      </c>
      <c r="D1178" s="131">
        <v>2005</v>
      </c>
      <c r="E1178" s="1298">
        <f t="shared" si="141"/>
        <v>16</v>
      </c>
      <c r="F1178" s="33">
        <v>1400000</v>
      </c>
      <c r="G1178" s="133">
        <v>0.1</v>
      </c>
      <c r="H1178" s="33">
        <f t="shared" si="142"/>
        <v>2240000</v>
      </c>
      <c r="I1178" s="33">
        <f t="shared" si="143"/>
        <v>-840000</v>
      </c>
      <c r="J1178" s="33">
        <f t="shared" si="144"/>
        <v>140000</v>
      </c>
      <c r="K1178" s="101">
        <f t="shared" si="140"/>
        <v>78.090138331102182</v>
      </c>
      <c r="L1178" s="33">
        <v>30</v>
      </c>
      <c r="M1178" s="30">
        <f t="shared" si="145"/>
        <v>39.045069165551091</v>
      </c>
    </row>
    <row r="1179" spans="1:13">
      <c r="A1179" s="1312"/>
      <c r="B1179" s="89"/>
      <c r="C1179" s="32" t="s">
        <v>2188</v>
      </c>
      <c r="D1179" s="131">
        <v>2007</v>
      </c>
      <c r="E1179" s="1298">
        <f t="shared" si="141"/>
        <v>14</v>
      </c>
      <c r="F1179" s="311">
        <v>491000</v>
      </c>
      <c r="G1179" s="133">
        <v>0.1</v>
      </c>
      <c r="H1179" s="33">
        <f t="shared" si="142"/>
        <v>687400</v>
      </c>
      <c r="I1179" s="33">
        <f t="shared" si="143"/>
        <v>-196400</v>
      </c>
      <c r="J1179" s="33">
        <f t="shared" si="144"/>
        <v>49100</v>
      </c>
      <c r="K1179" s="101">
        <f t="shared" si="140"/>
        <v>27.387327086122269</v>
      </c>
      <c r="L1179" s="33">
        <v>10</v>
      </c>
      <c r="M1179" s="30">
        <f t="shared" si="145"/>
        <v>4.5645545143537118</v>
      </c>
    </row>
    <row r="1180" spans="1:13">
      <c r="A1180" s="1312"/>
      <c r="B1180" s="89"/>
      <c r="C1180" s="32" t="s">
        <v>2219</v>
      </c>
      <c r="D1180" s="131">
        <v>2007</v>
      </c>
      <c r="E1180" s="1298">
        <f t="shared" si="141"/>
        <v>14</v>
      </c>
      <c r="F1180" s="311">
        <v>450000</v>
      </c>
      <c r="G1180" s="133">
        <v>0.1</v>
      </c>
      <c r="H1180" s="33">
        <f t="shared" si="142"/>
        <v>630000</v>
      </c>
      <c r="I1180" s="33">
        <f t="shared" si="143"/>
        <v>-180000</v>
      </c>
      <c r="J1180" s="33">
        <f t="shared" si="144"/>
        <v>45000</v>
      </c>
      <c r="K1180" s="101">
        <f t="shared" si="140"/>
        <v>25.100401606425702</v>
      </c>
      <c r="L1180" s="33">
        <v>13</v>
      </c>
      <c r="M1180" s="30">
        <f t="shared" si="145"/>
        <v>5.4384203480589015</v>
      </c>
    </row>
    <row r="1181" spans="1:13">
      <c r="A1181" s="1312"/>
      <c r="B1181" s="16" t="s">
        <v>35</v>
      </c>
      <c r="C1181" s="31"/>
      <c r="D1181" s="308"/>
      <c r="E1181" s="1298"/>
      <c r="F1181" s="309"/>
      <c r="G1181" s="310"/>
      <c r="H1181" s="33"/>
      <c r="I1181" s="33"/>
      <c r="J1181" s="33"/>
      <c r="K1181" s="101">
        <f t="shared" ref="K1181:K1244" si="146">J1181/1792.8</f>
        <v>0</v>
      </c>
      <c r="L1181" s="309"/>
      <c r="M1181" s="34">
        <f>M1176+M1177+M1178+M1179+M1180</f>
        <v>839.03298378699981</v>
      </c>
    </row>
    <row r="1182" spans="1:13">
      <c r="A1182" s="1312" t="s">
        <v>1515</v>
      </c>
      <c r="B1182" s="12" t="s">
        <v>1369</v>
      </c>
      <c r="C1182" s="32" t="s">
        <v>2190</v>
      </c>
      <c r="D1182" s="131">
        <v>2006</v>
      </c>
      <c r="E1182" s="1298">
        <f t="shared" si="141"/>
        <v>15</v>
      </c>
      <c r="F1182" s="33">
        <v>526970</v>
      </c>
      <c r="G1182" s="133">
        <v>0.1</v>
      </c>
      <c r="H1182" s="33">
        <f t="shared" si="142"/>
        <v>790455</v>
      </c>
      <c r="I1182" s="33">
        <f t="shared" si="143"/>
        <v>-263485</v>
      </c>
      <c r="J1182" s="33">
        <f t="shared" si="144"/>
        <v>52697</v>
      </c>
      <c r="K1182" s="101">
        <f t="shared" si="146"/>
        <v>29.393685854529227</v>
      </c>
      <c r="L1182" s="33">
        <v>15</v>
      </c>
      <c r="M1182" s="30">
        <f t="shared" si="145"/>
        <v>7.3484214636323069</v>
      </c>
    </row>
    <row r="1183" spans="1:13">
      <c r="A1183" s="1312"/>
      <c r="B1183" s="89"/>
      <c r="C1183" s="32" t="s">
        <v>1705</v>
      </c>
      <c r="D1183" s="131">
        <v>2007</v>
      </c>
      <c r="E1183" s="1298">
        <f t="shared" si="141"/>
        <v>14</v>
      </c>
      <c r="F1183" s="311">
        <v>5635700</v>
      </c>
      <c r="G1183" s="133">
        <v>0.1</v>
      </c>
      <c r="H1183" s="33">
        <f t="shared" si="142"/>
        <v>7889980</v>
      </c>
      <c r="I1183" s="33">
        <f t="shared" si="143"/>
        <v>-2254280</v>
      </c>
      <c r="J1183" s="33">
        <f t="shared" si="144"/>
        <v>563570</v>
      </c>
      <c r="K1183" s="101">
        <f t="shared" si="146"/>
        <v>314.35185185185185</v>
      </c>
      <c r="L1183" s="33">
        <v>90</v>
      </c>
      <c r="M1183" s="30">
        <f t="shared" si="145"/>
        <v>471.52777777777777</v>
      </c>
    </row>
    <row r="1184" spans="1:13">
      <c r="A1184" s="1312"/>
      <c r="B1184" s="89"/>
      <c r="C1184" s="32" t="s">
        <v>2191</v>
      </c>
      <c r="D1184" s="131">
        <v>2006</v>
      </c>
      <c r="E1184" s="1298">
        <f t="shared" si="141"/>
        <v>15</v>
      </c>
      <c r="F1184" s="33">
        <v>147200</v>
      </c>
      <c r="G1184" s="133">
        <v>0.1</v>
      </c>
      <c r="H1184" s="33">
        <f t="shared" si="142"/>
        <v>220800</v>
      </c>
      <c r="I1184" s="33">
        <f t="shared" si="143"/>
        <v>-73600</v>
      </c>
      <c r="J1184" s="33">
        <f t="shared" si="144"/>
        <v>14720</v>
      </c>
      <c r="K1184" s="101">
        <f t="shared" si="146"/>
        <v>8.2106202588130301</v>
      </c>
      <c r="L1184" s="33">
        <v>30</v>
      </c>
      <c r="M1184" s="30">
        <f t="shared" si="145"/>
        <v>4.1053101294065151</v>
      </c>
    </row>
    <row r="1185" spans="1:13">
      <c r="A1185" s="1312"/>
      <c r="B1185" s="89"/>
      <c r="C1185" s="32" t="s">
        <v>2193</v>
      </c>
      <c r="D1185" s="131">
        <v>2005</v>
      </c>
      <c r="E1185" s="1298">
        <f t="shared" si="141"/>
        <v>16</v>
      </c>
      <c r="F1185" s="33">
        <v>1400000</v>
      </c>
      <c r="G1185" s="133">
        <v>0.1</v>
      </c>
      <c r="H1185" s="33">
        <f t="shared" si="142"/>
        <v>2240000</v>
      </c>
      <c r="I1185" s="33">
        <f t="shared" si="143"/>
        <v>-840000</v>
      </c>
      <c r="J1185" s="33">
        <f t="shared" si="144"/>
        <v>140000</v>
      </c>
      <c r="K1185" s="101">
        <f t="shared" si="146"/>
        <v>78.090138331102182</v>
      </c>
      <c r="L1185" s="33">
        <v>30</v>
      </c>
      <c r="M1185" s="30">
        <f t="shared" si="145"/>
        <v>39.045069165551091</v>
      </c>
    </row>
    <row r="1186" spans="1:13">
      <c r="A1186" s="1312"/>
      <c r="B1186" s="89"/>
      <c r="C1186" s="32" t="s">
        <v>2188</v>
      </c>
      <c r="D1186" s="131">
        <v>2007</v>
      </c>
      <c r="E1186" s="1298">
        <f t="shared" si="141"/>
        <v>14</v>
      </c>
      <c r="F1186" s="311">
        <v>491000</v>
      </c>
      <c r="G1186" s="133">
        <v>0.1</v>
      </c>
      <c r="H1186" s="33">
        <f t="shared" si="142"/>
        <v>687400</v>
      </c>
      <c r="I1186" s="33">
        <f t="shared" si="143"/>
        <v>-196400</v>
      </c>
      <c r="J1186" s="33">
        <f t="shared" si="144"/>
        <v>49100</v>
      </c>
      <c r="K1186" s="101">
        <f t="shared" si="146"/>
        <v>27.387327086122269</v>
      </c>
      <c r="L1186" s="33">
        <v>10</v>
      </c>
      <c r="M1186" s="30">
        <f t="shared" si="145"/>
        <v>4.5645545143537118</v>
      </c>
    </row>
    <row r="1187" spans="1:13">
      <c r="A1187" s="1312"/>
      <c r="B1187" s="89"/>
      <c r="C1187" s="32" t="s">
        <v>2194</v>
      </c>
      <c r="D1187" s="131">
        <v>2006</v>
      </c>
      <c r="E1187" s="1298">
        <f t="shared" si="141"/>
        <v>15</v>
      </c>
      <c r="F1187" s="33">
        <v>1503927</v>
      </c>
      <c r="G1187" s="133">
        <v>0.1</v>
      </c>
      <c r="H1187" s="33">
        <f t="shared" si="142"/>
        <v>2255890.5</v>
      </c>
      <c r="I1187" s="33">
        <f t="shared" si="143"/>
        <v>-751963.5</v>
      </c>
      <c r="J1187" s="33">
        <f t="shared" si="144"/>
        <v>150392.70000000001</v>
      </c>
      <c r="K1187" s="101">
        <f t="shared" si="146"/>
        <v>83.88704819277109</v>
      </c>
      <c r="L1187" s="33">
        <v>40</v>
      </c>
      <c r="M1187" s="30">
        <f t="shared" si="145"/>
        <v>55.924698795180724</v>
      </c>
    </row>
    <row r="1188" spans="1:13">
      <c r="A1188" s="1312"/>
      <c r="B1188" s="89"/>
      <c r="C1188" s="32" t="s">
        <v>2219</v>
      </c>
      <c r="D1188" s="131">
        <v>2007</v>
      </c>
      <c r="E1188" s="1298">
        <f t="shared" si="141"/>
        <v>14</v>
      </c>
      <c r="F1188" s="311">
        <v>450000</v>
      </c>
      <c r="G1188" s="133">
        <v>0.1</v>
      </c>
      <c r="H1188" s="33">
        <f t="shared" si="142"/>
        <v>630000</v>
      </c>
      <c r="I1188" s="33">
        <f t="shared" si="143"/>
        <v>-180000</v>
      </c>
      <c r="J1188" s="33">
        <f t="shared" si="144"/>
        <v>45000</v>
      </c>
      <c r="K1188" s="101">
        <f t="shared" si="146"/>
        <v>25.100401606425702</v>
      </c>
      <c r="L1188" s="33">
        <v>13</v>
      </c>
      <c r="M1188" s="30">
        <f t="shared" si="145"/>
        <v>5.4384203480589015</v>
      </c>
    </row>
    <row r="1189" spans="1:13" ht="17.25" customHeight="1">
      <c r="A1189" s="1312"/>
      <c r="B1189" s="16" t="s">
        <v>35</v>
      </c>
      <c r="C1189" s="31"/>
      <c r="D1189" s="308"/>
      <c r="E1189" s="1298"/>
      <c r="F1189" s="309"/>
      <c r="G1189" s="310"/>
      <c r="H1189" s="33"/>
      <c r="I1189" s="33"/>
      <c r="J1189" s="33"/>
      <c r="K1189" s="101">
        <f t="shared" si="146"/>
        <v>0</v>
      </c>
      <c r="L1189" s="309"/>
      <c r="M1189" s="34">
        <f>M1182+M1183+M1184+M1185+M1186+M1187+M1188</f>
        <v>587.954252193961</v>
      </c>
    </row>
    <row r="1190" spans="1:13">
      <c r="A1190" s="1312" t="s">
        <v>1516</v>
      </c>
      <c r="B1190" s="12" t="s">
        <v>1251</v>
      </c>
      <c r="C1190" s="32" t="s">
        <v>1705</v>
      </c>
      <c r="D1190" s="131">
        <v>2007</v>
      </c>
      <c r="E1190" s="1298">
        <f t="shared" si="141"/>
        <v>14</v>
      </c>
      <c r="F1190" s="311">
        <v>5635700</v>
      </c>
      <c r="G1190" s="133">
        <v>0.1</v>
      </c>
      <c r="H1190" s="33">
        <f t="shared" si="142"/>
        <v>7889980</v>
      </c>
      <c r="I1190" s="33">
        <f t="shared" si="143"/>
        <v>-2254280</v>
      </c>
      <c r="J1190" s="33">
        <f t="shared" si="144"/>
        <v>563570</v>
      </c>
      <c r="K1190" s="101">
        <f t="shared" si="146"/>
        <v>314.35185185185185</v>
      </c>
      <c r="L1190" s="33">
        <v>90</v>
      </c>
      <c r="M1190" s="30">
        <f t="shared" si="145"/>
        <v>471.52777777777777</v>
      </c>
    </row>
    <row r="1191" spans="1:13" ht="30.75" customHeight="1">
      <c r="A1191" s="1312"/>
      <c r="B1191" s="89"/>
      <c r="C1191" s="32" t="s">
        <v>2191</v>
      </c>
      <c r="D1191" s="131">
        <v>2006</v>
      </c>
      <c r="E1191" s="1298">
        <f t="shared" si="141"/>
        <v>15</v>
      </c>
      <c r="F1191" s="33">
        <v>147200</v>
      </c>
      <c r="G1191" s="133">
        <v>0.1</v>
      </c>
      <c r="H1191" s="33">
        <f t="shared" si="142"/>
        <v>220800</v>
      </c>
      <c r="I1191" s="33">
        <f t="shared" si="143"/>
        <v>-73600</v>
      </c>
      <c r="J1191" s="33">
        <f t="shared" si="144"/>
        <v>14720</v>
      </c>
      <c r="K1191" s="101">
        <f t="shared" si="146"/>
        <v>8.2106202588130301</v>
      </c>
      <c r="L1191" s="33">
        <v>30</v>
      </c>
      <c r="M1191" s="30">
        <f t="shared" si="145"/>
        <v>4.1053101294065151</v>
      </c>
    </row>
    <row r="1192" spans="1:13">
      <c r="A1192" s="1312"/>
      <c r="B1192" s="89"/>
      <c r="C1192" s="32" t="s">
        <v>2193</v>
      </c>
      <c r="D1192" s="131">
        <v>2005</v>
      </c>
      <c r="E1192" s="1298">
        <f t="shared" si="141"/>
        <v>16</v>
      </c>
      <c r="F1192" s="33">
        <v>1400000</v>
      </c>
      <c r="G1192" s="133">
        <v>0.1</v>
      </c>
      <c r="H1192" s="33">
        <f t="shared" si="142"/>
        <v>2240000</v>
      </c>
      <c r="I1192" s="33">
        <f t="shared" si="143"/>
        <v>-840000</v>
      </c>
      <c r="J1192" s="33">
        <f t="shared" si="144"/>
        <v>140000</v>
      </c>
      <c r="K1192" s="101">
        <f t="shared" si="146"/>
        <v>78.090138331102182</v>
      </c>
      <c r="L1192" s="33">
        <v>30</v>
      </c>
      <c r="M1192" s="30">
        <f t="shared" si="145"/>
        <v>39.045069165551091</v>
      </c>
    </row>
    <row r="1193" spans="1:13">
      <c r="A1193" s="1312"/>
      <c r="B1193" s="89"/>
      <c r="C1193" s="32" t="s">
        <v>2188</v>
      </c>
      <c r="D1193" s="131">
        <v>2007</v>
      </c>
      <c r="E1193" s="1298">
        <f t="shared" si="141"/>
        <v>14</v>
      </c>
      <c r="F1193" s="311">
        <v>491000</v>
      </c>
      <c r="G1193" s="133">
        <v>0.1</v>
      </c>
      <c r="H1193" s="33">
        <f t="shared" si="142"/>
        <v>687400</v>
      </c>
      <c r="I1193" s="33">
        <f t="shared" si="143"/>
        <v>-196400</v>
      </c>
      <c r="J1193" s="33">
        <f t="shared" si="144"/>
        <v>49100</v>
      </c>
      <c r="K1193" s="101">
        <f t="shared" si="146"/>
        <v>27.387327086122269</v>
      </c>
      <c r="L1193" s="33">
        <v>10</v>
      </c>
      <c r="M1193" s="30">
        <f t="shared" si="145"/>
        <v>4.5645545143537118</v>
      </c>
    </row>
    <row r="1194" spans="1:13">
      <c r="A1194" s="1312"/>
      <c r="B1194" s="89"/>
      <c r="C1194" s="32" t="s">
        <v>2219</v>
      </c>
      <c r="D1194" s="131">
        <v>2007</v>
      </c>
      <c r="E1194" s="1298">
        <f t="shared" si="141"/>
        <v>14</v>
      </c>
      <c r="F1194" s="311">
        <v>450000</v>
      </c>
      <c r="G1194" s="133">
        <v>0.1</v>
      </c>
      <c r="H1194" s="33">
        <f t="shared" si="142"/>
        <v>630000</v>
      </c>
      <c r="I1194" s="33">
        <f t="shared" si="143"/>
        <v>-180000</v>
      </c>
      <c r="J1194" s="33">
        <f t="shared" si="144"/>
        <v>45000</v>
      </c>
      <c r="K1194" s="101">
        <f t="shared" si="146"/>
        <v>25.100401606425702</v>
      </c>
      <c r="L1194" s="33">
        <v>13</v>
      </c>
      <c r="M1194" s="30">
        <f t="shared" si="145"/>
        <v>5.4384203480589015</v>
      </c>
    </row>
    <row r="1195" spans="1:13">
      <c r="A1195" s="1312"/>
      <c r="B1195" s="16" t="s">
        <v>35</v>
      </c>
      <c r="C1195" s="31"/>
      <c r="D1195" s="308"/>
      <c r="E1195" s="1298"/>
      <c r="F1195" s="309"/>
      <c r="G1195" s="310"/>
      <c r="H1195" s="33"/>
      <c r="I1195" s="33"/>
      <c r="J1195" s="33"/>
      <c r="K1195" s="101">
        <f t="shared" si="146"/>
        <v>0</v>
      </c>
      <c r="L1195" s="309"/>
      <c r="M1195" s="34">
        <f>M1190+M1191+M1192+M1193+M1194</f>
        <v>524.68113193514807</v>
      </c>
    </row>
    <row r="1196" spans="1:13">
      <c r="A1196" s="1312" t="s">
        <v>1517</v>
      </c>
      <c r="B1196" s="12" t="s">
        <v>1371</v>
      </c>
      <c r="C1196" s="32" t="s">
        <v>2190</v>
      </c>
      <c r="D1196" s="131">
        <v>2006</v>
      </c>
      <c r="E1196" s="1298">
        <f t="shared" si="141"/>
        <v>15</v>
      </c>
      <c r="F1196" s="33">
        <v>526970</v>
      </c>
      <c r="G1196" s="133">
        <v>0.1</v>
      </c>
      <c r="H1196" s="33">
        <f t="shared" si="142"/>
        <v>790455</v>
      </c>
      <c r="I1196" s="33">
        <f t="shared" si="143"/>
        <v>-263485</v>
      </c>
      <c r="J1196" s="33">
        <f t="shared" si="144"/>
        <v>52697</v>
      </c>
      <c r="K1196" s="101">
        <f t="shared" si="146"/>
        <v>29.393685854529227</v>
      </c>
      <c r="L1196" s="33">
        <v>15</v>
      </c>
      <c r="M1196" s="30">
        <f t="shared" si="145"/>
        <v>7.3484214636323069</v>
      </c>
    </row>
    <row r="1197" spans="1:13">
      <c r="A1197" s="1312"/>
      <c r="B1197" s="89"/>
      <c r="C1197" s="32" t="s">
        <v>1705</v>
      </c>
      <c r="D1197" s="131">
        <v>2007</v>
      </c>
      <c r="E1197" s="1298">
        <f t="shared" si="141"/>
        <v>14</v>
      </c>
      <c r="F1197" s="311">
        <v>5635700</v>
      </c>
      <c r="G1197" s="133">
        <v>0.1</v>
      </c>
      <c r="H1197" s="33">
        <f t="shared" si="142"/>
        <v>7889980</v>
      </c>
      <c r="I1197" s="33">
        <f t="shared" si="143"/>
        <v>-2254280</v>
      </c>
      <c r="J1197" s="33">
        <f t="shared" si="144"/>
        <v>563570</v>
      </c>
      <c r="K1197" s="101">
        <f t="shared" si="146"/>
        <v>314.35185185185185</v>
      </c>
      <c r="L1197" s="33">
        <v>180</v>
      </c>
      <c r="M1197" s="30">
        <f t="shared" si="145"/>
        <v>943.05555555555554</v>
      </c>
    </row>
    <row r="1198" spans="1:13">
      <c r="A1198" s="1312"/>
      <c r="B1198" s="89"/>
      <c r="C1198" s="32" t="s">
        <v>2188</v>
      </c>
      <c r="D1198" s="131">
        <v>2007</v>
      </c>
      <c r="E1198" s="1298">
        <f t="shared" si="141"/>
        <v>14</v>
      </c>
      <c r="F1198" s="311">
        <v>491000</v>
      </c>
      <c r="G1198" s="133">
        <v>0.1</v>
      </c>
      <c r="H1198" s="33">
        <f t="shared" si="142"/>
        <v>687400</v>
      </c>
      <c r="I1198" s="33">
        <f t="shared" si="143"/>
        <v>-196400</v>
      </c>
      <c r="J1198" s="33">
        <f t="shared" si="144"/>
        <v>49100</v>
      </c>
      <c r="K1198" s="101">
        <f t="shared" si="146"/>
        <v>27.387327086122269</v>
      </c>
      <c r="L1198" s="33">
        <v>10</v>
      </c>
      <c r="M1198" s="30">
        <f t="shared" si="145"/>
        <v>4.5645545143537118</v>
      </c>
    </row>
    <row r="1199" spans="1:13">
      <c r="A1199" s="1312"/>
      <c r="B1199" s="16" t="s">
        <v>35</v>
      </c>
      <c r="C1199" s="31"/>
      <c r="D1199" s="308"/>
      <c r="E1199" s="1298"/>
      <c r="F1199" s="309"/>
      <c r="G1199" s="310"/>
      <c r="H1199" s="33"/>
      <c r="I1199" s="33"/>
      <c r="J1199" s="33"/>
      <c r="K1199" s="101">
        <f t="shared" si="146"/>
        <v>0</v>
      </c>
      <c r="L1199" s="309"/>
      <c r="M1199" s="34">
        <f>M1196+M1197+M1198</f>
        <v>954.96853153354164</v>
      </c>
    </row>
    <row r="1200" spans="1:13">
      <c r="A1200" s="1312" t="s">
        <v>1518</v>
      </c>
      <c r="B1200" s="38" t="s">
        <v>1519</v>
      </c>
      <c r="C1200" s="32" t="s">
        <v>2190</v>
      </c>
      <c r="D1200" s="131">
        <v>2006</v>
      </c>
      <c r="E1200" s="1298">
        <f t="shared" si="141"/>
        <v>15</v>
      </c>
      <c r="F1200" s="33">
        <v>526970</v>
      </c>
      <c r="G1200" s="133">
        <v>0.1</v>
      </c>
      <c r="H1200" s="33">
        <f t="shared" si="142"/>
        <v>790455</v>
      </c>
      <c r="I1200" s="33">
        <f t="shared" si="143"/>
        <v>-263485</v>
      </c>
      <c r="J1200" s="33">
        <f t="shared" si="144"/>
        <v>52697</v>
      </c>
      <c r="K1200" s="101">
        <f t="shared" si="146"/>
        <v>29.393685854529227</v>
      </c>
      <c r="L1200" s="33">
        <v>15</v>
      </c>
      <c r="M1200" s="30">
        <f t="shared" si="145"/>
        <v>7.3484214636323069</v>
      </c>
    </row>
    <row r="1201" spans="1:13" ht="27" customHeight="1">
      <c r="A1201" s="1312"/>
      <c r="B1201" s="16"/>
      <c r="C1201" s="32" t="s">
        <v>2188</v>
      </c>
      <c r="D1201" s="131">
        <v>2007</v>
      </c>
      <c r="E1201" s="1298">
        <f t="shared" si="141"/>
        <v>14</v>
      </c>
      <c r="F1201" s="311">
        <v>491000</v>
      </c>
      <c r="G1201" s="133">
        <v>0.1</v>
      </c>
      <c r="H1201" s="33">
        <f t="shared" si="142"/>
        <v>687400</v>
      </c>
      <c r="I1201" s="33">
        <f t="shared" si="143"/>
        <v>-196400</v>
      </c>
      <c r="J1201" s="33">
        <f t="shared" si="144"/>
        <v>49100</v>
      </c>
      <c r="K1201" s="101">
        <f t="shared" si="146"/>
        <v>27.387327086122269</v>
      </c>
      <c r="L1201" s="33">
        <v>10</v>
      </c>
      <c r="M1201" s="30">
        <f t="shared" si="145"/>
        <v>4.5645545143537118</v>
      </c>
    </row>
    <row r="1202" spans="1:13" ht="18.75" customHeight="1">
      <c r="A1202" s="1312"/>
      <c r="B1202" s="16" t="s">
        <v>35</v>
      </c>
      <c r="C1202" s="31"/>
      <c r="D1202" s="308"/>
      <c r="E1202" s="1298"/>
      <c r="F1202" s="309"/>
      <c r="G1202" s="310"/>
      <c r="H1202" s="33"/>
      <c r="I1202" s="33"/>
      <c r="J1202" s="33"/>
      <c r="K1202" s="101">
        <f t="shared" si="146"/>
        <v>0</v>
      </c>
      <c r="L1202" s="309"/>
      <c r="M1202" s="34">
        <f>M1200+M1201</f>
        <v>11.912975977986019</v>
      </c>
    </row>
    <row r="1203" spans="1:13">
      <c r="A1203" s="1312" t="s">
        <v>2247</v>
      </c>
      <c r="B1203" s="38" t="s">
        <v>1521</v>
      </c>
      <c r="C1203" s="32" t="s">
        <v>2188</v>
      </c>
      <c r="D1203" s="131">
        <v>2007</v>
      </c>
      <c r="E1203" s="1298">
        <f t="shared" ref="E1203:E1264" si="147">2021-D1203</f>
        <v>14</v>
      </c>
      <c r="F1203" s="311">
        <v>491000</v>
      </c>
      <c r="G1203" s="133">
        <v>0.1</v>
      </c>
      <c r="H1203" s="33">
        <f t="shared" si="142"/>
        <v>687400</v>
      </c>
      <c r="I1203" s="33">
        <f t="shared" si="143"/>
        <v>-196400</v>
      </c>
      <c r="J1203" s="33">
        <f t="shared" si="144"/>
        <v>49100</v>
      </c>
      <c r="K1203" s="101">
        <f t="shared" si="146"/>
        <v>27.387327086122269</v>
      </c>
      <c r="L1203" s="33">
        <v>10</v>
      </c>
      <c r="M1203" s="34">
        <f t="shared" si="145"/>
        <v>4.5645545143537118</v>
      </c>
    </row>
    <row r="1204" spans="1:13" ht="36" customHeight="1">
      <c r="A1204" s="43" t="s">
        <v>2101</v>
      </c>
      <c r="B1204" s="41" t="s">
        <v>2248</v>
      </c>
      <c r="C1204" s="41"/>
      <c r="D1204" s="128"/>
      <c r="E1204" s="239"/>
      <c r="F1204" s="63"/>
      <c r="G1204" s="63"/>
      <c r="H1204" s="63"/>
      <c r="I1204" s="63"/>
      <c r="J1204" s="63"/>
      <c r="K1204" s="159"/>
      <c r="L1204" s="63"/>
      <c r="M1204" s="130"/>
    </row>
    <row r="1205" spans="1:13" ht="30">
      <c r="A1205" s="1312" t="s">
        <v>2103</v>
      </c>
      <c r="B1205" s="12" t="s">
        <v>1037</v>
      </c>
      <c r="C1205" s="32" t="s">
        <v>2201</v>
      </c>
      <c r="D1205" s="131">
        <v>2007</v>
      </c>
      <c r="E1205" s="1298">
        <f t="shared" si="147"/>
        <v>14</v>
      </c>
      <c r="F1205" s="33">
        <v>810000</v>
      </c>
      <c r="G1205" s="133">
        <v>0.1</v>
      </c>
      <c r="H1205" s="33">
        <f t="shared" ref="H1205:H1264" si="148">E1205*F1205*G1205</f>
        <v>1134000</v>
      </c>
      <c r="I1205" s="33">
        <f t="shared" ref="I1205:I1264" si="149">F1205-H1205</f>
        <v>-324000</v>
      </c>
      <c r="J1205" s="33">
        <f t="shared" ref="J1205:J1264" si="150">F1205*G1205</f>
        <v>81000</v>
      </c>
      <c r="K1205" s="101">
        <f t="shared" si="146"/>
        <v>45.180722891566269</v>
      </c>
      <c r="L1205" s="33">
        <v>10</v>
      </c>
      <c r="M1205" s="34">
        <f t="shared" ref="M1205:M1264" si="151">K1205*L1205/60</f>
        <v>7.5301204819277112</v>
      </c>
    </row>
    <row r="1206" spans="1:13">
      <c r="A1206" s="1312" t="s">
        <v>2104</v>
      </c>
      <c r="B1206" s="12" t="s">
        <v>1196</v>
      </c>
      <c r="C1206" s="32" t="s">
        <v>2189</v>
      </c>
      <c r="D1206" s="131">
        <v>2006</v>
      </c>
      <c r="E1206" s="1298">
        <f t="shared" si="147"/>
        <v>15</v>
      </c>
      <c r="F1206" s="33">
        <v>190000</v>
      </c>
      <c r="G1206" s="133">
        <v>0.1</v>
      </c>
      <c r="H1206" s="33">
        <f t="shared" si="148"/>
        <v>285000</v>
      </c>
      <c r="I1206" s="33">
        <f t="shared" si="149"/>
        <v>-95000</v>
      </c>
      <c r="J1206" s="33">
        <f t="shared" si="150"/>
        <v>19000</v>
      </c>
      <c r="K1206" s="101">
        <f t="shared" si="146"/>
        <v>10.597947344935298</v>
      </c>
      <c r="L1206" s="33">
        <v>30</v>
      </c>
      <c r="M1206" s="30">
        <f t="shared" si="151"/>
        <v>5.2989736724676488</v>
      </c>
    </row>
    <row r="1207" spans="1:13">
      <c r="A1207" s="1312"/>
      <c r="B1207" s="89"/>
      <c r="C1207" s="32" t="s">
        <v>2188</v>
      </c>
      <c r="D1207" s="131">
        <v>2005</v>
      </c>
      <c r="E1207" s="1298">
        <f t="shared" si="147"/>
        <v>16</v>
      </c>
      <c r="F1207" s="33">
        <v>90680</v>
      </c>
      <c r="G1207" s="133">
        <v>0.1</v>
      </c>
      <c r="H1207" s="33">
        <f t="shared" si="148"/>
        <v>145088</v>
      </c>
      <c r="I1207" s="33">
        <f t="shared" si="149"/>
        <v>-54408</v>
      </c>
      <c r="J1207" s="33">
        <f t="shared" si="150"/>
        <v>9068</v>
      </c>
      <c r="K1207" s="101">
        <f t="shared" si="146"/>
        <v>5.0580098170459618</v>
      </c>
      <c r="L1207" s="33">
        <v>10</v>
      </c>
      <c r="M1207" s="30">
        <f t="shared" si="151"/>
        <v>0.843001636174327</v>
      </c>
    </row>
    <row r="1208" spans="1:13">
      <c r="A1208" s="1312"/>
      <c r="B1208" s="16" t="s">
        <v>35</v>
      </c>
      <c r="C1208" s="31"/>
      <c r="D1208" s="308"/>
      <c r="E1208" s="1298"/>
      <c r="F1208" s="309"/>
      <c r="G1208" s="310"/>
      <c r="H1208" s="33"/>
      <c r="I1208" s="33"/>
      <c r="J1208" s="33"/>
      <c r="K1208" s="101">
        <f t="shared" si="146"/>
        <v>0</v>
      </c>
      <c r="L1208" s="309"/>
      <c r="M1208" s="34">
        <f>M1206+M1207</f>
        <v>6.1419753086419755</v>
      </c>
    </row>
    <row r="1209" spans="1:13" ht="30">
      <c r="A1209" s="1312" t="s">
        <v>1526</v>
      </c>
      <c r="B1209" s="12" t="s">
        <v>1198</v>
      </c>
      <c r="C1209" s="32" t="s">
        <v>2189</v>
      </c>
      <c r="D1209" s="131">
        <v>2006</v>
      </c>
      <c r="E1209" s="1298">
        <f t="shared" si="147"/>
        <v>15</v>
      </c>
      <c r="F1209" s="33">
        <v>190000</v>
      </c>
      <c r="G1209" s="133">
        <v>0.1</v>
      </c>
      <c r="H1209" s="33">
        <f t="shared" si="148"/>
        <v>285000</v>
      </c>
      <c r="I1209" s="33">
        <f t="shared" si="149"/>
        <v>-95000</v>
      </c>
      <c r="J1209" s="33">
        <f t="shared" si="150"/>
        <v>19000</v>
      </c>
      <c r="K1209" s="101">
        <f t="shared" si="146"/>
        <v>10.597947344935298</v>
      </c>
      <c r="L1209" s="33">
        <v>30</v>
      </c>
      <c r="M1209" s="30">
        <f t="shared" si="151"/>
        <v>5.2989736724676488</v>
      </c>
    </row>
    <row r="1210" spans="1:13">
      <c r="A1210" s="1312"/>
      <c r="B1210" s="89"/>
      <c r="C1210" s="32" t="s">
        <v>2188</v>
      </c>
      <c r="D1210" s="131">
        <v>2005</v>
      </c>
      <c r="E1210" s="1298">
        <f t="shared" si="147"/>
        <v>16</v>
      </c>
      <c r="F1210" s="33">
        <v>90680</v>
      </c>
      <c r="G1210" s="133">
        <v>0.1</v>
      </c>
      <c r="H1210" s="33">
        <f t="shared" si="148"/>
        <v>145088</v>
      </c>
      <c r="I1210" s="33">
        <f t="shared" si="149"/>
        <v>-54408</v>
      </c>
      <c r="J1210" s="33">
        <f t="shared" si="150"/>
        <v>9068</v>
      </c>
      <c r="K1210" s="101">
        <f t="shared" si="146"/>
        <v>5.0580098170459618</v>
      </c>
      <c r="L1210" s="33">
        <v>10</v>
      </c>
      <c r="M1210" s="30">
        <f t="shared" si="151"/>
        <v>0.843001636174327</v>
      </c>
    </row>
    <row r="1211" spans="1:13">
      <c r="A1211" s="1312"/>
      <c r="B1211" s="16" t="s">
        <v>35</v>
      </c>
      <c r="C1211" s="31"/>
      <c r="D1211" s="308"/>
      <c r="E1211" s="1298"/>
      <c r="F1211" s="309"/>
      <c r="G1211" s="310"/>
      <c r="H1211" s="33"/>
      <c r="I1211" s="33"/>
      <c r="J1211" s="33"/>
      <c r="K1211" s="101">
        <f t="shared" si="146"/>
        <v>0</v>
      </c>
      <c r="L1211" s="309"/>
      <c r="M1211" s="34">
        <f>M1209+M1210</f>
        <v>6.1419753086419755</v>
      </c>
    </row>
    <row r="1212" spans="1:13">
      <c r="A1212" s="1312" t="s">
        <v>1527</v>
      </c>
      <c r="B1212" s="12" t="s">
        <v>1308</v>
      </c>
      <c r="C1212" s="32" t="s">
        <v>2191</v>
      </c>
      <c r="D1212" s="131">
        <v>2006</v>
      </c>
      <c r="E1212" s="1298">
        <f t="shared" si="147"/>
        <v>15</v>
      </c>
      <c r="F1212" s="33">
        <v>147200</v>
      </c>
      <c r="G1212" s="133">
        <v>0.1</v>
      </c>
      <c r="H1212" s="33">
        <f t="shared" si="148"/>
        <v>220800</v>
      </c>
      <c r="I1212" s="33">
        <f t="shared" si="149"/>
        <v>-73600</v>
      </c>
      <c r="J1212" s="33">
        <f t="shared" si="150"/>
        <v>14720</v>
      </c>
      <c r="K1212" s="101">
        <f t="shared" si="146"/>
        <v>8.2106202588130301</v>
      </c>
      <c r="L1212" s="33">
        <v>30</v>
      </c>
      <c r="M1212" s="30">
        <f t="shared" si="151"/>
        <v>4.1053101294065151</v>
      </c>
    </row>
    <row r="1213" spans="1:13">
      <c r="A1213" s="1312"/>
      <c r="B1213" s="89"/>
      <c r="C1213" s="32" t="s">
        <v>2188</v>
      </c>
      <c r="D1213" s="131">
        <v>2005</v>
      </c>
      <c r="E1213" s="1298">
        <f t="shared" si="147"/>
        <v>16</v>
      </c>
      <c r="F1213" s="33">
        <v>90680</v>
      </c>
      <c r="G1213" s="133">
        <v>0.1</v>
      </c>
      <c r="H1213" s="33">
        <f t="shared" si="148"/>
        <v>145088</v>
      </c>
      <c r="I1213" s="33">
        <f t="shared" si="149"/>
        <v>-54408</v>
      </c>
      <c r="J1213" s="33">
        <f t="shared" si="150"/>
        <v>9068</v>
      </c>
      <c r="K1213" s="101">
        <f t="shared" si="146"/>
        <v>5.0580098170459618</v>
      </c>
      <c r="L1213" s="33">
        <v>10</v>
      </c>
      <c r="M1213" s="30">
        <f t="shared" si="151"/>
        <v>0.843001636174327</v>
      </c>
    </row>
    <row r="1214" spans="1:13">
      <c r="A1214" s="1312"/>
      <c r="B1214" s="16" t="s">
        <v>35</v>
      </c>
      <c r="C1214" s="31"/>
      <c r="D1214" s="308"/>
      <c r="E1214" s="1298"/>
      <c r="F1214" s="309"/>
      <c r="G1214" s="310"/>
      <c r="H1214" s="33"/>
      <c r="I1214" s="33"/>
      <c r="J1214" s="33"/>
      <c r="K1214" s="101">
        <f t="shared" si="146"/>
        <v>0</v>
      </c>
      <c r="L1214" s="309"/>
      <c r="M1214" s="34">
        <f>M1212+M1213</f>
        <v>4.9483117655808417</v>
      </c>
    </row>
    <row r="1215" spans="1:13">
      <c r="A1215" s="1312" t="s">
        <v>1528</v>
      </c>
      <c r="B1215" s="12" t="s">
        <v>1529</v>
      </c>
      <c r="C1215" s="32" t="s">
        <v>2201</v>
      </c>
      <c r="D1215" s="131">
        <v>2007</v>
      </c>
      <c r="E1215" s="1298">
        <f t="shared" si="147"/>
        <v>14</v>
      </c>
      <c r="F1215" s="33">
        <v>810000</v>
      </c>
      <c r="G1215" s="133">
        <v>0.1</v>
      </c>
      <c r="H1215" s="33">
        <f t="shared" si="148"/>
        <v>1134000</v>
      </c>
      <c r="I1215" s="33">
        <f t="shared" si="149"/>
        <v>-324000</v>
      </c>
      <c r="J1215" s="33">
        <f t="shared" si="150"/>
        <v>81000</v>
      </c>
      <c r="K1215" s="101">
        <f t="shared" si="146"/>
        <v>45.180722891566269</v>
      </c>
      <c r="L1215" s="33">
        <v>10</v>
      </c>
      <c r="M1215" s="34">
        <f t="shared" si="151"/>
        <v>7.5301204819277112</v>
      </c>
    </row>
    <row r="1216" spans="1:13">
      <c r="A1216" s="1312" t="s">
        <v>1530</v>
      </c>
      <c r="B1216" s="12" t="s">
        <v>1531</v>
      </c>
      <c r="C1216" s="32" t="s">
        <v>2190</v>
      </c>
      <c r="D1216" s="131">
        <v>2006</v>
      </c>
      <c r="E1216" s="1298">
        <f t="shared" si="147"/>
        <v>15</v>
      </c>
      <c r="F1216" s="33">
        <v>526970</v>
      </c>
      <c r="G1216" s="133">
        <v>0.1</v>
      </c>
      <c r="H1216" s="33">
        <f t="shared" si="148"/>
        <v>790455</v>
      </c>
      <c r="I1216" s="33">
        <f t="shared" si="149"/>
        <v>-263485</v>
      </c>
      <c r="J1216" s="33">
        <f t="shared" si="150"/>
        <v>52697</v>
      </c>
      <c r="K1216" s="101">
        <f t="shared" si="146"/>
        <v>29.393685854529227</v>
      </c>
      <c r="L1216" s="33">
        <v>15</v>
      </c>
      <c r="M1216" s="30">
        <f t="shared" si="151"/>
        <v>7.3484214636323069</v>
      </c>
    </row>
    <row r="1217" spans="1:13">
      <c r="A1217" s="1312"/>
      <c r="B1217" s="89"/>
      <c r="C1217" s="32" t="s">
        <v>2188</v>
      </c>
      <c r="D1217" s="131">
        <v>2005</v>
      </c>
      <c r="E1217" s="1298">
        <f t="shared" si="147"/>
        <v>16</v>
      </c>
      <c r="F1217" s="33">
        <v>90680</v>
      </c>
      <c r="G1217" s="133">
        <v>0.1</v>
      </c>
      <c r="H1217" s="33">
        <f t="shared" si="148"/>
        <v>145088</v>
      </c>
      <c r="I1217" s="33">
        <f t="shared" si="149"/>
        <v>-54408</v>
      </c>
      <c r="J1217" s="33">
        <f t="shared" si="150"/>
        <v>9068</v>
      </c>
      <c r="K1217" s="101">
        <f t="shared" si="146"/>
        <v>5.0580098170459618</v>
      </c>
      <c r="L1217" s="33">
        <v>10</v>
      </c>
      <c r="M1217" s="30">
        <f t="shared" si="151"/>
        <v>0.843001636174327</v>
      </c>
    </row>
    <row r="1218" spans="1:13">
      <c r="A1218" s="1312"/>
      <c r="B1218" s="16" t="s">
        <v>35</v>
      </c>
      <c r="C1218" s="31"/>
      <c r="D1218" s="308"/>
      <c r="E1218" s="1298"/>
      <c r="F1218" s="309"/>
      <c r="G1218" s="310"/>
      <c r="H1218" s="33"/>
      <c r="I1218" s="33"/>
      <c r="J1218" s="33"/>
      <c r="K1218" s="101">
        <f t="shared" si="146"/>
        <v>0</v>
      </c>
      <c r="L1218" s="309"/>
      <c r="M1218" s="34">
        <f>M1216+M1217</f>
        <v>8.1914230998066344</v>
      </c>
    </row>
    <row r="1219" spans="1:13" ht="30">
      <c r="A1219" s="1312" t="s">
        <v>2106</v>
      </c>
      <c r="B1219" s="12" t="s">
        <v>1533</v>
      </c>
      <c r="C1219" s="32" t="s">
        <v>2188</v>
      </c>
      <c r="D1219" s="131">
        <v>2005</v>
      </c>
      <c r="E1219" s="1298">
        <f t="shared" si="147"/>
        <v>16</v>
      </c>
      <c r="F1219" s="33">
        <v>90680</v>
      </c>
      <c r="G1219" s="133">
        <v>0.1</v>
      </c>
      <c r="H1219" s="33">
        <f t="shared" si="148"/>
        <v>145088</v>
      </c>
      <c r="I1219" s="33">
        <f t="shared" si="149"/>
        <v>-54408</v>
      </c>
      <c r="J1219" s="33">
        <f t="shared" si="150"/>
        <v>9068</v>
      </c>
      <c r="K1219" s="101">
        <f t="shared" si="146"/>
        <v>5.0580098170459618</v>
      </c>
      <c r="L1219" s="33">
        <v>10</v>
      </c>
      <c r="M1219" s="30">
        <f t="shared" si="151"/>
        <v>0.843001636174327</v>
      </c>
    </row>
    <row r="1220" spans="1:13">
      <c r="A1220" s="1312"/>
      <c r="B1220" s="89"/>
      <c r="C1220" s="32" t="s">
        <v>2197</v>
      </c>
      <c r="D1220" s="131">
        <v>2005</v>
      </c>
      <c r="E1220" s="1298">
        <f t="shared" si="147"/>
        <v>16</v>
      </c>
      <c r="F1220" s="33">
        <v>98600</v>
      </c>
      <c r="G1220" s="133">
        <v>0.1</v>
      </c>
      <c r="H1220" s="33">
        <f t="shared" si="148"/>
        <v>157760</v>
      </c>
      <c r="I1220" s="33">
        <f t="shared" si="149"/>
        <v>-59160</v>
      </c>
      <c r="J1220" s="33">
        <f t="shared" si="150"/>
        <v>9860</v>
      </c>
      <c r="K1220" s="101">
        <f t="shared" si="146"/>
        <v>5.4997768853190543</v>
      </c>
      <c r="L1220" s="33">
        <v>30</v>
      </c>
      <c r="M1220" s="30">
        <f t="shared" si="151"/>
        <v>2.7498884426595271</v>
      </c>
    </row>
    <row r="1221" spans="1:13">
      <c r="A1221" s="1312"/>
      <c r="B1221" s="89"/>
      <c r="C1221" s="32" t="s">
        <v>2201</v>
      </c>
      <c r="D1221" s="131">
        <v>2007</v>
      </c>
      <c r="E1221" s="1298">
        <f t="shared" si="147"/>
        <v>14</v>
      </c>
      <c r="F1221" s="33">
        <v>810000</v>
      </c>
      <c r="G1221" s="133">
        <v>0.1</v>
      </c>
      <c r="H1221" s="33">
        <f t="shared" si="148"/>
        <v>1134000</v>
      </c>
      <c r="I1221" s="33">
        <f t="shared" si="149"/>
        <v>-324000</v>
      </c>
      <c r="J1221" s="33">
        <f t="shared" si="150"/>
        <v>81000</v>
      </c>
      <c r="K1221" s="101">
        <f t="shared" si="146"/>
        <v>45.180722891566269</v>
      </c>
      <c r="L1221" s="33">
        <v>10</v>
      </c>
      <c r="M1221" s="30">
        <f t="shared" si="151"/>
        <v>7.5301204819277112</v>
      </c>
    </row>
    <row r="1222" spans="1:13">
      <c r="A1222" s="1312"/>
      <c r="B1222" s="16" t="s">
        <v>35</v>
      </c>
      <c r="C1222" s="31"/>
      <c r="D1222" s="308"/>
      <c r="E1222" s="1298"/>
      <c r="F1222" s="309"/>
      <c r="G1222" s="310"/>
      <c r="H1222" s="33"/>
      <c r="I1222" s="33"/>
      <c r="J1222" s="33"/>
      <c r="K1222" s="101">
        <f t="shared" si="146"/>
        <v>0</v>
      </c>
      <c r="L1222" s="309"/>
      <c r="M1222" s="34">
        <f>M1219+M1220+M1221</f>
        <v>11.123010560761566</v>
      </c>
    </row>
    <row r="1223" spans="1:13" ht="30">
      <c r="A1223" s="1312" t="s">
        <v>2249</v>
      </c>
      <c r="B1223" s="12" t="s">
        <v>1535</v>
      </c>
      <c r="C1223" s="32" t="s">
        <v>2188</v>
      </c>
      <c r="D1223" s="131">
        <v>2005</v>
      </c>
      <c r="E1223" s="1298">
        <f t="shared" si="147"/>
        <v>16</v>
      </c>
      <c r="F1223" s="33">
        <v>90680</v>
      </c>
      <c r="G1223" s="133">
        <v>0.1</v>
      </c>
      <c r="H1223" s="33">
        <f t="shared" si="148"/>
        <v>145088</v>
      </c>
      <c r="I1223" s="33">
        <f t="shared" si="149"/>
        <v>-54408</v>
      </c>
      <c r="J1223" s="33">
        <f t="shared" si="150"/>
        <v>9068</v>
      </c>
      <c r="K1223" s="101">
        <f t="shared" si="146"/>
        <v>5.0580098170459618</v>
      </c>
      <c r="L1223" s="33">
        <v>10</v>
      </c>
      <c r="M1223" s="30">
        <f t="shared" si="151"/>
        <v>0.843001636174327</v>
      </c>
    </row>
    <row r="1224" spans="1:13" ht="24.75" customHeight="1">
      <c r="A1224" s="1312"/>
      <c r="B1224" s="89"/>
      <c r="C1224" s="32" t="s">
        <v>2197</v>
      </c>
      <c r="D1224" s="131">
        <v>2005</v>
      </c>
      <c r="E1224" s="1298">
        <f t="shared" si="147"/>
        <v>16</v>
      </c>
      <c r="F1224" s="33">
        <v>98600</v>
      </c>
      <c r="G1224" s="133">
        <v>0.1</v>
      </c>
      <c r="H1224" s="33">
        <f t="shared" si="148"/>
        <v>157760</v>
      </c>
      <c r="I1224" s="33">
        <f t="shared" si="149"/>
        <v>-59160</v>
      </c>
      <c r="J1224" s="33">
        <f t="shared" si="150"/>
        <v>9860</v>
      </c>
      <c r="K1224" s="101">
        <f t="shared" si="146"/>
        <v>5.4997768853190543</v>
      </c>
      <c r="L1224" s="33">
        <v>30</v>
      </c>
      <c r="M1224" s="30">
        <f t="shared" si="151"/>
        <v>2.7498884426595271</v>
      </c>
    </row>
    <row r="1225" spans="1:13">
      <c r="A1225" s="1312"/>
      <c r="B1225" s="89"/>
      <c r="C1225" s="32" t="s">
        <v>2201</v>
      </c>
      <c r="D1225" s="131">
        <v>2007</v>
      </c>
      <c r="E1225" s="1298">
        <f t="shared" si="147"/>
        <v>14</v>
      </c>
      <c r="F1225" s="33">
        <v>810000</v>
      </c>
      <c r="G1225" s="133">
        <v>0.1</v>
      </c>
      <c r="H1225" s="33">
        <f t="shared" si="148"/>
        <v>1134000</v>
      </c>
      <c r="I1225" s="33">
        <f t="shared" si="149"/>
        <v>-324000</v>
      </c>
      <c r="J1225" s="33">
        <f t="shared" si="150"/>
        <v>81000</v>
      </c>
      <c r="K1225" s="101">
        <f t="shared" si="146"/>
        <v>45.180722891566269</v>
      </c>
      <c r="L1225" s="33">
        <v>10</v>
      </c>
      <c r="M1225" s="30">
        <f t="shared" si="151"/>
        <v>7.5301204819277112</v>
      </c>
    </row>
    <row r="1226" spans="1:13">
      <c r="A1226" s="1312"/>
      <c r="B1226" s="16" t="s">
        <v>35</v>
      </c>
      <c r="C1226" s="32"/>
      <c r="D1226" s="131"/>
      <c r="E1226" s="1298"/>
      <c r="F1226" s="33"/>
      <c r="G1226" s="133"/>
      <c r="H1226" s="33"/>
      <c r="I1226" s="33"/>
      <c r="J1226" s="33"/>
      <c r="K1226" s="101">
        <f t="shared" si="146"/>
        <v>0</v>
      </c>
      <c r="L1226" s="33"/>
      <c r="M1226" s="34">
        <f>M1223+M1224+M1225</f>
        <v>11.123010560761566</v>
      </c>
    </row>
    <row r="1227" spans="1:13" ht="26.25" customHeight="1">
      <c r="A1227" s="1312" t="s">
        <v>1536</v>
      </c>
      <c r="B1227" s="12" t="s">
        <v>1537</v>
      </c>
      <c r="C1227" s="32" t="s">
        <v>2197</v>
      </c>
      <c r="D1227" s="131">
        <v>2005</v>
      </c>
      <c r="E1227" s="1298">
        <f t="shared" si="147"/>
        <v>16</v>
      </c>
      <c r="F1227" s="33">
        <v>98600</v>
      </c>
      <c r="G1227" s="133">
        <v>0.1</v>
      </c>
      <c r="H1227" s="33">
        <f t="shared" si="148"/>
        <v>157760</v>
      </c>
      <c r="I1227" s="33">
        <f t="shared" si="149"/>
        <v>-59160</v>
      </c>
      <c r="J1227" s="33">
        <f t="shared" si="150"/>
        <v>9860</v>
      </c>
      <c r="K1227" s="101">
        <f t="shared" si="146"/>
        <v>5.4997768853190543</v>
      </c>
      <c r="L1227" s="33">
        <v>10</v>
      </c>
      <c r="M1227" s="30">
        <f t="shared" si="151"/>
        <v>0.91662948088650908</v>
      </c>
    </row>
    <row r="1228" spans="1:13">
      <c r="A1228" s="1312"/>
      <c r="B1228" s="89"/>
      <c r="C1228" s="32" t="s">
        <v>2188</v>
      </c>
      <c r="D1228" s="131">
        <v>2005</v>
      </c>
      <c r="E1228" s="1298">
        <f t="shared" si="147"/>
        <v>16</v>
      </c>
      <c r="F1228" s="33">
        <v>90680</v>
      </c>
      <c r="G1228" s="133">
        <v>0.1</v>
      </c>
      <c r="H1228" s="33">
        <f t="shared" si="148"/>
        <v>145088</v>
      </c>
      <c r="I1228" s="33">
        <f t="shared" si="149"/>
        <v>-54408</v>
      </c>
      <c r="J1228" s="33">
        <f t="shared" si="150"/>
        <v>9068</v>
      </c>
      <c r="K1228" s="101">
        <f t="shared" si="146"/>
        <v>5.0580098170459618</v>
      </c>
      <c r="L1228" s="33">
        <v>10</v>
      </c>
      <c r="M1228" s="30">
        <f t="shared" si="151"/>
        <v>0.843001636174327</v>
      </c>
    </row>
    <row r="1229" spans="1:13">
      <c r="A1229" s="1312"/>
      <c r="B1229" s="16" t="s">
        <v>35</v>
      </c>
      <c r="C1229" s="31"/>
      <c r="D1229" s="308"/>
      <c r="E1229" s="1298"/>
      <c r="F1229" s="309"/>
      <c r="G1229" s="310"/>
      <c r="H1229" s="33"/>
      <c r="I1229" s="33"/>
      <c r="J1229" s="33"/>
      <c r="K1229" s="101">
        <f t="shared" si="146"/>
        <v>0</v>
      </c>
      <c r="L1229" s="309"/>
      <c r="M1229" s="34">
        <f>M1227+M1228</f>
        <v>1.7596311170608361</v>
      </c>
    </row>
    <row r="1230" spans="1:13" ht="27" customHeight="1">
      <c r="A1230" s="1312" t="s">
        <v>1538</v>
      </c>
      <c r="B1230" s="12" t="s">
        <v>1539</v>
      </c>
      <c r="C1230" s="32" t="s">
        <v>2188</v>
      </c>
      <c r="D1230" s="131">
        <v>2005</v>
      </c>
      <c r="E1230" s="1298">
        <f t="shared" si="147"/>
        <v>16</v>
      </c>
      <c r="F1230" s="33">
        <v>90680</v>
      </c>
      <c r="G1230" s="133">
        <v>0.1</v>
      </c>
      <c r="H1230" s="33">
        <f t="shared" si="148"/>
        <v>145088</v>
      </c>
      <c r="I1230" s="33">
        <f t="shared" si="149"/>
        <v>-54408</v>
      </c>
      <c r="J1230" s="33">
        <f t="shared" si="150"/>
        <v>9068</v>
      </c>
      <c r="K1230" s="101">
        <f t="shared" si="146"/>
        <v>5.0580098170459618</v>
      </c>
      <c r="L1230" s="33">
        <v>10</v>
      </c>
      <c r="M1230" s="30">
        <f t="shared" si="151"/>
        <v>0.843001636174327</v>
      </c>
    </row>
    <row r="1231" spans="1:13">
      <c r="A1231" s="1312"/>
      <c r="B1231" s="89"/>
      <c r="C1231" s="32" t="s">
        <v>2197</v>
      </c>
      <c r="D1231" s="131">
        <v>2005</v>
      </c>
      <c r="E1231" s="1298">
        <f t="shared" si="147"/>
        <v>16</v>
      </c>
      <c r="F1231" s="33">
        <v>98600</v>
      </c>
      <c r="G1231" s="133">
        <v>0.1</v>
      </c>
      <c r="H1231" s="33">
        <f t="shared" si="148"/>
        <v>157760</v>
      </c>
      <c r="I1231" s="33">
        <f t="shared" si="149"/>
        <v>-59160</v>
      </c>
      <c r="J1231" s="33">
        <f t="shared" si="150"/>
        <v>9860</v>
      </c>
      <c r="K1231" s="101">
        <f t="shared" si="146"/>
        <v>5.4997768853190543</v>
      </c>
      <c r="L1231" s="33">
        <v>30</v>
      </c>
      <c r="M1231" s="30">
        <f t="shared" si="151"/>
        <v>2.7498884426595271</v>
      </c>
    </row>
    <row r="1232" spans="1:13" ht="20.25" customHeight="1">
      <c r="A1232" s="1312"/>
      <c r="B1232" s="89"/>
      <c r="C1232" s="32" t="s">
        <v>2201</v>
      </c>
      <c r="D1232" s="131">
        <v>2007</v>
      </c>
      <c r="E1232" s="1298">
        <f t="shared" si="147"/>
        <v>14</v>
      </c>
      <c r="F1232" s="33">
        <v>810000</v>
      </c>
      <c r="G1232" s="133">
        <v>0.1</v>
      </c>
      <c r="H1232" s="33">
        <f t="shared" si="148"/>
        <v>1134000</v>
      </c>
      <c r="I1232" s="33">
        <f t="shared" si="149"/>
        <v>-324000</v>
      </c>
      <c r="J1232" s="33">
        <f t="shared" si="150"/>
        <v>81000</v>
      </c>
      <c r="K1232" s="101">
        <f t="shared" si="146"/>
        <v>45.180722891566269</v>
      </c>
      <c r="L1232" s="33">
        <v>10</v>
      </c>
      <c r="M1232" s="30">
        <f t="shared" si="151"/>
        <v>7.5301204819277112</v>
      </c>
    </row>
    <row r="1233" spans="1:13">
      <c r="A1233" s="1312"/>
      <c r="B1233" s="16" t="s">
        <v>35</v>
      </c>
      <c r="C1233" s="31"/>
      <c r="D1233" s="308"/>
      <c r="E1233" s="1298"/>
      <c r="F1233" s="309"/>
      <c r="G1233" s="310"/>
      <c r="H1233" s="33"/>
      <c r="I1233" s="33"/>
      <c r="J1233" s="33"/>
      <c r="K1233" s="101">
        <f t="shared" si="146"/>
        <v>0</v>
      </c>
      <c r="L1233" s="309"/>
      <c r="M1233" s="34">
        <f>M1230+M1231+M1232</f>
        <v>11.123010560761566</v>
      </c>
    </row>
    <row r="1234" spans="1:13">
      <c r="A1234" s="1312" t="s">
        <v>1540</v>
      </c>
      <c r="B1234" s="12" t="s">
        <v>1253</v>
      </c>
      <c r="C1234" s="32" t="s">
        <v>1705</v>
      </c>
      <c r="D1234" s="131">
        <v>2003</v>
      </c>
      <c r="E1234" s="1298">
        <f t="shared" si="147"/>
        <v>18</v>
      </c>
      <c r="F1234" s="33">
        <v>12704749</v>
      </c>
      <c r="G1234" s="133">
        <v>0.1</v>
      </c>
      <c r="H1234" s="33">
        <f>F1234</f>
        <v>12704749</v>
      </c>
      <c r="I1234" s="33">
        <f t="shared" si="149"/>
        <v>0</v>
      </c>
      <c r="J1234" s="33">
        <f t="shared" si="150"/>
        <v>1270474.9000000001</v>
      </c>
      <c r="K1234" s="101">
        <f t="shared" si="146"/>
        <v>708.65400490852312</v>
      </c>
      <c r="L1234" s="33">
        <v>90</v>
      </c>
      <c r="M1234" s="30">
        <f t="shared" si="151"/>
        <v>1062.9810073627846</v>
      </c>
    </row>
    <row r="1235" spans="1:13">
      <c r="A1235" s="1312"/>
      <c r="B1235" s="89"/>
      <c r="C1235" s="32" t="s">
        <v>2191</v>
      </c>
      <c r="D1235" s="131">
        <v>2006</v>
      </c>
      <c r="E1235" s="1298">
        <f t="shared" si="147"/>
        <v>15</v>
      </c>
      <c r="F1235" s="33">
        <v>147200</v>
      </c>
      <c r="G1235" s="133">
        <v>0.1</v>
      </c>
      <c r="H1235" s="33">
        <f t="shared" si="148"/>
        <v>220800</v>
      </c>
      <c r="I1235" s="33">
        <f t="shared" si="149"/>
        <v>-73600</v>
      </c>
      <c r="J1235" s="33">
        <f t="shared" si="150"/>
        <v>14720</v>
      </c>
      <c r="K1235" s="101">
        <f t="shared" si="146"/>
        <v>8.2106202588130301</v>
      </c>
      <c r="L1235" s="33">
        <v>30</v>
      </c>
      <c r="M1235" s="30">
        <f t="shared" si="151"/>
        <v>4.1053101294065151</v>
      </c>
    </row>
    <row r="1236" spans="1:13">
      <c r="A1236" s="1312"/>
      <c r="B1236" s="89"/>
      <c r="C1236" s="32" t="s">
        <v>2193</v>
      </c>
      <c r="D1236" s="131">
        <v>2005</v>
      </c>
      <c r="E1236" s="1298">
        <f t="shared" si="147"/>
        <v>16</v>
      </c>
      <c r="F1236" s="33">
        <v>1400000</v>
      </c>
      <c r="G1236" s="133">
        <v>0.1</v>
      </c>
      <c r="H1236" s="33">
        <f t="shared" si="148"/>
        <v>2240000</v>
      </c>
      <c r="I1236" s="33">
        <f t="shared" si="149"/>
        <v>-840000</v>
      </c>
      <c r="J1236" s="33">
        <f t="shared" si="150"/>
        <v>140000</v>
      </c>
      <c r="K1236" s="101">
        <f t="shared" si="146"/>
        <v>78.090138331102182</v>
      </c>
      <c r="L1236" s="33">
        <v>30</v>
      </c>
      <c r="M1236" s="30">
        <f t="shared" si="151"/>
        <v>39.045069165551091</v>
      </c>
    </row>
    <row r="1237" spans="1:13">
      <c r="A1237" s="1312"/>
      <c r="B1237" s="89"/>
      <c r="C1237" s="32" t="s">
        <v>2188</v>
      </c>
      <c r="D1237" s="131">
        <v>2005</v>
      </c>
      <c r="E1237" s="1298">
        <f t="shared" si="147"/>
        <v>16</v>
      </c>
      <c r="F1237" s="33">
        <v>90680</v>
      </c>
      <c r="G1237" s="133">
        <v>0.1</v>
      </c>
      <c r="H1237" s="33">
        <f t="shared" si="148"/>
        <v>145088</v>
      </c>
      <c r="I1237" s="33">
        <f t="shared" si="149"/>
        <v>-54408</v>
      </c>
      <c r="J1237" s="33">
        <f t="shared" si="150"/>
        <v>9068</v>
      </c>
      <c r="K1237" s="101">
        <f t="shared" si="146"/>
        <v>5.0580098170459618</v>
      </c>
      <c r="L1237" s="33">
        <v>10</v>
      </c>
      <c r="M1237" s="30">
        <f t="shared" si="151"/>
        <v>0.843001636174327</v>
      </c>
    </row>
    <row r="1238" spans="1:13" ht="19.5" customHeight="1">
      <c r="A1238" s="1312"/>
      <c r="B1238" s="16" t="s">
        <v>35</v>
      </c>
      <c r="C1238" s="31"/>
      <c r="D1238" s="308"/>
      <c r="E1238" s="1298"/>
      <c r="F1238" s="309"/>
      <c r="G1238" s="310"/>
      <c r="H1238" s="33"/>
      <c r="I1238" s="33"/>
      <c r="J1238" s="33"/>
      <c r="K1238" s="101">
        <f t="shared" si="146"/>
        <v>0</v>
      </c>
      <c r="L1238" s="309"/>
      <c r="M1238" s="34">
        <f>M1234+M1235+M1236+M1237</f>
        <v>1106.9743882939163</v>
      </c>
    </row>
    <row r="1239" spans="1:13">
      <c r="A1239" s="1312" t="s">
        <v>1541</v>
      </c>
      <c r="B1239" s="12" t="s">
        <v>1369</v>
      </c>
      <c r="C1239" s="32" t="s">
        <v>2190</v>
      </c>
      <c r="D1239" s="131">
        <v>2006</v>
      </c>
      <c r="E1239" s="1298">
        <f t="shared" si="147"/>
        <v>15</v>
      </c>
      <c r="F1239" s="33">
        <v>526970</v>
      </c>
      <c r="G1239" s="133">
        <v>0.1</v>
      </c>
      <c r="H1239" s="33">
        <f t="shared" si="148"/>
        <v>790455</v>
      </c>
      <c r="I1239" s="33">
        <f t="shared" si="149"/>
        <v>-263485</v>
      </c>
      <c r="J1239" s="33">
        <f t="shared" si="150"/>
        <v>52697</v>
      </c>
      <c r="K1239" s="101">
        <f t="shared" si="146"/>
        <v>29.393685854529227</v>
      </c>
      <c r="L1239" s="33">
        <v>15</v>
      </c>
      <c r="M1239" s="30">
        <f t="shared" si="151"/>
        <v>7.3484214636323069</v>
      </c>
    </row>
    <row r="1240" spans="1:13" ht="24" customHeight="1">
      <c r="A1240" s="1312"/>
      <c r="B1240" s="89"/>
      <c r="C1240" s="32" t="s">
        <v>1705</v>
      </c>
      <c r="D1240" s="131">
        <v>2003</v>
      </c>
      <c r="E1240" s="1298">
        <f t="shared" si="147"/>
        <v>18</v>
      </c>
      <c r="F1240" s="33">
        <v>12704749</v>
      </c>
      <c r="G1240" s="133">
        <v>0.1</v>
      </c>
      <c r="H1240" s="33">
        <f>F1240</f>
        <v>12704749</v>
      </c>
      <c r="I1240" s="33">
        <f t="shared" si="149"/>
        <v>0</v>
      </c>
      <c r="J1240" s="33">
        <f t="shared" si="150"/>
        <v>1270474.9000000001</v>
      </c>
      <c r="K1240" s="101">
        <f t="shared" si="146"/>
        <v>708.65400490852312</v>
      </c>
      <c r="L1240" s="33">
        <v>90</v>
      </c>
      <c r="M1240" s="30">
        <f t="shared" si="151"/>
        <v>1062.9810073627846</v>
      </c>
    </row>
    <row r="1241" spans="1:13">
      <c r="A1241" s="1312"/>
      <c r="B1241" s="89"/>
      <c r="C1241" s="32" t="s">
        <v>2191</v>
      </c>
      <c r="D1241" s="131">
        <v>2006</v>
      </c>
      <c r="E1241" s="1298">
        <f t="shared" si="147"/>
        <v>15</v>
      </c>
      <c r="F1241" s="33">
        <v>147200</v>
      </c>
      <c r="G1241" s="133">
        <v>0.1</v>
      </c>
      <c r="H1241" s="33">
        <f t="shared" si="148"/>
        <v>220800</v>
      </c>
      <c r="I1241" s="33">
        <f t="shared" si="149"/>
        <v>-73600</v>
      </c>
      <c r="J1241" s="33">
        <f t="shared" si="150"/>
        <v>14720</v>
      </c>
      <c r="K1241" s="101">
        <f t="shared" si="146"/>
        <v>8.2106202588130301</v>
      </c>
      <c r="L1241" s="33">
        <v>30</v>
      </c>
      <c r="M1241" s="30">
        <f t="shared" si="151"/>
        <v>4.1053101294065151</v>
      </c>
    </row>
    <row r="1242" spans="1:13">
      <c r="A1242" s="1312"/>
      <c r="B1242" s="89"/>
      <c r="C1242" s="32" t="s">
        <v>2193</v>
      </c>
      <c r="D1242" s="131">
        <v>2005</v>
      </c>
      <c r="E1242" s="1298">
        <f t="shared" si="147"/>
        <v>16</v>
      </c>
      <c r="F1242" s="33">
        <v>1400000</v>
      </c>
      <c r="G1242" s="133">
        <v>0.1</v>
      </c>
      <c r="H1242" s="33">
        <f t="shared" si="148"/>
        <v>2240000</v>
      </c>
      <c r="I1242" s="33">
        <f t="shared" si="149"/>
        <v>-840000</v>
      </c>
      <c r="J1242" s="33">
        <f t="shared" si="150"/>
        <v>140000</v>
      </c>
      <c r="K1242" s="101">
        <f t="shared" si="146"/>
        <v>78.090138331102182</v>
      </c>
      <c r="L1242" s="33">
        <v>30</v>
      </c>
      <c r="M1242" s="30">
        <f t="shared" si="151"/>
        <v>39.045069165551091</v>
      </c>
    </row>
    <row r="1243" spans="1:13">
      <c r="A1243" s="1312"/>
      <c r="B1243" s="89"/>
      <c r="C1243" s="32" t="s">
        <v>2188</v>
      </c>
      <c r="D1243" s="131">
        <v>2005</v>
      </c>
      <c r="E1243" s="1298">
        <f t="shared" si="147"/>
        <v>16</v>
      </c>
      <c r="F1243" s="33">
        <v>90680</v>
      </c>
      <c r="G1243" s="133">
        <v>0.1</v>
      </c>
      <c r="H1243" s="33">
        <f t="shared" si="148"/>
        <v>145088</v>
      </c>
      <c r="I1243" s="33">
        <f t="shared" si="149"/>
        <v>-54408</v>
      </c>
      <c r="J1243" s="33">
        <f t="shared" si="150"/>
        <v>9068</v>
      </c>
      <c r="K1243" s="101">
        <f t="shared" si="146"/>
        <v>5.0580098170459618</v>
      </c>
      <c r="L1243" s="33">
        <v>10</v>
      </c>
      <c r="M1243" s="30">
        <f t="shared" si="151"/>
        <v>0.843001636174327</v>
      </c>
    </row>
    <row r="1244" spans="1:13">
      <c r="A1244" s="1312"/>
      <c r="B1244" s="89"/>
      <c r="C1244" s="32" t="s">
        <v>2194</v>
      </c>
      <c r="D1244" s="131">
        <v>2006</v>
      </c>
      <c r="E1244" s="1298">
        <f t="shared" si="147"/>
        <v>15</v>
      </c>
      <c r="F1244" s="33">
        <v>1503927</v>
      </c>
      <c r="G1244" s="133">
        <v>0.1</v>
      </c>
      <c r="H1244" s="33">
        <f t="shared" si="148"/>
        <v>2255890.5</v>
      </c>
      <c r="I1244" s="33">
        <f t="shared" si="149"/>
        <v>-751963.5</v>
      </c>
      <c r="J1244" s="33">
        <f t="shared" si="150"/>
        <v>150392.70000000001</v>
      </c>
      <c r="K1244" s="101">
        <f t="shared" si="146"/>
        <v>83.88704819277109</v>
      </c>
      <c r="L1244" s="33">
        <v>40</v>
      </c>
      <c r="M1244" s="30">
        <f t="shared" si="151"/>
        <v>55.924698795180724</v>
      </c>
    </row>
    <row r="1245" spans="1:13">
      <c r="A1245" s="1312"/>
      <c r="B1245" s="16" t="s">
        <v>35</v>
      </c>
      <c r="C1245" s="31"/>
      <c r="D1245" s="308"/>
      <c r="E1245" s="1298"/>
      <c r="F1245" s="309"/>
      <c r="G1245" s="310"/>
      <c r="H1245" s="33"/>
      <c r="I1245" s="33"/>
      <c r="J1245" s="33"/>
      <c r="K1245" s="101">
        <f t="shared" ref="K1245:K1308" si="152">J1245/1792.8</f>
        <v>0</v>
      </c>
      <c r="L1245" s="309"/>
      <c r="M1245" s="34">
        <f>M1239+M1240+M1241+M1242+M1243+M1244</f>
        <v>1170.2475085527294</v>
      </c>
    </row>
    <row r="1246" spans="1:13">
      <c r="A1246" s="1312" t="s">
        <v>2110</v>
      </c>
      <c r="B1246" s="12" t="s">
        <v>1251</v>
      </c>
      <c r="C1246" s="32" t="s">
        <v>1705</v>
      </c>
      <c r="D1246" s="131">
        <v>2003</v>
      </c>
      <c r="E1246" s="1298">
        <f t="shared" si="147"/>
        <v>18</v>
      </c>
      <c r="F1246" s="33">
        <v>12704749</v>
      </c>
      <c r="G1246" s="133">
        <v>0.1</v>
      </c>
      <c r="H1246" s="33">
        <f>F1246</f>
        <v>12704749</v>
      </c>
      <c r="I1246" s="33">
        <f t="shared" si="149"/>
        <v>0</v>
      </c>
      <c r="J1246" s="33">
        <f t="shared" si="150"/>
        <v>1270474.9000000001</v>
      </c>
      <c r="K1246" s="101">
        <f t="shared" si="152"/>
        <v>708.65400490852312</v>
      </c>
      <c r="L1246" s="33">
        <v>90</v>
      </c>
      <c r="M1246" s="30">
        <f t="shared" si="151"/>
        <v>1062.9810073627846</v>
      </c>
    </row>
    <row r="1247" spans="1:13">
      <c r="A1247" s="1312"/>
      <c r="B1247" s="89"/>
      <c r="C1247" s="32" t="s">
        <v>2191</v>
      </c>
      <c r="D1247" s="131">
        <v>2006</v>
      </c>
      <c r="E1247" s="1298">
        <f t="shared" si="147"/>
        <v>15</v>
      </c>
      <c r="F1247" s="33">
        <v>147200</v>
      </c>
      <c r="G1247" s="133">
        <v>0.1</v>
      </c>
      <c r="H1247" s="33">
        <f t="shared" si="148"/>
        <v>220800</v>
      </c>
      <c r="I1247" s="33">
        <f t="shared" si="149"/>
        <v>-73600</v>
      </c>
      <c r="J1247" s="33">
        <f t="shared" si="150"/>
        <v>14720</v>
      </c>
      <c r="K1247" s="101">
        <f t="shared" si="152"/>
        <v>8.2106202588130301</v>
      </c>
      <c r="L1247" s="33">
        <v>30</v>
      </c>
      <c r="M1247" s="30">
        <f t="shared" si="151"/>
        <v>4.1053101294065151</v>
      </c>
    </row>
    <row r="1248" spans="1:13">
      <c r="A1248" s="1312"/>
      <c r="B1248" s="89"/>
      <c r="C1248" s="32" t="s">
        <v>2193</v>
      </c>
      <c r="D1248" s="131">
        <v>2005</v>
      </c>
      <c r="E1248" s="1298">
        <f t="shared" si="147"/>
        <v>16</v>
      </c>
      <c r="F1248" s="33">
        <v>1400000</v>
      </c>
      <c r="G1248" s="133">
        <v>0.1</v>
      </c>
      <c r="H1248" s="33">
        <f t="shared" si="148"/>
        <v>2240000</v>
      </c>
      <c r="I1248" s="33">
        <f t="shared" si="149"/>
        <v>-840000</v>
      </c>
      <c r="J1248" s="33">
        <f t="shared" si="150"/>
        <v>140000</v>
      </c>
      <c r="K1248" s="101">
        <f t="shared" si="152"/>
        <v>78.090138331102182</v>
      </c>
      <c r="L1248" s="33">
        <v>30</v>
      </c>
      <c r="M1248" s="30">
        <f t="shared" si="151"/>
        <v>39.045069165551091</v>
      </c>
    </row>
    <row r="1249" spans="1:13">
      <c r="A1249" s="1312"/>
      <c r="B1249" s="89"/>
      <c r="C1249" s="32" t="s">
        <v>2188</v>
      </c>
      <c r="D1249" s="131">
        <v>2005</v>
      </c>
      <c r="E1249" s="1298">
        <f t="shared" si="147"/>
        <v>16</v>
      </c>
      <c r="F1249" s="33">
        <v>90680</v>
      </c>
      <c r="G1249" s="133">
        <v>0.1</v>
      </c>
      <c r="H1249" s="33">
        <f t="shared" si="148"/>
        <v>145088</v>
      </c>
      <c r="I1249" s="33">
        <f t="shared" si="149"/>
        <v>-54408</v>
      </c>
      <c r="J1249" s="33">
        <f t="shared" si="150"/>
        <v>9068</v>
      </c>
      <c r="K1249" s="101">
        <f t="shared" si="152"/>
        <v>5.0580098170459618</v>
      </c>
      <c r="L1249" s="33">
        <v>10</v>
      </c>
      <c r="M1249" s="30">
        <f t="shared" si="151"/>
        <v>0.843001636174327</v>
      </c>
    </row>
    <row r="1250" spans="1:13">
      <c r="A1250" s="1312"/>
      <c r="B1250" s="16" t="s">
        <v>35</v>
      </c>
      <c r="C1250" s="31"/>
      <c r="D1250" s="308"/>
      <c r="E1250" s="1298"/>
      <c r="F1250" s="309"/>
      <c r="G1250" s="310"/>
      <c r="H1250" s="33"/>
      <c r="I1250" s="33"/>
      <c r="J1250" s="33"/>
      <c r="K1250" s="101">
        <f t="shared" si="152"/>
        <v>0</v>
      </c>
      <c r="L1250" s="309"/>
      <c r="M1250" s="34">
        <f>M1246+M1247+M1248+M1249</f>
        <v>1106.9743882939163</v>
      </c>
    </row>
    <row r="1251" spans="1:13">
      <c r="A1251" s="1312" t="s">
        <v>2250</v>
      </c>
      <c r="B1251" s="12" t="s">
        <v>1371</v>
      </c>
      <c r="C1251" s="32" t="s">
        <v>2190</v>
      </c>
      <c r="D1251" s="131">
        <v>2006</v>
      </c>
      <c r="E1251" s="1298">
        <f t="shared" si="147"/>
        <v>15</v>
      </c>
      <c r="F1251" s="33">
        <v>526970</v>
      </c>
      <c r="G1251" s="133">
        <v>0.1</v>
      </c>
      <c r="H1251" s="33">
        <f t="shared" si="148"/>
        <v>790455</v>
      </c>
      <c r="I1251" s="33">
        <f t="shared" si="149"/>
        <v>-263485</v>
      </c>
      <c r="J1251" s="33">
        <f t="shared" si="150"/>
        <v>52697</v>
      </c>
      <c r="K1251" s="101">
        <f t="shared" si="152"/>
        <v>29.393685854529227</v>
      </c>
      <c r="L1251" s="33">
        <v>15</v>
      </c>
      <c r="M1251" s="30">
        <f t="shared" si="151"/>
        <v>7.3484214636323069</v>
      </c>
    </row>
    <row r="1252" spans="1:13">
      <c r="A1252" s="1312"/>
      <c r="B1252" s="89"/>
      <c r="C1252" s="32" t="s">
        <v>1705</v>
      </c>
      <c r="D1252" s="131">
        <v>2003</v>
      </c>
      <c r="E1252" s="1298">
        <f t="shared" si="147"/>
        <v>18</v>
      </c>
      <c r="F1252" s="33">
        <v>12704749</v>
      </c>
      <c r="G1252" s="133">
        <v>0.1</v>
      </c>
      <c r="H1252" s="33">
        <f>F1252</f>
        <v>12704749</v>
      </c>
      <c r="I1252" s="33">
        <f t="shared" si="149"/>
        <v>0</v>
      </c>
      <c r="J1252" s="33">
        <f t="shared" si="150"/>
        <v>1270474.9000000001</v>
      </c>
      <c r="K1252" s="101">
        <f t="shared" si="152"/>
        <v>708.65400490852312</v>
      </c>
      <c r="L1252" s="33">
        <v>160</v>
      </c>
      <c r="M1252" s="30">
        <f t="shared" si="151"/>
        <v>1889.7440130893951</v>
      </c>
    </row>
    <row r="1253" spans="1:13">
      <c r="A1253" s="1312"/>
      <c r="B1253" s="89"/>
      <c r="C1253" s="32" t="s">
        <v>2188</v>
      </c>
      <c r="D1253" s="131">
        <v>2005</v>
      </c>
      <c r="E1253" s="1298">
        <f t="shared" si="147"/>
        <v>16</v>
      </c>
      <c r="F1253" s="33">
        <v>90680</v>
      </c>
      <c r="G1253" s="133">
        <v>0.1</v>
      </c>
      <c r="H1253" s="33">
        <f t="shared" si="148"/>
        <v>145088</v>
      </c>
      <c r="I1253" s="33">
        <f t="shared" si="149"/>
        <v>-54408</v>
      </c>
      <c r="J1253" s="33">
        <f t="shared" si="150"/>
        <v>9068</v>
      </c>
      <c r="K1253" s="101">
        <f t="shared" si="152"/>
        <v>5.0580098170459618</v>
      </c>
      <c r="L1253" s="33">
        <v>10</v>
      </c>
      <c r="M1253" s="30">
        <f t="shared" si="151"/>
        <v>0.843001636174327</v>
      </c>
    </row>
    <row r="1254" spans="1:13">
      <c r="A1254" s="1312"/>
      <c r="B1254" s="16" t="s">
        <v>35</v>
      </c>
      <c r="C1254" s="31"/>
      <c r="D1254" s="308"/>
      <c r="E1254" s="1298"/>
      <c r="F1254" s="309"/>
      <c r="G1254" s="310"/>
      <c r="H1254" s="33"/>
      <c r="I1254" s="33"/>
      <c r="J1254" s="33"/>
      <c r="K1254" s="101">
        <f t="shared" si="152"/>
        <v>0</v>
      </c>
      <c r="L1254" s="309"/>
      <c r="M1254" s="34">
        <f>M1251+M1252+M1253</f>
        <v>1897.9354361892017</v>
      </c>
    </row>
    <row r="1255" spans="1:13">
      <c r="A1255" s="1312" t="s">
        <v>2111</v>
      </c>
      <c r="B1255" s="12" t="s">
        <v>1545</v>
      </c>
      <c r="C1255" s="32" t="s">
        <v>2222</v>
      </c>
      <c r="D1255" s="131">
        <v>2003</v>
      </c>
      <c r="E1255" s="1298">
        <f t="shared" si="147"/>
        <v>18</v>
      </c>
      <c r="F1255" s="33">
        <v>1000000</v>
      </c>
      <c r="G1255" s="133">
        <v>0.1</v>
      </c>
      <c r="H1255" s="33">
        <f t="shared" si="148"/>
        <v>1800000</v>
      </c>
      <c r="I1255" s="33">
        <f t="shared" si="149"/>
        <v>-800000</v>
      </c>
      <c r="J1255" s="33">
        <f t="shared" si="150"/>
        <v>100000</v>
      </c>
      <c r="K1255" s="101">
        <f t="shared" si="152"/>
        <v>55.778670236501561</v>
      </c>
      <c r="L1255" s="33">
        <v>180</v>
      </c>
      <c r="M1255" s="30">
        <f t="shared" si="151"/>
        <v>167.33601070950468</v>
      </c>
    </row>
    <row r="1256" spans="1:13">
      <c r="A1256" s="1312"/>
      <c r="B1256" s="89"/>
      <c r="C1256" s="32" t="s">
        <v>2188</v>
      </c>
      <c r="D1256" s="131">
        <v>2005</v>
      </c>
      <c r="E1256" s="1298">
        <f t="shared" si="147"/>
        <v>16</v>
      </c>
      <c r="F1256" s="33">
        <v>90680</v>
      </c>
      <c r="G1256" s="133">
        <v>0.1</v>
      </c>
      <c r="H1256" s="33">
        <f t="shared" si="148"/>
        <v>145088</v>
      </c>
      <c r="I1256" s="33">
        <f t="shared" si="149"/>
        <v>-54408</v>
      </c>
      <c r="J1256" s="33">
        <f t="shared" si="150"/>
        <v>9068</v>
      </c>
      <c r="K1256" s="101">
        <f t="shared" si="152"/>
        <v>5.0580098170459618</v>
      </c>
      <c r="L1256" s="33">
        <v>10</v>
      </c>
      <c r="M1256" s="30">
        <f t="shared" si="151"/>
        <v>0.843001636174327</v>
      </c>
    </row>
    <row r="1257" spans="1:13">
      <c r="A1257" s="1312"/>
      <c r="B1257" s="89"/>
      <c r="C1257" s="32" t="s">
        <v>2217</v>
      </c>
      <c r="D1257" s="131">
        <v>2009</v>
      </c>
      <c r="E1257" s="1298">
        <f t="shared" si="147"/>
        <v>12</v>
      </c>
      <c r="F1257" s="33">
        <v>181000</v>
      </c>
      <c r="G1257" s="133">
        <v>0.1</v>
      </c>
      <c r="H1257" s="33">
        <f t="shared" si="148"/>
        <v>217200</v>
      </c>
      <c r="I1257" s="33">
        <f t="shared" si="149"/>
        <v>-36200</v>
      </c>
      <c r="J1257" s="33">
        <f t="shared" si="150"/>
        <v>18100</v>
      </c>
      <c r="K1257" s="101">
        <f t="shared" si="152"/>
        <v>10.095939312806783</v>
      </c>
      <c r="L1257" s="33">
        <v>15</v>
      </c>
      <c r="M1257" s="30">
        <f t="shared" si="151"/>
        <v>2.5239848282016957</v>
      </c>
    </row>
    <row r="1258" spans="1:13">
      <c r="A1258" s="1312"/>
      <c r="B1258" s="16" t="s">
        <v>35</v>
      </c>
      <c r="C1258" s="31"/>
      <c r="D1258" s="308"/>
      <c r="E1258" s="1298"/>
      <c r="F1258" s="309"/>
      <c r="G1258" s="310"/>
      <c r="H1258" s="33"/>
      <c r="I1258" s="33"/>
      <c r="J1258" s="33"/>
      <c r="K1258" s="101">
        <f t="shared" si="152"/>
        <v>0</v>
      </c>
      <c r="L1258" s="309"/>
      <c r="M1258" s="34">
        <f>M1255+M1256+M1257</f>
        <v>170.7029971738807</v>
      </c>
    </row>
    <row r="1259" spans="1:13">
      <c r="A1259" s="1312" t="s">
        <v>2251</v>
      </c>
      <c r="B1259" s="38" t="s">
        <v>1547</v>
      </c>
      <c r="C1259" s="25" t="s">
        <v>2252</v>
      </c>
      <c r="D1259" s="308"/>
      <c r="E1259" s="1298"/>
      <c r="F1259" s="309"/>
      <c r="G1259" s="310"/>
      <c r="H1259" s="33">
        <f t="shared" si="148"/>
        <v>0</v>
      </c>
      <c r="I1259" s="33">
        <f t="shared" si="149"/>
        <v>0</v>
      </c>
      <c r="J1259" s="33">
        <f t="shared" si="150"/>
        <v>0</v>
      </c>
      <c r="K1259" s="101">
        <f t="shared" si="152"/>
        <v>0</v>
      </c>
      <c r="L1259" s="309"/>
      <c r="M1259" s="30">
        <f t="shared" si="151"/>
        <v>0</v>
      </c>
    </row>
    <row r="1260" spans="1:13">
      <c r="A1260" s="1312" t="s">
        <v>1548</v>
      </c>
      <c r="B1260" s="38" t="s">
        <v>1549</v>
      </c>
      <c r="C1260" s="32" t="s">
        <v>2188</v>
      </c>
      <c r="D1260" s="131">
        <v>2005</v>
      </c>
      <c r="E1260" s="1298">
        <f t="shared" si="147"/>
        <v>16</v>
      </c>
      <c r="F1260" s="33">
        <v>90680</v>
      </c>
      <c r="G1260" s="133">
        <v>0.1</v>
      </c>
      <c r="H1260" s="33">
        <f t="shared" si="148"/>
        <v>145088</v>
      </c>
      <c r="I1260" s="33">
        <f t="shared" si="149"/>
        <v>-54408</v>
      </c>
      <c r="J1260" s="33">
        <f t="shared" si="150"/>
        <v>9068</v>
      </c>
      <c r="K1260" s="101">
        <f t="shared" si="152"/>
        <v>5.0580098170459618</v>
      </c>
      <c r="L1260" s="33">
        <v>10</v>
      </c>
      <c r="M1260" s="30">
        <f t="shared" si="151"/>
        <v>0.843001636174327</v>
      </c>
    </row>
    <row r="1261" spans="1:13">
      <c r="A1261" s="1312"/>
      <c r="B1261" s="38"/>
      <c r="C1261" s="38" t="s">
        <v>2253</v>
      </c>
      <c r="D1261" s="131"/>
      <c r="E1261" s="1298"/>
      <c r="F1261" s="33"/>
      <c r="G1261" s="133"/>
      <c r="H1261" s="33">
        <f t="shared" si="148"/>
        <v>0</v>
      </c>
      <c r="I1261" s="33">
        <f t="shared" si="149"/>
        <v>0</v>
      </c>
      <c r="J1261" s="33">
        <f t="shared" si="150"/>
        <v>0</v>
      </c>
      <c r="K1261" s="101">
        <f t="shared" si="152"/>
        <v>0</v>
      </c>
      <c r="L1261" s="33"/>
      <c r="M1261" s="30">
        <f t="shared" si="151"/>
        <v>0</v>
      </c>
    </row>
    <row r="1262" spans="1:13">
      <c r="A1262" s="1312"/>
      <c r="B1262" s="88" t="s">
        <v>35</v>
      </c>
      <c r="C1262" s="25"/>
      <c r="D1262" s="308"/>
      <c r="E1262" s="1298"/>
      <c r="F1262" s="309"/>
      <c r="G1262" s="310"/>
      <c r="H1262" s="33"/>
      <c r="I1262" s="33"/>
      <c r="J1262" s="33"/>
      <c r="K1262" s="101">
        <f t="shared" si="152"/>
        <v>0</v>
      </c>
      <c r="L1262" s="309"/>
      <c r="M1262" s="34">
        <f>M1259+M1260+M1261</f>
        <v>0.843001636174327</v>
      </c>
    </row>
    <row r="1263" spans="1:13">
      <c r="A1263" s="1312" t="s">
        <v>1550</v>
      </c>
      <c r="B1263" s="38" t="s">
        <v>1551</v>
      </c>
      <c r="C1263" s="32" t="s">
        <v>2188</v>
      </c>
      <c r="D1263" s="131">
        <v>2005</v>
      </c>
      <c r="E1263" s="1298">
        <f t="shared" si="147"/>
        <v>16</v>
      </c>
      <c r="F1263" s="33">
        <v>90680</v>
      </c>
      <c r="G1263" s="133">
        <v>0.1</v>
      </c>
      <c r="H1263" s="33">
        <f t="shared" si="148"/>
        <v>145088</v>
      </c>
      <c r="I1263" s="33">
        <f t="shared" si="149"/>
        <v>-54408</v>
      </c>
      <c r="J1263" s="33">
        <f t="shared" si="150"/>
        <v>9068</v>
      </c>
      <c r="K1263" s="101">
        <f t="shared" si="152"/>
        <v>5.0580098170459618</v>
      </c>
      <c r="L1263" s="33">
        <v>10</v>
      </c>
      <c r="M1263" s="30">
        <f t="shared" si="151"/>
        <v>0.843001636174327</v>
      </c>
    </row>
    <row r="1264" spans="1:13">
      <c r="A1264" s="1312"/>
      <c r="B1264" s="88"/>
      <c r="C1264" s="32" t="s">
        <v>932</v>
      </c>
      <c r="D1264" s="131">
        <v>2005</v>
      </c>
      <c r="E1264" s="1298">
        <f t="shared" si="147"/>
        <v>16</v>
      </c>
      <c r="F1264" s="33">
        <v>65500</v>
      </c>
      <c r="G1264" s="133">
        <v>0.1</v>
      </c>
      <c r="H1264" s="33">
        <f t="shared" si="148"/>
        <v>104800</v>
      </c>
      <c r="I1264" s="33">
        <f t="shared" si="149"/>
        <v>-39300</v>
      </c>
      <c r="J1264" s="33">
        <f t="shared" si="150"/>
        <v>6550</v>
      </c>
      <c r="K1264" s="101">
        <f t="shared" si="152"/>
        <v>3.6535029004908526</v>
      </c>
      <c r="L1264" s="33">
        <v>30</v>
      </c>
      <c r="M1264" s="30">
        <f t="shared" si="151"/>
        <v>1.8267514502454263</v>
      </c>
    </row>
    <row r="1265" spans="1:13">
      <c r="A1265" s="1312"/>
      <c r="B1265" s="88" t="s">
        <v>35</v>
      </c>
      <c r="C1265" s="57"/>
      <c r="D1265" s="308"/>
      <c r="E1265" s="1298"/>
      <c r="F1265" s="309"/>
      <c r="G1265" s="310"/>
      <c r="H1265" s="33"/>
      <c r="I1265" s="33"/>
      <c r="J1265" s="33"/>
      <c r="K1265" s="101">
        <f t="shared" si="152"/>
        <v>0</v>
      </c>
      <c r="L1265" s="309"/>
      <c r="M1265" s="34">
        <f>M1263+M1264</f>
        <v>2.6697530864197532</v>
      </c>
    </row>
    <row r="1266" spans="1:13" ht="30" customHeight="1">
      <c r="A1266" s="43" t="s">
        <v>2115</v>
      </c>
      <c r="B1266" s="41" t="s">
        <v>1553</v>
      </c>
      <c r="C1266" s="41"/>
      <c r="D1266" s="128"/>
      <c r="E1266" s="239"/>
      <c r="F1266" s="63"/>
      <c r="G1266" s="129"/>
      <c r="H1266" s="63"/>
      <c r="I1266" s="63"/>
      <c r="J1266" s="63"/>
      <c r="K1266" s="63"/>
      <c r="L1266" s="63"/>
      <c r="M1266" s="130"/>
    </row>
    <row r="1267" spans="1:13" ht="30">
      <c r="A1267" s="1312" t="s">
        <v>2116</v>
      </c>
      <c r="B1267" s="12" t="s">
        <v>1037</v>
      </c>
      <c r="C1267" s="32" t="s">
        <v>2201</v>
      </c>
      <c r="D1267" s="131">
        <v>2007</v>
      </c>
      <c r="E1267" s="1298">
        <f t="shared" ref="E1267:E1329" si="153">2021-D1267</f>
        <v>14</v>
      </c>
      <c r="F1267" s="33">
        <v>810000</v>
      </c>
      <c r="G1267" s="133">
        <v>0.1</v>
      </c>
      <c r="H1267" s="33">
        <f t="shared" ref="H1267:H1329" si="154">E1267*F1267*G1267</f>
        <v>1134000</v>
      </c>
      <c r="I1267" s="33">
        <f t="shared" ref="I1267:I1329" si="155">F1267-H1267</f>
        <v>-324000</v>
      </c>
      <c r="J1267" s="33">
        <f t="shared" ref="J1267:J1329" si="156">F1267*G1267</f>
        <v>81000</v>
      </c>
      <c r="K1267" s="101">
        <f t="shared" si="152"/>
        <v>45.180722891566269</v>
      </c>
      <c r="L1267" s="33">
        <v>10</v>
      </c>
      <c r="M1267" s="34">
        <f t="shared" ref="M1267:M1329" si="157">K1267*L1267/60</f>
        <v>7.5301204819277112</v>
      </c>
    </row>
    <row r="1268" spans="1:13">
      <c r="A1268" s="1312" t="s">
        <v>2117</v>
      </c>
      <c r="B1268" s="12" t="s">
        <v>1196</v>
      </c>
      <c r="C1268" s="32" t="s">
        <v>2189</v>
      </c>
      <c r="D1268" s="131">
        <v>2006</v>
      </c>
      <c r="E1268" s="1298">
        <f t="shared" si="153"/>
        <v>15</v>
      </c>
      <c r="F1268" s="33">
        <v>190000</v>
      </c>
      <c r="G1268" s="133">
        <v>0.1</v>
      </c>
      <c r="H1268" s="33">
        <f t="shared" si="154"/>
        <v>285000</v>
      </c>
      <c r="I1268" s="33">
        <f t="shared" si="155"/>
        <v>-95000</v>
      </c>
      <c r="J1268" s="33">
        <f t="shared" si="156"/>
        <v>19000</v>
      </c>
      <c r="K1268" s="101">
        <f t="shared" si="152"/>
        <v>10.597947344935298</v>
      </c>
      <c r="L1268" s="33">
        <v>30</v>
      </c>
      <c r="M1268" s="30">
        <f t="shared" si="157"/>
        <v>5.2989736724676488</v>
      </c>
    </row>
    <row r="1269" spans="1:13">
      <c r="A1269" s="1312"/>
      <c r="B1269" s="89"/>
      <c r="C1269" s="32" t="s">
        <v>2188</v>
      </c>
      <c r="D1269" s="131">
        <v>2007</v>
      </c>
      <c r="E1269" s="1298">
        <f t="shared" si="153"/>
        <v>14</v>
      </c>
      <c r="F1269" s="311">
        <v>491000</v>
      </c>
      <c r="G1269" s="133">
        <v>0.1</v>
      </c>
      <c r="H1269" s="33">
        <f t="shared" si="154"/>
        <v>687400</v>
      </c>
      <c r="I1269" s="33">
        <f t="shared" si="155"/>
        <v>-196400</v>
      </c>
      <c r="J1269" s="33">
        <f t="shared" si="156"/>
        <v>49100</v>
      </c>
      <c r="K1269" s="101">
        <f t="shared" si="152"/>
        <v>27.387327086122269</v>
      </c>
      <c r="L1269" s="33">
        <v>10</v>
      </c>
      <c r="M1269" s="30">
        <f t="shared" si="157"/>
        <v>4.5645545143537118</v>
      </c>
    </row>
    <row r="1270" spans="1:13">
      <c r="A1270" s="1312"/>
      <c r="B1270" s="16" t="s">
        <v>35</v>
      </c>
      <c r="C1270" s="31"/>
      <c r="D1270" s="308"/>
      <c r="E1270" s="1298"/>
      <c r="F1270" s="309"/>
      <c r="G1270" s="310"/>
      <c r="H1270" s="33"/>
      <c r="I1270" s="33"/>
      <c r="J1270" s="33"/>
      <c r="K1270" s="101">
        <f t="shared" si="152"/>
        <v>0</v>
      </c>
      <c r="L1270" s="309"/>
      <c r="M1270" s="34">
        <f>M1268+M1269</f>
        <v>9.8635281868213607</v>
      </c>
    </row>
    <row r="1271" spans="1:13" ht="30">
      <c r="A1271" s="1312" t="s">
        <v>1556</v>
      </c>
      <c r="B1271" s="12" t="s">
        <v>1198</v>
      </c>
      <c r="C1271" s="32" t="s">
        <v>2189</v>
      </c>
      <c r="D1271" s="131">
        <v>2006</v>
      </c>
      <c r="E1271" s="1298">
        <f t="shared" si="153"/>
        <v>15</v>
      </c>
      <c r="F1271" s="33">
        <v>190000</v>
      </c>
      <c r="G1271" s="133">
        <v>0.1</v>
      </c>
      <c r="H1271" s="33">
        <f t="shared" si="154"/>
        <v>285000</v>
      </c>
      <c r="I1271" s="33">
        <f t="shared" si="155"/>
        <v>-95000</v>
      </c>
      <c r="J1271" s="33">
        <f t="shared" si="156"/>
        <v>19000</v>
      </c>
      <c r="K1271" s="101">
        <f t="shared" si="152"/>
        <v>10.597947344935298</v>
      </c>
      <c r="L1271" s="33">
        <v>30</v>
      </c>
      <c r="M1271" s="30">
        <f t="shared" si="157"/>
        <v>5.2989736724676488</v>
      </c>
    </row>
    <row r="1272" spans="1:13">
      <c r="A1272" s="1312"/>
      <c r="B1272" s="89"/>
      <c r="C1272" s="32" t="s">
        <v>2188</v>
      </c>
      <c r="D1272" s="131">
        <v>2007</v>
      </c>
      <c r="E1272" s="1298">
        <f t="shared" si="153"/>
        <v>14</v>
      </c>
      <c r="F1272" s="311">
        <v>491000</v>
      </c>
      <c r="G1272" s="133">
        <v>0.1</v>
      </c>
      <c r="H1272" s="33">
        <f t="shared" si="154"/>
        <v>687400</v>
      </c>
      <c r="I1272" s="33">
        <f t="shared" si="155"/>
        <v>-196400</v>
      </c>
      <c r="J1272" s="33">
        <f t="shared" si="156"/>
        <v>49100</v>
      </c>
      <c r="K1272" s="101">
        <f t="shared" si="152"/>
        <v>27.387327086122269</v>
      </c>
      <c r="L1272" s="33">
        <v>10</v>
      </c>
      <c r="M1272" s="30">
        <f t="shared" si="157"/>
        <v>4.5645545143537118</v>
      </c>
    </row>
    <row r="1273" spans="1:13">
      <c r="A1273" s="1312"/>
      <c r="B1273" s="16" t="s">
        <v>35</v>
      </c>
      <c r="C1273" s="31"/>
      <c r="D1273" s="308"/>
      <c r="E1273" s="1298"/>
      <c r="F1273" s="309"/>
      <c r="G1273" s="310"/>
      <c r="H1273" s="33"/>
      <c r="I1273" s="33"/>
      <c r="J1273" s="33"/>
      <c r="K1273" s="101">
        <f t="shared" si="152"/>
        <v>0</v>
      </c>
      <c r="L1273" s="309"/>
      <c r="M1273" s="34">
        <f>M1271+M1272</f>
        <v>9.8635281868213607</v>
      </c>
    </row>
    <row r="1274" spans="1:13">
      <c r="A1274" s="1312" t="s">
        <v>1557</v>
      </c>
      <c r="B1274" s="12" t="s">
        <v>1308</v>
      </c>
      <c r="C1274" s="32" t="s">
        <v>2191</v>
      </c>
      <c r="D1274" s="131">
        <v>2006</v>
      </c>
      <c r="E1274" s="1298">
        <f t="shared" si="153"/>
        <v>15</v>
      </c>
      <c r="F1274" s="33">
        <v>147200</v>
      </c>
      <c r="G1274" s="133">
        <v>0.1</v>
      </c>
      <c r="H1274" s="33">
        <f t="shared" si="154"/>
        <v>220800</v>
      </c>
      <c r="I1274" s="33">
        <f t="shared" si="155"/>
        <v>-73600</v>
      </c>
      <c r="J1274" s="33">
        <f t="shared" si="156"/>
        <v>14720</v>
      </c>
      <c r="K1274" s="101">
        <f t="shared" si="152"/>
        <v>8.2106202588130301</v>
      </c>
      <c r="L1274" s="33">
        <v>30</v>
      </c>
      <c r="M1274" s="30">
        <f t="shared" si="157"/>
        <v>4.1053101294065151</v>
      </c>
    </row>
    <row r="1275" spans="1:13">
      <c r="A1275" s="1312"/>
      <c r="B1275" s="89"/>
      <c r="C1275" s="32" t="s">
        <v>2188</v>
      </c>
      <c r="D1275" s="131">
        <v>2007</v>
      </c>
      <c r="E1275" s="1298">
        <f t="shared" si="153"/>
        <v>14</v>
      </c>
      <c r="F1275" s="311">
        <v>491000</v>
      </c>
      <c r="G1275" s="133">
        <v>0.1</v>
      </c>
      <c r="H1275" s="33">
        <f t="shared" si="154"/>
        <v>687400</v>
      </c>
      <c r="I1275" s="33">
        <f t="shared" si="155"/>
        <v>-196400</v>
      </c>
      <c r="J1275" s="33">
        <f t="shared" si="156"/>
        <v>49100</v>
      </c>
      <c r="K1275" s="101">
        <f t="shared" si="152"/>
        <v>27.387327086122269</v>
      </c>
      <c r="L1275" s="33">
        <v>10</v>
      </c>
      <c r="M1275" s="30">
        <f t="shared" si="157"/>
        <v>4.5645545143537118</v>
      </c>
    </row>
    <row r="1276" spans="1:13">
      <c r="A1276" s="1312"/>
      <c r="B1276" s="16" t="s">
        <v>35</v>
      </c>
      <c r="C1276" s="31"/>
      <c r="D1276" s="308"/>
      <c r="E1276" s="1298"/>
      <c r="F1276" s="309"/>
      <c r="G1276" s="310"/>
      <c r="H1276" s="33"/>
      <c r="I1276" s="33"/>
      <c r="J1276" s="33"/>
      <c r="K1276" s="101">
        <f t="shared" si="152"/>
        <v>0</v>
      </c>
      <c r="L1276" s="309"/>
      <c r="M1276" s="34">
        <f>M1274+M1275</f>
        <v>8.6698646437602278</v>
      </c>
    </row>
    <row r="1277" spans="1:13">
      <c r="A1277" s="1312" t="s">
        <v>2254</v>
      </c>
      <c r="B1277" s="12" t="s">
        <v>1559</v>
      </c>
      <c r="C1277" s="32" t="s">
        <v>2188</v>
      </c>
      <c r="D1277" s="131">
        <v>2007</v>
      </c>
      <c r="E1277" s="1298">
        <f t="shared" si="153"/>
        <v>14</v>
      </c>
      <c r="F1277" s="311">
        <v>491000</v>
      </c>
      <c r="G1277" s="133">
        <v>0.1</v>
      </c>
      <c r="H1277" s="33">
        <f t="shared" si="154"/>
        <v>687400</v>
      </c>
      <c r="I1277" s="33">
        <f t="shared" si="155"/>
        <v>-196400</v>
      </c>
      <c r="J1277" s="33">
        <f t="shared" si="156"/>
        <v>49100</v>
      </c>
      <c r="K1277" s="101">
        <f t="shared" si="152"/>
        <v>27.387327086122269</v>
      </c>
      <c r="L1277" s="33">
        <v>10</v>
      </c>
      <c r="M1277" s="30">
        <f t="shared" si="157"/>
        <v>4.5645545143537118</v>
      </c>
    </row>
    <row r="1278" spans="1:13">
      <c r="A1278" s="1312"/>
      <c r="B1278" s="89"/>
      <c r="C1278" s="32" t="s">
        <v>2255</v>
      </c>
      <c r="D1278" s="131">
        <v>2007</v>
      </c>
      <c r="E1278" s="1298">
        <f t="shared" si="153"/>
        <v>14</v>
      </c>
      <c r="F1278" s="33">
        <v>52095</v>
      </c>
      <c r="G1278" s="133">
        <v>0.1</v>
      </c>
      <c r="H1278" s="33">
        <f t="shared" si="154"/>
        <v>72933</v>
      </c>
      <c r="I1278" s="33">
        <f t="shared" si="155"/>
        <v>-20838</v>
      </c>
      <c r="J1278" s="33">
        <f t="shared" si="156"/>
        <v>5209.5</v>
      </c>
      <c r="K1278" s="101">
        <f t="shared" si="152"/>
        <v>2.9057898259705488</v>
      </c>
      <c r="L1278" s="33">
        <v>25</v>
      </c>
      <c r="M1278" s="30">
        <f t="shared" si="157"/>
        <v>1.2107457608210621</v>
      </c>
    </row>
    <row r="1279" spans="1:13">
      <c r="A1279" s="1312"/>
      <c r="B1279" s="16" t="s">
        <v>35</v>
      </c>
      <c r="C1279" s="31"/>
      <c r="D1279" s="308"/>
      <c r="E1279" s="1298"/>
      <c r="F1279" s="309"/>
      <c r="G1279" s="310"/>
      <c r="H1279" s="33"/>
      <c r="I1279" s="33"/>
      <c r="J1279" s="33"/>
      <c r="K1279" s="101">
        <f t="shared" si="152"/>
        <v>0</v>
      </c>
      <c r="L1279" s="309"/>
      <c r="M1279" s="34">
        <f>M1277+M1278</f>
        <v>5.7753002751747742</v>
      </c>
    </row>
    <row r="1280" spans="1:13">
      <c r="A1280" s="1312" t="s">
        <v>2256</v>
      </c>
      <c r="B1280" s="12" t="s">
        <v>1531</v>
      </c>
      <c r="C1280" s="32" t="s">
        <v>2190</v>
      </c>
      <c r="D1280" s="131">
        <v>2006</v>
      </c>
      <c r="E1280" s="1298">
        <f t="shared" si="153"/>
        <v>15</v>
      </c>
      <c r="F1280" s="33">
        <v>526970</v>
      </c>
      <c r="G1280" s="133">
        <v>0.1</v>
      </c>
      <c r="H1280" s="33">
        <f t="shared" si="154"/>
        <v>790455</v>
      </c>
      <c r="I1280" s="33">
        <f t="shared" si="155"/>
        <v>-263485</v>
      </c>
      <c r="J1280" s="33">
        <f t="shared" si="156"/>
        <v>52697</v>
      </c>
      <c r="K1280" s="101">
        <f t="shared" si="152"/>
        <v>29.393685854529227</v>
      </c>
      <c r="L1280" s="33">
        <v>15</v>
      </c>
      <c r="M1280" s="30">
        <f t="shared" si="157"/>
        <v>7.3484214636323069</v>
      </c>
    </row>
    <row r="1281" spans="1:13">
      <c r="A1281" s="1312"/>
      <c r="B1281" s="89"/>
      <c r="C1281" s="32" t="s">
        <v>2188</v>
      </c>
      <c r="D1281" s="131">
        <v>2007</v>
      </c>
      <c r="E1281" s="1298">
        <f t="shared" si="153"/>
        <v>14</v>
      </c>
      <c r="F1281" s="311">
        <v>491000</v>
      </c>
      <c r="G1281" s="133">
        <v>0.1</v>
      </c>
      <c r="H1281" s="33">
        <f t="shared" si="154"/>
        <v>687400</v>
      </c>
      <c r="I1281" s="33">
        <f t="shared" si="155"/>
        <v>-196400</v>
      </c>
      <c r="J1281" s="33">
        <f t="shared" si="156"/>
        <v>49100</v>
      </c>
      <c r="K1281" s="101">
        <f t="shared" si="152"/>
        <v>27.387327086122269</v>
      </c>
      <c r="L1281" s="33">
        <v>10</v>
      </c>
      <c r="M1281" s="30">
        <f t="shared" si="157"/>
        <v>4.5645545143537118</v>
      </c>
    </row>
    <row r="1282" spans="1:13">
      <c r="A1282" s="1312"/>
      <c r="B1282" s="16" t="s">
        <v>35</v>
      </c>
      <c r="C1282" s="31"/>
      <c r="D1282" s="308"/>
      <c r="E1282" s="1298"/>
      <c r="F1282" s="309"/>
      <c r="G1282" s="310"/>
      <c r="H1282" s="33"/>
      <c r="I1282" s="33"/>
      <c r="J1282" s="33"/>
      <c r="K1282" s="101">
        <f t="shared" si="152"/>
        <v>0</v>
      </c>
      <c r="L1282" s="309"/>
      <c r="M1282" s="34">
        <f>M1280+M1281</f>
        <v>11.912975977986019</v>
      </c>
    </row>
    <row r="1283" spans="1:13" ht="30">
      <c r="A1283" s="1312" t="s">
        <v>2257</v>
      </c>
      <c r="B1283" s="12" t="s">
        <v>1562</v>
      </c>
      <c r="C1283" s="32" t="s">
        <v>2188</v>
      </c>
      <c r="D1283" s="131">
        <v>2007</v>
      </c>
      <c r="E1283" s="1298">
        <f t="shared" si="153"/>
        <v>14</v>
      </c>
      <c r="F1283" s="311">
        <v>491000</v>
      </c>
      <c r="G1283" s="133">
        <v>0.1</v>
      </c>
      <c r="H1283" s="33">
        <f t="shared" si="154"/>
        <v>687400</v>
      </c>
      <c r="I1283" s="33">
        <f t="shared" si="155"/>
        <v>-196400</v>
      </c>
      <c r="J1283" s="33">
        <f t="shared" si="156"/>
        <v>49100</v>
      </c>
      <c r="K1283" s="101">
        <f t="shared" si="152"/>
        <v>27.387327086122269</v>
      </c>
      <c r="L1283" s="33">
        <v>10</v>
      </c>
      <c r="M1283" s="34">
        <f t="shared" si="157"/>
        <v>4.5645545143537118</v>
      </c>
    </row>
    <row r="1284" spans="1:13">
      <c r="A1284" s="1312" t="s">
        <v>1563</v>
      </c>
      <c r="B1284" s="12" t="s">
        <v>1564</v>
      </c>
      <c r="C1284" s="32" t="s">
        <v>2188</v>
      </c>
      <c r="D1284" s="131">
        <v>2007</v>
      </c>
      <c r="E1284" s="1298">
        <f t="shared" si="153"/>
        <v>14</v>
      </c>
      <c r="F1284" s="311">
        <v>491000</v>
      </c>
      <c r="G1284" s="133">
        <v>0.1</v>
      </c>
      <c r="H1284" s="33">
        <f t="shared" si="154"/>
        <v>687400</v>
      </c>
      <c r="I1284" s="33">
        <f t="shared" si="155"/>
        <v>-196400</v>
      </c>
      <c r="J1284" s="33">
        <f t="shared" si="156"/>
        <v>49100</v>
      </c>
      <c r="K1284" s="101">
        <f t="shared" si="152"/>
        <v>27.387327086122269</v>
      </c>
      <c r="L1284" s="33">
        <v>10</v>
      </c>
      <c r="M1284" s="34">
        <f t="shared" si="157"/>
        <v>4.5645545143537118</v>
      </c>
    </row>
    <row r="1285" spans="1:13">
      <c r="A1285" s="1312" t="s">
        <v>1565</v>
      </c>
      <c r="B1285" s="12" t="s">
        <v>1566</v>
      </c>
      <c r="C1285" s="32" t="s">
        <v>2188</v>
      </c>
      <c r="D1285" s="131">
        <v>2007</v>
      </c>
      <c r="E1285" s="1298">
        <f t="shared" si="153"/>
        <v>14</v>
      </c>
      <c r="F1285" s="311">
        <v>491000</v>
      </c>
      <c r="G1285" s="133">
        <v>0.1</v>
      </c>
      <c r="H1285" s="33">
        <f t="shared" si="154"/>
        <v>687400</v>
      </c>
      <c r="I1285" s="33">
        <f t="shared" si="155"/>
        <v>-196400</v>
      </c>
      <c r="J1285" s="33">
        <f t="shared" si="156"/>
        <v>49100</v>
      </c>
      <c r="K1285" s="101">
        <f t="shared" si="152"/>
        <v>27.387327086122269</v>
      </c>
      <c r="L1285" s="33">
        <v>10</v>
      </c>
      <c r="M1285" s="30">
        <f t="shared" si="157"/>
        <v>4.5645545143537118</v>
      </c>
    </row>
    <row r="1286" spans="1:13">
      <c r="A1286" s="1312"/>
      <c r="B1286" s="89"/>
      <c r="C1286" s="32" t="s">
        <v>2258</v>
      </c>
      <c r="D1286" s="131">
        <v>2005</v>
      </c>
      <c r="E1286" s="1298">
        <f t="shared" si="153"/>
        <v>16</v>
      </c>
      <c r="F1286" s="33">
        <v>98600</v>
      </c>
      <c r="G1286" s="133">
        <v>0.1</v>
      </c>
      <c r="H1286" s="33">
        <f t="shared" si="154"/>
        <v>157760</v>
      </c>
      <c r="I1286" s="33">
        <f t="shared" si="155"/>
        <v>-59160</v>
      </c>
      <c r="J1286" s="33">
        <f t="shared" si="156"/>
        <v>9860</v>
      </c>
      <c r="K1286" s="101">
        <f t="shared" si="152"/>
        <v>5.4997768853190543</v>
      </c>
      <c r="L1286" s="33">
        <v>30</v>
      </c>
      <c r="M1286" s="30">
        <f t="shared" si="157"/>
        <v>2.7498884426595271</v>
      </c>
    </row>
    <row r="1287" spans="1:13">
      <c r="A1287" s="1312"/>
      <c r="B1287" s="89"/>
      <c r="C1287" s="32" t="s">
        <v>2201</v>
      </c>
      <c r="D1287" s="131">
        <v>2007</v>
      </c>
      <c r="E1287" s="1298">
        <f t="shared" si="153"/>
        <v>14</v>
      </c>
      <c r="F1287" s="33">
        <v>810000</v>
      </c>
      <c r="G1287" s="133">
        <v>0.1</v>
      </c>
      <c r="H1287" s="33">
        <f t="shared" si="154"/>
        <v>1134000</v>
      </c>
      <c r="I1287" s="33">
        <f t="shared" si="155"/>
        <v>-324000</v>
      </c>
      <c r="J1287" s="33">
        <f t="shared" si="156"/>
        <v>81000</v>
      </c>
      <c r="K1287" s="101">
        <f t="shared" si="152"/>
        <v>45.180722891566269</v>
      </c>
      <c r="L1287" s="33">
        <v>10</v>
      </c>
      <c r="M1287" s="30">
        <f t="shared" si="157"/>
        <v>7.5301204819277112</v>
      </c>
    </row>
    <row r="1288" spans="1:13">
      <c r="A1288" s="1312"/>
      <c r="B1288" s="16" t="s">
        <v>35</v>
      </c>
      <c r="C1288" s="31"/>
      <c r="D1288" s="308"/>
      <c r="E1288" s="1298"/>
      <c r="F1288" s="309"/>
      <c r="G1288" s="310"/>
      <c r="H1288" s="33"/>
      <c r="I1288" s="33"/>
      <c r="J1288" s="33"/>
      <c r="K1288" s="101">
        <f t="shared" si="152"/>
        <v>0</v>
      </c>
      <c r="L1288" s="309"/>
      <c r="M1288" s="34">
        <f>M1285+M1286+M1287</f>
        <v>14.84456343894095</v>
      </c>
    </row>
    <row r="1289" spans="1:13">
      <c r="A1289" s="1312" t="s">
        <v>2259</v>
      </c>
      <c r="B1289" s="12" t="s">
        <v>1253</v>
      </c>
      <c r="C1289" s="32" t="s">
        <v>1705</v>
      </c>
      <c r="D1289" s="131">
        <v>2007</v>
      </c>
      <c r="E1289" s="1298">
        <f t="shared" si="153"/>
        <v>14</v>
      </c>
      <c r="F1289" s="311">
        <v>5635700</v>
      </c>
      <c r="G1289" s="133">
        <v>0.1</v>
      </c>
      <c r="H1289" s="33">
        <f t="shared" si="154"/>
        <v>7889980</v>
      </c>
      <c r="I1289" s="33">
        <f t="shared" si="155"/>
        <v>-2254280</v>
      </c>
      <c r="J1289" s="33">
        <f t="shared" si="156"/>
        <v>563570</v>
      </c>
      <c r="K1289" s="101">
        <f t="shared" si="152"/>
        <v>314.35185185185185</v>
      </c>
      <c r="L1289" s="33">
        <v>90</v>
      </c>
      <c r="M1289" s="30">
        <f t="shared" si="157"/>
        <v>471.52777777777777</v>
      </c>
    </row>
    <row r="1290" spans="1:13">
      <c r="A1290" s="1312"/>
      <c r="B1290" s="89"/>
      <c r="C1290" s="32" t="s">
        <v>2191</v>
      </c>
      <c r="D1290" s="131">
        <v>2006</v>
      </c>
      <c r="E1290" s="1298">
        <f t="shared" si="153"/>
        <v>15</v>
      </c>
      <c r="F1290" s="33">
        <v>147200</v>
      </c>
      <c r="G1290" s="133">
        <v>0.1</v>
      </c>
      <c r="H1290" s="33">
        <f t="shared" si="154"/>
        <v>220800</v>
      </c>
      <c r="I1290" s="33">
        <f t="shared" si="155"/>
        <v>-73600</v>
      </c>
      <c r="J1290" s="33">
        <f t="shared" si="156"/>
        <v>14720</v>
      </c>
      <c r="K1290" s="101">
        <f t="shared" si="152"/>
        <v>8.2106202588130301</v>
      </c>
      <c r="L1290" s="33">
        <v>30</v>
      </c>
      <c r="M1290" s="30">
        <f t="shared" si="157"/>
        <v>4.1053101294065151</v>
      </c>
    </row>
    <row r="1291" spans="1:13">
      <c r="A1291" s="1312"/>
      <c r="B1291" s="89"/>
      <c r="C1291" s="32" t="s">
        <v>2193</v>
      </c>
      <c r="D1291" s="131">
        <v>2005</v>
      </c>
      <c r="E1291" s="1298">
        <f t="shared" si="153"/>
        <v>16</v>
      </c>
      <c r="F1291" s="33">
        <v>1400000</v>
      </c>
      <c r="G1291" s="133">
        <v>0.1</v>
      </c>
      <c r="H1291" s="33">
        <f t="shared" si="154"/>
        <v>2240000</v>
      </c>
      <c r="I1291" s="33">
        <f t="shared" si="155"/>
        <v>-840000</v>
      </c>
      <c r="J1291" s="33">
        <f t="shared" si="156"/>
        <v>140000</v>
      </c>
      <c r="K1291" s="101">
        <f t="shared" si="152"/>
        <v>78.090138331102182</v>
      </c>
      <c r="L1291" s="33">
        <v>30</v>
      </c>
      <c r="M1291" s="30">
        <f t="shared" si="157"/>
        <v>39.045069165551091</v>
      </c>
    </row>
    <row r="1292" spans="1:13">
      <c r="A1292" s="1312"/>
      <c r="B1292" s="89"/>
      <c r="C1292" s="32" t="s">
        <v>2188</v>
      </c>
      <c r="D1292" s="131">
        <v>2007</v>
      </c>
      <c r="E1292" s="1298">
        <f t="shared" si="153"/>
        <v>14</v>
      </c>
      <c r="F1292" s="311">
        <v>491000</v>
      </c>
      <c r="G1292" s="133">
        <v>0.1</v>
      </c>
      <c r="H1292" s="33">
        <f t="shared" si="154"/>
        <v>687400</v>
      </c>
      <c r="I1292" s="33">
        <f t="shared" si="155"/>
        <v>-196400</v>
      </c>
      <c r="J1292" s="33">
        <f t="shared" si="156"/>
        <v>49100</v>
      </c>
      <c r="K1292" s="101">
        <f t="shared" si="152"/>
        <v>27.387327086122269</v>
      </c>
      <c r="L1292" s="33">
        <v>10</v>
      </c>
      <c r="M1292" s="30">
        <f t="shared" si="157"/>
        <v>4.5645545143537118</v>
      </c>
    </row>
    <row r="1293" spans="1:13">
      <c r="A1293" s="1312"/>
      <c r="B1293" s="16" t="s">
        <v>35</v>
      </c>
      <c r="C1293" s="31"/>
      <c r="D1293" s="308"/>
      <c r="E1293" s="1298"/>
      <c r="F1293" s="309"/>
      <c r="G1293" s="310"/>
      <c r="H1293" s="33"/>
      <c r="I1293" s="33"/>
      <c r="J1293" s="33"/>
      <c r="K1293" s="101">
        <f t="shared" si="152"/>
        <v>0</v>
      </c>
      <c r="L1293" s="309"/>
      <c r="M1293" s="34">
        <f>M1289+M1290+M1291+M1292</f>
        <v>519.24271158708916</v>
      </c>
    </row>
    <row r="1294" spans="1:13">
      <c r="A1294" s="1312" t="s">
        <v>2260</v>
      </c>
      <c r="B1294" s="12" t="s">
        <v>1369</v>
      </c>
      <c r="C1294" s="32" t="s">
        <v>2190</v>
      </c>
      <c r="D1294" s="131">
        <v>2006</v>
      </c>
      <c r="E1294" s="1298">
        <f t="shared" si="153"/>
        <v>15</v>
      </c>
      <c r="F1294" s="33">
        <v>526970</v>
      </c>
      <c r="G1294" s="133">
        <v>0.1</v>
      </c>
      <c r="H1294" s="33">
        <f t="shared" si="154"/>
        <v>790455</v>
      </c>
      <c r="I1294" s="33">
        <f t="shared" si="155"/>
        <v>-263485</v>
      </c>
      <c r="J1294" s="33">
        <f t="shared" si="156"/>
        <v>52697</v>
      </c>
      <c r="K1294" s="101">
        <f t="shared" si="152"/>
        <v>29.393685854529227</v>
      </c>
      <c r="L1294" s="33">
        <v>15</v>
      </c>
      <c r="M1294" s="30">
        <f t="shared" si="157"/>
        <v>7.3484214636323069</v>
      </c>
    </row>
    <row r="1295" spans="1:13">
      <c r="A1295" s="1312"/>
      <c r="B1295" s="89"/>
      <c r="C1295" s="32" t="s">
        <v>1705</v>
      </c>
      <c r="D1295" s="131">
        <v>2007</v>
      </c>
      <c r="E1295" s="1298">
        <f t="shared" si="153"/>
        <v>14</v>
      </c>
      <c r="F1295" s="311">
        <v>5635700</v>
      </c>
      <c r="G1295" s="133">
        <v>0.1</v>
      </c>
      <c r="H1295" s="33">
        <f t="shared" si="154"/>
        <v>7889980</v>
      </c>
      <c r="I1295" s="33">
        <f t="shared" si="155"/>
        <v>-2254280</v>
      </c>
      <c r="J1295" s="33">
        <f t="shared" si="156"/>
        <v>563570</v>
      </c>
      <c r="K1295" s="101">
        <f t="shared" si="152"/>
        <v>314.35185185185185</v>
      </c>
      <c r="L1295" s="33">
        <v>90</v>
      </c>
      <c r="M1295" s="30">
        <f t="shared" si="157"/>
        <v>471.52777777777777</v>
      </c>
    </row>
    <row r="1296" spans="1:13">
      <c r="A1296" s="1312"/>
      <c r="B1296" s="89"/>
      <c r="C1296" s="32" t="s">
        <v>2191</v>
      </c>
      <c r="D1296" s="131">
        <v>2006</v>
      </c>
      <c r="E1296" s="1298">
        <f t="shared" si="153"/>
        <v>15</v>
      </c>
      <c r="F1296" s="33">
        <v>147200</v>
      </c>
      <c r="G1296" s="133">
        <v>0.1</v>
      </c>
      <c r="H1296" s="33">
        <f t="shared" si="154"/>
        <v>220800</v>
      </c>
      <c r="I1296" s="33">
        <f t="shared" si="155"/>
        <v>-73600</v>
      </c>
      <c r="J1296" s="33">
        <f t="shared" si="156"/>
        <v>14720</v>
      </c>
      <c r="K1296" s="101">
        <f t="shared" si="152"/>
        <v>8.2106202588130301</v>
      </c>
      <c r="L1296" s="33">
        <v>30</v>
      </c>
      <c r="M1296" s="30">
        <f t="shared" si="157"/>
        <v>4.1053101294065151</v>
      </c>
    </row>
    <row r="1297" spans="1:13">
      <c r="A1297" s="1312"/>
      <c r="B1297" s="89"/>
      <c r="C1297" s="32" t="s">
        <v>2193</v>
      </c>
      <c r="D1297" s="131">
        <v>2005</v>
      </c>
      <c r="E1297" s="1298">
        <f t="shared" si="153"/>
        <v>16</v>
      </c>
      <c r="F1297" s="33">
        <v>1400000</v>
      </c>
      <c r="G1297" s="133">
        <v>0.1</v>
      </c>
      <c r="H1297" s="33">
        <f t="shared" si="154"/>
        <v>2240000</v>
      </c>
      <c r="I1297" s="33">
        <f t="shared" si="155"/>
        <v>-840000</v>
      </c>
      <c r="J1297" s="33">
        <f t="shared" si="156"/>
        <v>140000</v>
      </c>
      <c r="K1297" s="101">
        <f t="shared" si="152"/>
        <v>78.090138331102182</v>
      </c>
      <c r="L1297" s="33">
        <v>30</v>
      </c>
      <c r="M1297" s="30">
        <f t="shared" si="157"/>
        <v>39.045069165551091</v>
      </c>
    </row>
    <row r="1298" spans="1:13">
      <c r="A1298" s="1312"/>
      <c r="B1298" s="89"/>
      <c r="C1298" s="32" t="s">
        <v>2188</v>
      </c>
      <c r="D1298" s="131">
        <v>2007</v>
      </c>
      <c r="E1298" s="1298">
        <f t="shared" si="153"/>
        <v>14</v>
      </c>
      <c r="F1298" s="311">
        <v>491000</v>
      </c>
      <c r="G1298" s="133">
        <v>0.1</v>
      </c>
      <c r="H1298" s="33">
        <f t="shared" si="154"/>
        <v>687400</v>
      </c>
      <c r="I1298" s="33">
        <f t="shared" si="155"/>
        <v>-196400</v>
      </c>
      <c r="J1298" s="33">
        <f t="shared" si="156"/>
        <v>49100</v>
      </c>
      <c r="K1298" s="101">
        <f t="shared" si="152"/>
        <v>27.387327086122269</v>
      </c>
      <c r="L1298" s="33">
        <v>10</v>
      </c>
      <c r="M1298" s="30">
        <f t="shared" si="157"/>
        <v>4.5645545143537118</v>
      </c>
    </row>
    <row r="1299" spans="1:13">
      <c r="A1299" s="1312"/>
      <c r="B1299" s="89"/>
      <c r="C1299" s="32" t="s">
        <v>2194</v>
      </c>
      <c r="D1299" s="131">
        <v>2006</v>
      </c>
      <c r="E1299" s="1298">
        <f t="shared" si="153"/>
        <v>15</v>
      </c>
      <c r="F1299" s="33">
        <v>1503927</v>
      </c>
      <c r="G1299" s="133">
        <v>0.1</v>
      </c>
      <c r="H1299" s="33">
        <f t="shared" si="154"/>
        <v>2255890.5</v>
      </c>
      <c r="I1299" s="33">
        <f t="shared" si="155"/>
        <v>-751963.5</v>
      </c>
      <c r="J1299" s="33">
        <f t="shared" si="156"/>
        <v>150392.70000000001</v>
      </c>
      <c r="K1299" s="101">
        <f t="shared" si="152"/>
        <v>83.88704819277109</v>
      </c>
      <c r="L1299" s="33">
        <v>40</v>
      </c>
      <c r="M1299" s="30">
        <f t="shared" si="157"/>
        <v>55.924698795180724</v>
      </c>
    </row>
    <row r="1300" spans="1:13">
      <c r="A1300" s="1312"/>
      <c r="B1300" s="16" t="s">
        <v>35</v>
      </c>
      <c r="C1300" s="31"/>
      <c r="D1300" s="308"/>
      <c r="E1300" s="1298"/>
      <c r="F1300" s="309"/>
      <c r="G1300" s="310"/>
      <c r="H1300" s="33"/>
      <c r="I1300" s="33"/>
      <c r="J1300" s="33"/>
      <c r="K1300" s="101">
        <f t="shared" si="152"/>
        <v>0</v>
      </c>
      <c r="L1300" s="309"/>
      <c r="M1300" s="34">
        <f>M1294+M1295+M1296+M1297+M1298+M1299</f>
        <v>582.51583184590208</v>
      </c>
    </row>
    <row r="1301" spans="1:13">
      <c r="A1301" s="1312" t="s">
        <v>1569</v>
      </c>
      <c r="B1301" s="12" t="s">
        <v>1251</v>
      </c>
      <c r="C1301" s="32" t="s">
        <v>1705</v>
      </c>
      <c r="D1301" s="131">
        <v>2007</v>
      </c>
      <c r="E1301" s="1298">
        <f t="shared" si="153"/>
        <v>14</v>
      </c>
      <c r="F1301" s="311">
        <v>5635700</v>
      </c>
      <c r="G1301" s="133">
        <v>0.1</v>
      </c>
      <c r="H1301" s="33">
        <f t="shared" si="154"/>
        <v>7889980</v>
      </c>
      <c r="I1301" s="33">
        <f t="shared" si="155"/>
        <v>-2254280</v>
      </c>
      <c r="J1301" s="33">
        <f t="shared" si="156"/>
        <v>563570</v>
      </c>
      <c r="K1301" s="101">
        <f t="shared" si="152"/>
        <v>314.35185185185185</v>
      </c>
      <c r="L1301" s="33">
        <v>90</v>
      </c>
      <c r="M1301" s="30">
        <f t="shared" si="157"/>
        <v>471.52777777777777</v>
      </c>
    </row>
    <row r="1302" spans="1:13">
      <c r="A1302" s="1312"/>
      <c r="B1302" s="89"/>
      <c r="C1302" s="32" t="s">
        <v>2191</v>
      </c>
      <c r="D1302" s="131">
        <v>2006</v>
      </c>
      <c r="E1302" s="1298">
        <f t="shared" si="153"/>
        <v>15</v>
      </c>
      <c r="F1302" s="33">
        <v>147200</v>
      </c>
      <c r="G1302" s="133">
        <v>0.1</v>
      </c>
      <c r="H1302" s="33">
        <f t="shared" si="154"/>
        <v>220800</v>
      </c>
      <c r="I1302" s="33">
        <f t="shared" si="155"/>
        <v>-73600</v>
      </c>
      <c r="J1302" s="33">
        <f t="shared" si="156"/>
        <v>14720</v>
      </c>
      <c r="K1302" s="101">
        <f t="shared" si="152"/>
        <v>8.2106202588130301</v>
      </c>
      <c r="L1302" s="33">
        <v>30</v>
      </c>
      <c r="M1302" s="30">
        <f t="shared" si="157"/>
        <v>4.1053101294065151</v>
      </c>
    </row>
    <row r="1303" spans="1:13">
      <c r="A1303" s="1312"/>
      <c r="B1303" s="89"/>
      <c r="C1303" s="32" t="s">
        <v>2193</v>
      </c>
      <c r="D1303" s="131">
        <v>2005</v>
      </c>
      <c r="E1303" s="1298">
        <f t="shared" si="153"/>
        <v>16</v>
      </c>
      <c r="F1303" s="33">
        <v>1400000</v>
      </c>
      <c r="G1303" s="133">
        <v>0.1</v>
      </c>
      <c r="H1303" s="33">
        <f t="shared" si="154"/>
        <v>2240000</v>
      </c>
      <c r="I1303" s="33">
        <f t="shared" si="155"/>
        <v>-840000</v>
      </c>
      <c r="J1303" s="33">
        <f t="shared" si="156"/>
        <v>140000</v>
      </c>
      <c r="K1303" s="101">
        <f t="shared" si="152"/>
        <v>78.090138331102182</v>
      </c>
      <c r="L1303" s="33">
        <v>30</v>
      </c>
      <c r="M1303" s="30">
        <f t="shared" si="157"/>
        <v>39.045069165551091</v>
      </c>
    </row>
    <row r="1304" spans="1:13">
      <c r="A1304" s="1312"/>
      <c r="B1304" s="89"/>
      <c r="C1304" s="32" t="s">
        <v>2188</v>
      </c>
      <c r="D1304" s="131">
        <v>2007</v>
      </c>
      <c r="E1304" s="1298">
        <f t="shared" si="153"/>
        <v>14</v>
      </c>
      <c r="F1304" s="311">
        <v>491000</v>
      </c>
      <c r="G1304" s="133">
        <v>0.1</v>
      </c>
      <c r="H1304" s="33">
        <f t="shared" si="154"/>
        <v>687400</v>
      </c>
      <c r="I1304" s="33">
        <f t="shared" si="155"/>
        <v>-196400</v>
      </c>
      <c r="J1304" s="33">
        <f t="shared" si="156"/>
        <v>49100</v>
      </c>
      <c r="K1304" s="101">
        <f t="shared" si="152"/>
        <v>27.387327086122269</v>
      </c>
      <c r="L1304" s="33">
        <v>10</v>
      </c>
      <c r="M1304" s="30">
        <f t="shared" si="157"/>
        <v>4.5645545143537118</v>
      </c>
    </row>
    <row r="1305" spans="1:13">
      <c r="A1305" s="1312"/>
      <c r="B1305" s="16" t="s">
        <v>35</v>
      </c>
      <c r="C1305" s="31"/>
      <c r="D1305" s="308"/>
      <c r="E1305" s="1298"/>
      <c r="F1305" s="309"/>
      <c r="G1305" s="310"/>
      <c r="H1305" s="33"/>
      <c r="I1305" s="33"/>
      <c r="J1305" s="33"/>
      <c r="K1305" s="101">
        <f t="shared" si="152"/>
        <v>0</v>
      </c>
      <c r="L1305" s="309"/>
      <c r="M1305" s="34">
        <f>M1301+M1302+M1303+M1304</f>
        <v>519.24271158708916</v>
      </c>
    </row>
    <row r="1306" spans="1:13">
      <c r="A1306" s="1312" t="s">
        <v>2118</v>
      </c>
      <c r="B1306" s="12" t="s">
        <v>1371</v>
      </c>
      <c r="C1306" s="32" t="s">
        <v>2190</v>
      </c>
      <c r="D1306" s="131">
        <v>2006</v>
      </c>
      <c r="E1306" s="1298">
        <f t="shared" si="153"/>
        <v>15</v>
      </c>
      <c r="F1306" s="33">
        <v>526970</v>
      </c>
      <c r="G1306" s="133">
        <v>0.1</v>
      </c>
      <c r="H1306" s="33">
        <f t="shared" si="154"/>
        <v>790455</v>
      </c>
      <c r="I1306" s="33">
        <f t="shared" si="155"/>
        <v>-263485</v>
      </c>
      <c r="J1306" s="33">
        <f t="shared" si="156"/>
        <v>52697</v>
      </c>
      <c r="K1306" s="101">
        <f t="shared" si="152"/>
        <v>29.393685854529227</v>
      </c>
      <c r="L1306" s="33">
        <v>15</v>
      </c>
      <c r="M1306" s="30">
        <f t="shared" si="157"/>
        <v>7.3484214636323069</v>
      </c>
    </row>
    <row r="1307" spans="1:13">
      <c r="A1307" s="1312"/>
      <c r="B1307" s="89"/>
      <c r="C1307" s="32" t="s">
        <v>1705</v>
      </c>
      <c r="D1307" s="131">
        <v>2007</v>
      </c>
      <c r="E1307" s="1298">
        <f t="shared" si="153"/>
        <v>14</v>
      </c>
      <c r="F1307" s="311">
        <v>5635700</v>
      </c>
      <c r="G1307" s="133">
        <v>0.1</v>
      </c>
      <c r="H1307" s="33">
        <f t="shared" si="154"/>
        <v>7889980</v>
      </c>
      <c r="I1307" s="33">
        <f t="shared" si="155"/>
        <v>-2254280</v>
      </c>
      <c r="J1307" s="33">
        <f t="shared" si="156"/>
        <v>563570</v>
      </c>
      <c r="K1307" s="101">
        <f t="shared" si="152"/>
        <v>314.35185185185185</v>
      </c>
      <c r="L1307" s="33">
        <v>150</v>
      </c>
      <c r="M1307" s="30">
        <f t="shared" si="157"/>
        <v>785.87962962962956</v>
      </c>
    </row>
    <row r="1308" spans="1:13">
      <c r="A1308" s="1312"/>
      <c r="B1308" s="89"/>
      <c r="C1308" s="32" t="s">
        <v>2188</v>
      </c>
      <c r="D1308" s="131">
        <v>2007</v>
      </c>
      <c r="E1308" s="1298">
        <f t="shared" si="153"/>
        <v>14</v>
      </c>
      <c r="F1308" s="311">
        <v>491000</v>
      </c>
      <c r="G1308" s="133">
        <v>0.1</v>
      </c>
      <c r="H1308" s="33">
        <f t="shared" si="154"/>
        <v>687400</v>
      </c>
      <c r="I1308" s="33">
        <f t="shared" si="155"/>
        <v>-196400</v>
      </c>
      <c r="J1308" s="33">
        <f t="shared" si="156"/>
        <v>49100</v>
      </c>
      <c r="K1308" s="101">
        <f t="shared" si="152"/>
        <v>27.387327086122269</v>
      </c>
      <c r="L1308" s="33">
        <v>10</v>
      </c>
      <c r="M1308" s="30">
        <f t="shared" si="157"/>
        <v>4.5645545143537118</v>
      </c>
    </row>
    <row r="1309" spans="1:13">
      <c r="A1309" s="1312"/>
      <c r="B1309" s="16" t="s">
        <v>35</v>
      </c>
      <c r="C1309" s="31"/>
      <c r="D1309" s="308"/>
      <c r="E1309" s="1298"/>
      <c r="F1309" s="309"/>
      <c r="G1309" s="310"/>
      <c r="H1309" s="33"/>
      <c r="I1309" s="33"/>
      <c r="J1309" s="33"/>
      <c r="K1309" s="101">
        <f t="shared" ref="K1309:K1372" si="158">J1309/1792.8</f>
        <v>0</v>
      </c>
      <c r="L1309" s="309"/>
      <c r="M1309" s="34">
        <f>M1306+M1307+M1308</f>
        <v>797.79260560761566</v>
      </c>
    </row>
    <row r="1310" spans="1:13">
      <c r="A1310" s="1312" t="s">
        <v>2261</v>
      </c>
      <c r="B1310" s="38" t="s">
        <v>1572</v>
      </c>
      <c r="C1310" s="32" t="s">
        <v>1705</v>
      </c>
      <c r="D1310" s="131">
        <v>2007</v>
      </c>
      <c r="E1310" s="1298">
        <f t="shared" si="153"/>
        <v>14</v>
      </c>
      <c r="F1310" s="311">
        <v>5635700</v>
      </c>
      <c r="G1310" s="133">
        <v>0.1</v>
      </c>
      <c r="H1310" s="33">
        <f t="shared" si="154"/>
        <v>7889980</v>
      </c>
      <c r="I1310" s="33">
        <f t="shared" si="155"/>
        <v>-2254280</v>
      </c>
      <c r="J1310" s="33">
        <f t="shared" si="156"/>
        <v>563570</v>
      </c>
      <c r="K1310" s="101">
        <f t="shared" si="158"/>
        <v>314.35185185185185</v>
      </c>
      <c r="L1310" s="33">
        <v>60</v>
      </c>
      <c r="M1310" s="30">
        <f t="shared" si="157"/>
        <v>314.35185185185185</v>
      </c>
    </row>
    <row r="1311" spans="1:13">
      <c r="A1311" s="59"/>
      <c r="B1311" s="6"/>
      <c r="C1311" s="32" t="s">
        <v>2188</v>
      </c>
      <c r="D1311" s="131">
        <v>2007</v>
      </c>
      <c r="E1311" s="1298">
        <f t="shared" si="153"/>
        <v>14</v>
      </c>
      <c r="F1311" s="311">
        <v>491000</v>
      </c>
      <c r="G1311" s="133">
        <v>0.1</v>
      </c>
      <c r="H1311" s="33">
        <f t="shared" si="154"/>
        <v>687400</v>
      </c>
      <c r="I1311" s="33">
        <f t="shared" si="155"/>
        <v>-196400</v>
      </c>
      <c r="J1311" s="33">
        <f t="shared" si="156"/>
        <v>49100</v>
      </c>
      <c r="K1311" s="101">
        <f t="shared" si="158"/>
        <v>27.387327086122269</v>
      </c>
      <c r="L1311" s="33">
        <v>10</v>
      </c>
      <c r="M1311" s="30">
        <f t="shared" si="157"/>
        <v>4.5645545143537118</v>
      </c>
    </row>
    <row r="1312" spans="1:13">
      <c r="A1312" s="1312"/>
      <c r="B1312" s="16" t="s">
        <v>35</v>
      </c>
      <c r="C1312" s="31"/>
      <c r="D1312" s="308"/>
      <c r="E1312" s="1298"/>
      <c r="F1312" s="309"/>
      <c r="G1312" s="310"/>
      <c r="H1312" s="33"/>
      <c r="I1312" s="33"/>
      <c r="J1312" s="33"/>
      <c r="K1312" s="101">
        <f t="shared" si="158"/>
        <v>0</v>
      </c>
      <c r="L1312" s="309"/>
      <c r="M1312" s="34">
        <f>M1310+M1311</f>
        <v>318.91640636620554</v>
      </c>
    </row>
    <row r="1313" spans="1:13">
      <c r="A1313" s="43" t="s">
        <v>2127</v>
      </c>
      <c r="B1313" s="41" t="s">
        <v>2262</v>
      </c>
      <c r="C1313" s="41"/>
      <c r="D1313" s="128"/>
      <c r="E1313" s="239"/>
      <c r="F1313" s="63"/>
      <c r="G1313" s="63"/>
      <c r="H1313" s="63"/>
      <c r="I1313" s="63"/>
      <c r="J1313" s="63"/>
      <c r="K1313" s="63"/>
      <c r="L1313" s="63"/>
      <c r="M1313" s="130"/>
    </row>
    <row r="1314" spans="1:13" ht="30">
      <c r="A1314" s="1312" t="s">
        <v>2129</v>
      </c>
      <c r="B1314" s="12" t="s">
        <v>1037</v>
      </c>
      <c r="C1314" s="32" t="s">
        <v>2201</v>
      </c>
      <c r="D1314" s="131">
        <v>2007</v>
      </c>
      <c r="E1314" s="1298">
        <f t="shared" si="153"/>
        <v>14</v>
      </c>
      <c r="F1314" s="33">
        <v>810000</v>
      </c>
      <c r="G1314" s="133">
        <v>0.1</v>
      </c>
      <c r="H1314" s="33">
        <f t="shared" si="154"/>
        <v>1134000</v>
      </c>
      <c r="I1314" s="33">
        <f t="shared" si="155"/>
        <v>-324000</v>
      </c>
      <c r="J1314" s="33">
        <f t="shared" si="156"/>
        <v>81000</v>
      </c>
      <c r="K1314" s="101">
        <f t="shared" si="158"/>
        <v>45.180722891566269</v>
      </c>
      <c r="L1314" s="33">
        <v>10</v>
      </c>
      <c r="M1314" s="34">
        <f t="shared" si="157"/>
        <v>7.5301204819277112</v>
      </c>
    </row>
    <row r="1315" spans="1:13">
      <c r="A1315" s="1312" t="s">
        <v>2130</v>
      </c>
      <c r="B1315" s="12" t="s">
        <v>1196</v>
      </c>
      <c r="C1315" s="32" t="s">
        <v>2189</v>
      </c>
      <c r="D1315" s="131">
        <v>2006</v>
      </c>
      <c r="E1315" s="1298">
        <f t="shared" si="153"/>
        <v>15</v>
      </c>
      <c r="F1315" s="33">
        <v>190000</v>
      </c>
      <c r="G1315" s="133">
        <v>0.1</v>
      </c>
      <c r="H1315" s="33">
        <f t="shared" si="154"/>
        <v>285000</v>
      </c>
      <c r="I1315" s="33">
        <f t="shared" si="155"/>
        <v>-95000</v>
      </c>
      <c r="J1315" s="33">
        <f t="shared" si="156"/>
        <v>19000</v>
      </c>
      <c r="K1315" s="101">
        <f t="shared" si="158"/>
        <v>10.597947344935298</v>
      </c>
      <c r="L1315" s="33">
        <v>30</v>
      </c>
      <c r="M1315" s="30">
        <f t="shared" si="157"/>
        <v>5.2989736724676488</v>
      </c>
    </row>
    <row r="1316" spans="1:13">
      <c r="A1316" s="1312"/>
      <c r="B1316" s="89"/>
      <c r="C1316" s="32" t="s">
        <v>2188</v>
      </c>
      <c r="D1316" s="131">
        <v>2007</v>
      </c>
      <c r="E1316" s="1298">
        <f t="shared" si="153"/>
        <v>14</v>
      </c>
      <c r="F1316" s="311">
        <v>491000</v>
      </c>
      <c r="G1316" s="133">
        <v>0.1</v>
      </c>
      <c r="H1316" s="33">
        <f t="shared" si="154"/>
        <v>687400</v>
      </c>
      <c r="I1316" s="33">
        <f t="shared" si="155"/>
        <v>-196400</v>
      </c>
      <c r="J1316" s="33">
        <f t="shared" si="156"/>
        <v>49100</v>
      </c>
      <c r="K1316" s="101">
        <f t="shared" si="158"/>
        <v>27.387327086122269</v>
      </c>
      <c r="L1316" s="33">
        <v>10</v>
      </c>
      <c r="M1316" s="30">
        <f t="shared" si="157"/>
        <v>4.5645545143537118</v>
      </c>
    </row>
    <row r="1317" spans="1:13">
      <c r="A1317" s="1312"/>
      <c r="B1317" s="16" t="s">
        <v>35</v>
      </c>
      <c r="C1317" s="31"/>
      <c r="D1317" s="308"/>
      <c r="E1317" s="1298"/>
      <c r="F1317" s="309"/>
      <c r="G1317" s="310"/>
      <c r="H1317" s="33"/>
      <c r="I1317" s="33"/>
      <c r="J1317" s="33"/>
      <c r="K1317" s="101">
        <f t="shared" si="158"/>
        <v>0</v>
      </c>
      <c r="L1317" s="309"/>
      <c r="M1317" s="34">
        <f>M1315+M1316</f>
        <v>9.8635281868213607</v>
      </c>
    </row>
    <row r="1318" spans="1:13" ht="30">
      <c r="A1318" s="1312" t="s">
        <v>1577</v>
      </c>
      <c r="B1318" s="12" t="s">
        <v>1198</v>
      </c>
      <c r="C1318" s="32" t="s">
        <v>2189</v>
      </c>
      <c r="D1318" s="131">
        <v>2006</v>
      </c>
      <c r="E1318" s="1298">
        <f t="shared" si="153"/>
        <v>15</v>
      </c>
      <c r="F1318" s="33">
        <v>190000</v>
      </c>
      <c r="G1318" s="133">
        <v>0.1</v>
      </c>
      <c r="H1318" s="33">
        <f t="shared" si="154"/>
        <v>285000</v>
      </c>
      <c r="I1318" s="33">
        <f t="shared" si="155"/>
        <v>-95000</v>
      </c>
      <c r="J1318" s="33">
        <f t="shared" si="156"/>
        <v>19000</v>
      </c>
      <c r="K1318" s="101">
        <f t="shared" si="158"/>
        <v>10.597947344935298</v>
      </c>
      <c r="L1318" s="33">
        <v>30</v>
      </c>
      <c r="M1318" s="30">
        <f t="shared" si="157"/>
        <v>5.2989736724676488</v>
      </c>
    </row>
    <row r="1319" spans="1:13">
      <c r="A1319" s="1312"/>
      <c r="B1319" s="89"/>
      <c r="C1319" s="32" t="s">
        <v>2188</v>
      </c>
      <c r="D1319" s="131">
        <v>2007</v>
      </c>
      <c r="E1319" s="1298">
        <f t="shared" si="153"/>
        <v>14</v>
      </c>
      <c r="F1319" s="311">
        <v>491000</v>
      </c>
      <c r="G1319" s="133">
        <v>0.1</v>
      </c>
      <c r="H1319" s="33">
        <f t="shared" si="154"/>
        <v>687400</v>
      </c>
      <c r="I1319" s="33">
        <f t="shared" si="155"/>
        <v>-196400</v>
      </c>
      <c r="J1319" s="33">
        <f t="shared" si="156"/>
        <v>49100</v>
      </c>
      <c r="K1319" s="101">
        <f t="shared" si="158"/>
        <v>27.387327086122269</v>
      </c>
      <c r="L1319" s="33">
        <v>10</v>
      </c>
      <c r="M1319" s="30">
        <f t="shared" si="157"/>
        <v>4.5645545143537118</v>
      </c>
    </row>
    <row r="1320" spans="1:13">
      <c r="A1320" s="1312"/>
      <c r="B1320" s="16" t="s">
        <v>35</v>
      </c>
      <c r="C1320" s="31"/>
      <c r="D1320" s="308"/>
      <c r="E1320" s="1298"/>
      <c r="F1320" s="309"/>
      <c r="G1320" s="310"/>
      <c r="H1320" s="33"/>
      <c r="I1320" s="33"/>
      <c r="J1320" s="33"/>
      <c r="K1320" s="101">
        <f t="shared" si="158"/>
        <v>0</v>
      </c>
      <c r="L1320" s="309"/>
      <c r="M1320" s="34">
        <f>M1318+M1319</f>
        <v>9.8635281868213607</v>
      </c>
    </row>
    <row r="1321" spans="1:13" ht="30">
      <c r="A1321" s="1312" t="s">
        <v>2263</v>
      </c>
      <c r="B1321" s="12" t="s">
        <v>1398</v>
      </c>
      <c r="C1321" s="32" t="s">
        <v>932</v>
      </c>
      <c r="D1321" s="131">
        <v>2005</v>
      </c>
      <c r="E1321" s="1298">
        <f t="shared" si="153"/>
        <v>16</v>
      </c>
      <c r="F1321" s="33">
        <v>65500</v>
      </c>
      <c r="G1321" s="133">
        <v>0.1</v>
      </c>
      <c r="H1321" s="33">
        <f t="shared" si="154"/>
        <v>104800</v>
      </c>
      <c r="I1321" s="33">
        <f t="shared" si="155"/>
        <v>-39300</v>
      </c>
      <c r="J1321" s="33">
        <f t="shared" si="156"/>
        <v>6550</v>
      </c>
      <c r="K1321" s="101">
        <f t="shared" si="158"/>
        <v>3.6535029004908526</v>
      </c>
      <c r="L1321" s="33">
        <v>30</v>
      </c>
      <c r="M1321" s="34">
        <f t="shared" si="157"/>
        <v>1.8267514502454263</v>
      </c>
    </row>
    <row r="1322" spans="1:13">
      <c r="A1322" s="1312" t="s">
        <v>1579</v>
      </c>
      <c r="B1322" s="12" t="s">
        <v>1136</v>
      </c>
      <c r="C1322" s="32" t="s">
        <v>2188</v>
      </c>
      <c r="D1322" s="131">
        <v>2007</v>
      </c>
      <c r="E1322" s="1298">
        <f t="shared" si="153"/>
        <v>14</v>
      </c>
      <c r="F1322" s="311">
        <v>491000</v>
      </c>
      <c r="G1322" s="133">
        <v>0.1</v>
      </c>
      <c r="H1322" s="33">
        <f t="shared" si="154"/>
        <v>687400</v>
      </c>
      <c r="I1322" s="33">
        <f t="shared" si="155"/>
        <v>-196400</v>
      </c>
      <c r="J1322" s="33">
        <f t="shared" si="156"/>
        <v>49100</v>
      </c>
      <c r="K1322" s="101">
        <f t="shared" si="158"/>
        <v>27.387327086122269</v>
      </c>
      <c r="L1322" s="33">
        <v>10</v>
      </c>
      <c r="M1322" s="30">
        <f t="shared" si="157"/>
        <v>4.5645545143537118</v>
      </c>
    </row>
    <row r="1323" spans="1:13">
      <c r="A1323" s="1312"/>
      <c r="B1323" s="89"/>
      <c r="C1323" s="32" t="s">
        <v>932</v>
      </c>
      <c r="D1323" s="131">
        <v>2005</v>
      </c>
      <c r="E1323" s="1298">
        <f t="shared" si="153"/>
        <v>16</v>
      </c>
      <c r="F1323" s="33">
        <v>65500</v>
      </c>
      <c r="G1323" s="133">
        <v>0.1</v>
      </c>
      <c r="H1323" s="33">
        <f t="shared" si="154"/>
        <v>104800</v>
      </c>
      <c r="I1323" s="33">
        <f t="shared" si="155"/>
        <v>-39300</v>
      </c>
      <c r="J1323" s="33">
        <f t="shared" si="156"/>
        <v>6550</v>
      </c>
      <c r="K1323" s="101">
        <f t="shared" si="158"/>
        <v>3.6535029004908526</v>
      </c>
      <c r="L1323" s="33">
        <v>30</v>
      </c>
      <c r="M1323" s="30">
        <f t="shared" si="157"/>
        <v>1.8267514502454263</v>
      </c>
    </row>
    <row r="1324" spans="1:13">
      <c r="A1324" s="1312"/>
      <c r="B1324" s="16" t="s">
        <v>35</v>
      </c>
      <c r="C1324" s="31"/>
      <c r="D1324" s="308"/>
      <c r="E1324" s="1298"/>
      <c r="F1324" s="309"/>
      <c r="G1324" s="310"/>
      <c r="H1324" s="33"/>
      <c r="I1324" s="33"/>
      <c r="J1324" s="33"/>
      <c r="K1324" s="101">
        <f t="shared" si="158"/>
        <v>0</v>
      </c>
      <c r="L1324" s="309"/>
      <c r="M1324" s="34">
        <f>M1322+M1323</f>
        <v>6.3913059645991384</v>
      </c>
    </row>
    <row r="1325" spans="1:13">
      <c r="A1325" s="1312" t="s">
        <v>1580</v>
      </c>
      <c r="B1325" s="12" t="s">
        <v>1559</v>
      </c>
      <c r="C1325" s="32" t="s">
        <v>2188</v>
      </c>
      <c r="D1325" s="131">
        <v>2007</v>
      </c>
      <c r="E1325" s="1298">
        <f t="shared" si="153"/>
        <v>14</v>
      </c>
      <c r="F1325" s="311">
        <v>491000</v>
      </c>
      <c r="G1325" s="133">
        <v>0.1</v>
      </c>
      <c r="H1325" s="33">
        <f t="shared" si="154"/>
        <v>687400</v>
      </c>
      <c r="I1325" s="33">
        <f t="shared" si="155"/>
        <v>-196400</v>
      </c>
      <c r="J1325" s="33">
        <f t="shared" si="156"/>
        <v>49100</v>
      </c>
      <c r="K1325" s="101">
        <f t="shared" si="158"/>
        <v>27.387327086122269</v>
      </c>
      <c r="L1325" s="33">
        <v>10</v>
      </c>
      <c r="M1325" s="30">
        <f t="shared" si="157"/>
        <v>4.5645545143537118</v>
      </c>
    </row>
    <row r="1326" spans="1:13">
      <c r="A1326" s="1312"/>
      <c r="B1326" s="89"/>
      <c r="C1326" s="32" t="s">
        <v>2255</v>
      </c>
      <c r="D1326" s="131">
        <v>2007</v>
      </c>
      <c r="E1326" s="1298">
        <f t="shared" si="153"/>
        <v>14</v>
      </c>
      <c r="F1326" s="33">
        <v>52095</v>
      </c>
      <c r="G1326" s="133">
        <v>0.1</v>
      </c>
      <c r="H1326" s="33">
        <f t="shared" si="154"/>
        <v>72933</v>
      </c>
      <c r="I1326" s="33">
        <f t="shared" si="155"/>
        <v>-20838</v>
      </c>
      <c r="J1326" s="33">
        <f t="shared" si="156"/>
        <v>5209.5</v>
      </c>
      <c r="K1326" s="101">
        <f t="shared" si="158"/>
        <v>2.9057898259705488</v>
      </c>
      <c r="L1326" s="33">
        <v>25</v>
      </c>
      <c r="M1326" s="30">
        <f t="shared" si="157"/>
        <v>1.2107457608210621</v>
      </c>
    </row>
    <row r="1327" spans="1:13">
      <c r="A1327" s="1312"/>
      <c r="B1327" s="16" t="s">
        <v>35</v>
      </c>
      <c r="C1327" s="31"/>
      <c r="D1327" s="308"/>
      <c r="E1327" s="1298"/>
      <c r="F1327" s="309"/>
      <c r="G1327" s="310"/>
      <c r="H1327" s="33"/>
      <c r="I1327" s="33"/>
      <c r="J1327" s="33"/>
      <c r="K1327" s="101">
        <f t="shared" si="158"/>
        <v>0</v>
      </c>
      <c r="L1327" s="309"/>
      <c r="M1327" s="34">
        <f>M1325+M1326</f>
        <v>5.7753002751747742</v>
      </c>
    </row>
    <row r="1328" spans="1:13">
      <c r="A1328" s="1312" t="s">
        <v>1581</v>
      </c>
      <c r="B1328" s="12" t="s">
        <v>1308</v>
      </c>
      <c r="C1328" s="32" t="s">
        <v>2191</v>
      </c>
      <c r="D1328" s="131">
        <v>2006</v>
      </c>
      <c r="E1328" s="1298">
        <f t="shared" si="153"/>
        <v>15</v>
      </c>
      <c r="F1328" s="33">
        <v>147200</v>
      </c>
      <c r="G1328" s="133">
        <v>0.1</v>
      </c>
      <c r="H1328" s="33">
        <f t="shared" si="154"/>
        <v>220800</v>
      </c>
      <c r="I1328" s="33">
        <f t="shared" si="155"/>
        <v>-73600</v>
      </c>
      <c r="J1328" s="33">
        <f t="shared" si="156"/>
        <v>14720</v>
      </c>
      <c r="K1328" s="101">
        <f t="shared" si="158"/>
        <v>8.2106202588130301</v>
      </c>
      <c r="L1328" s="33">
        <v>30</v>
      </c>
      <c r="M1328" s="30">
        <f t="shared" si="157"/>
        <v>4.1053101294065151</v>
      </c>
    </row>
    <row r="1329" spans="1:13">
      <c r="A1329" s="1312"/>
      <c r="B1329" s="89"/>
      <c r="C1329" s="32" t="s">
        <v>2188</v>
      </c>
      <c r="D1329" s="131">
        <v>2007</v>
      </c>
      <c r="E1329" s="1298">
        <f t="shared" si="153"/>
        <v>14</v>
      </c>
      <c r="F1329" s="311">
        <v>491000</v>
      </c>
      <c r="G1329" s="133">
        <v>0.1</v>
      </c>
      <c r="H1329" s="33">
        <f t="shared" si="154"/>
        <v>687400</v>
      </c>
      <c r="I1329" s="33">
        <f t="shared" si="155"/>
        <v>-196400</v>
      </c>
      <c r="J1329" s="33">
        <f t="shared" si="156"/>
        <v>49100</v>
      </c>
      <c r="K1329" s="101">
        <f t="shared" si="158"/>
        <v>27.387327086122269</v>
      </c>
      <c r="L1329" s="33">
        <v>10</v>
      </c>
      <c r="M1329" s="30">
        <f t="shared" si="157"/>
        <v>4.5645545143537118</v>
      </c>
    </row>
    <row r="1330" spans="1:13">
      <c r="A1330" s="1312"/>
      <c r="B1330" s="16" t="s">
        <v>35</v>
      </c>
      <c r="C1330" s="31"/>
      <c r="D1330" s="308"/>
      <c r="E1330" s="1298"/>
      <c r="F1330" s="309"/>
      <c r="G1330" s="310"/>
      <c r="H1330" s="33"/>
      <c r="I1330" s="33"/>
      <c r="J1330" s="33"/>
      <c r="K1330" s="101">
        <f t="shared" si="158"/>
        <v>0</v>
      </c>
      <c r="L1330" s="309"/>
      <c r="M1330" s="34">
        <f>M1328+M1329</f>
        <v>8.6698646437602278</v>
      </c>
    </row>
    <row r="1331" spans="1:13" ht="30">
      <c r="A1331" s="1312" t="s">
        <v>1582</v>
      </c>
      <c r="B1331" s="12" t="s">
        <v>1562</v>
      </c>
      <c r="C1331" s="32" t="s">
        <v>2188</v>
      </c>
      <c r="D1331" s="131">
        <v>2007</v>
      </c>
      <c r="E1331" s="1298">
        <f t="shared" ref="E1331:E1394" si="159">2021-D1331</f>
        <v>14</v>
      </c>
      <c r="F1331" s="311">
        <v>491000</v>
      </c>
      <c r="G1331" s="133">
        <v>0.1</v>
      </c>
      <c r="H1331" s="33">
        <f t="shared" ref="H1331:H1383" si="160">E1331*F1331*G1331</f>
        <v>687400</v>
      </c>
      <c r="I1331" s="33">
        <f t="shared" ref="I1331:I1383" si="161">F1331-H1331</f>
        <v>-196400</v>
      </c>
      <c r="J1331" s="33">
        <f t="shared" ref="J1331:J1383" si="162">F1331*G1331</f>
        <v>49100</v>
      </c>
      <c r="K1331" s="101">
        <f t="shared" si="158"/>
        <v>27.387327086122269</v>
      </c>
      <c r="L1331" s="33">
        <v>10</v>
      </c>
      <c r="M1331" s="34">
        <f t="shared" ref="M1331:M1383" si="163">K1331*L1331/60</f>
        <v>4.5645545143537118</v>
      </c>
    </row>
    <row r="1332" spans="1:13">
      <c r="A1332" s="1312" t="s">
        <v>2264</v>
      </c>
      <c r="B1332" s="12" t="s">
        <v>1253</v>
      </c>
      <c r="C1332" s="32" t="s">
        <v>1705</v>
      </c>
      <c r="D1332" s="131">
        <v>2007</v>
      </c>
      <c r="E1332" s="1298">
        <f t="shared" si="159"/>
        <v>14</v>
      </c>
      <c r="F1332" s="311">
        <v>5635700</v>
      </c>
      <c r="G1332" s="133">
        <v>0.1</v>
      </c>
      <c r="H1332" s="33">
        <f t="shared" si="160"/>
        <v>7889980</v>
      </c>
      <c r="I1332" s="33">
        <f t="shared" si="161"/>
        <v>-2254280</v>
      </c>
      <c r="J1332" s="33">
        <f t="shared" si="162"/>
        <v>563570</v>
      </c>
      <c r="K1332" s="101">
        <f t="shared" si="158"/>
        <v>314.35185185185185</v>
      </c>
      <c r="L1332" s="33">
        <v>90</v>
      </c>
      <c r="M1332" s="30">
        <f t="shared" si="163"/>
        <v>471.52777777777777</v>
      </c>
    </row>
    <row r="1333" spans="1:13">
      <c r="A1333" s="1312"/>
      <c r="B1333" s="89"/>
      <c r="C1333" s="32" t="s">
        <v>2191</v>
      </c>
      <c r="D1333" s="131">
        <v>2006</v>
      </c>
      <c r="E1333" s="1298">
        <f t="shared" si="159"/>
        <v>15</v>
      </c>
      <c r="F1333" s="33">
        <v>147200</v>
      </c>
      <c r="G1333" s="133">
        <v>0.1</v>
      </c>
      <c r="H1333" s="33">
        <f t="shared" si="160"/>
        <v>220800</v>
      </c>
      <c r="I1333" s="33">
        <f t="shared" si="161"/>
        <v>-73600</v>
      </c>
      <c r="J1333" s="33">
        <f t="shared" si="162"/>
        <v>14720</v>
      </c>
      <c r="K1333" s="101">
        <f t="shared" si="158"/>
        <v>8.2106202588130301</v>
      </c>
      <c r="L1333" s="33">
        <v>30</v>
      </c>
      <c r="M1333" s="30">
        <f t="shared" si="163"/>
        <v>4.1053101294065151</v>
      </c>
    </row>
    <row r="1334" spans="1:13">
      <c r="A1334" s="1312"/>
      <c r="B1334" s="89"/>
      <c r="C1334" s="32" t="s">
        <v>2193</v>
      </c>
      <c r="D1334" s="131">
        <v>2005</v>
      </c>
      <c r="E1334" s="1298">
        <f t="shared" si="159"/>
        <v>16</v>
      </c>
      <c r="F1334" s="33">
        <v>1400000</v>
      </c>
      <c r="G1334" s="133">
        <v>0.1</v>
      </c>
      <c r="H1334" s="33">
        <f t="shared" si="160"/>
        <v>2240000</v>
      </c>
      <c r="I1334" s="33">
        <f t="shared" si="161"/>
        <v>-840000</v>
      </c>
      <c r="J1334" s="33">
        <f t="shared" si="162"/>
        <v>140000</v>
      </c>
      <c r="K1334" s="101">
        <f t="shared" si="158"/>
        <v>78.090138331102182</v>
      </c>
      <c r="L1334" s="33">
        <v>30</v>
      </c>
      <c r="M1334" s="30">
        <f t="shared" si="163"/>
        <v>39.045069165551091</v>
      </c>
    </row>
    <row r="1335" spans="1:13">
      <c r="A1335" s="1312"/>
      <c r="B1335" s="89"/>
      <c r="C1335" s="32" t="s">
        <v>2188</v>
      </c>
      <c r="D1335" s="131">
        <v>2007</v>
      </c>
      <c r="E1335" s="1298">
        <f t="shared" si="159"/>
        <v>14</v>
      </c>
      <c r="F1335" s="311">
        <v>491000</v>
      </c>
      <c r="G1335" s="133">
        <v>0.1</v>
      </c>
      <c r="H1335" s="33">
        <f t="shared" si="160"/>
        <v>687400</v>
      </c>
      <c r="I1335" s="33">
        <f t="shared" si="161"/>
        <v>-196400</v>
      </c>
      <c r="J1335" s="33">
        <f t="shared" si="162"/>
        <v>49100</v>
      </c>
      <c r="K1335" s="101">
        <f t="shared" si="158"/>
        <v>27.387327086122269</v>
      </c>
      <c r="L1335" s="33">
        <v>10</v>
      </c>
      <c r="M1335" s="30">
        <f t="shared" si="163"/>
        <v>4.5645545143537118</v>
      </c>
    </row>
    <row r="1336" spans="1:13">
      <c r="A1336" s="1312"/>
      <c r="B1336" s="16" t="s">
        <v>35</v>
      </c>
      <c r="C1336" s="31"/>
      <c r="D1336" s="308"/>
      <c r="E1336" s="1298"/>
      <c r="F1336" s="309"/>
      <c r="G1336" s="310"/>
      <c r="H1336" s="33"/>
      <c r="I1336" s="33"/>
      <c r="J1336" s="33"/>
      <c r="K1336" s="101">
        <f t="shared" si="158"/>
        <v>0</v>
      </c>
      <c r="L1336" s="309"/>
      <c r="M1336" s="34">
        <f>M1332+M1333+M1334+M1335</f>
        <v>519.24271158708916</v>
      </c>
    </row>
    <row r="1337" spans="1:13">
      <c r="A1337" s="1312" t="s">
        <v>1584</v>
      </c>
      <c r="B1337" s="12" t="s">
        <v>1369</v>
      </c>
      <c r="C1337" s="32" t="s">
        <v>2190</v>
      </c>
      <c r="D1337" s="131">
        <v>2006</v>
      </c>
      <c r="E1337" s="1298">
        <f t="shared" si="159"/>
        <v>15</v>
      </c>
      <c r="F1337" s="33">
        <v>526970</v>
      </c>
      <c r="G1337" s="133">
        <v>0.1</v>
      </c>
      <c r="H1337" s="33">
        <f t="shared" si="160"/>
        <v>790455</v>
      </c>
      <c r="I1337" s="33">
        <f t="shared" si="161"/>
        <v>-263485</v>
      </c>
      <c r="J1337" s="33">
        <f t="shared" si="162"/>
        <v>52697</v>
      </c>
      <c r="K1337" s="101">
        <f t="shared" si="158"/>
        <v>29.393685854529227</v>
      </c>
      <c r="L1337" s="33">
        <v>15</v>
      </c>
      <c r="M1337" s="30">
        <f t="shared" si="163"/>
        <v>7.3484214636323069</v>
      </c>
    </row>
    <row r="1338" spans="1:13">
      <c r="A1338" s="1312"/>
      <c r="B1338" s="89"/>
      <c r="C1338" s="32" t="s">
        <v>1705</v>
      </c>
      <c r="D1338" s="131">
        <v>2007</v>
      </c>
      <c r="E1338" s="1298">
        <f t="shared" si="159"/>
        <v>14</v>
      </c>
      <c r="F1338" s="311">
        <v>5635700</v>
      </c>
      <c r="G1338" s="133">
        <v>0.1</v>
      </c>
      <c r="H1338" s="33">
        <f t="shared" si="160"/>
        <v>7889980</v>
      </c>
      <c r="I1338" s="33">
        <f t="shared" si="161"/>
        <v>-2254280</v>
      </c>
      <c r="J1338" s="33">
        <f t="shared" si="162"/>
        <v>563570</v>
      </c>
      <c r="K1338" s="101">
        <f t="shared" si="158"/>
        <v>314.35185185185185</v>
      </c>
      <c r="L1338" s="33">
        <v>90</v>
      </c>
      <c r="M1338" s="30">
        <f t="shared" si="163"/>
        <v>471.52777777777777</v>
      </c>
    </row>
    <row r="1339" spans="1:13">
      <c r="A1339" s="1312"/>
      <c r="B1339" s="89"/>
      <c r="C1339" s="32" t="s">
        <v>2191</v>
      </c>
      <c r="D1339" s="131">
        <v>2006</v>
      </c>
      <c r="E1339" s="1298">
        <f t="shared" si="159"/>
        <v>15</v>
      </c>
      <c r="F1339" s="33">
        <v>147200</v>
      </c>
      <c r="G1339" s="133">
        <v>0.1</v>
      </c>
      <c r="H1339" s="33">
        <f t="shared" si="160"/>
        <v>220800</v>
      </c>
      <c r="I1339" s="33">
        <f t="shared" si="161"/>
        <v>-73600</v>
      </c>
      <c r="J1339" s="33">
        <f t="shared" si="162"/>
        <v>14720</v>
      </c>
      <c r="K1339" s="101">
        <f t="shared" si="158"/>
        <v>8.2106202588130301</v>
      </c>
      <c r="L1339" s="33">
        <v>30</v>
      </c>
      <c r="M1339" s="30">
        <f t="shared" si="163"/>
        <v>4.1053101294065151</v>
      </c>
    </row>
    <row r="1340" spans="1:13">
      <c r="A1340" s="1312"/>
      <c r="B1340" s="89"/>
      <c r="C1340" s="32" t="s">
        <v>2193</v>
      </c>
      <c r="D1340" s="131">
        <v>2005</v>
      </c>
      <c r="E1340" s="1298">
        <f t="shared" si="159"/>
        <v>16</v>
      </c>
      <c r="F1340" s="33">
        <v>1400000</v>
      </c>
      <c r="G1340" s="133">
        <v>0.1</v>
      </c>
      <c r="H1340" s="33">
        <f t="shared" si="160"/>
        <v>2240000</v>
      </c>
      <c r="I1340" s="33">
        <f t="shared" si="161"/>
        <v>-840000</v>
      </c>
      <c r="J1340" s="33">
        <f t="shared" si="162"/>
        <v>140000</v>
      </c>
      <c r="K1340" s="101">
        <f t="shared" si="158"/>
        <v>78.090138331102182</v>
      </c>
      <c r="L1340" s="33">
        <v>30</v>
      </c>
      <c r="M1340" s="30">
        <f t="shared" si="163"/>
        <v>39.045069165551091</v>
      </c>
    </row>
    <row r="1341" spans="1:13">
      <c r="A1341" s="1312"/>
      <c r="B1341" s="89"/>
      <c r="C1341" s="32" t="s">
        <v>2188</v>
      </c>
      <c r="D1341" s="131">
        <v>2007</v>
      </c>
      <c r="E1341" s="1298">
        <f t="shared" si="159"/>
        <v>14</v>
      </c>
      <c r="F1341" s="311">
        <v>491000</v>
      </c>
      <c r="G1341" s="133">
        <v>0.1</v>
      </c>
      <c r="H1341" s="33">
        <f t="shared" si="160"/>
        <v>687400</v>
      </c>
      <c r="I1341" s="33">
        <f t="shared" si="161"/>
        <v>-196400</v>
      </c>
      <c r="J1341" s="33">
        <f t="shared" si="162"/>
        <v>49100</v>
      </c>
      <c r="K1341" s="101">
        <f t="shared" si="158"/>
        <v>27.387327086122269</v>
      </c>
      <c r="L1341" s="33">
        <v>10</v>
      </c>
      <c r="M1341" s="30">
        <f t="shared" si="163"/>
        <v>4.5645545143537118</v>
      </c>
    </row>
    <row r="1342" spans="1:13">
      <c r="A1342" s="1312"/>
      <c r="B1342" s="89"/>
      <c r="C1342" s="32" t="s">
        <v>2194</v>
      </c>
      <c r="D1342" s="131">
        <v>2006</v>
      </c>
      <c r="E1342" s="1298">
        <f t="shared" si="159"/>
        <v>15</v>
      </c>
      <c r="F1342" s="33">
        <v>1503927</v>
      </c>
      <c r="G1342" s="133">
        <v>0.1</v>
      </c>
      <c r="H1342" s="33">
        <f t="shared" si="160"/>
        <v>2255890.5</v>
      </c>
      <c r="I1342" s="33">
        <f t="shared" si="161"/>
        <v>-751963.5</v>
      </c>
      <c r="J1342" s="33">
        <f t="shared" si="162"/>
        <v>150392.70000000001</v>
      </c>
      <c r="K1342" s="101">
        <f t="shared" si="158"/>
        <v>83.88704819277109</v>
      </c>
      <c r="L1342" s="33">
        <v>40</v>
      </c>
      <c r="M1342" s="30">
        <f t="shared" si="163"/>
        <v>55.924698795180724</v>
      </c>
    </row>
    <row r="1343" spans="1:13">
      <c r="A1343" s="1312"/>
      <c r="B1343" s="16" t="s">
        <v>35</v>
      </c>
      <c r="C1343" s="31"/>
      <c r="D1343" s="308"/>
      <c r="E1343" s="1298"/>
      <c r="F1343" s="309"/>
      <c r="G1343" s="310"/>
      <c r="H1343" s="33"/>
      <c r="I1343" s="33"/>
      <c r="J1343" s="33"/>
      <c r="K1343" s="101">
        <f t="shared" si="158"/>
        <v>0</v>
      </c>
      <c r="L1343" s="309"/>
      <c r="M1343" s="34">
        <f>M1337+M1338+M1339+M1340+M1341+M1342</f>
        <v>582.51583184590208</v>
      </c>
    </row>
    <row r="1344" spans="1:13">
      <c r="A1344" s="1312" t="s">
        <v>1585</v>
      </c>
      <c r="B1344" s="12" t="s">
        <v>1251</v>
      </c>
      <c r="C1344" s="32" t="s">
        <v>1705</v>
      </c>
      <c r="D1344" s="131">
        <v>2007</v>
      </c>
      <c r="E1344" s="1298">
        <f>2021-D1344</f>
        <v>14</v>
      </c>
      <c r="F1344" s="311">
        <v>5635700</v>
      </c>
      <c r="G1344" s="133">
        <v>0.1</v>
      </c>
      <c r="H1344" s="33">
        <f t="shared" si="160"/>
        <v>7889980</v>
      </c>
      <c r="I1344" s="33">
        <f t="shared" si="161"/>
        <v>-2254280</v>
      </c>
      <c r="J1344" s="33">
        <f t="shared" si="162"/>
        <v>563570</v>
      </c>
      <c r="K1344" s="101">
        <f t="shared" si="158"/>
        <v>314.35185185185185</v>
      </c>
      <c r="L1344" s="33">
        <v>90</v>
      </c>
      <c r="M1344" s="30">
        <f t="shared" si="163"/>
        <v>471.52777777777777</v>
      </c>
    </row>
    <row r="1345" spans="1:13">
      <c r="A1345" s="1312"/>
      <c r="B1345" s="89"/>
      <c r="C1345" s="32" t="s">
        <v>2191</v>
      </c>
      <c r="D1345" s="131">
        <v>2006</v>
      </c>
      <c r="E1345" s="1298">
        <f t="shared" si="159"/>
        <v>15</v>
      </c>
      <c r="F1345" s="33">
        <v>147200</v>
      </c>
      <c r="G1345" s="133">
        <v>0.1</v>
      </c>
      <c r="H1345" s="33">
        <f t="shared" si="160"/>
        <v>220800</v>
      </c>
      <c r="I1345" s="33">
        <f t="shared" si="161"/>
        <v>-73600</v>
      </c>
      <c r="J1345" s="33">
        <f t="shared" si="162"/>
        <v>14720</v>
      </c>
      <c r="K1345" s="101">
        <f t="shared" si="158"/>
        <v>8.2106202588130301</v>
      </c>
      <c r="L1345" s="33">
        <v>30</v>
      </c>
      <c r="M1345" s="30">
        <f t="shared" si="163"/>
        <v>4.1053101294065151</v>
      </c>
    </row>
    <row r="1346" spans="1:13">
      <c r="A1346" s="1312"/>
      <c r="B1346" s="89"/>
      <c r="C1346" s="32" t="s">
        <v>2193</v>
      </c>
      <c r="D1346" s="131">
        <v>2005</v>
      </c>
      <c r="E1346" s="1298">
        <f t="shared" si="159"/>
        <v>16</v>
      </c>
      <c r="F1346" s="33">
        <v>1400000</v>
      </c>
      <c r="G1346" s="133">
        <v>0.1</v>
      </c>
      <c r="H1346" s="33">
        <f t="shared" si="160"/>
        <v>2240000</v>
      </c>
      <c r="I1346" s="33">
        <f t="shared" si="161"/>
        <v>-840000</v>
      </c>
      <c r="J1346" s="33">
        <f t="shared" si="162"/>
        <v>140000</v>
      </c>
      <c r="K1346" s="101">
        <f t="shared" si="158"/>
        <v>78.090138331102182</v>
      </c>
      <c r="L1346" s="33">
        <v>30</v>
      </c>
      <c r="M1346" s="30">
        <f t="shared" si="163"/>
        <v>39.045069165551091</v>
      </c>
    </row>
    <row r="1347" spans="1:13">
      <c r="A1347" s="1312"/>
      <c r="B1347" s="89"/>
      <c r="C1347" s="32" t="s">
        <v>2188</v>
      </c>
      <c r="D1347" s="131">
        <v>2007</v>
      </c>
      <c r="E1347" s="1298">
        <f t="shared" si="159"/>
        <v>14</v>
      </c>
      <c r="F1347" s="311">
        <v>491000</v>
      </c>
      <c r="G1347" s="133">
        <v>0.1</v>
      </c>
      <c r="H1347" s="33">
        <f t="shared" si="160"/>
        <v>687400</v>
      </c>
      <c r="I1347" s="33">
        <f t="shared" si="161"/>
        <v>-196400</v>
      </c>
      <c r="J1347" s="33">
        <f t="shared" si="162"/>
        <v>49100</v>
      </c>
      <c r="K1347" s="101">
        <f t="shared" si="158"/>
        <v>27.387327086122269</v>
      </c>
      <c r="L1347" s="33">
        <v>10</v>
      </c>
      <c r="M1347" s="30">
        <f t="shared" si="163"/>
        <v>4.5645545143537118</v>
      </c>
    </row>
    <row r="1348" spans="1:13">
      <c r="A1348" s="1312"/>
      <c r="B1348" s="16" t="s">
        <v>35</v>
      </c>
      <c r="C1348" s="31"/>
      <c r="D1348" s="308"/>
      <c r="E1348" s="1298"/>
      <c r="F1348" s="309"/>
      <c r="G1348" s="310"/>
      <c r="H1348" s="33"/>
      <c r="I1348" s="33"/>
      <c r="J1348" s="33"/>
      <c r="K1348" s="101">
        <f t="shared" si="158"/>
        <v>0</v>
      </c>
      <c r="L1348" s="309"/>
      <c r="M1348" s="34">
        <f>M1344+M1345+M1346+M1347</f>
        <v>519.24271158708916</v>
      </c>
    </row>
    <row r="1349" spans="1:13">
      <c r="A1349" s="1312" t="s">
        <v>1586</v>
      </c>
      <c r="B1349" s="12" t="s">
        <v>1371</v>
      </c>
      <c r="C1349" s="32" t="s">
        <v>2190</v>
      </c>
      <c r="D1349" s="131">
        <v>2006</v>
      </c>
      <c r="E1349" s="1298">
        <f t="shared" si="159"/>
        <v>15</v>
      </c>
      <c r="F1349" s="33">
        <v>526970</v>
      </c>
      <c r="G1349" s="133">
        <v>0.1</v>
      </c>
      <c r="H1349" s="33">
        <f t="shared" si="160"/>
        <v>790455</v>
      </c>
      <c r="I1349" s="33">
        <f t="shared" si="161"/>
        <v>-263485</v>
      </c>
      <c r="J1349" s="33">
        <f t="shared" si="162"/>
        <v>52697</v>
      </c>
      <c r="K1349" s="101">
        <f t="shared" si="158"/>
        <v>29.393685854529227</v>
      </c>
      <c r="L1349" s="33">
        <v>15</v>
      </c>
      <c r="M1349" s="30">
        <f t="shared" si="163"/>
        <v>7.3484214636323069</v>
      </c>
    </row>
    <row r="1350" spans="1:13">
      <c r="A1350" s="1312"/>
      <c r="B1350" s="89"/>
      <c r="C1350" s="32" t="s">
        <v>1705</v>
      </c>
      <c r="D1350" s="131">
        <v>2007</v>
      </c>
      <c r="E1350" s="1298">
        <f t="shared" si="159"/>
        <v>14</v>
      </c>
      <c r="F1350" s="311">
        <v>5635700</v>
      </c>
      <c r="G1350" s="133">
        <v>0.1</v>
      </c>
      <c r="H1350" s="33">
        <f t="shared" si="160"/>
        <v>7889980</v>
      </c>
      <c r="I1350" s="33">
        <f t="shared" si="161"/>
        <v>-2254280</v>
      </c>
      <c r="J1350" s="33">
        <f t="shared" si="162"/>
        <v>563570</v>
      </c>
      <c r="K1350" s="101">
        <f t="shared" si="158"/>
        <v>314.35185185185185</v>
      </c>
      <c r="L1350" s="33">
        <v>150</v>
      </c>
      <c r="M1350" s="30">
        <f t="shared" si="163"/>
        <v>785.87962962962956</v>
      </c>
    </row>
    <row r="1351" spans="1:13">
      <c r="A1351" s="1312"/>
      <c r="B1351" s="89"/>
      <c r="C1351" s="32" t="s">
        <v>2188</v>
      </c>
      <c r="D1351" s="131">
        <v>2007</v>
      </c>
      <c r="E1351" s="1298">
        <f t="shared" si="159"/>
        <v>14</v>
      </c>
      <c r="F1351" s="311">
        <v>491000</v>
      </c>
      <c r="G1351" s="133">
        <v>0.1</v>
      </c>
      <c r="H1351" s="33">
        <f t="shared" si="160"/>
        <v>687400</v>
      </c>
      <c r="I1351" s="33">
        <f t="shared" si="161"/>
        <v>-196400</v>
      </c>
      <c r="J1351" s="33">
        <f t="shared" si="162"/>
        <v>49100</v>
      </c>
      <c r="K1351" s="101">
        <f t="shared" si="158"/>
        <v>27.387327086122269</v>
      </c>
      <c r="L1351" s="33">
        <v>10</v>
      </c>
      <c r="M1351" s="30">
        <f t="shared" si="163"/>
        <v>4.5645545143537118</v>
      </c>
    </row>
    <row r="1352" spans="1:13">
      <c r="A1352" s="1312"/>
      <c r="B1352" s="16" t="s">
        <v>35</v>
      </c>
      <c r="C1352" s="31"/>
      <c r="D1352" s="308"/>
      <c r="E1352" s="1298"/>
      <c r="F1352" s="309"/>
      <c r="G1352" s="310"/>
      <c r="H1352" s="33"/>
      <c r="I1352" s="33"/>
      <c r="J1352" s="33"/>
      <c r="K1352" s="101">
        <f t="shared" si="158"/>
        <v>0</v>
      </c>
      <c r="L1352" s="309"/>
      <c r="M1352" s="34">
        <f>M1349+M1350+M1351</f>
        <v>797.79260560761566</v>
      </c>
    </row>
    <row r="1353" spans="1:13" ht="24.75" customHeight="1">
      <c r="A1353" s="43" t="s">
        <v>2133</v>
      </c>
      <c r="B1353" s="41" t="s">
        <v>2265</v>
      </c>
      <c r="C1353" s="41"/>
      <c r="D1353" s="128"/>
      <c r="E1353" s="239"/>
      <c r="F1353" s="63"/>
      <c r="G1353" s="63"/>
      <c r="H1353" s="63"/>
      <c r="I1353" s="63"/>
      <c r="J1353" s="63"/>
      <c r="K1353" s="63"/>
      <c r="L1353" s="63"/>
      <c r="M1353" s="130"/>
    </row>
    <row r="1354" spans="1:13" ht="30">
      <c r="A1354" s="1312" t="s">
        <v>2135</v>
      </c>
      <c r="B1354" s="12" t="s">
        <v>1037</v>
      </c>
      <c r="C1354" s="32" t="s">
        <v>2201</v>
      </c>
      <c r="D1354" s="131">
        <v>2007</v>
      </c>
      <c r="E1354" s="1298">
        <f t="shared" si="159"/>
        <v>14</v>
      </c>
      <c r="F1354" s="33">
        <v>810000</v>
      </c>
      <c r="G1354" s="133">
        <v>0.1</v>
      </c>
      <c r="H1354" s="33">
        <f t="shared" si="160"/>
        <v>1134000</v>
      </c>
      <c r="I1354" s="33">
        <f t="shared" si="161"/>
        <v>-324000</v>
      </c>
      <c r="J1354" s="33">
        <f t="shared" si="162"/>
        <v>81000</v>
      </c>
      <c r="K1354" s="101">
        <f t="shared" si="158"/>
        <v>45.180722891566269</v>
      </c>
      <c r="L1354" s="33">
        <v>10</v>
      </c>
      <c r="M1354" s="34">
        <f t="shared" si="163"/>
        <v>7.5301204819277112</v>
      </c>
    </row>
    <row r="1355" spans="1:13">
      <c r="A1355" s="1312" t="s">
        <v>2136</v>
      </c>
      <c r="B1355" s="12" t="s">
        <v>1196</v>
      </c>
      <c r="C1355" s="32" t="s">
        <v>2189</v>
      </c>
      <c r="D1355" s="131">
        <v>2006</v>
      </c>
      <c r="E1355" s="1298">
        <f t="shared" si="159"/>
        <v>15</v>
      </c>
      <c r="F1355" s="33">
        <v>190000</v>
      </c>
      <c r="G1355" s="133">
        <v>0.1</v>
      </c>
      <c r="H1355" s="33">
        <f t="shared" si="160"/>
        <v>285000</v>
      </c>
      <c r="I1355" s="33">
        <f t="shared" si="161"/>
        <v>-95000</v>
      </c>
      <c r="J1355" s="33">
        <f t="shared" si="162"/>
        <v>19000</v>
      </c>
      <c r="K1355" s="101">
        <f t="shared" si="158"/>
        <v>10.597947344935298</v>
      </c>
      <c r="L1355" s="33">
        <v>30</v>
      </c>
      <c r="M1355" s="30">
        <f t="shared" si="163"/>
        <v>5.2989736724676488</v>
      </c>
    </row>
    <row r="1356" spans="1:13">
      <c r="A1356" s="1312"/>
      <c r="B1356" s="89"/>
      <c r="C1356" s="32" t="s">
        <v>2188</v>
      </c>
      <c r="D1356" s="131">
        <v>2007</v>
      </c>
      <c r="E1356" s="1298">
        <f t="shared" si="159"/>
        <v>14</v>
      </c>
      <c r="F1356" s="311">
        <v>491000</v>
      </c>
      <c r="G1356" s="133">
        <v>0.1</v>
      </c>
      <c r="H1356" s="33">
        <f t="shared" si="160"/>
        <v>687400</v>
      </c>
      <c r="I1356" s="33">
        <f t="shared" si="161"/>
        <v>-196400</v>
      </c>
      <c r="J1356" s="33">
        <f t="shared" si="162"/>
        <v>49100</v>
      </c>
      <c r="K1356" s="101">
        <f t="shared" si="158"/>
        <v>27.387327086122269</v>
      </c>
      <c r="L1356" s="33">
        <v>10</v>
      </c>
      <c r="M1356" s="30">
        <f t="shared" si="163"/>
        <v>4.5645545143537118</v>
      </c>
    </row>
    <row r="1357" spans="1:13">
      <c r="A1357" s="1312"/>
      <c r="B1357" s="16" t="s">
        <v>35</v>
      </c>
      <c r="C1357" s="31"/>
      <c r="D1357" s="308"/>
      <c r="E1357" s="1298"/>
      <c r="F1357" s="309"/>
      <c r="G1357" s="310"/>
      <c r="H1357" s="33"/>
      <c r="I1357" s="33"/>
      <c r="J1357" s="33"/>
      <c r="K1357" s="101">
        <f t="shared" si="158"/>
        <v>0</v>
      </c>
      <c r="L1357" s="309"/>
      <c r="M1357" s="34">
        <f>M1355+M1356</f>
        <v>9.8635281868213607</v>
      </c>
    </row>
    <row r="1358" spans="1:13" ht="30">
      <c r="A1358" s="1312" t="s">
        <v>1591</v>
      </c>
      <c r="B1358" s="12" t="s">
        <v>1198</v>
      </c>
      <c r="C1358" s="32" t="s">
        <v>2189</v>
      </c>
      <c r="D1358" s="131">
        <v>2006</v>
      </c>
      <c r="E1358" s="1298">
        <f t="shared" si="159"/>
        <v>15</v>
      </c>
      <c r="F1358" s="33">
        <v>190000</v>
      </c>
      <c r="G1358" s="133">
        <v>0.1</v>
      </c>
      <c r="H1358" s="33">
        <f t="shared" si="160"/>
        <v>285000</v>
      </c>
      <c r="I1358" s="33">
        <f t="shared" si="161"/>
        <v>-95000</v>
      </c>
      <c r="J1358" s="33">
        <f t="shared" si="162"/>
        <v>19000</v>
      </c>
      <c r="K1358" s="101">
        <f t="shared" si="158"/>
        <v>10.597947344935298</v>
      </c>
      <c r="L1358" s="33">
        <v>30</v>
      </c>
      <c r="M1358" s="30">
        <f t="shared" si="163"/>
        <v>5.2989736724676488</v>
      </c>
    </row>
    <row r="1359" spans="1:13">
      <c r="A1359" s="1312"/>
      <c r="B1359" s="89"/>
      <c r="C1359" s="32" t="s">
        <v>2188</v>
      </c>
      <c r="D1359" s="131">
        <v>2007</v>
      </c>
      <c r="E1359" s="1298">
        <f t="shared" si="159"/>
        <v>14</v>
      </c>
      <c r="F1359" s="311">
        <v>491000</v>
      </c>
      <c r="G1359" s="133">
        <v>0.1</v>
      </c>
      <c r="H1359" s="33">
        <f t="shared" si="160"/>
        <v>687400</v>
      </c>
      <c r="I1359" s="33">
        <f t="shared" si="161"/>
        <v>-196400</v>
      </c>
      <c r="J1359" s="33">
        <f t="shared" si="162"/>
        <v>49100</v>
      </c>
      <c r="K1359" s="101">
        <f t="shared" si="158"/>
        <v>27.387327086122269</v>
      </c>
      <c r="L1359" s="33">
        <v>10</v>
      </c>
      <c r="M1359" s="30">
        <f t="shared" si="163"/>
        <v>4.5645545143537118</v>
      </c>
    </row>
    <row r="1360" spans="1:13">
      <c r="A1360" s="1312"/>
      <c r="B1360" s="16" t="s">
        <v>35</v>
      </c>
      <c r="C1360" s="31"/>
      <c r="D1360" s="308"/>
      <c r="E1360" s="1298"/>
      <c r="F1360" s="309"/>
      <c r="G1360" s="310"/>
      <c r="H1360" s="33"/>
      <c r="I1360" s="33"/>
      <c r="J1360" s="33"/>
      <c r="K1360" s="101">
        <f t="shared" si="158"/>
        <v>0</v>
      </c>
      <c r="L1360" s="309"/>
      <c r="M1360" s="34">
        <f>M1358+M1359</f>
        <v>9.8635281868213607</v>
      </c>
    </row>
    <row r="1361" spans="1:13">
      <c r="A1361" s="1312" t="s">
        <v>1592</v>
      </c>
      <c r="B1361" s="12" t="s">
        <v>1308</v>
      </c>
      <c r="C1361" s="32" t="s">
        <v>2191</v>
      </c>
      <c r="D1361" s="131">
        <v>2006</v>
      </c>
      <c r="E1361" s="1298">
        <f t="shared" si="159"/>
        <v>15</v>
      </c>
      <c r="F1361" s="33">
        <v>147200</v>
      </c>
      <c r="G1361" s="133">
        <v>0.1</v>
      </c>
      <c r="H1361" s="33">
        <f t="shared" si="160"/>
        <v>220800</v>
      </c>
      <c r="I1361" s="33">
        <f t="shared" si="161"/>
        <v>-73600</v>
      </c>
      <c r="J1361" s="33">
        <f t="shared" si="162"/>
        <v>14720</v>
      </c>
      <c r="K1361" s="101">
        <f t="shared" si="158"/>
        <v>8.2106202588130301</v>
      </c>
      <c r="L1361" s="33">
        <v>30</v>
      </c>
      <c r="M1361" s="30">
        <f t="shared" si="163"/>
        <v>4.1053101294065151</v>
      </c>
    </row>
    <row r="1362" spans="1:13">
      <c r="A1362" s="1312"/>
      <c r="B1362" s="89"/>
      <c r="C1362" s="32" t="s">
        <v>2188</v>
      </c>
      <c r="D1362" s="131">
        <v>2007</v>
      </c>
      <c r="E1362" s="1298">
        <f t="shared" si="159"/>
        <v>14</v>
      </c>
      <c r="F1362" s="311">
        <v>491000</v>
      </c>
      <c r="G1362" s="133">
        <v>0.1</v>
      </c>
      <c r="H1362" s="33">
        <f t="shared" si="160"/>
        <v>687400</v>
      </c>
      <c r="I1362" s="33">
        <f t="shared" si="161"/>
        <v>-196400</v>
      </c>
      <c r="J1362" s="33">
        <f t="shared" si="162"/>
        <v>49100</v>
      </c>
      <c r="K1362" s="101">
        <f t="shared" si="158"/>
        <v>27.387327086122269</v>
      </c>
      <c r="L1362" s="33">
        <v>10</v>
      </c>
      <c r="M1362" s="30">
        <f t="shared" si="163"/>
        <v>4.5645545143537118</v>
      </c>
    </row>
    <row r="1363" spans="1:13">
      <c r="A1363" s="1312"/>
      <c r="B1363" s="16" t="s">
        <v>35</v>
      </c>
      <c r="C1363" s="31"/>
      <c r="D1363" s="308"/>
      <c r="E1363" s="1298"/>
      <c r="F1363" s="309"/>
      <c r="G1363" s="310"/>
      <c r="H1363" s="33"/>
      <c r="I1363" s="33"/>
      <c r="J1363" s="33"/>
      <c r="K1363" s="101">
        <f t="shared" si="158"/>
        <v>0</v>
      </c>
      <c r="L1363" s="309"/>
      <c r="M1363" s="34">
        <f>M1361+M1362</f>
        <v>8.6698646437602278</v>
      </c>
    </row>
    <row r="1364" spans="1:13">
      <c r="A1364" s="1312" t="s">
        <v>2266</v>
      </c>
      <c r="B1364" s="12" t="s">
        <v>1253</v>
      </c>
      <c r="C1364" s="32" t="s">
        <v>1705</v>
      </c>
      <c r="D1364" s="131">
        <v>2007</v>
      </c>
      <c r="E1364" s="1298">
        <f t="shared" si="159"/>
        <v>14</v>
      </c>
      <c r="F1364" s="311">
        <v>5635700</v>
      </c>
      <c r="G1364" s="133">
        <v>0.1</v>
      </c>
      <c r="H1364" s="33">
        <f t="shared" si="160"/>
        <v>7889980</v>
      </c>
      <c r="I1364" s="33">
        <f t="shared" si="161"/>
        <v>-2254280</v>
      </c>
      <c r="J1364" s="33">
        <f t="shared" si="162"/>
        <v>563570</v>
      </c>
      <c r="K1364" s="101">
        <f t="shared" si="158"/>
        <v>314.35185185185185</v>
      </c>
      <c r="L1364" s="33">
        <v>90</v>
      </c>
      <c r="M1364" s="30">
        <f t="shared" si="163"/>
        <v>471.52777777777777</v>
      </c>
    </row>
    <row r="1365" spans="1:13">
      <c r="A1365" s="1312"/>
      <c r="B1365" s="89"/>
      <c r="C1365" s="32" t="s">
        <v>2191</v>
      </c>
      <c r="D1365" s="131">
        <v>2006</v>
      </c>
      <c r="E1365" s="1298">
        <f t="shared" si="159"/>
        <v>15</v>
      </c>
      <c r="F1365" s="33">
        <v>147200</v>
      </c>
      <c r="G1365" s="133">
        <v>0.1</v>
      </c>
      <c r="H1365" s="33">
        <f t="shared" si="160"/>
        <v>220800</v>
      </c>
      <c r="I1365" s="33">
        <f t="shared" si="161"/>
        <v>-73600</v>
      </c>
      <c r="J1365" s="33">
        <f t="shared" si="162"/>
        <v>14720</v>
      </c>
      <c r="K1365" s="101">
        <f t="shared" si="158"/>
        <v>8.2106202588130301</v>
      </c>
      <c r="L1365" s="33">
        <v>30</v>
      </c>
      <c r="M1365" s="30">
        <f t="shared" si="163"/>
        <v>4.1053101294065151</v>
      </c>
    </row>
    <row r="1366" spans="1:13">
      <c r="A1366" s="1312"/>
      <c r="B1366" s="89"/>
      <c r="C1366" s="32" t="s">
        <v>2193</v>
      </c>
      <c r="D1366" s="131">
        <v>2005</v>
      </c>
      <c r="E1366" s="1298">
        <f t="shared" si="159"/>
        <v>16</v>
      </c>
      <c r="F1366" s="33">
        <v>1400000</v>
      </c>
      <c r="G1366" s="133">
        <v>0.1</v>
      </c>
      <c r="H1366" s="33">
        <f t="shared" si="160"/>
        <v>2240000</v>
      </c>
      <c r="I1366" s="33">
        <f t="shared" si="161"/>
        <v>-840000</v>
      </c>
      <c r="J1366" s="33">
        <f t="shared" si="162"/>
        <v>140000</v>
      </c>
      <c r="K1366" s="101">
        <f t="shared" si="158"/>
        <v>78.090138331102182</v>
      </c>
      <c r="L1366" s="33">
        <v>30</v>
      </c>
      <c r="M1366" s="30">
        <f t="shared" si="163"/>
        <v>39.045069165551091</v>
      </c>
    </row>
    <row r="1367" spans="1:13">
      <c r="A1367" s="1312"/>
      <c r="B1367" s="89"/>
      <c r="C1367" s="32" t="s">
        <v>2188</v>
      </c>
      <c r="D1367" s="131">
        <v>2007</v>
      </c>
      <c r="E1367" s="1298">
        <f t="shared" si="159"/>
        <v>14</v>
      </c>
      <c r="F1367" s="311">
        <v>491000</v>
      </c>
      <c r="G1367" s="133">
        <v>0.1</v>
      </c>
      <c r="H1367" s="33">
        <f t="shared" si="160"/>
        <v>687400</v>
      </c>
      <c r="I1367" s="33">
        <f t="shared" si="161"/>
        <v>-196400</v>
      </c>
      <c r="J1367" s="33">
        <f t="shared" si="162"/>
        <v>49100</v>
      </c>
      <c r="K1367" s="101">
        <f t="shared" si="158"/>
        <v>27.387327086122269</v>
      </c>
      <c r="L1367" s="33">
        <v>10</v>
      </c>
      <c r="M1367" s="30">
        <f t="shared" si="163"/>
        <v>4.5645545143537118</v>
      </c>
    </row>
    <row r="1368" spans="1:13">
      <c r="A1368" s="1312"/>
      <c r="B1368" s="16" t="s">
        <v>35</v>
      </c>
      <c r="C1368" s="31"/>
      <c r="D1368" s="308"/>
      <c r="E1368" s="1298"/>
      <c r="F1368" s="309"/>
      <c r="G1368" s="310"/>
      <c r="H1368" s="33"/>
      <c r="I1368" s="33"/>
      <c r="J1368" s="33"/>
      <c r="K1368" s="101">
        <f t="shared" si="158"/>
        <v>0</v>
      </c>
      <c r="L1368" s="309"/>
      <c r="M1368" s="34">
        <f>SUM(M1364:M1367)</f>
        <v>519.24271158708916</v>
      </c>
    </row>
    <row r="1369" spans="1:13">
      <c r="A1369" s="1312" t="s">
        <v>2267</v>
      </c>
      <c r="B1369" s="12" t="s">
        <v>1369</v>
      </c>
      <c r="C1369" s="32" t="s">
        <v>2190</v>
      </c>
      <c r="D1369" s="131">
        <v>2006</v>
      </c>
      <c r="E1369" s="1298">
        <f t="shared" si="159"/>
        <v>15</v>
      </c>
      <c r="F1369" s="33">
        <v>526970</v>
      </c>
      <c r="G1369" s="133">
        <v>0.1</v>
      </c>
      <c r="H1369" s="33">
        <f t="shared" si="160"/>
        <v>790455</v>
      </c>
      <c r="I1369" s="33">
        <f t="shared" si="161"/>
        <v>-263485</v>
      </c>
      <c r="J1369" s="33">
        <f t="shared" si="162"/>
        <v>52697</v>
      </c>
      <c r="K1369" s="101">
        <f t="shared" si="158"/>
        <v>29.393685854529227</v>
      </c>
      <c r="L1369" s="33">
        <v>15</v>
      </c>
      <c r="M1369" s="30">
        <f t="shared" si="163"/>
        <v>7.3484214636323069</v>
      </c>
    </row>
    <row r="1370" spans="1:13">
      <c r="A1370" s="1312"/>
      <c r="B1370" s="89"/>
      <c r="C1370" s="32" t="s">
        <v>1705</v>
      </c>
      <c r="D1370" s="131">
        <v>2007</v>
      </c>
      <c r="E1370" s="1298">
        <f t="shared" si="159"/>
        <v>14</v>
      </c>
      <c r="F1370" s="311">
        <v>5635700</v>
      </c>
      <c r="G1370" s="133">
        <v>0.1</v>
      </c>
      <c r="H1370" s="33">
        <f t="shared" si="160"/>
        <v>7889980</v>
      </c>
      <c r="I1370" s="33">
        <f t="shared" si="161"/>
        <v>-2254280</v>
      </c>
      <c r="J1370" s="33">
        <f t="shared" si="162"/>
        <v>563570</v>
      </c>
      <c r="K1370" s="101">
        <f t="shared" si="158"/>
        <v>314.35185185185185</v>
      </c>
      <c r="L1370" s="33">
        <v>120</v>
      </c>
      <c r="M1370" s="30">
        <f t="shared" si="163"/>
        <v>628.7037037037037</v>
      </c>
    </row>
    <row r="1371" spans="1:13">
      <c r="A1371" s="1312"/>
      <c r="B1371" s="89"/>
      <c r="C1371" s="32" t="s">
        <v>2191</v>
      </c>
      <c r="D1371" s="131">
        <v>2006</v>
      </c>
      <c r="E1371" s="1298">
        <f t="shared" si="159"/>
        <v>15</v>
      </c>
      <c r="F1371" s="33">
        <v>147200</v>
      </c>
      <c r="G1371" s="133">
        <v>0.1</v>
      </c>
      <c r="H1371" s="33">
        <f t="shared" si="160"/>
        <v>220800</v>
      </c>
      <c r="I1371" s="33">
        <f t="shared" si="161"/>
        <v>-73600</v>
      </c>
      <c r="J1371" s="33">
        <f t="shared" si="162"/>
        <v>14720</v>
      </c>
      <c r="K1371" s="101">
        <f t="shared" si="158"/>
        <v>8.2106202588130301</v>
      </c>
      <c r="L1371" s="33">
        <v>30</v>
      </c>
      <c r="M1371" s="30">
        <f t="shared" si="163"/>
        <v>4.1053101294065151</v>
      </c>
    </row>
    <row r="1372" spans="1:13">
      <c r="A1372" s="1312"/>
      <c r="B1372" s="89"/>
      <c r="C1372" s="32" t="s">
        <v>2193</v>
      </c>
      <c r="D1372" s="131">
        <v>2005</v>
      </c>
      <c r="E1372" s="1298">
        <f t="shared" si="159"/>
        <v>16</v>
      </c>
      <c r="F1372" s="33">
        <v>1400000</v>
      </c>
      <c r="G1372" s="133">
        <v>0.1</v>
      </c>
      <c r="H1372" s="33">
        <f t="shared" si="160"/>
        <v>2240000</v>
      </c>
      <c r="I1372" s="33">
        <f t="shared" si="161"/>
        <v>-840000</v>
      </c>
      <c r="J1372" s="33">
        <f t="shared" si="162"/>
        <v>140000</v>
      </c>
      <c r="K1372" s="101">
        <f t="shared" si="158"/>
        <v>78.090138331102182</v>
      </c>
      <c r="L1372" s="33">
        <v>30</v>
      </c>
      <c r="M1372" s="30">
        <f t="shared" si="163"/>
        <v>39.045069165551091</v>
      </c>
    </row>
    <row r="1373" spans="1:13">
      <c r="A1373" s="1312"/>
      <c r="B1373" s="89"/>
      <c r="C1373" s="32" t="s">
        <v>2188</v>
      </c>
      <c r="D1373" s="131">
        <v>2007</v>
      </c>
      <c r="E1373" s="1298">
        <f t="shared" si="159"/>
        <v>14</v>
      </c>
      <c r="F1373" s="311">
        <v>491000</v>
      </c>
      <c r="G1373" s="133">
        <v>0.1</v>
      </c>
      <c r="H1373" s="33">
        <f t="shared" si="160"/>
        <v>687400</v>
      </c>
      <c r="I1373" s="33">
        <f t="shared" si="161"/>
        <v>-196400</v>
      </c>
      <c r="J1373" s="33">
        <f t="shared" si="162"/>
        <v>49100</v>
      </c>
      <c r="K1373" s="101">
        <f t="shared" ref="K1373:K1436" si="164">J1373/1792.8</f>
        <v>27.387327086122269</v>
      </c>
      <c r="L1373" s="33">
        <v>10</v>
      </c>
      <c r="M1373" s="30">
        <f t="shared" si="163"/>
        <v>4.5645545143537118</v>
      </c>
    </row>
    <row r="1374" spans="1:13">
      <c r="A1374" s="1312"/>
      <c r="B1374" s="89"/>
      <c r="C1374" s="32" t="s">
        <v>2194</v>
      </c>
      <c r="D1374" s="131">
        <v>2006</v>
      </c>
      <c r="E1374" s="1298">
        <f t="shared" si="159"/>
        <v>15</v>
      </c>
      <c r="F1374" s="33">
        <v>1503927</v>
      </c>
      <c r="G1374" s="133">
        <v>0.1</v>
      </c>
      <c r="H1374" s="33">
        <f t="shared" si="160"/>
        <v>2255890.5</v>
      </c>
      <c r="I1374" s="33">
        <f t="shared" si="161"/>
        <v>-751963.5</v>
      </c>
      <c r="J1374" s="33">
        <f t="shared" si="162"/>
        <v>150392.70000000001</v>
      </c>
      <c r="K1374" s="101">
        <f t="shared" si="164"/>
        <v>83.88704819277109</v>
      </c>
      <c r="L1374" s="33">
        <v>40</v>
      </c>
      <c r="M1374" s="30">
        <f t="shared" si="163"/>
        <v>55.924698795180724</v>
      </c>
    </row>
    <row r="1375" spans="1:13">
      <c r="A1375" s="1312"/>
      <c r="B1375" s="16" t="s">
        <v>35</v>
      </c>
      <c r="C1375" s="31"/>
      <c r="D1375" s="308"/>
      <c r="E1375" s="1298"/>
      <c r="F1375" s="309"/>
      <c r="G1375" s="310"/>
      <c r="H1375" s="33"/>
      <c r="I1375" s="33"/>
      <c r="J1375" s="33"/>
      <c r="K1375" s="101">
        <f t="shared" si="164"/>
        <v>0</v>
      </c>
      <c r="L1375" s="309"/>
      <c r="M1375" s="34">
        <f>SUM(M1369:M1374)</f>
        <v>739.69175777182807</v>
      </c>
    </row>
    <row r="1376" spans="1:13">
      <c r="A1376" s="1312" t="s">
        <v>1595</v>
      </c>
      <c r="B1376" s="12" t="s">
        <v>1251</v>
      </c>
      <c r="C1376" s="32" t="s">
        <v>1705</v>
      </c>
      <c r="D1376" s="131">
        <v>2007</v>
      </c>
      <c r="E1376" s="1298">
        <f t="shared" si="159"/>
        <v>14</v>
      </c>
      <c r="F1376" s="311">
        <v>5635700</v>
      </c>
      <c r="G1376" s="133">
        <v>0.1</v>
      </c>
      <c r="H1376" s="33">
        <f t="shared" si="160"/>
        <v>7889980</v>
      </c>
      <c r="I1376" s="33">
        <f t="shared" si="161"/>
        <v>-2254280</v>
      </c>
      <c r="J1376" s="33">
        <f t="shared" si="162"/>
        <v>563570</v>
      </c>
      <c r="K1376" s="101">
        <f t="shared" si="164"/>
        <v>314.35185185185185</v>
      </c>
      <c r="L1376" s="33">
        <v>90</v>
      </c>
      <c r="M1376" s="30">
        <f t="shared" si="163"/>
        <v>471.52777777777777</v>
      </c>
    </row>
    <row r="1377" spans="1:13">
      <c r="A1377" s="1312"/>
      <c r="B1377" s="89"/>
      <c r="C1377" s="32" t="s">
        <v>2191</v>
      </c>
      <c r="D1377" s="131">
        <v>2006</v>
      </c>
      <c r="E1377" s="1298">
        <f t="shared" si="159"/>
        <v>15</v>
      </c>
      <c r="F1377" s="33">
        <v>147200</v>
      </c>
      <c r="G1377" s="133">
        <v>0.1</v>
      </c>
      <c r="H1377" s="33">
        <f t="shared" si="160"/>
        <v>220800</v>
      </c>
      <c r="I1377" s="33">
        <f t="shared" si="161"/>
        <v>-73600</v>
      </c>
      <c r="J1377" s="33">
        <f t="shared" si="162"/>
        <v>14720</v>
      </c>
      <c r="K1377" s="101">
        <f t="shared" si="164"/>
        <v>8.2106202588130301</v>
      </c>
      <c r="L1377" s="33">
        <v>30</v>
      </c>
      <c r="M1377" s="30">
        <f t="shared" si="163"/>
        <v>4.1053101294065151</v>
      </c>
    </row>
    <row r="1378" spans="1:13">
      <c r="A1378" s="1312"/>
      <c r="B1378" s="89"/>
      <c r="C1378" s="32" t="s">
        <v>2193</v>
      </c>
      <c r="D1378" s="131">
        <v>2005</v>
      </c>
      <c r="E1378" s="1298">
        <f t="shared" si="159"/>
        <v>16</v>
      </c>
      <c r="F1378" s="33">
        <v>1400000</v>
      </c>
      <c r="G1378" s="133">
        <v>0.1</v>
      </c>
      <c r="H1378" s="33">
        <f t="shared" si="160"/>
        <v>2240000</v>
      </c>
      <c r="I1378" s="33">
        <f t="shared" si="161"/>
        <v>-840000</v>
      </c>
      <c r="J1378" s="33">
        <f t="shared" si="162"/>
        <v>140000</v>
      </c>
      <c r="K1378" s="101">
        <f t="shared" si="164"/>
        <v>78.090138331102182</v>
      </c>
      <c r="L1378" s="33">
        <v>30</v>
      </c>
      <c r="M1378" s="30">
        <f t="shared" si="163"/>
        <v>39.045069165551091</v>
      </c>
    </row>
    <row r="1379" spans="1:13">
      <c r="A1379" s="1312"/>
      <c r="B1379" s="89"/>
      <c r="C1379" s="32" t="s">
        <v>2188</v>
      </c>
      <c r="D1379" s="131">
        <v>2007</v>
      </c>
      <c r="E1379" s="1298">
        <f t="shared" si="159"/>
        <v>14</v>
      </c>
      <c r="F1379" s="311">
        <v>491000</v>
      </c>
      <c r="G1379" s="133">
        <v>0.1</v>
      </c>
      <c r="H1379" s="33">
        <f t="shared" si="160"/>
        <v>687400</v>
      </c>
      <c r="I1379" s="33">
        <f t="shared" si="161"/>
        <v>-196400</v>
      </c>
      <c r="J1379" s="33">
        <f t="shared" si="162"/>
        <v>49100</v>
      </c>
      <c r="K1379" s="101">
        <f t="shared" si="164"/>
        <v>27.387327086122269</v>
      </c>
      <c r="L1379" s="33">
        <v>10</v>
      </c>
      <c r="M1379" s="30">
        <f t="shared" si="163"/>
        <v>4.5645545143537118</v>
      </c>
    </row>
    <row r="1380" spans="1:13">
      <c r="A1380" s="1312"/>
      <c r="B1380" s="16" t="s">
        <v>35</v>
      </c>
      <c r="C1380" s="31"/>
      <c r="D1380" s="308"/>
      <c r="E1380" s="1298"/>
      <c r="F1380" s="309"/>
      <c r="G1380" s="310"/>
      <c r="H1380" s="33"/>
      <c r="I1380" s="33"/>
      <c r="J1380" s="33"/>
      <c r="K1380" s="101">
        <f t="shared" si="164"/>
        <v>0</v>
      </c>
      <c r="L1380" s="309"/>
      <c r="M1380" s="34">
        <f>SUM(M1376:M1379)</f>
        <v>519.24271158708916</v>
      </c>
    </row>
    <row r="1381" spans="1:13">
      <c r="A1381" s="1312" t="s">
        <v>2268</v>
      </c>
      <c r="B1381" s="12" t="s">
        <v>1371</v>
      </c>
      <c r="C1381" s="32" t="s">
        <v>2190</v>
      </c>
      <c r="D1381" s="131">
        <v>2006</v>
      </c>
      <c r="E1381" s="1298">
        <f t="shared" si="159"/>
        <v>15</v>
      </c>
      <c r="F1381" s="33">
        <v>526970</v>
      </c>
      <c r="G1381" s="133">
        <v>0.1</v>
      </c>
      <c r="H1381" s="33">
        <f t="shared" si="160"/>
        <v>790455</v>
      </c>
      <c r="I1381" s="33">
        <f t="shared" si="161"/>
        <v>-263485</v>
      </c>
      <c r="J1381" s="33">
        <f t="shared" si="162"/>
        <v>52697</v>
      </c>
      <c r="K1381" s="101">
        <f t="shared" si="164"/>
        <v>29.393685854529227</v>
      </c>
      <c r="L1381" s="33">
        <v>15</v>
      </c>
      <c r="M1381" s="30">
        <f t="shared" si="163"/>
        <v>7.3484214636323069</v>
      </c>
    </row>
    <row r="1382" spans="1:13">
      <c r="A1382" s="1312"/>
      <c r="B1382" s="89"/>
      <c r="C1382" s="32" t="s">
        <v>1705</v>
      </c>
      <c r="D1382" s="131">
        <v>2007</v>
      </c>
      <c r="E1382" s="1298">
        <f t="shared" si="159"/>
        <v>14</v>
      </c>
      <c r="F1382" s="311">
        <v>5635700</v>
      </c>
      <c r="G1382" s="133">
        <v>0.1</v>
      </c>
      <c r="H1382" s="33">
        <f t="shared" si="160"/>
        <v>7889980</v>
      </c>
      <c r="I1382" s="33">
        <f t="shared" si="161"/>
        <v>-2254280</v>
      </c>
      <c r="J1382" s="33">
        <f t="shared" si="162"/>
        <v>563570</v>
      </c>
      <c r="K1382" s="101">
        <f t="shared" si="164"/>
        <v>314.35185185185185</v>
      </c>
      <c r="L1382" s="33">
        <v>180</v>
      </c>
      <c r="M1382" s="30">
        <f t="shared" si="163"/>
        <v>943.05555555555554</v>
      </c>
    </row>
    <row r="1383" spans="1:13">
      <c r="A1383" s="1312"/>
      <c r="B1383" s="89"/>
      <c r="C1383" s="32" t="s">
        <v>2188</v>
      </c>
      <c r="D1383" s="131">
        <v>2007</v>
      </c>
      <c r="E1383" s="1298">
        <f t="shared" si="159"/>
        <v>14</v>
      </c>
      <c r="F1383" s="311">
        <v>491000</v>
      </c>
      <c r="G1383" s="133">
        <v>0.1</v>
      </c>
      <c r="H1383" s="33">
        <f t="shared" si="160"/>
        <v>687400</v>
      </c>
      <c r="I1383" s="33">
        <f t="shared" si="161"/>
        <v>-196400</v>
      </c>
      <c r="J1383" s="33">
        <f t="shared" si="162"/>
        <v>49100</v>
      </c>
      <c r="K1383" s="101">
        <f t="shared" si="164"/>
        <v>27.387327086122269</v>
      </c>
      <c r="L1383" s="33">
        <v>10</v>
      </c>
      <c r="M1383" s="30">
        <f t="shared" si="163"/>
        <v>4.5645545143537118</v>
      </c>
    </row>
    <row r="1384" spans="1:13">
      <c r="A1384" s="1312"/>
      <c r="B1384" s="16" t="s">
        <v>35</v>
      </c>
      <c r="C1384" s="31"/>
      <c r="D1384" s="308"/>
      <c r="E1384" s="1298"/>
      <c r="F1384" s="309"/>
      <c r="G1384" s="310"/>
      <c r="H1384" s="33"/>
      <c r="I1384" s="33"/>
      <c r="J1384" s="33"/>
      <c r="K1384" s="101">
        <f t="shared" si="164"/>
        <v>0</v>
      </c>
      <c r="L1384" s="309"/>
      <c r="M1384" s="34">
        <f>SUM(M1381:M1383)</f>
        <v>954.96853153354164</v>
      </c>
    </row>
    <row r="1385" spans="1:13" ht="61.5" customHeight="1">
      <c r="A1385" s="43" t="s">
        <v>2137</v>
      </c>
      <c r="B1385" s="41" t="s">
        <v>1598</v>
      </c>
      <c r="C1385" s="41"/>
      <c r="D1385" s="128"/>
      <c r="E1385" s="239"/>
      <c r="F1385" s="63"/>
      <c r="G1385" s="63"/>
      <c r="H1385" s="63"/>
      <c r="I1385" s="63"/>
      <c r="J1385" s="63"/>
      <c r="K1385" s="63"/>
      <c r="L1385" s="63"/>
      <c r="M1385" s="130"/>
    </row>
    <row r="1386" spans="1:13" ht="45">
      <c r="A1386" s="1312" t="s">
        <v>2138</v>
      </c>
      <c r="B1386" s="148" t="s">
        <v>1600</v>
      </c>
      <c r="C1386" s="32" t="s">
        <v>2188</v>
      </c>
      <c r="D1386" s="131">
        <v>2007</v>
      </c>
      <c r="E1386" s="1298">
        <f t="shared" si="159"/>
        <v>14</v>
      </c>
      <c r="F1386" s="311">
        <v>491000</v>
      </c>
      <c r="G1386" s="133">
        <v>0.1</v>
      </c>
      <c r="H1386" s="33">
        <f t="shared" ref="H1386:H1450" si="165">E1386*F1386*G1386</f>
        <v>687400</v>
      </c>
      <c r="I1386" s="33">
        <f t="shared" ref="I1386:I1450" si="166">F1386-H1386</f>
        <v>-196400</v>
      </c>
      <c r="J1386" s="33">
        <f t="shared" ref="J1386:J1450" si="167">F1386*G1386</f>
        <v>49100</v>
      </c>
      <c r="K1386" s="101">
        <f t="shared" si="164"/>
        <v>27.387327086122269</v>
      </c>
      <c r="L1386" s="33">
        <v>10</v>
      </c>
      <c r="M1386" s="34">
        <f t="shared" ref="M1386:M1450" si="168">K1386*L1386/60</f>
        <v>4.5645545143537118</v>
      </c>
    </row>
    <row r="1387" spans="1:13">
      <c r="A1387" s="1312" t="s">
        <v>2140</v>
      </c>
      <c r="B1387" s="148" t="s">
        <v>2141</v>
      </c>
      <c r="C1387" s="32" t="s">
        <v>2188</v>
      </c>
      <c r="D1387" s="131">
        <v>2007</v>
      </c>
      <c r="E1387" s="1298">
        <f t="shared" si="159"/>
        <v>14</v>
      </c>
      <c r="F1387" s="311">
        <v>491000</v>
      </c>
      <c r="G1387" s="133">
        <v>0.1</v>
      </c>
      <c r="H1387" s="33">
        <f t="shared" si="165"/>
        <v>687400</v>
      </c>
      <c r="I1387" s="33">
        <f t="shared" si="166"/>
        <v>-196400</v>
      </c>
      <c r="J1387" s="33">
        <f t="shared" si="167"/>
        <v>49100</v>
      </c>
      <c r="K1387" s="101">
        <f t="shared" si="164"/>
        <v>27.387327086122269</v>
      </c>
      <c r="L1387" s="33">
        <v>10</v>
      </c>
      <c r="M1387" s="34">
        <f t="shared" si="168"/>
        <v>4.5645545143537118</v>
      </c>
    </row>
    <row r="1388" spans="1:13">
      <c r="A1388" s="1312" t="s">
        <v>2146</v>
      </c>
      <c r="B1388" s="148" t="s">
        <v>1604</v>
      </c>
      <c r="C1388" s="32" t="s">
        <v>2211</v>
      </c>
      <c r="D1388" s="131">
        <v>2005</v>
      </c>
      <c r="E1388" s="1298">
        <f t="shared" si="159"/>
        <v>16</v>
      </c>
      <c r="F1388" s="33">
        <v>60000</v>
      </c>
      <c r="G1388" s="133">
        <v>0.1</v>
      </c>
      <c r="H1388" s="33">
        <f t="shared" si="165"/>
        <v>96000</v>
      </c>
      <c r="I1388" s="33">
        <f t="shared" si="166"/>
        <v>-36000</v>
      </c>
      <c r="J1388" s="33">
        <f t="shared" si="167"/>
        <v>6000</v>
      </c>
      <c r="K1388" s="101">
        <f t="shared" si="164"/>
        <v>3.3467202141900936</v>
      </c>
      <c r="L1388" s="33">
        <v>30</v>
      </c>
      <c r="M1388" s="34">
        <f t="shared" si="168"/>
        <v>1.6733601070950468</v>
      </c>
    </row>
    <row r="1389" spans="1:13">
      <c r="A1389" s="1312" t="s">
        <v>2147</v>
      </c>
      <c r="B1389" s="148" t="s">
        <v>1606</v>
      </c>
      <c r="C1389" s="32" t="s">
        <v>2188</v>
      </c>
      <c r="D1389" s="131">
        <v>2007</v>
      </c>
      <c r="E1389" s="1298">
        <f t="shared" si="159"/>
        <v>14</v>
      </c>
      <c r="F1389" s="311">
        <v>491000</v>
      </c>
      <c r="G1389" s="133">
        <v>0.1</v>
      </c>
      <c r="H1389" s="33">
        <f t="shared" si="165"/>
        <v>687400</v>
      </c>
      <c r="I1389" s="33">
        <f t="shared" si="166"/>
        <v>-196400</v>
      </c>
      <c r="J1389" s="33">
        <f t="shared" si="167"/>
        <v>49100</v>
      </c>
      <c r="K1389" s="101">
        <f t="shared" si="164"/>
        <v>27.387327086122269</v>
      </c>
      <c r="L1389" s="33">
        <v>10</v>
      </c>
      <c r="M1389" s="30">
        <f t="shared" si="168"/>
        <v>4.5645545143537118</v>
      </c>
    </row>
    <row r="1390" spans="1:13">
      <c r="A1390" s="1312"/>
      <c r="B1390" s="89"/>
      <c r="C1390" s="32" t="s">
        <v>2238</v>
      </c>
      <c r="D1390" s="131">
        <v>2005</v>
      </c>
      <c r="E1390" s="1298">
        <f t="shared" si="159"/>
        <v>16</v>
      </c>
      <c r="F1390" s="33">
        <v>98600</v>
      </c>
      <c r="G1390" s="133">
        <v>0.1</v>
      </c>
      <c r="H1390" s="33">
        <f t="shared" si="165"/>
        <v>157760</v>
      </c>
      <c r="I1390" s="33">
        <f t="shared" si="166"/>
        <v>-59160</v>
      </c>
      <c r="J1390" s="33">
        <f t="shared" si="167"/>
        <v>9860</v>
      </c>
      <c r="K1390" s="101">
        <f t="shared" si="164"/>
        <v>5.4997768853190543</v>
      </c>
      <c r="L1390" s="33">
        <v>30</v>
      </c>
      <c r="M1390" s="30">
        <f t="shared" si="168"/>
        <v>2.7498884426595271</v>
      </c>
    </row>
    <row r="1391" spans="1:13">
      <c r="A1391" s="1312"/>
      <c r="B1391" s="16" t="s">
        <v>35</v>
      </c>
      <c r="C1391" s="31"/>
      <c r="D1391" s="308"/>
      <c r="E1391" s="1298"/>
      <c r="F1391" s="309"/>
      <c r="G1391" s="310"/>
      <c r="H1391" s="33"/>
      <c r="I1391" s="33"/>
      <c r="J1391" s="33"/>
      <c r="K1391" s="101">
        <f t="shared" si="164"/>
        <v>0</v>
      </c>
      <c r="L1391" s="309"/>
      <c r="M1391" s="34">
        <f>SUM(M1389:M1390)</f>
        <v>7.314442957013239</v>
      </c>
    </row>
    <row r="1392" spans="1:13" ht="28.5" customHeight="1">
      <c r="A1392" s="43" t="s">
        <v>2150</v>
      </c>
      <c r="B1392" s="41" t="s">
        <v>2269</v>
      </c>
      <c r="C1392" s="41"/>
      <c r="D1392" s="128"/>
      <c r="E1392" s="239"/>
      <c r="F1392" s="63"/>
      <c r="G1392" s="63"/>
      <c r="H1392" s="63"/>
      <c r="I1392" s="63"/>
      <c r="J1392" s="63"/>
      <c r="K1392" s="63"/>
      <c r="L1392" s="63"/>
      <c r="M1392" s="130"/>
    </row>
    <row r="1393" spans="1:13" ht="30">
      <c r="A1393" s="1312" t="s">
        <v>2152</v>
      </c>
      <c r="B1393" s="12" t="s">
        <v>1037</v>
      </c>
      <c r="C1393" s="32" t="s">
        <v>2188</v>
      </c>
      <c r="D1393" s="131">
        <v>2007</v>
      </c>
      <c r="E1393" s="1298">
        <f t="shared" si="159"/>
        <v>14</v>
      </c>
      <c r="F1393" s="311">
        <v>491000</v>
      </c>
      <c r="G1393" s="133">
        <v>0.1</v>
      </c>
      <c r="H1393" s="33">
        <f t="shared" si="165"/>
        <v>687400</v>
      </c>
      <c r="I1393" s="33">
        <f t="shared" si="166"/>
        <v>-196400</v>
      </c>
      <c r="J1393" s="33">
        <f t="shared" si="167"/>
        <v>49100</v>
      </c>
      <c r="K1393" s="101">
        <f t="shared" si="164"/>
        <v>27.387327086122269</v>
      </c>
      <c r="L1393" s="33">
        <v>10</v>
      </c>
      <c r="M1393" s="30">
        <f t="shared" si="168"/>
        <v>4.5645545143537118</v>
      </c>
    </row>
    <row r="1394" spans="1:13">
      <c r="A1394" s="1312"/>
      <c r="B1394" s="89"/>
      <c r="C1394" s="32" t="s">
        <v>2238</v>
      </c>
      <c r="D1394" s="131">
        <v>2005</v>
      </c>
      <c r="E1394" s="1298">
        <f t="shared" si="159"/>
        <v>16</v>
      </c>
      <c r="F1394" s="33">
        <v>98600</v>
      </c>
      <c r="G1394" s="133">
        <v>0.1</v>
      </c>
      <c r="H1394" s="33">
        <f t="shared" si="165"/>
        <v>157760</v>
      </c>
      <c r="I1394" s="33">
        <f t="shared" si="166"/>
        <v>-59160</v>
      </c>
      <c r="J1394" s="33">
        <f t="shared" si="167"/>
        <v>9860</v>
      </c>
      <c r="K1394" s="101">
        <f t="shared" si="164"/>
        <v>5.4997768853190543</v>
      </c>
      <c r="L1394" s="33">
        <v>30</v>
      </c>
      <c r="M1394" s="30">
        <f t="shared" si="168"/>
        <v>2.7498884426595271</v>
      </c>
    </row>
    <row r="1395" spans="1:13">
      <c r="A1395" s="1312"/>
      <c r="B1395" s="16" t="s">
        <v>35</v>
      </c>
      <c r="C1395" s="31"/>
      <c r="D1395" s="308"/>
      <c r="E1395" s="1298"/>
      <c r="F1395" s="309"/>
      <c r="G1395" s="310"/>
      <c r="H1395" s="33"/>
      <c r="I1395" s="33"/>
      <c r="J1395" s="33"/>
      <c r="K1395" s="101">
        <f t="shared" si="164"/>
        <v>0</v>
      </c>
      <c r="L1395" s="309"/>
      <c r="M1395" s="34">
        <f>SUM(M1393:M1394)</f>
        <v>7.314442957013239</v>
      </c>
    </row>
    <row r="1396" spans="1:13">
      <c r="A1396" s="1312" t="s">
        <v>2153</v>
      </c>
      <c r="B1396" s="38" t="s">
        <v>1611</v>
      </c>
      <c r="C1396" s="32" t="s">
        <v>2188</v>
      </c>
      <c r="D1396" s="131">
        <v>2007</v>
      </c>
      <c r="E1396" s="1298">
        <f t="shared" ref="E1396:E1451" si="169">2021-D1396</f>
        <v>14</v>
      </c>
      <c r="F1396" s="311">
        <v>491000</v>
      </c>
      <c r="G1396" s="133">
        <v>0.1</v>
      </c>
      <c r="H1396" s="33">
        <f t="shared" si="165"/>
        <v>687400</v>
      </c>
      <c r="I1396" s="33">
        <f t="shared" si="166"/>
        <v>-196400</v>
      </c>
      <c r="J1396" s="33">
        <f t="shared" si="167"/>
        <v>49100</v>
      </c>
      <c r="K1396" s="101">
        <f t="shared" si="164"/>
        <v>27.387327086122269</v>
      </c>
      <c r="L1396" s="33">
        <v>10</v>
      </c>
      <c r="M1396" s="30">
        <f t="shared" si="168"/>
        <v>4.5645545143537118</v>
      </c>
    </row>
    <row r="1397" spans="1:13">
      <c r="A1397" s="1312"/>
      <c r="B1397" s="89"/>
      <c r="C1397" s="32" t="s">
        <v>2238</v>
      </c>
      <c r="D1397" s="131">
        <v>2005</v>
      </c>
      <c r="E1397" s="1298">
        <f t="shared" si="169"/>
        <v>16</v>
      </c>
      <c r="F1397" s="33">
        <v>98600</v>
      </c>
      <c r="G1397" s="133">
        <v>0.1</v>
      </c>
      <c r="H1397" s="33">
        <f t="shared" si="165"/>
        <v>157760</v>
      </c>
      <c r="I1397" s="33">
        <f t="shared" si="166"/>
        <v>-59160</v>
      </c>
      <c r="J1397" s="33">
        <f t="shared" si="167"/>
        <v>9860</v>
      </c>
      <c r="K1397" s="101">
        <f t="shared" si="164"/>
        <v>5.4997768853190543</v>
      </c>
      <c r="L1397" s="33">
        <v>30</v>
      </c>
      <c r="M1397" s="30">
        <f t="shared" si="168"/>
        <v>2.7498884426595271</v>
      </c>
    </row>
    <row r="1398" spans="1:13">
      <c r="A1398" s="1312"/>
      <c r="B1398" s="16" t="s">
        <v>35</v>
      </c>
      <c r="C1398" s="31"/>
      <c r="D1398" s="308"/>
      <c r="E1398" s="1298"/>
      <c r="F1398" s="309"/>
      <c r="G1398" s="310"/>
      <c r="H1398" s="33"/>
      <c r="I1398" s="33"/>
      <c r="J1398" s="33"/>
      <c r="K1398" s="101">
        <f t="shared" si="164"/>
        <v>0</v>
      </c>
      <c r="L1398" s="309"/>
      <c r="M1398" s="34">
        <f>SUM(M1396:M1397)</f>
        <v>7.314442957013239</v>
      </c>
    </row>
    <row r="1399" spans="1:13">
      <c r="A1399" s="1312" t="s">
        <v>2154</v>
      </c>
      <c r="B1399" s="38" t="s">
        <v>1613</v>
      </c>
      <c r="C1399" s="32" t="s">
        <v>2188</v>
      </c>
      <c r="D1399" s="131">
        <v>2007</v>
      </c>
      <c r="E1399" s="1298">
        <f t="shared" si="169"/>
        <v>14</v>
      </c>
      <c r="F1399" s="311">
        <v>491000</v>
      </c>
      <c r="G1399" s="133">
        <v>0.1</v>
      </c>
      <c r="H1399" s="33">
        <f t="shared" si="165"/>
        <v>687400</v>
      </c>
      <c r="I1399" s="33">
        <f t="shared" si="166"/>
        <v>-196400</v>
      </c>
      <c r="J1399" s="33">
        <f t="shared" si="167"/>
        <v>49100</v>
      </c>
      <c r="K1399" s="101">
        <f t="shared" si="164"/>
        <v>27.387327086122269</v>
      </c>
      <c r="L1399" s="33">
        <v>10</v>
      </c>
      <c r="M1399" s="30">
        <f t="shared" si="168"/>
        <v>4.5645545143537118</v>
      </c>
    </row>
    <row r="1400" spans="1:13">
      <c r="A1400" s="1312"/>
      <c r="B1400" s="89"/>
      <c r="C1400" s="32" t="s">
        <v>2213</v>
      </c>
      <c r="D1400" s="131">
        <v>2003</v>
      </c>
      <c r="E1400" s="1298">
        <f t="shared" si="169"/>
        <v>18</v>
      </c>
      <c r="F1400" s="33">
        <v>940300</v>
      </c>
      <c r="G1400" s="133">
        <v>0.1</v>
      </c>
      <c r="H1400" s="33">
        <f>F1400</f>
        <v>940300</v>
      </c>
      <c r="I1400" s="33">
        <f t="shared" si="166"/>
        <v>0</v>
      </c>
      <c r="J1400" s="33">
        <f t="shared" si="167"/>
        <v>94030</v>
      </c>
      <c r="K1400" s="101">
        <f t="shared" si="164"/>
        <v>52.448683623382422</v>
      </c>
      <c r="L1400" s="33">
        <v>30</v>
      </c>
      <c r="M1400" s="30">
        <f t="shared" si="168"/>
        <v>26.224341811691211</v>
      </c>
    </row>
    <row r="1401" spans="1:13">
      <c r="A1401" s="1312"/>
      <c r="B1401" s="16" t="s">
        <v>35</v>
      </c>
      <c r="C1401" s="31"/>
      <c r="D1401" s="308"/>
      <c r="E1401" s="1298"/>
      <c r="F1401" s="309"/>
      <c r="G1401" s="310"/>
      <c r="H1401" s="33"/>
      <c r="I1401" s="33"/>
      <c r="J1401" s="33"/>
      <c r="K1401" s="101">
        <f t="shared" si="164"/>
        <v>0</v>
      </c>
      <c r="L1401" s="309"/>
      <c r="M1401" s="34">
        <f>SUM(M1399:M1400)</f>
        <v>30.788896326044924</v>
      </c>
    </row>
    <row r="1402" spans="1:13">
      <c r="A1402" s="1312" t="s">
        <v>2155</v>
      </c>
      <c r="B1402" s="38" t="s">
        <v>1615</v>
      </c>
      <c r="C1402" s="32" t="s">
        <v>2188</v>
      </c>
      <c r="D1402" s="131">
        <v>2007</v>
      </c>
      <c r="E1402" s="1298">
        <f t="shared" si="169"/>
        <v>14</v>
      </c>
      <c r="F1402" s="311">
        <v>491000</v>
      </c>
      <c r="G1402" s="133">
        <v>0.1</v>
      </c>
      <c r="H1402" s="33">
        <f t="shared" si="165"/>
        <v>687400</v>
      </c>
      <c r="I1402" s="33">
        <f t="shared" si="166"/>
        <v>-196400</v>
      </c>
      <c r="J1402" s="33">
        <f t="shared" si="167"/>
        <v>49100</v>
      </c>
      <c r="K1402" s="101">
        <f t="shared" si="164"/>
        <v>27.387327086122269</v>
      </c>
      <c r="L1402" s="33">
        <v>10</v>
      </c>
      <c r="M1402" s="34">
        <f t="shared" si="168"/>
        <v>4.5645545143537118</v>
      </c>
    </row>
    <row r="1403" spans="1:13">
      <c r="A1403" s="1312" t="s">
        <v>2160</v>
      </c>
      <c r="B1403" s="38" t="s">
        <v>1617</v>
      </c>
      <c r="C1403" s="32" t="s">
        <v>2213</v>
      </c>
      <c r="D1403" s="131">
        <v>2003</v>
      </c>
      <c r="E1403" s="1298">
        <f t="shared" si="169"/>
        <v>18</v>
      </c>
      <c r="F1403" s="33">
        <v>940300</v>
      </c>
      <c r="G1403" s="133">
        <v>0.1</v>
      </c>
      <c r="H1403" s="33">
        <f>F1403</f>
        <v>940300</v>
      </c>
      <c r="I1403" s="33">
        <f t="shared" si="166"/>
        <v>0</v>
      </c>
      <c r="J1403" s="33">
        <f t="shared" si="167"/>
        <v>94030</v>
      </c>
      <c r="K1403" s="101">
        <f t="shared" si="164"/>
        <v>52.448683623382422</v>
      </c>
      <c r="L1403" s="33">
        <v>30</v>
      </c>
      <c r="M1403" s="30">
        <f t="shared" si="168"/>
        <v>26.224341811691211</v>
      </c>
    </row>
    <row r="1404" spans="1:13">
      <c r="A1404" s="1312"/>
      <c r="B1404" s="89"/>
      <c r="C1404" s="32" t="s">
        <v>2188</v>
      </c>
      <c r="D1404" s="131">
        <v>2007</v>
      </c>
      <c r="E1404" s="1298">
        <f t="shared" si="169"/>
        <v>14</v>
      </c>
      <c r="F1404" s="311">
        <v>491000</v>
      </c>
      <c r="G1404" s="133">
        <v>0.1</v>
      </c>
      <c r="H1404" s="33">
        <f t="shared" si="165"/>
        <v>687400</v>
      </c>
      <c r="I1404" s="33">
        <f t="shared" si="166"/>
        <v>-196400</v>
      </c>
      <c r="J1404" s="33">
        <f t="shared" si="167"/>
        <v>49100</v>
      </c>
      <c r="K1404" s="101">
        <f t="shared" si="164"/>
        <v>27.387327086122269</v>
      </c>
      <c r="L1404" s="33">
        <v>10</v>
      </c>
      <c r="M1404" s="30">
        <f t="shared" si="168"/>
        <v>4.5645545143537118</v>
      </c>
    </row>
    <row r="1405" spans="1:13">
      <c r="A1405" s="1312"/>
      <c r="B1405" s="89"/>
      <c r="C1405" s="32" t="s">
        <v>2216</v>
      </c>
      <c r="D1405" s="131">
        <v>2005</v>
      </c>
      <c r="E1405" s="1298">
        <f t="shared" si="169"/>
        <v>16</v>
      </c>
      <c r="F1405" s="33">
        <v>98600</v>
      </c>
      <c r="G1405" s="133">
        <v>0.1</v>
      </c>
      <c r="H1405" s="33">
        <f t="shared" si="165"/>
        <v>157760</v>
      </c>
      <c r="I1405" s="33">
        <f t="shared" si="166"/>
        <v>-59160</v>
      </c>
      <c r="J1405" s="33">
        <f t="shared" si="167"/>
        <v>9860</v>
      </c>
      <c r="K1405" s="101">
        <f t="shared" si="164"/>
        <v>5.4997768853190543</v>
      </c>
      <c r="L1405" s="33">
        <v>30</v>
      </c>
      <c r="M1405" s="30">
        <f t="shared" si="168"/>
        <v>2.7498884426595271</v>
      </c>
    </row>
    <row r="1406" spans="1:13">
      <c r="A1406" s="1312"/>
      <c r="B1406" s="16" t="s">
        <v>35</v>
      </c>
      <c r="C1406" s="31"/>
      <c r="D1406" s="308"/>
      <c r="E1406" s="1298"/>
      <c r="F1406" s="309"/>
      <c r="G1406" s="310"/>
      <c r="H1406" s="33"/>
      <c r="I1406" s="33"/>
      <c r="J1406" s="33"/>
      <c r="K1406" s="101">
        <f t="shared" si="164"/>
        <v>0</v>
      </c>
      <c r="L1406" s="309"/>
      <c r="M1406" s="34">
        <f>SUM(M1403:M1405)</f>
        <v>33.538784768704453</v>
      </c>
    </row>
    <row r="1407" spans="1:13" ht="25.5" customHeight="1">
      <c r="A1407" s="43" t="s">
        <v>2161</v>
      </c>
      <c r="B1407" s="37" t="s">
        <v>1619</v>
      </c>
      <c r="C1407" s="127"/>
      <c r="D1407" s="128"/>
      <c r="E1407" s="239"/>
      <c r="F1407" s="63"/>
      <c r="G1407" s="129"/>
      <c r="H1407" s="63"/>
      <c r="I1407" s="63"/>
      <c r="J1407" s="63"/>
      <c r="K1407" s="63"/>
      <c r="L1407" s="63"/>
      <c r="M1407" s="130"/>
    </row>
    <row r="1408" spans="1:13">
      <c r="A1408" s="1312" t="s">
        <v>2162</v>
      </c>
      <c r="B1408" s="38" t="s">
        <v>1621</v>
      </c>
      <c r="C1408" s="32" t="s">
        <v>2188</v>
      </c>
      <c r="D1408" s="131">
        <v>2005</v>
      </c>
      <c r="E1408" s="1298">
        <f t="shared" si="169"/>
        <v>16</v>
      </c>
      <c r="F1408" s="33">
        <v>90680</v>
      </c>
      <c r="G1408" s="133">
        <v>0.1</v>
      </c>
      <c r="H1408" s="33">
        <f t="shared" si="165"/>
        <v>145088</v>
      </c>
      <c r="I1408" s="33">
        <f t="shared" si="166"/>
        <v>-54408</v>
      </c>
      <c r="J1408" s="33">
        <f t="shared" si="167"/>
        <v>9068</v>
      </c>
      <c r="K1408" s="101">
        <f t="shared" si="164"/>
        <v>5.0580098170459618</v>
      </c>
      <c r="L1408" s="33">
        <v>10</v>
      </c>
      <c r="M1408" s="30">
        <f t="shared" si="168"/>
        <v>0.843001636174327</v>
      </c>
    </row>
    <row r="1409" spans="1:13">
      <c r="A1409" s="20"/>
      <c r="B1409" s="88"/>
      <c r="C1409" s="32" t="s">
        <v>2194</v>
      </c>
      <c r="D1409" s="131">
        <v>2006</v>
      </c>
      <c r="E1409" s="1298">
        <f t="shared" si="169"/>
        <v>15</v>
      </c>
      <c r="F1409" s="33">
        <v>1503927</v>
      </c>
      <c r="G1409" s="133">
        <v>0.1</v>
      </c>
      <c r="H1409" s="33">
        <f t="shared" si="165"/>
        <v>2255890.5</v>
      </c>
      <c r="I1409" s="33">
        <f t="shared" si="166"/>
        <v>-751963.5</v>
      </c>
      <c r="J1409" s="33">
        <f t="shared" si="167"/>
        <v>150392.70000000001</v>
      </c>
      <c r="K1409" s="101">
        <f t="shared" si="164"/>
        <v>83.88704819277109</v>
      </c>
      <c r="L1409" s="33">
        <v>40</v>
      </c>
      <c r="M1409" s="30">
        <f t="shared" si="168"/>
        <v>55.924698795180724</v>
      </c>
    </row>
    <row r="1410" spans="1:13">
      <c r="A1410" s="1312"/>
      <c r="B1410" s="88" t="s">
        <v>35</v>
      </c>
      <c r="C1410" s="31"/>
      <c r="D1410" s="308"/>
      <c r="E1410" s="1298"/>
      <c r="F1410" s="309"/>
      <c r="G1410" s="310"/>
      <c r="H1410" s="33"/>
      <c r="I1410" s="33"/>
      <c r="J1410" s="33"/>
      <c r="K1410" s="101">
        <f t="shared" si="164"/>
        <v>0</v>
      </c>
      <c r="L1410" s="309"/>
      <c r="M1410" s="34">
        <f>SUM(M1408:M1409)</f>
        <v>56.767700431355053</v>
      </c>
    </row>
    <row r="1411" spans="1:13">
      <c r="A1411" s="1312" t="s">
        <v>1622</v>
      </c>
      <c r="B1411" s="38" t="s">
        <v>1623</v>
      </c>
      <c r="C1411" s="32" t="s">
        <v>1705</v>
      </c>
      <c r="D1411" s="131">
        <v>2003</v>
      </c>
      <c r="E1411" s="1298">
        <f t="shared" si="169"/>
        <v>18</v>
      </c>
      <c r="F1411" s="33">
        <v>12704749</v>
      </c>
      <c r="G1411" s="133">
        <v>0.1</v>
      </c>
      <c r="H1411" s="33">
        <f>F1411</f>
        <v>12704749</v>
      </c>
      <c r="I1411" s="33">
        <f t="shared" si="166"/>
        <v>0</v>
      </c>
      <c r="J1411" s="33">
        <f t="shared" si="167"/>
        <v>1270474.9000000001</v>
      </c>
      <c r="K1411" s="101">
        <f t="shared" si="164"/>
        <v>708.65400490852312</v>
      </c>
      <c r="L1411" s="33">
        <v>35</v>
      </c>
      <c r="M1411" s="30">
        <f t="shared" si="168"/>
        <v>413.38150286330517</v>
      </c>
    </row>
    <row r="1412" spans="1:13">
      <c r="A1412" s="1312"/>
      <c r="B1412" s="88"/>
      <c r="C1412" s="32" t="s">
        <v>2188</v>
      </c>
      <c r="D1412" s="131">
        <v>2005</v>
      </c>
      <c r="E1412" s="1298">
        <f t="shared" si="169"/>
        <v>16</v>
      </c>
      <c r="F1412" s="33">
        <v>90680</v>
      </c>
      <c r="G1412" s="133">
        <v>0.1</v>
      </c>
      <c r="H1412" s="33">
        <f t="shared" si="165"/>
        <v>145088</v>
      </c>
      <c r="I1412" s="33">
        <f t="shared" si="166"/>
        <v>-54408</v>
      </c>
      <c r="J1412" s="33">
        <f t="shared" si="167"/>
        <v>9068</v>
      </c>
      <c r="K1412" s="101">
        <f t="shared" si="164"/>
        <v>5.0580098170459618</v>
      </c>
      <c r="L1412" s="33">
        <v>10</v>
      </c>
      <c r="M1412" s="30">
        <f t="shared" si="168"/>
        <v>0.843001636174327</v>
      </c>
    </row>
    <row r="1413" spans="1:13">
      <c r="A1413" s="1312"/>
      <c r="B1413" s="88" t="s">
        <v>35</v>
      </c>
      <c r="C1413" s="31"/>
      <c r="D1413" s="308"/>
      <c r="E1413" s="1298"/>
      <c r="F1413" s="309"/>
      <c r="G1413" s="310"/>
      <c r="H1413" s="33"/>
      <c r="I1413" s="33"/>
      <c r="J1413" s="33"/>
      <c r="K1413" s="101">
        <f t="shared" si="164"/>
        <v>0</v>
      </c>
      <c r="L1413" s="309"/>
      <c r="M1413" s="34">
        <f>SUM(M1411:M1412)</f>
        <v>414.22450449947951</v>
      </c>
    </row>
    <row r="1414" spans="1:13" ht="30">
      <c r="A1414" s="1312" t="s">
        <v>1624</v>
      </c>
      <c r="B1414" s="38" t="s">
        <v>1178</v>
      </c>
      <c r="C1414" s="32" t="s">
        <v>2188</v>
      </c>
      <c r="D1414" s="131">
        <v>2005</v>
      </c>
      <c r="E1414" s="1298">
        <f t="shared" si="169"/>
        <v>16</v>
      </c>
      <c r="F1414" s="33">
        <v>90680</v>
      </c>
      <c r="G1414" s="133">
        <v>0.1</v>
      </c>
      <c r="H1414" s="33">
        <f t="shared" si="165"/>
        <v>145088</v>
      </c>
      <c r="I1414" s="33">
        <f t="shared" si="166"/>
        <v>-54408</v>
      </c>
      <c r="J1414" s="33">
        <f t="shared" si="167"/>
        <v>9068</v>
      </c>
      <c r="K1414" s="101">
        <f t="shared" si="164"/>
        <v>5.0580098170459618</v>
      </c>
      <c r="L1414" s="33">
        <v>10</v>
      </c>
      <c r="M1414" s="30">
        <f t="shared" si="168"/>
        <v>0.843001636174327</v>
      </c>
    </row>
    <row r="1415" spans="1:13">
      <c r="A1415" s="1312"/>
      <c r="B1415" s="88"/>
      <c r="C1415" s="32" t="s">
        <v>2201</v>
      </c>
      <c r="D1415" s="131">
        <v>2007</v>
      </c>
      <c r="E1415" s="1298">
        <f t="shared" si="169"/>
        <v>14</v>
      </c>
      <c r="F1415" s="33">
        <v>810000</v>
      </c>
      <c r="G1415" s="133">
        <v>0.1</v>
      </c>
      <c r="H1415" s="33">
        <f t="shared" si="165"/>
        <v>1134000</v>
      </c>
      <c r="I1415" s="33">
        <f t="shared" si="166"/>
        <v>-324000</v>
      </c>
      <c r="J1415" s="33">
        <f t="shared" si="167"/>
        <v>81000</v>
      </c>
      <c r="K1415" s="101">
        <f t="shared" si="164"/>
        <v>45.180722891566269</v>
      </c>
      <c r="L1415" s="33">
        <v>10</v>
      </c>
      <c r="M1415" s="30">
        <f t="shared" si="168"/>
        <v>7.5301204819277112</v>
      </c>
    </row>
    <row r="1416" spans="1:13">
      <c r="A1416" s="1312"/>
      <c r="B1416" s="88"/>
      <c r="C1416" s="32" t="s">
        <v>2217</v>
      </c>
      <c r="D1416" s="131">
        <v>2009</v>
      </c>
      <c r="E1416" s="1298">
        <f t="shared" si="169"/>
        <v>12</v>
      </c>
      <c r="F1416" s="33">
        <v>181000</v>
      </c>
      <c r="G1416" s="133">
        <v>0.1</v>
      </c>
      <c r="H1416" s="33">
        <f t="shared" si="165"/>
        <v>217200</v>
      </c>
      <c r="I1416" s="33">
        <f t="shared" si="166"/>
        <v>-36200</v>
      </c>
      <c r="J1416" s="33">
        <f t="shared" si="167"/>
        <v>18100</v>
      </c>
      <c r="K1416" s="101">
        <f t="shared" si="164"/>
        <v>10.095939312806783</v>
      </c>
      <c r="L1416" s="33">
        <v>15</v>
      </c>
      <c r="M1416" s="30">
        <f t="shared" si="168"/>
        <v>2.5239848282016957</v>
      </c>
    </row>
    <row r="1417" spans="1:13">
      <c r="A1417" s="1312"/>
      <c r="B1417" s="88"/>
      <c r="C1417" s="32" t="s">
        <v>2209</v>
      </c>
      <c r="D1417" s="131">
        <v>2014</v>
      </c>
      <c r="E1417" s="1298">
        <f t="shared" si="169"/>
        <v>7</v>
      </c>
      <c r="F1417" s="33">
        <v>55465060</v>
      </c>
      <c r="G1417" s="133">
        <v>0.1</v>
      </c>
      <c r="H1417" s="33">
        <f t="shared" si="165"/>
        <v>38825542</v>
      </c>
      <c r="I1417" s="33">
        <f t="shared" si="166"/>
        <v>16639518</v>
      </c>
      <c r="J1417" s="33">
        <f t="shared" si="167"/>
        <v>5546506</v>
      </c>
      <c r="K1417" s="101">
        <f t="shared" si="164"/>
        <v>3093.7672913877732</v>
      </c>
      <c r="L1417" s="33">
        <v>40</v>
      </c>
      <c r="M1417" s="30">
        <f t="shared" si="168"/>
        <v>2062.5115275918488</v>
      </c>
    </row>
    <row r="1418" spans="1:13">
      <c r="A1418" s="1312"/>
      <c r="B1418" s="88" t="s">
        <v>35</v>
      </c>
      <c r="C1418" s="32"/>
      <c r="D1418" s="131"/>
      <c r="E1418" s="1298"/>
      <c r="F1418" s="33"/>
      <c r="G1418" s="310"/>
      <c r="H1418" s="33"/>
      <c r="I1418" s="33"/>
      <c r="J1418" s="33"/>
      <c r="K1418" s="101">
        <f t="shared" si="164"/>
        <v>0</v>
      </c>
      <c r="L1418" s="309"/>
      <c r="M1418" s="34">
        <f>SUM(M1414:M1417)</f>
        <v>2073.4086345381525</v>
      </c>
    </row>
    <row r="1419" spans="1:13" ht="30">
      <c r="A1419" s="1312" t="s">
        <v>1625</v>
      </c>
      <c r="B1419" s="38" t="s">
        <v>1180</v>
      </c>
      <c r="C1419" s="32" t="s">
        <v>2190</v>
      </c>
      <c r="D1419" s="131">
        <v>2006</v>
      </c>
      <c r="E1419" s="1298">
        <f t="shared" si="169"/>
        <v>15</v>
      </c>
      <c r="F1419" s="33">
        <v>526970</v>
      </c>
      <c r="G1419" s="133">
        <v>0.1</v>
      </c>
      <c r="H1419" s="33">
        <f t="shared" si="165"/>
        <v>790455</v>
      </c>
      <c r="I1419" s="33">
        <f t="shared" si="166"/>
        <v>-263485</v>
      </c>
      <c r="J1419" s="33">
        <f t="shared" si="167"/>
        <v>52697</v>
      </c>
      <c r="K1419" s="101">
        <f t="shared" si="164"/>
        <v>29.393685854529227</v>
      </c>
      <c r="L1419" s="33">
        <v>15</v>
      </c>
      <c r="M1419" s="30">
        <f t="shared" si="168"/>
        <v>7.3484214636323069</v>
      </c>
    </row>
    <row r="1420" spans="1:13">
      <c r="A1420" s="1312"/>
      <c r="B1420" s="88"/>
      <c r="C1420" s="32" t="s">
        <v>2188</v>
      </c>
      <c r="D1420" s="131">
        <v>2005</v>
      </c>
      <c r="E1420" s="1298">
        <f t="shared" si="169"/>
        <v>16</v>
      </c>
      <c r="F1420" s="33">
        <v>90680</v>
      </c>
      <c r="G1420" s="133">
        <v>0.1</v>
      </c>
      <c r="H1420" s="33">
        <f t="shared" si="165"/>
        <v>145088</v>
      </c>
      <c r="I1420" s="33">
        <f t="shared" si="166"/>
        <v>-54408</v>
      </c>
      <c r="J1420" s="33">
        <f t="shared" si="167"/>
        <v>9068</v>
      </c>
      <c r="K1420" s="101">
        <f t="shared" si="164"/>
        <v>5.0580098170459618</v>
      </c>
      <c r="L1420" s="33">
        <v>10</v>
      </c>
      <c r="M1420" s="30">
        <f t="shared" si="168"/>
        <v>0.843001636174327</v>
      </c>
    </row>
    <row r="1421" spans="1:13">
      <c r="A1421" s="1312"/>
      <c r="B1421" s="88" t="s">
        <v>35</v>
      </c>
      <c r="C1421" s="31"/>
      <c r="D1421" s="308"/>
      <c r="E1421" s="1298"/>
      <c r="F1421" s="309"/>
      <c r="G1421" s="310"/>
      <c r="H1421" s="33"/>
      <c r="I1421" s="33"/>
      <c r="J1421" s="33"/>
      <c r="K1421" s="101">
        <f t="shared" si="164"/>
        <v>0</v>
      </c>
      <c r="L1421" s="309"/>
      <c r="M1421" s="34">
        <f>SUM(M1419:M1420)</f>
        <v>8.1914230998066344</v>
      </c>
    </row>
    <row r="1422" spans="1:13">
      <c r="A1422" s="1312" t="s">
        <v>1626</v>
      </c>
      <c r="B1422" s="38" t="s">
        <v>1627</v>
      </c>
      <c r="C1422" s="32" t="s">
        <v>2188</v>
      </c>
      <c r="D1422" s="131">
        <v>2005</v>
      </c>
      <c r="E1422" s="1298">
        <f t="shared" si="169"/>
        <v>16</v>
      </c>
      <c r="F1422" s="33">
        <v>90680</v>
      </c>
      <c r="G1422" s="133">
        <v>0.1</v>
      </c>
      <c r="H1422" s="33">
        <f t="shared" si="165"/>
        <v>145088</v>
      </c>
      <c r="I1422" s="33">
        <f t="shared" si="166"/>
        <v>-54408</v>
      </c>
      <c r="J1422" s="33">
        <f t="shared" si="167"/>
        <v>9068</v>
      </c>
      <c r="K1422" s="101">
        <f t="shared" si="164"/>
        <v>5.0580098170459618</v>
      </c>
      <c r="L1422" s="33">
        <v>10</v>
      </c>
      <c r="M1422" s="34">
        <f t="shared" si="168"/>
        <v>0.843001636174327</v>
      </c>
    </row>
    <row r="1423" spans="1:13">
      <c r="A1423" s="1312" t="s">
        <v>2167</v>
      </c>
      <c r="B1423" s="38" t="s">
        <v>1629</v>
      </c>
      <c r="C1423" s="32" t="s">
        <v>2188</v>
      </c>
      <c r="D1423" s="131">
        <v>2005</v>
      </c>
      <c r="E1423" s="1298">
        <f t="shared" si="169"/>
        <v>16</v>
      </c>
      <c r="F1423" s="33">
        <v>90680</v>
      </c>
      <c r="G1423" s="133">
        <v>0.1</v>
      </c>
      <c r="H1423" s="33">
        <f t="shared" si="165"/>
        <v>145088</v>
      </c>
      <c r="I1423" s="33">
        <f t="shared" si="166"/>
        <v>-54408</v>
      </c>
      <c r="J1423" s="33">
        <f t="shared" si="167"/>
        <v>9068</v>
      </c>
      <c r="K1423" s="101">
        <f t="shared" si="164"/>
        <v>5.0580098170459618</v>
      </c>
      <c r="L1423" s="33">
        <v>10</v>
      </c>
      <c r="M1423" s="34">
        <f t="shared" si="168"/>
        <v>0.843001636174327</v>
      </c>
    </row>
    <row r="1424" spans="1:13">
      <c r="A1424" s="1312" t="s">
        <v>1630</v>
      </c>
      <c r="B1424" s="38" t="s">
        <v>2270</v>
      </c>
      <c r="C1424" s="32" t="s">
        <v>2188</v>
      </c>
      <c r="D1424" s="131">
        <v>2005</v>
      </c>
      <c r="E1424" s="1298">
        <f t="shared" si="169"/>
        <v>16</v>
      </c>
      <c r="F1424" s="33">
        <v>90680</v>
      </c>
      <c r="G1424" s="133">
        <v>0.1</v>
      </c>
      <c r="H1424" s="33">
        <v>90680</v>
      </c>
      <c r="I1424" s="33">
        <v>0</v>
      </c>
      <c r="J1424" s="33">
        <v>9068</v>
      </c>
      <c r="K1424" s="101">
        <f t="shared" si="164"/>
        <v>5.0580098170459618</v>
      </c>
      <c r="L1424" s="33">
        <v>10</v>
      </c>
      <c r="M1424" s="34">
        <v>0.85676492819349959</v>
      </c>
    </row>
    <row r="1425" spans="1:13">
      <c r="A1425" s="1312" t="s">
        <v>1632</v>
      </c>
      <c r="B1425" s="38" t="s">
        <v>1633</v>
      </c>
      <c r="C1425" s="32" t="s">
        <v>2188</v>
      </c>
      <c r="D1425" s="131">
        <v>2005</v>
      </c>
      <c r="E1425" s="1298">
        <f t="shared" si="169"/>
        <v>16</v>
      </c>
      <c r="F1425" s="33">
        <v>90680</v>
      </c>
      <c r="G1425" s="133">
        <v>0.1</v>
      </c>
      <c r="H1425" s="33">
        <f t="shared" si="165"/>
        <v>145088</v>
      </c>
      <c r="I1425" s="33">
        <f t="shared" si="166"/>
        <v>-54408</v>
      </c>
      <c r="J1425" s="33">
        <f t="shared" si="167"/>
        <v>9068</v>
      </c>
      <c r="K1425" s="101">
        <f t="shared" si="164"/>
        <v>5.0580098170459618</v>
      </c>
      <c r="L1425" s="33">
        <v>5</v>
      </c>
      <c r="M1425" s="30">
        <f t="shared" si="168"/>
        <v>0.4215008180871635</v>
      </c>
    </row>
    <row r="1426" spans="1:13">
      <c r="A1426" s="1312"/>
      <c r="B1426" s="88"/>
      <c r="C1426" s="32" t="s">
        <v>2201</v>
      </c>
      <c r="D1426" s="131">
        <v>2007</v>
      </c>
      <c r="E1426" s="1298">
        <f t="shared" si="169"/>
        <v>14</v>
      </c>
      <c r="F1426" s="33">
        <v>810000</v>
      </c>
      <c r="G1426" s="133">
        <v>0.1</v>
      </c>
      <c r="H1426" s="33">
        <f t="shared" si="165"/>
        <v>1134000</v>
      </c>
      <c r="I1426" s="33">
        <f t="shared" si="166"/>
        <v>-324000</v>
      </c>
      <c r="J1426" s="33">
        <f t="shared" si="167"/>
        <v>81000</v>
      </c>
      <c r="K1426" s="101">
        <f t="shared" si="164"/>
        <v>45.180722891566269</v>
      </c>
      <c r="L1426" s="33">
        <v>5</v>
      </c>
      <c r="M1426" s="30">
        <f t="shared" si="168"/>
        <v>3.7650602409638556</v>
      </c>
    </row>
    <row r="1427" spans="1:13">
      <c r="A1427" s="1312"/>
      <c r="B1427" s="88"/>
      <c r="C1427" s="32" t="s">
        <v>2217</v>
      </c>
      <c r="D1427" s="131">
        <v>2009</v>
      </c>
      <c r="E1427" s="1298">
        <f t="shared" si="169"/>
        <v>12</v>
      </c>
      <c r="F1427" s="33">
        <v>181000</v>
      </c>
      <c r="G1427" s="133">
        <v>0.1</v>
      </c>
      <c r="H1427" s="33">
        <f t="shared" si="165"/>
        <v>217200</v>
      </c>
      <c r="I1427" s="33">
        <f t="shared" si="166"/>
        <v>-36200</v>
      </c>
      <c r="J1427" s="33">
        <f t="shared" si="167"/>
        <v>18100</v>
      </c>
      <c r="K1427" s="101">
        <f t="shared" si="164"/>
        <v>10.095939312806783</v>
      </c>
      <c r="L1427" s="33">
        <v>5</v>
      </c>
      <c r="M1427" s="30">
        <f t="shared" si="168"/>
        <v>0.84132827606723193</v>
      </c>
    </row>
    <row r="1428" spans="1:13">
      <c r="A1428" s="1312"/>
      <c r="B1428" s="88"/>
      <c r="C1428" s="32" t="s">
        <v>2209</v>
      </c>
      <c r="D1428" s="131">
        <v>2014</v>
      </c>
      <c r="E1428" s="1298">
        <f t="shared" si="169"/>
        <v>7</v>
      </c>
      <c r="F1428" s="33">
        <v>55465060</v>
      </c>
      <c r="G1428" s="133">
        <v>0.1</v>
      </c>
      <c r="H1428" s="33">
        <f t="shared" si="165"/>
        <v>38825542</v>
      </c>
      <c r="I1428" s="33">
        <f t="shared" si="166"/>
        <v>16639518</v>
      </c>
      <c r="J1428" s="33">
        <f t="shared" si="167"/>
        <v>5546506</v>
      </c>
      <c r="K1428" s="101">
        <f t="shared" si="164"/>
        <v>3093.7672913877732</v>
      </c>
      <c r="L1428" s="33">
        <v>15</v>
      </c>
      <c r="M1428" s="30">
        <f t="shared" si="168"/>
        <v>773.4418228469433</v>
      </c>
    </row>
    <row r="1429" spans="1:13">
      <c r="A1429" s="1312"/>
      <c r="B1429" s="88" t="s">
        <v>35</v>
      </c>
      <c r="C1429" s="32"/>
      <c r="D1429" s="131"/>
      <c r="E1429" s="1298"/>
      <c r="F1429" s="33"/>
      <c r="G1429" s="133"/>
      <c r="H1429" s="33"/>
      <c r="I1429" s="33"/>
      <c r="J1429" s="33"/>
      <c r="K1429" s="101">
        <f t="shared" si="164"/>
        <v>0</v>
      </c>
      <c r="L1429" s="33"/>
      <c r="M1429" s="34">
        <f>SUM(M1425:M1428)</f>
        <v>778.46971218206158</v>
      </c>
    </row>
    <row r="1430" spans="1:13">
      <c r="A1430" s="1312" t="s">
        <v>1634</v>
      </c>
      <c r="B1430" s="38" t="s">
        <v>1635</v>
      </c>
      <c r="C1430" s="32" t="s">
        <v>1705</v>
      </c>
      <c r="D1430" s="131">
        <v>2003</v>
      </c>
      <c r="E1430" s="1298">
        <f t="shared" si="169"/>
        <v>18</v>
      </c>
      <c r="F1430" s="33">
        <v>12704749</v>
      </c>
      <c r="G1430" s="133">
        <v>0.1</v>
      </c>
      <c r="H1430" s="33">
        <f>F1430</f>
        <v>12704749</v>
      </c>
      <c r="I1430" s="33">
        <f t="shared" si="166"/>
        <v>0</v>
      </c>
      <c r="J1430" s="33">
        <f t="shared" si="167"/>
        <v>1270474.9000000001</v>
      </c>
      <c r="K1430" s="101">
        <f t="shared" si="164"/>
        <v>708.65400490852312</v>
      </c>
      <c r="L1430" s="33">
        <v>65</v>
      </c>
      <c r="M1430" s="30">
        <f t="shared" si="168"/>
        <v>767.70850531756673</v>
      </c>
    </row>
    <row r="1431" spans="1:13">
      <c r="A1431" s="1312"/>
      <c r="B1431" s="88"/>
      <c r="C1431" s="32" t="s">
        <v>2188</v>
      </c>
      <c r="D1431" s="131">
        <v>2005</v>
      </c>
      <c r="E1431" s="1298">
        <f t="shared" si="169"/>
        <v>16</v>
      </c>
      <c r="F1431" s="33">
        <v>90680</v>
      </c>
      <c r="G1431" s="133">
        <v>0.1</v>
      </c>
      <c r="H1431" s="33">
        <f t="shared" si="165"/>
        <v>145088</v>
      </c>
      <c r="I1431" s="33">
        <f t="shared" si="166"/>
        <v>-54408</v>
      </c>
      <c r="J1431" s="33">
        <f t="shared" si="167"/>
        <v>9068</v>
      </c>
      <c r="K1431" s="101">
        <f t="shared" si="164"/>
        <v>5.0580098170459618</v>
      </c>
      <c r="L1431" s="33">
        <v>10</v>
      </c>
      <c r="M1431" s="30">
        <f t="shared" si="168"/>
        <v>0.843001636174327</v>
      </c>
    </row>
    <row r="1432" spans="1:13">
      <c r="A1432" s="1312"/>
      <c r="B1432" s="88" t="s">
        <v>35</v>
      </c>
      <c r="C1432" s="31"/>
      <c r="D1432" s="308"/>
      <c r="E1432" s="1298"/>
      <c r="F1432" s="309"/>
      <c r="G1432" s="310"/>
      <c r="H1432" s="33"/>
      <c r="I1432" s="33"/>
      <c r="J1432" s="33"/>
      <c r="K1432" s="101">
        <f t="shared" si="164"/>
        <v>0</v>
      </c>
      <c r="L1432" s="309"/>
      <c r="M1432" s="34">
        <f>SUM(M1430:M1431)</f>
        <v>768.55150695374107</v>
      </c>
    </row>
    <row r="1433" spans="1:13">
      <c r="A1433" s="1312" t="s">
        <v>1636</v>
      </c>
      <c r="B1433" s="38" t="s">
        <v>1637</v>
      </c>
      <c r="C1433" s="32" t="s">
        <v>2188</v>
      </c>
      <c r="D1433" s="131">
        <v>2005</v>
      </c>
      <c r="E1433" s="1298">
        <f t="shared" si="169"/>
        <v>16</v>
      </c>
      <c r="F1433" s="33">
        <v>90680</v>
      </c>
      <c r="G1433" s="133">
        <v>0.1</v>
      </c>
      <c r="H1433" s="33">
        <f t="shared" si="165"/>
        <v>145088</v>
      </c>
      <c r="I1433" s="33">
        <f t="shared" si="166"/>
        <v>-54408</v>
      </c>
      <c r="J1433" s="33">
        <f t="shared" si="167"/>
        <v>9068</v>
      </c>
      <c r="K1433" s="101">
        <f t="shared" si="164"/>
        <v>5.0580098170459618</v>
      </c>
      <c r="L1433" s="33">
        <v>10</v>
      </c>
      <c r="M1433" s="30">
        <f t="shared" si="168"/>
        <v>0.843001636174327</v>
      </c>
    </row>
    <row r="1434" spans="1:13">
      <c r="A1434" s="1312"/>
      <c r="B1434" s="38"/>
      <c r="C1434" s="32" t="s">
        <v>2201</v>
      </c>
      <c r="D1434" s="131">
        <v>2007</v>
      </c>
      <c r="E1434" s="1298">
        <f t="shared" si="169"/>
        <v>14</v>
      </c>
      <c r="F1434" s="33">
        <v>810000</v>
      </c>
      <c r="G1434" s="133">
        <v>0.1</v>
      </c>
      <c r="H1434" s="33">
        <f t="shared" si="165"/>
        <v>1134000</v>
      </c>
      <c r="I1434" s="33">
        <f t="shared" si="166"/>
        <v>-324000</v>
      </c>
      <c r="J1434" s="33">
        <f t="shared" si="167"/>
        <v>81000</v>
      </c>
      <c r="K1434" s="101">
        <f t="shared" si="164"/>
        <v>45.180722891566269</v>
      </c>
      <c r="L1434" s="33">
        <v>10</v>
      </c>
      <c r="M1434" s="30">
        <f t="shared" si="168"/>
        <v>7.5301204819277112</v>
      </c>
    </row>
    <row r="1435" spans="1:13">
      <c r="A1435" s="1312"/>
      <c r="B1435" s="38"/>
      <c r="C1435" s="32" t="s">
        <v>2217</v>
      </c>
      <c r="D1435" s="131">
        <v>2009</v>
      </c>
      <c r="E1435" s="1298">
        <f t="shared" si="169"/>
        <v>12</v>
      </c>
      <c r="F1435" s="33">
        <v>181000</v>
      </c>
      <c r="G1435" s="133">
        <v>0.1</v>
      </c>
      <c r="H1435" s="33">
        <f t="shared" si="165"/>
        <v>217200</v>
      </c>
      <c r="I1435" s="33">
        <f t="shared" si="166"/>
        <v>-36200</v>
      </c>
      <c r="J1435" s="33">
        <f t="shared" si="167"/>
        <v>18100</v>
      </c>
      <c r="K1435" s="101">
        <f t="shared" si="164"/>
        <v>10.095939312806783</v>
      </c>
      <c r="L1435" s="33">
        <v>15</v>
      </c>
      <c r="M1435" s="30">
        <f t="shared" si="168"/>
        <v>2.5239848282016957</v>
      </c>
    </row>
    <row r="1436" spans="1:13">
      <c r="A1436" s="1312"/>
      <c r="B1436" s="88"/>
      <c r="C1436" s="32" t="s">
        <v>2209</v>
      </c>
      <c r="D1436" s="131">
        <v>2014</v>
      </c>
      <c r="E1436" s="1298">
        <f t="shared" si="169"/>
        <v>7</v>
      </c>
      <c r="F1436" s="33">
        <v>55465060</v>
      </c>
      <c r="G1436" s="133">
        <v>0.1</v>
      </c>
      <c r="H1436" s="33">
        <f t="shared" si="165"/>
        <v>38825542</v>
      </c>
      <c r="I1436" s="33">
        <f t="shared" si="166"/>
        <v>16639518</v>
      </c>
      <c r="J1436" s="33">
        <f t="shared" si="167"/>
        <v>5546506</v>
      </c>
      <c r="K1436" s="101">
        <f t="shared" si="164"/>
        <v>3093.7672913877732</v>
      </c>
      <c r="L1436" s="33">
        <v>30</v>
      </c>
      <c r="M1436" s="30">
        <f t="shared" si="168"/>
        <v>1546.8836456938866</v>
      </c>
    </row>
    <row r="1437" spans="1:13">
      <c r="A1437" s="1312"/>
      <c r="B1437" s="88" t="s">
        <v>35</v>
      </c>
      <c r="C1437" s="32"/>
      <c r="D1437" s="131"/>
      <c r="E1437" s="1298"/>
      <c r="F1437" s="33"/>
      <c r="G1437" s="133"/>
      <c r="H1437" s="33"/>
      <c r="I1437" s="33"/>
      <c r="J1437" s="33"/>
      <c r="K1437" s="101">
        <f t="shared" ref="K1437:K1500" si="170">J1437/1792.8</f>
        <v>0</v>
      </c>
      <c r="L1437" s="33"/>
      <c r="M1437" s="34">
        <f>SUM(M1433:M1436)</f>
        <v>1557.7807526401903</v>
      </c>
    </row>
    <row r="1438" spans="1:13">
      <c r="A1438" s="1312" t="s">
        <v>1638</v>
      </c>
      <c r="B1438" s="38" t="s">
        <v>1639</v>
      </c>
      <c r="C1438" s="32" t="s">
        <v>2188</v>
      </c>
      <c r="D1438" s="131">
        <v>2005</v>
      </c>
      <c r="E1438" s="1298">
        <f t="shared" si="169"/>
        <v>16</v>
      </c>
      <c r="F1438" s="33">
        <v>90680</v>
      </c>
      <c r="G1438" s="133">
        <v>0.1</v>
      </c>
      <c r="H1438" s="33">
        <f t="shared" si="165"/>
        <v>145088</v>
      </c>
      <c r="I1438" s="33">
        <f t="shared" si="166"/>
        <v>-54408</v>
      </c>
      <c r="J1438" s="33">
        <f t="shared" si="167"/>
        <v>9068</v>
      </c>
      <c r="K1438" s="101">
        <f t="shared" si="170"/>
        <v>5.0580098170459618</v>
      </c>
      <c r="L1438" s="33">
        <v>10</v>
      </c>
      <c r="M1438" s="30">
        <f t="shared" si="168"/>
        <v>0.843001636174327</v>
      </c>
    </row>
    <row r="1439" spans="1:13">
      <c r="A1439" s="1312"/>
      <c r="B1439" s="88"/>
      <c r="C1439" s="32" t="s">
        <v>2201</v>
      </c>
      <c r="D1439" s="131">
        <v>2007</v>
      </c>
      <c r="E1439" s="1298">
        <f t="shared" si="169"/>
        <v>14</v>
      </c>
      <c r="F1439" s="33">
        <v>810000</v>
      </c>
      <c r="G1439" s="133">
        <v>0.1</v>
      </c>
      <c r="H1439" s="33">
        <f t="shared" si="165"/>
        <v>1134000</v>
      </c>
      <c r="I1439" s="33">
        <f t="shared" si="166"/>
        <v>-324000</v>
      </c>
      <c r="J1439" s="33">
        <f t="shared" si="167"/>
        <v>81000</v>
      </c>
      <c r="K1439" s="101">
        <f t="shared" si="170"/>
        <v>45.180722891566269</v>
      </c>
      <c r="L1439" s="33">
        <v>10</v>
      </c>
      <c r="M1439" s="30">
        <f t="shared" si="168"/>
        <v>7.5301204819277112</v>
      </c>
    </row>
    <row r="1440" spans="1:13">
      <c r="A1440" s="1312"/>
      <c r="B1440" s="88"/>
      <c r="C1440" s="32" t="s">
        <v>2217</v>
      </c>
      <c r="D1440" s="131">
        <v>2009</v>
      </c>
      <c r="E1440" s="1298">
        <f t="shared" si="169"/>
        <v>12</v>
      </c>
      <c r="F1440" s="33">
        <v>181000</v>
      </c>
      <c r="G1440" s="133">
        <v>0.1</v>
      </c>
      <c r="H1440" s="33">
        <f t="shared" si="165"/>
        <v>217200</v>
      </c>
      <c r="I1440" s="33">
        <f t="shared" si="166"/>
        <v>-36200</v>
      </c>
      <c r="J1440" s="33">
        <f t="shared" si="167"/>
        <v>18100</v>
      </c>
      <c r="K1440" s="101">
        <f t="shared" si="170"/>
        <v>10.095939312806783</v>
      </c>
      <c r="L1440" s="33">
        <v>15</v>
      </c>
      <c r="M1440" s="30">
        <f t="shared" si="168"/>
        <v>2.5239848282016957</v>
      </c>
    </row>
    <row r="1441" spans="1:13">
      <c r="A1441" s="1312"/>
      <c r="B1441" s="88"/>
      <c r="C1441" s="32" t="s">
        <v>2209</v>
      </c>
      <c r="D1441" s="131">
        <v>2014</v>
      </c>
      <c r="E1441" s="1298">
        <f t="shared" si="169"/>
        <v>7</v>
      </c>
      <c r="F1441" s="33">
        <v>55465060</v>
      </c>
      <c r="G1441" s="133">
        <v>0.1</v>
      </c>
      <c r="H1441" s="33">
        <f t="shared" si="165"/>
        <v>38825542</v>
      </c>
      <c r="I1441" s="33">
        <f t="shared" si="166"/>
        <v>16639518</v>
      </c>
      <c r="J1441" s="33">
        <f t="shared" si="167"/>
        <v>5546506</v>
      </c>
      <c r="K1441" s="101">
        <f t="shared" si="170"/>
        <v>3093.7672913877732</v>
      </c>
      <c r="L1441" s="33">
        <v>40</v>
      </c>
      <c r="M1441" s="30">
        <f t="shared" si="168"/>
        <v>2062.5115275918488</v>
      </c>
    </row>
    <row r="1442" spans="1:13">
      <c r="A1442" s="1312"/>
      <c r="B1442" s="88" t="s">
        <v>35</v>
      </c>
      <c r="C1442" s="31"/>
      <c r="D1442" s="308"/>
      <c r="E1442" s="1298"/>
      <c r="F1442" s="309"/>
      <c r="G1442" s="310"/>
      <c r="H1442" s="33"/>
      <c r="I1442" s="33"/>
      <c r="J1442" s="33"/>
      <c r="K1442" s="101">
        <f t="shared" si="170"/>
        <v>0</v>
      </c>
      <c r="L1442" s="309"/>
      <c r="M1442" s="34">
        <f>SUM(M1438:M1441)</f>
        <v>2073.4086345381525</v>
      </c>
    </row>
    <row r="1443" spans="1:13">
      <c r="A1443" s="1312" t="s">
        <v>2181</v>
      </c>
      <c r="B1443" s="38" t="s">
        <v>1641</v>
      </c>
      <c r="C1443" s="32" t="s">
        <v>2188</v>
      </c>
      <c r="D1443" s="131">
        <v>2005</v>
      </c>
      <c r="E1443" s="1298">
        <f t="shared" si="169"/>
        <v>16</v>
      </c>
      <c r="F1443" s="33">
        <v>90680</v>
      </c>
      <c r="G1443" s="133">
        <v>0.1</v>
      </c>
      <c r="H1443" s="33">
        <f t="shared" si="165"/>
        <v>145088</v>
      </c>
      <c r="I1443" s="33">
        <f t="shared" si="166"/>
        <v>-54408</v>
      </c>
      <c r="J1443" s="33">
        <f t="shared" si="167"/>
        <v>9068</v>
      </c>
      <c r="K1443" s="101">
        <f t="shared" si="170"/>
        <v>5.0580098170459618</v>
      </c>
      <c r="L1443" s="33">
        <v>10</v>
      </c>
      <c r="M1443" s="30">
        <f t="shared" si="168"/>
        <v>0.843001636174327</v>
      </c>
    </row>
    <row r="1444" spans="1:13">
      <c r="A1444" s="1312"/>
      <c r="B1444" s="88"/>
      <c r="C1444" s="32" t="s">
        <v>2201</v>
      </c>
      <c r="D1444" s="131">
        <v>2007</v>
      </c>
      <c r="E1444" s="1298">
        <f t="shared" si="169"/>
        <v>14</v>
      </c>
      <c r="F1444" s="33">
        <v>810000</v>
      </c>
      <c r="G1444" s="133">
        <v>0.1</v>
      </c>
      <c r="H1444" s="33">
        <f t="shared" si="165"/>
        <v>1134000</v>
      </c>
      <c r="I1444" s="33">
        <f t="shared" si="166"/>
        <v>-324000</v>
      </c>
      <c r="J1444" s="33">
        <f t="shared" si="167"/>
        <v>81000</v>
      </c>
      <c r="K1444" s="101">
        <f t="shared" si="170"/>
        <v>45.180722891566269</v>
      </c>
      <c r="L1444" s="33">
        <v>10</v>
      </c>
      <c r="M1444" s="30">
        <f t="shared" si="168"/>
        <v>7.5301204819277112</v>
      </c>
    </row>
    <row r="1445" spans="1:13">
      <c r="A1445" s="1312"/>
      <c r="B1445" s="88"/>
      <c r="C1445" s="32" t="s">
        <v>2217</v>
      </c>
      <c r="D1445" s="131">
        <v>2009</v>
      </c>
      <c r="E1445" s="1298">
        <f t="shared" si="169"/>
        <v>12</v>
      </c>
      <c r="F1445" s="33">
        <v>181000</v>
      </c>
      <c r="G1445" s="133">
        <v>0.1</v>
      </c>
      <c r="H1445" s="33">
        <f t="shared" si="165"/>
        <v>217200</v>
      </c>
      <c r="I1445" s="33">
        <f t="shared" si="166"/>
        <v>-36200</v>
      </c>
      <c r="J1445" s="33">
        <f t="shared" si="167"/>
        <v>18100</v>
      </c>
      <c r="K1445" s="101">
        <f t="shared" si="170"/>
        <v>10.095939312806783</v>
      </c>
      <c r="L1445" s="33">
        <v>30</v>
      </c>
      <c r="M1445" s="30">
        <f t="shared" si="168"/>
        <v>5.0479696564033913</v>
      </c>
    </row>
    <row r="1446" spans="1:13">
      <c r="A1446" s="1312"/>
      <c r="B1446" s="88"/>
      <c r="C1446" s="32" t="s">
        <v>2209</v>
      </c>
      <c r="D1446" s="131">
        <v>2014</v>
      </c>
      <c r="E1446" s="1298">
        <f t="shared" si="169"/>
        <v>7</v>
      </c>
      <c r="F1446" s="33">
        <v>55465060</v>
      </c>
      <c r="G1446" s="133">
        <v>0.1</v>
      </c>
      <c r="H1446" s="33">
        <f t="shared" si="165"/>
        <v>38825542</v>
      </c>
      <c r="I1446" s="33">
        <f t="shared" si="166"/>
        <v>16639518</v>
      </c>
      <c r="J1446" s="33">
        <f t="shared" si="167"/>
        <v>5546506</v>
      </c>
      <c r="K1446" s="101">
        <f t="shared" si="170"/>
        <v>3093.7672913877732</v>
      </c>
      <c r="L1446" s="33">
        <v>40</v>
      </c>
      <c r="M1446" s="30">
        <f t="shared" si="168"/>
        <v>2062.5115275918488</v>
      </c>
    </row>
    <row r="1447" spans="1:13">
      <c r="A1447" s="1312"/>
      <c r="B1447" s="88" t="s">
        <v>35</v>
      </c>
      <c r="C1447" s="31"/>
      <c r="D1447" s="308"/>
      <c r="E1447" s="1298"/>
      <c r="F1447" s="309"/>
      <c r="G1447" s="310"/>
      <c r="H1447" s="33"/>
      <c r="I1447" s="33"/>
      <c r="J1447" s="33"/>
      <c r="K1447" s="101">
        <f t="shared" si="170"/>
        <v>0</v>
      </c>
      <c r="L1447" s="309"/>
      <c r="M1447" s="34">
        <f>SUM(M1443:M1446)</f>
        <v>2075.9326193663542</v>
      </c>
    </row>
    <row r="1448" spans="1:13">
      <c r="A1448" s="1312" t="s">
        <v>1642</v>
      </c>
      <c r="B1448" s="38" t="s">
        <v>1643</v>
      </c>
      <c r="C1448" s="32" t="s">
        <v>2188</v>
      </c>
      <c r="D1448" s="131">
        <v>2005</v>
      </c>
      <c r="E1448" s="1298">
        <f t="shared" si="169"/>
        <v>16</v>
      </c>
      <c r="F1448" s="33">
        <v>90680</v>
      </c>
      <c r="G1448" s="133">
        <v>0.1</v>
      </c>
      <c r="H1448" s="33">
        <f t="shared" si="165"/>
        <v>145088</v>
      </c>
      <c r="I1448" s="33">
        <f t="shared" si="166"/>
        <v>-54408</v>
      </c>
      <c r="J1448" s="33">
        <f t="shared" si="167"/>
        <v>9068</v>
      </c>
      <c r="K1448" s="101">
        <f t="shared" si="170"/>
        <v>5.0580098170459618</v>
      </c>
      <c r="L1448" s="33">
        <v>10</v>
      </c>
      <c r="M1448" s="30">
        <f t="shared" si="168"/>
        <v>0.843001636174327</v>
      </c>
    </row>
    <row r="1449" spans="1:13">
      <c r="A1449" s="1312"/>
      <c r="B1449" s="38"/>
      <c r="C1449" s="32" t="s">
        <v>2201</v>
      </c>
      <c r="D1449" s="131">
        <v>2007</v>
      </c>
      <c r="E1449" s="1298">
        <f t="shared" si="169"/>
        <v>14</v>
      </c>
      <c r="F1449" s="33">
        <v>810000</v>
      </c>
      <c r="G1449" s="133">
        <v>0.1</v>
      </c>
      <c r="H1449" s="33">
        <f t="shared" si="165"/>
        <v>1134000</v>
      </c>
      <c r="I1449" s="33">
        <f t="shared" si="166"/>
        <v>-324000</v>
      </c>
      <c r="J1449" s="33">
        <f t="shared" si="167"/>
        <v>81000</v>
      </c>
      <c r="K1449" s="101">
        <f t="shared" si="170"/>
        <v>45.180722891566269</v>
      </c>
      <c r="L1449" s="33">
        <v>10</v>
      </c>
      <c r="M1449" s="30">
        <f t="shared" si="168"/>
        <v>7.5301204819277112</v>
      </c>
    </row>
    <row r="1450" spans="1:13">
      <c r="A1450" s="1312"/>
      <c r="B1450" s="38"/>
      <c r="C1450" s="32" t="s">
        <v>2217</v>
      </c>
      <c r="D1450" s="131">
        <v>2009</v>
      </c>
      <c r="E1450" s="1298">
        <f t="shared" si="169"/>
        <v>12</v>
      </c>
      <c r="F1450" s="33">
        <v>181000</v>
      </c>
      <c r="G1450" s="133">
        <v>0.1</v>
      </c>
      <c r="H1450" s="33">
        <f t="shared" si="165"/>
        <v>217200</v>
      </c>
      <c r="I1450" s="33">
        <f t="shared" si="166"/>
        <v>-36200</v>
      </c>
      <c r="J1450" s="33">
        <f t="shared" si="167"/>
        <v>18100</v>
      </c>
      <c r="K1450" s="101">
        <f t="shared" si="170"/>
        <v>10.095939312806783</v>
      </c>
      <c r="L1450" s="33">
        <v>15</v>
      </c>
      <c r="M1450" s="30">
        <f t="shared" si="168"/>
        <v>2.5239848282016957</v>
      </c>
    </row>
    <row r="1451" spans="1:13">
      <c r="A1451" s="1312"/>
      <c r="B1451" s="38"/>
      <c r="C1451" s="32" t="s">
        <v>2209</v>
      </c>
      <c r="D1451" s="131">
        <v>2014</v>
      </c>
      <c r="E1451" s="1298">
        <f t="shared" si="169"/>
        <v>7</v>
      </c>
      <c r="F1451" s="33">
        <v>55465060</v>
      </c>
      <c r="G1451" s="133">
        <v>0.1</v>
      </c>
      <c r="H1451" s="33">
        <f>E1451*F1451*G1451</f>
        <v>38825542</v>
      </c>
      <c r="I1451" s="33">
        <f>F1451-H1451</f>
        <v>16639518</v>
      </c>
      <c r="J1451" s="33">
        <f>F1451*G1451</f>
        <v>5546506</v>
      </c>
      <c r="K1451" s="101">
        <f t="shared" si="170"/>
        <v>3093.7672913877732</v>
      </c>
      <c r="L1451" s="33">
        <v>20</v>
      </c>
      <c r="M1451" s="30">
        <f>K1451*L1451/60</f>
        <v>1031.2557637959244</v>
      </c>
    </row>
    <row r="1452" spans="1:13">
      <c r="A1452" s="1312"/>
      <c r="B1452" s="88" t="s">
        <v>35</v>
      </c>
      <c r="C1452" s="32"/>
      <c r="D1452" s="131"/>
      <c r="E1452" s="131"/>
      <c r="F1452" s="33"/>
      <c r="G1452" s="133"/>
      <c r="H1452" s="33"/>
      <c r="I1452" s="33"/>
      <c r="J1452" s="33"/>
      <c r="K1452" s="101">
        <f t="shared" si="170"/>
        <v>0</v>
      </c>
      <c r="L1452" s="33"/>
      <c r="M1452" s="34">
        <f>SUM(M1448:M1451)</f>
        <v>1042.1528707422281</v>
      </c>
    </row>
    <row r="1453" spans="1:13" ht="18.600000000000001" customHeight="1">
      <c r="A1453" s="43" t="s">
        <v>3618</v>
      </c>
      <c r="B1453" s="41" t="s">
        <v>3514</v>
      </c>
      <c r="C1453" s="41"/>
      <c r="D1453" s="128"/>
      <c r="E1453" s="128"/>
      <c r="F1453" s="427"/>
      <c r="G1453" s="128"/>
      <c r="H1453" s="63"/>
      <c r="I1453" s="63"/>
      <c r="J1453" s="63"/>
      <c r="K1453" s="63"/>
      <c r="L1453" s="63"/>
      <c r="M1453" s="130"/>
    </row>
    <row r="1454" spans="1:13" ht="45">
      <c r="A1454" s="1312" t="s">
        <v>3620</v>
      </c>
      <c r="B1454" s="38" t="s">
        <v>3516</v>
      </c>
      <c r="C1454" s="32" t="s">
        <v>3806</v>
      </c>
      <c r="D1454" s="204">
        <v>2011</v>
      </c>
      <c r="E1454" s="204">
        <f>2021-D1454</f>
        <v>10</v>
      </c>
      <c r="F1454" s="259">
        <v>235000</v>
      </c>
      <c r="G1454" s="428">
        <v>0.1</v>
      </c>
      <c r="H1454" s="33">
        <f>E1454*F1454*G1454</f>
        <v>235000</v>
      </c>
      <c r="I1454" s="33">
        <f>F1454-H1454</f>
        <v>0</v>
      </c>
      <c r="J1454" s="33">
        <f>F1454*G1454</f>
        <v>23500</v>
      </c>
      <c r="K1454" s="101">
        <f t="shared" si="170"/>
        <v>13.107987505577867</v>
      </c>
      <c r="L1454" s="33">
        <v>10</v>
      </c>
      <c r="M1454" s="34">
        <f>K1454*L1454/60</f>
        <v>2.1846645842629777</v>
      </c>
    </row>
    <row r="1455" spans="1:13">
      <c r="A1455" s="1312"/>
      <c r="B1455" s="88" t="s">
        <v>35</v>
      </c>
      <c r="C1455" s="32"/>
      <c r="D1455" s="204"/>
      <c r="E1455" s="204"/>
      <c r="F1455" s="259"/>
      <c r="G1455" s="428"/>
      <c r="H1455" s="33"/>
      <c r="I1455" s="33"/>
      <c r="J1455" s="33"/>
      <c r="K1455" s="101">
        <f t="shared" si="170"/>
        <v>0</v>
      </c>
      <c r="L1455" s="33"/>
      <c r="M1455" s="34"/>
    </row>
    <row r="1456" spans="1:13" ht="30">
      <c r="A1456" s="1312" t="s">
        <v>3622</v>
      </c>
      <c r="B1456" s="148" t="s">
        <v>3518</v>
      </c>
      <c r="C1456" s="32" t="s">
        <v>3807</v>
      </c>
      <c r="D1456" s="204">
        <v>2017</v>
      </c>
      <c r="E1456" s="204">
        <f t="shared" ref="E1456:E1517" si="171">2021-D1456</f>
        <v>4</v>
      </c>
      <c r="F1456" s="259">
        <v>188160</v>
      </c>
      <c r="G1456" s="428">
        <v>0.1</v>
      </c>
      <c r="H1456" s="33">
        <f>E1456*F1456*G1456</f>
        <v>75264</v>
      </c>
      <c r="I1456" s="33">
        <f>F1456-H1456</f>
        <v>112896</v>
      </c>
      <c r="J1456" s="33">
        <f>F1456*G1456</f>
        <v>18816</v>
      </c>
      <c r="K1456" s="101">
        <f t="shared" si="170"/>
        <v>10.495314591700135</v>
      </c>
      <c r="L1456" s="33">
        <v>10</v>
      </c>
      <c r="M1456" s="34">
        <f t="shared" ref="M1456:M1507" si="172">K1456*L1456/60</f>
        <v>1.7492190986166891</v>
      </c>
    </row>
    <row r="1457" spans="1:13">
      <c r="A1457" s="1312" t="s">
        <v>3624</v>
      </c>
      <c r="B1457" s="38" t="s">
        <v>1615</v>
      </c>
      <c r="C1457" s="32" t="s">
        <v>3808</v>
      </c>
      <c r="D1457" s="204">
        <v>2005</v>
      </c>
      <c r="E1457" s="204">
        <f t="shared" si="171"/>
        <v>16</v>
      </c>
      <c r="F1457" s="259">
        <v>260000</v>
      </c>
      <c r="G1457" s="428">
        <v>0.1</v>
      </c>
      <c r="H1457" s="33">
        <f t="shared" ref="H1457:H1507" si="173">E1457*F1457*G1457</f>
        <v>416000</v>
      </c>
      <c r="I1457" s="33">
        <f t="shared" ref="I1457:I1507" si="174">F1457-H1457</f>
        <v>-156000</v>
      </c>
      <c r="J1457" s="33">
        <f>F1457*G1457</f>
        <v>26000</v>
      </c>
      <c r="K1457" s="101">
        <f t="shared" si="170"/>
        <v>14.502454261490406</v>
      </c>
      <c r="L1457" s="33">
        <v>5</v>
      </c>
      <c r="M1457" s="30">
        <f t="shared" si="172"/>
        <v>1.2085378551242008</v>
      </c>
    </row>
    <row r="1458" spans="1:13">
      <c r="A1458" s="59"/>
      <c r="B1458" s="1297"/>
      <c r="C1458" s="32" t="s">
        <v>3809</v>
      </c>
      <c r="D1458" s="204">
        <v>2005</v>
      </c>
      <c r="E1458" s="204">
        <f t="shared" si="171"/>
        <v>16</v>
      </c>
      <c r="F1458" s="259">
        <v>176358</v>
      </c>
      <c r="G1458" s="428">
        <v>0.1</v>
      </c>
      <c r="H1458" s="33">
        <f t="shared" si="173"/>
        <v>282172.79999999999</v>
      </c>
      <c r="I1458" s="33">
        <f t="shared" si="174"/>
        <v>-105814.79999999999</v>
      </c>
      <c r="J1458" s="33">
        <v>158723</v>
      </c>
      <c r="K1458" s="101">
        <f t="shared" si="170"/>
        <v>88.533578759482381</v>
      </c>
      <c r="L1458" s="33">
        <v>5</v>
      </c>
      <c r="M1458" s="30">
        <f t="shared" si="172"/>
        <v>7.3777982299568654</v>
      </c>
    </row>
    <row r="1459" spans="1:13">
      <c r="A1459" s="1312"/>
      <c r="B1459" s="16" t="s">
        <v>35</v>
      </c>
      <c r="C1459" s="31"/>
      <c r="D1459" s="429"/>
      <c r="E1459" s="204"/>
      <c r="F1459" s="430"/>
      <c r="G1459" s="428"/>
      <c r="H1459" s="33"/>
      <c r="I1459" s="33"/>
      <c r="J1459" s="309"/>
      <c r="K1459" s="101">
        <f t="shared" si="170"/>
        <v>0</v>
      </c>
      <c r="L1459" s="309"/>
      <c r="M1459" s="34">
        <f>M1457+M1458</f>
        <v>8.5863360850810668</v>
      </c>
    </row>
    <row r="1460" spans="1:13" ht="45">
      <c r="A1460" s="1312" t="s">
        <v>3627</v>
      </c>
      <c r="B1460" s="22" t="s">
        <v>3810</v>
      </c>
      <c r="C1460" s="32" t="s">
        <v>3811</v>
      </c>
      <c r="D1460" s="204">
        <v>2014</v>
      </c>
      <c r="E1460" s="204">
        <f t="shared" si="171"/>
        <v>7</v>
      </c>
      <c r="F1460" s="259">
        <v>24500</v>
      </c>
      <c r="G1460" s="428">
        <v>0.1</v>
      </c>
      <c r="H1460" s="33">
        <f t="shared" ref="H1460" si="175">E1460*F1460*G1460</f>
        <v>17150</v>
      </c>
      <c r="I1460" s="33">
        <f t="shared" ref="I1460" si="176">F1460-H1460</f>
        <v>7350</v>
      </c>
      <c r="J1460" s="33">
        <f>F1460*G1460</f>
        <v>2450</v>
      </c>
      <c r="K1460" s="101">
        <f t="shared" si="170"/>
        <v>1.3665774207942882</v>
      </c>
      <c r="L1460" s="33">
        <v>5</v>
      </c>
      <c r="M1460" s="30">
        <f t="shared" ref="M1460" si="177">K1460*L1460/60</f>
        <v>0.11388145173285734</v>
      </c>
    </row>
    <row r="1461" spans="1:13" ht="30">
      <c r="A1461" s="1312"/>
      <c r="B1461" s="16"/>
      <c r="C1461" s="431" t="s">
        <v>3812</v>
      </c>
      <c r="D1461" s="274">
        <v>2005</v>
      </c>
      <c r="E1461" s="204">
        <f t="shared" si="171"/>
        <v>16</v>
      </c>
      <c r="F1461" s="432">
        <v>130000</v>
      </c>
      <c r="G1461" s="428">
        <v>0.1</v>
      </c>
      <c r="H1461" s="33">
        <f t="shared" si="173"/>
        <v>208000</v>
      </c>
      <c r="I1461" s="33">
        <f t="shared" si="174"/>
        <v>-78000</v>
      </c>
      <c r="J1461" s="311">
        <v>13000</v>
      </c>
      <c r="K1461" s="101">
        <f t="shared" si="170"/>
        <v>7.2512271307452032</v>
      </c>
      <c r="L1461" s="311">
        <v>5</v>
      </c>
      <c r="M1461" s="30">
        <f t="shared" si="172"/>
        <v>0.60426892756210038</v>
      </c>
    </row>
    <row r="1462" spans="1:13" ht="30">
      <c r="A1462" s="1312"/>
      <c r="B1462" s="89"/>
      <c r="C1462" s="38" t="s">
        <v>3813</v>
      </c>
      <c r="D1462" s="204">
        <v>2005</v>
      </c>
      <c r="E1462" s="204">
        <f t="shared" si="171"/>
        <v>16</v>
      </c>
      <c r="F1462" s="433">
        <v>1100000</v>
      </c>
      <c r="G1462" s="428">
        <v>0.1</v>
      </c>
      <c r="H1462" s="33">
        <f t="shared" si="173"/>
        <v>1760000</v>
      </c>
      <c r="I1462" s="33">
        <f t="shared" si="174"/>
        <v>-660000</v>
      </c>
      <c r="J1462" s="311">
        <f>F1462*E1462/100</f>
        <v>176000</v>
      </c>
      <c r="K1462" s="101">
        <f t="shared" si="170"/>
        <v>98.170459616242752</v>
      </c>
      <c r="L1462" s="311">
        <v>5</v>
      </c>
      <c r="M1462" s="30">
        <f t="shared" si="172"/>
        <v>8.1808716346868966</v>
      </c>
    </row>
    <row r="1463" spans="1:13">
      <c r="A1463" s="1312"/>
      <c r="B1463" s="89"/>
      <c r="C1463" s="38" t="s">
        <v>3814</v>
      </c>
      <c r="D1463" s="204">
        <v>2005</v>
      </c>
      <c r="E1463" s="204">
        <f t="shared" si="171"/>
        <v>16</v>
      </c>
      <c r="F1463" s="433">
        <v>846400</v>
      </c>
      <c r="G1463" s="428">
        <v>0.1</v>
      </c>
      <c r="H1463" s="33">
        <f t="shared" si="173"/>
        <v>1354240</v>
      </c>
      <c r="I1463" s="33">
        <f t="shared" si="174"/>
        <v>-507840</v>
      </c>
      <c r="J1463" s="311">
        <f>F1463*E1463/100</f>
        <v>135424</v>
      </c>
      <c r="K1463" s="101">
        <f t="shared" si="170"/>
        <v>75.537706381079872</v>
      </c>
      <c r="L1463" s="311">
        <v>5</v>
      </c>
      <c r="M1463" s="30">
        <f>K1463*L1463/60</f>
        <v>6.2948088650899896</v>
      </c>
    </row>
    <row r="1464" spans="1:13">
      <c r="A1464" s="1312"/>
      <c r="B1464" s="16" t="s">
        <v>35</v>
      </c>
      <c r="C1464" s="31"/>
      <c r="D1464" s="429"/>
      <c r="E1464" s="204"/>
      <c r="F1464" s="430"/>
      <c r="G1464" s="428"/>
      <c r="H1464" s="33"/>
      <c r="I1464" s="33"/>
      <c r="J1464" s="434"/>
      <c r="K1464" s="101">
        <f t="shared" si="170"/>
        <v>0</v>
      </c>
      <c r="L1464" s="435"/>
      <c r="M1464" s="34">
        <f>SUM(M1460:M1463)</f>
        <v>15.193830879071843</v>
      </c>
    </row>
    <row r="1465" spans="1:13">
      <c r="A1465" s="1312" t="s">
        <v>3631</v>
      </c>
      <c r="B1465" s="38" t="s">
        <v>3523</v>
      </c>
      <c r="C1465" s="38" t="s">
        <v>3815</v>
      </c>
      <c r="D1465" s="204">
        <v>2014</v>
      </c>
      <c r="E1465" s="204">
        <f t="shared" si="171"/>
        <v>7</v>
      </c>
      <c r="F1465" s="433">
        <v>375200</v>
      </c>
      <c r="G1465" s="428">
        <v>0.1</v>
      </c>
      <c r="H1465" s="33">
        <f t="shared" si="173"/>
        <v>262640</v>
      </c>
      <c r="I1465" s="33">
        <f>F1465-H1465</f>
        <v>112560</v>
      </c>
      <c r="J1465" s="311">
        <f>F1465*E1465/100</f>
        <v>26264</v>
      </c>
      <c r="K1465" s="101">
        <f t="shared" si="170"/>
        <v>14.649709950914771</v>
      </c>
      <c r="L1465" s="311">
        <v>5</v>
      </c>
      <c r="M1465" s="30">
        <f t="shared" si="172"/>
        <v>1.220809162576231</v>
      </c>
    </row>
    <row r="1466" spans="1:13">
      <c r="A1466" s="1312"/>
      <c r="B1466" s="16"/>
      <c r="C1466" s="32" t="s">
        <v>3809</v>
      </c>
      <c r="D1466" s="204">
        <v>2005</v>
      </c>
      <c r="E1466" s="204">
        <f t="shared" si="171"/>
        <v>16</v>
      </c>
      <c r="F1466" s="259">
        <v>176358</v>
      </c>
      <c r="G1466" s="428">
        <v>0.1</v>
      </c>
      <c r="H1466" s="33">
        <f t="shared" si="173"/>
        <v>282172.79999999999</v>
      </c>
      <c r="I1466" s="33">
        <f t="shared" si="174"/>
        <v>-105814.79999999999</v>
      </c>
      <c r="J1466" s="33">
        <v>158723</v>
      </c>
      <c r="K1466" s="101">
        <f t="shared" si="170"/>
        <v>88.533578759482381</v>
      </c>
      <c r="L1466" s="33">
        <v>5</v>
      </c>
      <c r="M1466" s="30">
        <f t="shared" si="172"/>
        <v>7.3777982299568654</v>
      </c>
    </row>
    <row r="1467" spans="1:13">
      <c r="A1467" s="1312"/>
      <c r="B1467" s="6"/>
      <c r="C1467" s="32" t="s">
        <v>3816</v>
      </c>
      <c r="D1467" s="204">
        <v>2005</v>
      </c>
      <c r="E1467" s="204">
        <f t="shared" si="171"/>
        <v>16</v>
      </c>
      <c r="F1467" s="259">
        <v>260000</v>
      </c>
      <c r="G1467" s="428">
        <v>0.1</v>
      </c>
      <c r="H1467" s="33">
        <f t="shared" si="173"/>
        <v>416000</v>
      </c>
      <c r="I1467" s="33">
        <f t="shared" si="174"/>
        <v>-156000</v>
      </c>
      <c r="J1467" s="33">
        <f>F1467*G1467</f>
        <v>26000</v>
      </c>
      <c r="K1467" s="101">
        <f t="shared" si="170"/>
        <v>14.502454261490406</v>
      </c>
      <c r="L1467" s="33">
        <v>5</v>
      </c>
      <c r="M1467" s="30">
        <f t="shared" si="172"/>
        <v>1.2085378551242008</v>
      </c>
    </row>
    <row r="1468" spans="1:13" ht="30">
      <c r="A1468" s="1312"/>
      <c r="B1468" s="1297"/>
      <c r="C1468" s="32" t="s">
        <v>2489</v>
      </c>
      <c r="D1468" s="204">
        <v>2005</v>
      </c>
      <c r="E1468" s="204">
        <f t="shared" si="171"/>
        <v>16</v>
      </c>
      <c r="F1468" s="259">
        <v>114000</v>
      </c>
      <c r="G1468" s="428">
        <v>0.1</v>
      </c>
      <c r="H1468" s="33">
        <f t="shared" si="173"/>
        <v>182400</v>
      </c>
      <c r="I1468" s="33">
        <f t="shared" si="174"/>
        <v>-68400</v>
      </c>
      <c r="J1468" s="33">
        <v>158723</v>
      </c>
      <c r="K1468" s="101">
        <f t="shared" si="170"/>
        <v>88.533578759482381</v>
      </c>
      <c r="L1468" s="33">
        <v>5</v>
      </c>
      <c r="M1468" s="30">
        <f t="shared" si="172"/>
        <v>7.3777982299568654</v>
      </c>
    </row>
    <row r="1469" spans="1:13">
      <c r="A1469" s="1312"/>
      <c r="B1469" s="16" t="s">
        <v>35</v>
      </c>
      <c r="C1469" s="32"/>
      <c r="D1469" s="204"/>
      <c r="E1469" s="204"/>
      <c r="F1469" s="259"/>
      <c r="G1469" s="428"/>
      <c r="H1469" s="33"/>
      <c r="I1469" s="33"/>
      <c r="J1469" s="311"/>
      <c r="K1469" s="101">
        <f t="shared" si="170"/>
        <v>0</v>
      </c>
      <c r="L1469" s="311"/>
      <c r="M1469" s="34">
        <f>SUM(M1465:M1468)</f>
        <v>17.184943477614162</v>
      </c>
    </row>
    <row r="1470" spans="1:13">
      <c r="A1470" s="1312" t="s">
        <v>3640</v>
      </c>
      <c r="B1470" s="38" t="s">
        <v>3525</v>
      </c>
      <c r="C1470" s="38" t="s">
        <v>3815</v>
      </c>
      <c r="D1470" s="204">
        <v>2014</v>
      </c>
      <c r="E1470" s="204">
        <f t="shared" si="171"/>
        <v>7</v>
      </c>
      <c r="F1470" s="433">
        <v>375200</v>
      </c>
      <c r="G1470" s="428">
        <v>0.1</v>
      </c>
      <c r="H1470" s="33">
        <f t="shared" ref="H1470:H1472" si="178">E1470*F1470*G1470</f>
        <v>262640</v>
      </c>
      <c r="I1470" s="33">
        <f t="shared" ref="I1470:I1472" si="179">F1470-H1470</f>
        <v>112560</v>
      </c>
      <c r="J1470" s="311">
        <f>F1470*E1470/100</f>
        <v>26264</v>
      </c>
      <c r="K1470" s="101">
        <f t="shared" si="170"/>
        <v>14.649709950914771</v>
      </c>
      <c r="L1470" s="311">
        <v>5</v>
      </c>
      <c r="M1470" s="30">
        <f t="shared" ref="M1470:M1472" si="180">K1470*L1470/60</f>
        <v>1.220809162576231</v>
      </c>
    </row>
    <row r="1471" spans="1:13">
      <c r="A1471" s="1312"/>
      <c r="B1471" s="414"/>
      <c r="C1471" s="32" t="s">
        <v>3809</v>
      </c>
      <c r="D1471" s="204">
        <v>2005</v>
      </c>
      <c r="E1471" s="204">
        <f t="shared" si="171"/>
        <v>16</v>
      </c>
      <c r="F1471" s="259">
        <v>176358</v>
      </c>
      <c r="G1471" s="428">
        <v>0.1</v>
      </c>
      <c r="H1471" s="33">
        <f t="shared" si="178"/>
        <v>282172.79999999999</v>
      </c>
      <c r="I1471" s="33">
        <f t="shared" si="179"/>
        <v>-105814.79999999999</v>
      </c>
      <c r="J1471" s="33">
        <v>158723</v>
      </c>
      <c r="K1471" s="101">
        <f t="shared" si="170"/>
        <v>88.533578759482381</v>
      </c>
      <c r="L1471" s="33">
        <v>5</v>
      </c>
      <c r="M1471" s="30">
        <f t="shared" si="180"/>
        <v>7.3777982299568654</v>
      </c>
    </row>
    <row r="1472" spans="1:13">
      <c r="A1472" s="1312"/>
      <c r="B1472" s="16"/>
      <c r="C1472" s="32" t="s">
        <v>3816</v>
      </c>
      <c r="D1472" s="204">
        <v>2005</v>
      </c>
      <c r="E1472" s="204">
        <f t="shared" si="171"/>
        <v>16</v>
      </c>
      <c r="F1472" s="259">
        <v>260000</v>
      </c>
      <c r="G1472" s="428">
        <v>0.1</v>
      </c>
      <c r="H1472" s="33">
        <f t="shared" si="178"/>
        <v>416000</v>
      </c>
      <c r="I1472" s="33">
        <f t="shared" si="179"/>
        <v>-156000</v>
      </c>
      <c r="J1472" s="33">
        <f>F1472*G1472</f>
        <v>26000</v>
      </c>
      <c r="K1472" s="101">
        <f t="shared" si="170"/>
        <v>14.502454261490406</v>
      </c>
      <c r="L1472" s="33">
        <v>5</v>
      </c>
      <c r="M1472" s="30">
        <f t="shared" si="180"/>
        <v>1.2085378551242008</v>
      </c>
    </row>
    <row r="1473" spans="1:13">
      <c r="A1473" s="1312"/>
      <c r="B1473" s="16" t="s">
        <v>35</v>
      </c>
      <c r="C1473" s="32"/>
      <c r="D1473" s="204"/>
      <c r="E1473" s="204"/>
      <c r="F1473" s="259"/>
      <c r="G1473" s="428"/>
      <c r="H1473" s="33"/>
      <c r="I1473" s="33"/>
      <c r="J1473" s="311"/>
      <c r="K1473" s="101">
        <f t="shared" si="170"/>
        <v>0</v>
      </c>
      <c r="L1473" s="311"/>
      <c r="M1473" s="34">
        <f>SUM(M1470:M1472)</f>
        <v>9.8071452476572976</v>
      </c>
    </row>
    <row r="1474" spans="1:13">
      <c r="A1474" s="1312" t="s">
        <v>3646</v>
      </c>
      <c r="B1474" s="38" t="s">
        <v>2989</v>
      </c>
      <c r="C1474" s="38" t="s">
        <v>3815</v>
      </c>
      <c r="D1474" s="204">
        <v>2014</v>
      </c>
      <c r="E1474" s="204">
        <f t="shared" si="171"/>
        <v>7</v>
      </c>
      <c r="F1474" s="433">
        <v>375200</v>
      </c>
      <c r="G1474" s="428">
        <v>0.1</v>
      </c>
      <c r="H1474" s="33">
        <f t="shared" si="173"/>
        <v>262640</v>
      </c>
      <c r="I1474" s="33">
        <f t="shared" si="174"/>
        <v>112560</v>
      </c>
      <c r="J1474" s="311">
        <f>F1474*E1474/100</f>
        <v>26264</v>
      </c>
      <c r="K1474" s="101">
        <f t="shared" si="170"/>
        <v>14.649709950914771</v>
      </c>
      <c r="L1474" s="311">
        <v>5</v>
      </c>
      <c r="M1474" s="30">
        <f t="shared" ref="M1474:M1477" si="181">K1474*L1474/60</f>
        <v>1.220809162576231</v>
      </c>
    </row>
    <row r="1475" spans="1:13">
      <c r="A1475" s="1312"/>
      <c r="B1475" s="414"/>
      <c r="C1475" s="32" t="s">
        <v>3809</v>
      </c>
      <c r="D1475" s="204">
        <v>2005</v>
      </c>
      <c r="E1475" s="204">
        <f t="shared" si="171"/>
        <v>16</v>
      </c>
      <c r="F1475" s="259">
        <v>176358</v>
      </c>
      <c r="G1475" s="428">
        <v>0.1</v>
      </c>
      <c r="H1475" s="33">
        <f t="shared" si="173"/>
        <v>282172.79999999999</v>
      </c>
      <c r="I1475" s="33">
        <f t="shared" si="174"/>
        <v>-105814.79999999999</v>
      </c>
      <c r="J1475" s="33">
        <v>158723</v>
      </c>
      <c r="K1475" s="101">
        <f t="shared" si="170"/>
        <v>88.533578759482381</v>
      </c>
      <c r="L1475" s="33">
        <v>5</v>
      </c>
      <c r="M1475" s="30">
        <f t="shared" si="181"/>
        <v>7.3777982299568654</v>
      </c>
    </row>
    <row r="1476" spans="1:13">
      <c r="A1476" s="1312"/>
      <c r="B1476" s="1297"/>
      <c r="C1476" s="32" t="s">
        <v>3816</v>
      </c>
      <c r="D1476" s="204">
        <v>2005</v>
      </c>
      <c r="E1476" s="204">
        <f t="shared" si="171"/>
        <v>16</v>
      </c>
      <c r="F1476" s="259">
        <v>260000</v>
      </c>
      <c r="G1476" s="428">
        <v>0.1</v>
      </c>
      <c r="H1476" s="33">
        <f t="shared" si="173"/>
        <v>416000</v>
      </c>
      <c r="I1476" s="33">
        <f t="shared" si="174"/>
        <v>-156000</v>
      </c>
      <c r="J1476" s="33">
        <f>F1476*G1476</f>
        <v>26000</v>
      </c>
      <c r="K1476" s="101">
        <f t="shared" si="170"/>
        <v>14.502454261490406</v>
      </c>
      <c r="L1476" s="33">
        <v>5</v>
      </c>
      <c r="M1476" s="30">
        <f t="shared" si="181"/>
        <v>1.2085378551242008</v>
      </c>
    </row>
    <row r="1477" spans="1:13" ht="30">
      <c r="A1477" s="1312"/>
      <c r="B1477" s="1297"/>
      <c r="C1477" s="32" t="s">
        <v>2489</v>
      </c>
      <c r="D1477" s="204">
        <v>2005</v>
      </c>
      <c r="E1477" s="204">
        <f t="shared" si="171"/>
        <v>16</v>
      </c>
      <c r="F1477" s="259">
        <v>114000</v>
      </c>
      <c r="G1477" s="428">
        <v>0.1</v>
      </c>
      <c r="H1477" s="33">
        <f t="shared" si="173"/>
        <v>182400</v>
      </c>
      <c r="I1477" s="33">
        <f t="shared" si="174"/>
        <v>-68400</v>
      </c>
      <c r="J1477" s="33">
        <v>158723</v>
      </c>
      <c r="K1477" s="101">
        <f t="shared" si="170"/>
        <v>88.533578759482381</v>
      </c>
      <c r="L1477" s="33">
        <v>5</v>
      </c>
      <c r="M1477" s="30">
        <f t="shared" si="181"/>
        <v>7.3777982299568654</v>
      </c>
    </row>
    <row r="1478" spans="1:13">
      <c r="A1478" s="1312"/>
      <c r="B1478" s="16" t="s">
        <v>35</v>
      </c>
      <c r="C1478" s="32"/>
      <c r="D1478" s="204"/>
      <c r="E1478" s="204"/>
      <c r="F1478" s="259"/>
      <c r="G1478" s="428"/>
      <c r="H1478" s="33"/>
      <c r="I1478" s="33"/>
      <c r="J1478" s="311"/>
      <c r="K1478" s="101">
        <f t="shared" si="170"/>
        <v>0</v>
      </c>
      <c r="L1478" s="311"/>
      <c r="M1478" s="34">
        <f>SUM(M1474:M1477)</f>
        <v>17.184943477614162</v>
      </c>
    </row>
    <row r="1479" spans="1:13">
      <c r="A1479" s="1312" t="s">
        <v>3652</v>
      </c>
      <c r="B1479" s="38" t="s">
        <v>3817</v>
      </c>
      <c r="C1479" s="38" t="s">
        <v>3815</v>
      </c>
      <c r="D1479" s="204">
        <v>2014</v>
      </c>
      <c r="E1479" s="204">
        <f t="shared" si="171"/>
        <v>7</v>
      </c>
      <c r="F1479" s="433">
        <v>375200</v>
      </c>
      <c r="G1479" s="428">
        <v>0.1</v>
      </c>
      <c r="H1479" s="33">
        <f t="shared" si="173"/>
        <v>262640</v>
      </c>
      <c r="I1479" s="33">
        <f t="shared" si="174"/>
        <v>112560</v>
      </c>
      <c r="J1479" s="311">
        <f>F1479*E1479/100</f>
        <v>26264</v>
      </c>
      <c r="K1479" s="101">
        <f t="shared" si="170"/>
        <v>14.649709950914771</v>
      </c>
      <c r="L1479" s="311">
        <v>5</v>
      </c>
      <c r="M1479" s="30">
        <f t="shared" ref="M1479" si="182">K1479*L1479/60</f>
        <v>1.220809162576231</v>
      </c>
    </row>
    <row r="1480" spans="1:13">
      <c r="A1480" s="1312"/>
      <c r="B1480" s="1297"/>
      <c r="C1480" s="32" t="s">
        <v>2225</v>
      </c>
      <c r="D1480" s="204">
        <v>2005</v>
      </c>
      <c r="E1480" s="204">
        <f t="shared" si="171"/>
        <v>16</v>
      </c>
      <c r="F1480" s="259">
        <v>176358</v>
      </c>
      <c r="G1480" s="428">
        <v>0.1</v>
      </c>
      <c r="H1480" s="33">
        <f t="shared" si="173"/>
        <v>282172.79999999999</v>
      </c>
      <c r="I1480" s="33">
        <f t="shared" si="174"/>
        <v>-105814.79999999999</v>
      </c>
      <c r="J1480" s="33">
        <v>158723</v>
      </c>
      <c r="K1480" s="101">
        <f t="shared" si="170"/>
        <v>88.533578759482381</v>
      </c>
      <c r="L1480" s="33">
        <v>35</v>
      </c>
      <c r="M1480" s="30">
        <f t="shared" si="172"/>
        <v>51.644587609698057</v>
      </c>
    </row>
    <row r="1481" spans="1:13">
      <c r="A1481" s="1312"/>
      <c r="B1481" s="16"/>
      <c r="C1481" s="32" t="s">
        <v>3816</v>
      </c>
      <c r="D1481" s="204">
        <v>2005</v>
      </c>
      <c r="E1481" s="204">
        <f t="shared" si="171"/>
        <v>16</v>
      </c>
      <c r="F1481" s="259">
        <v>260000</v>
      </c>
      <c r="G1481" s="428">
        <v>0.1</v>
      </c>
      <c r="H1481" s="33">
        <f t="shared" si="173"/>
        <v>416000</v>
      </c>
      <c r="I1481" s="33">
        <f t="shared" si="174"/>
        <v>-156000</v>
      </c>
      <c r="J1481" s="33">
        <f>F1481*G1481</f>
        <v>26000</v>
      </c>
      <c r="K1481" s="101">
        <f t="shared" si="170"/>
        <v>14.502454261490406</v>
      </c>
      <c r="L1481" s="33">
        <v>5</v>
      </c>
      <c r="M1481" s="30">
        <f t="shared" si="172"/>
        <v>1.2085378551242008</v>
      </c>
    </row>
    <row r="1482" spans="1:13" ht="30">
      <c r="A1482" s="1312"/>
      <c r="B1482" s="16"/>
      <c r="C1482" s="32" t="s">
        <v>2489</v>
      </c>
      <c r="D1482" s="204">
        <v>2005</v>
      </c>
      <c r="E1482" s="204">
        <f t="shared" si="171"/>
        <v>16</v>
      </c>
      <c r="F1482" s="259">
        <v>114000</v>
      </c>
      <c r="G1482" s="428">
        <v>0.1</v>
      </c>
      <c r="H1482" s="33">
        <f t="shared" si="173"/>
        <v>182400</v>
      </c>
      <c r="I1482" s="33">
        <f t="shared" si="174"/>
        <v>-68400</v>
      </c>
      <c r="J1482" s="33">
        <v>158723</v>
      </c>
      <c r="K1482" s="101">
        <f t="shared" si="170"/>
        <v>88.533578759482381</v>
      </c>
      <c r="L1482" s="33">
        <v>5</v>
      </c>
      <c r="M1482" s="30">
        <f t="shared" si="172"/>
        <v>7.3777982299568654</v>
      </c>
    </row>
    <row r="1483" spans="1:13">
      <c r="A1483" s="1312"/>
      <c r="B1483" s="16" t="s">
        <v>35</v>
      </c>
      <c r="C1483" s="32"/>
      <c r="D1483" s="204"/>
      <c r="E1483" s="204"/>
      <c r="F1483" s="259"/>
      <c r="G1483" s="428"/>
      <c r="H1483" s="33"/>
      <c r="I1483" s="33"/>
      <c r="J1483" s="311"/>
      <c r="K1483" s="101">
        <f t="shared" si="170"/>
        <v>0</v>
      </c>
      <c r="L1483" s="311"/>
      <c r="M1483" s="34">
        <f>SUM(M1479:M1482)</f>
        <v>61.451732857355353</v>
      </c>
    </row>
    <row r="1484" spans="1:13">
      <c r="A1484" s="1312" t="s">
        <v>3659</v>
      </c>
      <c r="B1484" s="38" t="s">
        <v>3530</v>
      </c>
      <c r="C1484" s="38" t="s">
        <v>3818</v>
      </c>
      <c r="D1484" s="204">
        <v>2014</v>
      </c>
      <c r="E1484" s="204">
        <f t="shared" si="171"/>
        <v>7</v>
      </c>
      <c r="F1484" s="433">
        <v>375200</v>
      </c>
      <c r="G1484" s="428">
        <v>0.1</v>
      </c>
      <c r="H1484" s="33">
        <f t="shared" si="173"/>
        <v>262640</v>
      </c>
      <c r="I1484" s="33">
        <f t="shared" si="174"/>
        <v>112560</v>
      </c>
      <c r="J1484" s="311">
        <f>F1484*E1484/100</f>
        <v>26264</v>
      </c>
      <c r="K1484" s="101">
        <f t="shared" si="170"/>
        <v>14.649709950914771</v>
      </c>
      <c r="L1484" s="311">
        <v>5</v>
      </c>
      <c r="M1484" s="30">
        <f t="shared" ref="M1484" si="183">K1484*L1484/60</f>
        <v>1.220809162576231</v>
      </c>
    </row>
    <row r="1485" spans="1:13">
      <c r="A1485" s="1312"/>
      <c r="B1485" s="16"/>
      <c r="C1485" s="32" t="s">
        <v>3809</v>
      </c>
      <c r="D1485" s="204">
        <v>2005</v>
      </c>
      <c r="E1485" s="204">
        <f t="shared" si="171"/>
        <v>16</v>
      </c>
      <c r="F1485" s="259">
        <v>176358</v>
      </c>
      <c r="G1485" s="428">
        <v>0.1</v>
      </c>
      <c r="H1485" s="33">
        <f t="shared" si="173"/>
        <v>282172.79999999999</v>
      </c>
      <c r="I1485" s="33">
        <f t="shared" si="174"/>
        <v>-105814.79999999999</v>
      </c>
      <c r="J1485" s="33">
        <v>158723</v>
      </c>
      <c r="K1485" s="101">
        <f t="shared" si="170"/>
        <v>88.533578759482381</v>
      </c>
      <c r="L1485" s="33">
        <v>5</v>
      </c>
      <c r="M1485" s="30">
        <f t="shared" si="172"/>
        <v>7.3777982299568654</v>
      </c>
    </row>
    <row r="1486" spans="1:13">
      <c r="A1486" s="1312"/>
      <c r="B1486" s="16"/>
      <c r="C1486" s="32" t="s">
        <v>3816</v>
      </c>
      <c r="D1486" s="204">
        <v>2005</v>
      </c>
      <c r="E1486" s="204">
        <f t="shared" si="171"/>
        <v>16</v>
      </c>
      <c r="F1486" s="259">
        <v>260000</v>
      </c>
      <c r="G1486" s="428">
        <v>0.1</v>
      </c>
      <c r="H1486" s="33">
        <f t="shared" si="173"/>
        <v>416000</v>
      </c>
      <c r="I1486" s="33">
        <f t="shared" si="174"/>
        <v>-156000</v>
      </c>
      <c r="J1486" s="33">
        <f>F1486*G1486</f>
        <v>26000</v>
      </c>
      <c r="K1486" s="101">
        <f t="shared" si="170"/>
        <v>14.502454261490406</v>
      </c>
      <c r="L1486" s="33">
        <v>5</v>
      </c>
      <c r="M1486" s="30">
        <f t="shared" si="172"/>
        <v>1.2085378551242008</v>
      </c>
    </row>
    <row r="1487" spans="1:13" ht="30">
      <c r="A1487" s="1312"/>
      <c r="B1487" s="16"/>
      <c r="C1487" s="32" t="s">
        <v>2489</v>
      </c>
      <c r="D1487" s="204">
        <v>2006</v>
      </c>
      <c r="E1487" s="204">
        <f t="shared" si="171"/>
        <v>15</v>
      </c>
      <c r="F1487" s="259">
        <v>114000</v>
      </c>
      <c r="G1487" s="428">
        <v>0.1</v>
      </c>
      <c r="H1487" s="33">
        <f t="shared" si="173"/>
        <v>171000</v>
      </c>
      <c r="I1487" s="33">
        <f t="shared" si="174"/>
        <v>-57000</v>
      </c>
      <c r="J1487" s="33">
        <v>158723</v>
      </c>
      <c r="K1487" s="101">
        <f t="shared" si="170"/>
        <v>88.533578759482381</v>
      </c>
      <c r="L1487" s="33">
        <v>5</v>
      </c>
      <c r="M1487" s="30">
        <f t="shared" si="172"/>
        <v>7.3777982299568654</v>
      </c>
    </row>
    <row r="1488" spans="1:13">
      <c r="A1488" s="1312"/>
      <c r="B1488" s="16" t="s">
        <v>35</v>
      </c>
      <c r="C1488" s="32"/>
      <c r="D1488" s="204"/>
      <c r="E1488" s="204"/>
      <c r="F1488" s="259"/>
      <c r="G1488" s="428"/>
      <c r="H1488" s="33"/>
      <c r="I1488" s="33"/>
      <c r="J1488" s="311"/>
      <c r="K1488" s="101">
        <f t="shared" si="170"/>
        <v>0</v>
      </c>
      <c r="L1488" s="311"/>
      <c r="M1488" s="34">
        <f>SUM(M1484:M1487)</f>
        <v>17.184943477614162</v>
      </c>
    </row>
    <row r="1489" spans="1:13">
      <c r="A1489" s="1312" t="s">
        <v>3664</v>
      </c>
      <c r="B1489" s="38" t="s">
        <v>3532</v>
      </c>
      <c r="C1489" s="38" t="s">
        <v>3815</v>
      </c>
      <c r="D1489" s="204">
        <v>2014</v>
      </c>
      <c r="E1489" s="204">
        <f t="shared" si="171"/>
        <v>7</v>
      </c>
      <c r="F1489" s="433">
        <v>375200</v>
      </c>
      <c r="G1489" s="428">
        <v>0.1</v>
      </c>
      <c r="H1489" s="33">
        <f t="shared" si="173"/>
        <v>262640</v>
      </c>
      <c r="I1489" s="33">
        <f t="shared" si="174"/>
        <v>112560</v>
      </c>
      <c r="J1489" s="311">
        <f>F1489*E1489/100</f>
        <v>26264</v>
      </c>
      <c r="K1489" s="101">
        <f t="shared" si="170"/>
        <v>14.649709950914771</v>
      </c>
      <c r="L1489" s="311">
        <v>5</v>
      </c>
      <c r="M1489" s="30">
        <f t="shared" ref="M1489" si="184">K1489*L1489/60</f>
        <v>1.220809162576231</v>
      </c>
    </row>
    <row r="1490" spans="1:13">
      <c r="A1490" s="1312"/>
      <c r="B1490" s="16"/>
      <c r="C1490" s="32" t="s">
        <v>3809</v>
      </c>
      <c r="D1490" s="204">
        <v>2005</v>
      </c>
      <c r="E1490" s="204">
        <f t="shared" si="171"/>
        <v>16</v>
      </c>
      <c r="F1490" s="259">
        <v>176358</v>
      </c>
      <c r="G1490" s="428">
        <v>0.1</v>
      </c>
      <c r="H1490" s="33">
        <f t="shared" si="173"/>
        <v>282172.79999999999</v>
      </c>
      <c r="I1490" s="33">
        <f t="shared" si="174"/>
        <v>-105814.79999999999</v>
      </c>
      <c r="J1490" s="33">
        <v>158723</v>
      </c>
      <c r="K1490" s="101">
        <f t="shared" si="170"/>
        <v>88.533578759482381</v>
      </c>
      <c r="L1490" s="33">
        <v>5</v>
      </c>
      <c r="M1490" s="30">
        <f t="shared" si="172"/>
        <v>7.3777982299568654</v>
      </c>
    </row>
    <row r="1491" spans="1:13">
      <c r="A1491" s="1312"/>
      <c r="B1491" s="16"/>
      <c r="C1491" s="32" t="s">
        <v>3816</v>
      </c>
      <c r="D1491" s="204">
        <v>2005</v>
      </c>
      <c r="E1491" s="204">
        <f t="shared" si="171"/>
        <v>16</v>
      </c>
      <c r="F1491" s="259">
        <v>260000</v>
      </c>
      <c r="G1491" s="428">
        <v>0.1</v>
      </c>
      <c r="H1491" s="33">
        <f t="shared" si="173"/>
        <v>416000</v>
      </c>
      <c r="I1491" s="33">
        <f t="shared" si="174"/>
        <v>-156000</v>
      </c>
      <c r="J1491" s="33">
        <f>F1491*G1491</f>
        <v>26000</v>
      </c>
      <c r="K1491" s="101">
        <f t="shared" si="170"/>
        <v>14.502454261490406</v>
      </c>
      <c r="L1491" s="33">
        <v>5</v>
      </c>
      <c r="M1491" s="30">
        <f t="shared" si="172"/>
        <v>1.2085378551242008</v>
      </c>
    </row>
    <row r="1492" spans="1:13" ht="30">
      <c r="A1492" s="1312"/>
      <c r="B1492" s="16"/>
      <c r="C1492" s="32" t="s">
        <v>2489</v>
      </c>
      <c r="D1492" s="1298">
        <v>2006</v>
      </c>
      <c r="E1492" s="204">
        <f t="shared" si="171"/>
        <v>15</v>
      </c>
      <c r="F1492" s="259">
        <v>114000</v>
      </c>
      <c r="G1492" s="428">
        <v>0.1</v>
      </c>
      <c r="H1492" s="33">
        <f t="shared" si="173"/>
        <v>171000</v>
      </c>
      <c r="I1492" s="33">
        <f t="shared" si="174"/>
        <v>-57000</v>
      </c>
      <c r="J1492" s="33">
        <v>158723</v>
      </c>
      <c r="K1492" s="101">
        <f t="shared" si="170"/>
        <v>88.533578759482381</v>
      </c>
      <c r="L1492" s="33">
        <v>5</v>
      </c>
      <c r="M1492" s="30">
        <f t="shared" si="172"/>
        <v>7.3777982299568654</v>
      </c>
    </row>
    <row r="1493" spans="1:13">
      <c r="A1493" s="1312"/>
      <c r="B1493" s="16" t="s">
        <v>35</v>
      </c>
      <c r="C1493" s="32"/>
      <c r="D1493" s="204"/>
      <c r="E1493" s="204"/>
      <c r="F1493" s="259"/>
      <c r="G1493" s="428"/>
      <c r="H1493" s="33"/>
      <c r="I1493" s="33"/>
      <c r="J1493" s="311"/>
      <c r="K1493" s="101">
        <f t="shared" si="170"/>
        <v>0</v>
      </c>
      <c r="L1493" s="311"/>
      <c r="M1493" s="34">
        <f>SUM(M1489:M1492)</f>
        <v>17.184943477614162</v>
      </c>
    </row>
    <row r="1494" spans="1:13" ht="19.5" customHeight="1">
      <c r="A1494" s="1312" t="s">
        <v>3672</v>
      </c>
      <c r="B1494" s="38" t="s">
        <v>3534</v>
      </c>
      <c r="C1494" s="38" t="s">
        <v>3815</v>
      </c>
      <c r="D1494" s="204">
        <v>2014</v>
      </c>
      <c r="E1494" s="204">
        <f t="shared" si="171"/>
        <v>7</v>
      </c>
      <c r="F1494" s="433">
        <v>375200</v>
      </c>
      <c r="G1494" s="428">
        <v>0.1</v>
      </c>
      <c r="H1494" s="33">
        <f t="shared" si="173"/>
        <v>262640</v>
      </c>
      <c r="I1494" s="33">
        <f t="shared" si="174"/>
        <v>112560</v>
      </c>
      <c r="J1494" s="311">
        <f>F1494*E1494/100</f>
        <v>26264</v>
      </c>
      <c r="K1494" s="101">
        <f t="shared" si="170"/>
        <v>14.649709950914771</v>
      </c>
      <c r="L1494" s="311">
        <v>5</v>
      </c>
      <c r="M1494" s="30">
        <f t="shared" ref="M1494" si="185">K1494*L1494/60</f>
        <v>1.220809162576231</v>
      </c>
    </row>
    <row r="1495" spans="1:13">
      <c r="A1495" s="1312"/>
      <c r="B1495" s="16"/>
      <c r="C1495" s="32" t="s">
        <v>3809</v>
      </c>
      <c r="D1495" s="204">
        <v>2005</v>
      </c>
      <c r="E1495" s="204">
        <f t="shared" si="171"/>
        <v>16</v>
      </c>
      <c r="F1495" s="259">
        <v>176358</v>
      </c>
      <c r="G1495" s="428">
        <v>0.1</v>
      </c>
      <c r="H1495" s="33">
        <f t="shared" si="173"/>
        <v>282172.79999999999</v>
      </c>
      <c r="I1495" s="33">
        <f t="shared" si="174"/>
        <v>-105814.79999999999</v>
      </c>
      <c r="J1495" s="33">
        <v>158723</v>
      </c>
      <c r="K1495" s="101">
        <f t="shared" si="170"/>
        <v>88.533578759482381</v>
      </c>
      <c r="L1495" s="33">
        <v>20</v>
      </c>
      <c r="M1495" s="30">
        <f t="shared" si="172"/>
        <v>29.511192919827462</v>
      </c>
    </row>
    <row r="1496" spans="1:13">
      <c r="A1496" s="1312"/>
      <c r="B1496" s="16"/>
      <c r="C1496" s="32" t="s">
        <v>3816</v>
      </c>
      <c r="D1496" s="204">
        <v>2005</v>
      </c>
      <c r="E1496" s="204">
        <f t="shared" si="171"/>
        <v>16</v>
      </c>
      <c r="F1496" s="259">
        <v>260000</v>
      </c>
      <c r="G1496" s="428">
        <v>0.1</v>
      </c>
      <c r="H1496" s="33">
        <f t="shared" si="173"/>
        <v>416000</v>
      </c>
      <c r="I1496" s="33">
        <f t="shared" si="174"/>
        <v>-156000</v>
      </c>
      <c r="J1496" s="33">
        <f>F1496*G1496</f>
        <v>26000</v>
      </c>
      <c r="K1496" s="101">
        <f t="shared" si="170"/>
        <v>14.502454261490406</v>
      </c>
      <c r="L1496" s="33">
        <v>5</v>
      </c>
      <c r="M1496" s="30">
        <f t="shared" si="172"/>
        <v>1.2085378551242008</v>
      </c>
    </row>
    <row r="1497" spans="1:13" ht="30">
      <c r="A1497" s="1312"/>
      <c r="B1497" s="16"/>
      <c r="C1497" s="32" t="s">
        <v>2489</v>
      </c>
      <c r="D1497" s="1298">
        <v>2006</v>
      </c>
      <c r="E1497" s="204">
        <f t="shared" si="171"/>
        <v>15</v>
      </c>
      <c r="F1497" s="259">
        <v>114000</v>
      </c>
      <c r="G1497" s="428">
        <v>0.1</v>
      </c>
      <c r="H1497" s="33">
        <f t="shared" si="173"/>
        <v>171000</v>
      </c>
      <c r="I1497" s="33">
        <f t="shared" si="174"/>
        <v>-57000</v>
      </c>
      <c r="J1497" s="33">
        <v>158723</v>
      </c>
      <c r="K1497" s="101">
        <f t="shared" si="170"/>
        <v>88.533578759482381</v>
      </c>
      <c r="L1497" s="33">
        <v>5</v>
      </c>
      <c r="M1497" s="30">
        <f t="shared" si="172"/>
        <v>7.3777982299568654</v>
      </c>
    </row>
    <row r="1498" spans="1:13">
      <c r="A1498" s="1312"/>
      <c r="B1498" s="16" t="s">
        <v>35</v>
      </c>
      <c r="C1498" s="32"/>
      <c r="D1498" s="204"/>
      <c r="E1498" s="204"/>
      <c r="F1498" s="259"/>
      <c r="G1498" s="428"/>
      <c r="H1498" s="33"/>
      <c r="I1498" s="33"/>
      <c r="J1498" s="311"/>
      <c r="K1498" s="101">
        <f t="shared" si="170"/>
        <v>0</v>
      </c>
      <c r="L1498" s="311"/>
      <c r="M1498" s="34">
        <f>SUM(M1494:M1497)</f>
        <v>39.318338167484761</v>
      </c>
    </row>
    <row r="1499" spans="1:13">
      <c r="A1499" s="1312" t="s">
        <v>3677</v>
      </c>
      <c r="B1499" s="38" t="s">
        <v>3536</v>
      </c>
      <c r="C1499" s="38" t="s">
        <v>3815</v>
      </c>
      <c r="D1499" s="204">
        <v>2014</v>
      </c>
      <c r="E1499" s="204">
        <f t="shared" si="171"/>
        <v>7</v>
      </c>
      <c r="F1499" s="433">
        <v>375200</v>
      </c>
      <c r="G1499" s="428">
        <v>0.1</v>
      </c>
      <c r="H1499" s="33">
        <f t="shared" si="173"/>
        <v>262640</v>
      </c>
      <c r="I1499" s="33">
        <f t="shared" si="174"/>
        <v>112560</v>
      </c>
      <c r="J1499" s="311">
        <f>F1499*E1499/100</f>
        <v>26264</v>
      </c>
      <c r="K1499" s="101">
        <f t="shared" si="170"/>
        <v>14.649709950914771</v>
      </c>
      <c r="L1499" s="311">
        <v>5</v>
      </c>
      <c r="M1499" s="30">
        <f t="shared" ref="M1499" si="186">K1499*L1499/60</f>
        <v>1.220809162576231</v>
      </c>
    </row>
    <row r="1500" spans="1:13">
      <c r="A1500" s="1312"/>
      <c r="B1500" s="16"/>
      <c r="C1500" s="32" t="s">
        <v>3809</v>
      </c>
      <c r="D1500" s="204">
        <v>2005</v>
      </c>
      <c r="E1500" s="204">
        <f t="shared" si="171"/>
        <v>16</v>
      </c>
      <c r="F1500" s="259">
        <v>176358</v>
      </c>
      <c r="G1500" s="428">
        <v>0.1</v>
      </c>
      <c r="H1500" s="33">
        <f t="shared" si="173"/>
        <v>282172.79999999999</v>
      </c>
      <c r="I1500" s="33">
        <f t="shared" si="174"/>
        <v>-105814.79999999999</v>
      </c>
      <c r="J1500" s="33">
        <v>158723</v>
      </c>
      <c r="K1500" s="101">
        <f t="shared" si="170"/>
        <v>88.533578759482381</v>
      </c>
      <c r="L1500" s="33">
        <v>20</v>
      </c>
      <c r="M1500" s="30">
        <f t="shared" si="172"/>
        <v>29.511192919827462</v>
      </c>
    </row>
    <row r="1501" spans="1:13">
      <c r="A1501" s="1312"/>
      <c r="B1501" s="16"/>
      <c r="C1501" s="32" t="s">
        <v>3816</v>
      </c>
      <c r="D1501" s="204">
        <v>2005</v>
      </c>
      <c r="E1501" s="204">
        <f t="shared" si="171"/>
        <v>16</v>
      </c>
      <c r="F1501" s="259">
        <v>260000</v>
      </c>
      <c r="G1501" s="428">
        <v>0.1</v>
      </c>
      <c r="H1501" s="33">
        <f t="shared" si="173"/>
        <v>416000</v>
      </c>
      <c r="I1501" s="33">
        <f t="shared" si="174"/>
        <v>-156000</v>
      </c>
      <c r="J1501" s="33">
        <f>F1501*G1501</f>
        <v>26000</v>
      </c>
      <c r="K1501" s="101">
        <f t="shared" ref="K1501:K1564" si="187">J1501/1792.8</f>
        <v>14.502454261490406</v>
      </c>
      <c r="L1501" s="33">
        <v>5</v>
      </c>
      <c r="M1501" s="30">
        <f t="shared" si="172"/>
        <v>1.2085378551242008</v>
      </c>
    </row>
    <row r="1502" spans="1:13" ht="30">
      <c r="A1502" s="1312"/>
      <c r="B1502" s="16"/>
      <c r="C1502" s="32" t="s">
        <v>2489</v>
      </c>
      <c r="D1502" s="1298">
        <v>2006</v>
      </c>
      <c r="E1502" s="204">
        <f t="shared" si="171"/>
        <v>15</v>
      </c>
      <c r="F1502" s="259">
        <v>114000</v>
      </c>
      <c r="G1502" s="428">
        <v>0.1</v>
      </c>
      <c r="H1502" s="33">
        <f t="shared" si="173"/>
        <v>171000</v>
      </c>
      <c r="I1502" s="33">
        <f t="shared" si="174"/>
        <v>-57000</v>
      </c>
      <c r="J1502" s="33">
        <v>158723</v>
      </c>
      <c r="K1502" s="101">
        <f t="shared" si="187"/>
        <v>88.533578759482381</v>
      </c>
      <c r="L1502" s="33">
        <v>5</v>
      </c>
      <c r="M1502" s="30">
        <f t="shared" si="172"/>
        <v>7.3777982299568654</v>
      </c>
    </row>
    <row r="1503" spans="1:13">
      <c r="A1503" s="1312"/>
      <c r="B1503" s="16" t="s">
        <v>35</v>
      </c>
      <c r="C1503" s="32"/>
      <c r="D1503" s="204"/>
      <c r="E1503" s="204"/>
      <c r="F1503" s="259"/>
      <c r="G1503" s="428"/>
      <c r="H1503" s="33"/>
      <c r="I1503" s="33"/>
      <c r="J1503" s="311"/>
      <c r="K1503" s="101">
        <f t="shared" si="187"/>
        <v>0</v>
      </c>
      <c r="L1503" s="311"/>
      <c r="M1503" s="34">
        <f>SUM(M1499:M1502)</f>
        <v>39.318338167484761</v>
      </c>
    </row>
    <row r="1504" spans="1:13">
      <c r="A1504" s="1312" t="s">
        <v>3679</v>
      </c>
      <c r="B1504" s="38" t="s">
        <v>3538</v>
      </c>
      <c r="C1504" s="38" t="s">
        <v>3815</v>
      </c>
      <c r="D1504" s="204">
        <v>2014</v>
      </c>
      <c r="E1504" s="204">
        <f t="shared" si="171"/>
        <v>7</v>
      </c>
      <c r="F1504" s="433">
        <v>375200</v>
      </c>
      <c r="G1504" s="428">
        <v>0.1</v>
      </c>
      <c r="H1504" s="33">
        <f t="shared" si="173"/>
        <v>262640</v>
      </c>
      <c r="I1504" s="33">
        <f t="shared" si="174"/>
        <v>112560</v>
      </c>
      <c r="J1504" s="311">
        <f>F1504*E1504/100</f>
        <v>26264</v>
      </c>
      <c r="K1504" s="101">
        <f t="shared" si="187"/>
        <v>14.649709950914771</v>
      </c>
      <c r="L1504" s="311">
        <v>5</v>
      </c>
      <c r="M1504" s="30">
        <f t="shared" ref="M1504" si="188">K1504*L1504/60</f>
        <v>1.220809162576231</v>
      </c>
    </row>
    <row r="1505" spans="1:13">
      <c r="A1505" s="1312"/>
      <c r="B1505" s="16"/>
      <c r="C1505" s="32" t="s">
        <v>3809</v>
      </c>
      <c r="D1505" s="204">
        <v>2005</v>
      </c>
      <c r="E1505" s="204">
        <f t="shared" si="171"/>
        <v>16</v>
      </c>
      <c r="F1505" s="259">
        <v>176358</v>
      </c>
      <c r="G1505" s="428">
        <v>0.1</v>
      </c>
      <c r="H1505" s="33">
        <f t="shared" si="173"/>
        <v>282172.79999999999</v>
      </c>
      <c r="I1505" s="33">
        <f t="shared" si="174"/>
        <v>-105814.79999999999</v>
      </c>
      <c r="J1505" s="33">
        <v>158723</v>
      </c>
      <c r="K1505" s="101">
        <f t="shared" si="187"/>
        <v>88.533578759482381</v>
      </c>
      <c r="L1505" s="33">
        <v>5</v>
      </c>
      <c r="M1505" s="30">
        <f t="shared" si="172"/>
        <v>7.3777982299568654</v>
      </c>
    </row>
    <row r="1506" spans="1:13">
      <c r="A1506" s="1312"/>
      <c r="B1506" s="16"/>
      <c r="C1506" s="32" t="s">
        <v>3816</v>
      </c>
      <c r="D1506" s="204">
        <v>2005</v>
      </c>
      <c r="E1506" s="204">
        <f t="shared" si="171"/>
        <v>16</v>
      </c>
      <c r="F1506" s="259">
        <v>260000</v>
      </c>
      <c r="G1506" s="428">
        <v>0.1</v>
      </c>
      <c r="H1506" s="33">
        <f t="shared" si="173"/>
        <v>416000</v>
      </c>
      <c r="I1506" s="33">
        <f t="shared" si="174"/>
        <v>-156000</v>
      </c>
      <c r="J1506" s="33">
        <f>F1506*G1506</f>
        <v>26000</v>
      </c>
      <c r="K1506" s="101">
        <f t="shared" si="187"/>
        <v>14.502454261490406</v>
      </c>
      <c r="L1506" s="33">
        <v>5</v>
      </c>
      <c r="M1506" s="30">
        <f t="shared" si="172"/>
        <v>1.2085378551242008</v>
      </c>
    </row>
    <row r="1507" spans="1:13" ht="30">
      <c r="A1507" s="1312"/>
      <c r="B1507" s="16"/>
      <c r="C1507" s="32" t="s">
        <v>2489</v>
      </c>
      <c r="D1507" s="1298">
        <v>2006</v>
      </c>
      <c r="E1507" s="204">
        <f t="shared" si="171"/>
        <v>15</v>
      </c>
      <c r="F1507" s="259">
        <v>114000</v>
      </c>
      <c r="G1507" s="428">
        <v>0.1</v>
      </c>
      <c r="H1507" s="33">
        <f t="shared" si="173"/>
        <v>171000</v>
      </c>
      <c r="I1507" s="33">
        <f t="shared" si="174"/>
        <v>-57000</v>
      </c>
      <c r="J1507" s="33">
        <v>158723</v>
      </c>
      <c r="K1507" s="101">
        <f t="shared" si="187"/>
        <v>88.533578759482381</v>
      </c>
      <c r="L1507" s="33">
        <v>5</v>
      </c>
      <c r="M1507" s="30">
        <f t="shared" si="172"/>
        <v>7.3777982299568654</v>
      </c>
    </row>
    <row r="1508" spans="1:13">
      <c r="A1508" s="1312"/>
      <c r="B1508" s="16" t="s">
        <v>35</v>
      </c>
      <c r="C1508" s="32"/>
      <c r="D1508" s="204"/>
      <c r="E1508" s="204"/>
      <c r="F1508" s="259"/>
      <c r="G1508" s="428"/>
      <c r="H1508" s="33"/>
      <c r="I1508" s="33"/>
      <c r="J1508" s="311"/>
      <c r="K1508" s="101">
        <f t="shared" si="187"/>
        <v>0</v>
      </c>
      <c r="L1508" s="311"/>
      <c r="M1508" s="34">
        <f>SUM(M1504:M1507)</f>
        <v>17.184943477614162</v>
      </c>
    </row>
    <row r="1509" spans="1:13">
      <c r="A1509" s="1312" t="s">
        <v>3682</v>
      </c>
      <c r="B1509" s="38" t="s">
        <v>3540</v>
      </c>
      <c r="C1509" s="38" t="s">
        <v>3815</v>
      </c>
      <c r="D1509" s="204">
        <v>2014</v>
      </c>
      <c r="E1509" s="204">
        <f t="shared" si="171"/>
        <v>7</v>
      </c>
      <c r="F1509" s="433">
        <v>375200</v>
      </c>
      <c r="G1509" s="428">
        <v>0.1</v>
      </c>
      <c r="H1509" s="33">
        <f t="shared" ref="H1509:H1561" si="189">E1509*F1509*G1509</f>
        <v>262640</v>
      </c>
      <c r="I1509" s="33">
        <f t="shared" ref="I1509:I1561" si="190">F1509-H1509</f>
        <v>112560</v>
      </c>
      <c r="J1509" s="311">
        <f>F1509*E1509/100</f>
        <v>26264</v>
      </c>
      <c r="K1509" s="101">
        <f t="shared" si="187"/>
        <v>14.649709950914771</v>
      </c>
      <c r="L1509" s="311">
        <v>5</v>
      </c>
      <c r="M1509" s="30">
        <f t="shared" ref="M1509:M1561" si="191">K1509*L1509/60</f>
        <v>1.220809162576231</v>
      </c>
    </row>
    <row r="1510" spans="1:13">
      <c r="A1510" s="1312"/>
      <c r="B1510" s="16"/>
      <c r="C1510" s="32" t="s">
        <v>3809</v>
      </c>
      <c r="D1510" s="204">
        <v>2005</v>
      </c>
      <c r="E1510" s="204">
        <f t="shared" si="171"/>
        <v>16</v>
      </c>
      <c r="F1510" s="259">
        <v>176358</v>
      </c>
      <c r="G1510" s="428">
        <v>0.1</v>
      </c>
      <c r="H1510" s="33">
        <f t="shared" si="189"/>
        <v>282172.79999999999</v>
      </c>
      <c r="I1510" s="33">
        <f t="shared" si="190"/>
        <v>-105814.79999999999</v>
      </c>
      <c r="J1510" s="33">
        <v>158723</v>
      </c>
      <c r="K1510" s="101">
        <f t="shared" si="187"/>
        <v>88.533578759482381</v>
      </c>
      <c r="L1510" s="33">
        <v>5</v>
      </c>
      <c r="M1510" s="30">
        <f t="shared" si="191"/>
        <v>7.3777982299568654</v>
      </c>
    </row>
    <row r="1511" spans="1:13">
      <c r="A1511" s="1312"/>
      <c r="B1511" s="16"/>
      <c r="C1511" s="32" t="s">
        <v>3816</v>
      </c>
      <c r="D1511" s="204">
        <v>2005</v>
      </c>
      <c r="E1511" s="204">
        <f t="shared" si="171"/>
        <v>16</v>
      </c>
      <c r="F1511" s="259">
        <v>260000</v>
      </c>
      <c r="G1511" s="428">
        <v>0.1</v>
      </c>
      <c r="H1511" s="33">
        <f t="shared" si="189"/>
        <v>416000</v>
      </c>
      <c r="I1511" s="33">
        <f t="shared" si="190"/>
        <v>-156000</v>
      </c>
      <c r="J1511" s="33">
        <f>F1511*G1511</f>
        <v>26000</v>
      </c>
      <c r="K1511" s="101">
        <f t="shared" si="187"/>
        <v>14.502454261490406</v>
      </c>
      <c r="L1511" s="33">
        <v>5</v>
      </c>
      <c r="M1511" s="30">
        <f t="shared" si="191"/>
        <v>1.2085378551242008</v>
      </c>
    </row>
    <row r="1512" spans="1:13" ht="30">
      <c r="A1512" s="1312"/>
      <c r="B1512" s="16"/>
      <c r="C1512" s="32" t="s">
        <v>2489</v>
      </c>
      <c r="D1512" s="1298">
        <v>2006</v>
      </c>
      <c r="E1512" s="204">
        <f t="shared" si="171"/>
        <v>15</v>
      </c>
      <c r="F1512" s="259">
        <v>114000</v>
      </c>
      <c r="G1512" s="428">
        <v>0.1</v>
      </c>
      <c r="H1512" s="33">
        <f t="shared" si="189"/>
        <v>171000</v>
      </c>
      <c r="I1512" s="33">
        <f t="shared" si="190"/>
        <v>-57000</v>
      </c>
      <c r="J1512" s="33">
        <v>158723</v>
      </c>
      <c r="K1512" s="101">
        <f t="shared" si="187"/>
        <v>88.533578759482381</v>
      </c>
      <c r="L1512" s="33">
        <v>5</v>
      </c>
      <c r="M1512" s="30">
        <f t="shared" si="191"/>
        <v>7.3777982299568654</v>
      </c>
    </row>
    <row r="1513" spans="1:13">
      <c r="A1513" s="1312"/>
      <c r="B1513" s="16" t="s">
        <v>35</v>
      </c>
      <c r="C1513" s="32"/>
      <c r="D1513" s="204"/>
      <c r="E1513" s="204"/>
      <c r="F1513" s="259"/>
      <c r="G1513" s="428"/>
      <c r="H1513" s="33"/>
      <c r="I1513" s="33"/>
      <c r="J1513" s="311"/>
      <c r="K1513" s="101">
        <f t="shared" si="187"/>
        <v>0</v>
      </c>
      <c r="L1513" s="311"/>
      <c r="M1513" s="34">
        <f>SUM(M1509:M1512)</f>
        <v>17.184943477614162</v>
      </c>
    </row>
    <row r="1514" spans="1:13">
      <c r="A1514" s="1312" t="s">
        <v>3688</v>
      </c>
      <c r="B1514" s="38" t="s">
        <v>3542</v>
      </c>
      <c r="C1514" s="38" t="s">
        <v>3815</v>
      </c>
      <c r="D1514" s="204">
        <v>2014</v>
      </c>
      <c r="E1514" s="204">
        <f t="shared" si="171"/>
        <v>7</v>
      </c>
      <c r="F1514" s="433">
        <v>375200</v>
      </c>
      <c r="G1514" s="428">
        <v>0.1</v>
      </c>
      <c r="H1514" s="33">
        <f t="shared" si="189"/>
        <v>262640</v>
      </c>
      <c r="I1514" s="33">
        <f t="shared" si="190"/>
        <v>112560</v>
      </c>
      <c r="J1514" s="311">
        <f>F1514*E1514/100</f>
        <v>26264</v>
      </c>
      <c r="K1514" s="101">
        <f t="shared" si="187"/>
        <v>14.649709950914771</v>
      </c>
      <c r="L1514" s="311">
        <v>5</v>
      </c>
      <c r="M1514" s="30">
        <f t="shared" ref="M1514" si="192">K1514*L1514/60</f>
        <v>1.220809162576231</v>
      </c>
    </row>
    <row r="1515" spans="1:13">
      <c r="A1515" s="1312"/>
      <c r="B1515" s="16"/>
      <c r="C1515" s="32" t="s">
        <v>3809</v>
      </c>
      <c r="D1515" s="204">
        <v>2005</v>
      </c>
      <c r="E1515" s="204">
        <f t="shared" si="171"/>
        <v>16</v>
      </c>
      <c r="F1515" s="259">
        <v>176358</v>
      </c>
      <c r="G1515" s="428">
        <v>0.1</v>
      </c>
      <c r="H1515" s="33">
        <f t="shared" si="189"/>
        <v>282172.79999999999</v>
      </c>
      <c r="I1515" s="33">
        <f t="shared" si="190"/>
        <v>-105814.79999999999</v>
      </c>
      <c r="J1515" s="33">
        <v>158723</v>
      </c>
      <c r="K1515" s="101">
        <f t="shared" si="187"/>
        <v>88.533578759482381</v>
      </c>
      <c r="L1515" s="33">
        <v>20</v>
      </c>
      <c r="M1515" s="30">
        <f t="shared" si="191"/>
        <v>29.511192919827462</v>
      </c>
    </row>
    <row r="1516" spans="1:13">
      <c r="A1516" s="1312"/>
      <c r="B1516" s="1297"/>
      <c r="C1516" s="32" t="s">
        <v>3816</v>
      </c>
      <c r="D1516" s="204">
        <v>2005</v>
      </c>
      <c r="E1516" s="204">
        <f t="shared" si="171"/>
        <v>16</v>
      </c>
      <c r="F1516" s="259">
        <v>260000</v>
      </c>
      <c r="G1516" s="428">
        <v>0.1</v>
      </c>
      <c r="H1516" s="33">
        <f t="shared" si="189"/>
        <v>416000</v>
      </c>
      <c r="I1516" s="33">
        <f t="shared" si="190"/>
        <v>-156000</v>
      </c>
      <c r="J1516" s="33">
        <f>F1516*G1516</f>
        <v>26000</v>
      </c>
      <c r="K1516" s="101">
        <f t="shared" si="187"/>
        <v>14.502454261490406</v>
      </c>
      <c r="L1516" s="33">
        <v>5</v>
      </c>
      <c r="M1516" s="30">
        <f t="shared" si="191"/>
        <v>1.2085378551242008</v>
      </c>
    </row>
    <row r="1517" spans="1:13" ht="30">
      <c r="A1517" s="1312"/>
      <c r="B1517" s="1297"/>
      <c r="C1517" s="32" t="s">
        <v>2489</v>
      </c>
      <c r="D1517" s="1298">
        <v>2006</v>
      </c>
      <c r="E1517" s="204">
        <f t="shared" si="171"/>
        <v>15</v>
      </c>
      <c r="F1517" s="259">
        <v>114000</v>
      </c>
      <c r="G1517" s="428">
        <v>0.1</v>
      </c>
      <c r="H1517" s="33">
        <f t="shared" si="189"/>
        <v>171000</v>
      </c>
      <c r="I1517" s="33">
        <f t="shared" si="190"/>
        <v>-57000</v>
      </c>
      <c r="J1517" s="33">
        <v>158723</v>
      </c>
      <c r="K1517" s="101">
        <f t="shared" si="187"/>
        <v>88.533578759482381</v>
      </c>
      <c r="L1517" s="33">
        <v>5</v>
      </c>
      <c r="M1517" s="30">
        <f t="shared" si="191"/>
        <v>7.3777982299568654</v>
      </c>
    </row>
    <row r="1518" spans="1:13">
      <c r="A1518" s="1312"/>
      <c r="B1518" s="16" t="s">
        <v>35</v>
      </c>
      <c r="C1518" s="32"/>
      <c r="D1518" s="204"/>
      <c r="E1518" s="204"/>
      <c r="F1518" s="259"/>
      <c r="G1518" s="428"/>
      <c r="H1518" s="33"/>
      <c r="I1518" s="33"/>
      <c r="J1518" s="311"/>
      <c r="K1518" s="101">
        <f t="shared" si="187"/>
        <v>0</v>
      </c>
      <c r="L1518" s="311"/>
      <c r="M1518" s="34">
        <f>SUM(M1514:M1517)</f>
        <v>39.318338167484761</v>
      </c>
    </row>
    <row r="1519" spans="1:13">
      <c r="A1519" s="1312" t="s">
        <v>3690</v>
      </c>
      <c r="B1519" s="38" t="s">
        <v>3544</v>
      </c>
      <c r="C1519" s="38" t="s">
        <v>3815</v>
      </c>
      <c r="D1519" s="204">
        <v>2014</v>
      </c>
      <c r="E1519" s="204">
        <f t="shared" ref="E1519:E1566" si="193">2021-D1519</f>
        <v>7</v>
      </c>
      <c r="F1519" s="433">
        <v>375200</v>
      </c>
      <c r="G1519" s="428">
        <v>0.1</v>
      </c>
      <c r="H1519" s="33">
        <f t="shared" si="189"/>
        <v>262640</v>
      </c>
      <c r="I1519" s="33">
        <f t="shared" si="190"/>
        <v>112560</v>
      </c>
      <c r="J1519" s="311">
        <f>F1519*E1519/100</f>
        <v>26264</v>
      </c>
      <c r="K1519" s="101">
        <f t="shared" si="187"/>
        <v>14.649709950914771</v>
      </c>
      <c r="L1519" s="311">
        <v>5</v>
      </c>
      <c r="M1519" s="30">
        <f t="shared" ref="M1519" si="194">K1519*L1519/60</f>
        <v>1.220809162576231</v>
      </c>
    </row>
    <row r="1520" spans="1:13">
      <c r="A1520" s="1312"/>
      <c r="B1520" s="16"/>
      <c r="C1520" s="32" t="s">
        <v>3809</v>
      </c>
      <c r="D1520" s="204">
        <v>2005</v>
      </c>
      <c r="E1520" s="204">
        <f t="shared" si="193"/>
        <v>16</v>
      </c>
      <c r="F1520" s="259">
        <v>176358</v>
      </c>
      <c r="G1520" s="428">
        <v>0.1</v>
      </c>
      <c r="H1520" s="33">
        <f t="shared" si="189"/>
        <v>282172.79999999999</v>
      </c>
      <c r="I1520" s="33">
        <f t="shared" si="190"/>
        <v>-105814.79999999999</v>
      </c>
      <c r="J1520" s="33">
        <v>158723</v>
      </c>
      <c r="K1520" s="101">
        <f t="shared" si="187"/>
        <v>88.533578759482381</v>
      </c>
      <c r="L1520" s="33">
        <v>5</v>
      </c>
      <c r="M1520" s="30">
        <f t="shared" si="191"/>
        <v>7.3777982299568654</v>
      </c>
    </row>
    <row r="1521" spans="1:13">
      <c r="A1521" s="1312"/>
      <c r="B1521" s="16"/>
      <c r="C1521" s="32" t="s">
        <v>3816</v>
      </c>
      <c r="D1521" s="204">
        <v>2005</v>
      </c>
      <c r="E1521" s="204">
        <f t="shared" si="193"/>
        <v>16</v>
      </c>
      <c r="F1521" s="259">
        <v>260000</v>
      </c>
      <c r="G1521" s="428">
        <v>0.1</v>
      </c>
      <c r="H1521" s="33">
        <f t="shared" si="189"/>
        <v>416000</v>
      </c>
      <c r="I1521" s="33">
        <f t="shared" si="190"/>
        <v>-156000</v>
      </c>
      <c r="J1521" s="33">
        <f>F1521*G1521</f>
        <v>26000</v>
      </c>
      <c r="K1521" s="101">
        <f t="shared" si="187"/>
        <v>14.502454261490406</v>
      </c>
      <c r="L1521" s="33">
        <v>5</v>
      </c>
      <c r="M1521" s="30">
        <f t="shared" si="191"/>
        <v>1.2085378551242008</v>
      </c>
    </row>
    <row r="1522" spans="1:13">
      <c r="A1522" s="1312"/>
      <c r="B1522" s="16" t="s">
        <v>35</v>
      </c>
      <c r="C1522" s="32"/>
      <c r="D1522" s="204"/>
      <c r="E1522" s="204"/>
      <c r="F1522" s="259"/>
      <c r="G1522" s="428"/>
      <c r="H1522" s="33"/>
      <c r="I1522" s="33"/>
      <c r="J1522" s="311"/>
      <c r="K1522" s="101">
        <f t="shared" si="187"/>
        <v>0</v>
      </c>
      <c r="L1522" s="311"/>
      <c r="M1522" s="34">
        <f>SUM(M1519:M1521)</f>
        <v>9.8071452476572976</v>
      </c>
    </row>
    <row r="1523" spans="1:13" ht="30">
      <c r="A1523" s="1312" t="s">
        <v>3693</v>
      </c>
      <c r="B1523" s="38" t="s">
        <v>3546</v>
      </c>
      <c r="C1523" s="38" t="s">
        <v>3815</v>
      </c>
      <c r="D1523" s="204">
        <v>2014</v>
      </c>
      <c r="E1523" s="204">
        <f t="shared" si="193"/>
        <v>7</v>
      </c>
      <c r="F1523" s="433">
        <v>375200</v>
      </c>
      <c r="G1523" s="428">
        <v>0.1</v>
      </c>
      <c r="H1523" s="33">
        <f t="shared" si="189"/>
        <v>262640</v>
      </c>
      <c r="I1523" s="33">
        <f t="shared" si="190"/>
        <v>112560</v>
      </c>
      <c r="J1523" s="311">
        <f>F1523*E1523/100</f>
        <v>26264</v>
      </c>
      <c r="K1523" s="101">
        <f t="shared" si="187"/>
        <v>14.649709950914771</v>
      </c>
      <c r="L1523" s="311">
        <v>5</v>
      </c>
      <c r="M1523" s="30">
        <f t="shared" ref="M1523" si="195">K1523*L1523/60</f>
        <v>1.220809162576231</v>
      </c>
    </row>
    <row r="1524" spans="1:13">
      <c r="A1524" s="1312"/>
      <c r="B1524" s="16"/>
      <c r="C1524" s="32" t="s">
        <v>3809</v>
      </c>
      <c r="D1524" s="204">
        <v>2005</v>
      </c>
      <c r="E1524" s="204">
        <f t="shared" si="193"/>
        <v>16</v>
      </c>
      <c r="F1524" s="259">
        <v>176358</v>
      </c>
      <c r="G1524" s="428">
        <v>0.1</v>
      </c>
      <c r="H1524" s="33">
        <f t="shared" si="189"/>
        <v>282172.79999999999</v>
      </c>
      <c r="I1524" s="33">
        <f t="shared" si="190"/>
        <v>-105814.79999999999</v>
      </c>
      <c r="J1524" s="33">
        <v>158723</v>
      </c>
      <c r="K1524" s="101">
        <f t="shared" si="187"/>
        <v>88.533578759482381</v>
      </c>
      <c r="L1524" s="33">
        <v>5</v>
      </c>
      <c r="M1524" s="30">
        <f t="shared" si="191"/>
        <v>7.3777982299568654</v>
      </c>
    </row>
    <row r="1525" spans="1:13">
      <c r="A1525" s="1312"/>
      <c r="B1525" s="16"/>
      <c r="C1525" s="32" t="s">
        <v>3816</v>
      </c>
      <c r="D1525" s="204">
        <v>2005</v>
      </c>
      <c r="E1525" s="204">
        <f t="shared" si="193"/>
        <v>16</v>
      </c>
      <c r="F1525" s="259">
        <v>260000</v>
      </c>
      <c r="G1525" s="428">
        <v>0.1</v>
      </c>
      <c r="H1525" s="33">
        <f t="shared" si="189"/>
        <v>416000</v>
      </c>
      <c r="I1525" s="33">
        <f t="shared" si="190"/>
        <v>-156000</v>
      </c>
      <c r="J1525" s="33">
        <f>F1525*G1525</f>
        <v>26000</v>
      </c>
      <c r="K1525" s="101">
        <f t="shared" si="187"/>
        <v>14.502454261490406</v>
      </c>
      <c r="L1525" s="33">
        <v>5</v>
      </c>
      <c r="M1525" s="30">
        <f t="shared" si="191"/>
        <v>1.2085378551242008</v>
      </c>
    </row>
    <row r="1526" spans="1:13" ht="30">
      <c r="A1526" s="1312"/>
      <c r="B1526" s="16"/>
      <c r="C1526" s="32" t="s">
        <v>2489</v>
      </c>
      <c r="D1526" s="1298">
        <v>2006</v>
      </c>
      <c r="E1526" s="204">
        <f t="shared" si="193"/>
        <v>15</v>
      </c>
      <c r="F1526" s="259">
        <v>114000</v>
      </c>
      <c r="G1526" s="428">
        <v>0.1</v>
      </c>
      <c r="H1526" s="33">
        <f t="shared" si="189"/>
        <v>171000</v>
      </c>
      <c r="I1526" s="33">
        <f t="shared" si="190"/>
        <v>-57000</v>
      </c>
      <c r="J1526" s="33">
        <v>158723</v>
      </c>
      <c r="K1526" s="101">
        <f t="shared" si="187"/>
        <v>88.533578759482381</v>
      </c>
      <c r="L1526" s="33">
        <v>5</v>
      </c>
      <c r="M1526" s="30">
        <f t="shared" si="191"/>
        <v>7.3777982299568654</v>
      </c>
    </row>
    <row r="1527" spans="1:13">
      <c r="A1527" s="1312"/>
      <c r="B1527" s="16" t="s">
        <v>35</v>
      </c>
      <c r="C1527" s="32"/>
      <c r="D1527" s="204"/>
      <c r="E1527" s="204"/>
      <c r="F1527" s="259"/>
      <c r="G1527" s="428"/>
      <c r="H1527" s="33"/>
      <c r="I1527" s="33"/>
      <c r="J1527" s="311"/>
      <c r="K1527" s="101">
        <f t="shared" si="187"/>
        <v>0</v>
      </c>
      <c r="L1527" s="311"/>
      <c r="M1527" s="34">
        <f>SUM(M1523:M1526)</f>
        <v>17.184943477614162</v>
      </c>
    </row>
    <row r="1528" spans="1:13" ht="30">
      <c r="A1528" s="1312" t="s">
        <v>3696</v>
      </c>
      <c r="B1528" s="38" t="s">
        <v>3548</v>
      </c>
      <c r="C1528" s="38" t="s">
        <v>3815</v>
      </c>
      <c r="D1528" s="204">
        <v>2014</v>
      </c>
      <c r="E1528" s="204">
        <f t="shared" si="193"/>
        <v>7</v>
      </c>
      <c r="F1528" s="433">
        <v>375200</v>
      </c>
      <c r="G1528" s="428">
        <v>0.1</v>
      </c>
      <c r="H1528" s="33">
        <f t="shared" si="189"/>
        <v>262640</v>
      </c>
      <c r="I1528" s="33">
        <f t="shared" si="190"/>
        <v>112560</v>
      </c>
      <c r="J1528" s="311">
        <f>F1528*E1528/100</f>
        <v>26264</v>
      </c>
      <c r="K1528" s="101">
        <f t="shared" si="187"/>
        <v>14.649709950914771</v>
      </c>
      <c r="L1528" s="311">
        <v>5</v>
      </c>
      <c r="M1528" s="30">
        <f t="shared" ref="M1528" si="196">K1528*L1528/60</f>
        <v>1.220809162576231</v>
      </c>
    </row>
    <row r="1529" spans="1:13">
      <c r="A1529" s="1312"/>
      <c r="B1529" s="38"/>
      <c r="C1529" s="32" t="s">
        <v>3809</v>
      </c>
      <c r="D1529" s="204">
        <v>2005</v>
      </c>
      <c r="E1529" s="204">
        <f t="shared" si="193"/>
        <v>16</v>
      </c>
      <c r="F1529" s="259">
        <v>176358</v>
      </c>
      <c r="G1529" s="428">
        <v>0.1</v>
      </c>
      <c r="H1529" s="33">
        <f t="shared" si="189"/>
        <v>282172.79999999999</v>
      </c>
      <c r="I1529" s="33">
        <f t="shared" si="190"/>
        <v>-105814.79999999999</v>
      </c>
      <c r="J1529" s="33">
        <v>158723</v>
      </c>
      <c r="K1529" s="101">
        <f t="shared" si="187"/>
        <v>88.533578759482381</v>
      </c>
      <c r="L1529" s="33">
        <v>5</v>
      </c>
      <c r="M1529" s="30">
        <f t="shared" si="191"/>
        <v>7.3777982299568654</v>
      </c>
    </row>
    <row r="1530" spans="1:13">
      <c r="A1530" s="1312"/>
      <c r="B1530" s="38"/>
      <c r="C1530" s="32" t="s">
        <v>3816</v>
      </c>
      <c r="D1530" s="204">
        <v>2005</v>
      </c>
      <c r="E1530" s="204">
        <f t="shared" si="193"/>
        <v>16</v>
      </c>
      <c r="F1530" s="259">
        <v>260000</v>
      </c>
      <c r="G1530" s="428">
        <v>0.1</v>
      </c>
      <c r="H1530" s="33">
        <f t="shared" si="189"/>
        <v>416000</v>
      </c>
      <c r="I1530" s="33">
        <f t="shared" si="190"/>
        <v>-156000</v>
      </c>
      <c r="J1530" s="33">
        <f>F1530*G1530</f>
        <v>26000</v>
      </c>
      <c r="K1530" s="101">
        <f t="shared" si="187"/>
        <v>14.502454261490406</v>
      </c>
      <c r="L1530" s="33">
        <v>5</v>
      </c>
      <c r="M1530" s="30">
        <f t="shared" si="191"/>
        <v>1.2085378551242008</v>
      </c>
    </row>
    <row r="1531" spans="1:13" ht="30">
      <c r="A1531" s="1312"/>
      <c r="B1531" s="38"/>
      <c r="C1531" s="32" t="s">
        <v>2489</v>
      </c>
      <c r="D1531" s="1298">
        <v>2006</v>
      </c>
      <c r="E1531" s="204">
        <f t="shared" si="193"/>
        <v>15</v>
      </c>
      <c r="F1531" s="259">
        <v>114000</v>
      </c>
      <c r="G1531" s="428">
        <v>0.1</v>
      </c>
      <c r="H1531" s="33">
        <f t="shared" si="189"/>
        <v>171000</v>
      </c>
      <c r="I1531" s="33">
        <f t="shared" si="190"/>
        <v>-57000</v>
      </c>
      <c r="J1531" s="33">
        <v>158723</v>
      </c>
      <c r="K1531" s="101">
        <f t="shared" si="187"/>
        <v>88.533578759482381</v>
      </c>
      <c r="L1531" s="33">
        <v>5</v>
      </c>
      <c r="M1531" s="30">
        <f t="shared" si="191"/>
        <v>7.3777982299568654</v>
      </c>
    </row>
    <row r="1532" spans="1:13">
      <c r="A1532" s="1312"/>
      <c r="B1532" s="16" t="s">
        <v>35</v>
      </c>
      <c r="C1532" s="38"/>
      <c r="D1532" s="204"/>
      <c r="E1532" s="204"/>
      <c r="F1532" s="433"/>
      <c r="G1532" s="428"/>
      <c r="H1532" s="33"/>
      <c r="I1532" s="33"/>
      <c r="J1532" s="434"/>
      <c r="K1532" s="101">
        <f t="shared" si="187"/>
        <v>0</v>
      </c>
      <c r="L1532" s="434"/>
      <c r="M1532" s="34">
        <f>SUM(M1528:M1531)</f>
        <v>17.184943477614162</v>
      </c>
    </row>
    <row r="1533" spans="1:13">
      <c r="A1533" s="1312" t="s">
        <v>3701</v>
      </c>
      <c r="B1533" s="38" t="s">
        <v>3550</v>
      </c>
      <c r="C1533" s="38" t="s">
        <v>3815</v>
      </c>
      <c r="D1533" s="204">
        <v>2014</v>
      </c>
      <c r="E1533" s="204">
        <f t="shared" si="193"/>
        <v>7</v>
      </c>
      <c r="F1533" s="433">
        <v>375200</v>
      </c>
      <c r="G1533" s="428">
        <v>0.1</v>
      </c>
      <c r="H1533" s="33">
        <f t="shared" si="189"/>
        <v>262640</v>
      </c>
      <c r="I1533" s="33">
        <f t="shared" si="190"/>
        <v>112560</v>
      </c>
      <c r="J1533" s="311">
        <f>F1533*E1533/100</f>
        <v>26264</v>
      </c>
      <c r="K1533" s="101">
        <f t="shared" si="187"/>
        <v>14.649709950914771</v>
      </c>
      <c r="L1533" s="311">
        <v>5</v>
      </c>
      <c r="M1533" s="30">
        <f t="shared" ref="M1533" si="197">K1533*L1533/60</f>
        <v>1.220809162576231</v>
      </c>
    </row>
    <row r="1534" spans="1:13">
      <c r="A1534" s="1312"/>
      <c r="B1534" s="38"/>
      <c r="C1534" s="32" t="s">
        <v>3809</v>
      </c>
      <c r="D1534" s="204">
        <v>2005</v>
      </c>
      <c r="E1534" s="204">
        <f t="shared" si="193"/>
        <v>16</v>
      </c>
      <c r="F1534" s="259">
        <v>176358</v>
      </c>
      <c r="G1534" s="428">
        <v>0.1</v>
      </c>
      <c r="H1534" s="33">
        <f t="shared" si="189"/>
        <v>282172.79999999999</v>
      </c>
      <c r="I1534" s="33">
        <f t="shared" si="190"/>
        <v>-105814.79999999999</v>
      </c>
      <c r="J1534" s="33">
        <v>158723</v>
      </c>
      <c r="K1534" s="101">
        <f t="shared" si="187"/>
        <v>88.533578759482381</v>
      </c>
      <c r="L1534" s="33">
        <v>5</v>
      </c>
      <c r="M1534" s="30">
        <f t="shared" si="191"/>
        <v>7.3777982299568654</v>
      </c>
    </row>
    <row r="1535" spans="1:13">
      <c r="A1535" s="1312"/>
      <c r="B1535" s="38"/>
      <c r="C1535" s="32" t="s">
        <v>3816</v>
      </c>
      <c r="D1535" s="204">
        <v>2005</v>
      </c>
      <c r="E1535" s="204">
        <f t="shared" si="193"/>
        <v>16</v>
      </c>
      <c r="F1535" s="259">
        <v>260000</v>
      </c>
      <c r="G1535" s="428">
        <v>0.1</v>
      </c>
      <c r="H1535" s="33">
        <f t="shared" si="189"/>
        <v>416000</v>
      </c>
      <c r="I1535" s="33">
        <f t="shared" si="190"/>
        <v>-156000</v>
      </c>
      <c r="J1535" s="33">
        <f>F1535*G1535</f>
        <v>26000</v>
      </c>
      <c r="K1535" s="101">
        <f t="shared" si="187"/>
        <v>14.502454261490406</v>
      </c>
      <c r="L1535" s="33">
        <v>5</v>
      </c>
      <c r="M1535" s="30">
        <f t="shared" si="191"/>
        <v>1.2085378551242008</v>
      </c>
    </row>
    <row r="1536" spans="1:13" ht="30">
      <c r="A1536" s="1312"/>
      <c r="B1536" s="38"/>
      <c r="C1536" s="32" t="s">
        <v>2489</v>
      </c>
      <c r="D1536" s="1298">
        <v>2006</v>
      </c>
      <c r="E1536" s="204">
        <f t="shared" si="193"/>
        <v>15</v>
      </c>
      <c r="F1536" s="259">
        <v>114000</v>
      </c>
      <c r="G1536" s="428">
        <v>0.1</v>
      </c>
      <c r="H1536" s="33">
        <f t="shared" si="189"/>
        <v>171000</v>
      </c>
      <c r="I1536" s="33">
        <f t="shared" si="190"/>
        <v>-57000</v>
      </c>
      <c r="J1536" s="33">
        <v>158723</v>
      </c>
      <c r="K1536" s="101">
        <f t="shared" si="187"/>
        <v>88.533578759482381</v>
      </c>
      <c r="L1536" s="33">
        <v>5</v>
      </c>
      <c r="M1536" s="30">
        <f t="shared" si="191"/>
        <v>7.3777982299568654</v>
      </c>
    </row>
    <row r="1537" spans="1:13">
      <c r="A1537" s="1312"/>
      <c r="B1537" s="16" t="s">
        <v>35</v>
      </c>
      <c r="C1537" s="38"/>
      <c r="D1537" s="204"/>
      <c r="E1537" s="204"/>
      <c r="F1537" s="433"/>
      <c r="G1537" s="428"/>
      <c r="H1537" s="33"/>
      <c r="I1537" s="33"/>
      <c r="J1537" s="434"/>
      <c r="K1537" s="101">
        <f t="shared" si="187"/>
        <v>0</v>
      </c>
      <c r="L1537" s="434"/>
      <c r="M1537" s="34">
        <f>SUM(M1533:M1536)</f>
        <v>17.184943477614162</v>
      </c>
    </row>
    <row r="1538" spans="1:13" ht="30">
      <c r="A1538" s="1312" t="s">
        <v>3705</v>
      </c>
      <c r="B1538" s="38" t="s">
        <v>3552</v>
      </c>
      <c r="C1538" s="38" t="s">
        <v>3815</v>
      </c>
      <c r="D1538" s="436">
        <v>2014</v>
      </c>
      <c r="E1538" s="204">
        <f t="shared" si="193"/>
        <v>7</v>
      </c>
      <c r="F1538" s="437">
        <v>375200</v>
      </c>
      <c r="G1538" s="438">
        <v>0.1</v>
      </c>
      <c r="H1538" s="439">
        <f t="shared" si="189"/>
        <v>262640</v>
      </c>
      <c r="I1538" s="33">
        <f t="shared" si="190"/>
        <v>112560</v>
      </c>
      <c r="J1538" s="311">
        <f>F1538*E1538/100</f>
        <v>26264</v>
      </c>
      <c r="K1538" s="101">
        <f t="shared" si="187"/>
        <v>14.649709950914771</v>
      </c>
      <c r="L1538" s="311">
        <v>5</v>
      </c>
      <c r="M1538" s="30">
        <f t="shared" ref="M1538" si="198">K1538*L1538/60</f>
        <v>1.220809162576231</v>
      </c>
    </row>
    <row r="1539" spans="1:13">
      <c r="A1539" s="1312"/>
      <c r="B1539" s="16"/>
      <c r="C1539" s="32" t="s">
        <v>3809</v>
      </c>
      <c r="D1539" s="204">
        <v>2005</v>
      </c>
      <c r="E1539" s="204">
        <f t="shared" si="193"/>
        <v>16</v>
      </c>
      <c r="F1539" s="259">
        <v>176358</v>
      </c>
      <c r="G1539" s="428">
        <v>0.1</v>
      </c>
      <c r="H1539" s="33">
        <f t="shared" si="189"/>
        <v>282172.79999999999</v>
      </c>
      <c r="I1539" s="33">
        <f t="shared" si="190"/>
        <v>-105814.79999999999</v>
      </c>
      <c r="J1539" s="33">
        <v>158723</v>
      </c>
      <c r="K1539" s="101">
        <f t="shared" si="187"/>
        <v>88.533578759482381</v>
      </c>
      <c r="L1539" s="33">
        <v>5</v>
      </c>
      <c r="M1539" s="30">
        <f t="shared" si="191"/>
        <v>7.3777982299568654</v>
      </c>
    </row>
    <row r="1540" spans="1:13">
      <c r="A1540" s="1312"/>
      <c r="B1540" s="16"/>
      <c r="C1540" s="32" t="s">
        <v>3816</v>
      </c>
      <c r="D1540" s="204">
        <v>2005</v>
      </c>
      <c r="E1540" s="204">
        <f t="shared" si="193"/>
        <v>16</v>
      </c>
      <c r="F1540" s="259">
        <v>260000</v>
      </c>
      <c r="G1540" s="428">
        <v>0.1</v>
      </c>
      <c r="H1540" s="33">
        <f t="shared" si="189"/>
        <v>416000</v>
      </c>
      <c r="I1540" s="33">
        <f t="shared" si="190"/>
        <v>-156000</v>
      </c>
      <c r="J1540" s="33">
        <f>F1540*G1540</f>
        <v>26000</v>
      </c>
      <c r="K1540" s="101">
        <f t="shared" si="187"/>
        <v>14.502454261490406</v>
      </c>
      <c r="L1540" s="33">
        <v>5</v>
      </c>
      <c r="M1540" s="30">
        <f t="shared" si="191"/>
        <v>1.2085378551242008</v>
      </c>
    </row>
    <row r="1541" spans="1:13" ht="30">
      <c r="A1541" s="1312"/>
      <c r="B1541" s="16"/>
      <c r="C1541" s="32" t="s">
        <v>2489</v>
      </c>
      <c r="D1541" s="1298">
        <v>2006</v>
      </c>
      <c r="E1541" s="204">
        <f t="shared" si="193"/>
        <v>15</v>
      </c>
      <c r="F1541" s="259">
        <v>114000</v>
      </c>
      <c r="G1541" s="428">
        <v>0.1</v>
      </c>
      <c r="H1541" s="33">
        <f t="shared" si="189"/>
        <v>171000</v>
      </c>
      <c r="I1541" s="33">
        <f t="shared" si="190"/>
        <v>-57000</v>
      </c>
      <c r="J1541" s="33">
        <v>158723</v>
      </c>
      <c r="K1541" s="101">
        <f t="shared" si="187"/>
        <v>88.533578759482381</v>
      </c>
      <c r="L1541" s="33">
        <v>5</v>
      </c>
      <c r="M1541" s="30">
        <f t="shared" si="191"/>
        <v>7.3777982299568654</v>
      </c>
    </row>
    <row r="1542" spans="1:13">
      <c r="A1542" s="1312"/>
      <c r="B1542" s="16" t="s">
        <v>35</v>
      </c>
      <c r="C1542" s="38"/>
      <c r="D1542" s="204"/>
      <c r="E1542" s="204"/>
      <c r="F1542" s="433"/>
      <c r="G1542" s="428"/>
      <c r="H1542" s="33"/>
      <c r="I1542" s="33"/>
      <c r="J1542" s="434"/>
      <c r="K1542" s="101">
        <f t="shared" si="187"/>
        <v>0</v>
      </c>
      <c r="L1542" s="434"/>
      <c r="M1542" s="34">
        <f>SUM(M1538:M1541)</f>
        <v>17.184943477614162</v>
      </c>
    </row>
    <row r="1543" spans="1:13">
      <c r="A1543" s="1312" t="s">
        <v>3709</v>
      </c>
      <c r="B1543" s="38" t="s">
        <v>3554</v>
      </c>
      <c r="C1543" s="38" t="s">
        <v>3815</v>
      </c>
      <c r="D1543" s="436">
        <v>2014</v>
      </c>
      <c r="E1543" s="204">
        <f t="shared" si="193"/>
        <v>7</v>
      </c>
      <c r="F1543" s="437">
        <v>375200</v>
      </c>
      <c r="G1543" s="438">
        <v>0.1</v>
      </c>
      <c r="H1543" s="439">
        <f t="shared" si="189"/>
        <v>262640</v>
      </c>
      <c r="I1543" s="439">
        <f t="shared" si="190"/>
        <v>112560</v>
      </c>
      <c r="J1543" s="311">
        <f>F1543*E1543/100</f>
        <v>26264</v>
      </c>
      <c r="K1543" s="101">
        <f t="shared" si="187"/>
        <v>14.649709950914771</v>
      </c>
      <c r="L1543" s="311">
        <v>5</v>
      </c>
      <c r="M1543" s="30">
        <f t="shared" ref="M1543" si="199">K1543*L1543/60</f>
        <v>1.220809162576231</v>
      </c>
    </row>
    <row r="1544" spans="1:13">
      <c r="A1544" s="1312"/>
      <c r="B1544" s="16"/>
      <c r="C1544" s="32" t="s">
        <v>3809</v>
      </c>
      <c r="D1544" s="204">
        <v>2005</v>
      </c>
      <c r="E1544" s="204">
        <f t="shared" si="193"/>
        <v>16</v>
      </c>
      <c r="F1544" s="259">
        <v>176358</v>
      </c>
      <c r="G1544" s="428">
        <v>0.1</v>
      </c>
      <c r="H1544" s="33">
        <f t="shared" si="189"/>
        <v>282172.79999999999</v>
      </c>
      <c r="I1544" s="33">
        <f t="shared" si="190"/>
        <v>-105814.79999999999</v>
      </c>
      <c r="J1544" s="33">
        <v>158723</v>
      </c>
      <c r="K1544" s="101">
        <f t="shared" si="187"/>
        <v>88.533578759482381</v>
      </c>
      <c r="L1544" s="33">
        <v>5</v>
      </c>
      <c r="M1544" s="30">
        <f t="shared" si="191"/>
        <v>7.3777982299568654</v>
      </c>
    </row>
    <row r="1545" spans="1:13">
      <c r="A1545" s="1312"/>
      <c r="B1545" s="16"/>
      <c r="C1545" s="32" t="s">
        <v>3816</v>
      </c>
      <c r="D1545" s="204">
        <v>2005</v>
      </c>
      <c r="E1545" s="204">
        <f t="shared" si="193"/>
        <v>16</v>
      </c>
      <c r="F1545" s="259">
        <v>260000</v>
      </c>
      <c r="G1545" s="428">
        <v>0.1</v>
      </c>
      <c r="H1545" s="33">
        <f t="shared" si="189"/>
        <v>416000</v>
      </c>
      <c r="I1545" s="33">
        <f t="shared" si="190"/>
        <v>-156000</v>
      </c>
      <c r="J1545" s="33">
        <f>F1545*G1545</f>
        <v>26000</v>
      </c>
      <c r="K1545" s="101">
        <f t="shared" si="187"/>
        <v>14.502454261490406</v>
      </c>
      <c r="L1545" s="33">
        <v>5</v>
      </c>
      <c r="M1545" s="30">
        <f t="shared" si="191"/>
        <v>1.2085378551242008</v>
      </c>
    </row>
    <row r="1546" spans="1:13" ht="30">
      <c r="A1546" s="1312"/>
      <c r="B1546" s="16"/>
      <c r="C1546" s="32" t="s">
        <v>2489</v>
      </c>
      <c r="D1546" s="1298">
        <v>2006</v>
      </c>
      <c r="E1546" s="204">
        <f t="shared" si="193"/>
        <v>15</v>
      </c>
      <c r="F1546" s="259">
        <v>114000</v>
      </c>
      <c r="G1546" s="428">
        <v>0.1</v>
      </c>
      <c r="H1546" s="33">
        <f t="shared" si="189"/>
        <v>171000</v>
      </c>
      <c r="I1546" s="33">
        <f t="shared" si="190"/>
        <v>-57000</v>
      </c>
      <c r="J1546" s="33">
        <v>158723</v>
      </c>
      <c r="K1546" s="101">
        <f t="shared" si="187"/>
        <v>88.533578759482381</v>
      </c>
      <c r="L1546" s="33">
        <v>5</v>
      </c>
      <c r="M1546" s="30">
        <f t="shared" si="191"/>
        <v>7.3777982299568654</v>
      </c>
    </row>
    <row r="1547" spans="1:13">
      <c r="A1547" s="1312"/>
      <c r="B1547" s="16" t="s">
        <v>35</v>
      </c>
      <c r="C1547" s="38"/>
      <c r="D1547" s="204"/>
      <c r="E1547" s="204"/>
      <c r="F1547" s="433"/>
      <c r="G1547" s="428"/>
      <c r="H1547" s="33"/>
      <c r="I1547" s="33"/>
      <c r="J1547" s="434"/>
      <c r="K1547" s="101">
        <f t="shared" si="187"/>
        <v>0</v>
      </c>
      <c r="L1547" s="434"/>
      <c r="M1547" s="34">
        <f>SUM(M1543:M1546)</f>
        <v>17.184943477614162</v>
      </c>
    </row>
    <row r="1548" spans="1:13">
      <c r="A1548" s="1312" t="s">
        <v>3716</v>
      </c>
      <c r="B1548" s="38" t="s">
        <v>2210</v>
      </c>
      <c r="C1548" s="38" t="s">
        <v>3815</v>
      </c>
      <c r="D1548" s="436">
        <v>2014</v>
      </c>
      <c r="E1548" s="204">
        <f t="shared" si="193"/>
        <v>7</v>
      </c>
      <c r="F1548" s="437">
        <v>375200</v>
      </c>
      <c r="G1548" s="438">
        <v>0.1</v>
      </c>
      <c r="H1548" s="439">
        <f t="shared" si="189"/>
        <v>262640</v>
      </c>
      <c r="I1548" s="439">
        <f t="shared" si="190"/>
        <v>112560</v>
      </c>
      <c r="J1548" s="311">
        <f>F1548*E1548/100</f>
        <v>26264</v>
      </c>
      <c r="K1548" s="101">
        <f t="shared" si="187"/>
        <v>14.649709950914771</v>
      </c>
      <c r="L1548" s="311">
        <v>5</v>
      </c>
      <c r="M1548" s="30">
        <f t="shared" ref="M1548" si="200">K1548*L1548/60</f>
        <v>1.220809162576231</v>
      </c>
    </row>
    <row r="1549" spans="1:13">
      <c r="A1549" s="1312"/>
      <c r="B1549" s="16"/>
      <c r="C1549" s="32" t="s">
        <v>3809</v>
      </c>
      <c r="D1549" s="204">
        <v>2005</v>
      </c>
      <c r="E1549" s="204">
        <f t="shared" si="193"/>
        <v>16</v>
      </c>
      <c r="F1549" s="259">
        <v>176358</v>
      </c>
      <c r="G1549" s="428">
        <v>0.1</v>
      </c>
      <c r="H1549" s="33">
        <f t="shared" si="189"/>
        <v>282172.79999999999</v>
      </c>
      <c r="I1549" s="33">
        <f t="shared" si="190"/>
        <v>-105814.79999999999</v>
      </c>
      <c r="J1549" s="33">
        <v>158723</v>
      </c>
      <c r="K1549" s="101">
        <f t="shared" si="187"/>
        <v>88.533578759482381</v>
      </c>
      <c r="L1549" s="33">
        <v>5</v>
      </c>
      <c r="M1549" s="30">
        <f t="shared" si="191"/>
        <v>7.3777982299568654</v>
      </c>
    </row>
    <row r="1550" spans="1:13">
      <c r="A1550" s="1312"/>
      <c r="B1550" s="16"/>
      <c r="C1550" s="32" t="s">
        <v>3816</v>
      </c>
      <c r="D1550" s="204">
        <v>2005</v>
      </c>
      <c r="E1550" s="204">
        <f t="shared" si="193"/>
        <v>16</v>
      </c>
      <c r="F1550" s="259">
        <v>260000</v>
      </c>
      <c r="G1550" s="428">
        <v>0.1</v>
      </c>
      <c r="H1550" s="33">
        <f t="shared" si="189"/>
        <v>416000</v>
      </c>
      <c r="I1550" s="33">
        <f t="shared" si="190"/>
        <v>-156000</v>
      </c>
      <c r="J1550" s="33">
        <f>F1550*G1550</f>
        <v>26000</v>
      </c>
      <c r="K1550" s="101">
        <f t="shared" si="187"/>
        <v>14.502454261490406</v>
      </c>
      <c r="L1550" s="33">
        <v>5</v>
      </c>
      <c r="M1550" s="30">
        <f t="shared" si="191"/>
        <v>1.2085378551242008</v>
      </c>
    </row>
    <row r="1551" spans="1:13" ht="30">
      <c r="A1551" s="1312"/>
      <c r="B1551" s="16"/>
      <c r="C1551" s="32" t="s">
        <v>2489</v>
      </c>
      <c r="D1551" s="1298">
        <v>2006</v>
      </c>
      <c r="E1551" s="204">
        <f t="shared" si="193"/>
        <v>15</v>
      </c>
      <c r="F1551" s="259">
        <v>114000</v>
      </c>
      <c r="G1551" s="428">
        <v>0.1</v>
      </c>
      <c r="H1551" s="33">
        <f t="shared" si="189"/>
        <v>171000</v>
      </c>
      <c r="I1551" s="33">
        <f t="shared" si="190"/>
        <v>-57000</v>
      </c>
      <c r="J1551" s="33">
        <v>158723</v>
      </c>
      <c r="K1551" s="101">
        <f t="shared" si="187"/>
        <v>88.533578759482381</v>
      </c>
      <c r="L1551" s="33">
        <v>5</v>
      </c>
      <c r="M1551" s="30">
        <f t="shared" si="191"/>
        <v>7.3777982299568654</v>
      </c>
    </row>
    <row r="1552" spans="1:13">
      <c r="A1552" s="1312"/>
      <c r="B1552" s="16" t="s">
        <v>35</v>
      </c>
      <c r="C1552" s="38"/>
      <c r="D1552" s="204"/>
      <c r="E1552" s="204"/>
      <c r="F1552" s="433"/>
      <c r="G1552" s="428"/>
      <c r="H1552" s="33"/>
      <c r="I1552" s="33"/>
      <c r="J1552" s="434"/>
      <c r="K1552" s="101">
        <f t="shared" si="187"/>
        <v>0</v>
      </c>
      <c r="L1552" s="434"/>
      <c r="M1552" s="34">
        <f>SUM(M1548:M1551)</f>
        <v>17.184943477614162</v>
      </c>
    </row>
    <row r="1553" spans="1:13">
      <c r="A1553" s="1312" t="s">
        <v>3721</v>
      </c>
      <c r="B1553" s="38" t="s">
        <v>3557</v>
      </c>
      <c r="C1553" s="303" t="s">
        <v>3815</v>
      </c>
      <c r="D1553" s="436">
        <v>2014</v>
      </c>
      <c r="E1553" s="204">
        <f t="shared" si="193"/>
        <v>7</v>
      </c>
      <c r="F1553" s="437">
        <v>375200</v>
      </c>
      <c r="G1553" s="438">
        <v>0.1</v>
      </c>
      <c r="H1553" s="439">
        <f t="shared" si="189"/>
        <v>262640</v>
      </c>
      <c r="I1553" s="439">
        <f t="shared" si="190"/>
        <v>112560</v>
      </c>
      <c r="J1553" s="311">
        <f>F1553*E1553/100</f>
        <v>26264</v>
      </c>
      <c r="K1553" s="259">
        <f t="shared" si="187"/>
        <v>14.649709950914771</v>
      </c>
      <c r="L1553" s="311">
        <v>5</v>
      </c>
      <c r="M1553" s="30">
        <f t="shared" ref="M1553" si="201">K1553*L1553/60</f>
        <v>1.220809162576231</v>
      </c>
    </row>
    <row r="1554" spans="1:13">
      <c r="A1554" s="1312"/>
      <c r="B1554" s="16"/>
      <c r="C1554" s="32" t="s">
        <v>3809</v>
      </c>
      <c r="D1554" s="204">
        <v>2005</v>
      </c>
      <c r="E1554" s="204">
        <f t="shared" si="193"/>
        <v>16</v>
      </c>
      <c r="F1554" s="259">
        <v>176358</v>
      </c>
      <c r="G1554" s="428">
        <v>0.1</v>
      </c>
      <c r="H1554" s="33">
        <f t="shared" si="189"/>
        <v>282172.79999999999</v>
      </c>
      <c r="I1554" s="33">
        <f t="shared" si="190"/>
        <v>-105814.79999999999</v>
      </c>
      <c r="J1554" s="33">
        <v>158723</v>
      </c>
      <c r="K1554" s="101">
        <f t="shared" si="187"/>
        <v>88.533578759482381</v>
      </c>
      <c r="L1554" s="33">
        <v>5</v>
      </c>
      <c r="M1554" s="30">
        <f t="shared" si="191"/>
        <v>7.3777982299568654</v>
      </c>
    </row>
    <row r="1555" spans="1:13">
      <c r="A1555" s="1312"/>
      <c r="B1555" s="16"/>
      <c r="C1555" s="32" t="s">
        <v>3816</v>
      </c>
      <c r="D1555" s="204">
        <v>2005</v>
      </c>
      <c r="E1555" s="204">
        <f t="shared" si="193"/>
        <v>16</v>
      </c>
      <c r="F1555" s="259">
        <v>260000</v>
      </c>
      <c r="G1555" s="428">
        <v>0.1</v>
      </c>
      <c r="H1555" s="33">
        <f t="shared" si="189"/>
        <v>416000</v>
      </c>
      <c r="I1555" s="33">
        <f t="shared" si="190"/>
        <v>-156000</v>
      </c>
      <c r="J1555" s="33">
        <f>F1555*G1555</f>
        <v>26000</v>
      </c>
      <c r="K1555" s="101">
        <f t="shared" si="187"/>
        <v>14.502454261490406</v>
      </c>
      <c r="L1555" s="33">
        <v>5</v>
      </c>
      <c r="M1555" s="30">
        <f t="shared" si="191"/>
        <v>1.2085378551242008</v>
      </c>
    </row>
    <row r="1556" spans="1:13" ht="30">
      <c r="A1556" s="1312"/>
      <c r="B1556" s="16"/>
      <c r="C1556" s="32" t="s">
        <v>2489</v>
      </c>
      <c r="D1556" s="1298">
        <v>2006</v>
      </c>
      <c r="E1556" s="204">
        <f t="shared" si="193"/>
        <v>15</v>
      </c>
      <c r="F1556" s="259">
        <v>114000</v>
      </c>
      <c r="G1556" s="428">
        <v>0.1</v>
      </c>
      <c r="H1556" s="33">
        <f t="shared" si="189"/>
        <v>171000</v>
      </c>
      <c r="I1556" s="33">
        <f t="shared" si="190"/>
        <v>-57000</v>
      </c>
      <c r="J1556" s="33">
        <v>158723</v>
      </c>
      <c r="K1556" s="101">
        <f t="shared" si="187"/>
        <v>88.533578759482381</v>
      </c>
      <c r="L1556" s="33">
        <v>5</v>
      </c>
      <c r="M1556" s="30">
        <f t="shared" si="191"/>
        <v>7.3777982299568654</v>
      </c>
    </row>
    <row r="1557" spans="1:13">
      <c r="A1557" s="1312"/>
      <c r="B1557" s="16" t="s">
        <v>35</v>
      </c>
      <c r="C1557" s="38"/>
      <c r="D1557" s="204"/>
      <c r="E1557" s="204"/>
      <c r="F1557" s="433"/>
      <c r="G1557" s="428"/>
      <c r="H1557" s="33"/>
      <c r="I1557" s="33"/>
      <c r="J1557" s="434"/>
      <c r="K1557" s="101">
        <f t="shared" si="187"/>
        <v>0</v>
      </c>
      <c r="L1557" s="434"/>
      <c r="M1557" s="34">
        <f>SUM(M1553:M1556)</f>
        <v>17.184943477614162</v>
      </c>
    </row>
    <row r="1558" spans="1:13">
      <c r="A1558" s="1312" t="s">
        <v>3725</v>
      </c>
      <c r="B1558" s="38" t="s">
        <v>3559</v>
      </c>
      <c r="C1558" s="38" t="s">
        <v>3815</v>
      </c>
      <c r="D1558" s="204">
        <v>2014</v>
      </c>
      <c r="E1558" s="204">
        <f t="shared" si="193"/>
        <v>7</v>
      </c>
      <c r="F1558" s="437">
        <v>375200</v>
      </c>
      <c r="G1558" s="438">
        <v>0.1</v>
      </c>
      <c r="H1558" s="439">
        <f t="shared" si="189"/>
        <v>262640</v>
      </c>
      <c r="I1558" s="439">
        <f t="shared" si="190"/>
        <v>112560</v>
      </c>
      <c r="J1558" s="311">
        <f>F1558*E1558/100</f>
        <v>26264</v>
      </c>
      <c r="K1558" s="101">
        <f t="shared" si="187"/>
        <v>14.649709950914771</v>
      </c>
      <c r="L1558" s="311">
        <v>5</v>
      </c>
      <c r="M1558" s="30">
        <f t="shared" ref="M1558" si="202">K1558*L1558/60</f>
        <v>1.220809162576231</v>
      </c>
    </row>
    <row r="1559" spans="1:13">
      <c r="A1559" s="1312"/>
      <c r="B1559" s="16"/>
      <c r="C1559" s="32" t="s">
        <v>3809</v>
      </c>
      <c r="D1559" s="204">
        <v>2005</v>
      </c>
      <c r="E1559" s="204">
        <f t="shared" si="193"/>
        <v>16</v>
      </c>
      <c r="F1559" s="259">
        <v>176358</v>
      </c>
      <c r="G1559" s="428">
        <v>0.1</v>
      </c>
      <c r="H1559" s="33">
        <f t="shared" si="189"/>
        <v>282172.79999999999</v>
      </c>
      <c r="I1559" s="33">
        <f t="shared" si="190"/>
        <v>-105814.79999999999</v>
      </c>
      <c r="J1559" s="33">
        <v>158723</v>
      </c>
      <c r="K1559" s="101">
        <f t="shared" si="187"/>
        <v>88.533578759482381</v>
      </c>
      <c r="L1559" s="33">
        <v>5</v>
      </c>
      <c r="M1559" s="30">
        <f t="shared" si="191"/>
        <v>7.3777982299568654</v>
      </c>
    </row>
    <row r="1560" spans="1:13">
      <c r="A1560" s="1312"/>
      <c r="B1560" s="16"/>
      <c r="C1560" s="32" t="s">
        <v>3816</v>
      </c>
      <c r="D1560" s="204">
        <v>2005</v>
      </c>
      <c r="E1560" s="204">
        <f t="shared" si="193"/>
        <v>16</v>
      </c>
      <c r="F1560" s="259">
        <v>260000</v>
      </c>
      <c r="G1560" s="428">
        <v>0.1</v>
      </c>
      <c r="H1560" s="33">
        <f t="shared" si="189"/>
        <v>416000</v>
      </c>
      <c r="I1560" s="33">
        <f t="shared" si="190"/>
        <v>-156000</v>
      </c>
      <c r="J1560" s="33">
        <f>F1560*G1560</f>
        <v>26000</v>
      </c>
      <c r="K1560" s="101">
        <f t="shared" si="187"/>
        <v>14.502454261490406</v>
      </c>
      <c r="L1560" s="33">
        <v>5</v>
      </c>
      <c r="M1560" s="30">
        <f t="shared" si="191"/>
        <v>1.2085378551242008</v>
      </c>
    </row>
    <row r="1561" spans="1:13" ht="30">
      <c r="A1561" s="1312"/>
      <c r="B1561" s="16"/>
      <c r="C1561" s="32" t="s">
        <v>2489</v>
      </c>
      <c r="D1561" s="1298">
        <v>2006</v>
      </c>
      <c r="E1561" s="204">
        <f t="shared" si="193"/>
        <v>15</v>
      </c>
      <c r="F1561" s="259">
        <v>114000</v>
      </c>
      <c r="G1561" s="428">
        <v>0.1</v>
      </c>
      <c r="H1561" s="33">
        <f t="shared" si="189"/>
        <v>171000</v>
      </c>
      <c r="I1561" s="33">
        <f t="shared" si="190"/>
        <v>-57000</v>
      </c>
      <c r="J1561" s="33">
        <v>158723</v>
      </c>
      <c r="K1561" s="101">
        <f t="shared" si="187"/>
        <v>88.533578759482381</v>
      </c>
      <c r="L1561" s="33">
        <v>5</v>
      </c>
      <c r="M1561" s="30">
        <f t="shared" si="191"/>
        <v>7.3777982299568654</v>
      </c>
    </row>
    <row r="1562" spans="1:13">
      <c r="A1562" s="1312"/>
      <c r="B1562" s="16" t="s">
        <v>35</v>
      </c>
      <c r="C1562" s="38"/>
      <c r="D1562" s="204"/>
      <c r="E1562" s="204"/>
      <c r="F1562" s="433"/>
      <c r="G1562" s="428"/>
      <c r="H1562" s="33"/>
      <c r="I1562" s="33"/>
      <c r="J1562" s="434"/>
      <c r="K1562" s="101">
        <f t="shared" si="187"/>
        <v>0</v>
      </c>
      <c r="L1562" s="434"/>
      <c r="M1562" s="34">
        <f>SUM(M1558:M1561)</f>
        <v>17.184943477614162</v>
      </c>
    </row>
    <row r="1563" spans="1:13">
      <c r="A1563" s="1312" t="s">
        <v>3729</v>
      </c>
      <c r="B1563" s="38" t="s">
        <v>3561</v>
      </c>
      <c r="C1563" s="38" t="s">
        <v>3815</v>
      </c>
      <c r="D1563" s="436">
        <v>2014</v>
      </c>
      <c r="E1563" s="204">
        <f t="shared" si="193"/>
        <v>7</v>
      </c>
      <c r="F1563" s="437">
        <v>375200</v>
      </c>
      <c r="G1563" s="438">
        <v>0.1</v>
      </c>
      <c r="H1563" s="439">
        <f t="shared" ref="H1563:H1675" si="203">E1563*F1563*G1563</f>
        <v>262640</v>
      </c>
      <c r="I1563" s="439">
        <f t="shared" ref="I1563:I1677" si="204">F1563-H1563</f>
        <v>112560</v>
      </c>
      <c r="J1563" s="311">
        <f>F1563*E1563/100</f>
        <v>26264</v>
      </c>
      <c r="K1563" s="101">
        <f t="shared" si="187"/>
        <v>14.649709950914771</v>
      </c>
      <c r="L1563" s="311">
        <v>5</v>
      </c>
      <c r="M1563" s="30">
        <f t="shared" ref="M1563:M1675" si="205">K1563*L1563/60</f>
        <v>1.220809162576231</v>
      </c>
    </row>
    <row r="1564" spans="1:13">
      <c r="A1564" s="1312"/>
      <c r="B1564" s="16"/>
      <c r="C1564" s="32" t="s">
        <v>3809</v>
      </c>
      <c r="D1564" s="204">
        <v>2005</v>
      </c>
      <c r="E1564" s="204">
        <f t="shared" si="193"/>
        <v>16</v>
      </c>
      <c r="F1564" s="259">
        <v>176358</v>
      </c>
      <c r="G1564" s="428">
        <v>0.1</v>
      </c>
      <c r="H1564" s="33">
        <f t="shared" si="203"/>
        <v>282172.79999999999</v>
      </c>
      <c r="I1564" s="33">
        <f t="shared" si="204"/>
        <v>-105814.79999999999</v>
      </c>
      <c r="J1564" s="33">
        <v>158723</v>
      </c>
      <c r="K1564" s="101">
        <f t="shared" si="187"/>
        <v>88.533578759482381</v>
      </c>
      <c r="L1564" s="33">
        <v>5</v>
      </c>
      <c r="M1564" s="30">
        <f t="shared" si="205"/>
        <v>7.3777982299568654</v>
      </c>
    </row>
    <row r="1565" spans="1:13">
      <c r="A1565" s="1312"/>
      <c r="B1565" s="16"/>
      <c r="C1565" s="32" t="s">
        <v>3816</v>
      </c>
      <c r="D1565" s="204">
        <v>2005</v>
      </c>
      <c r="E1565" s="204">
        <f t="shared" si="193"/>
        <v>16</v>
      </c>
      <c r="F1565" s="259">
        <v>260000</v>
      </c>
      <c r="G1565" s="428">
        <v>0.1</v>
      </c>
      <c r="H1565" s="33">
        <f t="shared" si="203"/>
        <v>416000</v>
      </c>
      <c r="I1565" s="33">
        <f t="shared" si="204"/>
        <v>-156000</v>
      </c>
      <c r="J1565" s="33">
        <f>F1565*G1565</f>
        <v>26000</v>
      </c>
      <c r="K1565" s="101">
        <f t="shared" ref="K1565:K1678" si="206">J1565/1792.8</f>
        <v>14.502454261490406</v>
      </c>
      <c r="L1565" s="33">
        <v>5</v>
      </c>
      <c r="M1565" s="30">
        <f t="shared" si="205"/>
        <v>1.2085378551242008</v>
      </c>
    </row>
    <row r="1566" spans="1:13" ht="30">
      <c r="A1566" s="1312"/>
      <c r="B1566" s="16"/>
      <c r="C1566" s="32" t="s">
        <v>2489</v>
      </c>
      <c r="D1566" s="1298">
        <v>2006</v>
      </c>
      <c r="E1566" s="204">
        <f t="shared" si="193"/>
        <v>15</v>
      </c>
      <c r="F1566" s="259">
        <v>114000</v>
      </c>
      <c r="G1566" s="428">
        <v>0.1</v>
      </c>
      <c r="H1566" s="33">
        <f t="shared" si="203"/>
        <v>171000</v>
      </c>
      <c r="I1566" s="33">
        <f t="shared" si="204"/>
        <v>-57000</v>
      </c>
      <c r="J1566" s="33">
        <v>158723</v>
      </c>
      <c r="K1566" s="101">
        <f t="shared" si="206"/>
        <v>88.533578759482381</v>
      </c>
      <c r="L1566" s="33">
        <v>5</v>
      </c>
      <c r="M1566" s="30">
        <f t="shared" si="205"/>
        <v>7.3777982299568654</v>
      </c>
    </row>
    <row r="1567" spans="1:13">
      <c r="A1567" s="1312"/>
      <c r="B1567" s="16" t="s">
        <v>35</v>
      </c>
      <c r="C1567" s="38"/>
      <c r="D1567" s="204"/>
      <c r="E1567" s="204"/>
      <c r="F1567" s="433"/>
      <c r="G1567" s="428"/>
      <c r="H1567" s="33"/>
      <c r="I1567" s="33"/>
      <c r="J1567" s="434"/>
      <c r="K1567" s="101">
        <f t="shared" si="206"/>
        <v>0</v>
      </c>
      <c r="L1567" s="434"/>
      <c r="M1567" s="34">
        <f>SUM(M1563:M1566)</f>
        <v>17.184943477614162</v>
      </c>
    </row>
    <row r="1568" spans="1:13" ht="30">
      <c r="A1568" s="900" t="s">
        <v>5239</v>
      </c>
      <c r="B1568" s="1132" t="s">
        <v>5228</v>
      </c>
      <c r="C1568" s="303" t="s">
        <v>3815</v>
      </c>
      <c r="D1568" s="436">
        <v>2014</v>
      </c>
      <c r="E1568" s="204">
        <f t="shared" ref="E1568:E1571" si="207">2021-D1568</f>
        <v>7</v>
      </c>
      <c r="F1568" s="437">
        <v>375200</v>
      </c>
      <c r="G1568" s="438">
        <v>0.1</v>
      </c>
      <c r="H1568" s="439">
        <f t="shared" ref="H1568:H1571" si="208">E1568*F1568*G1568</f>
        <v>262640</v>
      </c>
      <c r="I1568" s="439">
        <f t="shared" ref="I1568:I1571" si="209">F1568-H1568</f>
        <v>112560</v>
      </c>
      <c r="J1568" s="311">
        <f>F1568*E1568/100</f>
        <v>26264</v>
      </c>
      <c r="K1568" s="259">
        <f t="shared" si="206"/>
        <v>14.649709950914771</v>
      </c>
      <c r="L1568" s="311">
        <v>5</v>
      </c>
      <c r="M1568" s="30">
        <f t="shared" ref="M1568:M1571" si="210">K1568*L1568/60</f>
        <v>1.220809162576231</v>
      </c>
    </row>
    <row r="1569" spans="1:13">
      <c r="A1569" s="1312"/>
      <c r="B1569" s="16"/>
      <c r="C1569" s="32" t="s">
        <v>3809</v>
      </c>
      <c r="D1569" s="204">
        <v>2005</v>
      </c>
      <c r="E1569" s="204">
        <f t="shared" si="207"/>
        <v>16</v>
      </c>
      <c r="F1569" s="259">
        <v>176358</v>
      </c>
      <c r="G1569" s="428">
        <v>0.1</v>
      </c>
      <c r="H1569" s="33">
        <f t="shared" si="208"/>
        <v>282172.79999999999</v>
      </c>
      <c r="I1569" s="33">
        <f t="shared" si="209"/>
        <v>-105814.79999999999</v>
      </c>
      <c r="J1569" s="33">
        <v>158723</v>
      </c>
      <c r="K1569" s="101">
        <f t="shared" si="206"/>
        <v>88.533578759482381</v>
      </c>
      <c r="L1569" s="33">
        <v>5</v>
      </c>
      <c r="M1569" s="30">
        <f t="shared" si="210"/>
        <v>7.3777982299568654</v>
      </c>
    </row>
    <row r="1570" spans="1:13">
      <c r="A1570" s="1312"/>
      <c r="B1570" s="16"/>
      <c r="C1570" s="32" t="s">
        <v>3816</v>
      </c>
      <c r="D1570" s="204">
        <v>2005</v>
      </c>
      <c r="E1570" s="204">
        <f t="shared" si="207"/>
        <v>16</v>
      </c>
      <c r="F1570" s="259">
        <v>260000</v>
      </c>
      <c r="G1570" s="428">
        <v>0.1</v>
      </c>
      <c r="H1570" s="33">
        <f t="shared" si="208"/>
        <v>416000</v>
      </c>
      <c r="I1570" s="33">
        <f t="shared" si="209"/>
        <v>-156000</v>
      </c>
      <c r="J1570" s="33">
        <f>F1570*G1570</f>
        <v>26000</v>
      </c>
      <c r="K1570" s="101">
        <f t="shared" si="206"/>
        <v>14.502454261490406</v>
      </c>
      <c r="L1570" s="33">
        <v>5</v>
      </c>
      <c r="M1570" s="30">
        <f t="shared" si="210"/>
        <v>1.2085378551242008</v>
      </c>
    </row>
    <row r="1571" spans="1:13" ht="30">
      <c r="A1571" s="1312"/>
      <c r="B1571" s="16"/>
      <c r="C1571" s="32" t="s">
        <v>2489</v>
      </c>
      <c r="D1571" s="1298">
        <v>2006</v>
      </c>
      <c r="E1571" s="204">
        <f t="shared" si="207"/>
        <v>15</v>
      </c>
      <c r="F1571" s="259">
        <v>114000</v>
      </c>
      <c r="G1571" s="428">
        <v>0.1</v>
      </c>
      <c r="H1571" s="33">
        <f t="shared" si="208"/>
        <v>171000</v>
      </c>
      <c r="I1571" s="33">
        <f t="shared" si="209"/>
        <v>-57000</v>
      </c>
      <c r="J1571" s="33">
        <v>158723</v>
      </c>
      <c r="K1571" s="101">
        <f t="shared" si="206"/>
        <v>88.533578759482381</v>
      </c>
      <c r="L1571" s="33">
        <v>5</v>
      </c>
      <c r="M1571" s="30">
        <f t="shared" si="210"/>
        <v>7.3777982299568654</v>
      </c>
    </row>
    <row r="1572" spans="1:13">
      <c r="A1572" s="1312"/>
      <c r="B1572" s="16" t="s">
        <v>35</v>
      </c>
      <c r="C1572" s="32"/>
      <c r="D1572" s="532"/>
      <c r="E1572" s="204"/>
      <c r="F1572" s="918"/>
      <c r="G1572" s="438"/>
      <c r="H1572" s="439"/>
      <c r="I1572" s="439"/>
      <c r="J1572" s="33"/>
      <c r="K1572" s="101"/>
      <c r="L1572" s="33"/>
      <c r="M1572" s="34">
        <f>SUM(M1568:M1571)</f>
        <v>17.184943477614162</v>
      </c>
    </row>
    <row r="1573" spans="1:13">
      <c r="A1573" s="900" t="s">
        <v>5235</v>
      </c>
      <c r="B1573" s="1132" t="s">
        <v>5229</v>
      </c>
      <c r="C1573" s="303" t="s">
        <v>3815</v>
      </c>
      <c r="D1573" s="436">
        <v>2014</v>
      </c>
      <c r="E1573" s="204">
        <f t="shared" ref="E1573:E1576" si="211">2021-D1573</f>
        <v>7</v>
      </c>
      <c r="F1573" s="437">
        <v>375200</v>
      </c>
      <c r="G1573" s="438">
        <v>0.1</v>
      </c>
      <c r="H1573" s="439">
        <f t="shared" ref="H1573:H1576" si="212">E1573*F1573*G1573</f>
        <v>262640</v>
      </c>
      <c r="I1573" s="439">
        <f t="shared" ref="I1573:I1576" si="213">F1573-H1573</f>
        <v>112560</v>
      </c>
      <c r="J1573" s="311">
        <f>F1573*E1573/100</f>
        <v>26264</v>
      </c>
      <c r="K1573" s="259">
        <f t="shared" ref="K1573:K1576" si="214">J1573/1792.8</f>
        <v>14.649709950914771</v>
      </c>
      <c r="L1573" s="311">
        <v>5</v>
      </c>
      <c r="M1573" s="30">
        <f t="shared" ref="M1573:M1576" si="215">K1573*L1573/60</f>
        <v>1.220809162576231</v>
      </c>
    </row>
    <row r="1574" spans="1:13">
      <c r="A1574" s="1312"/>
      <c r="B1574" s="16"/>
      <c r="C1574" s="32" t="s">
        <v>3809</v>
      </c>
      <c r="D1574" s="204">
        <v>2005</v>
      </c>
      <c r="E1574" s="204">
        <f t="shared" si="211"/>
        <v>16</v>
      </c>
      <c r="F1574" s="259">
        <v>176358</v>
      </c>
      <c r="G1574" s="428">
        <v>0.1</v>
      </c>
      <c r="H1574" s="33">
        <f t="shared" si="212"/>
        <v>282172.79999999999</v>
      </c>
      <c r="I1574" s="33">
        <f t="shared" si="213"/>
        <v>-105814.79999999999</v>
      </c>
      <c r="J1574" s="33">
        <v>158723</v>
      </c>
      <c r="K1574" s="101">
        <f t="shared" si="214"/>
        <v>88.533578759482381</v>
      </c>
      <c r="L1574" s="33">
        <v>5</v>
      </c>
      <c r="M1574" s="30">
        <f t="shared" si="215"/>
        <v>7.3777982299568654</v>
      </c>
    </row>
    <row r="1575" spans="1:13">
      <c r="A1575" s="1312"/>
      <c r="B1575" s="16"/>
      <c r="C1575" s="32" t="s">
        <v>3816</v>
      </c>
      <c r="D1575" s="204">
        <v>2005</v>
      </c>
      <c r="E1575" s="204">
        <f t="shared" si="211"/>
        <v>16</v>
      </c>
      <c r="F1575" s="259">
        <v>260000</v>
      </c>
      <c r="G1575" s="428">
        <v>0.1</v>
      </c>
      <c r="H1575" s="33">
        <f t="shared" si="212"/>
        <v>416000</v>
      </c>
      <c r="I1575" s="33">
        <f t="shared" si="213"/>
        <v>-156000</v>
      </c>
      <c r="J1575" s="33">
        <f>F1575*G1575</f>
        <v>26000</v>
      </c>
      <c r="K1575" s="101">
        <f t="shared" si="214"/>
        <v>14.502454261490406</v>
      </c>
      <c r="L1575" s="33">
        <v>5</v>
      </c>
      <c r="M1575" s="30">
        <f t="shared" si="215"/>
        <v>1.2085378551242008</v>
      </c>
    </row>
    <row r="1576" spans="1:13" ht="30">
      <c r="A1576" s="1312"/>
      <c r="B1576" s="16"/>
      <c r="C1576" s="32" t="s">
        <v>2489</v>
      </c>
      <c r="D1576" s="1298">
        <v>2006</v>
      </c>
      <c r="E1576" s="204">
        <f t="shared" si="211"/>
        <v>15</v>
      </c>
      <c r="F1576" s="259">
        <v>114000</v>
      </c>
      <c r="G1576" s="428">
        <v>0.1</v>
      </c>
      <c r="H1576" s="33">
        <f t="shared" si="212"/>
        <v>171000</v>
      </c>
      <c r="I1576" s="33">
        <f t="shared" si="213"/>
        <v>-57000</v>
      </c>
      <c r="J1576" s="33">
        <v>158723</v>
      </c>
      <c r="K1576" s="101">
        <f t="shared" si="214"/>
        <v>88.533578759482381</v>
      </c>
      <c r="L1576" s="33">
        <v>5</v>
      </c>
      <c r="M1576" s="30">
        <f t="shared" si="215"/>
        <v>7.3777982299568654</v>
      </c>
    </row>
    <row r="1577" spans="1:13">
      <c r="A1577" s="1312"/>
      <c r="B1577" s="16" t="s">
        <v>35</v>
      </c>
      <c r="C1577" s="32"/>
      <c r="D1577" s="532"/>
      <c r="E1577" s="204"/>
      <c r="F1577" s="918"/>
      <c r="G1577" s="438"/>
      <c r="H1577" s="439"/>
      <c r="I1577" s="439"/>
      <c r="J1577" s="33"/>
      <c r="K1577" s="101"/>
      <c r="L1577" s="33"/>
      <c r="M1577" s="34">
        <f>SUM(M1573:M1576)</f>
        <v>17.184943477614162</v>
      </c>
    </row>
    <row r="1578" spans="1:13">
      <c r="A1578" s="900" t="s">
        <v>5240</v>
      </c>
      <c r="B1578" s="1132" t="s">
        <v>5230</v>
      </c>
      <c r="C1578" s="303" t="s">
        <v>3815</v>
      </c>
      <c r="D1578" s="436">
        <v>2014</v>
      </c>
      <c r="E1578" s="204">
        <f t="shared" ref="E1578" si="216">2021-D1578</f>
        <v>7</v>
      </c>
      <c r="F1578" s="437">
        <v>375200</v>
      </c>
      <c r="G1578" s="438">
        <v>0.1</v>
      </c>
      <c r="H1578" s="439">
        <f t="shared" ref="H1578" si="217">E1578*F1578*G1578</f>
        <v>262640</v>
      </c>
      <c r="I1578" s="439">
        <f t="shared" ref="I1578" si="218">F1578-H1578</f>
        <v>112560</v>
      </c>
      <c r="J1578" s="311">
        <f>F1578*E1578/100</f>
        <v>26264</v>
      </c>
      <c r="K1578" s="259">
        <f t="shared" ref="K1578" si="219">J1578/1792.8</f>
        <v>14.649709950914771</v>
      </c>
      <c r="L1578" s="311">
        <v>5</v>
      </c>
      <c r="M1578" s="30">
        <f t="shared" ref="M1578" si="220">K1578*L1578/60</f>
        <v>1.220809162576231</v>
      </c>
    </row>
    <row r="1579" spans="1:13">
      <c r="A1579" s="1312"/>
      <c r="B1579" s="16"/>
      <c r="C1579" s="32" t="s">
        <v>3809</v>
      </c>
      <c r="D1579" s="204">
        <v>2005</v>
      </c>
      <c r="E1579" s="204">
        <f t="shared" ref="E1579:E1583" si="221">2021-D1579</f>
        <v>16</v>
      </c>
      <c r="F1579" s="259">
        <v>176358</v>
      </c>
      <c r="G1579" s="428">
        <v>0.1</v>
      </c>
      <c r="H1579" s="33">
        <f t="shared" ref="H1579:H1583" si="222">E1579*F1579*G1579</f>
        <v>282172.79999999999</v>
      </c>
      <c r="I1579" s="33">
        <f t="shared" ref="I1579:I1583" si="223">F1579-H1579</f>
        <v>-105814.79999999999</v>
      </c>
      <c r="J1579" s="33">
        <v>158723</v>
      </c>
      <c r="K1579" s="101">
        <f t="shared" ref="K1579:K1583" si="224">J1579/1792.8</f>
        <v>88.533578759482381</v>
      </c>
      <c r="L1579" s="33">
        <v>5</v>
      </c>
      <c r="M1579" s="30">
        <f t="shared" ref="M1579:M1583" si="225">K1579*L1579/60</f>
        <v>7.3777982299568654</v>
      </c>
    </row>
    <row r="1580" spans="1:13">
      <c r="A1580" s="1312"/>
      <c r="B1580" s="16"/>
      <c r="C1580" s="32" t="s">
        <v>3816</v>
      </c>
      <c r="D1580" s="204">
        <v>2005</v>
      </c>
      <c r="E1580" s="204">
        <f t="shared" si="221"/>
        <v>16</v>
      </c>
      <c r="F1580" s="259">
        <v>260000</v>
      </c>
      <c r="G1580" s="428">
        <v>0.1</v>
      </c>
      <c r="H1580" s="33">
        <f t="shared" si="222"/>
        <v>416000</v>
      </c>
      <c r="I1580" s="33">
        <f t="shared" si="223"/>
        <v>-156000</v>
      </c>
      <c r="J1580" s="33">
        <f>F1580*G1580</f>
        <v>26000</v>
      </c>
      <c r="K1580" s="101">
        <f t="shared" si="224"/>
        <v>14.502454261490406</v>
      </c>
      <c r="L1580" s="33">
        <v>5</v>
      </c>
      <c r="M1580" s="30">
        <f t="shared" si="225"/>
        <v>1.2085378551242008</v>
      </c>
    </row>
    <row r="1581" spans="1:13" ht="30">
      <c r="A1581" s="1312"/>
      <c r="B1581" s="16"/>
      <c r="C1581" s="32" t="s">
        <v>2489</v>
      </c>
      <c r="D1581" s="1298">
        <v>2006</v>
      </c>
      <c r="E1581" s="204">
        <f t="shared" si="221"/>
        <v>15</v>
      </c>
      <c r="F1581" s="259">
        <v>114000</v>
      </c>
      <c r="G1581" s="428">
        <v>0.1</v>
      </c>
      <c r="H1581" s="33">
        <f t="shared" si="222"/>
        <v>171000</v>
      </c>
      <c r="I1581" s="33">
        <f t="shared" si="223"/>
        <v>-57000</v>
      </c>
      <c r="J1581" s="33">
        <v>158723</v>
      </c>
      <c r="K1581" s="101">
        <f t="shared" si="224"/>
        <v>88.533578759482381</v>
      </c>
      <c r="L1581" s="33">
        <v>5</v>
      </c>
      <c r="M1581" s="30">
        <f t="shared" si="225"/>
        <v>7.3777982299568654</v>
      </c>
    </row>
    <row r="1582" spans="1:13">
      <c r="A1582" s="1312"/>
      <c r="B1582" s="16" t="s">
        <v>35</v>
      </c>
      <c r="C1582" s="32"/>
      <c r="D1582" s="532"/>
      <c r="E1582" s="204"/>
      <c r="F1582" s="918"/>
      <c r="G1582" s="438"/>
      <c r="H1582" s="439"/>
      <c r="I1582" s="439"/>
      <c r="J1582" s="33"/>
      <c r="K1582" s="101"/>
      <c r="L1582" s="33"/>
      <c r="M1582" s="34">
        <f>SUM(M1578:M1581)</f>
        <v>17.184943477614162</v>
      </c>
    </row>
    <row r="1583" spans="1:13">
      <c r="A1583" s="900" t="s">
        <v>5241</v>
      </c>
      <c r="B1583" s="1132" t="s">
        <v>5231</v>
      </c>
      <c r="C1583" s="303" t="s">
        <v>3815</v>
      </c>
      <c r="D1583" s="436">
        <v>2014</v>
      </c>
      <c r="E1583" s="204">
        <f t="shared" si="221"/>
        <v>7</v>
      </c>
      <c r="F1583" s="437">
        <v>375200</v>
      </c>
      <c r="G1583" s="438">
        <v>0.1</v>
      </c>
      <c r="H1583" s="439">
        <f t="shared" si="222"/>
        <v>262640</v>
      </c>
      <c r="I1583" s="439">
        <f t="shared" si="223"/>
        <v>112560</v>
      </c>
      <c r="J1583" s="311">
        <f>F1583*E1583/100</f>
        <v>26264</v>
      </c>
      <c r="K1583" s="259">
        <f t="shared" si="224"/>
        <v>14.649709950914771</v>
      </c>
      <c r="L1583" s="311">
        <v>5</v>
      </c>
      <c r="M1583" s="30">
        <f t="shared" si="225"/>
        <v>1.220809162576231</v>
      </c>
    </row>
    <row r="1584" spans="1:13">
      <c r="A1584" s="1312"/>
      <c r="B1584" s="16"/>
      <c r="C1584" s="32" t="s">
        <v>3809</v>
      </c>
      <c r="D1584" s="204">
        <v>2005</v>
      </c>
      <c r="E1584" s="204">
        <f t="shared" ref="E1584:E1591" si="226">2021-D1584</f>
        <v>16</v>
      </c>
      <c r="F1584" s="259">
        <v>176358</v>
      </c>
      <c r="G1584" s="428">
        <v>0.1</v>
      </c>
      <c r="H1584" s="33">
        <f t="shared" ref="H1584:H1591" si="227">E1584*F1584*G1584</f>
        <v>282172.79999999999</v>
      </c>
      <c r="I1584" s="33">
        <f t="shared" ref="I1584:I1591" si="228">F1584-H1584</f>
        <v>-105814.79999999999</v>
      </c>
      <c r="J1584" s="33">
        <v>158723</v>
      </c>
      <c r="K1584" s="101">
        <f t="shared" ref="K1584:K1591" si="229">J1584/1792.8</f>
        <v>88.533578759482381</v>
      </c>
      <c r="L1584" s="33">
        <v>5</v>
      </c>
      <c r="M1584" s="30">
        <f t="shared" ref="M1584:M1591" si="230">K1584*L1584/60</f>
        <v>7.3777982299568654</v>
      </c>
    </row>
    <row r="1585" spans="1:13">
      <c r="A1585" s="1312"/>
      <c r="B1585" s="16"/>
      <c r="C1585" s="32" t="s">
        <v>3816</v>
      </c>
      <c r="D1585" s="204">
        <v>2005</v>
      </c>
      <c r="E1585" s="204">
        <f t="shared" si="226"/>
        <v>16</v>
      </c>
      <c r="F1585" s="259">
        <v>260000</v>
      </c>
      <c r="G1585" s="428">
        <v>0.1</v>
      </c>
      <c r="H1585" s="33">
        <f t="shared" si="227"/>
        <v>416000</v>
      </c>
      <c r="I1585" s="33">
        <f t="shared" si="228"/>
        <v>-156000</v>
      </c>
      <c r="J1585" s="33">
        <f>F1585*G1585</f>
        <v>26000</v>
      </c>
      <c r="K1585" s="101">
        <f t="shared" si="229"/>
        <v>14.502454261490406</v>
      </c>
      <c r="L1585" s="33">
        <v>5</v>
      </c>
      <c r="M1585" s="30">
        <f t="shared" si="230"/>
        <v>1.2085378551242008</v>
      </c>
    </row>
    <row r="1586" spans="1:13" ht="30">
      <c r="A1586" s="1312"/>
      <c r="B1586" s="16"/>
      <c r="C1586" s="32" t="s">
        <v>2489</v>
      </c>
      <c r="D1586" s="1298">
        <v>2006</v>
      </c>
      <c r="E1586" s="204">
        <f t="shared" si="226"/>
        <v>15</v>
      </c>
      <c r="F1586" s="259">
        <v>114000</v>
      </c>
      <c r="G1586" s="428">
        <v>0.1</v>
      </c>
      <c r="H1586" s="33">
        <f t="shared" si="227"/>
        <v>171000</v>
      </c>
      <c r="I1586" s="33">
        <f t="shared" si="228"/>
        <v>-57000</v>
      </c>
      <c r="J1586" s="33">
        <v>158723</v>
      </c>
      <c r="K1586" s="101">
        <f t="shared" si="229"/>
        <v>88.533578759482381</v>
      </c>
      <c r="L1586" s="33">
        <v>5</v>
      </c>
      <c r="M1586" s="30">
        <f t="shared" si="230"/>
        <v>7.3777982299568654</v>
      </c>
    </row>
    <row r="1587" spans="1:13">
      <c r="A1587" s="1312"/>
      <c r="B1587" s="16" t="s">
        <v>35</v>
      </c>
      <c r="C1587" s="32"/>
      <c r="D1587" s="1298"/>
      <c r="E1587" s="204"/>
      <c r="F1587" s="259"/>
      <c r="G1587" s="428"/>
      <c r="H1587" s="33"/>
      <c r="I1587" s="33"/>
      <c r="J1587" s="33"/>
      <c r="K1587" s="101"/>
      <c r="L1587" s="33"/>
      <c r="M1587" s="34">
        <f>SUM(M1583:M1586)</f>
        <v>17.184943477614162</v>
      </c>
    </row>
    <row r="1588" spans="1:13">
      <c r="A1588" s="900" t="s">
        <v>5242</v>
      </c>
      <c r="B1588" s="1132" t="s">
        <v>5232</v>
      </c>
      <c r="C1588" s="38" t="s">
        <v>3815</v>
      </c>
      <c r="D1588" s="204">
        <v>2014</v>
      </c>
      <c r="E1588" s="204">
        <f t="shared" si="226"/>
        <v>7</v>
      </c>
      <c r="F1588" s="433">
        <v>375200</v>
      </c>
      <c r="G1588" s="428">
        <v>0.1</v>
      </c>
      <c r="H1588" s="33">
        <f t="shared" si="227"/>
        <v>262640</v>
      </c>
      <c r="I1588" s="33">
        <f t="shared" si="228"/>
        <v>112560</v>
      </c>
      <c r="J1588" s="311">
        <f>F1588*E1588/100</f>
        <v>26264</v>
      </c>
      <c r="K1588" s="101">
        <f t="shared" si="229"/>
        <v>14.649709950914771</v>
      </c>
      <c r="L1588" s="311">
        <v>5</v>
      </c>
      <c r="M1588" s="30">
        <f t="shared" si="230"/>
        <v>1.220809162576231</v>
      </c>
    </row>
    <row r="1589" spans="1:13">
      <c r="A1589" s="1312"/>
      <c r="B1589" s="16"/>
      <c r="C1589" s="32" t="s">
        <v>3809</v>
      </c>
      <c r="D1589" s="204">
        <v>2005</v>
      </c>
      <c r="E1589" s="204">
        <f t="shared" si="226"/>
        <v>16</v>
      </c>
      <c r="F1589" s="259">
        <v>176358</v>
      </c>
      <c r="G1589" s="428">
        <v>0.1</v>
      </c>
      <c r="H1589" s="33">
        <f t="shared" si="227"/>
        <v>282172.79999999999</v>
      </c>
      <c r="I1589" s="33">
        <f t="shared" si="228"/>
        <v>-105814.79999999999</v>
      </c>
      <c r="J1589" s="33">
        <v>158723</v>
      </c>
      <c r="K1589" s="101">
        <f t="shared" si="229"/>
        <v>88.533578759482381</v>
      </c>
      <c r="L1589" s="33">
        <v>5</v>
      </c>
      <c r="M1589" s="30">
        <f t="shared" si="230"/>
        <v>7.3777982299568654</v>
      </c>
    </row>
    <row r="1590" spans="1:13">
      <c r="A1590" s="1312"/>
      <c r="B1590" s="16"/>
      <c r="C1590" s="32" t="s">
        <v>3816</v>
      </c>
      <c r="D1590" s="204">
        <v>2005</v>
      </c>
      <c r="E1590" s="204">
        <f t="shared" si="226"/>
        <v>16</v>
      </c>
      <c r="F1590" s="259">
        <v>260000</v>
      </c>
      <c r="G1590" s="428">
        <v>0.1</v>
      </c>
      <c r="H1590" s="33">
        <f t="shared" si="227"/>
        <v>416000</v>
      </c>
      <c r="I1590" s="33">
        <f t="shared" si="228"/>
        <v>-156000</v>
      </c>
      <c r="J1590" s="33">
        <f>F1590*G1590</f>
        <v>26000</v>
      </c>
      <c r="K1590" s="101">
        <f t="shared" si="229"/>
        <v>14.502454261490406</v>
      </c>
      <c r="L1590" s="33">
        <v>5</v>
      </c>
      <c r="M1590" s="30">
        <f t="shared" si="230"/>
        <v>1.2085378551242008</v>
      </c>
    </row>
    <row r="1591" spans="1:13" ht="30">
      <c r="A1591" s="1312"/>
      <c r="B1591" s="16"/>
      <c r="C1591" s="32" t="s">
        <v>2489</v>
      </c>
      <c r="D1591" s="1298">
        <v>2006</v>
      </c>
      <c r="E1591" s="204">
        <f t="shared" si="226"/>
        <v>15</v>
      </c>
      <c r="F1591" s="259">
        <v>114000</v>
      </c>
      <c r="G1591" s="428">
        <v>0.1</v>
      </c>
      <c r="H1591" s="33">
        <f t="shared" si="227"/>
        <v>171000</v>
      </c>
      <c r="I1591" s="33">
        <f t="shared" si="228"/>
        <v>-57000</v>
      </c>
      <c r="J1591" s="33">
        <v>158723</v>
      </c>
      <c r="K1591" s="101">
        <f t="shared" si="229"/>
        <v>88.533578759482381</v>
      </c>
      <c r="L1591" s="33">
        <v>5</v>
      </c>
      <c r="M1591" s="30">
        <f t="shared" si="230"/>
        <v>7.3777982299568654</v>
      </c>
    </row>
    <row r="1592" spans="1:13">
      <c r="A1592" s="1312"/>
      <c r="B1592" s="16" t="s">
        <v>35</v>
      </c>
      <c r="C1592" s="32"/>
      <c r="D1592" s="532"/>
      <c r="E1592" s="204"/>
      <c r="F1592" s="918"/>
      <c r="G1592" s="438"/>
      <c r="H1592" s="439"/>
      <c r="I1592" s="439"/>
      <c r="J1592" s="33"/>
      <c r="K1592" s="101"/>
      <c r="L1592" s="33"/>
      <c r="M1592" s="34">
        <f>SUM(M1588:M1591)</f>
        <v>17.184943477614162</v>
      </c>
    </row>
    <row r="1593" spans="1:13">
      <c r="A1593" s="900" t="s">
        <v>5243</v>
      </c>
      <c r="B1593" s="1132" t="s">
        <v>5233</v>
      </c>
      <c r="C1593" s="303" t="s">
        <v>3815</v>
      </c>
      <c r="D1593" s="436">
        <v>2014</v>
      </c>
      <c r="E1593" s="204">
        <f t="shared" ref="E1593" si="231">2021-D1593</f>
        <v>7</v>
      </c>
      <c r="F1593" s="437">
        <v>375200</v>
      </c>
      <c r="G1593" s="438">
        <v>0.1</v>
      </c>
      <c r="H1593" s="439">
        <f t="shared" ref="H1593" si="232">E1593*F1593*G1593</f>
        <v>262640</v>
      </c>
      <c r="I1593" s="439">
        <f t="shared" ref="I1593" si="233">F1593-H1593</f>
        <v>112560</v>
      </c>
      <c r="J1593" s="311">
        <f>F1593*E1593/100</f>
        <v>26264</v>
      </c>
      <c r="K1593" s="259">
        <f t="shared" ref="K1593" si="234">J1593/1792.8</f>
        <v>14.649709950914771</v>
      </c>
      <c r="L1593" s="311">
        <v>5</v>
      </c>
      <c r="M1593" s="30">
        <f t="shared" ref="M1593" si="235">K1593*L1593/60</f>
        <v>1.220809162576231</v>
      </c>
    </row>
    <row r="1594" spans="1:13">
      <c r="A1594" s="1312"/>
      <c r="B1594" s="16"/>
      <c r="C1594" s="32" t="s">
        <v>3809</v>
      </c>
      <c r="D1594" s="204">
        <v>2005</v>
      </c>
      <c r="E1594" s="204">
        <f t="shared" ref="E1594:E1598" si="236">2021-D1594</f>
        <v>16</v>
      </c>
      <c r="F1594" s="259">
        <v>176358</v>
      </c>
      <c r="G1594" s="428">
        <v>0.1</v>
      </c>
      <c r="H1594" s="33">
        <f t="shared" ref="H1594:H1598" si="237">E1594*F1594*G1594</f>
        <v>282172.79999999999</v>
      </c>
      <c r="I1594" s="33">
        <f t="shared" ref="I1594:I1598" si="238">F1594-H1594</f>
        <v>-105814.79999999999</v>
      </c>
      <c r="J1594" s="33">
        <v>158723</v>
      </c>
      <c r="K1594" s="101">
        <f t="shared" ref="K1594:K1598" si="239">J1594/1792.8</f>
        <v>88.533578759482381</v>
      </c>
      <c r="L1594" s="33">
        <v>5</v>
      </c>
      <c r="M1594" s="30">
        <f t="shared" ref="M1594:M1598" si="240">K1594*L1594/60</f>
        <v>7.3777982299568654</v>
      </c>
    </row>
    <row r="1595" spans="1:13">
      <c r="A1595" s="1312"/>
      <c r="B1595" s="16"/>
      <c r="C1595" s="32" t="s">
        <v>3816</v>
      </c>
      <c r="D1595" s="204">
        <v>2005</v>
      </c>
      <c r="E1595" s="204">
        <f t="shared" si="236"/>
        <v>16</v>
      </c>
      <c r="F1595" s="259">
        <v>260000</v>
      </c>
      <c r="G1595" s="428">
        <v>0.1</v>
      </c>
      <c r="H1595" s="33">
        <f t="shared" si="237"/>
        <v>416000</v>
      </c>
      <c r="I1595" s="33">
        <f t="shared" si="238"/>
        <v>-156000</v>
      </c>
      <c r="J1595" s="33">
        <f>F1595*G1595</f>
        <v>26000</v>
      </c>
      <c r="K1595" s="101">
        <f t="shared" si="239"/>
        <v>14.502454261490406</v>
      </c>
      <c r="L1595" s="33">
        <v>5</v>
      </c>
      <c r="M1595" s="30">
        <f t="shared" si="240"/>
        <v>1.2085378551242008</v>
      </c>
    </row>
    <row r="1596" spans="1:13" ht="30">
      <c r="A1596" s="1312"/>
      <c r="B1596" s="16"/>
      <c r="C1596" s="32" t="s">
        <v>2489</v>
      </c>
      <c r="D1596" s="1298">
        <v>2006</v>
      </c>
      <c r="E1596" s="204">
        <f t="shared" si="236"/>
        <v>15</v>
      </c>
      <c r="F1596" s="259">
        <v>114000</v>
      </c>
      <c r="G1596" s="428">
        <v>0.1</v>
      </c>
      <c r="H1596" s="33">
        <f t="shared" si="237"/>
        <v>171000</v>
      </c>
      <c r="I1596" s="33">
        <f t="shared" si="238"/>
        <v>-57000</v>
      </c>
      <c r="J1596" s="33">
        <v>158723</v>
      </c>
      <c r="K1596" s="101">
        <f t="shared" si="239"/>
        <v>88.533578759482381</v>
      </c>
      <c r="L1596" s="33">
        <v>5</v>
      </c>
      <c r="M1596" s="30">
        <f t="shared" si="240"/>
        <v>7.3777982299568654</v>
      </c>
    </row>
    <row r="1597" spans="1:13">
      <c r="A1597" s="1312"/>
      <c r="B1597" s="16" t="s">
        <v>35</v>
      </c>
      <c r="C1597" s="32"/>
      <c r="D1597" s="1298"/>
      <c r="E1597" s="204"/>
      <c r="F1597" s="259"/>
      <c r="G1597" s="428"/>
      <c r="H1597" s="33"/>
      <c r="I1597" s="33"/>
      <c r="J1597" s="33"/>
      <c r="K1597" s="101"/>
      <c r="L1597" s="33"/>
      <c r="M1597" s="34">
        <f>SUM(M1593:M1596)</f>
        <v>17.184943477614162</v>
      </c>
    </row>
    <row r="1598" spans="1:13">
      <c r="A1598" s="900" t="s">
        <v>5244</v>
      </c>
      <c r="B1598" s="1132" t="s">
        <v>5234</v>
      </c>
      <c r="C1598" s="38" t="s">
        <v>3815</v>
      </c>
      <c r="D1598" s="204">
        <v>2014</v>
      </c>
      <c r="E1598" s="204">
        <f t="shared" si="236"/>
        <v>7</v>
      </c>
      <c r="F1598" s="433">
        <v>375200</v>
      </c>
      <c r="G1598" s="428">
        <v>0.1</v>
      </c>
      <c r="H1598" s="33">
        <f t="shared" si="237"/>
        <v>262640</v>
      </c>
      <c r="I1598" s="33">
        <f t="shared" si="238"/>
        <v>112560</v>
      </c>
      <c r="J1598" s="311">
        <f>F1598*E1598/100</f>
        <v>26264</v>
      </c>
      <c r="K1598" s="101">
        <f t="shared" si="239"/>
        <v>14.649709950914771</v>
      </c>
      <c r="L1598" s="311">
        <v>5</v>
      </c>
      <c r="M1598" s="30">
        <f t="shared" si="240"/>
        <v>1.220809162576231</v>
      </c>
    </row>
    <row r="1599" spans="1:13">
      <c r="A1599" s="1312"/>
      <c r="B1599" s="16"/>
      <c r="C1599" s="32" t="s">
        <v>3809</v>
      </c>
      <c r="D1599" s="204">
        <v>2005</v>
      </c>
      <c r="E1599" s="204">
        <f t="shared" ref="E1599:E1601" si="241">2021-D1599</f>
        <v>16</v>
      </c>
      <c r="F1599" s="259">
        <v>176358</v>
      </c>
      <c r="G1599" s="428">
        <v>0.1</v>
      </c>
      <c r="H1599" s="33">
        <f t="shared" ref="H1599:H1601" si="242">E1599*F1599*G1599</f>
        <v>282172.79999999999</v>
      </c>
      <c r="I1599" s="33">
        <f t="shared" ref="I1599:I1601" si="243">F1599-H1599</f>
        <v>-105814.79999999999</v>
      </c>
      <c r="J1599" s="33">
        <v>158723</v>
      </c>
      <c r="K1599" s="101">
        <f t="shared" ref="K1599:K1601" si="244">J1599/1792.8</f>
        <v>88.533578759482381</v>
      </c>
      <c r="L1599" s="33">
        <v>5</v>
      </c>
      <c r="M1599" s="30">
        <f t="shared" ref="M1599:M1601" si="245">K1599*L1599/60</f>
        <v>7.3777982299568654</v>
      </c>
    </row>
    <row r="1600" spans="1:13">
      <c r="A1600" s="1312"/>
      <c r="B1600" s="16"/>
      <c r="C1600" s="32" t="s">
        <v>3816</v>
      </c>
      <c r="D1600" s="204">
        <v>2005</v>
      </c>
      <c r="E1600" s="204">
        <f t="shared" si="241"/>
        <v>16</v>
      </c>
      <c r="F1600" s="259">
        <v>260000</v>
      </c>
      <c r="G1600" s="428">
        <v>0.1</v>
      </c>
      <c r="H1600" s="33">
        <f t="shared" si="242"/>
        <v>416000</v>
      </c>
      <c r="I1600" s="33">
        <f t="shared" si="243"/>
        <v>-156000</v>
      </c>
      <c r="J1600" s="33">
        <f>F1600*G1600</f>
        <v>26000</v>
      </c>
      <c r="K1600" s="101">
        <f t="shared" si="244"/>
        <v>14.502454261490406</v>
      </c>
      <c r="L1600" s="33">
        <v>5</v>
      </c>
      <c r="M1600" s="30">
        <f t="shared" si="245"/>
        <v>1.2085378551242008</v>
      </c>
    </row>
    <row r="1601" spans="1:13" ht="30">
      <c r="A1601" s="1312"/>
      <c r="B1601" s="16"/>
      <c r="C1601" s="32" t="s">
        <v>2489</v>
      </c>
      <c r="D1601" s="1298">
        <v>2006</v>
      </c>
      <c r="E1601" s="204">
        <f t="shared" si="241"/>
        <v>15</v>
      </c>
      <c r="F1601" s="259">
        <v>114000</v>
      </c>
      <c r="G1601" s="428">
        <v>0.1</v>
      </c>
      <c r="H1601" s="33">
        <f t="shared" si="242"/>
        <v>171000</v>
      </c>
      <c r="I1601" s="33">
        <f t="shared" si="243"/>
        <v>-57000</v>
      </c>
      <c r="J1601" s="33">
        <v>158723</v>
      </c>
      <c r="K1601" s="101">
        <f t="shared" si="244"/>
        <v>88.533578759482381</v>
      </c>
      <c r="L1601" s="33">
        <v>5</v>
      </c>
      <c r="M1601" s="30">
        <f t="shared" si="245"/>
        <v>7.3777982299568654</v>
      </c>
    </row>
    <row r="1602" spans="1:13">
      <c r="A1602" s="1312"/>
      <c r="B1602" s="16" t="s">
        <v>35</v>
      </c>
      <c r="C1602" s="32"/>
      <c r="D1602" s="1298"/>
      <c r="E1602" s="204"/>
      <c r="F1602" s="259"/>
      <c r="G1602" s="428"/>
      <c r="H1602" s="33"/>
      <c r="I1602" s="33"/>
      <c r="J1602" s="33"/>
      <c r="K1602" s="101"/>
      <c r="L1602" s="33"/>
      <c r="M1602" s="34">
        <f>SUM(M1598:M1601)</f>
        <v>17.184943477614162</v>
      </c>
    </row>
    <row r="1603" spans="1:13">
      <c r="A1603" s="900" t="s">
        <v>5245</v>
      </c>
      <c r="B1603" s="1132" t="s">
        <v>5236</v>
      </c>
      <c r="C1603" s="38" t="s">
        <v>3815</v>
      </c>
      <c r="D1603" s="204">
        <v>2014</v>
      </c>
      <c r="E1603" s="204">
        <f t="shared" ref="E1603" si="246">2021-D1603</f>
        <v>7</v>
      </c>
      <c r="F1603" s="433">
        <v>375200</v>
      </c>
      <c r="G1603" s="428">
        <v>0.1</v>
      </c>
      <c r="H1603" s="33">
        <f t="shared" ref="H1603" si="247">E1603*F1603*G1603</f>
        <v>262640</v>
      </c>
      <c r="I1603" s="33">
        <f t="shared" ref="I1603" si="248">F1603-H1603</f>
        <v>112560</v>
      </c>
      <c r="J1603" s="311">
        <f>F1603*E1603/100</f>
        <v>26264</v>
      </c>
      <c r="K1603" s="101">
        <f t="shared" ref="K1603" si="249">J1603/1792.8</f>
        <v>14.649709950914771</v>
      </c>
      <c r="L1603" s="311">
        <v>5</v>
      </c>
      <c r="M1603" s="30">
        <f t="shared" ref="M1603" si="250">K1603*L1603/60</f>
        <v>1.220809162576231</v>
      </c>
    </row>
    <row r="1604" spans="1:13">
      <c r="A1604" s="1312"/>
      <c r="B1604" s="38"/>
      <c r="C1604" s="32" t="s">
        <v>3809</v>
      </c>
      <c r="D1604" s="204">
        <v>2005</v>
      </c>
      <c r="E1604" s="204">
        <f t="shared" ref="E1604:E1606" si="251">2021-D1604</f>
        <v>16</v>
      </c>
      <c r="F1604" s="259">
        <v>176358</v>
      </c>
      <c r="G1604" s="428">
        <v>0.1</v>
      </c>
      <c r="H1604" s="33">
        <f t="shared" ref="H1604:H1606" si="252">E1604*F1604*G1604</f>
        <v>282172.79999999999</v>
      </c>
      <c r="I1604" s="33">
        <f t="shared" ref="I1604:I1606" si="253">F1604-H1604</f>
        <v>-105814.79999999999</v>
      </c>
      <c r="J1604" s="33">
        <v>158723</v>
      </c>
      <c r="K1604" s="101">
        <f t="shared" ref="K1604:K1606" si="254">J1604/1792.8</f>
        <v>88.533578759482381</v>
      </c>
      <c r="L1604" s="33">
        <v>5</v>
      </c>
      <c r="M1604" s="30">
        <f t="shared" ref="M1604:M1606" si="255">K1604*L1604/60</f>
        <v>7.3777982299568654</v>
      </c>
    </row>
    <row r="1605" spans="1:13">
      <c r="A1605" s="1312"/>
      <c r="B1605" s="38"/>
      <c r="C1605" s="32" t="s">
        <v>3816</v>
      </c>
      <c r="D1605" s="204">
        <v>2005</v>
      </c>
      <c r="E1605" s="204">
        <f t="shared" si="251"/>
        <v>16</v>
      </c>
      <c r="F1605" s="259">
        <v>260000</v>
      </c>
      <c r="G1605" s="428">
        <v>0.1</v>
      </c>
      <c r="H1605" s="33">
        <f t="shared" si="252"/>
        <v>416000</v>
      </c>
      <c r="I1605" s="33">
        <f t="shared" si="253"/>
        <v>-156000</v>
      </c>
      <c r="J1605" s="33">
        <f>F1605*G1605</f>
        <v>26000</v>
      </c>
      <c r="K1605" s="101">
        <f t="shared" si="254"/>
        <v>14.502454261490406</v>
      </c>
      <c r="L1605" s="33">
        <v>5</v>
      </c>
      <c r="M1605" s="30">
        <f t="shared" si="255"/>
        <v>1.2085378551242008</v>
      </c>
    </row>
    <row r="1606" spans="1:13" ht="30">
      <c r="A1606" s="1312"/>
      <c r="B1606" s="38"/>
      <c r="C1606" s="32" t="s">
        <v>2489</v>
      </c>
      <c r="D1606" s="1298">
        <v>2006</v>
      </c>
      <c r="E1606" s="204">
        <f t="shared" si="251"/>
        <v>15</v>
      </c>
      <c r="F1606" s="259">
        <v>114000</v>
      </c>
      <c r="G1606" s="428">
        <v>0.1</v>
      </c>
      <c r="H1606" s="33">
        <f t="shared" si="252"/>
        <v>171000</v>
      </c>
      <c r="I1606" s="33">
        <f t="shared" si="253"/>
        <v>-57000</v>
      </c>
      <c r="J1606" s="33">
        <v>158723</v>
      </c>
      <c r="K1606" s="101">
        <f t="shared" si="254"/>
        <v>88.533578759482381</v>
      </c>
      <c r="L1606" s="33">
        <v>5</v>
      </c>
      <c r="M1606" s="30">
        <f t="shared" si="255"/>
        <v>7.3777982299568654</v>
      </c>
    </row>
    <row r="1607" spans="1:13">
      <c r="A1607" s="1312"/>
      <c r="B1607" s="16" t="s">
        <v>35</v>
      </c>
      <c r="C1607" s="32"/>
      <c r="D1607" s="532"/>
      <c r="E1607" s="204"/>
      <c r="F1607" s="918"/>
      <c r="G1607" s="438"/>
      <c r="H1607" s="439"/>
      <c r="I1607" s="439"/>
      <c r="J1607" s="33"/>
      <c r="K1607" s="101"/>
      <c r="L1607" s="33"/>
      <c r="M1607" s="34">
        <f>SUM(M1603:M1606)</f>
        <v>17.184943477614162</v>
      </c>
    </row>
    <row r="1608" spans="1:13" s="197" customFormat="1" ht="35.25" customHeight="1">
      <c r="A1608" s="515" t="s">
        <v>5237</v>
      </c>
      <c r="B1608" s="836" t="s">
        <v>5238</v>
      </c>
      <c r="C1608" s="303" t="s">
        <v>3815</v>
      </c>
      <c r="D1608" s="436">
        <v>2014</v>
      </c>
      <c r="E1608" s="204">
        <f t="shared" ref="E1608" si="256">2021-D1608</f>
        <v>7</v>
      </c>
      <c r="F1608" s="437">
        <v>375200</v>
      </c>
      <c r="G1608" s="438">
        <v>0.1</v>
      </c>
      <c r="H1608" s="439">
        <f t="shared" ref="H1608" si="257">E1608*F1608*G1608</f>
        <v>262640</v>
      </c>
      <c r="I1608" s="439">
        <f t="shared" ref="I1608" si="258">F1608-H1608</f>
        <v>112560</v>
      </c>
      <c r="J1608" s="311">
        <f>F1608*E1608/100</f>
        <v>26264</v>
      </c>
      <c r="K1608" s="259">
        <f t="shared" ref="K1608" si="259">J1608/1792.8</f>
        <v>14.649709950914771</v>
      </c>
      <c r="L1608" s="311">
        <v>5</v>
      </c>
      <c r="M1608" s="30">
        <f t="shared" ref="M1608" si="260">K1608*L1608/60</f>
        <v>1.220809162576231</v>
      </c>
    </row>
    <row r="1609" spans="1:13">
      <c r="A1609" s="1312"/>
      <c r="B1609" s="16"/>
      <c r="C1609" s="32" t="s">
        <v>3809</v>
      </c>
      <c r="D1609" s="204">
        <v>2005</v>
      </c>
      <c r="E1609" s="204">
        <f t="shared" ref="E1609:E1611" si="261">2021-D1609</f>
        <v>16</v>
      </c>
      <c r="F1609" s="259">
        <v>176358</v>
      </c>
      <c r="G1609" s="428">
        <v>0.1</v>
      </c>
      <c r="H1609" s="33">
        <f t="shared" ref="H1609:H1611" si="262">E1609*F1609*G1609</f>
        <v>282172.79999999999</v>
      </c>
      <c r="I1609" s="33">
        <f t="shared" ref="I1609:I1611" si="263">F1609-H1609</f>
        <v>-105814.79999999999</v>
      </c>
      <c r="J1609" s="33">
        <v>158723</v>
      </c>
      <c r="K1609" s="101">
        <f t="shared" ref="K1609:K1611" si="264">J1609/1792.8</f>
        <v>88.533578759482381</v>
      </c>
      <c r="L1609" s="33">
        <v>5</v>
      </c>
      <c r="M1609" s="30">
        <f t="shared" ref="M1609:M1611" si="265">K1609*L1609/60</f>
        <v>7.3777982299568654</v>
      </c>
    </row>
    <row r="1610" spans="1:13">
      <c r="A1610" s="1312"/>
      <c r="B1610" s="16"/>
      <c r="C1610" s="32" t="s">
        <v>3816</v>
      </c>
      <c r="D1610" s="204">
        <v>2005</v>
      </c>
      <c r="E1610" s="204">
        <f t="shared" si="261"/>
        <v>16</v>
      </c>
      <c r="F1610" s="259">
        <v>260000</v>
      </c>
      <c r="G1610" s="428">
        <v>0.1</v>
      </c>
      <c r="H1610" s="33">
        <f t="shared" si="262"/>
        <v>416000</v>
      </c>
      <c r="I1610" s="33">
        <f t="shared" si="263"/>
        <v>-156000</v>
      </c>
      <c r="J1610" s="33">
        <f>F1610*G1610</f>
        <v>26000</v>
      </c>
      <c r="K1610" s="101">
        <f t="shared" si="264"/>
        <v>14.502454261490406</v>
      </c>
      <c r="L1610" s="33">
        <v>5</v>
      </c>
      <c r="M1610" s="30">
        <f t="shared" si="265"/>
        <v>1.2085378551242008</v>
      </c>
    </row>
    <row r="1611" spans="1:13" ht="30">
      <c r="A1611" s="1312"/>
      <c r="B1611" s="16"/>
      <c r="C1611" s="32" t="s">
        <v>2489</v>
      </c>
      <c r="D1611" s="1298">
        <v>2006</v>
      </c>
      <c r="E1611" s="204">
        <f t="shared" si="261"/>
        <v>15</v>
      </c>
      <c r="F1611" s="259">
        <v>114000</v>
      </c>
      <c r="G1611" s="428">
        <v>0.1</v>
      </c>
      <c r="H1611" s="33">
        <f t="shared" si="262"/>
        <v>171000</v>
      </c>
      <c r="I1611" s="33">
        <f t="shared" si="263"/>
        <v>-57000</v>
      </c>
      <c r="J1611" s="33">
        <v>158723</v>
      </c>
      <c r="K1611" s="101">
        <f t="shared" si="264"/>
        <v>88.533578759482381</v>
      </c>
      <c r="L1611" s="33">
        <v>5</v>
      </c>
      <c r="M1611" s="30">
        <f t="shared" si="265"/>
        <v>7.3777982299568654</v>
      </c>
    </row>
    <row r="1612" spans="1:13">
      <c r="A1612" s="1312"/>
      <c r="B1612" s="16" t="s">
        <v>35</v>
      </c>
      <c r="C1612" s="38"/>
      <c r="D1612" s="204"/>
      <c r="E1612" s="204"/>
      <c r="F1612" s="433"/>
      <c r="G1612" s="428"/>
      <c r="H1612" s="33"/>
      <c r="I1612" s="33"/>
      <c r="J1612" s="434"/>
      <c r="K1612" s="101"/>
      <c r="L1612" s="434"/>
      <c r="M1612" s="34">
        <f>SUM(M1608:M1611)</f>
        <v>17.184943477614162</v>
      </c>
    </row>
    <row r="1613" spans="1:13" ht="57">
      <c r="A1613" s="43" t="s">
        <v>3562</v>
      </c>
      <c r="B1613" s="41" t="s">
        <v>3563</v>
      </c>
      <c r="C1613" s="37"/>
      <c r="D1613" s="440"/>
      <c r="E1613" s="278"/>
      <c r="F1613" s="441"/>
      <c r="G1613" s="442"/>
      <c r="H1613" s="63"/>
      <c r="I1613" s="63"/>
      <c r="J1613" s="443"/>
      <c r="K1613" s="443"/>
      <c r="L1613" s="443"/>
      <c r="M1613" s="130"/>
    </row>
    <row r="1614" spans="1:13" ht="45">
      <c r="A1614" s="1312" t="s">
        <v>3564</v>
      </c>
      <c r="B1614" s="38" t="s">
        <v>3516</v>
      </c>
      <c r="C1614" s="32" t="s">
        <v>3806</v>
      </c>
      <c r="D1614" s="204">
        <v>2011</v>
      </c>
      <c r="E1614" s="204">
        <f>2021-D1614</f>
        <v>10</v>
      </c>
      <c r="F1614" s="259">
        <v>235000</v>
      </c>
      <c r="G1614" s="428">
        <v>0.1</v>
      </c>
      <c r="H1614" s="33">
        <f>E1614*F1614*G1614</f>
        <v>235000</v>
      </c>
      <c r="I1614" s="33">
        <f>F1614-H1614</f>
        <v>0</v>
      </c>
      <c r="J1614" s="33">
        <f>F1614*G1614</f>
        <v>23500</v>
      </c>
      <c r="K1614" s="101">
        <f t="shared" ref="K1614:K1617" si="266">J1614/1792.8</f>
        <v>13.107987505577867</v>
      </c>
      <c r="L1614" s="33">
        <v>10</v>
      </c>
      <c r="M1614" s="34">
        <f>K1614*L1614/60</f>
        <v>2.1846645842629777</v>
      </c>
    </row>
    <row r="1615" spans="1:13" ht="30">
      <c r="A1615" s="1312" t="s">
        <v>3565</v>
      </c>
      <c r="B1615" s="32" t="s">
        <v>3807</v>
      </c>
      <c r="C1615" s="32" t="s">
        <v>3807</v>
      </c>
      <c r="D1615" s="204">
        <v>2017</v>
      </c>
      <c r="E1615" s="204">
        <f t="shared" ref="E1615:E1617" si="267">2021-D1615</f>
        <v>4</v>
      </c>
      <c r="F1615" s="259">
        <v>188160</v>
      </c>
      <c r="G1615" s="428">
        <v>0.1</v>
      </c>
      <c r="H1615" s="33">
        <f>E1615*F1615*G1615</f>
        <v>75264</v>
      </c>
      <c r="I1615" s="33">
        <f>F1615-H1615</f>
        <v>112896</v>
      </c>
      <c r="J1615" s="33">
        <f>F1615*G1615</f>
        <v>18816</v>
      </c>
      <c r="K1615" s="101">
        <f t="shared" si="266"/>
        <v>10.495314591700135</v>
      </c>
      <c r="L1615" s="33">
        <v>10</v>
      </c>
      <c r="M1615" s="34">
        <f t="shared" ref="M1615:M1617" si="268">K1615*L1615/60</f>
        <v>1.7492190986166891</v>
      </c>
    </row>
    <row r="1616" spans="1:13">
      <c r="A1616" s="1312" t="s">
        <v>3567</v>
      </c>
      <c r="B1616" s="38" t="s">
        <v>1615</v>
      </c>
      <c r="C1616" s="32" t="s">
        <v>3808</v>
      </c>
      <c r="D1616" s="204">
        <v>2005</v>
      </c>
      <c r="E1616" s="204">
        <f t="shared" si="267"/>
        <v>16</v>
      </c>
      <c r="F1616" s="259">
        <v>260000</v>
      </c>
      <c r="G1616" s="428">
        <v>0.1</v>
      </c>
      <c r="H1616" s="33">
        <f t="shared" ref="H1616:H1617" si="269">E1616*F1616*G1616</f>
        <v>416000</v>
      </c>
      <c r="I1616" s="33">
        <f t="shared" ref="I1616:I1617" si="270">F1616-H1616</f>
        <v>-156000</v>
      </c>
      <c r="J1616" s="33">
        <f>F1616*G1616</f>
        <v>26000</v>
      </c>
      <c r="K1616" s="101">
        <f t="shared" si="266"/>
        <v>14.502454261490406</v>
      </c>
      <c r="L1616" s="33">
        <v>5</v>
      </c>
      <c r="M1616" s="30">
        <f t="shared" si="268"/>
        <v>1.2085378551242008</v>
      </c>
    </row>
    <row r="1617" spans="1:13">
      <c r="A1617" s="1312"/>
      <c r="B1617" s="16"/>
      <c r="C1617" s="32" t="s">
        <v>3809</v>
      </c>
      <c r="D1617" s="204">
        <v>2005</v>
      </c>
      <c r="E1617" s="204">
        <f t="shared" si="267"/>
        <v>16</v>
      </c>
      <c r="F1617" s="259">
        <v>176358</v>
      </c>
      <c r="G1617" s="428">
        <v>0.1</v>
      </c>
      <c r="H1617" s="33">
        <f t="shared" si="269"/>
        <v>282172.79999999999</v>
      </c>
      <c r="I1617" s="33">
        <f t="shared" si="270"/>
        <v>-105814.79999999999</v>
      </c>
      <c r="J1617" s="33">
        <v>158723</v>
      </c>
      <c r="K1617" s="101">
        <f t="shared" si="266"/>
        <v>88.533578759482381</v>
      </c>
      <c r="L1617" s="33">
        <v>5</v>
      </c>
      <c r="M1617" s="30">
        <f t="shared" si="268"/>
        <v>7.3777982299568654</v>
      </c>
    </row>
    <row r="1618" spans="1:13">
      <c r="A1618" s="1312"/>
      <c r="B1618" s="16" t="s">
        <v>35</v>
      </c>
      <c r="C1618" s="38"/>
      <c r="D1618" s="204"/>
      <c r="E1618" s="204"/>
      <c r="F1618" s="433"/>
      <c r="G1618" s="428"/>
      <c r="H1618" s="33"/>
      <c r="I1618" s="33"/>
      <c r="J1618" s="434"/>
      <c r="K1618" s="101">
        <f t="shared" si="206"/>
        <v>0</v>
      </c>
      <c r="L1618" s="434"/>
      <c r="M1618" s="34">
        <f>SUM(M1616:M1617)</f>
        <v>8.5863360850810668</v>
      </c>
    </row>
    <row r="1619" spans="1:13" ht="45">
      <c r="A1619" s="1312" t="s">
        <v>3568</v>
      </c>
      <c r="B1619" s="38" t="s">
        <v>3569</v>
      </c>
      <c r="C1619" s="32" t="s">
        <v>3811</v>
      </c>
      <c r="D1619" s="204">
        <v>2014</v>
      </c>
      <c r="E1619" s="204">
        <f t="shared" ref="E1619:E1622" si="271">2021-D1619</f>
        <v>7</v>
      </c>
      <c r="F1619" s="259">
        <v>24500</v>
      </c>
      <c r="G1619" s="428">
        <v>0.1</v>
      </c>
      <c r="H1619" s="33">
        <f t="shared" ref="H1619:H1622" si="272">E1619*F1619*G1619</f>
        <v>17150</v>
      </c>
      <c r="I1619" s="33">
        <f t="shared" ref="I1619:I1622" si="273">F1619-H1619</f>
        <v>7350</v>
      </c>
      <c r="J1619" s="33">
        <f>F1619*G1619</f>
        <v>2450</v>
      </c>
      <c r="K1619" s="101">
        <f t="shared" si="206"/>
        <v>1.3665774207942882</v>
      </c>
      <c r="L1619" s="33">
        <v>5</v>
      </c>
      <c r="M1619" s="30">
        <f t="shared" ref="M1619:M1621" si="274">K1619*L1619/60</f>
        <v>0.11388145173285734</v>
      </c>
    </row>
    <row r="1620" spans="1:13" ht="30">
      <c r="A1620" s="1312"/>
      <c r="B1620" s="16"/>
      <c r="C1620" s="431" t="s">
        <v>3812</v>
      </c>
      <c r="D1620" s="274">
        <v>2005</v>
      </c>
      <c r="E1620" s="204">
        <f t="shared" si="271"/>
        <v>16</v>
      </c>
      <c r="F1620" s="432">
        <v>130000</v>
      </c>
      <c r="G1620" s="428">
        <v>0.1</v>
      </c>
      <c r="H1620" s="33">
        <f t="shared" si="272"/>
        <v>208000</v>
      </c>
      <c r="I1620" s="33">
        <f t="shared" si="273"/>
        <v>-78000</v>
      </c>
      <c r="J1620" s="311">
        <v>13000</v>
      </c>
      <c r="K1620" s="101">
        <f t="shared" si="206"/>
        <v>7.2512271307452032</v>
      </c>
      <c r="L1620" s="311">
        <v>5</v>
      </c>
      <c r="M1620" s="30">
        <f t="shared" si="274"/>
        <v>0.60426892756210038</v>
      </c>
    </row>
    <row r="1621" spans="1:13" ht="30">
      <c r="A1621" s="1312"/>
      <c r="B1621" s="16"/>
      <c r="C1621" s="38" t="s">
        <v>3813</v>
      </c>
      <c r="D1621" s="204">
        <v>2005</v>
      </c>
      <c r="E1621" s="204">
        <f t="shared" si="271"/>
        <v>16</v>
      </c>
      <c r="F1621" s="433">
        <v>1100000</v>
      </c>
      <c r="G1621" s="428">
        <v>0.1</v>
      </c>
      <c r="H1621" s="33">
        <f t="shared" si="272"/>
        <v>1760000</v>
      </c>
      <c r="I1621" s="33">
        <f t="shared" si="273"/>
        <v>-660000</v>
      </c>
      <c r="J1621" s="311">
        <f>F1621*E1621/100</f>
        <v>176000</v>
      </c>
      <c r="K1621" s="101">
        <f t="shared" si="206"/>
        <v>98.170459616242752</v>
      </c>
      <c r="L1621" s="311">
        <v>5</v>
      </c>
      <c r="M1621" s="30">
        <f t="shared" si="274"/>
        <v>8.1808716346868966</v>
      </c>
    </row>
    <row r="1622" spans="1:13">
      <c r="A1622" s="1312"/>
      <c r="B1622" s="16"/>
      <c r="C1622" s="38" t="s">
        <v>3814</v>
      </c>
      <c r="D1622" s="204">
        <v>2005</v>
      </c>
      <c r="E1622" s="204">
        <f t="shared" si="271"/>
        <v>16</v>
      </c>
      <c r="F1622" s="433">
        <v>846400</v>
      </c>
      <c r="G1622" s="428">
        <v>0.1</v>
      </c>
      <c r="H1622" s="33">
        <f t="shared" si="272"/>
        <v>1354240</v>
      </c>
      <c r="I1622" s="33">
        <f t="shared" si="273"/>
        <v>-507840</v>
      </c>
      <c r="J1622" s="311">
        <f>F1622*E1622/100</f>
        <v>135424</v>
      </c>
      <c r="K1622" s="101">
        <f t="shared" si="206"/>
        <v>75.537706381079872</v>
      </c>
      <c r="L1622" s="311">
        <v>5</v>
      </c>
      <c r="M1622" s="30">
        <f>K1622*L1622/60</f>
        <v>6.2948088650899896</v>
      </c>
    </row>
    <row r="1623" spans="1:13">
      <c r="A1623" s="1312"/>
      <c r="B1623" s="16" t="s">
        <v>35</v>
      </c>
      <c r="C1623" s="444"/>
      <c r="D1623" s="204"/>
      <c r="E1623" s="204"/>
      <c r="F1623" s="445"/>
      <c r="G1623" s="428"/>
      <c r="H1623" s="33"/>
      <c r="I1623" s="33"/>
      <c r="J1623" s="311"/>
      <c r="K1623" s="101">
        <f t="shared" si="206"/>
        <v>0</v>
      </c>
      <c r="L1623" s="311"/>
      <c r="M1623" s="34">
        <f>SUM(M1619:M1622)</f>
        <v>15.193830879071843</v>
      </c>
    </row>
    <row r="1624" spans="1:13">
      <c r="A1624" s="1312" t="s">
        <v>3570</v>
      </c>
      <c r="B1624" s="12" t="s">
        <v>3571</v>
      </c>
      <c r="C1624" s="32" t="s">
        <v>3816</v>
      </c>
      <c r="D1624" s="204">
        <v>2005</v>
      </c>
      <c r="E1624" s="204">
        <f t="shared" ref="E1624:E1693" si="275">2021-D1624</f>
        <v>16</v>
      </c>
      <c r="F1624" s="259">
        <v>260000</v>
      </c>
      <c r="G1624" s="428">
        <v>0.1</v>
      </c>
      <c r="H1624" s="33">
        <f t="shared" ref="H1624" si="276">E1624*F1624*G1624</f>
        <v>416000</v>
      </c>
      <c r="I1624" s="33">
        <f t="shared" ref="I1624" si="277">F1624-H1624</f>
        <v>-156000</v>
      </c>
      <c r="J1624" s="33">
        <f>F1624*G1624</f>
        <v>26000</v>
      </c>
      <c r="K1624" s="101">
        <f t="shared" si="206"/>
        <v>14.502454261490406</v>
      </c>
      <c r="L1624" s="33">
        <v>5</v>
      </c>
      <c r="M1624" s="30">
        <f t="shared" ref="M1624" si="278">K1624*L1624/60</f>
        <v>1.2085378551242008</v>
      </c>
    </row>
    <row r="1625" spans="1:13">
      <c r="A1625" s="1312"/>
      <c r="B1625" s="16"/>
      <c r="C1625" s="32" t="s">
        <v>3809</v>
      </c>
      <c r="D1625" s="204">
        <v>2005</v>
      </c>
      <c r="E1625" s="204">
        <f t="shared" si="275"/>
        <v>16</v>
      </c>
      <c r="F1625" s="259">
        <v>176358</v>
      </c>
      <c r="G1625" s="428">
        <v>0.1</v>
      </c>
      <c r="H1625" s="33">
        <f t="shared" si="203"/>
        <v>282172.79999999999</v>
      </c>
      <c r="I1625" s="33">
        <f t="shared" si="204"/>
        <v>-105814.79999999999</v>
      </c>
      <c r="J1625" s="33">
        <v>158723</v>
      </c>
      <c r="K1625" s="101">
        <f t="shared" si="206"/>
        <v>88.533578759482381</v>
      </c>
      <c r="L1625" s="33">
        <v>5</v>
      </c>
      <c r="M1625" s="30">
        <f t="shared" si="205"/>
        <v>7.3777982299568654</v>
      </c>
    </row>
    <row r="1626" spans="1:13">
      <c r="A1626" s="1312"/>
      <c r="B1626" s="16" t="s">
        <v>35</v>
      </c>
      <c r="C1626" s="38"/>
      <c r="D1626" s="204"/>
      <c r="E1626" s="204"/>
      <c r="F1626" s="433"/>
      <c r="G1626" s="428"/>
      <c r="H1626" s="33"/>
      <c r="I1626" s="33"/>
      <c r="J1626" s="434"/>
      <c r="K1626" s="101">
        <f t="shared" si="206"/>
        <v>0</v>
      </c>
      <c r="L1626" s="434"/>
      <c r="M1626" s="34">
        <f>SUM(M1624:M1625)</f>
        <v>8.5863360850810668</v>
      </c>
    </row>
    <row r="1627" spans="1:13" ht="45">
      <c r="A1627" s="1312" t="s">
        <v>3572</v>
      </c>
      <c r="B1627" s="12" t="s">
        <v>3573</v>
      </c>
      <c r="C1627" s="38" t="s">
        <v>3815</v>
      </c>
      <c r="D1627" s="436">
        <v>2014</v>
      </c>
      <c r="E1627" s="204">
        <f t="shared" si="275"/>
        <v>7</v>
      </c>
      <c r="F1627" s="437">
        <v>375200</v>
      </c>
      <c r="G1627" s="438">
        <v>0.1</v>
      </c>
      <c r="H1627" s="439">
        <f t="shared" si="203"/>
        <v>262640</v>
      </c>
      <c r="I1627" s="439">
        <f t="shared" si="204"/>
        <v>112560</v>
      </c>
      <c r="J1627" s="311">
        <f>F1627*E1627/100</f>
        <v>26264</v>
      </c>
      <c r="K1627" s="101">
        <f t="shared" si="206"/>
        <v>14.649709950914771</v>
      </c>
      <c r="L1627" s="311">
        <v>5</v>
      </c>
      <c r="M1627" s="30">
        <f t="shared" ref="M1627" si="279">K1627*L1627/60</f>
        <v>1.220809162576231</v>
      </c>
    </row>
    <row r="1628" spans="1:13">
      <c r="A1628" s="1312"/>
      <c r="B1628" s="16"/>
      <c r="C1628" s="32" t="s">
        <v>3809</v>
      </c>
      <c r="D1628" s="204">
        <v>2005</v>
      </c>
      <c r="E1628" s="204">
        <f t="shared" si="275"/>
        <v>16</v>
      </c>
      <c r="F1628" s="259">
        <v>176358</v>
      </c>
      <c r="G1628" s="428">
        <v>0.1</v>
      </c>
      <c r="H1628" s="33">
        <f t="shared" si="203"/>
        <v>282172.79999999999</v>
      </c>
      <c r="I1628" s="33">
        <f t="shared" si="204"/>
        <v>-105814.79999999999</v>
      </c>
      <c r="J1628" s="33">
        <v>158723</v>
      </c>
      <c r="K1628" s="101">
        <f t="shared" si="206"/>
        <v>88.533578759482381</v>
      </c>
      <c r="L1628" s="33">
        <v>5</v>
      </c>
      <c r="M1628" s="30">
        <f t="shared" si="205"/>
        <v>7.3777982299568654</v>
      </c>
    </row>
    <row r="1629" spans="1:13">
      <c r="A1629" s="1312"/>
      <c r="B1629" s="16"/>
      <c r="C1629" s="32" t="s">
        <v>3816</v>
      </c>
      <c r="D1629" s="204">
        <v>2005</v>
      </c>
      <c r="E1629" s="204">
        <f t="shared" si="275"/>
        <v>16</v>
      </c>
      <c r="F1629" s="259">
        <v>260000</v>
      </c>
      <c r="G1629" s="428">
        <v>0.1</v>
      </c>
      <c r="H1629" s="33">
        <f t="shared" si="203"/>
        <v>416000</v>
      </c>
      <c r="I1629" s="33">
        <f t="shared" si="204"/>
        <v>-156000</v>
      </c>
      <c r="J1629" s="33">
        <f>F1629*G1629</f>
        <v>26000</v>
      </c>
      <c r="K1629" s="101">
        <f t="shared" si="206"/>
        <v>14.502454261490406</v>
      </c>
      <c r="L1629" s="33">
        <v>5</v>
      </c>
      <c r="M1629" s="30">
        <f t="shared" si="205"/>
        <v>1.2085378551242008</v>
      </c>
    </row>
    <row r="1630" spans="1:13" ht="30">
      <c r="A1630" s="1312"/>
      <c r="B1630" s="16"/>
      <c r="C1630" s="32" t="s">
        <v>2489</v>
      </c>
      <c r="D1630" s="1298">
        <v>2006</v>
      </c>
      <c r="E1630" s="204">
        <f t="shared" si="275"/>
        <v>15</v>
      </c>
      <c r="F1630" s="259">
        <v>114000</v>
      </c>
      <c r="G1630" s="428">
        <v>0.1</v>
      </c>
      <c r="H1630" s="33">
        <f t="shared" si="203"/>
        <v>171000</v>
      </c>
      <c r="I1630" s="33">
        <f t="shared" si="204"/>
        <v>-57000</v>
      </c>
      <c r="J1630" s="33">
        <v>158723</v>
      </c>
      <c r="K1630" s="101">
        <f t="shared" si="206"/>
        <v>88.533578759482381</v>
      </c>
      <c r="L1630" s="33">
        <v>5</v>
      </c>
      <c r="M1630" s="30">
        <f t="shared" si="205"/>
        <v>7.3777982299568654</v>
      </c>
    </row>
    <row r="1631" spans="1:13">
      <c r="A1631" s="1312"/>
      <c r="B1631" s="16" t="s">
        <v>35</v>
      </c>
      <c r="C1631" s="38"/>
      <c r="D1631" s="204"/>
      <c r="E1631" s="204"/>
      <c r="F1631" s="433"/>
      <c r="G1631" s="428"/>
      <c r="H1631" s="33"/>
      <c r="I1631" s="33"/>
      <c r="J1631" s="434"/>
      <c r="K1631" s="101">
        <f t="shared" si="206"/>
        <v>0</v>
      </c>
      <c r="L1631" s="434"/>
      <c r="M1631" s="34">
        <f>SUM(M1627:M1630)</f>
        <v>17.184943477614162</v>
      </c>
    </row>
    <row r="1632" spans="1:13">
      <c r="A1632" s="1312" t="s">
        <v>3739</v>
      </c>
      <c r="B1632" s="38" t="s">
        <v>3575</v>
      </c>
      <c r="C1632" s="38" t="s">
        <v>3815</v>
      </c>
      <c r="D1632" s="436">
        <v>2014</v>
      </c>
      <c r="E1632" s="204">
        <f t="shared" si="275"/>
        <v>7</v>
      </c>
      <c r="F1632" s="437">
        <v>375200</v>
      </c>
      <c r="G1632" s="438">
        <v>0.1</v>
      </c>
      <c r="H1632" s="439">
        <f t="shared" si="203"/>
        <v>262640</v>
      </c>
      <c r="I1632" s="439">
        <f t="shared" si="204"/>
        <v>112560</v>
      </c>
      <c r="J1632" s="311">
        <f>F1632*E1632/100</f>
        <v>26264</v>
      </c>
      <c r="K1632" s="101">
        <f t="shared" si="206"/>
        <v>14.649709950914771</v>
      </c>
      <c r="L1632" s="311">
        <v>5</v>
      </c>
      <c r="M1632" s="30">
        <f t="shared" ref="M1632" si="280">K1632*L1632/60</f>
        <v>1.220809162576231</v>
      </c>
    </row>
    <row r="1633" spans="1:13">
      <c r="A1633" s="1312"/>
      <c r="B1633" s="16"/>
      <c r="C1633" s="32" t="s">
        <v>3809</v>
      </c>
      <c r="D1633" s="204">
        <v>2005</v>
      </c>
      <c r="E1633" s="204">
        <f t="shared" si="275"/>
        <v>16</v>
      </c>
      <c r="F1633" s="259">
        <v>176358</v>
      </c>
      <c r="G1633" s="428">
        <v>0.1</v>
      </c>
      <c r="H1633" s="33">
        <f t="shared" si="203"/>
        <v>282172.79999999999</v>
      </c>
      <c r="I1633" s="33">
        <f t="shared" si="204"/>
        <v>-105814.79999999999</v>
      </c>
      <c r="J1633" s="33">
        <v>158723</v>
      </c>
      <c r="K1633" s="101">
        <f t="shared" si="206"/>
        <v>88.533578759482381</v>
      </c>
      <c r="L1633" s="33">
        <v>5</v>
      </c>
      <c r="M1633" s="30">
        <f t="shared" si="205"/>
        <v>7.3777982299568654</v>
      </c>
    </row>
    <row r="1634" spans="1:13">
      <c r="A1634" s="1312"/>
      <c r="B1634" s="16"/>
      <c r="C1634" s="32" t="s">
        <v>3816</v>
      </c>
      <c r="D1634" s="204">
        <v>2005</v>
      </c>
      <c r="E1634" s="204">
        <f t="shared" si="275"/>
        <v>16</v>
      </c>
      <c r="F1634" s="259">
        <v>260000</v>
      </c>
      <c r="G1634" s="428">
        <v>0.1</v>
      </c>
      <c r="H1634" s="33">
        <f t="shared" si="203"/>
        <v>416000</v>
      </c>
      <c r="I1634" s="33">
        <f t="shared" si="204"/>
        <v>-156000</v>
      </c>
      <c r="J1634" s="33">
        <f>F1634*G1634</f>
        <v>26000</v>
      </c>
      <c r="K1634" s="101">
        <f t="shared" si="206"/>
        <v>14.502454261490406</v>
      </c>
      <c r="L1634" s="33">
        <v>5</v>
      </c>
      <c r="M1634" s="30">
        <f t="shared" si="205"/>
        <v>1.2085378551242008</v>
      </c>
    </row>
    <row r="1635" spans="1:13" ht="30">
      <c r="A1635" s="1312"/>
      <c r="B1635" s="16"/>
      <c r="C1635" s="32" t="s">
        <v>2489</v>
      </c>
      <c r="D1635" s="1298">
        <v>2006</v>
      </c>
      <c r="E1635" s="204">
        <f t="shared" si="275"/>
        <v>15</v>
      </c>
      <c r="F1635" s="259">
        <v>114000</v>
      </c>
      <c r="G1635" s="428">
        <v>0.1</v>
      </c>
      <c r="H1635" s="33">
        <f t="shared" si="203"/>
        <v>171000</v>
      </c>
      <c r="I1635" s="33">
        <f t="shared" si="204"/>
        <v>-57000</v>
      </c>
      <c r="J1635" s="33">
        <v>158723</v>
      </c>
      <c r="K1635" s="101">
        <f t="shared" si="206"/>
        <v>88.533578759482381</v>
      </c>
      <c r="L1635" s="33">
        <v>5</v>
      </c>
      <c r="M1635" s="30">
        <f t="shared" si="205"/>
        <v>7.3777982299568654</v>
      </c>
    </row>
    <row r="1636" spans="1:13">
      <c r="A1636" s="1312"/>
      <c r="B1636" s="16" t="s">
        <v>35</v>
      </c>
      <c r="C1636" s="38"/>
      <c r="D1636" s="204"/>
      <c r="E1636" s="204"/>
      <c r="F1636" s="433"/>
      <c r="G1636" s="428"/>
      <c r="H1636" s="33"/>
      <c r="I1636" s="33"/>
      <c r="J1636" s="434"/>
      <c r="K1636" s="101">
        <f t="shared" si="206"/>
        <v>0</v>
      </c>
      <c r="L1636" s="434"/>
      <c r="M1636" s="34">
        <f>SUM(M1632:M1635)</f>
        <v>17.184943477614162</v>
      </c>
    </row>
    <row r="1637" spans="1:13">
      <c r="A1637" s="1312" t="s">
        <v>5249</v>
      </c>
      <c r="B1637" s="12" t="s">
        <v>5247</v>
      </c>
      <c r="C1637" s="38" t="s">
        <v>3815</v>
      </c>
      <c r="D1637" s="436">
        <v>2014</v>
      </c>
      <c r="E1637" s="204">
        <f t="shared" ref="E1637:E1640" si="281">2021-D1637</f>
        <v>7</v>
      </c>
      <c r="F1637" s="437">
        <v>375200</v>
      </c>
      <c r="G1637" s="438">
        <v>0.1</v>
      </c>
      <c r="H1637" s="439">
        <f t="shared" ref="H1637:H1640" si="282">E1637*F1637*G1637</f>
        <v>262640</v>
      </c>
      <c r="I1637" s="439">
        <f t="shared" ref="I1637:I1640" si="283">F1637-H1637</f>
        <v>112560</v>
      </c>
      <c r="J1637" s="311">
        <f>F1637*E1637/100</f>
        <v>26264</v>
      </c>
      <c r="K1637" s="101">
        <f t="shared" ref="K1637:K1641" si="284">J1637/1792.8</f>
        <v>14.649709950914771</v>
      </c>
      <c r="L1637" s="311">
        <v>5</v>
      </c>
      <c r="M1637" s="30">
        <f t="shared" ref="M1637:M1640" si="285">K1637*L1637/60</f>
        <v>1.220809162576231</v>
      </c>
    </row>
    <row r="1638" spans="1:13">
      <c r="A1638" s="1312"/>
      <c r="B1638" s="16"/>
      <c r="C1638" s="32" t="s">
        <v>3809</v>
      </c>
      <c r="D1638" s="204">
        <v>2005</v>
      </c>
      <c r="E1638" s="204">
        <f t="shared" si="281"/>
        <v>16</v>
      </c>
      <c r="F1638" s="259">
        <v>176358</v>
      </c>
      <c r="G1638" s="428">
        <v>0.1</v>
      </c>
      <c r="H1638" s="33">
        <f t="shared" si="282"/>
        <v>282172.79999999999</v>
      </c>
      <c r="I1638" s="33">
        <f t="shared" si="283"/>
        <v>-105814.79999999999</v>
      </c>
      <c r="J1638" s="33">
        <v>158723</v>
      </c>
      <c r="K1638" s="101">
        <f t="shared" si="284"/>
        <v>88.533578759482381</v>
      </c>
      <c r="L1638" s="33">
        <v>5</v>
      </c>
      <c r="M1638" s="30">
        <f t="shared" si="285"/>
        <v>7.3777982299568654</v>
      </c>
    </row>
    <row r="1639" spans="1:13">
      <c r="A1639" s="1312"/>
      <c r="B1639" s="16"/>
      <c r="C1639" s="32" t="s">
        <v>3816</v>
      </c>
      <c r="D1639" s="204">
        <v>2005</v>
      </c>
      <c r="E1639" s="204">
        <f t="shared" si="281"/>
        <v>16</v>
      </c>
      <c r="F1639" s="259">
        <v>260000</v>
      </c>
      <c r="G1639" s="428">
        <v>0.1</v>
      </c>
      <c r="H1639" s="33">
        <f t="shared" si="282"/>
        <v>416000</v>
      </c>
      <c r="I1639" s="33">
        <f t="shared" si="283"/>
        <v>-156000</v>
      </c>
      <c r="J1639" s="33">
        <f>F1639*G1639</f>
        <v>26000</v>
      </c>
      <c r="K1639" s="101">
        <f t="shared" si="284"/>
        <v>14.502454261490406</v>
      </c>
      <c r="L1639" s="33">
        <v>5</v>
      </c>
      <c r="M1639" s="30">
        <f t="shared" si="285"/>
        <v>1.2085378551242008</v>
      </c>
    </row>
    <row r="1640" spans="1:13" ht="30">
      <c r="A1640" s="1312"/>
      <c r="B1640" s="16"/>
      <c r="C1640" s="32" t="s">
        <v>2489</v>
      </c>
      <c r="D1640" s="1298">
        <v>2006</v>
      </c>
      <c r="E1640" s="204">
        <f t="shared" si="281"/>
        <v>15</v>
      </c>
      <c r="F1640" s="259">
        <v>114000</v>
      </c>
      <c r="G1640" s="428">
        <v>0.1</v>
      </c>
      <c r="H1640" s="33">
        <f t="shared" si="282"/>
        <v>171000</v>
      </c>
      <c r="I1640" s="33">
        <f t="shared" si="283"/>
        <v>-57000</v>
      </c>
      <c r="J1640" s="33">
        <v>158723</v>
      </c>
      <c r="K1640" s="101">
        <f t="shared" si="284"/>
        <v>88.533578759482381</v>
      </c>
      <c r="L1640" s="33">
        <v>5</v>
      </c>
      <c r="M1640" s="30">
        <f t="shared" si="285"/>
        <v>7.3777982299568654</v>
      </c>
    </row>
    <row r="1641" spans="1:13">
      <c r="A1641" s="1312"/>
      <c r="B1641" s="16" t="s">
        <v>35</v>
      </c>
      <c r="C1641" s="38"/>
      <c r="D1641" s="204"/>
      <c r="E1641" s="204"/>
      <c r="F1641" s="433"/>
      <c r="G1641" s="428"/>
      <c r="H1641" s="33"/>
      <c r="I1641" s="33"/>
      <c r="J1641" s="434"/>
      <c r="K1641" s="101">
        <f t="shared" si="284"/>
        <v>0</v>
      </c>
      <c r="L1641" s="434"/>
      <c r="M1641" s="34">
        <f>SUM(M1637:M1640)</f>
        <v>17.184943477614162</v>
      </c>
    </row>
    <row r="1642" spans="1:13" ht="27" customHeight="1">
      <c r="A1642" s="43" t="s">
        <v>3743</v>
      </c>
      <c r="B1642" s="446" t="s">
        <v>3577</v>
      </c>
      <c r="C1642" s="447"/>
      <c r="D1642" s="448"/>
      <c r="E1642" s="278"/>
      <c r="F1642" s="449"/>
      <c r="G1642" s="450"/>
      <c r="H1642" s="451"/>
      <c r="I1642" s="451"/>
      <c r="J1642" s="452"/>
      <c r="K1642" s="443"/>
      <c r="L1642" s="452"/>
      <c r="M1642" s="453"/>
    </row>
    <row r="1643" spans="1:13" ht="45">
      <c r="A1643" s="1312" t="s">
        <v>3578</v>
      </c>
      <c r="B1643" s="38" t="s">
        <v>3516</v>
      </c>
      <c r="C1643" s="32" t="s">
        <v>3806</v>
      </c>
      <c r="D1643" s="204">
        <v>2011</v>
      </c>
      <c r="E1643" s="204">
        <f>2021-D1643</f>
        <v>10</v>
      </c>
      <c r="F1643" s="259">
        <v>235000</v>
      </c>
      <c r="G1643" s="428">
        <v>0.1</v>
      </c>
      <c r="H1643" s="33">
        <f>E1643*F1643*G1643</f>
        <v>235000</v>
      </c>
      <c r="I1643" s="33">
        <f>F1643-H1643</f>
        <v>0</v>
      </c>
      <c r="J1643" s="33">
        <f>F1643*G1643</f>
        <v>23500</v>
      </c>
      <c r="K1643" s="101">
        <f t="shared" ref="K1643:K1647" si="286">J1643/1792.8</f>
        <v>13.107987505577867</v>
      </c>
      <c r="L1643" s="33">
        <v>10</v>
      </c>
      <c r="M1643" s="34">
        <f>K1643*L1643/60</f>
        <v>2.1846645842629777</v>
      </c>
    </row>
    <row r="1644" spans="1:13" ht="45">
      <c r="A1644" s="1312" t="s">
        <v>3579</v>
      </c>
      <c r="B1644" s="38" t="s">
        <v>3580</v>
      </c>
      <c r="C1644" s="32" t="s">
        <v>3811</v>
      </c>
      <c r="D1644" s="204">
        <v>2014</v>
      </c>
      <c r="E1644" s="204">
        <f t="shared" ref="E1644:E1647" si="287">2021-D1644</f>
        <v>7</v>
      </c>
      <c r="F1644" s="259">
        <v>24500</v>
      </c>
      <c r="G1644" s="428">
        <v>0.1</v>
      </c>
      <c r="H1644" s="33">
        <f t="shared" ref="H1644:H1647" si="288">E1644*F1644*G1644</f>
        <v>17150</v>
      </c>
      <c r="I1644" s="33">
        <f t="shared" ref="I1644:I1647" si="289">F1644-H1644</f>
        <v>7350</v>
      </c>
      <c r="J1644" s="33">
        <f>F1644*G1644</f>
        <v>2450</v>
      </c>
      <c r="K1644" s="101">
        <f t="shared" si="286"/>
        <v>1.3665774207942882</v>
      </c>
      <c r="L1644" s="33">
        <v>5</v>
      </c>
      <c r="M1644" s="30">
        <f t="shared" ref="M1644:M1646" si="290">K1644*L1644/60</f>
        <v>0.11388145173285734</v>
      </c>
    </row>
    <row r="1645" spans="1:13" ht="30">
      <c r="A1645" s="1312"/>
      <c r="B1645" s="16"/>
      <c r="C1645" s="431" t="s">
        <v>3812</v>
      </c>
      <c r="D1645" s="274">
        <v>2005</v>
      </c>
      <c r="E1645" s="204">
        <f t="shared" si="287"/>
        <v>16</v>
      </c>
      <c r="F1645" s="432">
        <v>130000</v>
      </c>
      <c r="G1645" s="428">
        <v>0.1</v>
      </c>
      <c r="H1645" s="33">
        <f t="shared" si="288"/>
        <v>208000</v>
      </c>
      <c r="I1645" s="33">
        <f t="shared" si="289"/>
        <v>-78000</v>
      </c>
      <c r="J1645" s="311">
        <v>13000</v>
      </c>
      <c r="K1645" s="101">
        <f t="shared" si="286"/>
        <v>7.2512271307452032</v>
      </c>
      <c r="L1645" s="311">
        <v>5</v>
      </c>
      <c r="M1645" s="30">
        <f t="shared" si="290"/>
        <v>0.60426892756210038</v>
      </c>
    </row>
    <row r="1646" spans="1:13" ht="30">
      <c r="A1646" s="1312"/>
      <c r="B1646" s="16"/>
      <c r="C1646" s="38" t="s">
        <v>3813</v>
      </c>
      <c r="D1646" s="204">
        <v>2005</v>
      </c>
      <c r="E1646" s="204">
        <f t="shared" si="287"/>
        <v>16</v>
      </c>
      <c r="F1646" s="433">
        <v>1100000</v>
      </c>
      <c r="G1646" s="428">
        <v>0.1</v>
      </c>
      <c r="H1646" s="33">
        <f t="shared" si="288"/>
        <v>1760000</v>
      </c>
      <c r="I1646" s="33">
        <f t="shared" si="289"/>
        <v>-660000</v>
      </c>
      <c r="J1646" s="311">
        <f>F1646*E1646/100</f>
        <v>176000</v>
      </c>
      <c r="K1646" s="101">
        <f t="shared" si="286"/>
        <v>98.170459616242752</v>
      </c>
      <c r="L1646" s="311">
        <v>5</v>
      </c>
      <c r="M1646" s="30">
        <f t="shared" si="290"/>
        <v>8.1808716346868966</v>
      </c>
    </row>
    <row r="1647" spans="1:13">
      <c r="A1647" s="1312"/>
      <c r="B1647" s="16"/>
      <c r="C1647" s="38" t="s">
        <v>3814</v>
      </c>
      <c r="D1647" s="204">
        <v>2005</v>
      </c>
      <c r="E1647" s="204">
        <f t="shared" si="287"/>
        <v>16</v>
      </c>
      <c r="F1647" s="433">
        <v>846400</v>
      </c>
      <c r="G1647" s="428">
        <v>0.1</v>
      </c>
      <c r="H1647" s="33">
        <f t="shared" si="288"/>
        <v>1354240</v>
      </c>
      <c r="I1647" s="33">
        <f t="shared" si="289"/>
        <v>-507840</v>
      </c>
      <c r="J1647" s="311">
        <f>F1647*E1647/100</f>
        <v>135424</v>
      </c>
      <c r="K1647" s="101">
        <f t="shared" si="286"/>
        <v>75.537706381079872</v>
      </c>
      <c r="L1647" s="311">
        <v>5</v>
      </c>
      <c r="M1647" s="30">
        <f>K1647*L1647/60</f>
        <v>6.2948088650899896</v>
      </c>
    </row>
    <row r="1648" spans="1:13">
      <c r="A1648" s="1312"/>
      <c r="B1648" s="16" t="s">
        <v>35</v>
      </c>
      <c r="C1648" s="456"/>
      <c r="D1648" s="204"/>
      <c r="E1648" s="204"/>
      <c r="F1648" s="433"/>
      <c r="G1648" s="428"/>
      <c r="H1648" s="33"/>
      <c r="I1648" s="33"/>
      <c r="J1648" s="311"/>
      <c r="K1648" s="101">
        <f t="shared" si="206"/>
        <v>0</v>
      </c>
      <c r="L1648" s="311"/>
      <c r="M1648" s="34">
        <f>SUM(M1644:M1647)</f>
        <v>15.193830879071843</v>
      </c>
    </row>
    <row r="1649" spans="1:13">
      <c r="A1649" s="1312" t="s">
        <v>3581</v>
      </c>
      <c r="B1649" s="12" t="s">
        <v>3582</v>
      </c>
      <c r="C1649" s="38" t="s">
        <v>3815</v>
      </c>
      <c r="D1649" s="204">
        <v>2014</v>
      </c>
      <c r="E1649" s="204">
        <f t="shared" si="275"/>
        <v>7</v>
      </c>
      <c r="F1649" s="433">
        <v>375200</v>
      </c>
      <c r="G1649" s="428">
        <v>0.1</v>
      </c>
      <c r="H1649" s="33">
        <f t="shared" si="203"/>
        <v>262640</v>
      </c>
      <c r="I1649" s="33">
        <f t="shared" si="204"/>
        <v>112560</v>
      </c>
      <c r="J1649" s="311">
        <f>F1649*E1649/100</f>
        <v>26264</v>
      </c>
      <c r="K1649" s="101">
        <f t="shared" si="206"/>
        <v>14.649709950914771</v>
      </c>
      <c r="L1649" s="311">
        <v>5</v>
      </c>
      <c r="M1649" s="30">
        <f t="shared" ref="M1649" si="291">K1649*L1649/60</f>
        <v>1.220809162576231</v>
      </c>
    </row>
    <row r="1650" spans="1:13">
      <c r="A1650" s="1312"/>
      <c r="B1650" s="16"/>
      <c r="C1650" s="32" t="s">
        <v>3809</v>
      </c>
      <c r="D1650" s="204">
        <v>2005</v>
      </c>
      <c r="E1650" s="204">
        <f t="shared" si="275"/>
        <v>16</v>
      </c>
      <c r="F1650" s="259">
        <v>176358</v>
      </c>
      <c r="G1650" s="428">
        <v>0.1</v>
      </c>
      <c r="H1650" s="33">
        <f t="shared" si="203"/>
        <v>282172.79999999999</v>
      </c>
      <c r="I1650" s="33">
        <f t="shared" si="204"/>
        <v>-105814.79999999999</v>
      </c>
      <c r="J1650" s="311">
        <f t="shared" ref="J1650:J1716" si="292">F1650*E1650/100</f>
        <v>28217.279999999999</v>
      </c>
      <c r="K1650" s="101">
        <f t="shared" si="206"/>
        <v>15.739223560910307</v>
      </c>
      <c r="L1650" s="33">
        <v>5</v>
      </c>
      <c r="M1650" s="30">
        <f t="shared" si="205"/>
        <v>1.3116019634091922</v>
      </c>
    </row>
    <row r="1651" spans="1:13">
      <c r="A1651" s="1312"/>
      <c r="B1651" s="16"/>
      <c r="C1651" s="32" t="s">
        <v>3819</v>
      </c>
      <c r="D1651" s="204">
        <v>2005</v>
      </c>
      <c r="E1651" s="204">
        <f t="shared" si="275"/>
        <v>16</v>
      </c>
      <c r="F1651" s="455">
        <v>300000</v>
      </c>
      <c r="G1651" s="428">
        <v>0.1</v>
      </c>
      <c r="H1651" s="33">
        <f t="shared" si="203"/>
        <v>480000</v>
      </c>
      <c r="I1651" s="33">
        <f t="shared" si="204"/>
        <v>-180000</v>
      </c>
      <c r="J1651" s="33">
        <f>F1651*G1651</f>
        <v>30000</v>
      </c>
      <c r="K1651" s="101">
        <f t="shared" si="206"/>
        <v>16.733601070950471</v>
      </c>
      <c r="L1651" s="33">
        <v>5</v>
      </c>
      <c r="M1651" s="30">
        <f t="shared" si="205"/>
        <v>1.3944667559125392</v>
      </c>
    </row>
    <row r="1652" spans="1:13" ht="30">
      <c r="A1652" s="1312"/>
      <c r="B1652" s="16"/>
      <c r="C1652" s="32" t="s">
        <v>2489</v>
      </c>
      <c r="D1652" s="1298">
        <v>2006</v>
      </c>
      <c r="E1652" s="204">
        <f t="shared" si="275"/>
        <v>15</v>
      </c>
      <c r="F1652" s="259">
        <v>114000</v>
      </c>
      <c r="G1652" s="428">
        <v>0.1</v>
      </c>
      <c r="H1652" s="33">
        <f t="shared" si="203"/>
        <v>171000</v>
      </c>
      <c r="I1652" s="33">
        <f t="shared" si="204"/>
        <v>-57000</v>
      </c>
      <c r="J1652" s="33">
        <v>158723</v>
      </c>
      <c r="K1652" s="101">
        <f t="shared" si="206"/>
        <v>88.533578759482381</v>
      </c>
      <c r="L1652" s="33">
        <v>5</v>
      </c>
      <c r="M1652" s="30">
        <f t="shared" si="205"/>
        <v>7.3777982299568654</v>
      </c>
    </row>
    <row r="1653" spans="1:13">
      <c r="A1653" s="1312"/>
      <c r="B1653" s="16" t="s">
        <v>35</v>
      </c>
      <c r="C1653" s="32"/>
      <c r="D1653" s="204"/>
      <c r="E1653" s="204"/>
      <c r="F1653" s="259"/>
      <c r="G1653" s="428"/>
      <c r="H1653" s="33"/>
      <c r="I1653" s="33"/>
      <c r="J1653" s="311"/>
      <c r="K1653" s="101">
        <f t="shared" si="206"/>
        <v>0</v>
      </c>
      <c r="L1653" s="33"/>
      <c r="M1653" s="34">
        <f>SUM(M1649:M1652)</f>
        <v>11.304676111854828</v>
      </c>
    </row>
    <row r="1654" spans="1:13">
      <c r="A1654" s="1312" t="s">
        <v>3583</v>
      </c>
      <c r="B1654" s="12" t="s">
        <v>3584</v>
      </c>
      <c r="C1654" s="32" t="s">
        <v>3819</v>
      </c>
      <c r="D1654" s="204">
        <v>2005</v>
      </c>
      <c r="E1654" s="204">
        <f t="shared" si="275"/>
        <v>16</v>
      </c>
      <c r="F1654" s="455">
        <v>300000</v>
      </c>
      <c r="G1654" s="428">
        <v>0.1</v>
      </c>
      <c r="H1654" s="33">
        <f t="shared" ref="H1654" si="293">E1654*F1654*G1654</f>
        <v>480000</v>
      </c>
      <c r="I1654" s="33">
        <f t="shared" ref="I1654" si="294">F1654-H1654</f>
        <v>-180000</v>
      </c>
      <c r="J1654" s="33">
        <f>F1654*G1654</f>
        <v>30000</v>
      </c>
      <c r="K1654" s="101">
        <f t="shared" si="206"/>
        <v>16.733601070950471</v>
      </c>
      <c r="L1654" s="33">
        <v>5</v>
      </c>
      <c r="M1654" s="30">
        <f t="shared" ref="M1654" si="295">K1654*L1654/60</f>
        <v>1.3944667559125392</v>
      </c>
    </row>
    <row r="1655" spans="1:13">
      <c r="A1655" s="1312"/>
      <c r="B1655" s="16"/>
      <c r="C1655" s="32" t="s">
        <v>3809</v>
      </c>
      <c r="D1655" s="204">
        <v>2005</v>
      </c>
      <c r="E1655" s="204">
        <f t="shared" si="275"/>
        <v>16</v>
      </c>
      <c r="F1655" s="259">
        <v>176358</v>
      </c>
      <c r="G1655" s="428">
        <v>0.1</v>
      </c>
      <c r="H1655" s="33">
        <f>E1655*F1655*G1655</f>
        <v>282172.79999999999</v>
      </c>
      <c r="I1655" s="33">
        <f>F1655-H1655</f>
        <v>-105814.79999999999</v>
      </c>
      <c r="J1655" s="311">
        <f t="shared" si="292"/>
        <v>28217.279999999999</v>
      </c>
      <c r="K1655" s="101">
        <f t="shared" si="206"/>
        <v>15.739223560910307</v>
      </c>
      <c r="L1655" s="33">
        <v>5</v>
      </c>
      <c r="M1655" s="30">
        <f>K1655*L1655/60</f>
        <v>1.3116019634091922</v>
      </c>
    </row>
    <row r="1656" spans="1:13">
      <c r="A1656" s="1312"/>
      <c r="B1656" s="16"/>
      <c r="C1656" s="38" t="s">
        <v>3815</v>
      </c>
      <c r="D1656" s="204">
        <v>2014</v>
      </c>
      <c r="E1656" s="204">
        <f t="shared" si="275"/>
        <v>7</v>
      </c>
      <c r="F1656" s="433">
        <v>375200</v>
      </c>
      <c r="G1656" s="428">
        <v>0.1</v>
      </c>
      <c r="H1656" s="33">
        <f>E1656*F1656*G1656</f>
        <v>262640</v>
      </c>
      <c r="I1656" s="33">
        <f>F1656-H1656</f>
        <v>112560</v>
      </c>
      <c r="J1656" s="311">
        <f>F1656*E1656/100</f>
        <v>26264</v>
      </c>
      <c r="K1656" s="101">
        <f t="shared" si="206"/>
        <v>14.649709950914771</v>
      </c>
      <c r="L1656" s="311">
        <v>5</v>
      </c>
      <c r="M1656" s="30">
        <f t="shared" ref="M1656:M1657" si="296">K1656*L1656/60</f>
        <v>1.220809162576231</v>
      </c>
    </row>
    <row r="1657" spans="1:13" ht="30">
      <c r="A1657" s="1312"/>
      <c r="B1657" s="16"/>
      <c r="C1657" s="32" t="s">
        <v>2489</v>
      </c>
      <c r="D1657" s="1298">
        <v>2006</v>
      </c>
      <c r="E1657" s="204">
        <f t="shared" si="275"/>
        <v>15</v>
      </c>
      <c r="F1657" s="259">
        <v>114000</v>
      </c>
      <c r="G1657" s="428">
        <v>0.1</v>
      </c>
      <c r="H1657" s="33">
        <f t="shared" ref="H1657" si="297">E1657*F1657*G1657</f>
        <v>171000</v>
      </c>
      <c r="I1657" s="33">
        <f t="shared" ref="I1657" si="298">F1657-H1657</f>
        <v>-57000</v>
      </c>
      <c r="J1657" s="33">
        <v>158723</v>
      </c>
      <c r="K1657" s="101">
        <f t="shared" si="206"/>
        <v>88.533578759482381</v>
      </c>
      <c r="L1657" s="33">
        <v>5</v>
      </c>
      <c r="M1657" s="30">
        <f t="shared" si="296"/>
        <v>7.3777982299568654</v>
      </c>
    </row>
    <row r="1658" spans="1:13">
      <c r="A1658" s="1312"/>
      <c r="B1658" s="16" t="s">
        <v>35</v>
      </c>
      <c r="C1658" s="456"/>
      <c r="D1658" s="204"/>
      <c r="E1658" s="204"/>
      <c r="F1658" s="455"/>
      <c r="G1658" s="428"/>
      <c r="H1658" s="33"/>
      <c r="I1658" s="33"/>
      <c r="J1658" s="311"/>
      <c r="K1658" s="101">
        <f t="shared" si="206"/>
        <v>0</v>
      </c>
      <c r="L1658" s="311"/>
      <c r="M1658" s="34">
        <f>SUM(M1654:M1657)</f>
        <v>11.304676111854828</v>
      </c>
    </row>
    <row r="1659" spans="1:13">
      <c r="A1659" s="1312" t="s">
        <v>3585</v>
      </c>
      <c r="B1659" s="12" t="s">
        <v>3586</v>
      </c>
      <c r="C1659" s="32" t="s">
        <v>3819</v>
      </c>
      <c r="D1659" s="204">
        <v>2005</v>
      </c>
      <c r="E1659" s="204">
        <f t="shared" si="275"/>
        <v>16</v>
      </c>
      <c r="F1659" s="455">
        <v>300000</v>
      </c>
      <c r="G1659" s="428">
        <v>0.1</v>
      </c>
      <c r="H1659" s="33">
        <f t="shared" ref="H1659" si="299">E1659*F1659*G1659</f>
        <v>480000</v>
      </c>
      <c r="I1659" s="33">
        <f t="shared" ref="I1659" si="300">F1659-H1659</f>
        <v>-180000</v>
      </c>
      <c r="J1659" s="33">
        <f>F1659*G1659</f>
        <v>30000</v>
      </c>
      <c r="K1659" s="101">
        <f t="shared" si="206"/>
        <v>16.733601070950471</v>
      </c>
      <c r="L1659" s="33">
        <v>5</v>
      </c>
      <c r="M1659" s="30">
        <f t="shared" ref="M1659" si="301">K1659*L1659/60</f>
        <v>1.3944667559125392</v>
      </c>
    </row>
    <row r="1660" spans="1:13">
      <c r="A1660" s="1312"/>
      <c r="B1660" s="16"/>
      <c r="C1660" s="32" t="s">
        <v>3809</v>
      </c>
      <c r="D1660" s="204">
        <v>2005</v>
      </c>
      <c r="E1660" s="204">
        <f t="shared" si="275"/>
        <v>16</v>
      </c>
      <c r="F1660" s="259">
        <v>176358</v>
      </c>
      <c r="G1660" s="428">
        <v>0.1</v>
      </c>
      <c r="H1660" s="33">
        <f t="shared" si="203"/>
        <v>282172.79999999999</v>
      </c>
      <c r="I1660" s="33">
        <f t="shared" si="204"/>
        <v>-105814.79999999999</v>
      </c>
      <c r="J1660" s="311">
        <f t="shared" si="292"/>
        <v>28217.279999999999</v>
      </c>
      <c r="K1660" s="101">
        <f t="shared" si="206"/>
        <v>15.739223560910307</v>
      </c>
      <c r="L1660" s="33">
        <v>5</v>
      </c>
      <c r="M1660" s="30">
        <f t="shared" si="205"/>
        <v>1.3116019634091922</v>
      </c>
    </row>
    <row r="1661" spans="1:13">
      <c r="A1661" s="1312"/>
      <c r="B1661" s="16"/>
      <c r="C1661" s="38" t="s">
        <v>3815</v>
      </c>
      <c r="D1661" s="204">
        <v>2014</v>
      </c>
      <c r="E1661" s="204">
        <f t="shared" si="275"/>
        <v>7</v>
      </c>
      <c r="F1661" s="433">
        <v>375200</v>
      </c>
      <c r="G1661" s="428">
        <v>0.1</v>
      </c>
      <c r="H1661" s="33">
        <f t="shared" si="203"/>
        <v>262640</v>
      </c>
      <c r="I1661" s="33">
        <f t="shared" si="204"/>
        <v>112560</v>
      </c>
      <c r="J1661" s="311">
        <f>F1661*E1661/100</f>
        <v>26264</v>
      </c>
      <c r="K1661" s="101">
        <f t="shared" si="206"/>
        <v>14.649709950914771</v>
      </c>
      <c r="L1661" s="311">
        <v>5</v>
      </c>
      <c r="M1661" s="30">
        <f t="shared" si="205"/>
        <v>1.220809162576231</v>
      </c>
    </row>
    <row r="1662" spans="1:13" ht="30">
      <c r="A1662" s="1312"/>
      <c r="B1662" s="16"/>
      <c r="C1662" s="32" t="s">
        <v>2489</v>
      </c>
      <c r="D1662" s="1298">
        <v>2006</v>
      </c>
      <c r="E1662" s="204">
        <f t="shared" si="275"/>
        <v>15</v>
      </c>
      <c r="F1662" s="259">
        <v>114000</v>
      </c>
      <c r="G1662" s="428">
        <v>0.1</v>
      </c>
      <c r="H1662" s="33">
        <f t="shared" si="203"/>
        <v>171000</v>
      </c>
      <c r="I1662" s="33">
        <f t="shared" si="204"/>
        <v>-57000</v>
      </c>
      <c r="J1662" s="33">
        <v>158723</v>
      </c>
      <c r="K1662" s="101">
        <f t="shared" si="206"/>
        <v>88.533578759482381</v>
      </c>
      <c r="L1662" s="33">
        <v>5</v>
      </c>
      <c r="M1662" s="30">
        <f t="shared" si="205"/>
        <v>7.3777982299568654</v>
      </c>
    </row>
    <row r="1663" spans="1:13">
      <c r="A1663" s="1312"/>
      <c r="B1663" s="16" t="s">
        <v>35</v>
      </c>
      <c r="C1663" s="456"/>
      <c r="D1663" s="204"/>
      <c r="E1663" s="204"/>
      <c r="F1663" s="455"/>
      <c r="G1663" s="428"/>
      <c r="H1663" s="33"/>
      <c r="I1663" s="33"/>
      <c r="J1663" s="311"/>
      <c r="K1663" s="101">
        <f t="shared" si="206"/>
        <v>0</v>
      </c>
      <c r="L1663" s="311"/>
      <c r="M1663" s="34">
        <f>SUM(M1659:M1662)</f>
        <v>11.304676111854828</v>
      </c>
    </row>
    <row r="1664" spans="1:13" ht="45">
      <c r="A1664" s="1312" t="s">
        <v>3587</v>
      </c>
      <c r="B1664" s="12" t="s">
        <v>3820</v>
      </c>
      <c r="C1664" s="32" t="s">
        <v>3819</v>
      </c>
      <c r="D1664" s="204">
        <v>2005</v>
      </c>
      <c r="E1664" s="204">
        <f t="shared" si="275"/>
        <v>16</v>
      </c>
      <c r="F1664" s="455">
        <v>300000</v>
      </c>
      <c r="G1664" s="428">
        <v>0.1</v>
      </c>
      <c r="H1664" s="33">
        <f t="shared" ref="H1664" si="302">E1664*F1664*G1664</f>
        <v>480000</v>
      </c>
      <c r="I1664" s="33">
        <f t="shared" ref="I1664" si="303">F1664-H1664</f>
        <v>-180000</v>
      </c>
      <c r="J1664" s="33">
        <f>F1664*G1664</f>
        <v>30000</v>
      </c>
      <c r="K1664" s="101">
        <f t="shared" si="206"/>
        <v>16.733601070950471</v>
      </c>
      <c r="L1664" s="33">
        <v>5</v>
      </c>
      <c r="M1664" s="30">
        <f t="shared" ref="M1664" si="304">K1664*L1664/60</f>
        <v>1.3944667559125392</v>
      </c>
    </row>
    <row r="1665" spans="1:13">
      <c r="A1665" s="1312"/>
      <c r="B1665" s="16"/>
      <c r="C1665" s="32" t="s">
        <v>3809</v>
      </c>
      <c r="D1665" s="204">
        <v>2005</v>
      </c>
      <c r="E1665" s="204">
        <f t="shared" si="275"/>
        <v>16</v>
      </c>
      <c r="F1665" s="259">
        <v>176358</v>
      </c>
      <c r="G1665" s="428">
        <v>0.1</v>
      </c>
      <c r="H1665" s="33">
        <f t="shared" si="203"/>
        <v>282172.79999999999</v>
      </c>
      <c r="I1665" s="33">
        <f t="shared" si="204"/>
        <v>-105814.79999999999</v>
      </c>
      <c r="J1665" s="311">
        <f t="shared" si="292"/>
        <v>28217.279999999999</v>
      </c>
      <c r="K1665" s="101">
        <f t="shared" si="206"/>
        <v>15.739223560910307</v>
      </c>
      <c r="L1665" s="33">
        <v>20</v>
      </c>
      <c r="M1665" s="30">
        <f t="shared" si="205"/>
        <v>5.2464078536367689</v>
      </c>
    </row>
    <row r="1666" spans="1:13">
      <c r="A1666" s="1312"/>
      <c r="B1666" s="16"/>
      <c r="C1666" s="38" t="s">
        <v>3815</v>
      </c>
      <c r="D1666" s="204">
        <v>2014</v>
      </c>
      <c r="E1666" s="204">
        <f t="shared" si="275"/>
        <v>7</v>
      </c>
      <c r="F1666" s="433">
        <v>375200</v>
      </c>
      <c r="G1666" s="428">
        <v>0.1</v>
      </c>
      <c r="H1666" s="33">
        <f t="shared" si="203"/>
        <v>262640</v>
      </c>
      <c r="I1666" s="33">
        <f t="shared" si="204"/>
        <v>112560</v>
      </c>
      <c r="J1666" s="311">
        <f>F1666*E1666/100</f>
        <v>26264</v>
      </c>
      <c r="K1666" s="101">
        <f t="shared" si="206"/>
        <v>14.649709950914771</v>
      </c>
      <c r="L1666" s="311">
        <v>5</v>
      </c>
      <c r="M1666" s="30">
        <f t="shared" si="205"/>
        <v>1.220809162576231</v>
      </c>
    </row>
    <row r="1667" spans="1:13" ht="30">
      <c r="A1667" s="1312"/>
      <c r="B1667" s="16"/>
      <c r="C1667" s="32" t="s">
        <v>2489</v>
      </c>
      <c r="D1667" s="1298">
        <v>2006</v>
      </c>
      <c r="E1667" s="204">
        <f t="shared" si="275"/>
        <v>15</v>
      </c>
      <c r="F1667" s="259">
        <v>114000</v>
      </c>
      <c r="G1667" s="428">
        <v>0.1</v>
      </c>
      <c r="H1667" s="33">
        <f t="shared" si="203"/>
        <v>171000</v>
      </c>
      <c r="I1667" s="33">
        <f t="shared" si="204"/>
        <v>-57000</v>
      </c>
      <c r="J1667" s="33">
        <v>158723</v>
      </c>
      <c r="K1667" s="101">
        <f t="shared" si="206"/>
        <v>88.533578759482381</v>
      </c>
      <c r="L1667" s="33">
        <v>5</v>
      </c>
      <c r="M1667" s="30">
        <f t="shared" si="205"/>
        <v>7.3777982299568654</v>
      </c>
    </row>
    <row r="1668" spans="1:13">
      <c r="A1668" s="1312"/>
      <c r="B1668" s="16" t="s">
        <v>35</v>
      </c>
      <c r="C1668" s="456"/>
      <c r="D1668" s="204"/>
      <c r="E1668" s="204"/>
      <c r="F1668" s="455"/>
      <c r="G1668" s="428"/>
      <c r="H1668" s="33"/>
      <c r="I1668" s="33"/>
      <c r="J1668" s="311"/>
      <c r="K1668" s="101">
        <f t="shared" si="206"/>
        <v>0</v>
      </c>
      <c r="L1668" s="311"/>
      <c r="M1668" s="34">
        <f>SUM(M1664:M1667)</f>
        <v>15.239482002082404</v>
      </c>
    </row>
    <row r="1669" spans="1:13" ht="45">
      <c r="A1669" s="1312" t="s">
        <v>3589</v>
      </c>
      <c r="B1669" s="12" t="s">
        <v>3821</v>
      </c>
      <c r="C1669" s="32" t="s">
        <v>3819</v>
      </c>
      <c r="D1669" s="204">
        <v>2005</v>
      </c>
      <c r="E1669" s="204">
        <f t="shared" si="275"/>
        <v>16</v>
      </c>
      <c r="F1669" s="455">
        <v>300000</v>
      </c>
      <c r="G1669" s="428">
        <v>0.1</v>
      </c>
      <c r="H1669" s="33">
        <f t="shared" ref="H1669" si="305">E1669*F1669*G1669</f>
        <v>480000</v>
      </c>
      <c r="I1669" s="33">
        <f t="shared" ref="I1669" si="306">F1669-H1669</f>
        <v>-180000</v>
      </c>
      <c r="J1669" s="33">
        <f>F1669*G1669</f>
        <v>30000</v>
      </c>
      <c r="K1669" s="101">
        <f t="shared" si="206"/>
        <v>16.733601070950471</v>
      </c>
      <c r="L1669" s="33">
        <v>5</v>
      </c>
      <c r="M1669" s="30">
        <f t="shared" ref="M1669" si="307">K1669*L1669/60</f>
        <v>1.3944667559125392</v>
      </c>
    </row>
    <row r="1670" spans="1:13">
      <c r="A1670" s="1312"/>
      <c r="B1670" s="16"/>
      <c r="C1670" s="32" t="s">
        <v>3809</v>
      </c>
      <c r="D1670" s="204">
        <v>2005</v>
      </c>
      <c r="E1670" s="204">
        <f t="shared" si="275"/>
        <v>16</v>
      </c>
      <c r="F1670" s="259">
        <v>176358</v>
      </c>
      <c r="G1670" s="428">
        <v>0.1</v>
      </c>
      <c r="H1670" s="33">
        <f t="shared" si="203"/>
        <v>282172.79999999999</v>
      </c>
      <c r="I1670" s="33">
        <f t="shared" si="204"/>
        <v>-105814.79999999999</v>
      </c>
      <c r="J1670" s="311">
        <f t="shared" si="292"/>
        <v>28217.279999999999</v>
      </c>
      <c r="K1670" s="101">
        <f t="shared" si="206"/>
        <v>15.739223560910307</v>
      </c>
      <c r="L1670" s="33">
        <v>5</v>
      </c>
      <c r="M1670" s="30">
        <f t="shared" si="205"/>
        <v>1.3116019634091922</v>
      </c>
    </row>
    <row r="1671" spans="1:13">
      <c r="A1671" s="1312"/>
      <c r="B1671" s="16"/>
      <c r="C1671" s="38" t="s">
        <v>3815</v>
      </c>
      <c r="D1671" s="204">
        <v>2014</v>
      </c>
      <c r="E1671" s="204">
        <f t="shared" si="275"/>
        <v>7</v>
      </c>
      <c r="F1671" s="455">
        <v>375200</v>
      </c>
      <c r="G1671" s="428">
        <v>0.1</v>
      </c>
      <c r="H1671" s="33">
        <f t="shared" si="203"/>
        <v>262640</v>
      </c>
      <c r="I1671" s="33">
        <f t="shared" si="204"/>
        <v>112560</v>
      </c>
      <c r="J1671" s="311">
        <f>F1671*E1671/100</f>
        <v>26264</v>
      </c>
      <c r="K1671" s="101">
        <f t="shared" si="206"/>
        <v>14.649709950914771</v>
      </c>
      <c r="L1671" s="311">
        <v>5</v>
      </c>
      <c r="M1671" s="30">
        <f t="shared" si="205"/>
        <v>1.220809162576231</v>
      </c>
    </row>
    <row r="1672" spans="1:13" ht="30">
      <c r="A1672" s="1312"/>
      <c r="B1672" s="16"/>
      <c r="C1672" s="32" t="s">
        <v>2489</v>
      </c>
      <c r="D1672" s="1298">
        <v>2006</v>
      </c>
      <c r="E1672" s="204">
        <f t="shared" si="275"/>
        <v>15</v>
      </c>
      <c r="F1672" s="259">
        <v>114000</v>
      </c>
      <c r="G1672" s="428">
        <v>0.1</v>
      </c>
      <c r="H1672" s="33">
        <f t="shared" si="203"/>
        <v>171000</v>
      </c>
      <c r="I1672" s="33">
        <f t="shared" si="204"/>
        <v>-57000</v>
      </c>
      <c r="J1672" s="33">
        <v>158723</v>
      </c>
      <c r="K1672" s="101">
        <f t="shared" si="206"/>
        <v>88.533578759482381</v>
      </c>
      <c r="L1672" s="33">
        <v>5</v>
      </c>
      <c r="M1672" s="30">
        <f t="shared" si="205"/>
        <v>7.3777982299568654</v>
      </c>
    </row>
    <row r="1673" spans="1:13">
      <c r="A1673" s="1312"/>
      <c r="B1673" s="16" t="s">
        <v>35</v>
      </c>
      <c r="C1673" s="38"/>
      <c r="D1673" s="204"/>
      <c r="E1673" s="204"/>
      <c r="F1673" s="455"/>
      <c r="G1673" s="428"/>
      <c r="H1673" s="33"/>
      <c r="I1673" s="33"/>
      <c r="J1673" s="311"/>
      <c r="K1673" s="101">
        <f t="shared" si="206"/>
        <v>0</v>
      </c>
      <c r="L1673" s="33"/>
      <c r="M1673" s="34">
        <f>SUM(M1669:M1672)</f>
        <v>11.304676111854828</v>
      </c>
    </row>
    <row r="1674" spans="1:13" ht="45">
      <c r="A1674" s="1312" t="s">
        <v>3591</v>
      </c>
      <c r="B1674" s="12" t="s">
        <v>3614</v>
      </c>
      <c r="C1674" s="32" t="s">
        <v>3819</v>
      </c>
      <c r="D1674" s="204">
        <v>2005</v>
      </c>
      <c r="E1674" s="204">
        <f t="shared" si="275"/>
        <v>16</v>
      </c>
      <c r="F1674" s="455">
        <v>300000</v>
      </c>
      <c r="G1674" s="428">
        <v>0.1</v>
      </c>
      <c r="H1674" s="33">
        <f t="shared" ref="H1674" si="308">E1674*F1674*G1674</f>
        <v>480000</v>
      </c>
      <c r="I1674" s="33">
        <f t="shared" ref="I1674" si="309">F1674-H1674</f>
        <v>-180000</v>
      </c>
      <c r="J1674" s="33">
        <f>F1674*G1674</f>
        <v>30000</v>
      </c>
      <c r="K1674" s="101">
        <f t="shared" si="206"/>
        <v>16.733601070950471</v>
      </c>
      <c r="L1674" s="33">
        <v>5</v>
      </c>
      <c r="M1674" s="30">
        <f t="shared" ref="M1674" si="310">K1674*L1674/60</f>
        <v>1.3944667559125392</v>
      </c>
    </row>
    <row r="1675" spans="1:13">
      <c r="A1675" s="1312"/>
      <c r="B1675" s="16"/>
      <c r="C1675" s="32" t="s">
        <v>3809</v>
      </c>
      <c r="D1675" s="204">
        <v>2005</v>
      </c>
      <c r="E1675" s="204">
        <f t="shared" si="275"/>
        <v>16</v>
      </c>
      <c r="F1675" s="259">
        <v>176358</v>
      </c>
      <c r="G1675" s="428">
        <v>0.1</v>
      </c>
      <c r="H1675" s="33">
        <f t="shared" si="203"/>
        <v>282172.79999999999</v>
      </c>
      <c r="I1675" s="33">
        <f t="shared" si="204"/>
        <v>-105814.79999999999</v>
      </c>
      <c r="J1675" s="311">
        <f t="shared" si="292"/>
        <v>28217.279999999999</v>
      </c>
      <c r="K1675" s="101">
        <f t="shared" si="206"/>
        <v>15.739223560910307</v>
      </c>
      <c r="L1675" s="33">
        <v>5</v>
      </c>
      <c r="M1675" s="30">
        <f t="shared" si="205"/>
        <v>1.3116019634091922</v>
      </c>
    </row>
    <row r="1676" spans="1:13">
      <c r="A1676" s="1312"/>
      <c r="B1676" s="16"/>
      <c r="C1676" s="32"/>
      <c r="D1676" s="204"/>
      <c r="E1676" s="204"/>
      <c r="F1676" s="259"/>
      <c r="G1676" s="428"/>
      <c r="H1676" s="33"/>
      <c r="I1676" s="33"/>
      <c r="J1676" s="311"/>
      <c r="K1676" s="101">
        <f t="shared" si="206"/>
        <v>0</v>
      </c>
      <c r="L1676" s="33"/>
      <c r="M1676" s="30"/>
    </row>
    <row r="1677" spans="1:13">
      <c r="A1677" s="1312"/>
      <c r="B1677" s="16"/>
      <c r="C1677" s="38" t="s">
        <v>3815</v>
      </c>
      <c r="D1677" s="204">
        <v>2014</v>
      </c>
      <c r="E1677" s="204">
        <f t="shared" si="275"/>
        <v>7</v>
      </c>
      <c r="F1677" s="433">
        <v>375200</v>
      </c>
      <c r="G1677" s="428">
        <v>0.1</v>
      </c>
      <c r="H1677" s="33">
        <f>E1677*F1677*G1677</f>
        <v>262640</v>
      </c>
      <c r="I1677" s="33">
        <f t="shared" si="204"/>
        <v>112560</v>
      </c>
      <c r="J1677" s="311">
        <f>F1677*E1677/100</f>
        <v>26264</v>
      </c>
      <c r="K1677" s="101">
        <f t="shared" si="206"/>
        <v>14.649709950914771</v>
      </c>
      <c r="L1677" s="311">
        <v>5</v>
      </c>
      <c r="M1677" s="30">
        <f t="shared" ref="M1677" si="311">K1677*L1677/60</f>
        <v>1.220809162576231</v>
      </c>
    </row>
    <row r="1678" spans="1:13">
      <c r="A1678" s="1312"/>
      <c r="B1678" s="16" t="s">
        <v>35</v>
      </c>
      <c r="C1678" s="456"/>
      <c r="D1678" s="204"/>
      <c r="E1678" s="204"/>
      <c r="F1678" s="455"/>
      <c r="G1678" s="428"/>
      <c r="H1678" s="33"/>
      <c r="I1678" s="33"/>
      <c r="J1678" s="311"/>
      <c r="K1678" s="101">
        <f t="shared" si="206"/>
        <v>0</v>
      </c>
      <c r="L1678" s="311"/>
      <c r="M1678" s="34">
        <f>SUM(M1674:M1677)</f>
        <v>3.9268778818979619</v>
      </c>
    </row>
    <row r="1679" spans="1:13" ht="45">
      <c r="A1679" s="1312" t="s">
        <v>3593</v>
      </c>
      <c r="B1679" s="12" t="s">
        <v>3615</v>
      </c>
      <c r="C1679" s="32" t="s">
        <v>3819</v>
      </c>
      <c r="D1679" s="204">
        <v>2005</v>
      </c>
      <c r="E1679" s="204">
        <f t="shared" si="275"/>
        <v>16</v>
      </c>
      <c r="F1679" s="455">
        <v>300000</v>
      </c>
      <c r="G1679" s="428">
        <v>0.1</v>
      </c>
      <c r="H1679" s="33">
        <f t="shared" ref="H1679:H1717" si="312">E1679*F1679*G1679</f>
        <v>480000</v>
      </c>
      <c r="I1679" s="33">
        <f t="shared" ref="I1679:I1717" si="313">F1679-H1679</f>
        <v>-180000</v>
      </c>
      <c r="J1679" s="33">
        <f>F1679*G1679</f>
        <v>30000</v>
      </c>
      <c r="K1679" s="101">
        <f t="shared" ref="K1679:K1742" si="314">J1679/1792.8</f>
        <v>16.733601070950471</v>
      </c>
      <c r="L1679" s="33">
        <v>5</v>
      </c>
      <c r="M1679" s="30">
        <f t="shared" ref="M1679:M1717" si="315">K1679*L1679/60</f>
        <v>1.3944667559125392</v>
      </c>
    </row>
    <row r="1680" spans="1:13">
      <c r="A1680" s="1312"/>
      <c r="B1680" s="16"/>
      <c r="C1680" s="32" t="s">
        <v>3809</v>
      </c>
      <c r="D1680" s="204">
        <v>2005</v>
      </c>
      <c r="E1680" s="204">
        <f t="shared" si="275"/>
        <v>16</v>
      </c>
      <c r="F1680" s="259">
        <v>176358</v>
      </c>
      <c r="G1680" s="428">
        <v>0.1</v>
      </c>
      <c r="H1680" s="33">
        <f t="shared" si="312"/>
        <v>282172.79999999999</v>
      </c>
      <c r="I1680" s="33">
        <f t="shared" si="313"/>
        <v>-105814.79999999999</v>
      </c>
      <c r="J1680" s="311">
        <f t="shared" si="292"/>
        <v>28217.279999999999</v>
      </c>
      <c r="K1680" s="101">
        <f t="shared" si="314"/>
        <v>15.739223560910307</v>
      </c>
      <c r="L1680" s="33">
        <v>5</v>
      </c>
      <c r="M1680" s="30">
        <f t="shared" si="315"/>
        <v>1.3116019634091922</v>
      </c>
    </row>
    <row r="1681" spans="1:13">
      <c r="A1681" s="1312"/>
      <c r="B1681" s="16"/>
      <c r="C1681" s="38" t="s">
        <v>3815</v>
      </c>
      <c r="D1681" s="204">
        <v>2014</v>
      </c>
      <c r="E1681" s="204">
        <f t="shared" si="275"/>
        <v>7</v>
      </c>
      <c r="F1681" s="433">
        <v>375200</v>
      </c>
      <c r="G1681" s="428">
        <v>0.1</v>
      </c>
      <c r="H1681" s="33">
        <f t="shared" si="312"/>
        <v>262640</v>
      </c>
      <c r="I1681" s="33">
        <f t="shared" si="313"/>
        <v>112560</v>
      </c>
      <c r="J1681" s="311">
        <f>F1681*E1681/100</f>
        <v>26264</v>
      </c>
      <c r="K1681" s="101">
        <f t="shared" si="314"/>
        <v>14.649709950914771</v>
      </c>
      <c r="L1681" s="311">
        <v>5</v>
      </c>
      <c r="M1681" s="30">
        <f t="shared" si="315"/>
        <v>1.220809162576231</v>
      </c>
    </row>
    <row r="1682" spans="1:13">
      <c r="A1682" s="1312"/>
      <c r="B1682" s="16" t="s">
        <v>35</v>
      </c>
      <c r="C1682" s="456"/>
      <c r="D1682" s="204"/>
      <c r="E1682" s="204"/>
      <c r="F1682" s="455"/>
      <c r="G1682" s="428"/>
      <c r="H1682" s="33"/>
      <c r="I1682" s="33"/>
      <c r="J1682" s="311"/>
      <c r="K1682" s="101">
        <f t="shared" si="314"/>
        <v>0</v>
      </c>
      <c r="L1682" s="311"/>
      <c r="M1682" s="34">
        <f>SUM(M1679:M1681)</f>
        <v>3.9268778818979619</v>
      </c>
    </row>
    <row r="1683" spans="1:13" ht="45">
      <c r="A1683" s="1312" t="s">
        <v>3595</v>
      </c>
      <c r="B1683" s="12" t="s">
        <v>3616</v>
      </c>
      <c r="C1683" s="32" t="s">
        <v>3819</v>
      </c>
      <c r="D1683" s="204">
        <v>2005</v>
      </c>
      <c r="E1683" s="204">
        <f t="shared" si="275"/>
        <v>16</v>
      </c>
      <c r="F1683" s="455">
        <v>300000</v>
      </c>
      <c r="G1683" s="428">
        <v>0.1</v>
      </c>
      <c r="H1683" s="33">
        <f t="shared" ref="H1683" si="316">E1683*F1683*G1683</f>
        <v>480000</v>
      </c>
      <c r="I1683" s="33">
        <f t="shared" ref="I1683" si="317">F1683-H1683</f>
        <v>-180000</v>
      </c>
      <c r="J1683" s="33">
        <f>F1683*G1683</f>
        <v>30000</v>
      </c>
      <c r="K1683" s="101">
        <f t="shared" si="314"/>
        <v>16.733601070950471</v>
      </c>
      <c r="L1683" s="33">
        <v>5</v>
      </c>
      <c r="M1683" s="30">
        <f t="shared" ref="M1683" si="318">K1683*L1683/60</f>
        <v>1.3944667559125392</v>
      </c>
    </row>
    <row r="1684" spans="1:13">
      <c r="A1684" s="1312"/>
      <c r="B1684" s="16"/>
      <c r="C1684" s="32" t="s">
        <v>3809</v>
      </c>
      <c r="D1684" s="204">
        <v>2005</v>
      </c>
      <c r="E1684" s="204">
        <f t="shared" si="275"/>
        <v>16</v>
      </c>
      <c r="F1684" s="259">
        <v>176358</v>
      </c>
      <c r="G1684" s="428">
        <v>0.1</v>
      </c>
      <c r="H1684" s="33">
        <f t="shared" si="312"/>
        <v>282172.79999999999</v>
      </c>
      <c r="I1684" s="33">
        <f t="shared" si="313"/>
        <v>-105814.79999999999</v>
      </c>
      <c r="J1684" s="311">
        <f t="shared" si="292"/>
        <v>28217.279999999999</v>
      </c>
      <c r="K1684" s="101">
        <f t="shared" si="314"/>
        <v>15.739223560910307</v>
      </c>
      <c r="L1684" s="33">
        <v>5</v>
      </c>
      <c r="M1684" s="30">
        <f t="shared" si="315"/>
        <v>1.3116019634091922</v>
      </c>
    </row>
    <row r="1685" spans="1:13">
      <c r="A1685" s="1312"/>
      <c r="B1685" s="16"/>
      <c r="C1685" s="38" t="s">
        <v>3815</v>
      </c>
      <c r="D1685" s="204">
        <v>2014</v>
      </c>
      <c r="E1685" s="204">
        <f t="shared" si="275"/>
        <v>7</v>
      </c>
      <c r="F1685" s="433">
        <v>375200</v>
      </c>
      <c r="G1685" s="428">
        <v>0.1</v>
      </c>
      <c r="H1685" s="33">
        <f t="shared" si="312"/>
        <v>262640</v>
      </c>
      <c r="I1685" s="33">
        <f t="shared" si="313"/>
        <v>112560</v>
      </c>
      <c r="J1685" s="311">
        <f>F1685*E1685/100</f>
        <v>26264</v>
      </c>
      <c r="K1685" s="101">
        <f t="shared" si="314"/>
        <v>14.649709950914771</v>
      </c>
      <c r="L1685" s="311">
        <v>5</v>
      </c>
      <c r="M1685" s="30">
        <f t="shared" si="315"/>
        <v>1.220809162576231</v>
      </c>
    </row>
    <row r="1686" spans="1:13">
      <c r="A1686" s="1312"/>
      <c r="B1686" s="16" t="s">
        <v>35</v>
      </c>
      <c r="C1686" s="456"/>
      <c r="D1686" s="204"/>
      <c r="E1686" s="204"/>
      <c r="F1686" s="455"/>
      <c r="G1686" s="428"/>
      <c r="H1686" s="33"/>
      <c r="I1686" s="33"/>
      <c r="J1686" s="311"/>
      <c r="K1686" s="101">
        <f t="shared" si="314"/>
        <v>0</v>
      </c>
      <c r="L1686" s="311"/>
      <c r="M1686" s="34">
        <f>SUM(M1683:M1685)</f>
        <v>3.9268778818979619</v>
      </c>
    </row>
    <row r="1687" spans="1:13" ht="45">
      <c r="A1687" s="1312" t="s">
        <v>3597</v>
      </c>
      <c r="B1687" s="12" t="s">
        <v>3598</v>
      </c>
      <c r="C1687" s="32" t="s">
        <v>3819</v>
      </c>
      <c r="D1687" s="204">
        <v>2005</v>
      </c>
      <c r="E1687" s="204">
        <f t="shared" si="275"/>
        <v>16</v>
      </c>
      <c r="F1687" s="455">
        <v>300000</v>
      </c>
      <c r="G1687" s="428">
        <v>0.1</v>
      </c>
      <c r="H1687" s="33">
        <f t="shared" ref="H1687" si="319">E1687*F1687*G1687</f>
        <v>480000</v>
      </c>
      <c r="I1687" s="33">
        <f t="shared" ref="I1687" si="320">F1687-H1687</f>
        <v>-180000</v>
      </c>
      <c r="J1687" s="33">
        <f>F1687*G1687</f>
        <v>30000</v>
      </c>
      <c r="K1687" s="101">
        <f t="shared" si="314"/>
        <v>16.733601070950471</v>
      </c>
      <c r="L1687" s="33">
        <v>5</v>
      </c>
      <c r="M1687" s="30">
        <f t="shared" ref="M1687" si="321">K1687*L1687/60</f>
        <v>1.3944667559125392</v>
      </c>
    </row>
    <row r="1688" spans="1:13">
      <c r="A1688" s="1312"/>
      <c r="B1688" s="16"/>
      <c r="C1688" s="32" t="s">
        <v>3809</v>
      </c>
      <c r="D1688" s="204">
        <v>2005</v>
      </c>
      <c r="E1688" s="204">
        <f t="shared" si="275"/>
        <v>16</v>
      </c>
      <c r="F1688" s="259">
        <v>176358</v>
      </c>
      <c r="G1688" s="428">
        <v>0.1</v>
      </c>
      <c r="H1688" s="33">
        <f t="shared" si="312"/>
        <v>282172.79999999999</v>
      </c>
      <c r="I1688" s="33">
        <f t="shared" si="313"/>
        <v>-105814.79999999999</v>
      </c>
      <c r="J1688" s="311">
        <f t="shared" si="292"/>
        <v>28217.279999999999</v>
      </c>
      <c r="K1688" s="101">
        <f t="shared" si="314"/>
        <v>15.739223560910307</v>
      </c>
      <c r="L1688" s="33">
        <v>20</v>
      </c>
      <c r="M1688" s="30">
        <f t="shared" si="315"/>
        <v>5.2464078536367689</v>
      </c>
    </row>
    <row r="1689" spans="1:13">
      <c r="A1689" s="1312"/>
      <c r="B1689" s="16"/>
      <c r="C1689" s="38" t="s">
        <v>3815</v>
      </c>
      <c r="D1689" s="204">
        <v>2014</v>
      </c>
      <c r="E1689" s="204">
        <f t="shared" si="275"/>
        <v>7</v>
      </c>
      <c r="F1689" s="433">
        <v>375200</v>
      </c>
      <c r="G1689" s="428">
        <v>0.1</v>
      </c>
      <c r="H1689" s="33">
        <f t="shared" si="312"/>
        <v>262640</v>
      </c>
      <c r="I1689" s="33">
        <f t="shared" si="313"/>
        <v>112560</v>
      </c>
      <c r="J1689" s="311">
        <f>F1689*E1689/100</f>
        <v>26264</v>
      </c>
      <c r="K1689" s="101">
        <f t="shared" si="314"/>
        <v>14.649709950914771</v>
      </c>
      <c r="L1689" s="311">
        <v>5</v>
      </c>
      <c r="M1689" s="30">
        <f t="shared" si="315"/>
        <v>1.220809162576231</v>
      </c>
    </row>
    <row r="1690" spans="1:13">
      <c r="A1690" s="1312"/>
      <c r="B1690" s="16" t="s">
        <v>35</v>
      </c>
      <c r="C1690" s="456"/>
      <c r="D1690" s="204"/>
      <c r="E1690" s="204"/>
      <c r="F1690" s="455"/>
      <c r="G1690" s="428"/>
      <c r="H1690" s="33"/>
      <c r="I1690" s="33"/>
      <c r="J1690" s="311"/>
      <c r="K1690" s="101">
        <f t="shared" si="314"/>
        <v>0</v>
      </c>
      <c r="L1690" s="311"/>
      <c r="M1690" s="34">
        <f>SUM(M1687:M1689)</f>
        <v>7.8616837721255388</v>
      </c>
    </row>
    <row r="1691" spans="1:13" ht="45">
      <c r="A1691" s="1312" t="s">
        <v>3599</v>
      </c>
      <c r="B1691" s="12" t="s">
        <v>3777</v>
      </c>
      <c r="C1691" s="32" t="s">
        <v>3819</v>
      </c>
      <c r="D1691" s="204">
        <v>2005</v>
      </c>
      <c r="E1691" s="204">
        <f t="shared" si="275"/>
        <v>16</v>
      </c>
      <c r="F1691" s="455">
        <v>300000</v>
      </c>
      <c r="G1691" s="428">
        <v>0.1</v>
      </c>
      <c r="H1691" s="33">
        <f t="shared" ref="H1691" si="322">E1691*F1691*G1691</f>
        <v>480000</v>
      </c>
      <c r="I1691" s="33">
        <f t="shared" ref="I1691" si="323">F1691-H1691</f>
        <v>-180000</v>
      </c>
      <c r="J1691" s="33">
        <f>F1691*G1691</f>
        <v>30000</v>
      </c>
      <c r="K1691" s="101">
        <f t="shared" si="314"/>
        <v>16.733601070950471</v>
      </c>
      <c r="L1691" s="33">
        <v>5</v>
      </c>
      <c r="M1691" s="30">
        <f t="shared" ref="M1691" si="324">K1691*L1691/60</f>
        <v>1.3944667559125392</v>
      </c>
    </row>
    <row r="1692" spans="1:13">
      <c r="A1692" s="1312"/>
      <c r="B1692" s="16"/>
      <c r="C1692" s="32" t="s">
        <v>3809</v>
      </c>
      <c r="D1692" s="204">
        <v>2005</v>
      </c>
      <c r="E1692" s="204">
        <f t="shared" si="275"/>
        <v>16</v>
      </c>
      <c r="F1692" s="259">
        <v>176358</v>
      </c>
      <c r="G1692" s="428">
        <v>0.1</v>
      </c>
      <c r="H1692" s="33">
        <f t="shared" si="312"/>
        <v>282172.79999999999</v>
      </c>
      <c r="I1692" s="33">
        <f t="shared" si="313"/>
        <v>-105814.79999999999</v>
      </c>
      <c r="J1692" s="311">
        <f t="shared" si="292"/>
        <v>28217.279999999999</v>
      </c>
      <c r="K1692" s="101">
        <f t="shared" si="314"/>
        <v>15.739223560910307</v>
      </c>
      <c r="L1692" s="33">
        <v>5</v>
      </c>
      <c r="M1692" s="30">
        <f t="shared" si="315"/>
        <v>1.3116019634091922</v>
      </c>
    </row>
    <row r="1693" spans="1:13">
      <c r="A1693" s="1312"/>
      <c r="B1693" s="16"/>
      <c r="C1693" s="38" t="s">
        <v>3815</v>
      </c>
      <c r="D1693" s="204">
        <v>2014</v>
      </c>
      <c r="E1693" s="204">
        <f t="shared" si="275"/>
        <v>7</v>
      </c>
      <c r="F1693" s="433">
        <v>375200</v>
      </c>
      <c r="G1693" s="428">
        <v>0.1</v>
      </c>
      <c r="H1693" s="33">
        <f t="shared" si="312"/>
        <v>262640</v>
      </c>
      <c r="I1693" s="33">
        <f t="shared" si="313"/>
        <v>112560</v>
      </c>
      <c r="J1693" s="311">
        <f>F1693*E1693/100</f>
        <v>26264</v>
      </c>
      <c r="K1693" s="101">
        <f t="shared" si="314"/>
        <v>14.649709950914771</v>
      </c>
      <c r="L1693" s="311">
        <v>5</v>
      </c>
      <c r="M1693" s="30">
        <f t="shared" si="315"/>
        <v>1.220809162576231</v>
      </c>
    </row>
    <row r="1694" spans="1:13">
      <c r="A1694" s="1312"/>
      <c r="B1694" s="16"/>
      <c r="C1694" s="456"/>
      <c r="D1694" s="457"/>
      <c r="E1694" s="204"/>
      <c r="F1694" s="455"/>
      <c r="G1694" s="428"/>
      <c r="H1694" s="33"/>
      <c r="I1694" s="33"/>
      <c r="J1694" s="311">
        <f t="shared" si="292"/>
        <v>0</v>
      </c>
      <c r="K1694" s="101">
        <f t="shared" si="314"/>
        <v>0</v>
      </c>
      <c r="L1694" s="311"/>
      <c r="M1694" s="34">
        <f>SUM(M1691:M1693)</f>
        <v>3.9268778818979619</v>
      </c>
    </row>
    <row r="1695" spans="1:13" ht="30">
      <c r="A1695" s="1312" t="s">
        <v>3601</v>
      </c>
      <c r="B1695" s="12" t="s">
        <v>3602</v>
      </c>
      <c r="C1695" s="32" t="s">
        <v>3819</v>
      </c>
      <c r="D1695" s="204">
        <v>2005</v>
      </c>
      <c r="E1695" s="204">
        <f t="shared" ref="E1695:E1717" si="325">2021-D1695</f>
        <v>16</v>
      </c>
      <c r="F1695" s="455">
        <v>300000</v>
      </c>
      <c r="G1695" s="428">
        <v>0.1</v>
      </c>
      <c r="H1695" s="33">
        <f t="shared" ref="H1695" si="326">E1695*F1695*G1695</f>
        <v>480000</v>
      </c>
      <c r="I1695" s="33">
        <f t="shared" ref="I1695" si="327">F1695-H1695</f>
        <v>-180000</v>
      </c>
      <c r="J1695" s="33">
        <f>F1695*G1695</f>
        <v>30000</v>
      </c>
      <c r="K1695" s="101">
        <f t="shared" si="314"/>
        <v>16.733601070950471</v>
      </c>
      <c r="L1695" s="33">
        <v>5</v>
      </c>
      <c r="M1695" s="30">
        <f t="shared" ref="M1695" si="328">K1695*L1695/60</f>
        <v>1.3944667559125392</v>
      </c>
    </row>
    <row r="1696" spans="1:13">
      <c r="A1696" s="1312"/>
      <c r="B1696" s="16"/>
      <c r="C1696" s="32" t="s">
        <v>3809</v>
      </c>
      <c r="D1696" s="204">
        <v>2005</v>
      </c>
      <c r="E1696" s="204">
        <f t="shared" si="325"/>
        <v>16</v>
      </c>
      <c r="F1696" s="259">
        <v>176358</v>
      </c>
      <c r="G1696" s="428">
        <v>0.1</v>
      </c>
      <c r="H1696" s="33">
        <f t="shared" si="312"/>
        <v>282172.79999999999</v>
      </c>
      <c r="I1696" s="33">
        <f t="shared" si="313"/>
        <v>-105814.79999999999</v>
      </c>
      <c r="J1696" s="311">
        <f t="shared" si="292"/>
        <v>28217.279999999999</v>
      </c>
      <c r="K1696" s="101">
        <f t="shared" si="314"/>
        <v>15.739223560910307</v>
      </c>
      <c r="L1696" s="33">
        <v>5</v>
      </c>
      <c r="M1696" s="30">
        <f t="shared" si="315"/>
        <v>1.3116019634091922</v>
      </c>
    </row>
    <row r="1697" spans="1:13">
      <c r="A1697" s="1312"/>
      <c r="B1697" s="16"/>
      <c r="C1697" s="32" t="s">
        <v>1705</v>
      </c>
      <c r="D1697" s="454">
        <v>2003</v>
      </c>
      <c r="E1697" s="204">
        <f t="shared" si="325"/>
        <v>18</v>
      </c>
      <c r="F1697" s="458">
        <v>12704749</v>
      </c>
      <c r="G1697" s="428">
        <v>0.1</v>
      </c>
      <c r="H1697" s="33">
        <f>F1697</f>
        <v>12704749</v>
      </c>
      <c r="I1697" s="33">
        <f t="shared" si="313"/>
        <v>0</v>
      </c>
      <c r="J1697" s="311">
        <f t="shared" si="292"/>
        <v>2286854.8199999998</v>
      </c>
      <c r="K1697" s="101">
        <f t="shared" si="314"/>
        <v>1275.5772088353413</v>
      </c>
      <c r="L1697" s="311"/>
      <c r="M1697" s="30">
        <f t="shared" si="315"/>
        <v>0</v>
      </c>
    </row>
    <row r="1698" spans="1:13">
      <c r="A1698" s="1312"/>
      <c r="B1698" s="16" t="s">
        <v>35</v>
      </c>
      <c r="C1698" s="456"/>
      <c r="D1698" s="204"/>
      <c r="E1698" s="204"/>
      <c r="F1698" s="455"/>
      <c r="G1698" s="428"/>
      <c r="H1698" s="33"/>
      <c r="I1698" s="33"/>
      <c r="J1698" s="311"/>
      <c r="K1698" s="101">
        <f t="shared" si="314"/>
        <v>0</v>
      </c>
      <c r="L1698" s="311"/>
      <c r="M1698" s="34">
        <f>SUM(M1695:M1697)</f>
        <v>2.7060687193217312</v>
      </c>
    </row>
    <row r="1699" spans="1:13" ht="30">
      <c r="A1699" s="1312" t="s">
        <v>3603</v>
      </c>
      <c r="B1699" s="12" t="s">
        <v>3617</v>
      </c>
      <c r="C1699" s="32" t="s">
        <v>3819</v>
      </c>
      <c r="D1699" s="204">
        <v>2005</v>
      </c>
      <c r="E1699" s="204">
        <f t="shared" si="325"/>
        <v>16</v>
      </c>
      <c r="F1699" s="455">
        <v>300000</v>
      </c>
      <c r="G1699" s="428">
        <v>0.1</v>
      </c>
      <c r="H1699" s="33">
        <f t="shared" ref="H1699" si="329">E1699*F1699*G1699</f>
        <v>480000</v>
      </c>
      <c r="I1699" s="33">
        <f t="shared" ref="I1699" si="330">F1699-H1699</f>
        <v>-180000</v>
      </c>
      <c r="J1699" s="33">
        <f>F1699*G1699</f>
        <v>30000</v>
      </c>
      <c r="K1699" s="101">
        <f t="shared" si="314"/>
        <v>16.733601070950471</v>
      </c>
      <c r="L1699" s="33">
        <v>5</v>
      </c>
      <c r="M1699" s="30">
        <f t="shared" ref="M1699" si="331">K1699*L1699/60</f>
        <v>1.3944667559125392</v>
      </c>
    </row>
    <row r="1700" spans="1:13">
      <c r="A1700" s="1312"/>
      <c r="B1700" s="16"/>
      <c r="C1700" s="32" t="s">
        <v>3809</v>
      </c>
      <c r="D1700" s="204">
        <v>2005</v>
      </c>
      <c r="E1700" s="204">
        <f t="shared" si="325"/>
        <v>16</v>
      </c>
      <c r="F1700" s="259">
        <v>176358</v>
      </c>
      <c r="G1700" s="428">
        <v>0.1</v>
      </c>
      <c r="H1700" s="33">
        <f t="shared" si="312"/>
        <v>282172.79999999999</v>
      </c>
      <c r="I1700" s="33">
        <f>F1700-H1700</f>
        <v>-105814.79999999999</v>
      </c>
      <c r="J1700" s="311">
        <f t="shared" si="292"/>
        <v>28217.279999999999</v>
      </c>
      <c r="K1700" s="101">
        <f t="shared" si="314"/>
        <v>15.739223560910307</v>
      </c>
      <c r="L1700" s="33">
        <v>5</v>
      </c>
      <c r="M1700" s="30">
        <f t="shared" si="315"/>
        <v>1.3116019634091922</v>
      </c>
    </row>
    <row r="1701" spans="1:13">
      <c r="A1701" s="1312"/>
      <c r="B1701" s="16"/>
      <c r="C1701" s="32" t="s">
        <v>1705</v>
      </c>
      <c r="D1701" s="454">
        <v>2003</v>
      </c>
      <c r="E1701" s="204">
        <f t="shared" si="325"/>
        <v>18</v>
      </c>
      <c r="F1701" s="458">
        <v>12704749</v>
      </c>
      <c r="G1701" s="428">
        <v>0.1</v>
      </c>
      <c r="H1701" s="33">
        <f>E1701*F1701*G1701</f>
        <v>22868548.200000003</v>
      </c>
      <c r="I1701" s="33">
        <f>F1701-H1701</f>
        <v>-10163799.200000003</v>
      </c>
      <c r="J1701" s="311">
        <f>F1701*E1701/100</f>
        <v>2286854.8199999998</v>
      </c>
      <c r="K1701" s="101">
        <f t="shared" si="314"/>
        <v>1275.5772088353413</v>
      </c>
      <c r="L1701" s="311">
        <v>1</v>
      </c>
      <c r="M1701" s="30">
        <f t="shared" si="315"/>
        <v>21.259620147255688</v>
      </c>
    </row>
    <row r="1702" spans="1:13">
      <c r="A1702" s="1312"/>
      <c r="B1702" s="16" t="s">
        <v>35</v>
      </c>
      <c r="C1702" s="456"/>
      <c r="D1702" s="204"/>
      <c r="E1702" s="204"/>
      <c r="F1702" s="455"/>
      <c r="G1702" s="428"/>
      <c r="H1702" s="33"/>
      <c r="I1702" s="33"/>
      <c r="J1702" s="311"/>
      <c r="K1702" s="101">
        <f t="shared" si="314"/>
        <v>0</v>
      </c>
      <c r="L1702" s="311"/>
      <c r="M1702" s="34">
        <f>SUM(M1699:M1701)</f>
        <v>23.96568886657742</v>
      </c>
    </row>
    <row r="1703" spans="1:13" ht="60">
      <c r="A1703" s="1312" t="s">
        <v>3605</v>
      </c>
      <c r="B1703" s="12" t="s">
        <v>3822</v>
      </c>
      <c r="C1703" s="32" t="s">
        <v>1705</v>
      </c>
      <c r="D1703" s="454">
        <v>2003</v>
      </c>
      <c r="E1703" s="204">
        <f t="shared" si="325"/>
        <v>18</v>
      </c>
      <c r="F1703" s="458">
        <v>12704749</v>
      </c>
      <c r="G1703" s="428">
        <v>0.1</v>
      </c>
      <c r="H1703" s="33">
        <f>E1701*F1701*G1701</f>
        <v>22868548.200000003</v>
      </c>
      <c r="I1703" s="33">
        <f>F1703-H1703</f>
        <v>-10163799.200000003</v>
      </c>
      <c r="J1703" s="311">
        <f>F1703*E1703/100</f>
        <v>2286854.8199999998</v>
      </c>
      <c r="K1703" s="101">
        <f t="shared" si="314"/>
        <v>1275.5772088353413</v>
      </c>
      <c r="L1703" s="311">
        <v>1</v>
      </c>
      <c r="M1703" s="30">
        <f t="shared" ref="M1703" si="332">K1703*L1703/60</f>
        <v>21.259620147255688</v>
      </c>
    </row>
    <row r="1704" spans="1:13">
      <c r="A1704" s="1312"/>
      <c r="B1704" s="16"/>
      <c r="C1704" s="32" t="s">
        <v>3809</v>
      </c>
      <c r="D1704" s="454">
        <v>2005</v>
      </c>
      <c r="E1704" s="204">
        <f t="shared" si="325"/>
        <v>16</v>
      </c>
      <c r="F1704" s="458">
        <v>176358</v>
      </c>
      <c r="G1704" s="428">
        <v>0.1</v>
      </c>
      <c r="H1704" s="33">
        <f t="shared" si="312"/>
        <v>282172.79999999999</v>
      </c>
      <c r="I1704" s="33">
        <f t="shared" si="313"/>
        <v>-105814.79999999999</v>
      </c>
      <c r="J1704" s="311">
        <f t="shared" si="292"/>
        <v>28217.279999999999</v>
      </c>
      <c r="K1704" s="101">
        <f t="shared" si="314"/>
        <v>15.739223560910307</v>
      </c>
      <c r="L1704" s="33">
        <v>5</v>
      </c>
      <c r="M1704" s="30">
        <f t="shared" si="315"/>
        <v>1.3116019634091922</v>
      </c>
    </row>
    <row r="1705" spans="1:13">
      <c r="A1705" s="1312"/>
      <c r="B1705" s="16"/>
      <c r="C1705" s="32" t="s">
        <v>3819</v>
      </c>
      <c r="D1705" s="204">
        <v>2005</v>
      </c>
      <c r="E1705" s="204">
        <f t="shared" si="325"/>
        <v>16</v>
      </c>
      <c r="F1705" s="455">
        <v>300000</v>
      </c>
      <c r="G1705" s="428">
        <v>0.1</v>
      </c>
      <c r="H1705" s="33">
        <f t="shared" si="312"/>
        <v>480000</v>
      </c>
      <c r="I1705" s="33">
        <f t="shared" si="313"/>
        <v>-180000</v>
      </c>
      <c r="J1705" s="33">
        <f>F1705*G1705</f>
        <v>30000</v>
      </c>
      <c r="K1705" s="101">
        <f t="shared" si="314"/>
        <v>16.733601070950471</v>
      </c>
      <c r="L1705" s="33">
        <v>5</v>
      </c>
      <c r="M1705" s="30">
        <f t="shared" si="315"/>
        <v>1.3944667559125392</v>
      </c>
    </row>
    <row r="1706" spans="1:13">
      <c r="A1706" s="1312"/>
      <c r="B1706" s="16" t="s">
        <v>35</v>
      </c>
      <c r="C1706" s="456"/>
      <c r="D1706" s="204"/>
      <c r="E1706" s="204"/>
      <c r="F1706" s="455"/>
      <c r="G1706" s="428"/>
      <c r="H1706" s="33"/>
      <c r="I1706" s="33"/>
      <c r="J1706" s="311"/>
      <c r="K1706" s="101">
        <f t="shared" si="314"/>
        <v>0</v>
      </c>
      <c r="L1706" s="311"/>
      <c r="M1706" s="34">
        <f>SUM(M1703:M1705)</f>
        <v>23.96568886657742</v>
      </c>
    </row>
    <row r="1707" spans="1:13" ht="30">
      <c r="A1707" s="1312" t="s">
        <v>3607</v>
      </c>
      <c r="B1707" s="12" t="s">
        <v>3608</v>
      </c>
      <c r="C1707" s="32" t="s">
        <v>3819</v>
      </c>
      <c r="D1707" s="204">
        <v>2005</v>
      </c>
      <c r="E1707" s="204">
        <f t="shared" si="325"/>
        <v>16</v>
      </c>
      <c r="F1707" s="455">
        <v>300000</v>
      </c>
      <c r="G1707" s="428">
        <v>0.1</v>
      </c>
      <c r="H1707" s="33">
        <f t="shared" ref="H1707" si="333">E1707*F1707*G1707</f>
        <v>480000</v>
      </c>
      <c r="I1707" s="33">
        <f t="shared" ref="I1707" si="334">F1707-H1707</f>
        <v>-180000</v>
      </c>
      <c r="J1707" s="33">
        <f>F1707*G1707</f>
        <v>30000</v>
      </c>
      <c r="K1707" s="101">
        <f t="shared" si="314"/>
        <v>16.733601070950471</v>
      </c>
      <c r="L1707" s="33">
        <v>5</v>
      </c>
      <c r="M1707" s="30">
        <f t="shared" ref="M1707" si="335">K1707*L1707/60</f>
        <v>1.3944667559125392</v>
      </c>
    </row>
    <row r="1708" spans="1:13">
      <c r="A1708" s="1312"/>
      <c r="B1708" s="16"/>
      <c r="C1708" s="32" t="s">
        <v>3809</v>
      </c>
      <c r="D1708" s="204">
        <v>2005</v>
      </c>
      <c r="E1708" s="204">
        <f t="shared" si="325"/>
        <v>16</v>
      </c>
      <c r="F1708" s="259">
        <v>176358</v>
      </c>
      <c r="G1708" s="428">
        <v>0.1</v>
      </c>
      <c r="H1708" s="33">
        <f t="shared" si="312"/>
        <v>282172.79999999999</v>
      </c>
      <c r="I1708" s="33">
        <f t="shared" si="313"/>
        <v>-105814.79999999999</v>
      </c>
      <c r="J1708" s="311">
        <f t="shared" si="292"/>
        <v>28217.279999999999</v>
      </c>
      <c r="K1708" s="101">
        <f t="shared" si="314"/>
        <v>15.739223560910307</v>
      </c>
      <c r="L1708" s="33">
        <v>5</v>
      </c>
      <c r="M1708" s="30">
        <f t="shared" si="315"/>
        <v>1.3116019634091922</v>
      </c>
    </row>
    <row r="1709" spans="1:13">
      <c r="A1709" s="1312"/>
      <c r="B1709" s="16"/>
      <c r="C1709" s="38" t="s">
        <v>3815</v>
      </c>
      <c r="D1709" s="204">
        <v>2014</v>
      </c>
      <c r="E1709" s="204">
        <f t="shared" si="325"/>
        <v>7</v>
      </c>
      <c r="F1709" s="433">
        <v>375200</v>
      </c>
      <c r="G1709" s="428">
        <v>0.1</v>
      </c>
      <c r="H1709" s="33">
        <f t="shared" si="312"/>
        <v>262640</v>
      </c>
      <c r="I1709" s="33">
        <f t="shared" si="313"/>
        <v>112560</v>
      </c>
      <c r="J1709" s="311">
        <f>F1709*E1709/100</f>
        <v>26264</v>
      </c>
      <c r="K1709" s="101">
        <f t="shared" si="314"/>
        <v>14.649709950914771</v>
      </c>
      <c r="L1709" s="311">
        <v>5</v>
      </c>
      <c r="M1709" s="30">
        <f t="shared" si="315"/>
        <v>1.220809162576231</v>
      </c>
    </row>
    <row r="1710" spans="1:13">
      <c r="A1710" s="1312"/>
      <c r="B1710" s="16" t="s">
        <v>35</v>
      </c>
      <c r="C1710" s="456"/>
      <c r="D1710" s="204"/>
      <c r="E1710" s="204"/>
      <c r="F1710" s="455"/>
      <c r="G1710" s="428"/>
      <c r="H1710" s="33"/>
      <c r="I1710" s="33"/>
      <c r="J1710" s="311"/>
      <c r="K1710" s="101">
        <f t="shared" si="314"/>
        <v>0</v>
      </c>
      <c r="L1710" s="311"/>
      <c r="M1710" s="34">
        <f>SUM(M1707:M1709)</f>
        <v>3.9268778818979619</v>
      </c>
    </row>
    <row r="1711" spans="1:13" ht="30">
      <c r="A1711" s="1312" t="s">
        <v>3609</v>
      </c>
      <c r="B1711" s="12" t="s">
        <v>3610</v>
      </c>
      <c r="C1711" s="32" t="s">
        <v>3819</v>
      </c>
      <c r="D1711" s="204">
        <v>2005</v>
      </c>
      <c r="E1711" s="204">
        <f t="shared" si="325"/>
        <v>16</v>
      </c>
      <c r="F1711" s="455">
        <v>300000</v>
      </c>
      <c r="G1711" s="428">
        <v>0.1</v>
      </c>
      <c r="H1711" s="33">
        <f t="shared" ref="H1711" si="336">E1711*F1711*G1711</f>
        <v>480000</v>
      </c>
      <c r="I1711" s="33">
        <f t="shared" ref="I1711" si="337">F1711-H1711</f>
        <v>-180000</v>
      </c>
      <c r="J1711" s="33">
        <f>F1711*G1711</f>
        <v>30000</v>
      </c>
      <c r="K1711" s="101">
        <f t="shared" si="314"/>
        <v>16.733601070950471</v>
      </c>
      <c r="L1711" s="33">
        <v>5</v>
      </c>
      <c r="M1711" s="30">
        <f t="shared" ref="M1711" si="338">K1711*L1711/60</f>
        <v>1.3944667559125392</v>
      </c>
    </row>
    <row r="1712" spans="1:13">
      <c r="A1712" s="1312"/>
      <c r="B1712" s="16"/>
      <c r="C1712" s="32" t="s">
        <v>3809</v>
      </c>
      <c r="D1712" s="204">
        <v>2005</v>
      </c>
      <c r="E1712" s="204">
        <f t="shared" si="325"/>
        <v>16</v>
      </c>
      <c r="F1712" s="259">
        <v>176358</v>
      </c>
      <c r="G1712" s="428">
        <v>0.1</v>
      </c>
      <c r="H1712" s="33">
        <f t="shared" si="312"/>
        <v>282172.79999999999</v>
      </c>
      <c r="I1712" s="33">
        <f t="shared" si="313"/>
        <v>-105814.79999999999</v>
      </c>
      <c r="J1712" s="311">
        <f t="shared" si="292"/>
        <v>28217.279999999999</v>
      </c>
      <c r="K1712" s="101">
        <f t="shared" si="314"/>
        <v>15.739223560910307</v>
      </c>
      <c r="L1712" s="33">
        <v>5</v>
      </c>
      <c r="M1712" s="30">
        <f t="shared" si="315"/>
        <v>1.3116019634091922</v>
      </c>
    </row>
    <row r="1713" spans="1:13">
      <c r="A1713" s="1312"/>
      <c r="B1713" s="16"/>
      <c r="C1713" s="38" t="s">
        <v>3815</v>
      </c>
      <c r="D1713" s="204">
        <v>2014</v>
      </c>
      <c r="E1713" s="204">
        <f t="shared" si="325"/>
        <v>7</v>
      </c>
      <c r="F1713" s="433">
        <v>375200</v>
      </c>
      <c r="G1713" s="428">
        <v>0.1</v>
      </c>
      <c r="H1713" s="33">
        <f t="shared" si="312"/>
        <v>262640</v>
      </c>
      <c r="I1713" s="33">
        <f t="shared" si="313"/>
        <v>112560</v>
      </c>
      <c r="J1713" s="311">
        <f>F1713*E1713/100</f>
        <v>26264</v>
      </c>
      <c r="K1713" s="101">
        <f t="shared" si="314"/>
        <v>14.649709950914771</v>
      </c>
      <c r="L1713" s="311">
        <v>5</v>
      </c>
      <c r="M1713" s="30">
        <f t="shared" si="315"/>
        <v>1.220809162576231</v>
      </c>
    </row>
    <row r="1714" spans="1:13">
      <c r="A1714" s="1312"/>
      <c r="B1714" s="16" t="s">
        <v>35</v>
      </c>
      <c r="C1714" s="456"/>
      <c r="D1714" s="204"/>
      <c r="E1714" s="204"/>
      <c r="F1714" s="455"/>
      <c r="G1714" s="428"/>
      <c r="H1714" s="33"/>
      <c r="I1714" s="33"/>
      <c r="J1714" s="311"/>
      <c r="K1714" s="101">
        <f t="shared" si="314"/>
        <v>0</v>
      </c>
      <c r="L1714" s="311"/>
      <c r="M1714" s="34">
        <f>SUM(M1711:M1713)</f>
        <v>3.9268778818979619</v>
      </c>
    </row>
    <row r="1715" spans="1:13" ht="45">
      <c r="A1715" s="1312" t="s">
        <v>3611</v>
      </c>
      <c r="B1715" s="12" t="s">
        <v>3823</v>
      </c>
      <c r="C1715" s="32" t="s">
        <v>3819</v>
      </c>
      <c r="D1715" s="204">
        <v>2005</v>
      </c>
      <c r="E1715" s="204">
        <f t="shared" si="325"/>
        <v>16</v>
      </c>
      <c r="F1715" s="455">
        <v>300000</v>
      </c>
      <c r="G1715" s="428">
        <v>0.1</v>
      </c>
      <c r="H1715" s="33">
        <f t="shared" ref="H1715" si="339">E1715*F1715*G1715</f>
        <v>480000</v>
      </c>
      <c r="I1715" s="33">
        <f t="shared" ref="I1715" si="340">F1715-H1715</f>
        <v>-180000</v>
      </c>
      <c r="J1715" s="33">
        <f>F1715*G1715</f>
        <v>30000</v>
      </c>
      <c r="K1715" s="101">
        <f t="shared" si="314"/>
        <v>16.733601070950471</v>
      </c>
      <c r="L1715" s="33">
        <v>5</v>
      </c>
      <c r="M1715" s="30">
        <f t="shared" ref="M1715" si="341">K1715*L1715/60</f>
        <v>1.3944667559125392</v>
      </c>
    </row>
    <row r="1716" spans="1:13">
      <c r="A1716" s="1312"/>
      <c r="B1716" s="16"/>
      <c r="C1716" s="32" t="s">
        <v>3809</v>
      </c>
      <c r="D1716" s="204">
        <v>2005</v>
      </c>
      <c r="E1716" s="204">
        <f t="shared" si="325"/>
        <v>16</v>
      </c>
      <c r="F1716" s="259">
        <v>176358</v>
      </c>
      <c r="G1716" s="428">
        <v>0.1</v>
      </c>
      <c r="H1716" s="33">
        <f t="shared" si="312"/>
        <v>282172.79999999999</v>
      </c>
      <c r="I1716" s="33">
        <f t="shared" si="313"/>
        <v>-105814.79999999999</v>
      </c>
      <c r="J1716" s="311">
        <f t="shared" si="292"/>
        <v>28217.279999999999</v>
      </c>
      <c r="K1716" s="101">
        <f t="shared" si="314"/>
        <v>15.739223560910307</v>
      </c>
      <c r="L1716" s="33">
        <v>5</v>
      </c>
      <c r="M1716" s="30">
        <f t="shared" si="315"/>
        <v>1.3116019634091922</v>
      </c>
    </row>
    <row r="1717" spans="1:13">
      <c r="A1717" s="1312"/>
      <c r="B1717" s="16"/>
      <c r="C1717" s="38" t="s">
        <v>3815</v>
      </c>
      <c r="D1717" s="204">
        <v>2014</v>
      </c>
      <c r="E1717" s="204">
        <f t="shared" si="325"/>
        <v>7</v>
      </c>
      <c r="F1717" s="433">
        <v>375200</v>
      </c>
      <c r="G1717" s="428">
        <v>0.1</v>
      </c>
      <c r="H1717" s="33">
        <f t="shared" si="312"/>
        <v>262640</v>
      </c>
      <c r="I1717" s="33">
        <f t="shared" si="313"/>
        <v>112560</v>
      </c>
      <c r="J1717" s="311">
        <f>F1717*E1717/100</f>
        <v>26264</v>
      </c>
      <c r="K1717" s="101">
        <f t="shared" si="314"/>
        <v>14.649709950914771</v>
      </c>
      <c r="L1717" s="311">
        <v>5</v>
      </c>
      <c r="M1717" s="30">
        <f t="shared" si="315"/>
        <v>1.220809162576231</v>
      </c>
    </row>
    <row r="1718" spans="1:13">
      <c r="A1718" s="1312"/>
      <c r="B1718" s="16"/>
      <c r="C1718" s="38"/>
      <c r="D1718" s="204"/>
      <c r="E1718" s="204"/>
      <c r="F1718" s="455"/>
      <c r="G1718" s="428"/>
      <c r="H1718" s="33"/>
      <c r="I1718" s="33"/>
      <c r="J1718" s="311"/>
      <c r="K1718" s="101"/>
      <c r="L1718" s="311"/>
      <c r="M1718" s="34">
        <f>SUM(M1715:M1717)</f>
        <v>3.9268778818979619</v>
      </c>
    </row>
    <row r="1719" spans="1:13" ht="72" customHeight="1">
      <c r="A1719" s="43" t="s">
        <v>4666</v>
      </c>
      <c r="B1719" s="37" t="s">
        <v>4561</v>
      </c>
      <c r="C1719" s="41"/>
      <c r="D1719" s="128"/>
      <c r="E1719" s="128"/>
      <c r="F1719" s="63"/>
      <c r="G1719" s="63"/>
      <c r="H1719" s="63"/>
      <c r="I1719" s="63"/>
      <c r="J1719" s="63"/>
      <c r="K1719" s="159"/>
      <c r="L1719" s="63"/>
      <c r="M1719" s="130"/>
    </row>
    <row r="1720" spans="1:13" ht="30">
      <c r="A1720" s="1312" t="s">
        <v>4442</v>
      </c>
      <c r="B1720" s="38" t="s">
        <v>4477</v>
      </c>
      <c r="C1720" s="165" t="s">
        <v>4667</v>
      </c>
      <c r="D1720" s="166">
        <v>2009</v>
      </c>
      <c r="E1720" s="166">
        <f>2021-D1720</f>
        <v>12</v>
      </c>
      <c r="F1720" s="167">
        <v>181000</v>
      </c>
      <c r="G1720" s="168">
        <v>0.1</v>
      </c>
      <c r="H1720" s="167">
        <f>E1720*F1720*G1720</f>
        <v>217200</v>
      </c>
      <c r="I1720" s="167">
        <f t="shared" ref="I1720:I1725" si="342">F1720-H1720</f>
        <v>-36200</v>
      </c>
      <c r="J1720" s="167">
        <f t="shared" ref="J1720:J1725" si="343">F1720*G1720</f>
        <v>18100</v>
      </c>
      <c r="K1720" s="101">
        <f t="shared" si="314"/>
        <v>10.095939312806783</v>
      </c>
      <c r="L1720" s="167">
        <v>20</v>
      </c>
      <c r="M1720" s="30">
        <f t="shared" ref="M1720:M1725" si="344">K1720*L1720/60</f>
        <v>3.3653131042689277</v>
      </c>
    </row>
    <row r="1721" spans="1:13" ht="30">
      <c r="A1721" s="1312"/>
      <c r="B1721" s="38"/>
      <c r="C1721" s="165" t="s">
        <v>2477</v>
      </c>
      <c r="D1721" s="267">
        <v>2007</v>
      </c>
      <c r="E1721" s="267">
        <f t="shared" ref="E1721:E1773" si="345">2021-D1721</f>
        <v>14</v>
      </c>
      <c r="F1721" s="24">
        <v>350000</v>
      </c>
      <c r="G1721" s="214">
        <v>0.1</v>
      </c>
      <c r="H1721" s="174">
        <f t="shared" ref="H1721:H1773" si="346">E1721*F1721*G1721</f>
        <v>490000</v>
      </c>
      <c r="I1721" s="174">
        <f t="shared" si="342"/>
        <v>-140000</v>
      </c>
      <c r="J1721" s="174">
        <f t="shared" si="343"/>
        <v>35000</v>
      </c>
      <c r="K1721" s="101">
        <f t="shared" si="314"/>
        <v>19.522534582775545</v>
      </c>
      <c r="L1721" s="547">
        <v>10</v>
      </c>
      <c r="M1721" s="269">
        <f t="shared" si="344"/>
        <v>3.2537557637959242</v>
      </c>
    </row>
    <row r="1722" spans="1:13" ht="30">
      <c r="A1722" s="1312"/>
      <c r="B1722" s="38"/>
      <c r="C1722" s="32" t="s">
        <v>4668</v>
      </c>
      <c r="D1722" s="131">
        <v>2006</v>
      </c>
      <c r="E1722" s="131">
        <f t="shared" si="345"/>
        <v>15</v>
      </c>
      <c r="F1722" s="33">
        <v>138575</v>
      </c>
      <c r="G1722" s="133">
        <v>0.1</v>
      </c>
      <c r="H1722" s="33">
        <f t="shared" si="346"/>
        <v>207862.5</v>
      </c>
      <c r="I1722" s="33">
        <f t="shared" si="342"/>
        <v>-69287.5</v>
      </c>
      <c r="J1722" s="33">
        <f t="shared" si="343"/>
        <v>13857.5</v>
      </c>
      <c r="K1722" s="101">
        <f t="shared" si="314"/>
        <v>7.7295292280232042</v>
      </c>
      <c r="L1722" s="33">
        <v>20</v>
      </c>
      <c r="M1722" s="30">
        <f t="shared" si="344"/>
        <v>2.5765097426744017</v>
      </c>
    </row>
    <row r="1723" spans="1:13" ht="30">
      <c r="A1723" s="1312"/>
      <c r="B1723" s="38"/>
      <c r="C1723" s="165" t="s">
        <v>4669</v>
      </c>
      <c r="D1723" s="166">
        <v>2013</v>
      </c>
      <c r="E1723" s="166">
        <f t="shared" si="345"/>
        <v>8</v>
      </c>
      <c r="F1723" s="167">
        <v>300000</v>
      </c>
      <c r="G1723" s="168">
        <v>0.1</v>
      </c>
      <c r="H1723" s="167">
        <f t="shared" si="346"/>
        <v>240000</v>
      </c>
      <c r="I1723" s="167">
        <f t="shared" si="342"/>
        <v>60000</v>
      </c>
      <c r="J1723" s="167">
        <f t="shared" si="343"/>
        <v>30000</v>
      </c>
      <c r="K1723" s="101">
        <f t="shared" si="314"/>
        <v>16.733601070950471</v>
      </c>
      <c r="L1723" s="167">
        <v>50</v>
      </c>
      <c r="M1723" s="169">
        <f t="shared" si="344"/>
        <v>13.944667559125394</v>
      </c>
    </row>
    <row r="1724" spans="1:13" ht="30">
      <c r="A1724" s="1312"/>
      <c r="B1724" s="38"/>
      <c r="C1724" s="32" t="s">
        <v>4670</v>
      </c>
      <c r="D1724" s="131">
        <v>2005</v>
      </c>
      <c r="E1724" s="131">
        <f t="shared" si="345"/>
        <v>16</v>
      </c>
      <c r="F1724" s="33">
        <v>39263</v>
      </c>
      <c r="G1724" s="133">
        <v>0.15</v>
      </c>
      <c r="H1724" s="33">
        <f t="shared" si="346"/>
        <v>94231.2</v>
      </c>
      <c r="I1724" s="33">
        <f t="shared" si="342"/>
        <v>-54968.2</v>
      </c>
      <c r="J1724" s="33">
        <f t="shared" si="343"/>
        <v>5889.45</v>
      </c>
      <c r="K1724" s="101">
        <f t="shared" si="314"/>
        <v>3.2850568942436413</v>
      </c>
      <c r="L1724" s="33">
        <v>30</v>
      </c>
      <c r="M1724" s="30">
        <f t="shared" si="344"/>
        <v>1.6425284471218207</v>
      </c>
    </row>
    <row r="1725" spans="1:13" ht="31.5" customHeight="1">
      <c r="A1725" s="1312"/>
      <c r="B1725" s="38"/>
      <c r="C1725" s="32" t="s">
        <v>4671</v>
      </c>
      <c r="D1725" s="131">
        <v>2003</v>
      </c>
      <c r="E1725" s="131">
        <f t="shared" si="345"/>
        <v>18</v>
      </c>
      <c r="F1725" s="33">
        <v>2471090</v>
      </c>
      <c r="G1725" s="133">
        <v>0.1</v>
      </c>
      <c r="H1725" s="33">
        <f t="shared" si="346"/>
        <v>4447962</v>
      </c>
      <c r="I1725" s="33">
        <f t="shared" si="342"/>
        <v>-1976872</v>
      </c>
      <c r="J1725" s="33">
        <f t="shared" si="343"/>
        <v>247109</v>
      </c>
      <c r="K1725" s="101">
        <f t="shared" si="314"/>
        <v>137.83411423471665</v>
      </c>
      <c r="L1725" s="33">
        <v>130</v>
      </c>
      <c r="M1725" s="30">
        <f t="shared" si="344"/>
        <v>298.64058084188605</v>
      </c>
    </row>
    <row r="1726" spans="1:13">
      <c r="A1726" s="1312"/>
      <c r="B1726" s="87" t="s">
        <v>35</v>
      </c>
      <c r="C1726" s="32"/>
      <c r="D1726" s="131"/>
      <c r="E1726" s="131"/>
      <c r="F1726" s="33"/>
      <c r="G1726" s="133"/>
      <c r="H1726" s="33"/>
      <c r="I1726" s="33"/>
      <c r="J1726" s="33"/>
      <c r="K1726" s="101">
        <f t="shared" si="314"/>
        <v>0</v>
      </c>
      <c r="L1726" s="309">
        <f>SUM(L1720:L1725)</f>
        <v>260</v>
      </c>
      <c r="M1726" s="34">
        <f>SUM(M1720:M1725)</f>
        <v>323.42335545887249</v>
      </c>
    </row>
    <row r="1727" spans="1:13" ht="30">
      <c r="A1727" s="1312" t="s">
        <v>4444</v>
      </c>
      <c r="B1727" s="38" t="s">
        <v>4473</v>
      </c>
      <c r="C1727" s="32" t="s">
        <v>4668</v>
      </c>
      <c r="D1727" s="131">
        <v>2006</v>
      </c>
      <c r="E1727" s="131">
        <f t="shared" si="345"/>
        <v>15</v>
      </c>
      <c r="F1727" s="33">
        <v>138575</v>
      </c>
      <c r="G1727" s="133">
        <v>0.1</v>
      </c>
      <c r="H1727" s="33">
        <f t="shared" si="346"/>
        <v>207862.5</v>
      </c>
      <c r="I1727" s="33">
        <f>F1727-H1727</f>
        <v>-69287.5</v>
      </c>
      <c r="J1727" s="33">
        <f t="shared" ref="J1727:J1734" si="347">F1727*G1727</f>
        <v>13857.5</v>
      </c>
      <c r="K1727" s="101">
        <f t="shared" si="314"/>
        <v>7.7295292280232042</v>
      </c>
      <c r="L1727" s="33">
        <v>40</v>
      </c>
      <c r="M1727" s="30">
        <f>K1727*L1727/60</f>
        <v>5.1530194853488034</v>
      </c>
    </row>
    <row r="1728" spans="1:13" ht="30">
      <c r="A1728" s="1312"/>
      <c r="B1728" s="38"/>
      <c r="C1728" s="165" t="s">
        <v>2477</v>
      </c>
      <c r="D1728" s="267">
        <v>2007</v>
      </c>
      <c r="E1728" s="267">
        <f t="shared" si="345"/>
        <v>14</v>
      </c>
      <c r="F1728" s="24">
        <v>350000</v>
      </c>
      <c r="G1728" s="214">
        <v>0.1</v>
      </c>
      <c r="H1728" s="174">
        <f t="shared" si="346"/>
        <v>490000</v>
      </c>
      <c r="I1728" s="174">
        <f t="shared" ref="I1728:I1734" si="348">F1728-H1728</f>
        <v>-140000</v>
      </c>
      <c r="J1728" s="174">
        <f t="shared" si="347"/>
        <v>35000</v>
      </c>
      <c r="K1728" s="101">
        <f t="shared" si="314"/>
        <v>19.522534582775545</v>
      </c>
      <c r="L1728" s="547">
        <v>10</v>
      </c>
      <c r="M1728" s="269">
        <f t="shared" ref="M1728:M1734" si="349">K1728*L1728/60</f>
        <v>3.2537557637959242</v>
      </c>
    </row>
    <row r="1729" spans="1:13">
      <c r="A1729" s="1312"/>
      <c r="B1729" s="38"/>
      <c r="C1729" s="165" t="s">
        <v>4672</v>
      </c>
      <c r="D1729" s="166">
        <v>2015</v>
      </c>
      <c r="E1729" s="166">
        <f t="shared" si="345"/>
        <v>6</v>
      </c>
      <c r="F1729" s="167">
        <v>1028020</v>
      </c>
      <c r="G1729" s="168">
        <v>0.1</v>
      </c>
      <c r="H1729" s="33">
        <f t="shared" si="346"/>
        <v>616812</v>
      </c>
      <c r="I1729" s="33">
        <f t="shared" si="348"/>
        <v>411208</v>
      </c>
      <c r="J1729" s="33">
        <f t="shared" si="347"/>
        <v>102802</v>
      </c>
      <c r="K1729" s="101">
        <f t="shared" si="314"/>
        <v>57.341588576528338</v>
      </c>
      <c r="L1729" s="33">
        <v>60</v>
      </c>
      <c r="M1729" s="30">
        <f t="shared" si="349"/>
        <v>57.341588576528338</v>
      </c>
    </row>
    <row r="1730" spans="1:13" ht="30">
      <c r="A1730" s="1312"/>
      <c r="B1730" s="38"/>
      <c r="C1730" s="384" t="s">
        <v>2485</v>
      </c>
      <c r="D1730" s="166">
        <v>2016</v>
      </c>
      <c r="E1730" s="166">
        <f t="shared" si="345"/>
        <v>5</v>
      </c>
      <c r="F1730" s="167">
        <v>2302000</v>
      </c>
      <c r="G1730" s="168">
        <v>0.1</v>
      </c>
      <c r="H1730" s="33">
        <f t="shared" si="346"/>
        <v>1151000</v>
      </c>
      <c r="I1730" s="33">
        <f t="shared" si="348"/>
        <v>1151000</v>
      </c>
      <c r="J1730" s="33">
        <f t="shared" si="347"/>
        <v>230200</v>
      </c>
      <c r="K1730" s="101">
        <f t="shared" si="314"/>
        <v>128.40249888442659</v>
      </c>
      <c r="L1730" s="33">
        <v>10</v>
      </c>
      <c r="M1730" s="30">
        <f t="shared" si="349"/>
        <v>21.400416480737764</v>
      </c>
    </row>
    <row r="1731" spans="1:13" ht="30">
      <c r="A1731" s="1312"/>
      <c r="B1731" s="38"/>
      <c r="C1731" s="165" t="s">
        <v>4669</v>
      </c>
      <c r="D1731" s="166">
        <v>2013</v>
      </c>
      <c r="E1731" s="166">
        <f t="shared" si="345"/>
        <v>8</v>
      </c>
      <c r="F1731" s="167">
        <v>300000</v>
      </c>
      <c r="G1731" s="168">
        <v>0.1</v>
      </c>
      <c r="H1731" s="167">
        <f t="shared" si="346"/>
        <v>240000</v>
      </c>
      <c r="I1731" s="167">
        <f t="shared" si="348"/>
        <v>60000</v>
      </c>
      <c r="J1731" s="167">
        <f t="shared" si="347"/>
        <v>30000</v>
      </c>
      <c r="K1731" s="101">
        <f t="shared" si="314"/>
        <v>16.733601070950471</v>
      </c>
      <c r="L1731" s="167">
        <v>50</v>
      </c>
      <c r="M1731" s="169">
        <f t="shared" si="349"/>
        <v>13.944667559125394</v>
      </c>
    </row>
    <row r="1732" spans="1:13" ht="30">
      <c r="A1732" s="1312"/>
      <c r="B1732" s="38"/>
      <c r="C1732" s="165" t="s">
        <v>4670</v>
      </c>
      <c r="D1732" s="166">
        <v>2005</v>
      </c>
      <c r="E1732" s="166">
        <f t="shared" si="345"/>
        <v>16</v>
      </c>
      <c r="F1732" s="167">
        <v>39263</v>
      </c>
      <c r="G1732" s="168">
        <v>0.15</v>
      </c>
      <c r="H1732" s="167">
        <f t="shared" si="346"/>
        <v>94231.2</v>
      </c>
      <c r="I1732" s="167">
        <f t="shared" si="348"/>
        <v>-54968.2</v>
      </c>
      <c r="J1732" s="167">
        <f t="shared" si="347"/>
        <v>5889.45</v>
      </c>
      <c r="K1732" s="101">
        <f t="shared" si="314"/>
        <v>3.2850568942436413</v>
      </c>
      <c r="L1732" s="167">
        <v>30</v>
      </c>
      <c r="M1732" s="169">
        <f t="shared" si="349"/>
        <v>1.6425284471218207</v>
      </c>
    </row>
    <row r="1733" spans="1:13" ht="30">
      <c r="A1733" s="1312"/>
      <c r="B1733" s="38"/>
      <c r="C1733" s="165" t="s">
        <v>4667</v>
      </c>
      <c r="D1733" s="166">
        <v>2009</v>
      </c>
      <c r="E1733" s="166">
        <f>2021-D1733</f>
        <v>12</v>
      </c>
      <c r="F1733" s="167">
        <v>181000</v>
      </c>
      <c r="G1733" s="168">
        <v>0.1</v>
      </c>
      <c r="H1733" s="167">
        <f>E1733*F1733*G1733</f>
        <v>217200</v>
      </c>
      <c r="I1733" s="167">
        <f t="shared" si="348"/>
        <v>-36200</v>
      </c>
      <c r="J1733" s="167">
        <f t="shared" si="347"/>
        <v>18100</v>
      </c>
      <c r="K1733" s="101">
        <f t="shared" si="314"/>
        <v>10.095939312806783</v>
      </c>
      <c r="L1733" s="167">
        <v>40</v>
      </c>
      <c r="M1733" s="169">
        <f t="shared" si="349"/>
        <v>6.7306262085378554</v>
      </c>
    </row>
    <row r="1734" spans="1:13" ht="30">
      <c r="A1734" s="1312"/>
      <c r="B1734" s="38"/>
      <c r="C1734" s="32" t="s">
        <v>4673</v>
      </c>
      <c r="D1734" s="166">
        <v>2012</v>
      </c>
      <c r="E1734" s="166">
        <f t="shared" si="345"/>
        <v>9</v>
      </c>
      <c r="F1734" s="262">
        <v>44483193.140000001</v>
      </c>
      <c r="G1734" s="168">
        <v>0.1</v>
      </c>
      <c r="H1734" s="167">
        <f t="shared" si="346"/>
        <v>40034873.825999998</v>
      </c>
      <c r="I1734" s="33">
        <f t="shared" si="348"/>
        <v>4448319.314000003</v>
      </c>
      <c r="J1734" s="33">
        <f t="shared" si="347"/>
        <v>4448319.3140000002</v>
      </c>
      <c r="K1734" s="101">
        <f t="shared" si="314"/>
        <v>2481.2133612226685</v>
      </c>
      <c r="L1734" s="33">
        <v>120</v>
      </c>
      <c r="M1734" s="30">
        <f t="shared" si="349"/>
        <v>4962.426722445337</v>
      </c>
    </row>
    <row r="1735" spans="1:13">
      <c r="A1735" s="1312"/>
      <c r="B1735" s="87" t="s">
        <v>35</v>
      </c>
      <c r="C1735" s="32"/>
      <c r="D1735" s="131"/>
      <c r="E1735" s="131"/>
      <c r="F1735" s="33"/>
      <c r="G1735" s="133"/>
      <c r="H1735" s="33"/>
      <c r="I1735" s="33"/>
      <c r="J1735" s="33"/>
      <c r="K1735" s="101">
        <f t="shared" si="314"/>
        <v>0</v>
      </c>
      <c r="L1735" s="309">
        <f>SUM(L1727:L1734)</f>
        <v>360</v>
      </c>
      <c r="M1735" s="34">
        <f>SUM(M1727:M1734)</f>
        <v>5071.8933249665324</v>
      </c>
    </row>
    <row r="1736" spans="1:13" ht="30">
      <c r="A1736" s="1312" t="s">
        <v>4679</v>
      </c>
      <c r="B1736" s="38" t="s">
        <v>4447</v>
      </c>
      <c r="C1736" s="32" t="s">
        <v>4668</v>
      </c>
      <c r="D1736" s="131">
        <v>2006</v>
      </c>
      <c r="E1736" s="131">
        <f t="shared" si="345"/>
        <v>15</v>
      </c>
      <c r="F1736" s="33">
        <v>138575</v>
      </c>
      <c r="G1736" s="133">
        <v>0.1</v>
      </c>
      <c r="H1736" s="33">
        <f t="shared" si="346"/>
        <v>207862.5</v>
      </c>
      <c r="I1736" s="33">
        <f>F1736-H1736</f>
        <v>-69287.5</v>
      </c>
      <c r="J1736" s="33">
        <f t="shared" ref="J1736:J1742" si="350">F1736*G1736</f>
        <v>13857.5</v>
      </c>
      <c r="K1736" s="101">
        <f t="shared" si="314"/>
        <v>7.7295292280232042</v>
      </c>
      <c r="L1736" s="33">
        <v>10</v>
      </c>
      <c r="M1736" s="30">
        <f t="shared" ref="M1736:M1742" si="351">K1736*L1736/60</f>
        <v>1.2882548713372008</v>
      </c>
    </row>
    <row r="1737" spans="1:13" ht="30">
      <c r="A1737" s="1312"/>
      <c r="B1737" s="38"/>
      <c r="C1737" s="165" t="s">
        <v>2477</v>
      </c>
      <c r="D1737" s="267">
        <v>2007</v>
      </c>
      <c r="E1737" s="267">
        <f t="shared" si="345"/>
        <v>14</v>
      </c>
      <c r="F1737" s="24">
        <v>350000</v>
      </c>
      <c r="G1737" s="214">
        <v>0.1</v>
      </c>
      <c r="H1737" s="174">
        <f t="shared" si="346"/>
        <v>490000</v>
      </c>
      <c r="I1737" s="174">
        <f t="shared" ref="I1737:I1742" si="352">F1737-H1737</f>
        <v>-140000</v>
      </c>
      <c r="J1737" s="174">
        <f t="shared" si="350"/>
        <v>35000</v>
      </c>
      <c r="K1737" s="101">
        <f t="shared" si="314"/>
        <v>19.522534582775545</v>
      </c>
      <c r="L1737" s="174">
        <v>10</v>
      </c>
      <c r="M1737" s="269">
        <f t="shared" si="351"/>
        <v>3.2537557637959242</v>
      </c>
    </row>
    <row r="1738" spans="1:13">
      <c r="A1738" s="1312"/>
      <c r="B1738" s="38"/>
      <c r="C1738" s="165" t="s">
        <v>4672</v>
      </c>
      <c r="D1738" s="166">
        <v>2015</v>
      </c>
      <c r="E1738" s="166">
        <f t="shared" si="345"/>
        <v>6</v>
      </c>
      <c r="F1738" s="167">
        <v>1028020</v>
      </c>
      <c r="G1738" s="168">
        <v>0.1</v>
      </c>
      <c r="H1738" s="167">
        <f t="shared" si="346"/>
        <v>616812</v>
      </c>
      <c r="I1738" s="167">
        <f t="shared" si="352"/>
        <v>411208</v>
      </c>
      <c r="J1738" s="167">
        <f t="shared" si="350"/>
        <v>102802</v>
      </c>
      <c r="K1738" s="101">
        <f t="shared" si="314"/>
        <v>57.341588576528338</v>
      </c>
      <c r="L1738" s="33">
        <v>60</v>
      </c>
      <c r="M1738" s="30">
        <f t="shared" si="351"/>
        <v>57.341588576528338</v>
      </c>
    </row>
    <row r="1739" spans="1:13" ht="30">
      <c r="A1739" s="1312"/>
      <c r="B1739" s="38"/>
      <c r="C1739" s="384" t="s">
        <v>2485</v>
      </c>
      <c r="D1739" s="166">
        <v>2016</v>
      </c>
      <c r="E1739" s="166">
        <f t="shared" si="345"/>
        <v>5</v>
      </c>
      <c r="F1739" s="167">
        <v>2302000</v>
      </c>
      <c r="G1739" s="168">
        <v>0.1</v>
      </c>
      <c r="H1739" s="167">
        <f t="shared" si="346"/>
        <v>1151000</v>
      </c>
      <c r="I1739" s="167">
        <f t="shared" si="352"/>
        <v>1151000</v>
      </c>
      <c r="J1739" s="167">
        <f t="shared" si="350"/>
        <v>230200</v>
      </c>
      <c r="K1739" s="101">
        <f t="shared" si="314"/>
        <v>128.40249888442659</v>
      </c>
      <c r="L1739" s="33">
        <v>10</v>
      </c>
      <c r="M1739" s="30">
        <f t="shared" si="351"/>
        <v>21.400416480737764</v>
      </c>
    </row>
    <row r="1740" spans="1:13" ht="30">
      <c r="A1740" s="1312"/>
      <c r="B1740" s="38"/>
      <c r="C1740" s="165" t="s">
        <v>4669</v>
      </c>
      <c r="D1740" s="166">
        <v>2013</v>
      </c>
      <c r="E1740" s="166">
        <f t="shared" si="345"/>
        <v>8</v>
      </c>
      <c r="F1740" s="167">
        <v>300000</v>
      </c>
      <c r="G1740" s="168">
        <v>0.1</v>
      </c>
      <c r="H1740" s="167">
        <f t="shared" si="346"/>
        <v>240000</v>
      </c>
      <c r="I1740" s="167">
        <f t="shared" si="352"/>
        <v>60000</v>
      </c>
      <c r="J1740" s="167">
        <f t="shared" si="350"/>
        <v>30000</v>
      </c>
      <c r="K1740" s="101">
        <f t="shared" si="314"/>
        <v>16.733601070950471</v>
      </c>
      <c r="L1740" s="167">
        <v>30</v>
      </c>
      <c r="M1740" s="169">
        <f t="shared" si="351"/>
        <v>8.3668005354752353</v>
      </c>
    </row>
    <row r="1741" spans="1:13" ht="30">
      <c r="A1741" s="1312"/>
      <c r="B1741" s="38"/>
      <c r="C1741" s="165" t="s">
        <v>4667</v>
      </c>
      <c r="D1741" s="166">
        <v>2009</v>
      </c>
      <c r="E1741" s="166">
        <f>2021-D1741</f>
        <v>12</v>
      </c>
      <c r="F1741" s="167">
        <v>181000</v>
      </c>
      <c r="G1741" s="168">
        <v>0.1</v>
      </c>
      <c r="H1741" s="167">
        <f>E1741*F1741*G1741</f>
        <v>217200</v>
      </c>
      <c r="I1741" s="167">
        <f t="shared" si="352"/>
        <v>-36200</v>
      </c>
      <c r="J1741" s="167">
        <f t="shared" si="350"/>
        <v>18100</v>
      </c>
      <c r="K1741" s="101">
        <f t="shared" si="314"/>
        <v>10.095939312806783</v>
      </c>
      <c r="L1741" s="167">
        <v>20</v>
      </c>
      <c r="M1741" s="169">
        <f t="shared" si="351"/>
        <v>3.3653131042689277</v>
      </c>
    </row>
    <row r="1742" spans="1:13" ht="30">
      <c r="A1742" s="1312"/>
      <c r="B1742" s="38"/>
      <c r="C1742" s="165" t="s">
        <v>4674</v>
      </c>
      <c r="D1742" s="166">
        <v>2012</v>
      </c>
      <c r="E1742" s="166">
        <f t="shared" si="345"/>
        <v>9</v>
      </c>
      <c r="F1742" s="167">
        <v>19245353.859999999</v>
      </c>
      <c r="G1742" s="168">
        <v>0.1</v>
      </c>
      <c r="H1742" s="167">
        <f t="shared" si="346"/>
        <v>17320818.474000003</v>
      </c>
      <c r="I1742" s="167">
        <f t="shared" si="352"/>
        <v>1924535.3859999962</v>
      </c>
      <c r="J1742" s="167">
        <f t="shared" si="350"/>
        <v>1924535.3859999999</v>
      </c>
      <c r="K1742" s="101">
        <f t="shared" si="314"/>
        <v>1073.4802465417224</v>
      </c>
      <c r="L1742" s="167">
        <v>120</v>
      </c>
      <c r="M1742" s="169">
        <f t="shared" si="351"/>
        <v>2146.9604930834448</v>
      </c>
    </row>
    <row r="1743" spans="1:13">
      <c r="A1743" s="1312"/>
      <c r="B1743" s="87" t="s">
        <v>35</v>
      </c>
      <c r="C1743" s="32"/>
      <c r="D1743" s="131"/>
      <c r="E1743" s="131"/>
      <c r="F1743" s="33"/>
      <c r="G1743" s="133"/>
      <c r="H1743" s="33"/>
      <c r="I1743" s="33"/>
      <c r="J1743" s="33"/>
      <c r="K1743" s="101">
        <f t="shared" ref="K1743:K1806" si="353">J1743/1792.8</f>
        <v>0</v>
      </c>
      <c r="L1743" s="309">
        <f>SUM(L1736:L1742)</f>
        <v>260</v>
      </c>
      <c r="M1743" s="34">
        <f>SUM(M1736:M1742)</f>
        <v>2241.9766224155883</v>
      </c>
    </row>
    <row r="1744" spans="1:13" ht="30">
      <c r="A1744" s="1312" t="s">
        <v>4680</v>
      </c>
      <c r="B1744" s="38" t="s">
        <v>4449</v>
      </c>
      <c r="C1744" s="32" t="s">
        <v>4668</v>
      </c>
      <c r="D1744" s="131">
        <v>2006</v>
      </c>
      <c r="E1744" s="131">
        <f t="shared" si="345"/>
        <v>15</v>
      </c>
      <c r="F1744" s="33">
        <v>138575</v>
      </c>
      <c r="G1744" s="133">
        <v>0.1</v>
      </c>
      <c r="H1744" s="33">
        <f t="shared" si="346"/>
        <v>207862.5</v>
      </c>
      <c r="I1744" s="33">
        <f t="shared" ref="I1744:I1749" si="354">F1744-H1744</f>
        <v>-69287.5</v>
      </c>
      <c r="J1744" s="33">
        <f t="shared" ref="J1744:J1749" si="355">F1744*G1744</f>
        <v>13857.5</v>
      </c>
      <c r="K1744" s="101">
        <f t="shared" si="353"/>
        <v>7.7295292280232042</v>
      </c>
      <c r="L1744" s="33">
        <v>10</v>
      </c>
      <c r="M1744" s="30">
        <f t="shared" ref="M1744:M1749" si="356">K1744*L1744/60</f>
        <v>1.2882548713372008</v>
      </c>
    </row>
    <row r="1745" spans="1:13" ht="30">
      <c r="A1745" s="1312"/>
      <c r="B1745" s="38"/>
      <c r="C1745" s="165" t="s">
        <v>2477</v>
      </c>
      <c r="D1745" s="267">
        <v>2007</v>
      </c>
      <c r="E1745" s="267">
        <f t="shared" si="345"/>
        <v>14</v>
      </c>
      <c r="F1745" s="24">
        <v>350000</v>
      </c>
      <c r="G1745" s="214">
        <v>0.1</v>
      </c>
      <c r="H1745" s="174">
        <f t="shared" si="346"/>
        <v>490000</v>
      </c>
      <c r="I1745" s="174">
        <f t="shared" si="354"/>
        <v>-140000</v>
      </c>
      <c r="J1745" s="174">
        <f t="shared" si="355"/>
        <v>35000</v>
      </c>
      <c r="K1745" s="101">
        <f t="shared" si="353"/>
        <v>19.522534582775545</v>
      </c>
      <c r="L1745" s="547">
        <v>10</v>
      </c>
      <c r="M1745" s="269">
        <f t="shared" si="356"/>
        <v>3.2537557637959242</v>
      </c>
    </row>
    <row r="1746" spans="1:13">
      <c r="A1746" s="1312"/>
      <c r="B1746" s="38"/>
      <c r="C1746" s="165" t="s">
        <v>4672</v>
      </c>
      <c r="D1746" s="166">
        <v>2015</v>
      </c>
      <c r="E1746" s="166">
        <f t="shared" si="345"/>
        <v>6</v>
      </c>
      <c r="F1746" s="167">
        <v>1028020</v>
      </c>
      <c r="G1746" s="168">
        <v>0.1</v>
      </c>
      <c r="H1746" s="167">
        <f t="shared" si="346"/>
        <v>616812</v>
      </c>
      <c r="I1746" s="33">
        <f t="shared" si="354"/>
        <v>411208</v>
      </c>
      <c r="J1746" s="33">
        <f t="shared" si="355"/>
        <v>102802</v>
      </c>
      <c r="K1746" s="101">
        <f t="shared" si="353"/>
        <v>57.341588576528338</v>
      </c>
      <c r="L1746" s="33">
        <v>60</v>
      </c>
      <c r="M1746" s="30">
        <f t="shared" si="356"/>
        <v>57.341588576528338</v>
      </c>
    </row>
    <row r="1747" spans="1:13" ht="30">
      <c r="A1747" s="1312"/>
      <c r="B1747" s="38"/>
      <c r="C1747" s="165" t="s">
        <v>4669</v>
      </c>
      <c r="D1747" s="166">
        <v>2013</v>
      </c>
      <c r="E1747" s="166">
        <f t="shared" si="345"/>
        <v>8</v>
      </c>
      <c r="F1747" s="167">
        <v>300000</v>
      </c>
      <c r="G1747" s="168">
        <v>0.1</v>
      </c>
      <c r="H1747" s="167">
        <f t="shared" si="346"/>
        <v>240000</v>
      </c>
      <c r="I1747" s="167">
        <f t="shared" si="354"/>
        <v>60000</v>
      </c>
      <c r="J1747" s="167">
        <f t="shared" si="355"/>
        <v>30000</v>
      </c>
      <c r="K1747" s="101">
        <f t="shared" si="353"/>
        <v>16.733601070950471</v>
      </c>
      <c r="L1747" s="167">
        <v>40</v>
      </c>
      <c r="M1747" s="169">
        <f t="shared" si="356"/>
        <v>11.155734047300314</v>
      </c>
    </row>
    <row r="1748" spans="1:13" ht="30">
      <c r="A1748" s="1312"/>
      <c r="B1748" s="38"/>
      <c r="C1748" s="165" t="s">
        <v>4670</v>
      </c>
      <c r="D1748" s="166">
        <v>2005</v>
      </c>
      <c r="E1748" s="166">
        <f t="shared" si="345"/>
        <v>16</v>
      </c>
      <c r="F1748" s="167">
        <v>39263</v>
      </c>
      <c r="G1748" s="168">
        <v>0.15</v>
      </c>
      <c r="H1748" s="167">
        <f t="shared" si="346"/>
        <v>94231.2</v>
      </c>
      <c r="I1748" s="167">
        <f t="shared" si="354"/>
        <v>-54968.2</v>
      </c>
      <c r="J1748" s="167">
        <f t="shared" si="355"/>
        <v>5889.45</v>
      </c>
      <c r="K1748" s="101">
        <f t="shared" si="353"/>
        <v>3.2850568942436413</v>
      </c>
      <c r="L1748" s="33">
        <v>20</v>
      </c>
      <c r="M1748" s="30">
        <f t="shared" si="356"/>
        <v>1.0950189647478803</v>
      </c>
    </row>
    <row r="1749" spans="1:13" ht="30">
      <c r="A1749" s="1312"/>
      <c r="B1749" s="38"/>
      <c r="C1749" s="165" t="s">
        <v>4674</v>
      </c>
      <c r="D1749" s="166">
        <v>2012</v>
      </c>
      <c r="E1749" s="166">
        <f t="shared" si="345"/>
        <v>9</v>
      </c>
      <c r="F1749" s="167">
        <v>19245353.859999999</v>
      </c>
      <c r="G1749" s="168">
        <v>0.1</v>
      </c>
      <c r="H1749" s="167">
        <f t="shared" si="346"/>
        <v>17320818.474000003</v>
      </c>
      <c r="I1749" s="167">
        <f t="shared" si="354"/>
        <v>1924535.3859999962</v>
      </c>
      <c r="J1749" s="167">
        <f t="shared" si="355"/>
        <v>1924535.3859999999</v>
      </c>
      <c r="K1749" s="101">
        <f t="shared" si="353"/>
        <v>1073.4802465417224</v>
      </c>
      <c r="L1749" s="33">
        <v>120</v>
      </c>
      <c r="M1749" s="30">
        <f t="shared" si="356"/>
        <v>2146.9604930834448</v>
      </c>
    </row>
    <row r="1750" spans="1:13">
      <c r="A1750" s="1312"/>
      <c r="B1750" s="87" t="s">
        <v>35</v>
      </c>
      <c r="C1750" s="32"/>
      <c r="D1750" s="131"/>
      <c r="E1750" s="131"/>
      <c r="F1750" s="33"/>
      <c r="G1750" s="133"/>
      <c r="H1750" s="33"/>
      <c r="I1750" s="33"/>
      <c r="J1750" s="33"/>
      <c r="K1750" s="101">
        <f t="shared" si="353"/>
        <v>0</v>
      </c>
      <c r="L1750" s="309">
        <f>SUM(L1744:L1749)</f>
        <v>260</v>
      </c>
      <c r="M1750" s="34">
        <f>SUM(M1744:M1749)</f>
        <v>2221.0948453071546</v>
      </c>
    </row>
    <row r="1751" spans="1:13" ht="45">
      <c r="A1751" s="1312" t="s">
        <v>4446</v>
      </c>
      <c r="B1751" s="22" t="s">
        <v>4451</v>
      </c>
      <c r="C1751" s="165" t="s">
        <v>4668</v>
      </c>
      <c r="D1751" s="166">
        <v>2006</v>
      </c>
      <c r="E1751" s="166">
        <f t="shared" ref="E1751:E1752" si="357">2021-D1751</f>
        <v>15</v>
      </c>
      <c r="F1751" s="167">
        <v>138575</v>
      </c>
      <c r="G1751" s="168">
        <v>0.1</v>
      </c>
      <c r="H1751" s="167">
        <f t="shared" ref="H1751:H1752" si="358">E1751*F1751*G1751</f>
        <v>207862.5</v>
      </c>
      <c r="I1751" s="167">
        <f t="shared" ref="I1751:I1757" si="359">F1751-H1751</f>
        <v>-69287.5</v>
      </c>
      <c r="J1751" s="167">
        <f t="shared" ref="J1751:J1757" si="360">F1751*G1751</f>
        <v>13857.5</v>
      </c>
      <c r="K1751" s="101">
        <f t="shared" si="353"/>
        <v>7.7295292280232042</v>
      </c>
      <c r="L1751" s="33">
        <v>10</v>
      </c>
      <c r="M1751" s="30">
        <f t="shared" ref="M1751:M1757" si="361">K1751*L1751/60</f>
        <v>1.2882548713372008</v>
      </c>
    </row>
    <row r="1752" spans="1:13" ht="30">
      <c r="A1752" s="1312"/>
      <c r="B1752" s="38"/>
      <c r="C1752" s="165" t="s">
        <v>2477</v>
      </c>
      <c r="D1752" s="267">
        <v>2007</v>
      </c>
      <c r="E1752" s="267">
        <f t="shared" si="357"/>
        <v>14</v>
      </c>
      <c r="F1752" s="24">
        <v>350000</v>
      </c>
      <c r="G1752" s="214">
        <v>0.1</v>
      </c>
      <c r="H1752" s="174">
        <f t="shared" si="358"/>
        <v>490000</v>
      </c>
      <c r="I1752" s="174">
        <f t="shared" si="359"/>
        <v>-140000</v>
      </c>
      <c r="J1752" s="174">
        <f t="shared" si="360"/>
        <v>35000</v>
      </c>
      <c r="K1752" s="101">
        <f t="shared" si="353"/>
        <v>19.522534582775545</v>
      </c>
      <c r="L1752" s="547">
        <v>10</v>
      </c>
      <c r="M1752" s="269">
        <f t="shared" si="361"/>
        <v>3.2537557637959242</v>
      </c>
    </row>
    <row r="1753" spans="1:13">
      <c r="A1753" s="1312"/>
      <c r="B1753" s="38"/>
      <c r="C1753" s="165" t="s">
        <v>4672</v>
      </c>
      <c r="D1753" s="166">
        <v>2015</v>
      </c>
      <c r="E1753" s="166">
        <f t="shared" si="345"/>
        <v>6</v>
      </c>
      <c r="F1753" s="167">
        <v>1028020</v>
      </c>
      <c r="G1753" s="168">
        <v>0.1</v>
      </c>
      <c r="H1753" s="167">
        <f t="shared" si="346"/>
        <v>616812</v>
      </c>
      <c r="I1753" s="167">
        <f t="shared" si="359"/>
        <v>411208</v>
      </c>
      <c r="J1753" s="167">
        <f t="shared" si="360"/>
        <v>102802</v>
      </c>
      <c r="K1753" s="101">
        <f t="shared" si="353"/>
        <v>57.341588576528338</v>
      </c>
      <c r="L1753" s="33">
        <v>60</v>
      </c>
      <c r="M1753" s="30">
        <f t="shared" si="361"/>
        <v>57.341588576528338</v>
      </c>
    </row>
    <row r="1754" spans="1:13" ht="30">
      <c r="A1754" s="1312"/>
      <c r="B1754" s="38"/>
      <c r="C1754" s="384" t="s">
        <v>2485</v>
      </c>
      <c r="D1754" s="166">
        <v>2016</v>
      </c>
      <c r="E1754" s="166">
        <f t="shared" si="345"/>
        <v>5</v>
      </c>
      <c r="F1754" s="167">
        <v>2302000</v>
      </c>
      <c r="G1754" s="168">
        <v>0.1</v>
      </c>
      <c r="H1754" s="167">
        <f t="shared" si="346"/>
        <v>1151000</v>
      </c>
      <c r="I1754" s="167">
        <f t="shared" si="359"/>
        <v>1151000</v>
      </c>
      <c r="J1754" s="167">
        <f t="shared" si="360"/>
        <v>230200</v>
      </c>
      <c r="K1754" s="101">
        <f t="shared" si="353"/>
        <v>128.40249888442659</v>
      </c>
      <c r="L1754" s="33">
        <v>10</v>
      </c>
      <c r="M1754" s="30">
        <f t="shared" si="361"/>
        <v>21.400416480737764</v>
      </c>
    </row>
    <row r="1755" spans="1:13" ht="30">
      <c r="A1755" s="1312"/>
      <c r="B1755" s="38"/>
      <c r="C1755" s="165" t="s">
        <v>4669</v>
      </c>
      <c r="D1755" s="166">
        <v>2013</v>
      </c>
      <c r="E1755" s="166">
        <f t="shared" si="345"/>
        <v>8</v>
      </c>
      <c r="F1755" s="167">
        <v>300000</v>
      </c>
      <c r="G1755" s="168">
        <v>0.1</v>
      </c>
      <c r="H1755" s="167">
        <f t="shared" si="346"/>
        <v>240000</v>
      </c>
      <c r="I1755" s="167">
        <f t="shared" si="359"/>
        <v>60000</v>
      </c>
      <c r="J1755" s="167">
        <f t="shared" si="360"/>
        <v>30000</v>
      </c>
      <c r="K1755" s="101">
        <f t="shared" si="353"/>
        <v>16.733601070950471</v>
      </c>
      <c r="L1755" s="167">
        <v>40</v>
      </c>
      <c r="M1755" s="169">
        <f t="shared" si="361"/>
        <v>11.155734047300314</v>
      </c>
    </row>
    <row r="1756" spans="1:13" ht="30">
      <c r="A1756" s="1312"/>
      <c r="B1756" s="38"/>
      <c r="C1756" s="165" t="s">
        <v>4670</v>
      </c>
      <c r="D1756" s="166">
        <v>2005</v>
      </c>
      <c r="E1756" s="166">
        <f t="shared" si="345"/>
        <v>16</v>
      </c>
      <c r="F1756" s="167">
        <v>39263</v>
      </c>
      <c r="G1756" s="168">
        <v>0.15</v>
      </c>
      <c r="H1756" s="167">
        <f t="shared" si="346"/>
        <v>94231.2</v>
      </c>
      <c r="I1756" s="167">
        <f t="shared" si="359"/>
        <v>-54968.2</v>
      </c>
      <c r="J1756" s="167">
        <f t="shared" si="360"/>
        <v>5889.45</v>
      </c>
      <c r="K1756" s="101">
        <f t="shared" si="353"/>
        <v>3.2850568942436413</v>
      </c>
      <c r="L1756" s="167">
        <v>10</v>
      </c>
      <c r="M1756" s="169">
        <f t="shared" si="361"/>
        <v>0.54750948237394015</v>
      </c>
    </row>
    <row r="1757" spans="1:13" ht="30">
      <c r="A1757" s="1312"/>
      <c r="B1757" s="38"/>
      <c r="C1757" s="165" t="s">
        <v>4675</v>
      </c>
      <c r="D1757" s="166">
        <v>2012</v>
      </c>
      <c r="E1757" s="166">
        <f t="shared" si="345"/>
        <v>9</v>
      </c>
      <c r="F1757" s="167">
        <v>12268394.74</v>
      </c>
      <c r="G1757" s="168">
        <v>0.1</v>
      </c>
      <c r="H1757" s="167">
        <f t="shared" si="346"/>
        <v>11041555.266000001</v>
      </c>
      <c r="I1757" s="167">
        <f t="shared" si="359"/>
        <v>1226839.4739999995</v>
      </c>
      <c r="J1757" s="167">
        <f t="shared" si="360"/>
        <v>1226839.4740000002</v>
      </c>
      <c r="K1757" s="101">
        <f t="shared" si="353"/>
        <v>684.31474453369037</v>
      </c>
      <c r="L1757" s="167">
        <v>120</v>
      </c>
      <c r="M1757" s="169">
        <f t="shared" si="361"/>
        <v>1368.6294890673807</v>
      </c>
    </row>
    <row r="1758" spans="1:13">
      <c r="A1758" s="1312"/>
      <c r="B1758" s="87" t="s">
        <v>35</v>
      </c>
      <c r="C1758" s="32"/>
      <c r="D1758" s="131"/>
      <c r="E1758" s="131"/>
      <c r="F1758" s="33"/>
      <c r="G1758" s="133"/>
      <c r="H1758" s="33"/>
      <c r="I1758" s="33"/>
      <c r="J1758" s="33"/>
      <c r="K1758" s="101">
        <f t="shared" si="353"/>
        <v>0</v>
      </c>
      <c r="L1758" s="309">
        <f>SUM(L1751:L1757)</f>
        <v>260</v>
      </c>
      <c r="M1758" s="34">
        <f>SUM(M1751:M1757)</f>
        <v>1463.6167482894543</v>
      </c>
    </row>
    <row r="1759" spans="1:13" ht="30">
      <c r="A1759" s="1312" t="s">
        <v>4681</v>
      </c>
      <c r="B1759" s="38" t="s">
        <v>4452</v>
      </c>
      <c r="C1759" s="32" t="s">
        <v>4668</v>
      </c>
      <c r="D1759" s="131">
        <v>2006</v>
      </c>
      <c r="E1759" s="131">
        <f t="shared" si="345"/>
        <v>15</v>
      </c>
      <c r="F1759" s="33">
        <v>138575</v>
      </c>
      <c r="G1759" s="133">
        <v>0.1</v>
      </c>
      <c r="H1759" s="33">
        <f t="shared" si="346"/>
        <v>207862.5</v>
      </c>
      <c r="I1759" s="33">
        <f t="shared" ref="I1759:I1765" si="362">F1759-H1759</f>
        <v>-69287.5</v>
      </c>
      <c r="J1759" s="33">
        <f t="shared" ref="J1759:J1765" si="363">F1759*G1759</f>
        <v>13857.5</v>
      </c>
      <c r="K1759" s="101">
        <f t="shared" si="353"/>
        <v>7.7295292280232042</v>
      </c>
      <c r="L1759" s="33">
        <v>10</v>
      </c>
      <c r="M1759" s="30">
        <f t="shared" ref="M1759:M1765" si="364">K1759*L1759/60</f>
        <v>1.2882548713372008</v>
      </c>
    </row>
    <row r="1760" spans="1:13" ht="30">
      <c r="A1760" s="1312"/>
      <c r="B1760" s="38"/>
      <c r="C1760" s="165" t="s">
        <v>2477</v>
      </c>
      <c r="D1760" s="267">
        <v>2007</v>
      </c>
      <c r="E1760" s="267">
        <f t="shared" si="345"/>
        <v>14</v>
      </c>
      <c r="F1760" s="24">
        <v>350000</v>
      </c>
      <c r="G1760" s="214">
        <v>0.1</v>
      </c>
      <c r="H1760" s="174">
        <f t="shared" si="346"/>
        <v>490000</v>
      </c>
      <c r="I1760" s="174">
        <f t="shared" si="362"/>
        <v>-140000</v>
      </c>
      <c r="J1760" s="174">
        <f t="shared" si="363"/>
        <v>35000</v>
      </c>
      <c r="K1760" s="101">
        <f t="shared" si="353"/>
        <v>19.522534582775545</v>
      </c>
      <c r="L1760" s="547">
        <v>10</v>
      </c>
      <c r="M1760" s="269">
        <f t="shared" si="364"/>
        <v>3.2537557637959242</v>
      </c>
    </row>
    <row r="1761" spans="1:13" ht="30">
      <c r="A1761" s="1312"/>
      <c r="B1761" s="38"/>
      <c r="C1761" s="165" t="s">
        <v>4669</v>
      </c>
      <c r="D1761" s="166">
        <v>2013</v>
      </c>
      <c r="E1761" s="166">
        <f t="shared" si="345"/>
        <v>8</v>
      </c>
      <c r="F1761" s="167">
        <v>300000</v>
      </c>
      <c r="G1761" s="168">
        <v>0.1</v>
      </c>
      <c r="H1761" s="167">
        <f t="shared" si="346"/>
        <v>240000</v>
      </c>
      <c r="I1761" s="167">
        <f t="shared" si="362"/>
        <v>60000</v>
      </c>
      <c r="J1761" s="167">
        <f t="shared" si="363"/>
        <v>30000</v>
      </c>
      <c r="K1761" s="101">
        <f t="shared" si="353"/>
        <v>16.733601070950471</v>
      </c>
      <c r="L1761" s="167">
        <v>30</v>
      </c>
      <c r="M1761" s="169">
        <f t="shared" si="364"/>
        <v>8.3668005354752353</v>
      </c>
    </row>
    <row r="1762" spans="1:13">
      <c r="A1762" s="1312"/>
      <c r="B1762" s="38"/>
      <c r="C1762" s="165" t="s">
        <v>4672</v>
      </c>
      <c r="D1762" s="166">
        <v>2015</v>
      </c>
      <c r="E1762" s="166">
        <f t="shared" si="345"/>
        <v>6</v>
      </c>
      <c r="F1762" s="167">
        <v>1028020</v>
      </c>
      <c r="G1762" s="168">
        <v>0.1</v>
      </c>
      <c r="H1762" s="167">
        <f t="shared" si="346"/>
        <v>616812</v>
      </c>
      <c r="I1762" s="167">
        <f t="shared" si="362"/>
        <v>411208</v>
      </c>
      <c r="J1762" s="167">
        <f t="shared" si="363"/>
        <v>102802</v>
      </c>
      <c r="K1762" s="101">
        <f t="shared" si="353"/>
        <v>57.341588576528338</v>
      </c>
      <c r="L1762" s="33">
        <v>60</v>
      </c>
      <c r="M1762" s="30">
        <f t="shared" si="364"/>
        <v>57.341588576528338</v>
      </c>
    </row>
    <row r="1763" spans="1:13" ht="30">
      <c r="A1763" s="1312"/>
      <c r="B1763" s="38"/>
      <c r="C1763" s="384" t="s">
        <v>2485</v>
      </c>
      <c r="D1763" s="166">
        <v>2016</v>
      </c>
      <c r="E1763" s="166">
        <f t="shared" si="345"/>
        <v>5</v>
      </c>
      <c r="F1763" s="167">
        <v>2302000</v>
      </c>
      <c r="G1763" s="168">
        <v>0.1</v>
      </c>
      <c r="H1763" s="167">
        <f t="shared" si="346"/>
        <v>1151000</v>
      </c>
      <c r="I1763" s="167">
        <f t="shared" si="362"/>
        <v>1151000</v>
      </c>
      <c r="J1763" s="167">
        <f t="shared" si="363"/>
        <v>230200</v>
      </c>
      <c r="K1763" s="101">
        <f t="shared" si="353"/>
        <v>128.40249888442659</v>
      </c>
      <c r="L1763" s="33">
        <v>10</v>
      </c>
      <c r="M1763" s="30">
        <f t="shared" si="364"/>
        <v>21.400416480737764</v>
      </c>
    </row>
    <row r="1764" spans="1:13" ht="30">
      <c r="A1764" s="1312"/>
      <c r="B1764" s="38"/>
      <c r="C1764" s="32" t="s">
        <v>4670</v>
      </c>
      <c r="D1764" s="131">
        <v>2005</v>
      </c>
      <c r="E1764" s="131">
        <f t="shared" si="345"/>
        <v>16</v>
      </c>
      <c r="F1764" s="33">
        <v>39263</v>
      </c>
      <c r="G1764" s="133">
        <v>0.15</v>
      </c>
      <c r="H1764" s="33">
        <f t="shared" si="346"/>
        <v>94231.2</v>
      </c>
      <c r="I1764" s="33">
        <f t="shared" si="362"/>
        <v>-54968.2</v>
      </c>
      <c r="J1764" s="33">
        <f t="shared" si="363"/>
        <v>5889.45</v>
      </c>
      <c r="K1764" s="101">
        <f t="shared" si="353"/>
        <v>3.2850568942436413</v>
      </c>
      <c r="L1764" s="33">
        <v>20</v>
      </c>
      <c r="M1764" s="30">
        <f t="shared" si="364"/>
        <v>1.0950189647478803</v>
      </c>
    </row>
    <row r="1765" spans="1:13" ht="30">
      <c r="A1765" s="1312"/>
      <c r="B1765" s="38"/>
      <c r="C1765" s="165" t="s">
        <v>4675</v>
      </c>
      <c r="D1765" s="166">
        <v>2012</v>
      </c>
      <c r="E1765" s="166">
        <f t="shared" si="345"/>
        <v>9</v>
      </c>
      <c r="F1765" s="167">
        <v>12268394.74</v>
      </c>
      <c r="G1765" s="168">
        <v>0.1</v>
      </c>
      <c r="H1765" s="167">
        <f t="shared" si="346"/>
        <v>11041555.266000001</v>
      </c>
      <c r="I1765" s="33">
        <f t="shared" si="362"/>
        <v>1226839.4739999995</v>
      </c>
      <c r="J1765" s="33">
        <f t="shared" si="363"/>
        <v>1226839.4740000002</v>
      </c>
      <c r="K1765" s="101">
        <f t="shared" si="353"/>
        <v>684.31474453369037</v>
      </c>
      <c r="L1765" s="33">
        <v>120</v>
      </c>
      <c r="M1765" s="30">
        <f t="shared" si="364"/>
        <v>1368.6294890673807</v>
      </c>
    </row>
    <row r="1766" spans="1:13">
      <c r="A1766" s="1312"/>
      <c r="B1766" s="87" t="s">
        <v>35</v>
      </c>
      <c r="C1766" s="32"/>
      <c r="D1766" s="131"/>
      <c r="E1766" s="131"/>
      <c r="F1766" s="33"/>
      <c r="G1766" s="133"/>
      <c r="H1766" s="33"/>
      <c r="I1766" s="33"/>
      <c r="J1766" s="33"/>
      <c r="K1766" s="101">
        <f t="shared" si="353"/>
        <v>0</v>
      </c>
      <c r="L1766" s="309">
        <f>SUM(L1759:L1765)</f>
        <v>260</v>
      </c>
      <c r="M1766" s="34">
        <f>SUM(M1759:M1765)</f>
        <v>1461.375324260003</v>
      </c>
    </row>
    <row r="1767" spans="1:13" ht="30">
      <c r="A1767" s="1312" t="s">
        <v>4448</v>
      </c>
      <c r="B1767" s="22" t="s">
        <v>4453</v>
      </c>
      <c r="C1767" s="32" t="s">
        <v>4668</v>
      </c>
      <c r="D1767" s="131">
        <v>2006</v>
      </c>
      <c r="E1767" s="131">
        <f t="shared" si="345"/>
        <v>15</v>
      </c>
      <c r="F1767" s="33">
        <v>138575</v>
      </c>
      <c r="G1767" s="133">
        <v>0.1</v>
      </c>
      <c r="H1767" s="33">
        <f t="shared" si="346"/>
        <v>207862.5</v>
      </c>
      <c r="I1767" s="33">
        <f t="shared" ref="I1767:I1773" si="365">F1767-H1767</f>
        <v>-69287.5</v>
      </c>
      <c r="J1767" s="33">
        <f t="shared" ref="J1767:J1773" si="366">F1767*G1767</f>
        <v>13857.5</v>
      </c>
      <c r="K1767" s="101">
        <f t="shared" si="353"/>
        <v>7.7295292280232042</v>
      </c>
      <c r="L1767" s="33">
        <v>20</v>
      </c>
      <c r="M1767" s="30">
        <f t="shared" ref="M1767:M1773" si="367">K1767*L1767/60</f>
        <v>2.5765097426744017</v>
      </c>
    </row>
    <row r="1768" spans="1:13" ht="30">
      <c r="A1768" s="1312"/>
      <c r="B1768" s="38"/>
      <c r="C1768" s="165" t="s">
        <v>2477</v>
      </c>
      <c r="D1768" s="267">
        <v>2007</v>
      </c>
      <c r="E1768" s="267">
        <f t="shared" si="345"/>
        <v>14</v>
      </c>
      <c r="F1768" s="24">
        <v>350000</v>
      </c>
      <c r="G1768" s="214">
        <v>0.1</v>
      </c>
      <c r="H1768" s="174">
        <f t="shared" si="346"/>
        <v>490000</v>
      </c>
      <c r="I1768" s="174">
        <f t="shared" si="365"/>
        <v>-140000</v>
      </c>
      <c r="J1768" s="174">
        <f t="shared" si="366"/>
        <v>35000</v>
      </c>
      <c r="K1768" s="101">
        <f t="shared" si="353"/>
        <v>19.522534582775545</v>
      </c>
      <c r="L1768" s="547">
        <v>10</v>
      </c>
      <c r="M1768" s="269">
        <f t="shared" si="367"/>
        <v>3.2537557637959242</v>
      </c>
    </row>
    <row r="1769" spans="1:13" ht="30">
      <c r="A1769" s="1312"/>
      <c r="B1769" s="38"/>
      <c r="C1769" s="165" t="s">
        <v>4669</v>
      </c>
      <c r="D1769" s="166">
        <v>2013</v>
      </c>
      <c r="E1769" s="166">
        <f t="shared" si="345"/>
        <v>8</v>
      </c>
      <c r="F1769" s="167">
        <v>300000</v>
      </c>
      <c r="G1769" s="168">
        <v>0.1</v>
      </c>
      <c r="H1769" s="167">
        <f t="shared" si="346"/>
        <v>240000</v>
      </c>
      <c r="I1769" s="167">
        <f t="shared" si="365"/>
        <v>60000</v>
      </c>
      <c r="J1769" s="167">
        <f t="shared" si="366"/>
        <v>30000</v>
      </c>
      <c r="K1769" s="101">
        <f t="shared" si="353"/>
        <v>16.733601070950471</v>
      </c>
      <c r="L1769" s="167">
        <v>30</v>
      </c>
      <c r="M1769" s="169">
        <f t="shared" si="367"/>
        <v>8.3668005354752353</v>
      </c>
    </row>
    <row r="1770" spans="1:13">
      <c r="A1770" s="1312"/>
      <c r="B1770" s="38"/>
      <c r="C1770" s="165" t="s">
        <v>4672</v>
      </c>
      <c r="D1770" s="166">
        <v>2015</v>
      </c>
      <c r="E1770" s="166">
        <f t="shared" si="345"/>
        <v>6</v>
      </c>
      <c r="F1770" s="167">
        <v>1028020</v>
      </c>
      <c r="G1770" s="168">
        <v>0.1</v>
      </c>
      <c r="H1770" s="167">
        <f t="shared" si="346"/>
        <v>616812</v>
      </c>
      <c r="I1770" s="167">
        <f t="shared" si="365"/>
        <v>411208</v>
      </c>
      <c r="J1770" s="167">
        <f t="shared" si="366"/>
        <v>102802</v>
      </c>
      <c r="K1770" s="101">
        <f t="shared" si="353"/>
        <v>57.341588576528338</v>
      </c>
      <c r="L1770" s="167">
        <v>60</v>
      </c>
      <c r="M1770" s="169">
        <f t="shared" si="367"/>
        <v>57.341588576528338</v>
      </c>
    </row>
    <row r="1771" spans="1:13" ht="30">
      <c r="A1771" s="1312"/>
      <c r="B1771" s="38"/>
      <c r="C1771" s="384" t="s">
        <v>2485</v>
      </c>
      <c r="D1771" s="166">
        <v>2016</v>
      </c>
      <c r="E1771" s="166">
        <f t="shared" si="345"/>
        <v>5</v>
      </c>
      <c r="F1771" s="167">
        <v>2302000</v>
      </c>
      <c r="G1771" s="168">
        <v>0.1</v>
      </c>
      <c r="H1771" s="167">
        <f t="shared" si="346"/>
        <v>1151000</v>
      </c>
      <c r="I1771" s="167">
        <f t="shared" si="365"/>
        <v>1151000</v>
      </c>
      <c r="J1771" s="167">
        <f t="shared" si="366"/>
        <v>230200</v>
      </c>
      <c r="K1771" s="101">
        <f t="shared" si="353"/>
        <v>128.40249888442659</v>
      </c>
      <c r="L1771" s="167">
        <v>10</v>
      </c>
      <c r="M1771" s="169">
        <f t="shared" si="367"/>
        <v>21.400416480737764</v>
      </c>
    </row>
    <row r="1772" spans="1:13" ht="30">
      <c r="A1772" s="1312"/>
      <c r="B1772" s="38"/>
      <c r="C1772" s="165" t="s">
        <v>4670</v>
      </c>
      <c r="D1772" s="166">
        <v>2005</v>
      </c>
      <c r="E1772" s="166">
        <f t="shared" si="345"/>
        <v>16</v>
      </c>
      <c r="F1772" s="167">
        <v>39263</v>
      </c>
      <c r="G1772" s="168">
        <v>0.1</v>
      </c>
      <c r="H1772" s="167">
        <f t="shared" si="346"/>
        <v>62820.800000000003</v>
      </c>
      <c r="I1772" s="167">
        <f t="shared" si="365"/>
        <v>-23557.800000000003</v>
      </c>
      <c r="J1772" s="167">
        <f t="shared" si="366"/>
        <v>3926.3</v>
      </c>
      <c r="K1772" s="101">
        <f t="shared" si="353"/>
        <v>2.190037929495761</v>
      </c>
      <c r="L1772" s="167">
        <v>10</v>
      </c>
      <c r="M1772" s="169">
        <f t="shared" si="367"/>
        <v>0.3650063215826268</v>
      </c>
    </row>
    <row r="1773" spans="1:13" ht="30">
      <c r="A1773" s="1312"/>
      <c r="B1773" s="38"/>
      <c r="C1773" s="165" t="s">
        <v>4675</v>
      </c>
      <c r="D1773" s="166">
        <v>2012</v>
      </c>
      <c r="E1773" s="166">
        <f t="shared" si="345"/>
        <v>9</v>
      </c>
      <c r="F1773" s="167">
        <v>12268394.74</v>
      </c>
      <c r="G1773" s="168">
        <v>0.1</v>
      </c>
      <c r="H1773" s="167">
        <f t="shared" si="346"/>
        <v>11041555.266000001</v>
      </c>
      <c r="I1773" s="167">
        <f t="shared" si="365"/>
        <v>1226839.4739999995</v>
      </c>
      <c r="J1773" s="167">
        <f t="shared" si="366"/>
        <v>1226839.4740000002</v>
      </c>
      <c r="K1773" s="101">
        <f t="shared" si="353"/>
        <v>684.31474453369037</v>
      </c>
      <c r="L1773" s="167">
        <v>120</v>
      </c>
      <c r="M1773" s="169">
        <f t="shared" si="367"/>
        <v>1368.6294890673807</v>
      </c>
    </row>
    <row r="1774" spans="1:13">
      <c r="A1774" s="1312"/>
      <c r="B1774" s="87" t="s">
        <v>35</v>
      </c>
      <c r="C1774" s="32"/>
      <c r="D1774" s="131"/>
      <c r="E1774" s="131"/>
      <c r="F1774" s="33"/>
      <c r="G1774" s="133"/>
      <c r="H1774" s="33"/>
      <c r="I1774" s="33"/>
      <c r="J1774" s="33"/>
      <c r="K1774" s="101">
        <f t="shared" si="353"/>
        <v>0</v>
      </c>
      <c r="L1774" s="309">
        <f>SUM(L1767:L1773)</f>
        <v>260</v>
      </c>
      <c r="M1774" s="34">
        <f>SUM(M1767:M1773)</f>
        <v>1461.9335664881751</v>
      </c>
    </row>
    <row r="1775" spans="1:13" ht="45">
      <c r="A1775" s="1312" t="s">
        <v>4682</v>
      </c>
      <c r="B1775" s="22" t="s">
        <v>4454</v>
      </c>
      <c r="C1775" s="32" t="s">
        <v>4668</v>
      </c>
      <c r="D1775" s="131">
        <v>2006</v>
      </c>
      <c r="E1775" s="131">
        <f t="shared" ref="E1775:E1838" si="368">2021-D1775</f>
        <v>15</v>
      </c>
      <c r="F1775" s="33">
        <v>138575</v>
      </c>
      <c r="G1775" s="133">
        <v>0.1</v>
      </c>
      <c r="H1775" s="33">
        <f t="shared" ref="H1775:H1838" si="369">E1775*F1775*G1775</f>
        <v>207862.5</v>
      </c>
      <c r="I1775" s="33">
        <f t="shared" ref="I1775:I1781" si="370">F1775-H1775</f>
        <v>-69287.5</v>
      </c>
      <c r="J1775" s="33">
        <f t="shared" ref="J1775:J1781" si="371">F1775*G1775</f>
        <v>13857.5</v>
      </c>
      <c r="K1775" s="101">
        <f t="shared" si="353"/>
        <v>7.7295292280232042</v>
      </c>
      <c r="L1775" s="33">
        <v>10</v>
      </c>
      <c r="M1775" s="30">
        <f t="shared" ref="M1775:M1781" si="372">K1775*L1775/60</f>
        <v>1.2882548713372008</v>
      </c>
    </row>
    <row r="1776" spans="1:13" ht="30">
      <c r="A1776" s="1312"/>
      <c r="B1776" s="38"/>
      <c r="C1776" s="165" t="s">
        <v>2477</v>
      </c>
      <c r="D1776" s="267">
        <v>2007</v>
      </c>
      <c r="E1776" s="267">
        <f t="shared" si="368"/>
        <v>14</v>
      </c>
      <c r="F1776" s="24">
        <v>350000</v>
      </c>
      <c r="G1776" s="214">
        <v>0.1</v>
      </c>
      <c r="H1776" s="174">
        <f t="shared" si="369"/>
        <v>490000</v>
      </c>
      <c r="I1776" s="174">
        <f t="shared" si="370"/>
        <v>-140000</v>
      </c>
      <c r="J1776" s="174">
        <f t="shared" si="371"/>
        <v>35000</v>
      </c>
      <c r="K1776" s="101">
        <f t="shared" si="353"/>
        <v>19.522534582775545</v>
      </c>
      <c r="L1776" s="547">
        <v>10</v>
      </c>
      <c r="M1776" s="269">
        <f t="shared" si="372"/>
        <v>3.2537557637959242</v>
      </c>
    </row>
    <row r="1777" spans="1:13" ht="30">
      <c r="A1777" s="1312"/>
      <c r="B1777" s="38"/>
      <c r="C1777" s="165" t="s">
        <v>4669</v>
      </c>
      <c r="D1777" s="166">
        <v>2013</v>
      </c>
      <c r="E1777" s="166">
        <f t="shared" si="368"/>
        <v>8</v>
      </c>
      <c r="F1777" s="167">
        <v>300000</v>
      </c>
      <c r="G1777" s="168">
        <v>0.1</v>
      </c>
      <c r="H1777" s="167">
        <f t="shared" si="369"/>
        <v>240000</v>
      </c>
      <c r="I1777" s="167">
        <f t="shared" si="370"/>
        <v>60000</v>
      </c>
      <c r="J1777" s="167">
        <f t="shared" si="371"/>
        <v>30000</v>
      </c>
      <c r="K1777" s="101">
        <f t="shared" si="353"/>
        <v>16.733601070950471</v>
      </c>
      <c r="L1777" s="167">
        <v>40</v>
      </c>
      <c r="M1777" s="169">
        <f t="shared" si="372"/>
        <v>11.155734047300314</v>
      </c>
    </row>
    <row r="1778" spans="1:13">
      <c r="A1778" s="1312"/>
      <c r="B1778" s="38"/>
      <c r="C1778" s="165" t="s">
        <v>4672</v>
      </c>
      <c r="D1778" s="166">
        <v>2015</v>
      </c>
      <c r="E1778" s="166">
        <f t="shared" si="368"/>
        <v>6</v>
      </c>
      <c r="F1778" s="167">
        <v>1028020</v>
      </c>
      <c r="G1778" s="168">
        <v>0.1</v>
      </c>
      <c r="H1778" s="167">
        <f t="shared" si="369"/>
        <v>616812</v>
      </c>
      <c r="I1778" s="167">
        <f t="shared" si="370"/>
        <v>411208</v>
      </c>
      <c r="J1778" s="167">
        <f t="shared" si="371"/>
        <v>102802</v>
      </c>
      <c r="K1778" s="101">
        <f t="shared" si="353"/>
        <v>57.341588576528338</v>
      </c>
      <c r="L1778" s="167">
        <v>60</v>
      </c>
      <c r="M1778" s="169">
        <f t="shared" si="372"/>
        <v>57.341588576528338</v>
      </c>
    </row>
    <row r="1779" spans="1:13" ht="30">
      <c r="A1779" s="1312"/>
      <c r="B1779" s="38"/>
      <c r="C1779" s="384" t="s">
        <v>2485</v>
      </c>
      <c r="D1779" s="166">
        <v>2016</v>
      </c>
      <c r="E1779" s="166">
        <f t="shared" si="368"/>
        <v>5</v>
      </c>
      <c r="F1779" s="167">
        <v>2302000</v>
      </c>
      <c r="G1779" s="168">
        <v>0.1</v>
      </c>
      <c r="H1779" s="33">
        <f t="shared" si="369"/>
        <v>1151000</v>
      </c>
      <c r="I1779" s="33">
        <f t="shared" si="370"/>
        <v>1151000</v>
      </c>
      <c r="J1779" s="33">
        <f t="shared" si="371"/>
        <v>230200</v>
      </c>
      <c r="K1779" s="101">
        <f t="shared" si="353"/>
        <v>128.40249888442659</v>
      </c>
      <c r="L1779" s="33">
        <v>10</v>
      </c>
      <c r="M1779" s="30">
        <f t="shared" si="372"/>
        <v>21.400416480737764</v>
      </c>
    </row>
    <row r="1780" spans="1:13" ht="30">
      <c r="A1780" s="1312"/>
      <c r="B1780" s="38"/>
      <c r="C1780" s="165" t="s">
        <v>4670</v>
      </c>
      <c r="D1780" s="166">
        <v>2005</v>
      </c>
      <c r="E1780" s="166">
        <f t="shared" si="368"/>
        <v>16</v>
      </c>
      <c r="F1780" s="167">
        <v>39263</v>
      </c>
      <c r="G1780" s="168">
        <v>0.1</v>
      </c>
      <c r="H1780" s="33">
        <f t="shared" si="369"/>
        <v>62820.800000000003</v>
      </c>
      <c r="I1780" s="33">
        <f t="shared" si="370"/>
        <v>-23557.800000000003</v>
      </c>
      <c r="J1780" s="33">
        <f t="shared" si="371"/>
        <v>3926.3</v>
      </c>
      <c r="K1780" s="101">
        <f t="shared" si="353"/>
        <v>2.190037929495761</v>
      </c>
      <c r="L1780" s="33">
        <v>10</v>
      </c>
      <c r="M1780" s="30">
        <f t="shared" si="372"/>
        <v>0.3650063215826268</v>
      </c>
    </row>
    <row r="1781" spans="1:13" ht="30">
      <c r="A1781" s="1312"/>
      <c r="B1781" s="38"/>
      <c r="C1781" s="165" t="s">
        <v>4675</v>
      </c>
      <c r="D1781" s="166">
        <v>2012</v>
      </c>
      <c r="E1781" s="166">
        <f t="shared" si="368"/>
        <v>9</v>
      </c>
      <c r="F1781" s="167">
        <v>12268394.74</v>
      </c>
      <c r="G1781" s="168">
        <v>0.1</v>
      </c>
      <c r="H1781" s="33">
        <f t="shared" si="369"/>
        <v>11041555.266000001</v>
      </c>
      <c r="I1781" s="33">
        <f t="shared" si="370"/>
        <v>1226839.4739999995</v>
      </c>
      <c r="J1781" s="33">
        <f t="shared" si="371"/>
        <v>1226839.4740000002</v>
      </c>
      <c r="K1781" s="101">
        <f t="shared" si="353"/>
        <v>684.31474453369037</v>
      </c>
      <c r="L1781" s="33">
        <v>120</v>
      </c>
      <c r="M1781" s="30">
        <f t="shared" si="372"/>
        <v>1368.6294890673807</v>
      </c>
    </row>
    <row r="1782" spans="1:13">
      <c r="A1782" s="1312"/>
      <c r="B1782" s="87" t="s">
        <v>35</v>
      </c>
      <c r="C1782" s="165"/>
      <c r="D1782" s="166"/>
      <c r="E1782" s="166"/>
      <c r="F1782" s="167"/>
      <c r="G1782" s="168"/>
      <c r="H1782" s="33"/>
      <c r="I1782" s="33"/>
      <c r="J1782" s="33"/>
      <c r="K1782" s="101">
        <f t="shared" si="353"/>
        <v>0</v>
      </c>
      <c r="L1782" s="309">
        <f>SUM(L1775:L1781)</f>
        <v>260</v>
      </c>
      <c r="M1782" s="34">
        <f>SUM(M1775:M1781)</f>
        <v>1463.434245128663</v>
      </c>
    </row>
    <row r="1783" spans="1:13" ht="30">
      <c r="A1783" s="1312" t="s">
        <v>4450</v>
      </c>
      <c r="B1783" s="22" t="s">
        <v>4455</v>
      </c>
      <c r="C1783" s="32" t="s">
        <v>4668</v>
      </c>
      <c r="D1783" s="131">
        <v>2006</v>
      </c>
      <c r="E1783" s="131">
        <f t="shared" si="368"/>
        <v>15</v>
      </c>
      <c r="F1783" s="33">
        <v>138575</v>
      </c>
      <c r="G1783" s="133">
        <v>0.1</v>
      </c>
      <c r="H1783" s="33">
        <f t="shared" si="369"/>
        <v>207862.5</v>
      </c>
      <c r="I1783" s="33">
        <f t="shared" ref="I1783:I1789" si="373">F1783-H1783</f>
        <v>-69287.5</v>
      </c>
      <c r="J1783" s="33">
        <f t="shared" ref="J1783:J1789" si="374">F1783*G1783</f>
        <v>13857.5</v>
      </c>
      <c r="K1783" s="101">
        <f t="shared" si="353"/>
        <v>7.7295292280232042</v>
      </c>
      <c r="L1783" s="33">
        <v>10</v>
      </c>
      <c r="M1783" s="30">
        <f t="shared" ref="M1783:M1789" si="375">K1783*L1783/60</f>
        <v>1.2882548713372008</v>
      </c>
    </row>
    <row r="1784" spans="1:13" ht="30">
      <c r="A1784" s="1312"/>
      <c r="B1784" s="38"/>
      <c r="C1784" s="165" t="s">
        <v>2477</v>
      </c>
      <c r="D1784" s="267">
        <v>2007</v>
      </c>
      <c r="E1784" s="267">
        <f t="shared" si="368"/>
        <v>14</v>
      </c>
      <c r="F1784" s="24">
        <v>350000</v>
      </c>
      <c r="G1784" s="214">
        <v>0.1</v>
      </c>
      <c r="H1784" s="174">
        <f t="shared" si="369"/>
        <v>490000</v>
      </c>
      <c r="I1784" s="174">
        <f t="shared" si="373"/>
        <v>-140000</v>
      </c>
      <c r="J1784" s="174">
        <f t="shared" si="374"/>
        <v>35000</v>
      </c>
      <c r="K1784" s="101">
        <f t="shared" si="353"/>
        <v>19.522534582775545</v>
      </c>
      <c r="L1784" s="547">
        <v>10</v>
      </c>
      <c r="M1784" s="269">
        <f t="shared" si="375"/>
        <v>3.2537557637959242</v>
      </c>
    </row>
    <row r="1785" spans="1:13" ht="30">
      <c r="A1785" s="1312"/>
      <c r="B1785" s="38"/>
      <c r="C1785" s="165" t="s">
        <v>4669</v>
      </c>
      <c r="D1785" s="166">
        <v>2013</v>
      </c>
      <c r="E1785" s="166">
        <f t="shared" si="368"/>
        <v>8</v>
      </c>
      <c r="F1785" s="167">
        <v>300000</v>
      </c>
      <c r="G1785" s="168">
        <v>0.1</v>
      </c>
      <c r="H1785" s="167">
        <f t="shared" si="369"/>
        <v>240000</v>
      </c>
      <c r="I1785" s="167">
        <f t="shared" si="373"/>
        <v>60000</v>
      </c>
      <c r="J1785" s="167">
        <f t="shared" si="374"/>
        <v>30000</v>
      </c>
      <c r="K1785" s="101">
        <f t="shared" si="353"/>
        <v>16.733601070950471</v>
      </c>
      <c r="L1785" s="167">
        <v>30</v>
      </c>
      <c r="M1785" s="169">
        <f t="shared" si="375"/>
        <v>8.3668005354752353</v>
      </c>
    </row>
    <row r="1786" spans="1:13">
      <c r="A1786" s="1312"/>
      <c r="B1786" s="38"/>
      <c r="C1786" s="165" t="s">
        <v>4672</v>
      </c>
      <c r="D1786" s="166">
        <v>2015</v>
      </c>
      <c r="E1786" s="166">
        <f t="shared" si="368"/>
        <v>6</v>
      </c>
      <c r="F1786" s="167">
        <v>1028020</v>
      </c>
      <c r="G1786" s="168">
        <v>0.1</v>
      </c>
      <c r="H1786" s="167">
        <f t="shared" si="369"/>
        <v>616812</v>
      </c>
      <c r="I1786" s="167">
        <f t="shared" si="373"/>
        <v>411208</v>
      </c>
      <c r="J1786" s="167">
        <f t="shared" si="374"/>
        <v>102802</v>
      </c>
      <c r="K1786" s="101">
        <f t="shared" si="353"/>
        <v>57.341588576528338</v>
      </c>
      <c r="L1786" s="33">
        <v>60</v>
      </c>
      <c r="M1786" s="30">
        <f t="shared" si="375"/>
        <v>57.341588576528338</v>
      </c>
    </row>
    <row r="1787" spans="1:13" ht="30">
      <c r="A1787" s="1312"/>
      <c r="B1787" s="38"/>
      <c r="C1787" s="548" t="s">
        <v>2485</v>
      </c>
      <c r="D1787" s="166">
        <v>2016</v>
      </c>
      <c r="E1787" s="166">
        <f t="shared" si="368"/>
        <v>5</v>
      </c>
      <c r="F1787" s="167">
        <v>2302000</v>
      </c>
      <c r="G1787" s="168">
        <v>0.1</v>
      </c>
      <c r="H1787" s="167">
        <f t="shared" si="369"/>
        <v>1151000</v>
      </c>
      <c r="I1787" s="167">
        <f t="shared" si="373"/>
        <v>1151000</v>
      </c>
      <c r="J1787" s="167">
        <f t="shared" si="374"/>
        <v>230200</v>
      </c>
      <c r="K1787" s="101">
        <f t="shared" si="353"/>
        <v>128.40249888442659</v>
      </c>
      <c r="L1787" s="33">
        <v>10</v>
      </c>
      <c r="M1787" s="30">
        <f t="shared" si="375"/>
        <v>21.400416480737764</v>
      </c>
    </row>
    <row r="1788" spans="1:13" ht="30">
      <c r="A1788" s="1312"/>
      <c r="B1788" s="38"/>
      <c r="C1788" s="32" t="s">
        <v>4670</v>
      </c>
      <c r="D1788" s="166">
        <v>2005</v>
      </c>
      <c r="E1788" s="166">
        <f t="shared" si="368"/>
        <v>16</v>
      </c>
      <c r="F1788" s="167">
        <v>39263</v>
      </c>
      <c r="G1788" s="168">
        <v>0.1</v>
      </c>
      <c r="H1788" s="33">
        <f t="shared" si="369"/>
        <v>62820.800000000003</v>
      </c>
      <c r="I1788" s="33">
        <f t="shared" si="373"/>
        <v>-23557.800000000003</v>
      </c>
      <c r="J1788" s="33">
        <f t="shared" si="374"/>
        <v>3926.3</v>
      </c>
      <c r="K1788" s="101">
        <f t="shared" si="353"/>
        <v>2.190037929495761</v>
      </c>
      <c r="L1788" s="33">
        <v>20</v>
      </c>
      <c r="M1788" s="30">
        <f t="shared" si="375"/>
        <v>0.73001264316525361</v>
      </c>
    </row>
    <row r="1789" spans="1:13" ht="30">
      <c r="A1789" s="1312"/>
      <c r="B1789" s="38"/>
      <c r="C1789" s="32" t="s">
        <v>4675</v>
      </c>
      <c r="D1789" s="166">
        <v>2012</v>
      </c>
      <c r="E1789" s="166">
        <f t="shared" si="368"/>
        <v>9</v>
      </c>
      <c r="F1789" s="167">
        <v>12268394.74</v>
      </c>
      <c r="G1789" s="168">
        <v>0.1</v>
      </c>
      <c r="H1789" s="33">
        <f t="shared" si="369"/>
        <v>11041555.266000001</v>
      </c>
      <c r="I1789" s="33">
        <f t="shared" si="373"/>
        <v>1226839.4739999995</v>
      </c>
      <c r="J1789" s="33">
        <f t="shared" si="374"/>
        <v>1226839.4740000002</v>
      </c>
      <c r="K1789" s="101">
        <f t="shared" si="353"/>
        <v>684.31474453369037</v>
      </c>
      <c r="L1789" s="33">
        <v>120</v>
      </c>
      <c r="M1789" s="30">
        <f t="shared" si="375"/>
        <v>1368.6294890673807</v>
      </c>
    </row>
    <row r="1790" spans="1:13">
      <c r="A1790" s="1312"/>
      <c r="B1790" s="87" t="s">
        <v>35</v>
      </c>
      <c r="C1790" s="32"/>
      <c r="D1790" s="131"/>
      <c r="E1790" s="131"/>
      <c r="F1790" s="33"/>
      <c r="G1790" s="133"/>
      <c r="H1790" s="33"/>
      <c r="I1790" s="33"/>
      <c r="J1790" s="33"/>
      <c r="K1790" s="101">
        <f t="shared" si="353"/>
        <v>0</v>
      </c>
      <c r="L1790" s="309">
        <f>SUM(L1783:L1789)</f>
        <v>260</v>
      </c>
      <c r="M1790" s="34">
        <f>SUM(M1783:M1789)</f>
        <v>1461.0103179384205</v>
      </c>
    </row>
    <row r="1791" spans="1:13" ht="57">
      <c r="A1791" s="43" t="s">
        <v>4604</v>
      </c>
      <c r="B1791" s="37" t="s">
        <v>4457</v>
      </c>
      <c r="C1791" s="127"/>
      <c r="D1791" s="128"/>
      <c r="E1791" s="155"/>
      <c r="F1791" s="63"/>
      <c r="G1791" s="129"/>
      <c r="H1791" s="129"/>
      <c r="I1791" s="63"/>
      <c r="J1791" s="63"/>
      <c r="K1791" s="63"/>
      <c r="L1791" s="63"/>
      <c r="M1791" s="130"/>
    </row>
    <row r="1792" spans="1:13" ht="30">
      <c r="A1792" s="1312" t="s">
        <v>4458</v>
      </c>
      <c r="B1792" s="38" t="s">
        <v>4443</v>
      </c>
      <c r="C1792" s="165" t="s">
        <v>4667</v>
      </c>
      <c r="D1792" s="166">
        <v>2009</v>
      </c>
      <c r="E1792" s="166">
        <f>2021-D1792</f>
        <v>12</v>
      </c>
      <c r="F1792" s="167">
        <v>181000</v>
      </c>
      <c r="G1792" s="168">
        <v>0.1</v>
      </c>
      <c r="H1792" s="167">
        <f>E1792*F1792*G1792</f>
        <v>217200</v>
      </c>
      <c r="I1792" s="167">
        <f t="shared" ref="I1792:I1797" si="376">F1792-H1792</f>
        <v>-36200</v>
      </c>
      <c r="J1792" s="167">
        <f t="shared" ref="J1792:J1797" si="377">F1792*G1792</f>
        <v>18100</v>
      </c>
      <c r="K1792" s="101">
        <f t="shared" si="353"/>
        <v>10.095939312806783</v>
      </c>
      <c r="L1792" s="167">
        <v>20</v>
      </c>
      <c r="M1792" s="30">
        <f t="shared" ref="M1792:M1797" si="378">K1792*L1792/60</f>
        <v>3.3653131042689277</v>
      </c>
    </row>
    <row r="1793" spans="1:13" ht="30">
      <c r="A1793" s="1312"/>
      <c r="B1793" s="38"/>
      <c r="C1793" s="165" t="s">
        <v>2477</v>
      </c>
      <c r="D1793" s="267">
        <v>2007</v>
      </c>
      <c r="E1793" s="267">
        <f t="shared" ref="E1793:E1797" si="379">2021-D1793</f>
        <v>14</v>
      </c>
      <c r="F1793" s="24">
        <v>350000</v>
      </c>
      <c r="G1793" s="214">
        <v>0.1</v>
      </c>
      <c r="H1793" s="174">
        <f t="shared" ref="H1793:H1797" si="380">E1793*F1793*G1793</f>
        <v>490000</v>
      </c>
      <c r="I1793" s="174">
        <f t="shared" si="376"/>
        <v>-140000</v>
      </c>
      <c r="J1793" s="174">
        <f t="shared" si="377"/>
        <v>35000</v>
      </c>
      <c r="K1793" s="101">
        <f t="shared" si="353"/>
        <v>19.522534582775545</v>
      </c>
      <c r="L1793" s="547">
        <v>10</v>
      </c>
      <c r="M1793" s="269">
        <f t="shared" si="378"/>
        <v>3.2537557637959242</v>
      </c>
    </row>
    <row r="1794" spans="1:13" ht="30">
      <c r="A1794" s="1312"/>
      <c r="B1794" s="38"/>
      <c r="C1794" s="32" t="s">
        <v>4668</v>
      </c>
      <c r="D1794" s="131">
        <v>2006</v>
      </c>
      <c r="E1794" s="131">
        <f t="shared" si="379"/>
        <v>15</v>
      </c>
      <c r="F1794" s="33">
        <v>138575</v>
      </c>
      <c r="G1794" s="133">
        <v>0.1</v>
      </c>
      <c r="H1794" s="33">
        <f t="shared" si="380"/>
        <v>207862.5</v>
      </c>
      <c r="I1794" s="33">
        <f t="shared" si="376"/>
        <v>-69287.5</v>
      </c>
      <c r="J1794" s="33">
        <f t="shared" si="377"/>
        <v>13857.5</v>
      </c>
      <c r="K1794" s="101">
        <f t="shared" si="353"/>
        <v>7.7295292280232042</v>
      </c>
      <c r="L1794" s="33">
        <v>20</v>
      </c>
      <c r="M1794" s="30">
        <f t="shared" si="378"/>
        <v>2.5765097426744017</v>
      </c>
    </row>
    <row r="1795" spans="1:13" ht="30">
      <c r="A1795" s="1312"/>
      <c r="B1795" s="38"/>
      <c r="C1795" s="165" t="s">
        <v>4669</v>
      </c>
      <c r="D1795" s="166">
        <v>2013</v>
      </c>
      <c r="E1795" s="166">
        <f t="shared" si="379"/>
        <v>8</v>
      </c>
      <c r="F1795" s="167">
        <v>300000</v>
      </c>
      <c r="G1795" s="168">
        <v>0.1</v>
      </c>
      <c r="H1795" s="167">
        <f t="shared" si="380"/>
        <v>240000</v>
      </c>
      <c r="I1795" s="167">
        <f t="shared" si="376"/>
        <v>60000</v>
      </c>
      <c r="J1795" s="167">
        <f t="shared" si="377"/>
        <v>30000</v>
      </c>
      <c r="K1795" s="101">
        <f t="shared" si="353"/>
        <v>16.733601070950471</v>
      </c>
      <c r="L1795" s="167">
        <v>50</v>
      </c>
      <c r="M1795" s="169">
        <f t="shared" si="378"/>
        <v>13.944667559125394</v>
      </c>
    </row>
    <row r="1796" spans="1:13" ht="30">
      <c r="A1796" s="1312"/>
      <c r="B1796" s="38"/>
      <c r="C1796" s="32" t="s">
        <v>4670</v>
      </c>
      <c r="D1796" s="131">
        <v>2005</v>
      </c>
      <c r="E1796" s="131">
        <f t="shared" si="379"/>
        <v>16</v>
      </c>
      <c r="F1796" s="33">
        <v>39263</v>
      </c>
      <c r="G1796" s="133">
        <v>0.15</v>
      </c>
      <c r="H1796" s="33">
        <f t="shared" si="380"/>
        <v>94231.2</v>
      </c>
      <c r="I1796" s="33">
        <f t="shared" si="376"/>
        <v>-54968.2</v>
      </c>
      <c r="J1796" s="33">
        <f t="shared" si="377"/>
        <v>5889.45</v>
      </c>
      <c r="K1796" s="101">
        <f t="shared" si="353"/>
        <v>3.2850568942436413</v>
      </c>
      <c r="L1796" s="33">
        <v>30</v>
      </c>
      <c r="M1796" s="30">
        <f t="shared" si="378"/>
        <v>1.6425284471218207</v>
      </c>
    </row>
    <row r="1797" spans="1:13" ht="30">
      <c r="A1797" s="1312"/>
      <c r="B1797" s="38"/>
      <c r="C1797" s="32" t="s">
        <v>4671</v>
      </c>
      <c r="D1797" s="131">
        <v>2003</v>
      </c>
      <c r="E1797" s="131">
        <f t="shared" si="379"/>
        <v>18</v>
      </c>
      <c r="F1797" s="33">
        <v>2471090</v>
      </c>
      <c r="G1797" s="133">
        <v>0.1</v>
      </c>
      <c r="H1797" s="33">
        <f t="shared" si="380"/>
        <v>4447962</v>
      </c>
      <c r="I1797" s="33">
        <f t="shared" si="376"/>
        <v>-1976872</v>
      </c>
      <c r="J1797" s="33">
        <f t="shared" si="377"/>
        <v>247109</v>
      </c>
      <c r="K1797" s="101">
        <f t="shared" si="353"/>
        <v>137.83411423471665</v>
      </c>
      <c r="L1797" s="33">
        <v>130</v>
      </c>
      <c r="M1797" s="30">
        <f t="shared" si="378"/>
        <v>298.64058084188605</v>
      </c>
    </row>
    <row r="1798" spans="1:13">
      <c r="A1798" s="1312"/>
      <c r="B1798" s="87" t="s">
        <v>35</v>
      </c>
      <c r="C1798" s="32"/>
      <c r="D1798" s="131"/>
      <c r="E1798" s="131"/>
      <c r="F1798" s="33"/>
      <c r="G1798" s="133"/>
      <c r="H1798" s="33"/>
      <c r="I1798" s="33"/>
      <c r="J1798" s="33"/>
      <c r="K1798" s="101">
        <f t="shared" si="353"/>
        <v>0</v>
      </c>
      <c r="L1798" s="309">
        <f>SUM(L1792:L1797)</f>
        <v>260</v>
      </c>
      <c r="M1798" s="34">
        <f>SUM(M1792:M1797)</f>
        <v>323.42335545887249</v>
      </c>
    </row>
    <row r="1799" spans="1:13" ht="30">
      <c r="A1799" s="1312" t="s">
        <v>4684</v>
      </c>
      <c r="B1799" s="38" t="s">
        <v>4449</v>
      </c>
      <c r="C1799" s="32" t="s">
        <v>4668</v>
      </c>
      <c r="D1799" s="131">
        <v>2006</v>
      </c>
      <c r="E1799" s="131">
        <f t="shared" ref="E1799:E1804" si="381">2021-D1799</f>
        <v>15</v>
      </c>
      <c r="F1799" s="33">
        <v>138575</v>
      </c>
      <c r="G1799" s="133">
        <v>0.1</v>
      </c>
      <c r="H1799" s="33">
        <f t="shared" ref="H1799:H1804" si="382">E1799*F1799*G1799</f>
        <v>207862.5</v>
      </c>
      <c r="I1799" s="33">
        <f t="shared" ref="I1799:I1804" si="383">F1799-H1799</f>
        <v>-69287.5</v>
      </c>
      <c r="J1799" s="33">
        <f t="shared" ref="J1799:J1804" si="384">F1799*G1799</f>
        <v>13857.5</v>
      </c>
      <c r="K1799" s="101">
        <f t="shared" si="353"/>
        <v>7.7295292280232042</v>
      </c>
      <c r="L1799" s="33">
        <v>10</v>
      </c>
      <c r="M1799" s="30">
        <f t="shared" ref="M1799:M1804" si="385">K1799*L1799/60</f>
        <v>1.2882548713372008</v>
      </c>
    </row>
    <row r="1800" spans="1:13" ht="30">
      <c r="A1800" s="1312"/>
      <c r="B1800" s="38"/>
      <c r="C1800" s="165" t="s">
        <v>2477</v>
      </c>
      <c r="D1800" s="267">
        <v>2007</v>
      </c>
      <c r="E1800" s="267">
        <f t="shared" si="381"/>
        <v>14</v>
      </c>
      <c r="F1800" s="24">
        <v>350000</v>
      </c>
      <c r="G1800" s="214">
        <v>0.1</v>
      </c>
      <c r="H1800" s="174">
        <f t="shared" si="382"/>
        <v>490000</v>
      </c>
      <c r="I1800" s="174">
        <f t="shared" si="383"/>
        <v>-140000</v>
      </c>
      <c r="J1800" s="174">
        <f t="shared" si="384"/>
        <v>35000</v>
      </c>
      <c r="K1800" s="101">
        <f t="shared" si="353"/>
        <v>19.522534582775545</v>
      </c>
      <c r="L1800" s="547">
        <v>10</v>
      </c>
      <c r="M1800" s="269">
        <f t="shared" si="385"/>
        <v>3.2537557637959242</v>
      </c>
    </row>
    <row r="1801" spans="1:13">
      <c r="A1801" s="65"/>
      <c r="B1801" s="53"/>
      <c r="C1801" s="165" t="s">
        <v>4672</v>
      </c>
      <c r="D1801" s="166">
        <v>2015</v>
      </c>
      <c r="E1801" s="166">
        <f t="shared" si="381"/>
        <v>6</v>
      </c>
      <c r="F1801" s="167">
        <v>1028020</v>
      </c>
      <c r="G1801" s="168">
        <v>0.1</v>
      </c>
      <c r="H1801" s="167">
        <f t="shared" si="382"/>
        <v>616812</v>
      </c>
      <c r="I1801" s="33">
        <f t="shared" si="383"/>
        <v>411208</v>
      </c>
      <c r="J1801" s="33">
        <f t="shared" si="384"/>
        <v>102802</v>
      </c>
      <c r="K1801" s="101">
        <f t="shared" si="353"/>
        <v>57.341588576528338</v>
      </c>
      <c r="L1801" s="33">
        <v>60</v>
      </c>
      <c r="M1801" s="30">
        <f t="shared" si="385"/>
        <v>57.341588576528338</v>
      </c>
    </row>
    <row r="1802" spans="1:13" ht="30">
      <c r="A1802" s="1312"/>
      <c r="B1802" s="38"/>
      <c r="C1802" s="165" t="s">
        <v>4669</v>
      </c>
      <c r="D1802" s="166">
        <v>2013</v>
      </c>
      <c r="E1802" s="166">
        <f t="shared" si="381"/>
        <v>8</v>
      </c>
      <c r="F1802" s="167">
        <v>300000</v>
      </c>
      <c r="G1802" s="168">
        <v>0.1</v>
      </c>
      <c r="H1802" s="167">
        <f t="shared" si="382"/>
        <v>240000</v>
      </c>
      <c r="I1802" s="167">
        <f t="shared" si="383"/>
        <v>60000</v>
      </c>
      <c r="J1802" s="167">
        <f t="shared" si="384"/>
        <v>30000</v>
      </c>
      <c r="K1802" s="101">
        <f t="shared" si="353"/>
        <v>16.733601070950471</v>
      </c>
      <c r="L1802" s="167">
        <v>40</v>
      </c>
      <c r="M1802" s="169">
        <f t="shared" si="385"/>
        <v>11.155734047300314</v>
      </c>
    </row>
    <row r="1803" spans="1:13" ht="30">
      <c r="A1803" s="1312"/>
      <c r="B1803" s="38"/>
      <c r="C1803" s="165" t="s">
        <v>4670</v>
      </c>
      <c r="D1803" s="166">
        <v>2005</v>
      </c>
      <c r="E1803" s="166">
        <f t="shared" si="381"/>
        <v>16</v>
      </c>
      <c r="F1803" s="167">
        <v>39263</v>
      </c>
      <c r="G1803" s="168">
        <v>0.15</v>
      </c>
      <c r="H1803" s="167">
        <f t="shared" si="382"/>
        <v>94231.2</v>
      </c>
      <c r="I1803" s="167">
        <f t="shared" si="383"/>
        <v>-54968.2</v>
      </c>
      <c r="J1803" s="167">
        <f t="shared" si="384"/>
        <v>5889.45</v>
      </c>
      <c r="K1803" s="101">
        <f t="shared" si="353"/>
        <v>3.2850568942436413</v>
      </c>
      <c r="L1803" s="33">
        <v>20</v>
      </c>
      <c r="M1803" s="30">
        <f t="shared" si="385"/>
        <v>1.0950189647478803</v>
      </c>
    </row>
    <row r="1804" spans="1:13" ht="30">
      <c r="A1804" s="1312"/>
      <c r="B1804" s="38"/>
      <c r="C1804" s="165" t="s">
        <v>4674</v>
      </c>
      <c r="D1804" s="166">
        <v>2012</v>
      </c>
      <c r="E1804" s="166">
        <f t="shared" si="381"/>
        <v>9</v>
      </c>
      <c r="F1804" s="167">
        <v>19245353.859999999</v>
      </c>
      <c r="G1804" s="168">
        <v>0.1</v>
      </c>
      <c r="H1804" s="167">
        <f t="shared" si="382"/>
        <v>17320818.474000003</v>
      </c>
      <c r="I1804" s="167">
        <f t="shared" si="383"/>
        <v>1924535.3859999962</v>
      </c>
      <c r="J1804" s="167">
        <f t="shared" si="384"/>
        <v>1924535.3859999999</v>
      </c>
      <c r="K1804" s="101">
        <f t="shared" si="353"/>
        <v>1073.4802465417224</v>
      </c>
      <c r="L1804" s="33">
        <v>120</v>
      </c>
      <c r="M1804" s="30">
        <f t="shared" si="385"/>
        <v>2146.9604930834448</v>
      </c>
    </row>
    <row r="1805" spans="1:13">
      <c r="A1805" s="1312"/>
      <c r="B1805" s="87" t="s">
        <v>35</v>
      </c>
      <c r="C1805" s="32"/>
      <c r="D1805" s="131"/>
      <c r="E1805" s="131"/>
      <c r="F1805" s="33"/>
      <c r="G1805" s="133"/>
      <c r="H1805" s="33"/>
      <c r="I1805" s="33"/>
      <c r="J1805" s="33"/>
      <c r="K1805" s="101">
        <f t="shared" si="353"/>
        <v>0</v>
      </c>
      <c r="L1805" s="309">
        <f>SUM(L1799:L1804)</f>
        <v>260</v>
      </c>
      <c r="M1805" s="34">
        <f>SUM(M1799:M1804)</f>
        <v>2221.0948453071546</v>
      </c>
    </row>
    <row r="1806" spans="1:13" ht="30">
      <c r="A1806" s="1312" t="s">
        <v>4459</v>
      </c>
      <c r="B1806" s="38" t="s">
        <v>4460</v>
      </c>
      <c r="C1806" s="32" t="s">
        <v>4668</v>
      </c>
      <c r="D1806" s="131">
        <v>2006</v>
      </c>
      <c r="E1806" s="131">
        <f t="shared" ref="E1806:E1812" si="386">2021-D1806</f>
        <v>15</v>
      </c>
      <c r="F1806" s="33">
        <v>138575</v>
      </c>
      <c r="G1806" s="133">
        <v>0.1</v>
      </c>
      <c r="H1806" s="33">
        <f t="shared" ref="H1806:H1812" si="387">E1806*F1806*G1806</f>
        <v>207862.5</v>
      </c>
      <c r="I1806" s="33">
        <f t="shared" ref="I1806:I1812" si="388">F1806-H1806</f>
        <v>-69287.5</v>
      </c>
      <c r="J1806" s="33">
        <f t="shared" ref="J1806:J1812" si="389">F1806*G1806</f>
        <v>13857.5</v>
      </c>
      <c r="K1806" s="101">
        <f t="shared" si="353"/>
        <v>7.7295292280232042</v>
      </c>
      <c r="L1806" s="33">
        <v>10</v>
      </c>
      <c r="M1806" s="30">
        <f t="shared" ref="M1806:M1812" si="390">K1806*L1806/60</f>
        <v>1.2882548713372008</v>
      </c>
    </row>
    <row r="1807" spans="1:13" ht="30">
      <c r="A1807" s="1312"/>
      <c r="B1807" s="38"/>
      <c r="C1807" s="165" t="s">
        <v>2477</v>
      </c>
      <c r="D1807" s="267">
        <v>2007</v>
      </c>
      <c r="E1807" s="267">
        <f t="shared" si="386"/>
        <v>14</v>
      </c>
      <c r="F1807" s="24">
        <v>350000</v>
      </c>
      <c r="G1807" s="214">
        <v>0.1</v>
      </c>
      <c r="H1807" s="174">
        <f t="shared" si="387"/>
        <v>490000</v>
      </c>
      <c r="I1807" s="174">
        <f t="shared" si="388"/>
        <v>-140000</v>
      </c>
      <c r="J1807" s="174">
        <f t="shared" si="389"/>
        <v>35000</v>
      </c>
      <c r="K1807" s="101">
        <f t="shared" ref="K1807:K1870" si="391">J1807/1792.8</f>
        <v>19.522534582775545</v>
      </c>
      <c r="L1807" s="547">
        <v>10</v>
      </c>
      <c r="M1807" s="269">
        <f t="shared" si="390"/>
        <v>3.2537557637959242</v>
      </c>
    </row>
    <row r="1808" spans="1:13" ht="30">
      <c r="A1808" s="1312"/>
      <c r="B1808" s="38"/>
      <c r="C1808" s="165" t="s">
        <v>4669</v>
      </c>
      <c r="D1808" s="166">
        <v>2013</v>
      </c>
      <c r="E1808" s="166">
        <f t="shared" si="386"/>
        <v>8</v>
      </c>
      <c r="F1808" s="167">
        <v>300000</v>
      </c>
      <c r="G1808" s="168">
        <v>0.1</v>
      </c>
      <c r="H1808" s="167">
        <f t="shared" si="387"/>
        <v>240000</v>
      </c>
      <c r="I1808" s="167">
        <f t="shared" si="388"/>
        <v>60000</v>
      </c>
      <c r="J1808" s="167">
        <f t="shared" si="389"/>
        <v>30000</v>
      </c>
      <c r="K1808" s="101">
        <f t="shared" si="391"/>
        <v>16.733601070950471</v>
      </c>
      <c r="L1808" s="167">
        <v>40</v>
      </c>
      <c r="M1808" s="169">
        <f t="shared" si="390"/>
        <v>11.155734047300314</v>
      </c>
    </row>
    <row r="1809" spans="1:13">
      <c r="A1809" s="1312"/>
      <c r="B1809" s="38"/>
      <c r="C1809" s="165" t="s">
        <v>4672</v>
      </c>
      <c r="D1809" s="166">
        <v>2015</v>
      </c>
      <c r="E1809" s="166">
        <f t="shared" si="386"/>
        <v>6</v>
      </c>
      <c r="F1809" s="167">
        <v>1028020</v>
      </c>
      <c r="G1809" s="168">
        <v>0.1</v>
      </c>
      <c r="H1809" s="167">
        <f t="shared" si="387"/>
        <v>616812</v>
      </c>
      <c r="I1809" s="167">
        <f t="shared" si="388"/>
        <v>411208</v>
      </c>
      <c r="J1809" s="167">
        <f t="shared" si="389"/>
        <v>102802</v>
      </c>
      <c r="K1809" s="101">
        <f t="shared" si="391"/>
        <v>57.341588576528338</v>
      </c>
      <c r="L1809" s="167">
        <v>60</v>
      </c>
      <c r="M1809" s="169">
        <f t="shared" si="390"/>
        <v>57.341588576528338</v>
      </c>
    </row>
    <row r="1810" spans="1:13" ht="30">
      <c r="A1810" s="1312"/>
      <c r="B1810" s="38"/>
      <c r="C1810" s="384" t="s">
        <v>2485</v>
      </c>
      <c r="D1810" s="166">
        <v>2016</v>
      </c>
      <c r="E1810" s="166">
        <f t="shared" si="386"/>
        <v>5</v>
      </c>
      <c r="F1810" s="167">
        <v>2302000</v>
      </c>
      <c r="G1810" s="168">
        <v>0.1</v>
      </c>
      <c r="H1810" s="33">
        <f t="shared" si="387"/>
        <v>1151000</v>
      </c>
      <c r="I1810" s="33">
        <f t="shared" si="388"/>
        <v>1151000</v>
      </c>
      <c r="J1810" s="33">
        <f t="shared" si="389"/>
        <v>230200</v>
      </c>
      <c r="K1810" s="101">
        <f t="shared" si="391"/>
        <v>128.40249888442659</v>
      </c>
      <c r="L1810" s="33">
        <v>10</v>
      </c>
      <c r="M1810" s="30">
        <f t="shared" si="390"/>
        <v>21.400416480737764</v>
      </c>
    </row>
    <row r="1811" spans="1:13" ht="30">
      <c r="A1811" s="1312"/>
      <c r="B1811" s="38"/>
      <c r="C1811" s="165" t="s">
        <v>4670</v>
      </c>
      <c r="D1811" s="166">
        <v>2005</v>
      </c>
      <c r="E1811" s="166">
        <f t="shared" si="386"/>
        <v>16</v>
      </c>
      <c r="F1811" s="167">
        <v>39263</v>
      </c>
      <c r="G1811" s="168">
        <v>0.1</v>
      </c>
      <c r="H1811" s="33">
        <f t="shared" si="387"/>
        <v>62820.800000000003</v>
      </c>
      <c r="I1811" s="33">
        <f t="shared" si="388"/>
        <v>-23557.800000000003</v>
      </c>
      <c r="J1811" s="33">
        <f t="shared" si="389"/>
        <v>3926.3</v>
      </c>
      <c r="K1811" s="101">
        <f t="shared" si="391"/>
        <v>2.190037929495761</v>
      </c>
      <c r="L1811" s="33">
        <v>10</v>
      </c>
      <c r="M1811" s="30">
        <f t="shared" si="390"/>
        <v>0.3650063215826268</v>
      </c>
    </row>
    <row r="1812" spans="1:13" ht="30">
      <c r="A1812" s="1312"/>
      <c r="B1812" s="38"/>
      <c r="C1812" s="165" t="s">
        <v>4675</v>
      </c>
      <c r="D1812" s="166">
        <v>2012</v>
      </c>
      <c r="E1812" s="166">
        <f t="shared" si="386"/>
        <v>9</v>
      </c>
      <c r="F1812" s="167">
        <v>12268394.74</v>
      </c>
      <c r="G1812" s="168">
        <v>0.1</v>
      </c>
      <c r="H1812" s="33">
        <f t="shared" si="387"/>
        <v>11041555.266000001</v>
      </c>
      <c r="I1812" s="33">
        <f t="shared" si="388"/>
        <v>1226839.4739999995</v>
      </c>
      <c r="J1812" s="33">
        <f t="shared" si="389"/>
        <v>1226839.4740000002</v>
      </c>
      <c r="K1812" s="101">
        <f t="shared" si="391"/>
        <v>684.31474453369037</v>
      </c>
      <c r="L1812" s="33">
        <v>120</v>
      </c>
      <c r="M1812" s="30">
        <f t="shared" si="390"/>
        <v>1368.6294890673807</v>
      </c>
    </row>
    <row r="1813" spans="1:13">
      <c r="A1813" s="1312"/>
      <c r="B1813" s="87" t="s">
        <v>35</v>
      </c>
      <c r="C1813" s="32"/>
      <c r="D1813" s="131"/>
      <c r="E1813" s="131"/>
      <c r="F1813" s="33"/>
      <c r="G1813" s="133"/>
      <c r="H1813" s="33"/>
      <c r="I1813" s="33"/>
      <c r="J1813" s="33"/>
      <c r="K1813" s="101">
        <f>J1813/1792.8</f>
        <v>0</v>
      </c>
      <c r="L1813" s="309">
        <f>SUM(L1806:L1812)</f>
        <v>260</v>
      </c>
      <c r="M1813" s="34">
        <f>SUM(M1806:M1812)</f>
        <v>1463.434245128663</v>
      </c>
    </row>
    <row r="1814" spans="1:13" ht="42.75">
      <c r="A1814" s="43" t="s">
        <v>4607</v>
      </c>
      <c r="B1814" s="37" t="s">
        <v>4462</v>
      </c>
      <c r="C1814" s="127"/>
      <c r="D1814" s="128"/>
      <c r="E1814" s="155"/>
      <c r="F1814" s="63"/>
      <c r="G1814" s="129"/>
      <c r="H1814" s="129"/>
      <c r="I1814" s="63"/>
      <c r="J1814" s="63"/>
      <c r="K1814" s="159"/>
      <c r="L1814" s="63"/>
      <c r="M1814" s="130"/>
    </row>
    <row r="1815" spans="1:13" ht="30">
      <c r="A1815" s="1312" t="s">
        <v>4463</v>
      </c>
      <c r="B1815" s="38" t="s">
        <v>4443</v>
      </c>
      <c r="C1815" s="165" t="s">
        <v>4667</v>
      </c>
      <c r="D1815" s="166">
        <v>2009</v>
      </c>
      <c r="E1815" s="166">
        <f>2021-D1815</f>
        <v>12</v>
      </c>
      <c r="F1815" s="167">
        <v>181000</v>
      </c>
      <c r="G1815" s="168">
        <v>0.1</v>
      </c>
      <c r="H1815" s="167">
        <f>E1815*F1815*G1815</f>
        <v>217200</v>
      </c>
      <c r="I1815" s="167">
        <f t="shared" ref="I1815:I1823" si="392">F1815-H1815</f>
        <v>-36200</v>
      </c>
      <c r="J1815" s="167">
        <f t="shared" ref="J1815:J1823" si="393">F1815*G1815</f>
        <v>18100</v>
      </c>
      <c r="K1815" s="101">
        <f t="shared" si="391"/>
        <v>10.095939312806783</v>
      </c>
      <c r="L1815" s="167">
        <v>10</v>
      </c>
      <c r="M1815" s="30">
        <f t="shared" ref="M1815:M1823" si="394">K1815*L1815/60</f>
        <v>1.6826565521344639</v>
      </c>
    </row>
    <row r="1816" spans="1:13" ht="30">
      <c r="A1816" s="1312"/>
      <c r="B1816" s="38"/>
      <c r="C1816" s="165" t="s">
        <v>2481</v>
      </c>
      <c r="D1816" s="267">
        <v>2007</v>
      </c>
      <c r="E1816" s="267">
        <f t="shared" ref="E1816:E1817" si="395">2021-D1816</f>
        <v>14</v>
      </c>
      <c r="F1816" s="24">
        <v>176358</v>
      </c>
      <c r="G1816" s="214">
        <v>0.1</v>
      </c>
      <c r="H1816" s="174">
        <f t="shared" ref="H1816:H1817" si="396">E1816*F1816*G1816</f>
        <v>246901.2</v>
      </c>
      <c r="I1816" s="174">
        <f t="shared" si="392"/>
        <v>-70543.200000000012</v>
      </c>
      <c r="J1816" s="174">
        <f t="shared" si="393"/>
        <v>17635.8</v>
      </c>
      <c r="K1816" s="101">
        <f t="shared" si="391"/>
        <v>9.8370147255689417</v>
      </c>
      <c r="L1816" s="547">
        <v>5</v>
      </c>
      <c r="M1816" s="269">
        <f t="shared" si="394"/>
        <v>0.81975122713074511</v>
      </c>
    </row>
    <row r="1817" spans="1:13" ht="30">
      <c r="A1817" s="1312"/>
      <c r="B1817" s="38"/>
      <c r="C1817" s="165" t="s">
        <v>2477</v>
      </c>
      <c r="D1817" s="267">
        <v>2007</v>
      </c>
      <c r="E1817" s="267">
        <f t="shared" si="395"/>
        <v>14</v>
      </c>
      <c r="F1817" s="24">
        <v>350000</v>
      </c>
      <c r="G1817" s="214">
        <v>0.1</v>
      </c>
      <c r="H1817" s="174">
        <f t="shared" si="396"/>
        <v>490000</v>
      </c>
      <c r="I1817" s="174">
        <f t="shared" si="392"/>
        <v>-140000</v>
      </c>
      <c r="J1817" s="174">
        <f t="shared" si="393"/>
        <v>35000</v>
      </c>
      <c r="K1817" s="101">
        <f t="shared" si="391"/>
        <v>19.522534582775545</v>
      </c>
      <c r="L1817" s="547">
        <v>5</v>
      </c>
      <c r="M1817" s="269">
        <f t="shared" si="394"/>
        <v>1.6268778818979621</v>
      </c>
    </row>
    <row r="1818" spans="1:13" ht="30">
      <c r="A1818" s="1312"/>
      <c r="B1818" s="38"/>
      <c r="C1818" s="165" t="s">
        <v>4668</v>
      </c>
      <c r="D1818" s="166">
        <v>2006</v>
      </c>
      <c r="E1818" s="166">
        <f t="shared" si="368"/>
        <v>15</v>
      </c>
      <c r="F1818" s="167">
        <v>138575</v>
      </c>
      <c r="G1818" s="168">
        <v>0.1</v>
      </c>
      <c r="H1818" s="167">
        <f t="shared" si="369"/>
        <v>207862.5</v>
      </c>
      <c r="I1818" s="167">
        <f t="shared" si="392"/>
        <v>-69287.5</v>
      </c>
      <c r="J1818" s="167">
        <f t="shared" si="393"/>
        <v>13857.5</v>
      </c>
      <c r="K1818" s="101">
        <f t="shared" si="391"/>
        <v>7.7295292280232042</v>
      </c>
      <c r="L1818" s="167">
        <v>10</v>
      </c>
      <c r="M1818" s="30">
        <f t="shared" si="394"/>
        <v>1.2882548713372008</v>
      </c>
    </row>
    <row r="1819" spans="1:13">
      <c r="A1819" s="1312"/>
      <c r="B1819" s="38"/>
      <c r="C1819" s="165" t="s">
        <v>4672</v>
      </c>
      <c r="D1819" s="166">
        <v>2015</v>
      </c>
      <c r="E1819" s="166">
        <f t="shared" si="368"/>
        <v>6</v>
      </c>
      <c r="F1819" s="167">
        <v>1028020</v>
      </c>
      <c r="G1819" s="168">
        <v>0.1</v>
      </c>
      <c r="H1819" s="167">
        <f t="shared" si="369"/>
        <v>616812</v>
      </c>
      <c r="I1819" s="167">
        <f t="shared" si="392"/>
        <v>411208</v>
      </c>
      <c r="J1819" s="167">
        <f t="shared" si="393"/>
        <v>102802</v>
      </c>
      <c r="K1819" s="101">
        <f t="shared" si="391"/>
        <v>57.341588576528338</v>
      </c>
      <c r="L1819" s="167">
        <v>60</v>
      </c>
      <c r="M1819" s="30">
        <f t="shared" si="394"/>
        <v>57.341588576528338</v>
      </c>
    </row>
    <row r="1820" spans="1:13" ht="30">
      <c r="A1820" s="1312"/>
      <c r="B1820" s="38"/>
      <c r="C1820" s="384" t="s">
        <v>2485</v>
      </c>
      <c r="D1820" s="166">
        <v>2016</v>
      </c>
      <c r="E1820" s="166">
        <f t="shared" si="368"/>
        <v>5</v>
      </c>
      <c r="F1820" s="167">
        <v>2302000</v>
      </c>
      <c r="G1820" s="168">
        <v>0.1</v>
      </c>
      <c r="H1820" s="167">
        <f t="shared" si="369"/>
        <v>1151000</v>
      </c>
      <c r="I1820" s="167">
        <f t="shared" si="392"/>
        <v>1151000</v>
      </c>
      <c r="J1820" s="167">
        <f t="shared" si="393"/>
        <v>230200</v>
      </c>
      <c r="K1820" s="101">
        <f t="shared" si="391"/>
        <v>128.40249888442659</v>
      </c>
      <c r="L1820" s="167">
        <v>10</v>
      </c>
      <c r="M1820" s="30">
        <f t="shared" si="394"/>
        <v>21.400416480737764</v>
      </c>
    </row>
    <row r="1821" spans="1:13" s="51" customFormat="1" ht="12.6" customHeight="1">
      <c r="A1821" s="1312"/>
      <c r="B1821" s="38"/>
      <c r="C1821" s="165" t="s">
        <v>4669</v>
      </c>
      <c r="D1821" s="166">
        <v>2013</v>
      </c>
      <c r="E1821" s="166">
        <f t="shared" si="368"/>
        <v>8</v>
      </c>
      <c r="F1821" s="167">
        <v>300000</v>
      </c>
      <c r="G1821" s="168">
        <v>0.1</v>
      </c>
      <c r="H1821" s="167">
        <f t="shared" si="369"/>
        <v>240000</v>
      </c>
      <c r="I1821" s="167">
        <f t="shared" si="392"/>
        <v>60000</v>
      </c>
      <c r="J1821" s="167">
        <f t="shared" si="393"/>
        <v>30000</v>
      </c>
      <c r="K1821" s="101">
        <f t="shared" si="391"/>
        <v>16.733601070950471</v>
      </c>
      <c r="L1821" s="167">
        <v>10</v>
      </c>
      <c r="M1821" s="169">
        <f t="shared" si="394"/>
        <v>2.7889335118250784</v>
      </c>
    </row>
    <row r="1822" spans="1:13" ht="12.6" customHeight="1">
      <c r="A1822" s="1312"/>
      <c r="B1822" s="38"/>
      <c r="C1822" s="32" t="s">
        <v>4670</v>
      </c>
      <c r="D1822" s="131">
        <v>2005</v>
      </c>
      <c r="E1822" s="131">
        <f t="shared" si="368"/>
        <v>16</v>
      </c>
      <c r="F1822" s="33">
        <v>39263</v>
      </c>
      <c r="G1822" s="133">
        <v>0.1</v>
      </c>
      <c r="H1822" s="33">
        <f t="shared" si="369"/>
        <v>62820.800000000003</v>
      </c>
      <c r="I1822" s="33">
        <f t="shared" si="392"/>
        <v>-23557.800000000003</v>
      </c>
      <c r="J1822" s="33">
        <f t="shared" si="393"/>
        <v>3926.3</v>
      </c>
      <c r="K1822" s="101">
        <f t="shared" si="391"/>
        <v>2.190037929495761</v>
      </c>
      <c r="L1822" s="33">
        <v>20</v>
      </c>
      <c r="M1822" s="30">
        <f t="shared" si="394"/>
        <v>0.73001264316525361</v>
      </c>
    </row>
    <row r="1823" spans="1:13" ht="24.6" customHeight="1">
      <c r="A1823" s="1312"/>
      <c r="B1823" s="38"/>
      <c r="C1823" s="32" t="s">
        <v>4671</v>
      </c>
      <c r="D1823" s="131">
        <v>2003</v>
      </c>
      <c r="E1823" s="131">
        <f t="shared" si="368"/>
        <v>18</v>
      </c>
      <c r="F1823" s="33">
        <v>2471090</v>
      </c>
      <c r="G1823" s="133">
        <v>0.1</v>
      </c>
      <c r="H1823" s="33">
        <f t="shared" si="369"/>
        <v>4447962</v>
      </c>
      <c r="I1823" s="33">
        <f t="shared" si="392"/>
        <v>-1976872</v>
      </c>
      <c r="J1823" s="33">
        <f t="shared" si="393"/>
        <v>247109</v>
      </c>
      <c r="K1823" s="101">
        <f t="shared" si="391"/>
        <v>137.83411423471665</v>
      </c>
      <c r="L1823" s="33">
        <v>130</v>
      </c>
      <c r="M1823" s="30">
        <f t="shared" si="394"/>
        <v>298.64058084188605</v>
      </c>
    </row>
    <row r="1824" spans="1:13" ht="12.6" customHeight="1">
      <c r="A1824" s="1312"/>
      <c r="B1824" s="87" t="s">
        <v>35</v>
      </c>
      <c r="C1824" s="32"/>
      <c r="D1824" s="131"/>
      <c r="E1824" s="131"/>
      <c r="F1824" s="33"/>
      <c r="G1824" s="133"/>
      <c r="H1824" s="33"/>
      <c r="I1824" s="33"/>
      <c r="J1824" s="33"/>
      <c r="K1824" s="101">
        <f t="shared" si="391"/>
        <v>0</v>
      </c>
      <c r="L1824" s="309">
        <f>SUM(L1815:L1823)</f>
        <v>260</v>
      </c>
      <c r="M1824" s="34">
        <f>SUM(M1815:M1823)</f>
        <v>386.31907258664285</v>
      </c>
    </row>
    <row r="1825" spans="1:13" ht="27" customHeight="1">
      <c r="A1825" s="1312" t="s">
        <v>4683</v>
      </c>
      <c r="B1825" s="38" t="s">
        <v>4447</v>
      </c>
      <c r="C1825" s="32" t="s">
        <v>4668</v>
      </c>
      <c r="D1825" s="131">
        <v>2006</v>
      </c>
      <c r="E1825" s="131">
        <f t="shared" si="368"/>
        <v>15</v>
      </c>
      <c r="F1825" s="33">
        <v>138575</v>
      </c>
      <c r="G1825" s="133">
        <v>0.1</v>
      </c>
      <c r="H1825" s="33">
        <f t="shared" si="369"/>
        <v>207862.5</v>
      </c>
      <c r="I1825" s="33">
        <f t="shared" ref="I1825:I1833" si="397">F1825-H1825</f>
        <v>-69287.5</v>
      </c>
      <c r="J1825" s="33">
        <f t="shared" ref="J1825:J1833" si="398">F1825*G1825</f>
        <v>13857.5</v>
      </c>
      <c r="K1825" s="101">
        <f t="shared" si="391"/>
        <v>7.7295292280232042</v>
      </c>
      <c r="L1825" s="33">
        <v>10</v>
      </c>
      <c r="M1825" s="30">
        <f t="shared" ref="M1825:M1833" si="399">K1825*L1825/60</f>
        <v>1.2882548713372008</v>
      </c>
    </row>
    <row r="1826" spans="1:13" ht="30">
      <c r="A1826" s="1312"/>
      <c r="B1826" s="38"/>
      <c r="C1826" s="165" t="s">
        <v>4667</v>
      </c>
      <c r="D1826" s="166">
        <v>2009</v>
      </c>
      <c r="E1826" s="166">
        <f>2021-D1826</f>
        <v>12</v>
      </c>
      <c r="F1826" s="167">
        <v>181000</v>
      </c>
      <c r="G1826" s="168">
        <v>0.1</v>
      </c>
      <c r="H1826" s="167">
        <f>E1826*F1826*G1826</f>
        <v>217200</v>
      </c>
      <c r="I1826" s="167">
        <f t="shared" si="397"/>
        <v>-36200</v>
      </c>
      <c r="J1826" s="167">
        <f t="shared" si="398"/>
        <v>18100</v>
      </c>
      <c r="K1826" s="101">
        <f t="shared" si="391"/>
        <v>10.095939312806783</v>
      </c>
      <c r="L1826" s="167">
        <v>10</v>
      </c>
      <c r="M1826" s="30">
        <f t="shared" si="399"/>
        <v>1.6826565521344639</v>
      </c>
    </row>
    <row r="1827" spans="1:13" ht="30">
      <c r="A1827" s="1312"/>
      <c r="B1827" s="38"/>
      <c r="C1827" s="165" t="s">
        <v>2481</v>
      </c>
      <c r="D1827" s="267">
        <v>2007</v>
      </c>
      <c r="E1827" s="267">
        <f t="shared" si="368"/>
        <v>14</v>
      </c>
      <c r="F1827" s="24">
        <v>176358</v>
      </c>
      <c r="G1827" s="214">
        <v>0.1</v>
      </c>
      <c r="H1827" s="174">
        <f t="shared" si="369"/>
        <v>246901.2</v>
      </c>
      <c r="I1827" s="174">
        <f t="shared" si="397"/>
        <v>-70543.200000000012</v>
      </c>
      <c r="J1827" s="174">
        <f t="shared" si="398"/>
        <v>17635.8</v>
      </c>
      <c r="K1827" s="101">
        <f t="shared" si="391"/>
        <v>9.8370147255689417</v>
      </c>
      <c r="L1827" s="547">
        <v>5</v>
      </c>
      <c r="M1827" s="269">
        <f t="shared" si="399"/>
        <v>0.81975122713074511</v>
      </c>
    </row>
    <row r="1828" spans="1:13" ht="30">
      <c r="A1828" s="1312"/>
      <c r="B1828" s="38"/>
      <c r="C1828" s="165" t="s">
        <v>2477</v>
      </c>
      <c r="D1828" s="267">
        <v>2007</v>
      </c>
      <c r="E1828" s="267">
        <f t="shared" si="368"/>
        <v>14</v>
      </c>
      <c r="F1828" s="24">
        <v>350000</v>
      </c>
      <c r="G1828" s="214">
        <v>0.1</v>
      </c>
      <c r="H1828" s="174">
        <f t="shared" si="369"/>
        <v>490000</v>
      </c>
      <c r="I1828" s="174">
        <f t="shared" si="397"/>
        <v>-140000</v>
      </c>
      <c r="J1828" s="174">
        <f t="shared" si="398"/>
        <v>35000</v>
      </c>
      <c r="K1828" s="101">
        <f t="shared" si="391"/>
        <v>19.522534582775545</v>
      </c>
      <c r="L1828" s="547">
        <v>5</v>
      </c>
      <c r="M1828" s="269">
        <f t="shared" si="399"/>
        <v>1.6268778818979621</v>
      </c>
    </row>
    <row r="1829" spans="1:13" ht="30">
      <c r="A1829" s="1312"/>
      <c r="B1829" s="38"/>
      <c r="C1829" s="384" t="s">
        <v>2485</v>
      </c>
      <c r="D1829" s="166">
        <v>2016</v>
      </c>
      <c r="E1829" s="166">
        <f t="shared" si="368"/>
        <v>5</v>
      </c>
      <c r="F1829" s="167">
        <v>2302000</v>
      </c>
      <c r="G1829" s="168">
        <v>0.1</v>
      </c>
      <c r="H1829" s="167">
        <f t="shared" si="369"/>
        <v>1151000</v>
      </c>
      <c r="I1829" s="167">
        <f t="shared" si="397"/>
        <v>1151000</v>
      </c>
      <c r="J1829" s="33">
        <f t="shared" si="398"/>
        <v>230200</v>
      </c>
      <c r="K1829" s="101">
        <f t="shared" si="391"/>
        <v>128.40249888442659</v>
      </c>
      <c r="L1829" s="33">
        <v>10</v>
      </c>
      <c r="M1829" s="30">
        <f t="shared" si="399"/>
        <v>21.400416480737764</v>
      </c>
    </row>
    <row r="1830" spans="1:13" ht="30">
      <c r="A1830" s="1312"/>
      <c r="B1830" s="38"/>
      <c r="C1830" s="165" t="s">
        <v>4669</v>
      </c>
      <c r="D1830" s="166">
        <v>2013</v>
      </c>
      <c r="E1830" s="166">
        <f t="shared" si="368"/>
        <v>8</v>
      </c>
      <c r="F1830" s="167">
        <v>300000</v>
      </c>
      <c r="G1830" s="168">
        <v>0.1</v>
      </c>
      <c r="H1830" s="167">
        <f t="shared" si="369"/>
        <v>240000</v>
      </c>
      <c r="I1830" s="167">
        <f t="shared" si="397"/>
        <v>60000</v>
      </c>
      <c r="J1830" s="167">
        <f t="shared" si="398"/>
        <v>30000</v>
      </c>
      <c r="K1830" s="101">
        <f t="shared" si="391"/>
        <v>16.733601070950471</v>
      </c>
      <c r="L1830" s="167">
        <v>20</v>
      </c>
      <c r="M1830" s="169">
        <f t="shared" si="399"/>
        <v>5.5778670236501569</v>
      </c>
    </row>
    <row r="1831" spans="1:13">
      <c r="A1831" s="1312"/>
      <c r="B1831" s="38"/>
      <c r="C1831" s="165" t="s">
        <v>4672</v>
      </c>
      <c r="D1831" s="166">
        <v>2015</v>
      </c>
      <c r="E1831" s="166">
        <f t="shared" si="368"/>
        <v>6</v>
      </c>
      <c r="F1831" s="167">
        <v>1028020</v>
      </c>
      <c r="G1831" s="168">
        <v>0.1</v>
      </c>
      <c r="H1831" s="167">
        <f t="shared" si="369"/>
        <v>616812</v>
      </c>
      <c r="I1831" s="33">
        <f t="shared" si="397"/>
        <v>411208</v>
      </c>
      <c r="J1831" s="33">
        <f t="shared" si="398"/>
        <v>102802</v>
      </c>
      <c r="K1831" s="101">
        <f t="shared" si="391"/>
        <v>57.341588576528338</v>
      </c>
      <c r="L1831" s="33">
        <v>60</v>
      </c>
      <c r="M1831" s="30">
        <f t="shared" si="399"/>
        <v>57.341588576528338</v>
      </c>
    </row>
    <row r="1832" spans="1:13" ht="30">
      <c r="A1832" s="1312"/>
      <c r="B1832" s="38"/>
      <c r="C1832" s="165" t="s">
        <v>4670</v>
      </c>
      <c r="D1832" s="166">
        <v>2005</v>
      </c>
      <c r="E1832" s="166">
        <f t="shared" si="368"/>
        <v>16</v>
      </c>
      <c r="F1832" s="167">
        <v>39263</v>
      </c>
      <c r="G1832" s="168">
        <v>0.1</v>
      </c>
      <c r="H1832" s="167">
        <f t="shared" si="369"/>
        <v>62820.800000000003</v>
      </c>
      <c r="I1832" s="33">
        <f t="shared" si="397"/>
        <v>-23557.800000000003</v>
      </c>
      <c r="J1832" s="33">
        <f t="shared" si="398"/>
        <v>3926.3</v>
      </c>
      <c r="K1832" s="101">
        <f t="shared" si="391"/>
        <v>2.190037929495761</v>
      </c>
      <c r="L1832" s="33">
        <v>10</v>
      </c>
      <c r="M1832" s="30">
        <f t="shared" si="399"/>
        <v>0.3650063215826268</v>
      </c>
    </row>
    <row r="1833" spans="1:13" ht="30">
      <c r="A1833" s="1312"/>
      <c r="B1833" s="38"/>
      <c r="C1833" s="165" t="s">
        <v>4674</v>
      </c>
      <c r="D1833" s="166">
        <v>2012</v>
      </c>
      <c r="E1833" s="166">
        <f t="shared" si="368"/>
        <v>9</v>
      </c>
      <c r="F1833" s="167">
        <v>19245353.859999999</v>
      </c>
      <c r="G1833" s="168">
        <v>0.1</v>
      </c>
      <c r="H1833" s="167">
        <f t="shared" si="369"/>
        <v>17320818.474000003</v>
      </c>
      <c r="I1833" s="33">
        <f t="shared" si="397"/>
        <v>1924535.3859999962</v>
      </c>
      <c r="J1833" s="33">
        <f t="shared" si="398"/>
        <v>1924535.3859999999</v>
      </c>
      <c r="K1833" s="101">
        <f t="shared" si="391"/>
        <v>1073.4802465417224</v>
      </c>
      <c r="L1833" s="33">
        <v>130</v>
      </c>
      <c r="M1833" s="30">
        <f t="shared" si="399"/>
        <v>2325.8738675070649</v>
      </c>
    </row>
    <row r="1834" spans="1:13">
      <c r="A1834" s="1312"/>
      <c r="B1834" s="87" t="s">
        <v>35</v>
      </c>
      <c r="C1834" s="32"/>
      <c r="D1834" s="131"/>
      <c r="E1834" s="131"/>
      <c r="F1834" s="33"/>
      <c r="G1834" s="133"/>
      <c r="H1834" s="33"/>
      <c r="I1834" s="33"/>
      <c r="J1834" s="33"/>
      <c r="K1834" s="101">
        <f t="shared" si="391"/>
        <v>0</v>
      </c>
      <c r="L1834" s="309">
        <f>SUM(L1825:L1833)</f>
        <v>260</v>
      </c>
      <c r="M1834" s="34">
        <f>SUM(M1825:M1833)</f>
        <v>2415.9762864420641</v>
      </c>
    </row>
    <row r="1835" spans="1:13" ht="45">
      <c r="A1835" s="1312" t="s">
        <v>4464</v>
      </c>
      <c r="B1835" s="38" t="s">
        <v>5251</v>
      </c>
      <c r="C1835" s="165" t="s">
        <v>4667</v>
      </c>
      <c r="D1835" s="166">
        <v>2009</v>
      </c>
      <c r="E1835" s="166">
        <f>2021-D1835</f>
        <v>12</v>
      </c>
      <c r="F1835" s="167">
        <v>181000</v>
      </c>
      <c r="G1835" s="168">
        <v>0.1</v>
      </c>
      <c r="H1835" s="167">
        <f>E1835*F1835*G1835</f>
        <v>217200</v>
      </c>
      <c r="I1835" s="167">
        <f t="shared" ref="I1835:I1843" si="400">F1835-H1835</f>
        <v>-36200</v>
      </c>
      <c r="J1835" s="167">
        <f t="shared" ref="J1835:J1843" si="401">F1835*G1835</f>
        <v>18100</v>
      </c>
      <c r="K1835" s="101">
        <f t="shared" si="391"/>
        <v>10.095939312806783</v>
      </c>
      <c r="L1835" s="33">
        <v>20</v>
      </c>
      <c r="M1835" s="30">
        <f t="shared" ref="M1835:M1843" si="402">K1835*L1835/60</f>
        <v>3.3653131042689277</v>
      </c>
    </row>
    <row r="1836" spans="1:13" ht="30">
      <c r="A1836" s="1312"/>
      <c r="B1836" s="38"/>
      <c r="C1836" s="165" t="s">
        <v>2481</v>
      </c>
      <c r="D1836" s="267">
        <v>2007</v>
      </c>
      <c r="E1836" s="267">
        <f t="shared" ref="E1836:E1837" si="403">2021-D1836</f>
        <v>14</v>
      </c>
      <c r="F1836" s="24">
        <v>176358</v>
      </c>
      <c r="G1836" s="214">
        <v>0.1</v>
      </c>
      <c r="H1836" s="174">
        <f t="shared" ref="H1836:H1837" si="404">E1836*F1836*G1836</f>
        <v>246901.2</v>
      </c>
      <c r="I1836" s="174">
        <f t="shared" si="400"/>
        <v>-70543.200000000012</v>
      </c>
      <c r="J1836" s="174">
        <f t="shared" si="401"/>
        <v>17635.8</v>
      </c>
      <c r="K1836" s="101">
        <f t="shared" si="391"/>
        <v>9.8370147255689417</v>
      </c>
      <c r="L1836" s="547">
        <v>10</v>
      </c>
      <c r="M1836" s="269">
        <f t="shared" si="402"/>
        <v>1.6395024542614902</v>
      </c>
    </row>
    <row r="1837" spans="1:13" ht="30">
      <c r="A1837" s="1312"/>
      <c r="B1837" s="38"/>
      <c r="C1837" s="165" t="s">
        <v>2477</v>
      </c>
      <c r="D1837" s="267">
        <v>2007</v>
      </c>
      <c r="E1837" s="267">
        <f t="shared" si="403"/>
        <v>14</v>
      </c>
      <c r="F1837" s="24">
        <v>350000</v>
      </c>
      <c r="G1837" s="214">
        <v>0.1</v>
      </c>
      <c r="H1837" s="174">
        <f t="shared" si="404"/>
        <v>490000</v>
      </c>
      <c r="I1837" s="174">
        <f t="shared" si="400"/>
        <v>-140000</v>
      </c>
      <c r="J1837" s="174">
        <f t="shared" si="401"/>
        <v>35000</v>
      </c>
      <c r="K1837" s="101">
        <f t="shared" si="391"/>
        <v>19.522534582775545</v>
      </c>
      <c r="L1837" s="547">
        <v>10</v>
      </c>
      <c r="M1837" s="269">
        <f t="shared" si="402"/>
        <v>3.2537557637959242</v>
      </c>
    </row>
    <row r="1838" spans="1:13" ht="30">
      <c r="A1838" s="1312"/>
      <c r="B1838" s="38"/>
      <c r="C1838" s="165" t="s">
        <v>4668</v>
      </c>
      <c r="D1838" s="166">
        <v>2006</v>
      </c>
      <c r="E1838" s="166">
        <f t="shared" si="368"/>
        <v>15</v>
      </c>
      <c r="F1838" s="167">
        <v>138575</v>
      </c>
      <c r="G1838" s="168">
        <v>0.1</v>
      </c>
      <c r="H1838" s="167">
        <f t="shared" si="369"/>
        <v>207862.5</v>
      </c>
      <c r="I1838" s="167">
        <f t="shared" si="400"/>
        <v>-69287.5</v>
      </c>
      <c r="J1838" s="167">
        <f t="shared" si="401"/>
        <v>13857.5</v>
      </c>
      <c r="K1838" s="101">
        <f t="shared" si="391"/>
        <v>7.7295292280232042</v>
      </c>
      <c r="L1838" s="33">
        <v>20</v>
      </c>
      <c r="M1838" s="30">
        <f t="shared" si="402"/>
        <v>2.5765097426744017</v>
      </c>
    </row>
    <row r="1839" spans="1:13" ht="30">
      <c r="A1839" s="1312"/>
      <c r="B1839" s="38"/>
      <c r="C1839" s="384" t="s">
        <v>2485</v>
      </c>
      <c r="D1839" s="166">
        <v>2016</v>
      </c>
      <c r="E1839" s="166">
        <f t="shared" ref="E1839:E1895" si="405">2021-D1839</f>
        <v>5</v>
      </c>
      <c r="F1839" s="167">
        <v>2302000</v>
      </c>
      <c r="G1839" s="168">
        <v>0.1</v>
      </c>
      <c r="H1839" s="167">
        <f t="shared" ref="H1839:H1895" si="406">E1839*F1839*G1839</f>
        <v>1151000</v>
      </c>
      <c r="I1839" s="167">
        <f t="shared" si="400"/>
        <v>1151000</v>
      </c>
      <c r="J1839" s="167">
        <f t="shared" si="401"/>
        <v>230200</v>
      </c>
      <c r="K1839" s="101">
        <f t="shared" si="391"/>
        <v>128.40249888442659</v>
      </c>
      <c r="L1839" s="33">
        <v>20</v>
      </c>
      <c r="M1839" s="30">
        <f t="shared" si="402"/>
        <v>42.800832961475528</v>
      </c>
    </row>
    <row r="1840" spans="1:13" ht="30">
      <c r="A1840" s="1312"/>
      <c r="B1840" s="38"/>
      <c r="C1840" s="165" t="s">
        <v>4669</v>
      </c>
      <c r="D1840" s="166">
        <v>2013</v>
      </c>
      <c r="E1840" s="166">
        <f t="shared" si="405"/>
        <v>8</v>
      </c>
      <c r="F1840" s="167">
        <v>300000</v>
      </c>
      <c r="G1840" s="168">
        <v>0.1</v>
      </c>
      <c r="H1840" s="167">
        <f t="shared" si="406"/>
        <v>240000</v>
      </c>
      <c r="I1840" s="167">
        <f t="shared" si="400"/>
        <v>60000</v>
      </c>
      <c r="J1840" s="167">
        <f t="shared" si="401"/>
        <v>30000</v>
      </c>
      <c r="K1840" s="101">
        <f t="shared" si="391"/>
        <v>16.733601070950471</v>
      </c>
      <c r="L1840" s="167">
        <v>50</v>
      </c>
      <c r="M1840" s="169">
        <f t="shared" si="402"/>
        <v>13.944667559125394</v>
      </c>
    </row>
    <row r="1841" spans="1:13">
      <c r="A1841" s="1312"/>
      <c r="B1841" s="38"/>
      <c r="C1841" s="165" t="s">
        <v>4672</v>
      </c>
      <c r="D1841" s="166">
        <v>2015</v>
      </c>
      <c r="E1841" s="166">
        <f t="shared" si="405"/>
        <v>6</v>
      </c>
      <c r="F1841" s="167">
        <v>1028020</v>
      </c>
      <c r="G1841" s="168">
        <v>0.1</v>
      </c>
      <c r="H1841" s="167">
        <f t="shared" si="406"/>
        <v>616812</v>
      </c>
      <c r="I1841" s="167">
        <f t="shared" si="400"/>
        <v>411208</v>
      </c>
      <c r="J1841" s="167">
        <f t="shared" si="401"/>
        <v>102802</v>
      </c>
      <c r="K1841" s="101">
        <f t="shared" si="391"/>
        <v>57.341588576528338</v>
      </c>
      <c r="L1841" s="33">
        <v>60</v>
      </c>
      <c r="M1841" s="30">
        <f t="shared" si="402"/>
        <v>57.341588576528338</v>
      </c>
    </row>
    <row r="1842" spans="1:13" ht="30">
      <c r="A1842" s="1312"/>
      <c r="B1842" s="38"/>
      <c r="C1842" s="165" t="s">
        <v>4670</v>
      </c>
      <c r="D1842" s="166">
        <v>2005</v>
      </c>
      <c r="E1842" s="166">
        <f t="shared" si="405"/>
        <v>16</v>
      </c>
      <c r="F1842" s="167">
        <v>39263</v>
      </c>
      <c r="G1842" s="168">
        <v>0.1</v>
      </c>
      <c r="H1842" s="167">
        <f t="shared" si="406"/>
        <v>62820.800000000003</v>
      </c>
      <c r="I1842" s="167">
        <f t="shared" si="400"/>
        <v>-23557.800000000003</v>
      </c>
      <c r="J1842" s="167">
        <f t="shared" si="401"/>
        <v>3926.3</v>
      </c>
      <c r="K1842" s="101">
        <f t="shared" si="391"/>
        <v>2.190037929495761</v>
      </c>
      <c r="L1842" s="33">
        <v>30</v>
      </c>
      <c r="M1842" s="30">
        <f t="shared" si="402"/>
        <v>1.0950189647478805</v>
      </c>
    </row>
    <row r="1843" spans="1:13" ht="30">
      <c r="A1843" s="1312"/>
      <c r="B1843" s="38"/>
      <c r="C1843" s="32" t="s">
        <v>4671</v>
      </c>
      <c r="D1843" s="131">
        <v>2003</v>
      </c>
      <c r="E1843" s="131">
        <f t="shared" si="405"/>
        <v>18</v>
      </c>
      <c r="F1843" s="33">
        <v>2471090</v>
      </c>
      <c r="G1843" s="133">
        <v>0.1</v>
      </c>
      <c r="H1843" s="33">
        <f t="shared" si="406"/>
        <v>4447962</v>
      </c>
      <c r="I1843" s="33">
        <f t="shared" si="400"/>
        <v>-1976872</v>
      </c>
      <c r="J1843" s="33">
        <f t="shared" si="401"/>
        <v>247109</v>
      </c>
      <c r="K1843" s="101">
        <f t="shared" si="391"/>
        <v>137.83411423471665</v>
      </c>
      <c r="L1843" s="33">
        <v>120</v>
      </c>
      <c r="M1843" s="30">
        <f t="shared" si="402"/>
        <v>275.6682284694333</v>
      </c>
    </row>
    <row r="1844" spans="1:13">
      <c r="A1844" s="1312"/>
      <c r="B1844" s="87" t="s">
        <v>35</v>
      </c>
      <c r="C1844" s="32"/>
      <c r="D1844" s="131"/>
      <c r="E1844" s="131"/>
      <c r="F1844" s="33"/>
      <c r="G1844" s="133"/>
      <c r="H1844" s="33"/>
      <c r="I1844" s="33"/>
      <c r="J1844" s="33"/>
      <c r="K1844" s="101">
        <f t="shared" si="391"/>
        <v>0</v>
      </c>
      <c r="L1844" s="309"/>
      <c r="M1844" s="34">
        <f>SUM(M1835:M1843)</f>
        <v>401.6854175963112</v>
      </c>
    </row>
    <row r="1845" spans="1:13" ht="28.5">
      <c r="A1845" s="43" t="s">
        <v>4466</v>
      </c>
      <c r="B1845" s="37" t="s">
        <v>4467</v>
      </c>
      <c r="C1845" s="127"/>
      <c r="D1845" s="128"/>
      <c r="E1845" s="155"/>
      <c r="F1845" s="63"/>
      <c r="G1845" s="129"/>
      <c r="H1845" s="129"/>
      <c r="I1845" s="63"/>
      <c r="J1845" s="63"/>
      <c r="K1845" s="63"/>
      <c r="L1845" s="63"/>
      <c r="M1845" s="130"/>
    </row>
    <row r="1846" spans="1:13" ht="30">
      <c r="A1846" s="1312" t="s">
        <v>4468</v>
      </c>
      <c r="B1846" s="38" t="s">
        <v>4443</v>
      </c>
      <c r="C1846" s="165" t="s">
        <v>4667</v>
      </c>
      <c r="D1846" s="166">
        <v>2009</v>
      </c>
      <c r="E1846" s="166">
        <f>2021-D1846</f>
        <v>12</v>
      </c>
      <c r="F1846" s="167">
        <v>181000</v>
      </c>
      <c r="G1846" s="168">
        <v>0.1</v>
      </c>
      <c r="H1846" s="167">
        <f>E1846*F1846*G1846</f>
        <v>217200</v>
      </c>
      <c r="I1846" s="167">
        <f t="shared" ref="I1846:I1854" si="407">F1846-H1846</f>
        <v>-36200</v>
      </c>
      <c r="J1846" s="167">
        <f t="shared" ref="J1846:J1854" si="408">F1846*G1846</f>
        <v>18100</v>
      </c>
      <c r="K1846" s="101">
        <f t="shared" si="391"/>
        <v>10.095939312806783</v>
      </c>
      <c r="L1846" s="33">
        <v>10</v>
      </c>
      <c r="M1846" s="30">
        <f t="shared" ref="M1846:M1854" si="409">K1846*L1846/60</f>
        <v>1.6826565521344639</v>
      </c>
    </row>
    <row r="1847" spans="1:13" ht="30">
      <c r="A1847" s="1312"/>
      <c r="B1847" s="38"/>
      <c r="C1847" s="165" t="s">
        <v>2481</v>
      </c>
      <c r="D1847" s="267">
        <v>2007</v>
      </c>
      <c r="E1847" s="267">
        <f t="shared" ref="E1847:E1848" si="410">2021-D1847</f>
        <v>14</v>
      </c>
      <c r="F1847" s="24">
        <v>176358</v>
      </c>
      <c r="G1847" s="214">
        <v>0.1</v>
      </c>
      <c r="H1847" s="174">
        <f t="shared" ref="H1847:H1848" si="411">E1847*F1847*G1847</f>
        <v>246901.2</v>
      </c>
      <c r="I1847" s="174">
        <f t="shared" si="407"/>
        <v>-70543.200000000012</v>
      </c>
      <c r="J1847" s="174">
        <f t="shared" si="408"/>
        <v>17635.8</v>
      </c>
      <c r="K1847" s="101">
        <f t="shared" si="391"/>
        <v>9.8370147255689417</v>
      </c>
      <c r="L1847" s="547">
        <v>10</v>
      </c>
      <c r="M1847" s="269">
        <f t="shared" si="409"/>
        <v>1.6395024542614902</v>
      </c>
    </row>
    <row r="1848" spans="1:13" ht="30">
      <c r="A1848" s="1312"/>
      <c r="B1848" s="38"/>
      <c r="C1848" s="165" t="s">
        <v>2477</v>
      </c>
      <c r="D1848" s="267">
        <v>2007</v>
      </c>
      <c r="E1848" s="267">
        <f t="shared" si="410"/>
        <v>14</v>
      </c>
      <c r="F1848" s="24">
        <v>350000</v>
      </c>
      <c r="G1848" s="214">
        <v>0.1</v>
      </c>
      <c r="H1848" s="174">
        <f t="shared" si="411"/>
        <v>490000</v>
      </c>
      <c r="I1848" s="174">
        <f t="shared" si="407"/>
        <v>-140000</v>
      </c>
      <c r="J1848" s="174">
        <f t="shared" si="408"/>
        <v>35000</v>
      </c>
      <c r="K1848" s="101">
        <f t="shared" si="391"/>
        <v>19.522534582775545</v>
      </c>
      <c r="L1848" s="547">
        <v>10</v>
      </c>
      <c r="M1848" s="269">
        <f t="shared" si="409"/>
        <v>3.2537557637959242</v>
      </c>
    </row>
    <row r="1849" spans="1:13" ht="30">
      <c r="A1849" s="1312"/>
      <c r="B1849" s="38"/>
      <c r="C1849" s="165" t="s">
        <v>4668</v>
      </c>
      <c r="D1849" s="166">
        <v>2006</v>
      </c>
      <c r="E1849" s="166">
        <f t="shared" si="405"/>
        <v>15</v>
      </c>
      <c r="F1849" s="167">
        <v>138575</v>
      </c>
      <c r="G1849" s="168">
        <v>0.1</v>
      </c>
      <c r="H1849" s="167">
        <f t="shared" si="406"/>
        <v>207862.5</v>
      </c>
      <c r="I1849" s="167">
        <f t="shared" si="407"/>
        <v>-69287.5</v>
      </c>
      <c r="J1849" s="167">
        <f t="shared" si="408"/>
        <v>13857.5</v>
      </c>
      <c r="K1849" s="101">
        <f t="shared" si="391"/>
        <v>7.7295292280232042</v>
      </c>
      <c r="L1849" s="33">
        <v>10</v>
      </c>
      <c r="M1849" s="30">
        <f t="shared" si="409"/>
        <v>1.2882548713372008</v>
      </c>
    </row>
    <row r="1850" spans="1:13">
      <c r="A1850" s="1312"/>
      <c r="B1850" s="38"/>
      <c r="C1850" s="165" t="s">
        <v>4672</v>
      </c>
      <c r="D1850" s="166">
        <v>2015</v>
      </c>
      <c r="E1850" s="166">
        <f t="shared" si="405"/>
        <v>6</v>
      </c>
      <c r="F1850" s="167">
        <v>1028020</v>
      </c>
      <c r="G1850" s="168">
        <v>0.1</v>
      </c>
      <c r="H1850" s="167">
        <f t="shared" si="406"/>
        <v>616812</v>
      </c>
      <c r="I1850" s="167">
        <f t="shared" si="407"/>
        <v>411208</v>
      </c>
      <c r="J1850" s="167">
        <f t="shared" si="408"/>
        <v>102802</v>
      </c>
      <c r="K1850" s="101">
        <f t="shared" si="391"/>
        <v>57.341588576528338</v>
      </c>
      <c r="L1850" s="33">
        <v>60</v>
      </c>
      <c r="M1850" s="30">
        <f t="shared" si="409"/>
        <v>57.341588576528338</v>
      </c>
    </row>
    <row r="1851" spans="1:13" ht="30">
      <c r="A1851" s="1312"/>
      <c r="B1851" s="38"/>
      <c r="C1851" s="384" t="s">
        <v>2485</v>
      </c>
      <c r="D1851" s="166">
        <v>2016</v>
      </c>
      <c r="E1851" s="166">
        <f t="shared" si="405"/>
        <v>5</v>
      </c>
      <c r="F1851" s="167">
        <v>2302000</v>
      </c>
      <c r="G1851" s="168">
        <v>0.1</v>
      </c>
      <c r="H1851" s="167">
        <f t="shared" si="406"/>
        <v>1151000</v>
      </c>
      <c r="I1851" s="167">
        <f t="shared" si="407"/>
        <v>1151000</v>
      </c>
      <c r="J1851" s="167">
        <f t="shared" si="408"/>
        <v>230200</v>
      </c>
      <c r="K1851" s="101">
        <f t="shared" si="391"/>
        <v>128.40249888442659</v>
      </c>
      <c r="L1851" s="33">
        <v>10</v>
      </c>
      <c r="M1851" s="30">
        <f t="shared" si="409"/>
        <v>21.400416480737764</v>
      </c>
    </row>
    <row r="1852" spans="1:13" ht="30">
      <c r="A1852" s="1312"/>
      <c r="B1852" s="38"/>
      <c r="C1852" s="165" t="s">
        <v>4669</v>
      </c>
      <c r="D1852" s="166">
        <v>2013</v>
      </c>
      <c r="E1852" s="166">
        <f t="shared" si="405"/>
        <v>8</v>
      </c>
      <c r="F1852" s="167">
        <v>300000</v>
      </c>
      <c r="G1852" s="168">
        <v>0.1</v>
      </c>
      <c r="H1852" s="167">
        <f t="shared" si="406"/>
        <v>240000</v>
      </c>
      <c r="I1852" s="167">
        <f t="shared" si="407"/>
        <v>60000</v>
      </c>
      <c r="J1852" s="167">
        <f t="shared" si="408"/>
        <v>30000</v>
      </c>
      <c r="K1852" s="101">
        <f t="shared" si="391"/>
        <v>16.733601070950471</v>
      </c>
      <c r="L1852" s="167">
        <v>10</v>
      </c>
      <c r="M1852" s="169">
        <f t="shared" si="409"/>
        <v>2.7889335118250784</v>
      </c>
    </row>
    <row r="1853" spans="1:13" ht="30">
      <c r="A1853" s="1312"/>
      <c r="B1853" s="38"/>
      <c r="C1853" s="32" t="s">
        <v>4670</v>
      </c>
      <c r="D1853" s="131">
        <v>2005</v>
      </c>
      <c r="E1853" s="131">
        <f t="shared" si="405"/>
        <v>16</v>
      </c>
      <c r="F1853" s="33">
        <v>39263</v>
      </c>
      <c r="G1853" s="133">
        <v>0.1</v>
      </c>
      <c r="H1853" s="33">
        <f t="shared" si="406"/>
        <v>62820.800000000003</v>
      </c>
      <c r="I1853" s="33">
        <f t="shared" si="407"/>
        <v>-23557.800000000003</v>
      </c>
      <c r="J1853" s="33">
        <f t="shared" si="408"/>
        <v>3926.3</v>
      </c>
      <c r="K1853" s="101">
        <f t="shared" si="391"/>
        <v>2.190037929495761</v>
      </c>
      <c r="L1853" s="33">
        <v>10</v>
      </c>
      <c r="M1853" s="30">
        <f t="shared" si="409"/>
        <v>0.3650063215826268</v>
      </c>
    </row>
    <row r="1854" spans="1:13" ht="30">
      <c r="A1854" s="1312"/>
      <c r="B1854" s="38"/>
      <c r="C1854" s="32" t="s">
        <v>4671</v>
      </c>
      <c r="D1854" s="131">
        <v>2003</v>
      </c>
      <c r="E1854" s="131">
        <f t="shared" si="405"/>
        <v>18</v>
      </c>
      <c r="F1854" s="33">
        <v>2471090</v>
      </c>
      <c r="G1854" s="133">
        <v>0.1</v>
      </c>
      <c r="H1854" s="33">
        <f t="shared" si="406"/>
        <v>4447962</v>
      </c>
      <c r="I1854" s="33">
        <f t="shared" si="407"/>
        <v>-1976872</v>
      </c>
      <c r="J1854" s="33">
        <f t="shared" si="408"/>
        <v>247109</v>
      </c>
      <c r="K1854" s="101">
        <f t="shared" si="391"/>
        <v>137.83411423471665</v>
      </c>
      <c r="L1854" s="33">
        <v>130</v>
      </c>
      <c r="M1854" s="30">
        <f t="shared" si="409"/>
        <v>298.64058084188605</v>
      </c>
    </row>
    <row r="1855" spans="1:13">
      <c r="A1855" s="1312"/>
      <c r="B1855" s="87" t="s">
        <v>35</v>
      </c>
      <c r="C1855" s="32"/>
      <c r="D1855" s="131"/>
      <c r="E1855" s="131"/>
      <c r="F1855" s="33"/>
      <c r="G1855" s="133"/>
      <c r="H1855" s="33"/>
      <c r="I1855" s="33"/>
      <c r="J1855" s="33"/>
      <c r="K1855" s="101">
        <f t="shared" si="391"/>
        <v>0</v>
      </c>
      <c r="L1855" s="309">
        <f>SUM(L1846:L1854)</f>
        <v>260</v>
      </c>
      <c r="M1855" s="34">
        <f>SUM(M1846:M1854)</f>
        <v>388.40069537408891</v>
      </c>
    </row>
    <row r="1856" spans="1:13" ht="30">
      <c r="A1856" s="1312" t="s">
        <v>4469</v>
      </c>
      <c r="B1856" s="38" t="s">
        <v>4445</v>
      </c>
      <c r="C1856" s="32" t="s">
        <v>4668</v>
      </c>
      <c r="D1856" s="131">
        <v>2006</v>
      </c>
      <c r="E1856" s="131">
        <f t="shared" ref="E1856:E1862" si="412">2021-D1856</f>
        <v>15</v>
      </c>
      <c r="F1856" s="33">
        <v>138575</v>
      </c>
      <c r="G1856" s="133">
        <v>0.1</v>
      </c>
      <c r="H1856" s="33">
        <f t="shared" ref="H1856:H1862" si="413">E1856*F1856*G1856</f>
        <v>207862.5</v>
      </c>
      <c r="I1856" s="33">
        <f>F1856-H1856</f>
        <v>-69287.5</v>
      </c>
      <c r="J1856" s="33">
        <f t="shared" ref="J1856:J1864" si="414">F1856*G1856</f>
        <v>13857.5</v>
      </c>
      <c r="K1856" s="101">
        <f t="shared" si="391"/>
        <v>7.7295292280232042</v>
      </c>
      <c r="L1856" s="33">
        <v>20</v>
      </c>
      <c r="M1856" s="30">
        <f t="shared" ref="M1856:M1864" si="415">K1856*L1856/60</f>
        <v>2.5765097426744017</v>
      </c>
    </row>
    <row r="1857" spans="1:13" ht="30">
      <c r="A1857" s="1312"/>
      <c r="B1857" s="38"/>
      <c r="C1857" s="165" t="s">
        <v>2481</v>
      </c>
      <c r="D1857" s="267">
        <v>2007</v>
      </c>
      <c r="E1857" s="267">
        <f t="shared" si="412"/>
        <v>14</v>
      </c>
      <c r="F1857" s="24">
        <v>176358</v>
      </c>
      <c r="G1857" s="214">
        <v>0.1</v>
      </c>
      <c r="H1857" s="174">
        <f t="shared" si="413"/>
        <v>246901.2</v>
      </c>
      <c r="I1857" s="174">
        <f t="shared" ref="I1857:I1864" si="416">F1857-H1857</f>
        <v>-70543.200000000012</v>
      </c>
      <c r="J1857" s="174">
        <f t="shared" si="414"/>
        <v>17635.8</v>
      </c>
      <c r="K1857" s="101">
        <f t="shared" si="391"/>
        <v>9.8370147255689417</v>
      </c>
      <c r="L1857" s="547">
        <v>10</v>
      </c>
      <c r="M1857" s="269">
        <f t="shared" si="415"/>
        <v>1.6395024542614902</v>
      </c>
    </row>
    <row r="1858" spans="1:13" ht="30">
      <c r="A1858" s="1312"/>
      <c r="B1858" s="38"/>
      <c r="C1858" s="165" t="s">
        <v>2477</v>
      </c>
      <c r="D1858" s="267">
        <v>2007</v>
      </c>
      <c r="E1858" s="267">
        <f t="shared" si="412"/>
        <v>14</v>
      </c>
      <c r="F1858" s="24">
        <v>350000</v>
      </c>
      <c r="G1858" s="214">
        <v>0.1</v>
      </c>
      <c r="H1858" s="174">
        <f t="shared" si="413"/>
        <v>490000</v>
      </c>
      <c r="I1858" s="174">
        <f t="shared" si="416"/>
        <v>-140000</v>
      </c>
      <c r="J1858" s="174">
        <f t="shared" si="414"/>
        <v>35000</v>
      </c>
      <c r="K1858" s="101">
        <f t="shared" si="391"/>
        <v>19.522534582775545</v>
      </c>
      <c r="L1858" s="547">
        <v>10</v>
      </c>
      <c r="M1858" s="269">
        <f t="shared" si="415"/>
        <v>3.2537557637959242</v>
      </c>
    </row>
    <row r="1859" spans="1:13">
      <c r="A1859" s="1312"/>
      <c r="B1859" s="38"/>
      <c r="C1859" s="165" t="s">
        <v>4672</v>
      </c>
      <c r="D1859" s="166">
        <v>2015</v>
      </c>
      <c r="E1859" s="166">
        <f t="shared" si="412"/>
        <v>6</v>
      </c>
      <c r="F1859" s="167">
        <v>1028020</v>
      </c>
      <c r="G1859" s="168">
        <v>0.1</v>
      </c>
      <c r="H1859" s="33">
        <f t="shared" si="413"/>
        <v>616812</v>
      </c>
      <c r="I1859" s="33">
        <f t="shared" si="416"/>
        <v>411208</v>
      </c>
      <c r="J1859" s="33">
        <f t="shared" si="414"/>
        <v>102802</v>
      </c>
      <c r="K1859" s="101">
        <f t="shared" si="391"/>
        <v>57.341588576528338</v>
      </c>
      <c r="L1859" s="33">
        <v>60</v>
      </c>
      <c r="M1859" s="30">
        <f t="shared" si="415"/>
        <v>57.341588576528338</v>
      </c>
    </row>
    <row r="1860" spans="1:13" ht="30">
      <c r="A1860" s="1312"/>
      <c r="B1860" s="38"/>
      <c r="C1860" s="384" t="s">
        <v>2485</v>
      </c>
      <c r="D1860" s="166">
        <v>2016</v>
      </c>
      <c r="E1860" s="166">
        <f t="shared" si="412"/>
        <v>5</v>
      </c>
      <c r="F1860" s="167">
        <v>2302000</v>
      </c>
      <c r="G1860" s="168">
        <v>0.1</v>
      </c>
      <c r="H1860" s="33">
        <f t="shared" si="413"/>
        <v>1151000</v>
      </c>
      <c r="I1860" s="33">
        <f t="shared" si="416"/>
        <v>1151000</v>
      </c>
      <c r="J1860" s="33">
        <f t="shared" si="414"/>
        <v>230200</v>
      </c>
      <c r="K1860" s="101">
        <f t="shared" si="391"/>
        <v>128.40249888442659</v>
      </c>
      <c r="L1860" s="33">
        <v>10</v>
      </c>
      <c r="M1860" s="30">
        <f t="shared" si="415"/>
        <v>21.400416480737764</v>
      </c>
    </row>
    <row r="1861" spans="1:13" ht="30">
      <c r="A1861" s="1312"/>
      <c r="B1861" s="38"/>
      <c r="C1861" s="165" t="s">
        <v>4669</v>
      </c>
      <c r="D1861" s="166">
        <v>2013</v>
      </c>
      <c r="E1861" s="166">
        <f t="shared" si="412"/>
        <v>8</v>
      </c>
      <c r="F1861" s="167">
        <v>300000</v>
      </c>
      <c r="G1861" s="168">
        <v>0.1</v>
      </c>
      <c r="H1861" s="167">
        <f t="shared" si="413"/>
        <v>240000</v>
      </c>
      <c r="I1861" s="167">
        <f t="shared" si="416"/>
        <v>60000</v>
      </c>
      <c r="J1861" s="167">
        <f t="shared" si="414"/>
        <v>30000</v>
      </c>
      <c r="K1861" s="101">
        <f t="shared" si="391"/>
        <v>16.733601070950471</v>
      </c>
      <c r="L1861" s="167">
        <v>50</v>
      </c>
      <c r="M1861" s="169">
        <f t="shared" si="415"/>
        <v>13.944667559125394</v>
      </c>
    </row>
    <row r="1862" spans="1:13" ht="30">
      <c r="A1862" s="1312"/>
      <c r="B1862" s="38"/>
      <c r="C1862" s="165" t="s">
        <v>4670</v>
      </c>
      <c r="D1862" s="166">
        <v>2005</v>
      </c>
      <c r="E1862" s="166">
        <f t="shared" si="412"/>
        <v>16</v>
      </c>
      <c r="F1862" s="167">
        <v>39263</v>
      </c>
      <c r="G1862" s="168">
        <v>0.15</v>
      </c>
      <c r="H1862" s="167">
        <f t="shared" si="413"/>
        <v>94231.2</v>
      </c>
      <c r="I1862" s="167">
        <f t="shared" si="416"/>
        <v>-54968.2</v>
      </c>
      <c r="J1862" s="167">
        <f t="shared" si="414"/>
        <v>5889.45</v>
      </c>
      <c r="K1862" s="101">
        <f t="shared" si="391"/>
        <v>3.2850568942436413</v>
      </c>
      <c r="L1862" s="167">
        <v>30</v>
      </c>
      <c r="M1862" s="169">
        <f t="shared" si="415"/>
        <v>1.6425284471218207</v>
      </c>
    </row>
    <row r="1863" spans="1:13" ht="30">
      <c r="A1863" s="1312"/>
      <c r="B1863" s="38"/>
      <c r="C1863" s="165" t="s">
        <v>4667</v>
      </c>
      <c r="D1863" s="166">
        <v>2009</v>
      </c>
      <c r="E1863" s="166">
        <f>2021-D1863</f>
        <v>12</v>
      </c>
      <c r="F1863" s="167">
        <v>181000</v>
      </c>
      <c r="G1863" s="168">
        <v>0.1</v>
      </c>
      <c r="H1863" s="167">
        <f>E1863*F1863*G1863</f>
        <v>217200</v>
      </c>
      <c r="I1863" s="167">
        <f t="shared" si="416"/>
        <v>-36200</v>
      </c>
      <c r="J1863" s="167">
        <f t="shared" si="414"/>
        <v>18100</v>
      </c>
      <c r="K1863" s="101">
        <f t="shared" si="391"/>
        <v>10.095939312806783</v>
      </c>
      <c r="L1863" s="167">
        <v>30</v>
      </c>
      <c r="M1863" s="169">
        <f t="shared" si="415"/>
        <v>5.0479696564033913</v>
      </c>
    </row>
    <row r="1864" spans="1:13" ht="30">
      <c r="A1864" s="1312"/>
      <c r="B1864" s="38"/>
      <c r="C1864" s="32" t="s">
        <v>4671</v>
      </c>
      <c r="D1864" s="131">
        <v>2003</v>
      </c>
      <c r="E1864" s="131">
        <f t="shared" ref="E1864" si="417">2021-D1864</f>
        <v>18</v>
      </c>
      <c r="F1864" s="33">
        <v>2471090</v>
      </c>
      <c r="G1864" s="133">
        <v>0.1</v>
      </c>
      <c r="H1864" s="33">
        <f t="shared" ref="H1864" si="418">E1864*F1864*G1864</f>
        <v>4447962</v>
      </c>
      <c r="I1864" s="33">
        <f t="shared" si="416"/>
        <v>-1976872</v>
      </c>
      <c r="J1864" s="33">
        <f t="shared" si="414"/>
        <v>247109</v>
      </c>
      <c r="K1864" s="101">
        <f t="shared" si="391"/>
        <v>137.83411423471665</v>
      </c>
      <c r="L1864" s="33">
        <v>120</v>
      </c>
      <c r="M1864" s="30">
        <f t="shared" si="415"/>
        <v>275.6682284694333</v>
      </c>
    </row>
    <row r="1865" spans="1:13">
      <c r="A1865" s="1312"/>
      <c r="B1865" s="87" t="s">
        <v>35</v>
      </c>
      <c r="C1865" s="32"/>
      <c r="D1865" s="131"/>
      <c r="E1865" s="131"/>
      <c r="F1865" s="33"/>
      <c r="G1865" s="133"/>
      <c r="H1865" s="33"/>
      <c r="I1865" s="33"/>
      <c r="J1865" s="33"/>
      <c r="K1865" s="101">
        <f t="shared" si="391"/>
        <v>0</v>
      </c>
      <c r="L1865" s="309">
        <f>SUM(L1856:L1864)</f>
        <v>340</v>
      </c>
      <c r="M1865" s="34">
        <f>SUM(M1856:M1864)</f>
        <v>382.51516715008182</v>
      </c>
    </row>
    <row r="1866" spans="1:13" ht="42.75">
      <c r="A1866" s="43" t="s">
        <v>4610</v>
      </c>
      <c r="B1866" s="37" t="s">
        <v>1192</v>
      </c>
      <c r="C1866" s="127"/>
      <c r="D1866" s="128"/>
      <c r="E1866" s="155"/>
      <c r="F1866" s="63"/>
      <c r="G1866" s="129"/>
      <c r="H1866" s="129"/>
      <c r="I1866" s="63"/>
      <c r="J1866" s="63"/>
      <c r="K1866" s="63"/>
      <c r="L1866" s="63"/>
      <c r="M1866" s="130"/>
    </row>
    <row r="1867" spans="1:13" ht="30">
      <c r="A1867" s="1312" t="s">
        <v>4471</v>
      </c>
      <c r="B1867" s="38" t="s">
        <v>4443</v>
      </c>
      <c r="C1867" s="165" t="s">
        <v>4667</v>
      </c>
      <c r="D1867" s="166">
        <v>2009</v>
      </c>
      <c r="E1867" s="166">
        <f>2021-D1867</f>
        <v>12</v>
      </c>
      <c r="F1867" s="167">
        <v>181000</v>
      </c>
      <c r="G1867" s="168">
        <v>0.1</v>
      </c>
      <c r="H1867" s="167">
        <f>E1867*F1867*G1867</f>
        <v>217200</v>
      </c>
      <c r="I1867" s="167">
        <f t="shared" ref="I1867:I1875" si="419">F1867-H1867</f>
        <v>-36200</v>
      </c>
      <c r="J1867" s="167">
        <f t="shared" ref="J1867:J1875" si="420">F1867*G1867</f>
        <v>18100</v>
      </c>
      <c r="K1867" s="101">
        <f t="shared" si="391"/>
        <v>10.095939312806783</v>
      </c>
      <c r="L1867" s="167">
        <v>20</v>
      </c>
      <c r="M1867" s="169">
        <f t="shared" ref="M1867:M1875" si="421">K1867*L1867/60</f>
        <v>3.3653131042689277</v>
      </c>
    </row>
    <row r="1868" spans="1:13" ht="30">
      <c r="A1868" s="1312"/>
      <c r="B1868" s="38"/>
      <c r="C1868" s="165" t="s">
        <v>2481</v>
      </c>
      <c r="D1868" s="267">
        <v>2007</v>
      </c>
      <c r="E1868" s="267">
        <f t="shared" ref="E1868:E1869" si="422">2021-D1868</f>
        <v>14</v>
      </c>
      <c r="F1868" s="24">
        <v>176358</v>
      </c>
      <c r="G1868" s="214">
        <v>0.1</v>
      </c>
      <c r="H1868" s="174">
        <f t="shared" ref="H1868:H1869" si="423">E1868*F1868*G1868</f>
        <v>246901.2</v>
      </c>
      <c r="I1868" s="174">
        <f t="shared" si="419"/>
        <v>-70543.200000000012</v>
      </c>
      <c r="J1868" s="174">
        <f t="shared" si="420"/>
        <v>17635.8</v>
      </c>
      <c r="K1868" s="101">
        <f t="shared" si="391"/>
        <v>9.8370147255689417</v>
      </c>
      <c r="L1868" s="547">
        <v>10</v>
      </c>
      <c r="M1868" s="269">
        <f t="shared" si="421"/>
        <v>1.6395024542614902</v>
      </c>
    </row>
    <row r="1869" spans="1:13" ht="33.75" customHeight="1">
      <c r="A1869" s="1312"/>
      <c r="B1869" s="38"/>
      <c r="C1869" s="165" t="s">
        <v>2477</v>
      </c>
      <c r="D1869" s="267">
        <v>2007</v>
      </c>
      <c r="E1869" s="267">
        <f t="shared" si="422"/>
        <v>14</v>
      </c>
      <c r="F1869" s="24">
        <v>350000</v>
      </c>
      <c r="G1869" s="214">
        <v>0.1</v>
      </c>
      <c r="H1869" s="174">
        <f t="shared" si="423"/>
        <v>490000</v>
      </c>
      <c r="I1869" s="174">
        <f t="shared" si="419"/>
        <v>-140000</v>
      </c>
      <c r="J1869" s="174">
        <f t="shared" si="420"/>
        <v>35000</v>
      </c>
      <c r="K1869" s="101">
        <f t="shared" si="391"/>
        <v>19.522534582775545</v>
      </c>
      <c r="L1869" s="547">
        <v>10</v>
      </c>
      <c r="M1869" s="269">
        <f t="shared" si="421"/>
        <v>3.2537557637959242</v>
      </c>
    </row>
    <row r="1870" spans="1:13" ht="30">
      <c r="A1870" s="1312"/>
      <c r="B1870" s="38"/>
      <c r="C1870" s="32" t="s">
        <v>4668</v>
      </c>
      <c r="D1870" s="131">
        <v>2006</v>
      </c>
      <c r="E1870" s="131">
        <f t="shared" si="405"/>
        <v>15</v>
      </c>
      <c r="F1870" s="33">
        <v>138575</v>
      </c>
      <c r="G1870" s="133">
        <v>0.1</v>
      </c>
      <c r="H1870" s="33">
        <f t="shared" si="406"/>
        <v>207862.5</v>
      </c>
      <c r="I1870" s="33">
        <f t="shared" si="419"/>
        <v>-69287.5</v>
      </c>
      <c r="J1870" s="33">
        <f t="shared" si="420"/>
        <v>13857.5</v>
      </c>
      <c r="K1870" s="101">
        <f t="shared" si="391"/>
        <v>7.7295292280232042</v>
      </c>
      <c r="L1870" s="33">
        <v>20</v>
      </c>
      <c r="M1870" s="30">
        <f t="shared" si="421"/>
        <v>2.5765097426744017</v>
      </c>
    </row>
    <row r="1871" spans="1:13">
      <c r="A1871" s="1312"/>
      <c r="B1871" s="38"/>
      <c r="C1871" s="165" t="s">
        <v>4672</v>
      </c>
      <c r="D1871" s="166">
        <v>2015</v>
      </c>
      <c r="E1871" s="166">
        <f t="shared" si="405"/>
        <v>6</v>
      </c>
      <c r="F1871" s="167">
        <v>1028020</v>
      </c>
      <c r="G1871" s="168">
        <v>0.1</v>
      </c>
      <c r="H1871" s="167">
        <f t="shared" si="406"/>
        <v>616812</v>
      </c>
      <c r="I1871" s="167">
        <f>F1871-H1871</f>
        <v>411208</v>
      </c>
      <c r="J1871" s="167">
        <f>F1871*G1871</f>
        <v>102802</v>
      </c>
      <c r="K1871" s="101">
        <f t="shared" ref="K1871:K1934" si="424">J1871/1792.8</f>
        <v>57.341588576528338</v>
      </c>
      <c r="L1871" s="167">
        <v>60</v>
      </c>
      <c r="M1871" s="169">
        <f>K1871*L1871/60</f>
        <v>57.341588576528338</v>
      </c>
    </row>
    <row r="1872" spans="1:13" ht="30">
      <c r="A1872" s="1312"/>
      <c r="B1872" s="38"/>
      <c r="C1872" s="548" t="s">
        <v>2485</v>
      </c>
      <c r="D1872" s="166">
        <v>2016</v>
      </c>
      <c r="E1872" s="166">
        <f t="shared" si="405"/>
        <v>5</v>
      </c>
      <c r="F1872" s="167">
        <v>2302000</v>
      </c>
      <c r="G1872" s="133">
        <v>0.1</v>
      </c>
      <c r="H1872" s="33">
        <f t="shared" si="406"/>
        <v>1151000</v>
      </c>
      <c r="I1872" s="33">
        <f>F1872-H1872</f>
        <v>1151000</v>
      </c>
      <c r="J1872" s="33">
        <f>F1872*G1872</f>
        <v>230200</v>
      </c>
      <c r="K1872" s="101">
        <f t="shared" si="424"/>
        <v>128.40249888442659</v>
      </c>
      <c r="L1872" s="33">
        <v>20</v>
      </c>
      <c r="M1872" s="30">
        <f>K1872*L1872/60</f>
        <v>42.800832961475528</v>
      </c>
    </row>
    <row r="1873" spans="1:13" ht="30">
      <c r="A1873" s="1312"/>
      <c r="B1873" s="38"/>
      <c r="C1873" s="165" t="s">
        <v>4669</v>
      </c>
      <c r="D1873" s="166">
        <v>2013</v>
      </c>
      <c r="E1873" s="166">
        <f t="shared" si="405"/>
        <v>8</v>
      </c>
      <c r="F1873" s="167">
        <v>300000</v>
      </c>
      <c r="G1873" s="168">
        <v>0.1</v>
      </c>
      <c r="H1873" s="167">
        <f t="shared" si="406"/>
        <v>240000</v>
      </c>
      <c r="I1873" s="167">
        <f t="shared" ref="I1873" si="425">F1873-H1873</f>
        <v>60000</v>
      </c>
      <c r="J1873" s="167">
        <f t="shared" ref="J1873" si="426">F1873*G1873</f>
        <v>30000</v>
      </c>
      <c r="K1873" s="101">
        <f t="shared" si="424"/>
        <v>16.733601070950471</v>
      </c>
      <c r="L1873" s="167">
        <v>50</v>
      </c>
      <c r="M1873" s="169">
        <f t="shared" ref="M1873" si="427">K1873*L1873/60</f>
        <v>13.944667559125394</v>
      </c>
    </row>
    <row r="1874" spans="1:13" ht="30">
      <c r="A1874" s="1312"/>
      <c r="B1874" s="38"/>
      <c r="C1874" s="32" t="s">
        <v>4670</v>
      </c>
      <c r="D1874" s="131">
        <v>2005</v>
      </c>
      <c r="E1874" s="131">
        <f t="shared" si="405"/>
        <v>16</v>
      </c>
      <c r="F1874" s="33">
        <v>39263</v>
      </c>
      <c r="G1874" s="133">
        <v>0.1</v>
      </c>
      <c r="H1874" s="33">
        <f t="shared" si="406"/>
        <v>62820.800000000003</v>
      </c>
      <c r="I1874" s="33">
        <f>F1874-H1874</f>
        <v>-23557.800000000003</v>
      </c>
      <c r="J1874" s="33">
        <f>F1874*G1874</f>
        <v>3926.3</v>
      </c>
      <c r="K1874" s="101">
        <f t="shared" si="424"/>
        <v>2.190037929495761</v>
      </c>
      <c r="L1874" s="33">
        <v>30</v>
      </c>
      <c r="M1874" s="30">
        <f>K1874*L1874/60</f>
        <v>1.0950189647478805</v>
      </c>
    </row>
    <row r="1875" spans="1:13" ht="30">
      <c r="A1875" s="1312"/>
      <c r="B1875" s="38"/>
      <c r="C1875" s="32" t="s">
        <v>4671</v>
      </c>
      <c r="D1875" s="131">
        <v>2003</v>
      </c>
      <c r="E1875" s="131">
        <f t="shared" si="405"/>
        <v>18</v>
      </c>
      <c r="F1875" s="33">
        <v>2471090</v>
      </c>
      <c r="G1875" s="133">
        <v>0.1</v>
      </c>
      <c r="H1875" s="33">
        <f t="shared" si="406"/>
        <v>4447962</v>
      </c>
      <c r="I1875" s="33">
        <f t="shared" si="419"/>
        <v>-1976872</v>
      </c>
      <c r="J1875" s="33">
        <f t="shared" si="420"/>
        <v>247109</v>
      </c>
      <c r="K1875" s="101">
        <f t="shared" si="424"/>
        <v>137.83411423471665</v>
      </c>
      <c r="L1875" s="33">
        <v>120</v>
      </c>
      <c r="M1875" s="30">
        <f t="shared" si="421"/>
        <v>275.6682284694333</v>
      </c>
    </row>
    <row r="1876" spans="1:13">
      <c r="A1876" s="1312"/>
      <c r="B1876" s="87" t="s">
        <v>35</v>
      </c>
      <c r="C1876" s="32"/>
      <c r="D1876" s="131"/>
      <c r="E1876" s="131"/>
      <c r="F1876" s="33"/>
      <c r="G1876" s="133"/>
      <c r="H1876" s="33"/>
      <c r="I1876" s="33"/>
      <c r="J1876" s="33"/>
      <c r="K1876" s="101">
        <f t="shared" si="424"/>
        <v>0</v>
      </c>
      <c r="L1876" s="309">
        <f>SUM(L1867:L1875)</f>
        <v>340</v>
      </c>
      <c r="M1876" s="34">
        <f>SUM(M1867:M1875)</f>
        <v>401.6854175963112</v>
      </c>
    </row>
    <row r="1877" spans="1:13" ht="30">
      <c r="A1877" s="1312" t="s">
        <v>4472</v>
      </c>
      <c r="B1877" s="38" t="s">
        <v>4445</v>
      </c>
      <c r="C1877" s="32" t="s">
        <v>4668</v>
      </c>
      <c r="D1877" s="131">
        <v>2006</v>
      </c>
      <c r="E1877" s="131">
        <f t="shared" ref="E1877:E1883" si="428">2021-D1877</f>
        <v>15</v>
      </c>
      <c r="F1877" s="33">
        <v>138575</v>
      </c>
      <c r="G1877" s="133">
        <v>0.1</v>
      </c>
      <c r="H1877" s="33">
        <f t="shared" ref="H1877:H1883" si="429">E1877*F1877*G1877</f>
        <v>207862.5</v>
      </c>
      <c r="I1877" s="33">
        <f>F1877-H1877</f>
        <v>-69287.5</v>
      </c>
      <c r="J1877" s="33">
        <f t="shared" ref="J1877:J1885" si="430">F1877*G1877</f>
        <v>13857.5</v>
      </c>
      <c r="K1877" s="101">
        <f t="shared" si="424"/>
        <v>7.7295292280232042</v>
      </c>
      <c r="L1877" s="33">
        <v>20</v>
      </c>
      <c r="M1877" s="30">
        <f t="shared" ref="M1877:M1885" si="431">K1877*L1877/60</f>
        <v>2.5765097426744017</v>
      </c>
    </row>
    <row r="1878" spans="1:13" ht="30">
      <c r="A1878" s="1312"/>
      <c r="B1878" s="38"/>
      <c r="C1878" s="165" t="s">
        <v>2481</v>
      </c>
      <c r="D1878" s="267">
        <v>2007</v>
      </c>
      <c r="E1878" s="267">
        <f t="shared" si="428"/>
        <v>14</v>
      </c>
      <c r="F1878" s="24">
        <v>176358</v>
      </c>
      <c r="G1878" s="214">
        <v>0.1</v>
      </c>
      <c r="H1878" s="174">
        <f t="shared" si="429"/>
        <v>246901.2</v>
      </c>
      <c r="I1878" s="174">
        <f t="shared" ref="I1878:I1885" si="432">F1878-H1878</f>
        <v>-70543.200000000012</v>
      </c>
      <c r="J1878" s="174">
        <f t="shared" si="430"/>
        <v>17635.8</v>
      </c>
      <c r="K1878" s="101">
        <f t="shared" si="424"/>
        <v>9.8370147255689417</v>
      </c>
      <c r="L1878" s="547">
        <v>10</v>
      </c>
      <c r="M1878" s="269">
        <f t="shared" si="431"/>
        <v>1.6395024542614902</v>
      </c>
    </row>
    <row r="1879" spans="1:13" ht="30">
      <c r="A1879" s="1312"/>
      <c r="B1879" s="38"/>
      <c r="C1879" s="165" t="s">
        <v>2477</v>
      </c>
      <c r="D1879" s="267">
        <v>2007</v>
      </c>
      <c r="E1879" s="267">
        <f t="shared" si="428"/>
        <v>14</v>
      </c>
      <c r="F1879" s="24">
        <v>350000</v>
      </c>
      <c r="G1879" s="214">
        <v>0.1</v>
      </c>
      <c r="H1879" s="174">
        <f t="shared" si="429"/>
        <v>490000</v>
      </c>
      <c r="I1879" s="174">
        <f t="shared" si="432"/>
        <v>-140000</v>
      </c>
      <c r="J1879" s="174">
        <f t="shared" si="430"/>
        <v>35000</v>
      </c>
      <c r="K1879" s="101">
        <f t="shared" si="424"/>
        <v>19.522534582775545</v>
      </c>
      <c r="L1879" s="547">
        <v>10</v>
      </c>
      <c r="M1879" s="269">
        <f t="shared" si="431"/>
        <v>3.2537557637959242</v>
      </c>
    </row>
    <row r="1880" spans="1:13">
      <c r="A1880" s="1312"/>
      <c r="B1880" s="38"/>
      <c r="C1880" s="165" t="s">
        <v>4672</v>
      </c>
      <c r="D1880" s="166">
        <v>2015</v>
      </c>
      <c r="E1880" s="166">
        <f t="shared" si="428"/>
        <v>6</v>
      </c>
      <c r="F1880" s="167">
        <v>1028020</v>
      </c>
      <c r="G1880" s="168">
        <v>0.1</v>
      </c>
      <c r="H1880" s="33">
        <f t="shared" si="429"/>
        <v>616812</v>
      </c>
      <c r="I1880" s="33">
        <f t="shared" si="432"/>
        <v>411208</v>
      </c>
      <c r="J1880" s="33">
        <f t="shared" si="430"/>
        <v>102802</v>
      </c>
      <c r="K1880" s="101">
        <f t="shared" si="424"/>
        <v>57.341588576528338</v>
      </c>
      <c r="L1880" s="33">
        <v>60</v>
      </c>
      <c r="M1880" s="30">
        <f t="shared" si="431"/>
        <v>57.341588576528338</v>
      </c>
    </row>
    <row r="1881" spans="1:13" ht="30">
      <c r="A1881" s="1312"/>
      <c r="B1881" s="38"/>
      <c r="C1881" s="384" t="s">
        <v>2485</v>
      </c>
      <c r="D1881" s="166">
        <v>2016</v>
      </c>
      <c r="E1881" s="166">
        <f t="shared" si="428"/>
        <v>5</v>
      </c>
      <c r="F1881" s="167">
        <v>2302000</v>
      </c>
      <c r="G1881" s="168">
        <v>0.1</v>
      </c>
      <c r="H1881" s="33">
        <f t="shared" si="429"/>
        <v>1151000</v>
      </c>
      <c r="I1881" s="33">
        <f t="shared" si="432"/>
        <v>1151000</v>
      </c>
      <c r="J1881" s="33">
        <f t="shared" si="430"/>
        <v>230200</v>
      </c>
      <c r="K1881" s="101">
        <f t="shared" si="424"/>
        <v>128.40249888442659</v>
      </c>
      <c r="L1881" s="33">
        <v>20</v>
      </c>
      <c r="M1881" s="30">
        <f t="shared" si="431"/>
        <v>42.800832961475528</v>
      </c>
    </row>
    <row r="1882" spans="1:13" ht="30">
      <c r="A1882" s="1312"/>
      <c r="B1882" s="38"/>
      <c r="C1882" s="165" t="s">
        <v>4669</v>
      </c>
      <c r="D1882" s="166">
        <v>2013</v>
      </c>
      <c r="E1882" s="166">
        <f t="shared" si="428"/>
        <v>8</v>
      </c>
      <c r="F1882" s="167">
        <v>300000</v>
      </c>
      <c r="G1882" s="168">
        <v>0.1</v>
      </c>
      <c r="H1882" s="167">
        <f t="shared" si="429"/>
        <v>240000</v>
      </c>
      <c r="I1882" s="167">
        <f t="shared" si="432"/>
        <v>60000</v>
      </c>
      <c r="J1882" s="167">
        <f t="shared" si="430"/>
        <v>30000</v>
      </c>
      <c r="K1882" s="101">
        <f t="shared" si="424"/>
        <v>16.733601070950471</v>
      </c>
      <c r="L1882" s="167">
        <v>50</v>
      </c>
      <c r="M1882" s="169">
        <f t="shared" si="431"/>
        <v>13.944667559125394</v>
      </c>
    </row>
    <row r="1883" spans="1:13" ht="30">
      <c r="A1883" s="1312"/>
      <c r="B1883" s="38"/>
      <c r="C1883" s="165" t="s">
        <v>4670</v>
      </c>
      <c r="D1883" s="166">
        <v>2005</v>
      </c>
      <c r="E1883" s="166">
        <f t="shared" si="428"/>
        <v>16</v>
      </c>
      <c r="F1883" s="167">
        <v>39263</v>
      </c>
      <c r="G1883" s="168">
        <v>0.15</v>
      </c>
      <c r="H1883" s="167">
        <f t="shared" si="429"/>
        <v>94231.2</v>
      </c>
      <c r="I1883" s="167">
        <f t="shared" si="432"/>
        <v>-54968.2</v>
      </c>
      <c r="J1883" s="167">
        <f t="shared" si="430"/>
        <v>5889.45</v>
      </c>
      <c r="K1883" s="101">
        <f t="shared" si="424"/>
        <v>3.2850568942436413</v>
      </c>
      <c r="L1883" s="167">
        <v>30</v>
      </c>
      <c r="M1883" s="169">
        <f t="shared" si="431"/>
        <v>1.6425284471218207</v>
      </c>
    </row>
    <row r="1884" spans="1:13" ht="30">
      <c r="A1884" s="1312"/>
      <c r="B1884" s="38"/>
      <c r="C1884" s="165" t="s">
        <v>4667</v>
      </c>
      <c r="D1884" s="166">
        <v>2009</v>
      </c>
      <c r="E1884" s="166">
        <f>2021-D1884</f>
        <v>12</v>
      </c>
      <c r="F1884" s="167">
        <v>181000</v>
      </c>
      <c r="G1884" s="168">
        <v>0.1</v>
      </c>
      <c r="H1884" s="167">
        <f>E1884*F1884*G1884</f>
        <v>217200</v>
      </c>
      <c r="I1884" s="167">
        <f t="shared" si="432"/>
        <v>-36200</v>
      </c>
      <c r="J1884" s="167">
        <f t="shared" si="430"/>
        <v>18100</v>
      </c>
      <c r="K1884" s="101">
        <f t="shared" si="424"/>
        <v>10.095939312806783</v>
      </c>
      <c r="L1884" s="167">
        <v>20</v>
      </c>
      <c r="M1884" s="169">
        <f t="shared" si="431"/>
        <v>3.3653131042689277</v>
      </c>
    </row>
    <row r="1885" spans="1:13" ht="30">
      <c r="A1885" s="1312"/>
      <c r="B1885" s="38"/>
      <c r="C1885" s="32" t="s">
        <v>4673</v>
      </c>
      <c r="D1885" s="166">
        <v>2012</v>
      </c>
      <c r="E1885" s="166">
        <f t="shared" ref="E1885" si="433">2021-D1885</f>
        <v>9</v>
      </c>
      <c r="F1885" s="262">
        <v>44483193.140000001</v>
      </c>
      <c r="G1885" s="168">
        <v>0.1</v>
      </c>
      <c r="H1885" s="167">
        <f t="shared" ref="H1885" si="434">E1885*F1885*G1885</f>
        <v>40034873.825999998</v>
      </c>
      <c r="I1885" s="33">
        <f t="shared" si="432"/>
        <v>4448319.314000003</v>
      </c>
      <c r="J1885" s="33">
        <f t="shared" si="430"/>
        <v>4448319.3140000002</v>
      </c>
      <c r="K1885" s="101">
        <f t="shared" si="424"/>
        <v>2481.2133612226685</v>
      </c>
      <c r="L1885" s="33">
        <v>120</v>
      </c>
      <c r="M1885" s="30">
        <f t="shared" si="431"/>
        <v>4962.426722445337</v>
      </c>
    </row>
    <row r="1886" spans="1:13">
      <c r="A1886" s="1312"/>
      <c r="B1886" s="87" t="s">
        <v>35</v>
      </c>
      <c r="C1886" s="32"/>
      <c r="D1886" s="131"/>
      <c r="E1886" s="131"/>
      <c r="F1886" s="33"/>
      <c r="G1886" s="133"/>
      <c r="H1886" s="33"/>
      <c r="I1886" s="33"/>
      <c r="J1886" s="33"/>
      <c r="K1886" s="101">
        <f t="shared" si="424"/>
        <v>0</v>
      </c>
      <c r="L1886" s="309">
        <f>SUM(L1877:L1885)</f>
        <v>340</v>
      </c>
      <c r="M1886" s="34">
        <f>SUM(M1877:M1885)</f>
        <v>5088.9914210545885</v>
      </c>
    </row>
    <row r="1887" spans="1:13" ht="30">
      <c r="A1887" s="1312" t="s">
        <v>4685</v>
      </c>
      <c r="B1887" s="38" t="s">
        <v>4449</v>
      </c>
      <c r="C1887" s="32" t="s">
        <v>4668</v>
      </c>
      <c r="D1887" s="131">
        <v>2006</v>
      </c>
      <c r="E1887" s="131">
        <f t="shared" si="405"/>
        <v>15</v>
      </c>
      <c r="F1887" s="33">
        <v>138575</v>
      </c>
      <c r="G1887" s="133">
        <v>0.1</v>
      </c>
      <c r="H1887" s="33">
        <f t="shared" si="406"/>
        <v>207862.5</v>
      </c>
      <c r="I1887" s="33">
        <f t="shared" ref="I1887:I1895" si="435">F1887-H1887</f>
        <v>-69287.5</v>
      </c>
      <c r="J1887" s="33">
        <f t="shared" ref="J1887:J1895" si="436">F1887*G1887</f>
        <v>13857.5</v>
      </c>
      <c r="K1887" s="101">
        <f t="shared" si="424"/>
        <v>7.7295292280232042</v>
      </c>
      <c r="L1887" s="33">
        <v>10</v>
      </c>
      <c r="M1887" s="30">
        <f t="shared" ref="M1887:M1895" si="437">K1887*L1887/60</f>
        <v>1.2882548713372008</v>
      </c>
    </row>
    <row r="1888" spans="1:13" ht="30">
      <c r="A1888" s="1312"/>
      <c r="B1888" s="38"/>
      <c r="C1888" s="165" t="s">
        <v>2481</v>
      </c>
      <c r="D1888" s="267">
        <v>2007</v>
      </c>
      <c r="E1888" s="267">
        <f t="shared" si="405"/>
        <v>14</v>
      </c>
      <c r="F1888" s="24">
        <v>176358</v>
      </c>
      <c r="G1888" s="214">
        <v>0.1</v>
      </c>
      <c r="H1888" s="174">
        <f t="shared" si="406"/>
        <v>246901.2</v>
      </c>
      <c r="I1888" s="174">
        <f t="shared" si="435"/>
        <v>-70543.200000000012</v>
      </c>
      <c r="J1888" s="174">
        <f t="shared" si="436"/>
        <v>17635.8</v>
      </c>
      <c r="K1888" s="101">
        <f t="shared" si="424"/>
        <v>9.8370147255689417</v>
      </c>
      <c r="L1888" s="547">
        <v>5</v>
      </c>
      <c r="M1888" s="269">
        <f t="shared" si="437"/>
        <v>0.81975122713074511</v>
      </c>
    </row>
    <row r="1889" spans="1:13" ht="30">
      <c r="A1889" s="1312"/>
      <c r="B1889" s="38"/>
      <c r="C1889" s="165" t="s">
        <v>2477</v>
      </c>
      <c r="D1889" s="267">
        <v>2007</v>
      </c>
      <c r="E1889" s="267">
        <f t="shared" si="405"/>
        <v>14</v>
      </c>
      <c r="F1889" s="24">
        <v>350000</v>
      </c>
      <c r="G1889" s="214">
        <v>0.1</v>
      </c>
      <c r="H1889" s="174">
        <f t="shared" si="406"/>
        <v>490000</v>
      </c>
      <c r="I1889" s="174">
        <f t="shared" si="435"/>
        <v>-140000</v>
      </c>
      <c r="J1889" s="174">
        <f t="shared" si="436"/>
        <v>35000</v>
      </c>
      <c r="K1889" s="101">
        <f t="shared" si="424"/>
        <v>19.522534582775545</v>
      </c>
      <c r="L1889" s="547">
        <v>5</v>
      </c>
      <c r="M1889" s="269">
        <f t="shared" si="437"/>
        <v>1.6268778818979621</v>
      </c>
    </row>
    <row r="1890" spans="1:13" ht="30">
      <c r="A1890" s="1312"/>
      <c r="B1890" s="38"/>
      <c r="C1890" s="384" t="s">
        <v>2485</v>
      </c>
      <c r="D1890" s="166">
        <v>2016</v>
      </c>
      <c r="E1890" s="166">
        <f t="shared" si="405"/>
        <v>5</v>
      </c>
      <c r="F1890" s="167">
        <v>2302000</v>
      </c>
      <c r="G1890" s="168">
        <v>0.1</v>
      </c>
      <c r="H1890" s="167">
        <f t="shared" si="406"/>
        <v>1151000</v>
      </c>
      <c r="I1890" s="167">
        <f t="shared" si="435"/>
        <v>1151000</v>
      </c>
      <c r="J1890" s="33">
        <f t="shared" si="436"/>
        <v>230200</v>
      </c>
      <c r="K1890" s="101">
        <f t="shared" si="424"/>
        <v>128.40249888442659</v>
      </c>
      <c r="L1890" s="33">
        <v>10</v>
      </c>
      <c r="M1890" s="30">
        <f t="shared" si="437"/>
        <v>21.400416480737764</v>
      </c>
    </row>
    <row r="1891" spans="1:13" ht="30">
      <c r="A1891" s="1312"/>
      <c r="B1891" s="38"/>
      <c r="C1891" s="165" t="s">
        <v>4669</v>
      </c>
      <c r="D1891" s="166">
        <v>2013</v>
      </c>
      <c r="E1891" s="166">
        <f t="shared" si="405"/>
        <v>8</v>
      </c>
      <c r="F1891" s="167">
        <v>300000</v>
      </c>
      <c r="G1891" s="168">
        <v>0.1</v>
      </c>
      <c r="H1891" s="167">
        <f t="shared" si="406"/>
        <v>240000</v>
      </c>
      <c r="I1891" s="167">
        <f t="shared" si="435"/>
        <v>60000</v>
      </c>
      <c r="J1891" s="167">
        <f t="shared" si="436"/>
        <v>30000</v>
      </c>
      <c r="K1891" s="101">
        <f t="shared" si="424"/>
        <v>16.733601070950471</v>
      </c>
      <c r="L1891" s="167">
        <v>20</v>
      </c>
      <c r="M1891" s="169">
        <f t="shared" si="437"/>
        <v>5.5778670236501569</v>
      </c>
    </row>
    <row r="1892" spans="1:13">
      <c r="A1892" s="1312"/>
      <c r="B1892" s="38"/>
      <c r="C1892" s="165" t="s">
        <v>4672</v>
      </c>
      <c r="D1892" s="166">
        <v>2015</v>
      </c>
      <c r="E1892" s="166">
        <f t="shared" si="405"/>
        <v>6</v>
      </c>
      <c r="F1892" s="167">
        <v>1028020</v>
      </c>
      <c r="G1892" s="168">
        <v>0.1</v>
      </c>
      <c r="H1892" s="167">
        <f t="shared" si="406"/>
        <v>616812</v>
      </c>
      <c r="I1892" s="167">
        <f t="shared" si="435"/>
        <v>411208</v>
      </c>
      <c r="J1892" s="167">
        <f t="shared" si="436"/>
        <v>102802</v>
      </c>
      <c r="K1892" s="101">
        <f t="shared" si="424"/>
        <v>57.341588576528338</v>
      </c>
      <c r="L1892" s="33">
        <v>60</v>
      </c>
      <c r="M1892" s="30">
        <f t="shared" si="437"/>
        <v>57.341588576528338</v>
      </c>
    </row>
    <row r="1893" spans="1:13" ht="30">
      <c r="A1893" s="1312"/>
      <c r="B1893" s="38"/>
      <c r="C1893" s="165" t="s">
        <v>4667</v>
      </c>
      <c r="D1893" s="166">
        <v>2009</v>
      </c>
      <c r="E1893" s="166">
        <f>2021-D1893</f>
        <v>12</v>
      </c>
      <c r="F1893" s="167">
        <v>181000</v>
      </c>
      <c r="G1893" s="168">
        <v>0.1</v>
      </c>
      <c r="H1893" s="167">
        <f>E1893*F1893*G1893</f>
        <v>217200</v>
      </c>
      <c r="I1893" s="167">
        <f t="shared" si="435"/>
        <v>-36200</v>
      </c>
      <c r="J1893" s="167">
        <f t="shared" si="436"/>
        <v>18100</v>
      </c>
      <c r="K1893" s="101">
        <f t="shared" si="424"/>
        <v>10.095939312806783</v>
      </c>
      <c r="L1893" s="33">
        <v>10</v>
      </c>
      <c r="M1893" s="30">
        <f t="shared" si="437"/>
        <v>1.6826565521344639</v>
      </c>
    </row>
    <row r="1894" spans="1:13" ht="30">
      <c r="A1894" s="1312"/>
      <c r="B1894" s="38"/>
      <c r="C1894" s="165" t="s">
        <v>4670</v>
      </c>
      <c r="D1894" s="166">
        <v>2005</v>
      </c>
      <c r="E1894" s="166">
        <f t="shared" si="405"/>
        <v>16</v>
      </c>
      <c r="F1894" s="167">
        <v>39263</v>
      </c>
      <c r="G1894" s="168">
        <v>0.1</v>
      </c>
      <c r="H1894" s="167">
        <f t="shared" si="406"/>
        <v>62820.800000000003</v>
      </c>
      <c r="I1894" s="167">
        <f t="shared" si="435"/>
        <v>-23557.800000000003</v>
      </c>
      <c r="J1894" s="167">
        <f t="shared" si="436"/>
        <v>3926.3</v>
      </c>
      <c r="K1894" s="101">
        <f t="shared" si="424"/>
        <v>2.190037929495761</v>
      </c>
      <c r="L1894" s="33">
        <v>20</v>
      </c>
      <c r="M1894" s="30">
        <f t="shared" si="437"/>
        <v>0.73001264316525361</v>
      </c>
    </row>
    <row r="1895" spans="1:13" ht="30">
      <c r="A1895" s="1312"/>
      <c r="B1895" s="38"/>
      <c r="C1895" s="165" t="s">
        <v>4674</v>
      </c>
      <c r="D1895" s="166">
        <v>2012</v>
      </c>
      <c r="E1895" s="166">
        <f t="shared" si="405"/>
        <v>9</v>
      </c>
      <c r="F1895" s="167">
        <v>19245353.859999999</v>
      </c>
      <c r="G1895" s="168">
        <v>0.1</v>
      </c>
      <c r="H1895" s="167">
        <f t="shared" si="406"/>
        <v>17320818.474000003</v>
      </c>
      <c r="I1895" s="167">
        <f t="shared" si="435"/>
        <v>1924535.3859999962</v>
      </c>
      <c r="J1895" s="167">
        <f t="shared" si="436"/>
        <v>1924535.3859999999</v>
      </c>
      <c r="K1895" s="101">
        <f t="shared" si="424"/>
        <v>1073.4802465417224</v>
      </c>
      <c r="L1895" s="33">
        <v>120</v>
      </c>
      <c r="M1895" s="30">
        <f t="shared" si="437"/>
        <v>2146.9604930834448</v>
      </c>
    </row>
    <row r="1896" spans="1:13">
      <c r="A1896" s="1312"/>
      <c r="B1896" s="87" t="s">
        <v>35</v>
      </c>
      <c r="C1896" s="32"/>
      <c r="D1896" s="131"/>
      <c r="E1896" s="131"/>
      <c r="F1896" s="33"/>
      <c r="G1896" s="133"/>
      <c r="H1896" s="33"/>
      <c r="I1896" s="33"/>
      <c r="J1896" s="33"/>
      <c r="K1896" s="101">
        <f t="shared" si="424"/>
        <v>0</v>
      </c>
      <c r="L1896" s="309">
        <f>SUM(L1887:L1895)</f>
        <v>260</v>
      </c>
      <c r="M1896" s="34">
        <f>SUM(M1887:M1895)</f>
        <v>2237.4279183400267</v>
      </c>
    </row>
    <row r="1897" spans="1:13" ht="28.5">
      <c r="A1897" s="43" t="s">
        <v>4612</v>
      </c>
      <c r="B1897" s="37" t="s">
        <v>4475</v>
      </c>
      <c r="C1897" s="127"/>
      <c r="D1897" s="128"/>
      <c r="E1897" s="155"/>
      <c r="F1897" s="63"/>
      <c r="G1897" s="129"/>
      <c r="H1897" s="412"/>
      <c r="I1897" s="63"/>
      <c r="J1897" s="63"/>
      <c r="K1897" s="63"/>
      <c r="L1897" s="63"/>
      <c r="M1897" s="130"/>
    </row>
    <row r="1898" spans="1:13" ht="30">
      <c r="A1898" s="1312" t="s">
        <v>4476</v>
      </c>
      <c r="B1898" s="22" t="s">
        <v>4443</v>
      </c>
      <c r="C1898" s="165" t="s">
        <v>4667</v>
      </c>
      <c r="D1898" s="166">
        <v>2009</v>
      </c>
      <c r="E1898" s="166">
        <f>2021-D1898</f>
        <v>12</v>
      </c>
      <c r="F1898" s="167">
        <v>181000</v>
      </c>
      <c r="G1898" s="168">
        <v>0.1</v>
      </c>
      <c r="H1898" s="167">
        <f>E1898*F1898*G1898</f>
        <v>217200</v>
      </c>
      <c r="I1898" s="167">
        <f t="shared" ref="I1898:I1906" si="438">F1898-H1898</f>
        <v>-36200</v>
      </c>
      <c r="J1898" s="167">
        <f t="shared" ref="J1898:J1906" si="439">F1898*G1898</f>
        <v>18100</v>
      </c>
      <c r="K1898" s="101">
        <f t="shared" si="424"/>
        <v>10.095939312806783</v>
      </c>
      <c r="L1898" s="167">
        <v>20</v>
      </c>
      <c r="M1898" s="30">
        <f t="shared" ref="M1898:M1906" si="440">K1898*L1898/60</f>
        <v>3.3653131042689277</v>
      </c>
    </row>
    <row r="1899" spans="1:13" ht="30">
      <c r="A1899" s="1312"/>
      <c r="B1899" s="38"/>
      <c r="C1899" s="165" t="s">
        <v>2481</v>
      </c>
      <c r="D1899" s="267">
        <v>2007</v>
      </c>
      <c r="E1899" s="267">
        <f t="shared" ref="E1899:E1962" si="441">2021-D1899</f>
        <v>14</v>
      </c>
      <c r="F1899" s="24">
        <v>176358</v>
      </c>
      <c r="G1899" s="214">
        <v>0.1</v>
      </c>
      <c r="H1899" s="174">
        <f t="shared" ref="H1899:H1962" si="442">E1899*F1899*G1899</f>
        <v>246901.2</v>
      </c>
      <c r="I1899" s="174">
        <f t="shared" si="438"/>
        <v>-70543.200000000012</v>
      </c>
      <c r="J1899" s="174">
        <f t="shared" si="439"/>
        <v>17635.8</v>
      </c>
      <c r="K1899" s="101">
        <f t="shared" si="424"/>
        <v>9.8370147255689417</v>
      </c>
      <c r="L1899" s="547">
        <v>10</v>
      </c>
      <c r="M1899" s="269">
        <f t="shared" si="440"/>
        <v>1.6395024542614902</v>
      </c>
    </row>
    <row r="1900" spans="1:13" ht="30">
      <c r="A1900" s="1312"/>
      <c r="B1900" s="38"/>
      <c r="C1900" s="165" t="s">
        <v>2477</v>
      </c>
      <c r="D1900" s="267">
        <v>2007</v>
      </c>
      <c r="E1900" s="267">
        <f t="shared" si="441"/>
        <v>14</v>
      </c>
      <c r="F1900" s="24">
        <v>350000</v>
      </c>
      <c r="G1900" s="214">
        <v>0.1</v>
      </c>
      <c r="H1900" s="174">
        <f t="shared" si="442"/>
        <v>490000</v>
      </c>
      <c r="I1900" s="174">
        <f t="shared" si="438"/>
        <v>-140000</v>
      </c>
      <c r="J1900" s="174">
        <f t="shared" si="439"/>
        <v>35000</v>
      </c>
      <c r="K1900" s="101">
        <f t="shared" si="424"/>
        <v>19.522534582775545</v>
      </c>
      <c r="L1900" s="547">
        <v>10</v>
      </c>
      <c r="M1900" s="269">
        <f t="shared" si="440"/>
        <v>3.2537557637959242</v>
      </c>
    </row>
    <row r="1901" spans="1:13" ht="30">
      <c r="A1901" s="1312"/>
      <c r="B1901" s="38"/>
      <c r="C1901" s="165" t="s">
        <v>4668</v>
      </c>
      <c r="D1901" s="166">
        <v>2006</v>
      </c>
      <c r="E1901" s="166">
        <f t="shared" si="441"/>
        <v>15</v>
      </c>
      <c r="F1901" s="167">
        <v>138575</v>
      </c>
      <c r="G1901" s="168">
        <v>0.1</v>
      </c>
      <c r="H1901" s="167">
        <f t="shared" si="442"/>
        <v>207862.5</v>
      </c>
      <c r="I1901" s="167">
        <f t="shared" si="438"/>
        <v>-69287.5</v>
      </c>
      <c r="J1901" s="167">
        <f t="shared" si="439"/>
        <v>13857.5</v>
      </c>
      <c r="K1901" s="101">
        <f t="shared" si="424"/>
        <v>7.7295292280232042</v>
      </c>
      <c r="L1901" s="167">
        <v>20</v>
      </c>
      <c r="M1901" s="30">
        <f t="shared" si="440"/>
        <v>2.5765097426744017</v>
      </c>
    </row>
    <row r="1902" spans="1:13">
      <c r="A1902" s="1312"/>
      <c r="B1902" s="38"/>
      <c r="C1902" s="165" t="s">
        <v>4672</v>
      </c>
      <c r="D1902" s="166">
        <v>2015</v>
      </c>
      <c r="E1902" s="166">
        <f t="shared" si="441"/>
        <v>6</v>
      </c>
      <c r="F1902" s="167">
        <v>1028020</v>
      </c>
      <c r="G1902" s="168">
        <v>0.1</v>
      </c>
      <c r="H1902" s="167">
        <f t="shared" si="442"/>
        <v>616812</v>
      </c>
      <c r="I1902" s="167">
        <f t="shared" si="438"/>
        <v>411208</v>
      </c>
      <c r="J1902" s="167">
        <f t="shared" si="439"/>
        <v>102802</v>
      </c>
      <c r="K1902" s="101">
        <f t="shared" si="424"/>
        <v>57.341588576528338</v>
      </c>
      <c r="L1902" s="167">
        <v>60</v>
      </c>
      <c r="M1902" s="30">
        <f t="shared" si="440"/>
        <v>57.341588576528338</v>
      </c>
    </row>
    <row r="1903" spans="1:13" ht="30">
      <c r="A1903" s="1312"/>
      <c r="B1903" s="38"/>
      <c r="C1903" s="384" t="s">
        <v>2485</v>
      </c>
      <c r="D1903" s="166">
        <v>2016</v>
      </c>
      <c r="E1903" s="166">
        <f t="shared" si="441"/>
        <v>5</v>
      </c>
      <c r="F1903" s="167">
        <v>2302000</v>
      </c>
      <c r="G1903" s="168">
        <v>0.1</v>
      </c>
      <c r="H1903" s="167">
        <f t="shared" si="442"/>
        <v>1151000</v>
      </c>
      <c r="I1903" s="167">
        <f t="shared" si="438"/>
        <v>1151000</v>
      </c>
      <c r="J1903" s="167">
        <f t="shared" si="439"/>
        <v>230200</v>
      </c>
      <c r="K1903" s="101">
        <f t="shared" si="424"/>
        <v>128.40249888442659</v>
      </c>
      <c r="L1903" s="167">
        <v>20</v>
      </c>
      <c r="M1903" s="30">
        <f t="shared" si="440"/>
        <v>42.800832961475528</v>
      </c>
    </row>
    <row r="1904" spans="1:13" ht="30">
      <c r="A1904" s="1312"/>
      <c r="B1904" s="38"/>
      <c r="C1904" s="165" t="s">
        <v>4669</v>
      </c>
      <c r="D1904" s="166">
        <v>2013</v>
      </c>
      <c r="E1904" s="166">
        <f t="shared" si="441"/>
        <v>8</v>
      </c>
      <c r="F1904" s="167">
        <v>300000</v>
      </c>
      <c r="G1904" s="168">
        <v>0.1</v>
      </c>
      <c r="H1904" s="167">
        <f t="shared" si="442"/>
        <v>240000</v>
      </c>
      <c r="I1904" s="167">
        <f t="shared" si="438"/>
        <v>60000</v>
      </c>
      <c r="J1904" s="167">
        <f t="shared" si="439"/>
        <v>30000</v>
      </c>
      <c r="K1904" s="101">
        <f t="shared" si="424"/>
        <v>16.733601070950471</v>
      </c>
      <c r="L1904" s="167">
        <v>50</v>
      </c>
      <c r="M1904" s="169">
        <f t="shared" si="440"/>
        <v>13.944667559125394</v>
      </c>
    </row>
    <row r="1905" spans="1:13" ht="30">
      <c r="A1905" s="1312"/>
      <c r="B1905" s="38"/>
      <c r="C1905" s="32" t="s">
        <v>4670</v>
      </c>
      <c r="D1905" s="131">
        <v>2005</v>
      </c>
      <c r="E1905" s="131">
        <f t="shared" si="441"/>
        <v>16</v>
      </c>
      <c r="F1905" s="33">
        <v>39263</v>
      </c>
      <c r="G1905" s="133">
        <v>0.1</v>
      </c>
      <c r="H1905" s="33">
        <f t="shared" si="442"/>
        <v>62820.800000000003</v>
      </c>
      <c r="I1905" s="33">
        <f t="shared" si="438"/>
        <v>-23557.800000000003</v>
      </c>
      <c r="J1905" s="33">
        <f t="shared" si="439"/>
        <v>3926.3</v>
      </c>
      <c r="K1905" s="101">
        <f t="shared" si="424"/>
        <v>2.190037929495761</v>
      </c>
      <c r="L1905" s="33">
        <v>30</v>
      </c>
      <c r="M1905" s="30">
        <f t="shared" si="440"/>
        <v>1.0950189647478805</v>
      </c>
    </row>
    <row r="1906" spans="1:13" ht="30">
      <c r="A1906" s="1312"/>
      <c r="B1906" s="38"/>
      <c r="C1906" s="32" t="s">
        <v>4671</v>
      </c>
      <c r="D1906" s="131">
        <v>2003</v>
      </c>
      <c r="E1906" s="131">
        <f t="shared" si="441"/>
        <v>18</v>
      </c>
      <c r="F1906" s="33">
        <v>2471090</v>
      </c>
      <c r="G1906" s="133">
        <v>0.1</v>
      </c>
      <c r="H1906" s="33">
        <f t="shared" si="442"/>
        <v>4447962</v>
      </c>
      <c r="I1906" s="33">
        <f t="shared" si="438"/>
        <v>-1976872</v>
      </c>
      <c r="J1906" s="33">
        <f t="shared" si="439"/>
        <v>247109</v>
      </c>
      <c r="K1906" s="101">
        <f t="shared" si="424"/>
        <v>137.83411423471665</v>
      </c>
      <c r="L1906" s="33">
        <v>120</v>
      </c>
      <c r="M1906" s="30">
        <f t="shared" si="440"/>
        <v>275.6682284694333</v>
      </c>
    </row>
    <row r="1907" spans="1:13">
      <c r="A1907" s="1312"/>
      <c r="B1907" s="87" t="s">
        <v>35</v>
      </c>
      <c r="C1907" s="32"/>
      <c r="D1907" s="131"/>
      <c r="E1907" s="131"/>
      <c r="F1907" s="33"/>
      <c r="G1907" s="133"/>
      <c r="H1907" s="33"/>
      <c r="I1907" s="33"/>
      <c r="J1907" s="33"/>
      <c r="K1907" s="101">
        <f t="shared" si="424"/>
        <v>0</v>
      </c>
      <c r="L1907" s="309">
        <f>SUM(L1898:L1906)</f>
        <v>340</v>
      </c>
      <c r="M1907" s="34">
        <f>SUM(M1898:M1906)</f>
        <v>401.6854175963112</v>
      </c>
    </row>
    <row r="1908" spans="1:13" ht="30">
      <c r="A1908" s="1312" t="s">
        <v>4478</v>
      </c>
      <c r="B1908" s="22" t="s">
        <v>4479</v>
      </c>
      <c r="C1908" s="165" t="s">
        <v>4667</v>
      </c>
      <c r="D1908" s="166">
        <v>2009</v>
      </c>
      <c r="E1908" s="166">
        <f>2021-D1908</f>
        <v>12</v>
      </c>
      <c r="F1908" s="167">
        <v>181000</v>
      </c>
      <c r="G1908" s="168">
        <v>0.1</v>
      </c>
      <c r="H1908" s="167">
        <f>E1908*F1908*G1908</f>
        <v>217200</v>
      </c>
      <c r="I1908" s="167">
        <f t="shared" ref="I1908:I1916" si="443">F1908-H1908</f>
        <v>-36200</v>
      </c>
      <c r="J1908" s="167">
        <f t="shared" ref="J1908:J1916" si="444">F1908*G1908</f>
        <v>18100</v>
      </c>
      <c r="K1908" s="101">
        <f t="shared" si="424"/>
        <v>10.095939312806783</v>
      </c>
      <c r="L1908" s="33">
        <v>20</v>
      </c>
      <c r="M1908" s="30">
        <f t="shared" ref="M1908:M1916" si="445">K1908*L1908/60</f>
        <v>3.3653131042689277</v>
      </c>
    </row>
    <row r="1909" spans="1:13" ht="30">
      <c r="A1909" s="1312"/>
      <c r="B1909" s="38"/>
      <c r="C1909" s="165" t="s">
        <v>2481</v>
      </c>
      <c r="D1909" s="267">
        <v>2007</v>
      </c>
      <c r="E1909" s="267">
        <f t="shared" ref="E1909:E1910" si="446">2021-D1909</f>
        <v>14</v>
      </c>
      <c r="F1909" s="24">
        <v>176358</v>
      </c>
      <c r="G1909" s="214">
        <v>0.1</v>
      </c>
      <c r="H1909" s="174">
        <f t="shared" ref="H1909:H1910" si="447">E1909*F1909*G1909</f>
        <v>246901.2</v>
      </c>
      <c r="I1909" s="174">
        <f t="shared" si="443"/>
        <v>-70543.200000000012</v>
      </c>
      <c r="J1909" s="174">
        <f t="shared" si="444"/>
        <v>17635.8</v>
      </c>
      <c r="K1909" s="101">
        <f t="shared" si="424"/>
        <v>9.8370147255689417</v>
      </c>
      <c r="L1909" s="547">
        <v>10</v>
      </c>
      <c r="M1909" s="269">
        <f t="shared" si="445"/>
        <v>1.6395024542614902</v>
      </c>
    </row>
    <row r="1910" spans="1:13" ht="30">
      <c r="A1910" s="1312"/>
      <c r="B1910" s="38"/>
      <c r="C1910" s="165" t="s">
        <v>2477</v>
      </c>
      <c r="D1910" s="267">
        <v>2007</v>
      </c>
      <c r="E1910" s="267">
        <f t="shared" si="446"/>
        <v>14</v>
      </c>
      <c r="F1910" s="24">
        <v>350000</v>
      </c>
      <c r="G1910" s="214">
        <v>0.1</v>
      </c>
      <c r="H1910" s="174">
        <f t="shared" si="447"/>
        <v>490000</v>
      </c>
      <c r="I1910" s="174">
        <f t="shared" si="443"/>
        <v>-140000</v>
      </c>
      <c r="J1910" s="174">
        <f t="shared" si="444"/>
        <v>35000</v>
      </c>
      <c r="K1910" s="101">
        <f t="shared" si="424"/>
        <v>19.522534582775545</v>
      </c>
      <c r="L1910" s="547">
        <v>10</v>
      </c>
      <c r="M1910" s="269">
        <f t="shared" si="445"/>
        <v>3.2537557637959242</v>
      </c>
    </row>
    <row r="1911" spans="1:13" ht="30">
      <c r="A1911" s="1312"/>
      <c r="B1911" s="38"/>
      <c r="C1911" s="165" t="s">
        <v>4668</v>
      </c>
      <c r="D1911" s="166">
        <v>2006</v>
      </c>
      <c r="E1911" s="166">
        <f t="shared" si="441"/>
        <v>15</v>
      </c>
      <c r="F1911" s="167">
        <v>138575</v>
      </c>
      <c r="G1911" s="168">
        <v>0.1</v>
      </c>
      <c r="H1911" s="167">
        <f t="shared" si="442"/>
        <v>207862.5</v>
      </c>
      <c r="I1911" s="167">
        <f t="shared" si="443"/>
        <v>-69287.5</v>
      </c>
      <c r="J1911" s="167">
        <f t="shared" si="444"/>
        <v>13857.5</v>
      </c>
      <c r="K1911" s="101">
        <f t="shared" si="424"/>
        <v>7.7295292280232042</v>
      </c>
      <c r="L1911" s="33">
        <v>20</v>
      </c>
      <c r="M1911" s="30">
        <f t="shared" si="445"/>
        <v>2.5765097426744017</v>
      </c>
    </row>
    <row r="1912" spans="1:13">
      <c r="A1912" s="1312"/>
      <c r="B1912" s="38"/>
      <c r="C1912" s="165" t="s">
        <v>4672</v>
      </c>
      <c r="D1912" s="166">
        <v>2015</v>
      </c>
      <c r="E1912" s="166">
        <f t="shared" si="441"/>
        <v>6</v>
      </c>
      <c r="F1912" s="167">
        <v>1028020</v>
      </c>
      <c r="G1912" s="168">
        <v>0.1</v>
      </c>
      <c r="H1912" s="167">
        <f t="shared" si="442"/>
        <v>616812</v>
      </c>
      <c r="I1912" s="167">
        <f t="shared" si="443"/>
        <v>411208</v>
      </c>
      <c r="J1912" s="167">
        <f t="shared" si="444"/>
        <v>102802</v>
      </c>
      <c r="K1912" s="101">
        <f t="shared" si="424"/>
        <v>57.341588576528338</v>
      </c>
      <c r="L1912" s="33">
        <v>60</v>
      </c>
      <c r="M1912" s="30">
        <f t="shared" si="445"/>
        <v>57.341588576528338</v>
      </c>
    </row>
    <row r="1913" spans="1:13" ht="30">
      <c r="A1913" s="1312"/>
      <c r="B1913" s="38"/>
      <c r="C1913" s="384" t="s">
        <v>2485</v>
      </c>
      <c r="D1913" s="166">
        <v>2016</v>
      </c>
      <c r="E1913" s="166">
        <f t="shared" si="441"/>
        <v>5</v>
      </c>
      <c r="F1913" s="167">
        <v>2302000</v>
      </c>
      <c r="G1913" s="168">
        <v>0.1</v>
      </c>
      <c r="H1913" s="167">
        <f t="shared" si="442"/>
        <v>1151000</v>
      </c>
      <c r="I1913" s="167">
        <f t="shared" si="443"/>
        <v>1151000</v>
      </c>
      <c r="J1913" s="167">
        <f t="shared" si="444"/>
        <v>230200</v>
      </c>
      <c r="K1913" s="101">
        <f t="shared" si="424"/>
        <v>128.40249888442659</v>
      </c>
      <c r="L1913" s="33">
        <v>20</v>
      </c>
      <c r="M1913" s="30">
        <f t="shared" si="445"/>
        <v>42.800832961475528</v>
      </c>
    </row>
    <row r="1914" spans="1:13" ht="30">
      <c r="A1914" s="1312"/>
      <c r="B1914" s="38"/>
      <c r="C1914" s="165" t="s">
        <v>4669</v>
      </c>
      <c r="D1914" s="166">
        <v>2013</v>
      </c>
      <c r="E1914" s="166">
        <f t="shared" si="441"/>
        <v>8</v>
      </c>
      <c r="F1914" s="167">
        <v>300000</v>
      </c>
      <c r="G1914" s="168">
        <v>0.1</v>
      </c>
      <c r="H1914" s="167">
        <f t="shared" si="442"/>
        <v>240000</v>
      </c>
      <c r="I1914" s="167">
        <f t="shared" si="443"/>
        <v>60000</v>
      </c>
      <c r="J1914" s="167">
        <f t="shared" si="444"/>
        <v>30000</v>
      </c>
      <c r="K1914" s="101">
        <f t="shared" si="424"/>
        <v>16.733601070950471</v>
      </c>
      <c r="L1914" s="167">
        <v>40</v>
      </c>
      <c r="M1914" s="169">
        <f t="shared" si="445"/>
        <v>11.155734047300314</v>
      </c>
    </row>
    <row r="1915" spans="1:13" ht="30">
      <c r="A1915" s="1312"/>
      <c r="B1915" s="38"/>
      <c r="C1915" s="32" t="s">
        <v>4670</v>
      </c>
      <c r="D1915" s="131">
        <v>2005</v>
      </c>
      <c r="E1915" s="131">
        <f t="shared" si="441"/>
        <v>16</v>
      </c>
      <c r="F1915" s="33">
        <v>39263</v>
      </c>
      <c r="G1915" s="133">
        <v>0.15</v>
      </c>
      <c r="H1915" s="33">
        <f t="shared" si="442"/>
        <v>94231.2</v>
      </c>
      <c r="I1915" s="33">
        <f t="shared" si="443"/>
        <v>-54968.2</v>
      </c>
      <c r="J1915" s="33">
        <f t="shared" si="444"/>
        <v>5889.45</v>
      </c>
      <c r="K1915" s="101">
        <f t="shared" si="424"/>
        <v>3.2850568942436413</v>
      </c>
      <c r="L1915" s="33">
        <v>10</v>
      </c>
      <c r="M1915" s="30">
        <f t="shared" si="445"/>
        <v>0.54750948237394015</v>
      </c>
    </row>
    <row r="1916" spans="1:13" ht="30">
      <c r="A1916" s="1312"/>
      <c r="B1916" s="38"/>
      <c r="C1916" s="32" t="s">
        <v>4671</v>
      </c>
      <c r="D1916" s="131">
        <v>2003</v>
      </c>
      <c r="E1916" s="131">
        <f t="shared" si="441"/>
        <v>18</v>
      </c>
      <c r="F1916" s="33">
        <v>2471090</v>
      </c>
      <c r="G1916" s="133">
        <v>0.1</v>
      </c>
      <c r="H1916" s="33">
        <f t="shared" si="442"/>
        <v>4447962</v>
      </c>
      <c r="I1916" s="33">
        <f t="shared" si="443"/>
        <v>-1976872</v>
      </c>
      <c r="J1916" s="33">
        <f t="shared" si="444"/>
        <v>247109</v>
      </c>
      <c r="K1916" s="101">
        <f t="shared" si="424"/>
        <v>137.83411423471665</v>
      </c>
      <c r="L1916" s="33">
        <v>120</v>
      </c>
      <c r="M1916" s="30">
        <f t="shared" si="445"/>
        <v>275.6682284694333</v>
      </c>
    </row>
    <row r="1917" spans="1:13">
      <c r="A1917" s="1312"/>
      <c r="B1917" s="87" t="s">
        <v>35</v>
      </c>
      <c r="C1917" s="32"/>
      <c r="D1917" s="131"/>
      <c r="E1917" s="131"/>
      <c r="F1917" s="33"/>
      <c r="G1917" s="133"/>
      <c r="H1917" s="33"/>
      <c r="I1917" s="33"/>
      <c r="J1917" s="33"/>
      <c r="K1917" s="101">
        <f t="shared" si="424"/>
        <v>0</v>
      </c>
      <c r="L1917" s="309">
        <f>SUM(L1908:L1916)</f>
        <v>310</v>
      </c>
      <c r="M1917" s="34">
        <f>SUM(M1908:M1916)</f>
        <v>398.34897460211215</v>
      </c>
    </row>
    <row r="1918" spans="1:13" ht="30">
      <c r="A1918" s="1312" t="s">
        <v>4686</v>
      </c>
      <c r="B1918" s="38" t="s">
        <v>4449</v>
      </c>
      <c r="C1918" s="165" t="s">
        <v>4668</v>
      </c>
      <c r="D1918" s="166">
        <v>2006</v>
      </c>
      <c r="E1918" s="166">
        <f t="shared" si="441"/>
        <v>15</v>
      </c>
      <c r="F1918" s="167">
        <v>138575</v>
      </c>
      <c r="G1918" s="168">
        <v>0.1</v>
      </c>
      <c r="H1918" s="167">
        <f t="shared" si="442"/>
        <v>207862.5</v>
      </c>
      <c r="I1918" s="167">
        <f t="shared" ref="I1918:I1926" si="448">F1918-H1918</f>
        <v>-69287.5</v>
      </c>
      <c r="J1918" s="167">
        <f t="shared" ref="J1918:J1926" si="449">F1918*G1918</f>
        <v>13857.5</v>
      </c>
      <c r="K1918" s="101">
        <f t="shared" si="424"/>
        <v>7.7295292280232042</v>
      </c>
      <c r="L1918" s="33">
        <v>10</v>
      </c>
      <c r="M1918" s="30">
        <f t="shared" ref="M1918:M1926" si="450">K1918*L1918/60</f>
        <v>1.2882548713372008</v>
      </c>
    </row>
    <row r="1919" spans="1:13" ht="30">
      <c r="A1919" s="1312"/>
      <c r="B1919" s="38"/>
      <c r="C1919" s="165" t="s">
        <v>4667</v>
      </c>
      <c r="D1919" s="166">
        <v>2009</v>
      </c>
      <c r="E1919" s="166">
        <f>2021-D1919</f>
        <v>12</v>
      </c>
      <c r="F1919" s="167">
        <v>181000</v>
      </c>
      <c r="G1919" s="168">
        <v>0.1</v>
      </c>
      <c r="H1919" s="167">
        <f>E1919*F1919*G1919</f>
        <v>217200</v>
      </c>
      <c r="I1919" s="167">
        <f t="shared" si="448"/>
        <v>-36200</v>
      </c>
      <c r="J1919" s="167">
        <f t="shared" si="449"/>
        <v>18100</v>
      </c>
      <c r="K1919" s="101">
        <f t="shared" si="424"/>
        <v>10.095939312806783</v>
      </c>
      <c r="L1919" s="33">
        <v>10</v>
      </c>
      <c r="M1919" s="30">
        <f t="shared" si="450"/>
        <v>1.6826565521344639</v>
      </c>
    </row>
    <row r="1920" spans="1:13" ht="30">
      <c r="A1920" s="1312"/>
      <c r="B1920" s="38"/>
      <c r="C1920" s="165" t="s">
        <v>2481</v>
      </c>
      <c r="D1920" s="267">
        <v>2007</v>
      </c>
      <c r="E1920" s="267">
        <f t="shared" si="441"/>
        <v>14</v>
      </c>
      <c r="F1920" s="24">
        <v>176358</v>
      </c>
      <c r="G1920" s="214">
        <v>0.1</v>
      </c>
      <c r="H1920" s="174">
        <f t="shared" si="442"/>
        <v>246901.2</v>
      </c>
      <c r="I1920" s="174">
        <f t="shared" si="448"/>
        <v>-70543.200000000012</v>
      </c>
      <c r="J1920" s="174">
        <f t="shared" si="449"/>
        <v>17635.8</v>
      </c>
      <c r="K1920" s="101">
        <f t="shared" si="424"/>
        <v>9.8370147255689417</v>
      </c>
      <c r="L1920" s="547">
        <v>10</v>
      </c>
      <c r="M1920" s="269">
        <f t="shared" si="450"/>
        <v>1.6395024542614902</v>
      </c>
    </row>
    <row r="1921" spans="1:13" ht="30">
      <c r="A1921" s="1312"/>
      <c r="B1921" s="38"/>
      <c r="C1921" s="165" t="s">
        <v>2477</v>
      </c>
      <c r="D1921" s="267">
        <v>2007</v>
      </c>
      <c r="E1921" s="267">
        <f t="shared" si="441"/>
        <v>14</v>
      </c>
      <c r="F1921" s="24">
        <v>350000</v>
      </c>
      <c r="G1921" s="214">
        <v>0.1</v>
      </c>
      <c r="H1921" s="174">
        <f t="shared" si="442"/>
        <v>490000</v>
      </c>
      <c r="I1921" s="174">
        <f t="shared" si="448"/>
        <v>-140000</v>
      </c>
      <c r="J1921" s="174">
        <f t="shared" si="449"/>
        <v>35000</v>
      </c>
      <c r="K1921" s="101">
        <f t="shared" si="424"/>
        <v>19.522534582775545</v>
      </c>
      <c r="L1921" s="547">
        <v>10</v>
      </c>
      <c r="M1921" s="269">
        <f t="shared" si="450"/>
        <v>3.2537557637959242</v>
      </c>
    </row>
    <row r="1922" spans="1:13">
      <c r="A1922" s="1312"/>
      <c r="B1922" s="38"/>
      <c r="C1922" s="165" t="s">
        <v>4672</v>
      </c>
      <c r="D1922" s="166">
        <v>2015</v>
      </c>
      <c r="E1922" s="166">
        <f t="shared" si="441"/>
        <v>6</v>
      </c>
      <c r="F1922" s="167">
        <v>1028020</v>
      </c>
      <c r="G1922" s="168">
        <v>0.1</v>
      </c>
      <c r="H1922" s="167">
        <f t="shared" si="442"/>
        <v>616812</v>
      </c>
      <c r="I1922" s="167">
        <f t="shared" si="448"/>
        <v>411208</v>
      </c>
      <c r="J1922" s="167">
        <f t="shared" si="449"/>
        <v>102802</v>
      </c>
      <c r="K1922" s="101">
        <f t="shared" si="424"/>
        <v>57.341588576528338</v>
      </c>
      <c r="L1922" s="33">
        <v>60</v>
      </c>
      <c r="M1922" s="30">
        <f t="shared" si="450"/>
        <v>57.341588576528338</v>
      </c>
    </row>
    <row r="1923" spans="1:13" ht="30">
      <c r="A1923" s="1312"/>
      <c r="B1923" s="38"/>
      <c r="C1923" s="384" t="s">
        <v>2485</v>
      </c>
      <c r="D1923" s="166">
        <v>2016</v>
      </c>
      <c r="E1923" s="166">
        <f t="shared" si="441"/>
        <v>5</v>
      </c>
      <c r="F1923" s="167">
        <v>2302000</v>
      </c>
      <c r="G1923" s="168">
        <v>0.1</v>
      </c>
      <c r="H1923" s="167">
        <f t="shared" si="442"/>
        <v>1151000</v>
      </c>
      <c r="I1923" s="167">
        <f t="shared" si="448"/>
        <v>1151000</v>
      </c>
      <c r="J1923" s="167">
        <f t="shared" si="449"/>
        <v>230200</v>
      </c>
      <c r="K1923" s="101">
        <f t="shared" si="424"/>
        <v>128.40249888442659</v>
      </c>
      <c r="L1923" s="33">
        <v>10</v>
      </c>
      <c r="M1923" s="30">
        <f t="shared" si="450"/>
        <v>21.400416480737764</v>
      </c>
    </row>
    <row r="1924" spans="1:13" ht="30">
      <c r="A1924" s="1312"/>
      <c r="B1924" s="38"/>
      <c r="C1924" s="165" t="s">
        <v>4669</v>
      </c>
      <c r="D1924" s="166">
        <v>2013</v>
      </c>
      <c r="E1924" s="166">
        <f t="shared" si="441"/>
        <v>8</v>
      </c>
      <c r="F1924" s="167">
        <v>300000</v>
      </c>
      <c r="G1924" s="168">
        <v>0.1</v>
      </c>
      <c r="H1924" s="167">
        <f t="shared" si="442"/>
        <v>240000</v>
      </c>
      <c r="I1924" s="167">
        <f t="shared" si="448"/>
        <v>60000</v>
      </c>
      <c r="J1924" s="167">
        <f t="shared" si="449"/>
        <v>30000</v>
      </c>
      <c r="K1924" s="101">
        <f t="shared" si="424"/>
        <v>16.733601070950471</v>
      </c>
      <c r="L1924" s="167">
        <v>20</v>
      </c>
      <c r="M1924" s="169">
        <f t="shared" si="450"/>
        <v>5.5778670236501569</v>
      </c>
    </row>
    <row r="1925" spans="1:13" ht="30">
      <c r="A1925" s="1312"/>
      <c r="B1925" s="38"/>
      <c r="C1925" s="32" t="s">
        <v>4670</v>
      </c>
      <c r="D1925" s="131">
        <v>2005</v>
      </c>
      <c r="E1925" s="131">
        <f t="shared" si="441"/>
        <v>16</v>
      </c>
      <c r="F1925" s="33">
        <v>39263</v>
      </c>
      <c r="G1925" s="133">
        <v>0.15</v>
      </c>
      <c r="H1925" s="33">
        <f t="shared" si="442"/>
        <v>94231.2</v>
      </c>
      <c r="I1925" s="33">
        <f t="shared" si="448"/>
        <v>-54968.2</v>
      </c>
      <c r="J1925" s="33">
        <f t="shared" si="449"/>
        <v>5889.45</v>
      </c>
      <c r="K1925" s="101">
        <f t="shared" si="424"/>
        <v>3.2850568942436413</v>
      </c>
      <c r="L1925" s="33">
        <v>10</v>
      </c>
      <c r="M1925" s="30">
        <f t="shared" si="450"/>
        <v>0.54750948237394015</v>
      </c>
    </row>
    <row r="1926" spans="1:13" ht="30">
      <c r="A1926" s="1312"/>
      <c r="B1926" s="38"/>
      <c r="C1926" s="165" t="s">
        <v>4674</v>
      </c>
      <c r="D1926" s="166">
        <v>2012</v>
      </c>
      <c r="E1926" s="166">
        <f t="shared" si="441"/>
        <v>9</v>
      </c>
      <c r="F1926" s="167">
        <v>19245353.859999999</v>
      </c>
      <c r="G1926" s="168">
        <v>0.1</v>
      </c>
      <c r="H1926" s="167">
        <f t="shared" si="442"/>
        <v>17320818.474000003</v>
      </c>
      <c r="I1926" s="167">
        <f t="shared" si="448"/>
        <v>1924535.3859999962</v>
      </c>
      <c r="J1926" s="167">
        <f t="shared" si="449"/>
        <v>1924535.3859999999</v>
      </c>
      <c r="K1926" s="101">
        <f t="shared" si="424"/>
        <v>1073.4802465417224</v>
      </c>
      <c r="L1926" s="33">
        <v>120</v>
      </c>
      <c r="M1926" s="30">
        <f t="shared" si="450"/>
        <v>2146.9604930834448</v>
      </c>
    </row>
    <row r="1927" spans="1:13">
      <c r="A1927" s="1312"/>
      <c r="B1927" s="87" t="s">
        <v>35</v>
      </c>
      <c r="C1927" s="32"/>
      <c r="D1927" s="131"/>
      <c r="E1927" s="131"/>
      <c r="F1927" s="33"/>
      <c r="G1927" s="133"/>
      <c r="H1927" s="33"/>
      <c r="I1927" s="33"/>
      <c r="J1927" s="33"/>
      <c r="K1927" s="101">
        <f t="shared" si="424"/>
        <v>0</v>
      </c>
      <c r="L1927" s="309">
        <f>SUM(L1918:L1926)</f>
        <v>260</v>
      </c>
      <c r="M1927" s="34">
        <f>SUM(M1918:M1926)</f>
        <v>2239.6920442882642</v>
      </c>
    </row>
    <row r="1928" spans="1:13" ht="45">
      <c r="A1928" s="1312" t="s">
        <v>4480</v>
      </c>
      <c r="B1928" s="22" t="s">
        <v>4500</v>
      </c>
      <c r="C1928" s="165" t="s">
        <v>4667</v>
      </c>
      <c r="D1928" s="166">
        <v>2009</v>
      </c>
      <c r="E1928" s="166">
        <f>2021-D1928</f>
        <v>12</v>
      </c>
      <c r="F1928" s="167">
        <v>181000</v>
      </c>
      <c r="G1928" s="168">
        <v>0.1</v>
      </c>
      <c r="H1928" s="167">
        <f>E1928*F1928*G1928</f>
        <v>217200</v>
      </c>
      <c r="I1928" s="167">
        <f t="shared" ref="I1928:I1936" si="451">F1928-H1928</f>
        <v>-36200</v>
      </c>
      <c r="J1928" s="167">
        <f t="shared" ref="J1928:J1936" si="452">F1928*G1928</f>
        <v>18100</v>
      </c>
      <c r="K1928" s="101">
        <f t="shared" si="424"/>
        <v>10.095939312806783</v>
      </c>
      <c r="L1928" s="33">
        <v>30</v>
      </c>
      <c r="M1928" s="30">
        <f t="shared" ref="M1928:M1936" si="453">K1928*L1928/60</f>
        <v>5.0479696564033913</v>
      </c>
    </row>
    <row r="1929" spans="1:13" ht="30">
      <c r="A1929" s="1312"/>
      <c r="B1929" s="38"/>
      <c r="C1929" s="165" t="s">
        <v>2481</v>
      </c>
      <c r="D1929" s="267">
        <v>2007</v>
      </c>
      <c r="E1929" s="267">
        <f t="shared" ref="E1929:E1930" si="454">2021-D1929</f>
        <v>14</v>
      </c>
      <c r="F1929" s="24">
        <v>176358</v>
      </c>
      <c r="G1929" s="214">
        <v>0.1</v>
      </c>
      <c r="H1929" s="174">
        <f t="shared" ref="H1929:H1930" si="455">E1929*F1929*G1929</f>
        <v>246901.2</v>
      </c>
      <c r="I1929" s="174">
        <f t="shared" si="451"/>
        <v>-70543.200000000012</v>
      </c>
      <c r="J1929" s="174">
        <f t="shared" si="452"/>
        <v>17635.8</v>
      </c>
      <c r="K1929" s="101">
        <f t="shared" si="424"/>
        <v>9.8370147255689417</v>
      </c>
      <c r="L1929" s="547">
        <v>10</v>
      </c>
      <c r="M1929" s="269">
        <f t="shared" si="453"/>
        <v>1.6395024542614902</v>
      </c>
    </row>
    <row r="1930" spans="1:13" ht="30">
      <c r="A1930" s="1312"/>
      <c r="B1930" s="38"/>
      <c r="C1930" s="165" t="s">
        <v>2477</v>
      </c>
      <c r="D1930" s="267">
        <v>2007</v>
      </c>
      <c r="E1930" s="267">
        <f t="shared" si="454"/>
        <v>14</v>
      </c>
      <c r="F1930" s="24">
        <v>350000</v>
      </c>
      <c r="G1930" s="214">
        <v>0.1</v>
      </c>
      <c r="H1930" s="174">
        <f t="shared" si="455"/>
        <v>490000</v>
      </c>
      <c r="I1930" s="174">
        <f t="shared" si="451"/>
        <v>-140000</v>
      </c>
      <c r="J1930" s="174">
        <f t="shared" si="452"/>
        <v>35000</v>
      </c>
      <c r="K1930" s="101">
        <f t="shared" si="424"/>
        <v>19.522534582775545</v>
      </c>
      <c r="L1930" s="547">
        <v>10</v>
      </c>
      <c r="M1930" s="269">
        <f t="shared" si="453"/>
        <v>3.2537557637959242</v>
      </c>
    </row>
    <row r="1931" spans="1:13" ht="30">
      <c r="A1931" s="1312"/>
      <c r="B1931" s="38"/>
      <c r="C1931" s="165" t="s">
        <v>4668</v>
      </c>
      <c r="D1931" s="166">
        <v>2006</v>
      </c>
      <c r="E1931" s="166">
        <f t="shared" si="441"/>
        <v>15</v>
      </c>
      <c r="F1931" s="167">
        <v>138575</v>
      </c>
      <c r="G1931" s="168">
        <v>0.1</v>
      </c>
      <c r="H1931" s="167">
        <f t="shared" si="442"/>
        <v>207862.5</v>
      </c>
      <c r="I1931" s="167">
        <f t="shared" si="451"/>
        <v>-69287.5</v>
      </c>
      <c r="J1931" s="167">
        <f t="shared" si="452"/>
        <v>13857.5</v>
      </c>
      <c r="K1931" s="101">
        <f t="shared" si="424"/>
        <v>7.7295292280232042</v>
      </c>
      <c r="L1931" s="33">
        <v>20</v>
      </c>
      <c r="M1931" s="30">
        <f t="shared" si="453"/>
        <v>2.5765097426744017</v>
      </c>
    </row>
    <row r="1932" spans="1:13">
      <c r="A1932" s="1312"/>
      <c r="B1932" s="38"/>
      <c r="C1932" s="165" t="s">
        <v>4672</v>
      </c>
      <c r="D1932" s="166">
        <v>2015</v>
      </c>
      <c r="E1932" s="166">
        <f t="shared" si="441"/>
        <v>6</v>
      </c>
      <c r="F1932" s="167">
        <v>1028020</v>
      </c>
      <c r="G1932" s="168">
        <v>0.1</v>
      </c>
      <c r="H1932" s="167">
        <f t="shared" si="442"/>
        <v>616812</v>
      </c>
      <c r="I1932" s="167">
        <f t="shared" si="451"/>
        <v>411208</v>
      </c>
      <c r="J1932" s="167">
        <f t="shared" si="452"/>
        <v>102802</v>
      </c>
      <c r="K1932" s="101">
        <f t="shared" si="424"/>
        <v>57.341588576528338</v>
      </c>
      <c r="L1932" s="33">
        <v>60</v>
      </c>
      <c r="M1932" s="30">
        <f t="shared" si="453"/>
        <v>57.341588576528338</v>
      </c>
    </row>
    <row r="1933" spans="1:13" ht="30">
      <c r="A1933" s="1312"/>
      <c r="B1933" s="38"/>
      <c r="C1933" s="384" t="s">
        <v>2485</v>
      </c>
      <c r="D1933" s="166">
        <v>2016</v>
      </c>
      <c r="E1933" s="166">
        <f t="shared" si="441"/>
        <v>5</v>
      </c>
      <c r="F1933" s="167">
        <v>2302000</v>
      </c>
      <c r="G1933" s="168">
        <v>0.1</v>
      </c>
      <c r="H1933" s="167">
        <f t="shared" si="442"/>
        <v>1151000</v>
      </c>
      <c r="I1933" s="167">
        <f t="shared" si="451"/>
        <v>1151000</v>
      </c>
      <c r="J1933" s="167">
        <f t="shared" si="452"/>
        <v>230200</v>
      </c>
      <c r="K1933" s="101">
        <f t="shared" si="424"/>
        <v>128.40249888442659</v>
      </c>
      <c r="L1933" s="33">
        <v>20</v>
      </c>
      <c r="M1933" s="30">
        <f t="shared" si="453"/>
        <v>42.800832961475528</v>
      </c>
    </row>
    <row r="1934" spans="1:13" ht="30">
      <c r="A1934" s="1312"/>
      <c r="B1934" s="38"/>
      <c r="C1934" s="165" t="s">
        <v>4669</v>
      </c>
      <c r="D1934" s="166">
        <v>2013</v>
      </c>
      <c r="E1934" s="166">
        <f t="shared" si="441"/>
        <v>8</v>
      </c>
      <c r="F1934" s="167">
        <v>300000</v>
      </c>
      <c r="G1934" s="168">
        <v>0.1</v>
      </c>
      <c r="H1934" s="167">
        <f t="shared" si="442"/>
        <v>240000</v>
      </c>
      <c r="I1934" s="167">
        <f t="shared" si="451"/>
        <v>60000</v>
      </c>
      <c r="J1934" s="167">
        <f t="shared" si="452"/>
        <v>30000</v>
      </c>
      <c r="K1934" s="101">
        <f t="shared" si="424"/>
        <v>16.733601070950471</v>
      </c>
      <c r="L1934" s="167">
        <v>50</v>
      </c>
      <c r="M1934" s="169">
        <f t="shared" si="453"/>
        <v>13.944667559125394</v>
      </c>
    </row>
    <row r="1935" spans="1:13" ht="30">
      <c r="A1935" s="1312"/>
      <c r="B1935" s="38"/>
      <c r="C1935" s="32" t="s">
        <v>4670</v>
      </c>
      <c r="D1935" s="131">
        <v>2005</v>
      </c>
      <c r="E1935" s="131">
        <f t="shared" si="441"/>
        <v>16</v>
      </c>
      <c r="F1935" s="33">
        <v>39263</v>
      </c>
      <c r="G1935" s="133">
        <v>0.15</v>
      </c>
      <c r="H1935" s="33">
        <f t="shared" si="442"/>
        <v>94231.2</v>
      </c>
      <c r="I1935" s="33">
        <f t="shared" si="451"/>
        <v>-54968.2</v>
      </c>
      <c r="J1935" s="33">
        <f t="shared" si="452"/>
        <v>5889.45</v>
      </c>
      <c r="K1935" s="101">
        <f t="shared" ref="K1935:K1998" si="456">J1935/1792.8</f>
        <v>3.2850568942436413</v>
      </c>
      <c r="L1935" s="33">
        <v>20</v>
      </c>
      <c r="M1935" s="30">
        <f t="shared" si="453"/>
        <v>1.0950189647478803</v>
      </c>
    </row>
    <row r="1936" spans="1:13" ht="30">
      <c r="A1936" s="1312"/>
      <c r="B1936" s="38"/>
      <c r="C1936" s="32" t="s">
        <v>4671</v>
      </c>
      <c r="D1936" s="131">
        <v>2003</v>
      </c>
      <c r="E1936" s="131">
        <f t="shared" si="441"/>
        <v>18</v>
      </c>
      <c r="F1936" s="33">
        <v>2471090</v>
      </c>
      <c r="G1936" s="133">
        <v>0.1</v>
      </c>
      <c r="H1936" s="33">
        <f t="shared" si="442"/>
        <v>4447962</v>
      </c>
      <c r="I1936" s="33">
        <f t="shared" si="451"/>
        <v>-1976872</v>
      </c>
      <c r="J1936" s="33">
        <f t="shared" si="452"/>
        <v>247109</v>
      </c>
      <c r="K1936" s="101">
        <f t="shared" si="456"/>
        <v>137.83411423471665</v>
      </c>
      <c r="L1936" s="33">
        <v>120</v>
      </c>
      <c r="M1936" s="30">
        <f t="shared" si="453"/>
        <v>275.6682284694333</v>
      </c>
    </row>
    <row r="1937" spans="1:13">
      <c r="A1937" s="1312"/>
      <c r="B1937" s="87" t="s">
        <v>35</v>
      </c>
      <c r="C1937" s="32"/>
      <c r="D1937" s="131"/>
      <c r="E1937" s="131"/>
      <c r="F1937" s="33"/>
      <c r="G1937" s="133"/>
      <c r="H1937" s="33"/>
      <c r="I1937" s="33"/>
      <c r="J1937" s="33"/>
      <c r="K1937" s="101">
        <f t="shared" si="456"/>
        <v>0</v>
      </c>
      <c r="L1937" s="309">
        <f>SUM(L1928:L1936)</f>
        <v>340</v>
      </c>
      <c r="M1937" s="34">
        <f>SUM(M1928:M1936)</f>
        <v>403.36807414844566</v>
      </c>
    </row>
    <row r="1938" spans="1:13" ht="45">
      <c r="A1938" s="1312" t="s">
        <v>4481</v>
      </c>
      <c r="B1938" s="22" t="s">
        <v>4504</v>
      </c>
      <c r="C1938" s="32" t="s">
        <v>4668</v>
      </c>
      <c r="D1938" s="131">
        <v>2006</v>
      </c>
      <c r="E1938" s="131">
        <f t="shared" si="441"/>
        <v>15</v>
      </c>
      <c r="F1938" s="33">
        <v>138575</v>
      </c>
      <c r="G1938" s="133">
        <v>0.1</v>
      </c>
      <c r="H1938" s="33">
        <f t="shared" si="442"/>
        <v>207862.5</v>
      </c>
      <c r="I1938" s="33">
        <f t="shared" ref="I1938:I1946" si="457">F1938-H1938</f>
        <v>-69287.5</v>
      </c>
      <c r="J1938" s="33">
        <f t="shared" ref="J1938:J1946" si="458">F1938*G1938</f>
        <v>13857.5</v>
      </c>
      <c r="K1938" s="101">
        <f t="shared" si="456"/>
        <v>7.7295292280232042</v>
      </c>
      <c r="L1938" s="33">
        <v>10</v>
      </c>
      <c r="M1938" s="30">
        <f t="shared" ref="M1938:M1946" si="459">K1938*L1938/60</f>
        <v>1.2882548713372008</v>
      </c>
    </row>
    <row r="1939" spans="1:13" ht="30">
      <c r="A1939" s="1312"/>
      <c r="B1939" s="22"/>
      <c r="C1939" s="165" t="s">
        <v>4667</v>
      </c>
      <c r="D1939" s="166">
        <v>2009</v>
      </c>
      <c r="E1939" s="166">
        <f>2021-D1939</f>
        <v>12</v>
      </c>
      <c r="F1939" s="167">
        <v>181000</v>
      </c>
      <c r="G1939" s="168">
        <v>0.1</v>
      </c>
      <c r="H1939" s="167">
        <f>E1939*F1939*G1939</f>
        <v>217200</v>
      </c>
      <c r="I1939" s="167">
        <f t="shared" si="457"/>
        <v>-36200</v>
      </c>
      <c r="J1939" s="167">
        <f t="shared" si="458"/>
        <v>18100</v>
      </c>
      <c r="K1939" s="101">
        <f t="shared" si="456"/>
        <v>10.095939312806783</v>
      </c>
      <c r="L1939" s="33">
        <v>10</v>
      </c>
      <c r="M1939" s="30">
        <f t="shared" si="459"/>
        <v>1.6826565521344639</v>
      </c>
    </row>
    <row r="1940" spans="1:13" ht="30">
      <c r="A1940" s="1312"/>
      <c r="B1940" s="38"/>
      <c r="C1940" s="165" t="s">
        <v>2481</v>
      </c>
      <c r="D1940" s="267">
        <v>2007</v>
      </c>
      <c r="E1940" s="267">
        <f t="shared" si="441"/>
        <v>14</v>
      </c>
      <c r="F1940" s="24">
        <v>176358</v>
      </c>
      <c r="G1940" s="214">
        <v>0.1</v>
      </c>
      <c r="H1940" s="174">
        <f t="shared" si="442"/>
        <v>246901.2</v>
      </c>
      <c r="I1940" s="174">
        <f t="shared" si="457"/>
        <v>-70543.200000000012</v>
      </c>
      <c r="J1940" s="174">
        <f t="shared" si="458"/>
        <v>17635.8</v>
      </c>
      <c r="K1940" s="101">
        <f t="shared" si="456"/>
        <v>9.8370147255689417</v>
      </c>
      <c r="L1940" s="547">
        <v>10</v>
      </c>
      <c r="M1940" s="269">
        <f t="shared" si="459"/>
        <v>1.6395024542614902</v>
      </c>
    </row>
    <row r="1941" spans="1:13" ht="15.75" customHeight="1">
      <c r="A1941" s="1312"/>
      <c r="B1941" s="38"/>
      <c r="C1941" s="165" t="s">
        <v>2477</v>
      </c>
      <c r="D1941" s="267">
        <v>2007</v>
      </c>
      <c r="E1941" s="267">
        <f t="shared" si="441"/>
        <v>14</v>
      </c>
      <c r="F1941" s="24">
        <v>350000</v>
      </c>
      <c r="G1941" s="214">
        <v>0.1</v>
      </c>
      <c r="H1941" s="174">
        <f t="shared" si="442"/>
        <v>490000</v>
      </c>
      <c r="I1941" s="174">
        <f t="shared" si="457"/>
        <v>-140000</v>
      </c>
      <c r="J1941" s="174">
        <f t="shared" si="458"/>
        <v>35000</v>
      </c>
      <c r="K1941" s="101">
        <f t="shared" si="456"/>
        <v>19.522534582775545</v>
      </c>
      <c r="L1941" s="547">
        <v>10</v>
      </c>
      <c r="M1941" s="269">
        <f t="shared" si="459"/>
        <v>3.2537557637959242</v>
      </c>
    </row>
    <row r="1942" spans="1:13">
      <c r="A1942" s="1312"/>
      <c r="B1942" s="38"/>
      <c r="C1942" s="165" t="s">
        <v>4672</v>
      </c>
      <c r="D1942" s="166">
        <v>2015</v>
      </c>
      <c r="E1942" s="166">
        <f t="shared" si="441"/>
        <v>6</v>
      </c>
      <c r="F1942" s="167">
        <v>1028020</v>
      </c>
      <c r="G1942" s="168">
        <v>0.1</v>
      </c>
      <c r="H1942" s="167">
        <f t="shared" si="442"/>
        <v>616812</v>
      </c>
      <c r="I1942" s="167">
        <f t="shared" si="457"/>
        <v>411208</v>
      </c>
      <c r="J1942" s="33">
        <f t="shared" si="458"/>
        <v>102802</v>
      </c>
      <c r="K1942" s="101">
        <f t="shared" si="456"/>
        <v>57.341588576528338</v>
      </c>
      <c r="L1942" s="33">
        <v>60</v>
      </c>
      <c r="M1942" s="30">
        <f t="shared" si="459"/>
        <v>57.341588576528338</v>
      </c>
    </row>
    <row r="1943" spans="1:13" ht="30">
      <c r="A1943" s="1312"/>
      <c r="B1943" s="38"/>
      <c r="C1943" s="384" t="s">
        <v>2485</v>
      </c>
      <c r="D1943" s="166">
        <v>2016</v>
      </c>
      <c r="E1943" s="166">
        <f t="shared" si="441"/>
        <v>5</v>
      </c>
      <c r="F1943" s="167">
        <v>2302000</v>
      </c>
      <c r="G1943" s="168">
        <v>0.1</v>
      </c>
      <c r="H1943" s="167">
        <f t="shared" si="442"/>
        <v>1151000</v>
      </c>
      <c r="I1943" s="167">
        <f t="shared" si="457"/>
        <v>1151000</v>
      </c>
      <c r="J1943" s="33">
        <f t="shared" si="458"/>
        <v>230200</v>
      </c>
      <c r="K1943" s="101">
        <f t="shared" si="456"/>
        <v>128.40249888442659</v>
      </c>
      <c r="L1943" s="33">
        <v>10</v>
      </c>
      <c r="M1943" s="30">
        <f t="shared" si="459"/>
        <v>21.400416480737764</v>
      </c>
    </row>
    <row r="1944" spans="1:13" ht="30">
      <c r="A1944" s="1312"/>
      <c r="B1944" s="38"/>
      <c r="C1944" s="165" t="s">
        <v>4669</v>
      </c>
      <c r="D1944" s="166">
        <v>2013</v>
      </c>
      <c r="E1944" s="166">
        <f t="shared" si="441"/>
        <v>8</v>
      </c>
      <c r="F1944" s="167">
        <v>300000</v>
      </c>
      <c r="G1944" s="168">
        <v>0.1</v>
      </c>
      <c r="H1944" s="167">
        <f t="shared" si="442"/>
        <v>240000</v>
      </c>
      <c r="I1944" s="167">
        <f t="shared" si="457"/>
        <v>60000</v>
      </c>
      <c r="J1944" s="167">
        <f t="shared" si="458"/>
        <v>30000</v>
      </c>
      <c r="K1944" s="101">
        <f t="shared" si="456"/>
        <v>16.733601070950471</v>
      </c>
      <c r="L1944" s="167">
        <v>20</v>
      </c>
      <c r="M1944" s="169">
        <f t="shared" si="459"/>
        <v>5.5778670236501569</v>
      </c>
    </row>
    <row r="1945" spans="1:13" ht="30">
      <c r="A1945" s="1312"/>
      <c r="B1945" s="38"/>
      <c r="C1945" s="32" t="s">
        <v>4670</v>
      </c>
      <c r="D1945" s="131">
        <v>2005</v>
      </c>
      <c r="E1945" s="131">
        <f t="shared" si="441"/>
        <v>16</v>
      </c>
      <c r="F1945" s="33">
        <v>39263</v>
      </c>
      <c r="G1945" s="133">
        <v>0.15</v>
      </c>
      <c r="H1945" s="33">
        <f t="shared" si="442"/>
        <v>94231.2</v>
      </c>
      <c r="I1945" s="33">
        <f t="shared" si="457"/>
        <v>-54968.2</v>
      </c>
      <c r="J1945" s="33">
        <f t="shared" si="458"/>
        <v>5889.45</v>
      </c>
      <c r="K1945" s="101">
        <f t="shared" si="456"/>
        <v>3.2850568942436413</v>
      </c>
      <c r="L1945" s="33">
        <v>10</v>
      </c>
      <c r="M1945" s="30">
        <f t="shared" si="459"/>
        <v>0.54750948237394015</v>
      </c>
    </row>
    <row r="1946" spans="1:13" ht="30">
      <c r="A1946" s="1312"/>
      <c r="B1946" s="38"/>
      <c r="C1946" s="165" t="s">
        <v>4675</v>
      </c>
      <c r="D1946" s="166">
        <v>2012</v>
      </c>
      <c r="E1946" s="166">
        <f t="shared" si="441"/>
        <v>9</v>
      </c>
      <c r="F1946" s="167">
        <v>12268394.74</v>
      </c>
      <c r="G1946" s="168">
        <v>0.1</v>
      </c>
      <c r="H1946" s="167">
        <f t="shared" si="442"/>
        <v>11041555.266000001</v>
      </c>
      <c r="I1946" s="33">
        <f t="shared" si="457"/>
        <v>1226839.4739999995</v>
      </c>
      <c r="J1946" s="33">
        <f t="shared" si="458"/>
        <v>1226839.4740000002</v>
      </c>
      <c r="K1946" s="101">
        <f t="shared" si="456"/>
        <v>684.31474453369037</v>
      </c>
      <c r="L1946" s="33">
        <v>120</v>
      </c>
      <c r="M1946" s="30">
        <f t="shared" si="459"/>
        <v>1368.6294890673807</v>
      </c>
    </row>
    <row r="1947" spans="1:13">
      <c r="A1947" s="1312"/>
      <c r="B1947" s="87" t="s">
        <v>35</v>
      </c>
      <c r="C1947" s="32"/>
      <c r="D1947" s="131"/>
      <c r="E1947" s="131"/>
      <c r="F1947" s="33"/>
      <c r="G1947" s="133"/>
      <c r="H1947" s="33">
        <f t="shared" si="442"/>
        <v>0</v>
      </c>
      <c r="I1947" s="33"/>
      <c r="J1947" s="33"/>
      <c r="K1947" s="101">
        <f t="shared" si="456"/>
        <v>0</v>
      </c>
      <c r="L1947" s="309">
        <f>SUM(L1938:L1946)</f>
        <v>260</v>
      </c>
      <c r="M1947" s="34">
        <f>SUM(M1938:M1946)</f>
        <v>1461.3610402721999</v>
      </c>
    </row>
    <row r="1948" spans="1:13" ht="30">
      <c r="A1948" s="1312" t="s">
        <v>4687</v>
      </c>
      <c r="B1948" s="22" t="s">
        <v>4452</v>
      </c>
      <c r="C1948" s="165" t="s">
        <v>4667</v>
      </c>
      <c r="D1948" s="166">
        <v>2009</v>
      </c>
      <c r="E1948" s="166">
        <f>2021-D1948</f>
        <v>12</v>
      </c>
      <c r="F1948" s="167">
        <v>181000</v>
      </c>
      <c r="G1948" s="168">
        <v>0.1</v>
      </c>
      <c r="H1948" s="167">
        <f>E1948*F1948*G1948</f>
        <v>217200</v>
      </c>
      <c r="I1948" s="167">
        <f t="shared" ref="I1948:I1956" si="460">F1948-H1948</f>
        <v>-36200</v>
      </c>
      <c r="J1948" s="167">
        <f t="shared" ref="J1948:J1956" si="461">F1948*G1948</f>
        <v>18100</v>
      </c>
      <c r="K1948" s="101">
        <f t="shared" si="456"/>
        <v>10.095939312806783</v>
      </c>
      <c r="L1948" s="33">
        <v>10</v>
      </c>
      <c r="M1948" s="30">
        <f t="shared" ref="M1948:M1956" si="462">K1948*L1948/60</f>
        <v>1.6826565521344639</v>
      </c>
    </row>
    <row r="1949" spans="1:13" ht="30">
      <c r="A1949" s="1312"/>
      <c r="B1949" s="38"/>
      <c r="C1949" s="165" t="s">
        <v>2481</v>
      </c>
      <c r="D1949" s="267">
        <v>2007</v>
      </c>
      <c r="E1949" s="267">
        <f t="shared" ref="E1949:E1950" si="463">2021-D1949</f>
        <v>14</v>
      </c>
      <c r="F1949" s="24">
        <v>176358</v>
      </c>
      <c r="G1949" s="214">
        <v>0.1</v>
      </c>
      <c r="H1949" s="174">
        <f t="shared" ref="H1949:H1950" si="464">E1949*F1949*G1949</f>
        <v>246901.2</v>
      </c>
      <c r="I1949" s="174">
        <f t="shared" si="460"/>
        <v>-70543.200000000012</v>
      </c>
      <c r="J1949" s="174">
        <f t="shared" si="461"/>
        <v>17635.8</v>
      </c>
      <c r="K1949" s="101">
        <f t="shared" si="456"/>
        <v>9.8370147255689417</v>
      </c>
      <c r="L1949" s="547">
        <v>10</v>
      </c>
      <c r="M1949" s="269">
        <f t="shared" si="462"/>
        <v>1.6395024542614902</v>
      </c>
    </row>
    <row r="1950" spans="1:13" ht="30">
      <c r="A1950" s="1312"/>
      <c r="B1950" s="38"/>
      <c r="C1950" s="165" t="s">
        <v>2477</v>
      </c>
      <c r="D1950" s="267">
        <v>2007</v>
      </c>
      <c r="E1950" s="267">
        <f t="shared" si="463"/>
        <v>14</v>
      </c>
      <c r="F1950" s="24">
        <v>350000</v>
      </c>
      <c r="G1950" s="214">
        <v>0.1</v>
      </c>
      <c r="H1950" s="174">
        <f t="shared" si="464"/>
        <v>490000</v>
      </c>
      <c r="I1950" s="174">
        <f t="shared" si="460"/>
        <v>-140000</v>
      </c>
      <c r="J1950" s="174">
        <f t="shared" si="461"/>
        <v>35000</v>
      </c>
      <c r="K1950" s="101">
        <f t="shared" si="456"/>
        <v>19.522534582775545</v>
      </c>
      <c r="L1950" s="547">
        <v>10</v>
      </c>
      <c r="M1950" s="269">
        <f t="shared" si="462"/>
        <v>3.2537557637959242</v>
      </c>
    </row>
    <row r="1951" spans="1:13" ht="30">
      <c r="A1951" s="1312"/>
      <c r="B1951" s="38"/>
      <c r="C1951" s="165" t="s">
        <v>4668</v>
      </c>
      <c r="D1951" s="166">
        <v>2006</v>
      </c>
      <c r="E1951" s="166">
        <f t="shared" si="441"/>
        <v>15</v>
      </c>
      <c r="F1951" s="167">
        <v>138575</v>
      </c>
      <c r="G1951" s="168">
        <v>0.1</v>
      </c>
      <c r="H1951" s="167">
        <f t="shared" si="442"/>
        <v>207862.5</v>
      </c>
      <c r="I1951" s="167">
        <f t="shared" si="460"/>
        <v>-69287.5</v>
      </c>
      <c r="J1951" s="167">
        <f t="shared" si="461"/>
        <v>13857.5</v>
      </c>
      <c r="K1951" s="101">
        <f t="shared" si="456"/>
        <v>7.7295292280232042</v>
      </c>
      <c r="L1951" s="33">
        <v>10</v>
      </c>
      <c r="M1951" s="30">
        <f t="shared" si="462"/>
        <v>1.2882548713372008</v>
      </c>
    </row>
    <row r="1952" spans="1:13">
      <c r="A1952" s="1312"/>
      <c r="B1952" s="38"/>
      <c r="C1952" s="165" t="s">
        <v>4672</v>
      </c>
      <c r="D1952" s="166">
        <v>2015</v>
      </c>
      <c r="E1952" s="166">
        <f t="shared" si="441"/>
        <v>6</v>
      </c>
      <c r="F1952" s="167">
        <v>1028020</v>
      </c>
      <c r="G1952" s="168">
        <v>0.1</v>
      </c>
      <c r="H1952" s="167">
        <f t="shared" si="442"/>
        <v>616812</v>
      </c>
      <c r="I1952" s="167">
        <f t="shared" si="460"/>
        <v>411208</v>
      </c>
      <c r="J1952" s="167">
        <f t="shared" si="461"/>
        <v>102802</v>
      </c>
      <c r="K1952" s="101">
        <f t="shared" si="456"/>
        <v>57.341588576528338</v>
      </c>
      <c r="L1952" s="33">
        <v>60</v>
      </c>
      <c r="M1952" s="30">
        <f t="shared" si="462"/>
        <v>57.341588576528338</v>
      </c>
    </row>
    <row r="1953" spans="1:13" ht="30">
      <c r="A1953" s="1312"/>
      <c r="B1953" s="38"/>
      <c r="C1953" s="384" t="s">
        <v>2485</v>
      </c>
      <c r="D1953" s="166">
        <v>2016</v>
      </c>
      <c r="E1953" s="166">
        <f t="shared" si="441"/>
        <v>5</v>
      </c>
      <c r="F1953" s="167">
        <v>2302000</v>
      </c>
      <c r="G1953" s="168">
        <v>0.1</v>
      </c>
      <c r="H1953" s="167">
        <f t="shared" si="442"/>
        <v>1151000</v>
      </c>
      <c r="I1953" s="167">
        <f t="shared" si="460"/>
        <v>1151000</v>
      </c>
      <c r="J1953" s="167">
        <f t="shared" si="461"/>
        <v>230200</v>
      </c>
      <c r="K1953" s="101">
        <f t="shared" si="456"/>
        <v>128.40249888442659</v>
      </c>
      <c r="L1953" s="33">
        <v>10</v>
      </c>
      <c r="M1953" s="30">
        <f t="shared" si="462"/>
        <v>21.400416480737764</v>
      </c>
    </row>
    <row r="1954" spans="1:13" ht="30">
      <c r="A1954" s="1312"/>
      <c r="B1954" s="38"/>
      <c r="C1954" s="165" t="s">
        <v>4669</v>
      </c>
      <c r="D1954" s="166">
        <v>2013</v>
      </c>
      <c r="E1954" s="166">
        <f t="shared" si="441"/>
        <v>8</v>
      </c>
      <c r="F1954" s="167">
        <v>300000</v>
      </c>
      <c r="G1954" s="168">
        <v>0.1</v>
      </c>
      <c r="H1954" s="167">
        <f t="shared" si="442"/>
        <v>240000</v>
      </c>
      <c r="I1954" s="167">
        <f t="shared" si="460"/>
        <v>60000</v>
      </c>
      <c r="J1954" s="167">
        <f t="shared" si="461"/>
        <v>30000</v>
      </c>
      <c r="K1954" s="101">
        <f t="shared" si="456"/>
        <v>16.733601070950471</v>
      </c>
      <c r="L1954" s="167">
        <v>20</v>
      </c>
      <c r="M1954" s="169">
        <f t="shared" si="462"/>
        <v>5.5778670236501569</v>
      </c>
    </row>
    <row r="1955" spans="1:13" ht="30">
      <c r="A1955" s="1312"/>
      <c r="B1955" s="38"/>
      <c r="C1955" s="32" t="s">
        <v>4670</v>
      </c>
      <c r="D1955" s="131">
        <v>2005</v>
      </c>
      <c r="E1955" s="131">
        <f t="shared" si="441"/>
        <v>16</v>
      </c>
      <c r="F1955" s="33">
        <v>39263</v>
      </c>
      <c r="G1955" s="133">
        <v>0.15</v>
      </c>
      <c r="H1955" s="33">
        <f t="shared" si="442"/>
        <v>94231.2</v>
      </c>
      <c r="I1955" s="33">
        <f t="shared" si="460"/>
        <v>-54968.2</v>
      </c>
      <c r="J1955" s="33">
        <f t="shared" si="461"/>
        <v>5889.45</v>
      </c>
      <c r="K1955" s="101">
        <f t="shared" si="456"/>
        <v>3.2850568942436413</v>
      </c>
      <c r="L1955" s="33">
        <v>10</v>
      </c>
      <c r="M1955" s="30">
        <f t="shared" si="462"/>
        <v>0.54750948237394015</v>
      </c>
    </row>
    <row r="1956" spans="1:13" ht="30">
      <c r="A1956" s="1312"/>
      <c r="B1956" s="38"/>
      <c r="C1956" s="32" t="s">
        <v>4671</v>
      </c>
      <c r="D1956" s="131">
        <v>2003</v>
      </c>
      <c r="E1956" s="131">
        <f t="shared" si="441"/>
        <v>18</v>
      </c>
      <c r="F1956" s="33">
        <v>2471090</v>
      </c>
      <c r="G1956" s="133">
        <v>0.1</v>
      </c>
      <c r="H1956" s="33">
        <f t="shared" si="442"/>
        <v>4447962</v>
      </c>
      <c r="I1956" s="33">
        <f t="shared" si="460"/>
        <v>-1976872</v>
      </c>
      <c r="J1956" s="33">
        <f t="shared" si="461"/>
        <v>247109</v>
      </c>
      <c r="K1956" s="101">
        <f t="shared" si="456"/>
        <v>137.83411423471665</v>
      </c>
      <c r="L1956" s="33">
        <v>120</v>
      </c>
      <c r="M1956" s="30">
        <f t="shared" si="462"/>
        <v>275.6682284694333</v>
      </c>
    </row>
    <row r="1957" spans="1:13">
      <c r="A1957" s="1312"/>
      <c r="B1957" s="87" t="s">
        <v>35</v>
      </c>
      <c r="C1957" s="32"/>
      <c r="D1957" s="131"/>
      <c r="E1957" s="131"/>
      <c r="F1957" s="33"/>
      <c r="G1957" s="133"/>
      <c r="H1957" s="33"/>
      <c r="I1957" s="33"/>
      <c r="J1957" s="33"/>
      <c r="K1957" s="101">
        <f t="shared" si="456"/>
        <v>0</v>
      </c>
      <c r="L1957" s="309">
        <f>SUM(L1948:L1956)</f>
        <v>260</v>
      </c>
      <c r="M1957" s="34">
        <f>SUM(M1948:M1956)</f>
        <v>368.39977967425256</v>
      </c>
    </row>
    <row r="1958" spans="1:13" ht="30">
      <c r="A1958" s="1312" t="s">
        <v>4688</v>
      </c>
      <c r="B1958" s="22" t="s">
        <v>4447</v>
      </c>
      <c r="C1958" s="32" t="s">
        <v>4668</v>
      </c>
      <c r="D1958" s="131">
        <v>2006</v>
      </c>
      <c r="E1958" s="131">
        <f t="shared" si="441"/>
        <v>15</v>
      </c>
      <c r="F1958" s="33">
        <v>138575</v>
      </c>
      <c r="G1958" s="133">
        <v>0.1</v>
      </c>
      <c r="H1958" s="33">
        <f t="shared" si="442"/>
        <v>207862.5</v>
      </c>
      <c r="I1958" s="33">
        <f t="shared" ref="I1958:I1965" si="465">F1958-H1958</f>
        <v>-69287.5</v>
      </c>
      <c r="J1958" s="33">
        <f t="shared" ref="J1958:J1965" si="466">F1958*G1958</f>
        <v>13857.5</v>
      </c>
      <c r="K1958" s="101">
        <f t="shared" si="456"/>
        <v>7.7295292280232042</v>
      </c>
      <c r="L1958" s="33">
        <v>10</v>
      </c>
      <c r="M1958" s="30">
        <f t="shared" ref="M1958:M1965" si="467">K1958*L1958/60</f>
        <v>1.2882548713372008</v>
      </c>
    </row>
    <row r="1959" spans="1:13" ht="30">
      <c r="A1959" s="1312"/>
      <c r="B1959" s="38"/>
      <c r="C1959" s="165" t="s">
        <v>2481</v>
      </c>
      <c r="D1959" s="267">
        <v>2007</v>
      </c>
      <c r="E1959" s="267">
        <f t="shared" si="441"/>
        <v>14</v>
      </c>
      <c r="F1959" s="24">
        <v>176358</v>
      </c>
      <c r="G1959" s="214">
        <v>0.1</v>
      </c>
      <c r="H1959" s="174">
        <f t="shared" si="442"/>
        <v>246901.2</v>
      </c>
      <c r="I1959" s="174">
        <f t="shared" si="465"/>
        <v>-70543.200000000012</v>
      </c>
      <c r="J1959" s="174">
        <f t="shared" si="466"/>
        <v>17635.8</v>
      </c>
      <c r="K1959" s="101">
        <f t="shared" si="456"/>
        <v>9.8370147255689417</v>
      </c>
      <c r="L1959" s="547">
        <v>10</v>
      </c>
      <c r="M1959" s="269">
        <f t="shared" si="467"/>
        <v>1.6395024542614902</v>
      </c>
    </row>
    <row r="1960" spans="1:13" ht="30">
      <c r="A1960" s="1312"/>
      <c r="B1960" s="38"/>
      <c r="C1960" s="165" t="s">
        <v>2477</v>
      </c>
      <c r="D1960" s="267">
        <v>2007</v>
      </c>
      <c r="E1960" s="267">
        <f t="shared" si="441"/>
        <v>14</v>
      </c>
      <c r="F1960" s="24">
        <v>350000</v>
      </c>
      <c r="G1960" s="214">
        <v>0.1</v>
      </c>
      <c r="H1960" s="174">
        <f t="shared" si="442"/>
        <v>490000</v>
      </c>
      <c r="I1960" s="174">
        <f t="shared" si="465"/>
        <v>-140000</v>
      </c>
      <c r="J1960" s="174">
        <f t="shared" si="466"/>
        <v>35000</v>
      </c>
      <c r="K1960" s="101">
        <f t="shared" si="456"/>
        <v>19.522534582775545</v>
      </c>
      <c r="L1960" s="547">
        <v>10</v>
      </c>
      <c r="M1960" s="269">
        <f t="shared" si="467"/>
        <v>3.2537557637959242</v>
      </c>
    </row>
    <row r="1961" spans="1:13">
      <c r="A1961" s="65"/>
      <c r="B1961" s="53"/>
      <c r="C1961" s="165" t="s">
        <v>4672</v>
      </c>
      <c r="D1961" s="166">
        <v>2015</v>
      </c>
      <c r="E1961" s="166">
        <f t="shared" si="441"/>
        <v>6</v>
      </c>
      <c r="F1961" s="167">
        <v>1028020</v>
      </c>
      <c r="G1961" s="168">
        <v>0.1</v>
      </c>
      <c r="H1961" s="167">
        <f t="shared" si="442"/>
        <v>616812</v>
      </c>
      <c r="I1961" s="167">
        <f t="shared" si="465"/>
        <v>411208</v>
      </c>
      <c r="J1961" s="167">
        <f t="shared" si="466"/>
        <v>102802</v>
      </c>
      <c r="K1961" s="101">
        <f t="shared" si="456"/>
        <v>57.341588576528338</v>
      </c>
      <c r="L1961" s="167">
        <v>60</v>
      </c>
      <c r="M1961" s="169">
        <f t="shared" si="467"/>
        <v>57.341588576528338</v>
      </c>
    </row>
    <row r="1962" spans="1:13" ht="30">
      <c r="A1962" s="1312"/>
      <c r="B1962" s="38"/>
      <c r="C1962" s="384" t="s">
        <v>2485</v>
      </c>
      <c r="D1962" s="166">
        <v>2016</v>
      </c>
      <c r="E1962" s="166">
        <f t="shared" si="441"/>
        <v>5</v>
      </c>
      <c r="F1962" s="167">
        <v>2302000</v>
      </c>
      <c r="G1962" s="168">
        <v>0.1</v>
      </c>
      <c r="H1962" s="167">
        <f t="shared" si="442"/>
        <v>1151000</v>
      </c>
      <c r="I1962" s="33">
        <f t="shared" si="465"/>
        <v>1151000</v>
      </c>
      <c r="J1962" s="33">
        <f t="shared" si="466"/>
        <v>230200</v>
      </c>
      <c r="K1962" s="101">
        <f t="shared" si="456"/>
        <v>128.40249888442659</v>
      </c>
      <c r="L1962" s="33">
        <v>10</v>
      </c>
      <c r="M1962" s="30">
        <f t="shared" si="467"/>
        <v>21.400416480737764</v>
      </c>
    </row>
    <row r="1963" spans="1:13" ht="30">
      <c r="A1963" s="1312"/>
      <c r="B1963" s="38"/>
      <c r="C1963" s="165" t="s">
        <v>4667</v>
      </c>
      <c r="D1963" s="166">
        <v>2009</v>
      </c>
      <c r="E1963" s="166">
        <f>2021-D1963</f>
        <v>12</v>
      </c>
      <c r="F1963" s="167">
        <v>181000</v>
      </c>
      <c r="G1963" s="168">
        <v>0.1</v>
      </c>
      <c r="H1963" s="167">
        <f>E1963*F1963*G1963</f>
        <v>217200</v>
      </c>
      <c r="I1963" s="167">
        <f t="shared" si="465"/>
        <v>-36200</v>
      </c>
      <c r="J1963" s="167">
        <f t="shared" si="466"/>
        <v>18100</v>
      </c>
      <c r="K1963" s="101">
        <f t="shared" si="456"/>
        <v>10.095939312806783</v>
      </c>
      <c r="L1963" s="33">
        <v>10</v>
      </c>
      <c r="M1963" s="30">
        <f t="shared" si="467"/>
        <v>1.6826565521344639</v>
      </c>
    </row>
    <row r="1964" spans="1:13" ht="30">
      <c r="A1964" s="1312"/>
      <c r="B1964" s="38"/>
      <c r="C1964" s="165" t="s">
        <v>4669</v>
      </c>
      <c r="D1964" s="166">
        <v>2013</v>
      </c>
      <c r="E1964" s="166">
        <f t="shared" ref="E1964:E2015" si="468">2021-D1964</f>
        <v>8</v>
      </c>
      <c r="F1964" s="167">
        <v>300000</v>
      </c>
      <c r="G1964" s="168">
        <v>0.1</v>
      </c>
      <c r="H1964" s="167">
        <f t="shared" ref="H1964:H2015" si="469">E1964*F1964*G1964</f>
        <v>240000</v>
      </c>
      <c r="I1964" s="167">
        <f t="shared" si="465"/>
        <v>60000</v>
      </c>
      <c r="J1964" s="167">
        <f t="shared" si="466"/>
        <v>30000</v>
      </c>
      <c r="K1964" s="101">
        <f t="shared" si="456"/>
        <v>16.733601070950471</v>
      </c>
      <c r="L1964" s="167">
        <v>20</v>
      </c>
      <c r="M1964" s="169">
        <f t="shared" si="467"/>
        <v>5.5778670236501569</v>
      </c>
    </row>
    <row r="1965" spans="1:13" ht="30">
      <c r="A1965" s="1312"/>
      <c r="B1965" s="38"/>
      <c r="C1965" s="165" t="s">
        <v>4675</v>
      </c>
      <c r="D1965" s="549">
        <v>2012</v>
      </c>
      <c r="E1965" s="166">
        <f t="shared" si="468"/>
        <v>9</v>
      </c>
      <c r="F1965" s="167">
        <v>12268394.74</v>
      </c>
      <c r="G1965" s="550">
        <v>0.1</v>
      </c>
      <c r="H1965" s="167">
        <f t="shared" si="469"/>
        <v>11041555.266000001</v>
      </c>
      <c r="I1965" s="551">
        <f t="shared" si="465"/>
        <v>1226839.4739999995</v>
      </c>
      <c r="J1965" s="551">
        <f t="shared" si="466"/>
        <v>1226839.4740000002</v>
      </c>
      <c r="K1965" s="101">
        <f t="shared" si="456"/>
        <v>684.31474453369037</v>
      </c>
      <c r="L1965" s="551">
        <v>130</v>
      </c>
      <c r="M1965" s="30">
        <f t="shared" si="467"/>
        <v>1482.6819464896623</v>
      </c>
    </row>
    <row r="1966" spans="1:13">
      <c r="A1966" s="1312"/>
      <c r="B1966" s="87" t="s">
        <v>35</v>
      </c>
      <c r="C1966" s="32"/>
      <c r="D1966" s="131"/>
      <c r="E1966" s="131"/>
      <c r="F1966" s="33"/>
      <c r="G1966" s="133"/>
      <c r="H1966" s="33"/>
      <c r="I1966" s="33"/>
      <c r="J1966" s="33"/>
      <c r="K1966" s="101">
        <f t="shared" si="456"/>
        <v>0</v>
      </c>
      <c r="L1966" s="309">
        <f>SUM(L1958:L1965)</f>
        <v>260</v>
      </c>
      <c r="M1966" s="34">
        <f>SUM(M1958:M1965)</f>
        <v>1574.8659882121076</v>
      </c>
    </row>
    <row r="1967" spans="1:13" ht="30">
      <c r="A1967" s="1312" t="s">
        <v>4483</v>
      </c>
      <c r="B1967" s="22" t="s">
        <v>4676</v>
      </c>
      <c r="C1967" s="32" t="s">
        <v>4668</v>
      </c>
      <c r="D1967" s="131">
        <v>2006</v>
      </c>
      <c r="E1967" s="131">
        <f t="shared" si="468"/>
        <v>15</v>
      </c>
      <c r="F1967" s="33">
        <v>138575</v>
      </c>
      <c r="G1967" s="133">
        <v>0.1</v>
      </c>
      <c r="H1967" s="33">
        <f t="shared" si="469"/>
        <v>207862.5</v>
      </c>
      <c r="I1967" s="33">
        <f t="shared" ref="I1967:I1975" si="470">F1967-H1967</f>
        <v>-69287.5</v>
      </c>
      <c r="J1967" s="33">
        <f t="shared" ref="J1967:J1975" si="471">F1967*G1967</f>
        <v>13857.5</v>
      </c>
      <c r="K1967" s="101">
        <f t="shared" si="456"/>
        <v>7.7295292280232042</v>
      </c>
      <c r="L1967" s="33">
        <v>10</v>
      </c>
      <c r="M1967" s="30">
        <f t="shared" ref="M1967:M1975" si="472">K1967*L1967/60</f>
        <v>1.2882548713372008</v>
      </c>
    </row>
    <row r="1968" spans="1:13" ht="30">
      <c r="A1968" s="1312"/>
      <c r="B1968" s="38"/>
      <c r="C1968" s="165" t="s">
        <v>2481</v>
      </c>
      <c r="D1968" s="267">
        <v>2007</v>
      </c>
      <c r="E1968" s="267">
        <f t="shared" si="468"/>
        <v>14</v>
      </c>
      <c r="F1968" s="24">
        <v>176358</v>
      </c>
      <c r="G1968" s="214">
        <v>0.1</v>
      </c>
      <c r="H1968" s="174">
        <f t="shared" si="469"/>
        <v>246901.2</v>
      </c>
      <c r="I1968" s="174">
        <f t="shared" si="470"/>
        <v>-70543.200000000012</v>
      </c>
      <c r="J1968" s="174">
        <f t="shared" si="471"/>
        <v>17635.8</v>
      </c>
      <c r="K1968" s="101">
        <f t="shared" si="456"/>
        <v>9.8370147255689417</v>
      </c>
      <c r="L1968" s="547">
        <v>10</v>
      </c>
      <c r="M1968" s="269">
        <f t="shared" si="472"/>
        <v>1.6395024542614902</v>
      </c>
    </row>
    <row r="1969" spans="1:13" ht="30">
      <c r="A1969" s="1312"/>
      <c r="B1969" s="38"/>
      <c r="C1969" s="165" t="s">
        <v>2477</v>
      </c>
      <c r="D1969" s="267">
        <v>2007</v>
      </c>
      <c r="E1969" s="267">
        <f t="shared" si="468"/>
        <v>14</v>
      </c>
      <c r="F1969" s="24">
        <v>350000</v>
      </c>
      <c r="G1969" s="214">
        <v>0.1</v>
      </c>
      <c r="H1969" s="174">
        <f t="shared" si="469"/>
        <v>490000</v>
      </c>
      <c r="I1969" s="174">
        <f t="shared" si="470"/>
        <v>-140000</v>
      </c>
      <c r="J1969" s="174">
        <f t="shared" si="471"/>
        <v>35000</v>
      </c>
      <c r="K1969" s="101">
        <f t="shared" si="456"/>
        <v>19.522534582775545</v>
      </c>
      <c r="L1969" s="547">
        <v>10</v>
      </c>
      <c r="M1969" s="269">
        <f t="shared" si="472"/>
        <v>3.2537557637959242</v>
      </c>
    </row>
    <row r="1970" spans="1:13">
      <c r="A1970" s="65"/>
      <c r="B1970" s="53"/>
      <c r="C1970" s="165" t="s">
        <v>4672</v>
      </c>
      <c r="D1970" s="166">
        <v>2015</v>
      </c>
      <c r="E1970" s="166">
        <f t="shared" si="468"/>
        <v>6</v>
      </c>
      <c r="F1970" s="167">
        <v>1028020</v>
      </c>
      <c r="G1970" s="168">
        <v>0.1</v>
      </c>
      <c r="H1970" s="167">
        <f t="shared" si="469"/>
        <v>616812</v>
      </c>
      <c r="I1970" s="167">
        <f t="shared" si="470"/>
        <v>411208</v>
      </c>
      <c r="J1970" s="167">
        <f t="shared" si="471"/>
        <v>102802</v>
      </c>
      <c r="K1970" s="101">
        <f t="shared" si="456"/>
        <v>57.341588576528338</v>
      </c>
      <c r="L1970" s="167">
        <v>60</v>
      </c>
      <c r="M1970" s="169">
        <f t="shared" si="472"/>
        <v>57.341588576528338</v>
      </c>
    </row>
    <row r="1971" spans="1:13" ht="10.9" customHeight="1">
      <c r="A1971" s="1312"/>
      <c r="B1971" s="38"/>
      <c r="C1971" s="384" t="s">
        <v>2485</v>
      </c>
      <c r="D1971" s="166">
        <v>2016</v>
      </c>
      <c r="E1971" s="166">
        <f t="shared" si="468"/>
        <v>5</v>
      </c>
      <c r="F1971" s="167">
        <v>2302000</v>
      </c>
      <c r="G1971" s="168">
        <v>0.1</v>
      </c>
      <c r="H1971" s="33">
        <f t="shared" si="469"/>
        <v>1151000</v>
      </c>
      <c r="I1971" s="33">
        <f t="shared" si="470"/>
        <v>1151000</v>
      </c>
      <c r="J1971" s="33">
        <f t="shared" si="471"/>
        <v>230200</v>
      </c>
      <c r="K1971" s="101">
        <f t="shared" si="456"/>
        <v>128.40249888442659</v>
      </c>
      <c r="L1971" s="33">
        <v>10</v>
      </c>
      <c r="M1971" s="30">
        <f t="shared" si="472"/>
        <v>21.400416480737764</v>
      </c>
    </row>
    <row r="1972" spans="1:13" ht="30">
      <c r="A1972" s="1312"/>
      <c r="B1972" s="38"/>
      <c r="C1972" s="165" t="s">
        <v>4667</v>
      </c>
      <c r="D1972" s="166">
        <v>2009</v>
      </c>
      <c r="E1972" s="166">
        <f>2021-D1972</f>
        <v>12</v>
      </c>
      <c r="F1972" s="167">
        <v>181000</v>
      </c>
      <c r="G1972" s="168">
        <v>0.1</v>
      </c>
      <c r="H1972" s="167">
        <f>E1972*F1972*G1972</f>
        <v>217200</v>
      </c>
      <c r="I1972" s="167">
        <f t="shared" si="470"/>
        <v>-36200</v>
      </c>
      <c r="J1972" s="167">
        <f t="shared" si="471"/>
        <v>18100</v>
      </c>
      <c r="K1972" s="101">
        <f t="shared" si="456"/>
        <v>10.095939312806783</v>
      </c>
      <c r="L1972" s="33">
        <v>10</v>
      </c>
      <c r="M1972" s="30">
        <f t="shared" si="472"/>
        <v>1.6826565521344639</v>
      </c>
    </row>
    <row r="1973" spans="1:13" ht="30">
      <c r="A1973" s="1312"/>
      <c r="B1973" s="38"/>
      <c r="C1973" s="165" t="s">
        <v>4669</v>
      </c>
      <c r="D1973" s="166">
        <v>2013</v>
      </c>
      <c r="E1973" s="166">
        <f t="shared" si="468"/>
        <v>8</v>
      </c>
      <c r="F1973" s="167">
        <v>300000</v>
      </c>
      <c r="G1973" s="168">
        <v>0.1</v>
      </c>
      <c r="H1973" s="167">
        <f t="shared" si="469"/>
        <v>240000</v>
      </c>
      <c r="I1973" s="167">
        <f t="shared" si="470"/>
        <v>60000</v>
      </c>
      <c r="J1973" s="167">
        <f t="shared" si="471"/>
        <v>30000</v>
      </c>
      <c r="K1973" s="101">
        <f t="shared" si="456"/>
        <v>16.733601070950471</v>
      </c>
      <c r="L1973" s="167">
        <v>30</v>
      </c>
      <c r="M1973" s="169">
        <f t="shared" si="472"/>
        <v>8.3668005354752353</v>
      </c>
    </row>
    <row r="1974" spans="1:13" ht="30">
      <c r="A1974" s="1312"/>
      <c r="B1974" s="38"/>
      <c r="C1974" s="32" t="s">
        <v>4670</v>
      </c>
      <c r="D1974" s="131">
        <v>2005</v>
      </c>
      <c r="E1974" s="131">
        <f t="shared" si="468"/>
        <v>16</v>
      </c>
      <c r="F1974" s="33">
        <v>39263</v>
      </c>
      <c r="G1974" s="133">
        <v>0.15</v>
      </c>
      <c r="H1974" s="33">
        <f t="shared" si="469"/>
        <v>94231.2</v>
      </c>
      <c r="I1974" s="33">
        <f t="shared" si="470"/>
        <v>-54968.2</v>
      </c>
      <c r="J1974" s="33">
        <f t="shared" si="471"/>
        <v>5889.45</v>
      </c>
      <c r="K1974" s="101">
        <f t="shared" si="456"/>
        <v>3.2850568942436413</v>
      </c>
      <c r="L1974" s="33">
        <v>10</v>
      </c>
      <c r="M1974" s="30">
        <f t="shared" si="472"/>
        <v>0.54750948237394015</v>
      </c>
    </row>
    <row r="1975" spans="1:13" ht="30">
      <c r="A1975" s="1312"/>
      <c r="B1975" s="38"/>
      <c r="C1975" s="32" t="s">
        <v>4675</v>
      </c>
      <c r="D1975" s="166">
        <v>2012</v>
      </c>
      <c r="E1975" s="166">
        <f t="shared" si="468"/>
        <v>9</v>
      </c>
      <c r="F1975" s="167">
        <v>12268394.74</v>
      </c>
      <c r="G1975" s="168">
        <v>0.1</v>
      </c>
      <c r="H1975" s="33">
        <f t="shared" si="469"/>
        <v>11041555.266000001</v>
      </c>
      <c r="I1975" s="33">
        <f t="shared" si="470"/>
        <v>1226839.4739999995</v>
      </c>
      <c r="J1975" s="33">
        <f t="shared" si="471"/>
        <v>1226839.4740000002</v>
      </c>
      <c r="K1975" s="101">
        <f t="shared" si="456"/>
        <v>684.31474453369037</v>
      </c>
      <c r="L1975" s="33">
        <v>120</v>
      </c>
      <c r="M1975" s="30">
        <f t="shared" si="472"/>
        <v>1368.6294890673807</v>
      </c>
    </row>
    <row r="1976" spans="1:13">
      <c r="A1976" s="1312"/>
      <c r="B1976" s="87" t="s">
        <v>35</v>
      </c>
      <c r="C1976" s="32"/>
      <c r="D1976" s="131"/>
      <c r="E1976" s="131"/>
      <c r="F1976" s="33"/>
      <c r="G1976" s="133"/>
      <c r="H1976" s="33"/>
      <c r="I1976" s="33"/>
      <c r="J1976" s="33"/>
      <c r="K1976" s="101">
        <f t="shared" si="456"/>
        <v>0</v>
      </c>
      <c r="L1976" s="309">
        <f>SUM(L1967:L1975)</f>
        <v>270</v>
      </c>
      <c r="M1976" s="34">
        <f>SUM(M1967:M1975)</f>
        <v>1464.1499737840252</v>
      </c>
    </row>
    <row r="1977" spans="1:13" ht="45">
      <c r="A1977" s="1312" t="s">
        <v>4484</v>
      </c>
      <c r="B1977" s="22" t="s">
        <v>4451</v>
      </c>
      <c r="C1977" s="32" t="s">
        <v>4668</v>
      </c>
      <c r="D1977" s="131">
        <v>2006</v>
      </c>
      <c r="E1977" s="131">
        <f t="shared" si="468"/>
        <v>15</v>
      </c>
      <c r="F1977" s="33">
        <v>138575</v>
      </c>
      <c r="G1977" s="133">
        <v>0.1</v>
      </c>
      <c r="H1977" s="33">
        <f t="shared" si="469"/>
        <v>207862.5</v>
      </c>
      <c r="I1977" s="33">
        <f t="shared" ref="I1977:I1985" si="473">F1977-H1977</f>
        <v>-69287.5</v>
      </c>
      <c r="J1977" s="33">
        <f t="shared" ref="J1977:J1985" si="474">F1977*G1977</f>
        <v>13857.5</v>
      </c>
      <c r="K1977" s="101">
        <f t="shared" si="456"/>
        <v>7.7295292280232042</v>
      </c>
      <c r="L1977" s="33">
        <v>20</v>
      </c>
      <c r="M1977" s="30">
        <f t="shared" ref="M1977:M1985" si="475">K1977*L1977/60</f>
        <v>2.5765097426744017</v>
      </c>
    </row>
    <row r="1978" spans="1:13" ht="30">
      <c r="A1978" s="1312"/>
      <c r="B1978" s="38"/>
      <c r="C1978" s="165" t="s">
        <v>2481</v>
      </c>
      <c r="D1978" s="267">
        <v>2007</v>
      </c>
      <c r="E1978" s="267">
        <f t="shared" si="468"/>
        <v>14</v>
      </c>
      <c r="F1978" s="24">
        <v>176358</v>
      </c>
      <c r="G1978" s="214">
        <v>0.1</v>
      </c>
      <c r="H1978" s="174">
        <f t="shared" si="469"/>
        <v>246901.2</v>
      </c>
      <c r="I1978" s="174">
        <f t="shared" si="473"/>
        <v>-70543.200000000012</v>
      </c>
      <c r="J1978" s="174">
        <f t="shared" si="474"/>
        <v>17635.8</v>
      </c>
      <c r="K1978" s="101">
        <f t="shared" si="456"/>
        <v>9.8370147255689417</v>
      </c>
      <c r="L1978" s="547">
        <v>10</v>
      </c>
      <c r="M1978" s="269">
        <f t="shared" si="475"/>
        <v>1.6395024542614902</v>
      </c>
    </row>
    <row r="1979" spans="1:13" ht="30">
      <c r="A1979" s="1312"/>
      <c r="B1979" s="38"/>
      <c r="C1979" s="165" t="s">
        <v>2477</v>
      </c>
      <c r="D1979" s="267">
        <v>2007</v>
      </c>
      <c r="E1979" s="267">
        <f t="shared" si="468"/>
        <v>14</v>
      </c>
      <c r="F1979" s="24">
        <v>350000</v>
      </c>
      <c r="G1979" s="214">
        <v>0.1</v>
      </c>
      <c r="H1979" s="174">
        <f t="shared" si="469"/>
        <v>490000</v>
      </c>
      <c r="I1979" s="174">
        <f t="shared" si="473"/>
        <v>-140000</v>
      </c>
      <c r="J1979" s="174">
        <f t="shared" si="474"/>
        <v>35000</v>
      </c>
      <c r="K1979" s="101">
        <f t="shared" si="456"/>
        <v>19.522534582775545</v>
      </c>
      <c r="L1979" s="547">
        <v>10</v>
      </c>
      <c r="M1979" s="269">
        <f t="shared" si="475"/>
        <v>3.2537557637959242</v>
      </c>
    </row>
    <row r="1980" spans="1:13">
      <c r="A1980" s="65"/>
      <c r="B1980" s="53"/>
      <c r="C1980" s="165" t="s">
        <v>4672</v>
      </c>
      <c r="D1980" s="166">
        <v>2015</v>
      </c>
      <c r="E1980" s="166">
        <f t="shared" si="468"/>
        <v>6</v>
      </c>
      <c r="F1980" s="167">
        <v>1028020</v>
      </c>
      <c r="G1980" s="168">
        <v>0.1</v>
      </c>
      <c r="H1980" s="167">
        <f t="shared" si="469"/>
        <v>616812</v>
      </c>
      <c r="I1980" s="167">
        <f t="shared" si="473"/>
        <v>411208</v>
      </c>
      <c r="J1980" s="167">
        <f t="shared" si="474"/>
        <v>102802</v>
      </c>
      <c r="K1980" s="101">
        <f t="shared" si="456"/>
        <v>57.341588576528338</v>
      </c>
      <c r="L1980" s="167">
        <v>60</v>
      </c>
      <c r="M1980" s="169">
        <f t="shared" si="475"/>
        <v>57.341588576528338</v>
      </c>
    </row>
    <row r="1981" spans="1:13" ht="30">
      <c r="A1981" s="1312"/>
      <c r="B1981" s="38"/>
      <c r="C1981" s="384" t="s">
        <v>2485</v>
      </c>
      <c r="D1981" s="166">
        <v>2016</v>
      </c>
      <c r="E1981" s="166">
        <f t="shared" si="468"/>
        <v>5</v>
      </c>
      <c r="F1981" s="167">
        <v>2302000</v>
      </c>
      <c r="G1981" s="168">
        <v>0.1</v>
      </c>
      <c r="H1981" s="167">
        <f t="shared" si="469"/>
        <v>1151000</v>
      </c>
      <c r="I1981" s="167">
        <f t="shared" si="473"/>
        <v>1151000</v>
      </c>
      <c r="J1981" s="33">
        <f t="shared" si="474"/>
        <v>230200</v>
      </c>
      <c r="K1981" s="101">
        <f t="shared" si="456"/>
        <v>128.40249888442659</v>
      </c>
      <c r="L1981" s="33">
        <v>10</v>
      </c>
      <c r="M1981" s="30">
        <f t="shared" si="475"/>
        <v>21.400416480737764</v>
      </c>
    </row>
    <row r="1982" spans="1:13" ht="30">
      <c r="A1982" s="1312"/>
      <c r="B1982" s="38"/>
      <c r="C1982" s="165" t="s">
        <v>4669</v>
      </c>
      <c r="D1982" s="166">
        <v>2013</v>
      </c>
      <c r="E1982" s="166">
        <f t="shared" si="468"/>
        <v>8</v>
      </c>
      <c r="F1982" s="167">
        <v>300000</v>
      </c>
      <c r="G1982" s="168">
        <v>0.1</v>
      </c>
      <c r="H1982" s="167">
        <f t="shared" si="469"/>
        <v>240000</v>
      </c>
      <c r="I1982" s="167">
        <f t="shared" si="473"/>
        <v>60000</v>
      </c>
      <c r="J1982" s="167">
        <f t="shared" si="474"/>
        <v>30000</v>
      </c>
      <c r="K1982" s="101">
        <f t="shared" si="456"/>
        <v>16.733601070950471</v>
      </c>
      <c r="L1982" s="167">
        <v>50</v>
      </c>
      <c r="M1982" s="169">
        <f t="shared" si="475"/>
        <v>13.944667559125394</v>
      </c>
    </row>
    <row r="1983" spans="1:13" ht="30">
      <c r="A1983" s="1312"/>
      <c r="B1983" s="38"/>
      <c r="C1983" s="32" t="s">
        <v>4670</v>
      </c>
      <c r="D1983" s="131">
        <v>2005</v>
      </c>
      <c r="E1983" s="131">
        <f t="shared" si="468"/>
        <v>16</v>
      </c>
      <c r="F1983" s="33">
        <v>39263</v>
      </c>
      <c r="G1983" s="133">
        <v>0.15</v>
      </c>
      <c r="H1983" s="33">
        <f t="shared" si="469"/>
        <v>94231.2</v>
      </c>
      <c r="I1983" s="33">
        <f t="shared" si="473"/>
        <v>-54968.2</v>
      </c>
      <c r="J1983" s="33">
        <f t="shared" si="474"/>
        <v>5889.45</v>
      </c>
      <c r="K1983" s="101">
        <f t="shared" si="456"/>
        <v>3.2850568942436413</v>
      </c>
      <c r="L1983" s="33">
        <v>10</v>
      </c>
      <c r="M1983" s="30">
        <f t="shared" si="475"/>
        <v>0.54750948237394015</v>
      </c>
    </row>
    <row r="1984" spans="1:13" ht="30">
      <c r="A1984" s="1312"/>
      <c r="B1984" s="38"/>
      <c r="C1984" s="165" t="s">
        <v>4667</v>
      </c>
      <c r="D1984" s="166">
        <v>2009</v>
      </c>
      <c r="E1984" s="166">
        <f>2021-D1984</f>
        <v>12</v>
      </c>
      <c r="F1984" s="167">
        <v>181000</v>
      </c>
      <c r="G1984" s="168">
        <v>0.1</v>
      </c>
      <c r="H1984" s="167">
        <f>E1984*F1984*G1984</f>
        <v>217200</v>
      </c>
      <c r="I1984" s="167">
        <f t="shared" si="473"/>
        <v>-36200</v>
      </c>
      <c r="J1984" s="167">
        <f t="shared" si="474"/>
        <v>18100</v>
      </c>
      <c r="K1984" s="101">
        <f t="shared" si="456"/>
        <v>10.095939312806783</v>
      </c>
      <c r="L1984" s="33">
        <v>30</v>
      </c>
      <c r="M1984" s="30">
        <f t="shared" si="475"/>
        <v>5.0479696564033913</v>
      </c>
    </row>
    <row r="1985" spans="1:13" s="51" customFormat="1" ht="30">
      <c r="A1985" s="1312"/>
      <c r="B1985" s="38"/>
      <c r="C1985" s="165" t="s">
        <v>4675</v>
      </c>
      <c r="D1985" s="166">
        <v>2012</v>
      </c>
      <c r="E1985" s="166">
        <f t="shared" si="468"/>
        <v>9</v>
      </c>
      <c r="F1985" s="167">
        <v>12268394.74</v>
      </c>
      <c r="G1985" s="168">
        <v>0.1</v>
      </c>
      <c r="H1985" s="33">
        <f t="shared" si="469"/>
        <v>11041555.266000001</v>
      </c>
      <c r="I1985" s="33">
        <f t="shared" si="473"/>
        <v>1226839.4739999995</v>
      </c>
      <c r="J1985" s="33">
        <f t="shared" si="474"/>
        <v>1226839.4740000002</v>
      </c>
      <c r="K1985" s="101">
        <f t="shared" si="456"/>
        <v>684.31474453369037</v>
      </c>
      <c r="L1985" s="33">
        <v>120</v>
      </c>
      <c r="M1985" s="30">
        <f t="shared" si="475"/>
        <v>1368.6294890673807</v>
      </c>
    </row>
    <row r="1986" spans="1:13">
      <c r="A1986" s="1312"/>
      <c r="B1986" s="87" t="s">
        <v>35</v>
      </c>
      <c r="C1986" s="165"/>
      <c r="D1986" s="166"/>
      <c r="E1986" s="166"/>
      <c r="F1986" s="167"/>
      <c r="G1986" s="168"/>
      <c r="H1986" s="33"/>
      <c r="I1986" s="33"/>
      <c r="J1986" s="33"/>
      <c r="K1986" s="101">
        <f t="shared" si="456"/>
        <v>0</v>
      </c>
      <c r="L1986" s="309">
        <f>SUM(L1977:L1985)</f>
        <v>320</v>
      </c>
      <c r="M1986" s="34">
        <f>SUM(M1977:M1985)</f>
        <v>1474.3814087832814</v>
      </c>
    </row>
    <row r="1987" spans="1:13" ht="30">
      <c r="A1987" s="1312" t="s">
        <v>4485</v>
      </c>
      <c r="B1987" s="22" t="s">
        <v>4453</v>
      </c>
      <c r="C1987" s="32" t="s">
        <v>4668</v>
      </c>
      <c r="D1987" s="131">
        <v>2006</v>
      </c>
      <c r="E1987" s="131">
        <f t="shared" si="468"/>
        <v>15</v>
      </c>
      <c r="F1987" s="33">
        <v>138575</v>
      </c>
      <c r="G1987" s="133">
        <v>0.1</v>
      </c>
      <c r="H1987" s="33">
        <f t="shared" si="469"/>
        <v>207862.5</v>
      </c>
      <c r="I1987" s="33">
        <f t="shared" ref="I1987:I1995" si="476">F1987-H1987</f>
        <v>-69287.5</v>
      </c>
      <c r="J1987" s="33">
        <f t="shared" ref="J1987:J1995" si="477">F1987*G1987</f>
        <v>13857.5</v>
      </c>
      <c r="K1987" s="101">
        <f t="shared" si="456"/>
        <v>7.7295292280232042</v>
      </c>
      <c r="L1987" s="33">
        <v>20</v>
      </c>
      <c r="M1987" s="30">
        <f t="shared" ref="M1987:M1995" si="478">K1987*L1987/60</f>
        <v>2.5765097426744017</v>
      </c>
    </row>
    <row r="1988" spans="1:13" ht="30">
      <c r="A1988" s="1312"/>
      <c r="B1988" s="38"/>
      <c r="C1988" s="165" t="s">
        <v>2481</v>
      </c>
      <c r="D1988" s="267">
        <v>2007</v>
      </c>
      <c r="E1988" s="267">
        <f t="shared" si="468"/>
        <v>14</v>
      </c>
      <c r="F1988" s="24">
        <v>176358</v>
      </c>
      <c r="G1988" s="214">
        <v>0.1</v>
      </c>
      <c r="H1988" s="174">
        <f t="shared" si="469"/>
        <v>246901.2</v>
      </c>
      <c r="I1988" s="174">
        <f t="shared" si="476"/>
        <v>-70543.200000000012</v>
      </c>
      <c r="J1988" s="174">
        <f t="shared" si="477"/>
        <v>17635.8</v>
      </c>
      <c r="K1988" s="101">
        <f t="shared" si="456"/>
        <v>9.8370147255689417</v>
      </c>
      <c r="L1988" s="547">
        <v>10</v>
      </c>
      <c r="M1988" s="269">
        <f t="shared" si="478"/>
        <v>1.6395024542614902</v>
      </c>
    </row>
    <row r="1989" spans="1:13" ht="30">
      <c r="A1989" s="1312"/>
      <c r="B1989" s="38"/>
      <c r="C1989" s="165" t="s">
        <v>2477</v>
      </c>
      <c r="D1989" s="267">
        <v>2007</v>
      </c>
      <c r="E1989" s="267">
        <f t="shared" si="468"/>
        <v>14</v>
      </c>
      <c r="F1989" s="24">
        <v>350000</v>
      </c>
      <c r="G1989" s="214">
        <v>0.1</v>
      </c>
      <c r="H1989" s="174">
        <f t="shared" si="469"/>
        <v>490000</v>
      </c>
      <c r="I1989" s="174">
        <f t="shared" si="476"/>
        <v>-140000</v>
      </c>
      <c r="J1989" s="174">
        <f t="shared" si="477"/>
        <v>35000</v>
      </c>
      <c r="K1989" s="101">
        <f t="shared" si="456"/>
        <v>19.522534582775545</v>
      </c>
      <c r="L1989" s="547">
        <v>10</v>
      </c>
      <c r="M1989" s="269">
        <f t="shared" si="478"/>
        <v>3.2537557637959242</v>
      </c>
    </row>
    <row r="1990" spans="1:13" ht="25.5" customHeight="1">
      <c r="A1990" s="65"/>
      <c r="B1990" s="53"/>
      <c r="C1990" s="165" t="s">
        <v>4672</v>
      </c>
      <c r="D1990" s="166">
        <v>2015</v>
      </c>
      <c r="E1990" s="166">
        <f t="shared" si="468"/>
        <v>6</v>
      </c>
      <c r="F1990" s="167">
        <v>1028020</v>
      </c>
      <c r="G1990" s="168">
        <v>0.1</v>
      </c>
      <c r="H1990" s="167">
        <f t="shared" si="469"/>
        <v>616812</v>
      </c>
      <c r="I1990" s="167">
        <f t="shared" si="476"/>
        <v>411208</v>
      </c>
      <c r="J1990" s="167">
        <f t="shared" si="477"/>
        <v>102802</v>
      </c>
      <c r="K1990" s="101">
        <f t="shared" si="456"/>
        <v>57.341588576528338</v>
      </c>
      <c r="L1990" s="167">
        <v>60</v>
      </c>
      <c r="M1990" s="169">
        <f t="shared" si="478"/>
        <v>57.341588576528338</v>
      </c>
    </row>
    <row r="1991" spans="1:13" ht="30">
      <c r="A1991" s="1312"/>
      <c r="B1991" s="38"/>
      <c r="C1991" s="548" t="s">
        <v>2485</v>
      </c>
      <c r="D1991" s="166">
        <v>2016</v>
      </c>
      <c r="E1991" s="166">
        <f t="shared" si="468"/>
        <v>5</v>
      </c>
      <c r="F1991" s="167">
        <v>2302000</v>
      </c>
      <c r="G1991" s="168">
        <v>0.1</v>
      </c>
      <c r="H1991" s="167">
        <f t="shared" si="469"/>
        <v>1151000</v>
      </c>
      <c r="I1991" s="167">
        <f t="shared" si="476"/>
        <v>1151000</v>
      </c>
      <c r="J1991" s="33">
        <f t="shared" si="477"/>
        <v>230200</v>
      </c>
      <c r="K1991" s="101">
        <f t="shared" si="456"/>
        <v>128.40249888442659</v>
      </c>
      <c r="L1991" s="33">
        <v>10</v>
      </c>
      <c r="M1991" s="30">
        <f t="shared" si="478"/>
        <v>21.400416480737764</v>
      </c>
    </row>
    <row r="1992" spans="1:13" ht="30">
      <c r="A1992" s="1312"/>
      <c r="B1992" s="38"/>
      <c r="C1992" s="165" t="s">
        <v>4669</v>
      </c>
      <c r="D1992" s="166">
        <v>2013</v>
      </c>
      <c r="E1992" s="166">
        <f t="shared" si="468"/>
        <v>8</v>
      </c>
      <c r="F1992" s="167">
        <v>300000</v>
      </c>
      <c r="G1992" s="168">
        <v>0.1</v>
      </c>
      <c r="H1992" s="167">
        <f t="shared" si="469"/>
        <v>240000</v>
      </c>
      <c r="I1992" s="167">
        <f t="shared" si="476"/>
        <v>60000</v>
      </c>
      <c r="J1992" s="167">
        <f t="shared" si="477"/>
        <v>30000</v>
      </c>
      <c r="K1992" s="101">
        <f t="shared" si="456"/>
        <v>16.733601070950471</v>
      </c>
      <c r="L1992" s="167">
        <v>50</v>
      </c>
      <c r="M1992" s="169">
        <f t="shared" si="478"/>
        <v>13.944667559125394</v>
      </c>
    </row>
    <row r="1993" spans="1:13" ht="30">
      <c r="A1993" s="1312"/>
      <c r="B1993" s="38"/>
      <c r="C1993" s="32" t="s">
        <v>4670</v>
      </c>
      <c r="D1993" s="131">
        <v>2005</v>
      </c>
      <c r="E1993" s="131">
        <f t="shared" si="468"/>
        <v>16</v>
      </c>
      <c r="F1993" s="33">
        <v>39263</v>
      </c>
      <c r="G1993" s="133">
        <v>0.15</v>
      </c>
      <c r="H1993" s="33">
        <f t="shared" si="469"/>
        <v>94231.2</v>
      </c>
      <c r="I1993" s="33">
        <f t="shared" si="476"/>
        <v>-54968.2</v>
      </c>
      <c r="J1993" s="33">
        <f t="shared" si="477"/>
        <v>5889.45</v>
      </c>
      <c r="K1993" s="101">
        <f t="shared" si="456"/>
        <v>3.2850568942436413</v>
      </c>
      <c r="L1993" s="33">
        <v>30</v>
      </c>
      <c r="M1993" s="30">
        <f t="shared" si="478"/>
        <v>1.6425284471218207</v>
      </c>
    </row>
    <row r="1994" spans="1:13" ht="30">
      <c r="A1994" s="1312"/>
      <c r="B1994" s="38"/>
      <c r="C1994" s="165" t="s">
        <v>4667</v>
      </c>
      <c r="D1994" s="166">
        <v>2009</v>
      </c>
      <c r="E1994" s="166">
        <f>2021-D1994</f>
        <v>12</v>
      </c>
      <c r="F1994" s="167">
        <v>181000</v>
      </c>
      <c r="G1994" s="168">
        <v>0.1</v>
      </c>
      <c r="H1994" s="167">
        <f>E1994*F1994*G1994</f>
        <v>217200</v>
      </c>
      <c r="I1994" s="167">
        <f t="shared" si="476"/>
        <v>-36200</v>
      </c>
      <c r="J1994" s="167">
        <f t="shared" si="477"/>
        <v>18100</v>
      </c>
      <c r="K1994" s="101">
        <f t="shared" si="456"/>
        <v>10.095939312806783</v>
      </c>
      <c r="L1994" s="33">
        <v>20</v>
      </c>
      <c r="M1994" s="30">
        <f t="shared" si="478"/>
        <v>3.3653131042689277</v>
      </c>
    </row>
    <row r="1995" spans="1:13" s="51" customFormat="1" ht="30">
      <c r="A1995" s="1312"/>
      <c r="B1995" s="38"/>
      <c r="C1995" s="165" t="s">
        <v>4675</v>
      </c>
      <c r="D1995" s="166">
        <v>2012</v>
      </c>
      <c r="E1995" s="166">
        <f t="shared" si="468"/>
        <v>9</v>
      </c>
      <c r="F1995" s="167">
        <v>12268394.74</v>
      </c>
      <c r="G1995" s="168">
        <v>0.1</v>
      </c>
      <c r="H1995" s="33">
        <f t="shared" si="469"/>
        <v>11041555.266000001</v>
      </c>
      <c r="I1995" s="33">
        <f t="shared" si="476"/>
        <v>1226839.4739999995</v>
      </c>
      <c r="J1995" s="33">
        <f t="shared" si="477"/>
        <v>1226839.4740000002</v>
      </c>
      <c r="K1995" s="101">
        <f t="shared" si="456"/>
        <v>684.31474453369037</v>
      </c>
      <c r="L1995" s="33">
        <v>120</v>
      </c>
      <c r="M1995" s="30">
        <f t="shared" si="478"/>
        <v>1368.6294890673807</v>
      </c>
    </row>
    <row r="1996" spans="1:13">
      <c r="A1996" s="1312"/>
      <c r="B1996" s="87" t="s">
        <v>35</v>
      </c>
      <c r="C1996" s="32"/>
      <c r="D1996" s="131"/>
      <c r="E1996" s="131"/>
      <c r="F1996" s="33"/>
      <c r="G1996" s="133"/>
      <c r="H1996" s="33"/>
      <c r="I1996" s="33"/>
      <c r="J1996" s="33"/>
      <c r="K1996" s="101">
        <f t="shared" si="456"/>
        <v>0</v>
      </c>
      <c r="L1996" s="309">
        <f>SUM(L1987:L1995)</f>
        <v>330</v>
      </c>
      <c r="M1996" s="34">
        <f>SUM(M1987:M1995)</f>
        <v>1473.7937711958948</v>
      </c>
    </row>
    <row r="1997" spans="1:13" ht="30">
      <c r="A1997" s="1312" t="s">
        <v>4689</v>
      </c>
      <c r="B1997" s="22" t="s">
        <v>4445</v>
      </c>
      <c r="C1997" s="32" t="s">
        <v>4668</v>
      </c>
      <c r="D1997" s="131">
        <v>2006</v>
      </c>
      <c r="E1997" s="131">
        <f t="shared" ref="E1997:E2003" si="479">2021-D1997</f>
        <v>15</v>
      </c>
      <c r="F1997" s="33">
        <v>138575</v>
      </c>
      <c r="G1997" s="133">
        <v>0.1</v>
      </c>
      <c r="H1997" s="33">
        <f t="shared" ref="H1997:H2003" si="480">E1997*F1997*G1997</f>
        <v>207862.5</v>
      </c>
      <c r="I1997" s="33">
        <f>F1997-H1997</f>
        <v>-69287.5</v>
      </c>
      <c r="J1997" s="33">
        <f t="shared" ref="J1997:J2005" si="481">F1997*G1997</f>
        <v>13857.5</v>
      </c>
      <c r="K1997" s="101">
        <f t="shared" si="456"/>
        <v>7.7295292280232042</v>
      </c>
      <c r="L1997" s="33">
        <v>20</v>
      </c>
      <c r="M1997" s="30">
        <f t="shared" ref="M1997:M2005" si="482">K1997*L1997/60</f>
        <v>2.5765097426744017</v>
      </c>
    </row>
    <row r="1998" spans="1:13" ht="30">
      <c r="A1998" s="1312"/>
      <c r="B1998" s="38"/>
      <c r="C1998" s="165" t="s">
        <v>2481</v>
      </c>
      <c r="D1998" s="267">
        <v>2007</v>
      </c>
      <c r="E1998" s="267">
        <f t="shared" si="479"/>
        <v>14</v>
      </c>
      <c r="F1998" s="24">
        <v>176358</v>
      </c>
      <c r="G1998" s="214">
        <v>0.1</v>
      </c>
      <c r="H1998" s="174">
        <f t="shared" si="480"/>
        <v>246901.2</v>
      </c>
      <c r="I1998" s="174">
        <f t="shared" ref="I1998:I2005" si="483">F1998-H1998</f>
        <v>-70543.200000000012</v>
      </c>
      <c r="J1998" s="174">
        <f t="shared" si="481"/>
        <v>17635.8</v>
      </c>
      <c r="K1998" s="101">
        <f t="shared" si="456"/>
        <v>9.8370147255689417</v>
      </c>
      <c r="L1998" s="547">
        <v>10</v>
      </c>
      <c r="M1998" s="269">
        <f t="shared" si="482"/>
        <v>1.6395024542614902</v>
      </c>
    </row>
    <row r="1999" spans="1:13" ht="30">
      <c r="A1999" s="1312"/>
      <c r="B1999" s="38"/>
      <c r="C1999" s="165" t="s">
        <v>2477</v>
      </c>
      <c r="D1999" s="267">
        <v>2007</v>
      </c>
      <c r="E1999" s="267">
        <f t="shared" si="479"/>
        <v>14</v>
      </c>
      <c r="F1999" s="24">
        <v>350000</v>
      </c>
      <c r="G1999" s="214">
        <v>0.1</v>
      </c>
      <c r="H1999" s="174">
        <f t="shared" si="480"/>
        <v>490000</v>
      </c>
      <c r="I1999" s="174">
        <f t="shared" si="483"/>
        <v>-140000</v>
      </c>
      <c r="J1999" s="174">
        <f t="shared" si="481"/>
        <v>35000</v>
      </c>
      <c r="K1999" s="101">
        <f t="shared" ref="K1999:K2062" si="484">J1999/1792.8</f>
        <v>19.522534582775545</v>
      </c>
      <c r="L1999" s="547">
        <v>10</v>
      </c>
      <c r="M1999" s="269">
        <f t="shared" si="482"/>
        <v>3.2537557637959242</v>
      </c>
    </row>
    <row r="2000" spans="1:13">
      <c r="A2000" s="65"/>
      <c r="B2000" s="53"/>
      <c r="C2000" s="165" t="s">
        <v>4672</v>
      </c>
      <c r="D2000" s="166">
        <v>2015</v>
      </c>
      <c r="E2000" s="166">
        <f t="shared" si="479"/>
        <v>6</v>
      </c>
      <c r="F2000" s="167">
        <v>1028020</v>
      </c>
      <c r="G2000" s="168">
        <v>0.1</v>
      </c>
      <c r="H2000" s="33">
        <f t="shared" si="480"/>
        <v>616812</v>
      </c>
      <c r="I2000" s="33">
        <f t="shared" si="483"/>
        <v>411208</v>
      </c>
      <c r="J2000" s="33">
        <f t="shared" si="481"/>
        <v>102802</v>
      </c>
      <c r="K2000" s="101">
        <f t="shared" si="484"/>
        <v>57.341588576528338</v>
      </c>
      <c r="L2000" s="33">
        <v>60</v>
      </c>
      <c r="M2000" s="30">
        <f t="shared" si="482"/>
        <v>57.341588576528338</v>
      </c>
    </row>
    <row r="2001" spans="1:13" ht="30">
      <c r="A2001" s="1312"/>
      <c r="B2001" s="38"/>
      <c r="C2001" s="384" t="s">
        <v>2485</v>
      </c>
      <c r="D2001" s="166">
        <v>2016</v>
      </c>
      <c r="E2001" s="166">
        <f t="shared" si="479"/>
        <v>5</v>
      </c>
      <c r="F2001" s="167">
        <v>2302000</v>
      </c>
      <c r="G2001" s="168">
        <v>0.1</v>
      </c>
      <c r="H2001" s="33">
        <f t="shared" si="480"/>
        <v>1151000</v>
      </c>
      <c r="I2001" s="33">
        <f t="shared" si="483"/>
        <v>1151000</v>
      </c>
      <c r="J2001" s="33">
        <f t="shared" si="481"/>
        <v>230200</v>
      </c>
      <c r="K2001" s="101">
        <f t="shared" si="484"/>
        <v>128.40249888442659</v>
      </c>
      <c r="L2001" s="33">
        <v>30</v>
      </c>
      <c r="M2001" s="30">
        <f t="shared" si="482"/>
        <v>64.201249442213296</v>
      </c>
    </row>
    <row r="2002" spans="1:13" ht="30">
      <c r="A2002" s="1312"/>
      <c r="B2002" s="38"/>
      <c r="C2002" s="165" t="s">
        <v>4669</v>
      </c>
      <c r="D2002" s="166">
        <v>2013</v>
      </c>
      <c r="E2002" s="166">
        <f t="shared" si="479"/>
        <v>8</v>
      </c>
      <c r="F2002" s="167">
        <v>300000</v>
      </c>
      <c r="G2002" s="168">
        <v>0.1</v>
      </c>
      <c r="H2002" s="167">
        <f t="shared" si="480"/>
        <v>240000</v>
      </c>
      <c r="I2002" s="167">
        <f t="shared" si="483"/>
        <v>60000</v>
      </c>
      <c r="J2002" s="167">
        <f t="shared" si="481"/>
        <v>30000</v>
      </c>
      <c r="K2002" s="101">
        <f t="shared" si="484"/>
        <v>16.733601070950471</v>
      </c>
      <c r="L2002" s="167">
        <v>50</v>
      </c>
      <c r="M2002" s="169">
        <f t="shared" si="482"/>
        <v>13.944667559125394</v>
      </c>
    </row>
    <row r="2003" spans="1:13" ht="30">
      <c r="A2003" s="1312"/>
      <c r="B2003" s="38"/>
      <c r="C2003" s="165" t="s">
        <v>4670</v>
      </c>
      <c r="D2003" s="166">
        <v>2005</v>
      </c>
      <c r="E2003" s="166">
        <f t="shared" si="479"/>
        <v>16</v>
      </c>
      <c r="F2003" s="167">
        <v>39263</v>
      </c>
      <c r="G2003" s="168">
        <v>0.15</v>
      </c>
      <c r="H2003" s="167">
        <f t="shared" si="480"/>
        <v>94231.2</v>
      </c>
      <c r="I2003" s="167">
        <f t="shared" si="483"/>
        <v>-54968.2</v>
      </c>
      <c r="J2003" s="167">
        <f t="shared" si="481"/>
        <v>5889.45</v>
      </c>
      <c r="K2003" s="101">
        <f t="shared" si="484"/>
        <v>3.2850568942436413</v>
      </c>
      <c r="L2003" s="167">
        <v>10</v>
      </c>
      <c r="M2003" s="169">
        <f t="shared" si="482"/>
        <v>0.54750948237394015</v>
      </c>
    </row>
    <row r="2004" spans="1:13" ht="30">
      <c r="A2004" s="1312"/>
      <c r="B2004" s="38"/>
      <c r="C2004" s="165" t="s">
        <v>4667</v>
      </c>
      <c r="D2004" s="166">
        <v>2009</v>
      </c>
      <c r="E2004" s="166">
        <f>2021-D2004</f>
        <v>12</v>
      </c>
      <c r="F2004" s="167">
        <v>181000</v>
      </c>
      <c r="G2004" s="168">
        <v>0.1</v>
      </c>
      <c r="H2004" s="167">
        <f>E2004*F2004*G2004</f>
        <v>217200</v>
      </c>
      <c r="I2004" s="167">
        <f t="shared" si="483"/>
        <v>-36200</v>
      </c>
      <c r="J2004" s="167">
        <f t="shared" si="481"/>
        <v>18100</v>
      </c>
      <c r="K2004" s="101">
        <f t="shared" si="484"/>
        <v>10.095939312806783</v>
      </c>
      <c r="L2004" s="167">
        <v>30</v>
      </c>
      <c r="M2004" s="169">
        <f t="shared" si="482"/>
        <v>5.0479696564033913</v>
      </c>
    </row>
    <row r="2005" spans="1:13" s="51" customFormat="1" ht="30">
      <c r="A2005" s="1312"/>
      <c r="B2005" s="38"/>
      <c r="C2005" s="32" t="s">
        <v>4673</v>
      </c>
      <c r="D2005" s="166">
        <v>2012</v>
      </c>
      <c r="E2005" s="166">
        <f t="shared" ref="E2005" si="485">2021-D2005</f>
        <v>9</v>
      </c>
      <c r="F2005" s="262">
        <v>44483193.140000001</v>
      </c>
      <c r="G2005" s="168">
        <v>0.1</v>
      </c>
      <c r="H2005" s="167">
        <f t="shared" ref="H2005" si="486">E2005*F2005*G2005</f>
        <v>40034873.825999998</v>
      </c>
      <c r="I2005" s="33">
        <f t="shared" si="483"/>
        <v>4448319.314000003</v>
      </c>
      <c r="J2005" s="33">
        <f t="shared" si="481"/>
        <v>4448319.3140000002</v>
      </c>
      <c r="K2005" s="101">
        <f t="shared" si="484"/>
        <v>2481.2133612226685</v>
      </c>
      <c r="L2005" s="33">
        <v>120</v>
      </c>
      <c r="M2005" s="30">
        <f t="shared" si="482"/>
        <v>4962.426722445337</v>
      </c>
    </row>
    <row r="2006" spans="1:13">
      <c r="A2006" s="1312"/>
      <c r="B2006" s="87" t="s">
        <v>35</v>
      </c>
      <c r="C2006" s="32"/>
      <c r="D2006" s="131"/>
      <c r="E2006" s="131"/>
      <c r="F2006" s="33"/>
      <c r="G2006" s="133"/>
      <c r="H2006" s="33"/>
      <c r="I2006" s="33"/>
      <c r="J2006" s="33"/>
      <c r="K2006" s="101">
        <f t="shared" si="484"/>
        <v>0</v>
      </c>
      <c r="L2006" s="309">
        <f>SUM(L1997:L2005)</f>
        <v>340</v>
      </c>
      <c r="M2006" s="34">
        <f>SUM(M1997:M2005)</f>
        <v>5110.9794751227128</v>
      </c>
    </row>
    <row r="2007" spans="1:13">
      <c r="A2007" s="43" t="s">
        <v>4622</v>
      </c>
      <c r="B2007" s="37" t="s">
        <v>4487</v>
      </c>
      <c r="C2007" s="127"/>
      <c r="D2007" s="128"/>
      <c r="E2007" s="155"/>
      <c r="F2007" s="63"/>
      <c r="G2007" s="129"/>
      <c r="H2007" s="129"/>
      <c r="I2007" s="63"/>
      <c r="J2007" s="63"/>
      <c r="K2007" s="159"/>
      <c r="L2007" s="63"/>
      <c r="M2007" s="130"/>
    </row>
    <row r="2008" spans="1:13" ht="30">
      <c r="A2008" s="1312" t="s">
        <v>4488</v>
      </c>
      <c r="B2008" s="38" t="s">
        <v>4443</v>
      </c>
      <c r="C2008" s="165" t="s">
        <v>4667</v>
      </c>
      <c r="D2008" s="166">
        <v>2009</v>
      </c>
      <c r="E2008" s="166">
        <f>2021-D2008</f>
        <v>12</v>
      </c>
      <c r="F2008" s="167">
        <v>181000</v>
      </c>
      <c r="G2008" s="168">
        <v>0.1</v>
      </c>
      <c r="H2008" s="167">
        <f>E2008*F2008*G2008</f>
        <v>217200</v>
      </c>
      <c r="I2008" s="167">
        <f t="shared" ref="I2008:I2015" si="487">F2008-H2008</f>
        <v>-36200</v>
      </c>
      <c r="J2008" s="167">
        <f t="shared" ref="J2008:J2015" si="488">F2008*G2008</f>
        <v>18100</v>
      </c>
      <c r="K2008" s="101">
        <f t="shared" si="484"/>
        <v>10.095939312806783</v>
      </c>
      <c r="L2008" s="167">
        <v>10</v>
      </c>
      <c r="M2008" s="30">
        <f t="shared" ref="M2008:M2015" si="489">K2008*L2008/60</f>
        <v>1.6826565521344639</v>
      </c>
    </row>
    <row r="2009" spans="1:13" ht="30">
      <c r="A2009" s="1312"/>
      <c r="B2009" s="38"/>
      <c r="C2009" s="165" t="s">
        <v>2481</v>
      </c>
      <c r="D2009" s="267">
        <v>2007</v>
      </c>
      <c r="E2009" s="267">
        <f t="shared" ref="E2009:E2010" si="490">2021-D2009</f>
        <v>14</v>
      </c>
      <c r="F2009" s="24">
        <v>176358</v>
      </c>
      <c r="G2009" s="214">
        <v>0.1</v>
      </c>
      <c r="H2009" s="174">
        <f t="shared" ref="H2009:H2010" si="491">E2009*F2009*G2009</f>
        <v>246901.2</v>
      </c>
      <c r="I2009" s="174">
        <f t="shared" si="487"/>
        <v>-70543.200000000012</v>
      </c>
      <c r="J2009" s="174">
        <f t="shared" si="488"/>
        <v>17635.8</v>
      </c>
      <c r="K2009" s="101">
        <f t="shared" si="484"/>
        <v>9.8370147255689417</v>
      </c>
      <c r="L2009" s="547">
        <v>10</v>
      </c>
      <c r="M2009" s="269">
        <f t="shared" si="489"/>
        <v>1.6395024542614902</v>
      </c>
    </row>
    <row r="2010" spans="1:13" ht="30">
      <c r="A2010" s="1312"/>
      <c r="B2010" s="38"/>
      <c r="C2010" s="165" t="s">
        <v>2477</v>
      </c>
      <c r="D2010" s="267">
        <v>2007</v>
      </c>
      <c r="E2010" s="267">
        <f t="shared" si="490"/>
        <v>14</v>
      </c>
      <c r="F2010" s="24">
        <v>350000</v>
      </c>
      <c r="G2010" s="214">
        <v>0.1</v>
      </c>
      <c r="H2010" s="174">
        <f t="shared" si="491"/>
        <v>490000</v>
      </c>
      <c r="I2010" s="174">
        <f t="shared" si="487"/>
        <v>-140000</v>
      </c>
      <c r="J2010" s="174">
        <f t="shared" si="488"/>
        <v>35000</v>
      </c>
      <c r="K2010" s="101">
        <f t="shared" si="484"/>
        <v>19.522534582775545</v>
      </c>
      <c r="L2010" s="547">
        <v>10</v>
      </c>
      <c r="M2010" s="269">
        <f t="shared" si="489"/>
        <v>3.2537557637959242</v>
      </c>
    </row>
    <row r="2011" spans="1:13">
      <c r="A2011" s="65"/>
      <c r="B2011" s="53"/>
      <c r="C2011" s="165" t="s">
        <v>4672</v>
      </c>
      <c r="D2011" s="166">
        <v>2015</v>
      </c>
      <c r="E2011" s="166">
        <f t="shared" si="468"/>
        <v>6</v>
      </c>
      <c r="F2011" s="167">
        <v>1028020</v>
      </c>
      <c r="G2011" s="168">
        <v>0.1</v>
      </c>
      <c r="H2011" s="167">
        <f t="shared" si="469"/>
        <v>616812</v>
      </c>
      <c r="I2011" s="167">
        <f t="shared" si="487"/>
        <v>411208</v>
      </c>
      <c r="J2011" s="167">
        <f t="shared" si="488"/>
        <v>102802</v>
      </c>
      <c r="K2011" s="101">
        <f t="shared" si="484"/>
        <v>57.341588576528338</v>
      </c>
      <c r="L2011" s="167">
        <v>60</v>
      </c>
      <c r="M2011" s="169">
        <f t="shared" si="489"/>
        <v>57.341588576528338</v>
      </c>
    </row>
    <row r="2012" spans="1:13" ht="30">
      <c r="A2012" s="65"/>
      <c r="B2012" s="53"/>
      <c r="C2012" s="165" t="s">
        <v>4668</v>
      </c>
      <c r="D2012" s="166">
        <v>2006</v>
      </c>
      <c r="E2012" s="166">
        <f t="shared" si="468"/>
        <v>15</v>
      </c>
      <c r="F2012" s="167">
        <v>138575</v>
      </c>
      <c r="G2012" s="168">
        <v>0.1</v>
      </c>
      <c r="H2012" s="167">
        <f t="shared" si="469"/>
        <v>207862.5</v>
      </c>
      <c r="I2012" s="167">
        <f>F2012-H2012</f>
        <v>-69287.5</v>
      </c>
      <c r="J2012" s="167">
        <f t="shared" si="488"/>
        <v>13857.5</v>
      </c>
      <c r="K2012" s="101">
        <f t="shared" si="484"/>
        <v>7.7295292280232042</v>
      </c>
      <c r="L2012" s="167">
        <v>10</v>
      </c>
      <c r="M2012" s="30">
        <f t="shared" si="489"/>
        <v>1.2882548713372008</v>
      </c>
    </row>
    <row r="2013" spans="1:13" ht="30">
      <c r="A2013" s="1312"/>
      <c r="B2013" s="38"/>
      <c r="C2013" s="384" t="s">
        <v>2485</v>
      </c>
      <c r="D2013" s="166">
        <v>2016</v>
      </c>
      <c r="E2013" s="166">
        <f t="shared" si="468"/>
        <v>5</v>
      </c>
      <c r="F2013" s="167">
        <v>2302000</v>
      </c>
      <c r="G2013" s="168">
        <v>0.1</v>
      </c>
      <c r="H2013" s="167">
        <f t="shared" si="469"/>
        <v>1151000</v>
      </c>
      <c r="I2013" s="167">
        <f t="shared" si="487"/>
        <v>1151000</v>
      </c>
      <c r="J2013" s="167">
        <f t="shared" si="488"/>
        <v>230200</v>
      </c>
      <c r="K2013" s="101">
        <f t="shared" si="484"/>
        <v>128.40249888442659</v>
      </c>
      <c r="L2013" s="167">
        <v>20</v>
      </c>
      <c r="M2013" s="30">
        <f t="shared" si="489"/>
        <v>42.800832961475528</v>
      </c>
    </row>
    <row r="2014" spans="1:13" ht="30">
      <c r="A2014" s="1312"/>
      <c r="B2014" s="38"/>
      <c r="C2014" s="165" t="s">
        <v>4669</v>
      </c>
      <c r="D2014" s="166">
        <v>2013</v>
      </c>
      <c r="E2014" s="166">
        <f t="shared" si="468"/>
        <v>8</v>
      </c>
      <c r="F2014" s="167">
        <v>300000</v>
      </c>
      <c r="G2014" s="168">
        <v>0.1</v>
      </c>
      <c r="H2014" s="167">
        <f t="shared" si="469"/>
        <v>240000</v>
      </c>
      <c r="I2014" s="167">
        <f t="shared" si="487"/>
        <v>60000</v>
      </c>
      <c r="J2014" s="167">
        <f t="shared" si="488"/>
        <v>30000</v>
      </c>
      <c r="K2014" s="101">
        <f t="shared" si="484"/>
        <v>16.733601070950471</v>
      </c>
      <c r="L2014" s="167">
        <v>30</v>
      </c>
      <c r="M2014" s="169">
        <f t="shared" si="489"/>
        <v>8.3668005354752353</v>
      </c>
    </row>
    <row r="2015" spans="1:13" s="51" customFormat="1" ht="30">
      <c r="A2015" s="1312"/>
      <c r="B2015" s="38"/>
      <c r="C2015" s="32" t="s">
        <v>4671</v>
      </c>
      <c r="D2015" s="131">
        <v>2003</v>
      </c>
      <c r="E2015" s="131">
        <f t="shared" si="468"/>
        <v>18</v>
      </c>
      <c r="F2015" s="33">
        <v>2471090</v>
      </c>
      <c r="G2015" s="133">
        <v>0.1</v>
      </c>
      <c r="H2015" s="33">
        <f t="shared" si="469"/>
        <v>4447962</v>
      </c>
      <c r="I2015" s="33">
        <f t="shared" si="487"/>
        <v>-1976872</v>
      </c>
      <c r="J2015" s="33">
        <f t="shared" si="488"/>
        <v>247109</v>
      </c>
      <c r="K2015" s="101">
        <f t="shared" si="484"/>
        <v>137.83411423471665</v>
      </c>
      <c r="L2015" s="33">
        <v>120</v>
      </c>
      <c r="M2015" s="30">
        <f t="shared" si="489"/>
        <v>275.6682284694333</v>
      </c>
    </row>
    <row r="2016" spans="1:13">
      <c r="A2016" s="1312"/>
      <c r="B2016" s="87" t="s">
        <v>35</v>
      </c>
      <c r="C2016" s="32"/>
      <c r="D2016" s="131"/>
      <c r="E2016" s="131"/>
      <c r="F2016" s="33"/>
      <c r="G2016" s="133"/>
      <c r="H2016" s="33"/>
      <c r="I2016" s="33"/>
      <c r="J2016" s="33"/>
      <c r="K2016" s="101">
        <f t="shared" si="484"/>
        <v>0</v>
      </c>
      <c r="L2016" s="309">
        <f>SUM(L2008:L2015)</f>
        <v>270</v>
      </c>
      <c r="M2016" s="34">
        <f>SUM(M2008:M2015)</f>
        <v>392.04162018444146</v>
      </c>
    </row>
    <row r="2017" spans="1:13">
      <c r="A2017" s="43" t="s">
        <v>4623</v>
      </c>
      <c r="B2017" s="37" t="s">
        <v>4490</v>
      </c>
      <c r="C2017" s="127"/>
      <c r="D2017" s="128"/>
      <c r="E2017" s="155"/>
      <c r="F2017" s="63"/>
      <c r="G2017" s="129"/>
      <c r="H2017" s="129"/>
      <c r="I2017" s="63"/>
      <c r="J2017" s="63"/>
      <c r="K2017" s="159"/>
      <c r="L2017" s="63"/>
      <c r="M2017" s="130"/>
    </row>
    <row r="2018" spans="1:13" ht="30">
      <c r="A2018" s="1312" t="s">
        <v>4491</v>
      </c>
      <c r="B2018" s="38" t="s">
        <v>4443</v>
      </c>
      <c r="C2018" s="165" t="s">
        <v>4667</v>
      </c>
      <c r="D2018" s="166">
        <v>2009</v>
      </c>
      <c r="E2018" s="166">
        <f>2021-D2018</f>
        <v>12</v>
      </c>
      <c r="F2018" s="167">
        <v>181000</v>
      </c>
      <c r="G2018" s="168">
        <v>0.1</v>
      </c>
      <c r="H2018" s="167">
        <f>E2018*F2018*G2018</f>
        <v>217200</v>
      </c>
      <c r="I2018" s="167">
        <f t="shared" ref="I2018:I2021" si="492">F2018-H2018</f>
        <v>-36200</v>
      </c>
      <c r="J2018" s="167">
        <f t="shared" ref="J2018:J2025" si="493">F2018*G2018</f>
        <v>18100</v>
      </c>
      <c r="K2018" s="101">
        <f t="shared" si="484"/>
        <v>10.095939312806783</v>
      </c>
      <c r="L2018" s="167">
        <v>10</v>
      </c>
      <c r="M2018" s="30">
        <f t="shared" ref="M2018:M2025" si="494">K2018*L2018/60</f>
        <v>1.6826565521344639</v>
      </c>
    </row>
    <row r="2019" spans="1:13" ht="30">
      <c r="A2019" s="1312"/>
      <c r="B2019" s="38"/>
      <c r="C2019" s="165" t="s">
        <v>2481</v>
      </c>
      <c r="D2019" s="267">
        <v>2007</v>
      </c>
      <c r="E2019" s="267">
        <f t="shared" ref="E2019:E2025" si="495">2021-D2019</f>
        <v>14</v>
      </c>
      <c r="F2019" s="24">
        <v>176358</v>
      </c>
      <c r="G2019" s="214">
        <v>0.1</v>
      </c>
      <c r="H2019" s="174">
        <f t="shared" ref="H2019:H2025" si="496">E2019*F2019*G2019</f>
        <v>246901.2</v>
      </c>
      <c r="I2019" s="174">
        <f t="shared" si="492"/>
        <v>-70543.200000000012</v>
      </c>
      <c r="J2019" s="174">
        <f t="shared" si="493"/>
        <v>17635.8</v>
      </c>
      <c r="K2019" s="101">
        <f t="shared" si="484"/>
        <v>9.8370147255689417</v>
      </c>
      <c r="L2019" s="547">
        <v>10</v>
      </c>
      <c r="M2019" s="269">
        <f t="shared" si="494"/>
        <v>1.6395024542614902</v>
      </c>
    </row>
    <row r="2020" spans="1:13" ht="30">
      <c r="A2020" s="1312"/>
      <c r="B2020" s="38"/>
      <c r="C2020" s="165" t="s">
        <v>2477</v>
      </c>
      <c r="D2020" s="267">
        <v>2007</v>
      </c>
      <c r="E2020" s="267">
        <f t="shared" si="495"/>
        <v>14</v>
      </c>
      <c r="F2020" s="24">
        <v>350000</v>
      </c>
      <c r="G2020" s="214">
        <v>0.1</v>
      </c>
      <c r="H2020" s="174">
        <f t="shared" si="496"/>
        <v>490000</v>
      </c>
      <c r="I2020" s="174">
        <f t="shared" si="492"/>
        <v>-140000</v>
      </c>
      <c r="J2020" s="174">
        <f t="shared" si="493"/>
        <v>35000</v>
      </c>
      <c r="K2020" s="101">
        <f t="shared" si="484"/>
        <v>19.522534582775545</v>
      </c>
      <c r="L2020" s="547">
        <v>10</v>
      </c>
      <c r="M2020" s="269">
        <f t="shared" si="494"/>
        <v>3.2537557637959242</v>
      </c>
    </row>
    <row r="2021" spans="1:13">
      <c r="A2021" s="65"/>
      <c r="B2021" s="53"/>
      <c r="C2021" s="165" t="s">
        <v>4672</v>
      </c>
      <c r="D2021" s="166">
        <v>2015</v>
      </c>
      <c r="E2021" s="166">
        <f t="shared" si="495"/>
        <v>6</v>
      </c>
      <c r="F2021" s="167">
        <v>1028020</v>
      </c>
      <c r="G2021" s="168">
        <v>0.1</v>
      </c>
      <c r="H2021" s="167">
        <f t="shared" si="496"/>
        <v>616812</v>
      </c>
      <c r="I2021" s="167">
        <f t="shared" si="492"/>
        <v>411208</v>
      </c>
      <c r="J2021" s="167">
        <f t="shared" si="493"/>
        <v>102802</v>
      </c>
      <c r="K2021" s="101">
        <f t="shared" si="484"/>
        <v>57.341588576528338</v>
      </c>
      <c r="L2021" s="167">
        <v>60</v>
      </c>
      <c r="M2021" s="169">
        <f t="shared" si="494"/>
        <v>57.341588576528338</v>
      </c>
    </row>
    <row r="2022" spans="1:13" ht="30">
      <c r="A2022" s="1312"/>
      <c r="B2022" s="38"/>
      <c r="C2022" s="165" t="s">
        <v>4668</v>
      </c>
      <c r="D2022" s="166">
        <v>2006</v>
      </c>
      <c r="E2022" s="166">
        <f t="shared" si="495"/>
        <v>15</v>
      </c>
      <c r="F2022" s="167">
        <v>138575</v>
      </c>
      <c r="G2022" s="168">
        <v>0.1</v>
      </c>
      <c r="H2022" s="167">
        <f t="shared" si="496"/>
        <v>207862.5</v>
      </c>
      <c r="I2022" s="167">
        <f>F2022-H2022</f>
        <v>-69287.5</v>
      </c>
      <c r="J2022" s="167">
        <f t="shared" si="493"/>
        <v>13857.5</v>
      </c>
      <c r="K2022" s="101">
        <f t="shared" si="484"/>
        <v>7.7295292280232042</v>
      </c>
      <c r="L2022" s="167">
        <v>10</v>
      </c>
      <c r="M2022" s="30">
        <f t="shared" si="494"/>
        <v>1.2882548713372008</v>
      </c>
    </row>
    <row r="2023" spans="1:13" ht="30">
      <c r="A2023" s="1312"/>
      <c r="B2023" s="38"/>
      <c r="C2023" s="384" t="s">
        <v>2485</v>
      </c>
      <c r="D2023" s="166">
        <v>2016</v>
      </c>
      <c r="E2023" s="166">
        <f t="shared" si="495"/>
        <v>5</v>
      </c>
      <c r="F2023" s="167">
        <v>2302000</v>
      </c>
      <c r="G2023" s="168">
        <v>0.1</v>
      </c>
      <c r="H2023" s="167">
        <f t="shared" si="496"/>
        <v>1151000</v>
      </c>
      <c r="I2023" s="167">
        <f t="shared" ref="I2023:I2025" si="497">F2023-H2023</f>
        <v>1151000</v>
      </c>
      <c r="J2023" s="167">
        <f t="shared" si="493"/>
        <v>230200</v>
      </c>
      <c r="K2023" s="101">
        <f t="shared" si="484"/>
        <v>128.40249888442659</v>
      </c>
      <c r="L2023" s="167">
        <v>20</v>
      </c>
      <c r="M2023" s="30">
        <f t="shared" si="494"/>
        <v>42.800832961475528</v>
      </c>
    </row>
    <row r="2024" spans="1:13" ht="30">
      <c r="A2024" s="1312"/>
      <c r="B2024" s="38"/>
      <c r="C2024" s="165" t="s">
        <v>4669</v>
      </c>
      <c r="D2024" s="166">
        <v>2013</v>
      </c>
      <c r="E2024" s="166">
        <f t="shared" si="495"/>
        <v>8</v>
      </c>
      <c r="F2024" s="167">
        <v>300000</v>
      </c>
      <c r="G2024" s="168">
        <v>0.1</v>
      </c>
      <c r="H2024" s="167">
        <f t="shared" si="496"/>
        <v>240000</v>
      </c>
      <c r="I2024" s="167">
        <f t="shared" si="497"/>
        <v>60000</v>
      </c>
      <c r="J2024" s="167">
        <f t="shared" si="493"/>
        <v>30000</v>
      </c>
      <c r="K2024" s="101">
        <f t="shared" si="484"/>
        <v>16.733601070950471</v>
      </c>
      <c r="L2024" s="167">
        <v>30</v>
      </c>
      <c r="M2024" s="169">
        <f t="shared" si="494"/>
        <v>8.3668005354752353</v>
      </c>
    </row>
    <row r="2025" spans="1:13" s="51" customFormat="1" ht="30">
      <c r="A2025" s="1312"/>
      <c r="B2025" s="38"/>
      <c r="C2025" s="32" t="s">
        <v>4671</v>
      </c>
      <c r="D2025" s="131">
        <v>2003</v>
      </c>
      <c r="E2025" s="131">
        <f t="shared" si="495"/>
        <v>18</v>
      </c>
      <c r="F2025" s="33">
        <v>2471090</v>
      </c>
      <c r="G2025" s="133">
        <v>0.1</v>
      </c>
      <c r="H2025" s="33">
        <f t="shared" si="496"/>
        <v>4447962</v>
      </c>
      <c r="I2025" s="33">
        <f t="shared" si="497"/>
        <v>-1976872</v>
      </c>
      <c r="J2025" s="33">
        <f t="shared" si="493"/>
        <v>247109</v>
      </c>
      <c r="K2025" s="101">
        <f t="shared" si="484"/>
        <v>137.83411423471665</v>
      </c>
      <c r="L2025" s="33">
        <v>120</v>
      </c>
      <c r="M2025" s="30">
        <f t="shared" si="494"/>
        <v>275.6682284694333</v>
      </c>
    </row>
    <row r="2026" spans="1:13">
      <c r="A2026" s="1312"/>
      <c r="B2026" s="87" t="s">
        <v>35</v>
      </c>
      <c r="C2026" s="32"/>
      <c r="D2026" s="131"/>
      <c r="E2026" s="131"/>
      <c r="F2026" s="33"/>
      <c r="G2026" s="133"/>
      <c r="H2026" s="33"/>
      <c r="I2026" s="33"/>
      <c r="J2026" s="33"/>
      <c r="K2026" s="101">
        <f t="shared" si="484"/>
        <v>0</v>
      </c>
      <c r="L2026" s="309">
        <f>SUM(L2018:L2025)</f>
        <v>270</v>
      </c>
      <c r="M2026" s="34">
        <f>SUM(M2018:M2025)</f>
        <v>392.04162018444146</v>
      </c>
    </row>
    <row r="2027" spans="1:13" ht="42.75">
      <c r="A2027" s="43" t="s">
        <v>4624</v>
      </c>
      <c r="B2027" s="37" t="s">
        <v>4493</v>
      </c>
      <c r="C2027" s="127"/>
      <c r="D2027" s="128"/>
      <c r="E2027" s="155"/>
      <c r="F2027" s="63"/>
      <c r="G2027" s="129"/>
      <c r="H2027" s="129"/>
      <c r="I2027" s="63"/>
      <c r="J2027" s="63"/>
      <c r="K2027" s="159"/>
      <c r="L2027" s="63"/>
      <c r="M2027" s="130"/>
    </row>
    <row r="2028" spans="1:13" ht="30">
      <c r="A2028" s="1312" t="s">
        <v>4494</v>
      </c>
      <c r="B2028" s="22" t="s">
        <v>4495</v>
      </c>
      <c r="C2028" s="32" t="s">
        <v>4668</v>
      </c>
      <c r="D2028" s="131">
        <v>2006</v>
      </c>
      <c r="E2028" s="131">
        <f t="shared" ref="E2028:E2097" si="498">2021-D2028</f>
        <v>15</v>
      </c>
      <c r="F2028" s="33">
        <v>138575</v>
      </c>
      <c r="G2028" s="133">
        <v>0.1</v>
      </c>
      <c r="H2028" s="33">
        <f t="shared" ref="H2028:H2097" si="499">E2028*F2028*G2028</f>
        <v>207862.5</v>
      </c>
      <c r="I2028" s="33">
        <f t="shared" ref="I2028:I2034" si="500">F2028-H2028</f>
        <v>-69287.5</v>
      </c>
      <c r="J2028" s="33">
        <f t="shared" ref="J2028:J2034" si="501">F2028*G2028</f>
        <v>13857.5</v>
      </c>
      <c r="K2028" s="101">
        <f t="shared" si="484"/>
        <v>7.7295292280232042</v>
      </c>
      <c r="L2028" s="33">
        <v>10</v>
      </c>
      <c r="M2028" s="30">
        <f t="shared" ref="M2028:M2034" si="502">K2028*L2028/60</f>
        <v>1.2882548713372008</v>
      </c>
    </row>
    <row r="2029" spans="1:13" ht="30">
      <c r="A2029" s="1312"/>
      <c r="B2029" s="38"/>
      <c r="C2029" s="165" t="s">
        <v>2481</v>
      </c>
      <c r="D2029" s="267">
        <v>2007</v>
      </c>
      <c r="E2029" s="267">
        <f t="shared" si="498"/>
        <v>14</v>
      </c>
      <c r="F2029" s="24">
        <v>176358</v>
      </c>
      <c r="G2029" s="214">
        <v>0.1</v>
      </c>
      <c r="H2029" s="174">
        <f t="shared" si="499"/>
        <v>246901.2</v>
      </c>
      <c r="I2029" s="174">
        <f t="shared" si="500"/>
        <v>-70543.200000000012</v>
      </c>
      <c r="J2029" s="174">
        <f t="shared" si="501"/>
        <v>17635.8</v>
      </c>
      <c r="K2029" s="101">
        <f t="shared" si="484"/>
        <v>9.8370147255689417</v>
      </c>
      <c r="L2029" s="547">
        <v>10</v>
      </c>
      <c r="M2029" s="269">
        <f t="shared" si="502"/>
        <v>1.6395024542614902</v>
      </c>
    </row>
    <row r="2030" spans="1:13" ht="30">
      <c r="A2030" s="1312"/>
      <c r="B2030" s="38"/>
      <c r="C2030" s="165" t="s">
        <v>4667</v>
      </c>
      <c r="D2030" s="166">
        <v>2009</v>
      </c>
      <c r="E2030" s="166">
        <f>2021-D2030</f>
        <v>12</v>
      </c>
      <c r="F2030" s="167">
        <v>181000</v>
      </c>
      <c r="G2030" s="168">
        <v>0.1</v>
      </c>
      <c r="H2030" s="167">
        <f>E2030*F2030*G2030</f>
        <v>217200</v>
      </c>
      <c r="I2030" s="167">
        <f t="shared" si="500"/>
        <v>-36200</v>
      </c>
      <c r="J2030" s="167">
        <f t="shared" si="501"/>
        <v>18100</v>
      </c>
      <c r="K2030" s="101">
        <f t="shared" si="484"/>
        <v>10.095939312806783</v>
      </c>
      <c r="L2030" s="33">
        <v>10</v>
      </c>
      <c r="M2030" s="30">
        <f t="shared" si="502"/>
        <v>1.6826565521344639</v>
      </c>
    </row>
    <row r="2031" spans="1:13" ht="30">
      <c r="A2031" s="1312"/>
      <c r="B2031" s="38"/>
      <c r="C2031" s="165" t="s">
        <v>4670</v>
      </c>
      <c r="D2031" s="166">
        <v>2005</v>
      </c>
      <c r="E2031" s="166">
        <f t="shared" si="498"/>
        <v>16</v>
      </c>
      <c r="F2031" s="167">
        <v>39263</v>
      </c>
      <c r="G2031" s="168">
        <v>0.15</v>
      </c>
      <c r="H2031" s="167">
        <f t="shared" si="499"/>
        <v>94231.2</v>
      </c>
      <c r="I2031" s="167">
        <f t="shared" si="500"/>
        <v>-54968.2</v>
      </c>
      <c r="J2031" s="167">
        <f t="shared" si="501"/>
        <v>5889.45</v>
      </c>
      <c r="K2031" s="101">
        <f t="shared" si="484"/>
        <v>3.2850568942436413</v>
      </c>
      <c r="L2031" s="33">
        <v>10</v>
      </c>
      <c r="M2031" s="30">
        <f t="shared" si="502"/>
        <v>0.54750948237394015</v>
      </c>
    </row>
    <row r="2032" spans="1:13" ht="30" customHeight="1">
      <c r="A2032" s="1312"/>
      <c r="B2032" s="38"/>
      <c r="C2032" s="58" t="s">
        <v>2483</v>
      </c>
      <c r="D2032" s="1298">
        <v>2014</v>
      </c>
      <c r="E2032" s="1298">
        <f t="shared" si="498"/>
        <v>7</v>
      </c>
      <c r="F2032" s="13">
        <v>375200</v>
      </c>
      <c r="G2032" s="146">
        <v>0.1</v>
      </c>
      <c r="H2032" s="101">
        <f t="shared" si="499"/>
        <v>262640</v>
      </c>
      <c r="I2032" s="101">
        <f t="shared" si="500"/>
        <v>112560</v>
      </c>
      <c r="J2032" s="101">
        <f t="shared" si="501"/>
        <v>37520</v>
      </c>
      <c r="K2032" s="101">
        <f t="shared" si="484"/>
        <v>20.928157072735388</v>
      </c>
      <c r="L2032" s="263">
        <v>10</v>
      </c>
      <c r="M2032" s="27">
        <f>K2032*L2032/60</f>
        <v>3.4880261787892315</v>
      </c>
    </row>
    <row r="2033" spans="1:13">
      <c r="A2033" s="1312"/>
      <c r="B2033" s="38"/>
      <c r="C2033" s="32" t="s">
        <v>2317</v>
      </c>
      <c r="D2033" s="131">
        <v>2012</v>
      </c>
      <c r="E2033" s="131">
        <f t="shared" si="498"/>
        <v>9</v>
      </c>
      <c r="F2033" s="33">
        <v>85800</v>
      </c>
      <c r="G2033" s="133">
        <v>0.1</v>
      </c>
      <c r="H2033" s="33">
        <f t="shared" si="499"/>
        <v>77220</v>
      </c>
      <c r="I2033" s="33">
        <f t="shared" si="500"/>
        <v>8580</v>
      </c>
      <c r="J2033" s="33">
        <f t="shared" si="501"/>
        <v>8580</v>
      </c>
      <c r="K2033" s="101">
        <f t="shared" si="484"/>
        <v>4.785809906291834</v>
      </c>
      <c r="L2033" s="33">
        <v>20</v>
      </c>
      <c r="M2033" s="30">
        <f t="shared" si="502"/>
        <v>1.5952699687639447</v>
      </c>
    </row>
    <row r="2034" spans="1:13">
      <c r="A2034" s="1312"/>
      <c r="B2034" s="38"/>
      <c r="C2034" s="32" t="s">
        <v>4677</v>
      </c>
      <c r="D2034" s="131">
        <v>2012</v>
      </c>
      <c r="E2034" s="131">
        <f t="shared" si="498"/>
        <v>9</v>
      </c>
      <c r="F2034" s="33">
        <v>93000</v>
      </c>
      <c r="G2034" s="133">
        <v>0.1</v>
      </c>
      <c r="H2034" s="33">
        <f t="shared" si="499"/>
        <v>83700</v>
      </c>
      <c r="I2034" s="33">
        <f t="shared" si="500"/>
        <v>9300</v>
      </c>
      <c r="J2034" s="33">
        <f t="shared" si="501"/>
        <v>9300</v>
      </c>
      <c r="K2034" s="101">
        <f t="shared" si="484"/>
        <v>5.1874163319946458</v>
      </c>
      <c r="L2034" s="33">
        <v>20</v>
      </c>
      <c r="M2034" s="30">
        <f t="shared" si="502"/>
        <v>1.7291387773315487</v>
      </c>
    </row>
    <row r="2035" spans="1:13">
      <c r="A2035" s="1312"/>
      <c r="B2035" s="87" t="s">
        <v>35</v>
      </c>
      <c r="C2035" s="32"/>
      <c r="D2035" s="131"/>
      <c r="E2035" s="131"/>
      <c r="F2035" s="33"/>
      <c r="G2035" s="133"/>
      <c r="H2035" s="33"/>
      <c r="I2035" s="33"/>
      <c r="J2035" s="33"/>
      <c r="K2035" s="101">
        <f t="shared" si="484"/>
        <v>0</v>
      </c>
      <c r="L2035" s="309">
        <f>SUM(L2028:L2034)</f>
        <v>90</v>
      </c>
      <c r="M2035" s="34">
        <f>SUM(M2028:M2034)</f>
        <v>11.970358284991821</v>
      </c>
    </row>
    <row r="2036" spans="1:13" s="51" customFormat="1" ht="30">
      <c r="A2036" s="1312" t="s">
        <v>4496</v>
      </c>
      <c r="B2036" s="22" t="s">
        <v>4477</v>
      </c>
      <c r="C2036" s="165" t="s">
        <v>4667</v>
      </c>
      <c r="D2036" s="166">
        <v>2009</v>
      </c>
      <c r="E2036" s="166">
        <f>2021-D2036</f>
        <v>12</v>
      </c>
      <c r="F2036" s="167">
        <v>181000</v>
      </c>
      <c r="G2036" s="168">
        <v>0.1</v>
      </c>
      <c r="H2036" s="167">
        <f>E2036*F2036*G2036</f>
        <v>217200</v>
      </c>
      <c r="I2036" s="167">
        <f t="shared" ref="I2036:I2044" si="503">F2036-H2036</f>
        <v>-36200</v>
      </c>
      <c r="J2036" s="167">
        <f t="shared" ref="J2036:J2044" si="504">F2036*G2036</f>
        <v>18100</v>
      </c>
      <c r="K2036" s="101">
        <f t="shared" si="484"/>
        <v>10.095939312806783</v>
      </c>
      <c r="L2036" s="33">
        <v>20</v>
      </c>
      <c r="M2036" s="30">
        <f t="shared" ref="M2036:M2044" si="505">K2036*L2036/60</f>
        <v>3.3653131042689277</v>
      </c>
    </row>
    <row r="2037" spans="1:13" s="51" customFormat="1" ht="30">
      <c r="A2037" s="1312"/>
      <c r="B2037" s="38"/>
      <c r="C2037" s="165" t="s">
        <v>2481</v>
      </c>
      <c r="D2037" s="267">
        <v>2007</v>
      </c>
      <c r="E2037" s="267">
        <f t="shared" ref="E2037:E2038" si="506">2021-D2037</f>
        <v>14</v>
      </c>
      <c r="F2037" s="24">
        <v>176358</v>
      </c>
      <c r="G2037" s="214">
        <v>0.1</v>
      </c>
      <c r="H2037" s="174">
        <f t="shared" ref="H2037:H2038" si="507">E2037*F2037*G2037</f>
        <v>246901.2</v>
      </c>
      <c r="I2037" s="174">
        <f t="shared" si="503"/>
        <v>-70543.200000000012</v>
      </c>
      <c r="J2037" s="174">
        <f t="shared" si="504"/>
        <v>17635.8</v>
      </c>
      <c r="K2037" s="101">
        <f t="shared" si="484"/>
        <v>9.8370147255689417</v>
      </c>
      <c r="L2037" s="174">
        <v>10</v>
      </c>
      <c r="M2037" s="269">
        <f t="shared" si="505"/>
        <v>1.6395024542614902</v>
      </c>
    </row>
    <row r="2038" spans="1:13" ht="30">
      <c r="A2038" s="1312"/>
      <c r="B2038" s="38"/>
      <c r="C2038" s="165" t="s">
        <v>2477</v>
      </c>
      <c r="D2038" s="267">
        <v>2007</v>
      </c>
      <c r="E2038" s="267">
        <f t="shared" si="506"/>
        <v>14</v>
      </c>
      <c r="F2038" s="24">
        <v>350000</v>
      </c>
      <c r="G2038" s="214">
        <v>0.1</v>
      </c>
      <c r="H2038" s="174">
        <f t="shared" si="507"/>
        <v>490000</v>
      </c>
      <c r="I2038" s="174">
        <f t="shared" si="503"/>
        <v>-140000</v>
      </c>
      <c r="J2038" s="174">
        <f t="shared" si="504"/>
        <v>35000</v>
      </c>
      <c r="K2038" s="101">
        <f t="shared" si="484"/>
        <v>19.522534582775545</v>
      </c>
      <c r="L2038" s="174">
        <v>10</v>
      </c>
      <c r="M2038" s="269">
        <f t="shared" si="505"/>
        <v>3.2537557637959242</v>
      </c>
    </row>
    <row r="2039" spans="1:13" ht="30">
      <c r="A2039" s="1312"/>
      <c r="B2039" s="38"/>
      <c r="C2039" s="32" t="s">
        <v>4668</v>
      </c>
      <c r="D2039" s="131">
        <v>2006</v>
      </c>
      <c r="E2039" s="131">
        <f t="shared" si="498"/>
        <v>15</v>
      </c>
      <c r="F2039" s="33">
        <v>138575</v>
      </c>
      <c r="G2039" s="133">
        <v>0.1</v>
      </c>
      <c r="H2039" s="33">
        <f t="shared" si="499"/>
        <v>207862.5</v>
      </c>
      <c r="I2039" s="33">
        <f t="shared" si="503"/>
        <v>-69287.5</v>
      </c>
      <c r="J2039" s="33">
        <f t="shared" si="504"/>
        <v>13857.5</v>
      </c>
      <c r="K2039" s="101">
        <f t="shared" si="484"/>
        <v>7.7295292280232042</v>
      </c>
      <c r="L2039" s="33">
        <v>20</v>
      </c>
      <c r="M2039" s="30">
        <f t="shared" si="505"/>
        <v>2.5765097426744017</v>
      </c>
    </row>
    <row r="2040" spans="1:13" ht="30">
      <c r="A2040" s="1312"/>
      <c r="B2040" s="38"/>
      <c r="C2040" s="165" t="s">
        <v>4669</v>
      </c>
      <c r="D2040" s="166">
        <v>2013</v>
      </c>
      <c r="E2040" s="166">
        <f t="shared" si="498"/>
        <v>8</v>
      </c>
      <c r="F2040" s="167">
        <v>300000</v>
      </c>
      <c r="G2040" s="168">
        <v>0.1</v>
      </c>
      <c r="H2040" s="167">
        <f t="shared" si="499"/>
        <v>240000</v>
      </c>
      <c r="I2040" s="167">
        <f t="shared" si="503"/>
        <v>60000</v>
      </c>
      <c r="J2040" s="167">
        <f t="shared" si="504"/>
        <v>30000</v>
      </c>
      <c r="K2040" s="101">
        <f t="shared" si="484"/>
        <v>16.733601070950471</v>
      </c>
      <c r="L2040" s="167">
        <v>50</v>
      </c>
      <c r="M2040" s="169">
        <f t="shared" si="505"/>
        <v>13.944667559125394</v>
      </c>
    </row>
    <row r="2041" spans="1:13">
      <c r="A2041" s="1312"/>
      <c r="B2041" s="38"/>
      <c r="C2041" s="165" t="s">
        <v>4672</v>
      </c>
      <c r="D2041" s="166">
        <v>2015</v>
      </c>
      <c r="E2041" s="166">
        <f t="shared" si="498"/>
        <v>6</v>
      </c>
      <c r="F2041" s="167">
        <v>1028020</v>
      </c>
      <c r="G2041" s="168">
        <v>0.1</v>
      </c>
      <c r="H2041" s="167">
        <f t="shared" si="499"/>
        <v>616812</v>
      </c>
      <c r="I2041" s="167">
        <f t="shared" si="503"/>
        <v>411208</v>
      </c>
      <c r="J2041" s="167">
        <f t="shared" si="504"/>
        <v>102802</v>
      </c>
      <c r="K2041" s="101">
        <f t="shared" si="484"/>
        <v>57.341588576528338</v>
      </c>
      <c r="L2041" s="33">
        <v>60</v>
      </c>
      <c r="M2041" s="30">
        <f t="shared" si="505"/>
        <v>57.341588576528338</v>
      </c>
    </row>
    <row r="2042" spans="1:13" ht="30">
      <c r="A2042" s="1312"/>
      <c r="B2042" s="38"/>
      <c r="C2042" s="384" t="s">
        <v>2485</v>
      </c>
      <c r="D2042" s="166">
        <v>2016</v>
      </c>
      <c r="E2042" s="166">
        <f t="shared" si="498"/>
        <v>5</v>
      </c>
      <c r="F2042" s="167">
        <v>2302000</v>
      </c>
      <c r="G2042" s="168">
        <v>0.1</v>
      </c>
      <c r="H2042" s="167">
        <f t="shared" si="499"/>
        <v>1151000</v>
      </c>
      <c r="I2042" s="167">
        <f t="shared" si="503"/>
        <v>1151000</v>
      </c>
      <c r="J2042" s="167">
        <f t="shared" si="504"/>
        <v>230200</v>
      </c>
      <c r="K2042" s="101">
        <f t="shared" si="484"/>
        <v>128.40249888442659</v>
      </c>
      <c r="L2042" s="33">
        <v>20</v>
      </c>
      <c r="M2042" s="30">
        <f t="shared" si="505"/>
        <v>42.800832961475528</v>
      </c>
    </row>
    <row r="2043" spans="1:13" ht="25.5" customHeight="1">
      <c r="A2043" s="1312"/>
      <c r="B2043" s="38"/>
      <c r="C2043" s="32" t="s">
        <v>4670</v>
      </c>
      <c r="D2043" s="131">
        <v>2005</v>
      </c>
      <c r="E2043" s="131">
        <f t="shared" si="498"/>
        <v>16</v>
      </c>
      <c r="F2043" s="33">
        <v>39263</v>
      </c>
      <c r="G2043" s="133">
        <v>0.15</v>
      </c>
      <c r="H2043" s="33">
        <f t="shared" si="499"/>
        <v>94231.2</v>
      </c>
      <c r="I2043" s="33">
        <f t="shared" si="503"/>
        <v>-54968.2</v>
      </c>
      <c r="J2043" s="33">
        <f t="shared" si="504"/>
        <v>5889.45</v>
      </c>
      <c r="K2043" s="101">
        <f t="shared" si="484"/>
        <v>3.2850568942436413</v>
      </c>
      <c r="L2043" s="33">
        <v>30</v>
      </c>
      <c r="M2043" s="30">
        <f t="shared" si="505"/>
        <v>1.6425284471218207</v>
      </c>
    </row>
    <row r="2044" spans="1:13" ht="30">
      <c r="A2044" s="1312"/>
      <c r="B2044" s="38"/>
      <c r="C2044" s="32" t="s">
        <v>4671</v>
      </c>
      <c r="D2044" s="131">
        <v>2003</v>
      </c>
      <c r="E2044" s="131">
        <f t="shared" si="498"/>
        <v>18</v>
      </c>
      <c r="F2044" s="33">
        <v>2471090</v>
      </c>
      <c r="G2044" s="133">
        <v>0.1</v>
      </c>
      <c r="H2044" s="33">
        <f t="shared" si="499"/>
        <v>4447962</v>
      </c>
      <c r="I2044" s="33">
        <f t="shared" si="503"/>
        <v>-1976872</v>
      </c>
      <c r="J2044" s="33">
        <f t="shared" si="504"/>
        <v>247109</v>
      </c>
      <c r="K2044" s="101">
        <f t="shared" si="484"/>
        <v>137.83411423471665</v>
      </c>
      <c r="L2044" s="33">
        <v>120</v>
      </c>
      <c r="M2044" s="30">
        <f t="shared" si="505"/>
        <v>275.6682284694333</v>
      </c>
    </row>
    <row r="2045" spans="1:13">
      <c r="A2045" s="1312"/>
      <c r="B2045" s="87" t="s">
        <v>35</v>
      </c>
      <c r="C2045" s="32"/>
      <c r="D2045" s="131"/>
      <c r="E2045" s="131"/>
      <c r="F2045" s="33"/>
      <c r="G2045" s="133"/>
      <c r="H2045" s="33"/>
      <c r="I2045" s="33"/>
      <c r="J2045" s="33"/>
      <c r="K2045" s="101">
        <f t="shared" si="484"/>
        <v>0</v>
      </c>
      <c r="L2045" s="309">
        <f>SUM(L2036:L2044)</f>
        <v>340</v>
      </c>
      <c r="M2045" s="34">
        <f>SUM(M2036:M2044)</f>
        <v>402.23292707868512</v>
      </c>
    </row>
    <row r="2046" spans="1:13" ht="30">
      <c r="A2046" s="1312" t="s">
        <v>4497</v>
      </c>
      <c r="B2046" s="22" t="s">
        <v>4479</v>
      </c>
      <c r="C2046" s="165" t="s">
        <v>4667</v>
      </c>
      <c r="D2046" s="166">
        <v>2009</v>
      </c>
      <c r="E2046" s="166">
        <f>2021-D2046</f>
        <v>12</v>
      </c>
      <c r="F2046" s="167">
        <v>181000</v>
      </c>
      <c r="G2046" s="168">
        <v>0.1</v>
      </c>
      <c r="H2046" s="167">
        <f>E2046*F2046*G2046</f>
        <v>217200</v>
      </c>
      <c r="I2046" s="167">
        <f t="shared" ref="I2046:I2054" si="508">F2046-H2046</f>
        <v>-36200</v>
      </c>
      <c r="J2046" s="167">
        <f t="shared" ref="J2046:J2054" si="509">F2046*G2046</f>
        <v>18100</v>
      </c>
      <c r="K2046" s="101">
        <f t="shared" si="484"/>
        <v>10.095939312806783</v>
      </c>
      <c r="L2046" s="167">
        <v>20</v>
      </c>
      <c r="M2046" s="169">
        <f t="shared" ref="M2046:M2054" si="510">K2046*L2046/60</f>
        <v>3.3653131042689277</v>
      </c>
    </row>
    <row r="2047" spans="1:13" s="51" customFormat="1" ht="30">
      <c r="A2047" s="1312"/>
      <c r="B2047" s="38"/>
      <c r="C2047" s="165" t="s">
        <v>2481</v>
      </c>
      <c r="D2047" s="267">
        <v>2007</v>
      </c>
      <c r="E2047" s="267">
        <f t="shared" ref="E2047:E2048" si="511">2021-D2047</f>
        <v>14</v>
      </c>
      <c r="F2047" s="24">
        <v>176358</v>
      </c>
      <c r="G2047" s="214">
        <v>0.1</v>
      </c>
      <c r="H2047" s="174">
        <f t="shared" ref="H2047:H2048" si="512">E2047*F2047*G2047</f>
        <v>246901.2</v>
      </c>
      <c r="I2047" s="174">
        <f t="shared" si="508"/>
        <v>-70543.200000000012</v>
      </c>
      <c r="J2047" s="174">
        <f t="shared" si="509"/>
        <v>17635.8</v>
      </c>
      <c r="K2047" s="101">
        <f t="shared" si="484"/>
        <v>9.8370147255689417</v>
      </c>
      <c r="L2047" s="547">
        <v>10</v>
      </c>
      <c r="M2047" s="269">
        <f t="shared" si="510"/>
        <v>1.6395024542614902</v>
      </c>
    </row>
    <row r="2048" spans="1:13" ht="30">
      <c r="A2048" s="1312"/>
      <c r="B2048" s="38"/>
      <c r="C2048" s="165" t="s">
        <v>2477</v>
      </c>
      <c r="D2048" s="267">
        <v>2007</v>
      </c>
      <c r="E2048" s="267">
        <f t="shared" si="511"/>
        <v>14</v>
      </c>
      <c r="F2048" s="24">
        <v>350000</v>
      </c>
      <c r="G2048" s="214">
        <v>0.1</v>
      </c>
      <c r="H2048" s="174">
        <f t="shared" si="512"/>
        <v>490000</v>
      </c>
      <c r="I2048" s="174">
        <f t="shared" si="508"/>
        <v>-140000</v>
      </c>
      <c r="J2048" s="174">
        <f t="shared" si="509"/>
        <v>35000</v>
      </c>
      <c r="K2048" s="101">
        <f t="shared" si="484"/>
        <v>19.522534582775545</v>
      </c>
      <c r="L2048" s="547">
        <v>10</v>
      </c>
      <c r="M2048" s="269">
        <f t="shared" si="510"/>
        <v>3.2537557637959242</v>
      </c>
    </row>
    <row r="2049" spans="1:13" ht="30">
      <c r="A2049" s="1312"/>
      <c r="B2049" s="38"/>
      <c r="C2049" s="32" t="s">
        <v>4668</v>
      </c>
      <c r="D2049" s="131">
        <v>2006</v>
      </c>
      <c r="E2049" s="131">
        <f t="shared" si="498"/>
        <v>15</v>
      </c>
      <c r="F2049" s="33">
        <v>138575</v>
      </c>
      <c r="G2049" s="133">
        <v>0.1</v>
      </c>
      <c r="H2049" s="33">
        <f t="shared" si="499"/>
        <v>207862.5</v>
      </c>
      <c r="I2049" s="33">
        <f t="shared" si="508"/>
        <v>-69287.5</v>
      </c>
      <c r="J2049" s="33">
        <f t="shared" si="509"/>
        <v>13857.5</v>
      </c>
      <c r="K2049" s="101">
        <f t="shared" si="484"/>
        <v>7.7295292280232042</v>
      </c>
      <c r="L2049" s="33">
        <v>20</v>
      </c>
      <c r="M2049" s="30">
        <f t="shared" si="510"/>
        <v>2.5765097426744017</v>
      </c>
    </row>
    <row r="2050" spans="1:13" ht="30">
      <c r="A2050" s="1312"/>
      <c r="B2050" s="38"/>
      <c r="C2050" s="165" t="s">
        <v>4669</v>
      </c>
      <c r="D2050" s="166">
        <v>2013</v>
      </c>
      <c r="E2050" s="166">
        <f t="shared" si="498"/>
        <v>8</v>
      </c>
      <c r="F2050" s="167">
        <v>300000</v>
      </c>
      <c r="G2050" s="168">
        <v>0.1</v>
      </c>
      <c r="H2050" s="167">
        <f t="shared" si="499"/>
        <v>240000</v>
      </c>
      <c r="I2050" s="167">
        <f t="shared" si="508"/>
        <v>60000</v>
      </c>
      <c r="J2050" s="167">
        <f t="shared" si="509"/>
        <v>30000</v>
      </c>
      <c r="K2050" s="101">
        <f t="shared" si="484"/>
        <v>16.733601070950471</v>
      </c>
      <c r="L2050" s="167">
        <v>50</v>
      </c>
      <c r="M2050" s="169">
        <f t="shared" si="510"/>
        <v>13.944667559125394</v>
      </c>
    </row>
    <row r="2051" spans="1:13" ht="30">
      <c r="A2051" s="1312"/>
      <c r="B2051" s="38"/>
      <c r="C2051" s="548" t="s">
        <v>2485</v>
      </c>
      <c r="D2051" s="166">
        <v>2016</v>
      </c>
      <c r="E2051" s="166">
        <f t="shared" si="498"/>
        <v>5</v>
      </c>
      <c r="F2051" s="167">
        <v>2302000</v>
      </c>
      <c r="G2051" s="168">
        <v>0.1</v>
      </c>
      <c r="H2051" s="33">
        <f t="shared" si="499"/>
        <v>1151000</v>
      </c>
      <c r="I2051" s="33">
        <f t="shared" si="508"/>
        <v>1151000</v>
      </c>
      <c r="J2051" s="33">
        <f t="shared" si="509"/>
        <v>230200</v>
      </c>
      <c r="K2051" s="101">
        <f t="shared" si="484"/>
        <v>128.40249888442659</v>
      </c>
      <c r="L2051" s="33">
        <v>20</v>
      </c>
      <c r="M2051" s="30">
        <f t="shared" si="510"/>
        <v>42.800832961475528</v>
      </c>
    </row>
    <row r="2052" spans="1:13">
      <c r="A2052" s="1312"/>
      <c r="B2052" s="38"/>
      <c r="C2052" s="165" t="s">
        <v>4672</v>
      </c>
      <c r="D2052" s="166">
        <v>2015</v>
      </c>
      <c r="E2052" s="166">
        <f t="shared" si="498"/>
        <v>6</v>
      </c>
      <c r="F2052" s="167">
        <v>1028020</v>
      </c>
      <c r="G2052" s="168">
        <v>0.1</v>
      </c>
      <c r="H2052" s="167">
        <f t="shared" si="499"/>
        <v>616812</v>
      </c>
      <c r="I2052" s="167">
        <f t="shared" si="508"/>
        <v>411208</v>
      </c>
      <c r="J2052" s="167">
        <f t="shared" si="509"/>
        <v>102802</v>
      </c>
      <c r="K2052" s="101">
        <f t="shared" si="484"/>
        <v>57.341588576528338</v>
      </c>
      <c r="L2052" s="167">
        <v>60</v>
      </c>
      <c r="M2052" s="169">
        <f t="shared" si="510"/>
        <v>57.341588576528338</v>
      </c>
    </row>
    <row r="2053" spans="1:13" ht="30">
      <c r="A2053" s="1312"/>
      <c r="B2053" s="38"/>
      <c r="C2053" s="32" t="s">
        <v>4670</v>
      </c>
      <c r="D2053" s="131">
        <v>2005</v>
      </c>
      <c r="E2053" s="131">
        <f t="shared" si="498"/>
        <v>16</v>
      </c>
      <c r="F2053" s="33">
        <v>39263</v>
      </c>
      <c r="G2053" s="133">
        <v>0.15</v>
      </c>
      <c r="H2053" s="33">
        <f t="shared" si="499"/>
        <v>94231.2</v>
      </c>
      <c r="I2053" s="33">
        <f t="shared" si="508"/>
        <v>-54968.2</v>
      </c>
      <c r="J2053" s="33">
        <f t="shared" si="509"/>
        <v>5889.45</v>
      </c>
      <c r="K2053" s="101">
        <f t="shared" si="484"/>
        <v>3.2850568942436413</v>
      </c>
      <c r="L2053" s="33">
        <v>20</v>
      </c>
      <c r="M2053" s="30">
        <f t="shared" si="510"/>
        <v>1.0950189647478803</v>
      </c>
    </row>
    <row r="2054" spans="1:13" ht="33.75" customHeight="1">
      <c r="A2054" s="1312"/>
      <c r="B2054" s="38"/>
      <c r="C2054" s="32" t="s">
        <v>4671</v>
      </c>
      <c r="D2054" s="131">
        <v>2003</v>
      </c>
      <c r="E2054" s="131">
        <f t="shared" si="498"/>
        <v>18</v>
      </c>
      <c r="F2054" s="33">
        <v>2471090</v>
      </c>
      <c r="G2054" s="133">
        <v>0.1</v>
      </c>
      <c r="H2054" s="33">
        <f t="shared" si="499"/>
        <v>4447962</v>
      </c>
      <c r="I2054" s="33">
        <f t="shared" si="508"/>
        <v>-1976872</v>
      </c>
      <c r="J2054" s="33">
        <f t="shared" si="509"/>
        <v>247109</v>
      </c>
      <c r="K2054" s="101">
        <f t="shared" si="484"/>
        <v>137.83411423471665</v>
      </c>
      <c r="L2054" s="33">
        <v>100</v>
      </c>
      <c r="M2054" s="30">
        <f t="shared" si="510"/>
        <v>229.72352372452775</v>
      </c>
    </row>
    <row r="2055" spans="1:13">
      <c r="A2055" s="1312"/>
      <c r="B2055" s="87" t="s">
        <v>35</v>
      </c>
      <c r="C2055" s="32"/>
      <c r="D2055" s="131"/>
      <c r="E2055" s="131"/>
      <c r="F2055" s="33"/>
      <c r="G2055" s="133"/>
      <c r="H2055" s="33"/>
      <c r="I2055" s="33"/>
      <c r="J2055" s="33"/>
      <c r="K2055" s="101">
        <f t="shared" si="484"/>
        <v>0</v>
      </c>
      <c r="L2055" s="309">
        <f>SUM(L2046:L2054)</f>
        <v>310</v>
      </c>
      <c r="M2055" s="34">
        <f>SUM(M2046:M2054)</f>
        <v>355.74071285140565</v>
      </c>
    </row>
    <row r="2056" spans="1:13" ht="30">
      <c r="A2056" s="1312" t="s">
        <v>4690</v>
      </c>
      <c r="B2056" s="38" t="s">
        <v>4449</v>
      </c>
      <c r="C2056" s="32" t="s">
        <v>4668</v>
      </c>
      <c r="D2056" s="131">
        <v>2006</v>
      </c>
      <c r="E2056" s="131">
        <f t="shared" si="498"/>
        <v>15</v>
      </c>
      <c r="F2056" s="33">
        <v>138575</v>
      </c>
      <c r="G2056" s="133">
        <v>0.1</v>
      </c>
      <c r="H2056" s="33">
        <f t="shared" si="499"/>
        <v>207862.5</v>
      </c>
      <c r="I2056" s="33">
        <f t="shared" ref="I2056:I2064" si="513">F2056-H2056</f>
        <v>-69287.5</v>
      </c>
      <c r="J2056" s="33">
        <f t="shared" ref="J2056:J2064" si="514">F2056*G2056</f>
        <v>13857.5</v>
      </c>
      <c r="K2056" s="101">
        <f t="shared" si="484"/>
        <v>7.7295292280232042</v>
      </c>
      <c r="L2056" s="33">
        <v>10</v>
      </c>
      <c r="M2056" s="30">
        <f t="shared" ref="M2056:M2064" si="515">K2056*L2056/60</f>
        <v>1.2882548713372008</v>
      </c>
    </row>
    <row r="2057" spans="1:13" ht="30">
      <c r="A2057" s="1312"/>
      <c r="B2057" s="38"/>
      <c r="C2057" s="165" t="s">
        <v>2481</v>
      </c>
      <c r="D2057" s="267">
        <v>2007</v>
      </c>
      <c r="E2057" s="267">
        <f t="shared" si="498"/>
        <v>14</v>
      </c>
      <c r="F2057" s="24">
        <v>176358</v>
      </c>
      <c r="G2057" s="214">
        <v>0.1</v>
      </c>
      <c r="H2057" s="174">
        <f t="shared" si="499"/>
        <v>246901.2</v>
      </c>
      <c r="I2057" s="174">
        <f t="shared" si="513"/>
        <v>-70543.200000000012</v>
      </c>
      <c r="J2057" s="174">
        <f t="shared" si="514"/>
        <v>17635.8</v>
      </c>
      <c r="K2057" s="101">
        <f t="shared" si="484"/>
        <v>9.8370147255689417</v>
      </c>
      <c r="L2057" s="547">
        <v>10</v>
      </c>
      <c r="M2057" s="269">
        <f t="shared" si="515"/>
        <v>1.6395024542614902</v>
      </c>
    </row>
    <row r="2058" spans="1:13" ht="30">
      <c r="A2058" s="1312"/>
      <c r="B2058" s="38"/>
      <c r="C2058" s="165" t="s">
        <v>2477</v>
      </c>
      <c r="D2058" s="267">
        <v>2007</v>
      </c>
      <c r="E2058" s="267">
        <f t="shared" si="498"/>
        <v>14</v>
      </c>
      <c r="F2058" s="24">
        <v>350000</v>
      </c>
      <c r="G2058" s="214">
        <v>0.1</v>
      </c>
      <c r="H2058" s="174">
        <f t="shared" si="499"/>
        <v>490000</v>
      </c>
      <c r="I2058" s="174">
        <f t="shared" si="513"/>
        <v>-140000</v>
      </c>
      <c r="J2058" s="174">
        <f t="shared" si="514"/>
        <v>35000</v>
      </c>
      <c r="K2058" s="101">
        <f t="shared" si="484"/>
        <v>19.522534582775545</v>
      </c>
      <c r="L2058" s="547">
        <v>10</v>
      </c>
      <c r="M2058" s="269">
        <f t="shared" si="515"/>
        <v>3.2537557637959242</v>
      </c>
    </row>
    <row r="2059" spans="1:13" ht="30">
      <c r="A2059" s="1312"/>
      <c r="B2059" s="38"/>
      <c r="C2059" s="165" t="s">
        <v>4669</v>
      </c>
      <c r="D2059" s="166">
        <v>2013</v>
      </c>
      <c r="E2059" s="166">
        <f t="shared" si="498"/>
        <v>8</v>
      </c>
      <c r="F2059" s="167">
        <v>300000</v>
      </c>
      <c r="G2059" s="168">
        <v>0.1</v>
      </c>
      <c r="H2059" s="167">
        <f t="shared" si="499"/>
        <v>240000</v>
      </c>
      <c r="I2059" s="167">
        <f t="shared" si="513"/>
        <v>60000</v>
      </c>
      <c r="J2059" s="167">
        <f t="shared" si="514"/>
        <v>30000</v>
      </c>
      <c r="K2059" s="101">
        <f t="shared" si="484"/>
        <v>16.733601070950471</v>
      </c>
      <c r="L2059" s="167">
        <v>20</v>
      </c>
      <c r="M2059" s="169">
        <f t="shared" si="515"/>
        <v>5.5778670236501569</v>
      </c>
    </row>
    <row r="2060" spans="1:13" ht="30">
      <c r="A2060" s="1312"/>
      <c r="B2060" s="38"/>
      <c r="C2060" s="384" t="s">
        <v>2485</v>
      </c>
      <c r="D2060" s="166">
        <v>2016</v>
      </c>
      <c r="E2060" s="166">
        <f t="shared" si="498"/>
        <v>5</v>
      </c>
      <c r="F2060" s="167">
        <v>2302000</v>
      </c>
      <c r="G2060" s="168">
        <v>0.1</v>
      </c>
      <c r="H2060" s="167">
        <f t="shared" si="499"/>
        <v>1151000</v>
      </c>
      <c r="I2060" s="167">
        <f t="shared" si="513"/>
        <v>1151000</v>
      </c>
      <c r="J2060" s="167">
        <f t="shared" si="514"/>
        <v>230200</v>
      </c>
      <c r="K2060" s="101">
        <f t="shared" si="484"/>
        <v>128.40249888442659</v>
      </c>
      <c r="L2060" s="167">
        <v>10</v>
      </c>
      <c r="M2060" s="30">
        <f t="shared" si="515"/>
        <v>21.400416480737764</v>
      </c>
    </row>
    <row r="2061" spans="1:13">
      <c r="A2061" s="1312"/>
      <c r="B2061" s="38"/>
      <c r="C2061" s="165" t="s">
        <v>4672</v>
      </c>
      <c r="D2061" s="166">
        <v>2015</v>
      </c>
      <c r="E2061" s="166">
        <f t="shared" si="498"/>
        <v>6</v>
      </c>
      <c r="F2061" s="167">
        <v>1028020</v>
      </c>
      <c r="G2061" s="168">
        <v>0.1</v>
      </c>
      <c r="H2061" s="167">
        <f t="shared" si="499"/>
        <v>616812</v>
      </c>
      <c r="I2061" s="167">
        <f t="shared" si="513"/>
        <v>411208</v>
      </c>
      <c r="J2061" s="167">
        <f t="shared" si="514"/>
        <v>102802</v>
      </c>
      <c r="K2061" s="101">
        <f t="shared" si="484"/>
        <v>57.341588576528338</v>
      </c>
      <c r="L2061" s="167">
        <v>60</v>
      </c>
      <c r="M2061" s="30">
        <f t="shared" si="515"/>
        <v>57.341588576528338</v>
      </c>
    </row>
    <row r="2062" spans="1:13" ht="30">
      <c r="A2062" s="1312"/>
      <c r="B2062" s="38"/>
      <c r="C2062" s="165" t="s">
        <v>4667</v>
      </c>
      <c r="D2062" s="166">
        <v>2009</v>
      </c>
      <c r="E2062" s="166">
        <f>2021-D2062</f>
        <v>12</v>
      </c>
      <c r="F2062" s="167">
        <v>181000</v>
      </c>
      <c r="G2062" s="168">
        <v>0.1</v>
      </c>
      <c r="H2062" s="167">
        <f>E2062*F2062*G2062</f>
        <v>217200</v>
      </c>
      <c r="I2062" s="167">
        <f t="shared" si="513"/>
        <v>-36200</v>
      </c>
      <c r="J2062" s="167">
        <f t="shared" si="514"/>
        <v>18100</v>
      </c>
      <c r="K2062" s="101">
        <f t="shared" si="484"/>
        <v>10.095939312806783</v>
      </c>
      <c r="L2062" s="167">
        <v>10</v>
      </c>
      <c r="M2062" s="30">
        <f t="shared" si="515"/>
        <v>1.6826565521344639</v>
      </c>
    </row>
    <row r="2063" spans="1:13" ht="30">
      <c r="A2063" s="1312"/>
      <c r="B2063" s="38"/>
      <c r="C2063" s="165" t="s">
        <v>4670</v>
      </c>
      <c r="D2063" s="166">
        <v>2005</v>
      </c>
      <c r="E2063" s="166">
        <f t="shared" si="498"/>
        <v>16</v>
      </c>
      <c r="F2063" s="167">
        <v>39263</v>
      </c>
      <c r="G2063" s="168">
        <v>0.15</v>
      </c>
      <c r="H2063" s="167">
        <f t="shared" si="499"/>
        <v>94231.2</v>
      </c>
      <c r="I2063" s="167">
        <f t="shared" si="513"/>
        <v>-54968.2</v>
      </c>
      <c r="J2063" s="167">
        <f t="shared" si="514"/>
        <v>5889.45</v>
      </c>
      <c r="K2063" s="101">
        <f t="shared" ref="K2063:K2126" si="516">J2063/1792.8</f>
        <v>3.2850568942436413</v>
      </c>
      <c r="L2063" s="167">
        <v>10</v>
      </c>
      <c r="M2063" s="30">
        <f t="shared" si="515"/>
        <v>0.54750948237394015</v>
      </c>
    </row>
    <row r="2064" spans="1:13" ht="30">
      <c r="A2064" s="1312"/>
      <c r="B2064" s="38"/>
      <c r="C2064" s="165" t="s">
        <v>4674</v>
      </c>
      <c r="D2064" s="166">
        <v>2012</v>
      </c>
      <c r="E2064" s="166">
        <f t="shared" si="498"/>
        <v>9</v>
      </c>
      <c r="F2064" s="167">
        <v>19245353.859999999</v>
      </c>
      <c r="G2064" s="168">
        <v>0.1</v>
      </c>
      <c r="H2064" s="167">
        <f t="shared" si="499"/>
        <v>17320818.474000003</v>
      </c>
      <c r="I2064" s="167">
        <f t="shared" si="513"/>
        <v>1924535.3859999962</v>
      </c>
      <c r="J2064" s="167">
        <f t="shared" si="514"/>
        <v>1924535.3859999999</v>
      </c>
      <c r="K2064" s="101">
        <f t="shared" si="516"/>
        <v>1073.4802465417224</v>
      </c>
      <c r="L2064" s="167">
        <v>120</v>
      </c>
      <c r="M2064" s="30">
        <f t="shared" si="515"/>
        <v>2146.9604930834448</v>
      </c>
    </row>
    <row r="2065" spans="1:13">
      <c r="A2065" s="1312"/>
      <c r="B2065" s="87" t="s">
        <v>35</v>
      </c>
      <c r="C2065" s="32"/>
      <c r="D2065" s="131"/>
      <c r="E2065" s="131"/>
      <c r="F2065" s="33"/>
      <c r="G2065" s="133"/>
      <c r="H2065" s="33"/>
      <c r="I2065" s="33"/>
      <c r="J2065" s="33"/>
      <c r="K2065" s="101">
        <f t="shared" si="516"/>
        <v>0</v>
      </c>
      <c r="L2065" s="309">
        <f>SUM(L2056:L2064)</f>
        <v>260</v>
      </c>
      <c r="M2065" s="34">
        <f>SUM(M2056:M2064)</f>
        <v>2239.6920442882642</v>
      </c>
    </row>
    <row r="2066" spans="1:13" ht="45">
      <c r="A2066" s="1312" t="s">
        <v>4498</v>
      </c>
      <c r="B2066" s="22" t="s">
        <v>4500</v>
      </c>
      <c r="C2066" s="165" t="s">
        <v>4667</v>
      </c>
      <c r="D2066" s="166">
        <v>2009</v>
      </c>
      <c r="E2066" s="166">
        <f>2021-D2066</f>
        <v>12</v>
      </c>
      <c r="F2066" s="167">
        <v>181000</v>
      </c>
      <c r="G2066" s="168">
        <v>0.1</v>
      </c>
      <c r="H2066" s="167">
        <f>E2066*F2066*G2066</f>
        <v>217200</v>
      </c>
      <c r="I2066" s="167">
        <f t="shared" ref="I2066:I2073" si="517">F2066-H2066</f>
        <v>-36200</v>
      </c>
      <c r="J2066" s="167">
        <f t="shared" ref="J2066:J2073" si="518">F2066*G2066</f>
        <v>18100</v>
      </c>
      <c r="K2066" s="101">
        <f t="shared" si="516"/>
        <v>10.095939312806783</v>
      </c>
      <c r="L2066" s="167">
        <v>20</v>
      </c>
      <c r="M2066" s="169">
        <f t="shared" ref="M2066:M2073" si="519">K2066*L2066/60</f>
        <v>3.3653131042689277</v>
      </c>
    </row>
    <row r="2067" spans="1:13" ht="30">
      <c r="A2067" s="1312"/>
      <c r="B2067" s="38"/>
      <c r="C2067" s="165" t="s">
        <v>2481</v>
      </c>
      <c r="D2067" s="267">
        <v>2007</v>
      </c>
      <c r="E2067" s="267">
        <f t="shared" ref="E2067:E2068" si="520">2021-D2067</f>
        <v>14</v>
      </c>
      <c r="F2067" s="24">
        <v>176358</v>
      </c>
      <c r="G2067" s="214">
        <v>0.1</v>
      </c>
      <c r="H2067" s="174">
        <f t="shared" ref="H2067:H2068" si="521">E2067*F2067*G2067</f>
        <v>246901.2</v>
      </c>
      <c r="I2067" s="174">
        <f t="shared" si="517"/>
        <v>-70543.200000000012</v>
      </c>
      <c r="J2067" s="174">
        <f t="shared" si="518"/>
        <v>17635.8</v>
      </c>
      <c r="K2067" s="101">
        <f t="shared" si="516"/>
        <v>9.8370147255689417</v>
      </c>
      <c r="L2067" s="547">
        <v>10</v>
      </c>
      <c r="M2067" s="269">
        <f t="shared" si="519"/>
        <v>1.6395024542614902</v>
      </c>
    </row>
    <row r="2068" spans="1:13" ht="30">
      <c r="A2068" s="1312"/>
      <c r="B2068" s="38"/>
      <c r="C2068" s="165" t="s">
        <v>2477</v>
      </c>
      <c r="D2068" s="267">
        <v>2007</v>
      </c>
      <c r="E2068" s="267">
        <f t="shared" si="520"/>
        <v>14</v>
      </c>
      <c r="F2068" s="24">
        <v>350000</v>
      </c>
      <c r="G2068" s="214">
        <v>0.1</v>
      </c>
      <c r="H2068" s="174">
        <f t="shared" si="521"/>
        <v>490000</v>
      </c>
      <c r="I2068" s="174">
        <f t="shared" si="517"/>
        <v>-140000</v>
      </c>
      <c r="J2068" s="174">
        <f t="shared" si="518"/>
        <v>35000</v>
      </c>
      <c r="K2068" s="101">
        <f t="shared" si="516"/>
        <v>19.522534582775545</v>
      </c>
      <c r="L2068" s="547">
        <v>10</v>
      </c>
      <c r="M2068" s="269">
        <f t="shared" si="519"/>
        <v>3.2537557637959242</v>
      </c>
    </row>
    <row r="2069" spans="1:13" ht="30">
      <c r="A2069" s="1312"/>
      <c r="B2069" s="38"/>
      <c r="C2069" s="165" t="s">
        <v>4668</v>
      </c>
      <c r="D2069" s="166">
        <v>2006</v>
      </c>
      <c r="E2069" s="166">
        <f t="shared" si="498"/>
        <v>15</v>
      </c>
      <c r="F2069" s="167">
        <v>138575</v>
      </c>
      <c r="G2069" s="168">
        <v>0.1</v>
      </c>
      <c r="H2069" s="167">
        <f t="shared" si="499"/>
        <v>207862.5</v>
      </c>
      <c r="I2069" s="167">
        <f t="shared" si="517"/>
        <v>-69287.5</v>
      </c>
      <c r="J2069" s="167">
        <f t="shared" si="518"/>
        <v>13857.5</v>
      </c>
      <c r="K2069" s="101">
        <f t="shared" si="516"/>
        <v>7.7295292280232042</v>
      </c>
      <c r="L2069" s="167">
        <v>20</v>
      </c>
      <c r="M2069" s="169">
        <f t="shared" si="519"/>
        <v>2.5765097426744017</v>
      </c>
    </row>
    <row r="2070" spans="1:13" ht="30">
      <c r="A2070" s="1312"/>
      <c r="B2070" s="38"/>
      <c r="C2070" s="165" t="s">
        <v>4669</v>
      </c>
      <c r="D2070" s="166">
        <v>2013</v>
      </c>
      <c r="E2070" s="166">
        <f t="shared" si="498"/>
        <v>8</v>
      </c>
      <c r="F2070" s="167">
        <v>300000</v>
      </c>
      <c r="G2070" s="168">
        <v>0.1</v>
      </c>
      <c r="H2070" s="167">
        <f t="shared" si="499"/>
        <v>240000</v>
      </c>
      <c r="I2070" s="167">
        <f t="shared" si="517"/>
        <v>60000</v>
      </c>
      <c r="J2070" s="167">
        <f t="shared" si="518"/>
        <v>30000</v>
      </c>
      <c r="K2070" s="101">
        <f t="shared" si="516"/>
        <v>16.733601070950471</v>
      </c>
      <c r="L2070" s="167">
        <v>50</v>
      </c>
      <c r="M2070" s="169">
        <f t="shared" si="519"/>
        <v>13.944667559125394</v>
      </c>
    </row>
    <row r="2071" spans="1:13" ht="30">
      <c r="A2071" s="1312"/>
      <c r="B2071" s="38"/>
      <c r="C2071" s="384" t="s">
        <v>2485</v>
      </c>
      <c r="D2071" s="166">
        <v>2016</v>
      </c>
      <c r="E2071" s="166">
        <f t="shared" si="498"/>
        <v>5</v>
      </c>
      <c r="F2071" s="167">
        <v>2302000</v>
      </c>
      <c r="G2071" s="168">
        <v>0.1</v>
      </c>
      <c r="H2071" s="167">
        <f t="shared" si="499"/>
        <v>1151000</v>
      </c>
      <c r="I2071" s="33">
        <f t="shared" si="517"/>
        <v>1151000</v>
      </c>
      <c r="J2071" s="33">
        <f t="shared" si="518"/>
        <v>230200</v>
      </c>
      <c r="K2071" s="101">
        <f t="shared" si="516"/>
        <v>128.40249888442659</v>
      </c>
      <c r="L2071" s="33">
        <v>10</v>
      </c>
      <c r="M2071" s="30">
        <f t="shared" si="519"/>
        <v>21.400416480737764</v>
      </c>
    </row>
    <row r="2072" spans="1:13">
      <c r="A2072" s="1312"/>
      <c r="B2072" s="38"/>
      <c r="C2072" s="165" t="s">
        <v>4672</v>
      </c>
      <c r="D2072" s="166">
        <v>2015</v>
      </c>
      <c r="E2072" s="166">
        <f t="shared" si="498"/>
        <v>6</v>
      </c>
      <c r="F2072" s="167">
        <v>1028020</v>
      </c>
      <c r="G2072" s="168">
        <v>0.1</v>
      </c>
      <c r="H2072" s="167">
        <f t="shared" si="499"/>
        <v>616812</v>
      </c>
      <c r="I2072" s="33">
        <f t="shared" si="517"/>
        <v>411208</v>
      </c>
      <c r="J2072" s="33">
        <f t="shared" si="518"/>
        <v>102802</v>
      </c>
      <c r="K2072" s="101">
        <f t="shared" si="516"/>
        <v>57.341588576528338</v>
      </c>
      <c r="L2072" s="33">
        <v>60</v>
      </c>
      <c r="M2072" s="30">
        <f t="shared" si="519"/>
        <v>57.341588576528338</v>
      </c>
    </row>
    <row r="2073" spans="1:13" ht="30">
      <c r="A2073" s="1312"/>
      <c r="B2073" s="38"/>
      <c r="C2073" s="165" t="s">
        <v>4670</v>
      </c>
      <c r="D2073" s="166">
        <v>2005</v>
      </c>
      <c r="E2073" s="166">
        <f t="shared" si="498"/>
        <v>16</v>
      </c>
      <c r="F2073" s="167">
        <v>39263</v>
      </c>
      <c r="G2073" s="168">
        <v>0.15</v>
      </c>
      <c r="H2073" s="167">
        <f t="shared" si="499"/>
        <v>94231.2</v>
      </c>
      <c r="I2073" s="33">
        <f t="shared" si="517"/>
        <v>-54968.2</v>
      </c>
      <c r="J2073" s="33">
        <f t="shared" si="518"/>
        <v>5889.45</v>
      </c>
      <c r="K2073" s="101">
        <f t="shared" si="516"/>
        <v>3.2850568942436413</v>
      </c>
      <c r="L2073" s="33">
        <v>20</v>
      </c>
      <c r="M2073" s="30">
        <f t="shared" si="519"/>
        <v>1.0950189647478803</v>
      </c>
    </row>
    <row r="2074" spans="1:13" ht="30">
      <c r="A2074" s="1312"/>
      <c r="B2074" s="38"/>
      <c r="C2074" s="32" t="s">
        <v>4671</v>
      </c>
      <c r="D2074" s="131">
        <v>2003</v>
      </c>
      <c r="E2074" s="131">
        <f t="shared" si="498"/>
        <v>18</v>
      </c>
      <c r="F2074" s="33">
        <v>2471090</v>
      </c>
      <c r="G2074" s="133">
        <v>0.1</v>
      </c>
      <c r="H2074" s="33">
        <f t="shared" si="499"/>
        <v>4447962</v>
      </c>
      <c r="I2074" s="33">
        <f>F2074-H2074</f>
        <v>-1976872</v>
      </c>
      <c r="J2074" s="33">
        <f>F2074*G2074</f>
        <v>247109</v>
      </c>
      <c r="K2074" s="101">
        <f t="shared" si="516"/>
        <v>137.83411423471665</v>
      </c>
      <c r="L2074" s="33">
        <v>120</v>
      </c>
      <c r="M2074" s="30">
        <f>K2074*L2074/60</f>
        <v>275.6682284694333</v>
      </c>
    </row>
    <row r="2075" spans="1:13">
      <c r="A2075" s="1312"/>
      <c r="B2075" s="87" t="s">
        <v>35</v>
      </c>
      <c r="C2075" s="32"/>
      <c r="D2075" s="131"/>
      <c r="E2075" s="131"/>
      <c r="F2075" s="33"/>
      <c r="G2075" s="133"/>
      <c r="H2075" s="33"/>
      <c r="I2075" s="33"/>
      <c r="J2075" s="33"/>
      <c r="K2075" s="101">
        <f t="shared" si="516"/>
        <v>0</v>
      </c>
      <c r="L2075" s="309">
        <f>SUM(L2066:L2074)</f>
        <v>320</v>
      </c>
      <c r="M2075" s="34">
        <f>SUM(M2066:M2074)</f>
        <v>380.28500111557344</v>
      </c>
    </row>
    <row r="2076" spans="1:13" ht="45">
      <c r="A2076" s="1312" t="s">
        <v>4499</v>
      </c>
      <c r="B2076" s="22" t="s">
        <v>4451</v>
      </c>
      <c r="C2076" s="165" t="s">
        <v>4667</v>
      </c>
      <c r="D2076" s="166">
        <v>2009</v>
      </c>
      <c r="E2076" s="166">
        <f>2021-D2076</f>
        <v>12</v>
      </c>
      <c r="F2076" s="167">
        <v>181000</v>
      </c>
      <c r="G2076" s="168">
        <v>0.1</v>
      </c>
      <c r="H2076" s="167">
        <f>E2076*F2076*G2076</f>
        <v>217200</v>
      </c>
      <c r="I2076" s="167">
        <f t="shared" ref="I2076:I2084" si="522">F2076-H2076</f>
        <v>-36200</v>
      </c>
      <c r="J2076" s="167">
        <f t="shared" ref="J2076:J2084" si="523">F2076*G2076</f>
        <v>18100</v>
      </c>
      <c r="K2076" s="101">
        <f t="shared" si="516"/>
        <v>10.095939312806783</v>
      </c>
      <c r="L2076" s="33">
        <v>10</v>
      </c>
      <c r="M2076" s="30">
        <f t="shared" ref="M2076:M2084" si="524">K2076*L2076/60</f>
        <v>1.6826565521344639</v>
      </c>
    </row>
    <row r="2077" spans="1:13" ht="30">
      <c r="A2077" s="1312"/>
      <c r="B2077" s="38"/>
      <c r="C2077" s="165" t="s">
        <v>2481</v>
      </c>
      <c r="D2077" s="267">
        <v>2007</v>
      </c>
      <c r="E2077" s="267">
        <f t="shared" ref="E2077:E2078" si="525">2021-D2077</f>
        <v>14</v>
      </c>
      <c r="F2077" s="24">
        <v>176358</v>
      </c>
      <c r="G2077" s="214">
        <v>0.1</v>
      </c>
      <c r="H2077" s="174">
        <f t="shared" ref="H2077:H2078" si="526">E2077*F2077*G2077</f>
        <v>246901.2</v>
      </c>
      <c r="I2077" s="174">
        <f t="shared" si="522"/>
        <v>-70543.200000000012</v>
      </c>
      <c r="J2077" s="174">
        <f t="shared" si="523"/>
        <v>17635.8</v>
      </c>
      <c r="K2077" s="101">
        <f t="shared" si="516"/>
        <v>9.8370147255689417</v>
      </c>
      <c r="L2077" s="547">
        <v>10</v>
      </c>
      <c r="M2077" s="269">
        <f t="shared" si="524"/>
        <v>1.6395024542614902</v>
      </c>
    </row>
    <row r="2078" spans="1:13" ht="30">
      <c r="A2078" s="1312"/>
      <c r="B2078" s="38"/>
      <c r="C2078" s="165" t="s">
        <v>2477</v>
      </c>
      <c r="D2078" s="267">
        <v>2007</v>
      </c>
      <c r="E2078" s="267">
        <f t="shared" si="525"/>
        <v>14</v>
      </c>
      <c r="F2078" s="24">
        <v>350000</v>
      </c>
      <c r="G2078" s="214">
        <v>0.1</v>
      </c>
      <c r="H2078" s="174">
        <f t="shared" si="526"/>
        <v>490000</v>
      </c>
      <c r="I2078" s="174">
        <f t="shared" si="522"/>
        <v>-140000</v>
      </c>
      <c r="J2078" s="174">
        <f t="shared" si="523"/>
        <v>35000</v>
      </c>
      <c r="K2078" s="101">
        <f t="shared" si="516"/>
        <v>19.522534582775545</v>
      </c>
      <c r="L2078" s="547">
        <v>10</v>
      </c>
      <c r="M2078" s="269">
        <f t="shared" si="524"/>
        <v>3.2537557637959242</v>
      </c>
    </row>
    <row r="2079" spans="1:13" ht="30">
      <c r="A2079" s="1312"/>
      <c r="B2079" s="38"/>
      <c r="C2079" s="32" t="s">
        <v>4668</v>
      </c>
      <c r="D2079" s="131">
        <v>2006</v>
      </c>
      <c r="E2079" s="131">
        <f t="shared" si="498"/>
        <v>15</v>
      </c>
      <c r="F2079" s="33">
        <v>138575</v>
      </c>
      <c r="G2079" s="133">
        <v>0.1</v>
      </c>
      <c r="H2079" s="33">
        <f t="shared" si="499"/>
        <v>207862.5</v>
      </c>
      <c r="I2079" s="33">
        <f t="shared" si="522"/>
        <v>-69287.5</v>
      </c>
      <c r="J2079" s="33">
        <f t="shared" si="523"/>
        <v>13857.5</v>
      </c>
      <c r="K2079" s="101">
        <f t="shared" si="516"/>
        <v>7.7295292280232042</v>
      </c>
      <c r="L2079" s="33">
        <v>10</v>
      </c>
      <c r="M2079" s="30">
        <f t="shared" si="524"/>
        <v>1.2882548713372008</v>
      </c>
    </row>
    <row r="2080" spans="1:13" ht="30">
      <c r="A2080" s="1312"/>
      <c r="B2080" s="38"/>
      <c r="C2080" s="165" t="s">
        <v>4669</v>
      </c>
      <c r="D2080" s="166">
        <v>2013</v>
      </c>
      <c r="E2080" s="166">
        <f t="shared" si="498"/>
        <v>8</v>
      </c>
      <c r="F2080" s="167">
        <v>300000</v>
      </c>
      <c r="G2080" s="168">
        <v>0.1</v>
      </c>
      <c r="H2080" s="167">
        <f t="shared" si="499"/>
        <v>240000</v>
      </c>
      <c r="I2080" s="167">
        <f t="shared" si="522"/>
        <v>60000</v>
      </c>
      <c r="J2080" s="167">
        <f t="shared" si="523"/>
        <v>30000</v>
      </c>
      <c r="K2080" s="101">
        <f t="shared" si="516"/>
        <v>16.733601070950471</v>
      </c>
      <c r="L2080" s="167">
        <v>30</v>
      </c>
      <c r="M2080" s="169">
        <f t="shared" si="524"/>
        <v>8.3668005354752353</v>
      </c>
    </row>
    <row r="2081" spans="1:13" ht="30">
      <c r="A2081" s="1312"/>
      <c r="B2081" s="38"/>
      <c r="C2081" s="384" t="s">
        <v>2485</v>
      </c>
      <c r="D2081" s="166">
        <v>2016</v>
      </c>
      <c r="E2081" s="166">
        <f t="shared" si="498"/>
        <v>5</v>
      </c>
      <c r="F2081" s="167">
        <v>2302000</v>
      </c>
      <c r="G2081" s="168">
        <v>0.1</v>
      </c>
      <c r="H2081" s="167">
        <f t="shared" si="499"/>
        <v>1151000</v>
      </c>
      <c r="I2081" s="33">
        <f t="shared" si="522"/>
        <v>1151000</v>
      </c>
      <c r="J2081" s="33">
        <f t="shared" si="523"/>
        <v>230200</v>
      </c>
      <c r="K2081" s="101">
        <f t="shared" si="516"/>
        <v>128.40249888442659</v>
      </c>
      <c r="L2081" s="33">
        <v>10</v>
      </c>
      <c r="M2081" s="30">
        <f t="shared" si="524"/>
        <v>21.400416480737764</v>
      </c>
    </row>
    <row r="2082" spans="1:13">
      <c r="A2082" s="1312"/>
      <c r="B2082" s="38"/>
      <c r="C2082" s="165" t="s">
        <v>4672</v>
      </c>
      <c r="D2082" s="166">
        <v>2015</v>
      </c>
      <c r="E2082" s="166">
        <f t="shared" si="498"/>
        <v>6</v>
      </c>
      <c r="F2082" s="167">
        <v>1028020</v>
      </c>
      <c r="G2082" s="168">
        <v>0.1</v>
      </c>
      <c r="H2082" s="167">
        <f t="shared" si="499"/>
        <v>616812</v>
      </c>
      <c r="I2082" s="33">
        <f t="shared" si="522"/>
        <v>411208</v>
      </c>
      <c r="J2082" s="33">
        <f t="shared" si="523"/>
        <v>102802</v>
      </c>
      <c r="K2082" s="101">
        <f t="shared" si="516"/>
        <v>57.341588576528338</v>
      </c>
      <c r="L2082" s="33">
        <v>60</v>
      </c>
      <c r="M2082" s="30">
        <f t="shared" si="524"/>
        <v>57.341588576528338</v>
      </c>
    </row>
    <row r="2083" spans="1:13" ht="30">
      <c r="A2083" s="1312"/>
      <c r="B2083" s="38"/>
      <c r="C2083" s="165" t="s">
        <v>4670</v>
      </c>
      <c r="D2083" s="166">
        <v>2005</v>
      </c>
      <c r="E2083" s="166">
        <f t="shared" si="498"/>
        <v>16</v>
      </c>
      <c r="F2083" s="167">
        <v>39263</v>
      </c>
      <c r="G2083" s="168">
        <v>0.15</v>
      </c>
      <c r="H2083" s="167">
        <f t="shared" si="499"/>
        <v>94231.2</v>
      </c>
      <c r="I2083" s="33">
        <f t="shared" si="522"/>
        <v>-54968.2</v>
      </c>
      <c r="J2083" s="33">
        <f t="shared" si="523"/>
        <v>5889.45</v>
      </c>
      <c r="K2083" s="101">
        <f t="shared" si="516"/>
        <v>3.2850568942436413</v>
      </c>
      <c r="L2083" s="33">
        <v>20</v>
      </c>
      <c r="M2083" s="30">
        <f t="shared" si="524"/>
        <v>1.0950189647478803</v>
      </c>
    </row>
    <row r="2084" spans="1:13" ht="30">
      <c r="A2084" s="1312"/>
      <c r="B2084" s="38"/>
      <c r="C2084" s="32" t="s">
        <v>4671</v>
      </c>
      <c r="D2084" s="131">
        <v>2003</v>
      </c>
      <c r="E2084" s="131">
        <f t="shared" si="498"/>
        <v>18</v>
      </c>
      <c r="F2084" s="33">
        <v>2471090</v>
      </c>
      <c r="G2084" s="133">
        <v>0.1</v>
      </c>
      <c r="H2084" s="33">
        <f t="shared" si="499"/>
        <v>4447962</v>
      </c>
      <c r="I2084" s="33">
        <f t="shared" si="522"/>
        <v>-1976872</v>
      </c>
      <c r="J2084" s="33">
        <f t="shared" si="523"/>
        <v>247109</v>
      </c>
      <c r="K2084" s="101">
        <f t="shared" si="516"/>
        <v>137.83411423471665</v>
      </c>
      <c r="L2084" s="33">
        <v>120</v>
      </c>
      <c r="M2084" s="30">
        <f t="shared" si="524"/>
        <v>275.6682284694333</v>
      </c>
    </row>
    <row r="2085" spans="1:13">
      <c r="A2085" s="1312"/>
      <c r="B2085" s="87" t="s">
        <v>35</v>
      </c>
      <c r="C2085" s="32"/>
      <c r="D2085" s="131"/>
      <c r="E2085" s="131"/>
      <c r="F2085" s="33"/>
      <c r="G2085" s="133"/>
      <c r="H2085" s="33"/>
      <c r="I2085" s="33"/>
      <c r="J2085" s="33"/>
      <c r="K2085" s="101">
        <f t="shared" si="516"/>
        <v>0</v>
      </c>
      <c r="L2085" s="309">
        <f>SUM(L2076:L2084)</f>
        <v>280</v>
      </c>
      <c r="M2085" s="34">
        <f>SUM(M2076:M2084)</f>
        <v>371.7362226684516</v>
      </c>
    </row>
    <row r="2086" spans="1:13" ht="30">
      <c r="A2086" s="1312" t="s">
        <v>4501</v>
      </c>
      <c r="B2086" s="504" t="s">
        <v>4503</v>
      </c>
      <c r="C2086" s="165" t="s">
        <v>4668</v>
      </c>
      <c r="D2086" s="166">
        <v>2006</v>
      </c>
      <c r="E2086" s="166">
        <f t="shared" si="498"/>
        <v>15</v>
      </c>
      <c r="F2086" s="167">
        <v>138575</v>
      </c>
      <c r="G2086" s="168">
        <v>0.1</v>
      </c>
      <c r="H2086" s="167">
        <f t="shared" si="499"/>
        <v>207862.5</v>
      </c>
      <c r="I2086" s="167">
        <f t="shared" ref="I2086:I2093" si="527">F2086-H2086</f>
        <v>-69287.5</v>
      </c>
      <c r="J2086" s="167">
        <f t="shared" ref="J2086:J2093" si="528">F2086*G2086</f>
        <v>13857.5</v>
      </c>
      <c r="K2086" s="101">
        <f t="shared" si="516"/>
        <v>7.7295292280232042</v>
      </c>
      <c r="L2086" s="167">
        <v>20</v>
      </c>
      <c r="M2086" s="169">
        <f t="shared" ref="M2086:M2093" si="529">K2086*L2086/60</f>
        <v>2.5765097426744017</v>
      </c>
    </row>
    <row r="2087" spans="1:13" ht="30">
      <c r="A2087" s="1312"/>
      <c r="B2087" s="38"/>
      <c r="C2087" s="165" t="s">
        <v>2481</v>
      </c>
      <c r="D2087" s="267">
        <v>2007</v>
      </c>
      <c r="E2087" s="267">
        <f t="shared" si="498"/>
        <v>14</v>
      </c>
      <c r="F2087" s="24">
        <v>176358</v>
      </c>
      <c r="G2087" s="214">
        <v>0.1</v>
      </c>
      <c r="H2087" s="174">
        <f t="shared" si="499"/>
        <v>246901.2</v>
      </c>
      <c r="I2087" s="174">
        <f t="shared" si="527"/>
        <v>-70543.200000000012</v>
      </c>
      <c r="J2087" s="174">
        <f t="shared" si="528"/>
        <v>17635.8</v>
      </c>
      <c r="K2087" s="101">
        <f t="shared" si="516"/>
        <v>9.8370147255689417</v>
      </c>
      <c r="L2087" s="547">
        <v>10</v>
      </c>
      <c r="M2087" s="269">
        <f t="shared" si="529"/>
        <v>1.6395024542614902</v>
      </c>
    </row>
    <row r="2088" spans="1:13" ht="30">
      <c r="A2088" s="1312"/>
      <c r="B2088" s="38"/>
      <c r="C2088" s="165" t="s">
        <v>2477</v>
      </c>
      <c r="D2088" s="267">
        <v>2007</v>
      </c>
      <c r="E2088" s="267">
        <f t="shared" si="498"/>
        <v>14</v>
      </c>
      <c r="F2088" s="24">
        <v>350000</v>
      </c>
      <c r="G2088" s="214">
        <v>0.1</v>
      </c>
      <c r="H2088" s="174">
        <f t="shared" si="499"/>
        <v>490000</v>
      </c>
      <c r="I2088" s="174">
        <f t="shared" si="527"/>
        <v>-140000</v>
      </c>
      <c r="J2088" s="174">
        <f t="shared" si="528"/>
        <v>35000</v>
      </c>
      <c r="K2088" s="101">
        <f t="shared" si="516"/>
        <v>19.522534582775545</v>
      </c>
      <c r="L2088" s="547">
        <v>10</v>
      </c>
      <c r="M2088" s="269">
        <f t="shared" si="529"/>
        <v>3.2537557637959242</v>
      </c>
    </row>
    <row r="2089" spans="1:13" ht="30">
      <c r="A2089" s="1312"/>
      <c r="B2089" s="38"/>
      <c r="C2089" s="165" t="s">
        <v>4669</v>
      </c>
      <c r="D2089" s="166">
        <v>2013</v>
      </c>
      <c r="E2089" s="166">
        <f t="shared" si="498"/>
        <v>8</v>
      </c>
      <c r="F2089" s="167">
        <v>300000</v>
      </c>
      <c r="G2089" s="168">
        <v>0.1</v>
      </c>
      <c r="H2089" s="167">
        <f t="shared" si="499"/>
        <v>240000</v>
      </c>
      <c r="I2089" s="167">
        <f t="shared" si="527"/>
        <v>60000</v>
      </c>
      <c r="J2089" s="167">
        <f t="shared" si="528"/>
        <v>30000</v>
      </c>
      <c r="K2089" s="101">
        <f t="shared" si="516"/>
        <v>16.733601070950471</v>
      </c>
      <c r="L2089" s="167">
        <v>20</v>
      </c>
      <c r="M2089" s="169">
        <f t="shared" si="529"/>
        <v>5.5778670236501569</v>
      </c>
    </row>
    <row r="2090" spans="1:13" ht="30">
      <c r="A2090" s="1312"/>
      <c r="B2090" s="38"/>
      <c r="C2090" s="384" t="s">
        <v>2485</v>
      </c>
      <c r="D2090" s="166">
        <v>2016</v>
      </c>
      <c r="E2090" s="166">
        <f t="shared" si="498"/>
        <v>5</v>
      </c>
      <c r="F2090" s="167">
        <v>2302000</v>
      </c>
      <c r="G2090" s="168">
        <v>0.1</v>
      </c>
      <c r="H2090" s="167">
        <f t="shared" si="499"/>
        <v>1151000</v>
      </c>
      <c r="I2090" s="167">
        <f t="shared" si="527"/>
        <v>1151000</v>
      </c>
      <c r="J2090" s="33">
        <f t="shared" si="528"/>
        <v>230200</v>
      </c>
      <c r="K2090" s="101">
        <f t="shared" si="516"/>
        <v>128.40249888442659</v>
      </c>
      <c r="L2090" s="33">
        <v>10</v>
      </c>
      <c r="M2090" s="30">
        <f t="shared" si="529"/>
        <v>21.400416480737764</v>
      </c>
    </row>
    <row r="2091" spans="1:13">
      <c r="A2091" s="1312"/>
      <c r="B2091" s="38"/>
      <c r="C2091" s="165" t="s">
        <v>4672</v>
      </c>
      <c r="D2091" s="166">
        <v>2015</v>
      </c>
      <c r="E2091" s="166">
        <f t="shared" si="498"/>
        <v>6</v>
      </c>
      <c r="F2091" s="167">
        <v>1028020</v>
      </c>
      <c r="G2091" s="168">
        <v>0.1</v>
      </c>
      <c r="H2091" s="167">
        <f t="shared" si="499"/>
        <v>616812</v>
      </c>
      <c r="I2091" s="167">
        <f t="shared" si="527"/>
        <v>411208</v>
      </c>
      <c r="J2091" s="33">
        <f t="shared" si="528"/>
        <v>102802</v>
      </c>
      <c r="K2091" s="101">
        <f t="shared" si="516"/>
        <v>57.341588576528338</v>
      </c>
      <c r="L2091" s="33">
        <v>60</v>
      </c>
      <c r="M2091" s="30">
        <f t="shared" si="529"/>
        <v>57.341588576528338</v>
      </c>
    </row>
    <row r="2092" spans="1:13" ht="30">
      <c r="A2092" s="1312"/>
      <c r="B2092" s="38"/>
      <c r="C2092" s="165" t="s">
        <v>4670</v>
      </c>
      <c r="D2092" s="166">
        <v>2005</v>
      </c>
      <c r="E2092" s="166">
        <f t="shared" si="498"/>
        <v>16</v>
      </c>
      <c r="F2092" s="167">
        <v>39263</v>
      </c>
      <c r="G2092" s="168">
        <v>0.15</v>
      </c>
      <c r="H2092" s="167">
        <f t="shared" si="499"/>
        <v>94231.2</v>
      </c>
      <c r="I2092" s="167">
        <f t="shared" si="527"/>
        <v>-54968.2</v>
      </c>
      <c r="J2092" s="33">
        <f t="shared" si="528"/>
        <v>5889.45</v>
      </c>
      <c r="K2092" s="101">
        <f t="shared" si="516"/>
        <v>3.2850568942436413</v>
      </c>
      <c r="L2092" s="33">
        <v>10</v>
      </c>
      <c r="M2092" s="30">
        <f t="shared" si="529"/>
        <v>0.54750948237394015</v>
      </c>
    </row>
    <row r="2093" spans="1:13" ht="30">
      <c r="A2093" s="1312"/>
      <c r="B2093" s="38"/>
      <c r="C2093" s="165" t="s">
        <v>4675</v>
      </c>
      <c r="D2093" s="166">
        <v>2012</v>
      </c>
      <c r="E2093" s="166">
        <f t="shared" si="498"/>
        <v>9</v>
      </c>
      <c r="F2093" s="167">
        <v>12268394.74</v>
      </c>
      <c r="G2093" s="168">
        <v>0.1</v>
      </c>
      <c r="H2093" s="167">
        <f t="shared" si="499"/>
        <v>11041555.266000001</v>
      </c>
      <c r="I2093" s="167">
        <f t="shared" si="527"/>
        <v>1226839.4739999995</v>
      </c>
      <c r="J2093" s="33">
        <f t="shared" si="528"/>
        <v>1226839.4740000002</v>
      </c>
      <c r="K2093" s="101">
        <f t="shared" si="516"/>
        <v>684.31474453369037</v>
      </c>
      <c r="L2093" s="33">
        <v>120</v>
      </c>
      <c r="M2093" s="30">
        <f t="shared" si="529"/>
        <v>1368.6294890673807</v>
      </c>
    </row>
    <row r="2094" spans="1:13">
      <c r="A2094" s="1312"/>
      <c r="B2094" s="38"/>
      <c r="C2094" s="32"/>
      <c r="D2094" s="131"/>
      <c r="E2094" s="131"/>
      <c r="F2094" s="33"/>
      <c r="G2094" s="133"/>
      <c r="H2094" s="33"/>
      <c r="I2094" s="33"/>
      <c r="J2094" s="33"/>
      <c r="K2094" s="101">
        <f t="shared" si="516"/>
        <v>0</v>
      </c>
      <c r="L2094" s="309">
        <f>SUM(L2086:L2093)</f>
        <v>260</v>
      </c>
      <c r="M2094" s="34">
        <f>SUM(M2086:M2093)</f>
        <v>1460.9666385914027</v>
      </c>
    </row>
    <row r="2095" spans="1:13" ht="30">
      <c r="A2095" s="1312" t="s">
        <v>4691</v>
      </c>
      <c r="B2095" s="38" t="s">
        <v>4447</v>
      </c>
      <c r="C2095" s="165" t="s">
        <v>4668</v>
      </c>
      <c r="D2095" s="166">
        <v>2006</v>
      </c>
      <c r="E2095" s="166">
        <f t="shared" si="498"/>
        <v>15</v>
      </c>
      <c r="F2095" s="167">
        <v>138575</v>
      </c>
      <c r="G2095" s="168">
        <v>0.1</v>
      </c>
      <c r="H2095" s="167">
        <f t="shared" si="499"/>
        <v>207862.5</v>
      </c>
      <c r="I2095" s="167">
        <f t="shared" ref="I2095:I2103" si="530">F2095-H2095</f>
        <v>-69287.5</v>
      </c>
      <c r="J2095" s="167">
        <f t="shared" ref="J2095:J2103" si="531">F2095*G2095</f>
        <v>13857.5</v>
      </c>
      <c r="K2095" s="101">
        <f t="shared" si="516"/>
        <v>7.7295292280232042</v>
      </c>
      <c r="L2095" s="33">
        <v>10</v>
      </c>
      <c r="M2095" s="30">
        <f t="shared" ref="M2095:M2103" si="532">K2095*L2095/60</f>
        <v>1.2882548713372008</v>
      </c>
    </row>
    <row r="2096" spans="1:13" ht="30">
      <c r="A2096" s="1312"/>
      <c r="B2096" s="38"/>
      <c r="C2096" s="165" t="s">
        <v>2481</v>
      </c>
      <c r="D2096" s="267">
        <v>2007</v>
      </c>
      <c r="E2096" s="267">
        <f t="shared" si="498"/>
        <v>14</v>
      </c>
      <c r="F2096" s="24">
        <v>176358</v>
      </c>
      <c r="G2096" s="214">
        <v>0.1</v>
      </c>
      <c r="H2096" s="174">
        <f t="shared" si="499"/>
        <v>246901.2</v>
      </c>
      <c r="I2096" s="174">
        <f t="shared" si="530"/>
        <v>-70543.200000000012</v>
      </c>
      <c r="J2096" s="174">
        <f t="shared" si="531"/>
        <v>17635.8</v>
      </c>
      <c r="K2096" s="101">
        <f t="shared" si="516"/>
        <v>9.8370147255689417</v>
      </c>
      <c r="L2096" s="547">
        <v>10</v>
      </c>
      <c r="M2096" s="269">
        <f t="shared" si="532"/>
        <v>1.6395024542614902</v>
      </c>
    </row>
    <row r="2097" spans="1:13" ht="30">
      <c r="A2097" s="1312"/>
      <c r="B2097" s="38"/>
      <c r="C2097" s="165" t="s">
        <v>2477</v>
      </c>
      <c r="D2097" s="267">
        <v>2007</v>
      </c>
      <c r="E2097" s="267">
        <f t="shared" si="498"/>
        <v>14</v>
      </c>
      <c r="F2097" s="24">
        <v>350000</v>
      </c>
      <c r="G2097" s="214">
        <v>0.1</v>
      </c>
      <c r="H2097" s="174">
        <f t="shared" si="499"/>
        <v>490000</v>
      </c>
      <c r="I2097" s="174">
        <f t="shared" si="530"/>
        <v>-140000</v>
      </c>
      <c r="J2097" s="174">
        <f t="shared" si="531"/>
        <v>35000</v>
      </c>
      <c r="K2097" s="101">
        <f t="shared" si="516"/>
        <v>19.522534582775545</v>
      </c>
      <c r="L2097" s="547">
        <v>10</v>
      </c>
      <c r="M2097" s="269">
        <f t="shared" si="532"/>
        <v>3.2537557637959242</v>
      </c>
    </row>
    <row r="2098" spans="1:13" ht="30">
      <c r="A2098" s="1312"/>
      <c r="B2098" s="38"/>
      <c r="C2098" s="165" t="s">
        <v>4667</v>
      </c>
      <c r="D2098" s="166">
        <v>2009</v>
      </c>
      <c r="E2098" s="166">
        <f>2021-D2098</f>
        <v>12</v>
      </c>
      <c r="F2098" s="167">
        <v>181000</v>
      </c>
      <c r="G2098" s="168">
        <v>0.1</v>
      </c>
      <c r="H2098" s="167">
        <f>E2098*F2098*G2098</f>
        <v>217200</v>
      </c>
      <c r="I2098" s="167">
        <f t="shared" si="530"/>
        <v>-36200</v>
      </c>
      <c r="J2098" s="167">
        <f t="shared" si="531"/>
        <v>18100</v>
      </c>
      <c r="K2098" s="101">
        <f t="shared" si="516"/>
        <v>10.095939312806783</v>
      </c>
      <c r="L2098" s="33">
        <v>10</v>
      </c>
      <c r="M2098" s="30">
        <f t="shared" si="532"/>
        <v>1.6826565521344639</v>
      </c>
    </row>
    <row r="2099" spans="1:13" ht="30">
      <c r="A2099" s="1312"/>
      <c r="B2099" s="38"/>
      <c r="C2099" s="165" t="s">
        <v>4669</v>
      </c>
      <c r="D2099" s="166">
        <v>2013</v>
      </c>
      <c r="E2099" s="166">
        <f t="shared" ref="E2099:E2162" si="533">2021-D2099</f>
        <v>8</v>
      </c>
      <c r="F2099" s="167">
        <v>300000</v>
      </c>
      <c r="G2099" s="168">
        <v>0.1</v>
      </c>
      <c r="H2099" s="167">
        <f t="shared" ref="H2099:H2162" si="534">E2099*F2099*G2099</f>
        <v>240000</v>
      </c>
      <c r="I2099" s="167">
        <f t="shared" si="530"/>
        <v>60000</v>
      </c>
      <c r="J2099" s="167">
        <f t="shared" si="531"/>
        <v>30000</v>
      </c>
      <c r="K2099" s="101">
        <f t="shared" si="516"/>
        <v>16.733601070950471</v>
      </c>
      <c r="L2099" s="167">
        <v>10</v>
      </c>
      <c r="M2099" s="169">
        <f t="shared" si="532"/>
        <v>2.7889335118250784</v>
      </c>
    </row>
    <row r="2100" spans="1:13" ht="30">
      <c r="A2100" s="1312"/>
      <c r="B2100" s="38"/>
      <c r="C2100" s="384" t="s">
        <v>2485</v>
      </c>
      <c r="D2100" s="166">
        <v>2016</v>
      </c>
      <c r="E2100" s="166">
        <f t="shared" si="533"/>
        <v>5</v>
      </c>
      <c r="F2100" s="167">
        <v>2302000</v>
      </c>
      <c r="G2100" s="168">
        <v>0.1</v>
      </c>
      <c r="H2100" s="167">
        <f t="shared" si="534"/>
        <v>1151000</v>
      </c>
      <c r="I2100" s="167">
        <f t="shared" si="530"/>
        <v>1151000</v>
      </c>
      <c r="J2100" s="33">
        <f t="shared" si="531"/>
        <v>230200</v>
      </c>
      <c r="K2100" s="101">
        <f t="shared" si="516"/>
        <v>128.40249888442659</v>
      </c>
      <c r="L2100" s="33">
        <v>10</v>
      </c>
      <c r="M2100" s="30">
        <f t="shared" si="532"/>
        <v>21.400416480737764</v>
      </c>
    </row>
    <row r="2101" spans="1:13">
      <c r="A2101" s="1312"/>
      <c r="B2101" s="38"/>
      <c r="C2101" s="165" t="s">
        <v>4672</v>
      </c>
      <c r="D2101" s="166">
        <v>2015</v>
      </c>
      <c r="E2101" s="166">
        <f t="shared" si="533"/>
        <v>6</v>
      </c>
      <c r="F2101" s="167">
        <v>1028020</v>
      </c>
      <c r="G2101" s="168">
        <v>0.1</v>
      </c>
      <c r="H2101" s="167">
        <f t="shared" si="534"/>
        <v>616812</v>
      </c>
      <c r="I2101" s="167">
        <f t="shared" si="530"/>
        <v>411208</v>
      </c>
      <c r="J2101" s="33">
        <f t="shared" si="531"/>
        <v>102802</v>
      </c>
      <c r="K2101" s="101">
        <f t="shared" si="516"/>
        <v>57.341588576528338</v>
      </c>
      <c r="L2101" s="33">
        <v>60</v>
      </c>
      <c r="M2101" s="30">
        <f t="shared" si="532"/>
        <v>57.341588576528338</v>
      </c>
    </row>
    <row r="2102" spans="1:13" ht="30">
      <c r="A2102" s="1312"/>
      <c r="B2102" s="38"/>
      <c r="C2102" s="165" t="s">
        <v>4670</v>
      </c>
      <c r="D2102" s="166">
        <v>2005</v>
      </c>
      <c r="E2102" s="166">
        <f t="shared" si="533"/>
        <v>16</v>
      </c>
      <c r="F2102" s="167">
        <v>39263</v>
      </c>
      <c r="G2102" s="168">
        <v>0.15</v>
      </c>
      <c r="H2102" s="167">
        <f t="shared" si="534"/>
        <v>94231.2</v>
      </c>
      <c r="I2102" s="167">
        <f t="shared" si="530"/>
        <v>-54968.2</v>
      </c>
      <c r="J2102" s="33">
        <f t="shared" si="531"/>
        <v>5889.45</v>
      </c>
      <c r="K2102" s="101">
        <f t="shared" si="516"/>
        <v>3.2850568942436413</v>
      </c>
      <c r="L2102" s="33">
        <v>10</v>
      </c>
      <c r="M2102" s="30">
        <f t="shared" si="532"/>
        <v>0.54750948237394015</v>
      </c>
    </row>
    <row r="2103" spans="1:13" ht="30">
      <c r="A2103" s="1312"/>
      <c r="B2103" s="38"/>
      <c r="C2103" s="165" t="s">
        <v>4674</v>
      </c>
      <c r="D2103" s="166">
        <v>2012</v>
      </c>
      <c r="E2103" s="166">
        <f t="shared" si="533"/>
        <v>9</v>
      </c>
      <c r="F2103" s="167">
        <v>19245353.859999999</v>
      </c>
      <c r="G2103" s="168">
        <v>0.1</v>
      </c>
      <c r="H2103" s="167">
        <f t="shared" si="534"/>
        <v>17320818.474000003</v>
      </c>
      <c r="I2103" s="167">
        <f t="shared" si="530"/>
        <v>1924535.3859999962</v>
      </c>
      <c r="J2103" s="33">
        <f t="shared" si="531"/>
        <v>1924535.3859999999</v>
      </c>
      <c r="K2103" s="101">
        <f t="shared" si="516"/>
        <v>1073.4802465417224</v>
      </c>
      <c r="L2103" s="33">
        <v>130</v>
      </c>
      <c r="M2103" s="30">
        <f t="shared" si="532"/>
        <v>2325.8738675070649</v>
      </c>
    </row>
    <row r="2104" spans="1:13">
      <c r="A2104" s="1312"/>
      <c r="B2104" s="87" t="s">
        <v>35</v>
      </c>
      <c r="C2104" s="32"/>
      <c r="D2104" s="131"/>
      <c r="E2104" s="131"/>
      <c r="F2104" s="33"/>
      <c r="G2104" s="133"/>
      <c r="H2104" s="33"/>
      <c r="I2104" s="33"/>
      <c r="J2104" s="33"/>
      <c r="K2104" s="101">
        <f t="shared" si="516"/>
        <v>0</v>
      </c>
      <c r="L2104" s="309">
        <f>SUM(L2095:L2103)</f>
        <v>260</v>
      </c>
      <c r="M2104" s="34">
        <f>SUM(M2095:M2103)</f>
        <v>2415.8164852000591</v>
      </c>
    </row>
    <row r="2105" spans="1:13" ht="45">
      <c r="A2105" s="1312" t="s">
        <v>4502</v>
      </c>
      <c r="B2105" s="22" t="s">
        <v>4454</v>
      </c>
      <c r="C2105" s="165" t="s">
        <v>4668</v>
      </c>
      <c r="D2105" s="166">
        <v>2006</v>
      </c>
      <c r="E2105" s="166">
        <f t="shared" si="533"/>
        <v>15</v>
      </c>
      <c r="F2105" s="167">
        <v>138575</v>
      </c>
      <c r="G2105" s="168">
        <v>0.1</v>
      </c>
      <c r="H2105" s="167">
        <f t="shared" si="534"/>
        <v>207862.5</v>
      </c>
      <c r="I2105" s="167">
        <f>F2105-H2105</f>
        <v>-69287.5</v>
      </c>
      <c r="J2105" s="167">
        <f>F2105*G2105</f>
        <v>13857.5</v>
      </c>
      <c r="K2105" s="101">
        <f t="shared" si="516"/>
        <v>7.7295292280232042</v>
      </c>
      <c r="L2105" s="167">
        <v>10</v>
      </c>
      <c r="M2105" s="30">
        <f>K2105*L2105/60</f>
        <v>1.2882548713372008</v>
      </c>
    </row>
    <row r="2106" spans="1:13" ht="30">
      <c r="A2106" s="1312"/>
      <c r="B2106" s="38"/>
      <c r="C2106" s="165" t="s">
        <v>2481</v>
      </c>
      <c r="D2106" s="267">
        <v>2007</v>
      </c>
      <c r="E2106" s="267">
        <f t="shared" si="533"/>
        <v>14</v>
      </c>
      <c r="F2106" s="24">
        <v>176358</v>
      </c>
      <c r="G2106" s="214">
        <v>0.1</v>
      </c>
      <c r="H2106" s="174">
        <f t="shared" si="534"/>
        <v>246901.2</v>
      </c>
      <c r="I2106" s="174">
        <f t="shared" ref="I2106:I2112" si="535">F2106-H2106</f>
        <v>-70543.200000000012</v>
      </c>
      <c r="J2106" s="174">
        <f t="shared" ref="J2106:J2112" si="536">F2106*G2106</f>
        <v>17635.8</v>
      </c>
      <c r="K2106" s="101">
        <f t="shared" si="516"/>
        <v>9.8370147255689417</v>
      </c>
      <c r="L2106" s="547">
        <v>10</v>
      </c>
      <c r="M2106" s="269">
        <f t="shared" ref="M2106:M2112" si="537">K2106*L2106/60</f>
        <v>1.6395024542614902</v>
      </c>
    </row>
    <row r="2107" spans="1:13" ht="30">
      <c r="A2107" s="1312"/>
      <c r="B2107" s="38"/>
      <c r="C2107" s="165" t="s">
        <v>2477</v>
      </c>
      <c r="D2107" s="267">
        <v>2007</v>
      </c>
      <c r="E2107" s="267">
        <f t="shared" si="533"/>
        <v>14</v>
      </c>
      <c r="F2107" s="24">
        <v>350000</v>
      </c>
      <c r="G2107" s="214">
        <v>0.1</v>
      </c>
      <c r="H2107" s="174">
        <f t="shared" si="534"/>
        <v>490000</v>
      </c>
      <c r="I2107" s="174">
        <f t="shared" si="535"/>
        <v>-140000</v>
      </c>
      <c r="J2107" s="174">
        <f t="shared" si="536"/>
        <v>35000</v>
      </c>
      <c r="K2107" s="101">
        <f t="shared" si="516"/>
        <v>19.522534582775545</v>
      </c>
      <c r="L2107" s="547">
        <v>10</v>
      </c>
      <c r="M2107" s="269">
        <f t="shared" si="537"/>
        <v>3.2537557637959242</v>
      </c>
    </row>
    <row r="2108" spans="1:13" ht="30">
      <c r="A2108" s="1312"/>
      <c r="B2108" s="38"/>
      <c r="C2108" s="165" t="s">
        <v>4667</v>
      </c>
      <c r="D2108" s="166">
        <v>2009</v>
      </c>
      <c r="E2108" s="166">
        <f>2021-D2108</f>
        <v>12</v>
      </c>
      <c r="F2108" s="167">
        <v>181000</v>
      </c>
      <c r="G2108" s="168">
        <v>0.1</v>
      </c>
      <c r="H2108" s="167">
        <f>E2108*F2108*G2108</f>
        <v>217200</v>
      </c>
      <c r="I2108" s="167">
        <f t="shared" si="535"/>
        <v>-36200</v>
      </c>
      <c r="J2108" s="167">
        <f t="shared" si="536"/>
        <v>18100</v>
      </c>
      <c r="K2108" s="101">
        <f t="shared" si="516"/>
        <v>10.095939312806783</v>
      </c>
      <c r="L2108" s="167">
        <v>20</v>
      </c>
      <c r="M2108" s="30">
        <f t="shared" si="537"/>
        <v>3.3653131042689277</v>
      </c>
    </row>
    <row r="2109" spans="1:13" ht="30">
      <c r="A2109" s="1312"/>
      <c r="B2109" s="38"/>
      <c r="C2109" s="165" t="s">
        <v>4669</v>
      </c>
      <c r="D2109" s="166">
        <v>2013</v>
      </c>
      <c r="E2109" s="166">
        <f t="shared" ref="E2109" si="538">2021-D2109</f>
        <v>8</v>
      </c>
      <c r="F2109" s="167">
        <v>300000</v>
      </c>
      <c r="G2109" s="168">
        <v>0.1</v>
      </c>
      <c r="H2109" s="167">
        <f t="shared" ref="H2109" si="539">E2109*F2109*G2109</f>
        <v>240000</v>
      </c>
      <c r="I2109" s="167">
        <f t="shared" si="535"/>
        <v>60000</v>
      </c>
      <c r="J2109" s="167">
        <f t="shared" si="536"/>
        <v>30000</v>
      </c>
      <c r="K2109" s="101">
        <f t="shared" si="516"/>
        <v>16.733601070950471</v>
      </c>
      <c r="L2109" s="167">
        <v>20</v>
      </c>
      <c r="M2109" s="169">
        <f t="shared" si="537"/>
        <v>5.5778670236501569</v>
      </c>
    </row>
    <row r="2110" spans="1:13" ht="30">
      <c r="A2110" s="1312"/>
      <c r="B2110" s="38"/>
      <c r="C2110" s="384" t="s">
        <v>2485</v>
      </c>
      <c r="D2110" s="166">
        <v>2016</v>
      </c>
      <c r="E2110" s="166">
        <f t="shared" si="533"/>
        <v>5</v>
      </c>
      <c r="F2110" s="167">
        <v>2302000</v>
      </c>
      <c r="G2110" s="168">
        <v>0.1</v>
      </c>
      <c r="H2110" s="167">
        <f t="shared" si="534"/>
        <v>1151000</v>
      </c>
      <c r="I2110" s="33">
        <f t="shared" si="535"/>
        <v>1151000</v>
      </c>
      <c r="J2110" s="33">
        <f t="shared" si="536"/>
        <v>230200</v>
      </c>
      <c r="K2110" s="101">
        <f t="shared" si="516"/>
        <v>128.40249888442659</v>
      </c>
      <c r="L2110" s="33">
        <v>10</v>
      </c>
      <c r="M2110" s="30">
        <f t="shared" si="537"/>
        <v>21.400416480737764</v>
      </c>
    </row>
    <row r="2111" spans="1:13">
      <c r="A2111" s="1312"/>
      <c r="B2111" s="38"/>
      <c r="C2111" s="165" t="s">
        <v>4672</v>
      </c>
      <c r="D2111" s="166">
        <v>2015</v>
      </c>
      <c r="E2111" s="166">
        <f t="shared" si="533"/>
        <v>6</v>
      </c>
      <c r="F2111" s="167">
        <v>1028020</v>
      </c>
      <c r="G2111" s="168">
        <v>0.1</v>
      </c>
      <c r="H2111" s="167">
        <f t="shared" si="534"/>
        <v>616812</v>
      </c>
      <c r="I2111" s="33">
        <f t="shared" si="535"/>
        <v>411208</v>
      </c>
      <c r="J2111" s="33">
        <f t="shared" si="536"/>
        <v>102802</v>
      </c>
      <c r="K2111" s="101">
        <f t="shared" si="516"/>
        <v>57.341588576528338</v>
      </c>
      <c r="L2111" s="33">
        <v>60</v>
      </c>
      <c r="M2111" s="30">
        <f t="shared" si="537"/>
        <v>57.341588576528338</v>
      </c>
    </row>
    <row r="2112" spans="1:13" ht="30">
      <c r="A2112" s="1312"/>
      <c r="B2112" s="38"/>
      <c r="C2112" s="165" t="s">
        <v>4670</v>
      </c>
      <c r="D2112" s="166">
        <v>2005</v>
      </c>
      <c r="E2112" s="166">
        <f t="shared" si="533"/>
        <v>16</v>
      </c>
      <c r="F2112" s="167">
        <v>39263</v>
      </c>
      <c r="G2112" s="168">
        <v>0.15</v>
      </c>
      <c r="H2112" s="167">
        <f t="shared" si="534"/>
        <v>94231.2</v>
      </c>
      <c r="I2112" s="33">
        <f t="shared" si="535"/>
        <v>-54968.2</v>
      </c>
      <c r="J2112" s="33">
        <f t="shared" si="536"/>
        <v>5889.45</v>
      </c>
      <c r="K2112" s="101">
        <f t="shared" si="516"/>
        <v>3.2850568942436413</v>
      </c>
      <c r="L2112" s="33">
        <v>20</v>
      </c>
      <c r="M2112" s="30">
        <f t="shared" si="537"/>
        <v>1.0950189647478803</v>
      </c>
    </row>
    <row r="2113" spans="1:13" ht="30">
      <c r="A2113" s="1312"/>
      <c r="B2113" s="38"/>
      <c r="C2113" s="165" t="s">
        <v>4675</v>
      </c>
      <c r="D2113" s="166">
        <v>2012</v>
      </c>
      <c r="E2113" s="166">
        <f t="shared" si="533"/>
        <v>9</v>
      </c>
      <c r="F2113" s="167">
        <v>12268394.74</v>
      </c>
      <c r="G2113" s="168">
        <v>0.1</v>
      </c>
      <c r="H2113" s="167">
        <f t="shared" si="534"/>
        <v>11041555.266000001</v>
      </c>
      <c r="I2113" s="33">
        <f>F2113-H2113</f>
        <v>1226839.4739999995</v>
      </c>
      <c r="J2113" s="33">
        <f>F2113*G2113</f>
        <v>1226839.4740000002</v>
      </c>
      <c r="K2113" s="101">
        <f t="shared" si="516"/>
        <v>684.31474453369037</v>
      </c>
      <c r="L2113" s="33">
        <v>120</v>
      </c>
      <c r="M2113" s="30">
        <f>K2113*L2113/60</f>
        <v>1368.6294890673807</v>
      </c>
    </row>
    <row r="2114" spans="1:13">
      <c r="A2114" s="1312"/>
      <c r="B2114" s="87" t="s">
        <v>35</v>
      </c>
      <c r="C2114" s="32"/>
      <c r="D2114" s="131"/>
      <c r="E2114" s="131"/>
      <c r="F2114" s="33"/>
      <c r="G2114" s="133"/>
      <c r="H2114" s="33"/>
      <c r="I2114" s="33"/>
      <c r="J2114" s="33"/>
      <c r="K2114" s="101">
        <f t="shared" si="516"/>
        <v>0</v>
      </c>
      <c r="L2114" s="309">
        <f>SUM(L2105:L2113)</f>
        <v>280</v>
      </c>
      <c r="M2114" s="34">
        <f>SUM(M2105:M2113)</f>
        <v>1463.5912063067085</v>
      </c>
    </row>
    <row r="2115" spans="1:13" ht="30">
      <c r="A2115" s="1312" t="s">
        <v>4692</v>
      </c>
      <c r="B2115" s="22" t="s">
        <v>4455</v>
      </c>
      <c r="C2115" s="32" t="s">
        <v>4668</v>
      </c>
      <c r="D2115" s="131">
        <v>2006</v>
      </c>
      <c r="E2115" s="131">
        <f t="shared" si="533"/>
        <v>15</v>
      </c>
      <c r="F2115" s="33">
        <v>138575</v>
      </c>
      <c r="G2115" s="133">
        <v>0.1</v>
      </c>
      <c r="H2115" s="33">
        <f t="shared" si="534"/>
        <v>207862.5</v>
      </c>
      <c r="I2115" s="33">
        <f>F2115-H2115</f>
        <v>-69287.5</v>
      </c>
      <c r="J2115" s="33">
        <f>F2115*G2115</f>
        <v>13857.5</v>
      </c>
      <c r="K2115" s="101">
        <f t="shared" si="516"/>
        <v>7.7295292280232042</v>
      </c>
      <c r="L2115" s="33">
        <v>10</v>
      </c>
      <c r="M2115" s="30">
        <f>K2115*L2115/60</f>
        <v>1.2882548713372008</v>
      </c>
    </row>
    <row r="2116" spans="1:13" ht="30">
      <c r="A2116" s="1312"/>
      <c r="B2116" s="38"/>
      <c r="C2116" s="165" t="s">
        <v>2481</v>
      </c>
      <c r="D2116" s="267">
        <v>2007</v>
      </c>
      <c r="E2116" s="267">
        <f t="shared" si="533"/>
        <v>14</v>
      </c>
      <c r="F2116" s="24">
        <v>176358</v>
      </c>
      <c r="G2116" s="214">
        <v>0.1</v>
      </c>
      <c r="H2116" s="174">
        <f t="shared" si="534"/>
        <v>246901.2</v>
      </c>
      <c r="I2116" s="174">
        <f t="shared" ref="I2116:I2122" si="540">F2116-H2116</f>
        <v>-70543.200000000012</v>
      </c>
      <c r="J2116" s="174">
        <f t="shared" ref="J2116:J2122" si="541">F2116*G2116</f>
        <v>17635.8</v>
      </c>
      <c r="K2116" s="101">
        <f t="shared" si="516"/>
        <v>9.8370147255689417</v>
      </c>
      <c r="L2116" s="547">
        <v>10</v>
      </c>
      <c r="M2116" s="269">
        <f t="shared" ref="M2116:M2122" si="542">K2116*L2116/60</f>
        <v>1.6395024542614902</v>
      </c>
    </row>
    <row r="2117" spans="1:13" ht="30">
      <c r="A2117" s="1312"/>
      <c r="B2117" s="38"/>
      <c r="C2117" s="165" t="s">
        <v>2477</v>
      </c>
      <c r="D2117" s="267">
        <v>2007</v>
      </c>
      <c r="E2117" s="267">
        <f t="shared" si="533"/>
        <v>14</v>
      </c>
      <c r="F2117" s="24">
        <v>350000</v>
      </c>
      <c r="G2117" s="214">
        <v>0.1</v>
      </c>
      <c r="H2117" s="174">
        <f t="shared" si="534"/>
        <v>490000</v>
      </c>
      <c r="I2117" s="174">
        <f t="shared" si="540"/>
        <v>-140000</v>
      </c>
      <c r="J2117" s="174">
        <f t="shared" si="541"/>
        <v>35000</v>
      </c>
      <c r="K2117" s="101">
        <f t="shared" si="516"/>
        <v>19.522534582775545</v>
      </c>
      <c r="L2117" s="547">
        <v>10</v>
      </c>
      <c r="M2117" s="269">
        <f t="shared" si="542"/>
        <v>3.2537557637959242</v>
      </c>
    </row>
    <row r="2118" spans="1:13" ht="30">
      <c r="A2118" s="1312"/>
      <c r="B2118" s="38"/>
      <c r="C2118" s="165" t="s">
        <v>4667</v>
      </c>
      <c r="D2118" s="166">
        <v>2009</v>
      </c>
      <c r="E2118" s="166">
        <f>2021-D2118</f>
        <v>12</v>
      </c>
      <c r="F2118" s="167">
        <v>181000</v>
      </c>
      <c r="G2118" s="168">
        <v>0.1</v>
      </c>
      <c r="H2118" s="167">
        <f>E2118*F2118*G2118</f>
        <v>217200</v>
      </c>
      <c r="I2118" s="167">
        <f t="shared" si="540"/>
        <v>-36200</v>
      </c>
      <c r="J2118" s="167">
        <f t="shared" si="541"/>
        <v>18100</v>
      </c>
      <c r="K2118" s="101">
        <f t="shared" si="516"/>
        <v>10.095939312806783</v>
      </c>
      <c r="L2118" s="33">
        <v>10</v>
      </c>
      <c r="M2118" s="30">
        <f t="shared" si="542"/>
        <v>1.6826565521344639</v>
      </c>
    </row>
    <row r="2119" spans="1:13" ht="30">
      <c r="A2119" s="1312"/>
      <c r="B2119" s="38"/>
      <c r="C2119" s="384" t="s">
        <v>2485</v>
      </c>
      <c r="D2119" s="166">
        <v>2016</v>
      </c>
      <c r="E2119" s="166">
        <f t="shared" si="533"/>
        <v>5</v>
      </c>
      <c r="F2119" s="167">
        <v>2302000</v>
      </c>
      <c r="G2119" s="168">
        <v>0.1</v>
      </c>
      <c r="H2119" s="167">
        <f t="shared" si="534"/>
        <v>1151000</v>
      </c>
      <c r="I2119" s="167">
        <f t="shared" si="540"/>
        <v>1151000</v>
      </c>
      <c r="J2119" s="167">
        <f t="shared" si="541"/>
        <v>230200</v>
      </c>
      <c r="K2119" s="101">
        <f t="shared" si="516"/>
        <v>128.40249888442659</v>
      </c>
      <c r="L2119" s="33">
        <v>20</v>
      </c>
      <c r="M2119" s="30">
        <f t="shared" si="542"/>
        <v>42.800832961475528</v>
      </c>
    </row>
    <row r="2120" spans="1:13">
      <c r="A2120" s="1312"/>
      <c r="B2120" s="38"/>
      <c r="C2120" s="165" t="s">
        <v>4672</v>
      </c>
      <c r="D2120" s="166">
        <v>2015</v>
      </c>
      <c r="E2120" s="166">
        <f t="shared" si="533"/>
        <v>6</v>
      </c>
      <c r="F2120" s="167">
        <v>1028020</v>
      </c>
      <c r="G2120" s="168">
        <v>0.1</v>
      </c>
      <c r="H2120" s="167">
        <f t="shared" si="534"/>
        <v>616812</v>
      </c>
      <c r="I2120" s="167">
        <f t="shared" si="540"/>
        <v>411208</v>
      </c>
      <c r="J2120" s="167">
        <f t="shared" si="541"/>
        <v>102802</v>
      </c>
      <c r="K2120" s="101">
        <f t="shared" si="516"/>
        <v>57.341588576528338</v>
      </c>
      <c r="L2120" s="33">
        <v>60</v>
      </c>
      <c r="M2120" s="30">
        <f t="shared" si="542"/>
        <v>57.341588576528338</v>
      </c>
    </row>
    <row r="2121" spans="1:13" ht="30">
      <c r="A2121" s="1312"/>
      <c r="B2121" s="38"/>
      <c r="C2121" s="165" t="s">
        <v>4670</v>
      </c>
      <c r="D2121" s="166">
        <v>2005</v>
      </c>
      <c r="E2121" s="166">
        <f t="shared" si="533"/>
        <v>16</v>
      </c>
      <c r="F2121" s="167">
        <v>39263</v>
      </c>
      <c r="G2121" s="168">
        <v>0.15</v>
      </c>
      <c r="H2121" s="167">
        <f t="shared" si="534"/>
        <v>94231.2</v>
      </c>
      <c r="I2121" s="167">
        <f>F2121-H2121</f>
        <v>-54968.2</v>
      </c>
      <c r="J2121" s="167">
        <f>F2121*G2121</f>
        <v>5889.45</v>
      </c>
      <c r="K2121" s="101">
        <f t="shared" si="516"/>
        <v>3.2850568942436413</v>
      </c>
      <c r="L2121" s="33">
        <v>10</v>
      </c>
      <c r="M2121" s="30">
        <f>K2121*L2121/60</f>
        <v>0.54750948237394015</v>
      </c>
    </row>
    <row r="2122" spans="1:13" ht="30">
      <c r="A2122" s="1312"/>
      <c r="B2122" s="38"/>
      <c r="C2122" s="165" t="s">
        <v>4669</v>
      </c>
      <c r="D2122" s="166">
        <v>2013</v>
      </c>
      <c r="E2122" s="166">
        <f t="shared" si="533"/>
        <v>8</v>
      </c>
      <c r="F2122" s="167">
        <v>300000</v>
      </c>
      <c r="G2122" s="168">
        <v>0.1</v>
      </c>
      <c r="H2122" s="167">
        <f t="shared" si="534"/>
        <v>240000</v>
      </c>
      <c r="I2122" s="167">
        <f t="shared" si="540"/>
        <v>60000</v>
      </c>
      <c r="J2122" s="167">
        <f t="shared" si="541"/>
        <v>30000</v>
      </c>
      <c r="K2122" s="101">
        <f t="shared" si="516"/>
        <v>16.733601070950471</v>
      </c>
      <c r="L2122" s="167">
        <v>20</v>
      </c>
      <c r="M2122" s="169">
        <f t="shared" si="542"/>
        <v>5.5778670236501569</v>
      </c>
    </row>
    <row r="2123" spans="1:13" ht="30">
      <c r="A2123" s="1312"/>
      <c r="B2123" s="38"/>
      <c r="C2123" s="165" t="s">
        <v>4675</v>
      </c>
      <c r="D2123" s="166">
        <v>2012</v>
      </c>
      <c r="E2123" s="166">
        <f t="shared" si="533"/>
        <v>9</v>
      </c>
      <c r="F2123" s="167">
        <v>12268394.74</v>
      </c>
      <c r="G2123" s="168">
        <v>0.1</v>
      </c>
      <c r="H2123" s="167">
        <f t="shared" si="534"/>
        <v>11041555.266000001</v>
      </c>
      <c r="I2123" s="33">
        <f>F2123-H2123</f>
        <v>1226839.4739999995</v>
      </c>
      <c r="J2123" s="33">
        <f>F2123*G2123</f>
        <v>1226839.4740000002</v>
      </c>
      <c r="K2123" s="101">
        <f t="shared" si="516"/>
        <v>684.31474453369037</v>
      </c>
      <c r="L2123" s="33">
        <v>120</v>
      </c>
      <c r="M2123" s="30">
        <f>K2123*L2123/60</f>
        <v>1368.6294890673807</v>
      </c>
    </row>
    <row r="2124" spans="1:13">
      <c r="A2124" s="1312"/>
      <c r="B2124" s="87" t="s">
        <v>35</v>
      </c>
      <c r="C2124" s="165"/>
      <c r="D2124" s="166"/>
      <c r="E2124" s="166"/>
      <c r="F2124" s="167"/>
      <c r="G2124" s="168"/>
      <c r="H2124" s="167"/>
      <c r="I2124" s="33"/>
      <c r="J2124" s="33"/>
      <c r="K2124" s="101">
        <f t="shared" si="516"/>
        <v>0</v>
      </c>
      <c r="L2124" s="309">
        <f>SUM(L2115:L2123)</f>
        <v>270</v>
      </c>
      <c r="M2124" s="34">
        <f>SUM(M2115:M2123)</f>
        <v>1482.7614567529379</v>
      </c>
    </row>
    <row r="2125" spans="1:13" ht="28.5">
      <c r="A2125" s="43" t="s">
        <v>4629</v>
      </c>
      <c r="B2125" s="37" t="s">
        <v>4506</v>
      </c>
      <c r="C2125" s="127"/>
      <c r="D2125" s="128"/>
      <c r="E2125" s="155"/>
      <c r="F2125" s="63"/>
      <c r="G2125" s="129"/>
      <c r="H2125" s="129"/>
      <c r="I2125" s="63"/>
      <c r="J2125" s="63"/>
      <c r="K2125" s="159"/>
      <c r="L2125" s="63"/>
      <c r="M2125" s="130"/>
    </row>
    <row r="2126" spans="1:13" ht="30">
      <c r="A2126" s="1312" t="s">
        <v>4507</v>
      </c>
      <c r="B2126" s="38" t="s">
        <v>4443</v>
      </c>
      <c r="C2126" s="165" t="s">
        <v>4667</v>
      </c>
      <c r="D2126" s="166">
        <v>2009</v>
      </c>
      <c r="E2126" s="166">
        <f>2021-D2126</f>
        <v>12</v>
      </c>
      <c r="F2126" s="167">
        <v>181000</v>
      </c>
      <c r="G2126" s="168">
        <v>0.1</v>
      </c>
      <c r="H2126" s="167">
        <f>E2126*F2126*G2126</f>
        <v>217200</v>
      </c>
      <c r="I2126" s="167">
        <f t="shared" ref="I2126:I2134" si="543">F2126-H2126</f>
        <v>-36200</v>
      </c>
      <c r="J2126" s="167">
        <f t="shared" ref="J2126:J2134" si="544">F2126*G2126</f>
        <v>18100</v>
      </c>
      <c r="K2126" s="101">
        <f t="shared" si="516"/>
        <v>10.095939312806783</v>
      </c>
      <c r="L2126" s="33">
        <v>30</v>
      </c>
      <c r="M2126" s="30">
        <f t="shared" ref="M2126:M2134" si="545">K2126*L2126/60</f>
        <v>5.0479696564033913</v>
      </c>
    </row>
    <row r="2127" spans="1:13" ht="30">
      <c r="A2127" s="1312"/>
      <c r="B2127" s="38"/>
      <c r="C2127" s="165" t="s">
        <v>2481</v>
      </c>
      <c r="D2127" s="267">
        <v>2007</v>
      </c>
      <c r="E2127" s="267">
        <f t="shared" ref="E2127:E2128" si="546">2021-D2127</f>
        <v>14</v>
      </c>
      <c r="F2127" s="24">
        <v>176358</v>
      </c>
      <c r="G2127" s="214">
        <v>0.1</v>
      </c>
      <c r="H2127" s="174">
        <f t="shared" ref="H2127:H2128" si="547">E2127*F2127*G2127</f>
        <v>246901.2</v>
      </c>
      <c r="I2127" s="174">
        <f t="shared" si="543"/>
        <v>-70543.200000000012</v>
      </c>
      <c r="J2127" s="174">
        <f t="shared" si="544"/>
        <v>17635.8</v>
      </c>
      <c r="K2127" s="101">
        <f t="shared" ref="K2127:K2190" si="548">J2127/1792.8</f>
        <v>9.8370147255689417</v>
      </c>
      <c r="L2127" s="547">
        <v>10</v>
      </c>
      <c r="M2127" s="269">
        <f t="shared" si="545"/>
        <v>1.6395024542614902</v>
      </c>
    </row>
    <row r="2128" spans="1:13" ht="30">
      <c r="A2128" s="1312"/>
      <c r="B2128" s="38"/>
      <c r="C2128" s="165" t="s">
        <v>2477</v>
      </c>
      <c r="D2128" s="267">
        <v>2007</v>
      </c>
      <c r="E2128" s="267">
        <f t="shared" si="546"/>
        <v>14</v>
      </c>
      <c r="F2128" s="24">
        <v>350000</v>
      </c>
      <c r="G2128" s="214">
        <v>0.1</v>
      </c>
      <c r="H2128" s="174">
        <f t="shared" si="547"/>
        <v>490000</v>
      </c>
      <c r="I2128" s="174">
        <f t="shared" si="543"/>
        <v>-140000</v>
      </c>
      <c r="J2128" s="174">
        <f t="shared" si="544"/>
        <v>35000</v>
      </c>
      <c r="K2128" s="101">
        <f t="shared" si="548"/>
        <v>19.522534582775545</v>
      </c>
      <c r="L2128" s="547">
        <v>10</v>
      </c>
      <c r="M2128" s="269">
        <f t="shared" si="545"/>
        <v>3.2537557637959242</v>
      </c>
    </row>
    <row r="2129" spans="1:13" ht="30">
      <c r="A2129" s="1312"/>
      <c r="B2129" s="38"/>
      <c r="C2129" s="32" t="s">
        <v>4668</v>
      </c>
      <c r="D2129" s="131">
        <v>2006</v>
      </c>
      <c r="E2129" s="131">
        <f t="shared" si="533"/>
        <v>15</v>
      </c>
      <c r="F2129" s="33">
        <v>138575</v>
      </c>
      <c r="G2129" s="133">
        <v>0.1</v>
      </c>
      <c r="H2129" s="33">
        <f t="shared" si="534"/>
        <v>207862.5</v>
      </c>
      <c r="I2129" s="33">
        <f t="shared" si="543"/>
        <v>-69287.5</v>
      </c>
      <c r="J2129" s="33">
        <f t="shared" si="544"/>
        <v>13857.5</v>
      </c>
      <c r="K2129" s="101">
        <f t="shared" si="548"/>
        <v>7.7295292280232042</v>
      </c>
      <c r="L2129" s="33">
        <v>20</v>
      </c>
      <c r="M2129" s="30">
        <f t="shared" si="545"/>
        <v>2.5765097426744017</v>
      </c>
    </row>
    <row r="2130" spans="1:13" ht="30">
      <c r="A2130" s="1312"/>
      <c r="B2130" s="38"/>
      <c r="C2130" s="165" t="s">
        <v>4669</v>
      </c>
      <c r="D2130" s="166">
        <v>2013</v>
      </c>
      <c r="E2130" s="166">
        <f t="shared" si="533"/>
        <v>8</v>
      </c>
      <c r="F2130" s="167">
        <v>300000</v>
      </c>
      <c r="G2130" s="168">
        <v>0.1</v>
      </c>
      <c r="H2130" s="167">
        <f t="shared" si="534"/>
        <v>240000</v>
      </c>
      <c r="I2130" s="167">
        <f t="shared" si="543"/>
        <v>60000</v>
      </c>
      <c r="J2130" s="167">
        <f t="shared" si="544"/>
        <v>30000</v>
      </c>
      <c r="K2130" s="101">
        <f t="shared" si="548"/>
        <v>16.733601070950471</v>
      </c>
      <c r="L2130" s="167">
        <v>50</v>
      </c>
      <c r="M2130" s="169">
        <f t="shared" si="545"/>
        <v>13.944667559125394</v>
      </c>
    </row>
    <row r="2131" spans="1:13" ht="30">
      <c r="A2131" s="1312"/>
      <c r="B2131" s="38"/>
      <c r="C2131" s="384" t="s">
        <v>2485</v>
      </c>
      <c r="D2131" s="166">
        <v>2016</v>
      </c>
      <c r="E2131" s="166">
        <f t="shared" si="533"/>
        <v>5</v>
      </c>
      <c r="F2131" s="167">
        <v>2302000</v>
      </c>
      <c r="G2131" s="168">
        <v>0.1</v>
      </c>
      <c r="H2131" s="167">
        <f t="shared" si="534"/>
        <v>1151000</v>
      </c>
      <c r="I2131" s="167">
        <f t="shared" si="543"/>
        <v>1151000</v>
      </c>
      <c r="J2131" s="167">
        <f t="shared" si="544"/>
        <v>230200</v>
      </c>
      <c r="K2131" s="101">
        <f t="shared" si="548"/>
        <v>128.40249888442659</v>
      </c>
      <c r="L2131" s="33">
        <v>20</v>
      </c>
      <c r="M2131" s="30">
        <f t="shared" si="545"/>
        <v>42.800832961475528</v>
      </c>
    </row>
    <row r="2132" spans="1:13">
      <c r="A2132" s="1312"/>
      <c r="B2132" s="38"/>
      <c r="C2132" s="165" t="s">
        <v>4672</v>
      </c>
      <c r="D2132" s="166">
        <v>2015</v>
      </c>
      <c r="E2132" s="166">
        <f t="shared" si="533"/>
        <v>6</v>
      </c>
      <c r="F2132" s="167">
        <v>1028020</v>
      </c>
      <c r="G2132" s="168">
        <v>0.1</v>
      </c>
      <c r="H2132" s="167">
        <f t="shared" si="534"/>
        <v>616812</v>
      </c>
      <c r="I2132" s="167">
        <f t="shared" si="543"/>
        <v>411208</v>
      </c>
      <c r="J2132" s="167">
        <f t="shared" si="544"/>
        <v>102802</v>
      </c>
      <c r="K2132" s="101">
        <f t="shared" si="548"/>
        <v>57.341588576528338</v>
      </c>
      <c r="L2132" s="33">
        <v>60</v>
      </c>
      <c r="M2132" s="30">
        <f t="shared" si="545"/>
        <v>57.341588576528338</v>
      </c>
    </row>
    <row r="2133" spans="1:13" ht="30">
      <c r="A2133" s="1312"/>
      <c r="B2133" s="38"/>
      <c r="C2133" s="165" t="s">
        <v>4670</v>
      </c>
      <c r="D2133" s="166">
        <v>2005</v>
      </c>
      <c r="E2133" s="166">
        <f t="shared" si="533"/>
        <v>16</v>
      </c>
      <c r="F2133" s="167">
        <v>39263</v>
      </c>
      <c r="G2133" s="168">
        <v>0.15</v>
      </c>
      <c r="H2133" s="167">
        <f t="shared" si="534"/>
        <v>94231.2</v>
      </c>
      <c r="I2133" s="167">
        <f t="shared" si="543"/>
        <v>-54968.2</v>
      </c>
      <c r="J2133" s="167">
        <f t="shared" si="544"/>
        <v>5889.45</v>
      </c>
      <c r="K2133" s="101">
        <f t="shared" si="548"/>
        <v>3.2850568942436413</v>
      </c>
      <c r="L2133" s="33">
        <v>20</v>
      </c>
      <c r="M2133" s="30">
        <f t="shared" si="545"/>
        <v>1.0950189647478803</v>
      </c>
    </row>
    <row r="2134" spans="1:13" ht="30">
      <c r="A2134" s="1312"/>
      <c r="B2134" s="38"/>
      <c r="C2134" s="165" t="s">
        <v>4671</v>
      </c>
      <c r="D2134" s="166">
        <v>2003</v>
      </c>
      <c r="E2134" s="166">
        <f t="shared" si="533"/>
        <v>18</v>
      </c>
      <c r="F2134" s="167">
        <v>2471090</v>
      </c>
      <c r="G2134" s="168">
        <v>0.1</v>
      </c>
      <c r="H2134" s="167">
        <f t="shared" si="534"/>
        <v>4447962</v>
      </c>
      <c r="I2134" s="167">
        <f t="shared" si="543"/>
        <v>-1976872</v>
      </c>
      <c r="J2134" s="167">
        <f t="shared" si="544"/>
        <v>247109</v>
      </c>
      <c r="K2134" s="101">
        <f t="shared" si="548"/>
        <v>137.83411423471665</v>
      </c>
      <c r="L2134" s="33">
        <v>120</v>
      </c>
      <c r="M2134" s="30">
        <f t="shared" si="545"/>
        <v>275.6682284694333</v>
      </c>
    </row>
    <row r="2135" spans="1:13">
      <c r="A2135" s="1312"/>
      <c r="B2135" s="87" t="s">
        <v>35</v>
      </c>
      <c r="C2135" s="32"/>
      <c r="D2135" s="131"/>
      <c r="E2135" s="131"/>
      <c r="F2135" s="33"/>
      <c r="G2135" s="133"/>
      <c r="H2135" s="33"/>
      <c r="I2135" s="33"/>
      <c r="J2135" s="33"/>
      <c r="K2135" s="101">
        <f t="shared" si="548"/>
        <v>0</v>
      </c>
      <c r="L2135" s="309">
        <f>SUM(L2126:L2134)</f>
        <v>340</v>
      </c>
      <c r="M2135" s="34">
        <f>SUM(M2126:M2134)</f>
        <v>403.36807414844566</v>
      </c>
    </row>
    <row r="2136" spans="1:13" ht="30">
      <c r="A2136" s="1312" t="s">
        <v>4508</v>
      </c>
      <c r="B2136" s="22" t="s">
        <v>4479</v>
      </c>
      <c r="C2136" s="165" t="s">
        <v>4667</v>
      </c>
      <c r="D2136" s="166">
        <v>2009</v>
      </c>
      <c r="E2136" s="166">
        <f>2021-D2136</f>
        <v>12</v>
      </c>
      <c r="F2136" s="167">
        <v>181000</v>
      </c>
      <c r="G2136" s="168">
        <v>0.1</v>
      </c>
      <c r="H2136" s="167">
        <f>E2136*F2136*G2136</f>
        <v>217200</v>
      </c>
      <c r="I2136" s="167">
        <f t="shared" ref="I2136:I2142" si="549">F2136-H2136</f>
        <v>-36200</v>
      </c>
      <c r="J2136" s="167">
        <f t="shared" ref="J2136:J2142" si="550">F2136*G2136</f>
        <v>18100</v>
      </c>
      <c r="K2136" s="101">
        <f t="shared" si="548"/>
        <v>10.095939312806783</v>
      </c>
      <c r="L2136" s="167">
        <v>20</v>
      </c>
      <c r="M2136" s="30">
        <f t="shared" ref="M2136:M2142" si="551">K2136*L2136/60</f>
        <v>3.3653131042689277</v>
      </c>
    </row>
    <row r="2137" spans="1:13" ht="30">
      <c r="A2137" s="1312"/>
      <c r="B2137" s="38"/>
      <c r="C2137" s="165" t="s">
        <v>2481</v>
      </c>
      <c r="D2137" s="267">
        <v>2007</v>
      </c>
      <c r="E2137" s="267">
        <f t="shared" ref="E2137:E2139" si="552">2021-D2137</f>
        <v>14</v>
      </c>
      <c r="F2137" s="24">
        <v>176358</v>
      </c>
      <c r="G2137" s="214">
        <v>0.1</v>
      </c>
      <c r="H2137" s="174">
        <f t="shared" ref="H2137:H2139" si="553">E2137*F2137*G2137</f>
        <v>246901.2</v>
      </c>
      <c r="I2137" s="174">
        <f t="shared" si="549"/>
        <v>-70543.200000000012</v>
      </c>
      <c r="J2137" s="174">
        <f t="shared" si="550"/>
        <v>17635.8</v>
      </c>
      <c r="K2137" s="101">
        <f t="shared" si="548"/>
        <v>9.8370147255689417</v>
      </c>
      <c r="L2137" s="547">
        <v>10</v>
      </c>
      <c r="M2137" s="269">
        <f t="shared" si="551"/>
        <v>1.6395024542614902</v>
      </c>
    </row>
    <row r="2138" spans="1:13" ht="30">
      <c r="A2138" s="1312"/>
      <c r="B2138" s="38"/>
      <c r="C2138" s="165" t="s">
        <v>2477</v>
      </c>
      <c r="D2138" s="267">
        <v>2007</v>
      </c>
      <c r="E2138" s="267">
        <f t="shared" si="552"/>
        <v>14</v>
      </c>
      <c r="F2138" s="24">
        <v>350000</v>
      </c>
      <c r="G2138" s="214">
        <v>0.1</v>
      </c>
      <c r="H2138" s="174">
        <f t="shared" si="553"/>
        <v>490000</v>
      </c>
      <c r="I2138" s="174">
        <f t="shared" si="549"/>
        <v>-140000</v>
      </c>
      <c r="J2138" s="174">
        <f t="shared" si="550"/>
        <v>35000</v>
      </c>
      <c r="K2138" s="101">
        <f t="shared" si="548"/>
        <v>19.522534582775545</v>
      </c>
      <c r="L2138" s="547">
        <v>10</v>
      </c>
      <c r="M2138" s="269">
        <f t="shared" si="551"/>
        <v>3.2537557637959242</v>
      </c>
    </row>
    <row r="2139" spans="1:13" ht="30">
      <c r="A2139" s="1312"/>
      <c r="B2139" s="38"/>
      <c r="C2139" s="165" t="s">
        <v>4669</v>
      </c>
      <c r="D2139" s="166">
        <v>2013</v>
      </c>
      <c r="E2139" s="166">
        <f t="shared" si="552"/>
        <v>8</v>
      </c>
      <c r="F2139" s="167">
        <v>300000</v>
      </c>
      <c r="G2139" s="168">
        <v>0.1</v>
      </c>
      <c r="H2139" s="167">
        <f t="shared" si="553"/>
        <v>240000</v>
      </c>
      <c r="I2139" s="167">
        <f t="shared" si="549"/>
        <v>60000</v>
      </c>
      <c r="J2139" s="167">
        <f t="shared" si="550"/>
        <v>30000</v>
      </c>
      <c r="K2139" s="101">
        <f t="shared" si="548"/>
        <v>16.733601070950471</v>
      </c>
      <c r="L2139" s="167">
        <v>50</v>
      </c>
      <c r="M2139" s="169">
        <f t="shared" si="551"/>
        <v>13.944667559125394</v>
      </c>
    </row>
    <row r="2140" spans="1:13" ht="30">
      <c r="A2140" s="1312"/>
      <c r="B2140" s="38"/>
      <c r="C2140" s="384" t="s">
        <v>2485</v>
      </c>
      <c r="D2140" s="166">
        <v>2016</v>
      </c>
      <c r="E2140" s="166">
        <f t="shared" si="533"/>
        <v>5</v>
      </c>
      <c r="F2140" s="167">
        <v>2302000</v>
      </c>
      <c r="G2140" s="168">
        <v>0.1</v>
      </c>
      <c r="H2140" s="167">
        <f t="shared" si="534"/>
        <v>1151000</v>
      </c>
      <c r="I2140" s="33">
        <f t="shared" si="549"/>
        <v>1151000</v>
      </c>
      <c r="J2140" s="33">
        <f t="shared" si="550"/>
        <v>230200</v>
      </c>
      <c r="K2140" s="101">
        <f t="shared" si="548"/>
        <v>128.40249888442659</v>
      </c>
      <c r="L2140" s="33">
        <v>20</v>
      </c>
      <c r="M2140" s="30">
        <f t="shared" si="551"/>
        <v>42.800832961475528</v>
      </c>
    </row>
    <row r="2141" spans="1:13">
      <c r="A2141" s="1312"/>
      <c r="B2141" s="38"/>
      <c r="C2141" s="165" t="s">
        <v>4672</v>
      </c>
      <c r="D2141" s="166">
        <v>2015</v>
      </c>
      <c r="E2141" s="166">
        <f t="shared" si="533"/>
        <v>6</v>
      </c>
      <c r="F2141" s="167">
        <v>1028020</v>
      </c>
      <c r="G2141" s="168">
        <v>0.1</v>
      </c>
      <c r="H2141" s="167">
        <f t="shared" si="534"/>
        <v>616812</v>
      </c>
      <c r="I2141" s="33">
        <f t="shared" si="549"/>
        <v>411208</v>
      </c>
      <c r="J2141" s="33">
        <f t="shared" si="550"/>
        <v>102802</v>
      </c>
      <c r="K2141" s="101">
        <f t="shared" si="548"/>
        <v>57.341588576528338</v>
      </c>
      <c r="L2141" s="33">
        <v>60</v>
      </c>
      <c r="M2141" s="30">
        <f t="shared" si="551"/>
        <v>57.341588576528338</v>
      </c>
    </row>
    <row r="2142" spans="1:13" ht="30">
      <c r="A2142" s="1312"/>
      <c r="B2142" s="38"/>
      <c r="C2142" s="165" t="s">
        <v>4670</v>
      </c>
      <c r="D2142" s="166">
        <v>2005</v>
      </c>
      <c r="E2142" s="166">
        <f t="shared" si="533"/>
        <v>16</v>
      </c>
      <c r="F2142" s="167">
        <v>39263</v>
      </c>
      <c r="G2142" s="168">
        <v>0.15</v>
      </c>
      <c r="H2142" s="167">
        <f t="shared" si="534"/>
        <v>94231.2</v>
      </c>
      <c r="I2142" s="33">
        <f t="shared" si="549"/>
        <v>-54968.2</v>
      </c>
      <c r="J2142" s="33">
        <f t="shared" si="550"/>
        <v>5889.45</v>
      </c>
      <c r="K2142" s="101">
        <f t="shared" si="548"/>
        <v>3.2850568942436413</v>
      </c>
      <c r="L2142" s="33">
        <v>20</v>
      </c>
      <c r="M2142" s="30">
        <f t="shared" si="551"/>
        <v>1.0950189647478803</v>
      </c>
    </row>
    <row r="2143" spans="1:13" ht="18" customHeight="1">
      <c r="A2143" s="1312"/>
      <c r="B2143" s="38"/>
      <c r="C2143" s="32" t="s">
        <v>4668</v>
      </c>
      <c r="D2143" s="131">
        <v>2006</v>
      </c>
      <c r="E2143" s="131">
        <f t="shared" si="533"/>
        <v>15</v>
      </c>
      <c r="F2143" s="33">
        <v>138575</v>
      </c>
      <c r="G2143" s="133">
        <v>0.1</v>
      </c>
      <c r="H2143" s="33">
        <f t="shared" si="534"/>
        <v>207862.5</v>
      </c>
      <c r="I2143" s="33">
        <f>F2143-H2143</f>
        <v>-69287.5</v>
      </c>
      <c r="J2143" s="33">
        <f>F2143*G2143</f>
        <v>13857.5</v>
      </c>
      <c r="K2143" s="101">
        <f t="shared" si="548"/>
        <v>7.7295292280232042</v>
      </c>
      <c r="L2143" s="33">
        <v>20</v>
      </c>
      <c r="M2143" s="30">
        <f>K2143*L2143/60</f>
        <v>2.5765097426744017</v>
      </c>
    </row>
    <row r="2144" spans="1:13" ht="27.75" customHeight="1">
      <c r="A2144" s="1312"/>
      <c r="B2144" s="38"/>
      <c r="C2144" s="32" t="s">
        <v>4671</v>
      </c>
      <c r="D2144" s="131">
        <v>2003</v>
      </c>
      <c r="E2144" s="131">
        <f t="shared" si="533"/>
        <v>18</v>
      </c>
      <c r="F2144" s="33">
        <v>2471090</v>
      </c>
      <c r="G2144" s="133">
        <v>0.1</v>
      </c>
      <c r="H2144" s="33">
        <f t="shared" si="534"/>
        <v>4447962</v>
      </c>
      <c r="I2144" s="33">
        <f>F2144-H2144</f>
        <v>-1976872</v>
      </c>
      <c r="J2144" s="33">
        <f>F2144*G2144</f>
        <v>247109</v>
      </c>
      <c r="K2144" s="101">
        <f t="shared" si="548"/>
        <v>137.83411423471665</v>
      </c>
      <c r="L2144" s="33">
        <v>100</v>
      </c>
      <c r="M2144" s="30">
        <f>K2144*L2144/60</f>
        <v>229.72352372452775</v>
      </c>
    </row>
    <row r="2145" spans="1:13" ht="18.75" customHeight="1">
      <c r="A2145" s="1312"/>
      <c r="B2145" s="87" t="s">
        <v>35</v>
      </c>
      <c r="C2145" s="32"/>
      <c r="D2145" s="131"/>
      <c r="E2145" s="131"/>
      <c r="F2145" s="33"/>
      <c r="G2145" s="133"/>
      <c r="H2145" s="33"/>
      <c r="I2145" s="33"/>
      <c r="J2145" s="33"/>
      <c r="K2145" s="101">
        <f t="shared" si="548"/>
        <v>0</v>
      </c>
      <c r="L2145" s="309">
        <f>SUM(L2136:L2144)</f>
        <v>310</v>
      </c>
      <c r="M2145" s="34">
        <f>SUM(M2136:M2144)</f>
        <v>355.74071285140565</v>
      </c>
    </row>
    <row r="2146" spans="1:13" ht="26.45" customHeight="1">
      <c r="A2146" s="1312" t="s">
        <v>4693</v>
      </c>
      <c r="B2146" s="38" t="s">
        <v>4449</v>
      </c>
      <c r="C2146" s="32" t="s">
        <v>4668</v>
      </c>
      <c r="D2146" s="131">
        <v>2006</v>
      </c>
      <c r="E2146" s="131">
        <f t="shared" si="533"/>
        <v>15</v>
      </c>
      <c r="F2146" s="33">
        <v>138575</v>
      </c>
      <c r="G2146" s="133">
        <v>0.1</v>
      </c>
      <c r="H2146" s="33">
        <f t="shared" si="534"/>
        <v>207862.5</v>
      </c>
      <c r="I2146" s="33">
        <f>F2146-H2146</f>
        <v>-69287.5</v>
      </c>
      <c r="J2146" s="33">
        <f>F2146*G2146</f>
        <v>13857.5</v>
      </c>
      <c r="K2146" s="101">
        <f t="shared" si="548"/>
        <v>7.7295292280232042</v>
      </c>
      <c r="L2146" s="33">
        <v>10</v>
      </c>
      <c r="M2146" s="30">
        <f>K2146*L2146/60</f>
        <v>1.2882548713372008</v>
      </c>
    </row>
    <row r="2147" spans="1:13" ht="30">
      <c r="A2147" s="1312"/>
      <c r="B2147" s="38"/>
      <c r="C2147" s="165" t="s">
        <v>2481</v>
      </c>
      <c r="D2147" s="267">
        <v>2007</v>
      </c>
      <c r="E2147" s="267">
        <f t="shared" si="533"/>
        <v>14</v>
      </c>
      <c r="F2147" s="24">
        <v>176358</v>
      </c>
      <c r="G2147" s="214">
        <v>0.1</v>
      </c>
      <c r="H2147" s="174">
        <f t="shared" si="534"/>
        <v>246901.2</v>
      </c>
      <c r="I2147" s="174">
        <f t="shared" ref="I2147:I2153" si="554">F2147-H2147</f>
        <v>-70543.200000000012</v>
      </c>
      <c r="J2147" s="174">
        <f t="shared" ref="J2147:J2153" si="555">F2147*G2147</f>
        <v>17635.8</v>
      </c>
      <c r="K2147" s="101">
        <f t="shared" si="548"/>
        <v>9.8370147255689417</v>
      </c>
      <c r="L2147" s="547">
        <v>10</v>
      </c>
      <c r="M2147" s="269">
        <f t="shared" ref="M2147:M2153" si="556">K2147*L2147/60</f>
        <v>1.6395024542614902</v>
      </c>
    </row>
    <row r="2148" spans="1:13" ht="30">
      <c r="A2148" s="1312"/>
      <c r="B2148" s="38"/>
      <c r="C2148" s="165" t="s">
        <v>2477</v>
      </c>
      <c r="D2148" s="267">
        <v>2007</v>
      </c>
      <c r="E2148" s="267">
        <f t="shared" si="533"/>
        <v>14</v>
      </c>
      <c r="F2148" s="24">
        <v>350000</v>
      </c>
      <c r="G2148" s="214">
        <v>0.1</v>
      </c>
      <c r="H2148" s="174">
        <f t="shared" si="534"/>
        <v>490000</v>
      </c>
      <c r="I2148" s="174">
        <f t="shared" si="554"/>
        <v>-140000</v>
      </c>
      <c r="J2148" s="174">
        <f t="shared" si="555"/>
        <v>35000</v>
      </c>
      <c r="K2148" s="101">
        <f t="shared" si="548"/>
        <v>19.522534582775545</v>
      </c>
      <c r="L2148" s="547">
        <v>10</v>
      </c>
      <c r="M2148" s="269">
        <f t="shared" si="556"/>
        <v>3.2537557637959242</v>
      </c>
    </row>
    <row r="2149" spans="1:13" ht="30">
      <c r="A2149" s="1312"/>
      <c r="B2149" s="38"/>
      <c r="C2149" s="165" t="s">
        <v>4667</v>
      </c>
      <c r="D2149" s="166">
        <v>2009</v>
      </c>
      <c r="E2149" s="166">
        <f>2021-D2149</f>
        <v>12</v>
      </c>
      <c r="F2149" s="167">
        <v>181000</v>
      </c>
      <c r="G2149" s="168">
        <v>0.1</v>
      </c>
      <c r="H2149" s="167">
        <f>E2149*F2149*G2149</f>
        <v>217200</v>
      </c>
      <c r="I2149" s="167">
        <f t="shared" si="554"/>
        <v>-36200</v>
      </c>
      <c r="J2149" s="167">
        <f t="shared" si="555"/>
        <v>18100</v>
      </c>
      <c r="K2149" s="101">
        <f t="shared" si="548"/>
        <v>10.095939312806783</v>
      </c>
      <c r="L2149" s="33">
        <v>10</v>
      </c>
      <c r="M2149" s="30">
        <f t="shared" si="556"/>
        <v>1.6826565521344639</v>
      </c>
    </row>
    <row r="2150" spans="1:13" ht="30">
      <c r="A2150" s="1312"/>
      <c r="B2150" s="38"/>
      <c r="C2150" s="384" t="s">
        <v>2485</v>
      </c>
      <c r="D2150" s="166">
        <v>2016</v>
      </c>
      <c r="E2150" s="166">
        <f t="shared" si="533"/>
        <v>5</v>
      </c>
      <c r="F2150" s="167">
        <v>2302000</v>
      </c>
      <c r="G2150" s="168">
        <v>0.1</v>
      </c>
      <c r="H2150" s="167">
        <f t="shared" si="534"/>
        <v>1151000</v>
      </c>
      <c r="I2150" s="167">
        <f t="shared" si="554"/>
        <v>1151000</v>
      </c>
      <c r="J2150" s="167">
        <f t="shared" si="555"/>
        <v>230200</v>
      </c>
      <c r="K2150" s="101">
        <f t="shared" si="548"/>
        <v>128.40249888442659</v>
      </c>
      <c r="L2150" s="33">
        <v>10</v>
      </c>
      <c r="M2150" s="30">
        <f t="shared" si="556"/>
        <v>21.400416480737764</v>
      </c>
    </row>
    <row r="2151" spans="1:13">
      <c r="A2151" s="1312"/>
      <c r="B2151" s="38"/>
      <c r="C2151" s="165" t="s">
        <v>4672</v>
      </c>
      <c r="D2151" s="166">
        <v>2015</v>
      </c>
      <c r="E2151" s="166">
        <f t="shared" si="533"/>
        <v>6</v>
      </c>
      <c r="F2151" s="167">
        <v>1028020</v>
      </c>
      <c r="G2151" s="168">
        <v>0.1</v>
      </c>
      <c r="H2151" s="167">
        <f t="shared" si="534"/>
        <v>616812</v>
      </c>
      <c r="I2151" s="167">
        <f t="shared" si="554"/>
        <v>411208</v>
      </c>
      <c r="J2151" s="167">
        <f t="shared" si="555"/>
        <v>102802</v>
      </c>
      <c r="K2151" s="101">
        <f t="shared" si="548"/>
        <v>57.341588576528338</v>
      </c>
      <c r="L2151" s="33">
        <v>60</v>
      </c>
      <c r="M2151" s="30">
        <f t="shared" si="556"/>
        <v>57.341588576528338</v>
      </c>
    </row>
    <row r="2152" spans="1:13" ht="30">
      <c r="A2152" s="1312"/>
      <c r="B2152" s="38"/>
      <c r="C2152" s="32" t="s">
        <v>4670</v>
      </c>
      <c r="D2152" s="131">
        <v>2005</v>
      </c>
      <c r="E2152" s="131">
        <f t="shared" si="533"/>
        <v>16</v>
      </c>
      <c r="F2152" s="33">
        <v>39263</v>
      </c>
      <c r="G2152" s="133">
        <v>0.15</v>
      </c>
      <c r="H2152" s="33">
        <f t="shared" si="534"/>
        <v>94231.2</v>
      </c>
      <c r="I2152" s="33">
        <f t="shared" si="554"/>
        <v>-54968.2</v>
      </c>
      <c r="J2152" s="33">
        <f t="shared" si="555"/>
        <v>5889.45</v>
      </c>
      <c r="K2152" s="101">
        <f t="shared" si="548"/>
        <v>3.2850568942436413</v>
      </c>
      <c r="L2152" s="33">
        <v>10</v>
      </c>
      <c r="M2152" s="30">
        <f t="shared" si="556"/>
        <v>0.54750948237394015</v>
      </c>
    </row>
    <row r="2153" spans="1:13" ht="30">
      <c r="A2153" s="1312"/>
      <c r="B2153" s="38"/>
      <c r="C2153" s="165" t="s">
        <v>4669</v>
      </c>
      <c r="D2153" s="166">
        <v>2013</v>
      </c>
      <c r="E2153" s="166">
        <f t="shared" si="533"/>
        <v>8</v>
      </c>
      <c r="F2153" s="167">
        <v>300000</v>
      </c>
      <c r="G2153" s="168">
        <v>0.1</v>
      </c>
      <c r="H2153" s="167">
        <f t="shared" si="534"/>
        <v>240000</v>
      </c>
      <c r="I2153" s="167">
        <f t="shared" si="554"/>
        <v>60000</v>
      </c>
      <c r="J2153" s="167">
        <f t="shared" si="555"/>
        <v>30000</v>
      </c>
      <c r="K2153" s="101">
        <f t="shared" si="548"/>
        <v>16.733601070950471</v>
      </c>
      <c r="L2153" s="167">
        <v>20</v>
      </c>
      <c r="M2153" s="169">
        <f t="shared" si="556"/>
        <v>5.5778670236501569</v>
      </c>
    </row>
    <row r="2154" spans="1:13" ht="30">
      <c r="A2154" s="1312"/>
      <c r="B2154" s="38"/>
      <c r="C2154" s="165" t="s">
        <v>4674</v>
      </c>
      <c r="D2154" s="166">
        <v>2012</v>
      </c>
      <c r="E2154" s="166">
        <f t="shared" si="533"/>
        <v>9</v>
      </c>
      <c r="F2154" s="167">
        <v>19245353.859999999</v>
      </c>
      <c r="G2154" s="168">
        <v>0.1</v>
      </c>
      <c r="H2154" s="167">
        <f t="shared" si="534"/>
        <v>17320818.474000003</v>
      </c>
      <c r="I2154" s="33">
        <f>F2154-H2154</f>
        <v>1924535.3859999962</v>
      </c>
      <c r="J2154" s="33">
        <f>F2154*G2154</f>
        <v>1924535.3859999999</v>
      </c>
      <c r="K2154" s="101">
        <f t="shared" si="548"/>
        <v>1073.4802465417224</v>
      </c>
      <c r="L2154" s="33">
        <v>120</v>
      </c>
      <c r="M2154" s="30">
        <f>K2154*L2154/60</f>
        <v>2146.9604930834448</v>
      </c>
    </row>
    <row r="2155" spans="1:13">
      <c r="A2155" s="1312"/>
      <c r="B2155" s="87" t="s">
        <v>35</v>
      </c>
      <c r="C2155" s="32"/>
      <c r="D2155" s="131"/>
      <c r="E2155" s="131"/>
      <c r="F2155" s="33"/>
      <c r="G2155" s="133"/>
      <c r="H2155" s="33"/>
      <c r="I2155" s="33"/>
      <c r="J2155" s="33"/>
      <c r="K2155" s="101">
        <f t="shared" si="548"/>
        <v>0</v>
      </c>
      <c r="L2155" s="309">
        <f>SUM(L2146:L2154)</f>
        <v>260</v>
      </c>
      <c r="M2155" s="34">
        <f>SUM(M2146:M2154)</f>
        <v>2239.6920442882642</v>
      </c>
    </row>
    <row r="2156" spans="1:13" ht="45">
      <c r="A2156" s="1312" t="s">
        <v>4509</v>
      </c>
      <c r="B2156" s="22" t="s">
        <v>4504</v>
      </c>
      <c r="C2156" s="32" t="s">
        <v>4668</v>
      </c>
      <c r="D2156" s="131">
        <v>2006</v>
      </c>
      <c r="E2156" s="131">
        <f t="shared" si="533"/>
        <v>15</v>
      </c>
      <c r="F2156" s="33">
        <v>138575</v>
      </c>
      <c r="G2156" s="133">
        <v>0.1</v>
      </c>
      <c r="H2156" s="33">
        <f t="shared" si="534"/>
        <v>207862.5</v>
      </c>
      <c r="I2156" s="33">
        <f>F2156-H2156</f>
        <v>-69287.5</v>
      </c>
      <c r="J2156" s="33">
        <f>F2156*G2156</f>
        <v>13857.5</v>
      </c>
      <c r="K2156" s="101">
        <f t="shared" si="548"/>
        <v>7.7295292280232042</v>
      </c>
      <c r="L2156" s="33">
        <v>20</v>
      </c>
      <c r="M2156" s="30">
        <f>K2156*L2156/60</f>
        <v>2.5765097426744017</v>
      </c>
    </row>
    <row r="2157" spans="1:13" ht="30">
      <c r="A2157" s="1312"/>
      <c r="B2157" s="38"/>
      <c r="C2157" s="165" t="s">
        <v>2481</v>
      </c>
      <c r="D2157" s="267">
        <v>2007</v>
      </c>
      <c r="E2157" s="267">
        <f t="shared" si="533"/>
        <v>14</v>
      </c>
      <c r="F2157" s="24">
        <v>176358</v>
      </c>
      <c r="G2157" s="214">
        <v>0.1</v>
      </c>
      <c r="H2157" s="174">
        <f t="shared" si="534"/>
        <v>246901.2</v>
      </c>
      <c r="I2157" s="174">
        <f t="shared" ref="I2157:I2163" si="557">F2157-H2157</f>
        <v>-70543.200000000012</v>
      </c>
      <c r="J2157" s="174">
        <f t="shared" ref="J2157:J2163" si="558">F2157*G2157</f>
        <v>17635.8</v>
      </c>
      <c r="K2157" s="101">
        <f t="shared" si="548"/>
        <v>9.8370147255689417</v>
      </c>
      <c r="L2157" s="547">
        <v>10</v>
      </c>
      <c r="M2157" s="269">
        <f t="shared" ref="M2157:M2163" si="559">K2157*L2157/60</f>
        <v>1.6395024542614902</v>
      </c>
    </row>
    <row r="2158" spans="1:13" ht="30">
      <c r="A2158" s="1312"/>
      <c r="B2158" s="38"/>
      <c r="C2158" s="165" t="s">
        <v>2477</v>
      </c>
      <c r="D2158" s="267">
        <v>2007</v>
      </c>
      <c r="E2158" s="267">
        <f t="shared" si="533"/>
        <v>14</v>
      </c>
      <c r="F2158" s="24">
        <v>350000</v>
      </c>
      <c r="G2158" s="214">
        <v>0.1</v>
      </c>
      <c r="H2158" s="174">
        <f t="shared" si="534"/>
        <v>490000</v>
      </c>
      <c r="I2158" s="174">
        <f t="shared" si="557"/>
        <v>-140000</v>
      </c>
      <c r="J2158" s="174">
        <f t="shared" si="558"/>
        <v>35000</v>
      </c>
      <c r="K2158" s="101">
        <f t="shared" si="548"/>
        <v>19.522534582775545</v>
      </c>
      <c r="L2158" s="547">
        <v>10</v>
      </c>
      <c r="M2158" s="269">
        <f t="shared" si="559"/>
        <v>3.2537557637959242</v>
      </c>
    </row>
    <row r="2159" spans="1:13" ht="30">
      <c r="A2159" s="1312"/>
      <c r="B2159" s="38"/>
      <c r="C2159" s="165" t="s">
        <v>4667</v>
      </c>
      <c r="D2159" s="166">
        <v>2009</v>
      </c>
      <c r="E2159" s="166">
        <f>2021-D2159</f>
        <v>12</v>
      </c>
      <c r="F2159" s="167">
        <v>181000</v>
      </c>
      <c r="G2159" s="168">
        <v>0.1</v>
      </c>
      <c r="H2159" s="167">
        <f>E2159*F2159*G2159</f>
        <v>217200</v>
      </c>
      <c r="I2159" s="167">
        <f t="shared" si="557"/>
        <v>-36200</v>
      </c>
      <c r="J2159" s="167">
        <f t="shared" si="558"/>
        <v>18100</v>
      </c>
      <c r="K2159" s="101">
        <f t="shared" si="548"/>
        <v>10.095939312806783</v>
      </c>
      <c r="L2159" s="167">
        <v>20</v>
      </c>
      <c r="M2159" s="30">
        <f t="shared" si="559"/>
        <v>3.3653131042689277</v>
      </c>
    </row>
    <row r="2160" spans="1:13" ht="30">
      <c r="A2160" s="1312"/>
      <c r="B2160" s="38"/>
      <c r="C2160" s="384" t="s">
        <v>2485</v>
      </c>
      <c r="D2160" s="166">
        <v>2016</v>
      </c>
      <c r="E2160" s="166">
        <f t="shared" si="533"/>
        <v>5</v>
      </c>
      <c r="F2160" s="167">
        <v>2302000</v>
      </c>
      <c r="G2160" s="168">
        <v>0.1</v>
      </c>
      <c r="H2160" s="167">
        <f t="shared" si="534"/>
        <v>1151000</v>
      </c>
      <c r="I2160" s="167">
        <f t="shared" si="557"/>
        <v>1151000</v>
      </c>
      <c r="J2160" s="167">
        <f t="shared" si="558"/>
        <v>230200</v>
      </c>
      <c r="K2160" s="101">
        <f t="shared" si="548"/>
        <v>128.40249888442659</v>
      </c>
      <c r="L2160" s="167">
        <v>10</v>
      </c>
      <c r="M2160" s="30">
        <f t="shared" si="559"/>
        <v>21.400416480737764</v>
      </c>
    </row>
    <row r="2161" spans="1:13">
      <c r="A2161" s="1312"/>
      <c r="B2161" s="38"/>
      <c r="C2161" s="165" t="s">
        <v>4672</v>
      </c>
      <c r="D2161" s="166">
        <v>2015</v>
      </c>
      <c r="E2161" s="166">
        <f t="shared" si="533"/>
        <v>6</v>
      </c>
      <c r="F2161" s="167">
        <v>1028020</v>
      </c>
      <c r="G2161" s="168">
        <v>0.1</v>
      </c>
      <c r="H2161" s="167">
        <f t="shared" si="534"/>
        <v>616812</v>
      </c>
      <c r="I2161" s="167">
        <f t="shared" si="557"/>
        <v>411208</v>
      </c>
      <c r="J2161" s="167">
        <f t="shared" si="558"/>
        <v>102802</v>
      </c>
      <c r="K2161" s="101">
        <f t="shared" si="548"/>
        <v>57.341588576528338</v>
      </c>
      <c r="L2161" s="167">
        <v>60</v>
      </c>
      <c r="M2161" s="30">
        <f t="shared" si="559"/>
        <v>57.341588576528338</v>
      </c>
    </row>
    <row r="2162" spans="1:13" ht="30">
      <c r="A2162" s="1312"/>
      <c r="B2162" s="38"/>
      <c r="C2162" s="32" t="s">
        <v>4670</v>
      </c>
      <c r="D2162" s="131">
        <v>2005</v>
      </c>
      <c r="E2162" s="131">
        <f t="shared" si="533"/>
        <v>16</v>
      </c>
      <c r="F2162" s="33">
        <v>39263</v>
      </c>
      <c r="G2162" s="133">
        <v>0.15</v>
      </c>
      <c r="H2162" s="33">
        <f t="shared" si="534"/>
        <v>94231.2</v>
      </c>
      <c r="I2162" s="33">
        <f t="shared" si="557"/>
        <v>-54968.2</v>
      </c>
      <c r="J2162" s="33">
        <f t="shared" si="558"/>
        <v>5889.45</v>
      </c>
      <c r="K2162" s="101">
        <f t="shared" si="548"/>
        <v>3.2850568942436413</v>
      </c>
      <c r="L2162" s="33">
        <v>10</v>
      </c>
      <c r="M2162" s="30">
        <f t="shared" si="559"/>
        <v>0.54750948237394015</v>
      </c>
    </row>
    <row r="2163" spans="1:13" ht="30">
      <c r="A2163" s="1312"/>
      <c r="B2163" s="38"/>
      <c r="C2163" s="165" t="s">
        <v>4669</v>
      </c>
      <c r="D2163" s="166">
        <v>2013</v>
      </c>
      <c r="E2163" s="166">
        <f t="shared" ref="E2163:E2224" si="560">2021-D2163</f>
        <v>8</v>
      </c>
      <c r="F2163" s="167">
        <v>300000</v>
      </c>
      <c r="G2163" s="168">
        <v>0.1</v>
      </c>
      <c r="H2163" s="167">
        <f t="shared" ref="H2163:H2224" si="561">E2163*F2163*G2163</f>
        <v>240000</v>
      </c>
      <c r="I2163" s="167">
        <f t="shared" si="557"/>
        <v>60000</v>
      </c>
      <c r="J2163" s="167">
        <f t="shared" si="558"/>
        <v>30000</v>
      </c>
      <c r="K2163" s="101">
        <f t="shared" si="548"/>
        <v>16.733601070950471</v>
      </c>
      <c r="L2163" s="167">
        <v>20</v>
      </c>
      <c r="M2163" s="169">
        <f t="shared" si="559"/>
        <v>5.5778670236501569</v>
      </c>
    </row>
    <row r="2164" spans="1:13" ht="30">
      <c r="A2164" s="1312"/>
      <c r="B2164" s="38"/>
      <c r="C2164" s="165" t="s">
        <v>4675</v>
      </c>
      <c r="D2164" s="166">
        <v>2012</v>
      </c>
      <c r="E2164" s="166">
        <f t="shared" si="560"/>
        <v>9</v>
      </c>
      <c r="F2164" s="167">
        <v>12268394.74</v>
      </c>
      <c r="G2164" s="168">
        <v>0.1</v>
      </c>
      <c r="H2164" s="33">
        <f t="shared" si="561"/>
        <v>11041555.266000001</v>
      </c>
      <c r="I2164" s="33">
        <f>F2164-H2164</f>
        <v>1226839.4739999995</v>
      </c>
      <c r="J2164" s="33">
        <f>F2164*G2164</f>
        <v>1226839.4740000002</v>
      </c>
      <c r="K2164" s="101">
        <f t="shared" si="548"/>
        <v>684.31474453369037</v>
      </c>
      <c r="L2164" s="33">
        <v>120</v>
      </c>
      <c r="M2164" s="30">
        <f>K2164*L2164/60</f>
        <v>1368.6294890673807</v>
      </c>
    </row>
    <row r="2165" spans="1:13">
      <c r="A2165" s="1312"/>
      <c r="B2165" s="87" t="s">
        <v>35</v>
      </c>
      <c r="C2165" s="32"/>
      <c r="D2165" s="131"/>
      <c r="E2165" s="131"/>
      <c r="F2165" s="33"/>
      <c r="G2165" s="133"/>
      <c r="H2165" s="33"/>
      <c r="I2165" s="33"/>
      <c r="J2165" s="33"/>
      <c r="K2165" s="101">
        <f t="shared" si="548"/>
        <v>0</v>
      </c>
      <c r="L2165" s="309">
        <f>SUM(L2156:L2164)</f>
        <v>280</v>
      </c>
      <c r="M2165" s="34">
        <f>SUM(M2156:M2164)</f>
        <v>1464.3319516956717</v>
      </c>
    </row>
    <row r="2166" spans="1:13" ht="30">
      <c r="A2166" s="1312" t="s">
        <v>4694</v>
      </c>
      <c r="B2166" s="38" t="s">
        <v>4447</v>
      </c>
      <c r="C2166" s="32" t="s">
        <v>4668</v>
      </c>
      <c r="D2166" s="131">
        <v>2006</v>
      </c>
      <c r="E2166" s="131">
        <f t="shared" si="560"/>
        <v>15</v>
      </c>
      <c r="F2166" s="33">
        <v>138575</v>
      </c>
      <c r="G2166" s="133">
        <v>0.1</v>
      </c>
      <c r="H2166" s="33">
        <f t="shared" si="561"/>
        <v>207862.5</v>
      </c>
      <c r="I2166" s="33">
        <f>F2166-H2166</f>
        <v>-69287.5</v>
      </c>
      <c r="J2166" s="33">
        <f>F2166*G2166</f>
        <v>13857.5</v>
      </c>
      <c r="K2166" s="101">
        <f t="shared" si="548"/>
        <v>7.7295292280232042</v>
      </c>
      <c r="L2166" s="33">
        <v>10</v>
      </c>
      <c r="M2166" s="30">
        <f>K2166*L2166/60</f>
        <v>1.2882548713372008</v>
      </c>
    </row>
    <row r="2167" spans="1:13" ht="30">
      <c r="A2167" s="1312"/>
      <c r="B2167" s="38"/>
      <c r="C2167" s="165" t="s">
        <v>2481</v>
      </c>
      <c r="D2167" s="267">
        <v>2007</v>
      </c>
      <c r="E2167" s="267">
        <f t="shared" si="560"/>
        <v>14</v>
      </c>
      <c r="F2167" s="24">
        <v>176358</v>
      </c>
      <c r="G2167" s="214">
        <v>0.1</v>
      </c>
      <c r="H2167" s="174">
        <f t="shared" si="561"/>
        <v>246901.2</v>
      </c>
      <c r="I2167" s="174">
        <f t="shared" ref="I2167:I2172" si="562">F2167-H2167</f>
        <v>-70543.200000000012</v>
      </c>
      <c r="J2167" s="174">
        <f t="shared" ref="J2167:J2172" si="563">F2167*G2167</f>
        <v>17635.8</v>
      </c>
      <c r="K2167" s="101">
        <f t="shared" si="548"/>
        <v>9.8370147255689417</v>
      </c>
      <c r="L2167" s="547">
        <v>10</v>
      </c>
      <c r="M2167" s="269">
        <f t="shared" ref="M2167:M2172" si="564">K2167*L2167/60</f>
        <v>1.6395024542614902</v>
      </c>
    </row>
    <row r="2168" spans="1:13" ht="30">
      <c r="A2168" s="1312"/>
      <c r="B2168" s="38"/>
      <c r="C2168" s="165" t="s">
        <v>2477</v>
      </c>
      <c r="D2168" s="267">
        <v>2007</v>
      </c>
      <c r="E2168" s="267">
        <f t="shared" si="560"/>
        <v>14</v>
      </c>
      <c r="F2168" s="24">
        <v>350000</v>
      </c>
      <c r="G2168" s="214">
        <v>0.1</v>
      </c>
      <c r="H2168" s="174">
        <f t="shared" si="561"/>
        <v>490000</v>
      </c>
      <c r="I2168" s="174">
        <f t="shared" si="562"/>
        <v>-140000</v>
      </c>
      <c r="J2168" s="174">
        <f t="shared" si="563"/>
        <v>35000</v>
      </c>
      <c r="K2168" s="101">
        <f t="shared" si="548"/>
        <v>19.522534582775545</v>
      </c>
      <c r="L2168" s="547">
        <v>10</v>
      </c>
      <c r="M2168" s="269">
        <f t="shared" si="564"/>
        <v>3.2537557637959242</v>
      </c>
    </row>
    <row r="2169" spans="1:13" ht="30">
      <c r="A2169" s="1312"/>
      <c r="B2169" s="38"/>
      <c r="C2169" s="165" t="s">
        <v>4667</v>
      </c>
      <c r="D2169" s="166">
        <v>2009</v>
      </c>
      <c r="E2169" s="166">
        <f>2021-D2169</f>
        <v>12</v>
      </c>
      <c r="F2169" s="167">
        <v>181000</v>
      </c>
      <c r="G2169" s="168">
        <v>0.1</v>
      </c>
      <c r="H2169" s="167">
        <f>E2169*F2169*G2169</f>
        <v>217200</v>
      </c>
      <c r="I2169" s="167">
        <f t="shared" si="562"/>
        <v>-36200</v>
      </c>
      <c r="J2169" s="167">
        <f t="shared" si="563"/>
        <v>18100</v>
      </c>
      <c r="K2169" s="101">
        <f t="shared" si="548"/>
        <v>10.095939312806783</v>
      </c>
      <c r="L2169" s="33">
        <v>10</v>
      </c>
      <c r="M2169" s="30">
        <f t="shared" si="564"/>
        <v>1.6826565521344639</v>
      </c>
    </row>
    <row r="2170" spans="1:13" ht="30">
      <c r="A2170" s="1312"/>
      <c r="B2170" s="38"/>
      <c r="C2170" s="384" t="s">
        <v>2485</v>
      </c>
      <c r="D2170" s="166">
        <v>2016</v>
      </c>
      <c r="E2170" s="166">
        <f t="shared" si="560"/>
        <v>5</v>
      </c>
      <c r="F2170" s="167">
        <v>2302000</v>
      </c>
      <c r="G2170" s="168">
        <v>0.1</v>
      </c>
      <c r="H2170" s="167">
        <f t="shared" si="561"/>
        <v>1151000</v>
      </c>
      <c r="I2170" s="167">
        <f t="shared" si="562"/>
        <v>1151000</v>
      </c>
      <c r="J2170" s="167">
        <f t="shared" si="563"/>
        <v>230200</v>
      </c>
      <c r="K2170" s="101">
        <f t="shared" si="548"/>
        <v>128.40249888442659</v>
      </c>
      <c r="L2170" s="33">
        <v>10</v>
      </c>
      <c r="M2170" s="30">
        <f t="shared" si="564"/>
        <v>21.400416480737764</v>
      </c>
    </row>
    <row r="2171" spans="1:13">
      <c r="A2171" s="1312"/>
      <c r="B2171" s="38"/>
      <c r="C2171" s="165" t="s">
        <v>4672</v>
      </c>
      <c r="D2171" s="166">
        <v>2015</v>
      </c>
      <c r="E2171" s="166">
        <f t="shared" si="560"/>
        <v>6</v>
      </c>
      <c r="F2171" s="167">
        <v>1028020</v>
      </c>
      <c r="G2171" s="168">
        <v>0.1</v>
      </c>
      <c r="H2171" s="167">
        <f t="shared" si="561"/>
        <v>616812</v>
      </c>
      <c r="I2171" s="167">
        <f t="shared" si="562"/>
        <v>411208</v>
      </c>
      <c r="J2171" s="167">
        <f t="shared" si="563"/>
        <v>102802</v>
      </c>
      <c r="K2171" s="101">
        <f t="shared" si="548"/>
        <v>57.341588576528338</v>
      </c>
      <c r="L2171" s="33">
        <v>60</v>
      </c>
      <c r="M2171" s="30">
        <f t="shared" si="564"/>
        <v>57.341588576528338</v>
      </c>
    </row>
    <row r="2172" spans="1:13" ht="30">
      <c r="A2172" s="1312"/>
      <c r="B2172" s="38"/>
      <c r="C2172" s="165" t="s">
        <v>4669</v>
      </c>
      <c r="D2172" s="166">
        <v>2013</v>
      </c>
      <c r="E2172" s="166">
        <f t="shared" si="560"/>
        <v>8</v>
      </c>
      <c r="F2172" s="167">
        <v>300000</v>
      </c>
      <c r="G2172" s="168">
        <v>0.1</v>
      </c>
      <c r="H2172" s="167">
        <f t="shared" si="561"/>
        <v>240000</v>
      </c>
      <c r="I2172" s="167">
        <f t="shared" si="562"/>
        <v>60000</v>
      </c>
      <c r="J2172" s="167">
        <f t="shared" si="563"/>
        <v>30000</v>
      </c>
      <c r="K2172" s="101">
        <f t="shared" si="548"/>
        <v>16.733601070950471</v>
      </c>
      <c r="L2172" s="167">
        <v>20</v>
      </c>
      <c r="M2172" s="169">
        <f t="shared" si="564"/>
        <v>5.5778670236501569</v>
      </c>
    </row>
    <row r="2173" spans="1:13" ht="30">
      <c r="A2173" s="1312"/>
      <c r="B2173" s="38"/>
      <c r="C2173" s="165" t="s">
        <v>4674</v>
      </c>
      <c r="D2173" s="166">
        <v>2012</v>
      </c>
      <c r="E2173" s="166">
        <f t="shared" si="560"/>
        <v>9</v>
      </c>
      <c r="F2173" s="167">
        <v>19245353.859999999</v>
      </c>
      <c r="G2173" s="168">
        <v>0.1</v>
      </c>
      <c r="H2173" s="167">
        <f t="shared" si="561"/>
        <v>17320818.474000003</v>
      </c>
      <c r="I2173" s="33">
        <f>F2173-H2173</f>
        <v>1924535.3859999962</v>
      </c>
      <c r="J2173" s="33">
        <f>F2173*G2173</f>
        <v>1924535.3859999999</v>
      </c>
      <c r="K2173" s="101">
        <f t="shared" si="548"/>
        <v>1073.4802465417224</v>
      </c>
      <c r="L2173" s="33">
        <v>130</v>
      </c>
      <c r="M2173" s="30">
        <f>K2173*L2173/60</f>
        <v>2325.8738675070649</v>
      </c>
    </row>
    <row r="2174" spans="1:13">
      <c r="A2174" s="1312"/>
      <c r="B2174" s="87" t="s">
        <v>35</v>
      </c>
      <c r="C2174" s="32"/>
      <c r="D2174" s="131"/>
      <c r="E2174" s="131"/>
      <c r="F2174" s="33"/>
      <c r="G2174" s="133"/>
      <c r="H2174" s="33"/>
      <c r="I2174" s="33"/>
      <c r="J2174" s="33"/>
      <c r="K2174" s="101">
        <f t="shared" si="548"/>
        <v>0</v>
      </c>
      <c r="L2174" s="309">
        <f>SUM(L2166:L2173)</f>
        <v>260</v>
      </c>
      <c r="M2174" s="34">
        <f>SUM(M2166:M2173)</f>
        <v>2418.0579092295102</v>
      </c>
    </row>
    <row r="2175" spans="1:13" ht="30">
      <c r="A2175" s="1312" t="s">
        <v>4510</v>
      </c>
      <c r="B2175" s="22" t="s">
        <v>4678</v>
      </c>
      <c r="C2175" s="32" t="s">
        <v>4668</v>
      </c>
      <c r="D2175" s="131">
        <v>2006</v>
      </c>
      <c r="E2175" s="131">
        <f t="shared" si="560"/>
        <v>15</v>
      </c>
      <c r="F2175" s="33">
        <v>138575</v>
      </c>
      <c r="G2175" s="133">
        <v>0.1</v>
      </c>
      <c r="H2175" s="33">
        <f t="shared" si="561"/>
        <v>207862.5</v>
      </c>
      <c r="I2175" s="33">
        <f>F2175-H2175</f>
        <v>-69287.5</v>
      </c>
      <c r="J2175" s="33">
        <f>F2175*G2175</f>
        <v>13857.5</v>
      </c>
      <c r="K2175" s="101">
        <f t="shared" si="548"/>
        <v>7.7295292280232042</v>
      </c>
      <c r="L2175" s="33">
        <v>20</v>
      </c>
      <c r="M2175" s="30">
        <f>K2175*L2175/60</f>
        <v>2.5765097426744017</v>
      </c>
    </row>
    <row r="2176" spans="1:13" ht="30">
      <c r="A2176" s="1312"/>
      <c r="B2176" s="38"/>
      <c r="C2176" s="165" t="s">
        <v>2481</v>
      </c>
      <c r="D2176" s="267">
        <v>2007</v>
      </c>
      <c r="E2176" s="267">
        <f t="shared" si="560"/>
        <v>14</v>
      </c>
      <c r="F2176" s="24">
        <v>176358</v>
      </c>
      <c r="G2176" s="214">
        <v>0.1</v>
      </c>
      <c r="H2176" s="174">
        <f t="shared" si="561"/>
        <v>246901.2</v>
      </c>
      <c r="I2176" s="174">
        <f t="shared" ref="I2176:I2182" si="565">F2176-H2176</f>
        <v>-70543.200000000012</v>
      </c>
      <c r="J2176" s="174">
        <f t="shared" ref="J2176:J2182" si="566">F2176*G2176</f>
        <v>17635.8</v>
      </c>
      <c r="K2176" s="101">
        <f t="shared" si="548"/>
        <v>9.8370147255689417</v>
      </c>
      <c r="L2176" s="547">
        <v>10</v>
      </c>
      <c r="M2176" s="269">
        <f t="shared" ref="M2176:M2182" si="567">K2176*L2176/60</f>
        <v>1.6395024542614902</v>
      </c>
    </row>
    <row r="2177" spans="1:13" ht="30">
      <c r="A2177" s="1312"/>
      <c r="B2177" s="38"/>
      <c r="C2177" s="165" t="s">
        <v>2477</v>
      </c>
      <c r="D2177" s="267">
        <v>2007</v>
      </c>
      <c r="E2177" s="267">
        <f t="shared" si="560"/>
        <v>14</v>
      </c>
      <c r="F2177" s="24">
        <v>350000</v>
      </c>
      <c r="G2177" s="214">
        <v>0.1</v>
      </c>
      <c r="H2177" s="174">
        <f t="shared" si="561"/>
        <v>490000</v>
      </c>
      <c r="I2177" s="174">
        <f t="shared" si="565"/>
        <v>-140000</v>
      </c>
      <c r="J2177" s="174">
        <f t="shared" si="566"/>
        <v>35000</v>
      </c>
      <c r="K2177" s="101">
        <f t="shared" si="548"/>
        <v>19.522534582775545</v>
      </c>
      <c r="L2177" s="547">
        <v>10</v>
      </c>
      <c r="M2177" s="269">
        <f t="shared" si="567"/>
        <v>3.2537557637959242</v>
      </c>
    </row>
    <row r="2178" spans="1:13" ht="30">
      <c r="A2178" s="1312"/>
      <c r="B2178" s="38"/>
      <c r="C2178" s="165" t="s">
        <v>4667</v>
      </c>
      <c r="D2178" s="166">
        <v>2009</v>
      </c>
      <c r="E2178" s="166">
        <f>2021-D2178</f>
        <v>12</v>
      </c>
      <c r="F2178" s="167">
        <v>181000</v>
      </c>
      <c r="G2178" s="168">
        <v>0.1</v>
      </c>
      <c r="H2178" s="167">
        <f>E2178*F2178*G2178</f>
        <v>217200</v>
      </c>
      <c r="I2178" s="167">
        <f t="shared" si="565"/>
        <v>-36200</v>
      </c>
      <c r="J2178" s="167">
        <f t="shared" si="566"/>
        <v>18100</v>
      </c>
      <c r="K2178" s="101">
        <f t="shared" si="548"/>
        <v>10.095939312806783</v>
      </c>
      <c r="L2178" s="167">
        <v>20</v>
      </c>
      <c r="M2178" s="169">
        <f t="shared" si="567"/>
        <v>3.3653131042689277</v>
      </c>
    </row>
    <row r="2179" spans="1:13" ht="30">
      <c r="A2179" s="1312"/>
      <c r="B2179" s="38"/>
      <c r="C2179" s="384" t="s">
        <v>2485</v>
      </c>
      <c r="D2179" s="166">
        <v>2016</v>
      </c>
      <c r="E2179" s="166">
        <f t="shared" si="560"/>
        <v>5</v>
      </c>
      <c r="F2179" s="167">
        <v>2302000</v>
      </c>
      <c r="G2179" s="168">
        <v>0.1</v>
      </c>
      <c r="H2179" s="33">
        <f t="shared" si="561"/>
        <v>1151000</v>
      </c>
      <c r="I2179" s="33">
        <f t="shared" si="565"/>
        <v>1151000</v>
      </c>
      <c r="J2179" s="33">
        <f t="shared" si="566"/>
        <v>230200</v>
      </c>
      <c r="K2179" s="101">
        <f t="shared" si="548"/>
        <v>128.40249888442659</v>
      </c>
      <c r="L2179" s="33">
        <v>10</v>
      </c>
      <c r="M2179" s="30">
        <f t="shared" si="567"/>
        <v>21.400416480737764</v>
      </c>
    </row>
    <row r="2180" spans="1:13">
      <c r="A2180" s="1312"/>
      <c r="B2180" s="38"/>
      <c r="C2180" s="165" t="s">
        <v>4672</v>
      </c>
      <c r="D2180" s="166">
        <v>2015</v>
      </c>
      <c r="E2180" s="166">
        <f t="shared" si="560"/>
        <v>6</v>
      </c>
      <c r="F2180" s="167">
        <v>1028020</v>
      </c>
      <c r="G2180" s="168">
        <v>0.1</v>
      </c>
      <c r="H2180" s="167">
        <f t="shared" si="561"/>
        <v>616812</v>
      </c>
      <c r="I2180" s="167">
        <f t="shared" si="565"/>
        <v>411208</v>
      </c>
      <c r="J2180" s="167">
        <f t="shared" si="566"/>
        <v>102802</v>
      </c>
      <c r="K2180" s="101">
        <f t="shared" si="548"/>
        <v>57.341588576528338</v>
      </c>
      <c r="L2180" s="167">
        <v>60</v>
      </c>
      <c r="M2180" s="169">
        <f t="shared" si="567"/>
        <v>57.341588576528338</v>
      </c>
    </row>
    <row r="2181" spans="1:13" ht="30">
      <c r="A2181" s="1312"/>
      <c r="B2181" s="38"/>
      <c r="C2181" s="165" t="s">
        <v>4670</v>
      </c>
      <c r="D2181" s="166">
        <v>2005</v>
      </c>
      <c r="E2181" s="166">
        <f t="shared" si="560"/>
        <v>16</v>
      </c>
      <c r="F2181" s="167">
        <v>39263</v>
      </c>
      <c r="G2181" s="168">
        <v>0.15</v>
      </c>
      <c r="H2181" s="33">
        <f t="shared" si="561"/>
        <v>94231.2</v>
      </c>
      <c r="I2181" s="33">
        <f t="shared" si="565"/>
        <v>-54968.2</v>
      </c>
      <c r="J2181" s="33">
        <f t="shared" si="566"/>
        <v>5889.45</v>
      </c>
      <c r="K2181" s="101">
        <f t="shared" si="548"/>
        <v>3.2850568942436413</v>
      </c>
      <c r="L2181" s="33">
        <v>10</v>
      </c>
      <c r="M2181" s="30">
        <f t="shared" si="567"/>
        <v>0.54750948237394015</v>
      </c>
    </row>
    <row r="2182" spans="1:13" ht="30">
      <c r="A2182" s="1312"/>
      <c r="B2182" s="38"/>
      <c r="C2182" s="165" t="s">
        <v>4669</v>
      </c>
      <c r="D2182" s="166">
        <v>2013</v>
      </c>
      <c r="E2182" s="166">
        <f t="shared" si="560"/>
        <v>8</v>
      </c>
      <c r="F2182" s="167">
        <v>300000</v>
      </c>
      <c r="G2182" s="168">
        <v>0.1</v>
      </c>
      <c r="H2182" s="167">
        <f t="shared" si="561"/>
        <v>240000</v>
      </c>
      <c r="I2182" s="167">
        <f t="shared" si="565"/>
        <v>60000</v>
      </c>
      <c r="J2182" s="167">
        <f t="shared" si="566"/>
        <v>30000</v>
      </c>
      <c r="K2182" s="101">
        <f t="shared" si="548"/>
        <v>16.733601070950471</v>
      </c>
      <c r="L2182" s="167">
        <v>20</v>
      </c>
      <c r="M2182" s="169">
        <f t="shared" si="567"/>
        <v>5.5778670236501569</v>
      </c>
    </row>
    <row r="2183" spans="1:13" ht="30">
      <c r="A2183" s="1312"/>
      <c r="B2183" s="38"/>
      <c r="C2183" s="165" t="s">
        <v>4675</v>
      </c>
      <c r="D2183" s="166">
        <v>2012</v>
      </c>
      <c r="E2183" s="166">
        <f t="shared" si="560"/>
        <v>9</v>
      </c>
      <c r="F2183" s="167">
        <v>12268394.74</v>
      </c>
      <c r="G2183" s="168">
        <v>0.1</v>
      </c>
      <c r="H2183" s="33">
        <f t="shared" si="561"/>
        <v>11041555.266000001</v>
      </c>
      <c r="I2183" s="33">
        <f>F2183-H2183</f>
        <v>1226839.4739999995</v>
      </c>
      <c r="J2183" s="33">
        <f>F2183*G2183</f>
        <v>1226839.4740000002</v>
      </c>
      <c r="K2183" s="101">
        <f t="shared" si="548"/>
        <v>684.31474453369037</v>
      </c>
      <c r="L2183" s="33">
        <v>120</v>
      </c>
      <c r="M2183" s="30">
        <f>K2183*L2183/60</f>
        <v>1368.6294890673807</v>
      </c>
    </row>
    <row r="2184" spans="1:13">
      <c r="A2184" s="1312"/>
      <c r="B2184" s="87" t="s">
        <v>35</v>
      </c>
      <c r="C2184" s="165"/>
      <c r="D2184" s="166"/>
      <c r="E2184" s="166"/>
      <c r="F2184" s="167"/>
      <c r="G2184" s="168"/>
      <c r="H2184" s="33"/>
      <c r="I2184" s="33"/>
      <c r="J2184" s="33"/>
      <c r="K2184" s="101">
        <f t="shared" si="548"/>
        <v>0</v>
      </c>
      <c r="L2184" s="309">
        <f>SUM(L2175:L2183)</f>
        <v>280</v>
      </c>
      <c r="M2184" s="34">
        <f>SUM(M2175:M2183)</f>
        <v>1464.3319516956717</v>
      </c>
    </row>
    <row r="2185" spans="1:13" ht="30">
      <c r="A2185" s="1312" t="s">
        <v>4695</v>
      </c>
      <c r="B2185" s="22" t="s">
        <v>4453</v>
      </c>
      <c r="C2185" s="165" t="s">
        <v>4668</v>
      </c>
      <c r="D2185" s="166">
        <v>2006</v>
      </c>
      <c r="E2185" s="166">
        <f t="shared" si="560"/>
        <v>15</v>
      </c>
      <c r="F2185" s="167">
        <v>138575</v>
      </c>
      <c r="G2185" s="168">
        <v>0.1</v>
      </c>
      <c r="H2185" s="33">
        <f t="shared" si="561"/>
        <v>207862.5</v>
      </c>
      <c r="I2185" s="33">
        <f>F2185-H2185</f>
        <v>-69287.5</v>
      </c>
      <c r="J2185" s="33">
        <f>F2185*G2185</f>
        <v>13857.5</v>
      </c>
      <c r="K2185" s="101">
        <f t="shared" si="548"/>
        <v>7.7295292280232042</v>
      </c>
      <c r="L2185" s="33">
        <v>10</v>
      </c>
      <c r="M2185" s="30">
        <f>K2185*L2185/60</f>
        <v>1.2882548713372008</v>
      </c>
    </row>
    <row r="2186" spans="1:13" ht="30">
      <c r="A2186" s="1312"/>
      <c r="B2186" s="38"/>
      <c r="C2186" s="165" t="s">
        <v>2481</v>
      </c>
      <c r="D2186" s="267">
        <v>2007</v>
      </c>
      <c r="E2186" s="267">
        <f t="shared" si="560"/>
        <v>14</v>
      </c>
      <c r="F2186" s="24">
        <v>176358</v>
      </c>
      <c r="G2186" s="214">
        <v>0.1</v>
      </c>
      <c r="H2186" s="174">
        <f t="shared" si="561"/>
        <v>246901.2</v>
      </c>
      <c r="I2186" s="174">
        <f t="shared" ref="I2186:I2192" si="568">F2186-H2186</f>
        <v>-70543.200000000012</v>
      </c>
      <c r="J2186" s="174">
        <f t="shared" ref="J2186:J2192" si="569">F2186*G2186</f>
        <v>17635.8</v>
      </c>
      <c r="K2186" s="101">
        <f t="shared" si="548"/>
        <v>9.8370147255689417</v>
      </c>
      <c r="L2186" s="547">
        <v>10</v>
      </c>
      <c r="M2186" s="269">
        <f t="shared" ref="M2186:M2192" si="570">K2186*L2186/60</f>
        <v>1.6395024542614902</v>
      </c>
    </row>
    <row r="2187" spans="1:13" ht="30">
      <c r="A2187" s="1312"/>
      <c r="B2187" s="38"/>
      <c r="C2187" s="165" t="s">
        <v>2477</v>
      </c>
      <c r="D2187" s="267">
        <v>2007</v>
      </c>
      <c r="E2187" s="267">
        <f t="shared" si="560"/>
        <v>14</v>
      </c>
      <c r="F2187" s="24">
        <v>350000</v>
      </c>
      <c r="G2187" s="214">
        <v>0.1</v>
      </c>
      <c r="H2187" s="174">
        <f t="shared" si="561"/>
        <v>490000</v>
      </c>
      <c r="I2187" s="174">
        <f t="shared" si="568"/>
        <v>-140000</v>
      </c>
      <c r="J2187" s="174">
        <f t="shared" si="569"/>
        <v>35000</v>
      </c>
      <c r="K2187" s="101">
        <f t="shared" si="548"/>
        <v>19.522534582775545</v>
      </c>
      <c r="L2187" s="547">
        <v>10</v>
      </c>
      <c r="M2187" s="269">
        <f t="shared" si="570"/>
        <v>3.2537557637959242</v>
      </c>
    </row>
    <row r="2188" spans="1:13" ht="30">
      <c r="A2188" s="1312"/>
      <c r="B2188" s="38"/>
      <c r="C2188" s="384" t="s">
        <v>2485</v>
      </c>
      <c r="D2188" s="166">
        <v>2016</v>
      </c>
      <c r="E2188" s="166">
        <f t="shared" si="560"/>
        <v>5</v>
      </c>
      <c r="F2188" s="167">
        <v>2302000</v>
      </c>
      <c r="G2188" s="168">
        <v>0.1</v>
      </c>
      <c r="H2188" s="167">
        <f t="shared" si="561"/>
        <v>1151000</v>
      </c>
      <c r="I2188" s="167">
        <f t="shared" si="568"/>
        <v>1151000</v>
      </c>
      <c r="J2188" s="167">
        <f t="shared" si="569"/>
        <v>230200</v>
      </c>
      <c r="K2188" s="101">
        <f t="shared" si="548"/>
        <v>128.40249888442659</v>
      </c>
      <c r="L2188" s="167">
        <v>10</v>
      </c>
      <c r="M2188" s="169">
        <f t="shared" si="570"/>
        <v>21.400416480737764</v>
      </c>
    </row>
    <row r="2189" spans="1:13">
      <c r="A2189" s="1312"/>
      <c r="B2189" s="38"/>
      <c r="C2189" s="165" t="s">
        <v>4672</v>
      </c>
      <c r="D2189" s="166">
        <v>2015</v>
      </c>
      <c r="E2189" s="166">
        <f t="shared" si="560"/>
        <v>6</v>
      </c>
      <c r="F2189" s="167">
        <v>1028020</v>
      </c>
      <c r="G2189" s="168">
        <v>0.1</v>
      </c>
      <c r="H2189" s="167">
        <f t="shared" si="561"/>
        <v>616812</v>
      </c>
      <c r="I2189" s="167">
        <f t="shared" si="568"/>
        <v>411208</v>
      </c>
      <c r="J2189" s="167">
        <f t="shared" si="569"/>
        <v>102802</v>
      </c>
      <c r="K2189" s="101">
        <f t="shared" si="548"/>
        <v>57.341588576528338</v>
      </c>
      <c r="L2189" s="167">
        <v>60</v>
      </c>
      <c r="M2189" s="169">
        <f t="shared" si="570"/>
        <v>57.341588576528338</v>
      </c>
    </row>
    <row r="2190" spans="1:13" ht="30">
      <c r="A2190" s="1312"/>
      <c r="B2190" s="38"/>
      <c r="C2190" s="165" t="s">
        <v>4670</v>
      </c>
      <c r="D2190" s="166">
        <v>2005</v>
      </c>
      <c r="E2190" s="166">
        <f t="shared" si="560"/>
        <v>16</v>
      </c>
      <c r="F2190" s="167">
        <v>39263</v>
      </c>
      <c r="G2190" s="168">
        <v>0.15</v>
      </c>
      <c r="H2190" s="167">
        <f t="shared" si="561"/>
        <v>94231.2</v>
      </c>
      <c r="I2190" s="167">
        <f t="shared" si="568"/>
        <v>-54968.2</v>
      </c>
      <c r="J2190" s="167">
        <f t="shared" si="569"/>
        <v>5889.45</v>
      </c>
      <c r="K2190" s="101">
        <f t="shared" si="548"/>
        <v>3.2850568942436413</v>
      </c>
      <c r="L2190" s="167">
        <v>10</v>
      </c>
      <c r="M2190" s="169">
        <f t="shared" si="570"/>
        <v>0.54750948237394015</v>
      </c>
    </row>
    <row r="2191" spans="1:13" ht="30">
      <c r="A2191" s="1312"/>
      <c r="B2191" s="38"/>
      <c r="C2191" s="165" t="s">
        <v>4667</v>
      </c>
      <c r="D2191" s="166">
        <v>2009</v>
      </c>
      <c r="E2191" s="166">
        <f>2021-D2191</f>
        <v>12</v>
      </c>
      <c r="F2191" s="167">
        <v>181000</v>
      </c>
      <c r="G2191" s="168">
        <v>0.1</v>
      </c>
      <c r="H2191" s="167">
        <f>E2191*F2191*G2191</f>
        <v>217200</v>
      </c>
      <c r="I2191" s="167">
        <f t="shared" si="568"/>
        <v>-36200</v>
      </c>
      <c r="J2191" s="167">
        <f t="shared" si="569"/>
        <v>18100</v>
      </c>
      <c r="K2191" s="101">
        <f t="shared" ref="K2191:K2254" si="571">J2191/1792.8</f>
        <v>10.095939312806783</v>
      </c>
      <c r="L2191" s="167">
        <v>20</v>
      </c>
      <c r="M2191" s="169">
        <f t="shared" si="570"/>
        <v>3.3653131042689277</v>
      </c>
    </row>
    <row r="2192" spans="1:13" ht="30">
      <c r="A2192" s="1312"/>
      <c r="B2192" s="38"/>
      <c r="C2192" s="165" t="s">
        <v>4669</v>
      </c>
      <c r="D2192" s="166">
        <v>2013</v>
      </c>
      <c r="E2192" s="166">
        <f t="shared" ref="E2192" si="572">2021-D2192</f>
        <v>8</v>
      </c>
      <c r="F2192" s="167">
        <v>300000</v>
      </c>
      <c r="G2192" s="168">
        <v>0.1</v>
      </c>
      <c r="H2192" s="167">
        <f t="shared" ref="H2192" si="573">E2192*F2192*G2192</f>
        <v>240000</v>
      </c>
      <c r="I2192" s="167">
        <f t="shared" si="568"/>
        <v>60000</v>
      </c>
      <c r="J2192" s="167">
        <f t="shared" si="569"/>
        <v>30000</v>
      </c>
      <c r="K2192" s="101">
        <f t="shared" si="571"/>
        <v>16.733601070950471</v>
      </c>
      <c r="L2192" s="167">
        <v>30</v>
      </c>
      <c r="M2192" s="169">
        <f t="shared" si="570"/>
        <v>8.3668005354752353</v>
      </c>
    </row>
    <row r="2193" spans="1:13" ht="30">
      <c r="A2193" s="1312"/>
      <c r="B2193" s="38"/>
      <c r="C2193" s="165" t="s">
        <v>4675</v>
      </c>
      <c r="D2193" s="166">
        <v>2012</v>
      </c>
      <c r="E2193" s="166">
        <f t="shared" si="560"/>
        <v>9</v>
      </c>
      <c r="F2193" s="167">
        <v>12268394.74</v>
      </c>
      <c r="G2193" s="168">
        <v>0.1</v>
      </c>
      <c r="H2193" s="167">
        <f t="shared" si="561"/>
        <v>11041555.266000001</v>
      </c>
      <c r="I2193" s="33">
        <f>F2193-H2193</f>
        <v>1226839.4739999995</v>
      </c>
      <c r="J2193" s="33">
        <f>F2193*G2193</f>
        <v>1226839.4740000002</v>
      </c>
      <c r="K2193" s="101">
        <f t="shared" si="571"/>
        <v>684.31474453369037</v>
      </c>
      <c r="L2193" s="33">
        <v>120</v>
      </c>
      <c r="M2193" s="30">
        <f>K2193*L2193/60</f>
        <v>1368.6294890673807</v>
      </c>
    </row>
    <row r="2194" spans="1:13">
      <c r="A2194" s="1312"/>
      <c r="B2194" s="87" t="s">
        <v>35</v>
      </c>
      <c r="C2194" s="32"/>
      <c r="D2194" s="131"/>
      <c r="E2194" s="131"/>
      <c r="F2194" s="33"/>
      <c r="G2194" s="133"/>
      <c r="H2194" s="33"/>
      <c r="I2194" s="33"/>
      <c r="J2194" s="33"/>
      <c r="K2194" s="101">
        <f t="shared" si="571"/>
        <v>0</v>
      </c>
      <c r="L2194" s="309">
        <f>SUM(L2185:L2193)</f>
        <v>280</v>
      </c>
      <c r="M2194" s="34">
        <f>SUM(M2185:M2193)</f>
        <v>1465.8326303361596</v>
      </c>
    </row>
    <row r="2195" spans="1:13" ht="30">
      <c r="A2195" s="1312" t="s">
        <v>4511</v>
      </c>
      <c r="B2195" s="38" t="s">
        <v>4445</v>
      </c>
      <c r="C2195" s="32" t="s">
        <v>4668</v>
      </c>
      <c r="D2195" s="131">
        <v>2006</v>
      </c>
      <c r="E2195" s="131">
        <f t="shared" ref="E2195:E2201" si="574">2021-D2195</f>
        <v>15</v>
      </c>
      <c r="F2195" s="33">
        <v>138575</v>
      </c>
      <c r="G2195" s="133">
        <v>0.1</v>
      </c>
      <c r="H2195" s="33">
        <f t="shared" ref="H2195:H2201" si="575">E2195*F2195*G2195</f>
        <v>207862.5</v>
      </c>
      <c r="I2195" s="33">
        <f>F2195-H2195</f>
        <v>-69287.5</v>
      </c>
      <c r="J2195" s="33">
        <f t="shared" ref="J2195:J2203" si="576">F2195*G2195</f>
        <v>13857.5</v>
      </c>
      <c r="K2195" s="101">
        <f t="shared" si="571"/>
        <v>7.7295292280232042</v>
      </c>
      <c r="L2195" s="33">
        <v>20</v>
      </c>
      <c r="M2195" s="30">
        <f t="shared" ref="M2195:M2203" si="577">K2195*L2195/60</f>
        <v>2.5765097426744017</v>
      </c>
    </row>
    <row r="2196" spans="1:13" ht="30">
      <c r="A2196" s="1312"/>
      <c r="B2196" s="38"/>
      <c r="C2196" s="165" t="s">
        <v>2481</v>
      </c>
      <c r="D2196" s="267">
        <v>2007</v>
      </c>
      <c r="E2196" s="267">
        <f t="shared" si="574"/>
        <v>14</v>
      </c>
      <c r="F2196" s="24">
        <v>176358</v>
      </c>
      <c r="G2196" s="214">
        <v>0.1</v>
      </c>
      <c r="H2196" s="174">
        <f t="shared" si="575"/>
        <v>246901.2</v>
      </c>
      <c r="I2196" s="174">
        <f t="shared" ref="I2196:I2203" si="578">F2196-H2196</f>
        <v>-70543.200000000012</v>
      </c>
      <c r="J2196" s="174">
        <f t="shared" si="576"/>
        <v>17635.8</v>
      </c>
      <c r="K2196" s="101">
        <f t="shared" si="571"/>
        <v>9.8370147255689417</v>
      </c>
      <c r="L2196" s="547">
        <v>10</v>
      </c>
      <c r="M2196" s="269">
        <f t="shared" si="577"/>
        <v>1.6395024542614902</v>
      </c>
    </row>
    <row r="2197" spans="1:13" ht="30">
      <c r="A2197" s="1312"/>
      <c r="B2197" s="38"/>
      <c r="C2197" s="165" t="s">
        <v>2477</v>
      </c>
      <c r="D2197" s="267">
        <v>2007</v>
      </c>
      <c r="E2197" s="267">
        <f t="shared" si="574"/>
        <v>14</v>
      </c>
      <c r="F2197" s="24">
        <v>350000</v>
      </c>
      <c r="G2197" s="214">
        <v>0.1</v>
      </c>
      <c r="H2197" s="174">
        <f t="shared" si="575"/>
        <v>490000</v>
      </c>
      <c r="I2197" s="174">
        <f t="shared" si="578"/>
        <v>-140000</v>
      </c>
      <c r="J2197" s="174">
        <f t="shared" si="576"/>
        <v>35000</v>
      </c>
      <c r="K2197" s="101">
        <f t="shared" si="571"/>
        <v>19.522534582775545</v>
      </c>
      <c r="L2197" s="547">
        <v>10</v>
      </c>
      <c r="M2197" s="269">
        <f t="shared" si="577"/>
        <v>3.2537557637959242</v>
      </c>
    </row>
    <row r="2198" spans="1:13">
      <c r="A2198" s="1312"/>
      <c r="B2198" s="38"/>
      <c r="C2198" s="165" t="s">
        <v>4672</v>
      </c>
      <c r="D2198" s="166">
        <v>2015</v>
      </c>
      <c r="E2198" s="166">
        <f t="shared" si="574"/>
        <v>6</v>
      </c>
      <c r="F2198" s="167">
        <v>1028020</v>
      </c>
      <c r="G2198" s="168">
        <v>0.1</v>
      </c>
      <c r="H2198" s="33">
        <f t="shared" si="575"/>
        <v>616812</v>
      </c>
      <c r="I2198" s="33">
        <f t="shared" si="578"/>
        <v>411208</v>
      </c>
      <c r="J2198" s="33">
        <f t="shared" si="576"/>
        <v>102802</v>
      </c>
      <c r="K2198" s="101">
        <f t="shared" si="571"/>
        <v>57.341588576528338</v>
      </c>
      <c r="L2198" s="33">
        <v>60</v>
      </c>
      <c r="M2198" s="30">
        <f t="shared" si="577"/>
        <v>57.341588576528338</v>
      </c>
    </row>
    <row r="2199" spans="1:13" ht="30">
      <c r="A2199" s="1312"/>
      <c r="B2199" s="38"/>
      <c r="C2199" s="384" t="s">
        <v>2485</v>
      </c>
      <c r="D2199" s="166">
        <v>2016</v>
      </c>
      <c r="E2199" s="166">
        <f t="shared" si="574"/>
        <v>5</v>
      </c>
      <c r="F2199" s="167">
        <v>2302000</v>
      </c>
      <c r="G2199" s="168">
        <v>0.1</v>
      </c>
      <c r="H2199" s="33">
        <f t="shared" si="575"/>
        <v>1151000</v>
      </c>
      <c r="I2199" s="33">
        <f t="shared" si="578"/>
        <v>1151000</v>
      </c>
      <c r="J2199" s="33">
        <f t="shared" si="576"/>
        <v>230200</v>
      </c>
      <c r="K2199" s="101">
        <f t="shared" si="571"/>
        <v>128.40249888442659</v>
      </c>
      <c r="L2199" s="33">
        <v>20</v>
      </c>
      <c r="M2199" s="30">
        <f t="shared" si="577"/>
        <v>42.800832961475528</v>
      </c>
    </row>
    <row r="2200" spans="1:13" ht="30">
      <c r="A2200" s="1312"/>
      <c r="B2200" s="38"/>
      <c r="C2200" s="165" t="s">
        <v>4669</v>
      </c>
      <c r="D2200" s="166">
        <v>2013</v>
      </c>
      <c r="E2200" s="166">
        <f t="shared" si="574"/>
        <v>8</v>
      </c>
      <c r="F2200" s="167">
        <v>300000</v>
      </c>
      <c r="G2200" s="168">
        <v>0.1</v>
      </c>
      <c r="H2200" s="167">
        <f t="shared" si="575"/>
        <v>240000</v>
      </c>
      <c r="I2200" s="167">
        <f t="shared" si="578"/>
        <v>60000</v>
      </c>
      <c r="J2200" s="167">
        <f t="shared" si="576"/>
        <v>30000</v>
      </c>
      <c r="K2200" s="101">
        <f t="shared" si="571"/>
        <v>16.733601070950471</v>
      </c>
      <c r="L2200" s="167">
        <v>50</v>
      </c>
      <c r="M2200" s="169">
        <f t="shared" si="577"/>
        <v>13.944667559125394</v>
      </c>
    </row>
    <row r="2201" spans="1:13" ht="30">
      <c r="A2201" s="1312"/>
      <c r="B2201" s="38"/>
      <c r="C2201" s="165" t="s">
        <v>4670</v>
      </c>
      <c r="D2201" s="166">
        <v>2005</v>
      </c>
      <c r="E2201" s="166">
        <f t="shared" si="574"/>
        <v>16</v>
      </c>
      <c r="F2201" s="167">
        <v>39263</v>
      </c>
      <c r="G2201" s="168">
        <v>0.15</v>
      </c>
      <c r="H2201" s="167">
        <f t="shared" si="575"/>
        <v>94231.2</v>
      </c>
      <c r="I2201" s="167">
        <f t="shared" si="578"/>
        <v>-54968.2</v>
      </c>
      <c r="J2201" s="167">
        <f t="shared" si="576"/>
        <v>5889.45</v>
      </c>
      <c r="K2201" s="101">
        <f t="shared" si="571"/>
        <v>3.2850568942436413</v>
      </c>
      <c r="L2201" s="167">
        <v>20</v>
      </c>
      <c r="M2201" s="169">
        <f t="shared" si="577"/>
        <v>1.0950189647478803</v>
      </c>
    </row>
    <row r="2202" spans="1:13" ht="30">
      <c r="A2202" s="1312"/>
      <c r="B2202" s="38"/>
      <c r="C2202" s="165" t="s">
        <v>4667</v>
      </c>
      <c r="D2202" s="166">
        <v>2009</v>
      </c>
      <c r="E2202" s="166">
        <f>2021-D2202</f>
        <v>12</v>
      </c>
      <c r="F2202" s="167">
        <v>181000</v>
      </c>
      <c r="G2202" s="168">
        <v>0.1</v>
      </c>
      <c r="H2202" s="167">
        <f>E2202*F2202*G2202</f>
        <v>217200</v>
      </c>
      <c r="I2202" s="167">
        <f t="shared" si="578"/>
        <v>-36200</v>
      </c>
      <c r="J2202" s="167">
        <f t="shared" si="576"/>
        <v>18100</v>
      </c>
      <c r="K2202" s="101">
        <f t="shared" si="571"/>
        <v>10.095939312806783</v>
      </c>
      <c r="L2202" s="167">
        <v>30</v>
      </c>
      <c r="M2202" s="169">
        <f t="shared" si="577"/>
        <v>5.0479696564033913</v>
      </c>
    </row>
    <row r="2203" spans="1:13" ht="30">
      <c r="A2203" s="1312"/>
      <c r="B2203" s="38"/>
      <c r="C2203" s="32" t="s">
        <v>4673</v>
      </c>
      <c r="D2203" s="166">
        <v>2012</v>
      </c>
      <c r="E2203" s="166">
        <f t="shared" ref="E2203" si="579">2021-D2203</f>
        <v>9</v>
      </c>
      <c r="F2203" s="262">
        <v>44483193.140000001</v>
      </c>
      <c r="G2203" s="168">
        <v>0.1</v>
      </c>
      <c r="H2203" s="167">
        <f t="shared" ref="H2203" si="580">E2203*F2203*G2203</f>
        <v>40034873.825999998</v>
      </c>
      <c r="I2203" s="33">
        <f t="shared" si="578"/>
        <v>4448319.314000003</v>
      </c>
      <c r="J2203" s="33">
        <f t="shared" si="576"/>
        <v>4448319.3140000002</v>
      </c>
      <c r="K2203" s="101">
        <f t="shared" si="571"/>
        <v>2481.2133612226685</v>
      </c>
      <c r="L2203" s="33">
        <v>120</v>
      </c>
      <c r="M2203" s="30">
        <f t="shared" si="577"/>
        <v>4962.426722445337</v>
      </c>
    </row>
    <row r="2204" spans="1:13">
      <c r="A2204" s="1312"/>
      <c r="B2204" s="87" t="s">
        <v>35</v>
      </c>
      <c r="C2204" s="32"/>
      <c r="D2204" s="131"/>
      <c r="E2204" s="131"/>
      <c r="F2204" s="33"/>
      <c r="G2204" s="133"/>
      <c r="H2204" s="33"/>
      <c r="I2204" s="33"/>
      <c r="J2204" s="33"/>
      <c r="K2204" s="101">
        <f t="shared" si="571"/>
        <v>0</v>
      </c>
      <c r="L2204" s="309">
        <f>SUM(L2195:L2203)</f>
        <v>340</v>
      </c>
      <c r="M2204" s="34">
        <f>SUM(M2195:M2203)</f>
        <v>5090.1265681243494</v>
      </c>
    </row>
    <row r="2205" spans="1:13" ht="28.5">
      <c r="A2205" s="43" t="s">
        <v>4632</v>
      </c>
      <c r="B2205" s="37" t="s">
        <v>1421</v>
      </c>
      <c r="C2205" s="41"/>
      <c r="D2205" s="128"/>
      <c r="E2205" s="155"/>
      <c r="F2205" s="63"/>
      <c r="G2205" s="129"/>
      <c r="H2205" s="129"/>
      <c r="I2205" s="63"/>
      <c r="J2205" s="63"/>
      <c r="K2205" s="159"/>
      <c r="L2205" s="63"/>
      <c r="M2205" s="130"/>
    </row>
    <row r="2206" spans="1:13" ht="30">
      <c r="A2206" s="1312" t="s">
        <v>4514</v>
      </c>
      <c r="B2206" s="38" t="s">
        <v>4443</v>
      </c>
      <c r="C2206" s="165" t="s">
        <v>4667</v>
      </c>
      <c r="D2206" s="166">
        <v>2009</v>
      </c>
      <c r="E2206" s="166">
        <f>2021-D2206</f>
        <v>12</v>
      </c>
      <c r="F2206" s="167">
        <v>181000</v>
      </c>
      <c r="G2206" s="168">
        <v>0.1</v>
      </c>
      <c r="H2206" s="167">
        <f>E2206*F2206*G2206</f>
        <v>217200</v>
      </c>
      <c r="I2206" s="167">
        <f t="shared" ref="I2206:I2214" si="581">F2206-H2206</f>
        <v>-36200</v>
      </c>
      <c r="J2206" s="167">
        <f t="shared" ref="J2206:J2214" si="582">F2206*G2206</f>
        <v>18100</v>
      </c>
      <c r="K2206" s="101">
        <f t="shared" si="571"/>
        <v>10.095939312806783</v>
      </c>
      <c r="L2206" s="33">
        <v>10</v>
      </c>
      <c r="M2206" s="30">
        <f t="shared" ref="M2206:M2214" si="583">K2206*L2206/60</f>
        <v>1.6826565521344639</v>
      </c>
    </row>
    <row r="2207" spans="1:13" ht="30">
      <c r="A2207" s="1312"/>
      <c r="B2207" s="38"/>
      <c r="C2207" s="165" t="s">
        <v>2481</v>
      </c>
      <c r="D2207" s="267">
        <v>2007</v>
      </c>
      <c r="E2207" s="267">
        <f t="shared" ref="E2207:E2208" si="584">2021-D2207</f>
        <v>14</v>
      </c>
      <c r="F2207" s="24">
        <v>176358</v>
      </c>
      <c r="G2207" s="214">
        <v>0.1</v>
      </c>
      <c r="H2207" s="174">
        <f t="shared" ref="H2207:H2208" si="585">E2207*F2207*G2207</f>
        <v>246901.2</v>
      </c>
      <c r="I2207" s="174">
        <f t="shared" si="581"/>
        <v>-70543.200000000012</v>
      </c>
      <c r="J2207" s="174">
        <f t="shared" si="582"/>
        <v>17635.8</v>
      </c>
      <c r="K2207" s="101">
        <f t="shared" si="571"/>
        <v>9.8370147255689417</v>
      </c>
      <c r="L2207" s="547">
        <v>10</v>
      </c>
      <c r="M2207" s="269">
        <f t="shared" si="583"/>
        <v>1.6395024542614902</v>
      </c>
    </row>
    <row r="2208" spans="1:13" ht="30">
      <c r="A2208" s="1312"/>
      <c r="B2208" s="38"/>
      <c r="C2208" s="165" t="s">
        <v>2477</v>
      </c>
      <c r="D2208" s="267">
        <v>2007</v>
      </c>
      <c r="E2208" s="267">
        <f t="shared" si="584"/>
        <v>14</v>
      </c>
      <c r="F2208" s="24">
        <v>350000</v>
      </c>
      <c r="G2208" s="214">
        <v>0.1</v>
      </c>
      <c r="H2208" s="174">
        <f t="shared" si="585"/>
        <v>490000</v>
      </c>
      <c r="I2208" s="174">
        <f t="shared" si="581"/>
        <v>-140000</v>
      </c>
      <c r="J2208" s="174">
        <f t="shared" si="582"/>
        <v>35000</v>
      </c>
      <c r="K2208" s="101">
        <f t="shared" si="571"/>
        <v>19.522534582775545</v>
      </c>
      <c r="L2208" s="547">
        <v>10</v>
      </c>
      <c r="M2208" s="269">
        <f t="shared" si="583"/>
        <v>3.2537557637959242</v>
      </c>
    </row>
    <row r="2209" spans="1:13" ht="30">
      <c r="A2209" s="1312"/>
      <c r="B2209" s="38"/>
      <c r="C2209" s="32" t="s">
        <v>4668</v>
      </c>
      <c r="D2209" s="131">
        <v>2006</v>
      </c>
      <c r="E2209" s="131">
        <f t="shared" si="560"/>
        <v>15</v>
      </c>
      <c r="F2209" s="33">
        <v>138575</v>
      </c>
      <c r="G2209" s="133">
        <v>0.1</v>
      </c>
      <c r="H2209" s="33">
        <f t="shared" si="561"/>
        <v>207862.5</v>
      </c>
      <c r="I2209" s="33">
        <f t="shared" si="581"/>
        <v>-69287.5</v>
      </c>
      <c r="J2209" s="33">
        <f t="shared" si="582"/>
        <v>13857.5</v>
      </c>
      <c r="K2209" s="101">
        <f t="shared" si="571"/>
        <v>7.7295292280232042</v>
      </c>
      <c r="L2209" s="33">
        <v>10</v>
      </c>
      <c r="M2209" s="30">
        <f t="shared" si="583"/>
        <v>1.2882548713372008</v>
      </c>
    </row>
    <row r="2210" spans="1:13" ht="30">
      <c r="A2210" s="1312"/>
      <c r="B2210" s="38"/>
      <c r="C2210" s="165" t="s">
        <v>4669</v>
      </c>
      <c r="D2210" s="166">
        <v>2013</v>
      </c>
      <c r="E2210" s="166">
        <f t="shared" si="560"/>
        <v>8</v>
      </c>
      <c r="F2210" s="167">
        <v>300000</v>
      </c>
      <c r="G2210" s="168">
        <v>0.1</v>
      </c>
      <c r="H2210" s="167">
        <f t="shared" si="561"/>
        <v>240000</v>
      </c>
      <c r="I2210" s="167">
        <f t="shared" si="581"/>
        <v>60000</v>
      </c>
      <c r="J2210" s="167">
        <f t="shared" si="582"/>
        <v>30000</v>
      </c>
      <c r="K2210" s="101">
        <f t="shared" si="571"/>
        <v>16.733601070950471</v>
      </c>
      <c r="L2210" s="167">
        <v>20</v>
      </c>
      <c r="M2210" s="169">
        <f t="shared" si="583"/>
        <v>5.5778670236501569</v>
      </c>
    </row>
    <row r="2211" spans="1:13" ht="30">
      <c r="A2211" s="1312"/>
      <c r="B2211" s="38"/>
      <c r="C2211" s="384" t="s">
        <v>2485</v>
      </c>
      <c r="D2211" s="166">
        <v>2016</v>
      </c>
      <c r="E2211" s="166">
        <f t="shared" si="560"/>
        <v>5</v>
      </c>
      <c r="F2211" s="167">
        <v>2302000</v>
      </c>
      <c r="G2211" s="168">
        <v>0.1</v>
      </c>
      <c r="H2211" s="167">
        <f t="shared" si="561"/>
        <v>1151000</v>
      </c>
      <c r="I2211" s="33">
        <f t="shared" si="581"/>
        <v>1151000</v>
      </c>
      <c r="J2211" s="33">
        <f t="shared" si="582"/>
        <v>230200</v>
      </c>
      <c r="K2211" s="101">
        <f t="shared" si="571"/>
        <v>128.40249888442659</v>
      </c>
      <c r="L2211" s="33">
        <v>10</v>
      </c>
      <c r="M2211" s="30">
        <f t="shared" si="583"/>
        <v>21.400416480737764</v>
      </c>
    </row>
    <row r="2212" spans="1:13">
      <c r="A2212" s="1312"/>
      <c r="B2212" s="38"/>
      <c r="C2212" s="165" t="s">
        <v>4672</v>
      </c>
      <c r="D2212" s="166">
        <v>2015</v>
      </c>
      <c r="E2212" s="166">
        <f t="shared" si="560"/>
        <v>6</v>
      </c>
      <c r="F2212" s="167">
        <v>1028020</v>
      </c>
      <c r="G2212" s="168">
        <v>0.1</v>
      </c>
      <c r="H2212" s="167">
        <f t="shared" si="561"/>
        <v>616812</v>
      </c>
      <c r="I2212" s="33">
        <f t="shared" si="581"/>
        <v>411208</v>
      </c>
      <c r="J2212" s="33">
        <f t="shared" si="582"/>
        <v>102802</v>
      </c>
      <c r="K2212" s="101">
        <f t="shared" si="571"/>
        <v>57.341588576528338</v>
      </c>
      <c r="L2212" s="33">
        <v>60</v>
      </c>
      <c r="M2212" s="30">
        <f t="shared" si="583"/>
        <v>57.341588576528338</v>
      </c>
    </row>
    <row r="2213" spans="1:13" ht="30">
      <c r="A2213" s="1312"/>
      <c r="B2213" s="38"/>
      <c r="C2213" s="32" t="s">
        <v>4670</v>
      </c>
      <c r="D2213" s="131">
        <v>2005</v>
      </c>
      <c r="E2213" s="131">
        <f t="shared" si="560"/>
        <v>16</v>
      </c>
      <c r="F2213" s="33">
        <v>39263</v>
      </c>
      <c r="G2213" s="133">
        <v>0.15</v>
      </c>
      <c r="H2213" s="33">
        <f t="shared" si="561"/>
        <v>94231.2</v>
      </c>
      <c r="I2213" s="33">
        <f t="shared" si="581"/>
        <v>-54968.2</v>
      </c>
      <c r="J2213" s="33">
        <f t="shared" si="582"/>
        <v>5889.45</v>
      </c>
      <c r="K2213" s="101">
        <f t="shared" si="571"/>
        <v>3.2850568942436413</v>
      </c>
      <c r="L2213" s="33">
        <v>10</v>
      </c>
      <c r="M2213" s="30">
        <f t="shared" si="583"/>
        <v>0.54750948237394015</v>
      </c>
    </row>
    <row r="2214" spans="1:13" ht="30">
      <c r="A2214" s="1312"/>
      <c r="B2214" s="38"/>
      <c r="C2214" s="32" t="s">
        <v>4671</v>
      </c>
      <c r="D2214" s="131">
        <v>2003</v>
      </c>
      <c r="E2214" s="131">
        <f t="shared" si="560"/>
        <v>18</v>
      </c>
      <c r="F2214" s="33">
        <v>2471090</v>
      </c>
      <c r="G2214" s="133">
        <v>0.1</v>
      </c>
      <c r="H2214" s="33">
        <f t="shared" si="561"/>
        <v>4447962</v>
      </c>
      <c r="I2214" s="33">
        <f t="shared" si="581"/>
        <v>-1976872</v>
      </c>
      <c r="J2214" s="33">
        <f t="shared" si="582"/>
        <v>247109</v>
      </c>
      <c r="K2214" s="101">
        <f t="shared" si="571"/>
        <v>137.83411423471665</v>
      </c>
      <c r="L2214" s="33">
        <v>120</v>
      </c>
      <c r="M2214" s="30">
        <f t="shared" si="583"/>
        <v>275.6682284694333</v>
      </c>
    </row>
    <row r="2215" spans="1:13">
      <c r="A2215" s="1312"/>
      <c r="B2215" s="87" t="s">
        <v>35</v>
      </c>
      <c r="C2215" s="32"/>
      <c r="D2215" s="131"/>
      <c r="E2215" s="131"/>
      <c r="F2215" s="33"/>
      <c r="G2215" s="133"/>
      <c r="H2215" s="33"/>
      <c r="I2215" s="33"/>
      <c r="J2215" s="33"/>
      <c r="K2215" s="101">
        <f t="shared" si="571"/>
        <v>0</v>
      </c>
      <c r="L2215" s="309">
        <f>SUM(L2206:L2214)</f>
        <v>260</v>
      </c>
      <c r="M2215" s="34">
        <f>SUM(M2206:M2214)</f>
        <v>368.39977967425256</v>
      </c>
    </row>
    <row r="2216" spans="1:13">
      <c r="A2216" s="43" t="s">
        <v>4633</v>
      </c>
      <c r="B2216" s="37" t="s">
        <v>1523</v>
      </c>
      <c r="C2216" s="127"/>
      <c r="D2216" s="128"/>
      <c r="E2216" s="155"/>
      <c r="F2216" s="63"/>
      <c r="G2216" s="129"/>
      <c r="H2216" s="129"/>
      <c r="I2216" s="63"/>
      <c r="J2216" s="63"/>
      <c r="K2216" s="159"/>
      <c r="L2216" s="63"/>
      <c r="M2216" s="130"/>
    </row>
    <row r="2217" spans="1:13" ht="30">
      <c r="A2217" s="1312" t="s">
        <v>4516</v>
      </c>
      <c r="B2217" s="38" t="s">
        <v>4443</v>
      </c>
      <c r="C2217" s="165" t="s">
        <v>4667</v>
      </c>
      <c r="D2217" s="166">
        <v>2009</v>
      </c>
      <c r="E2217" s="166">
        <f>2021-D2217</f>
        <v>12</v>
      </c>
      <c r="F2217" s="167">
        <v>181000</v>
      </c>
      <c r="G2217" s="168">
        <v>0.1</v>
      </c>
      <c r="H2217" s="167">
        <f>E2217*F2217*G2217</f>
        <v>217200</v>
      </c>
      <c r="I2217" s="167">
        <f t="shared" ref="I2217:I2224" si="586">F2217-H2217</f>
        <v>-36200</v>
      </c>
      <c r="J2217" s="167">
        <f t="shared" ref="J2217:J2224" si="587">F2217*G2217</f>
        <v>18100</v>
      </c>
      <c r="K2217" s="101">
        <f t="shared" si="571"/>
        <v>10.095939312806783</v>
      </c>
      <c r="L2217" s="33">
        <v>10</v>
      </c>
      <c r="M2217" s="30">
        <f t="shared" ref="M2217:M2224" si="588">K2217*L2217/60</f>
        <v>1.6826565521344639</v>
      </c>
    </row>
    <row r="2218" spans="1:13" ht="30">
      <c r="A2218" s="1312"/>
      <c r="B2218" s="38"/>
      <c r="C2218" s="165" t="s">
        <v>2481</v>
      </c>
      <c r="D2218" s="267">
        <v>2007</v>
      </c>
      <c r="E2218" s="267">
        <f t="shared" ref="E2218:E2219" si="589">2021-D2218</f>
        <v>14</v>
      </c>
      <c r="F2218" s="24">
        <v>176358</v>
      </c>
      <c r="G2218" s="214">
        <v>0.1</v>
      </c>
      <c r="H2218" s="174">
        <f t="shared" ref="H2218:H2219" si="590">E2218*F2218*G2218</f>
        <v>246901.2</v>
      </c>
      <c r="I2218" s="174">
        <f t="shared" si="586"/>
        <v>-70543.200000000012</v>
      </c>
      <c r="J2218" s="174">
        <f t="shared" si="587"/>
        <v>17635.8</v>
      </c>
      <c r="K2218" s="101">
        <f t="shared" si="571"/>
        <v>9.8370147255689417</v>
      </c>
      <c r="L2218" s="174">
        <v>10</v>
      </c>
      <c r="M2218" s="269">
        <f t="shared" si="588"/>
        <v>1.6395024542614902</v>
      </c>
    </row>
    <row r="2219" spans="1:13" ht="30">
      <c r="A2219" s="1312"/>
      <c r="B2219" s="38"/>
      <c r="C2219" s="165" t="s">
        <v>2477</v>
      </c>
      <c r="D2219" s="267">
        <v>2007</v>
      </c>
      <c r="E2219" s="267">
        <f t="shared" si="589"/>
        <v>14</v>
      </c>
      <c r="F2219" s="24">
        <v>350000</v>
      </c>
      <c r="G2219" s="214">
        <v>0.1</v>
      </c>
      <c r="H2219" s="174">
        <f t="shared" si="590"/>
        <v>490000</v>
      </c>
      <c r="I2219" s="174">
        <f t="shared" si="586"/>
        <v>-140000</v>
      </c>
      <c r="J2219" s="174">
        <f t="shared" si="587"/>
        <v>35000</v>
      </c>
      <c r="K2219" s="101">
        <f t="shared" si="571"/>
        <v>19.522534582775545</v>
      </c>
      <c r="L2219" s="174">
        <v>10</v>
      </c>
      <c r="M2219" s="269">
        <f t="shared" si="588"/>
        <v>3.2537557637959242</v>
      </c>
    </row>
    <row r="2220" spans="1:13" ht="30">
      <c r="A2220" s="1312"/>
      <c r="B2220" s="38"/>
      <c r="C2220" s="32" t="s">
        <v>4668</v>
      </c>
      <c r="D2220" s="131">
        <v>2006</v>
      </c>
      <c r="E2220" s="131">
        <f t="shared" si="560"/>
        <v>15</v>
      </c>
      <c r="F2220" s="33">
        <v>138575</v>
      </c>
      <c r="G2220" s="133">
        <v>0.1</v>
      </c>
      <c r="H2220" s="33">
        <f t="shared" si="561"/>
        <v>207862.5</v>
      </c>
      <c r="I2220" s="33">
        <f t="shared" si="586"/>
        <v>-69287.5</v>
      </c>
      <c r="J2220" s="33">
        <f t="shared" si="587"/>
        <v>13857.5</v>
      </c>
      <c r="K2220" s="101">
        <f t="shared" si="571"/>
        <v>7.7295292280232042</v>
      </c>
      <c r="L2220" s="33">
        <v>10</v>
      </c>
      <c r="M2220" s="30">
        <f t="shared" si="588"/>
        <v>1.2882548713372008</v>
      </c>
    </row>
    <row r="2221" spans="1:13" ht="30">
      <c r="A2221" s="1312"/>
      <c r="B2221" s="38"/>
      <c r="C2221" s="165" t="s">
        <v>4669</v>
      </c>
      <c r="D2221" s="166">
        <v>2013</v>
      </c>
      <c r="E2221" s="166">
        <f t="shared" si="560"/>
        <v>8</v>
      </c>
      <c r="F2221" s="167">
        <v>300000</v>
      </c>
      <c r="G2221" s="168">
        <v>0.1</v>
      </c>
      <c r="H2221" s="167">
        <f t="shared" si="561"/>
        <v>240000</v>
      </c>
      <c r="I2221" s="167">
        <f t="shared" si="586"/>
        <v>60000</v>
      </c>
      <c r="J2221" s="167">
        <f t="shared" si="587"/>
        <v>30000</v>
      </c>
      <c r="K2221" s="101">
        <f t="shared" si="571"/>
        <v>16.733601070950471</v>
      </c>
      <c r="L2221" s="167">
        <v>20</v>
      </c>
      <c r="M2221" s="169">
        <f t="shared" si="588"/>
        <v>5.5778670236501569</v>
      </c>
    </row>
    <row r="2222" spans="1:13" ht="30">
      <c r="A2222" s="1312"/>
      <c r="B2222" s="38"/>
      <c r="C2222" s="384" t="s">
        <v>2485</v>
      </c>
      <c r="D2222" s="166">
        <v>2016</v>
      </c>
      <c r="E2222" s="166">
        <f t="shared" si="560"/>
        <v>5</v>
      </c>
      <c r="F2222" s="167">
        <v>2302000</v>
      </c>
      <c r="G2222" s="168">
        <v>0.1</v>
      </c>
      <c r="H2222" s="167">
        <f t="shared" si="561"/>
        <v>1151000</v>
      </c>
      <c r="I2222" s="33">
        <f t="shared" si="586"/>
        <v>1151000</v>
      </c>
      <c r="J2222" s="33">
        <f t="shared" si="587"/>
        <v>230200</v>
      </c>
      <c r="K2222" s="101">
        <f t="shared" si="571"/>
        <v>128.40249888442659</v>
      </c>
      <c r="L2222" s="33">
        <v>20</v>
      </c>
      <c r="M2222" s="30">
        <f t="shared" si="588"/>
        <v>42.800832961475528</v>
      </c>
    </row>
    <row r="2223" spans="1:13">
      <c r="A2223" s="1312"/>
      <c r="B2223" s="38"/>
      <c r="C2223" s="165" t="s">
        <v>4672</v>
      </c>
      <c r="D2223" s="166">
        <v>2015</v>
      </c>
      <c r="E2223" s="166">
        <f t="shared" si="560"/>
        <v>6</v>
      </c>
      <c r="F2223" s="167">
        <v>1028020</v>
      </c>
      <c r="G2223" s="168">
        <v>0.1</v>
      </c>
      <c r="H2223" s="167">
        <f t="shared" si="561"/>
        <v>616812</v>
      </c>
      <c r="I2223" s="33">
        <f t="shared" si="586"/>
        <v>411208</v>
      </c>
      <c r="J2223" s="33">
        <f t="shared" si="587"/>
        <v>102802</v>
      </c>
      <c r="K2223" s="101">
        <f t="shared" si="571"/>
        <v>57.341588576528338</v>
      </c>
      <c r="L2223" s="33">
        <v>60</v>
      </c>
      <c r="M2223" s="30">
        <f t="shared" si="588"/>
        <v>57.341588576528338</v>
      </c>
    </row>
    <row r="2224" spans="1:13" ht="30">
      <c r="A2224" s="1312"/>
      <c r="B2224" s="38"/>
      <c r="C2224" s="32" t="s">
        <v>4671</v>
      </c>
      <c r="D2224" s="131">
        <v>2003</v>
      </c>
      <c r="E2224" s="131">
        <f t="shared" si="560"/>
        <v>18</v>
      </c>
      <c r="F2224" s="33">
        <v>2471090</v>
      </c>
      <c r="G2224" s="133">
        <v>0.1</v>
      </c>
      <c r="H2224" s="33">
        <f t="shared" si="561"/>
        <v>4447962</v>
      </c>
      <c r="I2224" s="33">
        <f t="shared" si="586"/>
        <v>-1976872</v>
      </c>
      <c r="J2224" s="33">
        <f t="shared" si="587"/>
        <v>247109</v>
      </c>
      <c r="K2224" s="101">
        <f t="shared" si="571"/>
        <v>137.83411423471665</v>
      </c>
      <c r="L2224" s="33">
        <v>120</v>
      </c>
      <c r="M2224" s="30">
        <f t="shared" si="588"/>
        <v>275.6682284694333</v>
      </c>
    </row>
    <row r="2225" spans="1:13">
      <c r="A2225" s="1312"/>
      <c r="B2225" s="87" t="s">
        <v>35</v>
      </c>
      <c r="C2225" s="32"/>
      <c r="D2225" s="131"/>
      <c r="E2225" s="131"/>
      <c r="F2225" s="33"/>
      <c r="G2225" s="133"/>
      <c r="H2225" s="33"/>
      <c r="I2225" s="33"/>
      <c r="J2225" s="33"/>
      <c r="K2225" s="101">
        <f t="shared" si="571"/>
        <v>0</v>
      </c>
      <c r="L2225" s="309">
        <f>SUM(L2217:L2224)</f>
        <v>260</v>
      </c>
      <c r="M2225" s="34">
        <f>SUM(M2217:M2224)</f>
        <v>389.25268667261639</v>
      </c>
    </row>
    <row r="2226" spans="1:13" ht="30">
      <c r="A2226" s="1312" t="s">
        <v>4696</v>
      </c>
      <c r="B2226" s="38" t="s">
        <v>4447</v>
      </c>
      <c r="C2226" s="32" t="s">
        <v>4668</v>
      </c>
      <c r="D2226" s="131">
        <v>2006</v>
      </c>
      <c r="E2226" s="131">
        <f t="shared" ref="E2226:E2228" si="591">2021-D2226</f>
        <v>15</v>
      </c>
      <c r="F2226" s="33">
        <v>138575</v>
      </c>
      <c r="G2226" s="133">
        <v>0.1</v>
      </c>
      <c r="H2226" s="33">
        <f t="shared" ref="H2226:H2228" si="592">E2226*F2226*G2226</f>
        <v>207862.5</v>
      </c>
      <c r="I2226" s="33">
        <f>F2226-H2226</f>
        <v>-69287.5</v>
      </c>
      <c r="J2226" s="33">
        <f>F2226*G2226</f>
        <v>13857.5</v>
      </c>
      <c r="K2226" s="101">
        <f t="shared" si="571"/>
        <v>7.7295292280232042</v>
      </c>
      <c r="L2226" s="33">
        <v>10</v>
      </c>
      <c r="M2226" s="30">
        <f>K2226*L2226/60</f>
        <v>1.2882548713372008</v>
      </c>
    </row>
    <row r="2227" spans="1:13" ht="30">
      <c r="A2227" s="1312"/>
      <c r="B2227" s="38"/>
      <c r="C2227" s="165" t="s">
        <v>2481</v>
      </c>
      <c r="D2227" s="267">
        <v>2007</v>
      </c>
      <c r="E2227" s="267">
        <f t="shared" si="591"/>
        <v>14</v>
      </c>
      <c r="F2227" s="24">
        <v>176358</v>
      </c>
      <c r="G2227" s="214">
        <v>0.1</v>
      </c>
      <c r="H2227" s="174">
        <f t="shared" si="592"/>
        <v>246901.2</v>
      </c>
      <c r="I2227" s="174">
        <f t="shared" ref="I2227:I2232" si="593">F2227-H2227</f>
        <v>-70543.200000000012</v>
      </c>
      <c r="J2227" s="174">
        <f t="shared" ref="J2227:J2232" si="594">F2227*G2227</f>
        <v>17635.8</v>
      </c>
      <c r="K2227" s="101">
        <f t="shared" si="571"/>
        <v>9.8370147255689417</v>
      </c>
      <c r="L2227" s="547">
        <v>10</v>
      </c>
      <c r="M2227" s="269">
        <f t="shared" ref="M2227:M2232" si="595">K2227*L2227/60</f>
        <v>1.6395024542614902</v>
      </c>
    </row>
    <row r="2228" spans="1:13" ht="30">
      <c r="A2228" s="1312"/>
      <c r="B2228" s="38"/>
      <c r="C2228" s="165" t="s">
        <v>2477</v>
      </c>
      <c r="D2228" s="267">
        <v>2007</v>
      </c>
      <c r="E2228" s="267">
        <f t="shared" si="591"/>
        <v>14</v>
      </c>
      <c r="F2228" s="24">
        <v>350000</v>
      </c>
      <c r="G2228" s="214">
        <v>0.1</v>
      </c>
      <c r="H2228" s="174">
        <f t="shared" si="592"/>
        <v>490000</v>
      </c>
      <c r="I2228" s="174">
        <f t="shared" si="593"/>
        <v>-140000</v>
      </c>
      <c r="J2228" s="174">
        <f t="shared" si="594"/>
        <v>35000</v>
      </c>
      <c r="K2228" s="101">
        <f t="shared" si="571"/>
        <v>19.522534582775545</v>
      </c>
      <c r="L2228" s="547">
        <v>10</v>
      </c>
      <c r="M2228" s="269">
        <f t="shared" si="595"/>
        <v>3.2537557637959242</v>
      </c>
    </row>
    <row r="2229" spans="1:13" ht="30">
      <c r="A2229" s="1312"/>
      <c r="B2229" s="38"/>
      <c r="C2229" s="165" t="s">
        <v>4667</v>
      </c>
      <c r="D2229" s="166">
        <v>2009</v>
      </c>
      <c r="E2229" s="166">
        <f>2021-D2229</f>
        <v>12</v>
      </c>
      <c r="F2229" s="167">
        <v>181000</v>
      </c>
      <c r="G2229" s="168">
        <v>0.1</v>
      </c>
      <c r="H2229" s="167">
        <f>E2229*F2229*G2229</f>
        <v>217200</v>
      </c>
      <c r="I2229" s="167">
        <f t="shared" si="593"/>
        <v>-36200</v>
      </c>
      <c r="J2229" s="167">
        <f t="shared" si="594"/>
        <v>18100</v>
      </c>
      <c r="K2229" s="101">
        <f t="shared" si="571"/>
        <v>10.095939312806783</v>
      </c>
      <c r="L2229" s="167">
        <v>10</v>
      </c>
      <c r="M2229" s="30">
        <f t="shared" si="595"/>
        <v>1.6826565521344639</v>
      </c>
    </row>
    <row r="2230" spans="1:13" ht="30">
      <c r="A2230" s="1312"/>
      <c r="B2230" s="38"/>
      <c r="C2230" s="384" t="s">
        <v>2485</v>
      </c>
      <c r="D2230" s="166">
        <v>2016</v>
      </c>
      <c r="E2230" s="166">
        <f t="shared" ref="E2230:E2289" si="596">2021-D2230</f>
        <v>5</v>
      </c>
      <c r="F2230" s="167">
        <v>2302000</v>
      </c>
      <c r="G2230" s="168">
        <v>0.1</v>
      </c>
      <c r="H2230" s="167">
        <f t="shared" ref="H2230:H2289" si="597">E2230*F2230*G2230</f>
        <v>1151000</v>
      </c>
      <c r="I2230" s="167">
        <f t="shared" si="593"/>
        <v>1151000</v>
      </c>
      <c r="J2230" s="167">
        <f t="shared" si="594"/>
        <v>230200</v>
      </c>
      <c r="K2230" s="101">
        <f t="shared" si="571"/>
        <v>128.40249888442659</v>
      </c>
      <c r="L2230" s="167">
        <v>10</v>
      </c>
      <c r="M2230" s="30">
        <f t="shared" si="595"/>
        <v>21.400416480737764</v>
      </c>
    </row>
    <row r="2231" spans="1:13">
      <c r="A2231" s="1312"/>
      <c r="B2231" s="38"/>
      <c r="C2231" s="165" t="s">
        <v>4672</v>
      </c>
      <c r="D2231" s="166">
        <v>2015</v>
      </c>
      <c r="E2231" s="166">
        <f t="shared" si="596"/>
        <v>6</v>
      </c>
      <c r="F2231" s="167">
        <v>1028020</v>
      </c>
      <c r="G2231" s="168">
        <v>0.1</v>
      </c>
      <c r="H2231" s="167">
        <f t="shared" si="597"/>
        <v>616812</v>
      </c>
      <c r="I2231" s="167">
        <f t="shared" si="593"/>
        <v>411208</v>
      </c>
      <c r="J2231" s="167">
        <f t="shared" si="594"/>
        <v>102802</v>
      </c>
      <c r="K2231" s="101">
        <f t="shared" si="571"/>
        <v>57.341588576528338</v>
      </c>
      <c r="L2231" s="167">
        <v>60</v>
      </c>
      <c r="M2231" s="30">
        <f t="shared" si="595"/>
        <v>57.341588576528338</v>
      </c>
    </row>
    <row r="2232" spans="1:13" ht="30">
      <c r="A2232" s="1312"/>
      <c r="B2232" s="38"/>
      <c r="C2232" s="165" t="s">
        <v>4669</v>
      </c>
      <c r="D2232" s="166">
        <v>2013</v>
      </c>
      <c r="E2232" s="166">
        <f t="shared" si="596"/>
        <v>8</v>
      </c>
      <c r="F2232" s="167">
        <v>300000</v>
      </c>
      <c r="G2232" s="168">
        <v>0.1</v>
      </c>
      <c r="H2232" s="167">
        <f t="shared" si="597"/>
        <v>240000</v>
      </c>
      <c r="I2232" s="167">
        <f t="shared" si="593"/>
        <v>60000</v>
      </c>
      <c r="J2232" s="167">
        <f t="shared" si="594"/>
        <v>30000</v>
      </c>
      <c r="K2232" s="101">
        <f t="shared" si="571"/>
        <v>16.733601070950471</v>
      </c>
      <c r="L2232" s="167">
        <v>20</v>
      </c>
      <c r="M2232" s="169">
        <f t="shared" si="595"/>
        <v>5.5778670236501569</v>
      </c>
    </row>
    <row r="2233" spans="1:13" ht="30">
      <c r="A2233" s="1312"/>
      <c r="B2233" s="38"/>
      <c r="C2233" s="165" t="s">
        <v>4674</v>
      </c>
      <c r="D2233" s="166">
        <v>2012</v>
      </c>
      <c r="E2233" s="166">
        <f t="shared" si="596"/>
        <v>9</v>
      </c>
      <c r="F2233" s="167">
        <v>19245353.859999999</v>
      </c>
      <c r="G2233" s="168">
        <v>0.1</v>
      </c>
      <c r="H2233" s="167">
        <f t="shared" si="597"/>
        <v>17320818.474000003</v>
      </c>
      <c r="I2233" s="167">
        <f>F2233-H2233</f>
        <v>1924535.3859999962</v>
      </c>
      <c r="J2233" s="33">
        <f>F2233*G2233</f>
        <v>1924535.3859999999</v>
      </c>
      <c r="K2233" s="101">
        <f t="shared" si="571"/>
        <v>1073.4802465417224</v>
      </c>
      <c r="L2233" s="33">
        <v>130</v>
      </c>
      <c r="M2233" s="30">
        <f>K2233*L2233/60</f>
        <v>2325.8738675070649</v>
      </c>
    </row>
    <row r="2234" spans="1:13">
      <c r="A2234" s="1312"/>
      <c r="B2234" s="87" t="s">
        <v>35</v>
      </c>
      <c r="C2234" s="32"/>
      <c r="D2234" s="131"/>
      <c r="E2234" s="131"/>
      <c r="F2234" s="33"/>
      <c r="G2234" s="133"/>
      <c r="H2234" s="33"/>
      <c r="I2234" s="33"/>
      <c r="J2234" s="33"/>
      <c r="K2234" s="101">
        <f t="shared" si="571"/>
        <v>0</v>
      </c>
      <c r="L2234" s="309">
        <f>SUM(L2226:L2233)</f>
        <v>260</v>
      </c>
      <c r="M2234" s="34">
        <f>SUM(M2226:M2233)</f>
        <v>2418.0579092295102</v>
      </c>
    </row>
    <row r="2235" spans="1:13" ht="38.25" customHeight="1">
      <c r="A2235" s="1312" t="s">
        <v>4517</v>
      </c>
      <c r="B2235" s="38" t="s">
        <v>4519</v>
      </c>
      <c r="C2235" s="165" t="s">
        <v>4667</v>
      </c>
      <c r="D2235" s="166">
        <v>2009</v>
      </c>
      <c r="E2235" s="166">
        <f>2021-D2235</f>
        <v>12</v>
      </c>
      <c r="F2235" s="167">
        <v>181000</v>
      </c>
      <c r="G2235" s="168">
        <v>0.1</v>
      </c>
      <c r="H2235" s="167">
        <f>E2235*F2235*G2235</f>
        <v>217200</v>
      </c>
      <c r="I2235" s="167">
        <f t="shared" ref="I2235:I2240" si="598">F2235-H2235</f>
        <v>-36200</v>
      </c>
      <c r="J2235" s="167">
        <f t="shared" ref="J2235:J2240" si="599">F2235*G2235</f>
        <v>18100</v>
      </c>
      <c r="K2235" s="101">
        <f t="shared" si="571"/>
        <v>10.095939312806783</v>
      </c>
      <c r="L2235" s="33">
        <v>30</v>
      </c>
      <c r="M2235" s="30">
        <f t="shared" ref="M2235:M2240" si="600">K2235*L2235/60</f>
        <v>5.0479696564033913</v>
      </c>
    </row>
    <row r="2236" spans="1:13" ht="30">
      <c r="A2236" s="1312"/>
      <c r="B2236" s="38"/>
      <c r="C2236" s="165" t="s">
        <v>2481</v>
      </c>
      <c r="D2236" s="267">
        <v>2007</v>
      </c>
      <c r="E2236" s="267">
        <f t="shared" ref="E2236:E2237" si="601">2021-D2236</f>
        <v>14</v>
      </c>
      <c r="F2236" s="24">
        <v>176358</v>
      </c>
      <c r="G2236" s="214">
        <v>0.1</v>
      </c>
      <c r="H2236" s="174">
        <f t="shared" ref="H2236:H2237" si="602">E2236*F2236*G2236</f>
        <v>246901.2</v>
      </c>
      <c r="I2236" s="174">
        <f t="shared" si="598"/>
        <v>-70543.200000000012</v>
      </c>
      <c r="J2236" s="174">
        <f t="shared" si="599"/>
        <v>17635.8</v>
      </c>
      <c r="K2236" s="101">
        <f t="shared" si="571"/>
        <v>9.8370147255689417</v>
      </c>
      <c r="L2236" s="547">
        <v>10</v>
      </c>
      <c r="M2236" s="269">
        <f t="shared" si="600"/>
        <v>1.6395024542614902</v>
      </c>
    </row>
    <row r="2237" spans="1:13" ht="30">
      <c r="A2237" s="1312"/>
      <c r="B2237" s="38"/>
      <c r="C2237" s="165" t="s">
        <v>2477</v>
      </c>
      <c r="D2237" s="267">
        <v>2007</v>
      </c>
      <c r="E2237" s="267">
        <f t="shared" si="601"/>
        <v>14</v>
      </c>
      <c r="F2237" s="24">
        <v>350000</v>
      </c>
      <c r="G2237" s="214">
        <v>0.1</v>
      </c>
      <c r="H2237" s="174">
        <f t="shared" si="602"/>
        <v>490000</v>
      </c>
      <c r="I2237" s="174">
        <f t="shared" si="598"/>
        <v>-140000</v>
      </c>
      <c r="J2237" s="174">
        <f t="shared" si="599"/>
        <v>35000</v>
      </c>
      <c r="K2237" s="101">
        <f t="shared" si="571"/>
        <v>19.522534582775545</v>
      </c>
      <c r="L2237" s="547">
        <v>10</v>
      </c>
      <c r="M2237" s="269">
        <f t="shared" si="600"/>
        <v>3.2537557637959242</v>
      </c>
    </row>
    <row r="2238" spans="1:13" ht="30">
      <c r="A2238" s="1312"/>
      <c r="B2238" s="38"/>
      <c r="C2238" s="384" t="s">
        <v>2485</v>
      </c>
      <c r="D2238" s="166">
        <v>2016</v>
      </c>
      <c r="E2238" s="166">
        <f t="shared" si="596"/>
        <v>5</v>
      </c>
      <c r="F2238" s="167">
        <v>2302000</v>
      </c>
      <c r="G2238" s="168">
        <v>0.1</v>
      </c>
      <c r="H2238" s="167">
        <f t="shared" si="597"/>
        <v>1151000</v>
      </c>
      <c r="I2238" s="167">
        <f t="shared" si="598"/>
        <v>1151000</v>
      </c>
      <c r="J2238" s="167">
        <f t="shared" si="599"/>
        <v>230200</v>
      </c>
      <c r="K2238" s="101">
        <f t="shared" si="571"/>
        <v>128.40249888442659</v>
      </c>
      <c r="L2238" s="33">
        <v>20</v>
      </c>
      <c r="M2238" s="30">
        <f t="shared" si="600"/>
        <v>42.800832961475528</v>
      </c>
    </row>
    <row r="2239" spans="1:13">
      <c r="A2239" s="1312"/>
      <c r="B2239" s="38"/>
      <c r="C2239" s="165" t="s">
        <v>4672</v>
      </c>
      <c r="D2239" s="166">
        <v>2015</v>
      </c>
      <c r="E2239" s="166">
        <f t="shared" si="596"/>
        <v>6</v>
      </c>
      <c r="F2239" s="167">
        <v>1028020</v>
      </c>
      <c r="G2239" s="168">
        <v>0.1</v>
      </c>
      <c r="H2239" s="167">
        <f t="shared" si="597"/>
        <v>616812</v>
      </c>
      <c r="I2239" s="167">
        <f t="shared" si="598"/>
        <v>411208</v>
      </c>
      <c r="J2239" s="167">
        <f t="shared" si="599"/>
        <v>102802</v>
      </c>
      <c r="K2239" s="101">
        <f t="shared" si="571"/>
        <v>57.341588576528338</v>
      </c>
      <c r="L2239" s="33">
        <v>60</v>
      </c>
      <c r="M2239" s="30">
        <f t="shared" si="600"/>
        <v>57.341588576528338</v>
      </c>
    </row>
    <row r="2240" spans="1:13" ht="30">
      <c r="A2240" s="1312"/>
      <c r="B2240" s="38"/>
      <c r="C2240" s="165" t="s">
        <v>4669</v>
      </c>
      <c r="D2240" s="166">
        <v>2013</v>
      </c>
      <c r="E2240" s="166">
        <f t="shared" si="596"/>
        <v>8</v>
      </c>
      <c r="F2240" s="167">
        <v>300000</v>
      </c>
      <c r="G2240" s="168">
        <v>0.1</v>
      </c>
      <c r="H2240" s="167">
        <f t="shared" si="597"/>
        <v>240000</v>
      </c>
      <c r="I2240" s="167">
        <f t="shared" si="598"/>
        <v>60000</v>
      </c>
      <c r="J2240" s="167">
        <f t="shared" si="599"/>
        <v>30000</v>
      </c>
      <c r="K2240" s="101">
        <f t="shared" si="571"/>
        <v>16.733601070950471</v>
      </c>
      <c r="L2240" s="167">
        <v>50</v>
      </c>
      <c r="M2240" s="169">
        <f t="shared" si="600"/>
        <v>13.944667559125394</v>
      </c>
    </row>
    <row r="2241" spans="1:13" ht="30">
      <c r="A2241" s="1312"/>
      <c r="B2241" s="38"/>
      <c r="C2241" s="32" t="s">
        <v>4668</v>
      </c>
      <c r="D2241" s="131">
        <v>2006</v>
      </c>
      <c r="E2241" s="131">
        <f t="shared" si="596"/>
        <v>15</v>
      </c>
      <c r="F2241" s="33">
        <v>138575</v>
      </c>
      <c r="G2241" s="133">
        <v>0.1</v>
      </c>
      <c r="H2241" s="33">
        <f t="shared" si="597"/>
        <v>207862.5</v>
      </c>
      <c r="I2241" s="33">
        <f>F2241-H2241</f>
        <v>-69287.5</v>
      </c>
      <c r="J2241" s="33">
        <f>F2241*G2241</f>
        <v>13857.5</v>
      </c>
      <c r="K2241" s="101">
        <f t="shared" si="571"/>
        <v>7.7295292280232042</v>
      </c>
      <c r="L2241" s="33">
        <v>20</v>
      </c>
      <c r="M2241" s="30">
        <f>K2241*L2241/60</f>
        <v>2.5765097426744017</v>
      </c>
    </row>
    <row r="2242" spans="1:13" ht="30">
      <c r="A2242" s="1312"/>
      <c r="B2242" s="38"/>
      <c r="C2242" s="32" t="s">
        <v>4671</v>
      </c>
      <c r="D2242" s="131">
        <v>2003</v>
      </c>
      <c r="E2242" s="131">
        <f t="shared" si="596"/>
        <v>18</v>
      </c>
      <c r="F2242" s="33">
        <v>2471090</v>
      </c>
      <c r="G2242" s="133">
        <v>0.1</v>
      </c>
      <c r="H2242" s="33">
        <f t="shared" si="597"/>
        <v>4447962</v>
      </c>
      <c r="I2242" s="33">
        <f>F2242-H2242</f>
        <v>-1976872</v>
      </c>
      <c r="J2242" s="33">
        <f>F2242*G2242</f>
        <v>247109</v>
      </c>
      <c r="K2242" s="101">
        <f t="shared" si="571"/>
        <v>137.83411423471665</v>
      </c>
      <c r="L2242" s="33">
        <v>120</v>
      </c>
      <c r="M2242" s="30">
        <f>K2242*L2242/60</f>
        <v>275.6682284694333</v>
      </c>
    </row>
    <row r="2243" spans="1:13">
      <c r="A2243" s="1312"/>
      <c r="B2243" s="87" t="s">
        <v>35</v>
      </c>
      <c r="C2243" s="32"/>
      <c r="D2243" s="131"/>
      <c r="E2243" s="131"/>
      <c r="F2243" s="33"/>
      <c r="G2243" s="133"/>
      <c r="H2243" s="33"/>
      <c r="I2243" s="33"/>
      <c r="J2243" s="33"/>
      <c r="K2243" s="101">
        <f t="shared" si="571"/>
        <v>0</v>
      </c>
      <c r="L2243" s="309">
        <f>SUM(L2235:L2242)</f>
        <v>320</v>
      </c>
      <c r="M2243" s="34">
        <f>SUM(M2235:M2242)</f>
        <v>402.27305518369775</v>
      </c>
    </row>
    <row r="2244" spans="1:13" ht="30">
      <c r="A2244" s="1312" t="s">
        <v>4518</v>
      </c>
      <c r="B2244" s="38" t="s">
        <v>4503</v>
      </c>
      <c r="C2244" s="32" t="s">
        <v>4668</v>
      </c>
      <c r="D2244" s="131">
        <v>2006</v>
      </c>
      <c r="E2244" s="131">
        <f t="shared" si="596"/>
        <v>15</v>
      </c>
      <c r="F2244" s="33">
        <v>138575</v>
      </c>
      <c r="G2244" s="133">
        <v>0.1</v>
      </c>
      <c r="H2244" s="33">
        <f t="shared" si="597"/>
        <v>207862.5</v>
      </c>
      <c r="I2244" s="33">
        <f>F2244-H2244</f>
        <v>-69287.5</v>
      </c>
      <c r="J2244" s="33">
        <f>F2244*G2244</f>
        <v>13857.5</v>
      </c>
      <c r="K2244" s="101">
        <f t="shared" si="571"/>
        <v>7.7295292280232042</v>
      </c>
      <c r="L2244" s="33">
        <v>20</v>
      </c>
      <c r="M2244" s="30">
        <f>K2244*L2244/60</f>
        <v>2.5765097426744017</v>
      </c>
    </row>
    <row r="2245" spans="1:13" ht="30">
      <c r="A2245" s="1312"/>
      <c r="B2245" s="38"/>
      <c r="C2245" s="165" t="s">
        <v>2481</v>
      </c>
      <c r="D2245" s="267">
        <v>2007</v>
      </c>
      <c r="E2245" s="267">
        <f t="shared" si="596"/>
        <v>14</v>
      </c>
      <c r="F2245" s="24">
        <v>176358</v>
      </c>
      <c r="G2245" s="214">
        <v>0.1</v>
      </c>
      <c r="H2245" s="174">
        <f t="shared" si="597"/>
        <v>246901.2</v>
      </c>
      <c r="I2245" s="174">
        <f t="shared" ref="I2245:I2250" si="603">F2245-H2245</f>
        <v>-70543.200000000012</v>
      </c>
      <c r="J2245" s="174">
        <f t="shared" ref="J2245:J2250" si="604">F2245*G2245</f>
        <v>17635.8</v>
      </c>
      <c r="K2245" s="101">
        <f t="shared" si="571"/>
        <v>9.8370147255689417</v>
      </c>
      <c r="L2245" s="547">
        <v>10</v>
      </c>
      <c r="M2245" s="269">
        <f t="shared" ref="M2245:M2250" si="605">K2245*L2245/60</f>
        <v>1.6395024542614902</v>
      </c>
    </row>
    <row r="2246" spans="1:13" ht="22.5" customHeight="1">
      <c r="A2246" s="1312"/>
      <c r="B2246" s="38"/>
      <c r="C2246" s="165" t="s">
        <v>2477</v>
      </c>
      <c r="D2246" s="267">
        <v>2007</v>
      </c>
      <c r="E2246" s="267">
        <f t="shared" si="596"/>
        <v>14</v>
      </c>
      <c r="F2246" s="24">
        <v>350000</v>
      </c>
      <c r="G2246" s="214">
        <v>0.1</v>
      </c>
      <c r="H2246" s="174">
        <f t="shared" si="597"/>
        <v>490000</v>
      </c>
      <c r="I2246" s="174">
        <f t="shared" si="603"/>
        <v>-140000</v>
      </c>
      <c r="J2246" s="174">
        <f t="shared" si="604"/>
        <v>35000</v>
      </c>
      <c r="K2246" s="101">
        <f t="shared" si="571"/>
        <v>19.522534582775545</v>
      </c>
      <c r="L2246" s="547">
        <v>10</v>
      </c>
      <c r="M2246" s="269">
        <f t="shared" si="605"/>
        <v>3.2537557637959242</v>
      </c>
    </row>
    <row r="2247" spans="1:13" ht="30">
      <c r="A2247" s="1312"/>
      <c r="B2247" s="38"/>
      <c r="C2247" s="165" t="s">
        <v>4667</v>
      </c>
      <c r="D2247" s="166">
        <v>2009</v>
      </c>
      <c r="E2247" s="166">
        <f>2021-D2247</f>
        <v>12</v>
      </c>
      <c r="F2247" s="167">
        <v>181000</v>
      </c>
      <c r="G2247" s="168">
        <v>0.1</v>
      </c>
      <c r="H2247" s="167">
        <f>E2247*F2247*G2247</f>
        <v>217200</v>
      </c>
      <c r="I2247" s="167">
        <f t="shared" si="603"/>
        <v>-36200</v>
      </c>
      <c r="J2247" s="167">
        <f t="shared" si="604"/>
        <v>18100</v>
      </c>
      <c r="K2247" s="101">
        <f t="shared" si="571"/>
        <v>10.095939312806783</v>
      </c>
      <c r="L2247" s="167">
        <v>40</v>
      </c>
      <c r="M2247" s="30">
        <f t="shared" si="605"/>
        <v>6.7306262085378554</v>
      </c>
    </row>
    <row r="2248" spans="1:13" ht="30">
      <c r="A2248" s="1312"/>
      <c r="B2248" s="38"/>
      <c r="C2248" s="384" t="s">
        <v>2485</v>
      </c>
      <c r="D2248" s="166">
        <v>2016</v>
      </c>
      <c r="E2248" s="166">
        <f t="shared" si="596"/>
        <v>5</v>
      </c>
      <c r="F2248" s="167">
        <v>2302000</v>
      </c>
      <c r="G2248" s="168">
        <v>0.1</v>
      </c>
      <c r="H2248" s="167">
        <f t="shared" si="597"/>
        <v>1151000</v>
      </c>
      <c r="I2248" s="167">
        <f t="shared" si="603"/>
        <v>1151000</v>
      </c>
      <c r="J2248" s="167">
        <f t="shared" si="604"/>
        <v>230200</v>
      </c>
      <c r="K2248" s="101">
        <f t="shared" si="571"/>
        <v>128.40249888442659</v>
      </c>
      <c r="L2248" s="167">
        <v>20</v>
      </c>
      <c r="M2248" s="30">
        <f t="shared" si="605"/>
        <v>42.800832961475528</v>
      </c>
    </row>
    <row r="2249" spans="1:13">
      <c r="A2249" s="1312"/>
      <c r="B2249" s="38"/>
      <c r="C2249" s="165" t="s">
        <v>4672</v>
      </c>
      <c r="D2249" s="166">
        <v>2015</v>
      </c>
      <c r="E2249" s="166">
        <f t="shared" si="596"/>
        <v>6</v>
      </c>
      <c r="F2249" s="167">
        <v>1028020</v>
      </c>
      <c r="G2249" s="168">
        <v>0.1</v>
      </c>
      <c r="H2249" s="167">
        <f t="shared" si="597"/>
        <v>616812</v>
      </c>
      <c r="I2249" s="167">
        <f t="shared" si="603"/>
        <v>411208</v>
      </c>
      <c r="J2249" s="167">
        <f t="shared" si="604"/>
        <v>102802</v>
      </c>
      <c r="K2249" s="101">
        <f t="shared" si="571"/>
        <v>57.341588576528338</v>
      </c>
      <c r="L2249" s="167">
        <v>60</v>
      </c>
      <c r="M2249" s="30">
        <f t="shared" si="605"/>
        <v>57.341588576528338</v>
      </c>
    </row>
    <row r="2250" spans="1:13" ht="30">
      <c r="A2250" s="1312"/>
      <c r="B2250" s="38"/>
      <c r="C2250" s="165" t="s">
        <v>4669</v>
      </c>
      <c r="D2250" s="166">
        <v>2013</v>
      </c>
      <c r="E2250" s="166">
        <f t="shared" si="596"/>
        <v>8</v>
      </c>
      <c r="F2250" s="167">
        <v>300000</v>
      </c>
      <c r="G2250" s="168">
        <v>0.1</v>
      </c>
      <c r="H2250" s="167">
        <f t="shared" si="597"/>
        <v>240000</v>
      </c>
      <c r="I2250" s="167">
        <f t="shared" si="603"/>
        <v>60000</v>
      </c>
      <c r="J2250" s="167">
        <f t="shared" si="604"/>
        <v>30000</v>
      </c>
      <c r="K2250" s="101">
        <f t="shared" si="571"/>
        <v>16.733601070950471</v>
      </c>
      <c r="L2250" s="167">
        <v>50</v>
      </c>
      <c r="M2250" s="169">
        <f t="shared" si="605"/>
        <v>13.944667559125394</v>
      </c>
    </row>
    <row r="2251" spans="1:13" ht="30">
      <c r="A2251" s="1312"/>
      <c r="B2251" s="38"/>
      <c r="C2251" s="32" t="s">
        <v>4675</v>
      </c>
      <c r="D2251" s="166">
        <v>2012</v>
      </c>
      <c r="E2251" s="166">
        <f t="shared" si="596"/>
        <v>9</v>
      </c>
      <c r="F2251" s="167">
        <v>12268394.74</v>
      </c>
      <c r="G2251" s="168">
        <v>0.1</v>
      </c>
      <c r="H2251" s="167">
        <f t="shared" si="597"/>
        <v>11041555.266000001</v>
      </c>
      <c r="I2251" s="33">
        <f>F2251-H2251</f>
        <v>1226839.4739999995</v>
      </c>
      <c r="J2251" s="33">
        <f>F2251*G2251</f>
        <v>1226839.4740000002</v>
      </c>
      <c r="K2251" s="101">
        <f t="shared" si="571"/>
        <v>684.31474453369037</v>
      </c>
      <c r="L2251" s="33">
        <v>120</v>
      </c>
      <c r="M2251" s="30">
        <f>K2251*L2251/60</f>
        <v>1368.6294890673807</v>
      </c>
    </row>
    <row r="2252" spans="1:13">
      <c r="A2252" s="1312"/>
      <c r="B2252" s="87" t="s">
        <v>35</v>
      </c>
      <c r="C2252" s="32"/>
      <c r="D2252" s="131"/>
      <c r="E2252" s="131"/>
      <c r="F2252" s="33"/>
      <c r="G2252" s="133"/>
      <c r="H2252" s="33"/>
      <c r="I2252" s="33"/>
      <c r="J2252" s="33"/>
      <c r="K2252" s="101">
        <f t="shared" si="571"/>
        <v>0</v>
      </c>
      <c r="L2252" s="309">
        <f>SUM(L2244:L2251)</f>
        <v>330</v>
      </c>
      <c r="M2252" s="34">
        <f>SUM(M2244:M2251)</f>
        <v>1496.9169723337798</v>
      </c>
    </row>
    <row r="2253" spans="1:13">
      <c r="A2253" s="43" t="s">
        <v>4636</v>
      </c>
      <c r="B2253" s="37" t="s">
        <v>4521</v>
      </c>
      <c r="C2253" s="127"/>
      <c r="D2253" s="128"/>
      <c r="E2253" s="155"/>
      <c r="F2253" s="63"/>
      <c r="G2253" s="129"/>
      <c r="H2253" s="129"/>
      <c r="I2253" s="63"/>
      <c r="J2253" s="63"/>
      <c r="K2253" s="159"/>
      <c r="L2253" s="63"/>
      <c r="M2253" s="130"/>
    </row>
    <row r="2254" spans="1:13" ht="30">
      <c r="A2254" s="65" t="s">
        <v>4522</v>
      </c>
      <c r="B2254" s="53" t="s">
        <v>4443</v>
      </c>
      <c r="C2254" s="165" t="s">
        <v>4667</v>
      </c>
      <c r="D2254" s="166">
        <v>2009</v>
      </c>
      <c r="E2254" s="166">
        <f>2021-D2254</f>
        <v>12</v>
      </c>
      <c r="F2254" s="167">
        <v>181000</v>
      </c>
      <c r="G2254" s="168">
        <v>0.1</v>
      </c>
      <c r="H2254" s="167">
        <f>E2254*F2254*G2254</f>
        <v>217200</v>
      </c>
      <c r="I2254" s="167">
        <f t="shared" ref="I2254:I2261" si="606">F2254-H2254</f>
        <v>-36200</v>
      </c>
      <c r="J2254" s="167">
        <f t="shared" ref="J2254:J2261" si="607">F2254*G2254</f>
        <v>18100</v>
      </c>
      <c r="K2254" s="101">
        <f t="shared" si="571"/>
        <v>10.095939312806783</v>
      </c>
      <c r="L2254" s="33">
        <v>10</v>
      </c>
      <c r="M2254" s="30">
        <f t="shared" ref="M2254:M2261" si="608">K2254*L2254/60</f>
        <v>1.6826565521344639</v>
      </c>
    </row>
    <row r="2255" spans="1:13" ht="30">
      <c r="A2255" s="65"/>
      <c r="B2255" s="53"/>
      <c r="C2255" s="165" t="s">
        <v>2481</v>
      </c>
      <c r="D2255" s="267">
        <v>2007</v>
      </c>
      <c r="E2255" s="267">
        <f t="shared" ref="E2255:E2261" si="609">2021-D2255</f>
        <v>14</v>
      </c>
      <c r="F2255" s="24">
        <v>176358</v>
      </c>
      <c r="G2255" s="214">
        <v>0.1</v>
      </c>
      <c r="H2255" s="174">
        <f t="shared" ref="H2255:H2261" si="610">E2255*F2255*G2255</f>
        <v>246901.2</v>
      </c>
      <c r="I2255" s="174">
        <f t="shared" si="606"/>
        <v>-70543.200000000012</v>
      </c>
      <c r="J2255" s="174">
        <f t="shared" si="607"/>
        <v>17635.8</v>
      </c>
      <c r="K2255" s="101">
        <f t="shared" ref="K2255:K2318" si="611">J2255/1792.8</f>
        <v>9.8370147255689417</v>
      </c>
      <c r="L2255" s="174">
        <v>20</v>
      </c>
      <c r="M2255" s="269">
        <f t="shared" si="608"/>
        <v>3.2790049085229804</v>
      </c>
    </row>
    <row r="2256" spans="1:13" ht="30">
      <c r="A2256" s="65"/>
      <c r="B2256" s="53"/>
      <c r="C2256" s="165" t="s">
        <v>2477</v>
      </c>
      <c r="D2256" s="267">
        <v>2007</v>
      </c>
      <c r="E2256" s="267">
        <f t="shared" si="609"/>
        <v>14</v>
      </c>
      <c r="F2256" s="24">
        <v>350000</v>
      </c>
      <c r="G2256" s="214">
        <v>0.1</v>
      </c>
      <c r="H2256" s="174">
        <f t="shared" si="610"/>
        <v>490000</v>
      </c>
      <c r="I2256" s="174">
        <f t="shared" si="606"/>
        <v>-140000</v>
      </c>
      <c r="J2256" s="174">
        <f t="shared" si="607"/>
        <v>35000</v>
      </c>
      <c r="K2256" s="101">
        <f t="shared" si="611"/>
        <v>19.522534582775545</v>
      </c>
      <c r="L2256" s="174">
        <v>20</v>
      </c>
      <c r="M2256" s="269">
        <f t="shared" si="608"/>
        <v>6.5075115275918485</v>
      </c>
    </row>
    <row r="2257" spans="1:13" ht="30">
      <c r="A2257" s="65"/>
      <c r="B2257" s="53"/>
      <c r="C2257" s="32" t="s">
        <v>4668</v>
      </c>
      <c r="D2257" s="131">
        <v>2006</v>
      </c>
      <c r="E2257" s="131">
        <f t="shared" si="609"/>
        <v>15</v>
      </c>
      <c r="F2257" s="33">
        <v>138575</v>
      </c>
      <c r="G2257" s="133">
        <v>0.1</v>
      </c>
      <c r="H2257" s="33">
        <f t="shared" si="610"/>
        <v>207862.5</v>
      </c>
      <c r="I2257" s="33">
        <f t="shared" si="606"/>
        <v>-69287.5</v>
      </c>
      <c r="J2257" s="33">
        <f t="shared" si="607"/>
        <v>13857.5</v>
      </c>
      <c r="K2257" s="101">
        <f t="shared" si="611"/>
        <v>7.7295292280232042</v>
      </c>
      <c r="L2257" s="33">
        <v>10</v>
      </c>
      <c r="M2257" s="30">
        <f t="shared" si="608"/>
        <v>1.2882548713372008</v>
      </c>
    </row>
    <row r="2258" spans="1:13" ht="30">
      <c r="A2258" s="65"/>
      <c r="B2258" s="53"/>
      <c r="C2258" s="165" t="s">
        <v>4669</v>
      </c>
      <c r="D2258" s="166">
        <v>2013</v>
      </c>
      <c r="E2258" s="166">
        <f t="shared" si="609"/>
        <v>8</v>
      </c>
      <c r="F2258" s="167">
        <v>300000</v>
      </c>
      <c r="G2258" s="168">
        <v>0.1</v>
      </c>
      <c r="H2258" s="167">
        <f t="shared" si="610"/>
        <v>240000</v>
      </c>
      <c r="I2258" s="167">
        <f t="shared" si="606"/>
        <v>60000</v>
      </c>
      <c r="J2258" s="167">
        <f t="shared" si="607"/>
        <v>30000</v>
      </c>
      <c r="K2258" s="101">
        <f t="shared" si="611"/>
        <v>16.733601070950471</v>
      </c>
      <c r="L2258" s="167">
        <v>10</v>
      </c>
      <c r="M2258" s="169">
        <f t="shared" si="608"/>
        <v>2.7889335118250784</v>
      </c>
    </row>
    <row r="2259" spans="1:13" ht="30">
      <c r="A2259" s="65"/>
      <c r="B2259" s="53"/>
      <c r="C2259" s="384" t="s">
        <v>2485</v>
      </c>
      <c r="D2259" s="166">
        <v>2016</v>
      </c>
      <c r="E2259" s="166">
        <f t="shared" si="609"/>
        <v>5</v>
      </c>
      <c r="F2259" s="167">
        <v>2302000</v>
      </c>
      <c r="G2259" s="168">
        <v>0.1</v>
      </c>
      <c r="H2259" s="167">
        <f t="shared" si="610"/>
        <v>1151000</v>
      </c>
      <c r="I2259" s="33">
        <f t="shared" si="606"/>
        <v>1151000</v>
      </c>
      <c r="J2259" s="33">
        <f t="shared" si="607"/>
        <v>230200</v>
      </c>
      <c r="K2259" s="101">
        <f t="shared" si="611"/>
        <v>128.40249888442659</v>
      </c>
      <c r="L2259" s="33">
        <v>10</v>
      </c>
      <c r="M2259" s="30">
        <f t="shared" si="608"/>
        <v>21.400416480737764</v>
      </c>
    </row>
    <row r="2260" spans="1:13">
      <c r="A2260" s="65"/>
      <c r="B2260" s="53"/>
      <c r="C2260" s="165" t="s">
        <v>4672</v>
      </c>
      <c r="D2260" s="166">
        <v>2015</v>
      </c>
      <c r="E2260" s="166">
        <f t="shared" si="609"/>
        <v>6</v>
      </c>
      <c r="F2260" s="167">
        <v>1028020</v>
      </c>
      <c r="G2260" s="168">
        <v>0.1</v>
      </c>
      <c r="H2260" s="167">
        <f t="shared" si="610"/>
        <v>616812</v>
      </c>
      <c r="I2260" s="33">
        <f t="shared" si="606"/>
        <v>411208</v>
      </c>
      <c r="J2260" s="33">
        <f t="shared" si="607"/>
        <v>102802</v>
      </c>
      <c r="K2260" s="101">
        <f t="shared" si="611"/>
        <v>57.341588576528338</v>
      </c>
      <c r="L2260" s="33">
        <v>60</v>
      </c>
      <c r="M2260" s="30">
        <f t="shared" si="608"/>
        <v>57.341588576528338</v>
      </c>
    </row>
    <row r="2261" spans="1:13" ht="30">
      <c r="A2261" s="65"/>
      <c r="B2261" s="53"/>
      <c r="C2261" s="32" t="s">
        <v>4671</v>
      </c>
      <c r="D2261" s="131">
        <v>2003</v>
      </c>
      <c r="E2261" s="131">
        <f t="shared" si="609"/>
        <v>18</v>
      </c>
      <c r="F2261" s="33">
        <v>2471090</v>
      </c>
      <c r="G2261" s="133">
        <v>0.1</v>
      </c>
      <c r="H2261" s="33">
        <f t="shared" si="610"/>
        <v>4447962</v>
      </c>
      <c r="I2261" s="33">
        <f t="shared" si="606"/>
        <v>-1976872</v>
      </c>
      <c r="J2261" s="33">
        <f t="shared" si="607"/>
        <v>247109</v>
      </c>
      <c r="K2261" s="101">
        <f t="shared" si="611"/>
        <v>137.83411423471665</v>
      </c>
      <c r="L2261" s="33">
        <v>120</v>
      </c>
      <c r="M2261" s="30">
        <f t="shared" si="608"/>
        <v>275.6682284694333</v>
      </c>
    </row>
    <row r="2262" spans="1:13">
      <c r="A2262" s="65"/>
      <c r="B2262" s="50" t="s">
        <v>35</v>
      </c>
      <c r="C2262" s="32"/>
      <c r="D2262" s="131"/>
      <c r="E2262" s="131"/>
      <c r="F2262" s="33"/>
      <c r="G2262" s="133"/>
      <c r="H2262" s="33"/>
      <c r="I2262" s="33"/>
      <c r="J2262" s="33"/>
      <c r="K2262" s="101">
        <f t="shared" si="611"/>
        <v>0</v>
      </c>
      <c r="L2262" s="309">
        <f>SUM(L2254:L2261)</f>
        <v>260</v>
      </c>
      <c r="M2262" s="34">
        <f>SUM(M2254:M2261)</f>
        <v>369.95659489811101</v>
      </c>
    </row>
    <row r="2263" spans="1:13" ht="30">
      <c r="A2263" s="65" t="s">
        <v>4523</v>
      </c>
      <c r="B2263" s="53" t="s">
        <v>4535</v>
      </c>
      <c r="C2263" s="32" t="s">
        <v>4668</v>
      </c>
      <c r="D2263" s="131">
        <v>2006</v>
      </c>
      <c r="E2263" s="131">
        <f t="shared" ref="E2263:E2265" si="612">2021-D2263</f>
        <v>15</v>
      </c>
      <c r="F2263" s="33">
        <v>138575</v>
      </c>
      <c r="G2263" s="133">
        <v>0.1</v>
      </c>
      <c r="H2263" s="33">
        <f t="shared" ref="H2263:H2265" si="613">E2263*F2263*G2263</f>
        <v>207862.5</v>
      </c>
      <c r="I2263" s="33">
        <f>F2263-H2263</f>
        <v>-69287.5</v>
      </c>
      <c r="J2263" s="33">
        <f>F2263*G2263</f>
        <v>13857.5</v>
      </c>
      <c r="K2263" s="101">
        <f t="shared" si="611"/>
        <v>7.7295292280232042</v>
      </c>
      <c r="L2263" s="33">
        <v>10</v>
      </c>
      <c r="M2263" s="30">
        <f>K2263*L2263/60</f>
        <v>1.2882548713372008</v>
      </c>
    </row>
    <row r="2264" spans="1:13" ht="30">
      <c r="A2264" s="65"/>
      <c r="B2264" s="53"/>
      <c r="C2264" s="165" t="s">
        <v>2481</v>
      </c>
      <c r="D2264" s="267">
        <v>2007</v>
      </c>
      <c r="E2264" s="267">
        <f t="shared" si="612"/>
        <v>14</v>
      </c>
      <c r="F2264" s="24">
        <v>176358</v>
      </c>
      <c r="G2264" s="214">
        <v>0.1</v>
      </c>
      <c r="H2264" s="174">
        <f t="shared" si="613"/>
        <v>246901.2</v>
      </c>
      <c r="I2264" s="174">
        <f t="shared" ref="I2264:I2269" si="614">F2264-H2264</f>
        <v>-70543.200000000012</v>
      </c>
      <c r="J2264" s="174">
        <f t="shared" ref="J2264:J2269" si="615">F2264*G2264</f>
        <v>17635.8</v>
      </c>
      <c r="K2264" s="101">
        <f t="shared" si="611"/>
        <v>9.8370147255689417</v>
      </c>
      <c r="L2264" s="547">
        <v>10</v>
      </c>
      <c r="M2264" s="269">
        <f t="shared" ref="M2264:M2269" si="616">K2264*L2264/60</f>
        <v>1.6395024542614902</v>
      </c>
    </row>
    <row r="2265" spans="1:13" ht="30">
      <c r="A2265" s="65"/>
      <c r="B2265" s="53"/>
      <c r="C2265" s="165" t="s">
        <v>2477</v>
      </c>
      <c r="D2265" s="267">
        <v>2007</v>
      </c>
      <c r="E2265" s="267">
        <f t="shared" si="612"/>
        <v>14</v>
      </c>
      <c r="F2265" s="24">
        <v>350000</v>
      </c>
      <c r="G2265" s="214">
        <v>0.1</v>
      </c>
      <c r="H2265" s="174">
        <f t="shared" si="613"/>
        <v>490000</v>
      </c>
      <c r="I2265" s="174">
        <f t="shared" si="614"/>
        <v>-140000</v>
      </c>
      <c r="J2265" s="174">
        <f t="shared" si="615"/>
        <v>35000</v>
      </c>
      <c r="K2265" s="101">
        <f t="shared" si="611"/>
        <v>19.522534582775545</v>
      </c>
      <c r="L2265" s="547">
        <v>10</v>
      </c>
      <c r="M2265" s="269">
        <f t="shared" si="616"/>
        <v>3.2537557637959242</v>
      </c>
    </row>
    <row r="2266" spans="1:13" ht="30">
      <c r="A2266" s="65"/>
      <c r="B2266" s="53"/>
      <c r="C2266" s="165" t="s">
        <v>4667</v>
      </c>
      <c r="D2266" s="166">
        <v>2009</v>
      </c>
      <c r="E2266" s="166">
        <f>2021-D2266</f>
        <v>12</v>
      </c>
      <c r="F2266" s="167">
        <v>181000</v>
      </c>
      <c r="G2266" s="168">
        <v>0.1</v>
      </c>
      <c r="H2266" s="167">
        <f>E2266*F2266*G2266</f>
        <v>217200</v>
      </c>
      <c r="I2266" s="167">
        <f t="shared" si="614"/>
        <v>-36200</v>
      </c>
      <c r="J2266" s="167">
        <f t="shared" si="615"/>
        <v>18100</v>
      </c>
      <c r="K2266" s="101">
        <f t="shared" si="611"/>
        <v>10.095939312806783</v>
      </c>
      <c r="L2266" s="167">
        <v>20</v>
      </c>
      <c r="M2266" s="30">
        <f t="shared" si="616"/>
        <v>3.3653131042689277</v>
      </c>
    </row>
    <row r="2267" spans="1:13" ht="30">
      <c r="A2267" s="65"/>
      <c r="B2267" s="53"/>
      <c r="C2267" s="384" t="s">
        <v>2485</v>
      </c>
      <c r="D2267" s="166">
        <v>2016</v>
      </c>
      <c r="E2267" s="166">
        <f t="shared" ref="E2267:E2270" si="617">2021-D2267</f>
        <v>5</v>
      </c>
      <c r="F2267" s="167">
        <v>2302000</v>
      </c>
      <c r="G2267" s="168">
        <v>0.1</v>
      </c>
      <c r="H2267" s="167">
        <f t="shared" ref="H2267:H2270" si="618">E2267*F2267*G2267</f>
        <v>1151000</v>
      </c>
      <c r="I2267" s="167">
        <f t="shared" si="614"/>
        <v>1151000</v>
      </c>
      <c r="J2267" s="167">
        <f t="shared" si="615"/>
        <v>230200</v>
      </c>
      <c r="K2267" s="101">
        <f t="shared" si="611"/>
        <v>128.40249888442659</v>
      </c>
      <c r="L2267" s="167">
        <v>10</v>
      </c>
      <c r="M2267" s="30">
        <f t="shared" si="616"/>
        <v>21.400416480737764</v>
      </c>
    </row>
    <row r="2268" spans="1:13">
      <c r="A2268" s="65"/>
      <c r="B2268" s="53"/>
      <c r="C2268" s="165" t="s">
        <v>4672</v>
      </c>
      <c r="D2268" s="166">
        <v>2015</v>
      </c>
      <c r="E2268" s="166">
        <f t="shared" si="617"/>
        <v>6</v>
      </c>
      <c r="F2268" s="167">
        <v>1028020</v>
      </c>
      <c r="G2268" s="168">
        <v>0.1</v>
      </c>
      <c r="H2268" s="167">
        <f t="shared" si="618"/>
        <v>616812</v>
      </c>
      <c r="I2268" s="167">
        <f t="shared" si="614"/>
        <v>411208</v>
      </c>
      <c r="J2268" s="167">
        <f t="shared" si="615"/>
        <v>102802</v>
      </c>
      <c r="K2268" s="101">
        <f t="shared" si="611"/>
        <v>57.341588576528338</v>
      </c>
      <c r="L2268" s="167">
        <v>60</v>
      </c>
      <c r="M2268" s="30">
        <f t="shared" si="616"/>
        <v>57.341588576528338</v>
      </c>
    </row>
    <row r="2269" spans="1:13" ht="30">
      <c r="A2269" s="65"/>
      <c r="B2269" s="53"/>
      <c r="C2269" s="165" t="s">
        <v>4669</v>
      </c>
      <c r="D2269" s="166">
        <v>2013</v>
      </c>
      <c r="E2269" s="166">
        <f t="shared" si="617"/>
        <v>8</v>
      </c>
      <c r="F2269" s="167">
        <v>300000</v>
      </c>
      <c r="G2269" s="168">
        <v>0.1</v>
      </c>
      <c r="H2269" s="167">
        <f t="shared" si="618"/>
        <v>240000</v>
      </c>
      <c r="I2269" s="167">
        <f t="shared" si="614"/>
        <v>60000</v>
      </c>
      <c r="J2269" s="167">
        <f t="shared" si="615"/>
        <v>30000</v>
      </c>
      <c r="K2269" s="101">
        <f t="shared" si="611"/>
        <v>16.733601070950471</v>
      </c>
      <c r="L2269" s="167">
        <v>20</v>
      </c>
      <c r="M2269" s="169">
        <f t="shared" si="616"/>
        <v>5.5778670236501569</v>
      </c>
    </row>
    <row r="2270" spans="1:13" ht="30">
      <c r="A2270" s="65"/>
      <c r="B2270" s="53"/>
      <c r="C2270" s="32" t="s">
        <v>4675</v>
      </c>
      <c r="D2270" s="166">
        <v>2012</v>
      </c>
      <c r="E2270" s="166">
        <f t="shared" si="617"/>
        <v>9</v>
      </c>
      <c r="F2270" s="167">
        <v>12268394.74</v>
      </c>
      <c r="G2270" s="168">
        <v>0.1</v>
      </c>
      <c r="H2270" s="167">
        <f t="shared" si="618"/>
        <v>11041555.266000001</v>
      </c>
      <c r="I2270" s="33">
        <f>F2270-H2270</f>
        <v>1226839.4739999995</v>
      </c>
      <c r="J2270" s="33">
        <f>F2270*G2270</f>
        <v>1226839.4740000002</v>
      </c>
      <c r="K2270" s="101">
        <f t="shared" si="611"/>
        <v>684.31474453369037</v>
      </c>
      <c r="L2270" s="33">
        <v>120</v>
      </c>
      <c r="M2270" s="30">
        <f>K2270*L2270/60</f>
        <v>1368.6294890673807</v>
      </c>
    </row>
    <row r="2271" spans="1:13">
      <c r="A2271" s="65"/>
      <c r="B2271" s="50" t="s">
        <v>35</v>
      </c>
      <c r="C2271" s="32"/>
      <c r="D2271" s="131"/>
      <c r="E2271" s="131"/>
      <c r="F2271" s="33"/>
      <c r="G2271" s="133"/>
      <c r="H2271" s="33"/>
      <c r="I2271" s="33"/>
      <c r="J2271" s="33"/>
      <c r="K2271" s="101">
        <f t="shared" si="611"/>
        <v>0</v>
      </c>
      <c r="L2271" s="309">
        <f>SUM(L2263:L2270)</f>
        <v>260</v>
      </c>
      <c r="M2271" s="34">
        <f>SUM(M2263:M2270)</f>
        <v>1462.4961873419606</v>
      </c>
    </row>
    <row r="2272" spans="1:13" ht="30">
      <c r="A2272" s="65" t="s">
        <v>4697</v>
      </c>
      <c r="B2272" s="53" t="s">
        <v>4447</v>
      </c>
      <c r="C2272" s="32" t="s">
        <v>4668</v>
      </c>
      <c r="D2272" s="131">
        <v>2006</v>
      </c>
      <c r="E2272" s="131">
        <f t="shared" ref="E2272:E2274" si="619">2021-D2272</f>
        <v>15</v>
      </c>
      <c r="F2272" s="33">
        <v>138575</v>
      </c>
      <c r="G2272" s="133">
        <v>0.1</v>
      </c>
      <c r="H2272" s="33">
        <f t="shared" ref="H2272:H2274" si="620">E2272*F2272*G2272</f>
        <v>207862.5</v>
      </c>
      <c r="I2272" s="33">
        <f>F2272-H2272</f>
        <v>-69287.5</v>
      </c>
      <c r="J2272" s="33">
        <f>F2272*G2272</f>
        <v>13857.5</v>
      </c>
      <c r="K2272" s="101">
        <f t="shared" si="611"/>
        <v>7.7295292280232042</v>
      </c>
      <c r="L2272" s="33">
        <v>10</v>
      </c>
      <c r="M2272" s="30">
        <f>K2272*L2272/60</f>
        <v>1.2882548713372008</v>
      </c>
    </row>
    <row r="2273" spans="1:13" ht="30">
      <c r="A2273" s="65"/>
      <c r="B2273" s="53"/>
      <c r="C2273" s="165" t="s">
        <v>2481</v>
      </c>
      <c r="D2273" s="267">
        <v>2007</v>
      </c>
      <c r="E2273" s="267">
        <f t="shared" si="619"/>
        <v>14</v>
      </c>
      <c r="F2273" s="24">
        <v>176358</v>
      </c>
      <c r="G2273" s="214">
        <v>0.1</v>
      </c>
      <c r="H2273" s="174">
        <f t="shared" si="620"/>
        <v>246901.2</v>
      </c>
      <c r="I2273" s="174">
        <f t="shared" ref="I2273:I2278" si="621">F2273-H2273</f>
        <v>-70543.200000000012</v>
      </c>
      <c r="J2273" s="174">
        <f t="shared" ref="J2273:J2278" si="622">F2273*G2273</f>
        <v>17635.8</v>
      </c>
      <c r="K2273" s="101">
        <f t="shared" si="611"/>
        <v>9.8370147255689417</v>
      </c>
      <c r="L2273" s="547">
        <v>10</v>
      </c>
      <c r="M2273" s="269">
        <f t="shared" ref="M2273:M2278" si="623">K2273*L2273/60</f>
        <v>1.6395024542614902</v>
      </c>
    </row>
    <row r="2274" spans="1:13" ht="30">
      <c r="A2274" s="65"/>
      <c r="B2274" s="53"/>
      <c r="C2274" s="165" t="s">
        <v>2477</v>
      </c>
      <c r="D2274" s="267">
        <v>2007</v>
      </c>
      <c r="E2274" s="267">
        <f t="shared" si="619"/>
        <v>14</v>
      </c>
      <c r="F2274" s="24">
        <v>350000</v>
      </c>
      <c r="G2274" s="214">
        <v>0.1</v>
      </c>
      <c r="H2274" s="174">
        <f t="shared" si="620"/>
        <v>490000</v>
      </c>
      <c r="I2274" s="174">
        <f t="shared" si="621"/>
        <v>-140000</v>
      </c>
      <c r="J2274" s="174">
        <f t="shared" si="622"/>
        <v>35000</v>
      </c>
      <c r="K2274" s="101">
        <f t="shared" si="611"/>
        <v>19.522534582775545</v>
      </c>
      <c r="L2274" s="547">
        <v>10</v>
      </c>
      <c r="M2274" s="269">
        <f t="shared" si="623"/>
        <v>3.2537557637959242</v>
      </c>
    </row>
    <row r="2275" spans="1:13" ht="30">
      <c r="A2275" s="65"/>
      <c r="B2275" s="53"/>
      <c r="C2275" s="165" t="s">
        <v>4667</v>
      </c>
      <c r="D2275" s="166">
        <v>2009</v>
      </c>
      <c r="E2275" s="166">
        <f>2021-D2275</f>
        <v>12</v>
      </c>
      <c r="F2275" s="167">
        <v>181000</v>
      </c>
      <c r="G2275" s="168">
        <v>0.1</v>
      </c>
      <c r="H2275" s="167">
        <f>E2275*F2275*G2275</f>
        <v>217200</v>
      </c>
      <c r="I2275" s="167">
        <f t="shared" si="621"/>
        <v>-36200</v>
      </c>
      <c r="J2275" s="167">
        <f t="shared" si="622"/>
        <v>18100</v>
      </c>
      <c r="K2275" s="101">
        <f t="shared" si="611"/>
        <v>10.095939312806783</v>
      </c>
      <c r="L2275" s="167">
        <v>10</v>
      </c>
      <c r="M2275" s="30">
        <f t="shared" si="623"/>
        <v>1.6826565521344639</v>
      </c>
    </row>
    <row r="2276" spans="1:13" ht="30">
      <c r="A2276" s="65"/>
      <c r="B2276" s="53"/>
      <c r="C2276" s="384" t="s">
        <v>2485</v>
      </c>
      <c r="D2276" s="166">
        <v>2016</v>
      </c>
      <c r="E2276" s="166">
        <f t="shared" ref="E2276:E2279" si="624">2021-D2276</f>
        <v>5</v>
      </c>
      <c r="F2276" s="167">
        <v>2302000</v>
      </c>
      <c r="G2276" s="168">
        <v>0.1</v>
      </c>
      <c r="H2276" s="167">
        <f t="shared" ref="H2276:H2279" si="625">E2276*F2276*G2276</f>
        <v>1151000</v>
      </c>
      <c r="I2276" s="167">
        <f t="shared" si="621"/>
        <v>1151000</v>
      </c>
      <c r="J2276" s="167">
        <f t="shared" si="622"/>
        <v>230200</v>
      </c>
      <c r="K2276" s="101">
        <f t="shared" si="611"/>
        <v>128.40249888442659</v>
      </c>
      <c r="L2276" s="167">
        <v>10</v>
      </c>
      <c r="M2276" s="30">
        <f t="shared" si="623"/>
        <v>21.400416480737764</v>
      </c>
    </row>
    <row r="2277" spans="1:13">
      <c r="A2277" s="65"/>
      <c r="B2277" s="53"/>
      <c r="C2277" s="165" t="s">
        <v>4672</v>
      </c>
      <c r="D2277" s="166">
        <v>2015</v>
      </c>
      <c r="E2277" s="166">
        <f t="shared" si="624"/>
        <v>6</v>
      </c>
      <c r="F2277" s="167">
        <v>1028020</v>
      </c>
      <c r="G2277" s="168">
        <v>0.1</v>
      </c>
      <c r="H2277" s="167">
        <f t="shared" si="625"/>
        <v>616812</v>
      </c>
      <c r="I2277" s="167">
        <f t="shared" si="621"/>
        <v>411208</v>
      </c>
      <c r="J2277" s="167">
        <f t="shared" si="622"/>
        <v>102802</v>
      </c>
      <c r="K2277" s="101">
        <f t="shared" si="611"/>
        <v>57.341588576528338</v>
      </c>
      <c r="L2277" s="167">
        <v>60</v>
      </c>
      <c r="M2277" s="30">
        <f t="shared" si="623"/>
        <v>57.341588576528338</v>
      </c>
    </row>
    <row r="2278" spans="1:13" ht="30">
      <c r="A2278" s="65"/>
      <c r="B2278" s="53"/>
      <c r="C2278" s="165" t="s">
        <v>4669</v>
      </c>
      <c r="D2278" s="166">
        <v>2013</v>
      </c>
      <c r="E2278" s="166">
        <f t="shared" si="624"/>
        <v>8</v>
      </c>
      <c r="F2278" s="167">
        <v>300000</v>
      </c>
      <c r="G2278" s="168">
        <v>0.1</v>
      </c>
      <c r="H2278" s="167">
        <f t="shared" si="625"/>
        <v>240000</v>
      </c>
      <c r="I2278" s="167">
        <f t="shared" si="621"/>
        <v>60000</v>
      </c>
      <c r="J2278" s="167">
        <f t="shared" si="622"/>
        <v>30000</v>
      </c>
      <c r="K2278" s="101">
        <f t="shared" si="611"/>
        <v>16.733601070950471</v>
      </c>
      <c r="L2278" s="167">
        <v>20</v>
      </c>
      <c r="M2278" s="169">
        <f t="shared" si="623"/>
        <v>5.5778670236501569</v>
      </c>
    </row>
    <row r="2279" spans="1:13" ht="30">
      <c r="A2279" s="65"/>
      <c r="B2279" s="53"/>
      <c r="C2279" s="165" t="s">
        <v>4674</v>
      </c>
      <c r="D2279" s="166">
        <v>2012</v>
      </c>
      <c r="E2279" s="166">
        <f t="shared" si="624"/>
        <v>9</v>
      </c>
      <c r="F2279" s="167">
        <v>19245353.859999999</v>
      </c>
      <c r="G2279" s="168">
        <v>0.1</v>
      </c>
      <c r="H2279" s="167">
        <f t="shared" si="625"/>
        <v>17320818.474000003</v>
      </c>
      <c r="I2279" s="167">
        <f>F2279-H2279</f>
        <v>1924535.3859999962</v>
      </c>
      <c r="J2279" s="33">
        <f>F2279*G2279</f>
        <v>1924535.3859999999</v>
      </c>
      <c r="K2279" s="101">
        <f t="shared" si="611"/>
        <v>1073.4802465417224</v>
      </c>
      <c r="L2279" s="33">
        <v>130</v>
      </c>
      <c r="M2279" s="30">
        <f>K2279*L2279/60</f>
        <v>2325.8738675070649</v>
      </c>
    </row>
    <row r="2280" spans="1:13">
      <c r="A2280" s="65"/>
      <c r="B2280" s="50" t="s">
        <v>35</v>
      </c>
      <c r="C2280" s="32"/>
      <c r="D2280" s="131"/>
      <c r="E2280" s="131"/>
      <c r="F2280" s="33"/>
      <c r="G2280" s="133"/>
      <c r="H2280" s="33"/>
      <c r="I2280" s="33"/>
      <c r="J2280" s="33"/>
      <c r="K2280" s="101">
        <f t="shared" si="611"/>
        <v>0</v>
      </c>
      <c r="L2280" s="309">
        <f>SUM(L2272:L2279)</f>
        <v>260</v>
      </c>
      <c r="M2280" s="34">
        <f>SUM(M2272:M2279)</f>
        <v>2418.0579092295102</v>
      </c>
    </row>
    <row r="2281" spans="1:13">
      <c r="A2281" s="43" t="s">
        <v>4769</v>
      </c>
      <c r="B2281" s="37" t="s">
        <v>4526</v>
      </c>
      <c r="C2281" s="127"/>
      <c r="D2281" s="128"/>
      <c r="E2281" s="155"/>
      <c r="F2281" s="63"/>
      <c r="G2281" s="63"/>
      <c r="H2281" s="63"/>
      <c r="I2281" s="63"/>
      <c r="J2281" s="63"/>
      <c r="K2281" s="159"/>
      <c r="L2281" s="63"/>
      <c r="M2281" s="130"/>
    </row>
    <row r="2282" spans="1:13" ht="30">
      <c r="A2282" s="1312" t="s">
        <v>4770</v>
      </c>
      <c r="B2282" s="38" t="s">
        <v>4443</v>
      </c>
      <c r="C2282" s="165" t="s">
        <v>4667</v>
      </c>
      <c r="D2282" s="166">
        <v>2009</v>
      </c>
      <c r="E2282" s="166">
        <f>2021-D2282</f>
        <v>12</v>
      </c>
      <c r="F2282" s="167">
        <v>181000</v>
      </c>
      <c r="G2282" s="168">
        <v>0.1</v>
      </c>
      <c r="H2282" s="167">
        <f>E2282*F2282*G2282</f>
        <v>217200</v>
      </c>
      <c r="I2282" s="167">
        <f t="shared" ref="I2282:I2289" si="626">F2282-H2282</f>
        <v>-36200</v>
      </c>
      <c r="J2282" s="167">
        <f t="shared" ref="J2282:J2289" si="627">F2282*G2282</f>
        <v>18100</v>
      </c>
      <c r="K2282" s="101">
        <f t="shared" si="611"/>
        <v>10.095939312806783</v>
      </c>
      <c r="L2282" s="33">
        <v>10</v>
      </c>
      <c r="M2282" s="30">
        <f t="shared" ref="M2282:M2289" si="628">K2282*L2282/60</f>
        <v>1.6826565521344639</v>
      </c>
    </row>
    <row r="2283" spans="1:13" ht="30">
      <c r="A2283" s="1312"/>
      <c r="B2283" s="38"/>
      <c r="C2283" s="165" t="s">
        <v>2481</v>
      </c>
      <c r="D2283" s="267">
        <v>2007</v>
      </c>
      <c r="E2283" s="267">
        <f t="shared" ref="E2283:E2284" si="629">2021-D2283</f>
        <v>14</v>
      </c>
      <c r="F2283" s="24">
        <v>176358</v>
      </c>
      <c r="G2283" s="214">
        <v>0.1</v>
      </c>
      <c r="H2283" s="174">
        <f t="shared" ref="H2283:H2284" si="630">E2283*F2283*G2283</f>
        <v>246901.2</v>
      </c>
      <c r="I2283" s="174">
        <f t="shared" si="626"/>
        <v>-70543.200000000012</v>
      </c>
      <c r="J2283" s="174">
        <f t="shared" si="627"/>
        <v>17635.8</v>
      </c>
      <c r="K2283" s="101">
        <f t="shared" si="611"/>
        <v>9.8370147255689417</v>
      </c>
      <c r="L2283" s="547">
        <v>10</v>
      </c>
      <c r="M2283" s="269">
        <f t="shared" si="628"/>
        <v>1.6395024542614902</v>
      </c>
    </row>
    <row r="2284" spans="1:13" ht="30">
      <c r="A2284" s="1312"/>
      <c r="B2284" s="38"/>
      <c r="C2284" s="165" t="s">
        <v>2477</v>
      </c>
      <c r="D2284" s="267">
        <v>2007</v>
      </c>
      <c r="E2284" s="267">
        <f t="shared" si="629"/>
        <v>14</v>
      </c>
      <c r="F2284" s="24">
        <v>350000</v>
      </c>
      <c r="G2284" s="214">
        <v>0.1</v>
      </c>
      <c r="H2284" s="174">
        <f t="shared" si="630"/>
        <v>490000</v>
      </c>
      <c r="I2284" s="174">
        <f t="shared" si="626"/>
        <v>-140000</v>
      </c>
      <c r="J2284" s="174">
        <f t="shared" si="627"/>
        <v>35000</v>
      </c>
      <c r="K2284" s="101">
        <f t="shared" si="611"/>
        <v>19.522534582775545</v>
      </c>
      <c r="L2284" s="547">
        <v>10</v>
      </c>
      <c r="M2284" s="269">
        <f t="shared" si="628"/>
        <v>3.2537557637959242</v>
      </c>
    </row>
    <row r="2285" spans="1:13" ht="30">
      <c r="A2285" s="1312"/>
      <c r="B2285" s="38"/>
      <c r="C2285" s="32" t="s">
        <v>4668</v>
      </c>
      <c r="D2285" s="131">
        <v>2006</v>
      </c>
      <c r="E2285" s="131">
        <f t="shared" si="596"/>
        <v>15</v>
      </c>
      <c r="F2285" s="33">
        <v>138575</v>
      </c>
      <c r="G2285" s="133">
        <v>0.1</v>
      </c>
      <c r="H2285" s="33">
        <f t="shared" si="597"/>
        <v>207862.5</v>
      </c>
      <c r="I2285" s="33">
        <f t="shared" si="626"/>
        <v>-69287.5</v>
      </c>
      <c r="J2285" s="33">
        <f t="shared" si="627"/>
        <v>13857.5</v>
      </c>
      <c r="K2285" s="101">
        <f t="shared" si="611"/>
        <v>7.7295292280232042</v>
      </c>
      <c r="L2285" s="33">
        <v>10</v>
      </c>
      <c r="M2285" s="30">
        <f t="shared" si="628"/>
        <v>1.2882548713372008</v>
      </c>
    </row>
    <row r="2286" spans="1:13" ht="24.75" customHeight="1">
      <c r="A2286" s="1312"/>
      <c r="B2286" s="38"/>
      <c r="C2286" s="165" t="s">
        <v>4669</v>
      </c>
      <c r="D2286" s="166">
        <v>2013</v>
      </c>
      <c r="E2286" s="166">
        <f t="shared" si="596"/>
        <v>8</v>
      </c>
      <c r="F2286" s="167">
        <v>300000</v>
      </c>
      <c r="G2286" s="168">
        <v>0.1</v>
      </c>
      <c r="H2286" s="167">
        <f t="shared" si="597"/>
        <v>240000</v>
      </c>
      <c r="I2286" s="167">
        <f t="shared" si="626"/>
        <v>60000</v>
      </c>
      <c r="J2286" s="167">
        <f t="shared" si="627"/>
        <v>30000</v>
      </c>
      <c r="K2286" s="101">
        <f t="shared" si="611"/>
        <v>16.733601070950471</v>
      </c>
      <c r="L2286" s="167">
        <v>30</v>
      </c>
      <c r="M2286" s="169">
        <f t="shared" si="628"/>
        <v>8.3668005354752353</v>
      </c>
    </row>
    <row r="2287" spans="1:13" s="51" customFormat="1" ht="30">
      <c r="A2287" s="1312"/>
      <c r="B2287" s="38"/>
      <c r="C2287" s="384" t="s">
        <v>2485</v>
      </c>
      <c r="D2287" s="166">
        <v>2016</v>
      </c>
      <c r="E2287" s="166">
        <f t="shared" si="596"/>
        <v>5</v>
      </c>
      <c r="F2287" s="167">
        <v>2302000</v>
      </c>
      <c r="G2287" s="168">
        <v>0.1</v>
      </c>
      <c r="H2287" s="167">
        <f t="shared" si="597"/>
        <v>1151000</v>
      </c>
      <c r="I2287" s="33">
        <f t="shared" si="626"/>
        <v>1151000</v>
      </c>
      <c r="J2287" s="33">
        <f t="shared" si="627"/>
        <v>230200</v>
      </c>
      <c r="K2287" s="101">
        <f t="shared" si="611"/>
        <v>128.40249888442659</v>
      </c>
      <c r="L2287" s="33">
        <v>10</v>
      </c>
      <c r="M2287" s="30">
        <f t="shared" si="628"/>
        <v>21.400416480737764</v>
      </c>
    </row>
    <row r="2288" spans="1:13" s="51" customFormat="1">
      <c r="A2288" s="1312"/>
      <c r="B2288" s="38"/>
      <c r="C2288" s="165" t="s">
        <v>4672</v>
      </c>
      <c r="D2288" s="166">
        <v>2015</v>
      </c>
      <c r="E2288" s="166">
        <f t="shared" si="596"/>
        <v>6</v>
      </c>
      <c r="F2288" s="167">
        <v>1028020</v>
      </c>
      <c r="G2288" s="168">
        <v>0.1</v>
      </c>
      <c r="H2288" s="167">
        <f t="shared" si="597"/>
        <v>616812</v>
      </c>
      <c r="I2288" s="33">
        <f t="shared" si="626"/>
        <v>411208</v>
      </c>
      <c r="J2288" s="33">
        <f t="shared" si="627"/>
        <v>102802</v>
      </c>
      <c r="K2288" s="101">
        <f t="shared" si="611"/>
        <v>57.341588576528338</v>
      </c>
      <c r="L2288" s="33">
        <v>60</v>
      </c>
      <c r="M2288" s="30">
        <f t="shared" si="628"/>
        <v>57.341588576528338</v>
      </c>
    </row>
    <row r="2289" spans="1:13" s="51" customFormat="1" ht="30">
      <c r="A2289" s="1312"/>
      <c r="B2289" s="38"/>
      <c r="C2289" s="165" t="s">
        <v>4671</v>
      </c>
      <c r="D2289" s="166">
        <v>2003</v>
      </c>
      <c r="E2289" s="166">
        <f t="shared" si="596"/>
        <v>18</v>
      </c>
      <c r="F2289" s="167">
        <v>2471090</v>
      </c>
      <c r="G2289" s="168">
        <v>0.1</v>
      </c>
      <c r="H2289" s="167">
        <f t="shared" si="597"/>
        <v>4447962</v>
      </c>
      <c r="I2289" s="33">
        <f t="shared" si="626"/>
        <v>-1976872</v>
      </c>
      <c r="J2289" s="33">
        <f t="shared" si="627"/>
        <v>247109</v>
      </c>
      <c r="K2289" s="101">
        <f t="shared" si="611"/>
        <v>137.83411423471665</v>
      </c>
      <c r="L2289" s="33">
        <v>120</v>
      </c>
      <c r="M2289" s="30">
        <f t="shared" si="628"/>
        <v>275.6682284694333</v>
      </c>
    </row>
    <row r="2290" spans="1:13" s="51" customFormat="1">
      <c r="A2290" s="1312"/>
      <c r="B2290" s="87" t="s">
        <v>35</v>
      </c>
      <c r="C2290" s="32"/>
      <c r="D2290" s="131"/>
      <c r="E2290" s="131"/>
      <c r="F2290" s="33"/>
      <c r="G2290" s="133"/>
      <c r="H2290" s="33"/>
      <c r="I2290" s="33"/>
      <c r="J2290" s="33"/>
      <c r="K2290" s="101">
        <f t="shared" si="611"/>
        <v>0</v>
      </c>
      <c r="L2290" s="309">
        <f>SUM(L2282:L2289)</f>
        <v>260</v>
      </c>
      <c r="M2290" s="34">
        <f>SUM(M2282:M2289)</f>
        <v>370.6412037037037</v>
      </c>
    </row>
    <row r="2291" spans="1:13" s="51" customFormat="1">
      <c r="A2291" s="43" t="s">
        <v>4637</v>
      </c>
      <c r="B2291" s="37" t="s">
        <v>2269</v>
      </c>
      <c r="C2291" s="127"/>
      <c r="D2291" s="128"/>
      <c r="E2291" s="155"/>
      <c r="F2291" s="63"/>
      <c r="G2291" s="129"/>
      <c r="H2291" s="129"/>
      <c r="I2291" s="63"/>
      <c r="J2291" s="63"/>
      <c r="K2291" s="159"/>
      <c r="L2291" s="63"/>
      <c r="M2291" s="130"/>
    </row>
    <row r="2292" spans="1:13" s="51" customFormat="1" ht="30">
      <c r="A2292" s="1312" t="s">
        <v>4527</v>
      </c>
      <c r="B2292" s="38" t="s">
        <v>4443</v>
      </c>
      <c r="C2292" s="165" t="s">
        <v>4667</v>
      </c>
      <c r="D2292" s="166">
        <v>2009</v>
      </c>
      <c r="E2292" s="166">
        <f>2021-D2292</f>
        <v>12</v>
      </c>
      <c r="F2292" s="167">
        <v>181000</v>
      </c>
      <c r="G2292" s="168">
        <v>0.1</v>
      </c>
      <c r="H2292" s="167">
        <f>E2292*F2292*G2292</f>
        <v>217200</v>
      </c>
      <c r="I2292" s="167">
        <f t="shared" ref="I2292:I2299" si="631">F2292-H2292</f>
        <v>-36200</v>
      </c>
      <c r="J2292" s="167">
        <f t="shared" ref="J2292:J2299" si="632">F2292*G2292</f>
        <v>18100</v>
      </c>
      <c r="K2292" s="101">
        <f t="shared" si="611"/>
        <v>10.095939312806783</v>
      </c>
      <c r="L2292" s="33">
        <v>20</v>
      </c>
      <c r="M2292" s="30">
        <f t="shared" ref="M2292:M2299" si="633">K2292*L2292/60</f>
        <v>3.3653131042689277</v>
      </c>
    </row>
    <row r="2293" spans="1:13" s="51" customFormat="1" ht="30">
      <c r="A2293" s="1312"/>
      <c r="B2293" s="38"/>
      <c r="C2293" s="165" t="s">
        <v>2481</v>
      </c>
      <c r="D2293" s="267">
        <v>2007</v>
      </c>
      <c r="E2293" s="267">
        <f t="shared" ref="E2293:E2299" si="634">2021-D2293</f>
        <v>14</v>
      </c>
      <c r="F2293" s="24">
        <v>176358</v>
      </c>
      <c r="G2293" s="214">
        <v>0.1</v>
      </c>
      <c r="H2293" s="174">
        <f t="shared" ref="H2293:H2299" si="635">E2293*F2293*G2293</f>
        <v>246901.2</v>
      </c>
      <c r="I2293" s="174">
        <f t="shared" si="631"/>
        <v>-70543.200000000012</v>
      </c>
      <c r="J2293" s="174">
        <f t="shared" si="632"/>
        <v>17635.8</v>
      </c>
      <c r="K2293" s="101">
        <f t="shared" si="611"/>
        <v>9.8370147255689417</v>
      </c>
      <c r="L2293" s="174">
        <v>10</v>
      </c>
      <c r="M2293" s="269">
        <f t="shared" si="633"/>
        <v>1.6395024542614902</v>
      </c>
    </row>
    <row r="2294" spans="1:13" s="51" customFormat="1" ht="30">
      <c r="A2294" s="1312"/>
      <c r="B2294" s="38"/>
      <c r="C2294" s="165" t="s">
        <v>2477</v>
      </c>
      <c r="D2294" s="267">
        <v>2007</v>
      </c>
      <c r="E2294" s="267">
        <f t="shared" si="634"/>
        <v>14</v>
      </c>
      <c r="F2294" s="24">
        <v>350000</v>
      </c>
      <c r="G2294" s="214">
        <v>0.1</v>
      </c>
      <c r="H2294" s="174">
        <f t="shared" si="635"/>
        <v>490000</v>
      </c>
      <c r="I2294" s="174">
        <f t="shared" si="631"/>
        <v>-140000</v>
      </c>
      <c r="J2294" s="174">
        <f t="shared" si="632"/>
        <v>35000</v>
      </c>
      <c r="K2294" s="101">
        <f t="shared" si="611"/>
        <v>19.522534582775545</v>
      </c>
      <c r="L2294" s="174">
        <v>10</v>
      </c>
      <c r="M2294" s="269">
        <f t="shared" si="633"/>
        <v>3.2537557637959242</v>
      </c>
    </row>
    <row r="2295" spans="1:13" s="51" customFormat="1" ht="30">
      <c r="A2295" s="1312"/>
      <c r="B2295" s="38"/>
      <c r="C2295" s="32" t="s">
        <v>4668</v>
      </c>
      <c r="D2295" s="131">
        <v>2006</v>
      </c>
      <c r="E2295" s="131">
        <f t="shared" si="634"/>
        <v>15</v>
      </c>
      <c r="F2295" s="33">
        <v>138575</v>
      </c>
      <c r="G2295" s="133">
        <v>0.1</v>
      </c>
      <c r="H2295" s="33">
        <f t="shared" si="635"/>
        <v>207862.5</v>
      </c>
      <c r="I2295" s="33">
        <f t="shared" si="631"/>
        <v>-69287.5</v>
      </c>
      <c r="J2295" s="33">
        <f t="shared" si="632"/>
        <v>13857.5</v>
      </c>
      <c r="K2295" s="101">
        <f t="shared" si="611"/>
        <v>7.7295292280232042</v>
      </c>
      <c r="L2295" s="33">
        <v>20</v>
      </c>
      <c r="M2295" s="30">
        <f t="shared" si="633"/>
        <v>2.5765097426744017</v>
      </c>
    </row>
    <row r="2296" spans="1:13" s="51" customFormat="1" ht="30">
      <c r="A2296" s="1312"/>
      <c r="B2296" s="38"/>
      <c r="C2296" s="165" t="s">
        <v>4669</v>
      </c>
      <c r="D2296" s="166">
        <v>2013</v>
      </c>
      <c r="E2296" s="166">
        <f t="shared" si="634"/>
        <v>8</v>
      </c>
      <c r="F2296" s="167">
        <v>300000</v>
      </c>
      <c r="G2296" s="168">
        <v>0.1</v>
      </c>
      <c r="H2296" s="167">
        <f t="shared" si="635"/>
        <v>240000</v>
      </c>
      <c r="I2296" s="167">
        <f t="shared" si="631"/>
        <v>60000</v>
      </c>
      <c r="J2296" s="167">
        <f t="shared" si="632"/>
        <v>30000</v>
      </c>
      <c r="K2296" s="101">
        <f t="shared" si="611"/>
        <v>16.733601070950471</v>
      </c>
      <c r="L2296" s="167">
        <v>20</v>
      </c>
      <c r="M2296" s="169">
        <f t="shared" si="633"/>
        <v>5.5778670236501569</v>
      </c>
    </row>
    <row r="2297" spans="1:13" s="51" customFormat="1" ht="30">
      <c r="A2297" s="1312"/>
      <c r="B2297" s="38"/>
      <c r="C2297" s="384" t="s">
        <v>2485</v>
      </c>
      <c r="D2297" s="166">
        <v>2016</v>
      </c>
      <c r="E2297" s="166">
        <f t="shared" si="634"/>
        <v>5</v>
      </c>
      <c r="F2297" s="167">
        <v>2302000</v>
      </c>
      <c r="G2297" s="168">
        <v>0.1</v>
      </c>
      <c r="H2297" s="167">
        <f t="shared" si="635"/>
        <v>1151000</v>
      </c>
      <c r="I2297" s="33">
        <f t="shared" si="631"/>
        <v>1151000</v>
      </c>
      <c r="J2297" s="33">
        <f t="shared" si="632"/>
        <v>230200</v>
      </c>
      <c r="K2297" s="101">
        <f t="shared" si="611"/>
        <v>128.40249888442659</v>
      </c>
      <c r="L2297" s="33">
        <v>10</v>
      </c>
      <c r="M2297" s="30">
        <f t="shared" si="633"/>
        <v>21.400416480737764</v>
      </c>
    </row>
    <row r="2298" spans="1:13" s="51" customFormat="1">
      <c r="A2298" s="1312"/>
      <c r="B2298" s="38"/>
      <c r="C2298" s="165" t="s">
        <v>4672</v>
      </c>
      <c r="D2298" s="166">
        <v>2015</v>
      </c>
      <c r="E2298" s="166">
        <f t="shared" si="634"/>
        <v>6</v>
      </c>
      <c r="F2298" s="167">
        <v>1028020</v>
      </c>
      <c r="G2298" s="168">
        <v>0.1</v>
      </c>
      <c r="H2298" s="167">
        <f t="shared" si="635"/>
        <v>616812</v>
      </c>
      <c r="I2298" s="33">
        <f t="shared" si="631"/>
        <v>411208</v>
      </c>
      <c r="J2298" s="33">
        <f t="shared" si="632"/>
        <v>102802</v>
      </c>
      <c r="K2298" s="101">
        <f t="shared" si="611"/>
        <v>57.341588576528338</v>
      </c>
      <c r="L2298" s="33">
        <v>60</v>
      </c>
      <c r="M2298" s="30">
        <f t="shared" si="633"/>
        <v>57.341588576528338</v>
      </c>
    </row>
    <row r="2299" spans="1:13" s="51" customFormat="1" ht="30">
      <c r="A2299" s="1312"/>
      <c r="B2299" s="38"/>
      <c r="C2299" s="32" t="s">
        <v>4671</v>
      </c>
      <c r="D2299" s="131">
        <v>2003</v>
      </c>
      <c r="E2299" s="131">
        <f t="shared" si="634"/>
        <v>18</v>
      </c>
      <c r="F2299" s="33">
        <v>2471090</v>
      </c>
      <c r="G2299" s="133">
        <v>0.1</v>
      </c>
      <c r="H2299" s="33">
        <f t="shared" si="635"/>
        <v>4447962</v>
      </c>
      <c r="I2299" s="33">
        <f t="shared" si="631"/>
        <v>-1976872</v>
      </c>
      <c r="J2299" s="33">
        <f t="shared" si="632"/>
        <v>247109</v>
      </c>
      <c r="K2299" s="101">
        <f t="shared" si="611"/>
        <v>137.83411423471665</v>
      </c>
      <c r="L2299" s="33">
        <v>130</v>
      </c>
      <c r="M2299" s="30">
        <f t="shared" si="633"/>
        <v>298.64058084188605</v>
      </c>
    </row>
    <row r="2300" spans="1:13" s="51" customFormat="1">
      <c r="A2300" s="1312"/>
      <c r="B2300" s="87" t="s">
        <v>35</v>
      </c>
      <c r="C2300" s="32"/>
      <c r="D2300" s="131"/>
      <c r="E2300" s="131"/>
      <c r="F2300" s="33"/>
      <c r="G2300" s="133"/>
      <c r="H2300" s="33"/>
      <c r="I2300" s="33"/>
      <c r="J2300" s="33"/>
      <c r="K2300" s="101">
        <f t="shared" si="611"/>
        <v>0</v>
      </c>
      <c r="L2300" s="309">
        <f>SUM(L2292:L2299)</f>
        <v>280</v>
      </c>
      <c r="M2300" s="34">
        <f>SUM(M2292:M2299)</f>
        <v>393.79553398780308</v>
      </c>
    </row>
    <row r="2301" spans="1:13" s="51" customFormat="1" ht="30">
      <c r="A2301" s="1312" t="s">
        <v>4700</v>
      </c>
      <c r="B2301" s="22" t="s">
        <v>4453</v>
      </c>
      <c r="C2301" s="32" t="s">
        <v>4668</v>
      </c>
      <c r="D2301" s="131">
        <v>2006</v>
      </c>
      <c r="E2301" s="131">
        <f t="shared" ref="E2301:E2303" si="636">2021-D2301</f>
        <v>15</v>
      </c>
      <c r="F2301" s="33">
        <v>138575</v>
      </c>
      <c r="G2301" s="133">
        <v>0.1</v>
      </c>
      <c r="H2301" s="33">
        <f t="shared" ref="H2301:H2303" si="637">E2301*F2301*G2301</f>
        <v>207862.5</v>
      </c>
      <c r="I2301" s="33">
        <f>F2301-H2301</f>
        <v>-69287.5</v>
      </c>
      <c r="J2301" s="33">
        <f>F2301*G2301</f>
        <v>13857.5</v>
      </c>
      <c r="K2301" s="101">
        <f t="shared" si="611"/>
        <v>7.7295292280232042</v>
      </c>
      <c r="L2301" s="33">
        <v>20</v>
      </c>
      <c r="M2301" s="30">
        <f>K2301*L2301/60</f>
        <v>2.5765097426744017</v>
      </c>
    </row>
    <row r="2302" spans="1:13" s="51" customFormat="1" ht="30">
      <c r="A2302" s="1312"/>
      <c r="B2302" s="38"/>
      <c r="C2302" s="165" t="s">
        <v>2481</v>
      </c>
      <c r="D2302" s="267">
        <v>2007</v>
      </c>
      <c r="E2302" s="267">
        <f t="shared" si="636"/>
        <v>14</v>
      </c>
      <c r="F2302" s="24">
        <v>176358</v>
      </c>
      <c r="G2302" s="214">
        <v>0.1</v>
      </c>
      <c r="H2302" s="174">
        <f t="shared" si="637"/>
        <v>246901.2</v>
      </c>
      <c r="I2302" s="174">
        <f t="shared" ref="I2302:I2307" si="638">F2302-H2302</f>
        <v>-70543.200000000012</v>
      </c>
      <c r="J2302" s="174">
        <f t="shared" ref="J2302:J2307" si="639">F2302*G2302</f>
        <v>17635.8</v>
      </c>
      <c r="K2302" s="101">
        <f t="shared" si="611"/>
        <v>9.8370147255689417</v>
      </c>
      <c r="L2302" s="547">
        <v>10</v>
      </c>
      <c r="M2302" s="269">
        <f t="shared" ref="M2302:M2307" si="640">K2302*L2302/60</f>
        <v>1.6395024542614902</v>
      </c>
    </row>
    <row r="2303" spans="1:13" s="51" customFormat="1" ht="30">
      <c r="A2303" s="1312"/>
      <c r="B2303" s="38"/>
      <c r="C2303" s="165" t="s">
        <v>2477</v>
      </c>
      <c r="D2303" s="267">
        <v>2007</v>
      </c>
      <c r="E2303" s="267">
        <f t="shared" si="636"/>
        <v>14</v>
      </c>
      <c r="F2303" s="24">
        <v>350000</v>
      </c>
      <c r="G2303" s="214">
        <v>0.1</v>
      </c>
      <c r="H2303" s="174">
        <f t="shared" si="637"/>
        <v>490000</v>
      </c>
      <c r="I2303" s="174">
        <f t="shared" si="638"/>
        <v>-140000</v>
      </c>
      <c r="J2303" s="174">
        <f t="shared" si="639"/>
        <v>35000</v>
      </c>
      <c r="K2303" s="101">
        <f t="shared" si="611"/>
        <v>19.522534582775545</v>
      </c>
      <c r="L2303" s="547">
        <v>10</v>
      </c>
      <c r="M2303" s="269">
        <f t="shared" si="640"/>
        <v>3.2537557637959242</v>
      </c>
    </row>
    <row r="2304" spans="1:13" s="51" customFormat="1" ht="30">
      <c r="A2304" s="1312"/>
      <c r="B2304" s="38"/>
      <c r="C2304" s="165" t="s">
        <v>4667</v>
      </c>
      <c r="D2304" s="166">
        <v>2009</v>
      </c>
      <c r="E2304" s="166">
        <f>2021-D2304</f>
        <v>12</v>
      </c>
      <c r="F2304" s="167">
        <v>181000</v>
      </c>
      <c r="G2304" s="168">
        <v>0.1</v>
      </c>
      <c r="H2304" s="167">
        <f>E2304*F2304*G2304</f>
        <v>217200</v>
      </c>
      <c r="I2304" s="167">
        <f t="shared" si="638"/>
        <v>-36200</v>
      </c>
      <c r="J2304" s="167">
        <f t="shared" si="639"/>
        <v>18100</v>
      </c>
      <c r="K2304" s="101">
        <f t="shared" si="611"/>
        <v>10.095939312806783</v>
      </c>
      <c r="L2304" s="167">
        <v>10</v>
      </c>
      <c r="M2304" s="30">
        <f t="shared" si="640"/>
        <v>1.6826565521344639</v>
      </c>
    </row>
    <row r="2305" spans="1:13" s="51" customFormat="1" ht="30">
      <c r="A2305" s="1312"/>
      <c r="B2305" s="38"/>
      <c r="C2305" s="384" t="s">
        <v>2485</v>
      </c>
      <c r="D2305" s="166">
        <v>2016</v>
      </c>
      <c r="E2305" s="166">
        <f t="shared" ref="E2305:E2308" si="641">2021-D2305</f>
        <v>5</v>
      </c>
      <c r="F2305" s="167">
        <v>2302000</v>
      </c>
      <c r="G2305" s="168">
        <v>0.1</v>
      </c>
      <c r="H2305" s="167">
        <f t="shared" ref="H2305:H2308" si="642">E2305*F2305*G2305</f>
        <v>1151000</v>
      </c>
      <c r="I2305" s="167">
        <f t="shared" si="638"/>
        <v>1151000</v>
      </c>
      <c r="J2305" s="167">
        <f t="shared" si="639"/>
        <v>230200</v>
      </c>
      <c r="K2305" s="101">
        <f t="shared" si="611"/>
        <v>128.40249888442659</v>
      </c>
      <c r="L2305" s="167">
        <v>10</v>
      </c>
      <c r="M2305" s="30">
        <f t="shared" si="640"/>
        <v>21.400416480737764</v>
      </c>
    </row>
    <row r="2306" spans="1:13" s="51" customFormat="1">
      <c r="A2306" s="1312"/>
      <c r="B2306" s="38"/>
      <c r="C2306" s="165" t="s">
        <v>4672</v>
      </c>
      <c r="D2306" s="166">
        <v>2015</v>
      </c>
      <c r="E2306" s="166">
        <f t="shared" si="641"/>
        <v>6</v>
      </c>
      <c r="F2306" s="167">
        <v>1028020</v>
      </c>
      <c r="G2306" s="168">
        <v>0.1</v>
      </c>
      <c r="H2306" s="167">
        <f t="shared" si="642"/>
        <v>616812</v>
      </c>
      <c r="I2306" s="167">
        <f t="shared" si="638"/>
        <v>411208</v>
      </c>
      <c r="J2306" s="167">
        <f t="shared" si="639"/>
        <v>102802</v>
      </c>
      <c r="K2306" s="101">
        <f t="shared" si="611"/>
        <v>57.341588576528338</v>
      </c>
      <c r="L2306" s="167">
        <v>60</v>
      </c>
      <c r="M2306" s="30">
        <f t="shared" si="640"/>
        <v>57.341588576528338</v>
      </c>
    </row>
    <row r="2307" spans="1:13" s="51" customFormat="1" ht="30">
      <c r="A2307" s="1312"/>
      <c r="B2307" s="38"/>
      <c r="C2307" s="165" t="s">
        <v>4669</v>
      </c>
      <c r="D2307" s="166">
        <v>2013</v>
      </c>
      <c r="E2307" s="166">
        <f t="shared" si="641"/>
        <v>8</v>
      </c>
      <c r="F2307" s="167">
        <v>300000</v>
      </c>
      <c r="G2307" s="168">
        <v>0.1</v>
      </c>
      <c r="H2307" s="167">
        <f t="shared" si="642"/>
        <v>240000</v>
      </c>
      <c r="I2307" s="167">
        <f t="shared" si="638"/>
        <v>60000</v>
      </c>
      <c r="J2307" s="167">
        <f t="shared" si="639"/>
        <v>30000</v>
      </c>
      <c r="K2307" s="101">
        <f t="shared" si="611"/>
        <v>16.733601070950471</v>
      </c>
      <c r="L2307" s="167">
        <v>20</v>
      </c>
      <c r="M2307" s="169">
        <f t="shared" si="640"/>
        <v>5.5778670236501569</v>
      </c>
    </row>
    <row r="2308" spans="1:13" s="51" customFormat="1" ht="30">
      <c r="A2308" s="1312"/>
      <c r="B2308" s="38"/>
      <c r="C2308" s="32" t="s">
        <v>4675</v>
      </c>
      <c r="D2308" s="166">
        <v>2012</v>
      </c>
      <c r="E2308" s="166">
        <f t="shared" si="641"/>
        <v>9</v>
      </c>
      <c r="F2308" s="167">
        <v>12268394.74</v>
      </c>
      <c r="G2308" s="168">
        <v>0.1</v>
      </c>
      <c r="H2308" s="167">
        <f t="shared" si="642"/>
        <v>11041555.266000001</v>
      </c>
      <c r="I2308" s="33">
        <f>F2308-H2308</f>
        <v>1226839.4739999995</v>
      </c>
      <c r="J2308" s="33">
        <f>F2308*G2308</f>
        <v>1226839.4740000002</v>
      </c>
      <c r="K2308" s="101">
        <f t="shared" si="611"/>
        <v>684.31474453369037</v>
      </c>
      <c r="L2308" s="33">
        <v>120</v>
      </c>
      <c r="M2308" s="30">
        <f>K2308*L2308/60</f>
        <v>1368.6294890673807</v>
      </c>
    </row>
    <row r="2309" spans="1:13" s="51" customFormat="1">
      <c r="A2309" s="1312"/>
      <c r="B2309" s="87" t="s">
        <v>35</v>
      </c>
      <c r="C2309" s="32"/>
      <c r="D2309" s="131"/>
      <c r="E2309" s="131"/>
      <c r="F2309" s="33"/>
      <c r="G2309" s="133"/>
      <c r="H2309" s="33"/>
      <c r="I2309" s="33"/>
      <c r="J2309" s="33"/>
      <c r="K2309" s="101">
        <f t="shared" si="611"/>
        <v>0</v>
      </c>
      <c r="L2309" s="309">
        <f>SUM(L2301:L2308)</f>
        <v>260</v>
      </c>
      <c r="M2309" s="34">
        <f>SUM(M2301:M2308)</f>
        <v>1462.1017856611634</v>
      </c>
    </row>
    <row r="2310" spans="1:13" s="51" customFormat="1" ht="30">
      <c r="A2310" s="1312" t="s">
        <v>4701</v>
      </c>
      <c r="B2310" s="38" t="s">
        <v>4447</v>
      </c>
      <c r="C2310" s="32" t="s">
        <v>4668</v>
      </c>
      <c r="D2310" s="131">
        <v>2006</v>
      </c>
      <c r="E2310" s="131">
        <f t="shared" ref="E2310:E2312" si="643">2021-D2310</f>
        <v>15</v>
      </c>
      <c r="F2310" s="33">
        <v>138575</v>
      </c>
      <c r="G2310" s="133">
        <v>0.1</v>
      </c>
      <c r="H2310" s="33">
        <f t="shared" ref="H2310:H2312" si="644">E2310*F2310*G2310</f>
        <v>207862.5</v>
      </c>
      <c r="I2310" s="33">
        <f>F2310-H2310</f>
        <v>-69287.5</v>
      </c>
      <c r="J2310" s="33">
        <f>F2310*G2310</f>
        <v>13857.5</v>
      </c>
      <c r="K2310" s="101">
        <f t="shared" si="611"/>
        <v>7.7295292280232042</v>
      </c>
      <c r="L2310" s="33">
        <v>10</v>
      </c>
      <c r="M2310" s="30">
        <f>K2310*L2310/60</f>
        <v>1.2882548713372008</v>
      </c>
    </row>
    <row r="2311" spans="1:13" s="51" customFormat="1" ht="30">
      <c r="A2311" s="1312"/>
      <c r="B2311" s="38"/>
      <c r="C2311" s="165" t="s">
        <v>2481</v>
      </c>
      <c r="D2311" s="267">
        <v>2007</v>
      </c>
      <c r="E2311" s="267">
        <f t="shared" si="643"/>
        <v>14</v>
      </c>
      <c r="F2311" s="24">
        <v>176358</v>
      </c>
      <c r="G2311" s="214">
        <v>0.1</v>
      </c>
      <c r="H2311" s="174">
        <f t="shared" si="644"/>
        <v>246901.2</v>
      </c>
      <c r="I2311" s="174">
        <f t="shared" ref="I2311:I2316" si="645">F2311-H2311</f>
        <v>-70543.200000000012</v>
      </c>
      <c r="J2311" s="174">
        <f t="shared" ref="J2311:J2316" si="646">F2311*G2311</f>
        <v>17635.8</v>
      </c>
      <c r="K2311" s="101">
        <f t="shared" si="611"/>
        <v>9.8370147255689417</v>
      </c>
      <c r="L2311" s="547">
        <v>10</v>
      </c>
      <c r="M2311" s="269">
        <f t="shared" ref="M2311:M2316" si="647">K2311*L2311/60</f>
        <v>1.6395024542614902</v>
      </c>
    </row>
    <row r="2312" spans="1:13" s="51" customFormat="1" ht="30">
      <c r="A2312" s="1312"/>
      <c r="B2312" s="38"/>
      <c r="C2312" s="165" t="s">
        <v>2477</v>
      </c>
      <c r="D2312" s="267">
        <v>2007</v>
      </c>
      <c r="E2312" s="267">
        <f t="shared" si="643"/>
        <v>14</v>
      </c>
      <c r="F2312" s="24">
        <v>350000</v>
      </c>
      <c r="G2312" s="214">
        <v>0.1</v>
      </c>
      <c r="H2312" s="174">
        <f t="shared" si="644"/>
        <v>490000</v>
      </c>
      <c r="I2312" s="174">
        <f t="shared" si="645"/>
        <v>-140000</v>
      </c>
      <c r="J2312" s="174">
        <f t="shared" si="646"/>
        <v>35000</v>
      </c>
      <c r="K2312" s="101">
        <f t="shared" si="611"/>
        <v>19.522534582775545</v>
      </c>
      <c r="L2312" s="547">
        <v>10</v>
      </c>
      <c r="M2312" s="269">
        <f t="shared" si="647"/>
        <v>3.2537557637959242</v>
      </c>
    </row>
    <row r="2313" spans="1:13" s="51" customFormat="1" ht="30">
      <c r="A2313" s="1312"/>
      <c r="B2313" s="38"/>
      <c r="C2313" s="165" t="s">
        <v>4667</v>
      </c>
      <c r="D2313" s="166">
        <v>2009</v>
      </c>
      <c r="E2313" s="166">
        <f>2021-D2313</f>
        <v>12</v>
      </c>
      <c r="F2313" s="167">
        <v>181000</v>
      </c>
      <c r="G2313" s="168">
        <v>0.1</v>
      </c>
      <c r="H2313" s="167">
        <f>E2313*F2313*G2313</f>
        <v>217200</v>
      </c>
      <c r="I2313" s="167">
        <f t="shared" si="645"/>
        <v>-36200</v>
      </c>
      <c r="J2313" s="167">
        <f t="shared" si="646"/>
        <v>18100</v>
      </c>
      <c r="K2313" s="101">
        <f t="shared" si="611"/>
        <v>10.095939312806783</v>
      </c>
      <c r="L2313" s="167">
        <v>10</v>
      </c>
      <c r="M2313" s="30">
        <f t="shared" si="647"/>
        <v>1.6826565521344639</v>
      </c>
    </row>
    <row r="2314" spans="1:13" s="51" customFormat="1" ht="30">
      <c r="A2314" s="1312"/>
      <c r="B2314" s="38"/>
      <c r="C2314" s="384" t="s">
        <v>2485</v>
      </c>
      <c r="D2314" s="166">
        <v>2016</v>
      </c>
      <c r="E2314" s="166">
        <f t="shared" ref="E2314:E2317" si="648">2021-D2314</f>
        <v>5</v>
      </c>
      <c r="F2314" s="167">
        <v>2302000</v>
      </c>
      <c r="G2314" s="168">
        <v>0.1</v>
      </c>
      <c r="H2314" s="167">
        <f t="shared" ref="H2314:H2317" si="649">E2314*F2314*G2314</f>
        <v>1151000</v>
      </c>
      <c r="I2314" s="167">
        <f t="shared" si="645"/>
        <v>1151000</v>
      </c>
      <c r="J2314" s="167">
        <f t="shared" si="646"/>
        <v>230200</v>
      </c>
      <c r="K2314" s="101">
        <f t="shared" si="611"/>
        <v>128.40249888442659</v>
      </c>
      <c r="L2314" s="167">
        <v>10</v>
      </c>
      <c r="M2314" s="30">
        <f t="shared" si="647"/>
        <v>21.400416480737764</v>
      </c>
    </row>
    <row r="2315" spans="1:13" s="51" customFormat="1">
      <c r="A2315" s="1312"/>
      <c r="B2315" s="38"/>
      <c r="C2315" s="165" t="s">
        <v>4672</v>
      </c>
      <c r="D2315" s="166">
        <v>2015</v>
      </c>
      <c r="E2315" s="166">
        <f t="shared" si="648"/>
        <v>6</v>
      </c>
      <c r="F2315" s="167">
        <v>1028020</v>
      </c>
      <c r="G2315" s="168">
        <v>0.1</v>
      </c>
      <c r="H2315" s="167">
        <f t="shared" si="649"/>
        <v>616812</v>
      </c>
      <c r="I2315" s="167">
        <f t="shared" si="645"/>
        <v>411208</v>
      </c>
      <c r="J2315" s="167">
        <f t="shared" si="646"/>
        <v>102802</v>
      </c>
      <c r="K2315" s="101">
        <f t="shared" si="611"/>
        <v>57.341588576528338</v>
      </c>
      <c r="L2315" s="167">
        <v>60</v>
      </c>
      <c r="M2315" s="30">
        <f t="shared" si="647"/>
        <v>57.341588576528338</v>
      </c>
    </row>
    <row r="2316" spans="1:13" ht="27" customHeight="1">
      <c r="A2316" s="1312"/>
      <c r="B2316" s="38"/>
      <c r="C2316" s="165" t="s">
        <v>4669</v>
      </c>
      <c r="D2316" s="166">
        <v>2013</v>
      </c>
      <c r="E2316" s="166">
        <f t="shared" si="648"/>
        <v>8</v>
      </c>
      <c r="F2316" s="167">
        <v>300000</v>
      </c>
      <c r="G2316" s="168">
        <v>0.1</v>
      </c>
      <c r="H2316" s="167">
        <f t="shared" si="649"/>
        <v>240000</v>
      </c>
      <c r="I2316" s="167">
        <f t="shared" si="645"/>
        <v>60000</v>
      </c>
      <c r="J2316" s="167">
        <f t="shared" si="646"/>
        <v>30000</v>
      </c>
      <c r="K2316" s="101">
        <f t="shared" si="611"/>
        <v>16.733601070950471</v>
      </c>
      <c r="L2316" s="167">
        <v>20</v>
      </c>
      <c r="M2316" s="169">
        <f t="shared" si="647"/>
        <v>5.5778670236501569</v>
      </c>
    </row>
    <row r="2317" spans="1:13" ht="30">
      <c r="A2317" s="1312"/>
      <c r="B2317" s="38"/>
      <c r="C2317" s="165" t="s">
        <v>4674</v>
      </c>
      <c r="D2317" s="166">
        <v>2012</v>
      </c>
      <c r="E2317" s="166">
        <f t="shared" si="648"/>
        <v>9</v>
      </c>
      <c r="F2317" s="167">
        <v>19245353.859999999</v>
      </c>
      <c r="G2317" s="168">
        <v>0.1</v>
      </c>
      <c r="H2317" s="167">
        <f t="shared" si="649"/>
        <v>17320818.474000003</v>
      </c>
      <c r="I2317" s="167">
        <f>F2317-H2317</f>
        <v>1924535.3859999962</v>
      </c>
      <c r="J2317" s="33">
        <f>F2317*G2317</f>
        <v>1924535.3859999999</v>
      </c>
      <c r="K2317" s="101">
        <f t="shared" si="611"/>
        <v>1073.4802465417224</v>
      </c>
      <c r="L2317" s="33">
        <v>130</v>
      </c>
      <c r="M2317" s="30">
        <f>K2317*L2317/60</f>
        <v>2325.8738675070649</v>
      </c>
    </row>
    <row r="2318" spans="1:13">
      <c r="A2318" s="1312"/>
      <c r="B2318" s="87" t="s">
        <v>35</v>
      </c>
      <c r="C2318" s="32"/>
      <c r="D2318" s="131"/>
      <c r="E2318" s="131"/>
      <c r="F2318" s="33"/>
      <c r="G2318" s="133"/>
      <c r="H2318" s="33"/>
      <c r="I2318" s="33"/>
      <c r="J2318" s="33"/>
      <c r="K2318" s="101">
        <f t="shared" si="611"/>
        <v>0</v>
      </c>
      <c r="L2318" s="309">
        <f>SUM(L2310:L2317)</f>
        <v>260</v>
      </c>
      <c r="M2318" s="34">
        <f>SUM(M2310:M2317)</f>
        <v>2418.0579092295102</v>
      </c>
    </row>
    <row r="2319" spans="1:13">
      <c r="A2319" s="43" t="s">
        <v>4638</v>
      </c>
      <c r="B2319" s="37" t="s">
        <v>4533</v>
      </c>
      <c r="C2319" s="127"/>
      <c r="D2319" s="128"/>
      <c r="E2319" s="155"/>
      <c r="F2319" s="63"/>
      <c r="G2319" s="129"/>
      <c r="H2319" s="129"/>
      <c r="I2319" s="63"/>
      <c r="J2319" s="63"/>
      <c r="K2319" s="159"/>
      <c r="L2319" s="63"/>
      <c r="M2319" s="130"/>
    </row>
    <row r="2320" spans="1:13" ht="30">
      <c r="A2320" s="1312" t="s">
        <v>4529</v>
      </c>
      <c r="B2320" s="38" t="s">
        <v>4524</v>
      </c>
      <c r="C2320" s="32" t="s">
        <v>4668</v>
      </c>
      <c r="D2320" s="131">
        <v>2006</v>
      </c>
      <c r="E2320" s="131">
        <f t="shared" ref="E2320:E2348" si="650">2021-D2320</f>
        <v>15</v>
      </c>
      <c r="F2320" s="33">
        <v>138575</v>
      </c>
      <c r="G2320" s="133">
        <v>0.1</v>
      </c>
      <c r="H2320" s="33">
        <f t="shared" ref="H2320:H2348" si="651">E2320*F2320*G2320</f>
        <v>207862.5</v>
      </c>
      <c r="I2320" s="33">
        <f>F2320-H2320</f>
        <v>-69287.5</v>
      </c>
      <c r="J2320" s="33">
        <f>F2320*G2320</f>
        <v>13857.5</v>
      </c>
      <c r="K2320" s="101">
        <f t="shared" ref="K2320:K2382" si="652">J2320/1792.8</f>
        <v>7.7295292280232042</v>
      </c>
      <c r="L2320" s="33">
        <v>10</v>
      </c>
      <c r="M2320" s="30">
        <f>K2320*L2320/60</f>
        <v>1.2882548713372008</v>
      </c>
    </row>
    <row r="2321" spans="1:13" ht="30">
      <c r="A2321" s="1312"/>
      <c r="B2321" s="38"/>
      <c r="C2321" s="165" t="s">
        <v>2481</v>
      </c>
      <c r="D2321" s="267">
        <v>2007</v>
      </c>
      <c r="E2321" s="267">
        <f t="shared" si="650"/>
        <v>14</v>
      </c>
      <c r="F2321" s="24">
        <v>176358</v>
      </c>
      <c r="G2321" s="214">
        <v>0.1</v>
      </c>
      <c r="H2321" s="174">
        <f t="shared" si="651"/>
        <v>246901.2</v>
      </c>
      <c r="I2321" s="174">
        <f t="shared" ref="I2321:I2327" si="653">F2321-H2321</f>
        <v>-70543.200000000012</v>
      </c>
      <c r="J2321" s="174">
        <f t="shared" ref="J2321:J2327" si="654">F2321*G2321</f>
        <v>17635.8</v>
      </c>
      <c r="K2321" s="101">
        <f t="shared" si="652"/>
        <v>9.8370147255689417</v>
      </c>
      <c r="L2321" s="547">
        <v>10</v>
      </c>
      <c r="M2321" s="269">
        <f t="shared" ref="M2321:M2327" si="655">K2321*L2321/60</f>
        <v>1.6395024542614902</v>
      </c>
    </row>
    <row r="2322" spans="1:13" ht="30">
      <c r="A2322" s="1312"/>
      <c r="B2322" s="38"/>
      <c r="C2322" s="165" t="s">
        <v>2477</v>
      </c>
      <c r="D2322" s="267">
        <v>2007</v>
      </c>
      <c r="E2322" s="267">
        <f t="shared" si="650"/>
        <v>14</v>
      </c>
      <c r="F2322" s="24">
        <v>350000</v>
      </c>
      <c r="G2322" s="214">
        <v>0.1</v>
      </c>
      <c r="H2322" s="174">
        <f t="shared" si="651"/>
        <v>490000</v>
      </c>
      <c r="I2322" s="174">
        <f t="shared" si="653"/>
        <v>-140000</v>
      </c>
      <c r="J2322" s="174">
        <f t="shared" si="654"/>
        <v>35000</v>
      </c>
      <c r="K2322" s="101">
        <f t="shared" si="652"/>
        <v>19.522534582775545</v>
      </c>
      <c r="L2322" s="547">
        <v>10</v>
      </c>
      <c r="M2322" s="269">
        <f t="shared" si="655"/>
        <v>3.2537557637959242</v>
      </c>
    </row>
    <row r="2323" spans="1:13" ht="30">
      <c r="A2323" s="1312"/>
      <c r="B2323" s="38"/>
      <c r="C2323" s="165" t="s">
        <v>4669</v>
      </c>
      <c r="D2323" s="166">
        <v>2013</v>
      </c>
      <c r="E2323" s="166">
        <f t="shared" si="650"/>
        <v>8</v>
      </c>
      <c r="F2323" s="167">
        <v>300000</v>
      </c>
      <c r="G2323" s="168">
        <v>0.1</v>
      </c>
      <c r="H2323" s="167">
        <f t="shared" si="651"/>
        <v>240000</v>
      </c>
      <c r="I2323" s="167">
        <f t="shared" si="653"/>
        <v>60000</v>
      </c>
      <c r="J2323" s="167">
        <f t="shared" si="654"/>
        <v>30000</v>
      </c>
      <c r="K2323" s="101">
        <f t="shared" si="652"/>
        <v>16.733601070950471</v>
      </c>
      <c r="L2323" s="167">
        <v>10</v>
      </c>
      <c r="M2323" s="169">
        <f t="shared" si="655"/>
        <v>2.7889335118250784</v>
      </c>
    </row>
    <row r="2324" spans="1:13" ht="30">
      <c r="A2324" s="1312"/>
      <c r="B2324" s="38"/>
      <c r="C2324" s="165" t="s">
        <v>4667</v>
      </c>
      <c r="D2324" s="166">
        <v>2009</v>
      </c>
      <c r="E2324" s="166">
        <f>2021-D2324</f>
        <v>12</v>
      </c>
      <c r="F2324" s="167">
        <v>181000</v>
      </c>
      <c r="G2324" s="168">
        <v>0.1</v>
      </c>
      <c r="H2324" s="167">
        <f>E2324*F2324*G2324</f>
        <v>217200</v>
      </c>
      <c r="I2324" s="167">
        <f t="shared" si="653"/>
        <v>-36200</v>
      </c>
      <c r="J2324" s="167">
        <f t="shared" si="654"/>
        <v>18100</v>
      </c>
      <c r="K2324" s="101">
        <f t="shared" si="652"/>
        <v>10.095939312806783</v>
      </c>
      <c r="L2324" s="33">
        <v>10</v>
      </c>
      <c r="M2324" s="30">
        <f t="shared" si="655"/>
        <v>1.6826565521344639</v>
      </c>
    </row>
    <row r="2325" spans="1:13" ht="30">
      <c r="A2325" s="1312"/>
      <c r="B2325" s="38"/>
      <c r="C2325" s="384" t="s">
        <v>2485</v>
      </c>
      <c r="D2325" s="166">
        <v>2016</v>
      </c>
      <c r="E2325" s="166">
        <f t="shared" si="650"/>
        <v>5</v>
      </c>
      <c r="F2325" s="167">
        <v>2302000</v>
      </c>
      <c r="G2325" s="168">
        <v>0.1</v>
      </c>
      <c r="H2325" s="167">
        <f t="shared" si="651"/>
        <v>1151000</v>
      </c>
      <c r="I2325" s="167">
        <f t="shared" si="653"/>
        <v>1151000</v>
      </c>
      <c r="J2325" s="167">
        <f t="shared" si="654"/>
        <v>230200</v>
      </c>
      <c r="K2325" s="101">
        <f t="shared" si="652"/>
        <v>128.40249888442659</v>
      </c>
      <c r="L2325" s="33">
        <v>10</v>
      </c>
      <c r="M2325" s="30">
        <f t="shared" si="655"/>
        <v>21.400416480737764</v>
      </c>
    </row>
    <row r="2326" spans="1:13">
      <c r="A2326" s="1312"/>
      <c r="B2326" s="38"/>
      <c r="C2326" s="165" t="s">
        <v>4672</v>
      </c>
      <c r="D2326" s="166">
        <v>2015</v>
      </c>
      <c r="E2326" s="166">
        <f t="shared" si="650"/>
        <v>6</v>
      </c>
      <c r="F2326" s="167">
        <v>1028020</v>
      </c>
      <c r="G2326" s="168">
        <v>0.1</v>
      </c>
      <c r="H2326" s="167">
        <f t="shared" si="651"/>
        <v>616812</v>
      </c>
      <c r="I2326" s="167">
        <f t="shared" si="653"/>
        <v>411208</v>
      </c>
      <c r="J2326" s="167">
        <f t="shared" si="654"/>
        <v>102802</v>
      </c>
      <c r="K2326" s="101">
        <f t="shared" si="652"/>
        <v>57.341588576528338</v>
      </c>
      <c r="L2326" s="33">
        <v>60</v>
      </c>
      <c r="M2326" s="30">
        <f t="shared" si="655"/>
        <v>57.341588576528338</v>
      </c>
    </row>
    <row r="2327" spans="1:13" ht="21.75" customHeight="1">
      <c r="A2327" s="1312"/>
      <c r="B2327" s="38"/>
      <c r="C2327" s="165" t="s">
        <v>4670</v>
      </c>
      <c r="D2327" s="166">
        <v>2005</v>
      </c>
      <c r="E2327" s="166">
        <f t="shared" si="650"/>
        <v>16</v>
      </c>
      <c r="F2327" s="167">
        <v>39263</v>
      </c>
      <c r="G2327" s="168">
        <v>0.15</v>
      </c>
      <c r="H2327" s="167">
        <f t="shared" si="651"/>
        <v>94231.2</v>
      </c>
      <c r="I2327" s="167">
        <f t="shared" si="653"/>
        <v>-54968.2</v>
      </c>
      <c r="J2327" s="167">
        <f t="shared" si="654"/>
        <v>5889.45</v>
      </c>
      <c r="K2327" s="101">
        <f t="shared" si="652"/>
        <v>3.2850568942436413</v>
      </c>
      <c r="L2327" s="33">
        <v>10</v>
      </c>
      <c r="M2327" s="30">
        <f t="shared" si="655"/>
        <v>0.54750948237394015</v>
      </c>
    </row>
    <row r="2328" spans="1:13" ht="30">
      <c r="A2328" s="1312"/>
      <c r="B2328" s="38"/>
      <c r="C2328" s="165" t="s">
        <v>4674</v>
      </c>
      <c r="D2328" s="166">
        <v>2012</v>
      </c>
      <c r="E2328" s="166">
        <f t="shared" si="650"/>
        <v>9</v>
      </c>
      <c r="F2328" s="167">
        <v>19245353.859999999</v>
      </c>
      <c r="G2328" s="168">
        <v>0.1</v>
      </c>
      <c r="H2328" s="167">
        <f t="shared" si="651"/>
        <v>17320818.474000003</v>
      </c>
      <c r="I2328" s="167">
        <f>F2328-H2328</f>
        <v>1924535.3859999962</v>
      </c>
      <c r="J2328" s="167">
        <f>F2328*G2328</f>
        <v>1924535.3859999999</v>
      </c>
      <c r="K2328" s="101">
        <f t="shared" si="652"/>
        <v>1073.4802465417224</v>
      </c>
      <c r="L2328" s="33">
        <v>130</v>
      </c>
      <c r="M2328" s="30">
        <f>K2328*L2328/60</f>
        <v>2325.8738675070649</v>
      </c>
    </row>
    <row r="2329" spans="1:13">
      <c r="A2329" s="1312"/>
      <c r="B2329" s="87" t="s">
        <v>35</v>
      </c>
      <c r="C2329" s="32"/>
      <c r="D2329" s="131"/>
      <c r="E2329" s="131"/>
      <c r="F2329" s="33"/>
      <c r="G2329" s="133"/>
      <c r="H2329" s="33"/>
      <c r="I2329" s="33"/>
      <c r="J2329" s="33"/>
      <c r="K2329" s="101">
        <f t="shared" si="652"/>
        <v>0</v>
      </c>
      <c r="L2329" s="309">
        <f>SUM(L2320:L2328)</f>
        <v>260</v>
      </c>
      <c r="M2329" s="34">
        <f>SUM(M2320:M2328)</f>
        <v>2415.8164852000591</v>
      </c>
    </row>
    <row r="2330" spans="1:13" ht="30">
      <c r="A2330" s="1312" t="s">
        <v>4702</v>
      </c>
      <c r="B2330" s="38" t="s">
        <v>4800</v>
      </c>
      <c r="C2330" s="32" t="s">
        <v>4668</v>
      </c>
      <c r="D2330" s="131">
        <v>2006</v>
      </c>
      <c r="E2330" s="131">
        <f t="shared" si="650"/>
        <v>15</v>
      </c>
      <c r="F2330" s="33">
        <v>138575</v>
      </c>
      <c r="G2330" s="133">
        <v>0.1</v>
      </c>
      <c r="H2330" s="33">
        <f t="shared" si="651"/>
        <v>207862.5</v>
      </c>
      <c r="I2330" s="33">
        <f>F2330-H2330</f>
        <v>-69287.5</v>
      </c>
      <c r="J2330" s="33">
        <f>F2330*G2330</f>
        <v>13857.5</v>
      </c>
      <c r="K2330" s="101">
        <f t="shared" si="652"/>
        <v>7.7295292280232042</v>
      </c>
      <c r="L2330" s="33">
        <v>10</v>
      </c>
      <c r="M2330" s="30">
        <f>K2330*L2330/60</f>
        <v>1.2882548713372008</v>
      </c>
    </row>
    <row r="2331" spans="1:13" ht="30">
      <c r="A2331" s="1312"/>
      <c r="B2331" s="38"/>
      <c r="C2331" s="165" t="s">
        <v>2481</v>
      </c>
      <c r="D2331" s="267">
        <v>2007</v>
      </c>
      <c r="E2331" s="267">
        <f t="shared" si="650"/>
        <v>14</v>
      </c>
      <c r="F2331" s="24">
        <v>176358</v>
      </c>
      <c r="G2331" s="214">
        <v>0.1</v>
      </c>
      <c r="H2331" s="174">
        <f t="shared" si="651"/>
        <v>246901.2</v>
      </c>
      <c r="I2331" s="174">
        <f t="shared" ref="I2331:I2337" si="656">F2331-H2331</f>
        <v>-70543.200000000012</v>
      </c>
      <c r="J2331" s="174">
        <f t="shared" ref="J2331:J2337" si="657">F2331*G2331</f>
        <v>17635.8</v>
      </c>
      <c r="K2331" s="101">
        <f t="shared" si="652"/>
        <v>9.8370147255689417</v>
      </c>
      <c r="L2331" s="547">
        <v>10</v>
      </c>
      <c r="M2331" s="269">
        <f t="shared" ref="M2331:M2337" si="658">K2331*L2331/60</f>
        <v>1.6395024542614902</v>
      </c>
    </row>
    <row r="2332" spans="1:13" ht="30">
      <c r="A2332" s="1312"/>
      <c r="B2332" s="38"/>
      <c r="C2332" s="165" t="s">
        <v>2477</v>
      </c>
      <c r="D2332" s="267">
        <v>2007</v>
      </c>
      <c r="E2332" s="267">
        <f t="shared" si="650"/>
        <v>14</v>
      </c>
      <c r="F2332" s="24">
        <v>350000</v>
      </c>
      <c r="G2332" s="214">
        <v>0.1</v>
      </c>
      <c r="H2332" s="174">
        <f t="shared" si="651"/>
        <v>490000</v>
      </c>
      <c r="I2332" s="174">
        <f t="shared" si="656"/>
        <v>-140000</v>
      </c>
      <c r="J2332" s="174">
        <f t="shared" si="657"/>
        <v>35000</v>
      </c>
      <c r="K2332" s="101">
        <f t="shared" si="652"/>
        <v>19.522534582775545</v>
      </c>
      <c r="L2332" s="547">
        <v>10</v>
      </c>
      <c r="M2332" s="269">
        <f t="shared" si="658"/>
        <v>3.2537557637959242</v>
      </c>
    </row>
    <row r="2333" spans="1:13" ht="30">
      <c r="A2333" s="1312"/>
      <c r="B2333" s="38"/>
      <c r="C2333" s="165" t="s">
        <v>4669</v>
      </c>
      <c r="D2333" s="166">
        <v>2013</v>
      </c>
      <c r="E2333" s="166">
        <f t="shared" si="650"/>
        <v>8</v>
      </c>
      <c r="F2333" s="167">
        <v>300000</v>
      </c>
      <c r="G2333" s="168">
        <v>0.1</v>
      </c>
      <c r="H2333" s="167">
        <f t="shared" si="651"/>
        <v>240000</v>
      </c>
      <c r="I2333" s="167">
        <f t="shared" si="656"/>
        <v>60000</v>
      </c>
      <c r="J2333" s="167">
        <f t="shared" si="657"/>
        <v>30000</v>
      </c>
      <c r="K2333" s="101">
        <f t="shared" si="652"/>
        <v>16.733601070950471</v>
      </c>
      <c r="L2333" s="167">
        <v>20</v>
      </c>
      <c r="M2333" s="169">
        <f t="shared" si="658"/>
        <v>5.5778670236501569</v>
      </c>
    </row>
    <row r="2334" spans="1:13" ht="30">
      <c r="A2334" s="1312"/>
      <c r="B2334" s="38"/>
      <c r="C2334" s="165" t="s">
        <v>4667</v>
      </c>
      <c r="D2334" s="166">
        <v>2009</v>
      </c>
      <c r="E2334" s="166">
        <f>2021-D2334</f>
        <v>12</v>
      </c>
      <c r="F2334" s="167">
        <v>181000</v>
      </c>
      <c r="G2334" s="168">
        <v>0.1</v>
      </c>
      <c r="H2334" s="167">
        <f>E2334*F2334*G2334</f>
        <v>217200</v>
      </c>
      <c r="I2334" s="167">
        <f t="shared" si="656"/>
        <v>-36200</v>
      </c>
      <c r="J2334" s="167">
        <f t="shared" si="657"/>
        <v>18100</v>
      </c>
      <c r="K2334" s="101">
        <f t="shared" si="652"/>
        <v>10.095939312806783</v>
      </c>
      <c r="L2334" s="33">
        <v>20</v>
      </c>
      <c r="M2334" s="30">
        <f t="shared" si="658"/>
        <v>3.3653131042689277</v>
      </c>
    </row>
    <row r="2335" spans="1:13" ht="30">
      <c r="A2335" s="1312"/>
      <c r="B2335" s="38"/>
      <c r="C2335" s="384" t="s">
        <v>2485</v>
      </c>
      <c r="D2335" s="166">
        <v>2016</v>
      </c>
      <c r="E2335" s="166">
        <f t="shared" si="650"/>
        <v>5</v>
      </c>
      <c r="F2335" s="167">
        <v>2302000</v>
      </c>
      <c r="G2335" s="168">
        <v>0.1</v>
      </c>
      <c r="H2335" s="167">
        <f t="shared" si="651"/>
        <v>1151000</v>
      </c>
      <c r="I2335" s="167">
        <f t="shared" si="656"/>
        <v>1151000</v>
      </c>
      <c r="J2335" s="167">
        <f t="shared" si="657"/>
        <v>230200</v>
      </c>
      <c r="K2335" s="101">
        <f t="shared" si="652"/>
        <v>128.40249888442659</v>
      </c>
      <c r="L2335" s="33">
        <v>20</v>
      </c>
      <c r="M2335" s="30">
        <f t="shared" si="658"/>
        <v>42.800832961475528</v>
      </c>
    </row>
    <row r="2336" spans="1:13">
      <c r="A2336" s="1312"/>
      <c r="B2336" s="38"/>
      <c r="C2336" s="165" t="s">
        <v>4672</v>
      </c>
      <c r="D2336" s="166">
        <v>2015</v>
      </c>
      <c r="E2336" s="166">
        <f t="shared" si="650"/>
        <v>6</v>
      </c>
      <c r="F2336" s="167">
        <v>1028020</v>
      </c>
      <c r="G2336" s="168">
        <v>0.1</v>
      </c>
      <c r="H2336" s="167">
        <f t="shared" si="651"/>
        <v>616812</v>
      </c>
      <c r="I2336" s="167">
        <f t="shared" si="656"/>
        <v>411208</v>
      </c>
      <c r="J2336" s="167">
        <f t="shared" si="657"/>
        <v>102802</v>
      </c>
      <c r="K2336" s="101">
        <f t="shared" si="652"/>
        <v>57.341588576528338</v>
      </c>
      <c r="L2336" s="33">
        <v>60</v>
      </c>
      <c r="M2336" s="30">
        <f t="shared" si="658"/>
        <v>57.341588576528338</v>
      </c>
    </row>
    <row r="2337" spans="1:13" ht="30">
      <c r="A2337" s="1312"/>
      <c r="B2337" s="38"/>
      <c r="C2337" s="165" t="s">
        <v>4670</v>
      </c>
      <c r="D2337" s="166">
        <v>2005</v>
      </c>
      <c r="E2337" s="166">
        <f t="shared" si="650"/>
        <v>16</v>
      </c>
      <c r="F2337" s="167">
        <v>39263</v>
      </c>
      <c r="G2337" s="168">
        <v>0.15</v>
      </c>
      <c r="H2337" s="167">
        <f t="shared" si="651"/>
        <v>94231.2</v>
      </c>
      <c r="I2337" s="167">
        <f t="shared" si="656"/>
        <v>-54968.2</v>
      </c>
      <c r="J2337" s="167">
        <f t="shared" si="657"/>
        <v>5889.45</v>
      </c>
      <c r="K2337" s="101">
        <f t="shared" si="652"/>
        <v>3.2850568942436413</v>
      </c>
      <c r="L2337" s="33">
        <v>10</v>
      </c>
      <c r="M2337" s="30">
        <f t="shared" si="658"/>
        <v>0.54750948237394015</v>
      </c>
    </row>
    <row r="2338" spans="1:13" ht="30">
      <c r="A2338" s="1312"/>
      <c r="B2338" s="38"/>
      <c r="C2338" s="165" t="s">
        <v>4674</v>
      </c>
      <c r="D2338" s="166">
        <v>2012</v>
      </c>
      <c r="E2338" s="166">
        <f t="shared" si="650"/>
        <v>9</v>
      </c>
      <c r="F2338" s="167">
        <v>19245353.859999999</v>
      </c>
      <c r="G2338" s="168">
        <v>0.1</v>
      </c>
      <c r="H2338" s="167">
        <f t="shared" si="651"/>
        <v>17320818.474000003</v>
      </c>
      <c r="I2338" s="167">
        <f>F2338-H2338</f>
        <v>1924535.3859999962</v>
      </c>
      <c r="J2338" s="167">
        <f>F2338*G2338</f>
        <v>1924535.3859999999</v>
      </c>
      <c r="K2338" s="101">
        <f t="shared" si="652"/>
        <v>1073.4802465417224</v>
      </c>
      <c r="L2338" s="33">
        <v>120</v>
      </c>
      <c r="M2338" s="30">
        <f>K2338*L2338/60</f>
        <v>2146.9604930834448</v>
      </c>
    </row>
    <row r="2339" spans="1:13">
      <c r="A2339" s="1312"/>
      <c r="B2339" s="87" t="s">
        <v>35</v>
      </c>
      <c r="C2339" s="32"/>
      <c r="D2339" s="131"/>
      <c r="E2339" s="131"/>
      <c r="F2339" s="33"/>
      <c r="G2339" s="133"/>
      <c r="H2339" s="33"/>
      <c r="I2339" s="33"/>
      <c r="J2339" s="33"/>
      <c r="K2339" s="101">
        <f t="shared" si="652"/>
        <v>0</v>
      </c>
      <c r="L2339" s="309">
        <f>SUM(L2330:L2338)</f>
        <v>280</v>
      </c>
      <c r="M2339" s="34">
        <f>SUM(M2330:M2338)</f>
        <v>2262.7751173211363</v>
      </c>
    </row>
    <row r="2340" spans="1:13" ht="45">
      <c r="A2340" s="1312" t="s">
        <v>4530</v>
      </c>
      <c r="B2340" s="22" t="s">
        <v>4500</v>
      </c>
      <c r="C2340" s="165" t="s">
        <v>4667</v>
      </c>
      <c r="D2340" s="166">
        <v>2009</v>
      </c>
      <c r="E2340" s="166">
        <f>2021-D2340</f>
        <v>12</v>
      </c>
      <c r="F2340" s="167">
        <v>181000</v>
      </c>
      <c r="G2340" s="168">
        <v>0.1</v>
      </c>
      <c r="H2340" s="167">
        <f>E2340*F2340*G2340</f>
        <v>217200</v>
      </c>
      <c r="I2340" s="167">
        <f t="shared" ref="I2340:I2342" si="659">F2340-H2340</f>
        <v>-36200</v>
      </c>
      <c r="J2340" s="167">
        <f t="shared" ref="J2340:J2342" si="660">F2340*G2340</f>
        <v>18100</v>
      </c>
      <c r="K2340" s="101">
        <f t="shared" si="652"/>
        <v>10.095939312806783</v>
      </c>
      <c r="L2340" s="33">
        <v>20</v>
      </c>
      <c r="M2340" s="30">
        <f t="shared" ref="M2340:M2342" si="661">K2340*L2340/60</f>
        <v>3.3653131042689277</v>
      </c>
    </row>
    <row r="2341" spans="1:13" ht="30">
      <c r="A2341" s="1312"/>
      <c r="B2341" s="38"/>
      <c r="C2341" s="165" t="s">
        <v>2481</v>
      </c>
      <c r="D2341" s="267">
        <v>2007</v>
      </c>
      <c r="E2341" s="267">
        <f t="shared" ref="E2341:E2342" si="662">2021-D2341</f>
        <v>14</v>
      </c>
      <c r="F2341" s="24">
        <v>176358</v>
      </c>
      <c r="G2341" s="214">
        <v>0.1</v>
      </c>
      <c r="H2341" s="174">
        <f t="shared" ref="H2341:H2342" si="663">E2341*F2341*G2341</f>
        <v>246901.2</v>
      </c>
      <c r="I2341" s="174">
        <f t="shared" si="659"/>
        <v>-70543.200000000012</v>
      </c>
      <c r="J2341" s="174">
        <f t="shared" si="660"/>
        <v>17635.8</v>
      </c>
      <c r="K2341" s="101">
        <f t="shared" si="652"/>
        <v>9.8370147255689417</v>
      </c>
      <c r="L2341" s="174">
        <v>10</v>
      </c>
      <c r="M2341" s="269">
        <f t="shared" si="661"/>
        <v>1.6395024542614902</v>
      </c>
    </row>
    <row r="2342" spans="1:13" ht="30">
      <c r="A2342" s="1312"/>
      <c r="B2342" s="38"/>
      <c r="C2342" s="165" t="s">
        <v>2477</v>
      </c>
      <c r="D2342" s="267">
        <v>2007</v>
      </c>
      <c r="E2342" s="267">
        <f t="shared" si="662"/>
        <v>14</v>
      </c>
      <c r="F2342" s="24">
        <v>350000</v>
      </c>
      <c r="G2342" s="214">
        <v>0.1</v>
      </c>
      <c r="H2342" s="174">
        <f t="shared" si="663"/>
        <v>490000</v>
      </c>
      <c r="I2342" s="174">
        <f t="shared" si="659"/>
        <v>-140000</v>
      </c>
      <c r="J2342" s="174">
        <f t="shared" si="660"/>
        <v>35000</v>
      </c>
      <c r="K2342" s="101">
        <f t="shared" si="652"/>
        <v>19.522534582775545</v>
      </c>
      <c r="L2342" s="174">
        <v>10</v>
      </c>
      <c r="M2342" s="269">
        <f t="shared" si="661"/>
        <v>3.2537557637959242</v>
      </c>
    </row>
    <row r="2343" spans="1:13" ht="30">
      <c r="A2343" s="1312"/>
      <c r="B2343" s="38"/>
      <c r="C2343" s="32" t="s">
        <v>4668</v>
      </c>
      <c r="D2343" s="131">
        <v>2006</v>
      </c>
      <c r="E2343" s="131">
        <f t="shared" si="650"/>
        <v>15</v>
      </c>
      <c r="F2343" s="33">
        <v>138575</v>
      </c>
      <c r="G2343" s="133">
        <v>0.1</v>
      </c>
      <c r="H2343" s="33">
        <f t="shared" si="651"/>
        <v>207862.5</v>
      </c>
      <c r="I2343" s="33">
        <f>F2343-H2343</f>
        <v>-69287.5</v>
      </c>
      <c r="J2343" s="33">
        <f>F2343*G2343</f>
        <v>13857.5</v>
      </c>
      <c r="K2343" s="101">
        <f t="shared" si="652"/>
        <v>7.7295292280232042</v>
      </c>
      <c r="L2343" s="33">
        <v>20</v>
      </c>
      <c r="M2343" s="30">
        <f>K2343*L2343/60</f>
        <v>2.5765097426744017</v>
      </c>
    </row>
    <row r="2344" spans="1:13" ht="30">
      <c r="A2344" s="1312"/>
      <c r="B2344" s="38"/>
      <c r="C2344" s="384" t="s">
        <v>2485</v>
      </c>
      <c r="D2344" s="166">
        <v>2016</v>
      </c>
      <c r="E2344" s="166">
        <f t="shared" si="650"/>
        <v>5</v>
      </c>
      <c r="F2344" s="167">
        <v>2302000</v>
      </c>
      <c r="G2344" s="168">
        <v>0.1</v>
      </c>
      <c r="H2344" s="33">
        <f t="shared" si="651"/>
        <v>1151000</v>
      </c>
      <c r="I2344" s="33">
        <f t="shared" ref="I2344:I2347" si="664">F2344-H2344</f>
        <v>1151000</v>
      </c>
      <c r="J2344" s="33">
        <f t="shared" ref="J2344:J2347" si="665">F2344*G2344</f>
        <v>230200</v>
      </c>
      <c r="K2344" s="101">
        <f t="shared" si="652"/>
        <v>128.40249888442659</v>
      </c>
      <c r="L2344" s="33">
        <v>20</v>
      </c>
      <c r="M2344" s="30">
        <f t="shared" ref="M2344:M2347" si="666">K2344*L2344/60</f>
        <v>42.800832961475528</v>
      </c>
    </row>
    <row r="2345" spans="1:13" ht="30">
      <c r="A2345" s="1312"/>
      <c r="B2345" s="38"/>
      <c r="C2345" s="165" t="s">
        <v>4669</v>
      </c>
      <c r="D2345" s="166">
        <v>2013</v>
      </c>
      <c r="E2345" s="166">
        <f t="shared" si="650"/>
        <v>8</v>
      </c>
      <c r="F2345" s="167">
        <v>300000</v>
      </c>
      <c r="G2345" s="168">
        <v>0.1</v>
      </c>
      <c r="H2345" s="167">
        <f t="shared" si="651"/>
        <v>240000</v>
      </c>
      <c r="I2345" s="167">
        <f t="shared" si="664"/>
        <v>60000</v>
      </c>
      <c r="J2345" s="167">
        <f t="shared" si="665"/>
        <v>30000</v>
      </c>
      <c r="K2345" s="101">
        <f t="shared" si="652"/>
        <v>16.733601070950471</v>
      </c>
      <c r="L2345" s="167">
        <v>20</v>
      </c>
      <c r="M2345" s="169">
        <f t="shared" si="666"/>
        <v>5.5778670236501569</v>
      </c>
    </row>
    <row r="2346" spans="1:13">
      <c r="A2346" s="1312"/>
      <c r="B2346" s="38"/>
      <c r="C2346" s="165" t="s">
        <v>4672</v>
      </c>
      <c r="D2346" s="166">
        <v>2015</v>
      </c>
      <c r="E2346" s="166">
        <f t="shared" si="650"/>
        <v>6</v>
      </c>
      <c r="F2346" s="167">
        <v>1028020</v>
      </c>
      <c r="G2346" s="168">
        <v>0.1</v>
      </c>
      <c r="H2346" s="167">
        <f t="shared" si="651"/>
        <v>616812</v>
      </c>
      <c r="I2346" s="167">
        <f t="shared" si="664"/>
        <v>411208</v>
      </c>
      <c r="J2346" s="33">
        <f t="shared" si="665"/>
        <v>102802</v>
      </c>
      <c r="K2346" s="101">
        <f t="shared" si="652"/>
        <v>57.341588576528338</v>
      </c>
      <c r="L2346" s="33">
        <v>60</v>
      </c>
      <c r="M2346" s="30">
        <f t="shared" si="666"/>
        <v>57.341588576528338</v>
      </c>
    </row>
    <row r="2347" spans="1:13" ht="30">
      <c r="A2347" s="1312"/>
      <c r="B2347" s="38"/>
      <c r="C2347" s="165" t="s">
        <v>4670</v>
      </c>
      <c r="D2347" s="166">
        <v>2005</v>
      </c>
      <c r="E2347" s="166">
        <f t="shared" si="650"/>
        <v>16</v>
      </c>
      <c r="F2347" s="167">
        <v>39263</v>
      </c>
      <c r="G2347" s="168">
        <v>0.15</v>
      </c>
      <c r="H2347" s="167">
        <f t="shared" si="651"/>
        <v>94231.2</v>
      </c>
      <c r="I2347" s="167">
        <f t="shared" si="664"/>
        <v>-54968.2</v>
      </c>
      <c r="J2347" s="33">
        <f t="shared" si="665"/>
        <v>5889.45</v>
      </c>
      <c r="K2347" s="101">
        <f t="shared" si="652"/>
        <v>3.2850568942436413</v>
      </c>
      <c r="L2347" s="33">
        <v>10</v>
      </c>
      <c r="M2347" s="30">
        <f t="shared" si="666"/>
        <v>0.54750948237394015</v>
      </c>
    </row>
    <row r="2348" spans="1:13" ht="30">
      <c r="A2348" s="1312"/>
      <c r="B2348" s="38"/>
      <c r="C2348" s="32" t="s">
        <v>4671</v>
      </c>
      <c r="D2348" s="131">
        <v>2003</v>
      </c>
      <c r="E2348" s="131">
        <f t="shared" si="650"/>
        <v>18</v>
      </c>
      <c r="F2348" s="33">
        <v>2471090</v>
      </c>
      <c r="G2348" s="133">
        <v>0.1</v>
      </c>
      <c r="H2348" s="33">
        <f t="shared" si="651"/>
        <v>4447962</v>
      </c>
      <c r="I2348" s="33">
        <f>F2348-H2348</f>
        <v>-1976872</v>
      </c>
      <c r="J2348" s="33">
        <f>F2348*G2348</f>
        <v>247109</v>
      </c>
      <c r="K2348" s="101">
        <f t="shared" si="652"/>
        <v>137.83411423471665</v>
      </c>
      <c r="L2348" s="33">
        <v>120</v>
      </c>
      <c r="M2348" s="30">
        <f>K2348*L2348/60</f>
        <v>275.6682284694333</v>
      </c>
    </row>
    <row r="2349" spans="1:13">
      <c r="A2349" s="1312"/>
      <c r="B2349" s="87" t="s">
        <v>35</v>
      </c>
      <c r="C2349" s="32"/>
      <c r="D2349" s="131"/>
      <c r="E2349" s="131"/>
      <c r="F2349" s="33"/>
      <c r="G2349" s="133"/>
      <c r="H2349" s="33"/>
      <c r="I2349" s="33"/>
      <c r="J2349" s="33"/>
      <c r="K2349" s="101">
        <f t="shared" si="652"/>
        <v>0</v>
      </c>
      <c r="L2349" s="309">
        <f>SUM(L2340:L2348)</f>
        <v>290</v>
      </c>
      <c r="M2349" s="34">
        <f>SUM(M2340:M2348)</f>
        <v>392.77110757846202</v>
      </c>
    </row>
    <row r="2350" spans="1:13" ht="45">
      <c r="A2350" s="1312" t="s">
        <v>4703</v>
      </c>
      <c r="B2350" s="22" t="s">
        <v>4641</v>
      </c>
      <c r="C2350" s="32" t="s">
        <v>4668</v>
      </c>
      <c r="D2350" s="131">
        <v>2006</v>
      </c>
      <c r="E2350" s="131">
        <f t="shared" ref="E2350:E2415" si="667">2021-D2350</f>
        <v>15</v>
      </c>
      <c r="F2350" s="33">
        <v>138575</v>
      </c>
      <c r="G2350" s="133">
        <v>0.1</v>
      </c>
      <c r="H2350" s="33">
        <f t="shared" ref="H2350:H2415" si="668">E2350*F2350*G2350</f>
        <v>207862.5</v>
      </c>
      <c r="I2350" s="33">
        <f>F2350-H2350</f>
        <v>-69287.5</v>
      </c>
      <c r="J2350" s="33">
        <f>F2350*G2350</f>
        <v>13857.5</v>
      </c>
      <c r="K2350" s="101">
        <f t="shared" si="652"/>
        <v>7.7295292280232042</v>
      </c>
      <c r="L2350" s="33">
        <v>10</v>
      </c>
      <c r="M2350" s="30">
        <f>K2350*L2350/60</f>
        <v>1.2882548713372008</v>
      </c>
    </row>
    <row r="2351" spans="1:13" ht="30">
      <c r="A2351" s="1312"/>
      <c r="B2351" s="38"/>
      <c r="C2351" s="165" t="s">
        <v>2481</v>
      </c>
      <c r="D2351" s="267">
        <v>2007</v>
      </c>
      <c r="E2351" s="267">
        <f t="shared" si="667"/>
        <v>14</v>
      </c>
      <c r="F2351" s="24">
        <v>176358</v>
      </c>
      <c r="G2351" s="214">
        <v>0.1</v>
      </c>
      <c r="H2351" s="174">
        <f t="shared" si="668"/>
        <v>246901.2</v>
      </c>
      <c r="I2351" s="174">
        <f t="shared" ref="I2351:I2357" si="669">F2351-H2351</f>
        <v>-70543.200000000012</v>
      </c>
      <c r="J2351" s="174">
        <f t="shared" ref="J2351:J2357" si="670">F2351*G2351</f>
        <v>17635.8</v>
      </c>
      <c r="K2351" s="101">
        <f t="shared" si="652"/>
        <v>9.8370147255689417</v>
      </c>
      <c r="L2351" s="547">
        <v>10</v>
      </c>
      <c r="M2351" s="269">
        <f t="shared" ref="M2351:M2357" si="671">K2351*L2351/60</f>
        <v>1.6395024542614902</v>
      </c>
    </row>
    <row r="2352" spans="1:13" ht="30">
      <c r="A2352" s="1312"/>
      <c r="B2352" s="38"/>
      <c r="C2352" s="165" t="s">
        <v>2477</v>
      </c>
      <c r="D2352" s="267">
        <v>2007</v>
      </c>
      <c r="E2352" s="267">
        <f t="shared" si="667"/>
        <v>14</v>
      </c>
      <c r="F2352" s="24">
        <v>350000</v>
      </c>
      <c r="G2352" s="214">
        <v>0.1</v>
      </c>
      <c r="H2352" s="174">
        <f t="shared" si="668"/>
        <v>490000</v>
      </c>
      <c r="I2352" s="174">
        <f t="shared" si="669"/>
        <v>-140000</v>
      </c>
      <c r="J2352" s="174">
        <f t="shared" si="670"/>
        <v>35000</v>
      </c>
      <c r="K2352" s="101">
        <f t="shared" si="652"/>
        <v>19.522534582775545</v>
      </c>
      <c r="L2352" s="547">
        <v>10</v>
      </c>
      <c r="M2352" s="269">
        <f t="shared" si="671"/>
        <v>3.2537557637959242</v>
      </c>
    </row>
    <row r="2353" spans="1:13" ht="30">
      <c r="A2353" s="1312"/>
      <c r="B2353" s="38"/>
      <c r="C2353" s="165" t="s">
        <v>4669</v>
      </c>
      <c r="D2353" s="166">
        <v>2013</v>
      </c>
      <c r="E2353" s="166">
        <f t="shared" si="667"/>
        <v>8</v>
      </c>
      <c r="F2353" s="167">
        <v>300000</v>
      </c>
      <c r="G2353" s="168">
        <v>0.1</v>
      </c>
      <c r="H2353" s="167">
        <f t="shared" si="668"/>
        <v>240000</v>
      </c>
      <c r="I2353" s="167">
        <f t="shared" si="669"/>
        <v>60000</v>
      </c>
      <c r="J2353" s="167">
        <f t="shared" si="670"/>
        <v>30000</v>
      </c>
      <c r="K2353" s="101">
        <f t="shared" si="652"/>
        <v>16.733601070950471</v>
      </c>
      <c r="L2353" s="167">
        <v>10</v>
      </c>
      <c r="M2353" s="169">
        <f t="shared" si="671"/>
        <v>2.7889335118250784</v>
      </c>
    </row>
    <row r="2354" spans="1:13" ht="30">
      <c r="A2354" s="1312"/>
      <c r="B2354" s="38"/>
      <c r="C2354" s="165" t="s">
        <v>4667</v>
      </c>
      <c r="D2354" s="166">
        <v>2009</v>
      </c>
      <c r="E2354" s="166">
        <f>2021-D2354</f>
        <v>12</v>
      </c>
      <c r="F2354" s="167">
        <v>181000</v>
      </c>
      <c r="G2354" s="168">
        <v>0.1</v>
      </c>
      <c r="H2354" s="167">
        <f>E2354*F2354*G2354</f>
        <v>217200</v>
      </c>
      <c r="I2354" s="167">
        <f t="shared" si="669"/>
        <v>-36200</v>
      </c>
      <c r="J2354" s="167">
        <f t="shared" si="670"/>
        <v>18100</v>
      </c>
      <c r="K2354" s="101">
        <f t="shared" si="652"/>
        <v>10.095939312806783</v>
      </c>
      <c r="L2354" s="33">
        <v>10</v>
      </c>
      <c r="M2354" s="30">
        <f t="shared" si="671"/>
        <v>1.6826565521344639</v>
      </c>
    </row>
    <row r="2355" spans="1:13" ht="30">
      <c r="A2355" s="1312"/>
      <c r="B2355" s="38"/>
      <c r="C2355" s="384" t="s">
        <v>2485</v>
      </c>
      <c r="D2355" s="166">
        <v>2016</v>
      </c>
      <c r="E2355" s="166">
        <f t="shared" si="667"/>
        <v>5</v>
      </c>
      <c r="F2355" s="167">
        <v>2302000</v>
      </c>
      <c r="G2355" s="168">
        <v>0.1</v>
      </c>
      <c r="H2355" s="167">
        <f t="shared" si="668"/>
        <v>1151000</v>
      </c>
      <c r="I2355" s="167">
        <f t="shared" si="669"/>
        <v>1151000</v>
      </c>
      <c r="J2355" s="167">
        <f t="shared" si="670"/>
        <v>230200</v>
      </c>
      <c r="K2355" s="101">
        <f t="shared" si="652"/>
        <v>128.40249888442659</v>
      </c>
      <c r="L2355" s="33">
        <v>10</v>
      </c>
      <c r="M2355" s="30">
        <f t="shared" si="671"/>
        <v>21.400416480737764</v>
      </c>
    </row>
    <row r="2356" spans="1:13">
      <c r="A2356" s="1312"/>
      <c r="B2356" s="38"/>
      <c r="C2356" s="165" t="s">
        <v>4672</v>
      </c>
      <c r="D2356" s="166">
        <v>2015</v>
      </c>
      <c r="E2356" s="166">
        <f t="shared" si="667"/>
        <v>6</v>
      </c>
      <c r="F2356" s="167">
        <v>1028020</v>
      </c>
      <c r="G2356" s="168">
        <v>0.1</v>
      </c>
      <c r="H2356" s="167">
        <f t="shared" si="668"/>
        <v>616812</v>
      </c>
      <c r="I2356" s="167">
        <f t="shared" si="669"/>
        <v>411208</v>
      </c>
      <c r="J2356" s="167">
        <f t="shared" si="670"/>
        <v>102802</v>
      </c>
      <c r="K2356" s="101">
        <f t="shared" si="652"/>
        <v>57.341588576528338</v>
      </c>
      <c r="L2356" s="33">
        <v>60</v>
      </c>
      <c r="M2356" s="30">
        <f t="shared" si="671"/>
        <v>57.341588576528338</v>
      </c>
    </row>
    <row r="2357" spans="1:13" ht="27" customHeight="1">
      <c r="A2357" s="1312"/>
      <c r="B2357" s="38"/>
      <c r="C2357" s="165" t="s">
        <v>4670</v>
      </c>
      <c r="D2357" s="166">
        <v>2005</v>
      </c>
      <c r="E2357" s="166">
        <f t="shared" si="667"/>
        <v>16</v>
      </c>
      <c r="F2357" s="167">
        <v>39263</v>
      </c>
      <c r="G2357" s="168">
        <v>0.15</v>
      </c>
      <c r="H2357" s="167">
        <f t="shared" si="668"/>
        <v>94231.2</v>
      </c>
      <c r="I2357" s="167">
        <f t="shared" si="669"/>
        <v>-54968.2</v>
      </c>
      <c r="J2357" s="167">
        <f t="shared" si="670"/>
        <v>5889.45</v>
      </c>
      <c r="K2357" s="101">
        <f t="shared" si="652"/>
        <v>3.2850568942436413</v>
      </c>
      <c r="L2357" s="33">
        <v>10</v>
      </c>
      <c r="M2357" s="30">
        <f t="shared" si="671"/>
        <v>0.54750948237394015</v>
      </c>
    </row>
    <row r="2358" spans="1:13" ht="30">
      <c r="A2358" s="1312"/>
      <c r="B2358" s="38"/>
      <c r="C2358" s="165" t="s">
        <v>4675</v>
      </c>
      <c r="D2358" s="166">
        <v>2012</v>
      </c>
      <c r="E2358" s="166">
        <f t="shared" si="667"/>
        <v>9</v>
      </c>
      <c r="F2358" s="167">
        <v>12268394.74</v>
      </c>
      <c r="G2358" s="168">
        <v>0.1</v>
      </c>
      <c r="H2358" s="167">
        <f t="shared" si="668"/>
        <v>11041555.266000001</v>
      </c>
      <c r="I2358" s="167">
        <f>F2358-H2358</f>
        <v>1226839.4739999995</v>
      </c>
      <c r="J2358" s="167">
        <f>F2358*G2358</f>
        <v>1226839.4740000002</v>
      </c>
      <c r="K2358" s="101">
        <f t="shared" si="652"/>
        <v>684.31474453369037</v>
      </c>
      <c r="L2358" s="33">
        <v>130</v>
      </c>
      <c r="M2358" s="30">
        <f>K2358*L2358/60</f>
        <v>1482.6819464896623</v>
      </c>
    </row>
    <row r="2359" spans="1:13">
      <c r="A2359" s="1312"/>
      <c r="B2359" s="87" t="s">
        <v>35</v>
      </c>
      <c r="C2359" s="32"/>
      <c r="D2359" s="131"/>
      <c r="E2359" s="131"/>
      <c r="F2359" s="33"/>
      <c r="G2359" s="133"/>
      <c r="H2359" s="33"/>
      <c r="I2359" s="33"/>
      <c r="J2359" s="33"/>
      <c r="K2359" s="101">
        <f t="shared" si="652"/>
        <v>0</v>
      </c>
      <c r="L2359" s="309">
        <f>SUM(L2350:L2358)</f>
        <v>260</v>
      </c>
      <c r="M2359" s="34">
        <f>SUM(M2350:M2358)</f>
        <v>1572.6245641826565</v>
      </c>
    </row>
    <row r="2360" spans="1:13" ht="30">
      <c r="A2360" s="1312" t="s">
        <v>4531</v>
      </c>
      <c r="B2360" s="22" t="s">
        <v>4801</v>
      </c>
      <c r="C2360" s="32" t="s">
        <v>4668</v>
      </c>
      <c r="D2360" s="131">
        <v>2006</v>
      </c>
      <c r="E2360" s="131">
        <f t="shared" si="667"/>
        <v>15</v>
      </c>
      <c r="F2360" s="33">
        <v>138575</v>
      </c>
      <c r="G2360" s="133">
        <v>0.1</v>
      </c>
      <c r="H2360" s="33">
        <f t="shared" si="668"/>
        <v>207862.5</v>
      </c>
      <c r="I2360" s="33">
        <f>F2360-H2360</f>
        <v>-69287.5</v>
      </c>
      <c r="J2360" s="33">
        <f>F2360*G2360</f>
        <v>13857.5</v>
      </c>
      <c r="K2360" s="101">
        <f t="shared" si="652"/>
        <v>7.7295292280232042</v>
      </c>
      <c r="L2360" s="33">
        <v>20</v>
      </c>
      <c r="M2360" s="30">
        <f>K2360*L2360/60</f>
        <v>2.5765097426744017</v>
      </c>
    </row>
    <row r="2361" spans="1:13" ht="30">
      <c r="A2361" s="1312"/>
      <c r="B2361" s="38"/>
      <c r="C2361" s="165" t="s">
        <v>2481</v>
      </c>
      <c r="D2361" s="267">
        <v>2007</v>
      </c>
      <c r="E2361" s="267">
        <f t="shared" si="667"/>
        <v>14</v>
      </c>
      <c r="F2361" s="24">
        <v>176358</v>
      </c>
      <c r="G2361" s="214">
        <v>0.1</v>
      </c>
      <c r="H2361" s="174">
        <f t="shared" si="668"/>
        <v>246901.2</v>
      </c>
      <c r="I2361" s="174">
        <f t="shared" ref="I2361:I2367" si="672">F2361-H2361</f>
        <v>-70543.200000000012</v>
      </c>
      <c r="J2361" s="174">
        <f t="shared" ref="J2361:J2367" si="673">F2361*G2361</f>
        <v>17635.8</v>
      </c>
      <c r="K2361" s="101">
        <f t="shared" si="652"/>
        <v>9.8370147255689417</v>
      </c>
      <c r="L2361" s="547">
        <v>10</v>
      </c>
      <c r="M2361" s="269">
        <f t="shared" ref="M2361:M2367" si="674">K2361*L2361/60</f>
        <v>1.6395024542614902</v>
      </c>
    </row>
    <row r="2362" spans="1:13" ht="30">
      <c r="A2362" s="1312"/>
      <c r="B2362" s="38"/>
      <c r="C2362" s="165" t="s">
        <v>2477</v>
      </c>
      <c r="D2362" s="267">
        <v>2007</v>
      </c>
      <c r="E2362" s="267">
        <f t="shared" si="667"/>
        <v>14</v>
      </c>
      <c r="F2362" s="24">
        <v>350000</v>
      </c>
      <c r="G2362" s="214">
        <v>0.1</v>
      </c>
      <c r="H2362" s="174">
        <f t="shared" si="668"/>
        <v>490000</v>
      </c>
      <c r="I2362" s="174">
        <f t="shared" si="672"/>
        <v>-140000</v>
      </c>
      <c r="J2362" s="174">
        <f t="shared" si="673"/>
        <v>35000</v>
      </c>
      <c r="K2362" s="101">
        <f t="shared" si="652"/>
        <v>19.522534582775545</v>
      </c>
      <c r="L2362" s="547">
        <v>10</v>
      </c>
      <c r="M2362" s="269">
        <f t="shared" si="674"/>
        <v>3.2537557637959242</v>
      </c>
    </row>
    <row r="2363" spans="1:13" ht="30">
      <c r="A2363" s="1312"/>
      <c r="B2363" s="38"/>
      <c r="C2363" s="165" t="s">
        <v>4669</v>
      </c>
      <c r="D2363" s="166">
        <v>2013</v>
      </c>
      <c r="E2363" s="166">
        <f t="shared" si="667"/>
        <v>8</v>
      </c>
      <c r="F2363" s="167">
        <v>300000</v>
      </c>
      <c r="G2363" s="168">
        <v>0.1</v>
      </c>
      <c r="H2363" s="167">
        <f t="shared" si="668"/>
        <v>240000</v>
      </c>
      <c r="I2363" s="167">
        <f t="shared" si="672"/>
        <v>60000</v>
      </c>
      <c r="J2363" s="167">
        <f t="shared" si="673"/>
        <v>30000</v>
      </c>
      <c r="K2363" s="101">
        <f t="shared" si="652"/>
        <v>16.733601070950471</v>
      </c>
      <c r="L2363" s="167">
        <v>50</v>
      </c>
      <c r="M2363" s="169">
        <f t="shared" si="674"/>
        <v>13.944667559125394</v>
      </c>
    </row>
    <row r="2364" spans="1:13" ht="30">
      <c r="A2364" s="1312"/>
      <c r="B2364" s="38"/>
      <c r="C2364" s="165" t="s">
        <v>4667</v>
      </c>
      <c r="D2364" s="166">
        <v>2009</v>
      </c>
      <c r="E2364" s="166">
        <f>2021-D2364</f>
        <v>12</v>
      </c>
      <c r="F2364" s="167">
        <v>181000</v>
      </c>
      <c r="G2364" s="168">
        <v>0.1</v>
      </c>
      <c r="H2364" s="167">
        <f>E2364*F2364*G2364</f>
        <v>217200</v>
      </c>
      <c r="I2364" s="167">
        <f t="shared" si="672"/>
        <v>-36200</v>
      </c>
      <c r="J2364" s="167">
        <f t="shared" si="673"/>
        <v>18100</v>
      </c>
      <c r="K2364" s="101">
        <f t="shared" si="652"/>
        <v>10.095939312806783</v>
      </c>
      <c r="L2364" s="33">
        <v>30</v>
      </c>
      <c r="M2364" s="30">
        <f t="shared" si="674"/>
        <v>5.0479696564033913</v>
      </c>
    </row>
    <row r="2365" spans="1:13" ht="30">
      <c r="A2365" s="1312"/>
      <c r="B2365" s="38"/>
      <c r="C2365" s="384" t="s">
        <v>2485</v>
      </c>
      <c r="D2365" s="166">
        <v>2016</v>
      </c>
      <c r="E2365" s="166">
        <f t="shared" si="667"/>
        <v>5</v>
      </c>
      <c r="F2365" s="167">
        <v>2302000</v>
      </c>
      <c r="G2365" s="168">
        <v>0.1</v>
      </c>
      <c r="H2365" s="167">
        <f t="shared" si="668"/>
        <v>1151000</v>
      </c>
      <c r="I2365" s="167">
        <f t="shared" si="672"/>
        <v>1151000</v>
      </c>
      <c r="J2365" s="167">
        <f t="shared" si="673"/>
        <v>230200</v>
      </c>
      <c r="K2365" s="101">
        <f t="shared" si="652"/>
        <v>128.40249888442659</v>
      </c>
      <c r="L2365" s="33">
        <v>10</v>
      </c>
      <c r="M2365" s="30">
        <f t="shared" si="674"/>
        <v>21.400416480737764</v>
      </c>
    </row>
    <row r="2366" spans="1:13">
      <c r="A2366" s="1312"/>
      <c r="B2366" s="38"/>
      <c r="C2366" s="165" t="s">
        <v>4672</v>
      </c>
      <c r="D2366" s="166">
        <v>2015</v>
      </c>
      <c r="E2366" s="166">
        <f t="shared" si="667"/>
        <v>6</v>
      </c>
      <c r="F2366" s="167">
        <v>1028020</v>
      </c>
      <c r="G2366" s="168">
        <v>0.1</v>
      </c>
      <c r="H2366" s="167">
        <f t="shared" si="668"/>
        <v>616812</v>
      </c>
      <c r="I2366" s="167">
        <f t="shared" si="672"/>
        <v>411208</v>
      </c>
      <c r="J2366" s="167">
        <f t="shared" si="673"/>
        <v>102802</v>
      </c>
      <c r="K2366" s="101">
        <f t="shared" si="652"/>
        <v>57.341588576528338</v>
      </c>
      <c r="L2366" s="33">
        <v>60</v>
      </c>
      <c r="M2366" s="30">
        <f t="shared" si="674"/>
        <v>57.341588576528338</v>
      </c>
    </row>
    <row r="2367" spans="1:13" ht="30">
      <c r="A2367" s="1312"/>
      <c r="B2367" s="38"/>
      <c r="C2367" s="165" t="s">
        <v>4670</v>
      </c>
      <c r="D2367" s="166">
        <v>2005</v>
      </c>
      <c r="E2367" s="166">
        <f t="shared" si="667"/>
        <v>16</v>
      </c>
      <c r="F2367" s="167">
        <v>39263</v>
      </c>
      <c r="G2367" s="168">
        <v>0.15</v>
      </c>
      <c r="H2367" s="167">
        <f t="shared" si="668"/>
        <v>94231.2</v>
      </c>
      <c r="I2367" s="167">
        <f t="shared" si="672"/>
        <v>-54968.2</v>
      </c>
      <c r="J2367" s="167">
        <f t="shared" si="673"/>
        <v>5889.45</v>
      </c>
      <c r="K2367" s="101">
        <f t="shared" si="652"/>
        <v>3.2850568942436413</v>
      </c>
      <c r="L2367" s="33">
        <v>10</v>
      </c>
      <c r="M2367" s="30">
        <f t="shared" si="674"/>
        <v>0.54750948237394015</v>
      </c>
    </row>
    <row r="2368" spans="1:13" ht="30">
      <c r="A2368" s="1312"/>
      <c r="B2368" s="38"/>
      <c r="C2368" s="165" t="s">
        <v>4675</v>
      </c>
      <c r="D2368" s="166">
        <v>2012</v>
      </c>
      <c r="E2368" s="166">
        <f t="shared" si="667"/>
        <v>9</v>
      </c>
      <c r="F2368" s="167">
        <v>12268394.74</v>
      </c>
      <c r="G2368" s="168">
        <v>0.1</v>
      </c>
      <c r="H2368" s="167">
        <f t="shared" si="668"/>
        <v>11041555.266000001</v>
      </c>
      <c r="I2368" s="167">
        <f>F2368-H2368</f>
        <v>1226839.4739999995</v>
      </c>
      <c r="J2368" s="167">
        <f>F2368*G2368</f>
        <v>1226839.4740000002</v>
      </c>
      <c r="K2368" s="101">
        <f t="shared" si="652"/>
        <v>684.31474453369037</v>
      </c>
      <c r="L2368" s="33">
        <v>120</v>
      </c>
      <c r="M2368" s="30">
        <f>K2368*L2368/60</f>
        <v>1368.6294890673807</v>
      </c>
    </row>
    <row r="2369" spans="1:13">
      <c r="A2369" s="1312"/>
      <c r="B2369" s="87" t="s">
        <v>35</v>
      </c>
      <c r="C2369" s="32"/>
      <c r="D2369" s="131"/>
      <c r="E2369" s="131"/>
      <c r="F2369" s="33"/>
      <c r="G2369" s="133"/>
      <c r="H2369" s="33"/>
      <c r="I2369" s="33"/>
      <c r="J2369" s="33"/>
      <c r="K2369" s="101">
        <f t="shared" si="652"/>
        <v>0</v>
      </c>
      <c r="L2369" s="309">
        <f>SUM(L2360:L2368)</f>
        <v>320</v>
      </c>
      <c r="M2369" s="34">
        <f>SUM(M2360:M2368)</f>
        <v>1474.3814087832814</v>
      </c>
    </row>
    <row r="2370" spans="1:13" ht="30">
      <c r="A2370" s="1312" t="s">
        <v>4704</v>
      </c>
      <c r="B2370" s="22" t="s">
        <v>4453</v>
      </c>
      <c r="C2370" s="32" t="s">
        <v>4668</v>
      </c>
      <c r="D2370" s="131">
        <v>2006</v>
      </c>
      <c r="E2370" s="131">
        <f t="shared" si="667"/>
        <v>15</v>
      </c>
      <c r="F2370" s="33">
        <v>138575</v>
      </c>
      <c r="G2370" s="133">
        <v>0.1</v>
      </c>
      <c r="H2370" s="33">
        <f t="shared" si="668"/>
        <v>207862.5</v>
      </c>
      <c r="I2370" s="33">
        <f>F2370-H2370</f>
        <v>-69287.5</v>
      </c>
      <c r="J2370" s="33">
        <f>F2370*G2370</f>
        <v>13857.5</v>
      </c>
      <c r="K2370" s="101">
        <f t="shared" si="652"/>
        <v>7.7295292280232042</v>
      </c>
      <c r="L2370" s="33">
        <v>10</v>
      </c>
      <c r="M2370" s="30">
        <f>K2370*L2370/60</f>
        <v>1.2882548713372008</v>
      </c>
    </row>
    <row r="2371" spans="1:13" ht="30">
      <c r="A2371" s="1312"/>
      <c r="B2371" s="38"/>
      <c r="C2371" s="165" t="s">
        <v>2481</v>
      </c>
      <c r="D2371" s="267">
        <v>2007</v>
      </c>
      <c r="E2371" s="267">
        <f t="shared" si="667"/>
        <v>14</v>
      </c>
      <c r="F2371" s="24">
        <v>176358</v>
      </c>
      <c r="G2371" s="214">
        <v>0.1</v>
      </c>
      <c r="H2371" s="174">
        <f t="shared" si="668"/>
        <v>246901.2</v>
      </c>
      <c r="I2371" s="174">
        <f t="shared" ref="I2371:I2377" si="675">F2371-H2371</f>
        <v>-70543.200000000012</v>
      </c>
      <c r="J2371" s="174">
        <f t="shared" ref="J2371:J2377" si="676">F2371*G2371</f>
        <v>17635.8</v>
      </c>
      <c r="K2371" s="101">
        <f t="shared" si="652"/>
        <v>9.8370147255689417</v>
      </c>
      <c r="L2371" s="547">
        <v>10</v>
      </c>
      <c r="M2371" s="269">
        <f t="shared" ref="M2371:M2377" si="677">K2371*L2371/60</f>
        <v>1.6395024542614902</v>
      </c>
    </row>
    <row r="2372" spans="1:13" ht="30">
      <c r="A2372" s="1312"/>
      <c r="B2372" s="38"/>
      <c r="C2372" s="165" t="s">
        <v>2477</v>
      </c>
      <c r="D2372" s="267">
        <v>2007</v>
      </c>
      <c r="E2372" s="267">
        <f t="shared" si="667"/>
        <v>14</v>
      </c>
      <c r="F2372" s="24">
        <v>350000</v>
      </c>
      <c r="G2372" s="214">
        <v>0.1</v>
      </c>
      <c r="H2372" s="174">
        <f t="shared" si="668"/>
        <v>490000</v>
      </c>
      <c r="I2372" s="174">
        <f t="shared" si="675"/>
        <v>-140000</v>
      </c>
      <c r="J2372" s="174">
        <f t="shared" si="676"/>
        <v>35000</v>
      </c>
      <c r="K2372" s="101">
        <f t="shared" si="652"/>
        <v>19.522534582775545</v>
      </c>
      <c r="L2372" s="547">
        <v>10</v>
      </c>
      <c r="M2372" s="269">
        <f t="shared" si="677"/>
        <v>3.2537557637959242</v>
      </c>
    </row>
    <row r="2373" spans="1:13" ht="30">
      <c r="A2373" s="1312"/>
      <c r="B2373" s="38"/>
      <c r="C2373" s="165" t="s">
        <v>4669</v>
      </c>
      <c r="D2373" s="166">
        <v>2013</v>
      </c>
      <c r="E2373" s="166">
        <f t="shared" si="667"/>
        <v>8</v>
      </c>
      <c r="F2373" s="167">
        <v>300000</v>
      </c>
      <c r="G2373" s="168">
        <v>0.1</v>
      </c>
      <c r="H2373" s="167">
        <f t="shared" si="668"/>
        <v>240000</v>
      </c>
      <c r="I2373" s="167">
        <f t="shared" si="675"/>
        <v>60000</v>
      </c>
      <c r="J2373" s="167">
        <f t="shared" si="676"/>
        <v>30000</v>
      </c>
      <c r="K2373" s="101">
        <f t="shared" si="652"/>
        <v>16.733601070950471</v>
      </c>
      <c r="L2373" s="167">
        <v>40</v>
      </c>
      <c r="M2373" s="169">
        <f t="shared" si="677"/>
        <v>11.155734047300314</v>
      </c>
    </row>
    <row r="2374" spans="1:13" ht="30">
      <c r="A2374" s="1312"/>
      <c r="B2374" s="38"/>
      <c r="C2374" s="165" t="s">
        <v>4667</v>
      </c>
      <c r="D2374" s="166">
        <v>2009</v>
      </c>
      <c r="E2374" s="166">
        <f>2021-D2374</f>
        <v>12</v>
      </c>
      <c r="F2374" s="167">
        <v>181000</v>
      </c>
      <c r="G2374" s="168">
        <v>0.1</v>
      </c>
      <c r="H2374" s="167">
        <f>E2374*F2374*G2374</f>
        <v>217200</v>
      </c>
      <c r="I2374" s="167">
        <f t="shared" si="675"/>
        <v>-36200</v>
      </c>
      <c r="J2374" s="167">
        <f t="shared" si="676"/>
        <v>18100</v>
      </c>
      <c r="K2374" s="101">
        <f t="shared" si="652"/>
        <v>10.095939312806783</v>
      </c>
      <c r="L2374" s="33">
        <v>10</v>
      </c>
      <c r="M2374" s="30">
        <f t="shared" si="677"/>
        <v>1.6826565521344639</v>
      </c>
    </row>
    <row r="2375" spans="1:13" ht="30">
      <c r="A2375" s="1312"/>
      <c r="B2375" s="38"/>
      <c r="C2375" s="384" t="s">
        <v>2485</v>
      </c>
      <c r="D2375" s="166">
        <v>2016</v>
      </c>
      <c r="E2375" s="166">
        <f t="shared" si="667"/>
        <v>5</v>
      </c>
      <c r="F2375" s="167">
        <v>2302000</v>
      </c>
      <c r="G2375" s="168">
        <v>0.1</v>
      </c>
      <c r="H2375" s="167">
        <f t="shared" si="668"/>
        <v>1151000</v>
      </c>
      <c r="I2375" s="167">
        <f t="shared" si="675"/>
        <v>1151000</v>
      </c>
      <c r="J2375" s="167">
        <f t="shared" si="676"/>
        <v>230200</v>
      </c>
      <c r="K2375" s="101">
        <f t="shared" si="652"/>
        <v>128.40249888442659</v>
      </c>
      <c r="L2375" s="33">
        <v>10</v>
      </c>
      <c r="M2375" s="30">
        <f t="shared" si="677"/>
        <v>21.400416480737764</v>
      </c>
    </row>
    <row r="2376" spans="1:13">
      <c r="A2376" s="1312"/>
      <c r="B2376" s="38"/>
      <c r="C2376" s="165" t="s">
        <v>4672</v>
      </c>
      <c r="D2376" s="166">
        <v>2015</v>
      </c>
      <c r="E2376" s="166">
        <f t="shared" si="667"/>
        <v>6</v>
      </c>
      <c r="F2376" s="167">
        <v>1028020</v>
      </c>
      <c r="G2376" s="168">
        <v>0.1</v>
      </c>
      <c r="H2376" s="167">
        <f t="shared" si="668"/>
        <v>616812</v>
      </c>
      <c r="I2376" s="167">
        <f t="shared" si="675"/>
        <v>411208</v>
      </c>
      <c r="J2376" s="167">
        <f t="shared" si="676"/>
        <v>102802</v>
      </c>
      <c r="K2376" s="101">
        <f t="shared" si="652"/>
        <v>57.341588576528338</v>
      </c>
      <c r="L2376" s="33">
        <v>60</v>
      </c>
      <c r="M2376" s="30">
        <f t="shared" si="677"/>
        <v>57.341588576528338</v>
      </c>
    </row>
    <row r="2377" spans="1:13" ht="30">
      <c r="A2377" s="1312"/>
      <c r="B2377" s="38"/>
      <c r="C2377" s="165" t="s">
        <v>4670</v>
      </c>
      <c r="D2377" s="166">
        <v>2005</v>
      </c>
      <c r="E2377" s="166">
        <f t="shared" si="667"/>
        <v>16</v>
      </c>
      <c r="F2377" s="167">
        <v>39263</v>
      </c>
      <c r="G2377" s="168">
        <v>0.15</v>
      </c>
      <c r="H2377" s="167">
        <f t="shared" si="668"/>
        <v>94231.2</v>
      </c>
      <c r="I2377" s="167">
        <f t="shared" si="675"/>
        <v>-54968.2</v>
      </c>
      <c r="J2377" s="167">
        <f t="shared" si="676"/>
        <v>5889.45</v>
      </c>
      <c r="K2377" s="101">
        <f t="shared" si="652"/>
        <v>3.2850568942436413</v>
      </c>
      <c r="L2377" s="33">
        <v>10</v>
      </c>
      <c r="M2377" s="30">
        <f t="shared" si="677"/>
        <v>0.54750948237394015</v>
      </c>
    </row>
    <row r="2378" spans="1:13" ht="30">
      <c r="A2378" s="1312"/>
      <c r="B2378" s="38"/>
      <c r="C2378" s="165" t="s">
        <v>4675</v>
      </c>
      <c r="D2378" s="166">
        <v>2012</v>
      </c>
      <c r="E2378" s="166">
        <f t="shared" si="667"/>
        <v>9</v>
      </c>
      <c r="F2378" s="167">
        <v>12268394.74</v>
      </c>
      <c r="G2378" s="168">
        <v>0.1</v>
      </c>
      <c r="H2378" s="167">
        <f t="shared" si="668"/>
        <v>11041555.266000001</v>
      </c>
      <c r="I2378" s="167">
        <f>F2378-H2378</f>
        <v>1226839.4739999995</v>
      </c>
      <c r="J2378" s="167">
        <f>F2378*G2378</f>
        <v>1226839.4740000002</v>
      </c>
      <c r="K2378" s="101">
        <f t="shared" si="652"/>
        <v>684.31474453369037</v>
      </c>
      <c r="L2378" s="33">
        <v>120</v>
      </c>
      <c r="M2378" s="30">
        <f>K2378*L2378/60</f>
        <v>1368.6294890673807</v>
      </c>
    </row>
    <row r="2379" spans="1:13">
      <c r="A2379" s="1312"/>
      <c r="B2379" s="87" t="s">
        <v>35</v>
      </c>
      <c r="C2379" s="165"/>
      <c r="D2379" s="166"/>
      <c r="E2379" s="166"/>
      <c r="F2379" s="167"/>
      <c r="G2379" s="168"/>
      <c r="H2379" s="167"/>
      <c r="I2379" s="167"/>
      <c r="J2379" s="167"/>
      <c r="K2379" s="101">
        <f t="shared" si="652"/>
        <v>0</v>
      </c>
      <c r="L2379" s="309">
        <f>SUM(L2370:L2378)</f>
        <v>280</v>
      </c>
      <c r="M2379" s="34">
        <f>SUM(M2370:M2378)</f>
        <v>1466.9389072958502</v>
      </c>
    </row>
    <row r="2380" spans="1:13" ht="30">
      <c r="A2380" s="1312" t="s">
        <v>4705</v>
      </c>
      <c r="B2380" s="38" t="s">
        <v>4443</v>
      </c>
      <c r="C2380" s="165" t="s">
        <v>4667</v>
      </c>
      <c r="D2380" s="166">
        <v>2009</v>
      </c>
      <c r="E2380" s="166">
        <f>2021-D2380</f>
        <v>12</v>
      </c>
      <c r="F2380" s="167">
        <v>181000</v>
      </c>
      <c r="G2380" s="168">
        <v>0.1</v>
      </c>
      <c r="H2380" s="167">
        <f>E2380*F2380*G2380</f>
        <v>217200</v>
      </c>
      <c r="I2380" s="167">
        <f t="shared" ref="I2380:I2388" si="678">F2380-H2380</f>
        <v>-36200</v>
      </c>
      <c r="J2380" s="167">
        <f t="shared" ref="J2380:J2388" si="679">F2380*G2380</f>
        <v>18100</v>
      </c>
      <c r="K2380" s="101">
        <f t="shared" si="652"/>
        <v>10.095939312806783</v>
      </c>
      <c r="L2380" s="33">
        <v>20</v>
      </c>
      <c r="M2380" s="30">
        <f t="shared" ref="M2380:M2388" si="680">K2380*L2380/60</f>
        <v>3.3653131042689277</v>
      </c>
    </row>
    <row r="2381" spans="1:13" ht="30">
      <c r="A2381" s="1312"/>
      <c r="B2381" s="38"/>
      <c r="C2381" s="165" t="s">
        <v>2481</v>
      </c>
      <c r="D2381" s="267">
        <v>2007</v>
      </c>
      <c r="E2381" s="267">
        <f t="shared" ref="E2381:E2382" si="681">2021-D2381</f>
        <v>14</v>
      </c>
      <c r="F2381" s="24">
        <v>176358</v>
      </c>
      <c r="G2381" s="214">
        <v>0.1</v>
      </c>
      <c r="H2381" s="174">
        <f t="shared" ref="H2381:H2382" si="682">E2381*F2381*G2381</f>
        <v>246901.2</v>
      </c>
      <c r="I2381" s="174">
        <f t="shared" si="678"/>
        <v>-70543.200000000012</v>
      </c>
      <c r="J2381" s="174">
        <f t="shared" si="679"/>
        <v>17635.8</v>
      </c>
      <c r="K2381" s="101">
        <f t="shared" si="652"/>
        <v>9.8370147255689417</v>
      </c>
      <c r="L2381" s="547">
        <v>10</v>
      </c>
      <c r="M2381" s="269">
        <f t="shared" si="680"/>
        <v>1.6395024542614902</v>
      </c>
    </row>
    <row r="2382" spans="1:13" ht="30">
      <c r="A2382" s="1312"/>
      <c r="B2382" s="38"/>
      <c r="C2382" s="165" t="s">
        <v>2477</v>
      </c>
      <c r="D2382" s="267">
        <v>2007</v>
      </c>
      <c r="E2382" s="267">
        <f t="shared" si="681"/>
        <v>14</v>
      </c>
      <c r="F2382" s="24">
        <v>350000</v>
      </c>
      <c r="G2382" s="214">
        <v>0.1</v>
      </c>
      <c r="H2382" s="174">
        <f t="shared" si="682"/>
        <v>490000</v>
      </c>
      <c r="I2382" s="174">
        <f t="shared" si="678"/>
        <v>-140000</v>
      </c>
      <c r="J2382" s="174">
        <f t="shared" si="679"/>
        <v>35000</v>
      </c>
      <c r="K2382" s="101">
        <f t="shared" si="652"/>
        <v>19.522534582775545</v>
      </c>
      <c r="L2382" s="547">
        <v>10</v>
      </c>
      <c r="M2382" s="269">
        <f t="shared" si="680"/>
        <v>3.2537557637959242</v>
      </c>
    </row>
    <row r="2383" spans="1:13" ht="30">
      <c r="A2383" s="1312"/>
      <c r="B2383" s="38"/>
      <c r="C2383" s="32" t="s">
        <v>4668</v>
      </c>
      <c r="D2383" s="131">
        <v>2006</v>
      </c>
      <c r="E2383" s="131">
        <f t="shared" si="667"/>
        <v>15</v>
      </c>
      <c r="F2383" s="33">
        <v>138575</v>
      </c>
      <c r="G2383" s="133">
        <v>0.1</v>
      </c>
      <c r="H2383" s="33">
        <f t="shared" si="668"/>
        <v>207862.5</v>
      </c>
      <c r="I2383" s="33">
        <f t="shared" si="678"/>
        <v>-69287.5</v>
      </c>
      <c r="J2383" s="33">
        <f t="shared" si="679"/>
        <v>13857.5</v>
      </c>
      <c r="K2383" s="101">
        <f t="shared" ref="K2383:K2446" si="683">J2383/1792.8</f>
        <v>7.7295292280232042</v>
      </c>
      <c r="L2383" s="33">
        <v>20</v>
      </c>
      <c r="M2383" s="30">
        <f t="shared" si="680"/>
        <v>2.5765097426744017</v>
      </c>
    </row>
    <row r="2384" spans="1:13" ht="30">
      <c r="A2384" s="1312"/>
      <c r="B2384" s="38"/>
      <c r="C2384" s="165" t="s">
        <v>4669</v>
      </c>
      <c r="D2384" s="166">
        <v>2013</v>
      </c>
      <c r="E2384" s="166">
        <f t="shared" si="667"/>
        <v>8</v>
      </c>
      <c r="F2384" s="167">
        <v>300000</v>
      </c>
      <c r="G2384" s="168">
        <v>0.1</v>
      </c>
      <c r="H2384" s="167">
        <f t="shared" si="668"/>
        <v>240000</v>
      </c>
      <c r="I2384" s="167">
        <f t="shared" si="678"/>
        <v>60000</v>
      </c>
      <c r="J2384" s="167">
        <f t="shared" si="679"/>
        <v>30000</v>
      </c>
      <c r="K2384" s="101">
        <f t="shared" si="683"/>
        <v>16.733601070950471</v>
      </c>
      <c r="L2384" s="167">
        <v>20</v>
      </c>
      <c r="M2384" s="169">
        <f t="shared" si="680"/>
        <v>5.5778670236501569</v>
      </c>
    </row>
    <row r="2385" spans="1:13" ht="30">
      <c r="A2385" s="1312"/>
      <c r="B2385" s="38"/>
      <c r="C2385" s="384" t="s">
        <v>2485</v>
      </c>
      <c r="D2385" s="166">
        <v>2016</v>
      </c>
      <c r="E2385" s="166">
        <f t="shared" si="667"/>
        <v>5</v>
      </c>
      <c r="F2385" s="167">
        <v>2302000</v>
      </c>
      <c r="G2385" s="168">
        <v>0.1</v>
      </c>
      <c r="H2385" s="167">
        <f t="shared" si="668"/>
        <v>1151000</v>
      </c>
      <c r="I2385" s="167">
        <f t="shared" si="678"/>
        <v>1151000</v>
      </c>
      <c r="J2385" s="167">
        <f t="shared" si="679"/>
        <v>230200</v>
      </c>
      <c r="K2385" s="101">
        <f t="shared" si="683"/>
        <v>128.40249888442659</v>
      </c>
      <c r="L2385" s="167">
        <v>20</v>
      </c>
      <c r="M2385" s="169">
        <f t="shared" si="680"/>
        <v>42.800832961475528</v>
      </c>
    </row>
    <row r="2386" spans="1:13">
      <c r="A2386" s="1312"/>
      <c r="B2386" s="38"/>
      <c r="C2386" s="165" t="s">
        <v>4672</v>
      </c>
      <c r="D2386" s="166">
        <v>2015</v>
      </c>
      <c r="E2386" s="166">
        <f t="shared" si="667"/>
        <v>6</v>
      </c>
      <c r="F2386" s="167">
        <v>1028020</v>
      </c>
      <c r="G2386" s="168">
        <v>0.1</v>
      </c>
      <c r="H2386" s="167">
        <f t="shared" si="668"/>
        <v>616812</v>
      </c>
      <c r="I2386" s="167">
        <f t="shared" si="678"/>
        <v>411208</v>
      </c>
      <c r="J2386" s="167">
        <f t="shared" si="679"/>
        <v>102802</v>
      </c>
      <c r="K2386" s="101">
        <f t="shared" si="683"/>
        <v>57.341588576528338</v>
      </c>
      <c r="L2386" s="167">
        <v>60</v>
      </c>
      <c r="M2386" s="169">
        <f t="shared" si="680"/>
        <v>57.341588576528338</v>
      </c>
    </row>
    <row r="2387" spans="1:13">
      <c r="A2387" s="1312"/>
      <c r="B2387" s="38"/>
      <c r="C2387" s="165" t="s">
        <v>2191</v>
      </c>
      <c r="D2387" s="166">
        <v>2006</v>
      </c>
      <c r="E2387" s="166">
        <f t="shared" si="667"/>
        <v>15</v>
      </c>
      <c r="F2387" s="167">
        <v>237440</v>
      </c>
      <c r="G2387" s="168">
        <v>0.1</v>
      </c>
      <c r="H2387" s="167">
        <f t="shared" si="668"/>
        <v>356160</v>
      </c>
      <c r="I2387" s="167">
        <f t="shared" si="678"/>
        <v>-118720</v>
      </c>
      <c r="J2387" s="167">
        <f t="shared" si="679"/>
        <v>23744</v>
      </c>
      <c r="K2387" s="101">
        <f t="shared" si="683"/>
        <v>13.244087460954932</v>
      </c>
      <c r="L2387" s="167">
        <v>30</v>
      </c>
      <c r="M2387" s="169">
        <f t="shared" si="680"/>
        <v>6.6220437304774658</v>
      </c>
    </row>
    <row r="2388" spans="1:13" ht="30">
      <c r="A2388" s="1312"/>
      <c r="B2388" s="38"/>
      <c r="C2388" s="32" t="s">
        <v>4671</v>
      </c>
      <c r="D2388" s="131">
        <v>2003</v>
      </c>
      <c r="E2388" s="131">
        <f t="shared" si="667"/>
        <v>18</v>
      </c>
      <c r="F2388" s="33">
        <v>2471090</v>
      </c>
      <c r="G2388" s="133">
        <v>0.1</v>
      </c>
      <c r="H2388" s="33">
        <f t="shared" si="668"/>
        <v>4447962</v>
      </c>
      <c r="I2388" s="33">
        <f t="shared" si="678"/>
        <v>-1976872</v>
      </c>
      <c r="J2388" s="33">
        <f t="shared" si="679"/>
        <v>247109</v>
      </c>
      <c r="K2388" s="101">
        <f t="shared" si="683"/>
        <v>137.83411423471665</v>
      </c>
      <c r="L2388" s="33">
        <v>120</v>
      </c>
      <c r="M2388" s="30">
        <f t="shared" si="680"/>
        <v>275.6682284694333</v>
      </c>
    </row>
    <row r="2389" spans="1:13">
      <c r="A2389" s="1312"/>
      <c r="B2389" s="87" t="s">
        <v>35</v>
      </c>
      <c r="C2389" s="32"/>
      <c r="D2389" s="131"/>
      <c r="E2389" s="131"/>
      <c r="F2389" s="33"/>
      <c r="G2389" s="133"/>
      <c r="H2389" s="33"/>
      <c r="I2389" s="33"/>
      <c r="J2389" s="33"/>
      <c r="K2389" s="101">
        <f t="shared" si="683"/>
        <v>0</v>
      </c>
      <c r="L2389" s="309">
        <f>SUM(L2380:L2388)</f>
        <v>310</v>
      </c>
      <c r="M2389" s="34">
        <f>SUM(M2380:M2388)</f>
        <v>398.84564182656555</v>
      </c>
    </row>
    <row r="2390" spans="1:13" ht="30">
      <c r="A2390" s="1312" t="s">
        <v>4706</v>
      </c>
      <c r="B2390" s="38" t="s">
        <v>4455</v>
      </c>
      <c r="C2390" s="32" t="s">
        <v>4668</v>
      </c>
      <c r="D2390" s="131">
        <v>2006</v>
      </c>
      <c r="E2390" s="131">
        <f t="shared" si="667"/>
        <v>15</v>
      </c>
      <c r="F2390" s="33">
        <v>138575</v>
      </c>
      <c r="G2390" s="133">
        <v>0.1</v>
      </c>
      <c r="H2390" s="33">
        <f t="shared" si="668"/>
        <v>207862.5</v>
      </c>
      <c r="I2390" s="33">
        <f>F2390-H2390</f>
        <v>-69287.5</v>
      </c>
      <c r="J2390" s="33">
        <f>F2390*G2390</f>
        <v>13857.5</v>
      </c>
      <c r="K2390" s="101">
        <f t="shared" si="683"/>
        <v>7.7295292280232042</v>
      </c>
      <c r="L2390" s="33">
        <v>10</v>
      </c>
      <c r="M2390" s="30">
        <f>K2390*L2390/60</f>
        <v>1.2882548713372008</v>
      </c>
    </row>
    <row r="2391" spans="1:13" ht="30">
      <c r="A2391" s="1312"/>
      <c r="B2391" s="38"/>
      <c r="C2391" s="165" t="s">
        <v>2481</v>
      </c>
      <c r="D2391" s="267">
        <v>2007</v>
      </c>
      <c r="E2391" s="267">
        <f t="shared" si="667"/>
        <v>14</v>
      </c>
      <c r="F2391" s="24">
        <v>176358</v>
      </c>
      <c r="G2391" s="214">
        <v>0.1</v>
      </c>
      <c r="H2391" s="174">
        <f t="shared" si="668"/>
        <v>246901.2</v>
      </c>
      <c r="I2391" s="174">
        <f t="shared" ref="I2391:I2397" si="684">F2391-H2391</f>
        <v>-70543.200000000012</v>
      </c>
      <c r="J2391" s="174">
        <f t="shared" ref="J2391:J2397" si="685">F2391*G2391</f>
        <v>17635.8</v>
      </c>
      <c r="K2391" s="101">
        <f t="shared" si="683"/>
        <v>9.8370147255689417</v>
      </c>
      <c r="L2391" s="547">
        <v>10</v>
      </c>
      <c r="M2391" s="269">
        <f t="shared" ref="M2391:M2397" si="686">K2391*L2391/60</f>
        <v>1.6395024542614902</v>
      </c>
    </row>
    <row r="2392" spans="1:13" ht="30">
      <c r="A2392" s="1312"/>
      <c r="B2392" s="38"/>
      <c r="C2392" s="165" t="s">
        <v>2477</v>
      </c>
      <c r="D2392" s="267">
        <v>2007</v>
      </c>
      <c r="E2392" s="267">
        <f t="shared" si="667"/>
        <v>14</v>
      </c>
      <c r="F2392" s="24">
        <v>350000</v>
      </c>
      <c r="G2392" s="214">
        <v>0.1</v>
      </c>
      <c r="H2392" s="174">
        <f t="shared" si="668"/>
        <v>490000</v>
      </c>
      <c r="I2392" s="174">
        <f t="shared" si="684"/>
        <v>-140000</v>
      </c>
      <c r="J2392" s="174">
        <f t="shared" si="685"/>
        <v>35000</v>
      </c>
      <c r="K2392" s="101">
        <f t="shared" si="683"/>
        <v>19.522534582775545</v>
      </c>
      <c r="L2392" s="547">
        <v>10</v>
      </c>
      <c r="M2392" s="269">
        <f t="shared" si="686"/>
        <v>3.2537557637959242</v>
      </c>
    </row>
    <row r="2393" spans="1:13" ht="30">
      <c r="A2393" s="1312"/>
      <c r="B2393" s="38"/>
      <c r="C2393" s="165" t="s">
        <v>4669</v>
      </c>
      <c r="D2393" s="166">
        <v>2013</v>
      </c>
      <c r="E2393" s="166">
        <f t="shared" si="667"/>
        <v>8</v>
      </c>
      <c r="F2393" s="167">
        <v>300000</v>
      </c>
      <c r="G2393" s="168">
        <v>0.1</v>
      </c>
      <c r="H2393" s="167">
        <f t="shared" si="668"/>
        <v>240000</v>
      </c>
      <c r="I2393" s="167">
        <f t="shared" si="684"/>
        <v>60000</v>
      </c>
      <c r="J2393" s="167">
        <f t="shared" si="685"/>
        <v>30000</v>
      </c>
      <c r="K2393" s="101">
        <f t="shared" si="683"/>
        <v>16.733601070950471</v>
      </c>
      <c r="L2393" s="167">
        <v>10</v>
      </c>
      <c r="M2393" s="169">
        <f t="shared" si="686"/>
        <v>2.7889335118250784</v>
      </c>
    </row>
    <row r="2394" spans="1:13" ht="30">
      <c r="A2394" s="1312"/>
      <c r="B2394" s="38"/>
      <c r="C2394" s="165" t="s">
        <v>4667</v>
      </c>
      <c r="D2394" s="166">
        <v>2009</v>
      </c>
      <c r="E2394" s="166">
        <f>2021-D2394</f>
        <v>12</v>
      </c>
      <c r="F2394" s="167">
        <v>181000</v>
      </c>
      <c r="G2394" s="168">
        <v>0.1</v>
      </c>
      <c r="H2394" s="167">
        <f>E2394*F2394*G2394</f>
        <v>217200</v>
      </c>
      <c r="I2394" s="167">
        <f t="shared" si="684"/>
        <v>-36200</v>
      </c>
      <c r="J2394" s="167">
        <f t="shared" si="685"/>
        <v>18100</v>
      </c>
      <c r="K2394" s="101">
        <f t="shared" si="683"/>
        <v>10.095939312806783</v>
      </c>
      <c r="L2394" s="33">
        <v>10</v>
      </c>
      <c r="M2394" s="30">
        <f t="shared" si="686"/>
        <v>1.6826565521344639</v>
      </c>
    </row>
    <row r="2395" spans="1:13" ht="30">
      <c r="A2395" s="1312"/>
      <c r="B2395" s="38"/>
      <c r="C2395" s="384" t="s">
        <v>2485</v>
      </c>
      <c r="D2395" s="166">
        <v>2016</v>
      </c>
      <c r="E2395" s="166">
        <f t="shared" si="667"/>
        <v>5</v>
      </c>
      <c r="F2395" s="167">
        <v>2302000</v>
      </c>
      <c r="G2395" s="168">
        <v>0.1</v>
      </c>
      <c r="H2395" s="167">
        <f t="shared" si="668"/>
        <v>1151000</v>
      </c>
      <c r="I2395" s="167">
        <f t="shared" si="684"/>
        <v>1151000</v>
      </c>
      <c r="J2395" s="167">
        <f t="shared" si="685"/>
        <v>230200</v>
      </c>
      <c r="K2395" s="101">
        <f t="shared" si="683"/>
        <v>128.40249888442659</v>
      </c>
      <c r="L2395" s="33">
        <v>10</v>
      </c>
      <c r="M2395" s="30">
        <f t="shared" si="686"/>
        <v>21.400416480737764</v>
      </c>
    </row>
    <row r="2396" spans="1:13">
      <c r="A2396" s="1312"/>
      <c r="B2396" s="38"/>
      <c r="C2396" s="165" t="s">
        <v>4672</v>
      </c>
      <c r="D2396" s="166">
        <v>2015</v>
      </c>
      <c r="E2396" s="166">
        <f t="shared" si="667"/>
        <v>6</v>
      </c>
      <c r="F2396" s="167">
        <v>1028020</v>
      </c>
      <c r="G2396" s="168">
        <v>0.1</v>
      </c>
      <c r="H2396" s="167">
        <f t="shared" si="668"/>
        <v>616812</v>
      </c>
      <c r="I2396" s="167">
        <f t="shared" si="684"/>
        <v>411208</v>
      </c>
      <c r="J2396" s="167">
        <f t="shared" si="685"/>
        <v>102802</v>
      </c>
      <c r="K2396" s="101">
        <f t="shared" si="683"/>
        <v>57.341588576528338</v>
      </c>
      <c r="L2396" s="33">
        <v>60</v>
      </c>
      <c r="M2396" s="30">
        <f t="shared" si="686"/>
        <v>57.341588576528338</v>
      </c>
    </row>
    <row r="2397" spans="1:13" ht="30">
      <c r="A2397" s="1312"/>
      <c r="B2397" s="38"/>
      <c r="C2397" s="165" t="s">
        <v>4670</v>
      </c>
      <c r="D2397" s="166">
        <v>2005</v>
      </c>
      <c r="E2397" s="166">
        <f t="shared" si="667"/>
        <v>16</v>
      </c>
      <c r="F2397" s="167">
        <v>39263</v>
      </c>
      <c r="G2397" s="168">
        <v>0.15</v>
      </c>
      <c r="H2397" s="167">
        <f t="shared" si="668"/>
        <v>94231.2</v>
      </c>
      <c r="I2397" s="167">
        <f t="shared" si="684"/>
        <v>-54968.2</v>
      </c>
      <c r="J2397" s="167">
        <f t="shared" si="685"/>
        <v>5889.45</v>
      </c>
      <c r="K2397" s="101">
        <f t="shared" si="683"/>
        <v>3.2850568942436413</v>
      </c>
      <c r="L2397" s="33">
        <v>10</v>
      </c>
      <c r="M2397" s="30">
        <f t="shared" si="686"/>
        <v>0.54750948237394015</v>
      </c>
    </row>
    <row r="2398" spans="1:13" ht="30">
      <c r="A2398" s="1312"/>
      <c r="B2398" s="38"/>
      <c r="C2398" s="165" t="s">
        <v>4675</v>
      </c>
      <c r="D2398" s="166">
        <v>2012</v>
      </c>
      <c r="E2398" s="166">
        <f t="shared" si="667"/>
        <v>9</v>
      </c>
      <c r="F2398" s="167">
        <v>12268394.74</v>
      </c>
      <c r="G2398" s="168">
        <v>0.1</v>
      </c>
      <c r="H2398" s="167">
        <f t="shared" si="668"/>
        <v>11041555.266000001</v>
      </c>
      <c r="I2398" s="167">
        <f>F2398-H2398</f>
        <v>1226839.4739999995</v>
      </c>
      <c r="J2398" s="167">
        <f>F2398*G2398</f>
        <v>1226839.4740000002</v>
      </c>
      <c r="K2398" s="101">
        <f t="shared" si="683"/>
        <v>684.31474453369037</v>
      </c>
      <c r="L2398" s="33">
        <v>130</v>
      </c>
      <c r="M2398" s="30">
        <f>K2398*L2398/60</f>
        <v>1482.6819464896623</v>
      </c>
    </row>
    <row r="2399" spans="1:13">
      <c r="A2399" s="1312"/>
      <c r="B2399" s="87" t="s">
        <v>35</v>
      </c>
      <c r="C2399" s="32"/>
      <c r="D2399" s="131"/>
      <c r="E2399" s="131"/>
      <c r="F2399" s="33"/>
      <c r="G2399" s="133"/>
      <c r="H2399" s="33"/>
      <c r="I2399" s="33"/>
      <c r="J2399" s="33"/>
      <c r="K2399" s="101">
        <f t="shared" si="683"/>
        <v>0</v>
      </c>
      <c r="L2399" s="309">
        <f>SUM(L2390:L2398)</f>
        <v>260</v>
      </c>
      <c r="M2399" s="34">
        <f>SUM(M2390:M2398)</f>
        <v>1572.6245641826565</v>
      </c>
    </row>
    <row r="2400" spans="1:13" ht="45">
      <c r="A2400" s="1312" t="s">
        <v>4707</v>
      </c>
      <c r="B2400" s="22" t="s">
        <v>4454</v>
      </c>
      <c r="C2400" s="32" t="s">
        <v>4668</v>
      </c>
      <c r="D2400" s="131">
        <v>2006</v>
      </c>
      <c r="E2400" s="131">
        <f t="shared" si="667"/>
        <v>15</v>
      </c>
      <c r="F2400" s="33">
        <v>138575</v>
      </c>
      <c r="G2400" s="133">
        <v>0.1</v>
      </c>
      <c r="H2400" s="33">
        <f t="shared" si="668"/>
        <v>207862.5</v>
      </c>
      <c r="I2400" s="33">
        <f>F2400-H2400</f>
        <v>-69287.5</v>
      </c>
      <c r="J2400" s="33">
        <f>F2400*G2400</f>
        <v>13857.5</v>
      </c>
      <c r="K2400" s="101">
        <f t="shared" si="683"/>
        <v>7.7295292280232042</v>
      </c>
      <c r="L2400" s="33">
        <v>20</v>
      </c>
      <c r="M2400" s="30">
        <f>K2400*L2400/60</f>
        <v>2.5765097426744017</v>
      </c>
    </row>
    <row r="2401" spans="1:13" ht="30">
      <c r="A2401" s="1312"/>
      <c r="B2401" s="38"/>
      <c r="C2401" s="165" t="s">
        <v>2481</v>
      </c>
      <c r="D2401" s="267">
        <v>2007</v>
      </c>
      <c r="E2401" s="267">
        <f t="shared" si="667"/>
        <v>14</v>
      </c>
      <c r="F2401" s="24">
        <v>176358</v>
      </c>
      <c r="G2401" s="214">
        <v>0.1</v>
      </c>
      <c r="H2401" s="174">
        <f t="shared" si="668"/>
        <v>246901.2</v>
      </c>
      <c r="I2401" s="174">
        <f t="shared" ref="I2401:I2407" si="687">F2401-H2401</f>
        <v>-70543.200000000012</v>
      </c>
      <c r="J2401" s="174">
        <f t="shared" ref="J2401:J2407" si="688">F2401*G2401</f>
        <v>17635.8</v>
      </c>
      <c r="K2401" s="101">
        <f t="shared" si="683"/>
        <v>9.8370147255689417</v>
      </c>
      <c r="L2401" s="547">
        <v>10</v>
      </c>
      <c r="M2401" s="269">
        <f t="shared" ref="M2401:M2407" si="689">K2401*L2401/60</f>
        <v>1.6395024542614902</v>
      </c>
    </row>
    <row r="2402" spans="1:13" ht="30">
      <c r="A2402" s="1312"/>
      <c r="B2402" s="38"/>
      <c r="C2402" s="165" t="s">
        <v>2477</v>
      </c>
      <c r="D2402" s="267">
        <v>2007</v>
      </c>
      <c r="E2402" s="267">
        <f t="shared" si="667"/>
        <v>14</v>
      </c>
      <c r="F2402" s="24">
        <v>350000</v>
      </c>
      <c r="G2402" s="214">
        <v>0.1</v>
      </c>
      <c r="H2402" s="174">
        <f t="shared" si="668"/>
        <v>490000</v>
      </c>
      <c r="I2402" s="174">
        <f t="shared" si="687"/>
        <v>-140000</v>
      </c>
      <c r="J2402" s="174">
        <f t="shared" si="688"/>
        <v>35000</v>
      </c>
      <c r="K2402" s="101">
        <f t="shared" si="683"/>
        <v>19.522534582775545</v>
      </c>
      <c r="L2402" s="547">
        <v>10</v>
      </c>
      <c r="M2402" s="269">
        <f t="shared" si="689"/>
        <v>3.2537557637959242</v>
      </c>
    </row>
    <row r="2403" spans="1:13" ht="30">
      <c r="A2403" s="1312"/>
      <c r="B2403" s="38"/>
      <c r="C2403" s="165" t="s">
        <v>4669</v>
      </c>
      <c r="D2403" s="166">
        <v>2013</v>
      </c>
      <c r="E2403" s="166">
        <f t="shared" si="667"/>
        <v>8</v>
      </c>
      <c r="F2403" s="167">
        <v>300000</v>
      </c>
      <c r="G2403" s="168">
        <v>0.1</v>
      </c>
      <c r="H2403" s="167">
        <f t="shared" si="668"/>
        <v>240000</v>
      </c>
      <c r="I2403" s="167">
        <f t="shared" si="687"/>
        <v>60000</v>
      </c>
      <c r="J2403" s="167">
        <f t="shared" si="688"/>
        <v>30000</v>
      </c>
      <c r="K2403" s="101">
        <f t="shared" si="683"/>
        <v>16.733601070950471</v>
      </c>
      <c r="L2403" s="167">
        <v>20</v>
      </c>
      <c r="M2403" s="169">
        <f t="shared" si="689"/>
        <v>5.5778670236501569</v>
      </c>
    </row>
    <row r="2404" spans="1:13" ht="30">
      <c r="A2404" s="1312"/>
      <c r="B2404" s="38"/>
      <c r="C2404" s="165" t="s">
        <v>4667</v>
      </c>
      <c r="D2404" s="166">
        <v>2009</v>
      </c>
      <c r="E2404" s="166">
        <f>2021-D2404</f>
        <v>12</v>
      </c>
      <c r="F2404" s="167">
        <v>181000</v>
      </c>
      <c r="G2404" s="168">
        <v>0.1</v>
      </c>
      <c r="H2404" s="167">
        <f>E2404*F2404*G2404</f>
        <v>217200</v>
      </c>
      <c r="I2404" s="167">
        <f t="shared" si="687"/>
        <v>-36200</v>
      </c>
      <c r="J2404" s="167">
        <f t="shared" si="688"/>
        <v>18100</v>
      </c>
      <c r="K2404" s="101">
        <f t="shared" si="683"/>
        <v>10.095939312806783</v>
      </c>
      <c r="L2404" s="167">
        <v>20</v>
      </c>
      <c r="M2404" s="30">
        <f t="shared" si="689"/>
        <v>3.3653131042689277</v>
      </c>
    </row>
    <row r="2405" spans="1:13" ht="30">
      <c r="A2405" s="1312"/>
      <c r="B2405" s="38"/>
      <c r="C2405" s="384" t="s">
        <v>2485</v>
      </c>
      <c r="D2405" s="166">
        <v>2016</v>
      </c>
      <c r="E2405" s="166">
        <f t="shared" si="667"/>
        <v>5</v>
      </c>
      <c r="F2405" s="167">
        <v>2302000</v>
      </c>
      <c r="G2405" s="168">
        <v>0.1</v>
      </c>
      <c r="H2405" s="167">
        <f t="shared" si="668"/>
        <v>1151000</v>
      </c>
      <c r="I2405" s="167">
        <f t="shared" si="687"/>
        <v>1151000</v>
      </c>
      <c r="J2405" s="167">
        <f t="shared" si="688"/>
        <v>230200</v>
      </c>
      <c r="K2405" s="101">
        <f t="shared" si="683"/>
        <v>128.40249888442659</v>
      </c>
      <c r="L2405" s="167">
        <v>20</v>
      </c>
      <c r="M2405" s="30">
        <f t="shared" si="689"/>
        <v>42.800832961475528</v>
      </c>
    </row>
    <row r="2406" spans="1:13">
      <c r="A2406" s="1312"/>
      <c r="B2406" s="38"/>
      <c r="C2406" s="165" t="s">
        <v>4672</v>
      </c>
      <c r="D2406" s="166">
        <v>2015</v>
      </c>
      <c r="E2406" s="166">
        <f t="shared" si="667"/>
        <v>6</v>
      </c>
      <c r="F2406" s="167">
        <v>1028020</v>
      </c>
      <c r="G2406" s="168">
        <v>0.1</v>
      </c>
      <c r="H2406" s="167">
        <f t="shared" si="668"/>
        <v>616812</v>
      </c>
      <c r="I2406" s="167">
        <f t="shared" si="687"/>
        <v>411208</v>
      </c>
      <c r="J2406" s="167">
        <f t="shared" si="688"/>
        <v>102802</v>
      </c>
      <c r="K2406" s="101">
        <f t="shared" si="683"/>
        <v>57.341588576528338</v>
      </c>
      <c r="L2406" s="167">
        <v>60</v>
      </c>
      <c r="M2406" s="30">
        <f t="shared" si="689"/>
        <v>57.341588576528338</v>
      </c>
    </row>
    <row r="2407" spans="1:13" ht="30">
      <c r="A2407" s="1312"/>
      <c r="B2407" s="38"/>
      <c r="C2407" s="165" t="s">
        <v>4670</v>
      </c>
      <c r="D2407" s="166">
        <v>2005</v>
      </c>
      <c r="E2407" s="166">
        <f t="shared" si="667"/>
        <v>16</v>
      </c>
      <c r="F2407" s="167">
        <v>39263</v>
      </c>
      <c r="G2407" s="168">
        <v>0.15</v>
      </c>
      <c r="H2407" s="167">
        <f t="shared" si="668"/>
        <v>94231.2</v>
      </c>
      <c r="I2407" s="167">
        <f t="shared" si="687"/>
        <v>-54968.2</v>
      </c>
      <c r="J2407" s="167">
        <f t="shared" si="688"/>
        <v>5889.45</v>
      </c>
      <c r="K2407" s="101">
        <f t="shared" si="683"/>
        <v>3.2850568942436413</v>
      </c>
      <c r="L2407" s="167">
        <v>10</v>
      </c>
      <c r="M2407" s="30">
        <f t="shared" si="689"/>
        <v>0.54750948237394015</v>
      </c>
    </row>
    <row r="2408" spans="1:13" ht="30">
      <c r="A2408" s="1312"/>
      <c r="B2408" s="38"/>
      <c r="C2408" s="165" t="s">
        <v>4675</v>
      </c>
      <c r="D2408" s="166">
        <v>2012</v>
      </c>
      <c r="E2408" s="166">
        <f t="shared" si="667"/>
        <v>9</v>
      </c>
      <c r="F2408" s="167">
        <v>12268394.74</v>
      </c>
      <c r="G2408" s="168">
        <v>0.1</v>
      </c>
      <c r="H2408" s="167">
        <f t="shared" si="668"/>
        <v>11041555.266000001</v>
      </c>
      <c r="I2408" s="167">
        <f>F2408-H2408</f>
        <v>1226839.4739999995</v>
      </c>
      <c r="J2408" s="167">
        <f>F2408*G2408</f>
        <v>1226839.4740000002</v>
      </c>
      <c r="K2408" s="101">
        <f t="shared" si="683"/>
        <v>684.31474453369037</v>
      </c>
      <c r="L2408" s="167">
        <v>120</v>
      </c>
      <c r="M2408" s="30">
        <f>K2408*L2408/60</f>
        <v>1368.6294890673807</v>
      </c>
    </row>
    <row r="2409" spans="1:13">
      <c r="A2409" s="1312"/>
      <c r="B2409" s="87" t="s">
        <v>35</v>
      </c>
      <c r="C2409" s="32"/>
      <c r="D2409" s="131"/>
      <c r="E2409" s="131"/>
      <c r="F2409" s="33"/>
      <c r="G2409" s="133"/>
      <c r="H2409" s="33"/>
      <c r="I2409" s="33"/>
      <c r="J2409" s="33"/>
      <c r="K2409" s="101">
        <f t="shared" si="683"/>
        <v>0</v>
      </c>
      <c r="L2409" s="309">
        <f>SUM(L2400:L2408)</f>
        <v>290</v>
      </c>
      <c r="M2409" s="34">
        <f>SUM(M2400:M2408)</f>
        <v>1485.7323681764094</v>
      </c>
    </row>
    <row r="2410" spans="1:13" ht="30">
      <c r="A2410" s="1312" t="s">
        <v>4708</v>
      </c>
      <c r="B2410" s="22" t="s">
        <v>4479</v>
      </c>
      <c r="C2410" s="165" t="s">
        <v>4667</v>
      </c>
      <c r="D2410" s="166">
        <v>2009</v>
      </c>
      <c r="E2410" s="166">
        <f>2021-D2410</f>
        <v>12</v>
      </c>
      <c r="F2410" s="167">
        <v>181000</v>
      </c>
      <c r="G2410" s="168">
        <v>0.1</v>
      </c>
      <c r="H2410" s="167">
        <f>E2410*F2410*G2410</f>
        <v>217200</v>
      </c>
      <c r="I2410" s="167">
        <f t="shared" ref="I2410:I2412" si="690">F2410-H2410</f>
        <v>-36200</v>
      </c>
      <c r="J2410" s="167">
        <f t="shared" ref="J2410:J2412" si="691">F2410*G2410</f>
        <v>18100</v>
      </c>
      <c r="K2410" s="101">
        <f t="shared" si="683"/>
        <v>10.095939312806783</v>
      </c>
      <c r="L2410" s="167">
        <v>10</v>
      </c>
      <c r="M2410" s="30">
        <f t="shared" ref="M2410:M2412" si="692">K2410*L2410/60</f>
        <v>1.6826565521344639</v>
      </c>
    </row>
    <row r="2411" spans="1:13" ht="30">
      <c r="A2411" s="1312"/>
      <c r="B2411" s="38"/>
      <c r="C2411" s="165" t="s">
        <v>2481</v>
      </c>
      <c r="D2411" s="267">
        <v>2007</v>
      </c>
      <c r="E2411" s="267">
        <f t="shared" ref="E2411:E2412" si="693">2021-D2411</f>
        <v>14</v>
      </c>
      <c r="F2411" s="24">
        <v>176358</v>
      </c>
      <c r="G2411" s="214">
        <v>0.1</v>
      </c>
      <c r="H2411" s="174">
        <f t="shared" ref="H2411:H2412" si="694">E2411*F2411*G2411</f>
        <v>246901.2</v>
      </c>
      <c r="I2411" s="174">
        <f t="shared" si="690"/>
        <v>-70543.200000000012</v>
      </c>
      <c r="J2411" s="174">
        <f t="shared" si="691"/>
        <v>17635.8</v>
      </c>
      <c r="K2411" s="101">
        <f t="shared" si="683"/>
        <v>9.8370147255689417</v>
      </c>
      <c r="L2411" s="547">
        <v>10</v>
      </c>
      <c r="M2411" s="269">
        <f t="shared" si="692"/>
        <v>1.6395024542614902</v>
      </c>
    </row>
    <row r="2412" spans="1:13" ht="30">
      <c r="A2412" s="1312"/>
      <c r="B2412" s="38"/>
      <c r="C2412" s="165" t="s">
        <v>2477</v>
      </c>
      <c r="D2412" s="267">
        <v>2007</v>
      </c>
      <c r="E2412" s="267">
        <f t="shared" si="693"/>
        <v>14</v>
      </c>
      <c r="F2412" s="24">
        <v>350000</v>
      </c>
      <c r="G2412" s="214">
        <v>0.1</v>
      </c>
      <c r="H2412" s="174">
        <f t="shared" si="694"/>
        <v>490000</v>
      </c>
      <c r="I2412" s="174">
        <f t="shared" si="690"/>
        <v>-140000</v>
      </c>
      <c r="J2412" s="174">
        <f t="shared" si="691"/>
        <v>35000</v>
      </c>
      <c r="K2412" s="101">
        <f t="shared" si="683"/>
        <v>19.522534582775545</v>
      </c>
      <c r="L2412" s="547">
        <v>10</v>
      </c>
      <c r="M2412" s="269">
        <f t="shared" si="692"/>
        <v>3.2537557637959242</v>
      </c>
    </row>
    <row r="2413" spans="1:13" ht="30">
      <c r="A2413" s="1312"/>
      <c r="B2413" s="38"/>
      <c r="C2413" s="32" t="s">
        <v>4668</v>
      </c>
      <c r="D2413" s="131">
        <v>2006</v>
      </c>
      <c r="E2413" s="131">
        <f t="shared" si="667"/>
        <v>15</v>
      </c>
      <c r="F2413" s="33">
        <v>138575</v>
      </c>
      <c r="G2413" s="133">
        <v>0.1</v>
      </c>
      <c r="H2413" s="33">
        <f t="shared" si="668"/>
        <v>207862.5</v>
      </c>
      <c r="I2413" s="33">
        <f>F2413-H2413</f>
        <v>-69287.5</v>
      </c>
      <c r="J2413" s="33">
        <f>F2413*G2413</f>
        <v>13857.5</v>
      </c>
      <c r="K2413" s="101">
        <f t="shared" si="683"/>
        <v>7.7295292280232042</v>
      </c>
      <c r="L2413" s="33">
        <v>20</v>
      </c>
      <c r="M2413" s="30">
        <f>K2413*L2413/60</f>
        <v>2.5765097426744017</v>
      </c>
    </row>
    <row r="2414" spans="1:13" ht="30">
      <c r="A2414" s="1312"/>
      <c r="B2414" s="38"/>
      <c r="C2414" s="165" t="s">
        <v>4669</v>
      </c>
      <c r="D2414" s="166">
        <v>2013</v>
      </c>
      <c r="E2414" s="166">
        <f t="shared" si="667"/>
        <v>8</v>
      </c>
      <c r="F2414" s="167">
        <v>300000</v>
      </c>
      <c r="G2414" s="168">
        <v>0.1</v>
      </c>
      <c r="H2414" s="167">
        <f t="shared" si="668"/>
        <v>240000</v>
      </c>
      <c r="I2414" s="167">
        <f t="shared" ref="I2414:I2417" si="695">F2414-H2414</f>
        <v>60000</v>
      </c>
      <c r="J2414" s="167">
        <f t="shared" ref="J2414:J2417" si="696">F2414*G2414</f>
        <v>30000</v>
      </c>
      <c r="K2414" s="101">
        <f t="shared" si="683"/>
        <v>16.733601070950471</v>
      </c>
      <c r="L2414" s="167">
        <v>20</v>
      </c>
      <c r="M2414" s="169">
        <f t="shared" ref="M2414:M2417" si="697">K2414*L2414/60</f>
        <v>5.5778670236501569</v>
      </c>
    </row>
    <row r="2415" spans="1:13" ht="30">
      <c r="A2415" s="1312"/>
      <c r="B2415" s="38"/>
      <c r="C2415" s="384" t="s">
        <v>2485</v>
      </c>
      <c r="D2415" s="166">
        <v>2016</v>
      </c>
      <c r="E2415" s="166">
        <f t="shared" si="667"/>
        <v>5</v>
      </c>
      <c r="F2415" s="167">
        <v>2302000</v>
      </c>
      <c r="G2415" s="168">
        <v>0.1</v>
      </c>
      <c r="H2415" s="167">
        <f t="shared" si="668"/>
        <v>1151000</v>
      </c>
      <c r="I2415" s="33">
        <f t="shared" si="695"/>
        <v>1151000</v>
      </c>
      <c r="J2415" s="33">
        <f t="shared" si="696"/>
        <v>230200</v>
      </c>
      <c r="K2415" s="101">
        <f t="shared" si="683"/>
        <v>128.40249888442659</v>
      </c>
      <c r="L2415" s="33">
        <v>20</v>
      </c>
      <c r="M2415" s="30">
        <f t="shared" si="697"/>
        <v>42.800832961475528</v>
      </c>
    </row>
    <row r="2416" spans="1:13">
      <c r="A2416" s="1312"/>
      <c r="B2416" s="38"/>
      <c r="C2416" s="165" t="s">
        <v>4672</v>
      </c>
      <c r="D2416" s="166">
        <v>2015</v>
      </c>
      <c r="E2416" s="166">
        <f t="shared" ref="E2416:E2463" si="698">2021-D2416</f>
        <v>6</v>
      </c>
      <c r="F2416" s="167">
        <v>1028020</v>
      </c>
      <c r="G2416" s="168">
        <v>0.1</v>
      </c>
      <c r="H2416" s="167">
        <f t="shared" ref="H2416:H2463" si="699">E2416*F2416*G2416</f>
        <v>616812</v>
      </c>
      <c r="I2416" s="33">
        <f t="shared" si="695"/>
        <v>411208</v>
      </c>
      <c r="J2416" s="33">
        <f t="shared" si="696"/>
        <v>102802</v>
      </c>
      <c r="K2416" s="101">
        <f t="shared" si="683"/>
        <v>57.341588576528338</v>
      </c>
      <c r="L2416" s="33">
        <v>60</v>
      </c>
      <c r="M2416" s="30">
        <f t="shared" si="697"/>
        <v>57.341588576528338</v>
      </c>
    </row>
    <row r="2417" spans="1:13" ht="30">
      <c r="A2417" s="1312"/>
      <c r="B2417" s="38"/>
      <c r="C2417" s="165" t="s">
        <v>4670</v>
      </c>
      <c r="D2417" s="166">
        <v>2005</v>
      </c>
      <c r="E2417" s="166">
        <f t="shared" si="698"/>
        <v>16</v>
      </c>
      <c r="F2417" s="167">
        <v>39263</v>
      </c>
      <c r="G2417" s="168">
        <v>0.15</v>
      </c>
      <c r="H2417" s="167">
        <f t="shared" si="699"/>
        <v>94231.2</v>
      </c>
      <c r="I2417" s="33">
        <f t="shared" si="695"/>
        <v>-54968.2</v>
      </c>
      <c r="J2417" s="33">
        <f t="shared" si="696"/>
        <v>5889.45</v>
      </c>
      <c r="K2417" s="101">
        <f t="shared" si="683"/>
        <v>3.2850568942436413</v>
      </c>
      <c r="L2417" s="33">
        <v>10</v>
      </c>
      <c r="M2417" s="30">
        <f t="shared" si="697"/>
        <v>0.54750948237394015</v>
      </c>
    </row>
    <row r="2418" spans="1:13" ht="30">
      <c r="A2418" s="1312"/>
      <c r="B2418" s="38"/>
      <c r="C2418" s="32" t="s">
        <v>4671</v>
      </c>
      <c r="D2418" s="131">
        <v>2003</v>
      </c>
      <c r="E2418" s="131">
        <f t="shared" si="698"/>
        <v>18</v>
      </c>
      <c r="F2418" s="33">
        <v>2471090</v>
      </c>
      <c r="G2418" s="133">
        <v>0.1</v>
      </c>
      <c r="H2418" s="33">
        <f t="shared" si="699"/>
        <v>4447962</v>
      </c>
      <c r="I2418" s="33">
        <f>F2418-H2418</f>
        <v>-1976872</v>
      </c>
      <c r="J2418" s="33">
        <f>F2418*G2418</f>
        <v>247109</v>
      </c>
      <c r="K2418" s="101">
        <f t="shared" si="683"/>
        <v>137.83411423471665</v>
      </c>
      <c r="L2418" s="33">
        <v>120</v>
      </c>
      <c r="M2418" s="30">
        <f>K2418*L2418/60</f>
        <v>275.6682284694333</v>
      </c>
    </row>
    <row r="2419" spans="1:13">
      <c r="A2419" s="1312"/>
      <c r="B2419" s="87" t="s">
        <v>35</v>
      </c>
      <c r="C2419" s="32"/>
      <c r="D2419" s="131"/>
      <c r="E2419" s="131"/>
      <c r="F2419" s="33"/>
      <c r="G2419" s="133"/>
      <c r="H2419" s="33"/>
      <c r="I2419" s="33"/>
      <c r="J2419" s="33"/>
      <c r="K2419" s="101">
        <f t="shared" si="683"/>
        <v>0</v>
      </c>
      <c r="L2419" s="309">
        <f>SUM(L2410:L2418)</f>
        <v>280</v>
      </c>
      <c r="M2419" s="34">
        <f>SUM(M2410:M2418)</f>
        <v>391.08845102632756</v>
      </c>
    </row>
    <row r="2420" spans="1:13" ht="30">
      <c r="A2420" s="1312" t="s">
        <v>4709</v>
      </c>
      <c r="B2420" s="38" t="s">
        <v>4445</v>
      </c>
      <c r="C2420" s="32" t="s">
        <v>4668</v>
      </c>
      <c r="D2420" s="131">
        <v>2006</v>
      </c>
      <c r="E2420" s="131">
        <f t="shared" si="698"/>
        <v>15</v>
      </c>
      <c r="F2420" s="33">
        <v>138575</v>
      </c>
      <c r="G2420" s="133">
        <v>0.1</v>
      </c>
      <c r="H2420" s="33">
        <f t="shared" si="699"/>
        <v>207862.5</v>
      </c>
      <c r="I2420" s="33">
        <f t="shared" ref="I2420:I2429" si="700">F2420-H2420</f>
        <v>-69287.5</v>
      </c>
      <c r="J2420" s="33">
        <f t="shared" ref="J2420:J2429" si="701">F2420*G2420</f>
        <v>13857.5</v>
      </c>
      <c r="K2420" s="101">
        <f t="shared" si="683"/>
        <v>7.7295292280232042</v>
      </c>
      <c r="L2420" s="33">
        <v>10</v>
      </c>
      <c r="M2420" s="30">
        <f t="shared" ref="M2420:M2429" si="702">K2420*L2420/60</f>
        <v>1.2882548713372008</v>
      </c>
    </row>
    <row r="2421" spans="1:13" ht="30">
      <c r="A2421" s="1312"/>
      <c r="B2421" s="38"/>
      <c r="C2421" s="165" t="s">
        <v>2481</v>
      </c>
      <c r="D2421" s="267">
        <v>2007</v>
      </c>
      <c r="E2421" s="267">
        <f t="shared" si="698"/>
        <v>14</v>
      </c>
      <c r="F2421" s="24">
        <v>176358</v>
      </c>
      <c r="G2421" s="214">
        <v>0.1</v>
      </c>
      <c r="H2421" s="174">
        <f t="shared" si="699"/>
        <v>246901.2</v>
      </c>
      <c r="I2421" s="174">
        <f t="shared" si="700"/>
        <v>-70543.200000000012</v>
      </c>
      <c r="J2421" s="174">
        <f t="shared" si="701"/>
        <v>17635.8</v>
      </c>
      <c r="K2421" s="101">
        <f t="shared" si="683"/>
        <v>9.8370147255689417</v>
      </c>
      <c r="L2421" s="547">
        <v>10</v>
      </c>
      <c r="M2421" s="269">
        <f t="shared" si="702"/>
        <v>1.6395024542614902</v>
      </c>
    </row>
    <row r="2422" spans="1:13" ht="30">
      <c r="A2422" s="1312"/>
      <c r="B2422" s="38"/>
      <c r="C2422" s="165" t="s">
        <v>2477</v>
      </c>
      <c r="D2422" s="267">
        <v>2007</v>
      </c>
      <c r="E2422" s="267">
        <f t="shared" si="698"/>
        <v>14</v>
      </c>
      <c r="F2422" s="24">
        <v>350000</v>
      </c>
      <c r="G2422" s="214">
        <v>0.1</v>
      </c>
      <c r="H2422" s="174">
        <f t="shared" si="699"/>
        <v>490000</v>
      </c>
      <c r="I2422" s="174">
        <f t="shared" si="700"/>
        <v>-140000</v>
      </c>
      <c r="J2422" s="174">
        <f t="shared" si="701"/>
        <v>35000</v>
      </c>
      <c r="K2422" s="101">
        <f t="shared" si="683"/>
        <v>19.522534582775545</v>
      </c>
      <c r="L2422" s="547">
        <v>10</v>
      </c>
      <c r="M2422" s="269">
        <f t="shared" si="702"/>
        <v>3.2537557637959242</v>
      </c>
    </row>
    <row r="2423" spans="1:13" ht="30">
      <c r="A2423" s="1312"/>
      <c r="B2423" s="38"/>
      <c r="C2423" s="165" t="s">
        <v>4669</v>
      </c>
      <c r="D2423" s="166">
        <v>2013</v>
      </c>
      <c r="E2423" s="166">
        <f t="shared" si="698"/>
        <v>8</v>
      </c>
      <c r="F2423" s="167">
        <v>300000</v>
      </c>
      <c r="G2423" s="168">
        <v>0.1</v>
      </c>
      <c r="H2423" s="167">
        <f t="shared" si="699"/>
        <v>240000</v>
      </c>
      <c r="I2423" s="167">
        <f t="shared" si="700"/>
        <v>60000</v>
      </c>
      <c r="J2423" s="167">
        <f t="shared" si="701"/>
        <v>30000</v>
      </c>
      <c r="K2423" s="101">
        <f t="shared" si="683"/>
        <v>16.733601070950471</v>
      </c>
      <c r="L2423" s="167">
        <v>50</v>
      </c>
      <c r="M2423" s="169">
        <f t="shared" si="702"/>
        <v>13.944667559125394</v>
      </c>
    </row>
    <row r="2424" spans="1:13" ht="30">
      <c r="A2424" s="1312"/>
      <c r="B2424" s="38"/>
      <c r="C2424" s="384" t="s">
        <v>2485</v>
      </c>
      <c r="D2424" s="166">
        <v>2016</v>
      </c>
      <c r="E2424" s="166">
        <f t="shared" si="698"/>
        <v>5</v>
      </c>
      <c r="F2424" s="167">
        <v>2302000</v>
      </c>
      <c r="G2424" s="168">
        <v>0.1</v>
      </c>
      <c r="H2424" s="167">
        <f t="shared" si="699"/>
        <v>1151000</v>
      </c>
      <c r="I2424" s="167">
        <f t="shared" si="700"/>
        <v>1151000</v>
      </c>
      <c r="J2424" s="167">
        <f t="shared" si="701"/>
        <v>230200</v>
      </c>
      <c r="K2424" s="101">
        <f t="shared" si="683"/>
        <v>128.40249888442659</v>
      </c>
      <c r="L2424" s="167">
        <v>20</v>
      </c>
      <c r="M2424" s="169">
        <f t="shared" si="702"/>
        <v>42.800832961475528</v>
      </c>
    </row>
    <row r="2425" spans="1:13">
      <c r="A2425" s="1312"/>
      <c r="B2425" s="38"/>
      <c r="C2425" s="165" t="s">
        <v>4672</v>
      </c>
      <c r="D2425" s="166">
        <v>2015</v>
      </c>
      <c r="E2425" s="166">
        <f t="shared" si="698"/>
        <v>6</v>
      </c>
      <c r="F2425" s="167">
        <v>1028020</v>
      </c>
      <c r="G2425" s="168">
        <v>0.1</v>
      </c>
      <c r="H2425" s="167">
        <f t="shared" si="699"/>
        <v>616812</v>
      </c>
      <c r="I2425" s="167">
        <f t="shared" si="700"/>
        <v>411208</v>
      </c>
      <c r="J2425" s="167">
        <f t="shared" si="701"/>
        <v>102802</v>
      </c>
      <c r="K2425" s="101">
        <f t="shared" si="683"/>
        <v>57.341588576528338</v>
      </c>
      <c r="L2425" s="167">
        <v>60</v>
      </c>
      <c r="M2425" s="169">
        <f t="shared" si="702"/>
        <v>57.341588576528338</v>
      </c>
    </row>
    <row r="2426" spans="1:13">
      <c r="A2426" s="1312"/>
      <c r="B2426" s="38"/>
      <c r="C2426" s="165" t="s">
        <v>2191</v>
      </c>
      <c r="D2426" s="166">
        <v>2006</v>
      </c>
      <c r="E2426" s="166">
        <f t="shared" si="698"/>
        <v>15</v>
      </c>
      <c r="F2426" s="167">
        <v>237440</v>
      </c>
      <c r="G2426" s="168">
        <v>0.1</v>
      </c>
      <c r="H2426" s="167">
        <f t="shared" si="699"/>
        <v>356160</v>
      </c>
      <c r="I2426" s="167">
        <f t="shared" si="700"/>
        <v>-118720</v>
      </c>
      <c r="J2426" s="167">
        <f t="shared" si="701"/>
        <v>23744</v>
      </c>
      <c r="K2426" s="101">
        <f t="shared" si="683"/>
        <v>13.244087460954932</v>
      </c>
      <c r="L2426" s="167">
        <v>30</v>
      </c>
      <c r="M2426" s="169">
        <f t="shared" si="702"/>
        <v>6.6220437304774658</v>
      </c>
    </row>
    <row r="2427" spans="1:13" ht="30">
      <c r="A2427" s="1312"/>
      <c r="B2427" s="38"/>
      <c r="C2427" s="165" t="s">
        <v>4667</v>
      </c>
      <c r="D2427" s="166">
        <v>2009</v>
      </c>
      <c r="E2427" s="166">
        <f>2021-D2427</f>
        <v>12</v>
      </c>
      <c r="F2427" s="167">
        <v>181000</v>
      </c>
      <c r="G2427" s="168">
        <v>0.1</v>
      </c>
      <c r="H2427" s="167">
        <f>E2427*F2427*G2427</f>
        <v>217200</v>
      </c>
      <c r="I2427" s="167">
        <f t="shared" si="700"/>
        <v>-36200</v>
      </c>
      <c r="J2427" s="167">
        <f t="shared" si="701"/>
        <v>18100</v>
      </c>
      <c r="K2427" s="101">
        <f t="shared" si="683"/>
        <v>10.095939312806783</v>
      </c>
      <c r="L2427" s="167">
        <v>20</v>
      </c>
      <c r="M2427" s="169">
        <f t="shared" si="702"/>
        <v>3.3653131042689277</v>
      </c>
    </row>
    <row r="2428" spans="1:13" ht="30">
      <c r="A2428" s="1312"/>
      <c r="B2428" s="38"/>
      <c r="C2428" s="165" t="s">
        <v>4670</v>
      </c>
      <c r="D2428" s="166">
        <v>2005</v>
      </c>
      <c r="E2428" s="166">
        <f t="shared" si="698"/>
        <v>16</v>
      </c>
      <c r="F2428" s="167">
        <v>39263</v>
      </c>
      <c r="G2428" s="168">
        <v>0.15</v>
      </c>
      <c r="H2428" s="167">
        <f t="shared" si="699"/>
        <v>94231.2</v>
      </c>
      <c r="I2428" s="167">
        <f t="shared" si="700"/>
        <v>-54968.2</v>
      </c>
      <c r="J2428" s="167">
        <f t="shared" si="701"/>
        <v>5889.45</v>
      </c>
      <c r="K2428" s="101">
        <f t="shared" si="683"/>
        <v>3.2850568942436413</v>
      </c>
      <c r="L2428" s="167">
        <v>10</v>
      </c>
      <c r="M2428" s="169">
        <f t="shared" si="702"/>
        <v>0.54750948237394015</v>
      </c>
    </row>
    <row r="2429" spans="1:13" ht="30">
      <c r="A2429" s="1312"/>
      <c r="B2429" s="38"/>
      <c r="C2429" s="165" t="s">
        <v>4673</v>
      </c>
      <c r="D2429" s="166">
        <v>2012</v>
      </c>
      <c r="E2429" s="166">
        <f t="shared" si="698"/>
        <v>9</v>
      </c>
      <c r="F2429" s="167">
        <v>44483193.140000001</v>
      </c>
      <c r="G2429" s="168">
        <v>0.1</v>
      </c>
      <c r="H2429" s="167">
        <f t="shared" si="699"/>
        <v>40034873.825999998</v>
      </c>
      <c r="I2429" s="167">
        <f t="shared" si="700"/>
        <v>4448319.314000003</v>
      </c>
      <c r="J2429" s="167">
        <f t="shared" si="701"/>
        <v>4448319.3140000002</v>
      </c>
      <c r="K2429" s="101">
        <f t="shared" si="683"/>
        <v>2481.2133612226685</v>
      </c>
      <c r="L2429" s="167">
        <v>120</v>
      </c>
      <c r="M2429" s="169">
        <f t="shared" si="702"/>
        <v>4962.426722445337</v>
      </c>
    </row>
    <row r="2430" spans="1:13">
      <c r="A2430" s="1312"/>
      <c r="B2430" s="87" t="s">
        <v>35</v>
      </c>
      <c r="C2430" s="32"/>
      <c r="D2430" s="131"/>
      <c r="E2430" s="131"/>
      <c r="F2430" s="33"/>
      <c r="G2430" s="133"/>
      <c r="H2430" s="33"/>
      <c r="I2430" s="33"/>
      <c r="J2430" s="33"/>
      <c r="K2430" s="101">
        <f t="shared" si="683"/>
        <v>0</v>
      </c>
      <c r="L2430" s="309">
        <f>SUM(L2420:L2429)</f>
        <v>340</v>
      </c>
      <c r="M2430" s="34">
        <f>SUM(M2420:M2429)</f>
        <v>5093.2301909489815</v>
      </c>
    </row>
    <row r="2431" spans="1:13" ht="42.75">
      <c r="A2431" s="43" t="s">
        <v>4773</v>
      </c>
      <c r="B2431" s="37" t="s">
        <v>4537</v>
      </c>
      <c r="C2431" s="41"/>
      <c r="D2431" s="128"/>
      <c r="E2431" s="155"/>
      <c r="F2431" s="63"/>
      <c r="G2431" s="129"/>
      <c r="H2431" s="129"/>
      <c r="I2431" s="63"/>
      <c r="J2431" s="63"/>
      <c r="K2431" s="159"/>
      <c r="L2431" s="63"/>
      <c r="M2431" s="130"/>
    </row>
    <row r="2432" spans="1:13" ht="45">
      <c r="A2432" s="1312" t="s">
        <v>4711</v>
      </c>
      <c r="B2432" s="38" t="s">
        <v>4538</v>
      </c>
      <c r="C2432" s="32" t="s">
        <v>4668</v>
      </c>
      <c r="D2432" s="131">
        <v>2006</v>
      </c>
      <c r="E2432" s="131">
        <f t="shared" si="698"/>
        <v>15</v>
      </c>
      <c r="F2432" s="33">
        <v>138575</v>
      </c>
      <c r="G2432" s="133">
        <v>0.1</v>
      </c>
      <c r="H2432" s="33">
        <f t="shared" si="699"/>
        <v>207862.5</v>
      </c>
      <c r="I2432" s="33">
        <f>F2432-H2432</f>
        <v>-69287.5</v>
      </c>
      <c r="J2432" s="33">
        <f>F2432*G2432</f>
        <v>13857.5</v>
      </c>
      <c r="K2432" s="101">
        <f t="shared" si="683"/>
        <v>7.7295292280232042</v>
      </c>
      <c r="L2432" s="33">
        <v>10</v>
      </c>
      <c r="M2432" s="30">
        <f>K2432*L2432/60</f>
        <v>1.2882548713372008</v>
      </c>
    </row>
    <row r="2433" spans="1:13" ht="30">
      <c r="A2433" s="1312"/>
      <c r="B2433" s="38"/>
      <c r="C2433" s="32" t="s">
        <v>4670</v>
      </c>
      <c r="D2433" s="131">
        <v>2005</v>
      </c>
      <c r="E2433" s="131">
        <f t="shared" si="698"/>
        <v>16</v>
      </c>
      <c r="F2433" s="33">
        <v>39263</v>
      </c>
      <c r="G2433" s="133">
        <v>0.15</v>
      </c>
      <c r="H2433" s="33">
        <f t="shared" si="699"/>
        <v>94231.2</v>
      </c>
      <c r="I2433" s="33">
        <f>F2433-H2433</f>
        <v>-54968.2</v>
      </c>
      <c r="J2433" s="33">
        <f>F2433*G2433</f>
        <v>5889.45</v>
      </c>
      <c r="K2433" s="101">
        <f t="shared" si="683"/>
        <v>3.2850568942436413</v>
      </c>
      <c r="L2433" s="33">
        <v>5</v>
      </c>
      <c r="M2433" s="30">
        <f>K2433*L2433/60</f>
        <v>0.27375474118697007</v>
      </c>
    </row>
    <row r="2434" spans="1:13" ht="30">
      <c r="A2434" s="1312"/>
      <c r="B2434" s="38"/>
      <c r="C2434" s="165" t="s">
        <v>2477</v>
      </c>
      <c r="D2434" s="267">
        <v>2007</v>
      </c>
      <c r="E2434" s="267">
        <f t="shared" si="698"/>
        <v>14</v>
      </c>
      <c r="F2434" s="24">
        <v>350000</v>
      </c>
      <c r="G2434" s="214">
        <v>0.1</v>
      </c>
      <c r="H2434" s="174">
        <f t="shared" si="699"/>
        <v>490000</v>
      </c>
      <c r="I2434" s="174">
        <f t="shared" ref="I2434" si="703">F2434-H2434</f>
        <v>-140000</v>
      </c>
      <c r="J2434" s="174">
        <f t="shared" ref="J2434" si="704">F2434*G2434</f>
        <v>35000</v>
      </c>
      <c r="K2434" s="101">
        <f t="shared" si="683"/>
        <v>19.522534582775545</v>
      </c>
      <c r="L2434" s="174">
        <v>10</v>
      </c>
      <c r="M2434" s="269">
        <f t="shared" ref="M2434" si="705">K2434*L2434/60</f>
        <v>3.2537557637959242</v>
      </c>
    </row>
    <row r="2435" spans="1:13">
      <c r="A2435" s="1312"/>
      <c r="B2435" s="87" t="s">
        <v>35</v>
      </c>
      <c r="C2435" s="32"/>
      <c r="D2435" s="131"/>
      <c r="E2435" s="131"/>
      <c r="F2435" s="33"/>
      <c r="G2435" s="133"/>
      <c r="H2435" s="33"/>
      <c r="I2435" s="33"/>
      <c r="J2435" s="33"/>
      <c r="K2435" s="101">
        <f t="shared" si="683"/>
        <v>0</v>
      </c>
      <c r="L2435" s="309">
        <f>SUM(L2432:L2434)</f>
        <v>25</v>
      </c>
      <c r="M2435" s="34">
        <f>SUM(M2432:M2434)</f>
        <v>4.8157653763200949</v>
      </c>
    </row>
    <row r="2436" spans="1:13" ht="45">
      <c r="A2436" s="1312" t="s">
        <v>4712</v>
      </c>
      <c r="B2436" s="38" t="s">
        <v>4539</v>
      </c>
      <c r="C2436" s="32" t="s">
        <v>2475</v>
      </c>
      <c r="D2436" s="1298">
        <v>2017</v>
      </c>
      <c r="E2436" s="131">
        <f>2021-D2436</f>
        <v>4</v>
      </c>
      <c r="F2436" s="369">
        <v>302400</v>
      </c>
      <c r="G2436" s="146">
        <v>0.1</v>
      </c>
      <c r="H2436" s="101">
        <f>E2436*F2436*G2436</f>
        <v>120960</v>
      </c>
      <c r="I2436" s="101">
        <f>F2436-H2436</f>
        <v>181440</v>
      </c>
      <c r="J2436" s="101">
        <f>F2436*G2436</f>
        <v>30240</v>
      </c>
      <c r="K2436" s="101">
        <f t="shared" si="683"/>
        <v>16.867469879518072</v>
      </c>
      <c r="L2436" s="101">
        <v>10</v>
      </c>
      <c r="M2436" s="27">
        <f>K2436*L2436/60</f>
        <v>2.8112449799196786</v>
      </c>
    </row>
    <row r="2437" spans="1:13" ht="30">
      <c r="A2437" s="1312"/>
      <c r="B2437" s="38"/>
      <c r="C2437" s="165" t="s">
        <v>2477</v>
      </c>
      <c r="D2437" s="267">
        <v>2007</v>
      </c>
      <c r="E2437" s="267">
        <f t="shared" ref="E2437" si="706">2021-D2437</f>
        <v>14</v>
      </c>
      <c r="F2437" s="24">
        <v>350000</v>
      </c>
      <c r="G2437" s="214">
        <v>0.1</v>
      </c>
      <c r="H2437" s="174">
        <f t="shared" ref="H2437" si="707">E2437*F2437*G2437</f>
        <v>490000</v>
      </c>
      <c r="I2437" s="174">
        <f t="shared" ref="I2437:I2439" si="708">F2437-H2437</f>
        <v>-140000</v>
      </c>
      <c r="J2437" s="174">
        <f t="shared" ref="J2437:J2439" si="709">F2437*G2437</f>
        <v>35000</v>
      </c>
      <c r="K2437" s="101">
        <f t="shared" si="683"/>
        <v>19.522534582775545</v>
      </c>
      <c r="L2437" s="547">
        <v>10</v>
      </c>
      <c r="M2437" s="269">
        <f t="shared" ref="M2437:M2439" si="710">K2437*L2437/60</f>
        <v>3.2537557637959242</v>
      </c>
    </row>
    <row r="2438" spans="1:13" ht="30">
      <c r="A2438" s="1312"/>
      <c r="B2438" s="38"/>
      <c r="C2438" s="165" t="s">
        <v>4670</v>
      </c>
      <c r="D2438" s="166">
        <v>2005</v>
      </c>
      <c r="E2438" s="166">
        <f t="shared" si="698"/>
        <v>16</v>
      </c>
      <c r="F2438" s="167">
        <v>39263</v>
      </c>
      <c r="G2438" s="168">
        <v>0.15</v>
      </c>
      <c r="H2438" s="167">
        <f t="shared" si="699"/>
        <v>94231.2</v>
      </c>
      <c r="I2438" s="167">
        <f t="shared" si="708"/>
        <v>-54968.2</v>
      </c>
      <c r="J2438" s="167">
        <f t="shared" si="709"/>
        <v>5889.45</v>
      </c>
      <c r="K2438" s="101">
        <f t="shared" si="683"/>
        <v>3.2850568942436413</v>
      </c>
      <c r="L2438" s="167">
        <v>5</v>
      </c>
      <c r="M2438" s="169">
        <f t="shared" si="710"/>
        <v>0.27375474118697007</v>
      </c>
    </row>
    <row r="2439" spans="1:13" ht="30">
      <c r="A2439" s="1312"/>
      <c r="B2439" s="38"/>
      <c r="C2439" s="384" t="s">
        <v>2485</v>
      </c>
      <c r="D2439" s="166">
        <v>2016</v>
      </c>
      <c r="E2439" s="166">
        <f t="shared" si="698"/>
        <v>5</v>
      </c>
      <c r="F2439" s="167">
        <v>2302000</v>
      </c>
      <c r="G2439" s="168">
        <v>0.1</v>
      </c>
      <c r="H2439" s="167">
        <f t="shared" si="699"/>
        <v>1151000</v>
      </c>
      <c r="I2439" s="167">
        <f t="shared" si="708"/>
        <v>1151000</v>
      </c>
      <c r="J2439" s="167">
        <f t="shared" si="709"/>
        <v>230200</v>
      </c>
      <c r="K2439" s="101">
        <f t="shared" si="683"/>
        <v>128.40249888442659</v>
      </c>
      <c r="L2439" s="167">
        <v>5</v>
      </c>
      <c r="M2439" s="169">
        <f t="shared" si="710"/>
        <v>10.700208240368882</v>
      </c>
    </row>
    <row r="2440" spans="1:13">
      <c r="A2440" s="1312"/>
      <c r="B2440" s="87" t="s">
        <v>35</v>
      </c>
      <c r="C2440" s="32"/>
      <c r="D2440" s="131"/>
      <c r="E2440" s="131"/>
      <c r="F2440" s="33"/>
      <c r="G2440" s="133"/>
      <c r="H2440" s="33"/>
      <c r="I2440" s="33"/>
      <c r="J2440" s="33"/>
      <c r="K2440" s="101">
        <f t="shared" si="683"/>
        <v>0</v>
      </c>
      <c r="L2440" s="309">
        <f>SUM(L2436:L2439)</f>
        <v>30</v>
      </c>
      <c r="M2440" s="34">
        <f>SUM(M2436:M2439)</f>
        <v>17.038963725271454</v>
      </c>
    </row>
    <row r="2441" spans="1:13" ht="45">
      <c r="A2441" s="1312" t="s">
        <v>4713</v>
      </c>
      <c r="B2441" s="38" t="s">
        <v>4540</v>
      </c>
      <c r="C2441" s="32" t="s">
        <v>4668</v>
      </c>
      <c r="D2441" s="131">
        <v>2006</v>
      </c>
      <c r="E2441" s="131">
        <f t="shared" si="698"/>
        <v>15</v>
      </c>
      <c r="F2441" s="33">
        <v>138575</v>
      </c>
      <c r="G2441" s="133">
        <v>0.1</v>
      </c>
      <c r="H2441" s="33">
        <f t="shared" si="699"/>
        <v>207862.5</v>
      </c>
      <c r="I2441" s="33">
        <f t="shared" ref="I2441:I2448" si="711">F2441-H2441</f>
        <v>-69287.5</v>
      </c>
      <c r="J2441" s="33">
        <f t="shared" ref="J2441:J2448" si="712">F2441*G2441</f>
        <v>13857.5</v>
      </c>
      <c r="K2441" s="101">
        <f t="shared" si="683"/>
        <v>7.7295292280232042</v>
      </c>
      <c r="L2441" s="33">
        <v>20</v>
      </c>
      <c r="M2441" s="30">
        <f t="shared" ref="M2441:M2448" si="713">K2441*L2441/60</f>
        <v>2.5765097426744017</v>
      </c>
    </row>
    <row r="2442" spans="1:13" ht="30">
      <c r="A2442" s="1312"/>
      <c r="B2442" s="38"/>
      <c r="C2442" s="165" t="s">
        <v>2477</v>
      </c>
      <c r="D2442" s="267">
        <v>2007</v>
      </c>
      <c r="E2442" s="267">
        <f t="shared" si="698"/>
        <v>14</v>
      </c>
      <c r="F2442" s="24">
        <v>350000</v>
      </c>
      <c r="G2442" s="214">
        <v>0.1</v>
      </c>
      <c r="H2442" s="174">
        <f t="shared" si="699"/>
        <v>490000</v>
      </c>
      <c r="I2442" s="174">
        <f t="shared" si="711"/>
        <v>-140000</v>
      </c>
      <c r="J2442" s="174">
        <f t="shared" si="712"/>
        <v>35000</v>
      </c>
      <c r="K2442" s="101">
        <f t="shared" si="683"/>
        <v>19.522534582775545</v>
      </c>
      <c r="L2442" s="547">
        <v>10</v>
      </c>
      <c r="M2442" s="269">
        <f t="shared" si="713"/>
        <v>3.2537557637959242</v>
      </c>
    </row>
    <row r="2443" spans="1:13" ht="30">
      <c r="A2443" s="1312"/>
      <c r="B2443" s="38"/>
      <c r="C2443" s="165" t="s">
        <v>4669</v>
      </c>
      <c r="D2443" s="166">
        <v>2013</v>
      </c>
      <c r="E2443" s="166">
        <f t="shared" si="698"/>
        <v>8</v>
      </c>
      <c r="F2443" s="167">
        <v>300000</v>
      </c>
      <c r="G2443" s="168">
        <v>0.1</v>
      </c>
      <c r="H2443" s="167">
        <f t="shared" si="699"/>
        <v>240000</v>
      </c>
      <c r="I2443" s="167">
        <f t="shared" si="711"/>
        <v>60000</v>
      </c>
      <c r="J2443" s="167">
        <f t="shared" si="712"/>
        <v>30000</v>
      </c>
      <c r="K2443" s="101">
        <f t="shared" si="683"/>
        <v>16.733601070950471</v>
      </c>
      <c r="L2443" s="167">
        <v>20</v>
      </c>
      <c r="M2443" s="169">
        <f t="shared" si="713"/>
        <v>5.5778670236501569</v>
      </c>
    </row>
    <row r="2444" spans="1:13" ht="30">
      <c r="A2444" s="1312"/>
      <c r="B2444" s="38"/>
      <c r="C2444" s="384" t="s">
        <v>2485</v>
      </c>
      <c r="D2444" s="166">
        <v>2016</v>
      </c>
      <c r="E2444" s="166">
        <f t="shared" si="698"/>
        <v>5</v>
      </c>
      <c r="F2444" s="167">
        <v>2302000</v>
      </c>
      <c r="G2444" s="168">
        <v>0.1</v>
      </c>
      <c r="H2444" s="167">
        <f t="shared" si="699"/>
        <v>1151000</v>
      </c>
      <c r="I2444" s="167">
        <f t="shared" si="711"/>
        <v>1151000</v>
      </c>
      <c r="J2444" s="167">
        <f t="shared" si="712"/>
        <v>230200</v>
      </c>
      <c r="K2444" s="101">
        <f t="shared" si="683"/>
        <v>128.40249888442659</v>
      </c>
      <c r="L2444" s="167">
        <v>20</v>
      </c>
      <c r="M2444" s="169">
        <f t="shared" si="713"/>
        <v>42.800832961475528</v>
      </c>
    </row>
    <row r="2445" spans="1:13">
      <c r="A2445" s="1312"/>
      <c r="B2445" s="38"/>
      <c r="C2445" s="165" t="s">
        <v>4672</v>
      </c>
      <c r="D2445" s="166">
        <v>2015</v>
      </c>
      <c r="E2445" s="166">
        <f t="shared" si="698"/>
        <v>6</v>
      </c>
      <c r="F2445" s="167">
        <v>1028020</v>
      </c>
      <c r="G2445" s="168">
        <v>0.1</v>
      </c>
      <c r="H2445" s="167">
        <f t="shared" si="699"/>
        <v>616812</v>
      </c>
      <c r="I2445" s="167">
        <f t="shared" si="711"/>
        <v>411208</v>
      </c>
      <c r="J2445" s="167">
        <f t="shared" si="712"/>
        <v>102802</v>
      </c>
      <c r="K2445" s="101">
        <f t="shared" si="683"/>
        <v>57.341588576528338</v>
      </c>
      <c r="L2445" s="167">
        <v>60</v>
      </c>
      <c r="M2445" s="169">
        <f t="shared" si="713"/>
        <v>57.341588576528338</v>
      </c>
    </row>
    <row r="2446" spans="1:13" ht="30">
      <c r="A2446" s="1312"/>
      <c r="B2446" s="38"/>
      <c r="C2446" s="165" t="s">
        <v>4667</v>
      </c>
      <c r="D2446" s="166">
        <v>2009</v>
      </c>
      <c r="E2446" s="166">
        <f>2021-D2446</f>
        <v>12</v>
      </c>
      <c r="F2446" s="167">
        <v>181000</v>
      </c>
      <c r="G2446" s="168">
        <v>0.1</v>
      </c>
      <c r="H2446" s="167">
        <f>E2446*F2446*G2446</f>
        <v>217200</v>
      </c>
      <c r="I2446" s="167">
        <f t="shared" si="711"/>
        <v>-36200</v>
      </c>
      <c r="J2446" s="167">
        <f t="shared" si="712"/>
        <v>18100</v>
      </c>
      <c r="K2446" s="101">
        <f t="shared" si="683"/>
        <v>10.095939312806783</v>
      </c>
      <c r="L2446" s="167">
        <v>10</v>
      </c>
      <c r="M2446" s="169">
        <f t="shared" si="713"/>
        <v>1.6826565521344639</v>
      </c>
    </row>
    <row r="2447" spans="1:13" ht="30">
      <c r="A2447" s="1312"/>
      <c r="B2447" s="38"/>
      <c r="C2447" s="165" t="s">
        <v>4670</v>
      </c>
      <c r="D2447" s="166">
        <v>2005</v>
      </c>
      <c r="E2447" s="166">
        <f t="shared" si="698"/>
        <v>16</v>
      </c>
      <c r="F2447" s="167">
        <v>39263</v>
      </c>
      <c r="G2447" s="168">
        <v>0.15</v>
      </c>
      <c r="H2447" s="167">
        <f t="shared" si="699"/>
        <v>94231.2</v>
      </c>
      <c r="I2447" s="167">
        <f t="shared" si="711"/>
        <v>-54968.2</v>
      </c>
      <c r="J2447" s="167">
        <f t="shared" si="712"/>
        <v>5889.45</v>
      </c>
      <c r="K2447" s="101">
        <f t="shared" ref="K2447:K2510" si="714">J2447/1792.8</f>
        <v>3.2850568942436413</v>
      </c>
      <c r="L2447" s="167">
        <v>20</v>
      </c>
      <c r="M2447" s="169">
        <f t="shared" si="713"/>
        <v>1.0950189647478803</v>
      </c>
    </row>
    <row r="2448" spans="1:13" ht="30">
      <c r="A2448" s="1312"/>
      <c r="B2448" s="38"/>
      <c r="C2448" s="165" t="s">
        <v>4675</v>
      </c>
      <c r="D2448" s="166">
        <v>2012</v>
      </c>
      <c r="E2448" s="166">
        <f t="shared" si="698"/>
        <v>9</v>
      </c>
      <c r="F2448" s="167">
        <v>12268394.74</v>
      </c>
      <c r="G2448" s="168">
        <v>0.1</v>
      </c>
      <c r="H2448" s="167">
        <f t="shared" si="699"/>
        <v>11041555.266000001</v>
      </c>
      <c r="I2448" s="167">
        <f t="shared" si="711"/>
        <v>1226839.4739999995</v>
      </c>
      <c r="J2448" s="167">
        <f t="shared" si="712"/>
        <v>1226839.4740000002</v>
      </c>
      <c r="K2448" s="101">
        <f t="shared" si="714"/>
        <v>684.31474453369037</v>
      </c>
      <c r="L2448" s="167">
        <v>100</v>
      </c>
      <c r="M2448" s="169">
        <f t="shared" si="713"/>
        <v>1140.5245742228174</v>
      </c>
    </row>
    <row r="2449" spans="1:13">
      <c r="A2449" s="1312"/>
      <c r="B2449" s="87" t="s">
        <v>35</v>
      </c>
      <c r="C2449" s="32"/>
      <c r="D2449" s="131"/>
      <c r="E2449" s="131"/>
      <c r="F2449" s="33"/>
      <c r="G2449" s="133"/>
      <c r="H2449" s="33"/>
      <c r="I2449" s="33"/>
      <c r="J2449" s="33"/>
      <c r="K2449" s="101">
        <f t="shared" si="714"/>
        <v>0</v>
      </c>
      <c r="L2449" s="309">
        <f>SUM(L2441:L2448)</f>
        <v>260</v>
      </c>
      <c r="M2449" s="34">
        <f>SUM(M2441:M2448)</f>
        <v>1254.8528038078241</v>
      </c>
    </row>
    <row r="2450" spans="1:13" ht="45">
      <c r="A2450" s="1312" t="s">
        <v>4714</v>
      </c>
      <c r="B2450" s="38" t="s">
        <v>4541</v>
      </c>
      <c r="C2450" s="165" t="s">
        <v>2477</v>
      </c>
      <c r="D2450" s="267">
        <v>2007</v>
      </c>
      <c r="E2450" s="267">
        <f t="shared" ref="E2450:E2452" si="715">2021-D2450</f>
        <v>14</v>
      </c>
      <c r="F2450" s="24">
        <v>350000</v>
      </c>
      <c r="G2450" s="214">
        <v>0.1</v>
      </c>
      <c r="H2450" s="174">
        <f t="shared" ref="H2450:H2452" si="716">E2450*F2450*G2450</f>
        <v>490000</v>
      </c>
      <c r="I2450" s="174">
        <f t="shared" ref="I2450:I2452" si="717">F2450-H2450</f>
        <v>-140000</v>
      </c>
      <c r="J2450" s="174">
        <f t="shared" ref="J2450:J2452" si="718">F2450*G2450</f>
        <v>35000</v>
      </c>
      <c r="K2450" s="101">
        <f t="shared" si="714"/>
        <v>19.522534582775545</v>
      </c>
      <c r="L2450" s="547">
        <v>10</v>
      </c>
      <c r="M2450" s="269">
        <f t="shared" ref="M2450:M2452" si="719">K2450*L2450/60</f>
        <v>3.2537557637959242</v>
      </c>
    </row>
    <row r="2451" spans="1:13" ht="30">
      <c r="A2451" s="1312"/>
      <c r="B2451" s="38"/>
      <c r="C2451" s="165" t="s">
        <v>4670</v>
      </c>
      <c r="D2451" s="166">
        <v>2005</v>
      </c>
      <c r="E2451" s="166">
        <f t="shared" si="715"/>
        <v>16</v>
      </c>
      <c r="F2451" s="167">
        <v>39263</v>
      </c>
      <c r="G2451" s="168">
        <v>0.15</v>
      </c>
      <c r="H2451" s="167">
        <f t="shared" si="716"/>
        <v>94231.2</v>
      </c>
      <c r="I2451" s="167">
        <f t="shared" si="717"/>
        <v>-54968.2</v>
      </c>
      <c r="J2451" s="167">
        <f t="shared" si="718"/>
        <v>5889.45</v>
      </c>
      <c r="K2451" s="101">
        <f t="shared" si="714"/>
        <v>3.2850568942436413</v>
      </c>
      <c r="L2451" s="167">
        <v>10</v>
      </c>
      <c r="M2451" s="169">
        <f t="shared" si="719"/>
        <v>0.54750948237394015</v>
      </c>
    </row>
    <row r="2452" spans="1:13" ht="30">
      <c r="A2452" s="1312"/>
      <c r="B2452" s="38"/>
      <c r="C2452" s="384" t="s">
        <v>2485</v>
      </c>
      <c r="D2452" s="166">
        <v>2016</v>
      </c>
      <c r="E2452" s="166">
        <f t="shared" si="715"/>
        <v>5</v>
      </c>
      <c r="F2452" s="167">
        <v>2302000</v>
      </c>
      <c r="G2452" s="168">
        <v>0.1</v>
      </c>
      <c r="H2452" s="167">
        <f t="shared" si="716"/>
        <v>1151000</v>
      </c>
      <c r="I2452" s="167">
        <f t="shared" si="717"/>
        <v>1151000</v>
      </c>
      <c r="J2452" s="167">
        <f t="shared" si="718"/>
        <v>230200</v>
      </c>
      <c r="K2452" s="101">
        <f t="shared" si="714"/>
        <v>128.40249888442659</v>
      </c>
      <c r="L2452" s="167">
        <v>10</v>
      </c>
      <c r="M2452" s="169">
        <f t="shared" si="719"/>
        <v>21.400416480737764</v>
      </c>
    </row>
    <row r="2453" spans="1:13">
      <c r="A2453" s="1312"/>
      <c r="B2453" s="87" t="s">
        <v>35</v>
      </c>
      <c r="C2453" s="32"/>
      <c r="D2453" s="131"/>
      <c r="E2453" s="131"/>
      <c r="F2453" s="33"/>
      <c r="G2453" s="133"/>
      <c r="H2453" s="33"/>
      <c r="I2453" s="33"/>
      <c r="J2453" s="33"/>
      <c r="K2453" s="101">
        <f t="shared" si="714"/>
        <v>0</v>
      </c>
      <c r="L2453" s="309">
        <f>SUM(L2450:L2452)</f>
        <v>30</v>
      </c>
      <c r="M2453" s="34">
        <f>SUM(M2449:M2452)</f>
        <v>1280.0544855347316</v>
      </c>
    </row>
    <row r="2454" spans="1:13">
      <c r="A2454" s="43" t="s">
        <v>4715</v>
      </c>
      <c r="B2454" s="37" t="s">
        <v>4543</v>
      </c>
      <c r="C2454" s="127"/>
      <c r="D2454" s="128"/>
      <c r="E2454" s="155"/>
      <c r="F2454" s="63"/>
      <c r="G2454" s="129"/>
      <c r="H2454" s="129"/>
      <c r="I2454" s="63"/>
      <c r="J2454" s="63"/>
      <c r="K2454" s="159"/>
      <c r="L2454" s="63"/>
      <c r="M2454" s="130"/>
    </row>
    <row r="2455" spans="1:13" ht="30">
      <c r="A2455" s="1312" t="s">
        <v>4716</v>
      </c>
      <c r="B2455" s="38" t="s">
        <v>4460</v>
      </c>
      <c r="C2455" s="165" t="s">
        <v>4667</v>
      </c>
      <c r="D2455" s="166">
        <v>2009</v>
      </c>
      <c r="E2455" s="166">
        <f>2021-D2455</f>
        <v>12</v>
      </c>
      <c r="F2455" s="167">
        <v>181000</v>
      </c>
      <c r="G2455" s="168">
        <v>0.1</v>
      </c>
      <c r="H2455" s="167">
        <f>E2455*F2455*G2455</f>
        <v>217200</v>
      </c>
      <c r="I2455" s="167">
        <f t="shared" ref="I2455:I2457" si="720">F2455-H2455</f>
        <v>-36200</v>
      </c>
      <c r="J2455" s="167">
        <f t="shared" ref="J2455:J2457" si="721">F2455*G2455</f>
        <v>18100</v>
      </c>
      <c r="K2455" s="101">
        <f t="shared" si="714"/>
        <v>10.095939312806783</v>
      </c>
      <c r="L2455" s="167">
        <v>20</v>
      </c>
      <c r="M2455" s="169">
        <f t="shared" ref="M2455:M2457" si="722">K2455*L2455/60</f>
        <v>3.3653131042689277</v>
      </c>
    </row>
    <row r="2456" spans="1:13" ht="30">
      <c r="A2456" s="1312"/>
      <c r="B2456" s="38"/>
      <c r="C2456" s="165" t="s">
        <v>2481</v>
      </c>
      <c r="D2456" s="267">
        <v>2007</v>
      </c>
      <c r="E2456" s="267">
        <f t="shared" ref="E2456:E2457" si="723">2021-D2456</f>
        <v>14</v>
      </c>
      <c r="F2456" s="24">
        <v>176358</v>
      </c>
      <c r="G2456" s="214">
        <v>0.1</v>
      </c>
      <c r="H2456" s="174">
        <f t="shared" ref="H2456:H2457" si="724">E2456*F2456*G2456</f>
        <v>246901.2</v>
      </c>
      <c r="I2456" s="174">
        <f t="shared" si="720"/>
        <v>-70543.200000000012</v>
      </c>
      <c r="J2456" s="174">
        <f t="shared" si="721"/>
        <v>17635.8</v>
      </c>
      <c r="K2456" s="101">
        <f t="shared" si="714"/>
        <v>9.8370147255689417</v>
      </c>
      <c r="L2456" s="547">
        <v>10</v>
      </c>
      <c r="M2456" s="269">
        <f t="shared" si="722"/>
        <v>1.6395024542614902</v>
      </c>
    </row>
    <row r="2457" spans="1:13" ht="30">
      <c r="A2457" s="1312"/>
      <c r="B2457" s="38"/>
      <c r="C2457" s="165" t="s">
        <v>2477</v>
      </c>
      <c r="D2457" s="267">
        <v>2007</v>
      </c>
      <c r="E2457" s="267">
        <f t="shared" si="723"/>
        <v>14</v>
      </c>
      <c r="F2457" s="24">
        <v>350000</v>
      </c>
      <c r="G2457" s="214">
        <v>0.1</v>
      </c>
      <c r="H2457" s="174">
        <f t="shared" si="724"/>
        <v>490000</v>
      </c>
      <c r="I2457" s="174">
        <f t="shared" si="720"/>
        <v>-140000</v>
      </c>
      <c r="J2457" s="174">
        <f t="shared" si="721"/>
        <v>35000</v>
      </c>
      <c r="K2457" s="101">
        <f t="shared" si="714"/>
        <v>19.522534582775545</v>
      </c>
      <c r="L2457" s="547">
        <v>10</v>
      </c>
      <c r="M2457" s="269">
        <f t="shared" si="722"/>
        <v>3.2537557637959242</v>
      </c>
    </row>
    <row r="2458" spans="1:13" ht="30">
      <c r="A2458" s="1312"/>
      <c r="B2458" s="38"/>
      <c r="C2458" s="165" t="s">
        <v>4668</v>
      </c>
      <c r="D2458" s="166">
        <v>2006</v>
      </c>
      <c r="E2458" s="166">
        <f t="shared" si="698"/>
        <v>15</v>
      </c>
      <c r="F2458" s="167">
        <v>138575</v>
      </c>
      <c r="G2458" s="168">
        <v>0.1</v>
      </c>
      <c r="H2458" s="167">
        <f t="shared" si="699"/>
        <v>207862.5</v>
      </c>
      <c r="I2458" s="167">
        <f>F2458-H2458</f>
        <v>-69287.5</v>
      </c>
      <c r="J2458" s="167">
        <f>F2458*G2458</f>
        <v>13857.5</v>
      </c>
      <c r="K2458" s="101">
        <f t="shared" si="714"/>
        <v>7.7295292280232042</v>
      </c>
      <c r="L2458" s="167">
        <v>20</v>
      </c>
      <c r="M2458" s="169">
        <f>K2458*L2458/60</f>
        <v>2.5765097426744017</v>
      </c>
    </row>
    <row r="2459" spans="1:13" ht="30">
      <c r="A2459" s="1312"/>
      <c r="B2459" s="38"/>
      <c r="C2459" s="165" t="s">
        <v>4669</v>
      </c>
      <c r="D2459" s="166">
        <v>2013</v>
      </c>
      <c r="E2459" s="166">
        <f t="shared" si="698"/>
        <v>8</v>
      </c>
      <c r="F2459" s="167">
        <v>300000</v>
      </c>
      <c r="G2459" s="168">
        <v>0.1</v>
      </c>
      <c r="H2459" s="167">
        <f t="shared" si="699"/>
        <v>240000</v>
      </c>
      <c r="I2459" s="167">
        <f t="shared" ref="I2459:I2462" si="725">F2459-H2459</f>
        <v>60000</v>
      </c>
      <c r="J2459" s="167">
        <f t="shared" ref="J2459:J2462" si="726">F2459*G2459</f>
        <v>30000</v>
      </c>
      <c r="K2459" s="101">
        <f t="shared" si="714"/>
        <v>16.733601070950471</v>
      </c>
      <c r="L2459" s="167">
        <v>20</v>
      </c>
      <c r="M2459" s="169">
        <f t="shared" ref="M2459:M2462" si="727">K2459*L2459/60</f>
        <v>5.5778670236501569</v>
      </c>
    </row>
    <row r="2460" spans="1:13" ht="30">
      <c r="A2460" s="1312"/>
      <c r="B2460" s="38"/>
      <c r="C2460" s="384" t="s">
        <v>2485</v>
      </c>
      <c r="D2460" s="166">
        <v>2016</v>
      </c>
      <c r="E2460" s="166">
        <f t="shared" si="698"/>
        <v>5</v>
      </c>
      <c r="F2460" s="167">
        <v>2302000</v>
      </c>
      <c r="G2460" s="168">
        <v>0.1</v>
      </c>
      <c r="H2460" s="167">
        <f t="shared" si="699"/>
        <v>1151000</v>
      </c>
      <c r="I2460" s="167">
        <f t="shared" si="725"/>
        <v>1151000</v>
      </c>
      <c r="J2460" s="167">
        <f t="shared" si="726"/>
        <v>230200</v>
      </c>
      <c r="K2460" s="101">
        <f t="shared" si="714"/>
        <v>128.40249888442659</v>
      </c>
      <c r="L2460" s="167">
        <v>10</v>
      </c>
      <c r="M2460" s="169">
        <f t="shared" si="727"/>
        <v>21.400416480737764</v>
      </c>
    </row>
    <row r="2461" spans="1:13">
      <c r="A2461" s="1312"/>
      <c r="B2461" s="38"/>
      <c r="C2461" s="165" t="s">
        <v>4672</v>
      </c>
      <c r="D2461" s="166">
        <v>2015</v>
      </c>
      <c r="E2461" s="166">
        <f t="shared" si="698"/>
        <v>6</v>
      </c>
      <c r="F2461" s="167">
        <v>1028020</v>
      </c>
      <c r="G2461" s="168">
        <v>0.1</v>
      </c>
      <c r="H2461" s="167">
        <f t="shared" si="699"/>
        <v>616812</v>
      </c>
      <c r="I2461" s="167">
        <f t="shared" si="725"/>
        <v>411208</v>
      </c>
      <c r="J2461" s="167">
        <f t="shared" si="726"/>
        <v>102802</v>
      </c>
      <c r="K2461" s="101">
        <f t="shared" si="714"/>
        <v>57.341588576528338</v>
      </c>
      <c r="L2461" s="167">
        <v>60</v>
      </c>
      <c r="M2461" s="169">
        <f t="shared" si="727"/>
        <v>57.341588576528338</v>
      </c>
    </row>
    <row r="2462" spans="1:13" ht="30">
      <c r="A2462" s="1312"/>
      <c r="B2462" s="38"/>
      <c r="C2462" s="165" t="s">
        <v>4670</v>
      </c>
      <c r="D2462" s="166">
        <v>2005</v>
      </c>
      <c r="E2462" s="166">
        <f t="shared" si="698"/>
        <v>16</v>
      </c>
      <c r="F2462" s="167">
        <v>39263</v>
      </c>
      <c r="G2462" s="168">
        <v>0.15</v>
      </c>
      <c r="H2462" s="167">
        <f t="shared" si="699"/>
        <v>94231.2</v>
      </c>
      <c r="I2462" s="167">
        <f t="shared" si="725"/>
        <v>-54968.2</v>
      </c>
      <c r="J2462" s="167">
        <f t="shared" si="726"/>
        <v>5889.45</v>
      </c>
      <c r="K2462" s="101">
        <f t="shared" si="714"/>
        <v>3.2850568942436413</v>
      </c>
      <c r="L2462" s="167">
        <v>10</v>
      </c>
      <c r="M2462" s="169">
        <f t="shared" si="727"/>
        <v>0.54750948237394015</v>
      </c>
    </row>
    <row r="2463" spans="1:13" ht="30">
      <c r="A2463" s="1312"/>
      <c r="B2463" s="38"/>
      <c r="C2463" s="32" t="s">
        <v>4671</v>
      </c>
      <c r="D2463" s="131">
        <v>2003</v>
      </c>
      <c r="E2463" s="131">
        <f t="shared" si="698"/>
        <v>18</v>
      </c>
      <c r="F2463" s="33">
        <v>2471090</v>
      </c>
      <c r="G2463" s="133">
        <v>0.1</v>
      </c>
      <c r="H2463" s="33">
        <f t="shared" si="699"/>
        <v>4447962</v>
      </c>
      <c r="I2463" s="33">
        <f>F2463-H2463</f>
        <v>-1976872</v>
      </c>
      <c r="J2463" s="33">
        <f>F2463*G2463</f>
        <v>247109</v>
      </c>
      <c r="K2463" s="101">
        <f t="shared" si="714"/>
        <v>137.83411423471665</v>
      </c>
      <c r="L2463" s="33">
        <v>120</v>
      </c>
      <c r="M2463" s="30">
        <f>K2463*L2463/60</f>
        <v>275.6682284694333</v>
      </c>
    </row>
    <row r="2464" spans="1:13">
      <c r="A2464" s="1312"/>
      <c r="B2464" s="87" t="s">
        <v>35</v>
      </c>
      <c r="C2464" s="32"/>
      <c r="D2464" s="131"/>
      <c r="E2464" s="131"/>
      <c r="F2464" s="33"/>
      <c r="G2464" s="133"/>
      <c r="H2464" s="33"/>
      <c r="I2464" s="33"/>
      <c r="J2464" s="33"/>
      <c r="K2464" s="101">
        <f t="shared" si="714"/>
        <v>0</v>
      </c>
      <c r="L2464" s="309">
        <f>SUM(L2455:L2463)</f>
        <v>280</v>
      </c>
      <c r="M2464" s="34">
        <f>SUM(M2455:M2463)</f>
        <v>371.37069109772426</v>
      </c>
    </row>
    <row r="2465" spans="1:13" ht="30">
      <c r="A2465" s="1312" t="s">
        <v>4717</v>
      </c>
      <c r="B2465" s="38" t="s">
        <v>4443</v>
      </c>
      <c r="C2465" s="165" t="s">
        <v>4667</v>
      </c>
      <c r="D2465" s="166">
        <v>2009</v>
      </c>
      <c r="E2465" s="166">
        <f>2021-D2465</f>
        <v>12</v>
      </c>
      <c r="F2465" s="167">
        <v>181000</v>
      </c>
      <c r="G2465" s="168">
        <v>0.1</v>
      </c>
      <c r="H2465" s="167">
        <f>E2465*F2465*G2465</f>
        <v>217200</v>
      </c>
      <c r="I2465" s="167">
        <f t="shared" ref="I2465:I2473" si="728">F2465-H2465</f>
        <v>-36200</v>
      </c>
      <c r="J2465" s="167">
        <f t="shared" ref="J2465:J2473" si="729">F2465*G2465</f>
        <v>18100</v>
      </c>
      <c r="K2465" s="101">
        <f t="shared" si="714"/>
        <v>10.095939312806783</v>
      </c>
      <c r="L2465" s="33">
        <v>10</v>
      </c>
      <c r="M2465" s="30">
        <f t="shared" ref="M2465:M2473" si="730">K2465*L2465/60</f>
        <v>1.6826565521344639</v>
      </c>
    </row>
    <row r="2466" spans="1:13" ht="30">
      <c r="A2466" s="1312"/>
      <c r="B2466" s="38"/>
      <c r="C2466" s="165" t="s">
        <v>2481</v>
      </c>
      <c r="D2466" s="267">
        <v>2007</v>
      </c>
      <c r="E2466" s="267">
        <f t="shared" ref="E2466:E2473" si="731">2021-D2466</f>
        <v>14</v>
      </c>
      <c r="F2466" s="24">
        <v>176358</v>
      </c>
      <c r="G2466" s="214">
        <v>0.1</v>
      </c>
      <c r="H2466" s="174">
        <f t="shared" ref="H2466:H2473" si="732">E2466*F2466*G2466</f>
        <v>246901.2</v>
      </c>
      <c r="I2466" s="174">
        <f t="shared" si="728"/>
        <v>-70543.200000000012</v>
      </c>
      <c r="J2466" s="174">
        <f t="shared" si="729"/>
        <v>17635.8</v>
      </c>
      <c r="K2466" s="101">
        <f t="shared" si="714"/>
        <v>9.8370147255689417</v>
      </c>
      <c r="L2466" s="547">
        <v>10</v>
      </c>
      <c r="M2466" s="269">
        <f t="shared" si="730"/>
        <v>1.6395024542614902</v>
      </c>
    </row>
    <row r="2467" spans="1:13" ht="30">
      <c r="A2467" s="1312"/>
      <c r="B2467" s="38"/>
      <c r="C2467" s="165" t="s">
        <v>2477</v>
      </c>
      <c r="D2467" s="267">
        <v>2007</v>
      </c>
      <c r="E2467" s="267">
        <f t="shared" si="731"/>
        <v>14</v>
      </c>
      <c r="F2467" s="24">
        <v>350000</v>
      </c>
      <c r="G2467" s="214">
        <v>0.1</v>
      </c>
      <c r="H2467" s="174">
        <f t="shared" si="732"/>
        <v>490000</v>
      </c>
      <c r="I2467" s="174">
        <f t="shared" si="728"/>
        <v>-140000</v>
      </c>
      <c r="J2467" s="174">
        <f t="shared" si="729"/>
        <v>35000</v>
      </c>
      <c r="K2467" s="101">
        <f t="shared" si="714"/>
        <v>19.522534582775545</v>
      </c>
      <c r="L2467" s="547">
        <v>10</v>
      </c>
      <c r="M2467" s="269">
        <f t="shared" si="730"/>
        <v>3.2537557637959242</v>
      </c>
    </row>
    <row r="2468" spans="1:13" ht="30">
      <c r="A2468" s="1312"/>
      <c r="B2468" s="38"/>
      <c r="C2468" s="32" t="s">
        <v>4668</v>
      </c>
      <c r="D2468" s="131">
        <v>2006</v>
      </c>
      <c r="E2468" s="131">
        <f t="shared" si="731"/>
        <v>15</v>
      </c>
      <c r="F2468" s="33">
        <v>138575</v>
      </c>
      <c r="G2468" s="133">
        <v>0.1</v>
      </c>
      <c r="H2468" s="33">
        <f t="shared" si="732"/>
        <v>207862.5</v>
      </c>
      <c r="I2468" s="33">
        <f t="shared" si="728"/>
        <v>-69287.5</v>
      </c>
      <c r="J2468" s="33">
        <f t="shared" si="729"/>
        <v>13857.5</v>
      </c>
      <c r="K2468" s="101">
        <f t="shared" si="714"/>
        <v>7.7295292280232042</v>
      </c>
      <c r="L2468" s="33">
        <v>10</v>
      </c>
      <c r="M2468" s="30">
        <f t="shared" si="730"/>
        <v>1.2882548713372008</v>
      </c>
    </row>
    <row r="2469" spans="1:13" ht="30">
      <c r="A2469" s="1312"/>
      <c r="B2469" s="38"/>
      <c r="C2469" s="165" t="s">
        <v>4669</v>
      </c>
      <c r="D2469" s="166">
        <v>2013</v>
      </c>
      <c r="E2469" s="166">
        <f t="shared" si="731"/>
        <v>8</v>
      </c>
      <c r="F2469" s="167">
        <v>300000</v>
      </c>
      <c r="G2469" s="168">
        <v>0.1</v>
      </c>
      <c r="H2469" s="167">
        <f t="shared" si="732"/>
        <v>240000</v>
      </c>
      <c r="I2469" s="167">
        <f t="shared" si="728"/>
        <v>60000</v>
      </c>
      <c r="J2469" s="167">
        <f t="shared" si="729"/>
        <v>30000</v>
      </c>
      <c r="K2469" s="101">
        <f t="shared" si="714"/>
        <v>16.733601070950471</v>
      </c>
      <c r="L2469" s="167">
        <v>10</v>
      </c>
      <c r="M2469" s="169">
        <f t="shared" si="730"/>
        <v>2.7889335118250784</v>
      </c>
    </row>
    <row r="2470" spans="1:13" ht="30">
      <c r="A2470" s="1312"/>
      <c r="B2470" s="38"/>
      <c r="C2470" s="384" t="s">
        <v>2485</v>
      </c>
      <c r="D2470" s="166">
        <v>2016</v>
      </c>
      <c r="E2470" s="166">
        <f t="shared" si="731"/>
        <v>5</v>
      </c>
      <c r="F2470" s="167">
        <v>2302000</v>
      </c>
      <c r="G2470" s="168">
        <v>0.1</v>
      </c>
      <c r="H2470" s="167">
        <f t="shared" si="732"/>
        <v>1151000</v>
      </c>
      <c r="I2470" s="167">
        <f t="shared" si="728"/>
        <v>1151000</v>
      </c>
      <c r="J2470" s="167">
        <f t="shared" si="729"/>
        <v>230200</v>
      </c>
      <c r="K2470" s="101">
        <f t="shared" si="714"/>
        <v>128.40249888442659</v>
      </c>
      <c r="L2470" s="33">
        <v>10</v>
      </c>
      <c r="M2470" s="30">
        <f t="shared" si="730"/>
        <v>21.400416480737764</v>
      </c>
    </row>
    <row r="2471" spans="1:13">
      <c r="A2471" s="1312"/>
      <c r="B2471" s="38"/>
      <c r="C2471" s="165" t="s">
        <v>4672</v>
      </c>
      <c r="D2471" s="166">
        <v>2015</v>
      </c>
      <c r="E2471" s="166">
        <f t="shared" si="731"/>
        <v>6</v>
      </c>
      <c r="F2471" s="167">
        <v>1028020</v>
      </c>
      <c r="G2471" s="168">
        <v>0.1</v>
      </c>
      <c r="H2471" s="167">
        <f t="shared" si="732"/>
        <v>616812</v>
      </c>
      <c r="I2471" s="167">
        <f t="shared" si="728"/>
        <v>411208</v>
      </c>
      <c r="J2471" s="167">
        <f t="shared" si="729"/>
        <v>102802</v>
      </c>
      <c r="K2471" s="101">
        <f t="shared" si="714"/>
        <v>57.341588576528338</v>
      </c>
      <c r="L2471" s="33">
        <v>60</v>
      </c>
      <c r="M2471" s="30">
        <f t="shared" si="730"/>
        <v>57.341588576528338</v>
      </c>
    </row>
    <row r="2472" spans="1:13" ht="30">
      <c r="A2472" s="1312"/>
      <c r="B2472" s="38"/>
      <c r="C2472" s="165" t="s">
        <v>4670</v>
      </c>
      <c r="D2472" s="166">
        <v>2005</v>
      </c>
      <c r="E2472" s="166">
        <f t="shared" si="731"/>
        <v>16</v>
      </c>
      <c r="F2472" s="167">
        <v>39263</v>
      </c>
      <c r="G2472" s="168">
        <v>0.15</v>
      </c>
      <c r="H2472" s="167">
        <f t="shared" si="732"/>
        <v>94231.2</v>
      </c>
      <c r="I2472" s="167">
        <f t="shared" si="728"/>
        <v>-54968.2</v>
      </c>
      <c r="J2472" s="167">
        <f t="shared" si="729"/>
        <v>5889.45</v>
      </c>
      <c r="K2472" s="101">
        <f t="shared" si="714"/>
        <v>3.2850568942436413</v>
      </c>
      <c r="L2472" s="33">
        <v>10</v>
      </c>
      <c r="M2472" s="30">
        <f t="shared" si="730"/>
        <v>0.54750948237394015</v>
      </c>
    </row>
    <row r="2473" spans="1:13" ht="30">
      <c r="A2473" s="1312"/>
      <c r="B2473" s="38"/>
      <c r="C2473" s="165" t="s">
        <v>4671</v>
      </c>
      <c r="D2473" s="166">
        <v>2003</v>
      </c>
      <c r="E2473" s="166">
        <f t="shared" si="731"/>
        <v>18</v>
      </c>
      <c r="F2473" s="167">
        <v>2471090</v>
      </c>
      <c r="G2473" s="168">
        <v>0.1</v>
      </c>
      <c r="H2473" s="167">
        <f t="shared" si="732"/>
        <v>4447962</v>
      </c>
      <c r="I2473" s="167">
        <f t="shared" si="728"/>
        <v>-1976872</v>
      </c>
      <c r="J2473" s="167">
        <f t="shared" si="729"/>
        <v>247109</v>
      </c>
      <c r="K2473" s="101">
        <f t="shared" si="714"/>
        <v>137.83411423471665</v>
      </c>
      <c r="L2473" s="33">
        <v>130</v>
      </c>
      <c r="M2473" s="30">
        <f t="shared" si="730"/>
        <v>298.64058084188605</v>
      </c>
    </row>
    <row r="2474" spans="1:13">
      <c r="A2474" s="1312"/>
      <c r="B2474" s="87" t="s">
        <v>35</v>
      </c>
      <c r="C2474" s="32"/>
      <c r="D2474" s="131"/>
      <c r="E2474" s="131"/>
      <c r="F2474" s="33"/>
      <c r="G2474" s="133"/>
      <c r="H2474" s="33"/>
      <c r="I2474" s="33"/>
      <c r="J2474" s="33"/>
      <c r="K2474" s="101">
        <f t="shared" si="714"/>
        <v>0</v>
      </c>
      <c r="L2474" s="309">
        <f>SUM(L2465:L2473)</f>
        <v>260</v>
      </c>
      <c r="M2474" s="34">
        <f>SUM(M2465:M2473)</f>
        <v>388.58319853488024</v>
      </c>
    </row>
    <row r="2475" spans="1:13" ht="30">
      <c r="A2475" s="1312" t="s">
        <v>4718</v>
      </c>
      <c r="B2475" s="38" t="s">
        <v>4547</v>
      </c>
      <c r="C2475" s="32" t="s">
        <v>4668</v>
      </c>
      <c r="D2475" s="131">
        <v>2006</v>
      </c>
      <c r="E2475" s="131">
        <f t="shared" ref="E2475:E2480" si="733">2021-D2475</f>
        <v>15</v>
      </c>
      <c r="F2475" s="33">
        <v>138575</v>
      </c>
      <c r="G2475" s="133">
        <v>0.1</v>
      </c>
      <c r="H2475" s="33">
        <f t="shared" ref="H2475:H2480" si="734">E2475*F2475*G2475</f>
        <v>207862.5</v>
      </c>
      <c r="I2475" s="33">
        <f>F2475-H2475</f>
        <v>-69287.5</v>
      </c>
      <c r="J2475" s="33">
        <f>F2475*G2475</f>
        <v>13857.5</v>
      </c>
      <c r="K2475" s="101">
        <f t="shared" si="714"/>
        <v>7.7295292280232042</v>
      </c>
      <c r="L2475" s="33">
        <v>10</v>
      </c>
      <c r="M2475" s="30">
        <f>K2475*L2475/60</f>
        <v>1.2882548713372008</v>
      </c>
    </row>
    <row r="2476" spans="1:13" ht="30">
      <c r="A2476" s="1312"/>
      <c r="B2476" s="38"/>
      <c r="C2476" s="165" t="s">
        <v>2481</v>
      </c>
      <c r="D2476" s="267">
        <v>2007</v>
      </c>
      <c r="E2476" s="267">
        <f t="shared" si="733"/>
        <v>14</v>
      </c>
      <c r="F2476" s="24">
        <v>176358</v>
      </c>
      <c r="G2476" s="214">
        <v>0.1</v>
      </c>
      <c r="H2476" s="174">
        <f t="shared" si="734"/>
        <v>246901.2</v>
      </c>
      <c r="I2476" s="174">
        <f t="shared" ref="I2476:I2482" si="735">F2476-H2476</f>
        <v>-70543.200000000012</v>
      </c>
      <c r="J2476" s="174">
        <f t="shared" ref="J2476:J2482" si="736">F2476*G2476</f>
        <v>17635.8</v>
      </c>
      <c r="K2476" s="101">
        <f t="shared" si="714"/>
        <v>9.8370147255689417</v>
      </c>
      <c r="L2476" s="547">
        <v>10</v>
      </c>
      <c r="M2476" s="269">
        <f t="shared" ref="M2476:M2482" si="737">K2476*L2476/60</f>
        <v>1.6395024542614902</v>
      </c>
    </row>
    <row r="2477" spans="1:13" ht="30">
      <c r="A2477" s="1312"/>
      <c r="B2477" s="38"/>
      <c r="C2477" s="165" t="s">
        <v>2477</v>
      </c>
      <c r="D2477" s="267">
        <v>2007</v>
      </c>
      <c r="E2477" s="267">
        <f t="shared" si="733"/>
        <v>14</v>
      </c>
      <c r="F2477" s="24">
        <v>350000</v>
      </c>
      <c r="G2477" s="214">
        <v>0.1</v>
      </c>
      <c r="H2477" s="174">
        <f t="shared" si="734"/>
        <v>490000</v>
      </c>
      <c r="I2477" s="174">
        <f t="shared" si="735"/>
        <v>-140000</v>
      </c>
      <c r="J2477" s="174">
        <f t="shared" si="736"/>
        <v>35000</v>
      </c>
      <c r="K2477" s="101">
        <f t="shared" si="714"/>
        <v>19.522534582775545</v>
      </c>
      <c r="L2477" s="547">
        <v>10</v>
      </c>
      <c r="M2477" s="269">
        <f t="shared" si="737"/>
        <v>3.2537557637959242</v>
      </c>
    </row>
    <row r="2478" spans="1:13" ht="30">
      <c r="A2478" s="1312"/>
      <c r="B2478" s="38"/>
      <c r="C2478" s="384" t="s">
        <v>2485</v>
      </c>
      <c r="D2478" s="166">
        <v>2016</v>
      </c>
      <c r="E2478" s="166">
        <f t="shared" si="733"/>
        <v>5</v>
      </c>
      <c r="F2478" s="167">
        <v>2302000</v>
      </c>
      <c r="G2478" s="168">
        <v>0.1</v>
      </c>
      <c r="H2478" s="167">
        <f t="shared" si="734"/>
        <v>1151000</v>
      </c>
      <c r="I2478" s="167">
        <f t="shared" si="735"/>
        <v>1151000</v>
      </c>
      <c r="J2478" s="167">
        <f t="shared" si="736"/>
        <v>230200</v>
      </c>
      <c r="K2478" s="101">
        <f t="shared" si="714"/>
        <v>128.40249888442659</v>
      </c>
      <c r="L2478" s="167">
        <v>10</v>
      </c>
      <c r="M2478" s="169">
        <f t="shared" si="737"/>
        <v>21.400416480737764</v>
      </c>
    </row>
    <row r="2479" spans="1:13">
      <c r="A2479" s="1312"/>
      <c r="B2479" s="38"/>
      <c r="C2479" s="165" t="s">
        <v>4672</v>
      </c>
      <c r="D2479" s="166">
        <v>2015</v>
      </c>
      <c r="E2479" s="166">
        <f t="shared" si="733"/>
        <v>6</v>
      </c>
      <c r="F2479" s="167">
        <v>1028020</v>
      </c>
      <c r="G2479" s="168">
        <v>0.1</v>
      </c>
      <c r="H2479" s="167">
        <f t="shared" si="734"/>
        <v>616812</v>
      </c>
      <c r="I2479" s="167">
        <f t="shared" si="735"/>
        <v>411208</v>
      </c>
      <c r="J2479" s="167">
        <f t="shared" si="736"/>
        <v>102802</v>
      </c>
      <c r="K2479" s="101">
        <f t="shared" si="714"/>
        <v>57.341588576528338</v>
      </c>
      <c r="L2479" s="167">
        <v>60</v>
      </c>
      <c r="M2479" s="169">
        <f t="shared" si="737"/>
        <v>57.341588576528338</v>
      </c>
    </row>
    <row r="2480" spans="1:13" ht="30">
      <c r="A2480" s="1312"/>
      <c r="B2480" s="38"/>
      <c r="C2480" s="165" t="s">
        <v>4670</v>
      </c>
      <c r="D2480" s="166">
        <v>2005</v>
      </c>
      <c r="E2480" s="166">
        <f t="shared" si="733"/>
        <v>16</v>
      </c>
      <c r="F2480" s="167">
        <v>39263</v>
      </c>
      <c r="G2480" s="168">
        <v>0.15</v>
      </c>
      <c r="H2480" s="167">
        <f t="shared" si="734"/>
        <v>94231.2</v>
      </c>
      <c r="I2480" s="167">
        <f t="shared" si="735"/>
        <v>-54968.2</v>
      </c>
      <c r="J2480" s="167">
        <f t="shared" si="736"/>
        <v>5889.45</v>
      </c>
      <c r="K2480" s="101">
        <f t="shared" si="714"/>
        <v>3.2850568942436413</v>
      </c>
      <c r="L2480" s="167">
        <v>10</v>
      </c>
      <c r="M2480" s="169">
        <f t="shared" si="737"/>
        <v>0.54750948237394015</v>
      </c>
    </row>
    <row r="2481" spans="1:13" ht="30">
      <c r="A2481" s="1312"/>
      <c r="B2481" s="38"/>
      <c r="C2481" s="165" t="s">
        <v>4667</v>
      </c>
      <c r="D2481" s="166">
        <v>2009</v>
      </c>
      <c r="E2481" s="166">
        <f>2021-D2481</f>
        <v>12</v>
      </c>
      <c r="F2481" s="167">
        <v>181000</v>
      </c>
      <c r="G2481" s="168">
        <v>0.1</v>
      </c>
      <c r="H2481" s="167">
        <f>E2481*F2481*G2481</f>
        <v>217200</v>
      </c>
      <c r="I2481" s="167">
        <f t="shared" si="735"/>
        <v>-36200</v>
      </c>
      <c r="J2481" s="167">
        <f t="shared" si="736"/>
        <v>18100</v>
      </c>
      <c r="K2481" s="101">
        <f t="shared" si="714"/>
        <v>10.095939312806783</v>
      </c>
      <c r="L2481" s="167">
        <v>10</v>
      </c>
      <c r="M2481" s="169">
        <f t="shared" si="737"/>
        <v>1.6826565521344639</v>
      </c>
    </row>
    <row r="2482" spans="1:13" ht="30">
      <c r="A2482" s="1312"/>
      <c r="B2482" s="38"/>
      <c r="C2482" s="165" t="s">
        <v>4669</v>
      </c>
      <c r="D2482" s="166">
        <v>2013</v>
      </c>
      <c r="E2482" s="166">
        <f t="shared" ref="E2482:E2483" si="738">2021-D2482</f>
        <v>8</v>
      </c>
      <c r="F2482" s="167">
        <v>300000</v>
      </c>
      <c r="G2482" s="168">
        <v>0.1</v>
      </c>
      <c r="H2482" s="167">
        <f t="shared" ref="H2482:H2483" si="739">E2482*F2482*G2482</f>
        <v>240000</v>
      </c>
      <c r="I2482" s="167">
        <f t="shared" si="735"/>
        <v>60000</v>
      </c>
      <c r="J2482" s="167">
        <f t="shared" si="736"/>
        <v>30000</v>
      </c>
      <c r="K2482" s="101">
        <f t="shared" si="714"/>
        <v>16.733601070950471</v>
      </c>
      <c r="L2482" s="167">
        <v>20</v>
      </c>
      <c r="M2482" s="169">
        <f t="shared" si="737"/>
        <v>5.5778670236501569</v>
      </c>
    </row>
    <row r="2483" spans="1:13" ht="30">
      <c r="A2483" s="1312"/>
      <c r="B2483" s="38"/>
      <c r="C2483" s="165" t="s">
        <v>4675</v>
      </c>
      <c r="D2483" s="166">
        <v>2012</v>
      </c>
      <c r="E2483" s="166">
        <f t="shared" si="738"/>
        <v>9</v>
      </c>
      <c r="F2483" s="167">
        <v>12268394.74</v>
      </c>
      <c r="G2483" s="168">
        <v>0.1</v>
      </c>
      <c r="H2483" s="167">
        <f t="shared" si="739"/>
        <v>11041555.266000001</v>
      </c>
      <c r="I2483" s="33">
        <f>F2483-H2483</f>
        <v>1226839.4739999995</v>
      </c>
      <c r="J2483" s="33">
        <f>F2483*G2483</f>
        <v>1226839.4740000002</v>
      </c>
      <c r="K2483" s="101">
        <f t="shared" si="714"/>
        <v>684.31474453369037</v>
      </c>
      <c r="L2483" s="33">
        <v>120</v>
      </c>
      <c r="M2483" s="30">
        <f>K2483*L2483/60</f>
        <v>1368.6294890673807</v>
      </c>
    </row>
    <row r="2484" spans="1:13">
      <c r="A2484" s="1312"/>
      <c r="B2484" s="87" t="s">
        <v>35</v>
      </c>
      <c r="C2484" s="32"/>
      <c r="D2484" s="131"/>
      <c r="E2484" s="131"/>
      <c r="F2484" s="33"/>
      <c r="G2484" s="133"/>
      <c r="H2484" s="33"/>
      <c r="I2484" s="33"/>
      <c r="J2484" s="33"/>
      <c r="K2484" s="101">
        <f t="shared" si="714"/>
        <v>0</v>
      </c>
      <c r="L2484" s="309">
        <f>SUM(L2475:L2483)</f>
        <v>260</v>
      </c>
      <c r="M2484" s="34">
        <f>SUM(M2475:M2483)</f>
        <v>1461.3610402721999</v>
      </c>
    </row>
    <row r="2485" spans="1:13" ht="30">
      <c r="A2485" s="1312" t="s">
        <v>4719</v>
      </c>
      <c r="B2485" s="38" t="s">
        <v>4447</v>
      </c>
      <c r="C2485" s="32" t="s">
        <v>4668</v>
      </c>
      <c r="D2485" s="131">
        <v>2006</v>
      </c>
      <c r="E2485" s="131">
        <f t="shared" ref="E2485:E2487" si="740">2021-D2485</f>
        <v>15</v>
      </c>
      <c r="F2485" s="33">
        <v>138575</v>
      </c>
      <c r="G2485" s="133">
        <v>0.1</v>
      </c>
      <c r="H2485" s="33">
        <f t="shared" ref="H2485:H2487" si="741">E2485*F2485*G2485</f>
        <v>207862.5</v>
      </c>
      <c r="I2485" s="33">
        <f>F2485-H2485</f>
        <v>-69287.5</v>
      </c>
      <c r="J2485" s="33">
        <f>F2485*G2485</f>
        <v>13857.5</v>
      </c>
      <c r="K2485" s="101">
        <f t="shared" si="714"/>
        <v>7.7295292280232042</v>
      </c>
      <c r="L2485" s="33">
        <v>10</v>
      </c>
      <c r="M2485" s="30">
        <f>K2485*L2485/60</f>
        <v>1.2882548713372008</v>
      </c>
    </row>
    <row r="2486" spans="1:13" ht="30">
      <c r="A2486" s="1312"/>
      <c r="B2486" s="38"/>
      <c r="C2486" s="165" t="s">
        <v>2481</v>
      </c>
      <c r="D2486" s="267">
        <v>2007</v>
      </c>
      <c r="E2486" s="267">
        <f t="shared" si="740"/>
        <v>14</v>
      </c>
      <c r="F2486" s="24">
        <v>176358</v>
      </c>
      <c r="G2486" s="214">
        <v>0.1</v>
      </c>
      <c r="H2486" s="174">
        <f t="shared" si="741"/>
        <v>246901.2</v>
      </c>
      <c r="I2486" s="174">
        <f t="shared" ref="I2486:I2492" si="742">F2486-H2486</f>
        <v>-70543.200000000012</v>
      </c>
      <c r="J2486" s="174">
        <f t="shared" ref="J2486:J2492" si="743">F2486*G2486</f>
        <v>17635.8</v>
      </c>
      <c r="K2486" s="101">
        <f t="shared" si="714"/>
        <v>9.8370147255689417</v>
      </c>
      <c r="L2486" s="547">
        <v>10</v>
      </c>
      <c r="M2486" s="269">
        <f t="shared" ref="M2486:M2492" si="744">K2486*L2486/60</f>
        <v>1.6395024542614902</v>
      </c>
    </row>
    <row r="2487" spans="1:13" ht="30">
      <c r="A2487" s="1312"/>
      <c r="B2487" s="38"/>
      <c r="C2487" s="165" t="s">
        <v>2477</v>
      </c>
      <c r="D2487" s="267">
        <v>2007</v>
      </c>
      <c r="E2487" s="267">
        <f t="shared" si="740"/>
        <v>14</v>
      </c>
      <c r="F2487" s="24">
        <v>350000</v>
      </c>
      <c r="G2487" s="214">
        <v>0.1</v>
      </c>
      <c r="H2487" s="174">
        <f t="shared" si="741"/>
        <v>490000</v>
      </c>
      <c r="I2487" s="174">
        <f t="shared" si="742"/>
        <v>-140000</v>
      </c>
      <c r="J2487" s="174">
        <f t="shared" si="743"/>
        <v>35000</v>
      </c>
      <c r="K2487" s="101">
        <f t="shared" si="714"/>
        <v>19.522534582775545</v>
      </c>
      <c r="L2487" s="547">
        <v>10</v>
      </c>
      <c r="M2487" s="269">
        <f t="shared" si="744"/>
        <v>3.2537557637959242</v>
      </c>
    </row>
    <row r="2488" spans="1:13" ht="30">
      <c r="A2488" s="1312"/>
      <c r="B2488" s="38"/>
      <c r="C2488" s="165" t="s">
        <v>4667</v>
      </c>
      <c r="D2488" s="166">
        <v>2009</v>
      </c>
      <c r="E2488" s="166">
        <f>2021-D2488</f>
        <v>12</v>
      </c>
      <c r="F2488" s="167">
        <v>181000</v>
      </c>
      <c r="G2488" s="168">
        <v>0.1</v>
      </c>
      <c r="H2488" s="167">
        <f>E2488*F2488*G2488</f>
        <v>217200</v>
      </c>
      <c r="I2488" s="167">
        <f t="shared" si="742"/>
        <v>-36200</v>
      </c>
      <c r="J2488" s="167">
        <f t="shared" si="743"/>
        <v>18100</v>
      </c>
      <c r="K2488" s="101">
        <f t="shared" si="714"/>
        <v>10.095939312806783</v>
      </c>
      <c r="L2488" s="33">
        <v>10</v>
      </c>
      <c r="M2488" s="30">
        <f t="shared" si="744"/>
        <v>1.6826565521344639</v>
      </c>
    </row>
    <row r="2489" spans="1:13" ht="30">
      <c r="A2489" s="1312"/>
      <c r="B2489" s="38"/>
      <c r="C2489" s="384" t="s">
        <v>2485</v>
      </c>
      <c r="D2489" s="166">
        <v>2016</v>
      </c>
      <c r="E2489" s="166">
        <f t="shared" ref="E2489:E2493" si="745">2021-D2489</f>
        <v>5</v>
      </c>
      <c r="F2489" s="167">
        <v>2302000</v>
      </c>
      <c r="G2489" s="168">
        <v>0.1</v>
      </c>
      <c r="H2489" s="167">
        <f t="shared" ref="H2489:H2493" si="746">E2489*F2489*G2489</f>
        <v>1151000</v>
      </c>
      <c r="I2489" s="167">
        <f t="shared" si="742"/>
        <v>1151000</v>
      </c>
      <c r="J2489" s="167">
        <f t="shared" si="743"/>
        <v>230200</v>
      </c>
      <c r="K2489" s="101">
        <f t="shared" si="714"/>
        <v>128.40249888442659</v>
      </c>
      <c r="L2489" s="33">
        <v>10</v>
      </c>
      <c r="M2489" s="30">
        <f t="shared" si="744"/>
        <v>21.400416480737764</v>
      </c>
    </row>
    <row r="2490" spans="1:13">
      <c r="A2490" s="1312"/>
      <c r="B2490" s="38"/>
      <c r="C2490" s="165" t="s">
        <v>4672</v>
      </c>
      <c r="D2490" s="166">
        <v>2015</v>
      </c>
      <c r="E2490" s="166">
        <f t="shared" si="745"/>
        <v>6</v>
      </c>
      <c r="F2490" s="167">
        <v>1028020</v>
      </c>
      <c r="G2490" s="168">
        <v>0.1</v>
      </c>
      <c r="H2490" s="167">
        <f t="shared" si="746"/>
        <v>616812</v>
      </c>
      <c r="I2490" s="167">
        <f t="shared" si="742"/>
        <v>411208</v>
      </c>
      <c r="J2490" s="167">
        <f t="shared" si="743"/>
        <v>102802</v>
      </c>
      <c r="K2490" s="101">
        <f t="shared" si="714"/>
        <v>57.341588576528338</v>
      </c>
      <c r="L2490" s="33">
        <v>60</v>
      </c>
      <c r="M2490" s="30">
        <f t="shared" si="744"/>
        <v>57.341588576528338</v>
      </c>
    </row>
    <row r="2491" spans="1:13" ht="30">
      <c r="A2491" s="1312"/>
      <c r="B2491" s="38"/>
      <c r="C2491" s="32" t="s">
        <v>4670</v>
      </c>
      <c r="D2491" s="131">
        <v>2005</v>
      </c>
      <c r="E2491" s="131">
        <f t="shared" si="745"/>
        <v>16</v>
      </c>
      <c r="F2491" s="33">
        <v>39263</v>
      </c>
      <c r="G2491" s="133">
        <v>0.15</v>
      </c>
      <c r="H2491" s="33">
        <f t="shared" si="746"/>
        <v>94231.2</v>
      </c>
      <c r="I2491" s="33">
        <f t="shared" si="742"/>
        <v>-54968.2</v>
      </c>
      <c r="J2491" s="33">
        <f t="shared" si="743"/>
        <v>5889.45</v>
      </c>
      <c r="K2491" s="101">
        <f t="shared" si="714"/>
        <v>3.2850568942436413</v>
      </c>
      <c r="L2491" s="33">
        <v>10</v>
      </c>
      <c r="M2491" s="30">
        <f t="shared" si="744"/>
        <v>0.54750948237394015</v>
      </c>
    </row>
    <row r="2492" spans="1:13" ht="30">
      <c r="A2492" s="1312"/>
      <c r="B2492" s="38"/>
      <c r="C2492" s="165" t="s">
        <v>4669</v>
      </c>
      <c r="D2492" s="166">
        <v>2013</v>
      </c>
      <c r="E2492" s="166">
        <f t="shared" si="745"/>
        <v>8</v>
      </c>
      <c r="F2492" s="167">
        <v>300000</v>
      </c>
      <c r="G2492" s="168">
        <v>0.1</v>
      </c>
      <c r="H2492" s="167">
        <f t="shared" si="746"/>
        <v>240000</v>
      </c>
      <c r="I2492" s="167">
        <f t="shared" si="742"/>
        <v>60000</v>
      </c>
      <c r="J2492" s="167">
        <f t="shared" si="743"/>
        <v>30000</v>
      </c>
      <c r="K2492" s="101">
        <f t="shared" si="714"/>
        <v>16.733601070950471</v>
      </c>
      <c r="L2492" s="167">
        <v>10</v>
      </c>
      <c r="M2492" s="169">
        <f t="shared" si="744"/>
        <v>2.7889335118250784</v>
      </c>
    </row>
    <row r="2493" spans="1:13" ht="30">
      <c r="A2493" s="1312"/>
      <c r="B2493" s="38"/>
      <c r="C2493" s="165" t="s">
        <v>4674</v>
      </c>
      <c r="D2493" s="166">
        <v>2012</v>
      </c>
      <c r="E2493" s="166">
        <f t="shared" si="745"/>
        <v>9</v>
      </c>
      <c r="F2493" s="167">
        <v>19245353.859999999</v>
      </c>
      <c r="G2493" s="168">
        <v>0.1</v>
      </c>
      <c r="H2493" s="167">
        <f t="shared" si="746"/>
        <v>17320818.474000003</v>
      </c>
      <c r="I2493" s="33">
        <f>F2493-H2493</f>
        <v>1924535.3859999962</v>
      </c>
      <c r="J2493" s="33">
        <f>F2493*G2493</f>
        <v>1924535.3859999999</v>
      </c>
      <c r="K2493" s="101">
        <f t="shared" si="714"/>
        <v>1073.4802465417224</v>
      </c>
      <c r="L2493" s="33">
        <v>130</v>
      </c>
      <c r="M2493" s="30">
        <f>K2493*L2493/60</f>
        <v>2325.8738675070649</v>
      </c>
    </row>
    <row r="2494" spans="1:13" ht="24.75" customHeight="1">
      <c r="A2494" s="1312"/>
      <c r="B2494" s="87" t="s">
        <v>35</v>
      </c>
      <c r="C2494" s="32"/>
      <c r="D2494" s="131"/>
      <c r="E2494" s="131"/>
      <c r="F2494" s="33"/>
      <c r="G2494" s="133"/>
      <c r="H2494" s="33"/>
      <c r="I2494" s="33"/>
      <c r="J2494" s="33"/>
      <c r="K2494" s="101">
        <f t="shared" si="714"/>
        <v>0</v>
      </c>
      <c r="L2494" s="309">
        <f>SUM(L2485:L2493)</f>
        <v>260</v>
      </c>
      <c r="M2494" s="34">
        <f>SUM(M2485:M2493)</f>
        <v>2415.8164852000591</v>
      </c>
    </row>
    <row r="2495" spans="1:13" ht="28.5">
      <c r="A2495" s="43" t="s">
        <v>4640</v>
      </c>
      <c r="B2495" s="37" t="s">
        <v>4549</v>
      </c>
      <c r="C2495" s="127"/>
      <c r="D2495" s="128"/>
      <c r="E2495" s="155"/>
      <c r="F2495" s="63"/>
      <c r="G2495" s="129"/>
      <c r="H2495" s="129"/>
      <c r="I2495" s="63"/>
      <c r="J2495" s="63"/>
      <c r="K2495" s="159"/>
      <c r="L2495" s="63"/>
      <c r="M2495" s="130"/>
    </row>
    <row r="2496" spans="1:13" ht="30">
      <c r="A2496" s="1312" t="s">
        <v>4720</v>
      </c>
      <c r="B2496" s="38" t="s">
        <v>4443</v>
      </c>
      <c r="C2496" s="165" t="s">
        <v>4667</v>
      </c>
      <c r="D2496" s="166">
        <v>2009</v>
      </c>
      <c r="E2496" s="166">
        <f>2021-D2496</f>
        <v>12</v>
      </c>
      <c r="F2496" s="167">
        <v>181000</v>
      </c>
      <c r="G2496" s="168">
        <v>0.1</v>
      </c>
      <c r="H2496" s="167">
        <f>E2496*F2496*G2496</f>
        <v>217200</v>
      </c>
      <c r="I2496" s="167">
        <f t="shared" ref="I2496:I2504" si="747">F2496-H2496</f>
        <v>-36200</v>
      </c>
      <c r="J2496" s="167">
        <f t="shared" ref="J2496:J2504" si="748">F2496*G2496</f>
        <v>18100</v>
      </c>
      <c r="K2496" s="101">
        <f t="shared" si="714"/>
        <v>10.095939312806783</v>
      </c>
      <c r="L2496" s="33">
        <v>20</v>
      </c>
      <c r="M2496" s="30">
        <f t="shared" ref="M2496:M2504" si="749">K2496*L2496/60</f>
        <v>3.3653131042689277</v>
      </c>
    </row>
    <row r="2497" spans="1:13" ht="30">
      <c r="A2497" s="1312"/>
      <c r="B2497" s="38"/>
      <c r="C2497" s="165" t="s">
        <v>2481</v>
      </c>
      <c r="D2497" s="267">
        <v>2007</v>
      </c>
      <c r="E2497" s="267">
        <f t="shared" ref="E2497:E2504" si="750">2021-D2497</f>
        <v>14</v>
      </c>
      <c r="F2497" s="24">
        <v>176358</v>
      </c>
      <c r="G2497" s="214">
        <v>0.1</v>
      </c>
      <c r="H2497" s="174">
        <f t="shared" ref="H2497:H2504" si="751">E2497*F2497*G2497</f>
        <v>246901.2</v>
      </c>
      <c r="I2497" s="174">
        <f t="shared" si="747"/>
        <v>-70543.200000000012</v>
      </c>
      <c r="J2497" s="174">
        <f t="shared" si="748"/>
        <v>17635.8</v>
      </c>
      <c r="K2497" s="101">
        <f t="shared" si="714"/>
        <v>9.8370147255689417</v>
      </c>
      <c r="L2497" s="547">
        <v>10</v>
      </c>
      <c r="M2497" s="269">
        <f t="shared" si="749"/>
        <v>1.6395024542614902</v>
      </c>
    </row>
    <row r="2498" spans="1:13" ht="30">
      <c r="A2498" s="1312"/>
      <c r="B2498" s="38"/>
      <c r="C2498" s="165" t="s">
        <v>2477</v>
      </c>
      <c r="D2498" s="267">
        <v>2007</v>
      </c>
      <c r="E2498" s="267">
        <f t="shared" si="750"/>
        <v>14</v>
      </c>
      <c r="F2498" s="24">
        <v>350000</v>
      </c>
      <c r="G2498" s="214">
        <v>0.1</v>
      </c>
      <c r="H2498" s="174">
        <f t="shared" si="751"/>
        <v>490000</v>
      </c>
      <c r="I2498" s="174">
        <f t="shared" si="747"/>
        <v>-140000</v>
      </c>
      <c r="J2498" s="174">
        <f t="shared" si="748"/>
        <v>35000</v>
      </c>
      <c r="K2498" s="101">
        <f t="shared" si="714"/>
        <v>19.522534582775545</v>
      </c>
      <c r="L2498" s="547">
        <v>10</v>
      </c>
      <c r="M2498" s="269">
        <f t="shared" si="749"/>
        <v>3.2537557637959242</v>
      </c>
    </row>
    <row r="2499" spans="1:13" ht="30">
      <c r="A2499" s="1312"/>
      <c r="B2499" s="38"/>
      <c r="C2499" s="165" t="s">
        <v>4668</v>
      </c>
      <c r="D2499" s="166">
        <v>2006</v>
      </c>
      <c r="E2499" s="166">
        <f t="shared" si="750"/>
        <v>15</v>
      </c>
      <c r="F2499" s="167">
        <v>138575</v>
      </c>
      <c r="G2499" s="168">
        <v>0.1</v>
      </c>
      <c r="H2499" s="167">
        <f t="shared" si="751"/>
        <v>207862.5</v>
      </c>
      <c r="I2499" s="167">
        <f t="shared" si="747"/>
        <v>-69287.5</v>
      </c>
      <c r="J2499" s="167">
        <f t="shared" si="748"/>
        <v>13857.5</v>
      </c>
      <c r="K2499" s="101">
        <f t="shared" si="714"/>
        <v>7.7295292280232042</v>
      </c>
      <c r="L2499" s="33">
        <v>10</v>
      </c>
      <c r="M2499" s="30">
        <f t="shared" si="749"/>
        <v>1.2882548713372008</v>
      </c>
    </row>
    <row r="2500" spans="1:13">
      <c r="A2500" s="1312"/>
      <c r="B2500" s="38"/>
      <c r="C2500" s="165" t="s">
        <v>4672</v>
      </c>
      <c r="D2500" s="166">
        <v>2015</v>
      </c>
      <c r="E2500" s="166">
        <f t="shared" si="750"/>
        <v>6</v>
      </c>
      <c r="F2500" s="167">
        <v>1028020</v>
      </c>
      <c r="G2500" s="168">
        <v>0.1</v>
      </c>
      <c r="H2500" s="167">
        <f t="shared" si="751"/>
        <v>616812</v>
      </c>
      <c r="I2500" s="167">
        <f t="shared" si="747"/>
        <v>411208</v>
      </c>
      <c r="J2500" s="167">
        <f t="shared" si="748"/>
        <v>102802</v>
      </c>
      <c r="K2500" s="101">
        <f t="shared" si="714"/>
        <v>57.341588576528338</v>
      </c>
      <c r="L2500" s="33">
        <v>60</v>
      </c>
      <c r="M2500" s="30">
        <f t="shared" si="749"/>
        <v>57.341588576528338</v>
      </c>
    </row>
    <row r="2501" spans="1:13" ht="30">
      <c r="A2501" s="1312"/>
      <c r="B2501" s="38"/>
      <c r="C2501" s="384" t="s">
        <v>2485</v>
      </c>
      <c r="D2501" s="166">
        <v>2016</v>
      </c>
      <c r="E2501" s="166">
        <f t="shared" si="750"/>
        <v>5</v>
      </c>
      <c r="F2501" s="167">
        <v>2302000</v>
      </c>
      <c r="G2501" s="168">
        <v>0.1</v>
      </c>
      <c r="H2501" s="167">
        <f t="shared" si="751"/>
        <v>1151000</v>
      </c>
      <c r="I2501" s="167">
        <f t="shared" si="747"/>
        <v>1151000</v>
      </c>
      <c r="J2501" s="167">
        <f t="shared" si="748"/>
        <v>230200</v>
      </c>
      <c r="K2501" s="101">
        <f t="shared" si="714"/>
        <v>128.40249888442659</v>
      </c>
      <c r="L2501" s="33">
        <v>10</v>
      </c>
      <c r="M2501" s="30">
        <f t="shared" si="749"/>
        <v>21.400416480737764</v>
      </c>
    </row>
    <row r="2502" spans="1:13" ht="30">
      <c r="A2502" s="1312"/>
      <c r="B2502" s="38"/>
      <c r="C2502" s="165" t="s">
        <v>4669</v>
      </c>
      <c r="D2502" s="166">
        <v>2013</v>
      </c>
      <c r="E2502" s="166">
        <f t="shared" si="750"/>
        <v>8</v>
      </c>
      <c r="F2502" s="167">
        <v>300000</v>
      </c>
      <c r="G2502" s="168">
        <v>0.1</v>
      </c>
      <c r="H2502" s="167">
        <f t="shared" si="751"/>
        <v>240000</v>
      </c>
      <c r="I2502" s="167">
        <f t="shared" si="747"/>
        <v>60000</v>
      </c>
      <c r="J2502" s="167">
        <f t="shared" si="748"/>
        <v>30000</v>
      </c>
      <c r="K2502" s="101">
        <f t="shared" si="714"/>
        <v>16.733601070950471</v>
      </c>
      <c r="L2502" s="167">
        <v>30</v>
      </c>
      <c r="M2502" s="169">
        <f t="shared" si="749"/>
        <v>8.3668005354752353</v>
      </c>
    </row>
    <row r="2503" spans="1:13" ht="30">
      <c r="A2503" s="1312"/>
      <c r="B2503" s="38"/>
      <c r="C2503" s="32" t="s">
        <v>4670</v>
      </c>
      <c r="D2503" s="131">
        <v>2005</v>
      </c>
      <c r="E2503" s="131">
        <f t="shared" si="750"/>
        <v>16</v>
      </c>
      <c r="F2503" s="33">
        <v>39263</v>
      </c>
      <c r="G2503" s="133">
        <v>0.1</v>
      </c>
      <c r="H2503" s="33">
        <f t="shared" si="751"/>
        <v>62820.800000000003</v>
      </c>
      <c r="I2503" s="33">
        <f t="shared" si="747"/>
        <v>-23557.800000000003</v>
      </c>
      <c r="J2503" s="33">
        <f t="shared" si="748"/>
        <v>3926.3</v>
      </c>
      <c r="K2503" s="101">
        <f t="shared" si="714"/>
        <v>2.190037929495761</v>
      </c>
      <c r="L2503" s="33">
        <v>10</v>
      </c>
      <c r="M2503" s="30">
        <f t="shared" si="749"/>
        <v>0.3650063215826268</v>
      </c>
    </row>
    <row r="2504" spans="1:13" ht="30">
      <c r="A2504" s="1312"/>
      <c r="B2504" s="38"/>
      <c r="C2504" s="32" t="s">
        <v>4671</v>
      </c>
      <c r="D2504" s="131">
        <v>2003</v>
      </c>
      <c r="E2504" s="131">
        <f t="shared" si="750"/>
        <v>18</v>
      </c>
      <c r="F2504" s="33">
        <v>2471090</v>
      </c>
      <c r="G2504" s="133">
        <v>0.1</v>
      </c>
      <c r="H2504" s="33">
        <f t="shared" si="751"/>
        <v>4447962</v>
      </c>
      <c r="I2504" s="33">
        <f t="shared" si="747"/>
        <v>-1976872</v>
      </c>
      <c r="J2504" s="33">
        <f t="shared" si="748"/>
        <v>247109</v>
      </c>
      <c r="K2504" s="101">
        <f t="shared" si="714"/>
        <v>137.83411423471665</v>
      </c>
      <c r="L2504" s="33">
        <v>120</v>
      </c>
      <c r="M2504" s="30">
        <f t="shared" si="749"/>
        <v>275.6682284694333</v>
      </c>
    </row>
    <row r="2505" spans="1:13">
      <c r="A2505" s="1312"/>
      <c r="B2505" s="87" t="s">
        <v>35</v>
      </c>
      <c r="C2505" s="32"/>
      <c r="D2505" s="131"/>
      <c r="E2505" s="131"/>
      <c r="F2505" s="33"/>
      <c r="G2505" s="133"/>
      <c r="H2505" s="33"/>
      <c r="I2505" s="33"/>
      <c r="J2505" s="33"/>
      <c r="K2505" s="101">
        <f t="shared" si="714"/>
        <v>0</v>
      </c>
      <c r="L2505" s="309">
        <f>SUM(L2496:L2504)</f>
        <v>280</v>
      </c>
      <c r="M2505" s="34">
        <f>SUM(M2496:M2504)</f>
        <v>372.68886657742081</v>
      </c>
    </row>
    <row r="2506" spans="1:13" ht="30">
      <c r="A2506" s="1312" t="s">
        <v>4534</v>
      </c>
      <c r="B2506" s="38" t="s">
        <v>4445</v>
      </c>
      <c r="C2506" s="32" t="s">
        <v>4668</v>
      </c>
      <c r="D2506" s="131">
        <v>2006</v>
      </c>
      <c r="E2506" s="131">
        <f t="shared" ref="E2506:E2512" si="752">2021-D2506</f>
        <v>15</v>
      </c>
      <c r="F2506" s="33">
        <v>138575</v>
      </c>
      <c r="G2506" s="133">
        <v>0.1</v>
      </c>
      <c r="H2506" s="33">
        <f t="shared" ref="H2506:H2512" si="753">E2506*F2506*G2506</f>
        <v>207862.5</v>
      </c>
      <c r="I2506" s="33">
        <f>F2506-H2506</f>
        <v>-69287.5</v>
      </c>
      <c r="J2506" s="33">
        <f t="shared" ref="J2506:J2514" si="754">F2506*G2506</f>
        <v>13857.5</v>
      </c>
      <c r="K2506" s="101">
        <f t="shared" si="714"/>
        <v>7.7295292280232042</v>
      </c>
      <c r="L2506" s="33">
        <v>20</v>
      </c>
      <c r="M2506" s="30">
        <f t="shared" ref="M2506:M2514" si="755">K2506*L2506/60</f>
        <v>2.5765097426744017</v>
      </c>
    </row>
    <row r="2507" spans="1:13" ht="30">
      <c r="A2507" s="1312"/>
      <c r="B2507" s="38"/>
      <c r="C2507" s="165" t="s">
        <v>2481</v>
      </c>
      <c r="D2507" s="267">
        <v>2007</v>
      </c>
      <c r="E2507" s="267">
        <f t="shared" si="752"/>
        <v>14</v>
      </c>
      <c r="F2507" s="24">
        <v>176358</v>
      </c>
      <c r="G2507" s="214">
        <v>0.1</v>
      </c>
      <c r="H2507" s="174">
        <f t="shared" si="753"/>
        <v>246901.2</v>
      </c>
      <c r="I2507" s="174">
        <f t="shared" ref="I2507:I2514" si="756">F2507-H2507</f>
        <v>-70543.200000000012</v>
      </c>
      <c r="J2507" s="174">
        <f t="shared" si="754"/>
        <v>17635.8</v>
      </c>
      <c r="K2507" s="101">
        <f t="shared" si="714"/>
        <v>9.8370147255689417</v>
      </c>
      <c r="L2507" s="547">
        <v>10</v>
      </c>
      <c r="M2507" s="269">
        <f t="shared" si="755"/>
        <v>1.6395024542614902</v>
      </c>
    </row>
    <row r="2508" spans="1:13" ht="30">
      <c r="A2508" s="1312"/>
      <c r="B2508" s="38"/>
      <c r="C2508" s="165" t="s">
        <v>2477</v>
      </c>
      <c r="D2508" s="267">
        <v>2007</v>
      </c>
      <c r="E2508" s="267">
        <f t="shared" si="752"/>
        <v>14</v>
      </c>
      <c r="F2508" s="24">
        <v>350000</v>
      </c>
      <c r="G2508" s="214">
        <v>0.1</v>
      </c>
      <c r="H2508" s="174">
        <f t="shared" si="753"/>
        <v>490000</v>
      </c>
      <c r="I2508" s="174">
        <f t="shared" si="756"/>
        <v>-140000</v>
      </c>
      <c r="J2508" s="174">
        <f t="shared" si="754"/>
        <v>35000</v>
      </c>
      <c r="K2508" s="101">
        <f t="shared" si="714"/>
        <v>19.522534582775545</v>
      </c>
      <c r="L2508" s="547">
        <v>10</v>
      </c>
      <c r="M2508" s="269">
        <f t="shared" si="755"/>
        <v>3.2537557637959242</v>
      </c>
    </row>
    <row r="2509" spans="1:13">
      <c r="A2509" s="1312"/>
      <c r="B2509" s="38"/>
      <c r="C2509" s="165" t="s">
        <v>4672</v>
      </c>
      <c r="D2509" s="166">
        <v>2015</v>
      </c>
      <c r="E2509" s="166">
        <f t="shared" si="752"/>
        <v>6</v>
      </c>
      <c r="F2509" s="167">
        <v>1028020</v>
      </c>
      <c r="G2509" s="168">
        <v>0.1</v>
      </c>
      <c r="H2509" s="33">
        <f t="shared" si="753"/>
        <v>616812</v>
      </c>
      <c r="I2509" s="33">
        <f t="shared" si="756"/>
        <v>411208</v>
      </c>
      <c r="J2509" s="33">
        <f t="shared" si="754"/>
        <v>102802</v>
      </c>
      <c r="K2509" s="101">
        <f t="shared" si="714"/>
        <v>57.341588576528338</v>
      </c>
      <c r="L2509" s="33">
        <v>60</v>
      </c>
      <c r="M2509" s="30">
        <f t="shared" si="755"/>
        <v>57.341588576528338</v>
      </c>
    </row>
    <row r="2510" spans="1:13" ht="30">
      <c r="A2510" s="1312"/>
      <c r="B2510" s="38"/>
      <c r="C2510" s="384" t="s">
        <v>2485</v>
      </c>
      <c r="D2510" s="166">
        <v>2016</v>
      </c>
      <c r="E2510" s="166">
        <f t="shared" si="752"/>
        <v>5</v>
      </c>
      <c r="F2510" s="167">
        <v>2302000</v>
      </c>
      <c r="G2510" s="168">
        <v>0.1</v>
      </c>
      <c r="H2510" s="33">
        <f t="shared" si="753"/>
        <v>1151000</v>
      </c>
      <c r="I2510" s="33">
        <f t="shared" si="756"/>
        <v>1151000</v>
      </c>
      <c r="J2510" s="33">
        <f t="shared" si="754"/>
        <v>230200</v>
      </c>
      <c r="K2510" s="101">
        <f t="shared" si="714"/>
        <v>128.40249888442659</v>
      </c>
      <c r="L2510" s="33">
        <v>20</v>
      </c>
      <c r="M2510" s="30">
        <f t="shared" si="755"/>
        <v>42.800832961475528</v>
      </c>
    </row>
    <row r="2511" spans="1:13" ht="30">
      <c r="A2511" s="1312"/>
      <c r="B2511" s="38"/>
      <c r="C2511" s="165" t="s">
        <v>4669</v>
      </c>
      <c r="D2511" s="166">
        <v>2013</v>
      </c>
      <c r="E2511" s="166">
        <f t="shared" si="752"/>
        <v>8</v>
      </c>
      <c r="F2511" s="167">
        <v>300000</v>
      </c>
      <c r="G2511" s="168">
        <v>0.1</v>
      </c>
      <c r="H2511" s="167">
        <f t="shared" si="753"/>
        <v>240000</v>
      </c>
      <c r="I2511" s="167">
        <f t="shared" si="756"/>
        <v>60000</v>
      </c>
      <c r="J2511" s="167">
        <f t="shared" si="754"/>
        <v>30000</v>
      </c>
      <c r="K2511" s="101">
        <f t="shared" ref="K2511:K2574" si="757">J2511/1792.8</f>
        <v>16.733601070950471</v>
      </c>
      <c r="L2511" s="167">
        <v>30</v>
      </c>
      <c r="M2511" s="169">
        <f t="shared" si="755"/>
        <v>8.3668005354752353</v>
      </c>
    </row>
    <row r="2512" spans="1:13" ht="30">
      <c r="A2512" s="1312"/>
      <c r="B2512" s="38"/>
      <c r="C2512" s="165" t="s">
        <v>4670</v>
      </c>
      <c r="D2512" s="166">
        <v>2005</v>
      </c>
      <c r="E2512" s="166">
        <f t="shared" si="752"/>
        <v>16</v>
      </c>
      <c r="F2512" s="167">
        <v>39263</v>
      </c>
      <c r="G2512" s="168">
        <v>0.15</v>
      </c>
      <c r="H2512" s="167">
        <f t="shared" si="753"/>
        <v>94231.2</v>
      </c>
      <c r="I2512" s="167">
        <f t="shared" si="756"/>
        <v>-54968.2</v>
      </c>
      <c r="J2512" s="167">
        <f t="shared" si="754"/>
        <v>5889.45</v>
      </c>
      <c r="K2512" s="101">
        <f t="shared" si="757"/>
        <v>3.2850568942436413</v>
      </c>
      <c r="L2512" s="167">
        <v>40</v>
      </c>
      <c r="M2512" s="169">
        <f t="shared" si="755"/>
        <v>2.1900379294957606</v>
      </c>
    </row>
    <row r="2513" spans="1:13" ht="30">
      <c r="A2513" s="1312"/>
      <c r="B2513" s="38"/>
      <c r="C2513" s="165" t="s">
        <v>4667</v>
      </c>
      <c r="D2513" s="166">
        <v>2009</v>
      </c>
      <c r="E2513" s="166">
        <f>2021-D2513</f>
        <v>12</v>
      </c>
      <c r="F2513" s="167">
        <v>181000</v>
      </c>
      <c r="G2513" s="168">
        <v>0.1</v>
      </c>
      <c r="H2513" s="167">
        <f>E2513*F2513*G2513</f>
        <v>217200</v>
      </c>
      <c r="I2513" s="167">
        <f t="shared" si="756"/>
        <v>-36200</v>
      </c>
      <c r="J2513" s="167">
        <f t="shared" si="754"/>
        <v>18100</v>
      </c>
      <c r="K2513" s="101">
        <f t="shared" si="757"/>
        <v>10.095939312806783</v>
      </c>
      <c r="L2513" s="167">
        <v>30</v>
      </c>
      <c r="M2513" s="169">
        <f t="shared" si="755"/>
        <v>5.0479696564033913</v>
      </c>
    </row>
    <row r="2514" spans="1:13" ht="30">
      <c r="A2514" s="1312"/>
      <c r="B2514" s="38"/>
      <c r="C2514" s="32" t="s">
        <v>4673</v>
      </c>
      <c r="D2514" s="166">
        <v>2012</v>
      </c>
      <c r="E2514" s="166">
        <f t="shared" ref="E2514" si="758">2021-D2514</f>
        <v>9</v>
      </c>
      <c r="F2514" s="262">
        <v>44483193.140000001</v>
      </c>
      <c r="G2514" s="168">
        <v>0.1</v>
      </c>
      <c r="H2514" s="167">
        <f t="shared" ref="H2514" si="759">E2514*F2514*G2514</f>
        <v>40034873.825999998</v>
      </c>
      <c r="I2514" s="33">
        <f t="shared" si="756"/>
        <v>4448319.314000003</v>
      </c>
      <c r="J2514" s="33">
        <f t="shared" si="754"/>
        <v>4448319.3140000002</v>
      </c>
      <c r="K2514" s="101">
        <f t="shared" si="757"/>
        <v>2481.2133612226685</v>
      </c>
      <c r="L2514" s="33">
        <v>120</v>
      </c>
      <c r="M2514" s="30">
        <f t="shared" si="755"/>
        <v>4962.426722445337</v>
      </c>
    </row>
    <row r="2515" spans="1:13">
      <c r="A2515" s="1312"/>
      <c r="B2515" s="87" t="s">
        <v>35</v>
      </c>
      <c r="C2515" s="32"/>
      <c r="D2515" s="131"/>
      <c r="E2515" s="131"/>
      <c r="F2515" s="33"/>
      <c r="G2515" s="133"/>
      <c r="H2515" s="33"/>
      <c r="I2515" s="33"/>
      <c r="J2515" s="33"/>
      <c r="K2515" s="101">
        <f t="shared" si="757"/>
        <v>0</v>
      </c>
      <c r="L2515" s="309">
        <f>SUM(L2506:L2514)</f>
        <v>340</v>
      </c>
      <c r="M2515" s="34">
        <f>SUM(M2506:M2514)</f>
        <v>5085.6437200654473</v>
      </c>
    </row>
    <row r="2516" spans="1:13" ht="57">
      <c r="A2516" s="43" t="s">
        <v>4652</v>
      </c>
      <c r="B2516" s="37" t="s">
        <v>4552</v>
      </c>
      <c r="C2516" s="127"/>
      <c r="D2516" s="128"/>
      <c r="E2516" s="155"/>
      <c r="F2516" s="63"/>
      <c r="G2516" s="129"/>
      <c r="H2516" s="129"/>
      <c r="I2516" s="63"/>
      <c r="J2516" s="63"/>
      <c r="K2516" s="159"/>
      <c r="L2516" s="63"/>
      <c r="M2516" s="130"/>
    </row>
    <row r="2517" spans="1:13" ht="30">
      <c r="A2517" s="1312" t="s">
        <v>4721</v>
      </c>
      <c r="B2517" s="38" t="s">
        <v>4554</v>
      </c>
      <c r="C2517" s="32" t="s">
        <v>4668</v>
      </c>
      <c r="D2517" s="131">
        <v>2006</v>
      </c>
      <c r="E2517" s="131">
        <f t="shared" ref="E2517:E2535" si="760">2021-D2517</f>
        <v>15</v>
      </c>
      <c r="F2517" s="33">
        <v>138575</v>
      </c>
      <c r="G2517" s="133">
        <v>0.1</v>
      </c>
      <c r="H2517" s="33">
        <f t="shared" ref="H2517:H2535" si="761">E2517*F2517*G2517</f>
        <v>207862.5</v>
      </c>
      <c r="I2517" s="33">
        <f t="shared" ref="I2517:I2524" si="762">F2517-H2517</f>
        <v>-69287.5</v>
      </c>
      <c r="J2517" s="33">
        <f t="shared" ref="J2517:J2524" si="763">F2517*G2517</f>
        <v>13857.5</v>
      </c>
      <c r="K2517" s="101">
        <f t="shared" si="757"/>
        <v>7.7295292280232042</v>
      </c>
      <c r="L2517" s="33">
        <v>20</v>
      </c>
      <c r="M2517" s="30">
        <f t="shared" ref="M2517:M2524" si="764">K2517*L2517/60</f>
        <v>2.5765097426744017</v>
      </c>
    </row>
    <row r="2518" spans="1:13" ht="30">
      <c r="A2518" s="1312"/>
      <c r="B2518" s="38"/>
      <c r="C2518" s="165" t="s">
        <v>2477</v>
      </c>
      <c r="D2518" s="267">
        <v>2007</v>
      </c>
      <c r="E2518" s="267">
        <f t="shared" si="760"/>
        <v>14</v>
      </c>
      <c r="F2518" s="24">
        <v>350000</v>
      </c>
      <c r="G2518" s="214">
        <v>0.1</v>
      </c>
      <c r="H2518" s="174">
        <f t="shared" si="761"/>
        <v>490000</v>
      </c>
      <c r="I2518" s="174">
        <f t="shared" si="762"/>
        <v>-140000</v>
      </c>
      <c r="J2518" s="174">
        <f t="shared" si="763"/>
        <v>35000</v>
      </c>
      <c r="K2518" s="101">
        <f t="shared" si="757"/>
        <v>19.522534582775545</v>
      </c>
      <c r="L2518" s="547">
        <v>10</v>
      </c>
      <c r="M2518" s="269">
        <f t="shared" si="764"/>
        <v>3.2537557637959242</v>
      </c>
    </row>
    <row r="2519" spans="1:13" ht="30">
      <c r="A2519" s="1312"/>
      <c r="B2519" s="38"/>
      <c r="C2519" s="165" t="s">
        <v>4669</v>
      </c>
      <c r="D2519" s="166">
        <v>2013</v>
      </c>
      <c r="E2519" s="166">
        <f t="shared" si="760"/>
        <v>8</v>
      </c>
      <c r="F2519" s="167">
        <v>300000</v>
      </c>
      <c r="G2519" s="168">
        <v>0.1</v>
      </c>
      <c r="H2519" s="167">
        <f t="shared" si="761"/>
        <v>240000</v>
      </c>
      <c r="I2519" s="167">
        <f t="shared" si="762"/>
        <v>60000</v>
      </c>
      <c r="J2519" s="167">
        <f t="shared" si="763"/>
        <v>30000</v>
      </c>
      <c r="K2519" s="101">
        <f t="shared" si="757"/>
        <v>16.733601070950471</v>
      </c>
      <c r="L2519" s="167">
        <v>30</v>
      </c>
      <c r="M2519" s="169">
        <f t="shared" si="764"/>
        <v>8.3668005354752353</v>
      </c>
    </row>
    <row r="2520" spans="1:13" ht="30">
      <c r="A2520" s="1312"/>
      <c r="B2520" s="38"/>
      <c r="C2520" s="384" t="s">
        <v>2485</v>
      </c>
      <c r="D2520" s="166">
        <v>2016</v>
      </c>
      <c r="E2520" s="166">
        <f t="shared" si="760"/>
        <v>5</v>
      </c>
      <c r="F2520" s="167">
        <v>2302000</v>
      </c>
      <c r="G2520" s="168">
        <v>0.1</v>
      </c>
      <c r="H2520" s="167">
        <f t="shared" si="761"/>
        <v>1151000</v>
      </c>
      <c r="I2520" s="167">
        <f t="shared" si="762"/>
        <v>1151000</v>
      </c>
      <c r="J2520" s="167">
        <f t="shared" si="763"/>
        <v>230200</v>
      </c>
      <c r="K2520" s="101">
        <f t="shared" si="757"/>
        <v>128.40249888442659</v>
      </c>
      <c r="L2520" s="167">
        <v>20</v>
      </c>
      <c r="M2520" s="169">
        <f t="shared" si="764"/>
        <v>42.800832961475528</v>
      </c>
    </row>
    <row r="2521" spans="1:13">
      <c r="A2521" s="1312"/>
      <c r="B2521" s="38"/>
      <c r="C2521" s="165" t="s">
        <v>4672</v>
      </c>
      <c r="D2521" s="166">
        <v>2015</v>
      </c>
      <c r="E2521" s="166">
        <f t="shared" si="760"/>
        <v>6</v>
      </c>
      <c r="F2521" s="167">
        <v>1028020</v>
      </c>
      <c r="G2521" s="168">
        <v>0.1</v>
      </c>
      <c r="H2521" s="167">
        <f t="shared" si="761"/>
        <v>616812</v>
      </c>
      <c r="I2521" s="167">
        <f t="shared" si="762"/>
        <v>411208</v>
      </c>
      <c r="J2521" s="167">
        <f t="shared" si="763"/>
        <v>102802</v>
      </c>
      <c r="K2521" s="101">
        <f t="shared" si="757"/>
        <v>57.341588576528338</v>
      </c>
      <c r="L2521" s="167">
        <v>60</v>
      </c>
      <c r="M2521" s="169">
        <f t="shared" si="764"/>
        <v>57.341588576528338</v>
      </c>
    </row>
    <row r="2522" spans="1:13" ht="30">
      <c r="A2522" s="1312"/>
      <c r="B2522" s="38"/>
      <c r="C2522" s="165" t="s">
        <v>4667</v>
      </c>
      <c r="D2522" s="166">
        <v>2009</v>
      </c>
      <c r="E2522" s="166">
        <f>2021-D2522</f>
        <v>12</v>
      </c>
      <c r="F2522" s="167">
        <v>181000</v>
      </c>
      <c r="G2522" s="168">
        <v>0.1</v>
      </c>
      <c r="H2522" s="167">
        <f>E2522*F2522*G2522</f>
        <v>217200</v>
      </c>
      <c r="I2522" s="167">
        <f t="shared" si="762"/>
        <v>-36200</v>
      </c>
      <c r="J2522" s="167">
        <f t="shared" si="763"/>
        <v>18100</v>
      </c>
      <c r="K2522" s="101">
        <f t="shared" si="757"/>
        <v>10.095939312806783</v>
      </c>
      <c r="L2522" s="167">
        <v>30</v>
      </c>
      <c r="M2522" s="169">
        <f t="shared" si="764"/>
        <v>5.0479696564033913</v>
      </c>
    </row>
    <row r="2523" spans="1:13" ht="30">
      <c r="A2523" s="1312"/>
      <c r="B2523" s="38"/>
      <c r="C2523" s="165" t="s">
        <v>4670</v>
      </c>
      <c r="D2523" s="166">
        <v>2005</v>
      </c>
      <c r="E2523" s="166">
        <f t="shared" si="760"/>
        <v>16</v>
      </c>
      <c r="F2523" s="167">
        <v>39263</v>
      </c>
      <c r="G2523" s="168">
        <v>0.15</v>
      </c>
      <c r="H2523" s="167">
        <f t="shared" si="761"/>
        <v>94231.2</v>
      </c>
      <c r="I2523" s="167">
        <f t="shared" si="762"/>
        <v>-54968.2</v>
      </c>
      <c r="J2523" s="167">
        <f t="shared" si="763"/>
        <v>5889.45</v>
      </c>
      <c r="K2523" s="101">
        <f t="shared" si="757"/>
        <v>3.2850568942436413</v>
      </c>
      <c r="L2523" s="167">
        <v>20</v>
      </c>
      <c r="M2523" s="169">
        <f t="shared" si="764"/>
        <v>1.0950189647478803</v>
      </c>
    </row>
    <row r="2524" spans="1:13" ht="30">
      <c r="A2524" s="1312"/>
      <c r="B2524" s="38"/>
      <c r="C2524" s="165" t="s">
        <v>4675</v>
      </c>
      <c r="D2524" s="166">
        <v>2012</v>
      </c>
      <c r="E2524" s="166">
        <f t="shared" si="760"/>
        <v>9</v>
      </c>
      <c r="F2524" s="167">
        <v>12268394.74</v>
      </c>
      <c r="G2524" s="168">
        <v>0.1</v>
      </c>
      <c r="H2524" s="167">
        <f t="shared" si="761"/>
        <v>11041555.266000001</v>
      </c>
      <c r="I2524" s="167">
        <f t="shared" si="762"/>
        <v>1226839.4739999995</v>
      </c>
      <c r="J2524" s="167">
        <f t="shared" si="763"/>
        <v>1226839.4740000002</v>
      </c>
      <c r="K2524" s="101">
        <f t="shared" si="757"/>
        <v>684.31474453369037</v>
      </c>
      <c r="L2524" s="167">
        <v>120</v>
      </c>
      <c r="M2524" s="169">
        <f t="shared" si="764"/>
        <v>1368.6294890673807</v>
      </c>
    </row>
    <row r="2525" spans="1:13">
      <c r="A2525" s="1312"/>
      <c r="B2525" s="87" t="s">
        <v>35</v>
      </c>
      <c r="C2525" s="32"/>
      <c r="D2525" s="131"/>
      <c r="E2525" s="131"/>
      <c r="F2525" s="33"/>
      <c r="G2525" s="133"/>
      <c r="H2525" s="33"/>
      <c r="I2525" s="33"/>
      <c r="J2525" s="33"/>
      <c r="K2525" s="101">
        <f t="shared" si="757"/>
        <v>0</v>
      </c>
      <c r="L2525" s="309">
        <f>SUM(L2517:L2524)</f>
        <v>310</v>
      </c>
      <c r="M2525" s="34">
        <f>SUM(M2517:M2524)</f>
        <v>1489.1119652684815</v>
      </c>
    </row>
    <row r="2526" spans="1:13">
      <c r="A2526" s="43" t="s">
        <v>4772</v>
      </c>
      <c r="B2526" s="37" t="s">
        <v>4555</v>
      </c>
      <c r="C2526" s="127"/>
      <c r="D2526" s="128"/>
      <c r="E2526" s="155"/>
      <c r="F2526" s="63"/>
      <c r="G2526" s="129"/>
      <c r="H2526" s="129"/>
      <c r="I2526" s="63"/>
      <c r="J2526" s="63"/>
      <c r="K2526" s="159"/>
      <c r="L2526" s="63"/>
      <c r="M2526" s="130"/>
    </row>
    <row r="2527" spans="1:13" ht="30">
      <c r="A2527" s="1312" t="s">
        <v>4723</v>
      </c>
      <c r="B2527" s="38" t="s">
        <v>4443</v>
      </c>
      <c r="C2527" s="165" t="s">
        <v>4667</v>
      </c>
      <c r="D2527" s="166">
        <v>2009</v>
      </c>
      <c r="E2527" s="166">
        <f>2021-D2527</f>
        <v>12</v>
      </c>
      <c r="F2527" s="167">
        <v>181000</v>
      </c>
      <c r="G2527" s="168">
        <v>0.1</v>
      </c>
      <c r="H2527" s="167">
        <f>E2527*F2527*G2527</f>
        <v>217200</v>
      </c>
      <c r="I2527" s="167">
        <f t="shared" ref="I2527:I2535" si="765">F2527-H2527</f>
        <v>-36200</v>
      </c>
      <c r="J2527" s="167">
        <f t="shared" ref="J2527:J2535" si="766">F2527*G2527</f>
        <v>18100</v>
      </c>
      <c r="K2527" s="101">
        <f t="shared" si="757"/>
        <v>10.095939312806783</v>
      </c>
      <c r="L2527" s="167">
        <v>30</v>
      </c>
      <c r="M2527" s="30">
        <f t="shared" ref="M2527:M2535" si="767">K2527*L2527/60</f>
        <v>5.0479696564033913</v>
      </c>
    </row>
    <row r="2528" spans="1:13" ht="30">
      <c r="A2528" s="1312"/>
      <c r="B2528" s="38"/>
      <c r="C2528" s="165" t="s">
        <v>2481</v>
      </c>
      <c r="D2528" s="267">
        <v>2007</v>
      </c>
      <c r="E2528" s="267">
        <f t="shared" ref="E2528:E2529" si="768">2021-D2528</f>
        <v>14</v>
      </c>
      <c r="F2528" s="24">
        <v>176358</v>
      </c>
      <c r="G2528" s="214">
        <v>0.1</v>
      </c>
      <c r="H2528" s="174">
        <f t="shared" ref="H2528:H2529" si="769">E2528*F2528*G2528</f>
        <v>246901.2</v>
      </c>
      <c r="I2528" s="174">
        <f t="shared" si="765"/>
        <v>-70543.200000000012</v>
      </c>
      <c r="J2528" s="174">
        <f t="shared" si="766"/>
        <v>17635.8</v>
      </c>
      <c r="K2528" s="101">
        <f t="shared" si="757"/>
        <v>9.8370147255689417</v>
      </c>
      <c r="L2528" s="547">
        <v>10</v>
      </c>
      <c r="M2528" s="269">
        <f t="shared" si="767"/>
        <v>1.6395024542614902</v>
      </c>
    </row>
    <row r="2529" spans="1:13" ht="30">
      <c r="A2529" s="1312"/>
      <c r="B2529" s="38"/>
      <c r="C2529" s="165" t="s">
        <v>2477</v>
      </c>
      <c r="D2529" s="267">
        <v>2007</v>
      </c>
      <c r="E2529" s="267">
        <f t="shared" si="768"/>
        <v>14</v>
      </c>
      <c r="F2529" s="24">
        <v>350000</v>
      </c>
      <c r="G2529" s="214">
        <v>0.1</v>
      </c>
      <c r="H2529" s="174">
        <f t="shared" si="769"/>
        <v>490000</v>
      </c>
      <c r="I2529" s="174">
        <f t="shared" si="765"/>
        <v>-140000</v>
      </c>
      <c r="J2529" s="174">
        <f t="shared" si="766"/>
        <v>35000</v>
      </c>
      <c r="K2529" s="101">
        <f t="shared" si="757"/>
        <v>19.522534582775545</v>
      </c>
      <c r="L2529" s="547">
        <v>10</v>
      </c>
      <c r="M2529" s="269">
        <f t="shared" si="767"/>
        <v>3.2537557637959242</v>
      </c>
    </row>
    <row r="2530" spans="1:13" ht="30">
      <c r="A2530" s="1312"/>
      <c r="B2530" s="38"/>
      <c r="C2530" s="165" t="s">
        <v>4668</v>
      </c>
      <c r="D2530" s="166">
        <v>2006</v>
      </c>
      <c r="E2530" s="166">
        <f t="shared" si="760"/>
        <v>15</v>
      </c>
      <c r="F2530" s="167">
        <v>138575</v>
      </c>
      <c r="G2530" s="168">
        <v>0.1</v>
      </c>
      <c r="H2530" s="167">
        <f t="shared" si="761"/>
        <v>207862.5</v>
      </c>
      <c r="I2530" s="167">
        <f t="shared" si="765"/>
        <v>-69287.5</v>
      </c>
      <c r="J2530" s="167">
        <f t="shared" si="766"/>
        <v>13857.5</v>
      </c>
      <c r="K2530" s="101">
        <f t="shared" si="757"/>
        <v>7.7295292280232042</v>
      </c>
      <c r="L2530" s="167">
        <v>20</v>
      </c>
      <c r="M2530" s="30">
        <f t="shared" si="767"/>
        <v>2.5765097426744017</v>
      </c>
    </row>
    <row r="2531" spans="1:13" ht="30">
      <c r="A2531" s="1312"/>
      <c r="B2531" s="38"/>
      <c r="C2531" s="165" t="s">
        <v>4669</v>
      </c>
      <c r="D2531" s="166">
        <v>2013</v>
      </c>
      <c r="E2531" s="166">
        <f t="shared" si="760"/>
        <v>8</v>
      </c>
      <c r="F2531" s="167">
        <v>300000</v>
      </c>
      <c r="G2531" s="168">
        <v>0.1</v>
      </c>
      <c r="H2531" s="167">
        <f t="shared" si="761"/>
        <v>240000</v>
      </c>
      <c r="I2531" s="167">
        <f t="shared" si="765"/>
        <v>60000</v>
      </c>
      <c r="J2531" s="167">
        <f t="shared" si="766"/>
        <v>30000</v>
      </c>
      <c r="K2531" s="101">
        <f t="shared" si="757"/>
        <v>16.733601070950471</v>
      </c>
      <c r="L2531" s="167">
        <v>50</v>
      </c>
      <c r="M2531" s="169">
        <f t="shared" si="767"/>
        <v>13.944667559125394</v>
      </c>
    </row>
    <row r="2532" spans="1:13" ht="30">
      <c r="A2532" s="1312"/>
      <c r="B2532" s="38"/>
      <c r="C2532" s="384" t="s">
        <v>2485</v>
      </c>
      <c r="D2532" s="166">
        <v>2016</v>
      </c>
      <c r="E2532" s="166">
        <f t="shared" si="760"/>
        <v>5</v>
      </c>
      <c r="F2532" s="167">
        <v>2302000</v>
      </c>
      <c r="G2532" s="168">
        <v>0.1</v>
      </c>
      <c r="H2532" s="167">
        <f t="shared" si="761"/>
        <v>1151000</v>
      </c>
      <c r="I2532" s="167">
        <f t="shared" si="765"/>
        <v>1151000</v>
      </c>
      <c r="J2532" s="167">
        <f t="shared" si="766"/>
        <v>230200</v>
      </c>
      <c r="K2532" s="101">
        <f t="shared" si="757"/>
        <v>128.40249888442659</v>
      </c>
      <c r="L2532" s="167">
        <v>10</v>
      </c>
      <c r="M2532" s="169">
        <f t="shared" si="767"/>
        <v>21.400416480737764</v>
      </c>
    </row>
    <row r="2533" spans="1:13">
      <c r="A2533" s="1312"/>
      <c r="B2533" s="38"/>
      <c r="C2533" s="165" t="s">
        <v>4672</v>
      </c>
      <c r="D2533" s="166">
        <v>2015</v>
      </c>
      <c r="E2533" s="166">
        <f t="shared" si="760"/>
        <v>6</v>
      </c>
      <c r="F2533" s="167">
        <v>1028020</v>
      </c>
      <c r="G2533" s="168">
        <v>0.1</v>
      </c>
      <c r="H2533" s="167">
        <f t="shared" si="761"/>
        <v>616812</v>
      </c>
      <c r="I2533" s="167">
        <f t="shared" si="765"/>
        <v>411208</v>
      </c>
      <c r="J2533" s="167">
        <f t="shared" si="766"/>
        <v>102802</v>
      </c>
      <c r="K2533" s="101">
        <f t="shared" si="757"/>
        <v>57.341588576528338</v>
      </c>
      <c r="L2533" s="167">
        <v>60</v>
      </c>
      <c r="M2533" s="169">
        <f t="shared" si="767"/>
        <v>57.341588576528338</v>
      </c>
    </row>
    <row r="2534" spans="1:13" ht="30">
      <c r="A2534" s="1312"/>
      <c r="B2534" s="38"/>
      <c r="C2534" s="165" t="s">
        <v>4670</v>
      </c>
      <c r="D2534" s="166">
        <v>2005</v>
      </c>
      <c r="E2534" s="166">
        <f t="shared" si="760"/>
        <v>16</v>
      </c>
      <c r="F2534" s="167">
        <v>39263</v>
      </c>
      <c r="G2534" s="168">
        <v>0.15</v>
      </c>
      <c r="H2534" s="167">
        <f t="shared" si="761"/>
        <v>94231.2</v>
      </c>
      <c r="I2534" s="167">
        <f t="shared" si="765"/>
        <v>-54968.2</v>
      </c>
      <c r="J2534" s="167">
        <f t="shared" si="766"/>
        <v>5889.45</v>
      </c>
      <c r="K2534" s="101">
        <f t="shared" si="757"/>
        <v>3.2850568942436413</v>
      </c>
      <c r="L2534" s="167">
        <v>30</v>
      </c>
      <c r="M2534" s="169">
        <f t="shared" si="767"/>
        <v>1.6425284471218207</v>
      </c>
    </row>
    <row r="2535" spans="1:13" ht="30">
      <c r="A2535" s="1312"/>
      <c r="B2535" s="38"/>
      <c r="C2535" s="165" t="s">
        <v>4671</v>
      </c>
      <c r="D2535" s="166">
        <v>2003</v>
      </c>
      <c r="E2535" s="166">
        <f t="shared" si="760"/>
        <v>18</v>
      </c>
      <c r="F2535" s="167">
        <v>2471090</v>
      </c>
      <c r="G2535" s="168">
        <v>0.1</v>
      </c>
      <c r="H2535" s="167">
        <f t="shared" si="761"/>
        <v>4447962</v>
      </c>
      <c r="I2535" s="167">
        <f t="shared" si="765"/>
        <v>-1976872</v>
      </c>
      <c r="J2535" s="167">
        <f t="shared" si="766"/>
        <v>247109</v>
      </c>
      <c r="K2535" s="101">
        <f t="shared" si="757"/>
        <v>137.83411423471665</v>
      </c>
      <c r="L2535" s="167">
        <v>120</v>
      </c>
      <c r="M2535" s="169">
        <f t="shared" si="767"/>
        <v>275.6682284694333</v>
      </c>
    </row>
    <row r="2536" spans="1:13">
      <c r="A2536" s="1312"/>
      <c r="B2536" s="87" t="s">
        <v>35</v>
      </c>
      <c r="C2536" s="32"/>
      <c r="D2536" s="131"/>
      <c r="E2536" s="131"/>
      <c r="F2536" s="33"/>
      <c r="G2536" s="133"/>
      <c r="H2536" s="33"/>
      <c r="I2536" s="33"/>
      <c r="J2536" s="33"/>
      <c r="K2536" s="101">
        <f t="shared" si="757"/>
        <v>0</v>
      </c>
      <c r="L2536" s="309">
        <f>SUM(L2527:L2535)</f>
        <v>340</v>
      </c>
      <c r="M2536" s="34">
        <f>SUM(M2527:M2535)</f>
        <v>382.51516715008182</v>
      </c>
    </row>
    <row r="2537" spans="1:13" ht="42.75">
      <c r="A2537" s="43" t="s">
        <v>4659</v>
      </c>
      <c r="B2537" s="37" t="s">
        <v>4556</v>
      </c>
      <c r="C2537" s="127"/>
      <c r="D2537" s="128"/>
      <c r="E2537" s="155"/>
      <c r="F2537" s="63"/>
      <c r="G2537" s="129"/>
      <c r="H2537" s="129"/>
      <c r="I2537" s="63"/>
      <c r="J2537" s="63"/>
      <c r="K2537" s="159"/>
      <c r="L2537" s="63"/>
      <c r="M2537" s="130"/>
    </row>
    <row r="2538" spans="1:13" ht="30">
      <c r="A2538" s="1312" t="s">
        <v>4544</v>
      </c>
      <c r="B2538" s="38" t="s">
        <v>4443</v>
      </c>
      <c r="C2538" s="165" t="s">
        <v>4667</v>
      </c>
      <c r="D2538" s="166">
        <v>2009</v>
      </c>
      <c r="E2538" s="166">
        <f>2021-D2538</f>
        <v>12</v>
      </c>
      <c r="F2538" s="167">
        <v>181000</v>
      </c>
      <c r="G2538" s="168">
        <v>0.1</v>
      </c>
      <c r="H2538" s="167">
        <f>E2538*F2538*G2538</f>
        <v>217200</v>
      </c>
      <c r="I2538" s="167">
        <f t="shared" ref="I2538:I2546" si="770">F2538-H2538</f>
        <v>-36200</v>
      </c>
      <c r="J2538" s="167">
        <f t="shared" ref="J2538:J2546" si="771">F2538*G2538</f>
        <v>18100</v>
      </c>
      <c r="K2538" s="101">
        <f t="shared" si="757"/>
        <v>10.095939312806783</v>
      </c>
      <c r="L2538" s="167">
        <v>20</v>
      </c>
      <c r="M2538" s="30">
        <f t="shared" ref="M2538:M2546" si="772">K2538*L2538/60</f>
        <v>3.3653131042689277</v>
      </c>
    </row>
    <row r="2539" spans="1:13" ht="30">
      <c r="A2539" s="1312"/>
      <c r="B2539" s="38"/>
      <c r="C2539" s="165" t="s">
        <v>2481</v>
      </c>
      <c r="D2539" s="267">
        <v>2007</v>
      </c>
      <c r="E2539" s="267">
        <f t="shared" ref="E2539:E2546" si="773">2021-D2539</f>
        <v>14</v>
      </c>
      <c r="F2539" s="24">
        <v>176358</v>
      </c>
      <c r="G2539" s="214">
        <v>0.1</v>
      </c>
      <c r="H2539" s="174">
        <f t="shared" ref="H2539:H2546" si="774">E2539*F2539*G2539</f>
        <v>246901.2</v>
      </c>
      <c r="I2539" s="174">
        <f t="shared" si="770"/>
        <v>-70543.200000000012</v>
      </c>
      <c r="J2539" s="174">
        <f t="shared" si="771"/>
        <v>17635.8</v>
      </c>
      <c r="K2539" s="101">
        <f t="shared" si="757"/>
        <v>9.8370147255689417</v>
      </c>
      <c r="L2539" s="547">
        <v>20</v>
      </c>
      <c r="M2539" s="269">
        <f t="shared" si="772"/>
        <v>3.2790049085229804</v>
      </c>
    </row>
    <row r="2540" spans="1:13" ht="30">
      <c r="A2540" s="1312"/>
      <c r="B2540" s="38"/>
      <c r="C2540" s="165" t="s">
        <v>2477</v>
      </c>
      <c r="D2540" s="267">
        <v>2007</v>
      </c>
      <c r="E2540" s="267">
        <f t="shared" si="773"/>
        <v>14</v>
      </c>
      <c r="F2540" s="24">
        <v>350000</v>
      </c>
      <c r="G2540" s="214">
        <v>0.1</v>
      </c>
      <c r="H2540" s="174">
        <f t="shared" si="774"/>
        <v>490000</v>
      </c>
      <c r="I2540" s="174">
        <f t="shared" si="770"/>
        <v>-140000</v>
      </c>
      <c r="J2540" s="174">
        <f t="shared" si="771"/>
        <v>35000</v>
      </c>
      <c r="K2540" s="101">
        <f t="shared" si="757"/>
        <v>19.522534582775545</v>
      </c>
      <c r="L2540" s="547">
        <v>20</v>
      </c>
      <c r="M2540" s="269">
        <f t="shared" si="772"/>
        <v>6.5075115275918485</v>
      </c>
    </row>
    <row r="2541" spans="1:13" ht="30">
      <c r="A2541" s="1312"/>
      <c r="B2541" s="38"/>
      <c r="C2541" s="165" t="s">
        <v>4668</v>
      </c>
      <c r="D2541" s="166">
        <v>2006</v>
      </c>
      <c r="E2541" s="166">
        <f t="shared" si="773"/>
        <v>15</v>
      </c>
      <c r="F2541" s="167">
        <v>138575</v>
      </c>
      <c r="G2541" s="168">
        <v>0.1</v>
      </c>
      <c r="H2541" s="167">
        <f t="shared" si="774"/>
        <v>207862.5</v>
      </c>
      <c r="I2541" s="167">
        <f t="shared" si="770"/>
        <v>-69287.5</v>
      </c>
      <c r="J2541" s="167">
        <f t="shared" si="771"/>
        <v>13857.5</v>
      </c>
      <c r="K2541" s="101">
        <f t="shared" si="757"/>
        <v>7.7295292280232042</v>
      </c>
      <c r="L2541" s="167">
        <v>20</v>
      </c>
      <c r="M2541" s="30">
        <f t="shared" si="772"/>
        <v>2.5765097426744017</v>
      </c>
    </row>
    <row r="2542" spans="1:13">
      <c r="A2542" s="1312"/>
      <c r="B2542" s="38"/>
      <c r="C2542" s="165" t="s">
        <v>4672</v>
      </c>
      <c r="D2542" s="166">
        <v>2015</v>
      </c>
      <c r="E2542" s="166">
        <f t="shared" si="773"/>
        <v>6</v>
      </c>
      <c r="F2542" s="167">
        <v>1028020</v>
      </c>
      <c r="G2542" s="168">
        <v>0.1</v>
      </c>
      <c r="H2542" s="167">
        <f t="shared" si="774"/>
        <v>616812</v>
      </c>
      <c r="I2542" s="167">
        <f t="shared" si="770"/>
        <v>411208</v>
      </c>
      <c r="J2542" s="167">
        <f t="shared" si="771"/>
        <v>102802</v>
      </c>
      <c r="K2542" s="101">
        <f t="shared" si="757"/>
        <v>57.341588576528338</v>
      </c>
      <c r="L2542" s="167">
        <v>60</v>
      </c>
      <c r="M2542" s="30">
        <f t="shared" si="772"/>
        <v>57.341588576528338</v>
      </c>
    </row>
    <row r="2543" spans="1:13" ht="30">
      <c r="A2543" s="1312"/>
      <c r="B2543" s="38"/>
      <c r="C2543" s="384" t="s">
        <v>2485</v>
      </c>
      <c r="D2543" s="166">
        <v>2016</v>
      </c>
      <c r="E2543" s="166">
        <f t="shared" si="773"/>
        <v>5</v>
      </c>
      <c r="F2543" s="167">
        <v>2302000</v>
      </c>
      <c r="G2543" s="168">
        <v>0.1</v>
      </c>
      <c r="H2543" s="167">
        <f t="shared" si="774"/>
        <v>1151000</v>
      </c>
      <c r="I2543" s="167">
        <f t="shared" si="770"/>
        <v>1151000</v>
      </c>
      <c r="J2543" s="167">
        <f t="shared" si="771"/>
        <v>230200</v>
      </c>
      <c r="K2543" s="101">
        <f t="shared" si="757"/>
        <v>128.40249888442659</v>
      </c>
      <c r="L2543" s="167">
        <v>10</v>
      </c>
      <c r="M2543" s="30">
        <f t="shared" si="772"/>
        <v>21.400416480737764</v>
      </c>
    </row>
    <row r="2544" spans="1:13" ht="30">
      <c r="A2544" s="1312"/>
      <c r="B2544" s="38"/>
      <c r="C2544" s="165" t="s">
        <v>4669</v>
      </c>
      <c r="D2544" s="166">
        <v>2013</v>
      </c>
      <c r="E2544" s="166">
        <f t="shared" si="773"/>
        <v>8</v>
      </c>
      <c r="F2544" s="167">
        <v>300000</v>
      </c>
      <c r="G2544" s="168">
        <v>0.1</v>
      </c>
      <c r="H2544" s="167">
        <f t="shared" si="774"/>
        <v>240000</v>
      </c>
      <c r="I2544" s="167">
        <f t="shared" si="770"/>
        <v>60000</v>
      </c>
      <c r="J2544" s="167">
        <f t="shared" si="771"/>
        <v>30000</v>
      </c>
      <c r="K2544" s="101">
        <f t="shared" si="757"/>
        <v>16.733601070950471</v>
      </c>
      <c r="L2544" s="167">
        <v>50</v>
      </c>
      <c r="M2544" s="169">
        <f t="shared" si="772"/>
        <v>13.944667559125394</v>
      </c>
    </row>
    <row r="2545" spans="1:13" ht="30">
      <c r="A2545" s="1312"/>
      <c r="B2545" s="38"/>
      <c r="C2545" s="32" t="s">
        <v>4670</v>
      </c>
      <c r="D2545" s="131">
        <v>2005</v>
      </c>
      <c r="E2545" s="131">
        <f t="shared" si="773"/>
        <v>16</v>
      </c>
      <c r="F2545" s="33">
        <v>39263</v>
      </c>
      <c r="G2545" s="133">
        <v>0.1</v>
      </c>
      <c r="H2545" s="33">
        <f t="shared" si="774"/>
        <v>62820.800000000003</v>
      </c>
      <c r="I2545" s="33">
        <f t="shared" si="770"/>
        <v>-23557.800000000003</v>
      </c>
      <c r="J2545" s="33">
        <f t="shared" si="771"/>
        <v>3926.3</v>
      </c>
      <c r="K2545" s="101">
        <f t="shared" si="757"/>
        <v>2.190037929495761</v>
      </c>
      <c r="L2545" s="33">
        <v>20</v>
      </c>
      <c r="M2545" s="30">
        <f t="shared" si="772"/>
        <v>0.73001264316525361</v>
      </c>
    </row>
    <row r="2546" spans="1:13" ht="30">
      <c r="A2546" s="1312"/>
      <c r="B2546" s="38"/>
      <c r="C2546" s="32" t="s">
        <v>4671</v>
      </c>
      <c r="D2546" s="131">
        <v>2003</v>
      </c>
      <c r="E2546" s="131">
        <f t="shared" si="773"/>
        <v>18</v>
      </c>
      <c r="F2546" s="33">
        <v>2471090</v>
      </c>
      <c r="G2546" s="133">
        <v>0.1</v>
      </c>
      <c r="H2546" s="33">
        <f t="shared" si="774"/>
        <v>4447962</v>
      </c>
      <c r="I2546" s="33">
        <f t="shared" si="770"/>
        <v>-1976872</v>
      </c>
      <c r="J2546" s="33">
        <f t="shared" si="771"/>
        <v>247109</v>
      </c>
      <c r="K2546" s="101">
        <f t="shared" si="757"/>
        <v>137.83411423471665</v>
      </c>
      <c r="L2546" s="33">
        <v>120</v>
      </c>
      <c r="M2546" s="30">
        <f t="shared" si="772"/>
        <v>275.6682284694333</v>
      </c>
    </row>
    <row r="2547" spans="1:13">
      <c r="A2547" s="1312"/>
      <c r="B2547" s="87" t="s">
        <v>35</v>
      </c>
      <c r="C2547" s="32"/>
      <c r="D2547" s="131"/>
      <c r="E2547" s="131"/>
      <c r="F2547" s="33"/>
      <c r="G2547" s="133"/>
      <c r="H2547" s="33"/>
      <c r="I2547" s="33"/>
      <c r="J2547" s="33"/>
      <c r="K2547" s="101">
        <f t="shared" si="757"/>
        <v>0</v>
      </c>
      <c r="L2547" s="309">
        <f>SUM(L2538:L2546)</f>
        <v>340</v>
      </c>
      <c r="M2547" s="34">
        <f>SUM(M2538:M2546)</f>
        <v>384.81325301204822</v>
      </c>
    </row>
    <row r="2548" spans="1:13" ht="30">
      <c r="A2548" s="1312" t="s">
        <v>4545</v>
      </c>
      <c r="B2548" s="38" t="s">
        <v>4447</v>
      </c>
      <c r="C2548" s="165" t="s">
        <v>4667</v>
      </c>
      <c r="D2548" s="166">
        <v>2009</v>
      </c>
      <c r="E2548" s="166">
        <f>2021-D2548</f>
        <v>12</v>
      </c>
      <c r="F2548" s="167">
        <v>181000</v>
      </c>
      <c r="G2548" s="168">
        <v>0.1</v>
      </c>
      <c r="H2548" s="167">
        <f>E2548*F2548*G2548</f>
        <v>217200</v>
      </c>
      <c r="I2548" s="167">
        <f t="shared" ref="I2548:I2556" si="775">F2548-H2548</f>
        <v>-36200</v>
      </c>
      <c r="J2548" s="167">
        <f t="shared" ref="J2548:J2556" si="776">F2548*G2548</f>
        <v>18100</v>
      </c>
      <c r="K2548" s="101">
        <f t="shared" si="757"/>
        <v>10.095939312806783</v>
      </c>
      <c r="L2548" s="167">
        <v>10</v>
      </c>
      <c r="M2548" s="30">
        <f t="shared" ref="M2548:M2556" si="777">K2548*L2548/60</f>
        <v>1.6826565521344639</v>
      </c>
    </row>
    <row r="2549" spans="1:13" ht="30">
      <c r="A2549" s="1312"/>
      <c r="B2549" s="38"/>
      <c r="C2549" s="165" t="s">
        <v>2481</v>
      </c>
      <c r="D2549" s="267">
        <v>2007</v>
      </c>
      <c r="E2549" s="267">
        <f t="shared" ref="E2549:E2556" si="778">2021-D2549</f>
        <v>14</v>
      </c>
      <c r="F2549" s="24">
        <v>176358</v>
      </c>
      <c r="G2549" s="214">
        <v>0.1</v>
      </c>
      <c r="H2549" s="174">
        <f t="shared" ref="H2549:H2556" si="779">E2549*F2549*G2549</f>
        <v>246901.2</v>
      </c>
      <c r="I2549" s="174">
        <f t="shared" si="775"/>
        <v>-70543.200000000012</v>
      </c>
      <c r="J2549" s="174">
        <f t="shared" si="776"/>
        <v>17635.8</v>
      </c>
      <c r="K2549" s="101">
        <f t="shared" si="757"/>
        <v>9.8370147255689417</v>
      </c>
      <c r="L2549" s="547">
        <v>10</v>
      </c>
      <c r="M2549" s="269">
        <f t="shared" si="777"/>
        <v>1.6395024542614902</v>
      </c>
    </row>
    <row r="2550" spans="1:13" ht="30">
      <c r="A2550" s="1312"/>
      <c r="B2550" s="38"/>
      <c r="C2550" s="165" t="s">
        <v>2477</v>
      </c>
      <c r="D2550" s="267">
        <v>2007</v>
      </c>
      <c r="E2550" s="267">
        <f t="shared" si="778"/>
        <v>14</v>
      </c>
      <c r="F2550" s="24">
        <v>350000</v>
      </c>
      <c r="G2550" s="214">
        <v>0.1</v>
      </c>
      <c r="H2550" s="174">
        <f t="shared" si="779"/>
        <v>490000</v>
      </c>
      <c r="I2550" s="174">
        <f t="shared" si="775"/>
        <v>-140000</v>
      </c>
      <c r="J2550" s="174">
        <f t="shared" si="776"/>
        <v>35000</v>
      </c>
      <c r="K2550" s="101">
        <f t="shared" si="757"/>
        <v>19.522534582775545</v>
      </c>
      <c r="L2550" s="547">
        <v>10</v>
      </c>
      <c r="M2550" s="269">
        <f t="shared" si="777"/>
        <v>3.2537557637959242</v>
      </c>
    </row>
    <row r="2551" spans="1:13" ht="30">
      <c r="A2551" s="1312"/>
      <c r="B2551" s="38"/>
      <c r="C2551" s="165" t="s">
        <v>4668</v>
      </c>
      <c r="D2551" s="166">
        <v>2006</v>
      </c>
      <c r="E2551" s="166">
        <f t="shared" si="778"/>
        <v>15</v>
      </c>
      <c r="F2551" s="167">
        <v>138575</v>
      </c>
      <c r="G2551" s="168">
        <v>0.1</v>
      </c>
      <c r="H2551" s="167">
        <f t="shared" si="779"/>
        <v>207862.5</v>
      </c>
      <c r="I2551" s="167">
        <f t="shared" si="775"/>
        <v>-69287.5</v>
      </c>
      <c r="J2551" s="167">
        <f t="shared" si="776"/>
        <v>13857.5</v>
      </c>
      <c r="K2551" s="101">
        <f t="shared" si="757"/>
        <v>7.7295292280232042</v>
      </c>
      <c r="L2551" s="167">
        <v>10</v>
      </c>
      <c r="M2551" s="30">
        <f t="shared" si="777"/>
        <v>1.2882548713372008</v>
      </c>
    </row>
    <row r="2552" spans="1:13">
      <c r="A2552" s="1312"/>
      <c r="B2552" s="38"/>
      <c r="C2552" s="165" t="s">
        <v>4672</v>
      </c>
      <c r="D2552" s="166">
        <v>2015</v>
      </c>
      <c r="E2552" s="166">
        <f t="shared" si="778"/>
        <v>6</v>
      </c>
      <c r="F2552" s="167">
        <v>1028020</v>
      </c>
      <c r="G2552" s="168">
        <v>0.1</v>
      </c>
      <c r="H2552" s="167">
        <f t="shared" si="779"/>
        <v>616812</v>
      </c>
      <c r="I2552" s="167">
        <f t="shared" si="775"/>
        <v>411208</v>
      </c>
      <c r="J2552" s="167">
        <f t="shared" si="776"/>
        <v>102802</v>
      </c>
      <c r="K2552" s="101">
        <f t="shared" si="757"/>
        <v>57.341588576528338</v>
      </c>
      <c r="L2552" s="167">
        <v>60</v>
      </c>
      <c r="M2552" s="30">
        <f t="shared" si="777"/>
        <v>57.341588576528338</v>
      </c>
    </row>
    <row r="2553" spans="1:13" ht="30">
      <c r="A2553" s="1312"/>
      <c r="B2553" s="38"/>
      <c r="C2553" s="384" t="s">
        <v>2485</v>
      </c>
      <c r="D2553" s="166">
        <v>2016</v>
      </c>
      <c r="E2553" s="166">
        <f t="shared" si="778"/>
        <v>5</v>
      </c>
      <c r="F2553" s="167">
        <v>2302000</v>
      </c>
      <c r="G2553" s="168">
        <v>0.1</v>
      </c>
      <c r="H2553" s="167">
        <f t="shared" si="779"/>
        <v>1151000</v>
      </c>
      <c r="I2553" s="167">
        <f t="shared" si="775"/>
        <v>1151000</v>
      </c>
      <c r="J2553" s="167">
        <f t="shared" si="776"/>
        <v>230200</v>
      </c>
      <c r="K2553" s="101">
        <f t="shared" si="757"/>
        <v>128.40249888442659</v>
      </c>
      <c r="L2553" s="167">
        <v>10</v>
      </c>
      <c r="M2553" s="30">
        <f t="shared" si="777"/>
        <v>21.400416480737764</v>
      </c>
    </row>
    <row r="2554" spans="1:13" ht="30">
      <c r="A2554" s="1312"/>
      <c r="B2554" s="38"/>
      <c r="C2554" s="165" t="s">
        <v>4669</v>
      </c>
      <c r="D2554" s="166">
        <v>2013</v>
      </c>
      <c r="E2554" s="166">
        <f t="shared" si="778"/>
        <v>8</v>
      </c>
      <c r="F2554" s="167">
        <v>300000</v>
      </c>
      <c r="G2554" s="168">
        <v>0.1</v>
      </c>
      <c r="H2554" s="167">
        <f t="shared" si="779"/>
        <v>240000</v>
      </c>
      <c r="I2554" s="167">
        <f t="shared" si="775"/>
        <v>60000</v>
      </c>
      <c r="J2554" s="167">
        <f t="shared" si="776"/>
        <v>30000</v>
      </c>
      <c r="K2554" s="101">
        <f t="shared" si="757"/>
        <v>16.733601070950471</v>
      </c>
      <c r="L2554" s="167">
        <v>10</v>
      </c>
      <c r="M2554" s="169">
        <f t="shared" si="777"/>
        <v>2.7889335118250784</v>
      </c>
    </row>
    <row r="2555" spans="1:13" ht="30">
      <c r="A2555" s="1312"/>
      <c r="B2555" s="38"/>
      <c r="C2555" s="32" t="s">
        <v>4670</v>
      </c>
      <c r="D2555" s="131">
        <v>2005</v>
      </c>
      <c r="E2555" s="131">
        <f t="shared" si="778"/>
        <v>16</v>
      </c>
      <c r="F2555" s="33">
        <v>39263</v>
      </c>
      <c r="G2555" s="133">
        <v>0.1</v>
      </c>
      <c r="H2555" s="33">
        <f t="shared" si="779"/>
        <v>62820.800000000003</v>
      </c>
      <c r="I2555" s="33">
        <f t="shared" si="775"/>
        <v>-23557.800000000003</v>
      </c>
      <c r="J2555" s="33">
        <f t="shared" si="776"/>
        <v>3926.3</v>
      </c>
      <c r="K2555" s="101">
        <f t="shared" si="757"/>
        <v>2.190037929495761</v>
      </c>
      <c r="L2555" s="33">
        <v>10</v>
      </c>
      <c r="M2555" s="30">
        <f t="shared" si="777"/>
        <v>0.3650063215826268</v>
      </c>
    </row>
    <row r="2556" spans="1:13" ht="30">
      <c r="A2556" s="1312"/>
      <c r="B2556" s="38"/>
      <c r="C2556" s="32" t="s">
        <v>4671</v>
      </c>
      <c r="D2556" s="131">
        <v>2003</v>
      </c>
      <c r="E2556" s="131">
        <f t="shared" si="778"/>
        <v>18</v>
      </c>
      <c r="F2556" s="33">
        <v>2471090</v>
      </c>
      <c r="G2556" s="133">
        <v>0.1</v>
      </c>
      <c r="H2556" s="33">
        <f t="shared" si="779"/>
        <v>4447962</v>
      </c>
      <c r="I2556" s="33">
        <f t="shared" si="775"/>
        <v>-1976872</v>
      </c>
      <c r="J2556" s="33">
        <f t="shared" si="776"/>
        <v>247109</v>
      </c>
      <c r="K2556" s="101">
        <f t="shared" si="757"/>
        <v>137.83411423471665</v>
      </c>
      <c r="L2556" s="33">
        <v>130</v>
      </c>
      <c r="M2556" s="30">
        <f t="shared" si="777"/>
        <v>298.64058084188605</v>
      </c>
    </row>
    <row r="2557" spans="1:13">
      <c r="A2557" s="1312"/>
      <c r="B2557" s="87" t="s">
        <v>35</v>
      </c>
      <c r="C2557" s="32"/>
      <c r="D2557" s="131"/>
      <c r="E2557" s="131"/>
      <c r="F2557" s="33"/>
      <c r="G2557" s="133"/>
      <c r="H2557" s="33"/>
      <c r="I2557" s="33"/>
      <c r="J2557" s="33"/>
      <c r="K2557" s="101">
        <f t="shared" si="757"/>
        <v>0</v>
      </c>
      <c r="L2557" s="309">
        <f>SUM(L2548:L2556)</f>
        <v>260</v>
      </c>
      <c r="M2557" s="34">
        <f>SUM(M2548:M2556)</f>
        <v>388.40069537408891</v>
      </c>
    </row>
    <row r="2558" spans="1:13" ht="30">
      <c r="A2558" s="1312" t="s">
        <v>4546</v>
      </c>
      <c r="B2558" s="38" t="s">
        <v>4449</v>
      </c>
      <c r="C2558" s="165" t="s">
        <v>4667</v>
      </c>
      <c r="D2558" s="166">
        <v>2009</v>
      </c>
      <c r="E2558" s="166">
        <f>2021-D2558</f>
        <v>12</v>
      </c>
      <c r="F2558" s="167">
        <v>181000</v>
      </c>
      <c r="G2558" s="168">
        <v>0.1</v>
      </c>
      <c r="H2558" s="167">
        <f>E2558*F2558*G2558</f>
        <v>217200</v>
      </c>
      <c r="I2558" s="167">
        <f t="shared" ref="I2558:I2566" si="780">F2558-H2558</f>
        <v>-36200</v>
      </c>
      <c r="J2558" s="167">
        <f t="shared" ref="J2558:J2566" si="781">F2558*G2558</f>
        <v>18100</v>
      </c>
      <c r="K2558" s="101">
        <f t="shared" si="757"/>
        <v>10.095939312806783</v>
      </c>
      <c r="L2558" s="167">
        <v>10</v>
      </c>
      <c r="M2558" s="30">
        <f t="shared" ref="M2558:M2566" si="782">K2558*L2558/60</f>
        <v>1.6826565521344639</v>
      </c>
    </row>
    <row r="2559" spans="1:13" ht="30">
      <c r="A2559" s="1312"/>
      <c r="B2559" s="38"/>
      <c r="C2559" s="165" t="s">
        <v>2481</v>
      </c>
      <c r="D2559" s="267">
        <v>2007</v>
      </c>
      <c r="E2559" s="267">
        <f t="shared" ref="E2559:E2566" si="783">2021-D2559</f>
        <v>14</v>
      </c>
      <c r="F2559" s="24">
        <v>176358</v>
      </c>
      <c r="G2559" s="214">
        <v>0.1</v>
      </c>
      <c r="H2559" s="174">
        <f t="shared" ref="H2559:H2566" si="784">E2559*F2559*G2559</f>
        <v>246901.2</v>
      </c>
      <c r="I2559" s="174">
        <f t="shared" si="780"/>
        <v>-70543.200000000012</v>
      </c>
      <c r="J2559" s="174">
        <f t="shared" si="781"/>
        <v>17635.8</v>
      </c>
      <c r="K2559" s="101">
        <f t="shared" si="757"/>
        <v>9.8370147255689417</v>
      </c>
      <c r="L2559" s="547">
        <v>10</v>
      </c>
      <c r="M2559" s="269">
        <f t="shared" si="782"/>
        <v>1.6395024542614902</v>
      </c>
    </row>
    <row r="2560" spans="1:13" ht="30">
      <c r="A2560" s="1312"/>
      <c r="B2560" s="38"/>
      <c r="C2560" s="165" t="s">
        <v>2477</v>
      </c>
      <c r="D2560" s="267">
        <v>2007</v>
      </c>
      <c r="E2560" s="267">
        <f t="shared" si="783"/>
        <v>14</v>
      </c>
      <c r="F2560" s="24">
        <v>350000</v>
      </c>
      <c r="G2560" s="214">
        <v>0.1</v>
      </c>
      <c r="H2560" s="174">
        <f t="shared" si="784"/>
        <v>490000</v>
      </c>
      <c r="I2560" s="174">
        <f t="shared" si="780"/>
        <v>-140000</v>
      </c>
      <c r="J2560" s="174">
        <f t="shared" si="781"/>
        <v>35000</v>
      </c>
      <c r="K2560" s="101">
        <f t="shared" si="757"/>
        <v>19.522534582775545</v>
      </c>
      <c r="L2560" s="547">
        <v>10</v>
      </c>
      <c r="M2560" s="269">
        <f t="shared" si="782"/>
        <v>3.2537557637959242</v>
      </c>
    </row>
    <row r="2561" spans="1:13" ht="30">
      <c r="A2561" s="1312"/>
      <c r="B2561" s="38"/>
      <c r="C2561" s="165" t="s">
        <v>4668</v>
      </c>
      <c r="D2561" s="166">
        <v>2006</v>
      </c>
      <c r="E2561" s="166">
        <f t="shared" si="783"/>
        <v>15</v>
      </c>
      <c r="F2561" s="167">
        <v>138575</v>
      </c>
      <c r="G2561" s="168">
        <v>0.1</v>
      </c>
      <c r="H2561" s="167">
        <f t="shared" si="784"/>
        <v>207862.5</v>
      </c>
      <c r="I2561" s="167">
        <f t="shared" si="780"/>
        <v>-69287.5</v>
      </c>
      <c r="J2561" s="167">
        <f t="shared" si="781"/>
        <v>13857.5</v>
      </c>
      <c r="K2561" s="101">
        <f t="shared" si="757"/>
        <v>7.7295292280232042</v>
      </c>
      <c r="L2561" s="167">
        <v>10</v>
      </c>
      <c r="M2561" s="30">
        <f t="shared" si="782"/>
        <v>1.2882548713372008</v>
      </c>
    </row>
    <row r="2562" spans="1:13">
      <c r="A2562" s="1312"/>
      <c r="B2562" s="38"/>
      <c r="C2562" s="165" t="s">
        <v>4672</v>
      </c>
      <c r="D2562" s="166">
        <v>2015</v>
      </c>
      <c r="E2562" s="166">
        <f t="shared" si="783"/>
        <v>6</v>
      </c>
      <c r="F2562" s="167">
        <v>1028020</v>
      </c>
      <c r="G2562" s="168">
        <v>0.1</v>
      </c>
      <c r="H2562" s="167">
        <f t="shared" si="784"/>
        <v>616812</v>
      </c>
      <c r="I2562" s="167">
        <f t="shared" si="780"/>
        <v>411208</v>
      </c>
      <c r="J2562" s="167">
        <f t="shared" si="781"/>
        <v>102802</v>
      </c>
      <c r="K2562" s="101">
        <f t="shared" si="757"/>
        <v>57.341588576528338</v>
      </c>
      <c r="L2562" s="167">
        <v>60</v>
      </c>
      <c r="M2562" s="30">
        <f t="shared" si="782"/>
        <v>57.341588576528338</v>
      </c>
    </row>
    <row r="2563" spans="1:13" ht="30">
      <c r="A2563" s="1312"/>
      <c r="B2563" s="38"/>
      <c r="C2563" s="384" t="s">
        <v>2485</v>
      </c>
      <c r="D2563" s="166">
        <v>2016</v>
      </c>
      <c r="E2563" s="166">
        <f t="shared" si="783"/>
        <v>5</v>
      </c>
      <c r="F2563" s="167">
        <v>2302000</v>
      </c>
      <c r="G2563" s="168">
        <v>0.1</v>
      </c>
      <c r="H2563" s="167">
        <f t="shared" si="784"/>
        <v>1151000</v>
      </c>
      <c r="I2563" s="167">
        <f t="shared" si="780"/>
        <v>1151000</v>
      </c>
      <c r="J2563" s="167">
        <f t="shared" si="781"/>
        <v>230200</v>
      </c>
      <c r="K2563" s="101">
        <f t="shared" si="757"/>
        <v>128.40249888442659</v>
      </c>
      <c r="L2563" s="167">
        <v>10</v>
      </c>
      <c r="M2563" s="30">
        <f t="shared" si="782"/>
        <v>21.400416480737764</v>
      </c>
    </row>
    <row r="2564" spans="1:13" ht="27.75" customHeight="1">
      <c r="A2564" s="1312"/>
      <c r="B2564" s="38"/>
      <c r="C2564" s="165" t="s">
        <v>4669</v>
      </c>
      <c r="D2564" s="166">
        <v>2013</v>
      </c>
      <c r="E2564" s="166">
        <f t="shared" si="783"/>
        <v>8</v>
      </c>
      <c r="F2564" s="167">
        <v>300000</v>
      </c>
      <c r="G2564" s="168">
        <v>0.1</v>
      </c>
      <c r="H2564" s="167">
        <f t="shared" si="784"/>
        <v>240000</v>
      </c>
      <c r="I2564" s="167">
        <f t="shared" si="780"/>
        <v>60000</v>
      </c>
      <c r="J2564" s="167">
        <f t="shared" si="781"/>
        <v>30000</v>
      </c>
      <c r="K2564" s="101">
        <f t="shared" si="757"/>
        <v>16.733601070950471</v>
      </c>
      <c r="L2564" s="167">
        <v>20</v>
      </c>
      <c r="M2564" s="169">
        <f t="shared" si="782"/>
        <v>5.5778670236501569</v>
      </c>
    </row>
    <row r="2565" spans="1:13" ht="30">
      <c r="A2565" s="1312"/>
      <c r="B2565" s="38"/>
      <c r="C2565" s="32" t="s">
        <v>4670</v>
      </c>
      <c r="D2565" s="131">
        <v>2005</v>
      </c>
      <c r="E2565" s="131">
        <f t="shared" si="783"/>
        <v>16</v>
      </c>
      <c r="F2565" s="33">
        <v>39263</v>
      </c>
      <c r="G2565" s="133">
        <v>0.1</v>
      </c>
      <c r="H2565" s="33">
        <f t="shared" si="784"/>
        <v>62820.800000000003</v>
      </c>
      <c r="I2565" s="33">
        <f t="shared" si="780"/>
        <v>-23557.800000000003</v>
      </c>
      <c r="J2565" s="33">
        <f t="shared" si="781"/>
        <v>3926.3</v>
      </c>
      <c r="K2565" s="101">
        <f t="shared" si="757"/>
        <v>2.190037929495761</v>
      </c>
      <c r="L2565" s="33">
        <v>10</v>
      </c>
      <c r="M2565" s="30">
        <f t="shared" si="782"/>
        <v>0.3650063215826268</v>
      </c>
    </row>
    <row r="2566" spans="1:13" ht="30">
      <c r="A2566" s="1312"/>
      <c r="B2566" s="38"/>
      <c r="C2566" s="32" t="s">
        <v>4671</v>
      </c>
      <c r="D2566" s="131">
        <v>2003</v>
      </c>
      <c r="E2566" s="131">
        <f t="shared" si="783"/>
        <v>18</v>
      </c>
      <c r="F2566" s="33">
        <v>2471090</v>
      </c>
      <c r="G2566" s="133">
        <v>0.1</v>
      </c>
      <c r="H2566" s="33">
        <f t="shared" si="784"/>
        <v>4447962</v>
      </c>
      <c r="I2566" s="33">
        <f t="shared" si="780"/>
        <v>-1976872</v>
      </c>
      <c r="J2566" s="33">
        <f t="shared" si="781"/>
        <v>247109</v>
      </c>
      <c r="K2566" s="101">
        <f t="shared" si="757"/>
        <v>137.83411423471665</v>
      </c>
      <c r="L2566" s="33">
        <v>120</v>
      </c>
      <c r="M2566" s="30">
        <f t="shared" si="782"/>
        <v>275.6682284694333</v>
      </c>
    </row>
    <row r="2567" spans="1:13">
      <c r="A2567" s="1312"/>
      <c r="B2567" s="87" t="s">
        <v>35</v>
      </c>
      <c r="C2567" s="32"/>
      <c r="D2567" s="131"/>
      <c r="E2567" s="131"/>
      <c r="F2567" s="33"/>
      <c r="G2567" s="133"/>
      <c r="H2567" s="33"/>
      <c r="I2567" s="33"/>
      <c r="J2567" s="33"/>
      <c r="K2567" s="101">
        <f t="shared" si="757"/>
        <v>0</v>
      </c>
      <c r="L2567" s="309">
        <f>SUM(L2558:L2566)</f>
        <v>260</v>
      </c>
      <c r="M2567" s="34">
        <f>SUM(M2558:M2566)</f>
        <v>368.21727651346123</v>
      </c>
    </row>
    <row r="2568" spans="1:13" ht="30">
      <c r="A2568" s="1312" t="s">
        <v>4724</v>
      </c>
      <c r="B2568" s="38" t="s">
        <v>4473</v>
      </c>
      <c r="C2568" s="32" t="s">
        <v>4668</v>
      </c>
      <c r="D2568" s="131">
        <v>2006</v>
      </c>
      <c r="E2568" s="131">
        <f t="shared" ref="E2568:E2574" si="785">2021-D2568</f>
        <v>15</v>
      </c>
      <c r="F2568" s="33">
        <v>138575</v>
      </c>
      <c r="G2568" s="133">
        <v>0.1</v>
      </c>
      <c r="H2568" s="33">
        <f t="shared" ref="H2568:H2574" si="786">E2568*F2568*G2568</f>
        <v>207862.5</v>
      </c>
      <c r="I2568" s="33">
        <f>F2568-H2568</f>
        <v>-69287.5</v>
      </c>
      <c r="J2568" s="33">
        <f t="shared" ref="J2568:J2576" si="787">F2568*G2568</f>
        <v>13857.5</v>
      </c>
      <c r="K2568" s="101">
        <f t="shared" si="757"/>
        <v>7.7295292280232042</v>
      </c>
      <c r="L2568" s="33">
        <v>20</v>
      </c>
      <c r="M2568" s="30">
        <f t="shared" ref="M2568:M2576" si="788">K2568*L2568/60</f>
        <v>2.5765097426744017</v>
      </c>
    </row>
    <row r="2569" spans="1:13" ht="30">
      <c r="A2569" s="1312"/>
      <c r="B2569" s="38"/>
      <c r="C2569" s="165" t="s">
        <v>2481</v>
      </c>
      <c r="D2569" s="267">
        <v>2007</v>
      </c>
      <c r="E2569" s="267">
        <f t="shared" si="785"/>
        <v>14</v>
      </c>
      <c r="F2569" s="24">
        <v>176358</v>
      </c>
      <c r="G2569" s="214">
        <v>0.1</v>
      </c>
      <c r="H2569" s="174">
        <f t="shared" si="786"/>
        <v>246901.2</v>
      </c>
      <c r="I2569" s="174">
        <f t="shared" ref="I2569:I2576" si="789">F2569-H2569</f>
        <v>-70543.200000000012</v>
      </c>
      <c r="J2569" s="174">
        <f t="shared" si="787"/>
        <v>17635.8</v>
      </c>
      <c r="K2569" s="101">
        <f t="shared" si="757"/>
        <v>9.8370147255689417</v>
      </c>
      <c r="L2569" s="547">
        <v>10</v>
      </c>
      <c r="M2569" s="269">
        <f t="shared" si="788"/>
        <v>1.6395024542614902</v>
      </c>
    </row>
    <row r="2570" spans="1:13" ht="30">
      <c r="A2570" s="1312"/>
      <c r="B2570" s="38"/>
      <c r="C2570" s="165" t="s">
        <v>2477</v>
      </c>
      <c r="D2570" s="267">
        <v>2007</v>
      </c>
      <c r="E2570" s="267">
        <f t="shared" si="785"/>
        <v>14</v>
      </c>
      <c r="F2570" s="24">
        <v>350000</v>
      </c>
      <c r="G2570" s="214">
        <v>0.1</v>
      </c>
      <c r="H2570" s="174">
        <f t="shared" si="786"/>
        <v>490000</v>
      </c>
      <c r="I2570" s="174">
        <f t="shared" si="789"/>
        <v>-140000</v>
      </c>
      <c r="J2570" s="174">
        <f t="shared" si="787"/>
        <v>35000</v>
      </c>
      <c r="K2570" s="101">
        <f t="shared" si="757"/>
        <v>19.522534582775545</v>
      </c>
      <c r="L2570" s="547">
        <v>10</v>
      </c>
      <c r="M2570" s="269">
        <f t="shared" si="788"/>
        <v>3.2537557637959242</v>
      </c>
    </row>
    <row r="2571" spans="1:13">
      <c r="A2571" s="1312"/>
      <c r="B2571" s="38"/>
      <c r="C2571" s="165" t="s">
        <v>4672</v>
      </c>
      <c r="D2571" s="166">
        <v>2015</v>
      </c>
      <c r="E2571" s="166">
        <f t="shared" si="785"/>
        <v>6</v>
      </c>
      <c r="F2571" s="167">
        <v>1028020</v>
      </c>
      <c r="G2571" s="168">
        <v>0.1</v>
      </c>
      <c r="H2571" s="33">
        <f t="shared" si="786"/>
        <v>616812</v>
      </c>
      <c r="I2571" s="33">
        <f t="shared" si="789"/>
        <v>411208</v>
      </c>
      <c r="J2571" s="33">
        <f t="shared" si="787"/>
        <v>102802</v>
      </c>
      <c r="K2571" s="101">
        <f t="shared" si="757"/>
        <v>57.341588576528338</v>
      </c>
      <c r="L2571" s="33">
        <v>60</v>
      </c>
      <c r="M2571" s="30">
        <f t="shared" si="788"/>
        <v>57.341588576528338</v>
      </c>
    </row>
    <row r="2572" spans="1:13" ht="30">
      <c r="A2572" s="1312"/>
      <c r="B2572" s="38"/>
      <c r="C2572" s="384" t="s">
        <v>2485</v>
      </c>
      <c r="D2572" s="166">
        <v>2016</v>
      </c>
      <c r="E2572" s="166">
        <f t="shared" si="785"/>
        <v>5</v>
      </c>
      <c r="F2572" s="167">
        <v>2302000</v>
      </c>
      <c r="G2572" s="168">
        <v>0.1</v>
      </c>
      <c r="H2572" s="33">
        <f t="shared" si="786"/>
        <v>1151000</v>
      </c>
      <c r="I2572" s="33">
        <f t="shared" si="789"/>
        <v>1151000</v>
      </c>
      <c r="J2572" s="33">
        <f t="shared" si="787"/>
        <v>230200</v>
      </c>
      <c r="K2572" s="101">
        <f t="shared" si="757"/>
        <v>128.40249888442659</v>
      </c>
      <c r="L2572" s="33">
        <v>20</v>
      </c>
      <c r="M2572" s="30">
        <f t="shared" si="788"/>
        <v>42.800832961475528</v>
      </c>
    </row>
    <row r="2573" spans="1:13" ht="30">
      <c r="A2573" s="1312"/>
      <c r="B2573" s="38"/>
      <c r="C2573" s="165" t="s">
        <v>4669</v>
      </c>
      <c r="D2573" s="166">
        <v>2013</v>
      </c>
      <c r="E2573" s="166">
        <f t="shared" si="785"/>
        <v>8</v>
      </c>
      <c r="F2573" s="167">
        <v>300000</v>
      </c>
      <c r="G2573" s="168">
        <v>0.1</v>
      </c>
      <c r="H2573" s="167">
        <f t="shared" si="786"/>
        <v>240000</v>
      </c>
      <c r="I2573" s="167">
        <f t="shared" si="789"/>
        <v>60000</v>
      </c>
      <c r="J2573" s="167">
        <f t="shared" si="787"/>
        <v>30000</v>
      </c>
      <c r="K2573" s="101">
        <f t="shared" si="757"/>
        <v>16.733601070950471</v>
      </c>
      <c r="L2573" s="167">
        <v>50</v>
      </c>
      <c r="M2573" s="169">
        <f t="shared" si="788"/>
        <v>13.944667559125394</v>
      </c>
    </row>
    <row r="2574" spans="1:13" ht="30">
      <c r="A2574" s="1312"/>
      <c r="B2574" s="38"/>
      <c r="C2574" s="165" t="s">
        <v>4670</v>
      </c>
      <c r="D2574" s="166">
        <v>2005</v>
      </c>
      <c r="E2574" s="166">
        <f t="shared" si="785"/>
        <v>16</v>
      </c>
      <c r="F2574" s="167">
        <v>39263</v>
      </c>
      <c r="G2574" s="168">
        <v>0.15</v>
      </c>
      <c r="H2574" s="167">
        <f t="shared" si="786"/>
        <v>94231.2</v>
      </c>
      <c r="I2574" s="167">
        <f t="shared" si="789"/>
        <v>-54968.2</v>
      </c>
      <c r="J2574" s="167">
        <f t="shared" si="787"/>
        <v>5889.45</v>
      </c>
      <c r="K2574" s="101">
        <f t="shared" si="757"/>
        <v>3.2850568942436413</v>
      </c>
      <c r="L2574" s="167">
        <v>30</v>
      </c>
      <c r="M2574" s="169">
        <f t="shared" si="788"/>
        <v>1.6425284471218207</v>
      </c>
    </row>
    <row r="2575" spans="1:13" ht="30">
      <c r="A2575" s="1312"/>
      <c r="B2575" s="38"/>
      <c r="C2575" s="165" t="s">
        <v>4667</v>
      </c>
      <c r="D2575" s="166">
        <v>2009</v>
      </c>
      <c r="E2575" s="166">
        <f>2021-D2575</f>
        <v>12</v>
      </c>
      <c r="F2575" s="167">
        <v>181000</v>
      </c>
      <c r="G2575" s="168">
        <v>0.1</v>
      </c>
      <c r="H2575" s="167">
        <f>E2575*F2575*G2575</f>
        <v>217200</v>
      </c>
      <c r="I2575" s="167">
        <f t="shared" si="789"/>
        <v>-36200</v>
      </c>
      <c r="J2575" s="167">
        <f t="shared" si="787"/>
        <v>18100</v>
      </c>
      <c r="K2575" s="101">
        <f t="shared" ref="K2575:K2638" si="790">J2575/1792.8</f>
        <v>10.095939312806783</v>
      </c>
      <c r="L2575" s="167">
        <v>20</v>
      </c>
      <c r="M2575" s="169">
        <f t="shared" si="788"/>
        <v>3.3653131042689277</v>
      </c>
    </row>
    <row r="2576" spans="1:13" ht="30">
      <c r="A2576" s="1312"/>
      <c r="B2576" s="38"/>
      <c r="C2576" s="32" t="s">
        <v>4673</v>
      </c>
      <c r="D2576" s="166">
        <v>2012</v>
      </c>
      <c r="E2576" s="166">
        <f t="shared" ref="E2576" si="791">2021-D2576</f>
        <v>9</v>
      </c>
      <c r="F2576" s="262">
        <v>44483193.140000001</v>
      </c>
      <c r="G2576" s="168">
        <v>0.1</v>
      </c>
      <c r="H2576" s="167">
        <f t="shared" ref="H2576" si="792">E2576*F2576*G2576</f>
        <v>40034873.825999998</v>
      </c>
      <c r="I2576" s="33">
        <f t="shared" si="789"/>
        <v>4448319.314000003</v>
      </c>
      <c r="J2576" s="33">
        <f t="shared" si="787"/>
        <v>4448319.3140000002</v>
      </c>
      <c r="K2576" s="101">
        <f t="shared" si="790"/>
        <v>2481.2133612226685</v>
      </c>
      <c r="L2576" s="33">
        <v>120</v>
      </c>
      <c r="M2576" s="30">
        <f t="shared" si="788"/>
        <v>4962.426722445337</v>
      </c>
    </row>
    <row r="2577" spans="1:13" ht="34.5" customHeight="1">
      <c r="A2577" s="1312"/>
      <c r="B2577" s="87" t="s">
        <v>35</v>
      </c>
      <c r="C2577" s="32"/>
      <c r="D2577" s="131"/>
      <c r="E2577" s="131"/>
      <c r="F2577" s="33"/>
      <c r="G2577" s="133"/>
      <c r="H2577" s="33"/>
      <c r="I2577" s="33"/>
      <c r="J2577" s="33"/>
      <c r="K2577" s="101">
        <f t="shared" si="790"/>
        <v>0</v>
      </c>
      <c r="L2577" s="309">
        <f>SUM(L2568:L2576)</f>
        <v>340</v>
      </c>
      <c r="M2577" s="34">
        <f>SUM(M2568:M2576)</f>
        <v>5088.9914210545885</v>
      </c>
    </row>
    <row r="2578" spans="1:13" ht="30">
      <c r="A2578" s="1312" t="s">
        <v>4725</v>
      </c>
      <c r="B2578" s="38" t="s">
        <v>4479</v>
      </c>
      <c r="C2578" s="165" t="s">
        <v>4667</v>
      </c>
      <c r="D2578" s="166">
        <v>2009</v>
      </c>
      <c r="E2578" s="166">
        <f>2021-D2578</f>
        <v>12</v>
      </c>
      <c r="F2578" s="167">
        <v>181000</v>
      </c>
      <c r="G2578" s="168">
        <v>0.1</v>
      </c>
      <c r="H2578" s="167">
        <f>E2578*F2578*G2578</f>
        <v>217200</v>
      </c>
      <c r="I2578" s="167">
        <f t="shared" ref="I2578:I2584" si="793">F2578-H2578</f>
        <v>-36200</v>
      </c>
      <c r="J2578" s="167">
        <f t="shared" ref="J2578:J2584" si="794">F2578*G2578</f>
        <v>18100</v>
      </c>
      <c r="K2578" s="101">
        <f t="shared" si="790"/>
        <v>10.095939312806783</v>
      </c>
      <c r="L2578" s="167">
        <v>20</v>
      </c>
      <c r="M2578" s="30">
        <f t="shared" ref="M2578:M2584" si="795">K2578*L2578/60</f>
        <v>3.3653131042689277</v>
      </c>
    </row>
    <row r="2579" spans="1:13" ht="30">
      <c r="A2579" s="1312"/>
      <c r="B2579" s="38"/>
      <c r="C2579" s="165" t="s">
        <v>2481</v>
      </c>
      <c r="D2579" s="267">
        <v>2007</v>
      </c>
      <c r="E2579" s="267">
        <f t="shared" ref="E2579:E2586" si="796">2021-D2579</f>
        <v>14</v>
      </c>
      <c r="F2579" s="24">
        <v>176358</v>
      </c>
      <c r="G2579" s="214">
        <v>0.1</v>
      </c>
      <c r="H2579" s="174">
        <f t="shared" ref="H2579:H2586" si="797">E2579*F2579*G2579</f>
        <v>246901.2</v>
      </c>
      <c r="I2579" s="174">
        <f t="shared" si="793"/>
        <v>-70543.200000000012</v>
      </c>
      <c r="J2579" s="174">
        <f t="shared" si="794"/>
        <v>17635.8</v>
      </c>
      <c r="K2579" s="101">
        <f t="shared" si="790"/>
        <v>9.8370147255689417</v>
      </c>
      <c r="L2579" s="547">
        <v>10</v>
      </c>
      <c r="M2579" s="269">
        <f t="shared" si="795"/>
        <v>1.6395024542614902</v>
      </c>
    </row>
    <row r="2580" spans="1:13" ht="30">
      <c r="A2580" s="1312"/>
      <c r="B2580" s="38"/>
      <c r="C2580" s="165" t="s">
        <v>2477</v>
      </c>
      <c r="D2580" s="267">
        <v>2007</v>
      </c>
      <c r="E2580" s="267">
        <f t="shared" si="796"/>
        <v>14</v>
      </c>
      <c r="F2580" s="24">
        <v>350000</v>
      </c>
      <c r="G2580" s="214">
        <v>0.1</v>
      </c>
      <c r="H2580" s="174">
        <f t="shared" si="797"/>
        <v>490000</v>
      </c>
      <c r="I2580" s="174">
        <f t="shared" si="793"/>
        <v>-140000</v>
      </c>
      <c r="J2580" s="174">
        <f t="shared" si="794"/>
        <v>35000</v>
      </c>
      <c r="K2580" s="101">
        <f t="shared" si="790"/>
        <v>19.522534582775545</v>
      </c>
      <c r="L2580" s="547">
        <v>10</v>
      </c>
      <c r="M2580" s="269">
        <f t="shared" si="795"/>
        <v>3.2537557637959242</v>
      </c>
    </row>
    <row r="2581" spans="1:13" ht="30">
      <c r="A2581" s="1312"/>
      <c r="B2581" s="38"/>
      <c r="C2581" s="165" t="s">
        <v>4669</v>
      </c>
      <c r="D2581" s="166">
        <v>2013</v>
      </c>
      <c r="E2581" s="166">
        <f t="shared" si="796"/>
        <v>8</v>
      </c>
      <c r="F2581" s="167">
        <v>300000</v>
      </c>
      <c r="G2581" s="168">
        <v>0.1</v>
      </c>
      <c r="H2581" s="167">
        <f t="shared" si="797"/>
        <v>240000</v>
      </c>
      <c r="I2581" s="167">
        <f t="shared" si="793"/>
        <v>60000</v>
      </c>
      <c r="J2581" s="167">
        <f t="shared" si="794"/>
        <v>30000</v>
      </c>
      <c r="K2581" s="101">
        <f t="shared" si="790"/>
        <v>16.733601070950471</v>
      </c>
      <c r="L2581" s="167">
        <v>50</v>
      </c>
      <c r="M2581" s="169">
        <f t="shared" si="795"/>
        <v>13.944667559125394</v>
      </c>
    </row>
    <row r="2582" spans="1:13" ht="30">
      <c r="A2582" s="1312"/>
      <c r="B2582" s="38"/>
      <c r="C2582" s="384" t="s">
        <v>2485</v>
      </c>
      <c r="D2582" s="166">
        <v>2016</v>
      </c>
      <c r="E2582" s="166">
        <f t="shared" si="796"/>
        <v>5</v>
      </c>
      <c r="F2582" s="167">
        <v>2302000</v>
      </c>
      <c r="G2582" s="168">
        <v>0.1</v>
      </c>
      <c r="H2582" s="167">
        <f t="shared" si="797"/>
        <v>1151000</v>
      </c>
      <c r="I2582" s="33">
        <f t="shared" si="793"/>
        <v>1151000</v>
      </c>
      <c r="J2582" s="33">
        <f t="shared" si="794"/>
        <v>230200</v>
      </c>
      <c r="K2582" s="101">
        <f t="shared" si="790"/>
        <v>128.40249888442659</v>
      </c>
      <c r="L2582" s="33">
        <v>20</v>
      </c>
      <c r="M2582" s="30">
        <f t="shared" si="795"/>
        <v>42.800832961475528</v>
      </c>
    </row>
    <row r="2583" spans="1:13">
      <c r="A2583" s="1312"/>
      <c r="B2583" s="38"/>
      <c r="C2583" s="165" t="s">
        <v>4672</v>
      </c>
      <c r="D2583" s="166">
        <v>2015</v>
      </c>
      <c r="E2583" s="166">
        <f t="shared" si="796"/>
        <v>6</v>
      </c>
      <c r="F2583" s="167">
        <v>1028020</v>
      </c>
      <c r="G2583" s="168">
        <v>0.1</v>
      </c>
      <c r="H2583" s="167">
        <f t="shared" si="797"/>
        <v>616812</v>
      </c>
      <c r="I2583" s="33">
        <f t="shared" si="793"/>
        <v>411208</v>
      </c>
      <c r="J2583" s="33">
        <f t="shared" si="794"/>
        <v>102802</v>
      </c>
      <c r="K2583" s="101">
        <f t="shared" si="790"/>
        <v>57.341588576528338</v>
      </c>
      <c r="L2583" s="33">
        <v>60</v>
      </c>
      <c r="M2583" s="30">
        <f t="shared" si="795"/>
        <v>57.341588576528338</v>
      </c>
    </row>
    <row r="2584" spans="1:13" ht="30">
      <c r="A2584" s="1312"/>
      <c r="B2584" s="38"/>
      <c r="C2584" s="165" t="s">
        <v>4670</v>
      </c>
      <c r="D2584" s="166">
        <v>2005</v>
      </c>
      <c r="E2584" s="166">
        <f t="shared" si="796"/>
        <v>16</v>
      </c>
      <c r="F2584" s="167">
        <v>39263</v>
      </c>
      <c r="G2584" s="168">
        <v>0.15</v>
      </c>
      <c r="H2584" s="167">
        <f t="shared" si="797"/>
        <v>94231.2</v>
      </c>
      <c r="I2584" s="33">
        <f t="shared" si="793"/>
        <v>-54968.2</v>
      </c>
      <c r="J2584" s="33">
        <f t="shared" si="794"/>
        <v>5889.45</v>
      </c>
      <c r="K2584" s="101">
        <f t="shared" si="790"/>
        <v>3.2850568942436413</v>
      </c>
      <c r="L2584" s="33">
        <v>30</v>
      </c>
      <c r="M2584" s="30">
        <f t="shared" si="795"/>
        <v>1.6425284471218207</v>
      </c>
    </row>
    <row r="2585" spans="1:13" ht="30">
      <c r="A2585" s="1312"/>
      <c r="B2585" s="38"/>
      <c r="C2585" s="32" t="s">
        <v>4668</v>
      </c>
      <c r="D2585" s="131">
        <v>2006</v>
      </c>
      <c r="E2585" s="131">
        <f t="shared" si="796"/>
        <v>15</v>
      </c>
      <c r="F2585" s="33">
        <v>138575</v>
      </c>
      <c r="G2585" s="133">
        <v>0.1</v>
      </c>
      <c r="H2585" s="33">
        <f t="shared" si="797"/>
        <v>207862.5</v>
      </c>
      <c r="I2585" s="33">
        <f>F2585-H2585</f>
        <v>-69287.5</v>
      </c>
      <c r="J2585" s="33">
        <f>F2585*G2585</f>
        <v>13857.5</v>
      </c>
      <c r="K2585" s="101">
        <f t="shared" si="790"/>
        <v>7.7295292280232042</v>
      </c>
      <c r="L2585" s="33">
        <v>10</v>
      </c>
      <c r="M2585" s="30">
        <f>K2585*L2585/60</f>
        <v>1.2882548713372008</v>
      </c>
    </row>
    <row r="2586" spans="1:13" ht="30">
      <c r="A2586" s="1312"/>
      <c r="B2586" s="38"/>
      <c r="C2586" s="32" t="s">
        <v>4671</v>
      </c>
      <c r="D2586" s="131">
        <v>2003</v>
      </c>
      <c r="E2586" s="131">
        <f t="shared" si="796"/>
        <v>18</v>
      </c>
      <c r="F2586" s="33">
        <v>2471090</v>
      </c>
      <c r="G2586" s="133">
        <v>0.1</v>
      </c>
      <c r="H2586" s="33">
        <f t="shared" si="797"/>
        <v>4447962</v>
      </c>
      <c r="I2586" s="33">
        <f>F2586-H2586</f>
        <v>-1976872</v>
      </c>
      <c r="J2586" s="33">
        <f>F2586*G2586</f>
        <v>247109</v>
      </c>
      <c r="K2586" s="101">
        <f t="shared" si="790"/>
        <v>137.83411423471665</v>
      </c>
      <c r="L2586" s="33">
        <v>100</v>
      </c>
      <c r="M2586" s="30">
        <f>K2586*L2586/60</f>
        <v>229.72352372452775</v>
      </c>
    </row>
    <row r="2587" spans="1:13">
      <c r="A2587" s="1312"/>
      <c r="B2587" s="87" t="s">
        <v>35</v>
      </c>
      <c r="C2587" s="32"/>
      <c r="D2587" s="131"/>
      <c r="E2587" s="131"/>
      <c r="F2587" s="33"/>
      <c r="G2587" s="133"/>
      <c r="H2587" s="33"/>
      <c r="I2587" s="33"/>
      <c r="J2587" s="33"/>
      <c r="K2587" s="101">
        <f t="shared" si="790"/>
        <v>0</v>
      </c>
      <c r="L2587" s="309">
        <f>SUM(L2578:L2586)</f>
        <v>310</v>
      </c>
      <c r="M2587" s="34">
        <f>SUM(M2578:M2586)</f>
        <v>354.99996746244238</v>
      </c>
    </row>
    <row r="2588" spans="1:13" ht="28.5">
      <c r="A2588" s="43" t="s">
        <v>4726</v>
      </c>
      <c r="B2588" s="37" t="s">
        <v>4557</v>
      </c>
      <c r="C2588" s="127"/>
      <c r="D2588" s="128"/>
      <c r="E2588" s="155"/>
      <c r="F2588" s="63"/>
      <c r="G2588" s="129"/>
      <c r="H2588" s="129"/>
      <c r="I2588" s="63"/>
      <c r="J2588" s="63"/>
      <c r="K2588" s="159"/>
      <c r="L2588" s="63"/>
      <c r="M2588" s="130"/>
    </row>
    <row r="2589" spans="1:13" ht="30">
      <c r="A2589" s="1312" t="s">
        <v>4727</v>
      </c>
      <c r="B2589" s="38" t="s">
        <v>4443</v>
      </c>
      <c r="C2589" s="165" t="s">
        <v>4667</v>
      </c>
      <c r="D2589" s="166">
        <v>2009</v>
      </c>
      <c r="E2589" s="166">
        <f>2021-D2589</f>
        <v>12</v>
      </c>
      <c r="F2589" s="167">
        <v>181000</v>
      </c>
      <c r="G2589" s="168">
        <v>0.1</v>
      </c>
      <c r="H2589" s="167">
        <f>E2589*F2589*G2589</f>
        <v>217200</v>
      </c>
      <c r="I2589" s="167">
        <f t="shared" ref="I2589:I2597" si="798">F2589-H2589</f>
        <v>-36200</v>
      </c>
      <c r="J2589" s="167">
        <f t="shared" ref="J2589:J2597" si="799">F2589*G2589</f>
        <v>18100</v>
      </c>
      <c r="K2589" s="101">
        <f t="shared" si="790"/>
        <v>10.095939312806783</v>
      </c>
      <c r="L2589" s="167">
        <v>30</v>
      </c>
      <c r="M2589" s="30">
        <f t="shared" ref="M2589:M2597" si="800">K2589*L2589/60</f>
        <v>5.0479696564033913</v>
      </c>
    </row>
    <row r="2590" spans="1:13" ht="30">
      <c r="A2590" s="1312"/>
      <c r="B2590" s="38"/>
      <c r="C2590" s="165" t="s">
        <v>2481</v>
      </c>
      <c r="D2590" s="267">
        <v>2007</v>
      </c>
      <c r="E2590" s="267">
        <f t="shared" ref="E2590:E2597" si="801">2021-D2590</f>
        <v>14</v>
      </c>
      <c r="F2590" s="24">
        <v>176358</v>
      </c>
      <c r="G2590" s="214">
        <v>0.1</v>
      </c>
      <c r="H2590" s="174">
        <f t="shared" ref="H2590:H2597" si="802">E2590*F2590*G2590</f>
        <v>246901.2</v>
      </c>
      <c r="I2590" s="174">
        <f t="shared" si="798"/>
        <v>-70543.200000000012</v>
      </c>
      <c r="J2590" s="174">
        <f t="shared" si="799"/>
        <v>17635.8</v>
      </c>
      <c r="K2590" s="101">
        <f t="shared" si="790"/>
        <v>9.8370147255689417</v>
      </c>
      <c r="L2590" s="547">
        <v>10</v>
      </c>
      <c r="M2590" s="269">
        <f t="shared" si="800"/>
        <v>1.6395024542614902</v>
      </c>
    </row>
    <row r="2591" spans="1:13" ht="30">
      <c r="A2591" s="1312"/>
      <c r="B2591" s="38"/>
      <c r="C2591" s="165" t="s">
        <v>2477</v>
      </c>
      <c r="D2591" s="267">
        <v>2007</v>
      </c>
      <c r="E2591" s="267">
        <f t="shared" si="801"/>
        <v>14</v>
      </c>
      <c r="F2591" s="24">
        <v>350000</v>
      </c>
      <c r="G2591" s="214">
        <v>0.1</v>
      </c>
      <c r="H2591" s="174">
        <f t="shared" si="802"/>
        <v>490000</v>
      </c>
      <c r="I2591" s="174">
        <f t="shared" si="798"/>
        <v>-140000</v>
      </c>
      <c r="J2591" s="174">
        <f t="shared" si="799"/>
        <v>35000</v>
      </c>
      <c r="K2591" s="101">
        <f t="shared" si="790"/>
        <v>19.522534582775545</v>
      </c>
      <c r="L2591" s="547">
        <v>10</v>
      </c>
      <c r="M2591" s="269">
        <f t="shared" si="800"/>
        <v>3.2537557637959242</v>
      </c>
    </row>
    <row r="2592" spans="1:13" ht="30">
      <c r="A2592" s="1312"/>
      <c r="B2592" s="38"/>
      <c r="C2592" s="165" t="s">
        <v>4668</v>
      </c>
      <c r="D2592" s="166">
        <v>2006</v>
      </c>
      <c r="E2592" s="166">
        <f t="shared" si="801"/>
        <v>15</v>
      </c>
      <c r="F2592" s="167">
        <v>138575</v>
      </c>
      <c r="G2592" s="168">
        <v>0.1</v>
      </c>
      <c r="H2592" s="167">
        <f t="shared" si="802"/>
        <v>207862.5</v>
      </c>
      <c r="I2592" s="167">
        <f t="shared" si="798"/>
        <v>-69287.5</v>
      </c>
      <c r="J2592" s="167">
        <f t="shared" si="799"/>
        <v>13857.5</v>
      </c>
      <c r="K2592" s="101">
        <f t="shared" si="790"/>
        <v>7.7295292280232042</v>
      </c>
      <c r="L2592" s="167">
        <v>20</v>
      </c>
      <c r="M2592" s="30">
        <f t="shared" si="800"/>
        <v>2.5765097426744017</v>
      </c>
    </row>
    <row r="2593" spans="1:13">
      <c r="A2593" s="1312"/>
      <c r="B2593" s="38"/>
      <c r="C2593" s="165" t="s">
        <v>4672</v>
      </c>
      <c r="D2593" s="166">
        <v>2015</v>
      </c>
      <c r="E2593" s="166">
        <f t="shared" si="801"/>
        <v>6</v>
      </c>
      <c r="F2593" s="167">
        <v>1028020</v>
      </c>
      <c r="G2593" s="168">
        <v>0.1</v>
      </c>
      <c r="H2593" s="167">
        <f t="shared" si="802"/>
        <v>616812</v>
      </c>
      <c r="I2593" s="167">
        <f t="shared" si="798"/>
        <v>411208</v>
      </c>
      <c r="J2593" s="167">
        <f t="shared" si="799"/>
        <v>102802</v>
      </c>
      <c r="K2593" s="101">
        <f t="shared" si="790"/>
        <v>57.341588576528338</v>
      </c>
      <c r="L2593" s="167">
        <v>60</v>
      </c>
      <c r="M2593" s="30">
        <f t="shared" si="800"/>
        <v>57.341588576528338</v>
      </c>
    </row>
    <row r="2594" spans="1:13" ht="30">
      <c r="A2594" s="1312"/>
      <c r="B2594" s="38"/>
      <c r="C2594" s="384" t="s">
        <v>2485</v>
      </c>
      <c r="D2594" s="166">
        <v>2016</v>
      </c>
      <c r="E2594" s="166">
        <f t="shared" si="801"/>
        <v>5</v>
      </c>
      <c r="F2594" s="167">
        <v>2302000</v>
      </c>
      <c r="G2594" s="168">
        <v>0.1</v>
      </c>
      <c r="H2594" s="167">
        <f t="shared" si="802"/>
        <v>1151000</v>
      </c>
      <c r="I2594" s="167">
        <f t="shared" si="798"/>
        <v>1151000</v>
      </c>
      <c r="J2594" s="167">
        <f t="shared" si="799"/>
        <v>230200</v>
      </c>
      <c r="K2594" s="101">
        <f t="shared" si="790"/>
        <v>128.40249888442659</v>
      </c>
      <c r="L2594" s="167">
        <v>10</v>
      </c>
      <c r="M2594" s="30">
        <f t="shared" si="800"/>
        <v>21.400416480737764</v>
      </c>
    </row>
    <row r="2595" spans="1:13" ht="30">
      <c r="A2595" s="1312"/>
      <c r="B2595" s="38"/>
      <c r="C2595" s="165" t="s">
        <v>4669</v>
      </c>
      <c r="D2595" s="166">
        <v>2013</v>
      </c>
      <c r="E2595" s="166">
        <f t="shared" si="801"/>
        <v>8</v>
      </c>
      <c r="F2595" s="167">
        <v>300000</v>
      </c>
      <c r="G2595" s="168">
        <v>0.1</v>
      </c>
      <c r="H2595" s="167">
        <f t="shared" si="802"/>
        <v>240000</v>
      </c>
      <c r="I2595" s="167">
        <f t="shared" si="798"/>
        <v>60000</v>
      </c>
      <c r="J2595" s="167">
        <f t="shared" si="799"/>
        <v>30000</v>
      </c>
      <c r="K2595" s="101">
        <f t="shared" si="790"/>
        <v>16.733601070950471</v>
      </c>
      <c r="L2595" s="167">
        <v>50</v>
      </c>
      <c r="M2595" s="169">
        <f t="shared" si="800"/>
        <v>13.944667559125394</v>
      </c>
    </row>
    <row r="2596" spans="1:13" ht="30">
      <c r="A2596" s="1312"/>
      <c r="B2596" s="38"/>
      <c r="C2596" s="32" t="s">
        <v>4670</v>
      </c>
      <c r="D2596" s="131">
        <v>2005</v>
      </c>
      <c r="E2596" s="131">
        <f t="shared" si="801"/>
        <v>16</v>
      </c>
      <c r="F2596" s="33">
        <v>39263</v>
      </c>
      <c r="G2596" s="133">
        <v>0.1</v>
      </c>
      <c r="H2596" s="33">
        <f t="shared" si="802"/>
        <v>62820.800000000003</v>
      </c>
      <c r="I2596" s="33">
        <f t="shared" si="798"/>
        <v>-23557.800000000003</v>
      </c>
      <c r="J2596" s="33">
        <f t="shared" si="799"/>
        <v>3926.3</v>
      </c>
      <c r="K2596" s="101">
        <f t="shared" si="790"/>
        <v>2.190037929495761</v>
      </c>
      <c r="L2596" s="33">
        <v>30</v>
      </c>
      <c r="M2596" s="30">
        <f t="shared" si="800"/>
        <v>1.0950189647478805</v>
      </c>
    </row>
    <row r="2597" spans="1:13" ht="30">
      <c r="A2597" s="1312"/>
      <c r="B2597" s="38"/>
      <c r="C2597" s="32" t="s">
        <v>4671</v>
      </c>
      <c r="D2597" s="131">
        <v>2003</v>
      </c>
      <c r="E2597" s="131">
        <f t="shared" si="801"/>
        <v>18</v>
      </c>
      <c r="F2597" s="33">
        <v>2471090</v>
      </c>
      <c r="G2597" s="133">
        <v>0.1</v>
      </c>
      <c r="H2597" s="33">
        <f t="shared" si="802"/>
        <v>4447962</v>
      </c>
      <c r="I2597" s="33">
        <f t="shared" si="798"/>
        <v>-1976872</v>
      </c>
      <c r="J2597" s="33">
        <f t="shared" si="799"/>
        <v>247109</v>
      </c>
      <c r="K2597" s="101">
        <f t="shared" si="790"/>
        <v>137.83411423471665</v>
      </c>
      <c r="L2597" s="33">
        <v>120</v>
      </c>
      <c r="M2597" s="30">
        <f t="shared" si="800"/>
        <v>275.6682284694333</v>
      </c>
    </row>
    <row r="2598" spans="1:13">
      <c r="A2598" s="1312"/>
      <c r="B2598" s="87" t="s">
        <v>35</v>
      </c>
      <c r="C2598" s="32"/>
      <c r="D2598" s="131"/>
      <c r="E2598" s="131"/>
      <c r="F2598" s="33"/>
      <c r="G2598" s="133"/>
      <c r="H2598" s="33"/>
      <c r="I2598" s="33"/>
      <c r="J2598" s="33"/>
      <c r="K2598" s="101">
        <f t="shared" si="790"/>
        <v>0</v>
      </c>
      <c r="L2598" s="309">
        <f>SUM(L2589:L2597)</f>
        <v>340</v>
      </c>
      <c r="M2598" s="34">
        <f>SUM(M2589:M2597)</f>
        <v>381.9676576677079</v>
      </c>
    </row>
    <row r="2599" spans="1:13" ht="57">
      <c r="A2599" s="43" t="s">
        <v>4548</v>
      </c>
      <c r="B2599" s="37" t="s">
        <v>4665</v>
      </c>
      <c r="C2599" s="127"/>
      <c r="D2599" s="128"/>
      <c r="E2599" s="155"/>
      <c r="F2599" s="63"/>
      <c r="G2599" s="129"/>
      <c r="H2599" s="129"/>
      <c r="I2599" s="63"/>
      <c r="J2599" s="63"/>
      <c r="K2599" s="159"/>
      <c r="L2599" s="63"/>
      <c r="M2599" s="130"/>
    </row>
    <row r="2600" spans="1:13" ht="30">
      <c r="A2600" s="1312" t="s">
        <v>4550</v>
      </c>
      <c r="B2600" s="38" t="s">
        <v>4443</v>
      </c>
      <c r="C2600" s="165" t="s">
        <v>4667</v>
      </c>
      <c r="D2600" s="166">
        <v>2009</v>
      </c>
      <c r="E2600" s="166">
        <f>2021-D2600</f>
        <v>12</v>
      </c>
      <c r="F2600" s="167">
        <v>181000</v>
      </c>
      <c r="G2600" s="168">
        <v>0.1</v>
      </c>
      <c r="H2600" s="167">
        <f>E2600*F2600*G2600</f>
        <v>217200</v>
      </c>
      <c r="I2600" s="167">
        <f t="shared" ref="I2600:I2608" si="803">F2600-H2600</f>
        <v>-36200</v>
      </c>
      <c r="J2600" s="167">
        <f t="shared" ref="J2600:J2608" si="804">F2600*G2600</f>
        <v>18100</v>
      </c>
      <c r="K2600" s="101">
        <f t="shared" si="790"/>
        <v>10.095939312806783</v>
      </c>
      <c r="L2600" s="167">
        <v>20</v>
      </c>
      <c r="M2600" s="30">
        <f t="shared" ref="M2600:M2608" si="805">K2600*L2600/60</f>
        <v>3.3653131042689277</v>
      </c>
    </row>
    <row r="2601" spans="1:13" ht="30">
      <c r="A2601" s="1312"/>
      <c r="B2601" s="38"/>
      <c r="C2601" s="165" t="s">
        <v>2481</v>
      </c>
      <c r="D2601" s="267">
        <v>2007</v>
      </c>
      <c r="E2601" s="267">
        <f t="shared" ref="E2601:E2608" si="806">2021-D2601</f>
        <v>14</v>
      </c>
      <c r="F2601" s="24">
        <v>176358</v>
      </c>
      <c r="G2601" s="214">
        <v>0.1</v>
      </c>
      <c r="H2601" s="174">
        <f t="shared" ref="H2601:H2608" si="807">E2601*F2601*G2601</f>
        <v>246901.2</v>
      </c>
      <c r="I2601" s="174">
        <f t="shared" si="803"/>
        <v>-70543.200000000012</v>
      </c>
      <c r="J2601" s="174">
        <f t="shared" si="804"/>
        <v>17635.8</v>
      </c>
      <c r="K2601" s="101">
        <f t="shared" si="790"/>
        <v>9.8370147255689417</v>
      </c>
      <c r="L2601" s="547">
        <v>10</v>
      </c>
      <c r="M2601" s="269">
        <f t="shared" si="805"/>
        <v>1.6395024542614902</v>
      </c>
    </row>
    <row r="2602" spans="1:13" ht="30">
      <c r="A2602" s="1312"/>
      <c r="B2602" s="38"/>
      <c r="C2602" s="165" t="s">
        <v>2477</v>
      </c>
      <c r="D2602" s="267">
        <v>2007</v>
      </c>
      <c r="E2602" s="267">
        <f t="shared" si="806"/>
        <v>14</v>
      </c>
      <c r="F2602" s="24">
        <v>350000</v>
      </c>
      <c r="G2602" s="214">
        <v>0.1</v>
      </c>
      <c r="H2602" s="174">
        <f t="shared" si="807"/>
        <v>490000</v>
      </c>
      <c r="I2602" s="174">
        <f t="shared" si="803"/>
        <v>-140000</v>
      </c>
      <c r="J2602" s="174">
        <f t="shared" si="804"/>
        <v>35000</v>
      </c>
      <c r="K2602" s="101">
        <f t="shared" si="790"/>
        <v>19.522534582775545</v>
      </c>
      <c r="L2602" s="547">
        <v>10</v>
      </c>
      <c r="M2602" s="269">
        <f t="shared" si="805"/>
        <v>3.2537557637959242</v>
      </c>
    </row>
    <row r="2603" spans="1:13" ht="30">
      <c r="A2603" s="1312"/>
      <c r="B2603" s="38"/>
      <c r="C2603" s="165" t="s">
        <v>4668</v>
      </c>
      <c r="D2603" s="166">
        <v>2006</v>
      </c>
      <c r="E2603" s="166">
        <f t="shared" si="806"/>
        <v>15</v>
      </c>
      <c r="F2603" s="167">
        <v>138575</v>
      </c>
      <c r="G2603" s="168">
        <v>0.1</v>
      </c>
      <c r="H2603" s="167">
        <f t="shared" si="807"/>
        <v>207862.5</v>
      </c>
      <c r="I2603" s="167">
        <f t="shared" si="803"/>
        <v>-69287.5</v>
      </c>
      <c r="J2603" s="167">
        <f t="shared" si="804"/>
        <v>13857.5</v>
      </c>
      <c r="K2603" s="101">
        <f t="shared" si="790"/>
        <v>7.7295292280232042</v>
      </c>
      <c r="L2603" s="167">
        <v>10</v>
      </c>
      <c r="M2603" s="30">
        <f t="shared" si="805"/>
        <v>1.2882548713372008</v>
      </c>
    </row>
    <row r="2604" spans="1:13">
      <c r="A2604" s="1312"/>
      <c r="B2604" s="38"/>
      <c r="C2604" s="165" t="s">
        <v>4672</v>
      </c>
      <c r="D2604" s="166">
        <v>2015</v>
      </c>
      <c r="E2604" s="166">
        <f t="shared" si="806"/>
        <v>6</v>
      </c>
      <c r="F2604" s="167">
        <v>1028020</v>
      </c>
      <c r="G2604" s="168">
        <v>0.1</v>
      </c>
      <c r="H2604" s="167">
        <f t="shared" si="807"/>
        <v>616812</v>
      </c>
      <c r="I2604" s="167">
        <f t="shared" si="803"/>
        <v>411208</v>
      </c>
      <c r="J2604" s="167">
        <f t="shared" si="804"/>
        <v>102802</v>
      </c>
      <c r="K2604" s="101">
        <f t="shared" si="790"/>
        <v>57.341588576528338</v>
      </c>
      <c r="L2604" s="167">
        <v>60</v>
      </c>
      <c r="M2604" s="30">
        <f t="shared" si="805"/>
        <v>57.341588576528338</v>
      </c>
    </row>
    <row r="2605" spans="1:13" ht="30">
      <c r="A2605" s="1312"/>
      <c r="B2605" s="38"/>
      <c r="C2605" s="384" t="s">
        <v>2485</v>
      </c>
      <c r="D2605" s="166">
        <v>2016</v>
      </c>
      <c r="E2605" s="166">
        <f t="shared" si="806"/>
        <v>5</v>
      </c>
      <c r="F2605" s="167">
        <v>2302000</v>
      </c>
      <c r="G2605" s="168">
        <v>0.1</v>
      </c>
      <c r="H2605" s="167">
        <f t="shared" si="807"/>
        <v>1151000</v>
      </c>
      <c r="I2605" s="167">
        <f t="shared" si="803"/>
        <v>1151000</v>
      </c>
      <c r="J2605" s="167">
        <f t="shared" si="804"/>
        <v>230200</v>
      </c>
      <c r="K2605" s="101">
        <f t="shared" si="790"/>
        <v>128.40249888442659</v>
      </c>
      <c r="L2605" s="167">
        <v>10</v>
      </c>
      <c r="M2605" s="30">
        <f t="shared" si="805"/>
        <v>21.400416480737764</v>
      </c>
    </row>
    <row r="2606" spans="1:13" ht="30">
      <c r="A2606" s="1312"/>
      <c r="B2606" s="38"/>
      <c r="C2606" s="165" t="s">
        <v>4669</v>
      </c>
      <c r="D2606" s="166">
        <v>2013</v>
      </c>
      <c r="E2606" s="166">
        <f t="shared" si="806"/>
        <v>8</v>
      </c>
      <c r="F2606" s="167">
        <v>300000</v>
      </c>
      <c r="G2606" s="168">
        <v>0.1</v>
      </c>
      <c r="H2606" s="167">
        <f t="shared" si="807"/>
        <v>240000</v>
      </c>
      <c r="I2606" s="167">
        <f t="shared" si="803"/>
        <v>60000</v>
      </c>
      <c r="J2606" s="167">
        <f t="shared" si="804"/>
        <v>30000</v>
      </c>
      <c r="K2606" s="101">
        <f t="shared" si="790"/>
        <v>16.733601070950471</v>
      </c>
      <c r="L2606" s="167">
        <v>20</v>
      </c>
      <c r="M2606" s="169">
        <f t="shared" si="805"/>
        <v>5.5778670236501569</v>
      </c>
    </row>
    <row r="2607" spans="1:13" ht="30">
      <c r="A2607" s="1312"/>
      <c r="B2607" s="38"/>
      <c r="C2607" s="32" t="s">
        <v>4670</v>
      </c>
      <c r="D2607" s="131">
        <v>2005</v>
      </c>
      <c r="E2607" s="131">
        <f t="shared" si="806"/>
        <v>16</v>
      </c>
      <c r="F2607" s="33">
        <v>39263</v>
      </c>
      <c r="G2607" s="133">
        <v>0.1</v>
      </c>
      <c r="H2607" s="33">
        <f t="shared" si="807"/>
        <v>62820.800000000003</v>
      </c>
      <c r="I2607" s="33">
        <f t="shared" si="803"/>
        <v>-23557.800000000003</v>
      </c>
      <c r="J2607" s="33">
        <f t="shared" si="804"/>
        <v>3926.3</v>
      </c>
      <c r="K2607" s="101">
        <f t="shared" si="790"/>
        <v>2.190037929495761</v>
      </c>
      <c r="L2607" s="33">
        <v>20</v>
      </c>
      <c r="M2607" s="30">
        <f t="shared" si="805"/>
        <v>0.73001264316525361</v>
      </c>
    </row>
    <row r="2608" spans="1:13" ht="43.5" customHeight="1">
      <c r="A2608" s="1312"/>
      <c r="B2608" s="38"/>
      <c r="C2608" s="32" t="s">
        <v>4671</v>
      </c>
      <c r="D2608" s="131">
        <v>2003</v>
      </c>
      <c r="E2608" s="131">
        <f t="shared" si="806"/>
        <v>18</v>
      </c>
      <c r="F2608" s="33">
        <v>2471090</v>
      </c>
      <c r="G2608" s="133">
        <v>0.1</v>
      </c>
      <c r="H2608" s="33">
        <f t="shared" si="807"/>
        <v>4447962</v>
      </c>
      <c r="I2608" s="33">
        <f t="shared" si="803"/>
        <v>-1976872</v>
      </c>
      <c r="J2608" s="33">
        <f t="shared" si="804"/>
        <v>247109</v>
      </c>
      <c r="K2608" s="101">
        <f t="shared" si="790"/>
        <v>137.83411423471665</v>
      </c>
      <c r="L2608" s="33">
        <v>120</v>
      </c>
      <c r="M2608" s="30">
        <f t="shared" si="805"/>
        <v>275.6682284694333</v>
      </c>
    </row>
    <row r="2609" spans="1:13">
      <c r="A2609" s="1312"/>
      <c r="B2609" s="87" t="s">
        <v>35</v>
      </c>
      <c r="C2609" s="32"/>
      <c r="D2609" s="131"/>
      <c r="E2609" s="131"/>
      <c r="F2609" s="33"/>
      <c r="G2609" s="133"/>
      <c r="H2609" s="33"/>
      <c r="I2609" s="33"/>
      <c r="J2609" s="33"/>
      <c r="K2609" s="101">
        <f t="shared" si="790"/>
        <v>0</v>
      </c>
      <c r="L2609" s="309">
        <f>SUM(L2600:L2608)</f>
        <v>280</v>
      </c>
      <c r="M2609" s="34">
        <f>SUM(M2600:M2608)</f>
        <v>370.26493938717834</v>
      </c>
    </row>
    <row r="2610" spans="1:13">
      <c r="A2610" s="43" t="s">
        <v>4551</v>
      </c>
      <c r="B2610" s="37" t="s">
        <v>2271</v>
      </c>
      <c r="C2610" s="41"/>
      <c r="D2610" s="128"/>
      <c r="E2610" s="128"/>
      <c r="F2610" s="63"/>
      <c r="G2610" s="129"/>
      <c r="H2610" s="63"/>
      <c r="I2610" s="63"/>
      <c r="J2610" s="63"/>
      <c r="K2610" s="159"/>
      <c r="L2610" s="63"/>
      <c r="M2610" s="130"/>
    </row>
    <row r="2611" spans="1:13" ht="30">
      <c r="A2611" s="1312" t="s">
        <v>4553</v>
      </c>
      <c r="B2611" s="38" t="s">
        <v>1037</v>
      </c>
      <c r="C2611" s="32" t="s">
        <v>2314</v>
      </c>
      <c r="D2611" s="131">
        <v>2006</v>
      </c>
      <c r="E2611" s="131">
        <f t="shared" ref="E2611:E2645" si="808">2015-D2611</f>
        <v>9</v>
      </c>
      <c r="F2611" s="33">
        <v>133722</v>
      </c>
      <c r="G2611" s="133">
        <v>0.1</v>
      </c>
      <c r="H2611" s="33">
        <f>E2611*F2611*G2611</f>
        <v>120349.8</v>
      </c>
      <c r="I2611" s="33">
        <f>F2611-H2611</f>
        <v>13372.199999999997</v>
      </c>
      <c r="J2611" s="33">
        <f>F2611*G2611</f>
        <v>13372.2</v>
      </c>
      <c r="K2611" s="101">
        <f t="shared" si="790"/>
        <v>7.4588353413654627</v>
      </c>
      <c r="L2611" s="33">
        <v>20</v>
      </c>
      <c r="M2611" s="30">
        <f>K2611*L2611/60</f>
        <v>2.4862784471218209</v>
      </c>
    </row>
    <row r="2612" spans="1:13">
      <c r="A2612" s="1312"/>
      <c r="B2612" s="38"/>
      <c r="C2612" s="32" t="s">
        <v>2315</v>
      </c>
      <c r="D2612" s="131">
        <v>2007</v>
      </c>
      <c r="E2612" s="131">
        <f t="shared" si="808"/>
        <v>8</v>
      </c>
      <c r="F2612" s="33">
        <v>61985</v>
      </c>
      <c r="G2612" s="133">
        <v>0.1</v>
      </c>
      <c r="H2612" s="33">
        <f>E2612*F2612*G2612</f>
        <v>49588</v>
      </c>
      <c r="I2612" s="33">
        <f>F2612-H2612</f>
        <v>12397</v>
      </c>
      <c r="J2612" s="33">
        <f>F2612*G2612</f>
        <v>6198.5</v>
      </c>
      <c r="K2612" s="101">
        <f t="shared" si="790"/>
        <v>3.4574408746095493</v>
      </c>
      <c r="L2612" s="33">
        <v>15</v>
      </c>
      <c r="M2612" s="30">
        <f>K2612*L2612/60</f>
        <v>0.86436021865238744</v>
      </c>
    </row>
    <row r="2613" spans="1:13">
      <c r="A2613" s="1312"/>
      <c r="B2613" s="87" t="s">
        <v>35</v>
      </c>
      <c r="C2613" s="32"/>
      <c r="D2613" s="131"/>
      <c r="E2613" s="131"/>
      <c r="F2613" s="33"/>
      <c r="G2613" s="133"/>
      <c r="H2613" s="33"/>
      <c r="I2613" s="33"/>
      <c r="J2613" s="33"/>
      <c r="K2613" s="101">
        <f t="shared" si="790"/>
        <v>0</v>
      </c>
      <c r="L2613" s="33"/>
      <c r="M2613" s="34">
        <f>SUM(M2611:M2612)</f>
        <v>3.3506386657742082</v>
      </c>
    </row>
    <row r="2614" spans="1:13">
      <c r="A2614" s="1312" t="s">
        <v>4728</v>
      </c>
      <c r="B2614" s="38" t="s">
        <v>2272</v>
      </c>
      <c r="C2614" s="32" t="s">
        <v>2314</v>
      </c>
      <c r="D2614" s="131">
        <v>2006</v>
      </c>
      <c r="E2614" s="131">
        <f t="shared" si="808"/>
        <v>9</v>
      </c>
      <c r="F2614" s="33">
        <v>133722</v>
      </c>
      <c r="G2614" s="133">
        <v>0.1</v>
      </c>
      <c r="H2614" s="33">
        <f>E2614*F2614*G2614</f>
        <v>120349.8</v>
      </c>
      <c r="I2614" s="33">
        <f>F2614-H2614</f>
        <v>13372.199999999997</v>
      </c>
      <c r="J2614" s="33">
        <f>F2614*G2614</f>
        <v>13372.2</v>
      </c>
      <c r="K2614" s="101">
        <f t="shared" si="790"/>
        <v>7.4588353413654627</v>
      </c>
      <c r="L2614" s="33">
        <v>20</v>
      </c>
      <c r="M2614" s="30">
        <f>K2614*L2614/60</f>
        <v>2.4862784471218209</v>
      </c>
    </row>
    <row r="2615" spans="1:13">
      <c r="A2615" s="1312"/>
      <c r="B2615" s="38"/>
      <c r="C2615" s="32" t="s">
        <v>2315</v>
      </c>
      <c r="D2615" s="131">
        <v>2007</v>
      </c>
      <c r="E2615" s="131">
        <f t="shared" si="808"/>
        <v>8</v>
      </c>
      <c r="F2615" s="33">
        <v>61985</v>
      </c>
      <c r="G2615" s="133">
        <v>0.1</v>
      </c>
      <c r="H2615" s="33">
        <f>E2615*F2615*G2615</f>
        <v>49588</v>
      </c>
      <c r="I2615" s="33">
        <f>F2615-H2615</f>
        <v>12397</v>
      </c>
      <c r="J2615" s="33">
        <f>F2615*G2615</f>
        <v>6198.5</v>
      </c>
      <c r="K2615" s="101">
        <f t="shared" si="790"/>
        <v>3.4574408746095493</v>
      </c>
      <c r="L2615" s="33">
        <v>15</v>
      </c>
      <c r="M2615" s="30">
        <f>K2615*L2615/60</f>
        <v>0.86436021865238744</v>
      </c>
    </row>
    <row r="2616" spans="1:13">
      <c r="A2616" s="1312"/>
      <c r="B2616" s="38"/>
      <c r="C2616" s="32" t="s">
        <v>2316</v>
      </c>
      <c r="D2616" s="131">
        <v>2006</v>
      </c>
      <c r="E2616" s="131">
        <f t="shared" si="808"/>
        <v>9</v>
      </c>
      <c r="F2616" s="33">
        <v>138575</v>
      </c>
      <c r="G2616" s="133">
        <v>0.1</v>
      </c>
      <c r="H2616" s="33">
        <f>E2616*F2616*G2616</f>
        <v>124717.5</v>
      </c>
      <c r="I2616" s="33">
        <f>F2616-H2616</f>
        <v>13857.5</v>
      </c>
      <c r="J2616" s="33">
        <f>F2616*G2616</f>
        <v>13857.5</v>
      </c>
      <c r="K2616" s="101">
        <f t="shared" si="790"/>
        <v>7.7295292280232042</v>
      </c>
      <c r="L2616" s="33">
        <v>10</v>
      </c>
      <c r="M2616" s="30">
        <f>K2616*L2616/60</f>
        <v>1.2882548713372008</v>
      </c>
    </row>
    <row r="2617" spans="1:13">
      <c r="A2617" s="1312"/>
      <c r="B2617" s="87" t="s">
        <v>35</v>
      </c>
      <c r="C2617" s="32"/>
      <c r="D2617" s="131"/>
      <c r="E2617" s="131"/>
      <c r="F2617" s="33"/>
      <c r="G2617" s="133"/>
      <c r="H2617" s="33"/>
      <c r="I2617" s="33"/>
      <c r="J2617" s="33"/>
      <c r="K2617" s="101">
        <f t="shared" si="790"/>
        <v>0</v>
      </c>
      <c r="L2617" s="33"/>
      <c r="M2617" s="34">
        <f>SUM(M2614:M2616)</f>
        <v>4.6388935371114091</v>
      </c>
    </row>
    <row r="2618" spans="1:13">
      <c r="A2618" s="1312" t="s">
        <v>4729</v>
      </c>
      <c r="B2618" s="38" t="s">
        <v>2273</v>
      </c>
      <c r="C2618" s="32" t="s">
        <v>2314</v>
      </c>
      <c r="D2618" s="131">
        <v>2006</v>
      </c>
      <c r="E2618" s="131">
        <f t="shared" si="808"/>
        <v>9</v>
      </c>
      <c r="F2618" s="33">
        <v>133722</v>
      </c>
      <c r="G2618" s="133">
        <v>0.1</v>
      </c>
      <c r="H2618" s="33">
        <f>E2618*F2618*G2618</f>
        <v>120349.8</v>
      </c>
      <c r="I2618" s="33">
        <f>F2618-H2618</f>
        <v>13372.199999999997</v>
      </c>
      <c r="J2618" s="33">
        <f>F2618*G2618</f>
        <v>13372.2</v>
      </c>
      <c r="K2618" s="101">
        <f t="shared" si="790"/>
        <v>7.4588353413654627</v>
      </c>
      <c r="L2618" s="33">
        <v>20</v>
      </c>
      <c r="M2618" s="30">
        <f>K2618*L2618/60</f>
        <v>2.4862784471218209</v>
      </c>
    </row>
    <row r="2619" spans="1:13">
      <c r="A2619" s="1312"/>
      <c r="B2619" s="38"/>
      <c r="C2619" s="32" t="s">
        <v>2315</v>
      </c>
      <c r="D2619" s="131">
        <v>2007</v>
      </c>
      <c r="E2619" s="131">
        <f t="shared" si="808"/>
        <v>8</v>
      </c>
      <c r="F2619" s="33">
        <v>61985</v>
      </c>
      <c r="G2619" s="133">
        <v>0.1</v>
      </c>
      <c r="H2619" s="33">
        <f>E2619*F2619*G2619</f>
        <v>49588</v>
      </c>
      <c r="I2619" s="33">
        <f>F2619-H2619</f>
        <v>12397</v>
      </c>
      <c r="J2619" s="33">
        <f>F2619*G2619</f>
        <v>6198.5</v>
      </c>
      <c r="K2619" s="101">
        <f t="shared" si="790"/>
        <v>3.4574408746095493</v>
      </c>
      <c r="L2619" s="33">
        <v>15</v>
      </c>
      <c r="M2619" s="30">
        <f>K2619*L2619/60</f>
        <v>0.86436021865238744</v>
      </c>
    </row>
    <row r="2620" spans="1:13">
      <c r="A2620" s="1312"/>
      <c r="B2620" s="38"/>
      <c r="C2620" s="32" t="s">
        <v>2317</v>
      </c>
      <c r="D2620" s="131">
        <v>2012</v>
      </c>
      <c r="E2620" s="131">
        <f t="shared" si="808"/>
        <v>3</v>
      </c>
      <c r="F2620" s="33">
        <v>85800</v>
      </c>
      <c r="G2620" s="133">
        <v>0.1</v>
      </c>
      <c r="H2620" s="33">
        <f>E2620*F2620*G2620</f>
        <v>25740</v>
      </c>
      <c r="I2620" s="33">
        <f>F2620-H2620</f>
        <v>60060</v>
      </c>
      <c r="J2620" s="33">
        <f>F2620*G2620</f>
        <v>8580</v>
      </c>
      <c r="K2620" s="101">
        <f t="shared" si="790"/>
        <v>4.785809906291834</v>
      </c>
      <c r="L2620" s="33">
        <v>20</v>
      </c>
      <c r="M2620" s="30">
        <f>K2620*L2620/60</f>
        <v>1.5952699687639447</v>
      </c>
    </row>
    <row r="2621" spans="1:13">
      <c r="A2621" s="1312"/>
      <c r="B2621" s="87" t="s">
        <v>35</v>
      </c>
      <c r="C2621" s="32"/>
      <c r="D2621" s="131"/>
      <c r="E2621" s="131"/>
      <c r="F2621" s="33"/>
      <c r="G2621" s="133"/>
      <c r="H2621" s="33"/>
      <c r="I2621" s="33"/>
      <c r="J2621" s="33"/>
      <c r="K2621" s="101">
        <f t="shared" si="790"/>
        <v>0</v>
      </c>
      <c r="L2621" s="33"/>
      <c r="M2621" s="34">
        <f>SUM(M2618:M2620)</f>
        <v>4.9459086345381529</v>
      </c>
    </row>
    <row r="2622" spans="1:13" ht="30">
      <c r="A2622" s="1312" t="s">
        <v>4730</v>
      </c>
      <c r="B2622" s="38" t="s">
        <v>2274</v>
      </c>
      <c r="C2622" s="32" t="s">
        <v>2314</v>
      </c>
      <c r="D2622" s="131">
        <v>2006</v>
      </c>
      <c r="E2622" s="131">
        <f t="shared" si="808"/>
        <v>9</v>
      </c>
      <c r="F2622" s="33">
        <v>133722</v>
      </c>
      <c r="G2622" s="133">
        <v>0.1</v>
      </c>
      <c r="H2622" s="33">
        <f>E2622*F2622*G2622</f>
        <v>120349.8</v>
      </c>
      <c r="I2622" s="33">
        <f>F2622-H2622</f>
        <v>13372.199999999997</v>
      </c>
      <c r="J2622" s="33">
        <f>F2622*G2622</f>
        <v>13372.2</v>
      </c>
      <c r="K2622" s="101">
        <f t="shared" si="790"/>
        <v>7.4588353413654627</v>
      </c>
      <c r="L2622" s="33">
        <v>20</v>
      </c>
      <c r="M2622" s="30">
        <f>K2622*L2622/60</f>
        <v>2.4862784471218209</v>
      </c>
    </row>
    <row r="2623" spans="1:13">
      <c r="A2623" s="1312"/>
      <c r="B2623" s="38"/>
      <c r="C2623" s="32" t="s">
        <v>2315</v>
      </c>
      <c r="D2623" s="131">
        <v>2007</v>
      </c>
      <c r="E2623" s="131">
        <f t="shared" si="808"/>
        <v>8</v>
      </c>
      <c r="F2623" s="33">
        <v>61985</v>
      </c>
      <c r="G2623" s="133">
        <v>0.1</v>
      </c>
      <c r="H2623" s="33">
        <f>E2623*F2623*G2623</f>
        <v>49588</v>
      </c>
      <c r="I2623" s="33">
        <f>F2623-H2623</f>
        <v>12397</v>
      </c>
      <c r="J2623" s="33">
        <f>F2623*G2623</f>
        <v>6198.5</v>
      </c>
      <c r="K2623" s="101">
        <f t="shared" si="790"/>
        <v>3.4574408746095493</v>
      </c>
      <c r="L2623" s="33">
        <v>15</v>
      </c>
      <c r="M2623" s="30">
        <f>K2623*L2623/60</f>
        <v>0.86436021865238744</v>
      </c>
    </row>
    <row r="2624" spans="1:13">
      <c r="A2624" s="1312"/>
      <c r="B2624" s="38"/>
      <c r="C2624" s="32" t="s">
        <v>2316</v>
      </c>
      <c r="D2624" s="131">
        <v>2006</v>
      </c>
      <c r="E2624" s="131">
        <f t="shared" si="808"/>
        <v>9</v>
      </c>
      <c r="F2624" s="33">
        <v>138575</v>
      </c>
      <c r="G2624" s="133">
        <v>0.1</v>
      </c>
      <c r="H2624" s="33">
        <f>E2624*F2624*G2624</f>
        <v>124717.5</v>
      </c>
      <c r="I2624" s="33">
        <f>F2624-H2624</f>
        <v>13857.5</v>
      </c>
      <c r="J2624" s="33">
        <f>F2624*G2624</f>
        <v>13857.5</v>
      </c>
      <c r="K2624" s="101">
        <f t="shared" si="790"/>
        <v>7.7295292280232042</v>
      </c>
      <c r="L2624" s="33">
        <v>10</v>
      </c>
      <c r="M2624" s="30">
        <f>K2624*L2624/60</f>
        <v>1.2882548713372008</v>
      </c>
    </row>
    <row r="2625" spans="1:13">
      <c r="A2625" s="1312"/>
      <c r="B2625" s="38"/>
      <c r="C2625" s="32" t="s">
        <v>2190</v>
      </c>
      <c r="D2625" s="131">
        <v>2015</v>
      </c>
      <c r="E2625" s="131">
        <f t="shared" si="808"/>
        <v>0</v>
      </c>
      <c r="F2625" s="33">
        <v>330000</v>
      </c>
      <c r="G2625" s="133">
        <v>0.1</v>
      </c>
      <c r="H2625" s="33">
        <f>E2625*F2625*G2625</f>
        <v>0</v>
      </c>
      <c r="I2625" s="33">
        <f>F2625-H2625</f>
        <v>330000</v>
      </c>
      <c r="J2625" s="33">
        <f>F2625*G2625</f>
        <v>33000</v>
      </c>
      <c r="K2625" s="101">
        <f t="shared" si="790"/>
        <v>18.406961178045517</v>
      </c>
      <c r="L2625" s="33">
        <v>80</v>
      </c>
      <c r="M2625" s="30">
        <f>K2625*L2625/60</f>
        <v>24.542614904060692</v>
      </c>
    </row>
    <row r="2626" spans="1:13">
      <c r="A2626" s="1312"/>
      <c r="B2626" s="87" t="s">
        <v>35</v>
      </c>
      <c r="C2626" s="32"/>
      <c r="D2626" s="131"/>
      <c r="E2626" s="131"/>
      <c r="F2626" s="33"/>
      <c r="G2626" s="133"/>
      <c r="H2626" s="33"/>
      <c r="I2626" s="33"/>
      <c r="J2626" s="33"/>
      <c r="K2626" s="101">
        <f t="shared" si="790"/>
        <v>0</v>
      </c>
      <c r="L2626" s="33"/>
      <c r="M2626" s="34">
        <f>SUM(M2622:M2625)</f>
        <v>29.181508441172099</v>
      </c>
    </row>
    <row r="2627" spans="1:13" ht="30">
      <c r="A2627" s="1312" t="s">
        <v>4731</v>
      </c>
      <c r="B2627" s="38" t="s">
        <v>2275</v>
      </c>
      <c r="C2627" s="32" t="s">
        <v>2314</v>
      </c>
      <c r="D2627" s="131">
        <v>2006</v>
      </c>
      <c r="E2627" s="131">
        <f t="shared" si="808"/>
        <v>9</v>
      </c>
      <c r="F2627" s="33">
        <v>133722</v>
      </c>
      <c r="G2627" s="133">
        <v>0.1</v>
      </c>
      <c r="H2627" s="33">
        <f>E2627*F2627*G2627</f>
        <v>120349.8</v>
      </c>
      <c r="I2627" s="33">
        <f>F2627-H2627</f>
        <v>13372.199999999997</v>
      </c>
      <c r="J2627" s="33">
        <f>F2627*G2627</f>
        <v>13372.2</v>
      </c>
      <c r="K2627" s="101">
        <f t="shared" si="790"/>
        <v>7.4588353413654627</v>
      </c>
      <c r="L2627" s="33">
        <v>20</v>
      </c>
      <c r="M2627" s="30">
        <f>K2627*L2627/60</f>
        <v>2.4862784471218209</v>
      </c>
    </row>
    <row r="2628" spans="1:13">
      <c r="A2628" s="1312"/>
      <c r="B2628" s="38"/>
      <c r="C2628" s="32" t="s">
        <v>2315</v>
      </c>
      <c r="D2628" s="131">
        <v>2007</v>
      </c>
      <c r="E2628" s="131">
        <f t="shared" si="808"/>
        <v>8</v>
      </c>
      <c r="F2628" s="33">
        <v>61985</v>
      </c>
      <c r="G2628" s="133">
        <v>0.1</v>
      </c>
      <c r="H2628" s="33">
        <f>E2628*F2628*G2628</f>
        <v>49588</v>
      </c>
      <c r="I2628" s="33">
        <f>F2628-H2628</f>
        <v>12397</v>
      </c>
      <c r="J2628" s="33">
        <f>F2628*G2628</f>
        <v>6198.5</v>
      </c>
      <c r="K2628" s="101">
        <f t="shared" si="790"/>
        <v>3.4574408746095493</v>
      </c>
      <c r="L2628" s="33">
        <v>15</v>
      </c>
      <c r="M2628" s="30">
        <f>K2628*L2628/60</f>
        <v>0.86436021865238744</v>
      </c>
    </row>
    <row r="2629" spans="1:13">
      <c r="A2629" s="1312"/>
      <c r="B2629" s="38"/>
      <c r="C2629" s="32" t="s">
        <v>2316</v>
      </c>
      <c r="D2629" s="131">
        <v>2006</v>
      </c>
      <c r="E2629" s="131">
        <f t="shared" si="808"/>
        <v>9</v>
      </c>
      <c r="F2629" s="33">
        <v>138575</v>
      </c>
      <c r="G2629" s="133">
        <v>0.1</v>
      </c>
      <c r="H2629" s="33">
        <f>E2629*F2629*G2629</f>
        <v>124717.5</v>
      </c>
      <c r="I2629" s="33">
        <f>F2629-H2629</f>
        <v>13857.5</v>
      </c>
      <c r="J2629" s="33">
        <f>F2629*G2629</f>
        <v>13857.5</v>
      </c>
      <c r="K2629" s="101">
        <f t="shared" si="790"/>
        <v>7.7295292280232042</v>
      </c>
      <c r="L2629" s="33">
        <v>10</v>
      </c>
      <c r="M2629" s="30">
        <f>K2629*L2629/60</f>
        <v>1.2882548713372008</v>
      </c>
    </row>
    <row r="2630" spans="1:13">
      <c r="A2630" s="1312"/>
      <c r="B2630" s="38"/>
      <c r="C2630" s="32" t="s">
        <v>2190</v>
      </c>
      <c r="D2630" s="131">
        <v>2015</v>
      </c>
      <c r="E2630" s="131">
        <f t="shared" si="808"/>
        <v>0</v>
      </c>
      <c r="F2630" s="33">
        <v>330000</v>
      </c>
      <c r="G2630" s="133">
        <v>0.1</v>
      </c>
      <c r="H2630" s="33">
        <f>E2630*F2630*G2630</f>
        <v>0</v>
      </c>
      <c r="I2630" s="33">
        <f>F2630-H2630</f>
        <v>330000</v>
      </c>
      <c r="J2630" s="33">
        <f>F2630*G2630</f>
        <v>33000</v>
      </c>
      <c r="K2630" s="101">
        <f t="shared" si="790"/>
        <v>18.406961178045517</v>
      </c>
      <c r="L2630" s="33">
        <v>80</v>
      </c>
      <c r="M2630" s="30">
        <f>K2630*L2630/60</f>
        <v>24.542614904060692</v>
      </c>
    </row>
    <row r="2631" spans="1:13">
      <c r="A2631" s="1312"/>
      <c r="B2631" s="87" t="s">
        <v>35</v>
      </c>
      <c r="C2631" s="32"/>
      <c r="D2631" s="131"/>
      <c r="E2631" s="131"/>
      <c r="F2631" s="33"/>
      <c r="G2631" s="133"/>
      <c r="H2631" s="33"/>
      <c r="I2631" s="33"/>
      <c r="J2631" s="33"/>
      <c r="K2631" s="101">
        <f t="shared" si="790"/>
        <v>0</v>
      </c>
      <c r="L2631" s="33"/>
      <c r="M2631" s="34">
        <f>SUM(M2627:M2630)</f>
        <v>29.181508441172099</v>
      </c>
    </row>
    <row r="2632" spans="1:13" ht="30">
      <c r="A2632" s="1312" t="s">
        <v>4732</v>
      </c>
      <c r="B2632" s="38" t="s">
        <v>2276</v>
      </c>
      <c r="C2632" s="32" t="s">
        <v>2314</v>
      </c>
      <c r="D2632" s="131">
        <v>2006</v>
      </c>
      <c r="E2632" s="131">
        <f t="shared" si="808"/>
        <v>9</v>
      </c>
      <c r="F2632" s="33">
        <v>133722</v>
      </c>
      <c r="G2632" s="133">
        <v>0.1</v>
      </c>
      <c r="H2632" s="33">
        <f>E2632*F2632*G2632</f>
        <v>120349.8</v>
      </c>
      <c r="I2632" s="33">
        <f>F2632-H2632</f>
        <v>13372.199999999997</v>
      </c>
      <c r="J2632" s="33">
        <f>F2632*G2632</f>
        <v>13372.2</v>
      </c>
      <c r="K2632" s="101">
        <f t="shared" si="790"/>
        <v>7.4588353413654627</v>
      </c>
      <c r="L2632" s="33">
        <v>20</v>
      </c>
      <c r="M2632" s="30">
        <f>K2632*L2632/60</f>
        <v>2.4862784471218209</v>
      </c>
    </row>
    <row r="2633" spans="1:13">
      <c r="A2633" s="1312"/>
      <c r="B2633" s="38"/>
      <c r="C2633" s="32" t="s">
        <v>2315</v>
      </c>
      <c r="D2633" s="131">
        <v>2007</v>
      </c>
      <c r="E2633" s="131">
        <f t="shared" si="808"/>
        <v>8</v>
      </c>
      <c r="F2633" s="33">
        <v>61985</v>
      </c>
      <c r="G2633" s="133">
        <v>0.1</v>
      </c>
      <c r="H2633" s="33">
        <f>E2633*F2633*G2633</f>
        <v>49588</v>
      </c>
      <c r="I2633" s="33">
        <f>F2633-H2633</f>
        <v>12397</v>
      </c>
      <c r="J2633" s="33">
        <f>F2633*G2633</f>
        <v>6198.5</v>
      </c>
      <c r="K2633" s="101">
        <f t="shared" si="790"/>
        <v>3.4574408746095493</v>
      </c>
      <c r="L2633" s="33">
        <v>15</v>
      </c>
      <c r="M2633" s="30">
        <f>K2633*L2633/60</f>
        <v>0.86436021865238744</v>
      </c>
    </row>
    <row r="2634" spans="1:13">
      <c r="A2634" s="1312"/>
      <c r="B2634" s="38"/>
      <c r="C2634" s="32" t="s">
        <v>2316</v>
      </c>
      <c r="D2634" s="131">
        <v>2006</v>
      </c>
      <c r="E2634" s="131">
        <f t="shared" si="808"/>
        <v>9</v>
      </c>
      <c r="F2634" s="33">
        <v>138575</v>
      </c>
      <c r="G2634" s="133">
        <v>0.1</v>
      </c>
      <c r="H2634" s="33">
        <f>E2634*F2634*G2634</f>
        <v>124717.5</v>
      </c>
      <c r="I2634" s="33">
        <f>F2634-H2634</f>
        <v>13857.5</v>
      </c>
      <c r="J2634" s="33">
        <f>F2634*G2634</f>
        <v>13857.5</v>
      </c>
      <c r="K2634" s="101">
        <f t="shared" si="790"/>
        <v>7.7295292280232042</v>
      </c>
      <c r="L2634" s="33">
        <v>10</v>
      </c>
      <c r="M2634" s="30">
        <f>K2634*L2634/60</f>
        <v>1.2882548713372008</v>
      </c>
    </row>
    <row r="2635" spans="1:13">
      <c r="A2635" s="1312"/>
      <c r="B2635" s="38"/>
      <c r="C2635" s="32" t="s">
        <v>2190</v>
      </c>
      <c r="D2635" s="131">
        <v>2015</v>
      </c>
      <c r="E2635" s="131">
        <f t="shared" si="808"/>
        <v>0</v>
      </c>
      <c r="F2635" s="33">
        <v>330000</v>
      </c>
      <c r="G2635" s="133">
        <v>0.1</v>
      </c>
      <c r="H2635" s="33">
        <f>E2635*F2635*G2635</f>
        <v>0</v>
      </c>
      <c r="I2635" s="33">
        <f>F2635-H2635</f>
        <v>330000</v>
      </c>
      <c r="J2635" s="33">
        <f>F2635*G2635</f>
        <v>33000</v>
      </c>
      <c r="K2635" s="101">
        <f t="shared" si="790"/>
        <v>18.406961178045517</v>
      </c>
      <c r="L2635" s="33">
        <v>80</v>
      </c>
      <c r="M2635" s="30">
        <f>K2635*L2635/60</f>
        <v>24.542614904060692</v>
      </c>
    </row>
    <row r="2636" spans="1:13">
      <c r="A2636" s="1312"/>
      <c r="B2636" s="87" t="s">
        <v>35</v>
      </c>
      <c r="C2636" s="32"/>
      <c r="D2636" s="131"/>
      <c r="E2636" s="131"/>
      <c r="F2636" s="33"/>
      <c r="G2636" s="133"/>
      <c r="H2636" s="33"/>
      <c r="I2636" s="33"/>
      <c r="J2636" s="33"/>
      <c r="K2636" s="101">
        <f t="shared" si="790"/>
        <v>0</v>
      </c>
      <c r="L2636" s="33"/>
      <c r="M2636" s="34">
        <f>SUM(M2632:M2635)</f>
        <v>29.181508441172099</v>
      </c>
    </row>
    <row r="2637" spans="1:13" ht="30">
      <c r="A2637" s="1312" t="s">
        <v>4733</v>
      </c>
      <c r="B2637" s="38" t="s">
        <v>2277</v>
      </c>
      <c r="C2637" s="32" t="s">
        <v>2314</v>
      </c>
      <c r="D2637" s="131">
        <v>2006</v>
      </c>
      <c r="E2637" s="131">
        <f t="shared" si="808"/>
        <v>9</v>
      </c>
      <c r="F2637" s="33">
        <v>133722</v>
      </c>
      <c r="G2637" s="133">
        <v>0.1</v>
      </c>
      <c r="H2637" s="33">
        <f>E2637*F2637*G2637</f>
        <v>120349.8</v>
      </c>
      <c r="I2637" s="33">
        <f>F2637-H2637</f>
        <v>13372.199999999997</v>
      </c>
      <c r="J2637" s="33">
        <f>F2637*G2637</f>
        <v>13372.2</v>
      </c>
      <c r="K2637" s="101">
        <f t="shared" si="790"/>
        <v>7.4588353413654627</v>
      </c>
      <c r="L2637" s="33">
        <v>20</v>
      </c>
      <c r="M2637" s="30">
        <f>K2637*L2637/60</f>
        <v>2.4862784471218209</v>
      </c>
    </row>
    <row r="2638" spans="1:13">
      <c r="A2638" s="1312"/>
      <c r="B2638" s="38"/>
      <c r="C2638" s="32" t="s">
        <v>2315</v>
      </c>
      <c r="D2638" s="131">
        <v>2007</v>
      </c>
      <c r="E2638" s="131">
        <f t="shared" si="808"/>
        <v>8</v>
      </c>
      <c r="F2638" s="33">
        <v>61985</v>
      </c>
      <c r="G2638" s="133">
        <v>0.1</v>
      </c>
      <c r="H2638" s="33">
        <f>E2638*F2638*G2638</f>
        <v>49588</v>
      </c>
      <c r="I2638" s="33">
        <f>F2638-H2638</f>
        <v>12397</v>
      </c>
      <c r="J2638" s="33">
        <f>F2638*G2638</f>
        <v>6198.5</v>
      </c>
      <c r="K2638" s="101">
        <f t="shared" si="790"/>
        <v>3.4574408746095493</v>
      </c>
      <c r="L2638" s="33">
        <v>15</v>
      </c>
      <c r="M2638" s="30">
        <f>K2638*L2638/60</f>
        <v>0.86436021865238744</v>
      </c>
    </row>
    <row r="2639" spans="1:13">
      <c r="A2639" s="1312"/>
      <c r="B2639" s="38"/>
      <c r="C2639" s="32" t="s">
        <v>2316</v>
      </c>
      <c r="D2639" s="131">
        <v>2006</v>
      </c>
      <c r="E2639" s="131">
        <f t="shared" si="808"/>
        <v>9</v>
      </c>
      <c r="F2639" s="33">
        <v>138575</v>
      </c>
      <c r="G2639" s="133">
        <v>0.1</v>
      </c>
      <c r="H2639" s="33">
        <f>E2639*F2639*G2639</f>
        <v>124717.5</v>
      </c>
      <c r="I2639" s="33">
        <f>F2639-H2639</f>
        <v>13857.5</v>
      </c>
      <c r="J2639" s="33">
        <f>F2639*G2639</f>
        <v>13857.5</v>
      </c>
      <c r="K2639" s="101">
        <f t="shared" ref="K2639:K2702" si="809">J2639/1792.8</f>
        <v>7.7295292280232042</v>
      </c>
      <c r="L2639" s="33">
        <v>10</v>
      </c>
      <c r="M2639" s="30">
        <f>K2639*L2639/60</f>
        <v>1.2882548713372008</v>
      </c>
    </row>
    <row r="2640" spans="1:13">
      <c r="A2640" s="1312"/>
      <c r="B2640" s="38"/>
      <c r="C2640" s="32" t="s">
        <v>2190</v>
      </c>
      <c r="D2640" s="131">
        <v>2015</v>
      </c>
      <c r="E2640" s="131">
        <f t="shared" si="808"/>
        <v>0</v>
      </c>
      <c r="F2640" s="33">
        <v>330000</v>
      </c>
      <c r="G2640" s="133">
        <v>0.1</v>
      </c>
      <c r="H2640" s="33">
        <f>E2640*F2640*G2640</f>
        <v>0</v>
      </c>
      <c r="I2640" s="33">
        <f>F2640-H2640</f>
        <v>330000</v>
      </c>
      <c r="J2640" s="33">
        <f>F2640*G2640</f>
        <v>33000</v>
      </c>
      <c r="K2640" s="101">
        <f t="shared" si="809"/>
        <v>18.406961178045517</v>
      </c>
      <c r="L2640" s="33">
        <v>80</v>
      </c>
      <c r="M2640" s="30">
        <f>K2640*L2640/60</f>
        <v>24.542614904060692</v>
      </c>
    </row>
    <row r="2641" spans="1:13">
      <c r="A2641" s="1312"/>
      <c r="B2641" s="87" t="s">
        <v>35</v>
      </c>
      <c r="C2641" s="32"/>
      <c r="D2641" s="131"/>
      <c r="E2641" s="131"/>
      <c r="F2641" s="33"/>
      <c r="G2641" s="133"/>
      <c r="H2641" s="33"/>
      <c r="I2641" s="33"/>
      <c r="J2641" s="33"/>
      <c r="K2641" s="101">
        <f t="shared" si="809"/>
        <v>0</v>
      </c>
      <c r="L2641" s="33"/>
      <c r="M2641" s="34">
        <f>SUM(M2637:M2640)</f>
        <v>29.181508441172099</v>
      </c>
    </row>
    <row r="2642" spans="1:13" ht="45">
      <c r="A2642" s="1312" t="s">
        <v>4734</v>
      </c>
      <c r="B2642" s="38" t="s">
        <v>2278</v>
      </c>
      <c r="C2642" s="32" t="s">
        <v>2314</v>
      </c>
      <c r="D2642" s="131">
        <v>2006</v>
      </c>
      <c r="E2642" s="131">
        <f t="shared" si="808"/>
        <v>9</v>
      </c>
      <c r="F2642" s="33">
        <v>133722</v>
      </c>
      <c r="G2642" s="133">
        <v>0.1</v>
      </c>
      <c r="H2642" s="33">
        <f>E2642*F2642*G2642</f>
        <v>120349.8</v>
      </c>
      <c r="I2642" s="33">
        <f>F2642-H2642</f>
        <v>13372.199999999997</v>
      </c>
      <c r="J2642" s="33">
        <f>F2642*G2642</f>
        <v>13372.2</v>
      </c>
      <c r="K2642" s="101">
        <f t="shared" si="809"/>
        <v>7.4588353413654627</v>
      </c>
      <c r="L2642" s="33">
        <v>20</v>
      </c>
      <c r="M2642" s="30">
        <f>K2642*L2642/60</f>
        <v>2.4862784471218209</v>
      </c>
    </row>
    <row r="2643" spans="1:13">
      <c r="A2643" s="1312"/>
      <c r="B2643" s="38"/>
      <c r="C2643" s="32" t="s">
        <v>2315</v>
      </c>
      <c r="D2643" s="131">
        <v>2007</v>
      </c>
      <c r="E2643" s="131">
        <f t="shared" si="808"/>
        <v>8</v>
      </c>
      <c r="F2643" s="33">
        <v>61985</v>
      </c>
      <c r="G2643" s="133">
        <v>0.1</v>
      </c>
      <c r="H2643" s="33">
        <f>E2643*F2643*G2643</f>
        <v>49588</v>
      </c>
      <c r="I2643" s="33">
        <f>F2643-H2643</f>
        <v>12397</v>
      </c>
      <c r="J2643" s="33">
        <f>F2643*G2643</f>
        <v>6198.5</v>
      </c>
      <c r="K2643" s="101">
        <f t="shared" si="809"/>
        <v>3.4574408746095493</v>
      </c>
      <c r="L2643" s="33">
        <v>15</v>
      </c>
      <c r="M2643" s="30">
        <f>K2643*L2643/60</f>
        <v>0.86436021865238744</v>
      </c>
    </row>
    <row r="2644" spans="1:13">
      <c r="A2644" s="1312"/>
      <c r="B2644" s="38"/>
      <c r="C2644" s="32" t="s">
        <v>2316</v>
      </c>
      <c r="D2644" s="131">
        <v>2006</v>
      </c>
      <c r="E2644" s="131">
        <f t="shared" si="808"/>
        <v>9</v>
      </c>
      <c r="F2644" s="33">
        <v>138575</v>
      </c>
      <c r="G2644" s="133">
        <v>0.1</v>
      </c>
      <c r="H2644" s="33">
        <f>E2644*F2644*G2644</f>
        <v>124717.5</v>
      </c>
      <c r="I2644" s="33">
        <f>F2644-H2644</f>
        <v>13857.5</v>
      </c>
      <c r="J2644" s="33">
        <f>F2644*G2644</f>
        <v>13857.5</v>
      </c>
      <c r="K2644" s="101">
        <f t="shared" si="809"/>
        <v>7.7295292280232042</v>
      </c>
      <c r="L2644" s="33">
        <v>10</v>
      </c>
      <c r="M2644" s="30">
        <f>K2644*L2644/60</f>
        <v>1.2882548713372008</v>
      </c>
    </row>
    <row r="2645" spans="1:13">
      <c r="A2645" s="1312"/>
      <c r="B2645" s="38"/>
      <c r="C2645" s="32" t="s">
        <v>2190</v>
      </c>
      <c r="D2645" s="131">
        <v>2015</v>
      </c>
      <c r="E2645" s="131">
        <f t="shared" si="808"/>
        <v>0</v>
      </c>
      <c r="F2645" s="33">
        <v>330000</v>
      </c>
      <c r="G2645" s="133">
        <v>0.1</v>
      </c>
      <c r="H2645" s="33">
        <f>E2645*F2645*G2645</f>
        <v>0</v>
      </c>
      <c r="I2645" s="33">
        <f>F2645-H2645</f>
        <v>330000</v>
      </c>
      <c r="J2645" s="33">
        <f>F2645*G2645</f>
        <v>33000</v>
      </c>
      <c r="K2645" s="101">
        <f t="shared" si="809"/>
        <v>18.406961178045517</v>
      </c>
      <c r="L2645" s="33">
        <v>80</v>
      </c>
      <c r="M2645" s="30">
        <f>K2645*L2645/60</f>
        <v>24.542614904060692</v>
      </c>
    </row>
    <row r="2646" spans="1:13">
      <c r="A2646" s="1312"/>
      <c r="B2646" s="87" t="s">
        <v>35</v>
      </c>
      <c r="C2646" s="32"/>
      <c r="D2646" s="131"/>
      <c r="E2646" s="131"/>
      <c r="F2646" s="33"/>
      <c r="G2646" s="133"/>
      <c r="H2646" s="33"/>
      <c r="I2646" s="33"/>
      <c r="J2646" s="33"/>
      <c r="K2646" s="101">
        <f t="shared" si="809"/>
        <v>0</v>
      </c>
      <c r="L2646" s="33"/>
      <c r="M2646" s="34">
        <f>SUM(M2642:M2645)</f>
        <v>29.181508441172099</v>
      </c>
    </row>
    <row r="2647" spans="1:13">
      <c r="A2647" s="1312" t="s">
        <v>4735</v>
      </c>
      <c r="B2647" s="38" t="s">
        <v>2279</v>
      </c>
      <c r="C2647" s="32" t="s">
        <v>2314</v>
      </c>
      <c r="D2647" s="131">
        <v>2006</v>
      </c>
      <c r="E2647" s="131">
        <f t="shared" ref="E2647:E2710" si="810">2015-D2647</f>
        <v>9</v>
      </c>
      <c r="F2647" s="33">
        <v>133722</v>
      </c>
      <c r="G2647" s="133">
        <v>0.1</v>
      </c>
      <c r="H2647" s="33">
        <f>E2647*F2647*G2647</f>
        <v>120349.8</v>
      </c>
      <c r="I2647" s="33">
        <f>F2647-H2647</f>
        <v>13372.199999999997</v>
      </c>
      <c r="J2647" s="33">
        <f>F2647*G2647</f>
        <v>13372.2</v>
      </c>
      <c r="K2647" s="101">
        <f t="shared" si="809"/>
        <v>7.4588353413654627</v>
      </c>
      <c r="L2647" s="33">
        <v>20</v>
      </c>
      <c r="M2647" s="30">
        <f>K2647*L2647/60</f>
        <v>2.4862784471218209</v>
      </c>
    </row>
    <row r="2648" spans="1:13">
      <c r="A2648" s="1312"/>
      <c r="B2648" s="38"/>
      <c r="C2648" s="32" t="s">
        <v>2315</v>
      </c>
      <c r="D2648" s="131">
        <v>2007</v>
      </c>
      <c r="E2648" s="131">
        <f t="shared" si="810"/>
        <v>8</v>
      </c>
      <c r="F2648" s="33">
        <v>61985</v>
      </c>
      <c r="G2648" s="133">
        <v>0.1</v>
      </c>
      <c r="H2648" s="33">
        <f>E2648*F2648*G2648</f>
        <v>49588</v>
      </c>
      <c r="I2648" s="33">
        <f>F2648-H2648</f>
        <v>12397</v>
      </c>
      <c r="J2648" s="33">
        <f>F2648*G2648</f>
        <v>6198.5</v>
      </c>
      <c r="K2648" s="101">
        <f t="shared" si="809"/>
        <v>3.4574408746095493</v>
      </c>
      <c r="L2648" s="33">
        <v>15</v>
      </c>
      <c r="M2648" s="30">
        <f>K2648*L2648/60</f>
        <v>0.86436021865238744</v>
      </c>
    </row>
    <row r="2649" spans="1:13">
      <c r="A2649" s="1312"/>
      <c r="B2649" s="38"/>
      <c r="C2649" s="32" t="s">
        <v>2316</v>
      </c>
      <c r="D2649" s="131">
        <v>2006</v>
      </c>
      <c r="E2649" s="131">
        <f t="shared" si="810"/>
        <v>9</v>
      </c>
      <c r="F2649" s="33">
        <v>138575</v>
      </c>
      <c r="G2649" s="133">
        <v>0.1</v>
      </c>
      <c r="H2649" s="33">
        <f>E2649*F2649*G2649</f>
        <v>124717.5</v>
      </c>
      <c r="I2649" s="33">
        <f>F2649-H2649</f>
        <v>13857.5</v>
      </c>
      <c r="J2649" s="33">
        <f>F2649*G2649</f>
        <v>13857.5</v>
      </c>
      <c r="K2649" s="101">
        <f t="shared" si="809"/>
        <v>7.7295292280232042</v>
      </c>
      <c r="L2649" s="33">
        <v>10</v>
      </c>
      <c r="M2649" s="30">
        <f>K2649*L2649/60</f>
        <v>1.2882548713372008</v>
      </c>
    </row>
    <row r="2650" spans="1:13">
      <c r="A2650" s="1312"/>
      <c r="B2650" s="38"/>
      <c r="C2650" s="32" t="s">
        <v>2190</v>
      </c>
      <c r="D2650" s="131">
        <v>2015</v>
      </c>
      <c r="E2650" s="131">
        <f t="shared" si="810"/>
        <v>0</v>
      </c>
      <c r="F2650" s="33">
        <v>330000</v>
      </c>
      <c r="G2650" s="133">
        <v>0.1</v>
      </c>
      <c r="H2650" s="33">
        <f>E2650*F2650*G2650</f>
        <v>0</v>
      </c>
      <c r="I2650" s="33">
        <f>F2650-H2650</f>
        <v>330000</v>
      </c>
      <c r="J2650" s="33">
        <f>F2650*G2650</f>
        <v>33000</v>
      </c>
      <c r="K2650" s="101">
        <f t="shared" si="809"/>
        <v>18.406961178045517</v>
      </c>
      <c r="L2650" s="33">
        <v>80</v>
      </c>
      <c r="M2650" s="30">
        <f>K2650*L2650/60</f>
        <v>24.542614904060692</v>
      </c>
    </row>
    <row r="2651" spans="1:13">
      <c r="A2651" s="1312"/>
      <c r="B2651" s="87" t="s">
        <v>35</v>
      </c>
      <c r="C2651" s="32"/>
      <c r="D2651" s="131"/>
      <c r="E2651" s="131"/>
      <c r="F2651" s="33"/>
      <c r="G2651" s="133"/>
      <c r="H2651" s="33"/>
      <c r="I2651" s="33"/>
      <c r="J2651" s="33"/>
      <c r="K2651" s="101">
        <f t="shared" si="809"/>
        <v>0</v>
      </c>
      <c r="L2651" s="33"/>
      <c r="M2651" s="34">
        <f>SUM(M2647:M2650)</f>
        <v>29.181508441172099</v>
      </c>
    </row>
    <row r="2652" spans="1:13">
      <c r="A2652" s="1312" t="s">
        <v>4736</v>
      </c>
      <c r="B2652" s="38" t="s">
        <v>2280</v>
      </c>
      <c r="C2652" s="32" t="s">
        <v>2314</v>
      </c>
      <c r="D2652" s="131">
        <v>2006</v>
      </c>
      <c r="E2652" s="131">
        <f t="shared" si="810"/>
        <v>9</v>
      </c>
      <c r="F2652" s="33">
        <v>133722</v>
      </c>
      <c r="G2652" s="133">
        <v>0.1</v>
      </c>
      <c r="H2652" s="33">
        <f>E2652*F2652*G2652</f>
        <v>120349.8</v>
      </c>
      <c r="I2652" s="33">
        <f>F2652-H2652</f>
        <v>13372.199999999997</v>
      </c>
      <c r="J2652" s="33">
        <f>F2652*G2652</f>
        <v>13372.2</v>
      </c>
      <c r="K2652" s="101">
        <f t="shared" si="809"/>
        <v>7.4588353413654627</v>
      </c>
      <c r="L2652" s="33">
        <v>20</v>
      </c>
      <c r="M2652" s="30">
        <f>K2652*L2652/60</f>
        <v>2.4862784471218209</v>
      </c>
    </row>
    <row r="2653" spans="1:13">
      <c r="A2653" s="1312"/>
      <c r="B2653" s="38"/>
      <c r="C2653" s="32" t="s">
        <v>2315</v>
      </c>
      <c r="D2653" s="131">
        <v>2007</v>
      </c>
      <c r="E2653" s="131">
        <f t="shared" si="810"/>
        <v>8</v>
      </c>
      <c r="F2653" s="33">
        <v>61985</v>
      </c>
      <c r="G2653" s="133">
        <v>0.1</v>
      </c>
      <c r="H2653" s="33">
        <f>E2653*F2653*G2653</f>
        <v>49588</v>
      </c>
      <c r="I2653" s="33">
        <f>F2653-H2653</f>
        <v>12397</v>
      </c>
      <c r="J2653" s="33">
        <f>F2653*G2653</f>
        <v>6198.5</v>
      </c>
      <c r="K2653" s="101">
        <f t="shared" si="809"/>
        <v>3.4574408746095493</v>
      </c>
      <c r="L2653" s="33">
        <v>15</v>
      </c>
      <c r="M2653" s="30">
        <f>K2653*L2653/60</f>
        <v>0.86436021865238744</v>
      </c>
    </row>
    <row r="2654" spans="1:13">
      <c r="A2654" s="1312"/>
      <c r="B2654" s="38"/>
      <c r="C2654" s="32" t="s">
        <v>2316</v>
      </c>
      <c r="D2654" s="131">
        <v>2006</v>
      </c>
      <c r="E2654" s="131">
        <f t="shared" si="810"/>
        <v>9</v>
      </c>
      <c r="F2654" s="33">
        <v>138575</v>
      </c>
      <c r="G2654" s="133">
        <v>0.1</v>
      </c>
      <c r="H2654" s="33">
        <f>E2654*F2654*G2654</f>
        <v>124717.5</v>
      </c>
      <c r="I2654" s="33">
        <f>F2654-H2654</f>
        <v>13857.5</v>
      </c>
      <c r="J2654" s="33">
        <f>F2654*G2654</f>
        <v>13857.5</v>
      </c>
      <c r="K2654" s="101">
        <f t="shared" si="809"/>
        <v>7.7295292280232042</v>
      </c>
      <c r="L2654" s="33">
        <v>10</v>
      </c>
      <c r="M2654" s="30">
        <f>K2654*L2654/60</f>
        <v>1.2882548713372008</v>
      </c>
    </row>
    <row r="2655" spans="1:13">
      <c r="A2655" s="1312"/>
      <c r="B2655" s="38"/>
      <c r="C2655" s="32" t="s">
        <v>2190</v>
      </c>
      <c r="D2655" s="131">
        <v>2015</v>
      </c>
      <c r="E2655" s="131">
        <f t="shared" si="810"/>
        <v>0</v>
      </c>
      <c r="F2655" s="33">
        <v>330000</v>
      </c>
      <c r="G2655" s="133">
        <v>0.1</v>
      </c>
      <c r="H2655" s="33">
        <f>E2655*F2655*G2655</f>
        <v>0</v>
      </c>
      <c r="I2655" s="33">
        <f>F2655-H2655</f>
        <v>330000</v>
      </c>
      <c r="J2655" s="33">
        <f>F2655*G2655</f>
        <v>33000</v>
      </c>
      <c r="K2655" s="101">
        <f t="shared" si="809"/>
        <v>18.406961178045517</v>
      </c>
      <c r="L2655" s="33">
        <v>80</v>
      </c>
      <c r="M2655" s="30">
        <f>K2655*L2655/60</f>
        <v>24.542614904060692</v>
      </c>
    </row>
    <row r="2656" spans="1:13">
      <c r="A2656" s="1312"/>
      <c r="B2656" s="87" t="s">
        <v>35</v>
      </c>
      <c r="C2656" s="32"/>
      <c r="D2656" s="131"/>
      <c r="E2656" s="131"/>
      <c r="F2656" s="33"/>
      <c r="G2656" s="133"/>
      <c r="H2656" s="33"/>
      <c r="I2656" s="33"/>
      <c r="J2656" s="33"/>
      <c r="K2656" s="101">
        <f t="shared" si="809"/>
        <v>0</v>
      </c>
      <c r="L2656" s="33"/>
      <c r="M2656" s="34">
        <f>SUM(M2652:M2655)</f>
        <v>29.181508441172099</v>
      </c>
    </row>
    <row r="2657" spans="1:13">
      <c r="A2657" s="1312" t="s">
        <v>4737</v>
      </c>
      <c r="B2657" s="38" t="s">
        <v>2281</v>
      </c>
      <c r="C2657" s="32" t="s">
        <v>2314</v>
      </c>
      <c r="D2657" s="131">
        <v>2006</v>
      </c>
      <c r="E2657" s="131">
        <f t="shared" si="810"/>
        <v>9</v>
      </c>
      <c r="F2657" s="33">
        <v>133722</v>
      </c>
      <c r="G2657" s="133">
        <v>0.1</v>
      </c>
      <c r="H2657" s="33">
        <f>E2657*F2657*G2657</f>
        <v>120349.8</v>
      </c>
      <c r="I2657" s="33">
        <f>F2657-H2657</f>
        <v>13372.199999999997</v>
      </c>
      <c r="J2657" s="33">
        <f>F2657*G2657</f>
        <v>13372.2</v>
      </c>
      <c r="K2657" s="101">
        <f t="shared" si="809"/>
        <v>7.4588353413654627</v>
      </c>
      <c r="L2657" s="33">
        <v>20</v>
      </c>
      <c r="M2657" s="30">
        <f>K2657*L2657/60</f>
        <v>2.4862784471218209</v>
      </c>
    </row>
    <row r="2658" spans="1:13">
      <c r="A2658" s="1312"/>
      <c r="B2658" s="38"/>
      <c r="C2658" s="32" t="s">
        <v>2315</v>
      </c>
      <c r="D2658" s="131">
        <v>2007</v>
      </c>
      <c r="E2658" s="131">
        <f t="shared" si="810"/>
        <v>8</v>
      </c>
      <c r="F2658" s="33">
        <v>61985</v>
      </c>
      <c r="G2658" s="133">
        <v>0.1</v>
      </c>
      <c r="H2658" s="33">
        <f>E2658*F2658*G2658</f>
        <v>49588</v>
      </c>
      <c r="I2658" s="33">
        <f>F2658-H2658</f>
        <v>12397</v>
      </c>
      <c r="J2658" s="33">
        <f>F2658*G2658</f>
        <v>6198.5</v>
      </c>
      <c r="K2658" s="101">
        <f t="shared" si="809"/>
        <v>3.4574408746095493</v>
      </c>
      <c r="L2658" s="33">
        <v>15</v>
      </c>
      <c r="M2658" s="30">
        <f>K2658*L2658/60</f>
        <v>0.86436021865238744</v>
      </c>
    </row>
    <row r="2659" spans="1:13">
      <c r="A2659" s="1312"/>
      <c r="B2659" s="38"/>
      <c r="C2659" s="32" t="s">
        <v>2316</v>
      </c>
      <c r="D2659" s="131">
        <v>2006</v>
      </c>
      <c r="E2659" s="131">
        <f t="shared" si="810"/>
        <v>9</v>
      </c>
      <c r="F2659" s="33">
        <v>138575</v>
      </c>
      <c r="G2659" s="133">
        <v>0.1</v>
      </c>
      <c r="H2659" s="33">
        <f>E2659*F2659*G2659</f>
        <v>124717.5</v>
      </c>
      <c r="I2659" s="33">
        <f>F2659-H2659</f>
        <v>13857.5</v>
      </c>
      <c r="J2659" s="33">
        <f>F2659*G2659</f>
        <v>13857.5</v>
      </c>
      <c r="K2659" s="101">
        <f t="shared" si="809"/>
        <v>7.7295292280232042</v>
      </c>
      <c r="L2659" s="33">
        <v>10</v>
      </c>
      <c r="M2659" s="30">
        <f>K2659*L2659/60</f>
        <v>1.2882548713372008</v>
      </c>
    </row>
    <row r="2660" spans="1:13">
      <c r="A2660" s="1312"/>
      <c r="B2660" s="38"/>
      <c r="C2660" s="32" t="s">
        <v>2190</v>
      </c>
      <c r="D2660" s="131">
        <v>2015</v>
      </c>
      <c r="E2660" s="131">
        <f t="shared" si="810"/>
        <v>0</v>
      </c>
      <c r="F2660" s="33">
        <v>330000</v>
      </c>
      <c r="G2660" s="133">
        <v>0.1</v>
      </c>
      <c r="H2660" s="33">
        <f>E2660*F2660*G2660</f>
        <v>0</v>
      </c>
      <c r="I2660" s="33">
        <f>F2660-H2660</f>
        <v>330000</v>
      </c>
      <c r="J2660" s="33">
        <f>F2660*G2660</f>
        <v>33000</v>
      </c>
      <c r="K2660" s="101">
        <f t="shared" si="809"/>
        <v>18.406961178045517</v>
      </c>
      <c r="L2660" s="33">
        <v>80</v>
      </c>
      <c r="M2660" s="30">
        <f>K2660*L2660/60</f>
        <v>24.542614904060692</v>
      </c>
    </row>
    <row r="2661" spans="1:13">
      <c r="A2661" s="1312"/>
      <c r="B2661" s="87" t="s">
        <v>35</v>
      </c>
      <c r="C2661" s="32"/>
      <c r="D2661" s="131"/>
      <c r="E2661" s="131"/>
      <c r="F2661" s="33"/>
      <c r="G2661" s="133"/>
      <c r="H2661" s="33"/>
      <c r="I2661" s="33"/>
      <c r="J2661" s="33"/>
      <c r="K2661" s="101">
        <f t="shared" si="809"/>
        <v>0</v>
      </c>
      <c r="L2661" s="33"/>
      <c r="M2661" s="34">
        <f>SUM(M2657:M2660)</f>
        <v>29.181508441172099</v>
      </c>
    </row>
    <row r="2662" spans="1:13">
      <c r="A2662" s="1312" t="s">
        <v>4738</v>
      </c>
      <c r="B2662" s="38" t="s">
        <v>2282</v>
      </c>
      <c r="C2662" s="32" t="s">
        <v>2314</v>
      </c>
      <c r="D2662" s="131">
        <v>2006</v>
      </c>
      <c r="E2662" s="131">
        <f t="shared" si="810"/>
        <v>9</v>
      </c>
      <c r="F2662" s="33">
        <v>133722</v>
      </c>
      <c r="G2662" s="133">
        <v>0.1</v>
      </c>
      <c r="H2662" s="33">
        <f>E2662*F2662*G2662</f>
        <v>120349.8</v>
      </c>
      <c r="I2662" s="33">
        <f>F2662-H2662</f>
        <v>13372.199999999997</v>
      </c>
      <c r="J2662" s="33">
        <f>F2662*G2662</f>
        <v>13372.2</v>
      </c>
      <c r="K2662" s="101">
        <f t="shared" si="809"/>
        <v>7.4588353413654627</v>
      </c>
      <c r="L2662" s="33">
        <v>20</v>
      </c>
      <c r="M2662" s="30">
        <f>K2662*L2662/60</f>
        <v>2.4862784471218209</v>
      </c>
    </row>
    <row r="2663" spans="1:13">
      <c r="A2663" s="1312"/>
      <c r="B2663" s="38"/>
      <c r="C2663" s="32" t="s">
        <v>2315</v>
      </c>
      <c r="D2663" s="131">
        <v>2007</v>
      </c>
      <c r="E2663" s="131">
        <f t="shared" si="810"/>
        <v>8</v>
      </c>
      <c r="F2663" s="33">
        <v>61985</v>
      </c>
      <c r="G2663" s="133">
        <v>0.1</v>
      </c>
      <c r="H2663" s="33">
        <f>E2663*F2663*G2663</f>
        <v>49588</v>
      </c>
      <c r="I2663" s="33">
        <f>F2663-H2663</f>
        <v>12397</v>
      </c>
      <c r="J2663" s="33">
        <f>F2663*G2663</f>
        <v>6198.5</v>
      </c>
      <c r="K2663" s="101">
        <f t="shared" si="809"/>
        <v>3.4574408746095493</v>
      </c>
      <c r="L2663" s="33">
        <v>15</v>
      </c>
      <c r="M2663" s="30">
        <f>K2663*L2663/60</f>
        <v>0.86436021865238744</v>
      </c>
    </row>
    <row r="2664" spans="1:13">
      <c r="A2664" s="1312"/>
      <c r="B2664" s="38"/>
      <c r="C2664" s="32" t="s">
        <v>2316</v>
      </c>
      <c r="D2664" s="131">
        <v>2006</v>
      </c>
      <c r="E2664" s="131">
        <f t="shared" si="810"/>
        <v>9</v>
      </c>
      <c r="F2664" s="33">
        <v>138575</v>
      </c>
      <c r="G2664" s="133">
        <v>0.1</v>
      </c>
      <c r="H2664" s="33">
        <f>E2664*F2664*G2664</f>
        <v>124717.5</v>
      </c>
      <c r="I2664" s="33">
        <f>F2664-H2664</f>
        <v>13857.5</v>
      </c>
      <c r="J2664" s="33">
        <f>F2664*G2664</f>
        <v>13857.5</v>
      </c>
      <c r="K2664" s="101">
        <f t="shared" si="809"/>
        <v>7.7295292280232042</v>
      </c>
      <c r="L2664" s="33">
        <v>10</v>
      </c>
      <c r="M2664" s="30">
        <f>K2664*L2664/60</f>
        <v>1.2882548713372008</v>
      </c>
    </row>
    <row r="2665" spans="1:13">
      <c r="A2665" s="1312"/>
      <c r="B2665" s="38"/>
      <c r="C2665" s="32" t="s">
        <v>2190</v>
      </c>
      <c r="D2665" s="131">
        <v>2015</v>
      </c>
      <c r="E2665" s="131">
        <f t="shared" si="810"/>
        <v>0</v>
      </c>
      <c r="F2665" s="33">
        <v>330000</v>
      </c>
      <c r="G2665" s="133">
        <v>0.1</v>
      </c>
      <c r="H2665" s="33">
        <f>E2665*F2665*G2665</f>
        <v>0</v>
      </c>
      <c r="I2665" s="33">
        <f>F2665-H2665</f>
        <v>330000</v>
      </c>
      <c r="J2665" s="33">
        <f>F2665*G2665</f>
        <v>33000</v>
      </c>
      <c r="K2665" s="101">
        <f t="shared" si="809"/>
        <v>18.406961178045517</v>
      </c>
      <c r="L2665" s="33">
        <v>80</v>
      </c>
      <c r="M2665" s="30">
        <f>K2665*L2665/60</f>
        <v>24.542614904060692</v>
      </c>
    </row>
    <row r="2666" spans="1:13">
      <c r="A2666" s="1312"/>
      <c r="B2666" s="87" t="s">
        <v>35</v>
      </c>
      <c r="C2666" s="32"/>
      <c r="D2666" s="131"/>
      <c r="E2666" s="131"/>
      <c r="F2666" s="33"/>
      <c r="G2666" s="133"/>
      <c r="H2666" s="33"/>
      <c r="I2666" s="33"/>
      <c r="J2666" s="33"/>
      <c r="K2666" s="101">
        <f t="shared" si="809"/>
        <v>0</v>
      </c>
      <c r="L2666" s="33"/>
      <c r="M2666" s="34">
        <f>SUM(M2662:M2665)</f>
        <v>29.181508441172099</v>
      </c>
    </row>
    <row r="2667" spans="1:13">
      <c r="A2667" s="1312" t="s">
        <v>4739</v>
      </c>
      <c r="B2667" s="38" t="s">
        <v>2283</v>
      </c>
      <c r="C2667" s="32" t="s">
        <v>2314</v>
      </c>
      <c r="D2667" s="131">
        <v>2006</v>
      </c>
      <c r="E2667" s="131">
        <f t="shared" si="810"/>
        <v>9</v>
      </c>
      <c r="F2667" s="33">
        <v>133722</v>
      </c>
      <c r="G2667" s="133">
        <v>0.1</v>
      </c>
      <c r="H2667" s="33">
        <f>E2667*F2667*G2667</f>
        <v>120349.8</v>
      </c>
      <c r="I2667" s="33">
        <f>F2667-H2667</f>
        <v>13372.199999999997</v>
      </c>
      <c r="J2667" s="33">
        <f>F2667*G2667</f>
        <v>13372.2</v>
      </c>
      <c r="K2667" s="101">
        <f t="shared" si="809"/>
        <v>7.4588353413654627</v>
      </c>
      <c r="L2667" s="33">
        <v>20</v>
      </c>
      <c r="M2667" s="30">
        <f>K2667*L2667/60</f>
        <v>2.4862784471218209</v>
      </c>
    </row>
    <row r="2668" spans="1:13">
      <c r="A2668" s="1312"/>
      <c r="B2668" s="38"/>
      <c r="C2668" s="32" t="s">
        <v>2315</v>
      </c>
      <c r="D2668" s="131">
        <v>2007</v>
      </c>
      <c r="E2668" s="131">
        <f t="shared" si="810"/>
        <v>8</v>
      </c>
      <c r="F2668" s="33">
        <v>61985</v>
      </c>
      <c r="G2668" s="133">
        <v>0.1</v>
      </c>
      <c r="H2668" s="33">
        <f>E2668*F2668*G2668</f>
        <v>49588</v>
      </c>
      <c r="I2668" s="33">
        <f>F2668-H2668</f>
        <v>12397</v>
      </c>
      <c r="J2668" s="33">
        <f>F2668*G2668</f>
        <v>6198.5</v>
      </c>
      <c r="K2668" s="101">
        <f t="shared" si="809"/>
        <v>3.4574408746095493</v>
      </c>
      <c r="L2668" s="33">
        <v>15</v>
      </c>
      <c r="M2668" s="30">
        <f>K2668*L2668/60</f>
        <v>0.86436021865238744</v>
      </c>
    </row>
    <row r="2669" spans="1:13">
      <c r="A2669" s="1312"/>
      <c r="B2669" s="38"/>
      <c r="C2669" s="32" t="s">
        <v>2316</v>
      </c>
      <c r="D2669" s="131">
        <v>2006</v>
      </c>
      <c r="E2669" s="131">
        <f t="shared" si="810"/>
        <v>9</v>
      </c>
      <c r="F2669" s="33">
        <v>138575</v>
      </c>
      <c r="G2669" s="133">
        <v>0.1</v>
      </c>
      <c r="H2669" s="33">
        <f>E2669*F2669*G2669</f>
        <v>124717.5</v>
      </c>
      <c r="I2669" s="33">
        <f>F2669-H2669</f>
        <v>13857.5</v>
      </c>
      <c r="J2669" s="33">
        <f>F2669*G2669</f>
        <v>13857.5</v>
      </c>
      <c r="K2669" s="101">
        <f t="shared" si="809"/>
        <v>7.7295292280232042</v>
      </c>
      <c r="L2669" s="33">
        <v>10</v>
      </c>
      <c r="M2669" s="30">
        <f>K2669*L2669/60</f>
        <v>1.2882548713372008</v>
      </c>
    </row>
    <row r="2670" spans="1:13">
      <c r="A2670" s="1312"/>
      <c r="B2670" s="38"/>
      <c r="C2670" s="32" t="s">
        <v>2190</v>
      </c>
      <c r="D2670" s="131">
        <v>2015</v>
      </c>
      <c r="E2670" s="131">
        <f t="shared" si="810"/>
        <v>0</v>
      </c>
      <c r="F2670" s="33">
        <v>330000</v>
      </c>
      <c r="G2670" s="133">
        <v>0.1</v>
      </c>
      <c r="H2670" s="33">
        <f>E2670*F2670*G2670</f>
        <v>0</v>
      </c>
      <c r="I2670" s="33">
        <f>F2670-H2670</f>
        <v>330000</v>
      </c>
      <c r="J2670" s="33">
        <f>F2670*G2670</f>
        <v>33000</v>
      </c>
      <c r="K2670" s="101">
        <f t="shared" si="809"/>
        <v>18.406961178045517</v>
      </c>
      <c r="L2670" s="33">
        <v>80</v>
      </c>
      <c r="M2670" s="30">
        <f>K2670*L2670/60</f>
        <v>24.542614904060692</v>
      </c>
    </row>
    <row r="2671" spans="1:13">
      <c r="A2671" s="1312"/>
      <c r="B2671" s="87" t="s">
        <v>35</v>
      </c>
      <c r="C2671" s="32"/>
      <c r="D2671" s="131"/>
      <c r="E2671" s="131"/>
      <c r="F2671" s="33"/>
      <c r="G2671" s="133"/>
      <c r="H2671" s="33"/>
      <c r="I2671" s="33"/>
      <c r="J2671" s="33"/>
      <c r="K2671" s="101">
        <f t="shared" si="809"/>
        <v>0</v>
      </c>
      <c r="L2671" s="33"/>
      <c r="M2671" s="34">
        <f>SUM(M2667:M2670)</f>
        <v>29.181508441172099</v>
      </c>
    </row>
    <row r="2672" spans="1:13">
      <c r="A2672" s="1312" t="s">
        <v>4740</v>
      </c>
      <c r="B2672" s="38" t="s">
        <v>2284</v>
      </c>
      <c r="C2672" s="32" t="s">
        <v>2314</v>
      </c>
      <c r="D2672" s="131">
        <v>2006</v>
      </c>
      <c r="E2672" s="131">
        <f t="shared" si="810"/>
        <v>9</v>
      </c>
      <c r="F2672" s="33">
        <v>133722</v>
      </c>
      <c r="G2672" s="133">
        <v>0.1</v>
      </c>
      <c r="H2672" s="33">
        <f>E2672*F2672*G2672</f>
        <v>120349.8</v>
      </c>
      <c r="I2672" s="33">
        <f>F2672-H2672</f>
        <v>13372.199999999997</v>
      </c>
      <c r="J2672" s="33">
        <f>F2672*G2672</f>
        <v>13372.2</v>
      </c>
      <c r="K2672" s="101">
        <f t="shared" si="809"/>
        <v>7.4588353413654627</v>
      </c>
      <c r="L2672" s="33">
        <v>20</v>
      </c>
      <c r="M2672" s="30">
        <f>K2672*L2672/60</f>
        <v>2.4862784471218209</v>
      </c>
    </row>
    <row r="2673" spans="1:13">
      <c r="A2673" s="1312"/>
      <c r="B2673" s="38"/>
      <c r="C2673" s="32" t="s">
        <v>2315</v>
      </c>
      <c r="D2673" s="131">
        <v>2007</v>
      </c>
      <c r="E2673" s="131">
        <f t="shared" si="810"/>
        <v>8</v>
      </c>
      <c r="F2673" s="33">
        <v>61985</v>
      </c>
      <c r="G2673" s="133">
        <v>0.1</v>
      </c>
      <c r="H2673" s="33">
        <f>E2673*F2673*G2673</f>
        <v>49588</v>
      </c>
      <c r="I2673" s="33">
        <f>F2673-H2673</f>
        <v>12397</v>
      </c>
      <c r="J2673" s="33">
        <f>F2673*G2673</f>
        <v>6198.5</v>
      </c>
      <c r="K2673" s="101">
        <f t="shared" si="809"/>
        <v>3.4574408746095493</v>
      </c>
      <c r="L2673" s="33">
        <v>15</v>
      </c>
      <c r="M2673" s="30">
        <f>K2673*L2673/60</f>
        <v>0.86436021865238744</v>
      </c>
    </row>
    <row r="2674" spans="1:13">
      <c r="A2674" s="1312"/>
      <c r="B2674" s="38"/>
      <c r="C2674" s="32" t="s">
        <v>2316</v>
      </c>
      <c r="D2674" s="131">
        <v>2006</v>
      </c>
      <c r="E2674" s="131">
        <f t="shared" si="810"/>
        <v>9</v>
      </c>
      <c r="F2674" s="33">
        <v>138575</v>
      </c>
      <c r="G2674" s="133">
        <v>0.1</v>
      </c>
      <c r="H2674" s="33">
        <f>E2674*F2674*G2674</f>
        <v>124717.5</v>
      </c>
      <c r="I2674" s="33">
        <f>F2674-H2674</f>
        <v>13857.5</v>
      </c>
      <c r="J2674" s="33">
        <f>F2674*G2674</f>
        <v>13857.5</v>
      </c>
      <c r="K2674" s="101">
        <f t="shared" si="809"/>
        <v>7.7295292280232042</v>
      </c>
      <c r="L2674" s="33">
        <v>10</v>
      </c>
      <c r="M2674" s="30">
        <f>K2674*L2674/60</f>
        <v>1.2882548713372008</v>
      </c>
    </row>
    <row r="2675" spans="1:13">
      <c r="A2675" s="1312"/>
      <c r="B2675" s="38"/>
      <c r="C2675" s="32" t="s">
        <v>2190</v>
      </c>
      <c r="D2675" s="131">
        <v>2015</v>
      </c>
      <c r="E2675" s="131">
        <f t="shared" si="810"/>
        <v>0</v>
      </c>
      <c r="F2675" s="33">
        <v>330000</v>
      </c>
      <c r="G2675" s="133">
        <v>0.1</v>
      </c>
      <c r="H2675" s="33">
        <f>E2675*F2675*G2675</f>
        <v>0</v>
      </c>
      <c r="I2675" s="33">
        <f>F2675-H2675</f>
        <v>330000</v>
      </c>
      <c r="J2675" s="33">
        <f>F2675*G2675</f>
        <v>33000</v>
      </c>
      <c r="K2675" s="101">
        <f t="shared" si="809"/>
        <v>18.406961178045517</v>
      </c>
      <c r="L2675" s="33">
        <v>80</v>
      </c>
      <c r="M2675" s="30">
        <f>K2675*L2675/60</f>
        <v>24.542614904060692</v>
      </c>
    </row>
    <row r="2676" spans="1:13">
      <c r="A2676" s="1312"/>
      <c r="B2676" s="87" t="s">
        <v>35</v>
      </c>
      <c r="C2676" s="32"/>
      <c r="D2676" s="131"/>
      <c r="E2676" s="131"/>
      <c r="F2676" s="33"/>
      <c r="G2676" s="133"/>
      <c r="H2676" s="33"/>
      <c r="I2676" s="33"/>
      <c r="J2676" s="33"/>
      <c r="K2676" s="101">
        <f t="shared" si="809"/>
        <v>0</v>
      </c>
      <c r="L2676" s="33"/>
      <c r="M2676" s="34">
        <f>SUM(M2672:M2675)</f>
        <v>29.181508441172099</v>
      </c>
    </row>
    <row r="2677" spans="1:13">
      <c r="A2677" s="1312" t="s">
        <v>4741</v>
      </c>
      <c r="B2677" s="38" t="s">
        <v>2285</v>
      </c>
      <c r="C2677" s="32" t="s">
        <v>2314</v>
      </c>
      <c r="D2677" s="131">
        <v>2006</v>
      </c>
      <c r="E2677" s="131">
        <f t="shared" si="810"/>
        <v>9</v>
      </c>
      <c r="F2677" s="33">
        <v>133722</v>
      </c>
      <c r="G2677" s="133">
        <v>0.1</v>
      </c>
      <c r="H2677" s="33">
        <f>E2677*F2677*G2677</f>
        <v>120349.8</v>
      </c>
      <c r="I2677" s="33">
        <f>F2677-H2677</f>
        <v>13372.199999999997</v>
      </c>
      <c r="J2677" s="33">
        <f>F2677*G2677</f>
        <v>13372.2</v>
      </c>
      <c r="K2677" s="101">
        <f t="shared" si="809"/>
        <v>7.4588353413654627</v>
      </c>
      <c r="L2677" s="33">
        <v>20</v>
      </c>
      <c r="M2677" s="30">
        <f>K2677*L2677/60</f>
        <v>2.4862784471218209</v>
      </c>
    </row>
    <row r="2678" spans="1:13">
      <c r="A2678" s="1312"/>
      <c r="B2678" s="38"/>
      <c r="C2678" s="32" t="s">
        <v>2315</v>
      </c>
      <c r="D2678" s="131">
        <v>2007</v>
      </c>
      <c r="E2678" s="131">
        <f t="shared" si="810"/>
        <v>8</v>
      </c>
      <c r="F2678" s="33">
        <v>61985</v>
      </c>
      <c r="G2678" s="133">
        <v>0.1</v>
      </c>
      <c r="H2678" s="33">
        <f>E2678*F2678*G2678</f>
        <v>49588</v>
      </c>
      <c r="I2678" s="33">
        <f>F2678-H2678</f>
        <v>12397</v>
      </c>
      <c r="J2678" s="33">
        <f>F2678*G2678</f>
        <v>6198.5</v>
      </c>
      <c r="K2678" s="101">
        <f t="shared" si="809"/>
        <v>3.4574408746095493</v>
      </c>
      <c r="L2678" s="33">
        <v>15</v>
      </c>
      <c r="M2678" s="30">
        <f>K2678*L2678/60</f>
        <v>0.86436021865238744</v>
      </c>
    </row>
    <row r="2679" spans="1:13">
      <c r="A2679" s="1312"/>
      <c r="B2679" s="38"/>
      <c r="C2679" s="32" t="s">
        <v>2316</v>
      </c>
      <c r="D2679" s="131">
        <v>2006</v>
      </c>
      <c r="E2679" s="131">
        <f t="shared" si="810"/>
        <v>9</v>
      </c>
      <c r="F2679" s="33">
        <v>138575</v>
      </c>
      <c r="G2679" s="133">
        <v>0.1</v>
      </c>
      <c r="H2679" s="33">
        <f>E2679*F2679*G2679</f>
        <v>124717.5</v>
      </c>
      <c r="I2679" s="33">
        <f>F2679-H2679</f>
        <v>13857.5</v>
      </c>
      <c r="J2679" s="33">
        <f>F2679*G2679</f>
        <v>13857.5</v>
      </c>
      <c r="K2679" s="101">
        <f t="shared" si="809"/>
        <v>7.7295292280232042</v>
      </c>
      <c r="L2679" s="33">
        <v>10</v>
      </c>
      <c r="M2679" s="30">
        <f>K2679*L2679/60</f>
        <v>1.2882548713372008</v>
      </c>
    </row>
    <row r="2680" spans="1:13">
      <c r="A2680" s="1312"/>
      <c r="B2680" s="38"/>
      <c r="C2680" s="32" t="s">
        <v>2190</v>
      </c>
      <c r="D2680" s="131">
        <v>2015</v>
      </c>
      <c r="E2680" s="131">
        <f t="shared" si="810"/>
        <v>0</v>
      </c>
      <c r="F2680" s="33">
        <v>330000</v>
      </c>
      <c r="G2680" s="133">
        <v>0.1</v>
      </c>
      <c r="H2680" s="33">
        <f>E2680*F2680*G2680</f>
        <v>0</v>
      </c>
      <c r="I2680" s="33">
        <f>F2680-H2680</f>
        <v>330000</v>
      </c>
      <c r="J2680" s="33">
        <f>F2680*G2680</f>
        <v>33000</v>
      </c>
      <c r="K2680" s="101">
        <f t="shared" si="809"/>
        <v>18.406961178045517</v>
      </c>
      <c r="L2680" s="33">
        <v>80</v>
      </c>
      <c r="M2680" s="30">
        <f>K2680*L2680/60</f>
        <v>24.542614904060692</v>
      </c>
    </row>
    <row r="2681" spans="1:13">
      <c r="A2681" s="1312"/>
      <c r="B2681" s="87" t="s">
        <v>35</v>
      </c>
      <c r="C2681" s="32"/>
      <c r="D2681" s="131"/>
      <c r="E2681" s="131"/>
      <c r="F2681" s="33"/>
      <c r="G2681" s="133"/>
      <c r="H2681" s="33"/>
      <c r="I2681" s="33"/>
      <c r="J2681" s="33"/>
      <c r="K2681" s="101">
        <f t="shared" si="809"/>
        <v>0</v>
      </c>
      <c r="L2681" s="33"/>
      <c r="M2681" s="34">
        <f>SUM(M2677:M2680)</f>
        <v>29.181508441172099</v>
      </c>
    </row>
    <row r="2682" spans="1:13">
      <c r="A2682" s="1312" t="s">
        <v>4742</v>
      </c>
      <c r="B2682" s="38" t="s">
        <v>2286</v>
      </c>
      <c r="C2682" s="32" t="s">
        <v>2314</v>
      </c>
      <c r="D2682" s="131">
        <v>2006</v>
      </c>
      <c r="E2682" s="131">
        <f t="shared" si="810"/>
        <v>9</v>
      </c>
      <c r="F2682" s="33">
        <v>133722</v>
      </c>
      <c r="G2682" s="133">
        <v>0.1</v>
      </c>
      <c r="H2682" s="33">
        <f>E2682*F2682*G2682</f>
        <v>120349.8</v>
      </c>
      <c r="I2682" s="33">
        <f>F2682-H2682</f>
        <v>13372.199999999997</v>
      </c>
      <c r="J2682" s="33">
        <f>F2682*G2682</f>
        <v>13372.2</v>
      </c>
      <c r="K2682" s="101">
        <f t="shared" si="809"/>
        <v>7.4588353413654627</v>
      </c>
      <c r="L2682" s="33">
        <v>20</v>
      </c>
      <c r="M2682" s="30">
        <f>K2682*L2682/60</f>
        <v>2.4862784471218209</v>
      </c>
    </row>
    <row r="2683" spans="1:13">
      <c r="A2683" s="1312"/>
      <c r="B2683" s="38"/>
      <c r="C2683" s="32" t="s">
        <v>2315</v>
      </c>
      <c r="D2683" s="131">
        <v>2007</v>
      </c>
      <c r="E2683" s="131">
        <f t="shared" si="810"/>
        <v>8</v>
      </c>
      <c r="F2683" s="33">
        <v>61985</v>
      </c>
      <c r="G2683" s="133">
        <v>0.1</v>
      </c>
      <c r="H2683" s="33">
        <f>E2683*F2683*G2683</f>
        <v>49588</v>
      </c>
      <c r="I2683" s="33">
        <f>F2683-H2683</f>
        <v>12397</v>
      </c>
      <c r="J2683" s="33">
        <f>F2683*G2683</f>
        <v>6198.5</v>
      </c>
      <c r="K2683" s="101">
        <f t="shared" si="809"/>
        <v>3.4574408746095493</v>
      </c>
      <c r="L2683" s="33">
        <v>15</v>
      </c>
      <c r="M2683" s="30">
        <f>K2683*L2683/60</f>
        <v>0.86436021865238744</v>
      </c>
    </row>
    <row r="2684" spans="1:13">
      <c r="A2684" s="1312"/>
      <c r="B2684" s="38"/>
      <c r="C2684" s="32" t="s">
        <v>2316</v>
      </c>
      <c r="D2684" s="131">
        <v>2006</v>
      </c>
      <c r="E2684" s="131">
        <f t="shared" si="810"/>
        <v>9</v>
      </c>
      <c r="F2684" s="33">
        <v>138575</v>
      </c>
      <c r="G2684" s="133">
        <v>0.1</v>
      </c>
      <c r="H2684" s="33">
        <f>E2684*F2684*G2684</f>
        <v>124717.5</v>
      </c>
      <c r="I2684" s="33">
        <f>F2684-H2684</f>
        <v>13857.5</v>
      </c>
      <c r="J2684" s="33">
        <f>F2684*G2684</f>
        <v>13857.5</v>
      </c>
      <c r="K2684" s="101">
        <f t="shared" si="809"/>
        <v>7.7295292280232042</v>
      </c>
      <c r="L2684" s="33">
        <v>10</v>
      </c>
      <c r="M2684" s="30">
        <f>K2684*L2684/60</f>
        <v>1.2882548713372008</v>
      </c>
    </row>
    <row r="2685" spans="1:13">
      <c r="A2685" s="1312"/>
      <c r="B2685" s="38"/>
      <c r="C2685" s="32" t="s">
        <v>2190</v>
      </c>
      <c r="D2685" s="131">
        <v>2015</v>
      </c>
      <c r="E2685" s="131">
        <f t="shared" si="810"/>
        <v>0</v>
      </c>
      <c r="F2685" s="33">
        <v>330000</v>
      </c>
      <c r="G2685" s="133">
        <v>0.1</v>
      </c>
      <c r="H2685" s="33">
        <f>E2685*F2685*G2685</f>
        <v>0</v>
      </c>
      <c r="I2685" s="33">
        <f>F2685-H2685</f>
        <v>330000</v>
      </c>
      <c r="J2685" s="33">
        <f>F2685*G2685</f>
        <v>33000</v>
      </c>
      <c r="K2685" s="101">
        <f t="shared" si="809"/>
        <v>18.406961178045517</v>
      </c>
      <c r="L2685" s="33">
        <v>80</v>
      </c>
      <c r="M2685" s="30">
        <f>K2685*L2685/60</f>
        <v>24.542614904060692</v>
      </c>
    </row>
    <row r="2686" spans="1:13">
      <c r="A2686" s="1312"/>
      <c r="B2686" s="87" t="s">
        <v>35</v>
      </c>
      <c r="C2686" s="32"/>
      <c r="D2686" s="131"/>
      <c r="E2686" s="131"/>
      <c r="F2686" s="33"/>
      <c r="G2686" s="133"/>
      <c r="H2686" s="33"/>
      <c r="I2686" s="33"/>
      <c r="J2686" s="33"/>
      <c r="K2686" s="101">
        <f t="shared" si="809"/>
        <v>0</v>
      </c>
      <c r="L2686" s="33"/>
      <c r="M2686" s="34">
        <f>SUM(M2682:M2685)</f>
        <v>29.181508441172099</v>
      </c>
    </row>
    <row r="2687" spans="1:13">
      <c r="A2687" s="1312" t="s">
        <v>4743</v>
      </c>
      <c r="B2687" s="38" t="s">
        <v>2287</v>
      </c>
      <c r="C2687" s="32" t="s">
        <v>2314</v>
      </c>
      <c r="D2687" s="131">
        <v>2006</v>
      </c>
      <c r="E2687" s="131">
        <f t="shared" si="810"/>
        <v>9</v>
      </c>
      <c r="F2687" s="33">
        <v>133722</v>
      </c>
      <c r="G2687" s="133">
        <v>0.1</v>
      </c>
      <c r="H2687" s="33">
        <f>E2687*F2687*G2687</f>
        <v>120349.8</v>
      </c>
      <c r="I2687" s="33">
        <f>F2687-H2687</f>
        <v>13372.199999999997</v>
      </c>
      <c r="J2687" s="33">
        <f>F2687*G2687</f>
        <v>13372.2</v>
      </c>
      <c r="K2687" s="101">
        <f t="shared" si="809"/>
        <v>7.4588353413654627</v>
      </c>
      <c r="L2687" s="33">
        <v>20</v>
      </c>
      <c r="M2687" s="30">
        <f>K2687*L2687/60</f>
        <v>2.4862784471218209</v>
      </c>
    </row>
    <row r="2688" spans="1:13">
      <c r="A2688" s="1312"/>
      <c r="B2688" s="38"/>
      <c r="C2688" s="32" t="s">
        <v>2315</v>
      </c>
      <c r="D2688" s="131">
        <v>2007</v>
      </c>
      <c r="E2688" s="131">
        <f t="shared" si="810"/>
        <v>8</v>
      </c>
      <c r="F2688" s="33">
        <v>61985</v>
      </c>
      <c r="G2688" s="133">
        <v>0.1</v>
      </c>
      <c r="H2688" s="33">
        <f>E2688*F2688*G2688</f>
        <v>49588</v>
      </c>
      <c r="I2688" s="33">
        <f>F2688-H2688</f>
        <v>12397</v>
      </c>
      <c r="J2688" s="33">
        <f>F2688*G2688</f>
        <v>6198.5</v>
      </c>
      <c r="K2688" s="101">
        <f t="shared" si="809"/>
        <v>3.4574408746095493</v>
      </c>
      <c r="L2688" s="33">
        <v>15</v>
      </c>
      <c r="M2688" s="30">
        <f>K2688*L2688/60</f>
        <v>0.86436021865238744</v>
      </c>
    </row>
    <row r="2689" spans="1:13">
      <c r="A2689" s="1312"/>
      <c r="B2689" s="38"/>
      <c r="C2689" s="32" t="s">
        <v>2316</v>
      </c>
      <c r="D2689" s="131">
        <v>2006</v>
      </c>
      <c r="E2689" s="131">
        <f t="shared" si="810"/>
        <v>9</v>
      </c>
      <c r="F2689" s="33">
        <v>138575</v>
      </c>
      <c r="G2689" s="133">
        <v>0.1</v>
      </c>
      <c r="H2689" s="33">
        <f>E2689*F2689*G2689</f>
        <v>124717.5</v>
      </c>
      <c r="I2689" s="33">
        <f>F2689-H2689</f>
        <v>13857.5</v>
      </c>
      <c r="J2689" s="33">
        <f>F2689*G2689</f>
        <v>13857.5</v>
      </c>
      <c r="K2689" s="101">
        <f t="shared" si="809"/>
        <v>7.7295292280232042</v>
      </c>
      <c r="L2689" s="33">
        <v>10</v>
      </c>
      <c r="M2689" s="30">
        <f>K2689*L2689/60</f>
        <v>1.2882548713372008</v>
      </c>
    </row>
    <row r="2690" spans="1:13">
      <c r="A2690" s="1312"/>
      <c r="B2690" s="38"/>
      <c r="C2690" s="32" t="s">
        <v>2190</v>
      </c>
      <c r="D2690" s="131">
        <v>2015</v>
      </c>
      <c r="E2690" s="131">
        <f t="shared" si="810"/>
        <v>0</v>
      </c>
      <c r="F2690" s="33">
        <v>330000</v>
      </c>
      <c r="G2690" s="133">
        <v>0.1</v>
      </c>
      <c r="H2690" s="33">
        <f>E2690*F2690*G2690</f>
        <v>0</v>
      </c>
      <c r="I2690" s="33">
        <f>F2690-H2690</f>
        <v>330000</v>
      </c>
      <c r="J2690" s="33">
        <f>F2690*G2690</f>
        <v>33000</v>
      </c>
      <c r="K2690" s="101">
        <f t="shared" si="809"/>
        <v>18.406961178045517</v>
      </c>
      <c r="L2690" s="33">
        <v>80</v>
      </c>
      <c r="M2690" s="30">
        <f>K2690*L2690/60</f>
        <v>24.542614904060692</v>
      </c>
    </row>
    <row r="2691" spans="1:13">
      <c r="A2691" s="1312"/>
      <c r="B2691" s="87" t="s">
        <v>35</v>
      </c>
      <c r="C2691" s="32"/>
      <c r="D2691" s="131"/>
      <c r="E2691" s="131"/>
      <c r="F2691" s="33"/>
      <c r="G2691" s="133"/>
      <c r="H2691" s="33"/>
      <c r="I2691" s="33"/>
      <c r="J2691" s="33"/>
      <c r="K2691" s="101">
        <f t="shared" si="809"/>
        <v>0</v>
      </c>
      <c r="L2691" s="33"/>
      <c r="M2691" s="34">
        <f>SUM(M2687:M2690)</f>
        <v>29.181508441172099</v>
      </c>
    </row>
    <row r="2692" spans="1:13">
      <c r="A2692" s="1312" t="s">
        <v>4744</v>
      </c>
      <c r="B2692" s="38" t="s">
        <v>2288</v>
      </c>
      <c r="C2692" s="32" t="s">
        <v>2314</v>
      </c>
      <c r="D2692" s="131">
        <v>2006</v>
      </c>
      <c r="E2692" s="131">
        <f t="shared" si="810"/>
        <v>9</v>
      </c>
      <c r="F2692" s="33">
        <v>133722</v>
      </c>
      <c r="G2692" s="133">
        <v>0.1</v>
      </c>
      <c r="H2692" s="33">
        <f>E2692*F2692*G2692</f>
        <v>120349.8</v>
      </c>
      <c r="I2692" s="33">
        <f>F2692-H2692</f>
        <v>13372.199999999997</v>
      </c>
      <c r="J2692" s="33">
        <f>F2692*G2692</f>
        <v>13372.2</v>
      </c>
      <c r="K2692" s="101">
        <f t="shared" si="809"/>
        <v>7.4588353413654627</v>
      </c>
      <c r="L2692" s="33">
        <v>20</v>
      </c>
      <c r="M2692" s="30">
        <f>K2692*L2692/60</f>
        <v>2.4862784471218209</v>
      </c>
    </row>
    <row r="2693" spans="1:13">
      <c r="A2693" s="1312"/>
      <c r="B2693" s="38"/>
      <c r="C2693" s="32" t="s">
        <v>2315</v>
      </c>
      <c r="D2693" s="131">
        <v>2007</v>
      </c>
      <c r="E2693" s="131">
        <f t="shared" si="810"/>
        <v>8</v>
      </c>
      <c r="F2693" s="33">
        <v>61985</v>
      </c>
      <c r="G2693" s="133">
        <v>0.1</v>
      </c>
      <c r="H2693" s="33">
        <f>E2693*F2693*G2693</f>
        <v>49588</v>
      </c>
      <c r="I2693" s="33">
        <f>F2693-H2693</f>
        <v>12397</v>
      </c>
      <c r="J2693" s="33">
        <f>F2693*G2693</f>
        <v>6198.5</v>
      </c>
      <c r="K2693" s="101">
        <f t="shared" si="809"/>
        <v>3.4574408746095493</v>
      </c>
      <c r="L2693" s="33">
        <v>15</v>
      </c>
      <c r="M2693" s="30">
        <f>K2693*L2693/60</f>
        <v>0.86436021865238744</v>
      </c>
    </row>
    <row r="2694" spans="1:13">
      <c r="A2694" s="1312"/>
      <c r="B2694" s="38"/>
      <c r="C2694" s="32" t="s">
        <v>2316</v>
      </c>
      <c r="D2694" s="131">
        <v>2006</v>
      </c>
      <c r="E2694" s="131">
        <f t="shared" si="810"/>
        <v>9</v>
      </c>
      <c r="F2694" s="33">
        <v>138575</v>
      </c>
      <c r="G2694" s="133">
        <v>0.1</v>
      </c>
      <c r="H2694" s="33">
        <f>E2694*F2694*G2694</f>
        <v>124717.5</v>
      </c>
      <c r="I2694" s="33">
        <f>F2694-H2694</f>
        <v>13857.5</v>
      </c>
      <c r="J2694" s="33">
        <f>F2694*G2694</f>
        <v>13857.5</v>
      </c>
      <c r="K2694" s="101">
        <f t="shared" si="809"/>
        <v>7.7295292280232042</v>
      </c>
      <c r="L2694" s="33">
        <v>10</v>
      </c>
      <c r="M2694" s="30">
        <f>K2694*L2694/60</f>
        <v>1.2882548713372008</v>
      </c>
    </row>
    <row r="2695" spans="1:13">
      <c r="A2695" s="1312"/>
      <c r="B2695" s="38"/>
      <c r="C2695" s="32" t="s">
        <v>2190</v>
      </c>
      <c r="D2695" s="131">
        <v>2015</v>
      </c>
      <c r="E2695" s="131">
        <f t="shared" si="810"/>
        <v>0</v>
      </c>
      <c r="F2695" s="33">
        <v>330000</v>
      </c>
      <c r="G2695" s="133">
        <v>0.1</v>
      </c>
      <c r="H2695" s="33">
        <f>E2695*F2695*G2695</f>
        <v>0</v>
      </c>
      <c r="I2695" s="33">
        <f>F2695-H2695</f>
        <v>330000</v>
      </c>
      <c r="J2695" s="33">
        <f>F2695*G2695</f>
        <v>33000</v>
      </c>
      <c r="K2695" s="101">
        <f t="shared" si="809"/>
        <v>18.406961178045517</v>
      </c>
      <c r="L2695" s="33">
        <v>80</v>
      </c>
      <c r="M2695" s="30">
        <f>K2695*L2695/60</f>
        <v>24.542614904060692</v>
      </c>
    </row>
    <row r="2696" spans="1:13">
      <c r="A2696" s="1312"/>
      <c r="B2696" s="87" t="s">
        <v>35</v>
      </c>
      <c r="C2696" s="32"/>
      <c r="D2696" s="131"/>
      <c r="E2696" s="131"/>
      <c r="F2696" s="33"/>
      <c r="G2696" s="133"/>
      <c r="H2696" s="33"/>
      <c r="I2696" s="33"/>
      <c r="J2696" s="33"/>
      <c r="K2696" s="101">
        <f t="shared" si="809"/>
        <v>0</v>
      </c>
      <c r="L2696" s="33"/>
      <c r="M2696" s="34">
        <f>SUM(M2692:M2695)</f>
        <v>29.181508441172099</v>
      </c>
    </row>
    <row r="2697" spans="1:13">
      <c r="A2697" s="1312" t="s">
        <v>4745</v>
      </c>
      <c r="B2697" s="38" t="s">
        <v>2289</v>
      </c>
      <c r="C2697" s="32" t="s">
        <v>2314</v>
      </c>
      <c r="D2697" s="131">
        <v>2006</v>
      </c>
      <c r="E2697" s="131">
        <f t="shared" si="810"/>
        <v>9</v>
      </c>
      <c r="F2697" s="33">
        <v>133722</v>
      </c>
      <c r="G2697" s="133">
        <v>0.1</v>
      </c>
      <c r="H2697" s="33">
        <f>E2697*F2697*G2697</f>
        <v>120349.8</v>
      </c>
      <c r="I2697" s="33">
        <f>F2697-H2697</f>
        <v>13372.199999999997</v>
      </c>
      <c r="J2697" s="33">
        <f>F2697*G2697</f>
        <v>13372.2</v>
      </c>
      <c r="K2697" s="101">
        <f t="shared" si="809"/>
        <v>7.4588353413654627</v>
      </c>
      <c r="L2697" s="33">
        <v>20</v>
      </c>
      <c r="M2697" s="30">
        <f>K2697*L2697/60</f>
        <v>2.4862784471218209</v>
      </c>
    </row>
    <row r="2698" spans="1:13">
      <c r="A2698" s="1312"/>
      <c r="B2698" s="38"/>
      <c r="C2698" s="32" t="s">
        <v>2315</v>
      </c>
      <c r="D2698" s="131">
        <v>2007</v>
      </c>
      <c r="E2698" s="131">
        <f t="shared" si="810"/>
        <v>8</v>
      </c>
      <c r="F2698" s="33">
        <v>61985</v>
      </c>
      <c r="G2698" s="133">
        <v>0.1</v>
      </c>
      <c r="H2698" s="33">
        <f>E2698*F2698*G2698</f>
        <v>49588</v>
      </c>
      <c r="I2698" s="33">
        <f>F2698-H2698</f>
        <v>12397</v>
      </c>
      <c r="J2698" s="33">
        <f>F2698*G2698</f>
        <v>6198.5</v>
      </c>
      <c r="K2698" s="101">
        <f t="shared" si="809"/>
        <v>3.4574408746095493</v>
      </c>
      <c r="L2698" s="33">
        <v>15</v>
      </c>
      <c r="M2698" s="30">
        <f>K2698*L2698/60</f>
        <v>0.86436021865238744</v>
      </c>
    </row>
    <row r="2699" spans="1:13">
      <c r="A2699" s="1312"/>
      <c r="B2699" s="38"/>
      <c r="C2699" s="32" t="s">
        <v>2316</v>
      </c>
      <c r="D2699" s="131">
        <v>2006</v>
      </c>
      <c r="E2699" s="131">
        <f t="shared" si="810"/>
        <v>9</v>
      </c>
      <c r="F2699" s="33">
        <v>138575</v>
      </c>
      <c r="G2699" s="133">
        <v>0.1</v>
      </c>
      <c r="H2699" s="33">
        <f>E2699*F2699*G2699</f>
        <v>124717.5</v>
      </c>
      <c r="I2699" s="33">
        <f>F2699-H2699</f>
        <v>13857.5</v>
      </c>
      <c r="J2699" s="33">
        <f>F2699*G2699</f>
        <v>13857.5</v>
      </c>
      <c r="K2699" s="101">
        <f t="shared" si="809"/>
        <v>7.7295292280232042</v>
      </c>
      <c r="L2699" s="33">
        <v>10</v>
      </c>
      <c r="M2699" s="30">
        <f>K2699*L2699/60</f>
        <v>1.2882548713372008</v>
      </c>
    </row>
    <row r="2700" spans="1:13">
      <c r="A2700" s="1312"/>
      <c r="B2700" s="38"/>
      <c r="C2700" s="32" t="s">
        <v>2190</v>
      </c>
      <c r="D2700" s="131">
        <v>2015</v>
      </c>
      <c r="E2700" s="131">
        <f t="shared" si="810"/>
        <v>0</v>
      </c>
      <c r="F2700" s="33">
        <v>330000</v>
      </c>
      <c r="G2700" s="133">
        <v>0.1</v>
      </c>
      <c r="H2700" s="33">
        <f>E2700*F2700*G2700</f>
        <v>0</v>
      </c>
      <c r="I2700" s="33">
        <f>F2700-H2700</f>
        <v>330000</v>
      </c>
      <c r="J2700" s="33">
        <f>F2700*G2700</f>
        <v>33000</v>
      </c>
      <c r="K2700" s="101">
        <f t="shared" si="809"/>
        <v>18.406961178045517</v>
      </c>
      <c r="L2700" s="33">
        <v>80</v>
      </c>
      <c r="M2700" s="30">
        <f>K2700*L2700/60</f>
        <v>24.542614904060692</v>
      </c>
    </row>
    <row r="2701" spans="1:13">
      <c r="A2701" s="1312"/>
      <c r="B2701" s="87" t="s">
        <v>35</v>
      </c>
      <c r="C2701" s="32"/>
      <c r="D2701" s="131"/>
      <c r="E2701" s="131"/>
      <c r="F2701" s="33"/>
      <c r="G2701" s="133"/>
      <c r="H2701" s="33"/>
      <c r="I2701" s="33"/>
      <c r="J2701" s="33"/>
      <c r="K2701" s="101">
        <f t="shared" si="809"/>
        <v>0</v>
      </c>
      <c r="L2701" s="33"/>
      <c r="M2701" s="34">
        <f>SUM(M2697:M2700)</f>
        <v>29.181508441172099</v>
      </c>
    </row>
    <row r="2702" spans="1:13" ht="30">
      <c r="A2702" s="1312" t="s">
        <v>4746</v>
      </c>
      <c r="B2702" s="38" t="s">
        <v>2290</v>
      </c>
      <c r="C2702" s="32" t="s">
        <v>2314</v>
      </c>
      <c r="D2702" s="131">
        <v>2006</v>
      </c>
      <c r="E2702" s="131">
        <f t="shared" si="810"/>
        <v>9</v>
      </c>
      <c r="F2702" s="33">
        <v>133722</v>
      </c>
      <c r="G2702" s="133">
        <v>0.1</v>
      </c>
      <c r="H2702" s="33">
        <f>E2702*F2702*G2702</f>
        <v>120349.8</v>
      </c>
      <c r="I2702" s="33">
        <f>F2702-H2702</f>
        <v>13372.199999999997</v>
      </c>
      <c r="J2702" s="33">
        <f>F2702*G2702</f>
        <v>13372.2</v>
      </c>
      <c r="K2702" s="101">
        <f t="shared" si="809"/>
        <v>7.4588353413654627</v>
      </c>
      <c r="L2702" s="33">
        <v>20</v>
      </c>
      <c r="M2702" s="30">
        <f>K2702*L2702/60</f>
        <v>2.4862784471218209</v>
      </c>
    </row>
    <row r="2703" spans="1:13">
      <c r="A2703" s="1312"/>
      <c r="B2703" s="38"/>
      <c r="C2703" s="32" t="s">
        <v>2315</v>
      </c>
      <c r="D2703" s="131">
        <v>2007</v>
      </c>
      <c r="E2703" s="131">
        <f t="shared" si="810"/>
        <v>8</v>
      </c>
      <c r="F2703" s="33">
        <v>61985</v>
      </c>
      <c r="G2703" s="133">
        <v>0.1</v>
      </c>
      <c r="H2703" s="33">
        <f>E2703*F2703*G2703</f>
        <v>49588</v>
      </c>
      <c r="I2703" s="33">
        <f>F2703-H2703</f>
        <v>12397</v>
      </c>
      <c r="J2703" s="33">
        <f>F2703*G2703</f>
        <v>6198.5</v>
      </c>
      <c r="K2703" s="101">
        <f t="shared" ref="K2703:K2766" si="811">J2703/1792.8</f>
        <v>3.4574408746095493</v>
      </c>
      <c r="L2703" s="33">
        <v>15</v>
      </c>
      <c r="M2703" s="30">
        <f>K2703*L2703/60</f>
        <v>0.86436021865238744</v>
      </c>
    </row>
    <row r="2704" spans="1:13">
      <c r="A2704" s="1312"/>
      <c r="B2704" s="38"/>
      <c r="C2704" s="32" t="s">
        <v>2316</v>
      </c>
      <c r="D2704" s="131">
        <v>2006</v>
      </c>
      <c r="E2704" s="131">
        <f t="shared" si="810"/>
        <v>9</v>
      </c>
      <c r="F2704" s="33">
        <v>138575</v>
      </c>
      <c r="G2704" s="133">
        <v>0.1</v>
      </c>
      <c r="H2704" s="33">
        <f>E2704*F2704*G2704</f>
        <v>124717.5</v>
      </c>
      <c r="I2704" s="33">
        <f>F2704-H2704</f>
        <v>13857.5</v>
      </c>
      <c r="J2704" s="33">
        <f>F2704*G2704</f>
        <v>13857.5</v>
      </c>
      <c r="K2704" s="101">
        <f t="shared" si="811"/>
        <v>7.7295292280232042</v>
      </c>
      <c r="L2704" s="33">
        <v>10</v>
      </c>
      <c r="M2704" s="30">
        <f>K2704*L2704/60</f>
        <v>1.2882548713372008</v>
      </c>
    </row>
    <row r="2705" spans="1:13">
      <c r="A2705" s="1312"/>
      <c r="B2705" s="38"/>
      <c r="C2705" s="32" t="s">
        <v>2190</v>
      </c>
      <c r="D2705" s="131">
        <v>2015</v>
      </c>
      <c r="E2705" s="131">
        <f t="shared" si="810"/>
        <v>0</v>
      </c>
      <c r="F2705" s="33">
        <v>330000</v>
      </c>
      <c r="G2705" s="133">
        <v>0.1</v>
      </c>
      <c r="H2705" s="33">
        <f>E2705*F2705*G2705</f>
        <v>0</v>
      </c>
      <c r="I2705" s="33">
        <f>F2705-H2705</f>
        <v>330000</v>
      </c>
      <c r="J2705" s="33">
        <f>F2705*G2705</f>
        <v>33000</v>
      </c>
      <c r="K2705" s="101">
        <f t="shared" si="811"/>
        <v>18.406961178045517</v>
      </c>
      <c r="L2705" s="33">
        <v>80</v>
      </c>
      <c r="M2705" s="30">
        <f>K2705*L2705/60</f>
        <v>24.542614904060692</v>
      </c>
    </row>
    <row r="2706" spans="1:13">
      <c r="A2706" s="1312"/>
      <c r="B2706" s="87" t="s">
        <v>35</v>
      </c>
      <c r="C2706" s="32"/>
      <c r="D2706" s="131"/>
      <c r="E2706" s="131"/>
      <c r="F2706" s="33"/>
      <c r="G2706" s="133"/>
      <c r="H2706" s="33"/>
      <c r="I2706" s="33"/>
      <c r="J2706" s="33"/>
      <c r="K2706" s="101">
        <f t="shared" si="811"/>
        <v>0</v>
      </c>
      <c r="L2706" s="33"/>
      <c r="M2706" s="34">
        <f>SUM(M2702:M2705)</f>
        <v>29.181508441172099</v>
      </c>
    </row>
    <row r="2707" spans="1:13" ht="30">
      <c r="A2707" s="1312" t="s">
        <v>4747</v>
      </c>
      <c r="B2707" s="38" t="s">
        <v>2291</v>
      </c>
      <c r="C2707" s="32" t="s">
        <v>2314</v>
      </c>
      <c r="D2707" s="131">
        <v>2006</v>
      </c>
      <c r="E2707" s="131">
        <f t="shared" si="810"/>
        <v>9</v>
      </c>
      <c r="F2707" s="33">
        <v>133722</v>
      </c>
      <c r="G2707" s="133">
        <v>0.1</v>
      </c>
      <c r="H2707" s="33">
        <f>E2707*F2707*G2707</f>
        <v>120349.8</v>
      </c>
      <c r="I2707" s="33">
        <f>F2707-H2707</f>
        <v>13372.199999999997</v>
      </c>
      <c r="J2707" s="33">
        <f>F2707*G2707</f>
        <v>13372.2</v>
      </c>
      <c r="K2707" s="101">
        <f t="shared" si="811"/>
        <v>7.4588353413654627</v>
      </c>
      <c r="L2707" s="33">
        <v>20</v>
      </c>
      <c r="M2707" s="30">
        <f>K2707*L2707/60</f>
        <v>2.4862784471218209</v>
      </c>
    </row>
    <row r="2708" spans="1:13">
      <c r="A2708" s="1312"/>
      <c r="B2708" s="38"/>
      <c r="C2708" s="32" t="s">
        <v>2315</v>
      </c>
      <c r="D2708" s="131">
        <v>2007</v>
      </c>
      <c r="E2708" s="131">
        <f t="shared" si="810"/>
        <v>8</v>
      </c>
      <c r="F2708" s="33">
        <v>61985</v>
      </c>
      <c r="G2708" s="133">
        <v>0.1</v>
      </c>
      <c r="H2708" s="33">
        <f>E2708*F2708*G2708</f>
        <v>49588</v>
      </c>
      <c r="I2708" s="33">
        <f>F2708-H2708</f>
        <v>12397</v>
      </c>
      <c r="J2708" s="33">
        <f>F2708*G2708</f>
        <v>6198.5</v>
      </c>
      <c r="K2708" s="101">
        <f t="shared" si="811"/>
        <v>3.4574408746095493</v>
      </c>
      <c r="L2708" s="33">
        <v>15</v>
      </c>
      <c r="M2708" s="30">
        <f>K2708*L2708/60</f>
        <v>0.86436021865238744</v>
      </c>
    </row>
    <row r="2709" spans="1:13">
      <c r="A2709" s="1312"/>
      <c r="B2709" s="38"/>
      <c r="C2709" s="32" t="s">
        <v>2316</v>
      </c>
      <c r="D2709" s="131">
        <v>2006</v>
      </c>
      <c r="E2709" s="131">
        <f t="shared" si="810"/>
        <v>9</v>
      </c>
      <c r="F2709" s="33">
        <v>138575</v>
      </c>
      <c r="G2709" s="133">
        <v>0.1</v>
      </c>
      <c r="H2709" s="33">
        <f>E2709*F2709*G2709</f>
        <v>124717.5</v>
      </c>
      <c r="I2709" s="33">
        <f>F2709-H2709</f>
        <v>13857.5</v>
      </c>
      <c r="J2709" s="33">
        <f>F2709*G2709</f>
        <v>13857.5</v>
      </c>
      <c r="K2709" s="101">
        <f t="shared" si="811"/>
        <v>7.7295292280232042</v>
      </c>
      <c r="L2709" s="33">
        <v>10</v>
      </c>
      <c r="M2709" s="30">
        <f>K2709*L2709/60</f>
        <v>1.2882548713372008</v>
      </c>
    </row>
    <row r="2710" spans="1:13">
      <c r="A2710" s="1312"/>
      <c r="B2710" s="38"/>
      <c r="C2710" s="32" t="s">
        <v>2190</v>
      </c>
      <c r="D2710" s="131">
        <v>2015</v>
      </c>
      <c r="E2710" s="131">
        <f t="shared" si="810"/>
        <v>0</v>
      </c>
      <c r="F2710" s="33">
        <v>330000</v>
      </c>
      <c r="G2710" s="133">
        <v>0.1</v>
      </c>
      <c r="H2710" s="33">
        <f>E2710*F2710*G2710</f>
        <v>0</v>
      </c>
      <c r="I2710" s="33">
        <f>F2710-H2710</f>
        <v>330000</v>
      </c>
      <c r="J2710" s="33">
        <f>F2710*G2710</f>
        <v>33000</v>
      </c>
      <c r="K2710" s="101">
        <f t="shared" si="811"/>
        <v>18.406961178045517</v>
      </c>
      <c r="L2710" s="33">
        <v>80</v>
      </c>
      <c r="M2710" s="30">
        <f>K2710*L2710/60</f>
        <v>24.542614904060692</v>
      </c>
    </row>
    <row r="2711" spans="1:13">
      <c r="A2711" s="1312"/>
      <c r="B2711" s="87" t="s">
        <v>35</v>
      </c>
      <c r="C2711" s="32"/>
      <c r="D2711" s="131"/>
      <c r="E2711" s="131"/>
      <c r="F2711" s="33"/>
      <c r="G2711" s="133"/>
      <c r="H2711" s="33"/>
      <c r="I2711" s="33"/>
      <c r="J2711" s="33"/>
      <c r="K2711" s="101">
        <f t="shared" si="811"/>
        <v>0</v>
      </c>
      <c r="L2711" s="33"/>
      <c r="M2711" s="34">
        <f>SUM(M2707:M2710)</f>
        <v>29.181508441172099</v>
      </c>
    </row>
    <row r="2712" spans="1:13" ht="30">
      <c r="A2712" s="1312" t="s">
        <v>4748</v>
      </c>
      <c r="B2712" s="38" t="s">
        <v>2292</v>
      </c>
      <c r="C2712" s="32" t="s">
        <v>2314</v>
      </c>
      <c r="D2712" s="131">
        <v>2006</v>
      </c>
      <c r="E2712" s="131">
        <f t="shared" ref="E2712:E2770" si="812">2015-D2712</f>
        <v>9</v>
      </c>
      <c r="F2712" s="33">
        <v>133722</v>
      </c>
      <c r="G2712" s="133">
        <v>0.1</v>
      </c>
      <c r="H2712" s="33">
        <f>E2712*F2712*G2712</f>
        <v>120349.8</v>
      </c>
      <c r="I2712" s="33">
        <f>F2712-H2712</f>
        <v>13372.199999999997</v>
      </c>
      <c r="J2712" s="33">
        <f>F2712*G2712</f>
        <v>13372.2</v>
      </c>
      <c r="K2712" s="101">
        <f t="shared" si="811"/>
        <v>7.4588353413654627</v>
      </c>
      <c r="L2712" s="33">
        <v>20</v>
      </c>
      <c r="M2712" s="30">
        <f>K2712*L2712/60</f>
        <v>2.4862784471218209</v>
      </c>
    </row>
    <row r="2713" spans="1:13">
      <c r="A2713" s="1312"/>
      <c r="B2713" s="38"/>
      <c r="C2713" s="32" t="s">
        <v>2315</v>
      </c>
      <c r="D2713" s="131">
        <v>2007</v>
      </c>
      <c r="E2713" s="131">
        <f t="shared" si="812"/>
        <v>8</v>
      </c>
      <c r="F2713" s="33">
        <v>61985</v>
      </c>
      <c r="G2713" s="133">
        <v>0.1</v>
      </c>
      <c r="H2713" s="33">
        <f>E2713*F2713*G2713</f>
        <v>49588</v>
      </c>
      <c r="I2713" s="33">
        <f>F2713-H2713</f>
        <v>12397</v>
      </c>
      <c r="J2713" s="33">
        <f>F2713*G2713</f>
        <v>6198.5</v>
      </c>
      <c r="K2713" s="101">
        <f t="shared" si="811"/>
        <v>3.4574408746095493</v>
      </c>
      <c r="L2713" s="33">
        <v>15</v>
      </c>
      <c r="M2713" s="30">
        <f>K2713*L2713/60</f>
        <v>0.86436021865238744</v>
      </c>
    </row>
    <row r="2714" spans="1:13">
      <c r="A2714" s="1312"/>
      <c r="B2714" s="38"/>
      <c r="C2714" s="32" t="s">
        <v>2316</v>
      </c>
      <c r="D2714" s="131">
        <v>2006</v>
      </c>
      <c r="E2714" s="131">
        <f t="shared" si="812"/>
        <v>9</v>
      </c>
      <c r="F2714" s="33">
        <v>138575</v>
      </c>
      <c r="G2714" s="133">
        <v>0.1</v>
      </c>
      <c r="H2714" s="33">
        <f>E2714*F2714*G2714</f>
        <v>124717.5</v>
      </c>
      <c r="I2714" s="33">
        <f>F2714-H2714</f>
        <v>13857.5</v>
      </c>
      <c r="J2714" s="33">
        <f>F2714*G2714</f>
        <v>13857.5</v>
      </c>
      <c r="K2714" s="101">
        <f t="shared" si="811"/>
        <v>7.7295292280232042</v>
      </c>
      <c r="L2714" s="33">
        <v>10</v>
      </c>
      <c r="M2714" s="30">
        <f>K2714*L2714/60</f>
        <v>1.2882548713372008</v>
      </c>
    </row>
    <row r="2715" spans="1:13">
      <c r="A2715" s="1312"/>
      <c r="B2715" s="38"/>
      <c r="C2715" s="32" t="s">
        <v>2190</v>
      </c>
      <c r="D2715" s="131">
        <v>2015</v>
      </c>
      <c r="E2715" s="131">
        <f t="shared" si="812"/>
        <v>0</v>
      </c>
      <c r="F2715" s="33">
        <v>330000</v>
      </c>
      <c r="G2715" s="133">
        <v>0.1</v>
      </c>
      <c r="H2715" s="33">
        <f>E2715*F2715*G2715</f>
        <v>0</v>
      </c>
      <c r="I2715" s="33">
        <f>F2715-H2715</f>
        <v>330000</v>
      </c>
      <c r="J2715" s="33">
        <f>F2715*G2715</f>
        <v>33000</v>
      </c>
      <c r="K2715" s="101">
        <f t="shared" si="811"/>
        <v>18.406961178045517</v>
      </c>
      <c r="L2715" s="33">
        <v>80</v>
      </c>
      <c r="M2715" s="30">
        <f>K2715*L2715/60</f>
        <v>24.542614904060692</v>
      </c>
    </row>
    <row r="2716" spans="1:13">
      <c r="A2716" s="1312"/>
      <c r="B2716" s="87" t="s">
        <v>35</v>
      </c>
      <c r="C2716" s="32"/>
      <c r="D2716" s="131"/>
      <c r="E2716" s="131"/>
      <c r="F2716" s="33"/>
      <c r="G2716" s="133"/>
      <c r="H2716" s="33"/>
      <c r="I2716" s="33"/>
      <c r="J2716" s="33"/>
      <c r="K2716" s="101">
        <f t="shared" si="811"/>
        <v>0</v>
      </c>
      <c r="L2716" s="33"/>
      <c r="M2716" s="34">
        <f>SUM(M2712:M2715)</f>
        <v>29.181508441172099</v>
      </c>
    </row>
    <row r="2717" spans="1:13">
      <c r="A2717" s="1312" t="s">
        <v>4749</v>
      </c>
      <c r="B2717" s="38" t="s">
        <v>2293</v>
      </c>
      <c r="C2717" s="32" t="s">
        <v>2314</v>
      </c>
      <c r="D2717" s="131">
        <v>2006</v>
      </c>
      <c r="E2717" s="131">
        <f t="shared" si="812"/>
        <v>9</v>
      </c>
      <c r="F2717" s="33">
        <v>133722</v>
      </c>
      <c r="G2717" s="133">
        <v>0.1</v>
      </c>
      <c r="H2717" s="33">
        <f>E2717*F2717*G2717</f>
        <v>120349.8</v>
      </c>
      <c r="I2717" s="33">
        <f>F2717-H2717</f>
        <v>13372.199999999997</v>
      </c>
      <c r="J2717" s="33">
        <f>F2717*G2717</f>
        <v>13372.2</v>
      </c>
      <c r="K2717" s="101">
        <f t="shared" si="811"/>
        <v>7.4588353413654627</v>
      </c>
      <c r="L2717" s="33">
        <v>20</v>
      </c>
      <c r="M2717" s="30">
        <f>K2717*L2717/60</f>
        <v>2.4862784471218209</v>
      </c>
    </row>
    <row r="2718" spans="1:13">
      <c r="A2718" s="1312"/>
      <c r="B2718" s="38"/>
      <c r="C2718" s="32" t="s">
        <v>2315</v>
      </c>
      <c r="D2718" s="131">
        <v>2007</v>
      </c>
      <c r="E2718" s="131">
        <f t="shared" si="812"/>
        <v>8</v>
      </c>
      <c r="F2718" s="33">
        <v>61985</v>
      </c>
      <c r="G2718" s="133">
        <v>0.1</v>
      </c>
      <c r="H2718" s="33">
        <f>E2718*F2718*G2718</f>
        <v>49588</v>
      </c>
      <c r="I2718" s="33">
        <f>F2718-H2718</f>
        <v>12397</v>
      </c>
      <c r="J2718" s="33">
        <f>F2718*G2718</f>
        <v>6198.5</v>
      </c>
      <c r="K2718" s="101">
        <f t="shared" si="811"/>
        <v>3.4574408746095493</v>
      </c>
      <c r="L2718" s="33">
        <v>15</v>
      </c>
      <c r="M2718" s="30">
        <f>K2718*L2718/60</f>
        <v>0.86436021865238744</v>
      </c>
    </row>
    <row r="2719" spans="1:13">
      <c r="A2719" s="1312"/>
      <c r="B2719" s="38"/>
      <c r="C2719" s="32" t="s">
        <v>2316</v>
      </c>
      <c r="D2719" s="131">
        <v>2006</v>
      </c>
      <c r="E2719" s="131">
        <f t="shared" si="812"/>
        <v>9</v>
      </c>
      <c r="F2719" s="33">
        <v>138575</v>
      </c>
      <c r="G2719" s="133">
        <v>0.1</v>
      </c>
      <c r="H2719" s="33">
        <f>E2719*F2719*G2719</f>
        <v>124717.5</v>
      </c>
      <c r="I2719" s="33">
        <f>F2719-H2719</f>
        <v>13857.5</v>
      </c>
      <c r="J2719" s="33">
        <f>F2719*G2719</f>
        <v>13857.5</v>
      </c>
      <c r="K2719" s="101">
        <f t="shared" si="811"/>
        <v>7.7295292280232042</v>
      </c>
      <c r="L2719" s="33">
        <v>10</v>
      </c>
      <c r="M2719" s="30">
        <f>K2719*L2719/60</f>
        <v>1.2882548713372008</v>
      </c>
    </row>
    <row r="2720" spans="1:13">
      <c r="A2720" s="1312"/>
      <c r="B2720" s="38"/>
      <c r="C2720" s="32" t="s">
        <v>2190</v>
      </c>
      <c r="D2720" s="131">
        <v>2015</v>
      </c>
      <c r="E2720" s="131">
        <f t="shared" si="812"/>
        <v>0</v>
      </c>
      <c r="F2720" s="33">
        <v>330000</v>
      </c>
      <c r="G2720" s="133">
        <v>0.1</v>
      </c>
      <c r="H2720" s="33">
        <f>E2720*F2720*G2720</f>
        <v>0</v>
      </c>
      <c r="I2720" s="33">
        <f>F2720-H2720</f>
        <v>330000</v>
      </c>
      <c r="J2720" s="33">
        <f>F2720*G2720</f>
        <v>33000</v>
      </c>
      <c r="K2720" s="101">
        <f t="shared" si="811"/>
        <v>18.406961178045517</v>
      </c>
      <c r="L2720" s="33">
        <v>80</v>
      </c>
      <c r="M2720" s="30">
        <f>K2720*L2720/60</f>
        <v>24.542614904060692</v>
      </c>
    </row>
    <row r="2721" spans="1:13">
      <c r="A2721" s="1312"/>
      <c r="B2721" s="87" t="s">
        <v>35</v>
      </c>
      <c r="C2721" s="32"/>
      <c r="D2721" s="131"/>
      <c r="E2721" s="131"/>
      <c r="F2721" s="33"/>
      <c r="G2721" s="133"/>
      <c r="H2721" s="33"/>
      <c r="I2721" s="33"/>
      <c r="J2721" s="33"/>
      <c r="K2721" s="101">
        <f t="shared" si="811"/>
        <v>0</v>
      </c>
      <c r="L2721" s="33"/>
      <c r="M2721" s="34">
        <f>SUM(M2717:M2720)</f>
        <v>29.181508441172099</v>
      </c>
    </row>
    <row r="2722" spans="1:13">
      <c r="A2722" s="1312" t="s">
        <v>4750</v>
      </c>
      <c r="B2722" s="38" t="s">
        <v>2294</v>
      </c>
      <c r="C2722" s="32" t="s">
        <v>2314</v>
      </c>
      <c r="D2722" s="131">
        <v>2006</v>
      </c>
      <c r="E2722" s="131">
        <f t="shared" si="812"/>
        <v>9</v>
      </c>
      <c r="F2722" s="33">
        <v>133722</v>
      </c>
      <c r="G2722" s="133">
        <v>0.1</v>
      </c>
      <c r="H2722" s="33">
        <f>E2722*F2722*G2722</f>
        <v>120349.8</v>
      </c>
      <c r="I2722" s="33">
        <f>F2722-H2722</f>
        <v>13372.199999999997</v>
      </c>
      <c r="J2722" s="33">
        <f>F2722*G2722</f>
        <v>13372.2</v>
      </c>
      <c r="K2722" s="101">
        <f t="shared" si="811"/>
        <v>7.4588353413654627</v>
      </c>
      <c r="L2722" s="33">
        <v>20</v>
      </c>
      <c r="M2722" s="30">
        <f>K2722*L2722/60</f>
        <v>2.4862784471218209</v>
      </c>
    </row>
    <row r="2723" spans="1:13">
      <c r="A2723" s="1312"/>
      <c r="B2723" s="38"/>
      <c r="C2723" s="32" t="s">
        <v>2315</v>
      </c>
      <c r="D2723" s="131">
        <v>2007</v>
      </c>
      <c r="E2723" s="131">
        <f t="shared" si="812"/>
        <v>8</v>
      </c>
      <c r="F2723" s="33">
        <v>61985</v>
      </c>
      <c r="G2723" s="133">
        <v>0.1</v>
      </c>
      <c r="H2723" s="33">
        <f>E2723*F2723*G2723</f>
        <v>49588</v>
      </c>
      <c r="I2723" s="33">
        <f>F2723-H2723</f>
        <v>12397</v>
      </c>
      <c r="J2723" s="33">
        <f>F2723*G2723</f>
        <v>6198.5</v>
      </c>
      <c r="K2723" s="101">
        <f t="shared" si="811"/>
        <v>3.4574408746095493</v>
      </c>
      <c r="L2723" s="33">
        <v>15</v>
      </c>
      <c r="M2723" s="30">
        <f>K2723*L2723/60</f>
        <v>0.86436021865238744</v>
      </c>
    </row>
    <row r="2724" spans="1:13">
      <c r="A2724" s="1312"/>
      <c r="B2724" s="38"/>
      <c r="C2724" s="32" t="s">
        <v>2316</v>
      </c>
      <c r="D2724" s="131">
        <v>2006</v>
      </c>
      <c r="E2724" s="131">
        <f t="shared" si="812"/>
        <v>9</v>
      </c>
      <c r="F2724" s="33">
        <v>138575</v>
      </c>
      <c r="G2724" s="133">
        <v>0.1</v>
      </c>
      <c r="H2724" s="33">
        <f>E2724*F2724*G2724</f>
        <v>124717.5</v>
      </c>
      <c r="I2724" s="33">
        <f>F2724-H2724</f>
        <v>13857.5</v>
      </c>
      <c r="J2724" s="33">
        <f>F2724*G2724</f>
        <v>13857.5</v>
      </c>
      <c r="K2724" s="101">
        <f t="shared" si="811"/>
        <v>7.7295292280232042</v>
      </c>
      <c r="L2724" s="33">
        <v>10</v>
      </c>
      <c r="M2724" s="30">
        <f>K2724*L2724/60</f>
        <v>1.2882548713372008</v>
      </c>
    </row>
    <row r="2725" spans="1:13">
      <c r="A2725" s="1312"/>
      <c r="B2725" s="38"/>
      <c r="C2725" s="32" t="s">
        <v>2190</v>
      </c>
      <c r="D2725" s="131">
        <v>2015</v>
      </c>
      <c r="E2725" s="131">
        <f t="shared" si="812"/>
        <v>0</v>
      </c>
      <c r="F2725" s="33">
        <v>330000</v>
      </c>
      <c r="G2725" s="133">
        <v>0.1</v>
      </c>
      <c r="H2725" s="33">
        <f>E2725*F2725*G2725</f>
        <v>0</v>
      </c>
      <c r="I2725" s="33">
        <f>F2725-H2725</f>
        <v>330000</v>
      </c>
      <c r="J2725" s="33">
        <f>F2725*G2725</f>
        <v>33000</v>
      </c>
      <c r="K2725" s="101">
        <f t="shared" si="811"/>
        <v>18.406961178045517</v>
      </c>
      <c r="L2725" s="33">
        <v>80</v>
      </c>
      <c r="M2725" s="30">
        <f>K2725*L2725/60</f>
        <v>24.542614904060692</v>
      </c>
    </row>
    <row r="2726" spans="1:13">
      <c r="A2726" s="1312"/>
      <c r="B2726" s="87" t="s">
        <v>35</v>
      </c>
      <c r="C2726" s="32"/>
      <c r="D2726" s="131"/>
      <c r="E2726" s="131"/>
      <c r="F2726" s="33"/>
      <c r="G2726" s="133"/>
      <c r="H2726" s="33"/>
      <c r="I2726" s="33"/>
      <c r="J2726" s="33"/>
      <c r="K2726" s="101">
        <f t="shared" si="811"/>
        <v>0</v>
      </c>
      <c r="L2726" s="33"/>
      <c r="M2726" s="34">
        <f>SUM(M2722:M2725)</f>
        <v>29.181508441172099</v>
      </c>
    </row>
    <row r="2727" spans="1:13">
      <c r="A2727" s="1312" t="s">
        <v>4751</v>
      </c>
      <c r="B2727" s="38" t="s">
        <v>2295</v>
      </c>
      <c r="C2727" s="32" t="s">
        <v>2314</v>
      </c>
      <c r="D2727" s="131">
        <v>2006</v>
      </c>
      <c r="E2727" s="131">
        <f t="shared" si="812"/>
        <v>9</v>
      </c>
      <c r="F2727" s="33">
        <v>133722</v>
      </c>
      <c r="G2727" s="133">
        <v>0.1</v>
      </c>
      <c r="H2727" s="33">
        <f>E2727*F2727*G2727</f>
        <v>120349.8</v>
      </c>
      <c r="I2727" s="33">
        <f>F2727-H2727</f>
        <v>13372.199999999997</v>
      </c>
      <c r="J2727" s="33">
        <f>F2727*G2727</f>
        <v>13372.2</v>
      </c>
      <c r="K2727" s="101">
        <f t="shared" si="811"/>
        <v>7.4588353413654627</v>
      </c>
      <c r="L2727" s="33">
        <v>20</v>
      </c>
      <c r="M2727" s="30">
        <f>K2727*L2727/60</f>
        <v>2.4862784471218209</v>
      </c>
    </row>
    <row r="2728" spans="1:13">
      <c r="A2728" s="1312"/>
      <c r="B2728" s="38"/>
      <c r="C2728" s="32" t="s">
        <v>2315</v>
      </c>
      <c r="D2728" s="131">
        <v>2007</v>
      </c>
      <c r="E2728" s="131">
        <f t="shared" si="812"/>
        <v>8</v>
      </c>
      <c r="F2728" s="33">
        <v>61985</v>
      </c>
      <c r="G2728" s="133">
        <v>0.1</v>
      </c>
      <c r="H2728" s="33">
        <f>E2728*F2728*G2728</f>
        <v>49588</v>
      </c>
      <c r="I2728" s="33">
        <f>F2728-H2728</f>
        <v>12397</v>
      </c>
      <c r="J2728" s="33">
        <f>F2728*G2728</f>
        <v>6198.5</v>
      </c>
      <c r="K2728" s="101">
        <f t="shared" si="811"/>
        <v>3.4574408746095493</v>
      </c>
      <c r="L2728" s="33">
        <v>15</v>
      </c>
      <c r="M2728" s="30">
        <f>K2728*L2728/60</f>
        <v>0.86436021865238744</v>
      </c>
    </row>
    <row r="2729" spans="1:13">
      <c r="A2729" s="1312"/>
      <c r="B2729" s="38"/>
      <c r="C2729" s="32" t="s">
        <v>2316</v>
      </c>
      <c r="D2729" s="131">
        <v>2006</v>
      </c>
      <c r="E2729" s="131">
        <f t="shared" si="812"/>
        <v>9</v>
      </c>
      <c r="F2729" s="33">
        <v>138575</v>
      </c>
      <c r="G2729" s="133">
        <v>0.1</v>
      </c>
      <c r="H2729" s="33">
        <f>E2729*F2729*G2729</f>
        <v>124717.5</v>
      </c>
      <c r="I2729" s="33">
        <f>F2729-H2729</f>
        <v>13857.5</v>
      </c>
      <c r="J2729" s="33">
        <f>F2729*G2729</f>
        <v>13857.5</v>
      </c>
      <c r="K2729" s="101">
        <f t="shared" si="811"/>
        <v>7.7295292280232042</v>
      </c>
      <c r="L2729" s="33">
        <v>10</v>
      </c>
      <c r="M2729" s="30">
        <f>K2729*L2729/60</f>
        <v>1.2882548713372008</v>
      </c>
    </row>
    <row r="2730" spans="1:13">
      <c r="A2730" s="1312"/>
      <c r="B2730" s="38"/>
      <c r="C2730" s="32" t="s">
        <v>2190</v>
      </c>
      <c r="D2730" s="131">
        <v>2015</v>
      </c>
      <c r="E2730" s="131">
        <f t="shared" si="812"/>
        <v>0</v>
      </c>
      <c r="F2730" s="33">
        <v>330000</v>
      </c>
      <c r="G2730" s="133">
        <v>0.1</v>
      </c>
      <c r="H2730" s="33">
        <f>E2730*F2730*G2730</f>
        <v>0</v>
      </c>
      <c r="I2730" s="33">
        <f>F2730-H2730</f>
        <v>330000</v>
      </c>
      <c r="J2730" s="33">
        <f>F2730*G2730</f>
        <v>33000</v>
      </c>
      <c r="K2730" s="101">
        <f t="shared" si="811"/>
        <v>18.406961178045517</v>
      </c>
      <c r="L2730" s="33">
        <v>80</v>
      </c>
      <c r="M2730" s="30">
        <f>K2730*L2730/60</f>
        <v>24.542614904060692</v>
      </c>
    </row>
    <row r="2731" spans="1:13">
      <c r="A2731" s="1312"/>
      <c r="B2731" s="87" t="s">
        <v>35</v>
      </c>
      <c r="C2731" s="32"/>
      <c r="D2731" s="131"/>
      <c r="E2731" s="131"/>
      <c r="F2731" s="33"/>
      <c r="G2731" s="133"/>
      <c r="H2731" s="33"/>
      <c r="I2731" s="33"/>
      <c r="J2731" s="33"/>
      <c r="K2731" s="101">
        <f t="shared" si="811"/>
        <v>0</v>
      </c>
      <c r="L2731" s="33"/>
      <c r="M2731" s="34">
        <f>SUM(M2727:M2730)</f>
        <v>29.181508441172099</v>
      </c>
    </row>
    <row r="2732" spans="1:13">
      <c r="A2732" s="1312" t="s">
        <v>4752</v>
      </c>
      <c r="B2732" s="38" t="s">
        <v>2296</v>
      </c>
      <c r="C2732" s="32" t="s">
        <v>2314</v>
      </c>
      <c r="D2732" s="131">
        <v>2006</v>
      </c>
      <c r="E2732" s="131">
        <f t="shared" si="812"/>
        <v>9</v>
      </c>
      <c r="F2732" s="33">
        <v>133722</v>
      </c>
      <c r="G2732" s="133">
        <v>0.1</v>
      </c>
      <c r="H2732" s="33">
        <f>E2732*F2732*G2732</f>
        <v>120349.8</v>
      </c>
      <c r="I2732" s="33">
        <f>F2732-H2732</f>
        <v>13372.199999999997</v>
      </c>
      <c r="J2732" s="33">
        <f>F2732*G2732</f>
        <v>13372.2</v>
      </c>
      <c r="K2732" s="101">
        <f t="shared" si="811"/>
        <v>7.4588353413654627</v>
      </c>
      <c r="L2732" s="33">
        <v>20</v>
      </c>
      <c r="M2732" s="30">
        <f>K2732*L2732/60</f>
        <v>2.4862784471218209</v>
      </c>
    </row>
    <row r="2733" spans="1:13">
      <c r="A2733" s="1312"/>
      <c r="B2733" s="38"/>
      <c r="C2733" s="32" t="s">
        <v>2315</v>
      </c>
      <c r="D2733" s="131">
        <v>2007</v>
      </c>
      <c r="E2733" s="131">
        <f t="shared" si="812"/>
        <v>8</v>
      </c>
      <c r="F2733" s="33">
        <v>61985</v>
      </c>
      <c r="G2733" s="133">
        <v>0.1</v>
      </c>
      <c r="H2733" s="33">
        <f>E2733*F2733*G2733</f>
        <v>49588</v>
      </c>
      <c r="I2733" s="33">
        <f>F2733-H2733</f>
        <v>12397</v>
      </c>
      <c r="J2733" s="33">
        <f>F2733*G2733</f>
        <v>6198.5</v>
      </c>
      <c r="K2733" s="101">
        <f t="shared" si="811"/>
        <v>3.4574408746095493</v>
      </c>
      <c r="L2733" s="33">
        <v>15</v>
      </c>
      <c r="M2733" s="30">
        <f>K2733*L2733/60</f>
        <v>0.86436021865238744</v>
      </c>
    </row>
    <row r="2734" spans="1:13">
      <c r="A2734" s="1312"/>
      <c r="B2734" s="38"/>
      <c r="C2734" s="32" t="s">
        <v>2316</v>
      </c>
      <c r="D2734" s="131">
        <v>2006</v>
      </c>
      <c r="E2734" s="131">
        <f t="shared" si="812"/>
        <v>9</v>
      </c>
      <c r="F2734" s="33">
        <v>138575</v>
      </c>
      <c r="G2734" s="133">
        <v>0.1</v>
      </c>
      <c r="H2734" s="33">
        <f>E2734*F2734*G2734</f>
        <v>124717.5</v>
      </c>
      <c r="I2734" s="33">
        <f>F2734-H2734</f>
        <v>13857.5</v>
      </c>
      <c r="J2734" s="33">
        <f>F2734*G2734</f>
        <v>13857.5</v>
      </c>
      <c r="K2734" s="101">
        <f t="shared" si="811"/>
        <v>7.7295292280232042</v>
      </c>
      <c r="L2734" s="33">
        <v>10</v>
      </c>
      <c r="M2734" s="30">
        <f>K2734*L2734/60</f>
        <v>1.2882548713372008</v>
      </c>
    </row>
    <row r="2735" spans="1:13">
      <c r="A2735" s="1312"/>
      <c r="B2735" s="38"/>
      <c r="C2735" s="32" t="s">
        <v>2190</v>
      </c>
      <c r="D2735" s="131">
        <v>2015</v>
      </c>
      <c r="E2735" s="131">
        <f t="shared" si="812"/>
        <v>0</v>
      </c>
      <c r="F2735" s="33">
        <v>330000</v>
      </c>
      <c r="G2735" s="133">
        <v>0.1</v>
      </c>
      <c r="H2735" s="33">
        <f>E2735*F2735*G2735</f>
        <v>0</v>
      </c>
      <c r="I2735" s="33">
        <f>F2735-H2735</f>
        <v>330000</v>
      </c>
      <c r="J2735" s="33">
        <f>F2735*G2735</f>
        <v>33000</v>
      </c>
      <c r="K2735" s="101">
        <f t="shared" si="811"/>
        <v>18.406961178045517</v>
      </c>
      <c r="L2735" s="33">
        <v>80</v>
      </c>
      <c r="M2735" s="30">
        <f>K2735*L2735/60</f>
        <v>24.542614904060692</v>
      </c>
    </row>
    <row r="2736" spans="1:13">
      <c r="A2736" s="1312"/>
      <c r="B2736" s="87" t="s">
        <v>35</v>
      </c>
      <c r="C2736" s="32"/>
      <c r="D2736" s="131"/>
      <c r="E2736" s="131"/>
      <c r="F2736" s="33"/>
      <c r="G2736" s="133"/>
      <c r="H2736" s="33"/>
      <c r="I2736" s="33"/>
      <c r="J2736" s="33"/>
      <c r="K2736" s="101">
        <f t="shared" si="811"/>
        <v>0</v>
      </c>
      <c r="L2736" s="33"/>
      <c r="M2736" s="34">
        <f>SUM(M2732:M2735)</f>
        <v>29.181508441172099</v>
      </c>
    </row>
    <row r="2737" spans="1:13">
      <c r="A2737" s="1312" t="s">
        <v>4753</v>
      </c>
      <c r="B2737" s="38" t="s">
        <v>2297</v>
      </c>
      <c r="C2737" s="32" t="s">
        <v>2314</v>
      </c>
      <c r="D2737" s="131">
        <v>2006</v>
      </c>
      <c r="E2737" s="131">
        <f t="shared" si="812"/>
        <v>9</v>
      </c>
      <c r="F2737" s="33">
        <v>133722</v>
      </c>
      <c r="G2737" s="133">
        <v>0.1</v>
      </c>
      <c r="H2737" s="33">
        <f>E2737*F2737*G2737</f>
        <v>120349.8</v>
      </c>
      <c r="I2737" s="33">
        <f>F2737-H2737</f>
        <v>13372.199999999997</v>
      </c>
      <c r="J2737" s="33">
        <f>F2737*G2737</f>
        <v>13372.2</v>
      </c>
      <c r="K2737" s="101">
        <f t="shared" si="811"/>
        <v>7.4588353413654627</v>
      </c>
      <c r="L2737" s="33">
        <v>20</v>
      </c>
      <c r="M2737" s="30">
        <f>K2737*L2737/60</f>
        <v>2.4862784471218209</v>
      </c>
    </row>
    <row r="2738" spans="1:13">
      <c r="A2738" s="1312"/>
      <c r="B2738" s="38"/>
      <c r="C2738" s="32" t="s">
        <v>2315</v>
      </c>
      <c r="D2738" s="131">
        <v>2007</v>
      </c>
      <c r="E2738" s="131">
        <f t="shared" si="812"/>
        <v>8</v>
      </c>
      <c r="F2738" s="33">
        <v>61985</v>
      </c>
      <c r="G2738" s="133">
        <v>0.1</v>
      </c>
      <c r="H2738" s="33">
        <f>E2738*F2738*G2738</f>
        <v>49588</v>
      </c>
      <c r="I2738" s="33">
        <f>F2738-H2738</f>
        <v>12397</v>
      </c>
      <c r="J2738" s="33">
        <f>F2738*G2738</f>
        <v>6198.5</v>
      </c>
      <c r="K2738" s="101">
        <f t="shared" si="811"/>
        <v>3.4574408746095493</v>
      </c>
      <c r="L2738" s="33">
        <v>15</v>
      </c>
      <c r="M2738" s="30">
        <f>K2738*L2738/60</f>
        <v>0.86436021865238744</v>
      </c>
    </row>
    <row r="2739" spans="1:13">
      <c r="A2739" s="1312"/>
      <c r="B2739" s="38"/>
      <c r="C2739" s="32" t="s">
        <v>2316</v>
      </c>
      <c r="D2739" s="131">
        <v>2006</v>
      </c>
      <c r="E2739" s="131">
        <f t="shared" si="812"/>
        <v>9</v>
      </c>
      <c r="F2739" s="33">
        <v>138575</v>
      </c>
      <c r="G2739" s="133">
        <v>0.1</v>
      </c>
      <c r="H2739" s="33">
        <f>E2739*F2739*G2739</f>
        <v>124717.5</v>
      </c>
      <c r="I2739" s="33">
        <f>F2739-H2739</f>
        <v>13857.5</v>
      </c>
      <c r="J2739" s="33">
        <f>F2739*G2739</f>
        <v>13857.5</v>
      </c>
      <c r="K2739" s="101">
        <f t="shared" si="811"/>
        <v>7.7295292280232042</v>
      </c>
      <c r="L2739" s="33">
        <v>10</v>
      </c>
      <c r="M2739" s="30">
        <f>K2739*L2739/60</f>
        <v>1.2882548713372008</v>
      </c>
    </row>
    <row r="2740" spans="1:13">
      <c r="A2740" s="1312"/>
      <c r="B2740" s="38"/>
      <c r="C2740" s="32" t="s">
        <v>2190</v>
      </c>
      <c r="D2740" s="131">
        <v>2015</v>
      </c>
      <c r="E2740" s="131">
        <f t="shared" si="812"/>
        <v>0</v>
      </c>
      <c r="F2740" s="33">
        <v>330000</v>
      </c>
      <c r="G2740" s="133">
        <v>0.1</v>
      </c>
      <c r="H2740" s="33">
        <f>E2740*F2740*G2740</f>
        <v>0</v>
      </c>
      <c r="I2740" s="33">
        <f>F2740-H2740</f>
        <v>330000</v>
      </c>
      <c r="J2740" s="33">
        <f>F2740*G2740</f>
        <v>33000</v>
      </c>
      <c r="K2740" s="101">
        <f t="shared" si="811"/>
        <v>18.406961178045517</v>
      </c>
      <c r="L2740" s="33">
        <v>80</v>
      </c>
      <c r="M2740" s="30">
        <f>K2740*L2740/60</f>
        <v>24.542614904060692</v>
      </c>
    </row>
    <row r="2741" spans="1:13">
      <c r="A2741" s="1312"/>
      <c r="B2741" s="87" t="s">
        <v>35</v>
      </c>
      <c r="C2741" s="32"/>
      <c r="D2741" s="131"/>
      <c r="E2741" s="131"/>
      <c r="F2741" s="33"/>
      <c r="G2741" s="133"/>
      <c r="H2741" s="33"/>
      <c r="I2741" s="33"/>
      <c r="J2741" s="33"/>
      <c r="K2741" s="101">
        <f t="shared" si="811"/>
        <v>0</v>
      </c>
      <c r="L2741" s="33"/>
      <c r="M2741" s="34">
        <f>SUM(M2737:M2740)</f>
        <v>29.181508441172099</v>
      </c>
    </row>
    <row r="2742" spans="1:13">
      <c r="A2742" s="1312" t="s">
        <v>4754</v>
      </c>
      <c r="B2742" s="38" t="s">
        <v>2298</v>
      </c>
      <c r="C2742" s="32" t="s">
        <v>2314</v>
      </c>
      <c r="D2742" s="131">
        <v>2006</v>
      </c>
      <c r="E2742" s="131">
        <f t="shared" si="812"/>
        <v>9</v>
      </c>
      <c r="F2742" s="33">
        <v>133722</v>
      </c>
      <c r="G2742" s="133">
        <v>0.1</v>
      </c>
      <c r="H2742" s="33">
        <f>E2742*F2742*G2742</f>
        <v>120349.8</v>
      </c>
      <c r="I2742" s="33">
        <f>F2742-H2742</f>
        <v>13372.199999999997</v>
      </c>
      <c r="J2742" s="33">
        <f>F2742*G2742</f>
        <v>13372.2</v>
      </c>
      <c r="K2742" s="101">
        <f t="shared" si="811"/>
        <v>7.4588353413654627</v>
      </c>
      <c r="L2742" s="33">
        <v>20</v>
      </c>
      <c r="M2742" s="30">
        <f>K2742*L2742/60</f>
        <v>2.4862784471218209</v>
      </c>
    </row>
    <row r="2743" spans="1:13">
      <c r="A2743" s="1312"/>
      <c r="B2743" s="38"/>
      <c r="C2743" s="32" t="s">
        <v>2315</v>
      </c>
      <c r="D2743" s="131">
        <v>2007</v>
      </c>
      <c r="E2743" s="131">
        <f t="shared" si="812"/>
        <v>8</v>
      </c>
      <c r="F2743" s="33">
        <v>61985</v>
      </c>
      <c r="G2743" s="133">
        <v>0.1</v>
      </c>
      <c r="H2743" s="33">
        <f>E2743*F2743*G2743</f>
        <v>49588</v>
      </c>
      <c r="I2743" s="33">
        <f>F2743-H2743</f>
        <v>12397</v>
      </c>
      <c r="J2743" s="33">
        <f>F2743*G2743</f>
        <v>6198.5</v>
      </c>
      <c r="K2743" s="101">
        <f t="shared" si="811"/>
        <v>3.4574408746095493</v>
      </c>
      <c r="L2743" s="33">
        <v>15</v>
      </c>
      <c r="M2743" s="30">
        <f>K2743*L2743/60</f>
        <v>0.86436021865238744</v>
      </c>
    </row>
    <row r="2744" spans="1:13">
      <c r="A2744" s="1312"/>
      <c r="B2744" s="38"/>
      <c r="C2744" s="32" t="s">
        <v>2316</v>
      </c>
      <c r="D2744" s="131">
        <v>2006</v>
      </c>
      <c r="E2744" s="131">
        <f t="shared" si="812"/>
        <v>9</v>
      </c>
      <c r="F2744" s="33">
        <v>138575</v>
      </c>
      <c r="G2744" s="133">
        <v>0.1</v>
      </c>
      <c r="H2744" s="33">
        <f>E2744*F2744*G2744</f>
        <v>124717.5</v>
      </c>
      <c r="I2744" s="33">
        <f>F2744-H2744</f>
        <v>13857.5</v>
      </c>
      <c r="J2744" s="33">
        <f>F2744*G2744</f>
        <v>13857.5</v>
      </c>
      <c r="K2744" s="101">
        <f t="shared" si="811"/>
        <v>7.7295292280232042</v>
      </c>
      <c r="L2744" s="33">
        <v>10</v>
      </c>
      <c r="M2744" s="30">
        <f>K2744*L2744/60</f>
        <v>1.2882548713372008</v>
      </c>
    </row>
    <row r="2745" spans="1:13">
      <c r="A2745" s="1312"/>
      <c r="B2745" s="38"/>
      <c r="C2745" s="32" t="s">
        <v>2190</v>
      </c>
      <c r="D2745" s="131">
        <v>2015</v>
      </c>
      <c r="E2745" s="131">
        <f t="shared" si="812"/>
        <v>0</v>
      </c>
      <c r="F2745" s="33">
        <v>330000</v>
      </c>
      <c r="G2745" s="133">
        <v>0.1</v>
      </c>
      <c r="H2745" s="33">
        <f>E2745*F2745*G2745</f>
        <v>0</v>
      </c>
      <c r="I2745" s="33">
        <f>F2745-H2745</f>
        <v>330000</v>
      </c>
      <c r="J2745" s="33">
        <f>F2745*G2745</f>
        <v>33000</v>
      </c>
      <c r="K2745" s="101">
        <f t="shared" si="811"/>
        <v>18.406961178045517</v>
      </c>
      <c r="L2745" s="33">
        <v>80</v>
      </c>
      <c r="M2745" s="30">
        <f>K2745*L2745/60</f>
        <v>24.542614904060692</v>
      </c>
    </row>
    <row r="2746" spans="1:13">
      <c r="A2746" s="1312"/>
      <c r="B2746" s="87" t="s">
        <v>35</v>
      </c>
      <c r="C2746" s="32"/>
      <c r="D2746" s="131"/>
      <c r="E2746" s="131"/>
      <c r="F2746" s="33"/>
      <c r="G2746" s="133"/>
      <c r="H2746" s="33"/>
      <c r="I2746" s="33"/>
      <c r="J2746" s="33"/>
      <c r="K2746" s="101">
        <f t="shared" si="811"/>
        <v>0</v>
      </c>
      <c r="L2746" s="33"/>
      <c r="M2746" s="34">
        <f>SUM(M2742:M2745)</f>
        <v>29.181508441172099</v>
      </c>
    </row>
    <row r="2747" spans="1:13">
      <c r="A2747" s="1312" t="s">
        <v>2299</v>
      </c>
      <c r="B2747" s="38" t="s">
        <v>2300</v>
      </c>
      <c r="C2747" s="32" t="s">
        <v>2314</v>
      </c>
      <c r="D2747" s="131">
        <v>2006</v>
      </c>
      <c r="E2747" s="131">
        <f t="shared" si="812"/>
        <v>9</v>
      </c>
      <c r="F2747" s="33">
        <v>133722</v>
      </c>
      <c r="G2747" s="133">
        <v>0.1</v>
      </c>
      <c r="H2747" s="33">
        <f>E2747*F2747*G2747</f>
        <v>120349.8</v>
      </c>
      <c r="I2747" s="33">
        <f>F2747-H2747</f>
        <v>13372.199999999997</v>
      </c>
      <c r="J2747" s="33">
        <f>F2747*G2747</f>
        <v>13372.2</v>
      </c>
      <c r="K2747" s="101">
        <f t="shared" si="811"/>
        <v>7.4588353413654627</v>
      </c>
      <c r="L2747" s="33">
        <v>20</v>
      </c>
      <c r="M2747" s="30">
        <f>K2747*L2747/60</f>
        <v>2.4862784471218209</v>
      </c>
    </row>
    <row r="2748" spans="1:13">
      <c r="A2748" s="1312"/>
      <c r="B2748" s="38"/>
      <c r="C2748" s="32" t="s">
        <v>2315</v>
      </c>
      <c r="D2748" s="131">
        <v>2007</v>
      </c>
      <c r="E2748" s="131">
        <f t="shared" si="812"/>
        <v>8</v>
      </c>
      <c r="F2748" s="33">
        <v>61985</v>
      </c>
      <c r="G2748" s="133">
        <v>0.1</v>
      </c>
      <c r="H2748" s="33">
        <f>E2748*F2748*G2748</f>
        <v>49588</v>
      </c>
      <c r="I2748" s="33">
        <f>F2748-H2748</f>
        <v>12397</v>
      </c>
      <c r="J2748" s="33">
        <f>F2748*G2748</f>
        <v>6198.5</v>
      </c>
      <c r="K2748" s="101">
        <f t="shared" si="811"/>
        <v>3.4574408746095493</v>
      </c>
      <c r="L2748" s="33">
        <v>15</v>
      </c>
      <c r="M2748" s="30">
        <f>K2748*L2748/60</f>
        <v>0.86436021865238744</v>
      </c>
    </row>
    <row r="2749" spans="1:13">
      <c r="A2749" s="1312"/>
      <c r="B2749" s="38"/>
      <c r="C2749" s="32" t="s">
        <v>2316</v>
      </c>
      <c r="D2749" s="131">
        <v>2006</v>
      </c>
      <c r="E2749" s="131">
        <f t="shared" si="812"/>
        <v>9</v>
      </c>
      <c r="F2749" s="33">
        <v>138575</v>
      </c>
      <c r="G2749" s="133">
        <v>0.1</v>
      </c>
      <c r="H2749" s="33">
        <f>E2749*F2749*G2749</f>
        <v>124717.5</v>
      </c>
      <c r="I2749" s="33">
        <f>F2749-H2749</f>
        <v>13857.5</v>
      </c>
      <c r="J2749" s="33">
        <f>F2749*G2749</f>
        <v>13857.5</v>
      </c>
      <c r="K2749" s="101">
        <f t="shared" si="811"/>
        <v>7.7295292280232042</v>
      </c>
      <c r="L2749" s="33">
        <v>10</v>
      </c>
      <c r="M2749" s="30">
        <f>K2749*L2749/60</f>
        <v>1.2882548713372008</v>
      </c>
    </row>
    <row r="2750" spans="1:13">
      <c r="A2750" s="1312"/>
      <c r="B2750" s="38"/>
      <c r="C2750" s="32" t="s">
        <v>2190</v>
      </c>
      <c r="D2750" s="131">
        <v>2015</v>
      </c>
      <c r="E2750" s="131">
        <f t="shared" si="812"/>
        <v>0</v>
      </c>
      <c r="F2750" s="33">
        <v>330000</v>
      </c>
      <c r="G2750" s="133">
        <v>0.1</v>
      </c>
      <c r="H2750" s="33">
        <f>E2750*F2750*G2750</f>
        <v>0</v>
      </c>
      <c r="I2750" s="33">
        <f>F2750-H2750</f>
        <v>330000</v>
      </c>
      <c r="J2750" s="33">
        <f>F2750*G2750</f>
        <v>33000</v>
      </c>
      <c r="K2750" s="101">
        <f t="shared" si="811"/>
        <v>18.406961178045517</v>
      </c>
      <c r="L2750" s="33">
        <v>80</v>
      </c>
      <c r="M2750" s="30">
        <f>K2750*L2750/60</f>
        <v>24.542614904060692</v>
      </c>
    </row>
    <row r="2751" spans="1:13">
      <c r="A2751" s="1312"/>
      <c r="B2751" s="87" t="s">
        <v>35</v>
      </c>
      <c r="C2751" s="32"/>
      <c r="D2751" s="131"/>
      <c r="E2751" s="131"/>
      <c r="F2751" s="33"/>
      <c r="G2751" s="133"/>
      <c r="H2751" s="33"/>
      <c r="I2751" s="33"/>
      <c r="J2751" s="33"/>
      <c r="K2751" s="101">
        <f t="shared" si="811"/>
        <v>0</v>
      </c>
      <c r="L2751" s="33"/>
      <c r="M2751" s="34">
        <f>SUM(M2747:M2750)</f>
        <v>29.181508441172099</v>
      </c>
    </row>
    <row r="2752" spans="1:13">
      <c r="A2752" s="1312" t="s">
        <v>4756</v>
      </c>
      <c r="B2752" s="38" t="s">
        <v>2301</v>
      </c>
      <c r="C2752" s="32" t="s">
        <v>2314</v>
      </c>
      <c r="D2752" s="131">
        <v>2006</v>
      </c>
      <c r="E2752" s="131">
        <f t="shared" si="812"/>
        <v>9</v>
      </c>
      <c r="F2752" s="33">
        <v>133722</v>
      </c>
      <c r="G2752" s="133">
        <v>0.1</v>
      </c>
      <c r="H2752" s="33">
        <f>E2752*F2752*G2752</f>
        <v>120349.8</v>
      </c>
      <c r="I2752" s="33">
        <f>F2752-H2752</f>
        <v>13372.199999999997</v>
      </c>
      <c r="J2752" s="33">
        <f>F2752*G2752</f>
        <v>13372.2</v>
      </c>
      <c r="K2752" s="101">
        <f t="shared" si="811"/>
        <v>7.4588353413654627</v>
      </c>
      <c r="L2752" s="33">
        <v>20</v>
      </c>
      <c r="M2752" s="30">
        <f>K2752*L2752/60</f>
        <v>2.4862784471218209</v>
      </c>
    </row>
    <row r="2753" spans="1:13">
      <c r="A2753" s="1312"/>
      <c r="B2753" s="38"/>
      <c r="C2753" s="32" t="s">
        <v>2315</v>
      </c>
      <c r="D2753" s="131">
        <v>2007</v>
      </c>
      <c r="E2753" s="131">
        <f t="shared" si="812"/>
        <v>8</v>
      </c>
      <c r="F2753" s="33">
        <v>61985</v>
      </c>
      <c r="G2753" s="133">
        <v>0.1</v>
      </c>
      <c r="H2753" s="33">
        <f>E2753*F2753*G2753</f>
        <v>49588</v>
      </c>
      <c r="I2753" s="33">
        <f>F2753-H2753</f>
        <v>12397</v>
      </c>
      <c r="J2753" s="33">
        <f>F2753*G2753</f>
        <v>6198.5</v>
      </c>
      <c r="K2753" s="101">
        <f t="shared" si="811"/>
        <v>3.4574408746095493</v>
      </c>
      <c r="L2753" s="33">
        <v>15</v>
      </c>
      <c r="M2753" s="30">
        <f>K2753*L2753/60</f>
        <v>0.86436021865238744</v>
      </c>
    </row>
    <row r="2754" spans="1:13">
      <c r="A2754" s="1312"/>
      <c r="B2754" s="38"/>
      <c r="C2754" s="32" t="s">
        <v>2316</v>
      </c>
      <c r="D2754" s="131">
        <v>2006</v>
      </c>
      <c r="E2754" s="131">
        <f t="shared" si="812"/>
        <v>9</v>
      </c>
      <c r="F2754" s="33">
        <v>138575</v>
      </c>
      <c r="G2754" s="133">
        <v>0.1</v>
      </c>
      <c r="H2754" s="33">
        <f>E2754*F2754*G2754</f>
        <v>124717.5</v>
      </c>
      <c r="I2754" s="33">
        <f>F2754-H2754</f>
        <v>13857.5</v>
      </c>
      <c r="J2754" s="33">
        <f>F2754*G2754</f>
        <v>13857.5</v>
      </c>
      <c r="K2754" s="101">
        <f t="shared" si="811"/>
        <v>7.7295292280232042</v>
      </c>
      <c r="L2754" s="33">
        <v>10</v>
      </c>
      <c r="M2754" s="30">
        <f>K2754*L2754/60</f>
        <v>1.2882548713372008</v>
      </c>
    </row>
    <row r="2755" spans="1:13">
      <c r="A2755" s="1312"/>
      <c r="B2755" s="38"/>
      <c r="C2755" s="32" t="s">
        <v>2190</v>
      </c>
      <c r="D2755" s="131">
        <v>2015</v>
      </c>
      <c r="E2755" s="131">
        <f t="shared" si="812"/>
        <v>0</v>
      </c>
      <c r="F2755" s="33">
        <v>330000</v>
      </c>
      <c r="G2755" s="133">
        <v>0.1</v>
      </c>
      <c r="H2755" s="33">
        <f>E2755*F2755*G2755</f>
        <v>0</v>
      </c>
      <c r="I2755" s="33">
        <f>F2755-H2755</f>
        <v>330000</v>
      </c>
      <c r="J2755" s="33">
        <f>F2755*G2755</f>
        <v>33000</v>
      </c>
      <c r="K2755" s="101">
        <f t="shared" si="811"/>
        <v>18.406961178045517</v>
      </c>
      <c r="L2755" s="33">
        <v>80</v>
      </c>
      <c r="M2755" s="30">
        <f>K2755*L2755/60</f>
        <v>24.542614904060692</v>
      </c>
    </row>
    <row r="2756" spans="1:13">
      <c r="A2756" s="1312"/>
      <c r="B2756" s="87" t="s">
        <v>35</v>
      </c>
      <c r="C2756" s="32"/>
      <c r="D2756" s="131"/>
      <c r="E2756" s="131"/>
      <c r="F2756" s="33"/>
      <c r="G2756" s="133"/>
      <c r="H2756" s="33"/>
      <c r="I2756" s="33"/>
      <c r="J2756" s="33"/>
      <c r="K2756" s="101">
        <f t="shared" si="811"/>
        <v>0</v>
      </c>
      <c r="L2756" s="33"/>
      <c r="M2756" s="34">
        <f>SUM(M2752:M2755)</f>
        <v>29.181508441172099</v>
      </c>
    </row>
    <row r="2757" spans="1:13">
      <c r="A2757" s="1312" t="s">
        <v>4757</v>
      </c>
      <c r="B2757" s="38" t="s">
        <v>2302</v>
      </c>
      <c r="C2757" s="32" t="s">
        <v>2314</v>
      </c>
      <c r="D2757" s="131">
        <v>2006</v>
      </c>
      <c r="E2757" s="131">
        <f t="shared" si="812"/>
        <v>9</v>
      </c>
      <c r="F2757" s="33">
        <v>133722</v>
      </c>
      <c r="G2757" s="133">
        <v>0.1</v>
      </c>
      <c r="H2757" s="33">
        <f>E2757*F2757*G2757</f>
        <v>120349.8</v>
      </c>
      <c r="I2757" s="33">
        <f>F2757-H2757</f>
        <v>13372.199999999997</v>
      </c>
      <c r="J2757" s="33">
        <f>F2757*G2757</f>
        <v>13372.2</v>
      </c>
      <c r="K2757" s="101">
        <f t="shared" si="811"/>
        <v>7.4588353413654627</v>
      </c>
      <c r="L2757" s="33">
        <v>20</v>
      </c>
      <c r="M2757" s="30">
        <f>K2757*L2757/60</f>
        <v>2.4862784471218209</v>
      </c>
    </row>
    <row r="2758" spans="1:13">
      <c r="A2758" s="1312"/>
      <c r="B2758" s="38"/>
      <c r="C2758" s="32" t="s">
        <v>2315</v>
      </c>
      <c r="D2758" s="131">
        <v>2007</v>
      </c>
      <c r="E2758" s="131">
        <f t="shared" si="812"/>
        <v>8</v>
      </c>
      <c r="F2758" s="33">
        <v>61985</v>
      </c>
      <c r="G2758" s="133">
        <v>0.1</v>
      </c>
      <c r="H2758" s="33">
        <f>E2758*F2758*G2758</f>
        <v>49588</v>
      </c>
      <c r="I2758" s="33">
        <f>F2758-H2758</f>
        <v>12397</v>
      </c>
      <c r="J2758" s="33">
        <f>F2758*G2758</f>
        <v>6198.5</v>
      </c>
      <c r="K2758" s="101">
        <f t="shared" si="811"/>
        <v>3.4574408746095493</v>
      </c>
      <c r="L2758" s="33">
        <v>15</v>
      </c>
      <c r="M2758" s="30">
        <f>K2758*L2758/60</f>
        <v>0.86436021865238744</v>
      </c>
    </row>
    <row r="2759" spans="1:13">
      <c r="A2759" s="1312"/>
      <c r="B2759" s="38"/>
      <c r="C2759" s="32" t="s">
        <v>2316</v>
      </c>
      <c r="D2759" s="131">
        <v>2006</v>
      </c>
      <c r="E2759" s="131">
        <f t="shared" si="812"/>
        <v>9</v>
      </c>
      <c r="F2759" s="33">
        <v>138575</v>
      </c>
      <c r="G2759" s="133">
        <v>0.1</v>
      </c>
      <c r="H2759" s="33">
        <f>E2759*F2759*G2759</f>
        <v>124717.5</v>
      </c>
      <c r="I2759" s="33">
        <f>F2759-H2759</f>
        <v>13857.5</v>
      </c>
      <c r="J2759" s="33">
        <f>F2759*G2759</f>
        <v>13857.5</v>
      </c>
      <c r="K2759" s="101">
        <f t="shared" si="811"/>
        <v>7.7295292280232042</v>
      </c>
      <c r="L2759" s="33">
        <v>10</v>
      </c>
      <c r="M2759" s="30">
        <f>K2759*L2759/60</f>
        <v>1.2882548713372008</v>
      </c>
    </row>
    <row r="2760" spans="1:13">
      <c r="A2760" s="1312"/>
      <c r="B2760" s="38"/>
      <c r="C2760" s="32" t="s">
        <v>2190</v>
      </c>
      <c r="D2760" s="131">
        <v>2015</v>
      </c>
      <c r="E2760" s="131">
        <f t="shared" si="812"/>
        <v>0</v>
      </c>
      <c r="F2760" s="33">
        <v>330000</v>
      </c>
      <c r="G2760" s="133">
        <v>0.1</v>
      </c>
      <c r="H2760" s="33">
        <f>E2760*F2760*G2760</f>
        <v>0</v>
      </c>
      <c r="I2760" s="33">
        <f>F2760-H2760</f>
        <v>330000</v>
      </c>
      <c r="J2760" s="33">
        <f>F2760*G2760</f>
        <v>33000</v>
      </c>
      <c r="K2760" s="101">
        <f t="shared" si="811"/>
        <v>18.406961178045517</v>
      </c>
      <c r="L2760" s="33">
        <v>80</v>
      </c>
      <c r="M2760" s="30">
        <f>K2760*L2760/60</f>
        <v>24.542614904060692</v>
      </c>
    </row>
    <row r="2761" spans="1:13">
      <c r="A2761" s="1312"/>
      <c r="B2761" s="87" t="s">
        <v>35</v>
      </c>
      <c r="C2761" s="32"/>
      <c r="D2761" s="131"/>
      <c r="E2761" s="131"/>
      <c r="F2761" s="33"/>
      <c r="G2761" s="133"/>
      <c r="H2761" s="33"/>
      <c r="I2761" s="33"/>
      <c r="J2761" s="33"/>
      <c r="K2761" s="101">
        <f t="shared" si="811"/>
        <v>0</v>
      </c>
      <c r="L2761" s="33"/>
      <c r="M2761" s="34">
        <f>SUM(M2757:M2760)</f>
        <v>29.181508441172099</v>
      </c>
    </row>
    <row r="2762" spans="1:13" ht="30">
      <c r="A2762" s="1312" t="s">
        <v>4758</v>
      </c>
      <c r="B2762" s="38" t="s">
        <v>2303</v>
      </c>
      <c r="C2762" s="32" t="s">
        <v>2314</v>
      </c>
      <c r="D2762" s="131">
        <v>2006</v>
      </c>
      <c r="E2762" s="131">
        <f t="shared" si="812"/>
        <v>9</v>
      </c>
      <c r="F2762" s="33">
        <v>133722</v>
      </c>
      <c r="G2762" s="133">
        <v>0.1</v>
      </c>
      <c r="H2762" s="33">
        <f>E2762*F2762*G2762</f>
        <v>120349.8</v>
      </c>
      <c r="I2762" s="33">
        <f>F2762-H2762</f>
        <v>13372.199999999997</v>
      </c>
      <c r="J2762" s="33">
        <f>F2762*G2762</f>
        <v>13372.2</v>
      </c>
      <c r="K2762" s="101">
        <f t="shared" si="811"/>
        <v>7.4588353413654627</v>
      </c>
      <c r="L2762" s="33">
        <v>20</v>
      </c>
      <c r="M2762" s="30">
        <f>K2762*L2762/60</f>
        <v>2.4862784471218209</v>
      </c>
    </row>
    <row r="2763" spans="1:13">
      <c r="A2763" s="1312"/>
      <c r="B2763" s="38"/>
      <c r="C2763" s="32" t="s">
        <v>2315</v>
      </c>
      <c r="D2763" s="131">
        <v>2007</v>
      </c>
      <c r="E2763" s="131">
        <f t="shared" si="812"/>
        <v>8</v>
      </c>
      <c r="F2763" s="33">
        <v>61985</v>
      </c>
      <c r="G2763" s="133">
        <v>0.1</v>
      </c>
      <c r="H2763" s="33">
        <f>E2763*F2763*G2763</f>
        <v>49588</v>
      </c>
      <c r="I2763" s="33">
        <f>F2763-H2763</f>
        <v>12397</v>
      </c>
      <c r="J2763" s="33">
        <f>F2763*G2763</f>
        <v>6198.5</v>
      </c>
      <c r="K2763" s="101">
        <f t="shared" si="811"/>
        <v>3.4574408746095493</v>
      </c>
      <c r="L2763" s="33">
        <v>15</v>
      </c>
      <c r="M2763" s="30">
        <f>K2763*L2763/60</f>
        <v>0.86436021865238744</v>
      </c>
    </row>
    <row r="2764" spans="1:13">
      <c r="A2764" s="1312"/>
      <c r="B2764" s="38"/>
      <c r="C2764" s="32" t="s">
        <v>2316</v>
      </c>
      <c r="D2764" s="131">
        <v>2006</v>
      </c>
      <c r="E2764" s="131">
        <f t="shared" si="812"/>
        <v>9</v>
      </c>
      <c r="F2764" s="33">
        <v>138575</v>
      </c>
      <c r="G2764" s="133">
        <v>0.1</v>
      </c>
      <c r="H2764" s="33">
        <f>E2764*F2764*G2764</f>
        <v>124717.5</v>
      </c>
      <c r="I2764" s="33">
        <f>F2764-H2764</f>
        <v>13857.5</v>
      </c>
      <c r="J2764" s="33">
        <f>F2764*G2764</f>
        <v>13857.5</v>
      </c>
      <c r="K2764" s="101">
        <f t="shared" si="811"/>
        <v>7.7295292280232042</v>
      </c>
      <c r="L2764" s="33">
        <v>10</v>
      </c>
      <c r="M2764" s="30">
        <f>K2764*L2764/60</f>
        <v>1.2882548713372008</v>
      </c>
    </row>
    <row r="2765" spans="1:13">
      <c r="A2765" s="1312"/>
      <c r="B2765" s="38"/>
      <c r="C2765" s="32" t="s">
        <v>2190</v>
      </c>
      <c r="D2765" s="131">
        <v>2015</v>
      </c>
      <c r="E2765" s="131">
        <f t="shared" si="812"/>
        <v>0</v>
      </c>
      <c r="F2765" s="33">
        <v>330000</v>
      </c>
      <c r="G2765" s="133">
        <v>0.1</v>
      </c>
      <c r="H2765" s="33">
        <f>E2765*F2765*G2765</f>
        <v>0</v>
      </c>
      <c r="I2765" s="33">
        <f>F2765-H2765</f>
        <v>330000</v>
      </c>
      <c r="J2765" s="33">
        <f>F2765*G2765</f>
        <v>33000</v>
      </c>
      <c r="K2765" s="101">
        <f t="shared" si="811"/>
        <v>18.406961178045517</v>
      </c>
      <c r="L2765" s="33">
        <v>80</v>
      </c>
      <c r="M2765" s="30">
        <f>K2765*L2765/60</f>
        <v>24.542614904060692</v>
      </c>
    </row>
    <row r="2766" spans="1:13">
      <c r="A2766" s="1312"/>
      <c r="B2766" s="87" t="s">
        <v>35</v>
      </c>
      <c r="C2766" s="32"/>
      <c r="D2766" s="131"/>
      <c r="E2766" s="131"/>
      <c r="F2766" s="33"/>
      <c r="G2766" s="133"/>
      <c r="H2766" s="33"/>
      <c r="I2766" s="33"/>
      <c r="J2766" s="33"/>
      <c r="K2766" s="101">
        <f t="shared" si="811"/>
        <v>0</v>
      </c>
      <c r="L2766" s="33"/>
      <c r="M2766" s="34">
        <f>SUM(M2762:M2765)</f>
        <v>29.181508441172099</v>
      </c>
    </row>
    <row r="2767" spans="1:13">
      <c r="A2767" s="1312" t="s">
        <v>4759</v>
      </c>
      <c r="B2767" s="38" t="s">
        <v>2304</v>
      </c>
      <c r="C2767" s="32" t="s">
        <v>2314</v>
      </c>
      <c r="D2767" s="131">
        <v>2006</v>
      </c>
      <c r="E2767" s="131">
        <f t="shared" si="812"/>
        <v>9</v>
      </c>
      <c r="F2767" s="33">
        <v>133722</v>
      </c>
      <c r="G2767" s="133">
        <v>0.1</v>
      </c>
      <c r="H2767" s="33">
        <f>E2767*F2767*G2767</f>
        <v>120349.8</v>
      </c>
      <c r="I2767" s="33">
        <f>F2767-H2767</f>
        <v>13372.199999999997</v>
      </c>
      <c r="J2767" s="33">
        <f>F2767*G2767</f>
        <v>13372.2</v>
      </c>
      <c r="K2767" s="101">
        <f t="shared" ref="K2767:K2862" si="813">J2767/1792.8</f>
        <v>7.4588353413654627</v>
      </c>
      <c r="L2767" s="33">
        <v>20</v>
      </c>
      <c r="M2767" s="30">
        <f>K2767*L2767/60</f>
        <v>2.4862784471218209</v>
      </c>
    </row>
    <row r="2768" spans="1:13">
      <c r="A2768" s="1312"/>
      <c r="B2768" s="38"/>
      <c r="C2768" s="32" t="s">
        <v>2315</v>
      </c>
      <c r="D2768" s="131">
        <v>2007</v>
      </c>
      <c r="E2768" s="131">
        <f t="shared" si="812"/>
        <v>8</v>
      </c>
      <c r="F2768" s="33">
        <v>61985</v>
      </c>
      <c r="G2768" s="133">
        <v>0.1</v>
      </c>
      <c r="H2768" s="33">
        <f>E2768*F2768*G2768</f>
        <v>49588</v>
      </c>
      <c r="I2768" s="33">
        <f>F2768-H2768</f>
        <v>12397</v>
      </c>
      <c r="J2768" s="33">
        <f>F2768*G2768</f>
        <v>6198.5</v>
      </c>
      <c r="K2768" s="101">
        <f t="shared" si="813"/>
        <v>3.4574408746095493</v>
      </c>
      <c r="L2768" s="33">
        <v>15</v>
      </c>
      <c r="M2768" s="30">
        <f>K2768*L2768/60</f>
        <v>0.86436021865238744</v>
      </c>
    </row>
    <row r="2769" spans="1:13">
      <c r="A2769" s="1312"/>
      <c r="B2769" s="38"/>
      <c r="C2769" s="32" t="s">
        <v>2316</v>
      </c>
      <c r="D2769" s="131">
        <v>2006</v>
      </c>
      <c r="E2769" s="131">
        <f t="shared" si="812"/>
        <v>9</v>
      </c>
      <c r="F2769" s="33">
        <v>138575</v>
      </c>
      <c r="G2769" s="133">
        <v>0.1</v>
      </c>
      <c r="H2769" s="33">
        <f>E2769*F2769*G2769</f>
        <v>124717.5</v>
      </c>
      <c r="I2769" s="33">
        <f>F2769-H2769</f>
        <v>13857.5</v>
      </c>
      <c r="J2769" s="33">
        <f>F2769*G2769</f>
        <v>13857.5</v>
      </c>
      <c r="K2769" s="101">
        <f t="shared" si="813"/>
        <v>7.7295292280232042</v>
      </c>
      <c r="L2769" s="33">
        <v>10</v>
      </c>
      <c r="M2769" s="30">
        <f>K2769*L2769/60</f>
        <v>1.2882548713372008</v>
      </c>
    </row>
    <row r="2770" spans="1:13">
      <c r="A2770" s="1312"/>
      <c r="B2770" s="38"/>
      <c r="C2770" s="32" t="s">
        <v>2190</v>
      </c>
      <c r="D2770" s="131">
        <v>2015</v>
      </c>
      <c r="E2770" s="131">
        <f t="shared" si="812"/>
        <v>0</v>
      </c>
      <c r="F2770" s="33">
        <v>330000</v>
      </c>
      <c r="G2770" s="133">
        <v>0.1</v>
      </c>
      <c r="H2770" s="33">
        <f>E2770*F2770*G2770</f>
        <v>0</v>
      </c>
      <c r="I2770" s="33">
        <f>F2770-H2770</f>
        <v>330000</v>
      </c>
      <c r="J2770" s="33">
        <f>F2770*G2770</f>
        <v>33000</v>
      </c>
      <c r="K2770" s="101">
        <f t="shared" si="813"/>
        <v>18.406961178045517</v>
      </c>
      <c r="L2770" s="33">
        <v>80</v>
      </c>
      <c r="M2770" s="30">
        <f>K2770*L2770/60</f>
        <v>24.542614904060692</v>
      </c>
    </row>
    <row r="2771" spans="1:13">
      <c r="A2771" s="1312"/>
      <c r="B2771" s="87" t="s">
        <v>35</v>
      </c>
      <c r="C2771" s="32"/>
      <c r="D2771" s="131"/>
      <c r="E2771" s="131"/>
      <c r="F2771" s="33"/>
      <c r="G2771" s="133"/>
      <c r="H2771" s="33"/>
      <c r="I2771" s="33"/>
      <c r="J2771" s="33"/>
      <c r="K2771" s="101">
        <f t="shared" si="813"/>
        <v>0</v>
      </c>
      <c r="L2771" s="33"/>
      <c r="M2771" s="34">
        <f>SUM(M2767:M2770)</f>
        <v>29.181508441172099</v>
      </c>
    </row>
    <row r="2772" spans="1:13">
      <c r="A2772" s="1312" t="s">
        <v>4760</v>
      </c>
      <c r="B2772" s="38" t="s">
        <v>2305</v>
      </c>
      <c r="C2772" s="32" t="s">
        <v>2314</v>
      </c>
      <c r="D2772" s="131">
        <v>2006</v>
      </c>
      <c r="E2772" s="131">
        <f t="shared" ref="E2772:E2815" si="814">2015-D2772</f>
        <v>9</v>
      </c>
      <c r="F2772" s="33">
        <v>133722</v>
      </c>
      <c r="G2772" s="133">
        <v>0.1</v>
      </c>
      <c r="H2772" s="33">
        <f>E2772*F2772*G2772</f>
        <v>120349.8</v>
      </c>
      <c r="I2772" s="33">
        <f>F2772-H2772</f>
        <v>13372.199999999997</v>
      </c>
      <c r="J2772" s="33">
        <f>F2772*G2772</f>
        <v>13372.2</v>
      </c>
      <c r="K2772" s="101">
        <f t="shared" si="813"/>
        <v>7.4588353413654627</v>
      </c>
      <c r="L2772" s="33">
        <v>20</v>
      </c>
      <c r="M2772" s="30">
        <f>K2772*L2772/60</f>
        <v>2.4862784471218209</v>
      </c>
    </row>
    <row r="2773" spans="1:13">
      <c r="A2773" s="1312"/>
      <c r="B2773" s="38"/>
      <c r="C2773" s="32" t="s">
        <v>2315</v>
      </c>
      <c r="D2773" s="131">
        <v>2007</v>
      </c>
      <c r="E2773" s="131">
        <f t="shared" si="814"/>
        <v>8</v>
      </c>
      <c r="F2773" s="33">
        <v>61985</v>
      </c>
      <c r="G2773" s="133">
        <v>0.1</v>
      </c>
      <c r="H2773" s="33">
        <f>E2773*F2773*G2773</f>
        <v>49588</v>
      </c>
      <c r="I2773" s="33">
        <f>F2773-H2773</f>
        <v>12397</v>
      </c>
      <c r="J2773" s="33">
        <f>F2773*G2773</f>
        <v>6198.5</v>
      </c>
      <c r="K2773" s="101">
        <f t="shared" si="813"/>
        <v>3.4574408746095493</v>
      </c>
      <c r="L2773" s="33">
        <v>15</v>
      </c>
      <c r="M2773" s="30">
        <f>K2773*L2773/60</f>
        <v>0.86436021865238744</v>
      </c>
    </row>
    <row r="2774" spans="1:13">
      <c r="A2774" s="1312"/>
      <c r="B2774" s="38"/>
      <c r="C2774" s="32" t="s">
        <v>2316</v>
      </c>
      <c r="D2774" s="131">
        <v>2006</v>
      </c>
      <c r="E2774" s="131">
        <f t="shared" si="814"/>
        <v>9</v>
      </c>
      <c r="F2774" s="33">
        <v>138575</v>
      </c>
      <c r="G2774" s="133">
        <v>0.1</v>
      </c>
      <c r="H2774" s="33">
        <f>E2774*F2774*G2774</f>
        <v>124717.5</v>
      </c>
      <c r="I2774" s="33">
        <f>F2774-H2774</f>
        <v>13857.5</v>
      </c>
      <c r="J2774" s="33">
        <f>F2774*G2774</f>
        <v>13857.5</v>
      </c>
      <c r="K2774" s="101">
        <f t="shared" si="813"/>
        <v>7.7295292280232042</v>
      </c>
      <c r="L2774" s="33">
        <v>10</v>
      </c>
      <c r="M2774" s="30">
        <f>K2774*L2774/60</f>
        <v>1.2882548713372008</v>
      </c>
    </row>
    <row r="2775" spans="1:13">
      <c r="A2775" s="1312"/>
      <c r="B2775" s="38"/>
      <c r="C2775" s="32" t="s">
        <v>2190</v>
      </c>
      <c r="D2775" s="131">
        <v>2015</v>
      </c>
      <c r="E2775" s="131">
        <f t="shared" si="814"/>
        <v>0</v>
      </c>
      <c r="F2775" s="33">
        <v>330000</v>
      </c>
      <c r="G2775" s="133">
        <v>0.1</v>
      </c>
      <c r="H2775" s="33">
        <f>E2775*F2775*G2775</f>
        <v>0</v>
      </c>
      <c r="I2775" s="33">
        <f>F2775-H2775</f>
        <v>330000</v>
      </c>
      <c r="J2775" s="33">
        <f>F2775*G2775</f>
        <v>33000</v>
      </c>
      <c r="K2775" s="101">
        <f t="shared" si="813"/>
        <v>18.406961178045517</v>
      </c>
      <c r="L2775" s="33">
        <v>80</v>
      </c>
      <c r="M2775" s="30">
        <f>K2775*L2775/60</f>
        <v>24.542614904060692</v>
      </c>
    </row>
    <row r="2776" spans="1:13">
      <c r="A2776" s="1312"/>
      <c r="B2776" s="87" t="s">
        <v>35</v>
      </c>
      <c r="C2776" s="32"/>
      <c r="D2776" s="131"/>
      <c r="E2776" s="131"/>
      <c r="F2776" s="33"/>
      <c r="G2776" s="133"/>
      <c r="H2776" s="33"/>
      <c r="I2776" s="33"/>
      <c r="J2776" s="33"/>
      <c r="K2776" s="101">
        <f t="shared" si="813"/>
        <v>0</v>
      </c>
      <c r="L2776" s="33"/>
      <c r="M2776" s="34">
        <f>SUM(M2772:M2775)</f>
        <v>29.181508441172099</v>
      </c>
    </row>
    <row r="2777" spans="1:13" ht="30">
      <c r="A2777" s="1312" t="s">
        <v>4761</v>
      </c>
      <c r="B2777" s="38" t="s">
        <v>2306</v>
      </c>
      <c r="C2777" s="32" t="s">
        <v>2314</v>
      </c>
      <c r="D2777" s="131">
        <v>2006</v>
      </c>
      <c r="E2777" s="131">
        <f t="shared" si="814"/>
        <v>9</v>
      </c>
      <c r="F2777" s="33">
        <v>133722</v>
      </c>
      <c r="G2777" s="133">
        <v>0.1</v>
      </c>
      <c r="H2777" s="33">
        <f>E2777*F2777*G2777</f>
        <v>120349.8</v>
      </c>
      <c r="I2777" s="33">
        <f>F2777-H2777</f>
        <v>13372.199999999997</v>
      </c>
      <c r="J2777" s="33">
        <f>F2777*G2777</f>
        <v>13372.2</v>
      </c>
      <c r="K2777" s="101">
        <f t="shared" si="813"/>
        <v>7.4588353413654627</v>
      </c>
      <c r="L2777" s="33">
        <v>20</v>
      </c>
      <c r="M2777" s="30">
        <f>K2777*L2777/60</f>
        <v>2.4862784471218209</v>
      </c>
    </row>
    <row r="2778" spans="1:13">
      <c r="A2778" s="1312"/>
      <c r="B2778" s="38"/>
      <c r="C2778" s="32" t="s">
        <v>2315</v>
      </c>
      <c r="D2778" s="131">
        <v>2007</v>
      </c>
      <c r="E2778" s="131">
        <f t="shared" si="814"/>
        <v>8</v>
      </c>
      <c r="F2778" s="33">
        <v>61985</v>
      </c>
      <c r="G2778" s="133">
        <v>0.1</v>
      </c>
      <c r="H2778" s="33">
        <f>E2778*F2778*G2778</f>
        <v>49588</v>
      </c>
      <c r="I2778" s="33">
        <f>F2778-H2778</f>
        <v>12397</v>
      </c>
      <c r="J2778" s="33">
        <f>F2778*G2778</f>
        <v>6198.5</v>
      </c>
      <c r="K2778" s="101">
        <f t="shared" si="813"/>
        <v>3.4574408746095493</v>
      </c>
      <c r="L2778" s="33">
        <v>15</v>
      </c>
      <c r="M2778" s="30">
        <f>K2778*L2778/60</f>
        <v>0.86436021865238744</v>
      </c>
    </row>
    <row r="2779" spans="1:13">
      <c r="A2779" s="1312"/>
      <c r="B2779" s="38"/>
      <c r="C2779" s="32" t="s">
        <v>2316</v>
      </c>
      <c r="D2779" s="131">
        <v>2006</v>
      </c>
      <c r="E2779" s="131">
        <f t="shared" si="814"/>
        <v>9</v>
      </c>
      <c r="F2779" s="33">
        <v>138575</v>
      </c>
      <c r="G2779" s="133">
        <v>0.1</v>
      </c>
      <c r="H2779" s="33">
        <f>E2779*F2779*G2779</f>
        <v>124717.5</v>
      </c>
      <c r="I2779" s="33">
        <f>F2779-H2779</f>
        <v>13857.5</v>
      </c>
      <c r="J2779" s="33">
        <f>F2779*G2779</f>
        <v>13857.5</v>
      </c>
      <c r="K2779" s="101">
        <f t="shared" si="813"/>
        <v>7.7295292280232042</v>
      </c>
      <c r="L2779" s="33">
        <v>10</v>
      </c>
      <c r="M2779" s="30">
        <f>K2779*L2779/60</f>
        <v>1.2882548713372008</v>
      </c>
    </row>
    <row r="2780" spans="1:13">
      <c r="A2780" s="1312"/>
      <c r="B2780" s="38"/>
      <c r="C2780" s="32" t="s">
        <v>2190</v>
      </c>
      <c r="D2780" s="131">
        <v>2015</v>
      </c>
      <c r="E2780" s="131">
        <f t="shared" si="814"/>
        <v>0</v>
      </c>
      <c r="F2780" s="33">
        <v>330000</v>
      </c>
      <c r="G2780" s="133">
        <v>0.1</v>
      </c>
      <c r="H2780" s="33">
        <f>E2780*F2780*G2780</f>
        <v>0</v>
      </c>
      <c r="I2780" s="33">
        <f>F2780-H2780</f>
        <v>330000</v>
      </c>
      <c r="J2780" s="33">
        <f>F2780*G2780</f>
        <v>33000</v>
      </c>
      <c r="K2780" s="101">
        <f t="shared" si="813"/>
        <v>18.406961178045517</v>
      </c>
      <c r="L2780" s="33">
        <v>80</v>
      </c>
      <c r="M2780" s="30">
        <f>K2780*L2780/60</f>
        <v>24.542614904060692</v>
      </c>
    </row>
    <row r="2781" spans="1:13">
      <c r="A2781" s="1312"/>
      <c r="B2781" s="87" t="s">
        <v>35</v>
      </c>
      <c r="C2781" s="32"/>
      <c r="D2781" s="131"/>
      <c r="E2781" s="131"/>
      <c r="F2781" s="33"/>
      <c r="G2781" s="133"/>
      <c r="H2781" s="33"/>
      <c r="I2781" s="33"/>
      <c r="J2781" s="33"/>
      <c r="K2781" s="101">
        <f t="shared" si="813"/>
        <v>0</v>
      </c>
      <c r="L2781" s="33"/>
      <c r="M2781" s="34">
        <f>SUM(M2777:M2780)</f>
        <v>29.181508441172099</v>
      </c>
    </row>
    <row r="2782" spans="1:13" ht="45">
      <c r="A2782" s="1312" t="s">
        <v>4762</v>
      </c>
      <c r="B2782" s="38" t="s">
        <v>2307</v>
      </c>
      <c r="C2782" s="32" t="s">
        <v>2314</v>
      </c>
      <c r="D2782" s="131">
        <v>2006</v>
      </c>
      <c r="E2782" s="131">
        <f t="shared" si="814"/>
        <v>9</v>
      </c>
      <c r="F2782" s="33">
        <v>133722</v>
      </c>
      <c r="G2782" s="133">
        <v>0.1</v>
      </c>
      <c r="H2782" s="33">
        <f>E2782*F2782*G2782</f>
        <v>120349.8</v>
      </c>
      <c r="I2782" s="33">
        <f>F2782-H2782</f>
        <v>13372.199999999997</v>
      </c>
      <c r="J2782" s="33">
        <f>F2782*G2782</f>
        <v>13372.2</v>
      </c>
      <c r="K2782" s="101">
        <f t="shared" si="813"/>
        <v>7.4588353413654627</v>
      </c>
      <c r="L2782" s="33">
        <v>20</v>
      </c>
      <c r="M2782" s="30">
        <f>K2782*L2782/60</f>
        <v>2.4862784471218209</v>
      </c>
    </row>
    <row r="2783" spans="1:13">
      <c r="A2783" s="1312"/>
      <c r="B2783" s="38"/>
      <c r="C2783" s="32" t="s">
        <v>2315</v>
      </c>
      <c r="D2783" s="131">
        <v>2007</v>
      </c>
      <c r="E2783" s="131">
        <f t="shared" si="814"/>
        <v>8</v>
      </c>
      <c r="F2783" s="33">
        <v>61985</v>
      </c>
      <c r="G2783" s="133">
        <v>0.1</v>
      </c>
      <c r="H2783" s="33">
        <f>E2783*F2783*G2783</f>
        <v>49588</v>
      </c>
      <c r="I2783" s="33">
        <f>F2783-H2783</f>
        <v>12397</v>
      </c>
      <c r="J2783" s="33">
        <f>F2783*G2783</f>
        <v>6198.5</v>
      </c>
      <c r="K2783" s="101">
        <f t="shared" si="813"/>
        <v>3.4574408746095493</v>
      </c>
      <c r="L2783" s="33">
        <v>15</v>
      </c>
      <c r="M2783" s="30">
        <f>K2783*L2783/60</f>
        <v>0.86436021865238744</v>
      </c>
    </row>
    <row r="2784" spans="1:13">
      <c r="A2784" s="1312"/>
      <c r="B2784" s="38"/>
      <c r="C2784" s="32" t="s">
        <v>2316</v>
      </c>
      <c r="D2784" s="131">
        <v>2006</v>
      </c>
      <c r="E2784" s="131">
        <f t="shared" si="814"/>
        <v>9</v>
      </c>
      <c r="F2784" s="33">
        <v>138575</v>
      </c>
      <c r="G2784" s="133">
        <v>0.1</v>
      </c>
      <c r="H2784" s="33">
        <f>E2784*F2784*G2784</f>
        <v>124717.5</v>
      </c>
      <c r="I2784" s="33">
        <f>F2784-H2784</f>
        <v>13857.5</v>
      </c>
      <c r="J2784" s="33">
        <f>F2784*G2784</f>
        <v>13857.5</v>
      </c>
      <c r="K2784" s="101">
        <f t="shared" si="813"/>
        <v>7.7295292280232042</v>
      </c>
      <c r="L2784" s="33">
        <v>10</v>
      </c>
      <c r="M2784" s="30">
        <f>K2784*L2784/60</f>
        <v>1.2882548713372008</v>
      </c>
    </row>
    <row r="2785" spans="1:13">
      <c r="A2785" s="1312"/>
      <c r="B2785" s="38"/>
      <c r="C2785" s="32" t="s">
        <v>2190</v>
      </c>
      <c r="D2785" s="131">
        <v>2015</v>
      </c>
      <c r="E2785" s="131">
        <f t="shared" si="814"/>
        <v>0</v>
      </c>
      <c r="F2785" s="33">
        <v>330000</v>
      </c>
      <c r="G2785" s="133">
        <v>0.1</v>
      </c>
      <c r="H2785" s="33">
        <f>E2785*F2785*G2785</f>
        <v>0</v>
      </c>
      <c r="I2785" s="33">
        <f>F2785-H2785</f>
        <v>330000</v>
      </c>
      <c r="J2785" s="33">
        <f>F2785*G2785</f>
        <v>33000</v>
      </c>
      <c r="K2785" s="101">
        <f t="shared" si="813"/>
        <v>18.406961178045517</v>
      </c>
      <c r="L2785" s="33">
        <v>80</v>
      </c>
      <c r="M2785" s="30">
        <f>K2785*L2785/60</f>
        <v>24.542614904060692</v>
      </c>
    </row>
    <row r="2786" spans="1:13">
      <c r="A2786" s="1312"/>
      <c r="B2786" s="87" t="s">
        <v>35</v>
      </c>
      <c r="C2786" s="32"/>
      <c r="D2786" s="131"/>
      <c r="E2786" s="131"/>
      <c r="F2786" s="33"/>
      <c r="G2786" s="133"/>
      <c r="H2786" s="33"/>
      <c r="I2786" s="33"/>
      <c r="J2786" s="33"/>
      <c r="K2786" s="101">
        <f t="shared" si="813"/>
        <v>0</v>
      </c>
      <c r="L2786" s="33"/>
      <c r="M2786" s="34">
        <f>SUM(M2782:M2785)</f>
        <v>29.181508441172099</v>
      </c>
    </row>
    <row r="2787" spans="1:13" ht="30">
      <c r="A2787" s="1312" t="s">
        <v>4763</v>
      </c>
      <c r="B2787" s="38" t="s">
        <v>2308</v>
      </c>
      <c r="C2787" s="32" t="s">
        <v>2314</v>
      </c>
      <c r="D2787" s="131">
        <v>2006</v>
      </c>
      <c r="E2787" s="131">
        <f t="shared" si="814"/>
        <v>9</v>
      </c>
      <c r="F2787" s="33">
        <v>133722</v>
      </c>
      <c r="G2787" s="133">
        <v>0.1</v>
      </c>
      <c r="H2787" s="33">
        <f>E2787*F2787*G2787</f>
        <v>120349.8</v>
      </c>
      <c r="I2787" s="33">
        <f>F2787-H2787</f>
        <v>13372.199999999997</v>
      </c>
      <c r="J2787" s="33">
        <f>F2787*G2787</f>
        <v>13372.2</v>
      </c>
      <c r="K2787" s="101">
        <f t="shared" si="813"/>
        <v>7.4588353413654627</v>
      </c>
      <c r="L2787" s="33">
        <v>20</v>
      </c>
      <c r="M2787" s="30">
        <f>K2787*L2787/60</f>
        <v>2.4862784471218209</v>
      </c>
    </row>
    <row r="2788" spans="1:13">
      <c r="A2788" s="1312"/>
      <c r="B2788" s="38"/>
      <c r="C2788" s="32" t="s">
        <v>2315</v>
      </c>
      <c r="D2788" s="131">
        <v>2007</v>
      </c>
      <c r="E2788" s="131">
        <f t="shared" si="814"/>
        <v>8</v>
      </c>
      <c r="F2788" s="33">
        <v>61985</v>
      </c>
      <c r="G2788" s="133">
        <v>0.1</v>
      </c>
      <c r="H2788" s="33">
        <f>E2788*F2788*G2788</f>
        <v>49588</v>
      </c>
      <c r="I2788" s="33">
        <f>F2788-H2788</f>
        <v>12397</v>
      </c>
      <c r="J2788" s="33">
        <f>F2788*G2788</f>
        <v>6198.5</v>
      </c>
      <c r="K2788" s="101">
        <f t="shared" si="813"/>
        <v>3.4574408746095493</v>
      </c>
      <c r="L2788" s="33">
        <v>15</v>
      </c>
      <c r="M2788" s="30">
        <f>K2788*L2788/60</f>
        <v>0.86436021865238744</v>
      </c>
    </row>
    <row r="2789" spans="1:13">
      <c r="A2789" s="1312"/>
      <c r="B2789" s="38"/>
      <c r="C2789" s="32" t="s">
        <v>2316</v>
      </c>
      <c r="D2789" s="131">
        <v>2006</v>
      </c>
      <c r="E2789" s="131">
        <f t="shared" si="814"/>
        <v>9</v>
      </c>
      <c r="F2789" s="33">
        <v>138575</v>
      </c>
      <c r="G2789" s="133">
        <v>0.1</v>
      </c>
      <c r="H2789" s="33">
        <f>E2789*F2789*G2789</f>
        <v>124717.5</v>
      </c>
      <c r="I2789" s="33">
        <f>F2789-H2789</f>
        <v>13857.5</v>
      </c>
      <c r="J2789" s="33">
        <f>F2789*G2789</f>
        <v>13857.5</v>
      </c>
      <c r="K2789" s="101">
        <f t="shared" si="813"/>
        <v>7.7295292280232042</v>
      </c>
      <c r="L2789" s="33">
        <v>10</v>
      </c>
      <c r="M2789" s="30">
        <f>K2789*L2789/60</f>
        <v>1.2882548713372008</v>
      </c>
    </row>
    <row r="2790" spans="1:13">
      <c r="A2790" s="1312"/>
      <c r="B2790" s="38"/>
      <c r="C2790" s="32" t="s">
        <v>2190</v>
      </c>
      <c r="D2790" s="131">
        <v>2015</v>
      </c>
      <c r="E2790" s="131">
        <f t="shared" si="814"/>
        <v>0</v>
      </c>
      <c r="F2790" s="33">
        <v>330000</v>
      </c>
      <c r="G2790" s="133">
        <v>0.1</v>
      </c>
      <c r="H2790" s="33">
        <f>E2790*F2790*G2790</f>
        <v>0</v>
      </c>
      <c r="I2790" s="33">
        <f>F2790-H2790</f>
        <v>330000</v>
      </c>
      <c r="J2790" s="33">
        <f>F2790*G2790</f>
        <v>33000</v>
      </c>
      <c r="K2790" s="101">
        <f t="shared" si="813"/>
        <v>18.406961178045517</v>
      </c>
      <c r="L2790" s="33">
        <v>80</v>
      </c>
      <c r="M2790" s="30">
        <f>K2790*L2790/60</f>
        <v>24.542614904060692</v>
      </c>
    </row>
    <row r="2791" spans="1:13">
      <c r="A2791" s="1312"/>
      <c r="B2791" s="87" t="s">
        <v>35</v>
      </c>
      <c r="C2791" s="32"/>
      <c r="D2791" s="131"/>
      <c r="E2791" s="131"/>
      <c r="F2791" s="33"/>
      <c r="G2791" s="133"/>
      <c r="H2791" s="33"/>
      <c r="I2791" s="33"/>
      <c r="J2791" s="33"/>
      <c r="K2791" s="101">
        <f t="shared" si="813"/>
        <v>0</v>
      </c>
      <c r="L2791" s="33"/>
      <c r="M2791" s="34">
        <f>SUM(M2787:M2790)</f>
        <v>29.181508441172099</v>
      </c>
    </row>
    <row r="2792" spans="1:13" ht="30">
      <c r="A2792" s="1312" t="s">
        <v>4764</v>
      </c>
      <c r="B2792" s="38" t="s">
        <v>2309</v>
      </c>
      <c r="C2792" s="32" t="s">
        <v>2314</v>
      </c>
      <c r="D2792" s="131">
        <v>2006</v>
      </c>
      <c r="E2792" s="131">
        <f t="shared" si="814"/>
        <v>9</v>
      </c>
      <c r="F2792" s="33">
        <v>133722</v>
      </c>
      <c r="G2792" s="133">
        <v>0.1</v>
      </c>
      <c r="H2792" s="33">
        <f>E2792*F2792*G2792</f>
        <v>120349.8</v>
      </c>
      <c r="I2792" s="33">
        <f>F2792-H2792</f>
        <v>13372.199999999997</v>
      </c>
      <c r="J2792" s="33">
        <f>F2792*G2792</f>
        <v>13372.2</v>
      </c>
      <c r="K2792" s="101">
        <f t="shared" si="813"/>
        <v>7.4588353413654627</v>
      </c>
      <c r="L2792" s="33">
        <v>20</v>
      </c>
      <c r="M2792" s="30">
        <f>K2792*L2792/60</f>
        <v>2.4862784471218209</v>
      </c>
    </row>
    <row r="2793" spans="1:13">
      <c r="A2793" s="1312"/>
      <c r="B2793" s="38"/>
      <c r="C2793" s="32" t="s">
        <v>2315</v>
      </c>
      <c r="D2793" s="131">
        <v>2007</v>
      </c>
      <c r="E2793" s="131">
        <f t="shared" si="814"/>
        <v>8</v>
      </c>
      <c r="F2793" s="33">
        <v>61985</v>
      </c>
      <c r="G2793" s="133">
        <v>0.1</v>
      </c>
      <c r="H2793" s="33">
        <f>E2793*F2793*G2793</f>
        <v>49588</v>
      </c>
      <c r="I2793" s="33">
        <f>F2793-H2793</f>
        <v>12397</v>
      </c>
      <c r="J2793" s="33">
        <f>F2793*G2793</f>
        <v>6198.5</v>
      </c>
      <c r="K2793" s="101">
        <f t="shared" si="813"/>
        <v>3.4574408746095493</v>
      </c>
      <c r="L2793" s="33">
        <v>15</v>
      </c>
      <c r="M2793" s="30">
        <f>K2793*L2793/60</f>
        <v>0.86436021865238744</v>
      </c>
    </row>
    <row r="2794" spans="1:13">
      <c r="A2794" s="1312"/>
      <c r="B2794" s="38"/>
      <c r="C2794" s="32" t="s">
        <v>2316</v>
      </c>
      <c r="D2794" s="131">
        <v>2006</v>
      </c>
      <c r="E2794" s="131">
        <f t="shared" si="814"/>
        <v>9</v>
      </c>
      <c r="F2794" s="33">
        <v>138575</v>
      </c>
      <c r="G2794" s="133">
        <v>0.1</v>
      </c>
      <c r="H2794" s="33">
        <f>E2794*F2794*G2794</f>
        <v>124717.5</v>
      </c>
      <c r="I2794" s="33">
        <f>F2794-H2794</f>
        <v>13857.5</v>
      </c>
      <c r="J2794" s="33">
        <f>F2794*G2794</f>
        <v>13857.5</v>
      </c>
      <c r="K2794" s="101">
        <f t="shared" si="813"/>
        <v>7.7295292280232042</v>
      </c>
      <c r="L2794" s="33">
        <v>10</v>
      </c>
      <c r="M2794" s="30">
        <f>K2794*L2794/60</f>
        <v>1.2882548713372008</v>
      </c>
    </row>
    <row r="2795" spans="1:13">
      <c r="A2795" s="1312"/>
      <c r="B2795" s="38"/>
      <c r="C2795" s="32" t="s">
        <v>2190</v>
      </c>
      <c r="D2795" s="131">
        <v>2015</v>
      </c>
      <c r="E2795" s="131">
        <f t="shared" si="814"/>
        <v>0</v>
      </c>
      <c r="F2795" s="33">
        <v>330000</v>
      </c>
      <c r="G2795" s="133">
        <v>0.1</v>
      </c>
      <c r="H2795" s="33">
        <f>E2795*F2795*G2795</f>
        <v>0</v>
      </c>
      <c r="I2795" s="33">
        <f>F2795-H2795</f>
        <v>330000</v>
      </c>
      <c r="J2795" s="33">
        <f>F2795*G2795</f>
        <v>33000</v>
      </c>
      <c r="K2795" s="101">
        <f t="shared" si="813"/>
        <v>18.406961178045517</v>
      </c>
      <c r="L2795" s="33">
        <v>80</v>
      </c>
      <c r="M2795" s="30">
        <f>K2795*L2795/60</f>
        <v>24.542614904060692</v>
      </c>
    </row>
    <row r="2796" spans="1:13">
      <c r="A2796" s="1312"/>
      <c r="B2796" s="87" t="s">
        <v>35</v>
      </c>
      <c r="C2796" s="32"/>
      <c r="D2796" s="131"/>
      <c r="E2796" s="131"/>
      <c r="F2796" s="33"/>
      <c r="G2796" s="133"/>
      <c r="H2796" s="33"/>
      <c r="I2796" s="33"/>
      <c r="J2796" s="33"/>
      <c r="K2796" s="101">
        <f t="shared" si="813"/>
        <v>0</v>
      </c>
      <c r="L2796" s="33"/>
      <c r="M2796" s="34">
        <f>SUM(M2792:M2795)</f>
        <v>29.181508441172099</v>
      </c>
    </row>
    <row r="2797" spans="1:13" ht="30">
      <c r="A2797" s="1312" t="s">
        <v>4765</v>
      </c>
      <c r="B2797" s="38" t="s">
        <v>2310</v>
      </c>
      <c r="C2797" s="32" t="s">
        <v>2314</v>
      </c>
      <c r="D2797" s="131">
        <v>2006</v>
      </c>
      <c r="E2797" s="131">
        <f t="shared" si="814"/>
        <v>9</v>
      </c>
      <c r="F2797" s="33">
        <v>133722</v>
      </c>
      <c r="G2797" s="133">
        <v>0.1</v>
      </c>
      <c r="H2797" s="33">
        <f>E2797*F2797*G2797</f>
        <v>120349.8</v>
      </c>
      <c r="I2797" s="33">
        <f>F2797-H2797</f>
        <v>13372.199999999997</v>
      </c>
      <c r="J2797" s="33">
        <f>F2797*G2797</f>
        <v>13372.2</v>
      </c>
      <c r="K2797" s="101">
        <f t="shared" si="813"/>
        <v>7.4588353413654627</v>
      </c>
      <c r="L2797" s="33">
        <v>20</v>
      </c>
      <c r="M2797" s="30">
        <f>K2797*L2797/60</f>
        <v>2.4862784471218209</v>
      </c>
    </row>
    <row r="2798" spans="1:13">
      <c r="A2798" s="1312"/>
      <c r="B2798" s="38"/>
      <c r="C2798" s="32" t="s">
        <v>2315</v>
      </c>
      <c r="D2798" s="131">
        <v>2007</v>
      </c>
      <c r="E2798" s="131">
        <f t="shared" si="814"/>
        <v>8</v>
      </c>
      <c r="F2798" s="33">
        <v>61985</v>
      </c>
      <c r="G2798" s="133">
        <v>0.1</v>
      </c>
      <c r="H2798" s="33">
        <f>E2798*F2798*G2798</f>
        <v>49588</v>
      </c>
      <c r="I2798" s="33">
        <f>F2798-H2798</f>
        <v>12397</v>
      </c>
      <c r="J2798" s="33">
        <f>F2798*G2798</f>
        <v>6198.5</v>
      </c>
      <c r="K2798" s="101">
        <f t="shared" si="813"/>
        <v>3.4574408746095493</v>
      </c>
      <c r="L2798" s="33">
        <v>15</v>
      </c>
      <c r="M2798" s="30">
        <f>K2798*L2798/60</f>
        <v>0.86436021865238744</v>
      </c>
    </row>
    <row r="2799" spans="1:13">
      <c r="A2799" s="1312"/>
      <c r="B2799" s="38"/>
      <c r="C2799" s="32" t="s">
        <v>2316</v>
      </c>
      <c r="D2799" s="131">
        <v>2006</v>
      </c>
      <c r="E2799" s="131">
        <f t="shared" si="814"/>
        <v>9</v>
      </c>
      <c r="F2799" s="33">
        <v>138575</v>
      </c>
      <c r="G2799" s="133">
        <v>0.1</v>
      </c>
      <c r="H2799" s="33">
        <f>E2799*F2799*G2799</f>
        <v>124717.5</v>
      </c>
      <c r="I2799" s="33">
        <f>F2799-H2799</f>
        <v>13857.5</v>
      </c>
      <c r="J2799" s="33">
        <f>F2799*G2799</f>
        <v>13857.5</v>
      </c>
      <c r="K2799" s="101">
        <f t="shared" si="813"/>
        <v>7.7295292280232042</v>
      </c>
      <c r="L2799" s="33">
        <v>10</v>
      </c>
      <c r="M2799" s="30">
        <f>K2799*L2799/60</f>
        <v>1.2882548713372008</v>
      </c>
    </row>
    <row r="2800" spans="1:13">
      <c r="A2800" s="1312"/>
      <c r="B2800" s="38"/>
      <c r="C2800" s="32" t="s">
        <v>2190</v>
      </c>
      <c r="D2800" s="131">
        <v>2015</v>
      </c>
      <c r="E2800" s="131">
        <f t="shared" si="814"/>
        <v>0</v>
      </c>
      <c r="F2800" s="33">
        <v>330000</v>
      </c>
      <c r="G2800" s="133">
        <v>0.1</v>
      </c>
      <c r="H2800" s="33">
        <f>E2800*F2800*G2800</f>
        <v>0</v>
      </c>
      <c r="I2800" s="33">
        <f>F2800-H2800</f>
        <v>330000</v>
      </c>
      <c r="J2800" s="33">
        <f>F2800*G2800</f>
        <v>33000</v>
      </c>
      <c r="K2800" s="101">
        <f t="shared" si="813"/>
        <v>18.406961178045517</v>
      </c>
      <c r="L2800" s="33">
        <v>80</v>
      </c>
      <c r="M2800" s="30">
        <f>K2800*L2800/60</f>
        <v>24.542614904060692</v>
      </c>
    </row>
    <row r="2801" spans="1:13">
      <c r="A2801" s="1312"/>
      <c r="B2801" s="87" t="s">
        <v>35</v>
      </c>
      <c r="C2801" s="32"/>
      <c r="D2801" s="131"/>
      <c r="E2801" s="131"/>
      <c r="F2801" s="33"/>
      <c r="G2801" s="133"/>
      <c r="H2801" s="33"/>
      <c r="I2801" s="33"/>
      <c r="J2801" s="33"/>
      <c r="K2801" s="101">
        <f t="shared" si="813"/>
        <v>0</v>
      </c>
      <c r="L2801" s="33"/>
      <c r="M2801" s="34">
        <f>SUM(M2797:M2800)</f>
        <v>29.181508441172099</v>
      </c>
    </row>
    <row r="2802" spans="1:13">
      <c r="A2802" s="1312" t="s">
        <v>4766</v>
      </c>
      <c r="B2802" s="38" t="s">
        <v>2311</v>
      </c>
      <c r="C2802" s="32" t="s">
        <v>2314</v>
      </c>
      <c r="D2802" s="131">
        <v>2006</v>
      </c>
      <c r="E2802" s="131">
        <f t="shared" si="814"/>
        <v>9</v>
      </c>
      <c r="F2802" s="33">
        <v>133722</v>
      </c>
      <c r="G2802" s="133">
        <v>0.1</v>
      </c>
      <c r="H2802" s="33">
        <f>E2802*F2802*G2802</f>
        <v>120349.8</v>
      </c>
      <c r="I2802" s="33">
        <f>F2802-H2802</f>
        <v>13372.199999999997</v>
      </c>
      <c r="J2802" s="33">
        <f>F2802*G2802</f>
        <v>13372.2</v>
      </c>
      <c r="K2802" s="101">
        <f t="shared" si="813"/>
        <v>7.4588353413654627</v>
      </c>
      <c r="L2802" s="33">
        <v>20</v>
      </c>
      <c r="M2802" s="30">
        <f>K2802*L2802/60</f>
        <v>2.4862784471218209</v>
      </c>
    </row>
    <row r="2803" spans="1:13">
      <c r="A2803" s="1312"/>
      <c r="B2803" s="38"/>
      <c r="C2803" s="32" t="s">
        <v>2315</v>
      </c>
      <c r="D2803" s="131">
        <v>2007</v>
      </c>
      <c r="E2803" s="131">
        <f t="shared" si="814"/>
        <v>8</v>
      </c>
      <c r="F2803" s="33">
        <v>61985</v>
      </c>
      <c r="G2803" s="133">
        <v>0.1</v>
      </c>
      <c r="H2803" s="33">
        <f>E2803*F2803*G2803</f>
        <v>49588</v>
      </c>
      <c r="I2803" s="33">
        <f>F2803-H2803</f>
        <v>12397</v>
      </c>
      <c r="J2803" s="33">
        <f>F2803*G2803</f>
        <v>6198.5</v>
      </c>
      <c r="K2803" s="101">
        <f t="shared" si="813"/>
        <v>3.4574408746095493</v>
      </c>
      <c r="L2803" s="33">
        <v>15</v>
      </c>
      <c r="M2803" s="30">
        <f>K2803*L2803/60</f>
        <v>0.86436021865238744</v>
      </c>
    </row>
    <row r="2804" spans="1:13">
      <c r="A2804" s="1312"/>
      <c r="B2804" s="38"/>
      <c r="C2804" s="32" t="s">
        <v>2316</v>
      </c>
      <c r="D2804" s="131">
        <v>2006</v>
      </c>
      <c r="E2804" s="131">
        <f t="shared" si="814"/>
        <v>9</v>
      </c>
      <c r="F2804" s="33">
        <v>138575</v>
      </c>
      <c r="G2804" s="133">
        <v>0.1</v>
      </c>
      <c r="H2804" s="33">
        <f>E2804*F2804*G2804</f>
        <v>124717.5</v>
      </c>
      <c r="I2804" s="33">
        <f>F2804-H2804</f>
        <v>13857.5</v>
      </c>
      <c r="J2804" s="33">
        <f>F2804*G2804</f>
        <v>13857.5</v>
      </c>
      <c r="K2804" s="101">
        <f t="shared" si="813"/>
        <v>7.7295292280232042</v>
      </c>
      <c r="L2804" s="33">
        <v>10</v>
      </c>
      <c r="M2804" s="30">
        <f>K2804*L2804/60</f>
        <v>1.2882548713372008</v>
      </c>
    </row>
    <row r="2805" spans="1:13">
      <c r="A2805" s="1312"/>
      <c r="B2805" s="38"/>
      <c r="C2805" s="32" t="s">
        <v>2190</v>
      </c>
      <c r="D2805" s="131">
        <v>2015</v>
      </c>
      <c r="E2805" s="131">
        <f t="shared" si="814"/>
        <v>0</v>
      </c>
      <c r="F2805" s="33">
        <v>330000</v>
      </c>
      <c r="G2805" s="133">
        <v>0.1</v>
      </c>
      <c r="H2805" s="33">
        <f>E2805*F2805*G2805</f>
        <v>0</v>
      </c>
      <c r="I2805" s="33">
        <f>F2805-H2805</f>
        <v>330000</v>
      </c>
      <c r="J2805" s="33">
        <f>F2805*G2805</f>
        <v>33000</v>
      </c>
      <c r="K2805" s="101">
        <f t="shared" si="813"/>
        <v>18.406961178045517</v>
      </c>
      <c r="L2805" s="33">
        <v>80</v>
      </c>
      <c r="M2805" s="30">
        <f>K2805*L2805/60</f>
        <v>24.542614904060692</v>
      </c>
    </row>
    <row r="2806" spans="1:13">
      <c r="A2806" s="1312"/>
      <c r="B2806" s="87" t="s">
        <v>35</v>
      </c>
      <c r="C2806" s="32"/>
      <c r="D2806" s="131"/>
      <c r="E2806" s="131"/>
      <c r="F2806" s="33"/>
      <c r="G2806" s="133"/>
      <c r="H2806" s="33"/>
      <c r="I2806" s="33"/>
      <c r="J2806" s="33"/>
      <c r="K2806" s="101">
        <f t="shared" si="813"/>
        <v>0</v>
      </c>
      <c r="L2806" s="33"/>
      <c r="M2806" s="34">
        <f>SUM(M2802:M2805)</f>
        <v>29.181508441172099</v>
      </c>
    </row>
    <row r="2807" spans="1:13" ht="30">
      <c r="A2807" s="1312" t="s">
        <v>4767</v>
      </c>
      <c r="B2807" s="38" t="s">
        <v>2312</v>
      </c>
      <c r="C2807" s="32" t="s">
        <v>2314</v>
      </c>
      <c r="D2807" s="131">
        <v>2006</v>
      </c>
      <c r="E2807" s="131">
        <f t="shared" si="814"/>
        <v>9</v>
      </c>
      <c r="F2807" s="33">
        <v>133722</v>
      </c>
      <c r="G2807" s="133">
        <v>0.1</v>
      </c>
      <c r="H2807" s="33">
        <f>E2807*F2807*G2807</f>
        <v>120349.8</v>
      </c>
      <c r="I2807" s="33">
        <f>F2807-H2807</f>
        <v>13372.199999999997</v>
      </c>
      <c r="J2807" s="33">
        <f>F2807*G2807</f>
        <v>13372.2</v>
      </c>
      <c r="K2807" s="101">
        <f t="shared" si="813"/>
        <v>7.4588353413654627</v>
      </c>
      <c r="L2807" s="33">
        <v>20</v>
      </c>
      <c r="M2807" s="30">
        <f>K2807*L2807/60</f>
        <v>2.4862784471218209</v>
      </c>
    </row>
    <row r="2808" spans="1:13">
      <c r="A2808" s="1312"/>
      <c r="B2808" s="38"/>
      <c r="C2808" s="32" t="s">
        <v>2315</v>
      </c>
      <c r="D2808" s="131">
        <v>2007</v>
      </c>
      <c r="E2808" s="131">
        <f t="shared" si="814"/>
        <v>8</v>
      </c>
      <c r="F2808" s="33">
        <v>61985</v>
      </c>
      <c r="G2808" s="133">
        <v>0.1</v>
      </c>
      <c r="H2808" s="33">
        <f>E2808*F2808*G2808</f>
        <v>49588</v>
      </c>
      <c r="I2808" s="33">
        <f>F2808-H2808</f>
        <v>12397</v>
      </c>
      <c r="J2808" s="33">
        <f>F2808*G2808</f>
        <v>6198.5</v>
      </c>
      <c r="K2808" s="101">
        <f t="shared" si="813"/>
        <v>3.4574408746095493</v>
      </c>
      <c r="L2808" s="33">
        <v>15</v>
      </c>
      <c r="M2808" s="30">
        <f>K2808*L2808/60</f>
        <v>0.86436021865238744</v>
      </c>
    </row>
    <row r="2809" spans="1:13">
      <c r="A2809" s="1312"/>
      <c r="B2809" s="38"/>
      <c r="C2809" s="32" t="s">
        <v>2316</v>
      </c>
      <c r="D2809" s="131">
        <v>2006</v>
      </c>
      <c r="E2809" s="131">
        <f t="shared" si="814"/>
        <v>9</v>
      </c>
      <c r="F2809" s="33">
        <v>138575</v>
      </c>
      <c r="G2809" s="133">
        <v>0.1</v>
      </c>
      <c r="H2809" s="33">
        <f>E2809*F2809*G2809</f>
        <v>124717.5</v>
      </c>
      <c r="I2809" s="33">
        <f>F2809-H2809</f>
        <v>13857.5</v>
      </c>
      <c r="J2809" s="33">
        <f>F2809*G2809</f>
        <v>13857.5</v>
      </c>
      <c r="K2809" s="101">
        <f t="shared" si="813"/>
        <v>7.7295292280232042</v>
      </c>
      <c r="L2809" s="33">
        <v>10</v>
      </c>
      <c r="M2809" s="30">
        <f>K2809*L2809/60</f>
        <v>1.2882548713372008</v>
      </c>
    </row>
    <row r="2810" spans="1:13">
      <c r="A2810" s="1312"/>
      <c r="B2810" s="38"/>
      <c r="C2810" s="32" t="s">
        <v>2190</v>
      </c>
      <c r="D2810" s="131">
        <v>2015</v>
      </c>
      <c r="E2810" s="131">
        <f t="shared" si="814"/>
        <v>0</v>
      </c>
      <c r="F2810" s="33">
        <v>330000</v>
      </c>
      <c r="G2810" s="133">
        <v>0.1</v>
      </c>
      <c r="H2810" s="33">
        <f>E2810*F2810*G2810</f>
        <v>0</v>
      </c>
      <c r="I2810" s="33">
        <f>F2810-H2810</f>
        <v>330000</v>
      </c>
      <c r="J2810" s="33">
        <f>F2810*G2810</f>
        <v>33000</v>
      </c>
      <c r="K2810" s="101">
        <f t="shared" si="813"/>
        <v>18.406961178045517</v>
      </c>
      <c r="L2810" s="33">
        <v>80</v>
      </c>
      <c r="M2810" s="30">
        <f>K2810*L2810/60</f>
        <v>24.542614904060692</v>
      </c>
    </row>
    <row r="2811" spans="1:13">
      <c r="A2811" s="1312"/>
      <c r="B2811" s="87" t="s">
        <v>35</v>
      </c>
      <c r="C2811" s="32"/>
      <c r="D2811" s="131"/>
      <c r="E2811" s="131"/>
      <c r="F2811" s="33"/>
      <c r="G2811" s="133"/>
      <c r="H2811" s="33"/>
      <c r="I2811" s="33"/>
      <c r="J2811" s="33"/>
      <c r="K2811" s="101">
        <f t="shared" si="813"/>
        <v>0</v>
      </c>
      <c r="L2811" s="33"/>
      <c r="M2811" s="34">
        <f>SUM(M2807:M2810)</f>
        <v>29.181508441172099</v>
      </c>
    </row>
    <row r="2812" spans="1:13">
      <c r="A2812" s="1312" t="s">
        <v>4768</v>
      </c>
      <c r="B2812" s="38" t="s">
        <v>2313</v>
      </c>
      <c r="C2812" s="32" t="s">
        <v>2314</v>
      </c>
      <c r="D2812" s="131">
        <v>2006</v>
      </c>
      <c r="E2812" s="131">
        <f t="shared" si="814"/>
        <v>9</v>
      </c>
      <c r="F2812" s="33">
        <v>133722</v>
      </c>
      <c r="G2812" s="133">
        <v>0.1</v>
      </c>
      <c r="H2812" s="33">
        <f>E2812*F2812*G2812</f>
        <v>120349.8</v>
      </c>
      <c r="I2812" s="33">
        <f>F2812-H2812</f>
        <v>13372.199999999997</v>
      </c>
      <c r="J2812" s="33">
        <f>F2812*G2812</f>
        <v>13372.2</v>
      </c>
      <c r="K2812" s="101">
        <f t="shared" si="813"/>
        <v>7.4588353413654627</v>
      </c>
      <c r="L2812" s="33">
        <v>20</v>
      </c>
      <c r="M2812" s="30">
        <f>K2812*L2812/60</f>
        <v>2.4862784471218209</v>
      </c>
    </row>
    <row r="2813" spans="1:13">
      <c r="A2813" s="1312"/>
      <c r="B2813" s="38"/>
      <c r="C2813" s="32" t="s">
        <v>2315</v>
      </c>
      <c r="D2813" s="131">
        <v>2007</v>
      </c>
      <c r="E2813" s="131">
        <f t="shared" si="814"/>
        <v>8</v>
      </c>
      <c r="F2813" s="33">
        <v>61985</v>
      </c>
      <c r="G2813" s="133">
        <v>0.1</v>
      </c>
      <c r="H2813" s="33">
        <f>E2813*F2813*G2813</f>
        <v>49588</v>
      </c>
      <c r="I2813" s="33">
        <f>F2813-H2813</f>
        <v>12397</v>
      </c>
      <c r="J2813" s="33">
        <f>F2813*G2813</f>
        <v>6198.5</v>
      </c>
      <c r="K2813" s="101">
        <f t="shared" si="813"/>
        <v>3.4574408746095493</v>
      </c>
      <c r="L2813" s="33">
        <v>15</v>
      </c>
      <c r="M2813" s="30">
        <f>K2813*L2813/60</f>
        <v>0.86436021865238744</v>
      </c>
    </row>
    <row r="2814" spans="1:13">
      <c r="A2814" s="1312"/>
      <c r="B2814" s="38"/>
      <c r="C2814" s="32" t="s">
        <v>2316</v>
      </c>
      <c r="D2814" s="131">
        <v>2006</v>
      </c>
      <c r="E2814" s="131">
        <f t="shared" si="814"/>
        <v>9</v>
      </c>
      <c r="F2814" s="33">
        <v>138575</v>
      </c>
      <c r="G2814" s="133">
        <v>0.1</v>
      </c>
      <c r="H2814" s="33">
        <f>E2814*F2814*G2814</f>
        <v>124717.5</v>
      </c>
      <c r="I2814" s="33">
        <f>F2814-H2814</f>
        <v>13857.5</v>
      </c>
      <c r="J2814" s="33">
        <f>F2814*G2814</f>
        <v>13857.5</v>
      </c>
      <c r="K2814" s="101">
        <f t="shared" si="813"/>
        <v>7.7295292280232042</v>
      </c>
      <c r="L2814" s="33">
        <v>10</v>
      </c>
      <c r="M2814" s="30">
        <f>K2814*L2814/60</f>
        <v>1.2882548713372008</v>
      </c>
    </row>
    <row r="2815" spans="1:13">
      <c r="A2815" s="1312"/>
      <c r="B2815" s="38"/>
      <c r="C2815" s="32" t="s">
        <v>2190</v>
      </c>
      <c r="D2815" s="131">
        <v>2015</v>
      </c>
      <c r="E2815" s="131">
        <f t="shared" si="814"/>
        <v>0</v>
      </c>
      <c r="F2815" s="33">
        <v>330000</v>
      </c>
      <c r="G2815" s="133">
        <v>0.1</v>
      </c>
      <c r="H2815" s="33">
        <f>E2815*F2815*G2815</f>
        <v>0</v>
      </c>
      <c r="I2815" s="33">
        <f>F2815-H2815</f>
        <v>330000</v>
      </c>
      <c r="J2815" s="33">
        <f>F2815*G2815</f>
        <v>33000</v>
      </c>
      <c r="K2815" s="101">
        <f t="shared" si="813"/>
        <v>18.406961178045517</v>
      </c>
      <c r="L2815" s="33">
        <v>80</v>
      </c>
      <c r="M2815" s="30">
        <f>K2815*L2815/60</f>
        <v>24.542614904060692</v>
      </c>
    </row>
    <row r="2816" spans="1:13">
      <c r="A2816" s="1312"/>
      <c r="B2816" s="87" t="s">
        <v>35</v>
      </c>
      <c r="C2816" s="32"/>
      <c r="D2816" s="131"/>
      <c r="E2816" s="131"/>
      <c r="F2816" s="33"/>
      <c r="G2816" s="133"/>
      <c r="H2816" s="33"/>
      <c r="I2816" s="33"/>
      <c r="J2816" s="33"/>
      <c r="K2816" s="101">
        <f t="shared" si="813"/>
        <v>0</v>
      </c>
      <c r="L2816" s="33"/>
      <c r="M2816" s="34">
        <f>SUM(M2812:M2815)</f>
        <v>29.181508441172099</v>
      </c>
    </row>
    <row r="2817" spans="1:13" ht="30">
      <c r="A2817" s="518" t="s">
        <v>5252</v>
      </c>
      <c r="B2817" s="517" t="s">
        <v>5253</v>
      </c>
      <c r="C2817" s="165" t="s">
        <v>4667</v>
      </c>
      <c r="D2817" s="166">
        <v>2009</v>
      </c>
      <c r="E2817" s="166">
        <f>2021-D2817</f>
        <v>12</v>
      </c>
      <c r="F2817" s="167">
        <v>181000</v>
      </c>
      <c r="G2817" s="168">
        <v>0.1</v>
      </c>
      <c r="H2817" s="167">
        <f>E2817*F2817*G2817</f>
        <v>217200</v>
      </c>
      <c r="I2817" s="167">
        <f t="shared" ref="I2817:I2827" si="815">F2817-H2817</f>
        <v>-36200</v>
      </c>
      <c r="J2817" s="167">
        <f t="shared" ref="J2817:J2827" si="816">F2817*G2817</f>
        <v>18100</v>
      </c>
      <c r="K2817" s="101">
        <f t="shared" si="813"/>
        <v>10.095939312806783</v>
      </c>
      <c r="L2817" s="33">
        <v>30</v>
      </c>
      <c r="M2817" s="30">
        <f t="shared" ref="M2817:M2827" si="817">K2817*L2817/60</f>
        <v>5.0479696564033913</v>
      </c>
    </row>
    <row r="2818" spans="1:13" ht="30">
      <c r="A2818" s="1312"/>
      <c r="B2818" s="12"/>
      <c r="C2818" s="165" t="s">
        <v>2481</v>
      </c>
      <c r="D2818" s="267">
        <v>2007</v>
      </c>
      <c r="E2818" s="267">
        <f t="shared" ref="E2818:E2827" si="818">2021-D2818</f>
        <v>14</v>
      </c>
      <c r="F2818" s="24">
        <v>176358</v>
      </c>
      <c r="G2818" s="214">
        <v>0.1</v>
      </c>
      <c r="H2818" s="174">
        <f t="shared" ref="H2818:H2827" si="819">E2818*F2818*G2818</f>
        <v>246901.2</v>
      </c>
      <c r="I2818" s="174">
        <f t="shared" si="815"/>
        <v>-70543.200000000012</v>
      </c>
      <c r="J2818" s="174">
        <f t="shared" si="816"/>
        <v>17635.8</v>
      </c>
      <c r="K2818" s="101">
        <f t="shared" si="813"/>
        <v>9.8370147255689417</v>
      </c>
      <c r="L2818" s="547">
        <v>10</v>
      </c>
      <c r="M2818" s="269">
        <f t="shared" si="817"/>
        <v>1.6395024542614902</v>
      </c>
    </row>
    <row r="2819" spans="1:13" ht="30">
      <c r="A2819" s="1312"/>
      <c r="B2819" s="12"/>
      <c r="C2819" s="165" t="s">
        <v>2477</v>
      </c>
      <c r="D2819" s="267">
        <v>2007</v>
      </c>
      <c r="E2819" s="267">
        <f t="shared" si="818"/>
        <v>14</v>
      </c>
      <c r="F2819" s="24">
        <v>350000</v>
      </c>
      <c r="G2819" s="214">
        <v>0.1</v>
      </c>
      <c r="H2819" s="174">
        <f t="shared" si="819"/>
        <v>490000</v>
      </c>
      <c r="I2819" s="174">
        <f t="shared" si="815"/>
        <v>-140000</v>
      </c>
      <c r="J2819" s="174">
        <f t="shared" si="816"/>
        <v>35000</v>
      </c>
      <c r="K2819" s="101">
        <f t="shared" si="813"/>
        <v>19.522534582775545</v>
      </c>
      <c r="L2819" s="547">
        <v>10</v>
      </c>
      <c r="M2819" s="269">
        <f t="shared" si="817"/>
        <v>3.2537557637959242</v>
      </c>
    </row>
    <row r="2820" spans="1:13" ht="30">
      <c r="A2820" s="1312"/>
      <c r="B2820" s="12"/>
      <c r="C2820" s="165" t="s">
        <v>4668</v>
      </c>
      <c r="D2820" s="166">
        <v>2006</v>
      </c>
      <c r="E2820" s="166">
        <f t="shared" si="818"/>
        <v>15</v>
      </c>
      <c r="F2820" s="167">
        <v>138575</v>
      </c>
      <c r="G2820" s="168">
        <v>0.1</v>
      </c>
      <c r="H2820" s="167">
        <f t="shared" si="819"/>
        <v>207862.5</v>
      </c>
      <c r="I2820" s="167">
        <f t="shared" si="815"/>
        <v>-69287.5</v>
      </c>
      <c r="J2820" s="167">
        <f t="shared" si="816"/>
        <v>13857.5</v>
      </c>
      <c r="K2820" s="101">
        <f t="shared" si="813"/>
        <v>7.7295292280232042</v>
      </c>
      <c r="L2820" s="33">
        <v>20</v>
      </c>
      <c r="M2820" s="30">
        <f t="shared" si="817"/>
        <v>2.5765097426744017</v>
      </c>
    </row>
    <row r="2821" spans="1:13">
      <c r="A2821" s="1312"/>
      <c r="B2821" s="12"/>
      <c r="C2821" s="165" t="s">
        <v>4672</v>
      </c>
      <c r="D2821" s="166">
        <v>2015</v>
      </c>
      <c r="E2821" s="166">
        <f t="shared" si="818"/>
        <v>6</v>
      </c>
      <c r="F2821" s="167">
        <v>1028020</v>
      </c>
      <c r="G2821" s="168">
        <v>0.1</v>
      </c>
      <c r="H2821" s="167">
        <f t="shared" si="819"/>
        <v>616812</v>
      </c>
      <c r="I2821" s="167">
        <f t="shared" si="815"/>
        <v>411208</v>
      </c>
      <c r="J2821" s="167">
        <f t="shared" si="816"/>
        <v>102802</v>
      </c>
      <c r="K2821" s="101">
        <f t="shared" si="813"/>
        <v>57.341588576528338</v>
      </c>
      <c r="L2821" s="33">
        <v>60</v>
      </c>
      <c r="M2821" s="30">
        <f t="shared" si="817"/>
        <v>57.341588576528338</v>
      </c>
    </row>
    <row r="2822" spans="1:13" ht="30">
      <c r="A2822" s="1312"/>
      <c r="B2822" s="12"/>
      <c r="C2822" s="384" t="s">
        <v>2485</v>
      </c>
      <c r="D2822" s="166">
        <v>2016</v>
      </c>
      <c r="E2822" s="166">
        <f t="shared" si="818"/>
        <v>5</v>
      </c>
      <c r="F2822" s="167">
        <v>2302000</v>
      </c>
      <c r="G2822" s="168">
        <v>0.1</v>
      </c>
      <c r="H2822" s="167">
        <f t="shared" si="819"/>
        <v>1151000</v>
      </c>
      <c r="I2822" s="167">
        <f t="shared" si="815"/>
        <v>1151000</v>
      </c>
      <c r="J2822" s="167">
        <f t="shared" si="816"/>
        <v>230200</v>
      </c>
      <c r="K2822" s="101">
        <f t="shared" si="813"/>
        <v>128.40249888442659</v>
      </c>
      <c r="L2822" s="33">
        <v>20</v>
      </c>
      <c r="M2822" s="30">
        <f t="shared" si="817"/>
        <v>42.800832961475528</v>
      </c>
    </row>
    <row r="2823" spans="1:13" ht="30">
      <c r="A2823" s="1312"/>
      <c r="B2823" s="12"/>
      <c r="C2823" s="165" t="s">
        <v>4669</v>
      </c>
      <c r="D2823" s="166">
        <v>2013</v>
      </c>
      <c r="E2823" s="166">
        <f t="shared" si="818"/>
        <v>8</v>
      </c>
      <c r="F2823" s="167">
        <v>300000</v>
      </c>
      <c r="G2823" s="168">
        <v>0.1</v>
      </c>
      <c r="H2823" s="167">
        <f t="shared" si="819"/>
        <v>240000</v>
      </c>
      <c r="I2823" s="167">
        <f t="shared" si="815"/>
        <v>60000</v>
      </c>
      <c r="J2823" s="167">
        <f t="shared" si="816"/>
        <v>30000</v>
      </c>
      <c r="K2823" s="101">
        <f t="shared" si="813"/>
        <v>16.733601070950471</v>
      </c>
      <c r="L2823" s="167">
        <v>50</v>
      </c>
      <c r="M2823" s="169">
        <f t="shared" si="817"/>
        <v>13.944667559125394</v>
      </c>
    </row>
    <row r="2824" spans="1:13" ht="30">
      <c r="A2824" s="1312"/>
      <c r="B2824" s="12"/>
      <c r="C2824" s="32" t="s">
        <v>4670</v>
      </c>
      <c r="D2824" s="131">
        <v>2005</v>
      </c>
      <c r="E2824" s="131">
        <f t="shared" si="818"/>
        <v>16</v>
      </c>
      <c r="F2824" s="33">
        <v>39263</v>
      </c>
      <c r="G2824" s="133">
        <v>0.15</v>
      </c>
      <c r="H2824" s="33">
        <f t="shared" si="819"/>
        <v>94231.2</v>
      </c>
      <c r="I2824" s="33">
        <f t="shared" si="815"/>
        <v>-54968.2</v>
      </c>
      <c r="J2824" s="33">
        <f t="shared" si="816"/>
        <v>5889.45</v>
      </c>
      <c r="K2824" s="101">
        <f t="shared" si="813"/>
        <v>3.2850568942436413</v>
      </c>
      <c r="L2824" s="33">
        <v>20</v>
      </c>
      <c r="M2824" s="30">
        <f t="shared" si="817"/>
        <v>1.0950189647478803</v>
      </c>
    </row>
    <row r="2825" spans="1:13" ht="30">
      <c r="A2825" s="1312"/>
      <c r="B2825" s="12"/>
      <c r="C2825" s="32" t="s">
        <v>4671</v>
      </c>
      <c r="D2825" s="131">
        <v>2003</v>
      </c>
      <c r="E2825" s="131">
        <f t="shared" si="818"/>
        <v>18</v>
      </c>
      <c r="F2825" s="33">
        <v>2471090</v>
      </c>
      <c r="G2825" s="133">
        <v>0.1</v>
      </c>
      <c r="H2825" s="33">
        <f t="shared" si="819"/>
        <v>4447962</v>
      </c>
      <c r="I2825" s="33">
        <f t="shared" si="815"/>
        <v>-1976872</v>
      </c>
      <c r="J2825" s="33">
        <f t="shared" si="816"/>
        <v>247109</v>
      </c>
      <c r="K2825" s="101">
        <f t="shared" si="813"/>
        <v>137.83411423471665</v>
      </c>
      <c r="L2825" s="33">
        <v>120</v>
      </c>
      <c r="M2825" s="30">
        <f t="shared" si="817"/>
        <v>275.6682284694333</v>
      </c>
    </row>
    <row r="2826" spans="1:13" ht="30">
      <c r="A2826" s="1312"/>
      <c r="B2826" s="12"/>
      <c r="C2826" s="165" t="s">
        <v>4674</v>
      </c>
      <c r="D2826" s="166">
        <v>2012</v>
      </c>
      <c r="E2826" s="166">
        <f t="shared" si="818"/>
        <v>9</v>
      </c>
      <c r="F2826" s="167">
        <v>19245353.859999999</v>
      </c>
      <c r="G2826" s="168">
        <v>0.1</v>
      </c>
      <c r="H2826" s="167">
        <f t="shared" si="819"/>
        <v>17320818.474000003</v>
      </c>
      <c r="I2826" s="167">
        <f t="shared" si="815"/>
        <v>1924535.3859999962</v>
      </c>
      <c r="J2826" s="167">
        <f t="shared" si="816"/>
        <v>1924535.3859999999</v>
      </c>
      <c r="K2826" s="101">
        <f t="shared" si="813"/>
        <v>1073.4802465417224</v>
      </c>
      <c r="L2826" s="33">
        <v>120</v>
      </c>
      <c r="M2826" s="30">
        <f t="shared" si="817"/>
        <v>2146.9604930834448</v>
      </c>
    </row>
    <row r="2827" spans="1:13" ht="30">
      <c r="A2827" s="1312"/>
      <c r="B2827" s="12"/>
      <c r="C2827" s="165" t="s">
        <v>4675</v>
      </c>
      <c r="D2827" s="166">
        <v>2012</v>
      </c>
      <c r="E2827" s="166">
        <f t="shared" si="818"/>
        <v>9</v>
      </c>
      <c r="F2827" s="167">
        <v>12268394.74</v>
      </c>
      <c r="G2827" s="168">
        <v>0.1</v>
      </c>
      <c r="H2827" s="33">
        <f t="shared" si="819"/>
        <v>11041555.266000001</v>
      </c>
      <c r="I2827" s="33">
        <f t="shared" si="815"/>
        <v>1226839.4739999995</v>
      </c>
      <c r="J2827" s="33">
        <f t="shared" si="816"/>
        <v>1226839.4740000002</v>
      </c>
      <c r="K2827" s="101">
        <f t="shared" si="813"/>
        <v>684.31474453369037</v>
      </c>
      <c r="L2827" s="33">
        <v>120</v>
      </c>
      <c r="M2827" s="30">
        <f t="shared" si="817"/>
        <v>1368.6294890673807</v>
      </c>
    </row>
    <row r="2828" spans="1:13">
      <c r="A2828" s="1312"/>
      <c r="B2828" s="16" t="s">
        <v>734</v>
      </c>
      <c r="C2828" s="32"/>
      <c r="D2828" s="131"/>
      <c r="E2828" s="131"/>
      <c r="F2828" s="33"/>
      <c r="G2828" s="133"/>
      <c r="H2828" s="33"/>
      <c r="I2828" s="33"/>
      <c r="J2828" s="33"/>
      <c r="K2828" s="101">
        <f t="shared" si="813"/>
        <v>0</v>
      </c>
      <c r="L2828" s="309"/>
      <c r="M2828" s="34">
        <f>SUM(M2817:M2827)</f>
        <v>3918.9580562992714</v>
      </c>
    </row>
    <row r="2829" spans="1:13">
      <c r="A2829" s="160" t="s">
        <v>5284</v>
      </c>
      <c r="B2829" s="46" t="s">
        <v>5257</v>
      </c>
      <c r="C2829" s="28"/>
      <c r="D2829" s="15"/>
      <c r="E2829" s="409"/>
      <c r="F2829" s="409"/>
      <c r="G2829" s="417"/>
      <c r="H2829" s="409"/>
      <c r="I2829" s="409"/>
      <c r="J2829" s="188"/>
      <c r="K2829" s="188"/>
      <c r="L2829" s="409"/>
      <c r="M2829" s="389"/>
    </row>
    <row r="2830" spans="1:13" ht="51" customHeight="1">
      <c r="A2830" s="2060" t="s">
        <v>5285</v>
      </c>
      <c r="B2830" s="148" t="s">
        <v>3474</v>
      </c>
      <c r="C2830" s="32" t="s">
        <v>3496</v>
      </c>
      <c r="D2830" s="418">
        <v>2011</v>
      </c>
      <c r="E2830" s="419">
        <f>2021-D2830</f>
        <v>10</v>
      </c>
      <c r="F2830" s="33">
        <v>1874800</v>
      </c>
      <c r="G2830" s="133">
        <v>0.1</v>
      </c>
      <c r="H2830" s="33">
        <f>E2830*F2830*G2830</f>
        <v>1874800</v>
      </c>
      <c r="I2830" s="33">
        <f>F2830-H2830</f>
        <v>0</v>
      </c>
      <c r="J2830" s="33">
        <f>F2830*G2830</f>
        <v>187480</v>
      </c>
      <c r="K2830" s="101">
        <f t="shared" ref="K2830:K2848" si="820">J2830/1792.8</f>
        <v>104.57385095939313</v>
      </c>
      <c r="L2830" s="101">
        <f>'норма времени'!I776</f>
        <v>15</v>
      </c>
      <c r="M2830" s="34">
        <f t="shared" ref="M2830:M2848" si="821">K2830*L2830/60</f>
        <v>26.143462739848282</v>
      </c>
    </row>
    <row r="2831" spans="1:13" ht="51" customHeight="1">
      <c r="A2831" s="2061"/>
      <c r="B2831" s="148" t="s">
        <v>3474</v>
      </c>
      <c r="C2831" s="32" t="s">
        <v>3497</v>
      </c>
      <c r="D2831" s="418">
        <v>2005</v>
      </c>
      <c r="E2831" s="419">
        <f t="shared" ref="E2831:E2848" si="822">2021-D2831</f>
        <v>16</v>
      </c>
      <c r="F2831" s="33">
        <v>1874800</v>
      </c>
      <c r="G2831" s="133">
        <v>0.1</v>
      </c>
      <c r="H2831" s="33">
        <f t="shared" ref="H2831:H2848" si="823">E2831*F2831*G2831</f>
        <v>2999680</v>
      </c>
      <c r="I2831" s="33">
        <f t="shared" ref="I2831:I2848" si="824">F2831-H2831</f>
        <v>-1124880</v>
      </c>
      <c r="J2831" s="33">
        <f t="shared" ref="J2831:J2848" si="825">F2831*G2831</f>
        <v>187480</v>
      </c>
      <c r="K2831" s="101">
        <f t="shared" si="820"/>
        <v>104.57385095939313</v>
      </c>
      <c r="L2831" s="101">
        <f>'норма времени'!I776</f>
        <v>15</v>
      </c>
      <c r="M2831" s="34">
        <f t="shared" si="821"/>
        <v>26.143462739848282</v>
      </c>
    </row>
    <row r="2832" spans="1:13" ht="46.5" customHeight="1">
      <c r="A2832" s="1023" t="s">
        <v>5286</v>
      </c>
      <c r="B2832" s="148" t="s">
        <v>3475</v>
      </c>
      <c r="C2832" s="32" t="s">
        <v>3498</v>
      </c>
      <c r="D2832" s="420">
        <v>2005</v>
      </c>
      <c r="E2832" s="419">
        <f t="shared" si="822"/>
        <v>16</v>
      </c>
      <c r="F2832" s="33">
        <v>617682</v>
      </c>
      <c r="G2832" s="133">
        <v>0.1</v>
      </c>
      <c r="H2832" s="33">
        <f t="shared" si="823"/>
        <v>988291.20000000007</v>
      </c>
      <c r="I2832" s="33">
        <f t="shared" si="824"/>
        <v>-370609.20000000007</v>
      </c>
      <c r="J2832" s="33">
        <f t="shared" si="825"/>
        <v>61768.200000000004</v>
      </c>
      <c r="K2832" s="101">
        <f t="shared" si="820"/>
        <v>34.45348058902276</v>
      </c>
      <c r="L2832" s="101">
        <f>'норма времени'!I777</f>
        <v>10</v>
      </c>
      <c r="M2832" s="34">
        <f t="shared" si="821"/>
        <v>5.7422467648371276</v>
      </c>
    </row>
    <row r="2833" spans="1:13" ht="45">
      <c r="A2833" s="1312" t="s">
        <v>5287</v>
      </c>
      <c r="B2833" s="148" t="s">
        <v>3476</v>
      </c>
      <c r="C2833" s="32" t="s">
        <v>3499</v>
      </c>
      <c r="D2833" s="420">
        <v>2009</v>
      </c>
      <c r="E2833" s="419">
        <f t="shared" si="822"/>
        <v>12</v>
      </c>
      <c r="F2833" s="33">
        <v>891000</v>
      </c>
      <c r="G2833" s="133">
        <v>0.1</v>
      </c>
      <c r="H2833" s="33">
        <f t="shared" si="823"/>
        <v>1069200</v>
      </c>
      <c r="I2833" s="33">
        <f t="shared" si="824"/>
        <v>-178200</v>
      </c>
      <c r="J2833" s="33">
        <f t="shared" si="825"/>
        <v>89100</v>
      </c>
      <c r="K2833" s="101">
        <f t="shared" si="820"/>
        <v>49.69879518072289</v>
      </c>
      <c r="L2833" s="101">
        <f>'норма времени'!I778</f>
        <v>10</v>
      </c>
      <c r="M2833" s="34">
        <f t="shared" si="821"/>
        <v>8.283132530120481</v>
      </c>
    </row>
    <row r="2834" spans="1:13" ht="45">
      <c r="A2834" s="1023" t="s">
        <v>5288</v>
      </c>
      <c r="B2834" s="148" t="s">
        <v>3477</v>
      </c>
      <c r="C2834" s="32" t="s">
        <v>3500</v>
      </c>
      <c r="D2834" s="420">
        <v>2002</v>
      </c>
      <c r="E2834" s="419">
        <f t="shared" si="822"/>
        <v>19</v>
      </c>
      <c r="F2834" s="33">
        <v>406000</v>
      </c>
      <c r="G2834" s="133">
        <v>0.1</v>
      </c>
      <c r="H2834" s="33">
        <f t="shared" si="823"/>
        <v>771400</v>
      </c>
      <c r="I2834" s="33">
        <f t="shared" si="824"/>
        <v>-365400</v>
      </c>
      <c r="J2834" s="33">
        <f t="shared" si="825"/>
        <v>40600</v>
      </c>
      <c r="K2834" s="101">
        <f t="shared" si="820"/>
        <v>22.646140116019634</v>
      </c>
      <c r="L2834" s="101">
        <f>'норма времени'!I779</f>
        <v>10</v>
      </c>
      <c r="M2834" s="34">
        <f t="shared" si="821"/>
        <v>3.7743566860032725</v>
      </c>
    </row>
    <row r="2835" spans="1:13" ht="45">
      <c r="A2835" s="1312" t="s">
        <v>5289</v>
      </c>
      <c r="B2835" s="148" t="s">
        <v>3478</v>
      </c>
      <c r="C2835" s="32" t="s">
        <v>3501</v>
      </c>
      <c r="D2835" s="420">
        <v>2005</v>
      </c>
      <c r="E2835" s="419">
        <f t="shared" si="822"/>
        <v>16</v>
      </c>
      <c r="F2835" s="33">
        <v>388800</v>
      </c>
      <c r="G2835" s="133">
        <v>0.1</v>
      </c>
      <c r="H2835" s="33">
        <f t="shared" si="823"/>
        <v>622080</v>
      </c>
      <c r="I2835" s="33">
        <f t="shared" si="824"/>
        <v>-233280</v>
      </c>
      <c r="J2835" s="33">
        <f t="shared" si="825"/>
        <v>38880</v>
      </c>
      <c r="K2835" s="101">
        <f t="shared" si="820"/>
        <v>21.686746987951807</v>
      </c>
      <c r="L2835" s="101">
        <f>'норма времени'!I780</f>
        <v>10</v>
      </c>
      <c r="M2835" s="34">
        <f t="shared" si="821"/>
        <v>3.6144578313253013</v>
      </c>
    </row>
    <row r="2836" spans="1:13" ht="45">
      <c r="A2836" s="1023" t="s">
        <v>5290</v>
      </c>
      <c r="B2836" s="148" t="s">
        <v>3479</v>
      </c>
      <c r="C2836" s="32" t="s">
        <v>3502</v>
      </c>
      <c r="D2836" s="420">
        <v>2005</v>
      </c>
      <c r="E2836" s="419">
        <f t="shared" si="822"/>
        <v>16</v>
      </c>
      <c r="F2836" s="33">
        <v>138000</v>
      </c>
      <c r="G2836" s="133">
        <v>0.1</v>
      </c>
      <c r="H2836" s="33">
        <f t="shared" si="823"/>
        <v>220800</v>
      </c>
      <c r="I2836" s="33">
        <f t="shared" si="824"/>
        <v>-82800</v>
      </c>
      <c r="J2836" s="33">
        <f t="shared" si="825"/>
        <v>13800</v>
      </c>
      <c r="K2836" s="101">
        <f t="shared" si="820"/>
        <v>7.6974564926372153</v>
      </c>
      <c r="L2836" s="101">
        <f>'норма времени'!I781</f>
        <v>15</v>
      </c>
      <c r="M2836" s="34">
        <f t="shared" si="821"/>
        <v>1.9243641231593038</v>
      </c>
    </row>
    <row r="2837" spans="1:13" ht="30">
      <c r="A2837" s="1312" t="s">
        <v>5291</v>
      </c>
      <c r="B2837" s="148" t="s">
        <v>3480</v>
      </c>
      <c r="C2837" s="32" t="s">
        <v>3503</v>
      </c>
      <c r="D2837" s="420">
        <v>2007</v>
      </c>
      <c r="E2837" s="419">
        <f t="shared" si="822"/>
        <v>14</v>
      </c>
      <c r="F2837" s="33">
        <v>208552</v>
      </c>
      <c r="G2837" s="133">
        <v>0.1</v>
      </c>
      <c r="H2837" s="33">
        <f t="shared" si="823"/>
        <v>291972.8</v>
      </c>
      <c r="I2837" s="33">
        <f t="shared" si="824"/>
        <v>-83420.799999999988</v>
      </c>
      <c r="J2837" s="33">
        <f t="shared" si="825"/>
        <v>20855.2</v>
      </c>
      <c r="K2837" s="101">
        <f t="shared" si="820"/>
        <v>11.632753235162875</v>
      </c>
      <c r="L2837" s="101">
        <f>'норма времени'!I782</f>
        <v>15</v>
      </c>
      <c r="M2837" s="34">
        <f t="shared" si="821"/>
        <v>2.9081883087907188</v>
      </c>
    </row>
    <row r="2838" spans="1:13" ht="30">
      <c r="A2838" s="1023" t="s">
        <v>5292</v>
      </c>
      <c r="B2838" s="148" t="s">
        <v>3481</v>
      </c>
      <c r="C2838" s="32" t="s">
        <v>3504</v>
      </c>
      <c r="D2838" s="420">
        <v>2008</v>
      </c>
      <c r="E2838" s="419">
        <f t="shared" si="822"/>
        <v>13</v>
      </c>
      <c r="F2838" s="33">
        <v>133722</v>
      </c>
      <c r="G2838" s="133">
        <v>0.1</v>
      </c>
      <c r="H2838" s="33">
        <f t="shared" si="823"/>
        <v>173838.6</v>
      </c>
      <c r="I2838" s="33">
        <f t="shared" si="824"/>
        <v>-40116.600000000006</v>
      </c>
      <c r="J2838" s="33">
        <f t="shared" si="825"/>
        <v>13372.2</v>
      </c>
      <c r="K2838" s="101">
        <f t="shared" si="820"/>
        <v>7.4588353413654627</v>
      </c>
      <c r="L2838" s="101">
        <f>'норма времени'!I783</f>
        <v>15</v>
      </c>
      <c r="M2838" s="34">
        <f t="shared" si="821"/>
        <v>1.8647088353413657</v>
      </c>
    </row>
    <row r="2839" spans="1:13" ht="60">
      <c r="A2839" s="1312" t="s">
        <v>5293</v>
      </c>
      <c r="B2839" s="148" t="s">
        <v>3482</v>
      </c>
      <c r="C2839" s="32" t="s">
        <v>3505</v>
      </c>
      <c r="D2839" s="420">
        <v>2006</v>
      </c>
      <c r="E2839" s="419">
        <f t="shared" si="822"/>
        <v>15</v>
      </c>
      <c r="F2839" s="33">
        <v>859050</v>
      </c>
      <c r="G2839" s="133">
        <v>0.1</v>
      </c>
      <c r="H2839" s="33">
        <f t="shared" si="823"/>
        <v>1288575</v>
      </c>
      <c r="I2839" s="33">
        <f t="shared" si="824"/>
        <v>-429525</v>
      </c>
      <c r="J2839" s="33">
        <f t="shared" si="825"/>
        <v>85905</v>
      </c>
      <c r="K2839" s="101">
        <f t="shared" si="820"/>
        <v>47.916666666666671</v>
      </c>
      <c r="L2839" s="101">
        <f>'норма времени'!I784</f>
        <v>10</v>
      </c>
      <c r="M2839" s="34">
        <f t="shared" si="821"/>
        <v>7.9861111111111125</v>
      </c>
    </row>
    <row r="2840" spans="1:13" ht="60">
      <c r="A2840" s="1023" t="s">
        <v>5294</v>
      </c>
      <c r="B2840" s="148" t="s">
        <v>3483</v>
      </c>
      <c r="C2840" s="32" t="s">
        <v>3506</v>
      </c>
      <c r="D2840" s="420">
        <v>2006</v>
      </c>
      <c r="E2840" s="419">
        <f t="shared" si="822"/>
        <v>15</v>
      </c>
      <c r="F2840" s="33">
        <v>880000</v>
      </c>
      <c r="G2840" s="133">
        <v>0.1</v>
      </c>
      <c r="H2840" s="33">
        <f t="shared" si="823"/>
        <v>1320000</v>
      </c>
      <c r="I2840" s="33">
        <f t="shared" si="824"/>
        <v>-440000</v>
      </c>
      <c r="J2840" s="33">
        <f t="shared" si="825"/>
        <v>88000</v>
      </c>
      <c r="K2840" s="101">
        <f t="shared" si="820"/>
        <v>49.085229808121376</v>
      </c>
      <c r="L2840" s="101">
        <f>'норма времени'!I785</f>
        <v>10</v>
      </c>
      <c r="M2840" s="34">
        <f t="shared" si="821"/>
        <v>8.1808716346868966</v>
      </c>
    </row>
    <row r="2841" spans="1:13" ht="60">
      <c r="A2841" s="1312" t="s">
        <v>5295</v>
      </c>
      <c r="B2841" s="148" t="s">
        <v>3484</v>
      </c>
      <c r="C2841" s="32" t="s">
        <v>3506</v>
      </c>
      <c r="D2841" s="420">
        <v>2006</v>
      </c>
      <c r="E2841" s="419">
        <f t="shared" si="822"/>
        <v>15</v>
      </c>
      <c r="F2841" s="33">
        <v>880000</v>
      </c>
      <c r="G2841" s="133">
        <v>0.1</v>
      </c>
      <c r="H2841" s="33">
        <f t="shared" si="823"/>
        <v>1320000</v>
      </c>
      <c r="I2841" s="33">
        <f t="shared" si="824"/>
        <v>-440000</v>
      </c>
      <c r="J2841" s="33">
        <f t="shared" si="825"/>
        <v>88000</v>
      </c>
      <c r="K2841" s="101">
        <f t="shared" si="820"/>
        <v>49.085229808121376</v>
      </c>
      <c r="L2841" s="101">
        <f>'норма времени'!I786</f>
        <v>10</v>
      </c>
      <c r="M2841" s="34">
        <f t="shared" si="821"/>
        <v>8.1808716346868966</v>
      </c>
    </row>
    <row r="2842" spans="1:13" ht="45">
      <c r="A2842" s="1023" t="s">
        <v>5296</v>
      </c>
      <c r="B2842" s="148" t="s">
        <v>3485</v>
      </c>
      <c r="C2842" s="32" t="s">
        <v>3507</v>
      </c>
      <c r="D2842" s="420">
        <v>2006</v>
      </c>
      <c r="E2842" s="419">
        <f t="shared" si="822"/>
        <v>15</v>
      </c>
      <c r="F2842" s="33">
        <v>880000</v>
      </c>
      <c r="G2842" s="133">
        <v>0.1</v>
      </c>
      <c r="H2842" s="33">
        <f t="shared" si="823"/>
        <v>1320000</v>
      </c>
      <c r="I2842" s="33">
        <f t="shared" si="824"/>
        <v>-440000</v>
      </c>
      <c r="J2842" s="33">
        <f t="shared" si="825"/>
        <v>88000</v>
      </c>
      <c r="K2842" s="101">
        <f t="shared" si="820"/>
        <v>49.085229808121376</v>
      </c>
      <c r="L2842" s="101">
        <f>'норма времени'!I787</f>
        <v>60</v>
      </c>
      <c r="M2842" s="34">
        <f t="shared" si="821"/>
        <v>49.085229808121376</v>
      </c>
    </row>
    <row r="2843" spans="1:13" ht="45.75" customHeight="1">
      <c r="A2843" s="1312" t="s">
        <v>5297</v>
      </c>
      <c r="B2843" s="148" t="s">
        <v>3486</v>
      </c>
      <c r="C2843" s="32" t="s">
        <v>3508</v>
      </c>
      <c r="D2843" s="420">
        <v>2006</v>
      </c>
      <c r="E2843" s="419">
        <f t="shared" si="822"/>
        <v>15</v>
      </c>
      <c r="F2843" s="33">
        <v>880000</v>
      </c>
      <c r="G2843" s="133">
        <v>0.1</v>
      </c>
      <c r="H2843" s="33">
        <f t="shared" si="823"/>
        <v>1320000</v>
      </c>
      <c r="I2843" s="33">
        <f t="shared" si="824"/>
        <v>-440000</v>
      </c>
      <c r="J2843" s="33">
        <f t="shared" si="825"/>
        <v>88000</v>
      </c>
      <c r="K2843" s="101">
        <f t="shared" si="820"/>
        <v>49.085229808121376</v>
      </c>
      <c r="L2843" s="101">
        <f>'норма времени'!I788</f>
        <v>25</v>
      </c>
      <c r="M2843" s="34">
        <f t="shared" si="821"/>
        <v>20.452179086717241</v>
      </c>
    </row>
    <row r="2844" spans="1:13" ht="45">
      <c r="A2844" s="1023" t="s">
        <v>5298</v>
      </c>
      <c r="B2844" s="415" t="s">
        <v>3487</v>
      </c>
      <c r="C2844" s="32" t="s">
        <v>3509</v>
      </c>
      <c r="D2844" s="420">
        <v>2006</v>
      </c>
      <c r="E2844" s="419">
        <f t="shared" si="822"/>
        <v>15</v>
      </c>
      <c r="F2844" s="33">
        <v>930000</v>
      </c>
      <c r="G2844" s="133">
        <v>0.1</v>
      </c>
      <c r="H2844" s="33">
        <f t="shared" si="823"/>
        <v>1395000</v>
      </c>
      <c r="I2844" s="33">
        <f t="shared" si="824"/>
        <v>-465000</v>
      </c>
      <c r="J2844" s="33">
        <f t="shared" si="825"/>
        <v>93000</v>
      </c>
      <c r="K2844" s="101">
        <f t="shared" si="820"/>
        <v>51.874163319946454</v>
      </c>
      <c r="L2844" s="101">
        <f>'норма времени'!I789</f>
        <v>15</v>
      </c>
      <c r="M2844" s="34">
        <f t="shared" si="821"/>
        <v>12.968540829986614</v>
      </c>
    </row>
    <row r="2845" spans="1:13" ht="45">
      <c r="A2845" s="1312" t="s">
        <v>5299</v>
      </c>
      <c r="B2845" s="148" t="s">
        <v>3488</v>
      </c>
      <c r="C2845" s="32" t="s">
        <v>3510</v>
      </c>
      <c r="D2845" s="420">
        <v>2006</v>
      </c>
      <c r="E2845" s="419">
        <f t="shared" si="822"/>
        <v>15</v>
      </c>
      <c r="F2845" s="33">
        <v>930000</v>
      </c>
      <c r="G2845" s="133">
        <v>0.1</v>
      </c>
      <c r="H2845" s="33">
        <f t="shared" si="823"/>
        <v>1395000</v>
      </c>
      <c r="I2845" s="33">
        <f t="shared" si="824"/>
        <v>-465000</v>
      </c>
      <c r="J2845" s="33">
        <f t="shared" si="825"/>
        <v>93000</v>
      </c>
      <c r="K2845" s="101">
        <f t="shared" si="820"/>
        <v>51.874163319946454</v>
      </c>
      <c r="L2845" s="101">
        <f>'норма времени'!I790</f>
        <v>20</v>
      </c>
      <c r="M2845" s="34">
        <f t="shared" si="821"/>
        <v>17.291387773315485</v>
      </c>
    </row>
    <row r="2846" spans="1:13" ht="45">
      <c r="A2846" s="1023" t="s">
        <v>5300</v>
      </c>
      <c r="B2846" s="148" t="s">
        <v>3489</v>
      </c>
      <c r="C2846" s="32" t="s">
        <v>3510</v>
      </c>
      <c r="D2846" s="420">
        <v>2006</v>
      </c>
      <c r="E2846" s="419">
        <f t="shared" si="822"/>
        <v>15</v>
      </c>
      <c r="F2846" s="33">
        <v>930000</v>
      </c>
      <c r="G2846" s="133">
        <v>0.1</v>
      </c>
      <c r="H2846" s="33">
        <f t="shared" si="823"/>
        <v>1395000</v>
      </c>
      <c r="I2846" s="33">
        <f t="shared" si="824"/>
        <v>-465000</v>
      </c>
      <c r="J2846" s="33">
        <f t="shared" si="825"/>
        <v>93000</v>
      </c>
      <c r="K2846" s="101">
        <f t="shared" si="820"/>
        <v>51.874163319946454</v>
      </c>
      <c r="L2846" s="101">
        <f>'норма времени'!I791</f>
        <v>60</v>
      </c>
      <c r="M2846" s="34">
        <f t="shared" si="821"/>
        <v>51.874163319946454</v>
      </c>
    </row>
    <row r="2847" spans="1:13" ht="30">
      <c r="A2847" s="1312" t="s">
        <v>5301</v>
      </c>
      <c r="B2847" s="416" t="s">
        <v>3490</v>
      </c>
      <c r="C2847" s="32" t="s">
        <v>3511</v>
      </c>
      <c r="D2847" s="420">
        <v>2009</v>
      </c>
      <c r="E2847" s="419">
        <f t="shared" si="822"/>
        <v>12</v>
      </c>
      <c r="F2847" s="1435">
        <v>930000</v>
      </c>
      <c r="G2847" s="133">
        <v>0.1</v>
      </c>
      <c r="H2847" s="33">
        <f t="shared" si="823"/>
        <v>1116000</v>
      </c>
      <c r="I2847" s="33">
        <f t="shared" si="824"/>
        <v>-186000</v>
      </c>
      <c r="J2847" s="33">
        <f t="shared" si="825"/>
        <v>93000</v>
      </c>
      <c r="K2847" s="101">
        <f t="shared" si="820"/>
        <v>51.874163319946454</v>
      </c>
      <c r="L2847" s="101">
        <f>'норма времени'!I792</f>
        <v>15</v>
      </c>
      <c r="M2847" s="34">
        <f t="shared" si="821"/>
        <v>12.968540829986614</v>
      </c>
    </row>
    <row r="2848" spans="1:13" ht="30">
      <c r="A2848" s="1023" t="s">
        <v>5302</v>
      </c>
      <c r="B2848" s="110" t="s">
        <v>3491</v>
      </c>
      <c r="C2848" s="415" t="s">
        <v>3512</v>
      </c>
      <c r="D2848" s="421"/>
      <c r="E2848" s="419">
        <f t="shared" si="822"/>
        <v>2021</v>
      </c>
      <c r="F2848" s="33">
        <v>0</v>
      </c>
      <c r="G2848" s="133">
        <v>0.1</v>
      </c>
      <c r="H2848" s="33">
        <f t="shared" si="823"/>
        <v>0</v>
      </c>
      <c r="I2848" s="33">
        <f t="shared" si="824"/>
        <v>0</v>
      </c>
      <c r="J2848" s="33">
        <f t="shared" si="825"/>
        <v>0</v>
      </c>
      <c r="K2848" s="101">
        <f t="shared" si="820"/>
        <v>0</v>
      </c>
      <c r="L2848" s="101">
        <f>'норма времени'!I793</f>
        <v>0</v>
      </c>
      <c r="M2848" s="34">
        <f t="shared" si="821"/>
        <v>0</v>
      </c>
    </row>
    <row r="2849" spans="1:13">
      <c r="A2849" s="35" t="s">
        <v>16</v>
      </c>
      <c r="B2849" s="190" t="s">
        <v>3048</v>
      </c>
      <c r="C2849" s="14"/>
      <c r="D2849" s="190"/>
      <c r="E2849" s="188"/>
      <c r="F2849" s="188"/>
      <c r="G2849" s="188"/>
      <c r="H2849" s="188"/>
      <c r="I2849" s="188"/>
      <c r="J2849" s="188"/>
      <c r="K2849" s="188"/>
      <c r="L2849" s="188"/>
      <c r="M2849" s="188"/>
    </row>
    <row r="2850" spans="1:13" ht="71.25">
      <c r="A2850" s="43" t="s">
        <v>2631</v>
      </c>
      <c r="B2850" s="40" t="s">
        <v>2632</v>
      </c>
      <c r="C2850" s="39"/>
      <c r="D2850" s="40"/>
      <c r="E2850" s="95"/>
      <c r="F2850" s="95"/>
      <c r="G2850" s="95"/>
      <c r="H2850" s="95"/>
      <c r="I2850" s="95"/>
      <c r="J2850" s="95"/>
      <c r="K2850" s="95"/>
      <c r="L2850" s="95"/>
      <c r="M2850" s="95"/>
    </row>
    <row r="2851" spans="1:13" ht="30">
      <c r="A2851" s="1312" t="s">
        <v>3049</v>
      </c>
      <c r="B2851" s="410" t="s">
        <v>1647</v>
      </c>
      <c r="C2851" s="89"/>
      <c r="D2851" s="131"/>
      <c r="E2851" s="131"/>
      <c r="F2851" s="33"/>
      <c r="G2851" s="133"/>
      <c r="H2851" s="33"/>
      <c r="I2851" s="33"/>
      <c r="J2851" s="33"/>
      <c r="K2851" s="101">
        <f t="shared" si="813"/>
        <v>0</v>
      </c>
      <c r="L2851" s="33">
        <v>30</v>
      </c>
      <c r="M2851" s="34"/>
    </row>
    <row r="2852" spans="1:13">
      <c r="A2852" s="1312" t="s">
        <v>3052</v>
      </c>
      <c r="B2852" s="38" t="s">
        <v>2635</v>
      </c>
      <c r="C2852" s="32"/>
      <c r="D2852" s="131"/>
      <c r="E2852" s="131"/>
      <c r="F2852" s="33"/>
      <c r="G2852" s="133"/>
      <c r="H2852" s="33"/>
      <c r="I2852" s="33"/>
      <c r="J2852" s="33"/>
      <c r="K2852" s="101">
        <f t="shared" si="813"/>
        <v>0</v>
      </c>
      <c r="L2852" s="33">
        <v>30</v>
      </c>
      <c r="M2852" s="34"/>
    </row>
    <row r="2853" spans="1:13">
      <c r="A2853" s="1312" t="s">
        <v>3053</v>
      </c>
      <c r="B2853" s="38" t="s">
        <v>2637</v>
      </c>
      <c r="C2853" s="411"/>
      <c r="D2853" s="131"/>
      <c r="E2853" s="131"/>
      <c r="F2853" s="33"/>
      <c r="G2853" s="133"/>
      <c r="H2853" s="33"/>
      <c r="I2853" s="33"/>
      <c r="J2853" s="33"/>
      <c r="K2853" s="101">
        <f t="shared" si="813"/>
        <v>0</v>
      </c>
      <c r="L2853" s="33">
        <v>30</v>
      </c>
      <c r="M2853" s="34"/>
    </row>
    <row r="2854" spans="1:13">
      <c r="A2854" s="1312" t="s">
        <v>2638</v>
      </c>
      <c r="B2854" s="89" t="s">
        <v>2639</v>
      </c>
      <c r="C2854" s="411"/>
      <c r="D2854" s="131"/>
      <c r="E2854" s="131"/>
      <c r="F2854" s="33"/>
      <c r="G2854" s="133"/>
      <c r="H2854" s="33"/>
      <c r="I2854" s="33"/>
      <c r="J2854" s="33"/>
      <c r="K2854" s="101">
        <f t="shared" si="813"/>
        <v>0</v>
      </c>
      <c r="L2854" s="33">
        <v>30</v>
      </c>
      <c r="M2854" s="34"/>
    </row>
    <row r="2855" spans="1:13">
      <c r="A2855" s="1312" t="s">
        <v>3057</v>
      </c>
      <c r="B2855" s="89" t="s">
        <v>2641</v>
      </c>
      <c r="C2855" s="411" t="s">
        <v>3454</v>
      </c>
      <c r="D2855" s="131"/>
      <c r="E2855" s="131"/>
      <c r="F2855" s="33"/>
      <c r="G2855" s="133"/>
      <c r="H2855" s="33"/>
      <c r="I2855" s="33"/>
      <c r="J2855" s="33"/>
      <c r="K2855" s="101">
        <f t="shared" si="813"/>
        <v>0</v>
      </c>
      <c r="L2855" s="33">
        <v>30</v>
      </c>
      <c r="M2855" s="34"/>
    </row>
    <row r="2856" spans="1:13">
      <c r="A2856" s="1312" t="s">
        <v>3058</v>
      </c>
      <c r="B2856" s="38" t="s">
        <v>2643</v>
      </c>
      <c r="C2856" s="32" t="s">
        <v>3455</v>
      </c>
      <c r="D2856" s="131">
        <v>2006</v>
      </c>
      <c r="E2856" s="131">
        <f>2021-D2856</f>
        <v>15</v>
      </c>
      <c r="F2856" s="33">
        <v>2000000</v>
      </c>
      <c r="G2856" s="133">
        <v>0.1</v>
      </c>
      <c r="H2856" s="33">
        <f t="shared" ref="H2856:H2919" si="826">E2856*F2856*G2856</f>
        <v>3000000</v>
      </c>
      <c r="I2856" s="33">
        <f t="shared" ref="I2856:I2919" si="827">F2856-H2856</f>
        <v>-1000000</v>
      </c>
      <c r="J2856" s="33">
        <f t="shared" ref="J2856:J2919" si="828">F2856*G2856</f>
        <v>200000</v>
      </c>
      <c r="K2856" s="101">
        <f t="shared" si="813"/>
        <v>111.55734047300312</v>
      </c>
      <c r="L2856" s="33">
        <v>30</v>
      </c>
      <c r="M2856" s="34">
        <f t="shared" ref="M2856:M2919" si="829">K2856*L2856/60</f>
        <v>55.778670236501561</v>
      </c>
    </row>
    <row r="2857" spans="1:13" ht="30">
      <c r="A2857" s="1312" t="s">
        <v>3059</v>
      </c>
      <c r="B2857" s="38" t="s">
        <v>2645</v>
      </c>
      <c r="C2857" s="411"/>
      <c r="D2857" s="131"/>
      <c r="E2857" s="131"/>
      <c r="F2857" s="33"/>
      <c r="G2857" s="133"/>
      <c r="H2857" s="33"/>
      <c r="I2857" s="33"/>
      <c r="J2857" s="33"/>
      <c r="K2857" s="101">
        <f t="shared" si="813"/>
        <v>0</v>
      </c>
      <c r="L2857" s="33">
        <v>30</v>
      </c>
      <c r="M2857" s="34"/>
    </row>
    <row r="2858" spans="1:13" ht="30">
      <c r="A2858" s="1312" t="s">
        <v>3061</v>
      </c>
      <c r="B2858" s="38" t="s">
        <v>2809</v>
      </c>
      <c r="C2858" s="165" t="s">
        <v>3456</v>
      </c>
      <c r="D2858" s="131">
        <v>2006</v>
      </c>
      <c r="E2858" s="131">
        <f t="shared" ref="E2858:E2903" si="830">2021-D2858</f>
        <v>15</v>
      </c>
      <c r="F2858" s="33">
        <v>1585000</v>
      </c>
      <c r="G2858" s="133">
        <v>0.1</v>
      </c>
      <c r="H2858" s="33">
        <f t="shared" si="826"/>
        <v>2377500</v>
      </c>
      <c r="I2858" s="33">
        <f t="shared" si="827"/>
        <v>-792500</v>
      </c>
      <c r="J2858" s="33">
        <f t="shared" si="828"/>
        <v>158500</v>
      </c>
      <c r="K2858" s="101">
        <f t="shared" si="813"/>
        <v>88.409192324854985</v>
      </c>
      <c r="L2858" s="33">
        <v>30</v>
      </c>
      <c r="M2858" s="34">
        <f t="shared" si="829"/>
        <v>44.204596162427492</v>
      </c>
    </row>
    <row r="2859" spans="1:13" ht="30">
      <c r="A2859" s="1312" t="s">
        <v>3065</v>
      </c>
      <c r="B2859" s="38" t="s">
        <v>2649</v>
      </c>
      <c r="C2859" s="32" t="s">
        <v>3457</v>
      </c>
      <c r="D2859" s="131">
        <v>2006</v>
      </c>
      <c r="E2859" s="131">
        <f t="shared" si="830"/>
        <v>15</v>
      </c>
      <c r="F2859" s="33">
        <v>1585000</v>
      </c>
      <c r="G2859" s="133">
        <v>0.1</v>
      </c>
      <c r="H2859" s="33">
        <f t="shared" si="826"/>
        <v>2377500</v>
      </c>
      <c r="I2859" s="33">
        <f t="shared" si="827"/>
        <v>-792500</v>
      </c>
      <c r="J2859" s="33">
        <f t="shared" si="828"/>
        <v>158500</v>
      </c>
      <c r="K2859" s="101">
        <f t="shared" si="813"/>
        <v>88.409192324854985</v>
      </c>
      <c r="L2859" s="33">
        <v>30</v>
      </c>
      <c r="M2859" s="34">
        <f t="shared" si="829"/>
        <v>44.204596162427492</v>
      </c>
    </row>
    <row r="2860" spans="1:13" ht="30">
      <c r="A2860" s="1312" t="s">
        <v>3070</v>
      </c>
      <c r="B2860" s="38" t="s">
        <v>2651</v>
      </c>
      <c r="C2860" s="32" t="s">
        <v>3457</v>
      </c>
      <c r="D2860" s="131">
        <v>2006</v>
      </c>
      <c r="E2860" s="131">
        <f t="shared" si="830"/>
        <v>15</v>
      </c>
      <c r="F2860" s="33">
        <v>1585000</v>
      </c>
      <c r="G2860" s="133">
        <v>0.1</v>
      </c>
      <c r="H2860" s="33">
        <f t="shared" si="826"/>
        <v>2377500</v>
      </c>
      <c r="I2860" s="33">
        <f t="shared" si="827"/>
        <v>-792500</v>
      </c>
      <c r="J2860" s="33">
        <f t="shared" si="828"/>
        <v>158500</v>
      </c>
      <c r="K2860" s="101">
        <f t="shared" si="813"/>
        <v>88.409192324854985</v>
      </c>
      <c r="L2860" s="33">
        <v>30</v>
      </c>
      <c r="M2860" s="34">
        <f t="shared" si="829"/>
        <v>44.204596162427492</v>
      </c>
    </row>
    <row r="2861" spans="1:13" ht="30">
      <c r="A2861" s="1312" t="s">
        <v>3073</v>
      </c>
      <c r="B2861" s="38" t="s">
        <v>3458</v>
      </c>
      <c r="C2861" s="32" t="s">
        <v>3457</v>
      </c>
      <c r="D2861" s="131">
        <v>2006</v>
      </c>
      <c r="E2861" s="131">
        <f t="shared" si="830"/>
        <v>15</v>
      </c>
      <c r="F2861" s="33">
        <v>1585000</v>
      </c>
      <c r="G2861" s="133">
        <v>0.1</v>
      </c>
      <c r="H2861" s="33">
        <f t="shared" si="826"/>
        <v>2377500</v>
      </c>
      <c r="I2861" s="33">
        <f t="shared" si="827"/>
        <v>-792500</v>
      </c>
      <c r="J2861" s="33">
        <f t="shared" si="828"/>
        <v>158500</v>
      </c>
      <c r="K2861" s="101">
        <f t="shared" si="813"/>
        <v>88.409192324854985</v>
      </c>
      <c r="L2861" s="33">
        <v>30</v>
      </c>
      <c r="M2861" s="34">
        <f t="shared" si="829"/>
        <v>44.204596162427492</v>
      </c>
    </row>
    <row r="2862" spans="1:13">
      <c r="A2862" s="1312" t="s">
        <v>3075</v>
      </c>
      <c r="B2862" s="38" t="s">
        <v>2655</v>
      </c>
      <c r="C2862" s="165" t="s">
        <v>3459</v>
      </c>
      <c r="D2862" s="131">
        <v>2006</v>
      </c>
      <c r="E2862" s="131">
        <f t="shared" si="830"/>
        <v>15</v>
      </c>
      <c r="F2862" s="33">
        <v>2000000</v>
      </c>
      <c r="G2862" s="133">
        <v>0.1</v>
      </c>
      <c r="H2862" s="33">
        <f t="shared" si="826"/>
        <v>3000000</v>
      </c>
      <c r="I2862" s="33">
        <f t="shared" si="827"/>
        <v>-1000000</v>
      </c>
      <c r="J2862" s="33">
        <f t="shared" si="828"/>
        <v>200000</v>
      </c>
      <c r="K2862" s="101">
        <f t="shared" si="813"/>
        <v>111.55734047300312</v>
      </c>
      <c r="L2862" s="33">
        <v>30</v>
      </c>
      <c r="M2862" s="34">
        <f t="shared" si="829"/>
        <v>55.778670236501561</v>
      </c>
    </row>
    <row r="2863" spans="1:13">
      <c r="A2863" s="1312" t="s">
        <v>3460</v>
      </c>
      <c r="B2863" s="38" t="s">
        <v>1485</v>
      </c>
      <c r="C2863" s="32" t="s">
        <v>3455</v>
      </c>
      <c r="D2863" s="131">
        <v>2006</v>
      </c>
      <c r="E2863" s="131">
        <f t="shared" si="830"/>
        <v>15</v>
      </c>
      <c r="F2863" s="33">
        <v>2000000</v>
      </c>
      <c r="G2863" s="133">
        <v>0.1</v>
      </c>
      <c r="H2863" s="33">
        <f t="shared" si="826"/>
        <v>3000000</v>
      </c>
      <c r="I2863" s="33">
        <f t="shared" si="827"/>
        <v>-1000000</v>
      </c>
      <c r="J2863" s="33">
        <f t="shared" si="828"/>
        <v>200000</v>
      </c>
      <c r="K2863" s="101">
        <f t="shared" ref="K2863:K2926" si="831">J2863/1792.8</f>
        <v>111.55734047300312</v>
      </c>
      <c r="L2863" s="33">
        <v>30</v>
      </c>
      <c r="M2863" s="34">
        <f t="shared" si="829"/>
        <v>55.778670236501561</v>
      </c>
    </row>
    <row r="2864" spans="1:13">
      <c r="A2864" s="1312" t="s">
        <v>3080</v>
      </c>
      <c r="B2864" s="38" t="s">
        <v>3461</v>
      </c>
      <c r="C2864" s="32" t="s">
        <v>3455</v>
      </c>
      <c r="D2864" s="131">
        <v>2006</v>
      </c>
      <c r="E2864" s="131">
        <f t="shared" si="830"/>
        <v>15</v>
      </c>
      <c r="F2864" s="33">
        <v>2000000</v>
      </c>
      <c r="G2864" s="133">
        <v>0.1</v>
      </c>
      <c r="H2864" s="33">
        <f t="shared" si="826"/>
        <v>3000000</v>
      </c>
      <c r="I2864" s="33">
        <f t="shared" si="827"/>
        <v>-1000000</v>
      </c>
      <c r="J2864" s="33">
        <f t="shared" si="828"/>
        <v>200000</v>
      </c>
      <c r="K2864" s="101">
        <f t="shared" si="831"/>
        <v>111.55734047300312</v>
      </c>
      <c r="L2864" s="33">
        <v>30</v>
      </c>
      <c r="M2864" s="34">
        <f t="shared" si="829"/>
        <v>55.778670236501561</v>
      </c>
    </row>
    <row r="2865" spans="1:13">
      <c r="A2865" s="1312" t="s">
        <v>3086</v>
      </c>
      <c r="B2865" s="38" t="s">
        <v>2660</v>
      </c>
      <c r="C2865" s="32" t="s">
        <v>3455</v>
      </c>
      <c r="D2865" s="131">
        <v>2006</v>
      </c>
      <c r="E2865" s="131">
        <f t="shared" si="830"/>
        <v>15</v>
      </c>
      <c r="F2865" s="33">
        <v>2000000</v>
      </c>
      <c r="G2865" s="133">
        <v>0.1</v>
      </c>
      <c r="H2865" s="33">
        <f t="shared" si="826"/>
        <v>3000000</v>
      </c>
      <c r="I2865" s="33">
        <f t="shared" si="827"/>
        <v>-1000000</v>
      </c>
      <c r="J2865" s="33">
        <f t="shared" si="828"/>
        <v>200000</v>
      </c>
      <c r="K2865" s="101">
        <f t="shared" si="831"/>
        <v>111.55734047300312</v>
      </c>
      <c r="L2865" s="33">
        <v>30</v>
      </c>
      <c r="M2865" s="34">
        <f t="shared" si="829"/>
        <v>55.778670236501561</v>
      </c>
    </row>
    <row r="2866" spans="1:13">
      <c r="A2866" s="1312" t="s">
        <v>3090</v>
      </c>
      <c r="B2866" s="38" t="s">
        <v>2662</v>
      </c>
      <c r="C2866" s="32" t="s">
        <v>3455</v>
      </c>
      <c r="D2866" s="131">
        <v>2006</v>
      </c>
      <c r="E2866" s="131">
        <f t="shared" si="830"/>
        <v>15</v>
      </c>
      <c r="F2866" s="33">
        <v>2000000</v>
      </c>
      <c r="G2866" s="133">
        <v>0.1</v>
      </c>
      <c r="H2866" s="33">
        <f t="shared" si="826"/>
        <v>3000000</v>
      </c>
      <c r="I2866" s="33">
        <f t="shared" si="827"/>
        <v>-1000000</v>
      </c>
      <c r="J2866" s="33">
        <f t="shared" si="828"/>
        <v>200000</v>
      </c>
      <c r="K2866" s="101">
        <f t="shared" si="831"/>
        <v>111.55734047300312</v>
      </c>
      <c r="L2866" s="33">
        <v>30</v>
      </c>
      <c r="M2866" s="34">
        <f t="shared" si="829"/>
        <v>55.778670236501561</v>
      </c>
    </row>
    <row r="2867" spans="1:13">
      <c r="A2867" s="1312" t="s">
        <v>3096</v>
      </c>
      <c r="B2867" s="38" t="s">
        <v>2664</v>
      </c>
      <c r="C2867" s="32" t="s">
        <v>3455</v>
      </c>
      <c r="D2867" s="131">
        <v>2006</v>
      </c>
      <c r="E2867" s="131">
        <f t="shared" si="830"/>
        <v>15</v>
      </c>
      <c r="F2867" s="33">
        <v>2000000</v>
      </c>
      <c r="G2867" s="133">
        <v>0.1</v>
      </c>
      <c r="H2867" s="33">
        <f t="shared" si="826"/>
        <v>3000000</v>
      </c>
      <c r="I2867" s="33">
        <f t="shared" si="827"/>
        <v>-1000000</v>
      </c>
      <c r="J2867" s="33">
        <f t="shared" si="828"/>
        <v>200000</v>
      </c>
      <c r="K2867" s="101">
        <f t="shared" si="831"/>
        <v>111.55734047300312</v>
      </c>
      <c r="L2867" s="33">
        <v>30</v>
      </c>
      <c r="M2867" s="34">
        <f t="shared" si="829"/>
        <v>55.778670236501561</v>
      </c>
    </row>
    <row r="2868" spans="1:13">
      <c r="A2868" s="1312" t="s">
        <v>3099</v>
      </c>
      <c r="B2868" s="38" t="s">
        <v>3100</v>
      </c>
      <c r="C2868" s="32" t="s">
        <v>3455</v>
      </c>
      <c r="D2868" s="131">
        <v>2006</v>
      </c>
      <c r="E2868" s="131">
        <f t="shared" si="830"/>
        <v>15</v>
      </c>
      <c r="F2868" s="33">
        <v>2000000</v>
      </c>
      <c r="G2868" s="133">
        <v>0.1</v>
      </c>
      <c r="H2868" s="33">
        <f t="shared" si="826"/>
        <v>3000000</v>
      </c>
      <c r="I2868" s="33">
        <f t="shared" si="827"/>
        <v>-1000000</v>
      </c>
      <c r="J2868" s="33">
        <f t="shared" si="828"/>
        <v>200000</v>
      </c>
      <c r="K2868" s="101">
        <f t="shared" si="831"/>
        <v>111.55734047300312</v>
      </c>
      <c r="L2868" s="33">
        <v>30</v>
      </c>
      <c r="M2868" s="34">
        <f t="shared" si="829"/>
        <v>55.778670236501561</v>
      </c>
    </row>
    <row r="2869" spans="1:13">
      <c r="A2869" s="1312" t="s">
        <v>3102</v>
      </c>
      <c r="B2869" s="89" t="s">
        <v>1255</v>
      </c>
      <c r="C2869" s="32" t="s">
        <v>3455</v>
      </c>
      <c r="D2869" s="131">
        <v>2006</v>
      </c>
      <c r="E2869" s="131">
        <f t="shared" si="830"/>
        <v>15</v>
      </c>
      <c r="F2869" s="33">
        <v>2000000</v>
      </c>
      <c r="G2869" s="133">
        <v>0.1</v>
      </c>
      <c r="H2869" s="33">
        <f t="shared" si="826"/>
        <v>3000000</v>
      </c>
      <c r="I2869" s="33">
        <f t="shared" si="827"/>
        <v>-1000000</v>
      </c>
      <c r="J2869" s="33">
        <f t="shared" si="828"/>
        <v>200000</v>
      </c>
      <c r="K2869" s="101">
        <f t="shared" si="831"/>
        <v>111.55734047300312</v>
      </c>
      <c r="L2869" s="33">
        <v>30</v>
      </c>
      <c r="M2869" s="34">
        <f t="shared" si="829"/>
        <v>55.778670236501561</v>
      </c>
    </row>
    <row r="2870" spans="1:13" ht="30">
      <c r="A2870" s="1312" t="s">
        <v>3104</v>
      </c>
      <c r="B2870" s="38" t="s">
        <v>2669</v>
      </c>
      <c r="C2870" s="165" t="s">
        <v>3462</v>
      </c>
      <c r="D2870" s="131">
        <v>2006</v>
      </c>
      <c r="E2870" s="131">
        <f t="shared" si="830"/>
        <v>15</v>
      </c>
      <c r="F2870" s="33">
        <v>5608600</v>
      </c>
      <c r="G2870" s="133">
        <v>0.1</v>
      </c>
      <c r="H2870" s="33">
        <f t="shared" si="826"/>
        <v>8412900</v>
      </c>
      <c r="I2870" s="33">
        <f t="shared" si="827"/>
        <v>-2804300</v>
      </c>
      <c r="J2870" s="33">
        <f t="shared" si="828"/>
        <v>560860</v>
      </c>
      <c r="K2870" s="101">
        <f t="shared" si="831"/>
        <v>312.84024988844266</v>
      </c>
      <c r="L2870" s="33">
        <v>30</v>
      </c>
      <c r="M2870" s="34">
        <f t="shared" si="829"/>
        <v>156.42012494422133</v>
      </c>
    </row>
    <row r="2871" spans="1:13">
      <c r="A2871" s="1312" t="s">
        <v>3106</v>
      </c>
      <c r="B2871" s="38" t="s">
        <v>2671</v>
      </c>
      <c r="C2871" s="32" t="s">
        <v>3463</v>
      </c>
      <c r="D2871" s="131">
        <v>2006</v>
      </c>
      <c r="E2871" s="131">
        <f t="shared" si="830"/>
        <v>15</v>
      </c>
      <c r="F2871" s="33">
        <v>5608600</v>
      </c>
      <c r="G2871" s="133">
        <v>0.1</v>
      </c>
      <c r="H2871" s="33">
        <f t="shared" si="826"/>
        <v>8412900</v>
      </c>
      <c r="I2871" s="33">
        <f t="shared" si="827"/>
        <v>-2804300</v>
      </c>
      <c r="J2871" s="33">
        <f t="shared" si="828"/>
        <v>560860</v>
      </c>
      <c r="K2871" s="101">
        <f t="shared" si="831"/>
        <v>312.84024988844266</v>
      </c>
      <c r="L2871" s="33">
        <v>30</v>
      </c>
      <c r="M2871" s="34">
        <f t="shared" si="829"/>
        <v>156.42012494422133</v>
      </c>
    </row>
    <row r="2872" spans="1:13">
      <c r="A2872" s="1312" t="s">
        <v>3109</v>
      </c>
      <c r="B2872" s="38" t="s">
        <v>2673</v>
      </c>
      <c r="C2872" s="32" t="s">
        <v>3463</v>
      </c>
      <c r="D2872" s="131">
        <v>2006</v>
      </c>
      <c r="E2872" s="131">
        <f t="shared" si="830"/>
        <v>15</v>
      </c>
      <c r="F2872" s="33">
        <v>5608600</v>
      </c>
      <c r="G2872" s="133">
        <v>0.1</v>
      </c>
      <c r="H2872" s="33">
        <f t="shared" si="826"/>
        <v>8412900</v>
      </c>
      <c r="I2872" s="33">
        <f t="shared" si="827"/>
        <v>-2804300</v>
      </c>
      <c r="J2872" s="33">
        <f t="shared" si="828"/>
        <v>560860</v>
      </c>
      <c r="K2872" s="101">
        <f t="shared" si="831"/>
        <v>312.84024988844266</v>
      </c>
      <c r="L2872" s="33">
        <v>30</v>
      </c>
      <c r="M2872" s="34">
        <f t="shared" si="829"/>
        <v>156.42012494422133</v>
      </c>
    </row>
    <row r="2873" spans="1:13">
      <c r="A2873" s="1312" t="s">
        <v>3114</v>
      </c>
      <c r="B2873" s="38" t="s">
        <v>2675</v>
      </c>
      <c r="C2873" s="32" t="s">
        <v>3463</v>
      </c>
      <c r="D2873" s="131">
        <v>2006</v>
      </c>
      <c r="E2873" s="131">
        <f t="shared" si="830"/>
        <v>15</v>
      </c>
      <c r="F2873" s="33">
        <v>5608600</v>
      </c>
      <c r="G2873" s="133">
        <v>0.1</v>
      </c>
      <c r="H2873" s="33">
        <f t="shared" si="826"/>
        <v>8412900</v>
      </c>
      <c r="I2873" s="33">
        <f t="shared" si="827"/>
        <v>-2804300</v>
      </c>
      <c r="J2873" s="33">
        <f t="shared" si="828"/>
        <v>560860</v>
      </c>
      <c r="K2873" s="101">
        <f t="shared" si="831"/>
        <v>312.84024988844266</v>
      </c>
      <c r="L2873" s="33">
        <v>30</v>
      </c>
      <c r="M2873" s="34">
        <f t="shared" si="829"/>
        <v>156.42012494422133</v>
      </c>
    </row>
    <row r="2874" spans="1:13">
      <c r="A2874" s="1312" t="s">
        <v>3116</v>
      </c>
      <c r="B2874" s="38" t="s">
        <v>2677</v>
      </c>
      <c r="C2874" s="32" t="s">
        <v>3463</v>
      </c>
      <c r="D2874" s="131">
        <v>2006</v>
      </c>
      <c r="E2874" s="131">
        <f t="shared" si="830"/>
        <v>15</v>
      </c>
      <c r="F2874" s="33">
        <v>5608600</v>
      </c>
      <c r="G2874" s="133">
        <v>0.1</v>
      </c>
      <c r="H2874" s="33">
        <f t="shared" si="826"/>
        <v>8412900</v>
      </c>
      <c r="I2874" s="33">
        <f t="shared" si="827"/>
        <v>-2804300</v>
      </c>
      <c r="J2874" s="33">
        <f t="shared" si="828"/>
        <v>560860</v>
      </c>
      <c r="K2874" s="101">
        <f t="shared" si="831"/>
        <v>312.84024988844266</v>
      </c>
      <c r="L2874" s="33">
        <v>30</v>
      </c>
      <c r="M2874" s="34">
        <f t="shared" si="829"/>
        <v>156.42012494422133</v>
      </c>
    </row>
    <row r="2875" spans="1:13">
      <c r="A2875" s="1312" t="s">
        <v>3118</v>
      </c>
      <c r="B2875" s="38" t="s">
        <v>2679</v>
      </c>
      <c r="C2875" s="32" t="s">
        <v>3463</v>
      </c>
      <c r="D2875" s="131">
        <v>2006</v>
      </c>
      <c r="E2875" s="131">
        <f t="shared" si="830"/>
        <v>15</v>
      </c>
      <c r="F2875" s="33">
        <v>5608600</v>
      </c>
      <c r="G2875" s="133">
        <v>0.1</v>
      </c>
      <c r="H2875" s="33">
        <f t="shared" si="826"/>
        <v>8412900</v>
      </c>
      <c r="I2875" s="33">
        <f t="shared" si="827"/>
        <v>-2804300</v>
      </c>
      <c r="J2875" s="33">
        <f t="shared" si="828"/>
        <v>560860</v>
      </c>
      <c r="K2875" s="101">
        <f t="shared" si="831"/>
        <v>312.84024988844266</v>
      </c>
      <c r="L2875" s="33">
        <v>30</v>
      </c>
      <c r="M2875" s="34">
        <f t="shared" si="829"/>
        <v>156.42012494422133</v>
      </c>
    </row>
    <row r="2876" spans="1:13">
      <c r="A2876" s="1312" t="s">
        <v>3120</v>
      </c>
      <c r="B2876" s="38" t="s">
        <v>2681</v>
      </c>
      <c r="C2876" s="32" t="s">
        <v>3463</v>
      </c>
      <c r="D2876" s="131">
        <v>2006</v>
      </c>
      <c r="E2876" s="131">
        <f t="shared" si="830"/>
        <v>15</v>
      </c>
      <c r="F2876" s="33">
        <v>5608600</v>
      </c>
      <c r="G2876" s="133">
        <v>0.1</v>
      </c>
      <c r="H2876" s="33">
        <f t="shared" si="826"/>
        <v>8412900</v>
      </c>
      <c r="I2876" s="33">
        <f t="shared" si="827"/>
        <v>-2804300</v>
      </c>
      <c r="J2876" s="33">
        <f t="shared" si="828"/>
        <v>560860</v>
      </c>
      <c r="K2876" s="101">
        <f t="shared" si="831"/>
        <v>312.84024988844266</v>
      </c>
      <c r="L2876" s="33">
        <v>30</v>
      </c>
      <c r="M2876" s="34">
        <f t="shared" si="829"/>
        <v>156.42012494422133</v>
      </c>
    </row>
    <row r="2877" spans="1:13">
      <c r="A2877" s="1312" t="s">
        <v>3122</v>
      </c>
      <c r="B2877" s="38" t="s">
        <v>2683</v>
      </c>
      <c r="C2877" s="32" t="s">
        <v>3463</v>
      </c>
      <c r="D2877" s="131">
        <v>2006</v>
      </c>
      <c r="E2877" s="131">
        <f t="shared" si="830"/>
        <v>15</v>
      </c>
      <c r="F2877" s="33">
        <v>5608600</v>
      </c>
      <c r="G2877" s="133">
        <v>0.1</v>
      </c>
      <c r="H2877" s="33">
        <f t="shared" si="826"/>
        <v>8412900</v>
      </c>
      <c r="I2877" s="33">
        <f t="shared" si="827"/>
        <v>-2804300</v>
      </c>
      <c r="J2877" s="33">
        <f t="shared" si="828"/>
        <v>560860</v>
      </c>
      <c r="K2877" s="101">
        <f t="shared" si="831"/>
        <v>312.84024988844266</v>
      </c>
      <c r="L2877" s="33">
        <v>30</v>
      </c>
      <c r="M2877" s="34">
        <f t="shared" si="829"/>
        <v>156.42012494422133</v>
      </c>
    </row>
    <row r="2878" spans="1:13">
      <c r="A2878" s="1312" t="s">
        <v>2684</v>
      </c>
      <c r="B2878" s="38" t="s">
        <v>2685</v>
      </c>
      <c r="C2878" s="32" t="s">
        <v>3463</v>
      </c>
      <c r="D2878" s="131">
        <v>2006</v>
      </c>
      <c r="E2878" s="131">
        <f t="shared" si="830"/>
        <v>15</v>
      </c>
      <c r="F2878" s="33">
        <v>5608600</v>
      </c>
      <c r="G2878" s="133">
        <v>0.1</v>
      </c>
      <c r="H2878" s="33">
        <f t="shared" si="826"/>
        <v>8412900</v>
      </c>
      <c r="I2878" s="33">
        <f t="shared" si="827"/>
        <v>-2804300</v>
      </c>
      <c r="J2878" s="33">
        <f t="shared" si="828"/>
        <v>560860</v>
      </c>
      <c r="K2878" s="101">
        <f t="shared" si="831"/>
        <v>312.84024988844266</v>
      </c>
      <c r="L2878" s="33">
        <v>30</v>
      </c>
      <c r="M2878" s="34">
        <f t="shared" si="829"/>
        <v>156.42012494422133</v>
      </c>
    </row>
    <row r="2879" spans="1:13">
      <c r="A2879" s="1312" t="s">
        <v>3127</v>
      </c>
      <c r="B2879" s="38" t="s">
        <v>2687</v>
      </c>
      <c r="C2879" s="32" t="s">
        <v>3463</v>
      </c>
      <c r="D2879" s="131">
        <v>2006</v>
      </c>
      <c r="E2879" s="131">
        <f t="shared" si="830"/>
        <v>15</v>
      </c>
      <c r="F2879" s="33">
        <v>5608600</v>
      </c>
      <c r="G2879" s="133">
        <v>0.1</v>
      </c>
      <c r="H2879" s="33">
        <f t="shared" si="826"/>
        <v>8412900</v>
      </c>
      <c r="I2879" s="33">
        <f t="shared" si="827"/>
        <v>-2804300</v>
      </c>
      <c r="J2879" s="33">
        <f t="shared" si="828"/>
        <v>560860</v>
      </c>
      <c r="K2879" s="101">
        <f t="shared" si="831"/>
        <v>312.84024988844266</v>
      </c>
      <c r="L2879" s="33">
        <v>30</v>
      </c>
      <c r="M2879" s="34">
        <f t="shared" si="829"/>
        <v>156.42012494422133</v>
      </c>
    </row>
    <row r="2880" spans="1:13">
      <c r="A2880" s="1312" t="s">
        <v>3129</v>
      </c>
      <c r="B2880" s="38" t="s">
        <v>3130</v>
      </c>
      <c r="C2880" s="32" t="s">
        <v>3463</v>
      </c>
      <c r="D2880" s="131">
        <v>2006</v>
      </c>
      <c r="E2880" s="131">
        <f t="shared" si="830"/>
        <v>15</v>
      </c>
      <c r="F2880" s="33">
        <v>5608600</v>
      </c>
      <c r="G2880" s="133">
        <v>0.1</v>
      </c>
      <c r="H2880" s="33">
        <f t="shared" si="826"/>
        <v>8412900</v>
      </c>
      <c r="I2880" s="33">
        <f t="shared" si="827"/>
        <v>-2804300</v>
      </c>
      <c r="J2880" s="33">
        <f t="shared" si="828"/>
        <v>560860</v>
      </c>
      <c r="K2880" s="101">
        <f t="shared" si="831"/>
        <v>312.84024988844266</v>
      </c>
      <c r="L2880" s="33">
        <v>30</v>
      </c>
      <c r="M2880" s="34">
        <f t="shared" si="829"/>
        <v>156.42012494422133</v>
      </c>
    </row>
    <row r="2881" spans="1:13">
      <c r="A2881" s="1312" t="s">
        <v>3132</v>
      </c>
      <c r="B2881" s="38" t="s">
        <v>2691</v>
      </c>
      <c r="C2881" s="32" t="s">
        <v>3463</v>
      </c>
      <c r="D2881" s="131">
        <v>2006</v>
      </c>
      <c r="E2881" s="131">
        <f t="shared" si="830"/>
        <v>15</v>
      </c>
      <c r="F2881" s="33">
        <v>5608600</v>
      </c>
      <c r="G2881" s="133">
        <v>0.1</v>
      </c>
      <c r="H2881" s="33">
        <f t="shared" si="826"/>
        <v>8412900</v>
      </c>
      <c r="I2881" s="33">
        <f t="shared" si="827"/>
        <v>-2804300</v>
      </c>
      <c r="J2881" s="33">
        <f t="shared" si="828"/>
        <v>560860</v>
      </c>
      <c r="K2881" s="101">
        <f t="shared" si="831"/>
        <v>312.84024988844266</v>
      </c>
      <c r="L2881" s="33">
        <v>30</v>
      </c>
      <c r="M2881" s="34">
        <f t="shared" si="829"/>
        <v>156.42012494422133</v>
      </c>
    </row>
    <row r="2882" spans="1:13">
      <c r="A2882" s="1312" t="s">
        <v>3134</v>
      </c>
      <c r="B2882" s="89" t="s">
        <v>2693</v>
      </c>
      <c r="C2882" s="32" t="s">
        <v>3463</v>
      </c>
      <c r="D2882" s="131">
        <v>2006</v>
      </c>
      <c r="E2882" s="131">
        <f t="shared" si="830"/>
        <v>15</v>
      </c>
      <c r="F2882" s="33">
        <v>5608600</v>
      </c>
      <c r="G2882" s="133">
        <v>0.1</v>
      </c>
      <c r="H2882" s="33">
        <f t="shared" si="826"/>
        <v>8412900</v>
      </c>
      <c r="I2882" s="33">
        <f t="shared" si="827"/>
        <v>-2804300</v>
      </c>
      <c r="J2882" s="33">
        <f t="shared" si="828"/>
        <v>560860</v>
      </c>
      <c r="K2882" s="101">
        <f t="shared" si="831"/>
        <v>312.84024988844266</v>
      </c>
      <c r="L2882" s="33">
        <v>30</v>
      </c>
      <c r="M2882" s="34">
        <f t="shared" si="829"/>
        <v>156.42012494422133</v>
      </c>
    </row>
    <row r="2883" spans="1:13">
      <c r="A2883" s="1312" t="s">
        <v>3135</v>
      </c>
      <c r="B2883" s="89" t="s">
        <v>2695</v>
      </c>
      <c r="C2883" s="32" t="s">
        <v>3463</v>
      </c>
      <c r="D2883" s="131">
        <v>2006</v>
      </c>
      <c r="E2883" s="131">
        <f t="shared" si="830"/>
        <v>15</v>
      </c>
      <c r="F2883" s="33">
        <v>5608600</v>
      </c>
      <c r="G2883" s="133">
        <v>0.1</v>
      </c>
      <c r="H2883" s="33">
        <f t="shared" si="826"/>
        <v>8412900</v>
      </c>
      <c r="I2883" s="33">
        <f t="shared" si="827"/>
        <v>-2804300</v>
      </c>
      <c r="J2883" s="33">
        <f t="shared" si="828"/>
        <v>560860</v>
      </c>
      <c r="K2883" s="101">
        <f t="shared" si="831"/>
        <v>312.84024988844266</v>
      </c>
      <c r="L2883" s="33">
        <v>30</v>
      </c>
      <c r="M2883" s="34">
        <f t="shared" si="829"/>
        <v>156.42012494422133</v>
      </c>
    </row>
    <row r="2884" spans="1:13">
      <c r="A2884" s="1312" t="s">
        <v>3137</v>
      </c>
      <c r="B2884" s="89" t="s">
        <v>2697</v>
      </c>
      <c r="C2884" s="32" t="s">
        <v>3463</v>
      </c>
      <c r="D2884" s="131">
        <v>2006</v>
      </c>
      <c r="E2884" s="131">
        <f t="shared" si="830"/>
        <v>15</v>
      </c>
      <c r="F2884" s="33">
        <v>5608600</v>
      </c>
      <c r="G2884" s="133">
        <v>0.1</v>
      </c>
      <c r="H2884" s="33">
        <f t="shared" si="826"/>
        <v>8412900</v>
      </c>
      <c r="I2884" s="33">
        <f t="shared" si="827"/>
        <v>-2804300</v>
      </c>
      <c r="J2884" s="33">
        <f t="shared" si="828"/>
        <v>560860</v>
      </c>
      <c r="K2884" s="101">
        <f t="shared" si="831"/>
        <v>312.84024988844266</v>
      </c>
      <c r="L2884" s="33">
        <v>30</v>
      </c>
      <c r="M2884" s="34">
        <f t="shared" si="829"/>
        <v>156.42012494422133</v>
      </c>
    </row>
    <row r="2885" spans="1:13">
      <c r="A2885" s="1312" t="s">
        <v>3139</v>
      </c>
      <c r="B2885" s="89" t="s">
        <v>2699</v>
      </c>
      <c r="C2885" s="32" t="s">
        <v>3463</v>
      </c>
      <c r="D2885" s="131">
        <v>2006</v>
      </c>
      <c r="E2885" s="131">
        <f t="shared" si="830"/>
        <v>15</v>
      </c>
      <c r="F2885" s="33">
        <v>5608600</v>
      </c>
      <c r="G2885" s="133">
        <v>0.1</v>
      </c>
      <c r="H2885" s="33">
        <f t="shared" si="826"/>
        <v>8412900</v>
      </c>
      <c r="I2885" s="33">
        <f t="shared" si="827"/>
        <v>-2804300</v>
      </c>
      <c r="J2885" s="33">
        <f t="shared" si="828"/>
        <v>560860</v>
      </c>
      <c r="K2885" s="101">
        <f t="shared" si="831"/>
        <v>312.84024988844266</v>
      </c>
      <c r="L2885" s="33">
        <v>30</v>
      </c>
      <c r="M2885" s="34">
        <f t="shared" si="829"/>
        <v>156.42012494422133</v>
      </c>
    </row>
    <row r="2886" spans="1:13">
      <c r="A2886" s="1312" t="s">
        <v>3141</v>
      </c>
      <c r="B2886" s="38" t="s">
        <v>2701</v>
      </c>
      <c r="C2886" s="32" t="s">
        <v>3463</v>
      </c>
      <c r="D2886" s="131">
        <v>2006</v>
      </c>
      <c r="E2886" s="131">
        <f t="shared" si="830"/>
        <v>15</v>
      </c>
      <c r="F2886" s="33">
        <v>5608600</v>
      </c>
      <c r="G2886" s="133">
        <v>0.1</v>
      </c>
      <c r="H2886" s="33">
        <f t="shared" si="826"/>
        <v>8412900</v>
      </c>
      <c r="I2886" s="33">
        <f t="shared" si="827"/>
        <v>-2804300</v>
      </c>
      <c r="J2886" s="33">
        <f t="shared" si="828"/>
        <v>560860</v>
      </c>
      <c r="K2886" s="101">
        <f t="shared" si="831"/>
        <v>312.84024988844266</v>
      </c>
      <c r="L2886" s="33">
        <v>30</v>
      </c>
      <c r="M2886" s="34">
        <f t="shared" si="829"/>
        <v>156.42012494422133</v>
      </c>
    </row>
    <row r="2887" spans="1:13">
      <c r="A2887" s="1312" t="s">
        <v>3143</v>
      </c>
      <c r="B2887" s="38" t="s">
        <v>2932</v>
      </c>
      <c r="C2887" s="32" t="s">
        <v>3463</v>
      </c>
      <c r="D2887" s="131">
        <v>2006</v>
      </c>
      <c r="E2887" s="131">
        <f t="shared" si="830"/>
        <v>15</v>
      </c>
      <c r="F2887" s="33">
        <v>5608600</v>
      </c>
      <c r="G2887" s="133">
        <v>0.1</v>
      </c>
      <c r="H2887" s="33">
        <f t="shared" si="826"/>
        <v>8412900</v>
      </c>
      <c r="I2887" s="33">
        <f t="shared" si="827"/>
        <v>-2804300</v>
      </c>
      <c r="J2887" s="33">
        <f t="shared" si="828"/>
        <v>560860</v>
      </c>
      <c r="K2887" s="101">
        <f t="shared" si="831"/>
        <v>312.84024988844266</v>
      </c>
      <c r="L2887" s="33">
        <v>30</v>
      </c>
      <c r="M2887" s="34">
        <f t="shared" si="829"/>
        <v>156.42012494422133</v>
      </c>
    </row>
    <row r="2888" spans="1:13">
      <c r="A2888" s="1312" t="s">
        <v>3145</v>
      </c>
      <c r="B2888" s="38" t="s">
        <v>2705</v>
      </c>
      <c r="C2888" s="32" t="s">
        <v>3463</v>
      </c>
      <c r="D2888" s="131">
        <v>2006</v>
      </c>
      <c r="E2888" s="131">
        <f t="shared" si="830"/>
        <v>15</v>
      </c>
      <c r="F2888" s="33">
        <v>5608600</v>
      </c>
      <c r="G2888" s="133">
        <v>0.1</v>
      </c>
      <c r="H2888" s="33">
        <f t="shared" si="826"/>
        <v>8412900</v>
      </c>
      <c r="I2888" s="33">
        <f t="shared" si="827"/>
        <v>-2804300</v>
      </c>
      <c r="J2888" s="33">
        <f t="shared" si="828"/>
        <v>560860</v>
      </c>
      <c r="K2888" s="101">
        <f t="shared" si="831"/>
        <v>312.84024988844266</v>
      </c>
      <c r="L2888" s="33">
        <v>30</v>
      </c>
      <c r="M2888" s="34">
        <f t="shared" si="829"/>
        <v>156.42012494422133</v>
      </c>
    </row>
    <row r="2889" spans="1:13">
      <c r="A2889" s="1312" t="s">
        <v>3147</v>
      </c>
      <c r="B2889" s="38" t="s">
        <v>2707</v>
      </c>
      <c r="C2889" s="32" t="s">
        <v>3463</v>
      </c>
      <c r="D2889" s="131">
        <v>2006</v>
      </c>
      <c r="E2889" s="131">
        <f t="shared" si="830"/>
        <v>15</v>
      </c>
      <c r="F2889" s="33">
        <v>5608600</v>
      </c>
      <c r="G2889" s="133">
        <v>0.1</v>
      </c>
      <c r="H2889" s="33">
        <f t="shared" si="826"/>
        <v>8412900</v>
      </c>
      <c r="I2889" s="33">
        <f t="shared" si="827"/>
        <v>-2804300</v>
      </c>
      <c r="J2889" s="33">
        <f t="shared" si="828"/>
        <v>560860</v>
      </c>
      <c r="K2889" s="101">
        <f t="shared" si="831"/>
        <v>312.84024988844266</v>
      </c>
      <c r="L2889" s="33">
        <v>30</v>
      </c>
      <c r="M2889" s="34">
        <f t="shared" si="829"/>
        <v>156.42012494422133</v>
      </c>
    </row>
    <row r="2890" spans="1:13">
      <c r="A2890" s="1312" t="s">
        <v>3151</v>
      </c>
      <c r="B2890" s="38" t="s">
        <v>2835</v>
      </c>
      <c r="C2890" s="32" t="s">
        <v>3463</v>
      </c>
      <c r="D2890" s="131">
        <v>2006</v>
      </c>
      <c r="E2890" s="131">
        <f t="shared" si="830"/>
        <v>15</v>
      </c>
      <c r="F2890" s="33">
        <v>5608600</v>
      </c>
      <c r="G2890" s="133">
        <v>0.1</v>
      </c>
      <c r="H2890" s="33">
        <f t="shared" si="826"/>
        <v>8412900</v>
      </c>
      <c r="I2890" s="33">
        <f t="shared" si="827"/>
        <v>-2804300</v>
      </c>
      <c r="J2890" s="33">
        <f t="shared" si="828"/>
        <v>560860</v>
      </c>
      <c r="K2890" s="101">
        <f t="shared" si="831"/>
        <v>312.84024988844266</v>
      </c>
      <c r="L2890" s="33">
        <v>30</v>
      </c>
      <c r="M2890" s="34">
        <f t="shared" si="829"/>
        <v>156.42012494422133</v>
      </c>
    </row>
    <row r="2891" spans="1:13">
      <c r="A2891" s="1312" t="s">
        <v>3156</v>
      </c>
      <c r="B2891" s="38" t="s">
        <v>2711</v>
      </c>
      <c r="C2891" s="32" t="s">
        <v>3463</v>
      </c>
      <c r="D2891" s="131">
        <v>2006</v>
      </c>
      <c r="E2891" s="131">
        <f t="shared" si="830"/>
        <v>15</v>
      </c>
      <c r="F2891" s="33">
        <v>5608600</v>
      </c>
      <c r="G2891" s="133">
        <v>0.1</v>
      </c>
      <c r="H2891" s="33">
        <f t="shared" si="826"/>
        <v>8412900</v>
      </c>
      <c r="I2891" s="33">
        <f t="shared" si="827"/>
        <v>-2804300</v>
      </c>
      <c r="J2891" s="33">
        <f t="shared" si="828"/>
        <v>560860</v>
      </c>
      <c r="K2891" s="101">
        <f t="shared" si="831"/>
        <v>312.84024988844266</v>
      </c>
      <c r="L2891" s="33">
        <v>30</v>
      </c>
      <c r="M2891" s="34">
        <f t="shared" si="829"/>
        <v>156.42012494422133</v>
      </c>
    </row>
    <row r="2892" spans="1:13">
      <c r="A2892" s="1312" t="s">
        <v>3158</v>
      </c>
      <c r="B2892" s="38" t="s">
        <v>2713</v>
      </c>
      <c r="C2892" s="32" t="s">
        <v>3463</v>
      </c>
      <c r="D2892" s="131">
        <v>2006</v>
      </c>
      <c r="E2892" s="131">
        <f t="shared" si="830"/>
        <v>15</v>
      </c>
      <c r="F2892" s="33">
        <v>5608600</v>
      </c>
      <c r="G2892" s="133">
        <v>0.1</v>
      </c>
      <c r="H2892" s="33">
        <f t="shared" si="826"/>
        <v>8412900</v>
      </c>
      <c r="I2892" s="33">
        <f t="shared" si="827"/>
        <v>-2804300</v>
      </c>
      <c r="J2892" s="33">
        <f t="shared" si="828"/>
        <v>560860</v>
      </c>
      <c r="K2892" s="101">
        <f t="shared" si="831"/>
        <v>312.84024988844266</v>
      </c>
      <c r="L2892" s="33">
        <v>30</v>
      </c>
      <c r="M2892" s="34">
        <f t="shared" si="829"/>
        <v>156.42012494422133</v>
      </c>
    </row>
    <row r="2893" spans="1:13">
      <c r="A2893" s="1312" t="s">
        <v>3161</v>
      </c>
      <c r="B2893" s="38" t="s">
        <v>2715</v>
      </c>
      <c r="C2893" s="32" t="s">
        <v>3463</v>
      </c>
      <c r="D2893" s="131">
        <v>2006</v>
      </c>
      <c r="E2893" s="131">
        <f t="shared" si="830"/>
        <v>15</v>
      </c>
      <c r="F2893" s="33">
        <v>5608600</v>
      </c>
      <c r="G2893" s="133">
        <v>0.1</v>
      </c>
      <c r="H2893" s="33">
        <f t="shared" si="826"/>
        <v>8412900</v>
      </c>
      <c r="I2893" s="33">
        <f t="shared" si="827"/>
        <v>-2804300</v>
      </c>
      <c r="J2893" s="33">
        <f t="shared" si="828"/>
        <v>560860</v>
      </c>
      <c r="K2893" s="101">
        <f t="shared" si="831"/>
        <v>312.84024988844266</v>
      </c>
      <c r="L2893" s="33">
        <v>30</v>
      </c>
      <c r="M2893" s="34">
        <f t="shared" si="829"/>
        <v>156.42012494422133</v>
      </c>
    </row>
    <row r="2894" spans="1:13">
      <c r="A2894" s="1312" t="s">
        <v>3163</v>
      </c>
      <c r="B2894" s="38" t="s">
        <v>2717</v>
      </c>
      <c r="C2894" s="32" t="s">
        <v>3463</v>
      </c>
      <c r="D2894" s="131">
        <v>2006</v>
      </c>
      <c r="E2894" s="131">
        <f t="shared" si="830"/>
        <v>15</v>
      </c>
      <c r="F2894" s="33">
        <v>5608600</v>
      </c>
      <c r="G2894" s="133">
        <v>0.1</v>
      </c>
      <c r="H2894" s="33">
        <f t="shared" si="826"/>
        <v>8412900</v>
      </c>
      <c r="I2894" s="33">
        <f t="shared" si="827"/>
        <v>-2804300</v>
      </c>
      <c r="J2894" s="33">
        <f t="shared" si="828"/>
        <v>560860</v>
      </c>
      <c r="K2894" s="101">
        <f t="shared" si="831"/>
        <v>312.84024988844266</v>
      </c>
      <c r="L2894" s="33">
        <v>30</v>
      </c>
      <c r="M2894" s="34">
        <f t="shared" si="829"/>
        <v>156.42012494422133</v>
      </c>
    </row>
    <row r="2895" spans="1:13">
      <c r="A2895" s="1312" t="s">
        <v>3165</v>
      </c>
      <c r="B2895" s="38" t="s">
        <v>2719</v>
      </c>
      <c r="C2895" s="32" t="s">
        <v>3455</v>
      </c>
      <c r="D2895" s="131">
        <v>2006</v>
      </c>
      <c r="E2895" s="131">
        <f t="shared" si="830"/>
        <v>15</v>
      </c>
      <c r="F2895" s="33">
        <v>2000000</v>
      </c>
      <c r="G2895" s="133">
        <v>0.1</v>
      </c>
      <c r="H2895" s="33">
        <f t="shared" si="826"/>
        <v>3000000</v>
      </c>
      <c r="I2895" s="33">
        <f t="shared" si="827"/>
        <v>-1000000</v>
      </c>
      <c r="J2895" s="33">
        <f t="shared" si="828"/>
        <v>200000</v>
      </c>
      <c r="K2895" s="101">
        <f t="shared" si="831"/>
        <v>111.55734047300312</v>
      </c>
      <c r="L2895" s="33">
        <v>30</v>
      </c>
      <c r="M2895" s="34">
        <f t="shared" si="829"/>
        <v>55.778670236501561</v>
      </c>
    </row>
    <row r="2896" spans="1:13">
      <c r="A2896" s="1312" t="s">
        <v>3167</v>
      </c>
      <c r="B2896" s="38" t="s">
        <v>2721</v>
      </c>
      <c r="C2896" s="32" t="s">
        <v>3455</v>
      </c>
      <c r="D2896" s="131">
        <v>2006</v>
      </c>
      <c r="E2896" s="131">
        <f t="shared" si="830"/>
        <v>15</v>
      </c>
      <c r="F2896" s="33">
        <v>2000000</v>
      </c>
      <c r="G2896" s="133">
        <v>0.1</v>
      </c>
      <c r="H2896" s="33">
        <f t="shared" si="826"/>
        <v>3000000</v>
      </c>
      <c r="I2896" s="33">
        <f t="shared" si="827"/>
        <v>-1000000</v>
      </c>
      <c r="J2896" s="33">
        <f t="shared" si="828"/>
        <v>200000</v>
      </c>
      <c r="K2896" s="101">
        <f t="shared" si="831"/>
        <v>111.55734047300312</v>
      </c>
      <c r="L2896" s="33">
        <v>30</v>
      </c>
      <c r="M2896" s="34">
        <f t="shared" si="829"/>
        <v>55.778670236501561</v>
      </c>
    </row>
    <row r="2897" spans="1:13">
      <c r="A2897" s="1312" t="s">
        <v>3171</v>
      </c>
      <c r="B2897" s="38" t="s">
        <v>2723</v>
      </c>
      <c r="C2897" s="32" t="s">
        <v>3455</v>
      </c>
      <c r="D2897" s="131">
        <v>2006</v>
      </c>
      <c r="E2897" s="131">
        <f t="shared" si="830"/>
        <v>15</v>
      </c>
      <c r="F2897" s="33">
        <v>2000000</v>
      </c>
      <c r="G2897" s="133">
        <v>0.1</v>
      </c>
      <c r="H2897" s="33">
        <f t="shared" si="826"/>
        <v>3000000</v>
      </c>
      <c r="I2897" s="33">
        <f t="shared" si="827"/>
        <v>-1000000</v>
      </c>
      <c r="J2897" s="33">
        <f t="shared" si="828"/>
        <v>200000</v>
      </c>
      <c r="K2897" s="101">
        <f t="shared" si="831"/>
        <v>111.55734047300312</v>
      </c>
      <c r="L2897" s="33">
        <v>30</v>
      </c>
      <c r="M2897" s="34">
        <f t="shared" si="829"/>
        <v>55.778670236501561</v>
      </c>
    </row>
    <row r="2898" spans="1:13">
      <c r="A2898" s="1312" t="s">
        <v>3173</v>
      </c>
      <c r="B2898" s="38" t="s">
        <v>2725</v>
      </c>
      <c r="C2898" s="32" t="s">
        <v>3455</v>
      </c>
      <c r="D2898" s="131">
        <v>2006</v>
      </c>
      <c r="E2898" s="131">
        <f t="shared" si="830"/>
        <v>15</v>
      </c>
      <c r="F2898" s="33">
        <v>2000000</v>
      </c>
      <c r="G2898" s="133">
        <v>0.1</v>
      </c>
      <c r="H2898" s="33">
        <f t="shared" si="826"/>
        <v>3000000</v>
      </c>
      <c r="I2898" s="33">
        <f t="shared" si="827"/>
        <v>-1000000</v>
      </c>
      <c r="J2898" s="33">
        <f t="shared" si="828"/>
        <v>200000</v>
      </c>
      <c r="K2898" s="101">
        <f t="shared" si="831"/>
        <v>111.55734047300312</v>
      </c>
      <c r="L2898" s="33">
        <v>30</v>
      </c>
      <c r="M2898" s="34">
        <f t="shared" si="829"/>
        <v>55.778670236501561</v>
      </c>
    </row>
    <row r="2899" spans="1:13">
      <c r="A2899" s="1312" t="s">
        <v>3175</v>
      </c>
      <c r="B2899" s="38" t="s">
        <v>2727</v>
      </c>
      <c r="C2899" s="32" t="s">
        <v>3463</v>
      </c>
      <c r="D2899" s="131">
        <v>2006</v>
      </c>
      <c r="E2899" s="131">
        <f t="shared" si="830"/>
        <v>15</v>
      </c>
      <c r="F2899" s="33">
        <v>5608600</v>
      </c>
      <c r="G2899" s="133">
        <v>0.1</v>
      </c>
      <c r="H2899" s="33">
        <f t="shared" si="826"/>
        <v>8412900</v>
      </c>
      <c r="I2899" s="33">
        <f t="shared" si="827"/>
        <v>-2804300</v>
      </c>
      <c r="J2899" s="33">
        <f t="shared" si="828"/>
        <v>560860</v>
      </c>
      <c r="K2899" s="101">
        <f t="shared" si="831"/>
        <v>312.84024988844266</v>
      </c>
      <c r="L2899" s="33">
        <v>30</v>
      </c>
      <c r="M2899" s="34">
        <f t="shared" si="829"/>
        <v>156.42012494422133</v>
      </c>
    </row>
    <row r="2900" spans="1:13" ht="30">
      <c r="A2900" s="1312" t="s">
        <v>3177</v>
      </c>
      <c r="B2900" s="38" t="s">
        <v>2729</v>
      </c>
      <c r="C2900" s="32" t="s">
        <v>3463</v>
      </c>
      <c r="D2900" s="131">
        <v>2006</v>
      </c>
      <c r="E2900" s="131">
        <f t="shared" si="830"/>
        <v>15</v>
      </c>
      <c r="F2900" s="33">
        <v>5608600</v>
      </c>
      <c r="G2900" s="133">
        <v>0.1</v>
      </c>
      <c r="H2900" s="33">
        <f t="shared" si="826"/>
        <v>8412900</v>
      </c>
      <c r="I2900" s="33">
        <f t="shared" si="827"/>
        <v>-2804300</v>
      </c>
      <c r="J2900" s="33">
        <f t="shared" si="828"/>
        <v>560860</v>
      </c>
      <c r="K2900" s="101">
        <f t="shared" si="831"/>
        <v>312.84024988844266</v>
      </c>
      <c r="L2900" s="33">
        <v>30</v>
      </c>
      <c r="M2900" s="34">
        <f t="shared" si="829"/>
        <v>156.42012494422133</v>
      </c>
    </row>
    <row r="2901" spans="1:13">
      <c r="A2901" s="1312" t="s">
        <v>3179</v>
      </c>
      <c r="B2901" s="89" t="s">
        <v>2731</v>
      </c>
      <c r="C2901" s="32" t="s">
        <v>3463</v>
      </c>
      <c r="D2901" s="131">
        <v>2006</v>
      </c>
      <c r="E2901" s="131">
        <f t="shared" si="830"/>
        <v>15</v>
      </c>
      <c r="F2901" s="33">
        <v>5608600</v>
      </c>
      <c r="G2901" s="133">
        <v>0.1</v>
      </c>
      <c r="H2901" s="33">
        <f t="shared" si="826"/>
        <v>8412900</v>
      </c>
      <c r="I2901" s="33">
        <f t="shared" si="827"/>
        <v>-2804300</v>
      </c>
      <c r="J2901" s="33">
        <f t="shared" si="828"/>
        <v>560860</v>
      </c>
      <c r="K2901" s="101">
        <f t="shared" si="831"/>
        <v>312.84024988844266</v>
      </c>
      <c r="L2901" s="33">
        <v>30</v>
      </c>
      <c r="M2901" s="34">
        <f t="shared" si="829"/>
        <v>156.42012494422133</v>
      </c>
    </row>
    <row r="2902" spans="1:13">
      <c r="A2902" s="1312" t="s">
        <v>3180</v>
      </c>
      <c r="B2902" s="89" t="s">
        <v>2733</v>
      </c>
      <c r="C2902" s="32" t="s">
        <v>1705</v>
      </c>
      <c r="D2902" s="131">
        <v>2006</v>
      </c>
      <c r="E2902" s="131">
        <f t="shared" si="830"/>
        <v>15</v>
      </c>
      <c r="F2902" s="33">
        <v>133722</v>
      </c>
      <c r="G2902" s="133">
        <v>0.1</v>
      </c>
      <c r="H2902" s="33">
        <f t="shared" si="826"/>
        <v>200583</v>
      </c>
      <c r="I2902" s="33">
        <f t="shared" si="827"/>
        <v>-66861</v>
      </c>
      <c r="J2902" s="33">
        <f t="shared" si="828"/>
        <v>13372.2</v>
      </c>
      <c r="K2902" s="101">
        <f t="shared" si="831"/>
        <v>7.4588353413654627</v>
      </c>
      <c r="L2902" s="33">
        <v>160</v>
      </c>
      <c r="M2902" s="34">
        <f t="shared" si="829"/>
        <v>19.890227576974567</v>
      </c>
    </row>
    <row r="2903" spans="1:13">
      <c r="A2903" s="1312" t="s">
        <v>3181</v>
      </c>
      <c r="B2903" s="552" t="s">
        <v>2735</v>
      </c>
      <c r="C2903" s="32" t="s">
        <v>3464</v>
      </c>
      <c r="D2903" s="131">
        <v>2006</v>
      </c>
      <c r="E2903" s="131">
        <f t="shared" si="830"/>
        <v>15</v>
      </c>
      <c r="F2903" s="33">
        <v>133722</v>
      </c>
      <c r="G2903" s="133">
        <v>0.1</v>
      </c>
      <c r="H2903" s="33">
        <f t="shared" si="826"/>
        <v>200583</v>
      </c>
      <c r="I2903" s="33">
        <f t="shared" si="827"/>
        <v>-66861</v>
      </c>
      <c r="J2903" s="33">
        <f t="shared" si="828"/>
        <v>13372.2</v>
      </c>
      <c r="K2903" s="101">
        <f t="shared" si="831"/>
        <v>7.4588353413654627</v>
      </c>
      <c r="L2903" s="33">
        <v>180</v>
      </c>
      <c r="M2903" s="34">
        <f t="shared" si="829"/>
        <v>22.376506024096386</v>
      </c>
    </row>
    <row r="2904" spans="1:13" ht="28.5">
      <c r="A2904" s="43" t="s">
        <v>3185</v>
      </c>
      <c r="B2904" s="39" t="s">
        <v>2737</v>
      </c>
      <c r="C2904" s="39"/>
      <c r="D2904" s="128"/>
      <c r="E2904" s="128"/>
      <c r="F2904" s="63"/>
      <c r="G2904" s="129"/>
      <c r="H2904" s="63"/>
      <c r="I2904" s="63"/>
      <c r="J2904" s="63"/>
      <c r="K2904" s="63"/>
      <c r="L2904" s="412"/>
      <c r="M2904" s="130"/>
    </row>
    <row r="2905" spans="1:13" ht="30">
      <c r="A2905" s="36" t="s">
        <v>3186</v>
      </c>
      <c r="B2905" s="410" t="s">
        <v>3187</v>
      </c>
      <c r="C2905" s="88"/>
      <c r="D2905" s="308"/>
      <c r="E2905" s="308"/>
      <c r="F2905" s="309"/>
      <c r="G2905" s="310"/>
      <c r="H2905" s="309"/>
      <c r="I2905" s="309"/>
      <c r="J2905" s="309"/>
      <c r="K2905" s="101">
        <f t="shared" si="831"/>
        <v>0</v>
      </c>
      <c r="L2905" s="33">
        <v>30</v>
      </c>
      <c r="M2905" s="34"/>
    </row>
    <row r="2906" spans="1:13" ht="45">
      <c r="A2906" s="36" t="s">
        <v>3188</v>
      </c>
      <c r="B2906" s="38" t="s">
        <v>2741</v>
      </c>
      <c r="C2906" s="88"/>
      <c r="D2906" s="308"/>
      <c r="E2906" s="308"/>
      <c r="F2906" s="309"/>
      <c r="G2906" s="310"/>
      <c r="H2906" s="309"/>
      <c r="I2906" s="309"/>
      <c r="J2906" s="309"/>
      <c r="K2906" s="101">
        <f t="shared" si="831"/>
        <v>0</v>
      </c>
      <c r="L2906" s="33">
        <v>30</v>
      </c>
      <c r="M2906" s="34"/>
    </row>
    <row r="2907" spans="1:13" ht="30">
      <c r="A2907" s="1312" t="s">
        <v>3192</v>
      </c>
      <c r="B2907" s="38" t="s">
        <v>2743</v>
      </c>
      <c r="C2907" s="32" t="s">
        <v>3463</v>
      </c>
      <c r="D2907" s="131">
        <v>2006</v>
      </c>
      <c r="E2907" s="131">
        <f>2021-D2907</f>
        <v>15</v>
      </c>
      <c r="F2907" s="33">
        <v>5608600</v>
      </c>
      <c r="G2907" s="133">
        <v>0.1</v>
      </c>
      <c r="H2907" s="33">
        <f t="shared" si="826"/>
        <v>8412900</v>
      </c>
      <c r="I2907" s="33">
        <f t="shared" si="827"/>
        <v>-2804300</v>
      </c>
      <c r="J2907" s="33">
        <f t="shared" si="828"/>
        <v>560860</v>
      </c>
      <c r="K2907" s="101">
        <f t="shared" si="831"/>
        <v>312.84024988844266</v>
      </c>
      <c r="L2907" s="33">
        <v>30</v>
      </c>
      <c r="M2907" s="34">
        <f t="shared" si="829"/>
        <v>156.42012494422133</v>
      </c>
    </row>
    <row r="2908" spans="1:13">
      <c r="A2908" s="1312" t="s">
        <v>3194</v>
      </c>
      <c r="B2908" s="38" t="s">
        <v>2669</v>
      </c>
      <c r="C2908" s="32" t="s">
        <v>3463</v>
      </c>
      <c r="D2908" s="131">
        <v>2006</v>
      </c>
      <c r="E2908" s="131">
        <f t="shared" ref="E2908:E2941" si="832">2021-D2908</f>
        <v>15</v>
      </c>
      <c r="F2908" s="33">
        <v>5608600</v>
      </c>
      <c r="G2908" s="133">
        <v>0.1</v>
      </c>
      <c r="H2908" s="33">
        <f t="shared" si="826"/>
        <v>8412900</v>
      </c>
      <c r="I2908" s="33">
        <f t="shared" si="827"/>
        <v>-2804300</v>
      </c>
      <c r="J2908" s="33">
        <f t="shared" si="828"/>
        <v>560860</v>
      </c>
      <c r="K2908" s="101">
        <f t="shared" si="831"/>
        <v>312.84024988844266</v>
      </c>
      <c r="L2908" s="33">
        <v>30</v>
      </c>
      <c r="M2908" s="34">
        <f t="shared" si="829"/>
        <v>156.42012494422133</v>
      </c>
    </row>
    <row r="2909" spans="1:13">
      <c r="A2909" s="1312" t="s">
        <v>2745</v>
      </c>
      <c r="B2909" s="38" t="s">
        <v>2671</v>
      </c>
      <c r="C2909" s="32" t="s">
        <v>3463</v>
      </c>
      <c r="D2909" s="131">
        <v>2006</v>
      </c>
      <c r="E2909" s="131">
        <f t="shared" si="832"/>
        <v>15</v>
      </c>
      <c r="F2909" s="33">
        <v>5608600</v>
      </c>
      <c r="G2909" s="133">
        <v>0.1</v>
      </c>
      <c r="H2909" s="33">
        <f t="shared" si="826"/>
        <v>8412900</v>
      </c>
      <c r="I2909" s="33">
        <f t="shared" si="827"/>
        <v>-2804300</v>
      </c>
      <c r="J2909" s="33">
        <f t="shared" si="828"/>
        <v>560860</v>
      </c>
      <c r="K2909" s="101">
        <f t="shared" si="831"/>
        <v>312.84024988844266</v>
      </c>
      <c r="L2909" s="33">
        <v>30</v>
      </c>
      <c r="M2909" s="34">
        <f t="shared" si="829"/>
        <v>156.42012494422133</v>
      </c>
    </row>
    <row r="2910" spans="1:13">
      <c r="A2910" s="1312" t="s">
        <v>2746</v>
      </c>
      <c r="B2910" s="38" t="s">
        <v>2747</v>
      </c>
      <c r="C2910" s="32" t="s">
        <v>3463</v>
      </c>
      <c r="D2910" s="131">
        <v>2006</v>
      </c>
      <c r="E2910" s="131">
        <f t="shared" si="832"/>
        <v>15</v>
      </c>
      <c r="F2910" s="33">
        <v>5608600</v>
      </c>
      <c r="G2910" s="133">
        <v>0.1</v>
      </c>
      <c r="H2910" s="33">
        <f t="shared" si="826"/>
        <v>8412900</v>
      </c>
      <c r="I2910" s="33">
        <f t="shared" si="827"/>
        <v>-2804300</v>
      </c>
      <c r="J2910" s="33">
        <f t="shared" si="828"/>
        <v>560860</v>
      </c>
      <c r="K2910" s="101">
        <f t="shared" si="831"/>
        <v>312.84024988844266</v>
      </c>
      <c r="L2910" s="33">
        <v>30</v>
      </c>
      <c r="M2910" s="34">
        <f t="shared" si="829"/>
        <v>156.42012494422133</v>
      </c>
    </row>
    <row r="2911" spans="1:13">
      <c r="A2911" s="1312" t="s">
        <v>2748</v>
      </c>
      <c r="B2911" s="38" t="s">
        <v>2749</v>
      </c>
      <c r="C2911" s="32" t="s">
        <v>3463</v>
      </c>
      <c r="D2911" s="131">
        <v>2006</v>
      </c>
      <c r="E2911" s="131">
        <f t="shared" si="832"/>
        <v>15</v>
      </c>
      <c r="F2911" s="33">
        <v>5608600</v>
      </c>
      <c r="G2911" s="133">
        <v>0.1</v>
      </c>
      <c r="H2911" s="33">
        <f t="shared" si="826"/>
        <v>8412900</v>
      </c>
      <c r="I2911" s="33">
        <f t="shared" si="827"/>
        <v>-2804300</v>
      </c>
      <c r="J2911" s="33">
        <f t="shared" si="828"/>
        <v>560860</v>
      </c>
      <c r="K2911" s="101">
        <f t="shared" si="831"/>
        <v>312.84024988844266</v>
      </c>
      <c r="L2911" s="33">
        <v>30</v>
      </c>
      <c r="M2911" s="34">
        <f t="shared" si="829"/>
        <v>156.42012494422133</v>
      </c>
    </row>
    <row r="2912" spans="1:13">
      <c r="A2912" s="1312" t="s">
        <v>2750</v>
      </c>
      <c r="B2912" s="38" t="s">
        <v>2751</v>
      </c>
      <c r="C2912" s="32" t="s">
        <v>3463</v>
      </c>
      <c r="D2912" s="131">
        <v>2006</v>
      </c>
      <c r="E2912" s="131">
        <f t="shared" si="832"/>
        <v>15</v>
      </c>
      <c r="F2912" s="33">
        <v>5608600</v>
      </c>
      <c r="G2912" s="133">
        <v>0.1</v>
      </c>
      <c r="H2912" s="33">
        <f t="shared" si="826"/>
        <v>8412900</v>
      </c>
      <c r="I2912" s="33">
        <f t="shared" si="827"/>
        <v>-2804300</v>
      </c>
      <c r="J2912" s="33">
        <f t="shared" si="828"/>
        <v>560860</v>
      </c>
      <c r="K2912" s="101">
        <f t="shared" si="831"/>
        <v>312.84024988844266</v>
      </c>
      <c r="L2912" s="33">
        <v>30</v>
      </c>
      <c r="M2912" s="34">
        <f t="shared" si="829"/>
        <v>156.42012494422133</v>
      </c>
    </row>
    <row r="2913" spans="1:13">
      <c r="A2913" s="1312" t="s">
        <v>2752</v>
      </c>
      <c r="B2913" s="38" t="s">
        <v>2687</v>
      </c>
      <c r="C2913" s="32" t="s">
        <v>3463</v>
      </c>
      <c r="D2913" s="131">
        <v>2006</v>
      </c>
      <c r="E2913" s="131">
        <f t="shared" si="832"/>
        <v>15</v>
      </c>
      <c r="F2913" s="33">
        <v>5608600</v>
      </c>
      <c r="G2913" s="133">
        <v>0.1</v>
      </c>
      <c r="H2913" s="33">
        <f t="shared" si="826"/>
        <v>8412900</v>
      </c>
      <c r="I2913" s="33">
        <f t="shared" si="827"/>
        <v>-2804300</v>
      </c>
      <c r="J2913" s="33">
        <f t="shared" si="828"/>
        <v>560860</v>
      </c>
      <c r="K2913" s="101">
        <f t="shared" si="831"/>
        <v>312.84024988844266</v>
      </c>
      <c r="L2913" s="33">
        <v>30</v>
      </c>
      <c r="M2913" s="34">
        <f t="shared" si="829"/>
        <v>156.42012494422133</v>
      </c>
    </row>
    <row r="2914" spans="1:13">
      <c r="A2914" s="1312" t="s">
        <v>2753</v>
      </c>
      <c r="B2914" s="38" t="s">
        <v>2677</v>
      </c>
      <c r="C2914" s="32" t="s">
        <v>3463</v>
      </c>
      <c r="D2914" s="131">
        <v>2006</v>
      </c>
      <c r="E2914" s="131">
        <f t="shared" si="832"/>
        <v>15</v>
      </c>
      <c r="F2914" s="33">
        <v>5608600</v>
      </c>
      <c r="G2914" s="133">
        <v>0.1</v>
      </c>
      <c r="H2914" s="33">
        <f t="shared" si="826"/>
        <v>8412900</v>
      </c>
      <c r="I2914" s="33">
        <f t="shared" si="827"/>
        <v>-2804300</v>
      </c>
      <c r="J2914" s="33">
        <f t="shared" si="828"/>
        <v>560860</v>
      </c>
      <c r="K2914" s="101">
        <f t="shared" si="831"/>
        <v>312.84024988844266</v>
      </c>
      <c r="L2914" s="33">
        <v>30</v>
      </c>
      <c r="M2914" s="34">
        <f t="shared" si="829"/>
        <v>156.42012494422133</v>
      </c>
    </row>
    <row r="2915" spans="1:13">
      <c r="A2915" s="1312" t="s">
        <v>2754</v>
      </c>
      <c r="B2915" s="38" t="s">
        <v>2685</v>
      </c>
      <c r="C2915" s="32" t="s">
        <v>3463</v>
      </c>
      <c r="D2915" s="131">
        <v>2006</v>
      </c>
      <c r="E2915" s="131">
        <f t="shared" si="832"/>
        <v>15</v>
      </c>
      <c r="F2915" s="33">
        <v>5608600</v>
      </c>
      <c r="G2915" s="133">
        <v>0.1</v>
      </c>
      <c r="H2915" s="33">
        <f t="shared" si="826"/>
        <v>8412900</v>
      </c>
      <c r="I2915" s="33">
        <f t="shared" si="827"/>
        <v>-2804300</v>
      </c>
      <c r="J2915" s="33">
        <f t="shared" si="828"/>
        <v>560860</v>
      </c>
      <c r="K2915" s="101">
        <f t="shared" si="831"/>
        <v>312.84024988844266</v>
      </c>
      <c r="L2915" s="33">
        <v>30</v>
      </c>
      <c r="M2915" s="34">
        <f t="shared" si="829"/>
        <v>156.42012494422133</v>
      </c>
    </row>
    <row r="2916" spans="1:13">
      <c r="A2916" s="1312" t="s">
        <v>2755</v>
      </c>
      <c r="B2916" s="38" t="s">
        <v>2679</v>
      </c>
      <c r="C2916" s="32" t="s">
        <v>3463</v>
      </c>
      <c r="D2916" s="131">
        <v>2006</v>
      </c>
      <c r="E2916" s="131">
        <f t="shared" si="832"/>
        <v>15</v>
      </c>
      <c r="F2916" s="33">
        <v>5608600</v>
      </c>
      <c r="G2916" s="133">
        <v>0.1</v>
      </c>
      <c r="H2916" s="33">
        <f t="shared" si="826"/>
        <v>8412900</v>
      </c>
      <c r="I2916" s="33">
        <f t="shared" si="827"/>
        <v>-2804300</v>
      </c>
      <c r="J2916" s="33">
        <f t="shared" si="828"/>
        <v>560860</v>
      </c>
      <c r="K2916" s="101">
        <f t="shared" si="831"/>
        <v>312.84024988844266</v>
      </c>
      <c r="L2916" s="33">
        <v>30</v>
      </c>
      <c r="M2916" s="34">
        <f t="shared" si="829"/>
        <v>156.42012494422133</v>
      </c>
    </row>
    <row r="2917" spans="1:13">
      <c r="A2917" s="1312" t="s">
        <v>2756</v>
      </c>
      <c r="B2917" s="38" t="s">
        <v>2689</v>
      </c>
      <c r="C2917" s="32" t="s">
        <v>3463</v>
      </c>
      <c r="D2917" s="131">
        <v>2006</v>
      </c>
      <c r="E2917" s="131">
        <f t="shared" si="832"/>
        <v>15</v>
      </c>
      <c r="F2917" s="33">
        <v>5608600</v>
      </c>
      <c r="G2917" s="133">
        <v>0.1</v>
      </c>
      <c r="H2917" s="33">
        <f t="shared" si="826"/>
        <v>8412900</v>
      </c>
      <c r="I2917" s="33">
        <f t="shared" si="827"/>
        <v>-2804300</v>
      </c>
      <c r="J2917" s="33">
        <f t="shared" si="828"/>
        <v>560860</v>
      </c>
      <c r="K2917" s="101">
        <f t="shared" si="831"/>
        <v>312.84024988844266</v>
      </c>
      <c r="L2917" s="33">
        <v>30</v>
      </c>
      <c r="M2917" s="34">
        <f t="shared" si="829"/>
        <v>156.42012494422133</v>
      </c>
    </row>
    <row r="2918" spans="1:13">
      <c r="A2918" s="1312" t="s">
        <v>2757</v>
      </c>
      <c r="B2918" s="38" t="s">
        <v>2691</v>
      </c>
      <c r="C2918" s="32" t="s">
        <v>3463</v>
      </c>
      <c r="D2918" s="131">
        <v>2006</v>
      </c>
      <c r="E2918" s="131">
        <f t="shared" si="832"/>
        <v>15</v>
      </c>
      <c r="F2918" s="33">
        <v>5608600</v>
      </c>
      <c r="G2918" s="133">
        <v>0.1</v>
      </c>
      <c r="H2918" s="33">
        <f t="shared" si="826"/>
        <v>8412900</v>
      </c>
      <c r="I2918" s="33">
        <f t="shared" si="827"/>
        <v>-2804300</v>
      </c>
      <c r="J2918" s="33">
        <f t="shared" si="828"/>
        <v>560860</v>
      </c>
      <c r="K2918" s="101">
        <f t="shared" si="831"/>
        <v>312.84024988844266</v>
      </c>
      <c r="L2918" s="33">
        <v>30</v>
      </c>
      <c r="M2918" s="34">
        <f t="shared" si="829"/>
        <v>156.42012494422133</v>
      </c>
    </row>
    <row r="2919" spans="1:13">
      <c r="A2919" s="1312" t="s">
        <v>2758</v>
      </c>
      <c r="B2919" s="38" t="s">
        <v>2701</v>
      </c>
      <c r="C2919" s="32" t="s">
        <v>3463</v>
      </c>
      <c r="D2919" s="131">
        <v>2006</v>
      </c>
      <c r="E2919" s="131">
        <f t="shared" si="832"/>
        <v>15</v>
      </c>
      <c r="F2919" s="33">
        <v>5608600</v>
      </c>
      <c r="G2919" s="133">
        <v>0.1</v>
      </c>
      <c r="H2919" s="33">
        <f t="shared" si="826"/>
        <v>8412900</v>
      </c>
      <c r="I2919" s="33">
        <f t="shared" si="827"/>
        <v>-2804300</v>
      </c>
      <c r="J2919" s="33">
        <f t="shared" si="828"/>
        <v>560860</v>
      </c>
      <c r="K2919" s="101">
        <f t="shared" si="831"/>
        <v>312.84024988844266</v>
      </c>
      <c r="L2919" s="33">
        <v>30</v>
      </c>
      <c r="M2919" s="34">
        <f t="shared" si="829"/>
        <v>156.42012494422133</v>
      </c>
    </row>
    <row r="2920" spans="1:13">
      <c r="A2920" s="1312" t="s">
        <v>2759</v>
      </c>
      <c r="B2920" s="38" t="s">
        <v>2703</v>
      </c>
      <c r="C2920" s="32" t="s">
        <v>3463</v>
      </c>
      <c r="D2920" s="131">
        <v>2006</v>
      </c>
      <c r="E2920" s="131">
        <f t="shared" si="832"/>
        <v>15</v>
      </c>
      <c r="F2920" s="33">
        <v>5608600</v>
      </c>
      <c r="G2920" s="133">
        <v>0.1</v>
      </c>
      <c r="H2920" s="33">
        <f t="shared" ref="H2920:H2941" si="833">E2920*F2920*G2920</f>
        <v>8412900</v>
      </c>
      <c r="I2920" s="33">
        <f t="shared" ref="I2920:I2941" si="834">F2920-H2920</f>
        <v>-2804300</v>
      </c>
      <c r="J2920" s="33">
        <f t="shared" ref="J2920:J2941" si="835">F2920*G2920</f>
        <v>560860</v>
      </c>
      <c r="K2920" s="101">
        <f t="shared" si="831"/>
        <v>312.84024988844266</v>
      </c>
      <c r="L2920" s="33">
        <v>30</v>
      </c>
      <c r="M2920" s="34">
        <f t="shared" ref="M2920:M2941" si="836">K2920*L2920/60</f>
        <v>156.42012494422133</v>
      </c>
    </row>
    <row r="2921" spans="1:13">
      <c r="A2921" s="1312" t="s">
        <v>2760</v>
      </c>
      <c r="B2921" s="38" t="s">
        <v>3465</v>
      </c>
      <c r="C2921" s="32" t="s">
        <v>3455</v>
      </c>
      <c r="D2921" s="131">
        <v>2006</v>
      </c>
      <c r="E2921" s="131">
        <f t="shared" si="832"/>
        <v>15</v>
      </c>
      <c r="F2921" s="33">
        <v>2000000</v>
      </c>
      <c r="G2921" s="133">
        <v>0.1</v>
      </c>
      <c r="H2921" s="33">
        <f t="shared" si="833"/>
        <v>3000000</v>
      </c>
      <c r="I2921" s="33">
        <f t="shared" si="834"/>
        <v>-1000000</v>
      </c>
      <c r="J2921" s="33">
        <f t="shared" si="835"/>
        <v>200000</v>
      </c>
      <c r="K2921" s="101">
        <f t="shared" si="831"/>
        <v>111.55734047300312</v>
      </c>
      <c r="L2921" s="33">
        <v>30</v>
      </c>
      <c r="M2921" s="34">
        <f t="shared" si="836"/>
        <v>55.778670236501561</v>
      </c>
    </row>
    <row r="2922" spans="1:13" ht="30">
      <c r="A2922" s="1312" t="s">
        <v>3216</v>
      </c>
      <c r="B2922" s="38" t="s">
        <v>2763</v>
      </c>
      <c r="C2922" s="32" t="s">
        <v>3457</v>
      </c>
      <c r="D2922" s="131">
        <v>2006</v>
      </c>
      <c r="E2922" s="131">
        <f t="shared" si="832"/>
        <v>15</v>
      </c>
      <c r="F2922" s="33">
        <v>1585000</v>
      </c>
      <c r="G2922" s="133">
        <v>0.1</v>
      </c>
      <c r="H2922" s="33">
        <f t="shared" si="833"/>
        <v>2377500</v>
      </c>
      <c r="I2922" s="33">
        <f t="shared" si="834"/>
        <v>-792500</v>
      </c>
      <c r="J2922" s="33">
        <f t="shared" si="835"/>
        <v>158500</v>
      </c>
      <c r="K2922" s="101">
        <f t="shared" si="831"/>
        <v>88.409192324854985</v>
      </c>
      <c r="L2922" s="33">
        <v>30</v>
      </c>
      <c r="M2922" s="34">
        <f t="shared" si="836"/>
        <v>44.204596162427492</v>
      </c>
    </row>
    <row r="2923" spans="1:13" ht="30">
      <c r="A2923" s="1312" t="s">
        <v>3217</v>
      </c>
      <c r="B2923" s="38" t="s">
        <v>2815</v>
      </c>
      <c r="C2923" s="32" t="s">
        <v>3457</v>
      </c>
      <c r="D2923" s="131">
        <v>2006</v>
      </c>
      <c r="E2923" s="131">
        <f t="shared" si="832"/>
        <v>15</v>
      </c>
      <c r="F2923" s="33">
        <v>1585000</v>
      </c>
      <c r="G2923" s="133">
        <v>0.1</v>
      </c>
      <c r="H2923" s="33">
        <f t="shared" si="833"/>
        <v>2377500</v>
      </c>
      <c r="I2923" s="33">
        <f t="shared" si="834"/>
        <v>-792500</v>
      </c>
      <c r="J2923" s="33">
        <f t="shared" si="835"/>
        <v>158500</v>
      </c>
      <c r="K2923" s="101">
        <f t="shared" si="831"/>
        <v>88.409192324854985</v>
      </c>
      <c r="L2923" s="33">
        <v>30</v>
      </c>
      <c r="M2923" s="34">
        <f t="shared" si="836"/>
        <v>44.204596162427492</v>
      </c>
    </row>
    <row r="2924" spans="1:13">
      <c r="A2924" s="1312" t="s">
        <v>3218</v>
      </c>
      <c r="B2924" s="38" t="s">
        <v>2767</v>
      </c>
      <c r="C2924" s="32" t="s">
        <v>3457</v>
      </c>
      <c r="D2924" s="131">
        <v>2006</v>
      </c>
      <c r="E2924" s="131">
        <f t="shared" si="832"/>
        <v>15</v>
      </c>
      <c r="F2924" s="33">
        <v>1585000</v>
      </c>
      <c r="G2924" s="133">
        <v>0.1</v>
      </c>
      <c r="H2924" s="33">
        <f t="shared" si="833"/>
        <v>2377500</v>
      </c>
      <c r="I2924" s="33">
        <f t="shared" si="834"/>
        <v>-792500</v>
      </c>
      <c r="J2924" s="33">
        <f t="shared" si="835"/>
        <v>158500</v>
      </c>
      <c r="K2924" s="101">
        <f t="shared" si="831"/>
        <v>88.409192324854985</v>
      </c>
      <c r="L2924" s="33">
        <v>30</v>
      </c>
      <c r="M2924" s="34">
        <f t="shared" si="836"/>
        <v>44.204596162427492</v>
      </c>
    </row>
    <row r="2925" spans="1:13" ht="30">
      <c r="A2925" s="1312" t="s">
        <v>3219</v>
      </c>
      <c r="B2925" s="38" t="s">
        <v>2658</v>
      </c>
      <c r="C2925" s="32" t="s">
        <v>3457</v>
      </c>
      <c r="D2925" s="131">
        <v>2006</v>
      </c>
      <c r="E2925" s="131">
        <f t="shared" si="832"/>
        <v>15</v>
      </c>
      <c r="F2925" s="33">
        <v>1585000</v>
      </c>
      <c r="G2925" s="133">
        <v>0.1</v>
      </c>
      <c r="H2925" s="33">
        <f t="shared" si="833"/>
        <v>2377500</v>
      </c>
      <c r="I2925" s="33">
        <f t="shared" si="834"/>
        <v>-792500</v>
      </c>
      <c r="J2925" s="33">
        <f t="shared" si="835"/>
        <v>158500</v>
      </c>
      <c r="K2925" s="101">
        <f t="shared" si="831"/>
        <v>88.409192324854985</v>
      </c>
      <c r="L2925" s="33">
        <v>30</v>
      </c>
      <c r="M2925" s="34">
        <f t="shared" si="836"/>
        <v>44.204596162427492</v>
      </c>
    </row>
    <row r="2926" spans="1:13">
      <c r="A2926" s="1312" t="s">
        <v>3220</v>
      </c>
      <c r="B2926" s="38" t="s">
        <v>1371</v>
      </c>
      <c r="C2926" s="32" t="s">
        <v>3457</v>
      </c>
      <c r="D2926" s="131">
        <v>2006</v>
      </c>
      <c r="E2926" s="131">
        <f t="shared" si="832"/>
        <v>15</v>
      </c>
      <c r="F2926" s="33">
        <v>1585000</v>
      </c>
      <c r="G2926" s="133">
        <v>0.1</v>
      </c>
      <c r="H2926" s="33">
        <f t="shared" si="833"/>
        <v>2377500</v>
      </c>
      <c r="I2926" s="33">
        <f t="shared" si="834"/>
        <v>-792500</v>
      </c>
      <c r="J2926" s="33">
        <f t="shared" si="835"/>
        <v>158500</v>
      </c>
      <c r="K2926" s="101">
        <f t="shared" si="831"/>
        <v>88.409192324854985</v>
      </c>
      <c r="L2926" s="33">
        <v>30</v>
      </c>
      <c r="M2926" s="34">
        <f t="shared" si="836"/>
        <v>44.204596162427492</v>
      </c>
    </row>
    <row r="2927" spans="1:13">
      <c r="A2927" s="1312" t="s">
        <v>3222</v>
      </c>
      <c r="B2927" s="38" t="s">
        <v>2719</v>
      </c>
      <c r="C2927" s="32" t="s">
        <v>3455</v>
      </c>
      <c r="D2927" s="131">
        <v>2006</v>
      </c>
      <c r="E2927" s="131">
        <f t="shared" si="832"/>
        <v>15</v>
      </c>
      <c r="F2927" s="33">
        <v>2000000</v>
      </c>
      <c r="G2927" s="133">
        <v>0.1</v>
      </c>
      <c r="H2927" s="33">
        <f t="shared" si="833"/>
        <v>3000000</v>
      </c>
      <c r="I2927" s="33">
        <f t="shared" si="834"/>
        <v>-1000000</v>
      </c>
      <c r="J2927" s="33">
        <f t="shared" si="835"/>
        <v>200000</v>
      </c>
      <c r="K2927" s="101">
        <f t="shared" ref="K2927:K2990" si="837">J2927/1792.8</f>
        <v>111.55734047300312</v>
      </c>
      <c r="L2927" s="33">
        <v>30</v>
      </c>
      <c r="M2927" s="34">
        <f t="shared" si="836"/>
        <v>55.778670236501561</v>
      </c>
    </row>
    <row r="2928" spans="1:13">
      <c r="A2928" s="1312" t="s">
        <v>3466</v>
      </c>
      <c r="B2928" s="38" t="s">
        <v>2721</v>
      </c>
      <c r="C2928" s="32" t="s">
        <v>3455</v>
      </c>
      <c r="D2928" s="131">
        <v>2006</v>
      </c>
      <c r="E2928" s="131">
        <f t="shared" si="832"/>
        <v>15</v>
      </c>
      <c r="F2928" s="33">
        <v>2000000</v>
      </c>
      <c r="G2928" s="133">
        <v>0.1</v>
      </c>
      <c r="H2928" s="33">
        <f t="shared" si="833"/>
        <v>3000000</v>
      </c>
      <c r="I2928" s="33">
        <f t="shared" si="834"/>
        <v>-1000000</v>
      </c>
      <c r="J2928" s="33">
        <f t="shared" si="835"/>
        <v>200000</v>
      </c>
      <c r="K2928" s="101">
        <f t="shared" si="837"/>
        <v>111.55734047300312</v>
      </c>
      <c r="L2928" s="33">
        <v>30</v>
      </c>
      <c r="M2928" s="34">
        <f t="shared" si="836"/>
        <v>55.778670236501561</v>
      </c>
    </row>
    <row r="2929" spans="1:13">
      <c r="A2929" s="1312" t="s">
        <v>2772</v>
      </c>
      <c r="B2929" s="38" t="s">
        <v>2723</v>
      </c>
      <c r="C2929" s="32" t="s">
        <v>3455</v>
      </c>
      <c r="D2929" s="131">
        <v>2006</v>
      </c>
      <c r="E2929" s="131">
        <f t="shared" si="832"/>
        <v>15</v>
      </c>
      <c r="F2929" s="33">
        <v>2000000</v>
      </c>
      <c r="G2929" s="133">
        <v>0.1</v>
      </c>
      <c r="H2929" s="33">
        <f t="shared" si="833"/>
        <v>3000000</v>
      </c>
      <c r="I2929" s="33">
        <f t="shared" si="834"/>
        <v>-1000000</v>
      </c>
      <c r="J2929" s="33">
        <f t="shared" si="835"/>
        <v>200000</v>
      </c>
      <c r="K2929" s="101">
        <f t="shared" si="837"/>
        <v>111.55734047300312</v>
      </c>
      <c r="L2929" s="33">
        <v>30</v>
      </c>
      <c r="M2929" s="34">
        <f t="shared" si="836"/>
        <v>55.778670236501561</v>
      </c>
    </row>
    <row r="2930" spans="1:13" ht="30">
      <c r="A2930" s="1312" t="s">
        <v>3227</v>
      </c>
      <c r="B2930" s="38" t="s">
        <v>2729</v>
      </c>
      <c r="C2930" s="32" t="s">
        <v>3463</v>
      </c>
      <c r="D2930" s="131">
        <v>2006</v>
      </c>
      <c r="E2930" s="131">
        <f t="shared" si="832"/>
        <v>15</v>
      </c>
      <c r="F2930" s="33">
        <v>5608600</v>
      </c>
      <c r="G2930" s="133">
        <v>0.1</v>
      </c>
      <c r="H2930" s="33">
        <f t="shared" si="833"/>
        <v>8412900</v>
      </c>
      <c r="I2930" s="33">
        <f t="shared" si="834"/>
        <v>-2804300</v>
      </c>
      <c r="J2930" s="33">
        <f t="shared" si="835"/>
        <v>560860</v>
      </c>
      <c r="K2930" s="101">
        <f t="shared" si="837"/>
        <v>312.84024988844266</v>
      </c>
      <c r="L2930" s="33">
        <v>30</v>
      </c>
      <c r="M2930" s="34">
        <f t="shared" si="836"/>
        <v>156.42012494422133</v>
      </c>
    </row>
    <row r="2931" spans="1:13">
      <c r="A2931" s="1312" t="s">
        <v>3228</v>
      </c>
      <c r="B2931" s="89" t="s">
        <v>2775</v>
      </c>
      <c r="C2931" s="32" t="s">
        <v>3455</v>
      </c>
      <c r="D2931" s="131">
        <v>2006</v>
      </c>
      <c r="E2931" s="131">
        <f t="shared" si="832"/>
        <v>15</v>
      </c>
      <c r="F2931" s="33">
        <v>1585000</v>
      </c>
      <c r="G2931" s="133">
        <v>0.1</v>
      </c>
      <c r="H2931" s="33">
        <f t="shared" si="833"/>
        <v>2377500</v>
      </c>
      <c r="I2931" s="33">
        <f t="shared" si="834"/>
        <v>-792500</v>
      </c>
      <c r="J2931" s="33">
        <f t="shared" si="835"/>
        <v>158500</v>
      </c>
      <c r="K2931" s="101">
        <f t="shared" si="837"/>
        <v>88.409192324854985</v>
      </c>
      <c r="L2931" s="33">
        <v>30</v>
      </c>
      <c r="M2931" s="34">
        <f t="shared" si="836"/>
        <v>44.204596162427492</v>
      </c>
    </row>
    <row r="2932" spans="1:13">
      <c r="A2932" s="1312" t="s">
        <v>3230</v>
      </c>
      <c r="B2932" s="89" t="s">
        <v>2777</v>
      </c>
      <c r="C2932" s="32" t="s">
        <v>3455</v>
      </c>
      <c r="D2932" s="131">
        <v>2006</v>
      </c>
      <c r="E2932" s="131">
        <f t="shared" si="832"/>
        <v>15</v>
      </c>
      <c r="F2932" s="33">
        <v>1585000</v>
      </c>
      <c r="G2932" s="133">
        <v>0.1</v>
      </c>
      <c r="H2932" s="33">
        <f t="shared" si="833"/>
        <v>2377500</v>
      </c>
      <c r="I2932" s="33">
        <f t="shared" si="834"/>
        <v>-792500</v>
      </c>
      <c r="J2932" s="33">
        <f t="shared" si="835"/>
        <v>158500</v>
      </c>
      <c r="K2932" s="101">
        <f t="shared" si="837"/>
        <v>88.409192324854985</v>
      </c>
      <c r="L2932" s="33">
        <v>30</v>
      </c>
      <c r="M2932" s="34">
        <f t="shared" si="836"/>
        <v>44.204596162427492</v>
      </c>
    </row>
    <row r="2933" spans="1:13">
      <c r="A2933" s="1312" t="s">
        <v>3232</v>
      </c>
      <c r="B2933" s="89" t="s">
        <v>2779</v>
      </c>
      <c r="C2933" s="32" t="s">
        <v>3455</v>
      </c>
      <c r="D2933" s="131">
        <v>2006</v>
      </c>
      <c r="E2933" s="131">
        <f t="shared" si="832"/>
        <v>15</v>
      </c>
      <c r="F2933" s="33">
        <v>1585000</v>
      </c>
      <c r="G2933" s="133">
        <v>0.1</v>
      </c>
      <c r="H2933" s="33">
        <f t="shared" si="833"/>
        <v>2377500</v>
      </c>
      <c r="I2933" s="33">
        <f t="shared" si="834"/>
        <v>-792500</v>
      </c>
      <c r="J2933" s="33">
        <f t="shared" si="835"/>
        <v>158500</v>
      </c>
      <c r="K2933" s="101">
        <f t="shared" si="837"/>
        <v>88.409192324854985</v>
      </c>
      <c r="L2933" s="33">
        <v>30</v>
      </c>
      <c r="M2933" s="34">
        <f t="shared" si="836"/>
        <v>44.204596162427492</v>
      </c>
    </row>
    <row r="2934" spans="1:13">
      <c r="A2934" s="1312" t="s">
        <v>2780</v>
      </c>
      <c r="B2934" s="89" t="s">
        <v>2781</v>
      </c>
      <c r="C2934" s="32" t="s">
        <v>3463</v>
      </c>
      <c r="D2934" s="131">
        <v>2006</v>
      </c>
      <c r="E2934" s="131">
        <f t="shared" si="832"/>
        <v>15</v>
      </c>
      <c r="F2934" s="33">
        <v>5608600</v>
      </c>
      <c r="G2934" s="133">
        <v>0.1</v>
      </c>
      <c r="H2934" s="33">
        <f t="shared" si="833"/>
        <v>8412900</v>
      </c>
      <c r="I2934" s="33">
        <f t="shared" si="834"/>
        <v>-2804300</v>
      </c>
      <c r="J2934" s="33">
        <f t="shared" si="835"/>
        <v>560860</v>
      </c>
      <c r="K2934" s="101">
        <f t="shared" si="837"/>
        <v>312.84024988844266</v>
      </c>
      <c r="L2934" s="33">
        <v>30</v>
      </c>
      <c r="M2934" s="34">
        <f t="shared" si="836"/>
        <v>156.42012494422133</v>
      </c>
    </row>
    <row r="2935" spans="1:13">
      <c r="A2935" s="1312" t="s">
        <v>3235</v>
      </c>
      <c r="B2935" s="89" t="s">
        <v>2783</v>
      </c>
      <c r="C2935" s="32" t="s">
        <v>3463</v>
      </c>
      <c r="D2935" s="131">
        <v>2006</v>
      </c>
      <c r="E2935" s="131">
        <f t="shared" si="832"/>
        <v>15</v>
      </c>
      <c r="F2935" s="33">
        <v>5608600</v>
      </c>
      <c r="G2935" s="133">
        <v>0.1</v>
      </c>
      <c r="H2935" s="33">
        <f t="shared" si="833"/>
        <v>8412900</v>
      </c>
      <c r="I2935" s="33">
        <f t="shared" si="834"/>
        <v>-2804300</v>
      </c>
      <c r="J2935" s="33">
        <f t="shared" si="835"/>
        <v>560860</v>
      </c>
      <c r="K2935" s="101">
        <f t="shared" si="837"/>
        <v>312.84024988844266</v>
      </c>
      <c r="L2935" s="33">
        <v>30</v>
      </c>
      <c r="M2935" s="34">
        <f t="shared" si="836"/>
        <v>156.42012494422133</v>
      </c>
    </row>
    <row r="2936" spans="1:13">
      <c r="A2936" s="1312" t="s">
        <v>3237</v>
      </c>
      <c r="B2936" s="89" t="s">
        <v>2785</v>
      </c>
      <c r="C2936" s="32" t="s">
        <v>3463</v>
      </c>
      <c r="D2936" s="131">
        <v>2006</v>
      </c>
      <c r="E2936" s="131">
        <f t="shared" si="832"/>
        <v>15</v>
      </c>
      <c r="F2936" s="33">
        <v>5608600</v>
      </c>
      <c r="G2936" s="133">
        <v>0.1</v>
      </c>
      <c r="H2936" s="33">
        <f t="shared" si="833"/>
        <v>8412900</v>
      </c>
      <c r="I2936" s="33">
        <f t="shared" si="834"/>
        <v>-2804300</v>
      </c>
      <c r="J2936" s="33">
        <f t="shared" si="835"/>
        <v>560860</v>
      </c>
      <c r="K2936" s="101">
        <f t="shared" si="837"/>
        <v>312.84024988844266</v>
      </c>
      <c r="L2936" s="33">
        <v>30</v>
      </c>
      <c r="M2936" s="34">
        <f t="shared" si="836"/>
        <v>156.42012494422133</v>
      </c>
    </row>
    <row r="2937" spans="1:13">
      <c r="A2937" s="1312" t="s">
        <v>3238</v>
      </c>
      <c r="B2937" s="89" t="s">
        <v>2787</v>
      </c>
      <c r="C2937" s="32" t="s">
        <v>1705</v>
      </c>
      <c r="D2937" s="131">
        <v>2006</v>
      </c>
      <c r="E2937" s="131">
        <f t="shared" si="832"/>
        <v>15</v>
      </c>
      <c r="F2937" s="33">
        <v>133722</v>
      </c>
      <c r="G2937" s="133">
        <v>0.1</v>
      </c>
      <c r="H2937" s="33">
        <f t="shared" si="833"/>
        <v>200583</v>
      </c>
      <c r="I2937" s="33">
        <f t="shared" si="834"/>
        <v>-66861</v>
      </c>
      <c r="J2937" s="33">
        <f t="shared" si="835"/>
        <v>13372.2</v>
      </c>
      <c r="K2937" s="101">
        <f t="shared" si="837"/>
        <v>7.4588353413654627</v>
      </c>
      <c r="L2937" s="33">
        <v>30</v>
      </c>
      <c r="M2937" s="34">
        <f t="shared" si="836"/>
        <v>3.7294176706827313</v>
      </c>
    </row>
    <row r="2938" spans="1:13">
      <c r="A2938" s="1312" t="s">
        <v>3239</v>
      </c>
      <c r="B2938" s="552" t="s">
        <v>2789</v>
      </c>
      <c r="C2938" s="32" t="s">
        <v>3464</v>
      </c>
      <c r="D2938" s="131">
        <v>2006</v>
      </c>
      <c r="E2938" s="131">
        <f t="shared" si="832"/>
        <v>15</v>
      </c>
      <c r="F2938" s="33">
        <v>133722</v>
      </c>
      <c r="G2938" s="133">
        <v>0.1</v>
      </c>
      <c r="H2938" s="33">
        <f t="shared" si="833"/>
        <v>200583</v>
      </c>
      <c r="I2938" s="33">
        <f t="shared" si="834"/>
        <v>-66861</v>
      </c>
      <c r="J2938" s="33">
        <f t="shared" si="835"/>
        <v>13372.2</v>
      </c>
      <c r="K2938" s="101">
        <f t="shared" si="837"/>
        <v>7.4588353413654627</v>
      </c>
      <c r="L2938" s="33">
        <v>180</v>
      </c>
      <c r="M2938" s="34">
        <f t="shared" si="836"/>
        <v>22.376506024096386</v>
      </c>
    </row>
    <row r="2939" spans="1:13" ht="30">
      <c r="A2939" s="1312" t="s">
        <v>3241</v>
      </c>
      <c r="B2939" s="38" t="s">
        <v>2791</v>
      </c>
      <c r="C2939" s="32" t="s">
        <v>3467</v>
      </c>
      <c r="D2939" s="131">
        <v>2006</v>
      </c>
      <c r="E2939" s="131">
        <f t="shared" si="832"/>
        <v>15</v>
      </c>
      <c r="F2939" s="33">
        <v>133722</v>
      </c>
      <c r="G2939" s="133">
        <v>0.1</v>
      </c>
      <c r="H2939" s="33">
        <f t="shared" si="833"/>
        <v>200583</v>
      </c>
      <c r="I2939" s="33">
        <f t="shared" si="834"/>
        <v>-66861</v>
      </c>
      <c r="J2939" s="33">
        <f t="shared" si="835"/>
        <v>13372.2</v>
      </c>
      <c r="K2939" s="101">
        <f t="shared" si="837"/>
        <v>7.4588353413654627</v>
      </c>
      <c r="L2939" s="33">
        <v>30</v>
      </c>
      <c r="M2939" s="34">
        <f t="shared" si="836"/>
        <v>3.7294176706827313</v>
      </c>
    </row>
    <row r="2940" spans="1:13" ht="30">
      <c r="A2940" s="1312" t="s">
        <v>3243</v>
      </c>
      <c r="B2940" s="38" t="s">
        <v>2793</v>
      </c>
      <c r="C2940" s="32" t="s">
        <v>3467</v>
      </c>
      <c r="D2940" s="131">
        <v>2006</v>
      </c>
      <c r="E2940" s="131">
        <f t="shared" si="832"/>
        <v>15</v>
      </c>
      <c r="F2940" s="33">
        <v>133722</v>
      </c>
      <c r="G2940" s="133">
        <v>0.1</v>
      </c>
      <c r="H2940" s="33">
        <f t="shared" si="833"/>
        <v>200583</v>
      </c>
      <c r="I2940" s="33">
        <f t="shared" si="834"/>
        <v>-66861</v>
      </c>
      <c r="J2940" s="33">
        <f t="shared" si="835"/>
        <v>13372.2</v>
      </c>
      <c r="K2940" s="101">
        <f t="shared" si="837"/>
        <v>7.4588353413654627</v>
      </c>
      <c r="L2940" s="33">
        <v>120</v>
      </c>
      <c r="M2940" s="34">
        <f t="shared" si="836"/>
        <v>14.917670682730925</v>
      </c>
    </row>
    <row r="2941" spans="1:13" ht="30">
      <c r="A2941" s="1312" t="s">
        <v>3244</v>
      </c>
      <c r="B2941" s="89" t="s">
        <v>2795</v>
      </c>
      <c r="C2941" s="32" t="s">
        <v>3467</v>
      </c>
      <c r="D2941" s="131">
        <v>2006</v>
      </c>
      <c r="E2941" s="131">
        <f t="shared" si="832"/>
        <v>15</v>
      </c>
      <c r="F2941" s="33">
        <v>133722</v>
      </c>
      <c r="G2941" s="133">
        <v>0.1</v>
      </c>
      <c r="H2941" s="33">
        <f t="shared" si="833"/>
        <v>200583</v>
      </c>
      <c r="I2941" s="33">
        <f t="shared" si="834"/>
        <v>-66861</v>
      </c>
      <c r="J2941" s="33">
        <f t="shared" si="835"/>
        <v>13372.2</v>
      </c>
      <c r="K2941" s="101">
        <f t="shared" si="837"/>
        <v>7.4588353413654627</v>
      </c>
      <c r="L2941" s="33">
        <v>30</v>
      </c>
      <c r="M2941" s="34">
        <f t="shared" si="836"/>
        <v>3.7294176706827313</v>
      </c>
    </row>
    <row r="2942" spans="1:13" ht="57">
      <c r="A2942" s="43" t="s">
        <v>3245</v>
      </c>
      <c r="B2942" s="40" t="s">
        <v>2797</v>
      </c>
      <c r="C2942" s="39"/>
      <c r="D2942" s="128"/>
      <c r="E2942" s="128"/>
      <c r="F2942" s="63"/>
      <c r="G2942" s="129"/>
      <c r="H2942" s="63"/>
      <c r="I2942" s="63"/>
      <c r="J2942" s="63"/>
      <c r="K2942" s="63"/>
      <c r="L2942" s="412"/>
      <c r="M2942" s="130"/>
    </row>
    <row r="2943" spans="1:13" ht="30">
      <c r="A2943" s="1312" t="s">
        <v>2798</v>
      </c>
      <c r="B2943" s="38" t="s">
        <v>3247</v>
      </c>
      <c r="C2943" s="89"/>
      <c r="D2943" s="131"/>
      <c r="E2943" s="131"/>
      <c r="F2943" s="33"/>
      <c r="G2943" s="133"/>
      <c r="H2943" s="33"/>
      <c r="I2943" s="33"/>
      <c r="J2943" s="33"/>
      <c r="K2943" s="101">
        <f t="shared" si="837"/>
        <v>0</v>
      </c>
      <c r="L2943" s="33">
        <v>30</v>
      </c>
      <c r="M2943" s="34"/>
    </row>
    <row r="2944" spans="1:13">
      <c r="A2944" s="1312" t="s">
        <v>2800</v>
      </c>
      <c r="B2944" s="38" t="s">
        <v>2801</v>
      </c>
      <c r="C2944" s="32"/>
      <c r="D2944" s="131"/>
      <c r="E2944" s="131"/>
      <c r="F2944" s="33"/>
      <c r="G2944" s="133"/>
      <c r="H2944" s="33"/>
      <c r="I2944" s="33"/>
      <c r="J2944" s="33"/>
      <c r="K2944" s="101">
        <f t="shared" si="837"/>
        <v>0</v>
      </c>
      <c r="L2944" s="33">
        <v>30</v>
      </c>
      <c r="M2944" s="34"/>
    </row>
    <row r="2945" spans="1:13">
      <c r="A2945" s="1312" t="s">
        <v>2802</v>
      </c>
      <c r="B2945" s="38" t="s">
        <v>2803</v>
      </c>
      <c r="C2945" s="32"/>
      <c r="D2945" s="131"/>
      <c r="E2945" s="131"/>
      <c r="F2945" s="33"/>
      <c r="G2945" s="133"/>
      <c r="H2945" s="33"/>
      <c r="I2945" s="33"/>
      <c r="J2945" s="33"/>
      <c r="K2945" s="101">
        <f t="shared" si="837"/>
        <v>0</v>
      </c>
      <c r="L2945" s="33">
        <v>30</v>
      </c>
      <c r="M2945" s="34"/>
    </row>
    <row r="2946" spans="1:13">
      <c r="A2946" s="1312" t="s">
        <v>2804</v>
      </c>
      <c r="B2946" s="38" t="s">
        <v>2805</v>
      </c>
      <c r="C2946" s="32"/>
      <c r="D2946" s="131"/>
      <c r="E2946" s="131"/>
      <c r="F2946" s="33"/>
      <c r="G2946" s="133"/>
      <c r="H2946" s="33"/>
      <c r="I2946" s="33"/>
      <c r="J2946" s="33"/>
      <c r="K2946" s="101">
        <f t="shared" si="837"/>
        <v>0</v>
      </c>
      <c r="L2946" s="33">
        <v>30</v>
      </c>
      <c r="M2946" s="34"/>
    </row>
    <row r="2947" spans="1:13" ht="30">
      <c r="A2947" s="1312" t="s">
        <v>2806</v>
      </c>
      <c r="B2947" s="38" t="s">
        <v>2807</v>
      </c>
      <c r="C2947" s="32"/>
      <c r="D2947" s="131"/>
      <c r="E2947" s="131"/>
      <c r="F2947" s="33"/>
      <c r="G2947" s="133"/>
      <c r="H2947" s="33"/>
      <c r="I2947" s="33"/>
      <c r="J2947" s="33"/>
      <c r="K2947" s="101">
        <f t="shared" si="837"/>
        <v>0</v>
      </c>
      <c r="L2947" s="33">
        <v>30</v>
      </c>
      <c r="M2947" s="34"/>
    </row>
    <row r="2948" spans="1:13" ht="30">
      <c r="A2948" s="1312" t="s">
        <v>2808</v>
      </c>
      <c r="B2948" s="38" t="s">
        <v>2809</v>
      </c>
      <c r="C2948" s="32" t="s">
        <v>3457</v>
      </c>
      <c r="D2948" s="131">
        <v>2006</v>
      </c>
      <c r="E2948" s="131">
        <f>2021-D2948</f>
        <v>15</v>
      </c>
      <c r="F2948" s="33">
        <v>1585000</v>
      </c>
      <c r="G2948" s="133">
        <v>0.1</v>
      </c>
      <c r="H2948" s="33">
        <f t="shared" ref="H2948:H3010" si="838">E2948*F2948*G2948</f>
        <v>2377500</v>
      </c>
      <c r="I2948" s="33">
        <f t="shared" ref="I2948:I3010" si="839">F2948-H2948</f>
        <v>-792500</v>
      </c>
      <c r="J2948" s="33">
        <f t="shared" ref="J2948:J3010" si="840">F2948*G2948</f>
        <v>158500</v>
      </c>
      <c r="K2948" s="101">
        <f t="shared" si="837"/>
        <v>88.409192324854985</v>
      </c>
      <c r="L2948" s="33">
        <v>30</v>
      </c>
      <c r="M2948" s="34">
        <f t="shared" ref="M2948:M3010" si="841">K2948*L2948/60</f>
        <v>44.204596162427492</v>
      </c>
    </row>
    <row r="2949" spans="1:13" ht="30">
      <c r="A2949" s="1312" t="s">
        <v>2810</v>
      </c>
      <c r="B2949" s="38" t="s">
        <v>2811</v>
      </c>
      <c r="C2949" s="32" t="s">
        <v>3457</v>
      </c>
      <c r="D2949" s="131">
        <v>2006</v>
      </c>
      <c r="E2949" s="131">
        <f t="shared" ref="E2949:E3010" si="842">2021-D2949</f>
        <v>15</v>
      </c>
      <c r="F2949" s="33">
        <v>1585000</v>
      </c>
      <c r="G2949" s="133">
        <v>0.1</v>
      </c>
      <c r="H2949" s="33">
        <f t="shared" si="838"/>
        <v>2377500</v>
      </c>
      <c r="I2949" s="33">
        <f t="shared" si="839"/>
        <v>-792500</v>
      </c>
      <c r="J2949" s="33">
        <f t="shared" si="840"/>
        <v>158500</v>
      </c>
      <c r="K2949" s="101">
        <f t="shared" si="837"/>
        <v>88.409192324854985</v>
      </c>
      <c r="L2949" s="33">
        <v>30</v>
      </c>
      <c r="M2949" s="34">
        <f t="shared" si="841"/>
        <v>44.204596162427492</v>
      </c>
    </row>
    <row r="2950" spans="1:13" ht="30">
      <c r="A2950" s="1312" t="s">
        <v>2812</v>
      </c>
      <c r="B2950" s="38" t="s">
        <v>2813</v>
      </c>
      <c r="C2950" s="32" t="s">
        <v>3457</v>
      </c>
      <c r="D2950" s="131">
        <v>2006</v>
      </c>
      <c r="E2950" s="131">
        <f t="shared" si="842"/>
        <v>15</v>
      </c>
      <c r="F2950" s="33">
        <v>1585000</v>
      </c>
      <c r="G2950" s="133">
        <v>0.1</v>
      </c>
      <c r="H2950" s="33">
        <f t="shared" si="838"/>
        <v>2377500</v>
      </c>
      <c r="I2950" s="33">
        <f t="shared" si="839"/>
        <v>-792500</v>
      </c>
      <c r="J2950" s="33">
        <f t="shared" si="840"/>
        <v>158500</v>
      </c>
      <c r="K2950" s="101">
        <f t="shared" si="837"/>
        <v>88.409192324854985</v>
      </c>
      <c r="L2950" s="33">
        <v>30</v>
      </c>
      <c r="M2950" s="34">
        <f t="shared" si="841"/>
        <v>44.204596162427492</v>
      </c>
    </row>
    <row r="2951" spans="1:13" ht="30">
      <c r="A2951" s="1312" t="s">
        <v>2814</v>
      </c>
      <c r="B2951" s="38" t="s">
        <v>2815</v>
      </c>
      <c r="C2951" s="32" t="s">
        <v>3457</v>
      </c>
      <c r="D2951" s="131">
        <v>2006</v>
      </c>
      <c r="E2951" s="131">
        <f t="shared" si="842"/>
        <v>15</v>
      </c>
      <c r="F2951" s="33">
        <v>1585000</v>
      </c>
      <c r="G2951" s="133">
        <v>0.1</v>
      </c>
      <c r="H2951" s="33">
        <f t="shared" si="838"/>
        <v>2377500</v>
      </c>
      <c r="I2951" s="33">
        <f t="shared" si="839"/>
        <v>-792500</v>
      </c>
      <c r="J2951" s="33">
        <f t="shared" si="840"/>
        <v>158500</v>
      </c>
      <c r="K2951" s="101">
        <f t="shared" si="837"/>
        <v>88.409192324854985</v>
      </c>
      <c r="L2951" s="33">
        <v>30</v>
      </c>
      <c r="M2951" s="34">
        <f t="shared" si="841"/>
        <v>44.204596162427492</v>
      </c>
    </row>
    <row r="2952" spans="1:13">
      <c r="A2952" s="1312" t="s">
        <v>2816</v>
      </c>
      <c r="B2952" s="38" t="s">
        <v>2655</v>
      </c>
      <c r="C2952" s="32" t="s">
        <v>3455</v>
      </c>
      <c r="D2952" s="131">
        <v>2006</v>
      </c>
      <c r="E2952" s="131">
        <f t="shared" si="842"/>
        <v>15</v>
      </c>
      <c r="F2952" s="33">
        <v>2000000</v>
      </c>
      <c r="G2952" s="133">
        <v>0.1</v>
      </c>
      <c r="H2952" s="33">
        <f t="shared" si="838"/>
        <v>3000000</v>
      </c>
      <c r="I2952" s="33">
        <f t="shared" si="839"/>
        <v>-1000000</v>
      </c>
      <c r="J2952" s="33">
        <f t="shared" si="840"/>
        <v>200000</v>
      </c>
      <c r="K2952" s="101">
        <f t="shared" si="837"/>
        <v>111.55734047300312</v>
      </c>
      <c r="L2952" s="33">
        <v>30</v>
      </c>
      <c r="M2952" s="34">
        <f t="shared" si="841"/>
        <v>55.778670236501561</v>
      </c>
    </row>
    <row r="2953" spans="1:13">
      <c r="A2953" s="1312" t="s">
        <v>2817</v>
      </c>
      <c r="B2953" s="38" t="s">
        <v>1485</v>
      </c>
      <c r="C2953" s="32" t="s">
        <v>3455</v>
      </c>
      <c r="D2953" s="131">
        <v>2006</v>
      </c>
      <c r="E2953" s="131">
        <f t="shared" si="842"/>
        <v>15</v>
      </c>
      <c r="F2953" s="33">
        <v>2000000</v>
      </c>
      <c r="G2953" s="133">
        <v>0.1</v>
      </c>
      <c r="H2953" s="33">
        <f t="shared" si="838"/>
        <v>3000000</v>
      </c>
      <c r="I2953" s="33">
        <f t="shared" si="839"/>
        <v>-1000000</v>
      </c>
      <c r="J2953" s="33">
        <f t="shared" si="840"/>
        <v>200000</v>
      </c>
      <c r="K2953" s="101">
        <f t="shared" si="837"/>
        <v>111.55734047300312</v>
      </c>
      <c r="L2953" s="33">
        <v>30</v>
      </c>
      <c r="M2953" s="34">
        <f t="shared" si="841"/>
        <v>55.778670236501561</v>
      </c>
    </row>
    <row r="2954" spans="1:13" ht="30">
      <c r="A2954" s="1312" t="s">
        <v>2818</v>
      </c>
      <c r="B2954" s="38" t="s">
        <v>2819</v>
      </c>
      <c r="C2954" s="32" t="s">
        <v>3455</v>
      </c>
      <c r="D2954" s="131">
        <v>2006</v>
      </c>
      <c r="E2954" s="131">
        <f t="shared" si="842"/>
        <v>15</v>
      </c>
      <c r="F2954" s="33">
        <v>2000000</v>
      </c>
      <c r="G2954" s="133">
        <v>0.1</v>
      </c>
      <c r="H2954" s="33">
        <f t="shared" si="838"/>
        <v>3000000</v>
      </c>
      <c r="I2954" s="33">
        <f t="shared" si="839"/>
        <v>-1000000</v>
      </c>
      <c r="J2954" s="33">
        <f t="shared" si="840"/>
        <v>200000</v>
      </c>
      <c r="K2954" s="101">
        <f t="shared" si="837"/>
        <v>111.55734047300312</v>
      </c>
      <c r="L2954" s="33">
        <v>30</v>
      </c>
      <c r="M2954" s="34">
        <f t="shared" si="841"/>
        <v>55.778670236501561</v>
      </c>
    </row>
    <row r="2955" spans="1:13">
      <c r="A2955" s="1312" t="s">
        <v>2820</v>
      </c>
      <c r="B2955" s="38" t="s">
        <v>2660</v>
      </c>
      <c r="C2955" s="32" t="s">
        <v>3455</v>
      </c>
      <c r="D2955" s="131">
        <v>2006</v>
      </c>
      <c r="E2955" s="131">
        <f t="shared" si="842"/>
        <v>15</v>
      </c>
      <c r="F2955" s="33">
        <v>2000000</v>
      </c>
      <c r="G2955" s="133">
        <v>0.1</v>
      </c>
      <c r="H2955" s="33">
        <f t="shared" si="838"/>
        <v>3000000</v>
      </c>
      <c r="I2955" s="33">
        <f t="shared" si="839"/>
        <v>-1000000</v>
      </c>
      <c r="J2955" s="33">
        <f t="shared" si="840"/>
        <v>200000</v>
      </c>
      <c r="K2955" s="101">
        <f t="shared" si="837"/>
        <v>111.55734047300312</v>
      </c>
      <c r="L2955" s="33">
        <v>30</v>
      </c>
      <c r="M2955" s="34">
        <f t="shared" si="841"/>
        <v>55.778670236501561</v>
      </c>
    </row>
    <row r="2956" spans="1:13">
      <c r="A2956" s="1312" t="s">
        <v>2821</v>
      </c>
      <c r="B2956" s="38" t="s">
        <v>2662</v>
      </c>
      <c r="C2956" s="32" t="s">
        <v>3455</v>
      </c>
      <c r="D2956" s="131">
        <v>2006</v>
      </c>
      <c r="E2956" s="131">
        <f t="shared" si="842"/>
        <v>15</v>
      </c>
      <c r="F2956" s="33">
        <v>2000000</v>
      </c>
      <c r="G2956" s="133">
        <v>0.1</v>
      </c>
      <c r="H2956" s="33">
        <f t="shared" si="838"/>
        <v>3000000</v>
      </c>
      <c r="I2956" s="33">
        <f t="shared" si="839"/>
        <v>-1000000</v>
      </c>
      <c r="J2956" s="33">
        <f t="shared" si="840"/>
        <v>200000</v>
      </c>
      <c r="K2956" s="101">
        <f t="shared" si="837"/>
        <v>111.55734047300312</v>
      </c>
      <c r="L2956" s="33">
        <v>30</v>
      </c>
      <c r="M2956" s="34">
        <f t="shared" si="841"/>
        <v>55.778670236501561</v>
      </c>
    </row>
    <row r="2957" spans="1:13">
      <c r="A2957" s="1312" t="s">
        <v>2822</v>
      </c>
      <c r="B2957" s="38" t="s">
        <v>2664</v>
      </c>
      <c r="C2957" s="32" t="s">
        <v>3455</v>
      </c>
      <c r="D2957" s="131">
        <v>2006</v>
      </c>
      <c r="E2957" s="131">
        <f t="shared" si="842"/>
        <v>15</v>
      </c>
      <c r="F2957" s="33">
        <v>2000000</v>
      </c>
      <c r="G2957" s="133">
        <v>0.1</v>
      </c>
      <c r="H2957" s="33">
        <f t="shared" si="838"/>
        <v>3000000</v>
      </c>
      <c r="I2957" s="33">
        <f t="shared" si="839"/>
        <v>-1000000</v>
      </c>
      <c r="J2957" s="33">
        <f t="shared" si="840"/>
        <v>200000</v>
      </c>
      <c r="K2957" s="101">
        <f t="shared" si="837"/>
        <v>111.55734047300312</v>
      </c>
      <c r="L2957" s="33">
        <v>30</v>
      </c>
      <c r="M2957" s="34">
        <f t="shared" si="841"/>
        <v>55.778670236501561</v>
      </c>
    </row>
    <row r="2958" spans="1:13">
      <c r="A2958" s="1312" t="s">
        <v>2823</v>
      </c>
      <c r="B2958" s="38" t="s">
        <v>2669</v>
      </c>
      <c r="C2958" s="32" t="s">
        <v>3463</v>
      </c>
      <c r="D2958" s="131">
        <v>2006</v>
      </c>
      <c r="E2958" s="131">
        <f t="shared" si="842"/>
        <v>15</v>
      </c>
      <c r="F2958" s="33">
        <v>5608600</v>
      </c>
      <c r="G2958" s="133">
        <v>0.1</v>
      </c>
      <c r="H2958" s="33">
        <f t="shared" si="838"/>
        <v>8412900</v>
      </c>
      <c r="I2958" s="33">
        <f t="shared" si="839"/>
        <v>-2804300</v>
      </c>
      <c r="J2958" s="33">
        <f t="shared" si="840"/>
        <v>560860</v>
      </c>
      <c r="K2958" s="101">
        <f t="shared" si="837"/>
        <v>312.84024988844266</v>
      </c>
      <c r="L2958" s="33">
        <v>30</v>
      </c>
      <c r="M2958" s="34">
        <f t="shared" si="841"/>
        <v>156.42012494422133</v>
      </c>
    </row>
    <row r="2959" spans="1:13">
      <c r="A2959" s="1312" t="s">
        <v>2824</v>
      </c>
      <c r="B2959" s="38" t="s">
        <v>2671</v>
      </c>
      <c r="C2959" s="32" t="s">
        <v>3463</v>
      </c>
      <c r="D2959" s="131">
        <v>2006</v>
      </c>
      <c r="E2959" s="131">
        <f t="shared" si="842"/>
        <v>15</v>
      </c>
      <c r="F2959" s="33">
        <v>5608600</v>
      </c>
      <c r="G2959" s="133">
        <v>0.1</v>
      </c>
      <c r="H2959" s="33">
        <f t="shared" si="838"/>
        <v>8412900</v>
      </c>
      <c r="I2959" s="33">
        <f t="shared" si="839"/>
        <v>-2804300</v>
      </c>
      <c r="J2959" s="33">
        <f t="shared" si="840"/>
        <v>560860</v>
      </c>
      <c r="K2959" s="101">
        <f t="shared" si="837"/>
        <v>312.84024988844266</v>
      </c>
      <c r="L2959" s="33">
        <v>30</v>
      </c>
      <c r="M2959" s="34">
        <f t="shared" si="841"/>
        <v>156.42012494422133</v>
      </c>
    </row>
    <row r="2960" spans="1:13">
      <c r="A2960" s="1312" t="s">
        <v>2825</v>
      </c>
      <c r="B2960" s="38" t="s">
        <v>2673</v>
      </c>
      <c r="C2960" s="32" t="s">
        <v>3463</v>
      </c>
      <c r="D2960" s="131">
        <v>2006</v>
      </c>
      <c r="E2960" s="131">
        <f t="shared" si="842"/>
        <v>15</v>
      </c>
      <c r="F2960" s="33">
        <v>5608600</v>
      </c>
      <c r="G2960" s="133">
        <v>0.1</v>
      </c>
      <c r="H2960" s="33">
        <f t="shared" si="838"/>
        <v>8412900</v>
      </c>
      <c r="I2960" s="33">
        <f t="shared" si="839"/>
        <v>-2804300</v>
      </c>
      <c r="J2960" s="33">
        <f t="shared" si="840"/>
        <v>560860</v>
      </c>
      <c r="K2960" s="101">
        <f t="shared" si="837"/>
        <v>312.84024988844266</v>
      </c>
      <c r="L2960" s="33">
        <v>30</v>
      </c>
      <c r="M2960" s="34">
        <f t="shared" si="841"/>
        <v>156.42012494422133</v>
      </c>
    </row>
    <row r="2961" spans="1:13">
      <c r="A2961" s="1312" t="s">
        <v>2826</v>
      </c>
      <c r="B2961" s="38" t="s">
        <v>2827</v>
      </c>
      <c r="C2961" s="32" t="s">
        <v>3463</v>
      </c>
      <c r="D2961" s="131">
        <v>2006</v>
      </c>
      <c r="E2961" s="131">
        <f t="shared" si="842"/>
        <v>15</v>
      </c>
      <c r="F2961" s="33">
        <v>5608600</v>
      </c>
      <c r="G2961" s="133">
        <v>0.1</v>
      </c>
      <c r="H2961" s="33">
        <f t="shared" si="838"/>
        <v>8412900</v>
      </c>
      <c r="I2961" s="33">
        <f t="shared" si="839"/>
        <v>-2804300</v>
      </c>
      <c r="J2961" s="33">
        <f t="shared" si="840"/>
        <v>560860</v>
      </c>
      <c r="K2961" s="101">
        <f t="shared" si="837"/>
        <v>312.84024988844266</v>
      </c>
      <c r="L2961" s="33">
        <v>30</v>
      </c>
      <c r="M2961" s="34">
        <f t="shared" si="841"/>
        <v>156.42012494422133</v>
      </c>
    </row>
    <row r="2962" spans="1:13">
      <c r="A2962" s="1312" t="s">
        <v>2828</v>
      </c>
      <c r="B2962" s="38" t="s">
        <v>2829</v>
      </c>
      <c r="C2962" s="32" t="s">
        <v>3455</v>
      </c>
      <c r="D2962" s="131">
        <v>2006</v>
      </c>
      <c r="E2962" s="131">
        <f t="shared" si="842"/>
        <v>15</v>
      </c>
      <c r="F2962" s="33">
        <v>2000000</v>
      </c>
      <c r="G2962" s="133">
        <v>0.1</v>
      </c>
      <c r="H2962" s="33">
        <f t="shared" si="838"/>
        <v>3000000</v>
      </c>
      <c r="I2962" s="33">
        <f t="shared" si="839"/>
        <v>-1000000</v>
      </c>
      <c r="J2962" s="33">
        <f t="shared" si="840"/>
        <v>200000</v>
      </c>
      <c r="K2962" s="101">
        <f t="shared" si="837"/>
        <v>111.55734047300312</v>
      </c>
      <c r="L2962" s="33">
        <v>30</v>
      </c>
      <c r="M2962" s="34">
        <f t="shared" si="841"/>
        <v>55.778670236501561</v>
      </c>
    </row>
    <row r="2963" spans="1:13">
      <c r="A2963" s="1312" t="s">
        <v>2830</v>
      </c>
      <c r="B2963" s="38" t="s">
        <v>2677</v>
      </c>
      <c r="C2963" s="32" t="s">
        <v>3463</v>
      </c>
      <c r="D2963" s="131">
        <v>2006</v>
      </c>
      <c r="E2963" s="131">
        <f t="shared" si="842"/>
        <v>15</v>
      </c>
      <c r="F2963" s="33">
        <v>5608600</v>
      </c>
      <c r="G2963" s="133">
        <v>0.1</v>
      </c>
      <c r="H2963" s="33">
        <f t="shared" si="838"/>
        <v>8412900</v>
      </c>
      <c r="I2963" s="33">
        <f t="shared" si="839"/>
        <v>-2804300</v>
      </c>
      <c r="J2963" s="33">
        <f t="shared" si="840"/>
        <v>560860</v>
      </c>
      <c r="K2963" s="101">
        <f t="shared" si="837"/>
        <v>312.84024988844266</v>
      </c>
      <c r="L2963" s="33">
        <v>30</v>
      </c>
      <c r="M2963" s="34">
        <f t="shared" si="841"/>
        <v>156.42012494422133</v>
      </c>
    </row>
    <row r="2964" spans="1:13">
      <c r="A2964" s="1312" t="s">
        <v>2831</v>
      </c>
      <c r="B2964" s="38" t="s">
        <v>2832</v>
      </c>
      <c r="C2964" s="32" t="s">
        <v>3463</v>
      </c>
      <c r="D2964" s="131">
        <v>2006</v>
      </c>
      <c r="E2964" s="131">
        <f t="shared" si="842"/>
        <v>15</v>
      </c>
      <c r="F2964" s="33">
        <v>5608600</v>
      </c>
      <c r="G2964" s="133">
        <v>0.1</v>
      </c>
      <c r="H2964" s="33">
        <f t="shared" si="838"/>
        <v>8412900</v>
      </c>
      <c r="I2964" s="33">
        <f t="shared" si="839"/>
        <v>-2804300</v>
      </c>
      <c r="J2964" s="33">
        <f t="shared" si="840"/>
        <v>560860</v>
      </c>
      <c r="K2964" s="101">
        <f t="shared" si="837"/>
        <v>312.84024988844266</v>
      </c>
      <c r="L2964" s="33">
        <v>30</v>
      </c>
      <c r="M2964" s="34">
        <f t="shared" si="841"/>
        <v>156.42012494422133</v>
      </c>
    </row>
    <row r="2965" spans="1:13" ht="30">
      <c r="A2965" s="1312" t="s">
        <v>2833</v>
      </c>
      <c r="B2965" s="38" t="s">
        <v>2729</v>
      </c>
      <c r="C2965" s="32" t="s">
        <v>3463</v>
      </c>
      <c r="D2965" s="131">
        <v>2006</v>
      </c>
      <c r="E2965" s="131">
        <f t="shared" si="842"/>
        <v>15</v>
      </c>
      <c r="F2965" s="33">
        <v>5608600</v>
      </c>
      <c r="G2965" s="133">
        <v>0.1</v>
      </c>
      <c r="H2965" s="33">
        <f t="shared" si="838"/>
        <v>8412900</v>
      </c>
      <c r="I2965" s="33">
        <f t="shared" si="839"/>
        <v>-2804300</v>
      </c>
      <c r="J2965" s="33">
        <f t="shared" si="840"/>
        <v>560860</v>
      </c>
      <c r="K2965" s="101">
        <f t="shared" si="837"/>
        <v>312.84024988844266</v>
      </c>
      <c r="L2965" s="33">
        <v>30</v>
      </c>
      <c r="M2965" s="34">
        <f t="shared" si="841"/>
        <v>156.42012494422133</v>
      </c>
    </row>
    <row r="2966" spans="1:13">
      <c r="A2966" s="1312" t="s">
        <v>2834</v>
      </c>
      <c r="B2966" s="38" t="s">
        <v>2835</v>
      </c>
      <c r="C2966" s="32" t="s">
        <v>3463</v>
      </c>
      <c r="D2966" s="131">
        <v>2006</v>
      </c>
      <c r="E2966" s="131">
        <f t="shared" si="842"/>
        <v>15</v>
      </c>
      <c r="F2966" s="33">
        <v>5608600</v>
      </c>
      <c r="G2966" s="133">
        <v>0.1</v>
      </c>
      <c r="H2966" s="33">
        <f t="shared" si="838"/>
        <v>8412900</v>
      </c>
      <c r="I2966" s="33">
        <f t="shared" si="839"/>
        <v>-2804300</v>
      </c>
      <c r="J2966" s="33">
        <f t="shared" si="840"/>
        <v>560860</v>
      </c>
      <c r="K2966" s="101">
        <f t="shared" si="837"/>
        <v>312.84024988844266</v>
      </c>
      <c r="L2966" s="33">
        <v>30</v>
      </c>
      <c r="M2966" s="34">
        <f t="shared" si="841"/>
        <v>156.42012494422133</v>
      </c>
    </row>
    <row r="2967" spans="1:13">
      <c r="A2967" s="1312" t="s">
        <v>2836</v>
      </c>
      <c r="B2967" s="38" t="s">
        <v>2711</v>
      </c>
      <c r="C2967" s="32" t="s">
        <v>3463</v>
      </c>
      <c r="D2967" s="131">
        <v>2006</v>
      </c>
      <c r="E2967" s="131">
        <f t="shared" si="842"/>
        <v>15</v>
      </c>
      <c r="F2967" s="33">
        <v>5608600</v>
      </c>
      <c r="G2967" s="133">
        <v>0.1</v>
      </c>
      <c r="H2967" s="33">
        <f t="shared" si="838"/>
        <v>8412900</v>
      </c>
      <c r="I2967" s="33">
        <f t="shared" si="839"/>
        <v>-2804300</v>
      </c>
      <c r="J2967" s="33">
        <f t="shared" si="840"/>
        <v>560860</v>
      </c>
      <c r="K2967" s="101">
        <f t="shared" si="837"/>
        <v>312.84024988844266</v>
      </c>
      <c r="L2967" s="33">
        <v>30</v>
      </c>
      <c r="M2967" s="34">
        <f t="shared" si="841"/>
        <v>156.42012494422133</v>
      </c>
    </row>
    <row r="2968" spans="1:13">
      <c r="A2968" s="1312" t="s">
        <v>2837</v>
      </c>
      <c r="B2968" s="38" t="s">
        <v>2838</v>
      </c>
      <c r="C2968" s="32" t="s">
        <v>3463</v>
      </c>
      <c r="D2968" s="131">
        <v>2006</v>
      </c>
      <c r="E2968" s="131">
        <f t="shared" si="842"/>
        <v>15</v>
      </c>
      <c r="F2968" s="33">
        <v>5608600</v>
      </c>
      <c r="G2968" s="133">
        <v>0.1</v>
      </c>
      <c r="H2968" s="33">
        <f t="shared" si="838"/>
        <v>8412900</v>
      </c>
      <c r="I2968" s="33">
        <f t="shared" si="839"/>
        <v>-2804300</v>
      </c>
      <c r="J2968" s="33">
        <f t="shared" si="840"/>
        <v>560860</v>
      </c>
      <c r="K2968" s="101">
        <f t="shared" si="837"/>
        <v>312.84024988844266</v>
      </c>
      <c r="L2968" s="33">
        <v>30</v>
      </c>
      <c r="M2968" s="34">
        <f t="shared" si="841"/>
        <v>156.42012494422133</v>
      </c>
    </row>
    <row r="2969" spans="1:13">
      <c r="A2969" s="1312" t="s">
        <v>2839</v>
      </c>
      <c r="B2969" s="38" t="s">
        <v>2840</v>
      </c>
      <c r="C2969" s="32" t="s">
        <v>3463</v>
      </c>
      <c r="D2969" s="131">
        <v>2006</v>
      </c>
      <c r="E2969" s="131">
        <f t="shared" si="842"/>
        <v>15</v>
      </c>
      <c r="F2969" s="33">
        <v>5608600</v>
      </c>
      <c r="G2969" s="133">
        <v>0.1</v>
      </c>
      <c r="H2969" s="33">
        <f t="shared" si="838"/>
        <v>8412900</v>
      </c>
      <c r="I2969" s="33">
        <f t="shared" si="839"/>
        <v>-2804300</v>
      </c>
      <c r="J2969" s="33">
        <f t="shared" si="840"/>
        <v>560860</v>
      </c>
      <c r="K2969" s="101">
        <f t="shared" si="837"/>
        <v>312.84024988844266</v>
      </c>
      <c r="L2969" s="33">
        <v>30</v>
      </c>
      <c r="M2969" s="34">
        <f t="shared" si="841"/>
        <v>156.42012494422133</v>
      </c>
    </row>
    <row r="2970" spans="1:13">
      <c r="A2970" s="1312" t="s">
        <v>2841</v>
      </c>
      <c r="B2970" s="38" t="s">
        <v>2842</v>
      </c>
      <c r="C2970" s="32" t="s">
        <v>3463</v>
      </c>
      <c r="D2970" s="131">
        <v>2006</v>
      </c>
      <c r="E2970" s="131">
        <f t="shared" si="842"/>
        <v>15</v>
      </c>
      <c r="F2970" s="33">
        <v>5608600</v>
      </c>
      <c r="G2970" s="133">
        <v>0.1</v>
      </c>
      <c r="H2970" s="33">
        <f t="shared" si="838"/>
        <v>8412900</v>
      </c>
      <c r="I2970" s="33">
        <f t="shared" si="839"/>
        <v>-2804300</v>
      </c>
      <c r="J2970" s="33">
        <f t="shared" si="840"/>
        <v>560860</v>
      </c>
      <c r="K2970" s="101">
        <f t="shared" si="837"/>
        <v>312.84024988844266</v>
      </c>
      <c r="L2970" s="33">
        <v>30</v>
      </c>
      <c r="M2970" s="34">
        <f t="shared" si="841"/>
        <v>156.42012494422133</v>
      </c>
    </row>
    <row r="2971" spans="1:13">
      <c r="A2971" s="1312" t="s">
        <v>2843</v>
      </c>
      <c r="B2971" s="38" t="s">
        <v>2717</v>
      </c>
      <c r="C2971" s="32" t="s">
        <v>3463</v>
      </c>
      <c r="D2971" s="131">
        <v>2006</v>
      </c>
      <c r="E2971" s="131">
        <f t="shared" si="842"/>
        <v>15</v>
      </c>
      <c r="F2971" s="33">
        <v>5608600</v>
      </c>
      <c r="G2971" s="133">
        <v>0.1</v>
      </c>
      <c r="H2971" s="33">
        <f t="shared" si="838"/>
        <v>8412900</v>
      </c>
      <c r="I2971" s="33">
        <f t="shared" si="839"/>
        <v>-2804300</v>
      </c>
      <c r="J2971" s="33">
        <f t="shared" si="840"/>
        <v>560860</v>
      </c>
      <c r="K2971" s="101">
        <f t="shared" si="837"/>
        <v>312.84024988844266</v>
      </c>
      <c r="L2971" s="33">
        <v>30</v>
      </c>
      <c r="M2971" s="34">
        <f t="shared" si="841"/>
        <v>156.42012494422133</v>
      </c>
    </row>
    <row r="2972" spans="1:13">
      <c r="A2972" s="1312" t="s">
        <v>2844</v>
      </c>
      <c r="B2972" s="38" t="s">
        <v>2687</v>
      </c>
      <c r="C2972" s="32" t="s">
        <v>3463</v>
      </c>
      <c r="D2972" s="131">
        <v>2006</v>
      </c>
      <c r="E2972" s="131">
        <f t="shared" si="842"/>
        <v>15</v>
      </c>
      <c r="F2972" s="33">
        <v>5608600</v>
      </c>
      <c r="G2972" s="133">
        <v>0.1</v>
      </c>
      <c r="H2972" s="33">
        <f t="shared" si="838"/>
        <v>8412900</v>
      </c>
      <c r="I2972" s="33">
        <f t="shared" si="839"/>
        <v>-2804300</v>
      </c>
      <c r="J2972" s="33">
        <f t="shared" si="840"/>
        <v>560860</v>
      </c>
      <c r="K2972" s="101">
        <f t="shared" si="837"/>
        <v>312.84024988844266</v>
      </c>
      <c r="L2972" s="33">
        <v>30</v>
      </c>
      <c r="M2972" s="34">
        <f t="shared" si="841"/>
        <v>156.42012494422133</v>
      </c>
    </row>
    <row r="2973" spans="1:13">
      <c r="A2973" s="1312" t="s">
        <v>2845</v>
      </c>
      <c r="B2973" s="38" t="s">
        <v>2846</v>
      </c>
      <c r="C2973" s="32" t="s">
        <v>3463</v>
      </c>
      <c r="D2973" s="131">
        <v>2006</v>
      </c>
      <c r="E2973" s="131">
        <f t="shared" si="842"/>
        <v>15</v>
      </c>
      <c r="F2973" s="33">
        <v>5608600</v>
      </c>
      <c r="G2973" s="133">
        <v>0.1</v>
      </c>
      <c r="H2973" s="33">
        <f t="shared" si="838"/>
        <v>8412900</v>
      </c>
      <c r="I2973" s="33">
        <f t="shared" si="839"/>
        <v>-2804300</v>
      </c>
      <c r="J2973" s="33">
        <f t="shared" si="840"/>
        <v>560860</v>
      </c>
      <c r="K2973" s="101">
        <f t="shared" si="837"/>
        <v>312.84024988844266</v>
      </c>
      <c r="L2973" s="33">
        <v>30</v>
      </c>
      <c r="M2973" s="34">
        <f t="shared" si="841"/>
        <v>156.42012494422133</v>
      </c>
    </row>
    <row r="2974" spans="1:13">
      <c r="A2974" s="1312" t="s">
        <v>2847</v>
      </c>
      <c r="B2974" s="38" t="s">
        <v>2848</v>
      </c>
      <c r="C2974" s="32" t="s">
        <v>3463</v>
      </c>
      <c r="D2974" s="131">
        <v>2006</v>
      </c>
      <c r="E2974" s="131">
        <f t="shared" si="842"/>
        <v>15</v>
      </c>
      <c r="F2974" s="33">
        <v>5608600</v>
      </c>
      <c r="G2974" s="133">
        <v>0.1</v>
      </c>
      <c r="H2974" s="33">
        <f t="shared" si="838"/>
        <v>8412900</v>
      </c>
      <c r="I2974" s="33">
        <f t="shared" si="839"/>
        <v>-2804300</v>
      </c>
      <c r="J2974" s="33">
        <f t="shared" si="840"/>
        <v>560860</v>
      </c>
      <c r="K2974" s="101">
        <f t="shared" si="837"/>
        <v>312.84024988844266</v>
      </c>
      <c r="L2974" s="33">
        <v>30</v>
      </c>
      <c r="M2974" s="34">
        <f t="shared" si="841"/>
        <v>156.42012494422133</v>
      </c>
    </row>
    <row r="2975" spans="1:13">
      <c r="A2975" s="1312" t="s">
        <v>2849</v>
      </c>
      <c r="B2975" s="38" t="s">
        <v>2850</v>
      </c>
      <c r="C2975" s="32" t="s">
        <v>3463</v>
      </c>
      <c r="D2975" s="131">
        <v>2006</v>
      </c>
      <c r="E2975" s="131">
        <f>2021-D2975</f>
        <v>15</v>
      </c>
      <c r="F2975" s="33">
        <v>5608600</v>
      </c>
      <c r="G2975" s="133">
        <v>0.1</v>
      </c>
      <c r="H2975" s="33">
        <f t="shared" si="838"/>
        <v>8412900</v>
      </c>
      <c r="I2975" s="33">
        <f t="shared" si="839"/>
        <v>-2804300</v>
      </c>
      <c r="J2975" s="33">
        <f t="shared" si="840"/>
        <v>560860</v>
      </c>
      <c r="K2975" s="101">
        <f t="shared" si="837"/>
        <v>312.84024988844266</v>
      </c>
      <c r="L2975" s="33">
        <v>30</v>
      </c>
      <c r="M2975" s="34">
        <f t="shared" si="841"/>
        <v>156.42012494422133</v>
      </c>
    </row>
    <row r="2976" spans="1:13">
      <c r="A2976" s="1312" t="s">
        <v>2851</v>
      </c>
      <c r="B2976" s="38" t="s">
        <v>2852</v>
      </c>
      <c r="C2976" s="32" t="s">
        <v>3463</v>
      </c>
      <c r="D2976" s="131">
        <v>2006</v>
      </c>
      <c r="E2976" s="131">
        <f t="shared" si="842"/>
        <v>15</v>
      </c>
      <c r="F2976" s="33">
        <v>5608600</v>
      </c>
      <c r="G2976" s="133">
        <v>0.1</v>
      </c>
      <c r="H2976" s="33">
        <f t="shared" si="838"/>
        <v>8412900</v>
      </c>
      <c r="I2976" s="33">
        <f t="shared" si="839"/>
        <v>-2804300</v>
      </c>
      <c r="J2976" s="33">
        <f t="shared" si="840"/>
        <v>560860</v>
      </c>
      <c r="K2976" s="101">
        <f t="shared" si="837"/>
        <v>312.84024988844266</v>
      </c>
      <c r="L2976" s="33">
        <v>30</v>
      </c>
      <c r="M2976" s="34">
        <f t="shared" si="841"/>
        <v>156.42012494422133</v>
      </c>
    </row>
    <row r="2977" spans="1:13">
      <c r="A2977" s="1312" t="s">
        <v>2853</v>
      </c>
      <c r="B2977" s="38" t="s">
        <v>2854</v>
      </c>
      <c r="C2977" s="32" t="s">
        <v>3455</v>
      </c>
      <c r="D2977" s="131">
        <v>2006</v>
      </c>
      <c r="E2977" s="131">
        <f t="shared" si="842"/>
        <v>15</v>
      </c>
      <c r="F2977" s="33">
        <v>2000000</v>
      </c>
      <c r="G2977" s="133">
        <v>0.1</v>
      </c>
      <c r="H2977" s="33">
        <f t="shared" si="838"/>
        <v>3000000</v>
      </c>
      <c r="I2977" s="33">
        <f t="shared" si="839"/>
        <v>-1000000</v>
      </c>
      <c r="J2977" s="33">
        <f t="shared" si="840"/>
        <v>200000</v>
      </c>
      <c r="K2977" s="101">
        <f t="shared" si="837"/>
        <v>111.55734047300312</v>
      </c>
      <c r="L2977" s="33">
        <v>30</v>
      </c>
      <c r="M2977" s="34">
        <f t="shared" si="841"/>
        <v>55.778670236501561</v>
      </c>
    </row>
    <row r="2978" spans="1:13">
      <c r="A2978" s="1312" t="s">
        <v>2855</v>
      </c>
      <c r="B2978" s="38" t="s">
        <v>2703</v>
      </c>
      <c r="C2978" s="32" t="s">
        <v>3463</v>
      </c>
      <c r="D2978" s="131">
        <v>2006</v>
      </c>
      <c r="E2978" s="131">
        <f t="shared" si="842"/>
        <v>15</v>
      </c>
      <c r="F2978" s="33">
        <v>5608600</v>
      </c>
      <c r="G2978" s="133">
        <v>0.1</v>
      </c>
      <c r="H2978" s="33">
        <f t="shared" si="838"/>
        <v>8412900</v>
      </c>
      <c r="I2978" s="33">
        <f t="shared" si="839"/>
        <v>-2804300</v>
      </c>
      <c r="J2978" s="33">
        <f t="shared" si="840"/>
        <v>560860</v>
      </c>
      <c r="K2978" s="101">
        <f t="shared" si="837"/>
        <v>312.84024988844266</v>
      </c>
      <c r="L2978" s="33">
        <v>30</v>
      </c>
      <c r="M2978" s="34">
        <f t="shared" si="841"/>
        <v>156.42012494422133</v>
      </c>
    </row>
    <row r="2979" spans="1:13">
      <c r="A2979" s="1312" t="s">
        <v>2856</v>
      </c>
      <c r="B2979" s="38" t="s">
        <v>2721</v>
      </c>
      <c r="C2979" s="32" t="s">
        <v>3455</v>
      </c>
      <c r="D2979" s="131">
        <v>2006</v>
      </c>
      <c r="E2979" s="131">
        <f t="shared" si="842"/>
        <v>15</v>
      </c>
      <c r="F2979" s="33">
        <v>2000000</v>
      </c>
      <c r="G2979" s="133">
        <v>0.1</v>
      </c>
      <c r="H2979" s="33">
        <f t="shared" si="838"/>
        <v>3000000</v>
      </c>
      <c r="I2979" s="33">
        <f t="shared" si="839"/>
        <v>-1000000</v>
      </c>
      <c r="J2979" s="33">
        <f t="shared" si="840"/>
        <v>200000</v>
      </c>
      <c r="K2979" s="101">
        <f t="shared" si="837"/>
        <v>111.55734047300312</v>
      </c>
      <c r="L2979" s="33">
        <v>30</v>
      </c>
      <c r="M2979" s="34">
        <f t="shared" si="841"/>
        <v>55.778670236501561</v>
      </c>
    </row>
    <row r="2980" spans="1:13">
      <c r="A2980" s="1312" t="s">
        <v>2857</v>
      </c>
      <c r="B2980" s="38" t="s">
        <v>2723</v>
      </c>
      <c r="C2980" s="32" t="s">
        <v>3455</v>
      </c>
      <c r="D2980" s="131">
        <v>2006</v>
      </c>
      <c r="E2980" s="131">
        <f t="shared" si="842"/>
        <v>15</v>
      </c>
      <c r="F2980" s="33">
        <v>2000000</v>
      </c>
      <c r="G2980" s="133">
        <v>0.1</v>
      </c>
      <c r="H2980" s="33">
        <f t="shared" si="838"/>
        <v>3000000</v>
      </c>
      <c r="I2980" s="33">
        <f t="shared" si="839"/>
        <v>-1000000</v>
      </c>
      <c r="J2980" s="33">
        <f t="shared" si="840"/>
        <v>200000</v>
      </c>
      <c r="K2980" s="101">
        <f t="shared" si="837"/>
        <v>111.55734047300312</v>
      </c>
      <c r="L2980" s="33">
        <v>30</v>
      </c>
      <c r="M2980" s="34">
        <f t="shared" si="841"/>
        <v>55.778670236501561</v>
      </c>
    </row>
    <row r="2981" spans="1:13">
      <c r="A2981" s="1312" t="s">
        <v>2858</v>
      </c>
      <c r="B2981" s="38" t="s">
        <v>2707</v>
      </c>
      <c r="C2981" s="32" t="s">
        <v>3455</v>
      </c>
      <c r="D2981" s="131">
        <v>2006</v>
      </c>
      <c r="E2981" s="131">
        <f t="shared" si="842"/>
        <v>15</v>
      </c>
      <c r="F2981" s="33">
        <v>2000000</v>
      </c>
      <c r="G2981" s="133">
        <v>0.1</v>
      </c>
      <c r="H2981" s="33">
        <f t="shared" si="838"/>
        <v>3000000</v>
      </c>
      <c r="I2981" s="33">
        <f t="shared" si="839"/>
        <v>-1000000</v>
      </c>
      <c r="J2981" s="33">
        <f t="shared" si="840"/>
        <v>200000</v>
      </c>
      <c r="K2981" s="101">
        <f t="shared" si="837"/>
        <v>111.55734047300312</v>
      </c>
      <c r="L2981" s="33">
        <v>30</v>
      </c>
      <c r="M2981" s="34">
        <f t="shared" si="841"/>
        <v>55.778670236501561</v>
      </c>
    </row>
    <row r="2982" spans="1:13">
      <c r="A2982" s="1312" t="s">
        <v>2859</v>
      </c>
      <c r="B2982" s="38" t="s">
        <v>2705</v>
      </c>
      <c r="C2982" s="32" t="s">
        <v>3463</v>
      </c>
      <c r="D2982" s="131">
        <v>2006</v>
      </c>
      <c r="E2982" s="131">
        <f t="shared" si="842"/>
        <v>15</v>
      </c>
      <c r="F2982" s="33">
        <v>5608600</v>
      </c>
      <c r="G2982" s="133">
        <v>0.1</v>
      </c>
      <c r="H2982" s="33">
        <f t="shared" si="838"/>
        <v>8412900</v>
      </c>
      <c r="I2982" s="33">
        <f t="shared" si="839"/>
        <v>-2804300</v>
      </c>
      <c r="J2982" s="33">
        <f t="shared" si="840"/>
        <v>560860</v>
      </c>
      <c r="K2982" s="101">
        <f t="shared" si="837"/>
        <v>312.84024988844266</v>
      </c>
      <c r="L2982" s="33">
        <v>30</v>
      </c>
      <c r="M2982" s="34">
        <f t="shared" si="841"/>
        <v>156.42012494422133</v>
      </c>
    </row>
    <row r="2983" spans="1:13">
      <c r="A2983" s="1312" t="s">
        <v>2860</v>
      </c>
      <c r="B2983" s="38" t="s">
        <v>2727</v>
      </c>
      <c r="C2983" s="32" t="s">
        <v>3455</v>
      </c>
      <c r="D2983" s="131">
        <v>2006</v>
      </c>
      <c r="E2983" s="131">
        <f t="shared" si="842"/>
        <v>15</v>
      </c>
      <c r="F2983" s="33">
        <v>2000000</v>
      </c>
      <c r="G2983" s="133">
        <v>0.1</v>
      </c>
      <c r="H2983" s="33">
        <f t="shared" si="838"/>
        <v>3000000</v>
      </c>
      <c r="I2983" s="33">
        <f t="shared" si="839"/>
        <v>-1000000</v>
      </c>
      <c r="J2983" s="33">
        <f t="shared" si="840"/>
        <v>200000</v>
      </c>
      <c r="K2983" s="101">
        <f t="shared" si="837"/>
        <v>111.55734047300312</v>
      </c>
      <c r="L2983" s="33">
        <v>30</v>
      </c>
      <c r="M2983" s="34">
        <f t="shared" si="841"/>
        <v>55.778670236501561</v>
      </c>
    </row>
    <row r="2984" spans="1:13" ht="75">
      <c r="A2984" s="1312" t="s">
        <v>2861</v>
      </c>
      <c r="B2984" s="38" t="s">
        <v>2862</v>
      </c>
      <c r="C2984" s="32"/>
      <c r="D2984" s="131"/>
      <c r="E2984" s="131"/>
      <c r="F2984" s="33"/>
      <c r="G2984" s="133"/>
      <c r="H2984" s="33"/>
      <c r="I2984" s="33"/>
      <c r="J2984" s="33"/>
      <c r="K2984" s="101">
        <f t="shared" si="837"/>
        <v>0</v>
      </c>
      <c r="L2984" s="33">
        <v>0</v>
      </c>
      <c r="M2984" s="34"/>
    </row>
    <row r="2985" spans="1:13">
      <c r="A2985" s="1312" t="s">
        <v>2863</v>
      </c>
      <c r="B2985" s="89" t="s">
        <v>2785</v>
      </c>
      <c r="C2985" s="32" t="s">
        <v>3463</v>
      </c>
      <c r="D2985" s="131">
        <v>2006</v>
      </c>
      <c r="E2985" s="131">
        <f t="shared" si="842"/>
        <v>15</v>
      </c>
      <c r="F2985" s="33">
        <v>5608600</v>
      </c>
      <c r="G2985" s="133">
        <v>0.1</v>
      </c>
      <c r="H2985" s="33">
        <f t="shared" si="838"/>
        <v>8412900</v>
      </c>
      <c r="I2985" s="33">
        <f t="shared" si="839"/>
        <v>-2804300</v>
      </c>
      <c r="J2985" s="33">
        <f t="shared" si="840"/>
        <v>560860</v>
      </c>
      <c r="K2985" s="101">
        <f t="shared" si="837"/>
        <v>312.84024988844266</v>
      </c>
      <c r="L2985" s="33">
        <v>0</v>
      </c>
      <c r="M2985" s="34">
        <f t="shared" si="841"/>
        <v>0</v>
      </c>
    </row>
    <row r="2986" spans="1:13">
      <c r="A2986" s="1312" t="s">
        <v>2864</v>
      </c>
      <c r="B2986" s="89" t="s">
        <v>2865</v>
      </c>
      <c r="C2986" s="32" t="s">
        <v>1705</v>
      </c>
      <c r="D2986" s="131">
        <v>2006</v>
      </c>
      <c r="E2986" s="131">
        <f t="shared" si="842"/>
        <v>15</v>
      </c>
      <c r="F2986" s="33">
        <v>133722</v>
      </c>
      <c r="G2986" s="133">
        <v>0.1</v>
      </c>
      <c r="H2986" s="33">
        <f t="shared" si="838"/>
        <v>200583</v>
      </c>
      <c r="I2986" s="33">
        <f t="shared" si="839"/>
        <v>-66861</v>
      </c>
      <c r="J2986" s="33">
        <f t="shared" si="840"/>
        <v>13372.2</v>
      </c>
      <c r="K2986" s="101">
        <f t="shared" si="837"/>
        <v>7.4588353413654627</v>
      </c>
      <c r="L2986" s="33">
        <v>160</v>
      </c>
      <c r="M2986" s="34">
        <f t="shared" si="841"/>
        <v>19.890227576974567</v>
      </c>
    </row>
    <row r="2987" spans="1:13" ht="42.75">
      <c r="A2987" s="43" t="s">
        <v>2866</v>
      </c>
      <c r="B2987" s="41" t="s">
        <v>2867</v>
      </c>
      <c r="C2987" s="127"/>
      <c r="D2987" s="128"/>
      <c r="E2987" s="155"/>
      <c r="F2987" s="63"/>
      <c r="G2987" s="129"/>
      <c r="H2987" s="63"/>
      <c r="I2987" s="63"/>
      <c r="J2987" s="63"/>
      <c r="K2987" s="63"/>
      <c r="L2987" s="412"/>
      <c r="M2987" s="130"/>
    </row>
    <row r="2988" spans="1:13" ht="30">
      <c r="A2988" s="1312" t="s">
        <v>3307</v>
      </c>
      <c r="B2988" s="38" t="s">
        <v>2869</v>
      </c>
      <c r="C2988" s="89"/>
      <c r="D2988" s="131"/>
      <c r="E2988" s="131"/>
      <c r="F2988" s="33"/>
      <c r="G2988" s="133"/>
      <c r="H2988" s="33"/>
      <c r="I2988" s="33"/>
      <c r="J2988" s="33"/>
      <c r="K2988" s="101">
        <f t="shared" si="837"/>
        <v>0</v>
      </c>
      <c r="L2988" s="33">
        <v>30</v>
      </c>
      <c r="M2988" s="34"/>
    </row>
    <row r="2989" spans="1:13">
      <c r="A2989" s="1312" t="s">
        <v>3308</v>
      </c>
      <c r="B2989" s="38" t="s">
        <v>1343</v>
      </c>
      <c r="C2989" s="89"/>
      <c r="D2989" s="131"/>
      <c r="E2989" s="131"/>
      <c r="F2989" s="33"/>
      <c r="G2989" s="133"/>
      <c r="H2989" s="33"/>
      <c r="I2989" s="33"/>
      <c r="J2989" s="33"/>
      <c r="K2989" s="101">
        <f t="shared" si="837"/>
        <v>0</v>
      </c>
      <c r="L2989" s="33">
        <v>30</v>
      </c>
      <c r="M2989" s="34"/>
    </row>
    <row r="2990" spans="1:13">
      <c r="A2990" s="1312" t="s">
        <v>3310</v>
      </c>
      <c r="B2990" s="38" t="s">
        <v>1559</v>
      </c>
      <c r="C2990" s="32" t="s">
        <v>2255</v>
      </c>
      <c r="D2990" s="131">
        <v>2006</v>
      </c>
      <c r="E2990" s="131">
        <f t="shared" si="842"/>
        <v>15</v>
      </c>
      <c r="F2990" s="33">
        <v>133722</v>
      </c>
      <c r="G2990" s="133">
        <v>0.1</v>
      </c>
      <c r="H2990" s="33">
        <f t="shared" si="838"/>
        <v>200583</v>
      </c>
      <c r="I2990" s="33">
        <f t="shared" si="839"/>
        <v>-66861</v>
      </c>
      <c r="J2990" s="33">
        <f t="shared" si="840"/>
        <v>13372.2</v>
      </c>
      <c r="K2990" s="101">
        <f t="shared" si="837"/>
        <v>7.4588353413654627</v>
      </c>
      <c r="L2990" s="33">
        <v>30</v>
      </c>
      <c r="M2990" s="34">
        <f t="shared" si="841"/>
        <v>3.7294176706827313</v>
      </c>
    </row>
    <row r="2991" spans="1:13" ht="30">
      <c r="A2991" s="1312" t="s">
        <v>3311</v>
      </c>
      <c r="B2991" s="38" t="s">
        <v>2873</v>
      </c>
      <c r="C2991" s="32" t="s">
        <v>3457</v>
      </c>
      <c r="D2991" s="131">
        <v>2006</v>
      </c>
      <c r="E2991" s="131">
        <f t="shared" si="842"/>
        <v>15</v>
      </c>
      <c r="F2991" s="33">
        <v>1585000</v>
      </c>
      <c r="G2991" s="133">
        <v>0.1</v>
      </c>
      <c r="H2991" s="33">
        <f t="shared" si="838"/>
        <v>2377500</v>
      </c>
      <c r="I2991" s="33">
        <f t="shared" si="839"/>
        <v>-792500</v>
      </c>
      <c r="J2991" s="33">
        <f t="shared" si="840"/>
        <v>158500</v>
      </c>
      <c r="K2991" s="101">
        <f t="shared" ref="K2991:K3054" si="843">J2991/1792.8</f>
        <v>88.409192324854985</v>
      </c>
      <c r="L2991" s="33">
        <v>30</v>
      </c>
      <c r="M2991" s="34">
        <f t="shared" si="841"/>
        <v>44.204596162427492</v>
      </c>
    </row>
    <row r="2992" spans="1:13" ht="30">
      <c r="A2992" s="1312" t="s">
        <v>3314</v>
      </c>
      <c r="B2992" s="38" t="s">
        <v>2875</v>
      </c>
      <c r="C2992" s="32" t="s">
        <v>3457</v>
      </c>
      <c r="D2992" s="131">
        <v>2006</v>
      </c>
      <c r="E2992" s="131">
        <f t="shared" si="842"/>
        <v>15</v>
      </c>
      <c r="F2992" s="33">
        <v>1585000</v>
      </c>
      <c r="G2992" s="133">
        <v>0.1</v>
      </c>
      <c r="H2992" s="33">
        <f t="shared" si="838"/>
        <v>2377500</v>
      </c>
      <c r="I2992" s="33">
        <f t="shared" si="839"/>
        <v>-792500</v>
      </c>
      <c r="J2992" s="33">
        <f t="shared" si="840"/>
        <v>158500</v>
      </c>
      <c r="K2992" s="101">
        <f t="shared" si="843"/>
        <v>88.409192324854985</v>
      </c>
      <c r="L2992" s="33">
        <v>30</v>
      </c>
      <c r="M2992" s="34">
        <f t="shared" si="841"/>
        <v>44.204596162427492</v>
      </c>
    </row>
    <row r="2993" spans="1:13">
      <c r="A2993" s="1312" t="s">
        <v>3316</v>
      </c>
      <c r="B2993" s="89" t="s">
        <v>1316</v>
      </c>
      <c r="C2993" s="32" t="s">
        <v>3457</v>
      </c>
      <c r="D2993" s="131">
        <v>2006</v>
      </c>
      <c r="E2993" s="131">
        <f t="shared" si="842"/>
        <v>15</v>
      </c>
      <c r="F2993" s="33">
        <v>1585000</v>
      </c>
      <c r="G2993" s="133">
        <v>0.1</v>
      </c>
      <c r="H2993" s="33">
        <f t="shared" si="838"/>
        <v>2377500</v>
      </c>
      <c r="I2993" s="33">
        <f t="shared" si="839"/>
        <v>-792500</v>
      </c>
      <c r="J2993" s="33">
        <f t="shared" si="840"/>
        <v>158500</v>
      </c>
      <c r="K2993" s="101">
        <f t="shared" si="843"/>
        <v>88.409192324854985</v>
      </c>
      <c r="L2993" s="33">
        <v>30</v>
      </c>
      <c r="M2993" s="34">
        <f t="shared" si="841"/>
        <v>44.204596162427492</v>
      </c>
    </row>
    <row r="2994" spans="1:13">
      <c r="A2994" s="1312" t="s">
        <v>3317</v>
      </c>
      <c r="B2994" s="89" t="s">
        <v>2878</v>
      </c>
      <c r="C2994" s="32" t="s">
        <v>3457</v>
      </c>
      <c r="D2994" s="131">
        <v>2006</v>
      </c>
      <c r="E2994" s="131">
        <f t="shared" si="842"/>
        <v>15</v>
      </c>
      <c r="F2994" s="33">
        <v>1585000</v>
      </c>
      <c r="G2994" s="133">
        <v>0.1</v>
      </c>
      <c r="H2994" s="33">
        <f t="shared" si="838"/>
        <v>2377500</v>
      </c>
      <c r="I2994" s="33">
        <f t="shared" si="839"/>
        <v>-792500</v>
      </c>
      <c r="J2994" s="33">
        <f t="shared" si="840"/>
        <v>158500</v>
      </c>
      <c r="K2994" s="101">
        <f t="shared" si="843"/>
        <v>88.409192324854985</v>
      </c>
      <c r="L2994" s="33">
        <v>30</v>
      </c>
      <c r="M2994" s="34">
        <f t="shared" si="841"/>
        <v>44.204596162427492</v>
      </c>
    </row>
    <row r="2995" spans="1:13">
      <c r="A2995" s="1312" t="s">
        <v>3319</v>
      </c>
      <c r="B2995" s="89" t="s">
        <v>2210</v>
      </c>
      <c r="C2995" s="32" t="s">
        <v>3457</v>
      </c>
      <c r="D2995" s="131">
        <v>2006</v>
      </c>
      <c r="E2995" s="131">
        <f t="shared" si="842"/>
        <v>15</v>
      </c>
      <c r="F2995" s="33">
        <v>1585000</v>
      </c>
      <c r="G2995" s="133">
        <v>0.1</v>
      </c>
      <c r="H2995" s="33">
        <f t="shared" si="838"/>
        <v>2377500</v>
      </c>
      <c r="I2995" s="33">
        <f t="shared" si="839"/>
        <v>-792500</v>
      </c>
      <c r="J2995" s="33">
        <f t="shared" si="840"/>
        <v>158500</v>
      </c>
      <c r="K2995" s="101">
        <f t="shared" si="843"/>
        <v>88.409192324854985</v>
      </c>
      <c r="L2995" s="33">
        <v>30</v>
      </c>
      <c r="M2995" s="34">
        <f t="shared" si="841"/>
        <v>44.204596162427492</v>
      </c>
    </row>
    <row r="2996" spans="1:13">
      <c r="A2996" s="1312" t="s">
        <v>3321</v>
      </c>
      <c r="B2996" s="38" t="s">
        <v>2881</v>
      </c>
      <c r="C2996" s="32" t="s">
        <v>3455</v>
      </c>
      <c r="D2996" s="131">
        <v>2006</v>
      </c>
      <c r="E2996" s="131">
        <f t="shared" si="842"/>
        <v>15</v>
      </c>
      <c r="F2996" s="33">
        <v>2000000</v>
      </c>
      <c r="G2996" s="133">
        <v>0.1</v>
      </c>
      <c r="H2996" s="33">
        <f t="shared" si="838"/>
        <v>3000000</v>
      </c>
      <c r="I2996" s="33">
        <f t="shared" si="839"/>
        <v>-1000000</v>
      </c>
      <c r="J2996" s="33">
        <f t="shared" si="840"/>
        <v>200000</v>
      </c>
      <c r="K2996" s="101">
        <f t="shared" si="843"/>
        <v>111.55734047300312</v>
      </c>
      <c r="L2996" s="33">
        <v>30</v>
      </c>
      <c r="M2996" s="34">
        <f t="shared" si="841"/>
        <v>55.778670236501561</v>
      </c>
    </row>
    <row r="2997" spans="1:13" ht="45">
      <c r="A2997" s="1312" t="s">
        <v>3322</v>
      </c>
      <c r="B2997" s="38" t="s">
        <v>2883</v>
      </c>
      <c r="C2997" s="32" t="s">
        <v>3467</v>
      </c>
      <c r="D2997" s="131">
        <v>2006</v>
      </c>
      <c r="E2997" s="131">
        <f t="shared" si="842"/>
        <v>15</v>
      </c>
      <c r="F2997" s="33">
        <v>133722</v>
      </c>
      <c r="G2997" s="133">
        <v>0.1</v>
      </c>
      <c r="H2997" s="33">
        <f t="shared" si="838"/>
        <v>200583</v>
      </c>
      <c r="I2997" s="33">
        <f t="shared" si="839"/>
        <v>-66861</v>
      </c>
      <c r="J2997" s="33">
        <f t="shared" si="840"/>
        <v>13372.2</v>
      </c>
      <c r="K2997" s="101">
        <f t="shared" si="843"/>
        <v>7.4588353413654627</v>
      </c>
      <c r="L2997" s="33">
        <v>30</v>
      </c>
      <c r="M2997" s="34">
        <f t="shared" si="841"/>
        <v>3.7294176706827313</v>
      </c>
    </row>
    <row r="2998" spans="1:13">
      <c r="A2998" s="1312" t="s">
        <v>2884</v>
      </c>
      <c r="B2998" s="38" t="s">
        <v>2885</v>
      </c>
      <c r="C2998" s="32" t="s">
        <v>3455</v>
      </c>
      <c r="D2998" s="131">
        <v>2006</v>
      </c>
      <c r="E2998" s="131">
        <f t="shared" si="842"/>
        <v>15</v>
      </c>
      <c r="F2998" s="33">
        <v>2000000</v>
      </c>
      <c r="G2998" s="133">
        <v>0.1</v>
      </c>
      <c r="H2998" s="33">
        <f t="shared" si="838"/>
        <v>3000000</v>
      </c>
      <c r="I2998" s="33">
        <f t="shared" si="839"/>
        <v>-1000000</v>
      </c>
      <c r="J2998" s="33">
        <f t="shared" si="840"/>
        <v>200000</v>
      </c>
      <c r="K2998" s="101">
        <f t="shared" si="843"/>
        <v>111.55734047300312</v>
      </c>
      <c r="L2998" s="33">
        <v>30</v>
      </c>
      <c r="M2998" s="34">
        <f t="shared" si="841"/>
        <v>55.778670236501561</v>
      </c>
    </row>
    <row r="2999" spans="1:13" ht="30">
      <c r="A2999" s="1312" t="s">
        <v>3326</v>
      </c>
      <c r="B2999" s="38" t="s">
        <v>2887</v>
      </c>
      <c r="C2999" s="32" t="s">
        <v>3455</v>
      </c>
      <c r="D2999" s="131">
        <v>2006</v>
      </c>
      <c r="E2999" s="131">
        <f t="shared" si="842"/>
        <v>15</v>
      </c>
      <c r="F2999" s="33">
        <v>2000000</v>
      </c>
      <c r="G2999" s="133">
        <v>0.1</v>
      </c>
      <c r="H2999" s="33">
        <f t="shared" si="838"/>
        <v>3000000</v>
      </c>
      <c r="I2999" s="33">
        <f t="shared" si="839"/>
        <v>-1000000</v>
      </c>
      <c r="J2999" s="33">
        <f t="shared" si="840"/>
        <v>200000</v>
      </c>
      <c r="K2999" s="101">
        <f t="shared" si="843"/>
        <v>111.55734047300312</v>
      </c>
      <c r="L2999" s="33">
        <v>30</v>
      </c>
      <c r="M2999" s="34">
        <f t="shared" si="841"/>
        <v>55.778670236501561</v>
      </c>
    </row>
    <row r="3000" spans="1:13" ht="30">
      <c r="A3000" s="1312" t="s">
        <v>3327</v>
      </c>
      <c r="B3000" s="38" t="s">
        <v>2889</v>
      </c>
      <c r="C3000" s="32" t="s">
        <v>3455</v>
      </c>
      <c r="D3000" s="131">
        <v>2006</v>
      </c>
      <c r="E3000" s="131">
        <f t="shared" si="842"/>
        <v>15</v>
      </c>
      <c r="F3000" s="33">
        <v>2000000</v>
      </c>
      <c r="G3000" s="133">
        <v>0.1</v>
      </c>
      <c r="H3000" s="33">
        <f t="shared" si="838"/>
        <v>3000000</v>
      </c>
      <c r="I3000" s="33">
        <f t="shared" si="839"/>
        <v>-1000000</v>
      </c>
      <c r="J3000" s="33">
        <f t="shared" si="840"/>
        <v>200000</v>
      </c>
      <c r="K3000" s="101">
        <f t="shared" si="843"/>
        <v>111.55734047300312</v>
      </c>
      <c r="L3000" s="33">
        <v>30</v>
      </c>
      <c r="M3000" s="34">
        <f t="shared" si="841"/>
        <v>55.778670236501561</v>
      </c>
    </row>
    <row r="3001" spans="1:13" ht="30">
      <c r="A3001" s="1312" t="s">
        <v>3328</v>
      </c>
      <c r="B3001" s="38" t="s">
        <v>2891</v>
      </c>
      <c r="C3001" s="32" t="s">
        <v>3455</v>
      </c>
      <c r="D3001" s="131">
        <v>2006</v>
      </c>
      <c r="E3001" s="131">
        <f t="shared" si="842"/>
        <v>15</v>
      </c>
      <c r="F3001" s="33">
        <v>2000000</v>
      </c>
      <c r="G3001" s="133">
        <v>0.1</v>
      </c>
      <c r="H3001" s="33">
        <f t="shared" si="838"/>
        <v>3000000</v>
      </c>
      <c r="I3001" s="33">
        <f t="shared" si="839"/>
        <v>-1000000</v>
      </c>
      <c r="J3001" s="33">
        <f t="shared" si="840"/>
        <v>200000</v>
      </c>
      <c r="K3001" s="101">
        <f t="shared" si="843"/>
        <v>111.55734047300312</v>
      </c>
      <c r="L3001" s="33">
        <v>30</v>
      </c>
      <c r="M3001" s="34">
        <f t="shared" si="841"/>
        <v>55.778670236501561</v>
      </c>
    </row>
    <row r="3002" spans="1:13" ht="30">
      <c r="A3002" s="1312" t="s">
        <v>3468</v>
      </c>
      <c r="B3002" s="38" t="s">
        <v>2893</v>
      </c>
      <c r="C3002" s="32" t="s">
        <v>3455</v>
      </c>
      <c r="D3002" s="131">
        <v>2006</v>
      </c>
      <c r="E3002" s="131">
        <f t="shared" si="842"/>
        <v>15</v>
      </c>
      <c r="F3002" s="33">
        <v>2000000</v>
      </c>
      <c r="G3002" s="133">
        <v>0.1</v>
      </c>
      <c r="H3002" s="33">
        <f t="shared" si="838"/>
        <v>3000000</v>
      </c>
      <c r="I3002" s="33">
        <f t="shared" si="839"/>
        <v>-1000000</v>
      </c>
      <c r="J3002" s="33">
        <f t="shared" si="840"/>
        <v>200000</v>
      </c>
      <c r="K3002" s="101">
        <f t="shared" si="843"/>
        <v>111.55734047300312</v>
      </c>
      <c r="L3002" s="33">
        <v>30</v>
      </c>
      <c r="M3002" s="34">
        <f t="shared" si="841"/>
        <v>55.778670236501561</v>
      </c>
    </row>
    <row r="3003" spans="1:13" ht="30">
      <c r="A3003" s="1312" t="s">
        <v>3329</v>
      </c>
      <c r="B3003" s="38" t="s">
        <v>2895</v>
      </c>
      <c r="C3003" s="32" t="s">
        <v>3455</v>
      </c>
      <c r="D3003" s="131">
        <v>2006</v>
      </c>
      <c r="E3003" s="131">
        <f t="shared" si="842"/>
        <v>15</v>
      </c>
      <c r="F3003" s="33">
        <v>2000000</v>
      </c>
      <c r="G3003" s="133">
        <v>0.1</v>
      </c>
      <c r="H3003" s="33">
        <f t="shared" si="838"/>
        <v>3000000</v>
      </c>
      <c r="I3003" s="33">
        <f t="shared" si="839"/>
        <v>-1000000</v>
      </c>
      <c r="J3003" s="33">
        <f t="shared" si="840"/>
        <v>200000</v>
      </c>
      <c r="K3003" s="101">
        <f t="shared" si="843"/>
        <v>111.55734047300312</v>
      </c>
      <c r="L3003" s="33">
        <v>30</v>
      </c>
      <c r="M3003" s="34">
        <f t="shared" si="841"/>
        <v>55.778670236501561</v>
      </c>
    </row>
    <row r="3004" spans="1:13" ht="45">
      <c r="A3004" s="1312" t="s">
        <v>3331</v>
      </c>
      <c r="B3004" s="38" t="s">
        <v>2897</v>
      </c>
      <c r="C3004" s="32" t="s">
        <v>3467</v>
      </c>
      <c r="D3004" s="131">
        <v>2006</v>
      </c>
      <c r="E3004" s="131">
        <f t="shared" si="842"/>
        <v>15</v>
      </c>
      <c r="F3004" s="33">
        <v>133722</v>
      </c>
      <c r="G3004" s="133">
        <v>0.1</v>
      </c>
      <c r="H3004" s="33">
        <f t="shared" si="838"/>
        <v>200583</v>
      </c>
      <c r="I3004" s="33">
        <f t="shared" si="839"/>
        <v>-66861</v>
      </c>
      <c r="J3004" s="33">
        <f t="shared" si="840"/>
        <v>13372.2</v>
      </c>
      <c r="K3004" s="101">
        <f t="shared" si="843"/>
        <v>7.4588353413654627</v>
      </c>
      <c r="L3004" s="33">
        <v>30</v>
      </c>
      <c r="M3004" s="34">
        <f t="shared" si="841"/>
        <v>3.7294176706827313</v>
      </c>
    </row>
    <row r="3005" spans="1:13">
      <c r="A3005" s="1312" t="s">
        <v>3333</v>
      </c>
      <c r="B3005" s="552" t="s">
        <v>2789</v>
      </c>
      <c r="C3005" s="32" t="s">
        <v>3464</v>
      </c>
      <c r="D3005" s="131">
        <v>2006</v>
      </c>
      <c r="E3005" s="131">
        <f t="shared" si="842"/>
        <v>15</v>
      </c>
      <c r="F3005" s="33">
        <v>133722</v>
      </c>
      <c r="G3005" s="133">
        <v>0.1</v>
      </c>
      <c r="H3005" s="33">
        <f t="shared" si="838"/>
        <v>200583</v>
      </c>
      <c r="I3005" s="33">
        <f t="shared" si="839"/>
        <v>-66861</v>
      </c>
      <c r="J3005" s="33">
        <f t="shared" si="840"/>
        <v>13372.2</v>
      </c>
      <c r="K3005" s="101">
        <f t="shared" si="843"/>
        <v>7.4588353413654627</v>
      </c>
      <c r="L3005" s="33">
        <v>180</v>
      </c>
      <c r="M3005" s="34">
        <f t="shared" si="841"/>
        <v>22.376506024096386</v>
      </c>
    </row>
    <row r="3006" spans="1:13" ht="30">
      <c r="A3006" s="1312" t="s">
        <v>3334</v>
      </c>
      <c r="B3006" s="89" t="s">
        <v>2900</v>
      </c>
      <c r="C3006" s="32" t="s">
        <v>3467</v>
      </c>
      <c r="D3006" s="131">
        <v>2006</v>
      </c>
      <c r="E3006" s="131">
        <f t="shared" si="842"/>
        <v>15</v>
      </c>
      <c r="F3006" s="33">
        <v>133722</v>
      </c>
      <c r="G3006" s="133">
        <v>0.1</v>
      </c>
      <c r="H3006" s="33">
        <f t="shared" si="838"/>
        <v>200583</v>
      </c>
      <c r="I3006" s="33">
        <f t="shared" si="839"/>
        <v>-66861</v>
      </c>
      <c r="J3006" s="33">
        <f t="shared" si="840"/>
        <v>13372.2</v>
      </c>
      <c r="K3006" s="101">
        <f t="shared" si="843"/>
        <v>7.4588353413654627</v>
      </c>
      <c r="L3006" s="33">
        <v>12</v>
      </c>
      <c r="M3006" s="34">
        <f t="shared" si="841"/>
        <v>1.4917670682730924</v>
      </c>
    </row>
    <row r="3007" spans="1:13" ht="30">
      <c r="A3007" s="1312" t="s">
        <v>3336</v>
      </c>
      <c r="B3007" s="89" t="s">
        <v>2902</v>
      </c>
      <c r="C3007" s="32" t="s">
        <v>3467</v>
      </c>
      <c r="D3007" s="131">
        <v>2006</v>
      </c>
      <c r="E3007" s="131">
        <f t="shared" si="842"/>
        <v>15</v>
      </c>
      <c r="F3007" s="33">
        <v>133722</v>
      </c>
      <c r="G3007" s="133">
        <v>0.1</v>
      </c>
      <c r="H3007" s="33">
        <f t="shared" si="838"/>
        <v>200583</v>
      </c>
      <c r="I3007" s="33">
        <f t="shared" si="839"/>
        <v>-66861</v>
      </c>
      <c r="J3007" s="33">
        <f t="shared" si="840"/>
        <v>13372.2</v>
      </c>
      <c r="K3007" s="101">
        <f t="shared" si="843"/>
        <v>7.4588353413654627</v>
      </c>
      <c r="L3007" s="33">
        <v>30</v>
      </c>
      <c r="M3007" s="34">
        <f t="shared" si="841"/>
        <v>3.7294176706827313</v>
      </c>
    </row>
    <row r="3008" spans="1:13">
      <c r="A3008" s="1312" t="s">
        <v>3338</v>
      </c>
      <c r="B3008" s="89" t="s">
        <v>3469</v>
      </c>
      <c r="C3008" s="32" t="s">
        <v>3467</v>
      </c>
      <c r="D3008" s="131">
        <v>2006</v>
      </c>
      <c r="E3008" s="131">
        <f t="shared" si="842"/>
        <v>15</v>
      </c>
      <c r="F3008" s="33">
        <v>133722</v>
      </c>
      <c r="G3008" s="133">
        <v>0.1</v>
      </c>
      <c r="H3008" s="33">
        <f t="shared" si="838"/>
        <v>200583</v>
      </c>
      <c r="I3008" s="33">
        <f t="shared" si="839"/>
        <v>-66861</v>
      </c>
      <c r="J3008" s="33">
        <f t="shared" si="840"/>
        <v>13372.2</v>
      </c>
      <c r="K3008" s="101">
        <f t="shared" si="843"/>
        <v>7.4588353413654627</v>
      </c>
      <c r="L3008" s="33">
        <v>30</v>
      </c>
      <c r="M3008" s="34">
        <f t="shared" si="841"/>
        <v>3.7294176706827313</v>
      </c>
    </row>
    <row r="3009" spans="1:13" ht="30">
      <c r="A3009" s="1312" t="s">
        <v>3340</v>
      </c>
      <c r="B3009" s="89" t="s">
        <v>2795</v>
      </c>
      <c r="C3009" s="32" t="s">
        <v>3467</v>
      </c>
      <c r="D3009" s="131">
        <v>2006</v>
      </c>
      <c r="E3009" s="131">
        <f t="shared" si="842"/>
        <v>15</v>
      </c>
      <c r="F3009" s="33">
        <v>133722</v>
      </c>
      <c r="G3009" s="133">
        <v>0.1</v>
      </c>
      <c r="H3009" s="33">
        <f t="shared" si="838"/>
        <v>200583</v>
      </c>
      <c r="I3009" s="33">
        <f t="shared" si="839"/>
        <v>-66861</v>
      </c>
      <c r="J3009" s="33">
        <f t="shared" si="840"/>
        <v>13372.2</v>
      </c>
      <c r="K3009" s="101">
        <f t="shared" si="843"/>
        <v>7.4588353413654627</v>
      </c>
      <c r="L3009" s="33">
        <v>120</v>
      </c>
      <c r="M3009" s="34">
        <f t="shared" si="841"/>
        <v>14.917670682730925</v>
      </c>
    </row>
    <row r="3010" spans="1:13" ht="45">
      <c r="A3010" s="1312" t="s">
        <v>3341</v>
      </c>
      <c r="B3010" s="89" t="s">
        <v>2907</v>
      </c>
      <c r="C3010" s="32" t="s">
        <v>3467</v>
      </c>
      <c r="D3010" s="131">
        <v>2006</v>
      </c>
      <c r="E3010" s="131">
        <f t="shared" si="842"/>
        <v>15</v>
      </c>
      <c r="F3010" s="33">
        <v>133722</v>
      </c>
      <c r="G3010" s="133">
        <v>0.1</v>
      </c>
      <c r="H3010" s="33">
        <f t="shared" si="838"/>
        <v>200583</v>
      </c>
      <c r="I3010" s="33">
        <f t="shared" si="839"/>
        <v>-66861</v>
      </c>
      <c r="J3010" s="33">
        <f t="shared" si="840"/>
        <v>13372.2</v>
      </c>
      <c r="K3010" s="101">
        <f t="shared" si="843"/>
        <v>7.4588353413654627</v>
      </c>
      <c r="L3010" s="33">
        <v>30</v>
      </c>
      <c r="M3010" s="34">
        <f t="shared" si="841"/>
        <v>3.7294176706827313</v>
      </c>
    </row>
    <row r="3011" spans="1:13" ht="57">
      <c r="A3011" s="43" t="s">
        <v>2908</v>
      </c>
      <c r="B3011" s="41" t="s">
        <v>2909</v>
      </c>
      <c r="C3011" s="41"/>
      <c r="D3011" s="128"/>
      <c r="E3011" s="155"/>
      <c r="F3011" s="63"/>
      <c r="G3011" s="129"/>
      <c r="H3011" s="63"/>
      <c r="I3011" s="63"/>
      <c r="J3011" s="63"/>
      <c r="K3011" s="63"/>
      <c r="L3011" s="412"/>
      <c r="M3011" s="130"/>
    </row>
    <row r="3012" spans="1:13">
      <c r="A3012" s="1312" t="s">
        <v>2910</v>
      </c>
      <c r="B3012" s="38" t="s">
        <v>1343</v>
      </c>
      <c r="C3012" s="12"/>
      <c r="D3012" s="131"/>
      <c r="E3012" s="131"/>
      <c r="F3012" s="33"/>
      <c r="G3012" s="133"/>
      <c r="H3012" s="33"/>
      <c r="I3012" s="33"/>
      <c r="J3012" s="33"/>
      <c r="K3012" s="101">
        <f t="shared" si="843"/>
        <v>0</v>
      </c>
      <c r="L3012" s="33">
        <v>0</v>
      </c>
      <c r="M3012" s="34"/>
    </row>
    <row r="3013" spans="1:13">
      <c r="A3013" s="1312" t="s">
        <v>2911</v>
      </c>
      <c r="B3013" s="38" t="s">
        <v>2912</v>
      </c>
      <c r="C3013" s="32" t="s">
        <v>3463</v>
      </c>
      <c r="D3013" s="131">
        <v>2006</v>
      </c>
      <c r="E3013" s="131">
        <f t="shared" ref="E3013:E3076" si="844">2021-D3013</f>
        <v>15</v>
      </c>
      <c r="F3013" s="33">
        <v>5608600</v>
      </c>
      <c r="G3013" s="133">
        <v>0.1</v>
      </c>
      <c r="H3013" s="33">
        <f t="shared" ref="H3013:H3076" si="845">E3013*F3013*G3013</f>
        <v>8412900</v>
      </c>
      <c r="I3013" s="33">
        <f t="shared" ref="I3013:I3076" si="846">F3013-H3013</f>
        <v>-2804300</v>
      </c>
      <c r="J3013" s="33">
        <f t="shared" ref="J3013:J3076" si="847">F3013*G3013</f>
        <v>560860</v>
      </c>
      <c r="K3013" s="101">
        <f t="shared" si="843"/>
        <v>312.84024988844266</v>
      </c>
      <c r="L3013" s="33">
        <v>30</v>
      </c>
      <c r="M3013" s="34">
        <f t="shared" ref="M3013:M3076" si="848">K3013*L3013/60</f>
        <v>156.42012494422133</v>
      </c>
    </row>
    <row r="3014" spans="1:13">
      <c r="A3014" s="1312" t="s">
        <v>2913</v>
      </c>
      <c r="B3014" s="38" t="s">
        <v>2914</v>
      </c>
      <c r="C3014" s="32" t="s">
        <v>3463</v>
      </c>
      <c r="D3014" s="131">
        <v>2006</v>
      </c>
      <c r="E3014" s="131">
        <f t="shared" si="844"/>
        <v>15</v>
      </c>
      <c r="F3014" s="33">
        <v>5608600</v>
      </c>
      <c r="G3014" s="133">
        <v>0.1</v>
      </c>
      <c r="H3014" s="33">
        <f t="shared" si="845"/>
        <v>8412900</v>
      </c>
      <c r="I3014" s="33">
        <f t="shared" si="846"/>
        <v>-2804300</v>
      </c>
      <c r="J3014" s="33">
        <f t="shared" si="847"/>
        <v>560860</v>
      </c>
      <c r="K3014" s="101">
        <f t="shared" si="843"/>
        <v>312.84024988844266</v>
      </c>
      <c r="L3014" s="33">
        <v>30</v>
      </c>
      <c r="M3014" s="34">
        <f t="shared" si="848"/>
        <v>156.42012494422133</v>
      </c>
    </row>
    <row r="3015" spans="1:13">
      <c r="A3015" s="1312" t="s">
        <v>2915</v>
      </c>
      <c r="B3015" s="38" t="s">
        <v>2669</v>
      </c>
      <c r="C3015" s="32" t="s">
        <v>3463</v>
      </c>
      <c r="D3015" s="131">
        <v>2006</v>
      </c>
      <c r="E3015" s="131">
        <f t="shared" si="844"/>
        <v>15</v>
      </c>
      <c r="F3015" s="33">
        <v>5608600</v>
      </c>
      <c r="G3015" s="133">
        <v>0.1</v>
      </c>
      <c r="H3015" s="33">
        <f t="shared" si="845"/>
        <v>8412900</v>
      </c>
      <c r="I3015" s="33">
        <f t="shared" si="846"/>
        <v>-2804300</v>
      </c>
      <c r="J3015" s="33">
        <f t="shared" si="847"/>
        <v>560860</v>
      </c>
      <c r="K3015" s="101">
        <f t="shared" si="843"/>
        <v>312.84024988844266</v>
      </c>
      <c r="L3015" s="33">
        <v>30</v>
      </c>
      <c r="M3015" s="34">
        <f t="shared" si="848"/>
        <v>156.42012494422133</v>
      </c>
    </row>
    <row r="3016" spans="1:13">
      <c r="A3016" s="1312" t="s">
        <v>2916</v>
      </c>
      <c r="B3016" s="38" t="s">
        <v>2673</v>
      </c>
      <c r="C3016" s="32" t="s">
        <v>3463</v>
      </c>
      <c r="D3016" s="131">
        <v>2006</v>
      </c>
      <c r="E3016" s="131">
        <f t="shared" si="844"/>
        <v>15</v>
      </c>
      <c r="F3016" s="33">
        <v>5608600</v>
      </c>
      <c r="G3016" s="133">
        <v>0.1</v>
      </c>
      <c r="H3016" s="33">
        <f t="shared" si="845"/>
        <v>8412900</v>
      </c>
      <c r="I3016" s="33">
        <f t="shared" si="846"/>
        <v>-2804300</v>
      </c>
      <c r="J3016" s="33">
        <f t="shared" si="847"/>
        <v>560860</v>
      </c>
      <c r="K3016" s="101">
        <f t="shared" si="843"/>
        <v>312.84024988844266</v>
      </c>
      <c r="L3016" s="33">
        <v>30</v>
      </c>
      <c r="M3016" s="34">
        <f t="shared" si="848"/>
        <v>156.42012494422133</v>
      </c>
    </row>
    <row r="3017" spans="1:13">
      <c r="A3017" s="1312" t="s">
        <v>2917</v>
      </c>
      <c r="B3017" s="38" t="s">
        <v>2747</v>
      </c>
      <c r="C3017" s="32" t="s">
        <v>3463</v>
      </c>
      <c r="D3017" s="131">
        <v>2006</v>
      </c>
      <c r="E3017" s="131">
        <f t="shared" si="844"/>
        <v>15</v>
      </c>
      <c r="F3017" s="33">
        <v>5608600</v>
      </c>
      <c r="G3017" s="133">
        <v>0.1</v>
      </c>
      <c r="H3017" s="33">
        <f t="shared" si="845"/>
        <v>8412900</v>
      </c>
      <c r="I3017" s="33">
        <f t="shared" si="846"/>
        <v>-2804300</v>
      </c>
      <c r="J3017" s="33">
        <f t="shared" si="847"/>
        <v>560860</v>
      </c>
      <c r="K3017" s="101">
        <f t="shared" si="843"/>
        <v>312.84024988844266</v>
      </c>
      <c r="L3017" s="33">
        <v>30</v>
      </c>
      <c r="M3017" s="34">
        <f t="shared" si="848"/>
        <v>156.42012494422133</v>
      </c>
    </row>
    <row r="3018" spans="1:13">
      <c r="A3018" s="1312" t="s">
        <v>2918</v>
      </c>
      <c r="B3018" s="38" t="s">
        <v>2919</v>
      </c>
      <c r="C3018" s="32" t="s">
        <v>3463</v>
      </c>
      <c r="D3018" s="131">
        <v>2006</v>
      </c>
      <c r="E3018" s="131">
        <f t="shared" si="844"/>
        <v>15</v>
      </c>
      <c r="F3018" s="33">
        <v>5608600</v>
      </c>
      <c r="G3018" s="133">
        <v>0.1</v>
      </c>
      <c r="H3018" s="33">
        <f t="shared" si="845"/>
        <v>8412900</v>
      </c>
      <c r="I3018" s="33">
        <f t="shared" si="846"/>
        <v>-2804300</v>
      </c>
      <c r="J3018" s="33">
        <f t="shared" si="847"/>
        <v>560860</v>
      </c>
      <c r="K3018" s="101">
        <f t="shared" si="843"/>
        <v>312.84024988844266</v>
      </c>
      <c r="L3018" s="33">
        <v>30</v>
      </c>
      <c r="M3018" s="34">
        <f t="shared" si="848"/>
        <v>156.42012494422133</v>
      </c>
    </row>
    <row r="3019" spans="1:13">
      <c r="A3019" s="1312" t="s">
        <v>2920</v>
      </c>
      <c r="B3019" s="38" t="s">
        <v>2921</v>
      </c>
      <c r="C3019" s="32" t="s">
        <v>3463</v>
      </c>
      <c r="D3019" s="131">
        <v>2006</v>
      </c>
      <c r="E3019" s="131">
        <f t="shared" si="844"/>
        <v>15</v>
      </c>
      <c r="F3019" s="33">
        <v>5608600</v>
      </c>
      <c r="G3019" s="133">
        <v>0.1</v>
      </c>
      <c r="H3019" s="33">
        <f t="shared" si="845"/>
        <v>8412900</v>
      </c>
      <c r="I3019" s="33">
        <f t="shared" si="846"/>
        <v>-2804300</v>
      </c>
      <c r="J3019" s="33">
        <f t="shared" si="847"/>
        <v>560860</v>
      </c>
      <c r="K3019" s="101">
        <f t="shared" si="843"/>
        <v>312.84024988844266</v>
      </c>
      <c r="L3019" s="33">
        <v>30</v>
      </c>
      <c r="M3019" s="34">
        <f t="shared" si="848"/>
        <v>156.42012494422133</v>
      </c>
    </row>
    <row r="3020" spans="1:13">
      <c r="A3020" s="1312" t="s">
        <v>2922</v>
      </c>
      <c r="B3020" s="38" t="s">
        <v>2679</v>
      </c>
      <c r="C3020" s="32" t="s">
        <v>3463</v>
      </c>
      <c r="D3020" s="131">
        <v>2006</v>
      </c>
      <c r="E3020" s="131">
        <f t="shared" si="844"/>
        <v>15</v>
      </c>
      <c r="F3020" s="33">
        <v>5608600</v>
      </c>
      <c r="G3020" s="133">
        <v>0.1</v>
      </c>
      <c r="H3020" s="33">
        <f t="shared" si="845"/>
        <v>8412900</v>
      </c>
      <c r="I3020" s="33">
        <f t="shared" si="846"/>
        <v>-2804300</v>
      </c>
      <c r="J3020" s="33">
        <f t="shared" si="847"/>
        <v>560860</v>
      </c>
      <c r="K3020" s="101">
        <f t="shared" si="843"/>
        <v>312.84024988844266</v>
      </c>
      <c r="L3020" s="33">
        <v>30</v>
      </c>
      <c r="M3020" s="34">
        <f t="shared" si="848"/>
        <v>156.42012494422133</v>
      </c>
    </row>
    <row r="3021" spans="1:13">
      <c r="A3021" s="1312" t="s">
        <v>2923</v>
      </c>
      <c r="B3021" s="38" t="s">
        <v>2681</v>
      </c>
      <c r="C3021" s="32" t="s">
        <v>3463</v>
      </c>
      <c r="D3021" s="131">
        <v>2006</v>
      </c>
      <c r="E3021" s="131">
        <f t="shared" si="844"/>
        <v>15</v>
      </c>
      <c r="F3021" s="33">
        <v>5608600</v>
      </c>
      <c r="G3021" s="133">
        <v>0.1</v>
      </c>
      <c r="H3021" s="33">
        <f t="shared" si="845"/>
        <v>8412900</v>
      </c>
      <c r="I3021" s="33">
        <f t="shared" si="846"/>
        <v>-2804300</v>
      </c>
      <c r="J3021" s="33">
        <f t="shared" si="847"/>
        <v>560860</v>
      </c>
      <c r="K3021" s="101">
        <f t="shared" si="843"/>
        <v>312.84024988844266</v>
      </c>
      <c r="L3021" s="33">
        <v>30</v>
      </c>
      <c r="M3021" s="34">
        <f t="shared" si="848"/>
        <v>156.42012494422133</v>
      </c>
    </row>
    <row r="3022" spans="1:13" ht="30">
      <c r="A3022" s="1312" t="s">
        <v>2924</v>
      </c>
      <c r="B3022" s="38" t="s">
        <v>2925</v>
      </c>
      <c r="C3022" s="32" t="s">
        <v>3463</v>
      </c>
      <c r="D3022" s="131">
        <v>2006</v>
      </c>
      <c r="E3022" s="131">
        <f t="shared" si="844"/>
        <v>15</v>
      </c>
      <c r="F3022" s="33">
        <v>5608600</v>
      </c>
      <c r="G3022" s="133">
        <v>0.1</v>
      </c>
      <c r="H3022" s="33">
        <f t="shared" si="845"/>
        <v>8412900</v>
      </c>
      <c r="I3022" s="33">
        <f t="shared" si="846"/>
        <v>-2804300</v>
      </c>
      <c r="J3022" s="33">
        <f t="shared" si="847"/>
        <v>560860</v>
      </c>
      <c r="K3022" s="101">
        <f t="shared" si="843"/>
        <v>312.84024988844266</v>
      </c>
      <c r="L3022" s="33">
        <v>30</v>
      </c>
      <c r="M3022" s="34">
        <f t="shared" si="848"/>
        <v>156.42012494422133</v>
      </c>
    </row>
    <row r="3023" spans="1:13">
      <c r="A3023" s="1312" t="s">
        <v>2926</v>
      </c>
      <c r="B3023" s="38" t="s">
        <v>2927</v>
      </c>
      <c r="C3023" s="32" t="s">
        <v>3463</v>
      </c>
      <c r="D3023" s="131">
        <v>2006</v>
      </c>
      <c r="E3023" s="131">
        <f t="shared" si="844"/>
        <v>15</v>
      </c>
      <c r="F3023" s="33">
        <v>5608600</v>
      </c>
      <c r="G3023" s="133">
        <v>0.1</v>
      </c>
      <c r="H3023" s="33">
        <f t="shared" si="845"/>
        <v>8412900</v>
      </c>
      <c r="I3023" s="33">
        <f t="shared" si="846"/>
        <v>-2804300</v>
      </c>
      <c r="J3023" s="33">
        <f t="shared" si="847"/>
        <v>560860</v>
      </c>
      <c r="K3023" s="101">
        <f t="shared" si="843"/>
        <v>312.84024988844266</v>
      </c>
      <c r="L3023" s="33">
        <v>30</v>
      </c>
      <c r="M3023" s="34">
        <f t="shared" si="848"/>
        <v>156.42012494422133</v>
      </c>
    </row>
    <row r="3024" spans="1:13">
      <c r="A3024" s="1312" t="s">
        <v>2928</v>
      </c>
      <c r="B3024" s="38" t="s">
        <v>2691</v>
      </c>
      <c r="C3024" s="32" t="s">
        <v>3463</v>
      </c>
      <c r="D3024" s="131">
        <v>2006</v>
      </c>
      <c r="E3024" s="131">
        <f t="shared" si="844"/>
        <v>15</v>
      </c>
      <c r="F3024" s="33">
        <v>5608600</v>
      </c>
      <c r="G3024" s="133">
        <v>0.1</v>
      </c>
      <c r="H3024" s="33">
        <f t="shared" si="845"/>
        <v>8412900</v>
      </c>
      <c r="I3024" s="33">
        <f t="shared" si="846"/>
        <v>-2804300</v>
      </c>
      <c r="J3024" s="33">
        <f t="shared" si="847"/>
        <v>560860</v>
      </c>
      <c r="K3024" s="101">
        <f t="shared" si="843"/>
        <v>312.84024988844266</v>
      </c>
      <c r="L3024" s="33">
        <v>30</v>
      </c>
      <c r="M3024" s="34">
        <f t="shared" si="848"/>
        <v>156.42012494422133</v>
      </c>
    </row>
    <row r="3025" spans="1:13">
      <c r="A3025" s="1312" t="s">
        <v>2929</v>
      </c>
      <c r="B3025" s="38" t="s">
        <v>2854</v>
      </c>
      <c r="C3025" s="32" t="s">
        <v>3455</v>
      </c>
      <c r="D3025" s="131">
        <v>2006</v>
      </c>
      <c r="E3025" s="131">
        <f t="shared" si="844"/>
        <v>15</v>
      </c>
      <c r="F3025" s="33">
        <v>2000000</v>
      </c>
      <c r="G3025" s="133">
        <v>0.1</v>
      </c>
      <c r="H3025" s="33">
        <f t="shared" si="845"/>
        <v>3000000</v>
      </c>
      <c r="I3025" s="33">
        <f t="shared" si="846"/>
        <v>-1000000</v>
      </c>
      <c r="J3025" s="33">
        <f t="shared" si="847"/>
        <v>200000</v>
      </c>
      <c r="K3025" s="101">
        <f t="shared" si="843"/>
        <v>111.55734047300312</v>
      </c>
      <c r="L3025" s="33">
        <v>30</v>
      </c>
      <c r="M3025" s="34">
        <f t="shared" si="848"/>
        <v>55.778670236501561</v>
      </c>
    </row>
    <row r="3026" spans="1:13">
      <c r="A3026" s="1312" t="s">
        <v>2930</v>
      </c>
      <c r="B3026" s="38" t="s">
        <v>2852</v>
      </c>
      <c r="C3026" s="32" t="s">
        <v>3463</v>
      </c>
      <c r="D3026" s="131">
        <v>2006</v>
      </c>
      <c r="E3026" s="131">
        <f t="shared" si="844"/>
        <v>15</v>
      </c>
      <c r="F3026" s="33">
        <v>5608600</v>
      </c>
      <c r="G3026" s="133">
        <v>0.1</v>
      </c>
      <c r="H3026" s="33">
        <f t="shared" si="845"/>
        <v>8412900</v>
      </c>
      <c r="I3026" s="33">
        <f t="shared" si="846"/>
        <v>-2804300</v>
      </c>
      <c r="J3026" s="33">
        <f t="shared" si="847"/>
        <v>560860</v>
      </c>
      <c r="K3026" s="101">
        <f t="shared" si="843"/>
        <v>312.84024988844266</v>
      </c>
      <c r="L3026" s="33">
        <v>30</v>
      </c>
      <c r="M3026" s="34">
        <f t="shared" si="848"/>
        <v>156.42012494422133</v>
      </c>
    </row>
    <row r="3027" spans="1:13">
      <c r="A3027" s="1312" t="s">
        <v>2931</v>
      </c>
      <c r="B3027" s="12" t="s">
        <v>3470</v>
      </c>
      <c r="C3027" s="32" t="s">
        <v>3463</v>
      </c>
      <c r="D3027" s="131">
        <v>2006</v>
      </c>
      <c r="E3027" s="131">
        <f t="shared" si="844"/>
        <v>15</v>
      </c>
      <c r="F3027" s="33">
        <v>5608600</v>
      </c>
      <c r="G3027" s="133">
        <v>0.1</v>
      </c>
      <c r="H3027" s="33">
        <f t="shared" si="845"/>
        <v>8412900</v>
      </c>
      <c r="I3027" s="33">
        <f t="shared" si="846"/>
        <v>-2804300</v>
      </c>
      <c r="J3027" s="33">
        <f t="shared" si="847"/>
        <v>560860</v>
      </c>
      <c r="K3027" s="101">
        <f t="shared" si="843"/>
        <v>312.84024988844266</v>
      </c>
      <c r="L3027" s="33">
        <v>30</v>
      </c>
      <c r="M3027" s="34">
        <f t="shared" si="848"/>
        <v>156.42012494422133</v>
      </c>
    </row>
    <row r="3028" spans="1:13">
      <c r="A3028" s="1312" t="s">
        <v>2933</v>
      </c>
      <c r="B3028" s="38" t="s">
        <v>2934</v>
      </c>
      <c r="C3028" s="32" t="s">
        <v>3463</v>
      </c>
      <c r="D3028" s="131">
        <v>2006</v>
      </c>
      <c r="E3028" s="131">
        <f t="shared" si="844"/>
        <v>15</v>
      </c>
      <c r="F3028" s="33">
        <v>5608600</v>
      </c>
      <c r="G3028" s="133">
        <v>0.1</v>
      </c>
      <c r="H3028" s="33">
        <f t="shared" si="845"/>
        <v>8412900</v>
      </c>
      <c r="I3028" s="33">
        <f t="shared" si="846"/>
        <v>-2804300</v>
      </c>
      <c r="J3028" s="33">
        <f t="shared" si="847"/>
        <v>560860</v>
      </c>
      <c r="K3028" s="101">
        <f t="shared" si="843"/>
        <v>312.84024988844266</v>
      </c>
      <c r="L3028" s="33">
        <v>30</v>
      </c>
      <c r="M3028" s="34">
        <f t="shared" si="848"/>
        <v>156.42012494422133</v>
      </c>
    </row>
    <row r="3029" spans="1:13">
      <c r="A3029" s="1312" t="s">
        <v>2935</v>
      </c>
      <c r="B3029" s="38" t="s">
        <v>2936</v>
      </c>
      <c r="C3029" s="32" t="s">
        <v>3463</v>
      </c>
      <c r="D3029" s="131">
        <v>2006</v>
      </c>
      <c r="E3029" s="131">
        <f t="shared" si="844"/>
        <v>15</v>
      </c>
      <c r="F3029" s="33">
        <v>5608600</v>
      </c>
      <c r="G3029" s="133">
        <v>0.1</v>
      </c>
      <c r="H3029" s="33">
        <f t="shared" si="845"/>
        <v>8412900</v>
      </c>
      <c r="I3029" s="33">
        <f t="shared" si="846"/>
        <v>-2804300</v>
      </c>
      <c r="J3029" s="33">
        <f t="shared" si="847"/>
        <v>560860</v>
      </c>
      <c r="K3029" s="101">
        <f t="shared" si="843"/>
        <v>312.84024988844266</v>
      </c>
      <c r="L3029" s="33">
        <v>30</v>
      </c>
      <c r="M3029" s="34">
        <f t="shared" si="848"/>
        <v>156.42012494422133</v>
      </c>
    </row>
    <row r="3030" spans="1:13">
      <c r="A3030" s="1312" t="s">
        <v>2937</v>
      </c>
      <c r="B3030" s="38" t="s">
        <v>2713</v>
      </c>
      <c r="C3030" s="32" t="s">
        <v>3463</v>
      </c>
      <c r="D3030" s="131">
        <v>2006</v>
      </c>
      <c r="E3030" s="131">
        <f t="shared" si="844"/>
        <v>15</v>
      </c>
      <c r="F3030" s="33">
        <v>5608600</v>
      </c>
      <c r="G3030" s="133">
        <v>0.1</v>
      </c>
      <c r="H3030" s="33">
        <f t="shared" si="845"/>
        <v>8412900</v>
      </c>
      <c r="I3030" s="33">
        <f t="shared" si="846"/>
        <v>-2804300</v>
      </c>
      <c r="J3030" s="33">
        <f t="shared" si="847"/>
        <v>560860</v>
      </c>
      <c r="K3030" s="101">
        <f t="shared" si="843"/>
        <v>312.84024988844266</v>
      </c>
      <c r="L3030" s="33">
        <v>30</v>
      </c>
      <c r="M3030" s="34">
        <f t="shared" si="848"/>
        <v>156.42012494422133</v>
      </c>
    </row>
    <row r="3031" spans="1:13">
      <c r="A3031" s="1312" t="s">
        <v>2938</v>
      </c>
      <c r="B3031" s="38" t="s">
        <v>2683</v>
      </c>
      <c r="C3031" s="32" t="s">
        <v>3463</v>
      </c>
      <c r="D3031" s="131">
        <v>2006</v>
      </c>
      <c r="E3031" s="131">
        <f t="shared" si="844"/>
        <v>15</v>
      </c>
      <c r="F3031" s="33">
        <v>5608600</v>
      </c>
      <c r="G3031" s="133">
        <v>0.1</v>
      </c>
      <c r="H3031" s="33">
        <f t="shared" si="845"/>
        <v>8412900</v>
      </c>
      <c r="I3031" s="33">
        <f t="shared" si="846"/>
        <v>-2804300</v>
      </c>
      <c r="J3031" s="33">
        <f t="shared" si="847"/>
        <v>560860</v>
      </c>
      <c r="K3031" s="101">
        <f t="shared" si="843"/>
        <v>312.84024988844266</v>
      </c>
      <c r="L3031" s="33">
        <v>30</v>
      </c>
      <c r="M3031" s="34">
        <f t="shared" si="848"/>
        <v>156.42012494422133</v>
      </c>
    </row>
    <row r="3032" spans="1:13">
      <c r="A3032" s="1312" t="s">
        <v>2939</v>
      </c>
      <c r="B3032" s="38" t="s">
        <v>2940</v>
      </c>
      <c r="C3032" s="32" t="s">
        <v>3463</v>
      </c>
      <c r="D3032" s="131">
        <v>2006</v>
      </c>
      <c r="E3032" s="131">
        <f t="shared" si="844"/>
        <v>15</v>
      </c>
      <c r="F3032" s="33">
        <v>5608600</v>
      </c>
      <c r="G3032" s="133">
        <v>0.1</v>
      </c>
      <c r="H3032" s="33">
        <f t="shared" si="845"/>
        <v>8412900</v>
      </c>
      <c r="I3032" s="33">
        <f t="shared" si="846"/>
        <v>-2804300</v>
      </c>
      <c r="J3032" s="33">
        <f t="shared" si="847"/>
        <v>560860</v>
      </c>
      <c r="K3032" s="101">
        <f t="shared" si="843"/>
        <v>312.84024988844266</v>
      </c>
      <c r="L3032" s="33">
        <v>30</v>
      </c>
      <c r="M3032" s="34">
        <f t="shared" si="848"/>
        <v>156.42012494422133</v>
      </c>
    </row>
    <row r="3033" spans="1:13">
      <c r="A3033" s="1312" t="s">
        <v>2941</v>
      </c>
      <c r="B3033" s="38" t="s">
        <v>2685</v>
      </c>
      <c r="C3033" s="32" t="s">
        <v>3463</v>
      </c>
      <c r="D3033" s="131">
        <v>2006</v>
      </c>
      <c r="E3033" s="131">
        <f t="shared" si="844"/>
        <v>15</v>
      </c>
      <c r="F3033" s="33">
        <v>5608600</v>
      </c>
      <c r="G3033" s="133">
        <v>0.1</v>
      </c>
      <c r="H3033" s="33">
        <f t="shared" si="845"/>
        <v>8412900</v>
      </c>
      <c r="I3033" s="33">
        <f t="shared" si="846"/>
        <v>-2804300</v>
      </c>
      <c r="J3033" s="33">
        <f t="shared" si="847"/>
        <v>560860</v>
      </c>
      <c r="K3033" s="101">
        <f t="shared" si="843"/>
        <v>312.84024988844266</v>
      </c>
      <c r="L3033" s="33">
        <v>30</v>
      </c>
      <c r="M3033" s="34">
        <f t="shared" si="848"/>
        <v>156.42012494422133</v>
      </c>
    </row>
    <row r="3034" spans="1:13">
      <c r="A3034" s="1312" t="s">
        <v>2942</v>
      </c>
      <c r="B3034" s="38" t="s">
        <v>2943</v>
      </c>
      <c r="C3034" s="32" t="s">
        <v>3463</v>
      </c>
      <c r="D3034" s="131">
        <v>2006</v>
      </c>
      <c r="E3034" s="131">
        <f t="shared" si="844"/>
        <v>15</v>
      </c>
      <c r="F3034" s="33">
        <v>5608600</v>
      </c>
      <c r="G3034" s="133">
        <v>0.1</v>
      </c>
      <c r="H3034" s="33">
        <f t="shared" si="845"/>
        <v>8412900</v>
      </c>
      <c r="I3034" s="33">
        <f t="shared" si="846"/>
        <v>-2804300</v>
      </c>
      <c r="J3034" s="33">
        <f t="shared" si="847"/>
        <v>560860</v>
      </c>
      <c r="K3034" s="101">
        <f t="shared" si="843"/>
        <v>312.84024988844266</v>
      </c>
      <c r="L3034" s="33">
        <v>30</v>
      </c>
      <c r="M3034" s="34">
        <f t="shared" si="848"/>
        <v>156.42012494422133</v>
      </c>
    </row>
    <row r="3035" spans="1:13">
      <c r="A3035" s="1312" t="s">
        <v>2944</v>
      </c>
      <c r="B3035" s="38" t="s">
        <v>2945</v>
      </c>
      <c r="C3035" s="32" t="s">
        <v>3463</v>
      </c>
      <c r="D3035" s="131">
        <v>2006</v>
      </c>
      <c r="E3035" s="131">
        <f t="shared" si="844"/>
        <v>15</v>
      </c>
      <c r="F3035" s="33">
        <v>5608600</v>
      </c>
      <c r="G3035" s="133">
        <v>0.1</v>
      </c>
      <c r="H3035" s="33">
        <f t="shared" si="845"/>
        <v>8412900</v>
      </c>
      <c r="I3035" s="33">
        <f t="shared" si="846"/>
        <v>-2804300</v>
      </c>
      <c r="J3035" s="33">
        <f t="shared" si="847"/>
        <v>560860</v>
      </c>
      <c r="K3035" s="101">
        <f t="shared" si="843"/>
        <v>312.84024988844266</v>
      </c>
      <c r="L3035" s="33">
        <v>30</v>
      </c>
      <c r="M3035" s="34">
        <f t="shared" si="848"/>
        <v>156.42012494422133</v>
      </c>
    </row>
    <row r="3036" spans="1:13">
      <c r="A3036" s="1312" t="s">
        <v>2946</v>
      </c>
      <c r="B3036" s="38" t="s">
        <v>2947</v>
      </c>
      <c r="C3036" s="32" t="s">
        <v>3455</v>
      </c>
      <c r="D3036" s="131">
        <v>2006</v>
      </c>
      <c r="E3036" s="131">
        <f t="shared" si="844"/>
        <v>15</v>
      </c>
      <c r="F3036" s="33">
        <v>2000000</v>
      </c>
      <c r="G3036" s="133">
        <v>0.1</v>
      </c>
      <c r="H3036" s="33">
        <f t="shared" si="845"/>
        <v>3000000</v>
      </c>
      <c r="I3036" s="33">
        <f t="shared" si="846"/>
        <v>-1000000</v>
      </c>
      <c r="J3036" s="33">
        <f t="shared" si="847"/>
        <v>200000</v>
      </c>
      <c r="K3036" s="101">
        <f t="shared" si="843"/>
        <v>111.55734047300312</v>
      </c>
      <c r="L3036" s="33">
        <v>30</v>
      </c>
      <c r="M3036" s="34">
        <f t="shared" si="848"/>
        <v>55.778670236501561</v>
      </c>
    </row>
    <row r="3037" spans="1:13">
      <c r="A3037" s="1312" t="s">
        <v>2948</v>
      </c>
      <c r="B3037" s="38" t="s">
        <v>2949</v>
      </c>
      <c r="C3037" s="32" t="s">
        <v>3455</v>
      </c>
      <c r="D3037" s="131">
        <v>2006</v>
      </c>
      <c r="E3037" s="131">
        <f t="shared" si="844"/>
        <v>15</v>
      </c>
      <c r="F3037" s="33">
        <v>2000000</v>
      </c>
      <c r="G3037" s="133">
        <v>0.1</v>
      </c>
      <c r="H3037" s="33">
        <f t="shared" si="845"/>
        <v>3000000</v>
      </c>
      <c r="I3037" s="33">
        <f t="shared" si="846"/>
        <v>-1000000</v>
      </c>
      <c r="J3037" s="33">
        <f t="shared" si="847"/>
        <v>200000</v>
      </c>
      <c r="K3037" s="101">
        <f t="shared" si="843"/>
        <v>111.55734047300312</v>
      </c>
      <c r="L3037" s="33">
        <v>30</v>
      </c>
      <c r="M3037" s="34">
        <f t="shared" si="848"/>
        <v>55.778670236501561</v>
      </c>
    </row>
    <row r="3038" spans="1:13">
      <c r="A3038" s="1312" t="s">
        <v>2950</v>
      </c>
      <c r="B3038" s="38" t="s">
        <v>2951</v>
      </c>
      <c r="C3038" s="32" t="s">
        <v>3455</v>
      </c>
      <c r="D3038" s="131">
        <v>2006</v>
      </c>
      <c r="E3038" s="131">
        <f t="shared" si="844"/>
        <v>15</v>
      </c>
      <c r="F3038" s="33">
        <v>2000000</v>
      </c>
      <c r="G3038" s="133">
        <v>0.1</v>
      </c>
      <c r="H3038" s="33">
        <f t="shared" si="845"/>
        <v>3000000</v>
      </c>
      <c r="I3038" s="33">
        <f t="shared" si="846"/>
        <v>-1000000</v>
      </c>
      <c r="J3038" s="33">
        <f t="shared" si="847"/>
        <v>200000</v>
      </c>
      <c r="K3038" s="101">
        <f t="shared" si="843"/>
        <v>111.55734047300312</v>
      </c>
      <c r="L3038" s="33">
        <v>30</v>
      </c>
      <c r="M3038" s="34">
        <f t="shared" si="848"/>
        <v>55.778670236501561</v>
      </c>
    </row>
    <row r="3039" spans="1:13">
      <c r="A3039" s="1312" t="s">
        <v>2952</v>
      </c>
      <c r="B3039" s="38" t="s">
        <v>2953</v>
      </c>
      <c r="C3039" s="32" t="s">
        <v>3463</v>
      </c>
      <c r="D3039" s="131">
        <v>2006</v>
      </c>
      <c r="E3039" s="131">
        <f t="shared" si="844"/>
        <v>15</v>
      </c>
      <c r="F3039" s="33">
        <v>5608600</v>
      </c>
      <c r="G3039" s="133">
        <v>0.1</v>
      </c>
      <c r="H3039" s="33">
        <f t="shared" si="845"/>
        <v>8412900</v>
      </c>
      <c r="I3039" s="33">
        <f t="shared" si="846"/>
        <v>-2804300</v>
      </c>
      <c r="J3039" s="33">
        <f t="shared" si="847"/>
        <v>560860</v>
      </c>
      <c r="K3039" s="101">
        <f t="shared" si="843"/>
        <v>312.84024988844266</v>
      </c>
      <c r="L3039" s="33">
        <v>30</v>
      </c>
      <c r="M3039" s="34">
        <f t="shared" si="848"/>
        <v>156.42012494422133</v>
      </c>
    </row>
    <row r="3040" spans="1:13">
      <c r="A3040" s="1312" t="s">
        <v>2954</v>
      </c>
      <c r="B3040" s="38" t="s">
        <v>2727</v>
      </c>
      <c r="C3040" s="32" t="s">
        <v>3455</v>
      </c>
      <c r="D3040" s="131">
        <v>2006</v>
      </c>
      <c r="E3040" s="131">
        <f t="shared" si="844"/>
        <v>15</v>
      </c>
      <c r="F3040" s="33">
        <v>2000000</v>
      </c>
      <c r="G3040" s="133">
        <v>0.1</v>
      </c>
      <c r="H3040" s="33">
        <f t="shared" si="845"/>
        <v>3000000</v>
      </c>
      <c r="I3040" s="33">
        <f t="shared" si="846"/>
        <v>-1000000</v>
      </c>
      <c r="J3040" s="33">
        <f t="shared" si="847"/>
        <v>200000</v>
      </c>
      <c r="K3040" s="101">
        <f t="shared" si="843"/>
        <v>111.55734047300312</v>
      </c>
      <c r="L3040" s="33">
        <v>30</v>
      </c>
      <c r="M3040" s="34">
        <f t="shared" si="848"/>
        <v>55.778670236501561</v>
      </c>
    </row>
    <row r="3041" spans="1:13">
      <c r="A3041" s="1312" t="s">
        <v>2955</v>
      </c>
      <c r="B3041" s="38" t="s">
        <v>2956</v>
      </c>
      <c r="C3041" s="32" t="s">
        <v>3463</v>
      </c>
      <c r="D3041" s="131">
        <v>2006</v>
      </c>
      <c r="E3041" s="131">
        <f t="shared" si="844"/>
        <v>15</v>
      </c>
      <c r="F3041" s="33">
        <v>5608600</v>
      </c>
      <c r="G3041" s="133">
        <v>0.1</v>
      </c>
      <c r="H3041" s="33">
        <f t="shared" si="845"/>
        <v>8412900</v>
      </c>
      <c r="I3041" s="33">
        <f t="shared" si="846"/>
        <v>-2804300</v>
      </c>
      <c r="J3041" s="33">
        <f t="shared" si="847"/>
        <v>560860</v>
      </c>
      <c r="K3041" s="101">
        <f t="shared" si="843"/>
        <v>312.84024988844266</v>
      </c>
      <c r="L3041" s="33">
        <v>30</v>
      </c>
      <c r="M3041" s="34">
        <f t="shared" si="848"/>
        <v>156.42012494422133</v>
      </c>
    </row>
    <row r="3042" spans="1:13" ht="30">
      <c r="A3042" s="1312" t="s">
        <v>2957</v>
      </c>
      <c r="B3042" s="38" t="s">
        <v>2958</v>
      </c>
      <c r="C3042" s="32"/>
      <c r="D3042" s="131"/>
      <c r="E3042" s="131"/>
      <c r="F3042" s="33"/>
      <c r="G3042" s="133"/>
      <c r="H3042" s="33"/>
      <c r="I3042" s="33"/>
      <c r="J3042" s="33"/>
      <c r="K3042" s="101">
        <f t="shared" si="843"/>
        <v>0</v>
      </c>
      <c r="L3042" s="33">
        <v>120</v>
      </c>
      <c r="M3042" s="34"/>
    </row>
    <row r="3043" spans="1:13">
      <c r="A3043" s="1312" t="s">
        <v>2959</v>
      </c>
      <c r="B3043" s="89" t="s">
        <v>2775</v>
      </c>
      <c r="C3043" s="32" t="s">
        <v>3455</v>
      </c>
      <c r="D3043" s="131">
        <v>2006</v>
      </c>
      <c r="E3043" s="131">
        <f t="shared" si="844"/>
        <v>15</v>
      </c>
      <c r="F3043" s="33">
        <v>2000000</v>
      </c>
      <c r="G3043" s="133">
        <v>0.1</v>
      </c>
      <c r="H3043" s="33">
        <f t="shared" si="845"/>
        <v>3000000</v>
      </c>
      <c r="I3043" s="33">
        <f t="shared" si="846"/>
        <v>-1000000</v>
      </c>
      <c r="J3043" s="33">
        <f t="shared" si="847"/>
        <v>200000</v>
      </c>
      <c r="K3043" s="101">
        <f t="shared" si="843"/>
        <v>111.55734047300312</v>
      </c>
      <c r="L3043" s="33">
        <v>30</v>
      </c>
      <c r="M3043" s="34">
        <f t="shared" si="848"/>
        <v>55.778670236501561</v>
      </c>
    </row>
    <row r="3044" spans="1:13" ht="30">
      <c r="A3044" s="1312" t="s">
        <v>2960</v>
      </c>
      <c r="B3044" s="89" t="s">
        <v>2961</v>
      </c>
      <c r="C3044" s="32" t="s">
        <v>3455</v>
      </c>
      <c r="D3044" s="131">
        <v>2006</v>
      </c>
      <c r="E3044" s="131">
        <f t="shared" si="844"/>
        <v>15</v>
      </c>
      <c r="F3044" s="33">
        <v>2000000</v>
      </c>
      <c r="G3044" s="133">
        <v>0.1</v>
      </c>
      <c r="H3044" s="33">
        <f t="shared" si="845"/>
        <v>3000000</v>
      </c>
      <c r="I3044" s="33">
        <f t="shared" si="846"/>
        <v>-1000000</v>
      </c>
      <c r="J3044" s="33">
        <f t="shared" si="847"/>
        <v>200000</v>
      </c>
      <c r="K3044" s="101">
        <f t="shared" si="843"/>
        <v>111.55734047300312</v>
      </c>
      <c r="L3044" s="33">
        <v>30</v>
      </c>
      <c r="M3044" s="34">
        <f t="shared" si="848"/>
        <v>55.778670236501561</v>
      </c>
    </row>
    <row r="3045" spans="1:13">
      <c r="A3045" s="1312" t="s">
        <v>2962</v>
      </c>
      <c r="B3045" s="89" t="s">
        <v>2785</v>
      </c>
      <c r="C3045" s="32" t="s">
        <v>3463</v>
      </c>
      <c r="D3045" s="131">
        <v>2006</v>
      </c>
      <c r="E3045" s="131">
        <f t="shared" si="844"/>
        <v>15</v>
      </c>
      <c r="F3045" s="33">
        <v>5608600</v>
      </c>
      <c r="G3045" s="133">
        <v>0.1</v>
      </c>
      <c r="H3045" s="33">
        <f t="shared" si="845"/>
        <v>8412900</v>
      </c>
      <c r="I3045" s="33">
        <f t="shared" si="846"/>
        <v>-2804300</v>
      </c>
      <c r="J3045" s="33">
        <f t="shared" si="847"/>
        <v>560860</v>
      </c>
      <c r="K3045" s="101">
        <f t="shared" si="843"/>
        <v>312.84024988844266</v>
      </c>
      <c r="L3045" s="33">
        <v>30</v>
      </c>
      <c r="M3045" s="34">
        <f t="shared" si="848"/>
        <v>156.42012494422133</v>
      </c>
    </row>
    <row r="3046" spans="1:13" ht="30">
      <c r="A3046" s="1312" t="s">
        <v>2963</v>
      </c>
      <c r="B3046" s="89" t="s">
        <v>2902</v>
      </c>
      <c r="C3046" s="32" t="s">
        <v>3467</v>
      </c>
      <c r="D3046" s="131">
        <v>2006</v>
      </c>
      <c r="E3046" s="131">
        <f t="shared" si="844"/>
        <v>15</v>
      </c>
      <c r="F3046" s="33">
        <v>133722</v>
      </c>
      <c r="G3046" s="133">
        <v>0.1</v>
      </c>
      <c r="H3046" s="33">
        <f t="shared" si="845"/>
        <v>200583</v>
      </c>
      <c r="I3046" s="33">
        <f t="shared" si="846"/>
        <v>-66861</v>
      </c>
      <c r="J3046" s="33">
        <f t="shared" si="847"/>
        <v>13372.2</v>
      </c>
      <c r="K3046" s="101">
        <f t="shared" si="843"/>
        <v>7.4588353413654627</v>
      </c>
      <c r="L3046" s="33">
        <v>30</v>
      </c>
      <c r="M3046" s="34">
        <f t="shared" si="848"/>
        <v>3.7294176706827313</v>
      </c>
    </row>
    <row r="3047" spans="1:13" ht="30">
      <c r="A3047" s="1312" t="s">
        <v>2964</v>
      </c>
      <c r="B3047" s="89" t="s">
        <v>2965</v>
      </c>
      <c r="C3047" s="32" t="s">
        <v>3467</v>
      </c>
      <c r="D3047" s="131">
        <v>2006</v>
      </c>
      <c r="E3047" s="131">
        <f t="shared" si="844"/>
        <v>15</v>
      </c>
      <c r="F3047" s="33">
        <v>133722</v>
      </c>
      <c r="G3047" s="133">
        <v>0.1</v>
      </c>
      <c r="H3047" s="33">
        <f t="shared" si="845"/>
        <v>200583</v>
      </c>
      <c r="I3047" s="33">
        <f t="shared" si="846"/>
        <v>-66861</v>
      </c>
      <c r="J3047" s="33">
        <f t="shared" si="847"/>
        <v>13372.2</v>
      </c>
      <c r="K3047" s="101">
        <f t="shared" si="843"/>
        <v>7.4588353413654627</v>
      </c>
      <c r="L3047" s="33">
        <v>120</v>
      </c>
      <c r="M3047" s="34">
        <f t="shared" si="848"/>
        <v>14.917670682730925</v>
      </c>
    </row>
    <row r="3048" spans="1:13" ht="42.75">
      <c r="A3048" s="43" t="s">
        <v>2966</v>
      </c>
      <c r="B3048" s="39" t="s">
        <v>2967</v>
      </c>
      <c r="C3048" s="39"/>
      <c r="D3048" s="128"/>
      <c r="E3048" s="155"/>
      <c r="F3048" s="63"/>
      <c r="G3048" s="129"/>
      <c r="H3048" s="63"/>
      <c r="I3048" s="63"/>
      <c r="J3048" s="63"/>
      <c r="K3048" s="63"/>
      <c r="L3048" s="412"/>
      <c r="M3048" s="130"/>
    </row>
    <row r="3049" spans="1:13">
      <c r="A3049" s="1312" t="s">
        <v>2968</v>
      </c>
      <c r="B3049" s="38" t="s">
        <v>1343</v>
      </c>
      <c r="C3049" s="89"/>
      <c r="D3049" s="131"/>
      <c r="E3049" s="131"/>
      <c r="F3049" s="33"/>
      <c r="G3049" s="133"/>
      <c r="H3049" s="33"/>
      <c r="I3049" s="33"/>
      <c r="J3049" s="33"/>
      <c r="K3049" s="101">
        <f t="shared" si="843"/>
        <v>0</v>
      </c>
      <c r="L3049" s="33">
        <v>30</v>
      </c>
      <c r="M3049" s="34"/>
    </row>
    <row r="3050" spans="1:13">
      <c r="A3050" s="1312" t="s">
        <v>2969</v>
      </c>
      <c r="B3050" s="38" t="s">
        <v>2949</v>
      </c>
      <c r="C3050" s="32" t="s">
        <v>3455</v>
      </c>
      <c r="D3050" s="131">
        <v>2006</v>
      </c>
      <c r="E3050" s="131">
        <f t="shared" si="844"/>
        <v>15</v>
      </c>
      <c r="F3050" s="33">
        <v>2000000</v>
      </c>
      <c r="G3050" s="133">
        <v>0.1</v>
      </c>
      <c r="H3050" s="33">
        <f t="shared" si="845"/>
        <v>3000000</v>
      </c>
      <c r="I3050" s="33">
        <f t="shared" si="846"/>
        <v>-1000000</v>
      </c>
      <c r="J3050" s="33">
        <f t="shared" si="847"/>
        <v>200000</v>
      </c>
      <c r="K3050" s="101">
        <f t="shared" si="843"/>
        <v>111.55734047300312</v>
      </c>
      <c r="L3050" s="33">
        <v>30</v>
      </c>
      <c r="M3050" s="34">
        <f t="shared" si="848"/>
        <v>55.778670236501561</v>
      </c>
    </row>
    <row r="3051" spans="1:13">
      <c r="A3051" s="1312" t="s">
        <v>2970</v>
      </c>
      <c r="B3051" s="38" t="s">
        <v>2947</v>
      </c>
      <c r="C3051" s="32" t="s">
        <v>3455</v>
      </c>
      <c r="D3051" s="131">
        <v>2006</v>
      </c>
      <c r="E3051" s="131">
        <f t="shared" si="844"/>
        <v>15</v>
      </c>
      <c r="F3051" s="33">
        <v>2000000</v>
      </c>
      <c r="G3051" s="133">
        <v>0.1</v>
      </c>
      <c r="H3051" s="33">
        <f t="shared" si="845"/>
        <v>3000000</v>
      </c>
      <c r="I3051" s="33">
        <f t="shared" si="846"/>
        <v>-1000000</v>
      </c>
      <c r="J3051" s="33">
        <f t="shared" si="847"/>
        <v>200000</v>
      </c>
      <c r="K3051" s="101">
        <f t="shared" si="843"/>
        <v>111.55734047300312</v>
      </c>
      <c r="L3051" s="33">
        <v>30</v>
      </c>
      <c r="M3051" s="34">
        <f t="shared" si="848"/>
        <v>55.778670236501561</v>
      </c>
    </row>
    <row r="3052" spans="1:13">
      <c r="A3052" s="1312" t="s">
        <v>2971</v>
      </c>
      <c r="B3052" s="38" t="s">
        <v>2972</v>
      </c>
      <c r="C3052" s="32" t="s">
        <v>3455</v>
      </c>
      <c r="D3052" s="131">
        <v>2006</v>
      </c>
      <c r="E3052" s="131">
        <f t="shared" si="844"/>
        <v>15</v>
      </c>
      <c r="F3052" s="33">
        <v>2000000</v>
      </c>
      <c r="G3052" s="133">
        <v>0.1</v>
      </c>
      <c r="H3052" s="33">
        <f t="shared" si="845"/>
        <v>3000000</v>
      </c>
      <c r="I3052" s="33">
        <f t="shared" si="846"/>
        <v>-1000000</v>
      </c>
      <c r="J3052" s="33">
        <f t="shared" si="847"/>
        <v>200000</v>
      </c>
      <c r="K3052" s="101">
        <f t="shared" si="843"/>
        <v>111.55734047300312</v>
      </c>
      <c r="L3052" s="33">
        <v>30</v>
      </c>
      <c r="M3052" s="34">
        <f t="shared" si="848"/>
        <v>55.778670236501561</v>
      </c>
    </row>
    <row r="3053" spans="1:13">
      <c r="A3053" s="1312" t="s">
        <v>2973</v>
      </c>
      <c r="B3053" s="38" t="s">
        <v>2943</v>
      </c>
      <c r="C3053" s="32" t="s">
        <v>3463</v>
      </c>
      <c r="D3053" s="131">
        <v>2006</v>
      </c>
      <c r="E3053" s="131">
        <f t="shared" si="844"/>
        <v>15</v>
      </c>
      <c r="F3053" s="33">
        <v>5608600</v>
      </c>
      <c r="G3053" s="133">
        <v>0.1</v>
      </c>
      <c r="H3053" s="33">
        <f t="shared" si="845"/>
        <v>8412900</v>
      </c>
      <c r="I3053" s="33">
        <f t="shared" si="846"/>
        <v>-2804300</v>
      </c>
      <c r="J3053" s="33">
        <f t="shared" si="847"/>
        <v>560860</v>
      </c>
      <c r="K3053" s="101">
        <f t="shared" si="843"/>
        <v>312.84024988844266</v>
      </c>
      <c r="L3053" s="33">
        <v>30</v>
      </c>
      <c r="M3053" s="34">
        <f t="shared" si="848"/>
        <v>156.42012494422133</v>
      </c>
    </row>
    <row r="3054" spans="1:13">
      <c r="A3054" s="1312" t="s">
        <v>2974</v>
      </c>
      <c r="B3054" s="38" t="s">
        <v>2975</v>
      </c>
      <c r="C3054" s="32" t="s">
        <v>3463</v>
      </c>
      <c r="D3054" s="131">
        <v>2006</v>
      </c>
      <c r="E3054" s="131">
        <f t="shared" si="844"/>
        <v>15</v>
      </c>
      <c r="F3054" s="33">
        <v>5608600</v>
      </c>
      <c r="G3054" s="133">
        <v>0.1</v>
      </c>
      <c r="H3054" s="33">
        <f t="shared" si="845"/>
        <v>8412900</v>
      </c>
      <c r="I3054" s="33">
        <f t="shared" si="846"/>
        <v>-2804300</v>
      </c>
      <c r="J3054" s="33">
        <f t="shared" si="847"/>
        <v>560860</v>
      </c>
      <c r="K3054" s="101">
        <f t="shared" si="843"/>
        <v>312.84024988844266</v>
      </c>
      <c r="L3054" s="33">
        <v>30</v>
      </c>
      <c r="M3054" s="34">
        <f t="shared" si="848"/>
        <v>156.42012494422133</v>
      </c>
    </row>
    <row r="3055" spans="1:13">
      <c r="A3055" s="1312" t="s">
        <v>2976</v>
      </c>
      <c r="B3055" s="38" t="s">
        <v>2934</v>
      </c>
      <c r="C3055" s="32" t="s">
        <v>3463</v>
      </c>
      <c r="D3055" s="131">
        <v>2006</v>
      </c>
      <c r="E3055" s="131">
        <f t="shared" si="844"/>
        <v>15</v>
      </c>
      <c r="F3055" s="33">
        <v>5608600</v>
      </c>
      <c r="G3055" s="133">
        <v>0.1</v>
      </c>
      <c r="H3055" s="33">
        <f t="shared" si="845"/>
        <v>8412900</v>
      </c>
      <c r="I3055" s="33">
        <f t="shared" si="846"/>
        <v>-2804300</v>
      </c>
      <c r="J3055" s="33">
        <f t="shared" si="847"/>
        <v>560860</v>
      </c>
      <c r="K3055" s="101">
        <f t="shared" ref="K3055:K3102" si="849">J3055/1792.8</f>
        <v>312.84024988844266</v>
      </c>
      <c r="L3055" s="33">
        <v>30</v>
      </c>
      <c r="M3055" s="34">
        <f t="shared" si="848"/>
        <v>156.42012494422133</v>
      </c>
    </row>
    <row r="3056" spans="1:13">
      <c r="A3056" s="1312" t="s">
        <v>2977</v>
      </c>
      <c r="B3056" s="38" t="s">
        <v>2854</v>
      </c>
      <c r="C3056" s="32" t="s">
        <v>3455</v>
      </c>
      <c r="D3056" s="131">
        <v>2006</v>
      </c>
      <c r="E3056" s="131">
        <f t="shared" si="844"/>
        <v>15</v>
      </c>
      <c r="F3056" s="33">
        <v>2000000</v>
      </c>
      <c r="G3056" s="133">
        <v>0.1</v>
      </c>
      <c r="H3056" s="33">
        <f t="shared" si="845"/>
        <v>3000000</v>
      </c>
      <c r="I3056" s="33">
        <f t="shared" si="846"/>
        <v>-1000000</v>
      </c>
      <c r="J3056" s="33">
        <f t="shared" si="847"/>
        <v>200000</v>
      </c>
      <c r="K3056" s="101">
        <f t="shared" si="849"/>
        <v>111.55734047300312</v>
      </c>
      <c r="L3056" s="33">
        <v>30</v>
      </c>
      <c r="M3056" s="34">
        <f t="shared" si="848"/>
        <v>55.778670236501561</v>
      </c>
    </row>
    <row r="3057" spans="1:13">
      <c r="A3057" s="1312" t="s">
        <v>2978</v>
      </c>
      <c r="B3057" s="38" t="s">
        <v>2679</v>
      </c>
      <c r="C3057" s="32" t="s">
        <v>3463</v>
      </c>
      <c r="D3057" s="131">
        <v>2006</v>
      </c>
      <c r="E3057" s="131">
        <f t="shared" si="844"/>
        <v>15</v>
      </c>
      <c r="F3057" s="33">
        <v>5608600</v>
      </c>
      <c r="G3057" s="133">
        <v>0.1</v>
      </c>
      <c r="H3057" s="33">
        <f t="shared" si="845"/>
        <v>8412900</v>
      </c>
      <c r="I3057" s="33">
        <f t="shared" si="846"/>
        <v>-2804300</v>
      </c>
      <c r="J3057" s="33">
        <f t="shared" si="847"/>
        <v>560860</v>
      </c>
      <c r="K3057" s="101">
        <f t="shared" si="849"/>
        <v>312.84024988844266</v>
      </c>
      <c r="L3057" s="33">
        <v>30</v>
      </c>
      <c r="M3057" s="34">
        <f t="shared" si="848"/>
        <v>156.42012494422133</v>
      </c>
    </row>
    <row r="3058" spans="1:13">
      <c r="A3058" s="1312" t="s">
        <v>2979</v>
      </c>
      <c r="B3058" s="38" t="s">
        <v>2673</v>
      </c>
      <c r="C3058" s="32" t="s">
        <v>3455</v>
      </c>
      <c r="D3058" s="131">
        <v>2006</v>
      </c>
      <c r="E3058" s="131">
        <f t="shared" si="844"/>
        <v>15</v>
      </c>
      <c r="F3058" s="33">
        <v>2000000</v>
      </c>
      <c r="G3058" s="133">
        <v>0.1</v>
      </c>
      <c r="H3058" s="33">
        <f t="shared" si="845"/>
        <v>3000000</v>
      </c>
      <c r="I3058" s="33">
        <f t="shared" si="846"/>
        <v>-1000000</v>
      </c>
      <c r="J3058" s="33">
        <f t="shared" si="847"/>
        <v>200000</v>
      </c>
      <c r="K3058" s="101">
        <f t="shared" si="849"/>
        <v>111.55734047300312</v>
      </c>
      <c r="L3058" s="33">
        <v>30</v>
      </c>
      <c r="M3058" s="34">
        <f t="shared" si="848"/>
        <v>55.778670236501561</v>
      </c>
    </row>
    <row r="3059" spans="1:13">
      <c r="A3059" s="1312" t="s">
        <v>2980</v>
      </c>
      <c r="B3059" s="38" t="s">
        <v>2727</v>
      </c>
      <c r="C3059" s="32" t="s">
        <v>3455</v>
      </c>
      <c r="D3059" s="131">
        <v>2006</v>
      </c>
      <c r="E3059" s="131">
        <f t="shared" si="844"/>
        <v>15</v>
      </c>
      <c r="F3059" s="33">
        <v>2000000</v>
      </c>
      <c r="G3059" s="133">
        <v>0.1</v>
      </c>
      <c r="H3059" s="33">
        <f t="shared" si="845"/>
        <v>3000000</v>
      </c>
      <c r="I3059" s="33">
        <f t="shared" si="846"/>
        <v>-1000000</v>
      </c>
      <c r="J3059" s="33">
        <f t="shared" si="847"/>
        <v>200000</v>
      </c>
      <c r="K3059" s="101">
        <f t="shared" si="849"/>
        <v>111.55734047300312</v>
      </c>
      <c r="L3059" s="33">
        <v>30</v>
      </c>
      <c r="M3059" s="34">
        <f t="shared" si="848"/>
        <v>55.778670236501561</v>
      </c>
    </row>
    <row r="3060" spans="1:13">
      <c r="A3060" s="1312" t="s">
        <v>2981</v>
      </c>
      <c r="B3060" s="38" t="s">
        <v>2936</v>
      </c>
      <c r="C3060" s="32" t="s">
        <v>3463</v>
      </c>
      <c r="D3060" s="131">
        <v>2006</v>
      </c>
      <c r="E3060" s="131">
        <f t="shared" si="844"/>
        <v>15</v>
      </c>
      <c r="F3060" s="33">
        <v>5608600</v>
      </c>
      <c r="G3060" s="133">
        <v>0.1</v>
      </c>
      <c r="H3060" s="33">
        <f t="shared" si="845"/>
        <v>8412900</v>
      </c>
      <c r="I3060" s="33">
        <f t="shared" si="846"/>
        <v>-2804300</v>
      </c>
      <c r="J3060" s="33">
        <f t="shared" si="847"/>
        <v>560860</v>
      </c>
      <c r="K3060" s="101">
        <f t="shared" si="849"/>
        <v>312.84024988844266</v>
      </c>
      <c r="L3060" s="33">
        <v>30</v>
      </c>
      <c r="M3060" s="34">
        <f t="shared" si="848"/>
        <v>156.42012494422133</v>
      </c>
    </row>
    <row r="3061" spans="1:13">
      <c r="A3061" s="1312" t="s">
        <v>2982</v>
      </c>
      <c r="B3061" s="38" t="s">
        <v>2983</v>
      </c>
      <c r="C3061" s="32" t="s">
        <v>3463</v>
      </c>
      <c r="D3061" s="131">
        <v>2006</v>
      </c>
      <c r="E3061" s="131">
        <f t="shared" si="844"/>
        <v>15</v>
      </c>
      <c r="F3061" s="33">
        <v>5608600</v>
      </c>
      <c r="G3061" s="133">
        <v>0.1</v>
      </c>
      <c r="H3061" s="33">
        <f t="shared" si="845"/>
        <v>8412900</v>
      </c>
      <c r="I3061" s="33">
        <f t="shared" si="846"/>
        <v>-2804300</v>
      </c>
      <c r="J3061" s="33">
        <f t="shared" si="847"/>
        <v>560860</v>
      </c>
      <c r="K3061" s="101">
        <f t="shared" si="849"/>
        <v>312.84024988844266</v>
      </c>
      <c r="L3061" s="33">
        <v>30</v>
      </c>
      <c r="M3061" s="34">
        <f t="shared" si="848"/>
        <v>156.42012494422133</v>
      </c>
    </row>
    <row r="3062" spans="1:13">
      <c r="A3062" s="1312" t="s">
        <v>2984</v>
      </c>
      <c r="B3062" s="38" t="s">
        <v>2912</v>
      </c>
      <c r="C3062" s="32" t="s">
        <v>3455</v>
      </c>
      <c r="D3062" s="131">
        <v>2006</v>
      </c>
      <c r="E3062" s="131">
        <f t="shared" si="844"/>
        <v>15</v>
      </c>
      <c r="F3062" s="33">
        <v>2000000</v>
      </c>
      <c r="G3062" s="133">
        <v>0.1</v>
      </c>
      <c r="H3062" s="33">
        <f t="shared" si="845"/>
        <v>3000000</v>
      </c>
      <c r="I3062" s="33">
        <f t="shared" si="846"/>
        <v>-1000000</v>
      </c>
      <c r="J3062" s="33">
        <f t="shared" si="847"/>
        <v>200000</v>
      </c>
      <c r="K3062" s="101">
        <f t="shared" si="849"/>
        <v>111.55734047300312</v>
      </c>
      <c r="L3062" s="33">
        <v>30</v>
      </c>
      <c r="M3062" s="34">
        <f t="shared" si="848"/>
        <v>55.778670236501561</v>
      </c>
    </row>
    <row r="3063" spans="1:13">
      <c r="A3063" s="1312" t="s">
        <v>2985</v>
      </c>
      <c r="B3063" s="38" t="s">
        <v>2956</v>
      </c>
      <c r="C3063" s="32" t="s">
        <v>3463</v>
      </c>
      <c r="D3063" s="131">
        <v>2006</v>
      </c>
      <c r="E3063" s="131">
        <f t="shared" si="844"/>
        <v>15</v>
      </c>
      <c r="F3063" s="33">
        <v>5608600</v>
      </c>
      <c r="G3063" s="133">
        <v>0.1</v>
      </c>
      <c r="H3063" s="33">
        <f t="shared" si="845"/>
        <v>8412900</v>
      </c>
      <c r="I3063" s="33">
        <f t="shared" si="846"/>
        <v>-2804300</v>
      </c>
      <c r="J3063" s="33">
        <f t="shared" si="847"/>
        <v>560860</v>
      </c>
      <c r="K3063" s="101">
        <f t="shared" si="849"/>
        <v>312.84024988844266</v>
      </c>
      <c r="L3063" s="33">
        <v>30</v>
      </c>
      <c r="M3063" s="34">
        <f t="shared" si="848"/>
        <v>156.42012494422133</v>
      </c>
    </row>
    <row r="3064" spans="1:13">
      <c r="A3064" s="1312" t="s">
        <v>2986</v>
      </c>
      <c r="B3064" s="38" t="s">
        <v>1316</v>
      </c>
      <c r="C3064" s="32" t="s">
        <v>3457</v>
      </c>
      <c r="D3064" s="131">
        <v>2006</v>
      </c>
      <c r="E3064" s="131">
        <f t="shared" si="844"/>
        <v>15</v>
      </c>
      <c r="F3064" s="33">
        <v>1585000</v>
      </c>
      <c r="G3064" s="133">
        <v>0.1</v>
      </c>
      <c r="H3064" s="33">
        <f t="shared" si="845"/>
        <v>2377500</v>
      </c>
      <c r="I3064" s="33">
        <f t="shared" si="846"/>
        <v>-792500</v>
      </c>
      <c r="J3064" s="33">
        <f t="shared" si="847"/>
        <v>158500</v>
      </c>
      <c r="K3064" s="101">
        <f t="shared" si="849"/>
        <v>88.409192324854985</v>
      </c>
      <c r="L3064" s="33">
        <v>30</v>
      </c>
      <c r="M3064" s="34">
        <f t="shared" si="848"/>
        <v>44.204596162427492</v>
      </c>
    </row>
    <row r="3065" spans="1:13">
      <c r="A3065" s="1312" t="s">
        <v>2987</v>
      </c>
      <c r="B3065" s="38" t="s">
        <v>2210</v>
      </c>
      <c r="C3065" s="32" t="s">
        <v>3457</v>
      </c>
      <c r="D3065" s="131">
        <v>2006</v>
      </c>
      <c r="E3065" s="131">
        <f t="shared" si="844"/>
        <v>15</v>
      </c>
      <c r="F3065" s="33">
        <v>1585000</v>
      </c>
      <c r="G3065" s="133">
        <v>0.1</v>
      </c>
      <c r="H3065" s="33">
        <f t="shared" si="845"/>
        <v>2377500</v>
      </c>
      <c r="I3065" s="33">
        <f t="shared" si="846"/>
        <v>-792500</v>
      </c>
      <c r="J3065" s="33">
        <f t="shared" si="847"/>
        <v>158500</v>
      </c>
      <c r="K3065" s="101">
        <f t="shared" si="849"/>
        <v>88.409192324854985</v>
      </c>
      <c r="L3065" s="33">
        <v>30</v>
      </c>
      <c r="M3065" s="34">
        <f t="shared" si="848"/>
        <v>44.204596162427492</v>
      </c>
    </row>
    <row r="3066" spans="1:13">
      <c r="A3066" s="1312" t="s">
        <v>2988</v>
      </c>
      <c r="B3066" s="38" t="s">
        <v>2989</v>
      </c>
      <c r="C3066" s="32" t="s">
        <v>3457</v>
      </c>
      <c r="D3066" s="131">
        <v>2006</v>
      </c>
      <c r="E3066" s="131">
        <f t="shared" si="844"/>
        <v>15</v>
      </c>
      <c r="F3066" s="33">
        <v>1585000</v>
      </c>
      <c r="G3066" s="133">
        <v>0.1</v>
      </c>
      <c r="H3066" s="33">
        <f t="shared" si="845"/>
        <v>2377500</v>
      </c>
      <c r="I3066" s="33">
        <f t="shared" si="846"/>
        <v>-792500</v>
      </c>
      <c r="J3066" s="33">
        <f t="shared" si="847"/>
        <v>158500</v>
      </c>
      <c r="K3066" s="101">
        <f t="shared" si="849"/>
        <v>88.409192324854985</v>
      </c>
      <c r="L3066" s="33">
        <v>30</v>
      </c>
      <c r="M3066" s="34">
        <f t="shared" si="848"/>
        <v>44.204596162427492</v>
      </c>
    </row>
    <row r="3067" spans="1:13">
      <c r="A3067" s="1312" t="s">
        <v>2990</v>
      </c>
      <c r="B3067" s="38" t="s">
        <v>2785</v>
      </c>
      <c r="C3067" s="32" t="s">
        <v>3463</v>
      </c>
      <c r="D3067" s="131">
        <v>2006</v>
      </c>
      <c r="E3067" s="131">
        <f t="shared" si="844"/>
        <v>15</v>
      </c>
      <c r="F3067" s="33">
        <v>5608600</v>
      </c>
      <c r="G3067" s="133">
        <v>0.1</v>
      </c>
      <c r="H3067" s="33">
        <f t="shared" si="845"/>
        <v>8412900</v>
      </c>
      <c r="I3067" s="33">
        <f t="shared" si="846"/>
        <v>-2804300</v>
      </c>
      <c r="J3067" s="33">
        <f t="shared" si="847"/>
        <v>560860</v>
      </c>
      <c r="K3067" s="101">
        <f t="shared" si="849"/>
        <v>312.84024988844266</v>
      </c>
      <c r="L3067" s="33">
        <v>30</v>
      </c>
      <c r="M3067" s="34">
        <f t="shared" si="848"/>
        <v>156.42012494422133</v>
      </c>
    </row>
    <row r="3068" spans="1:13">
      <c r="A3068" s="1312" t="s">
        <v>2991</v>
      </c>
      <c r="B3068" s="38" t="s">
        <v>2992</v>
      </c>
      <c r="C3068" s="32" t="s">
        <v>1705</v>
      </c>
      <c r="D3068" s="131">
        <v>2006</v>
      </c>
      <c r="E3068" s="131">
        <f t="shared" si="844"/>
        <v>15</v>
      </c>
      <c r="F3068" s="33">
        <v>133722</v>
      </c>
      <c r="G3068" s="133">
        <v>0.1</v>
      </c>
      <c r="H3068" s="33">
        <f t="shared" si="845"/>
        <v>200583</v>
      </c>
      <c r="I3068" s="33">
        <f t="shared" si="846"/>
        <v>-66861</v>
      </c>
      <c r="J3068" s="33">
        <f t="shared" si="847"/>
        <v>13372.2</v>
      </c>
      <c r="K3068" s="101">
        <f t="shared" si="849"/>
        <v>7.4588353413654627</v>
      </c>
      <c r="L3068" s="33">
        <v>160</v>
      </c>
      <c r="M3068" s="34">
        <f t="shared" si="848"/>
        <v>19.890227576974567</v>
      </c>
    </row>
    <row r="3069" spans="1:13">
      <c r="A3069" s="1312" t="s">
        <v>2993</v>
      </c>
      <c r="B3069" s="553" t="s">
        <v>2789</v>
      </c>
      <c r="C3069" s="32" t="s">
        <v>3464</v>
      </c>
      <c r="D3069" s="131">
        <v>2006</v>
      </c>
      <c r="E3069" s="131">
        <f t="shared" si="844"/>
        <v>15</v>
      </c>
      <c r="F3069" s="33">
        <v>133722</v>
      </c>
      <c r="G3069" s="133">
        <v>0.1</v>
      </c>
      <c r="H3069" s="33">
        <f t="shared" si="845"/>
        <v>200583</v>
      </c>
      <c r="I3069" s="33">
        <f t="shared" si="846"/>
        <v>-66861</v>
      </c>
      <c r="J3069" s="33">
        <f t="shared" si="847"/>
        <v>13372.2</v>
      </c>
      <c r="K3069" s="101">
        <f t="shared" si="849"/>
        <v>7.4588353413654627</v>
      </c>
      <c r="L3069" s="33">
        <v>180</v>
      </c>
      <c r="M3069" s="34">
        <f t="shared" si="848"/>
        <v>22.376506024096386</v>
      </c>
    </row>
    <row r="3070" spans="1:13" ht="30">
      <c r="A3070" s="1312" t="s">
        <v>2994</v>
      </c>
      <c r="B3070" s="38" t="s">
        <v>2995</v>
      </c>
      <c r="C3070" s="32" t="s">
        <v>3467</v>
      </c>
      <c r="D3070" s="131">
        <v>2006</v>
      </c>
      <c r="E3070" s="131">
        <f t="shared" si="844"/>
        <v>15</v>
      </c>
      <c r="F3070" s="33">
        <v>133722</v>
      </c>
      <c r="G3070" s="133">
        <v>0.1</v>
      </c>
      <c r="H3070" s="33">
        <f t="shared" si="845"/>
        <v>200583</v>
      </c>
      <c r="I3070" s="33">
        <f t="shared" si="846"/>
        <v>-66861</v>
      </c>
      <c r="J3070" s="33">
        <f t="shared" si="847"/>
        <v>13372.2</v>
      </c>
      <c r="K3070" s="101">
        <f t="shared" si="849"/>
        <v>7.4588353413654627</v>
      </c>
      <c r="L3070" s="33">
        <v>30</v>
      </c>
      <c r="M3070" s="34">
        <f t="shared" si="848"/>
        <v>3.7294176706827313</v>
      </c>
    </row>
    <row r="3071" spans="1:13" ht="30">
      <c r="A3071" s="1312" t="s">
        <v>2996</v>
      </c>
      <c r="B3071" s="38" t="s">
        <v>2997</v>
      </c>
      <c r="C3071" s="32" t="s">
        <v>3467</v>
      </c>
      <c r="D3071" s="131">
        <v>2006</v>
      </c>
      <c r="E3071" s="131">
        <f t="shared" si="844"/>
        <v>15</v>
      </c>
      <c r="F3071" s="33">
        <v>133722</v>
      </c>
      <c r="G3071" s="133">
        <v>0.1</v>
      </c>
      <c r="H3071" s="33">
        <f t="shared" si="845"/>
        <v>200583</v>
      </c>
      <c r="I3071" s="33">
        <f t="shared" si="846"/>
        <v>-66861</v>
      </c>
      <c r="J3071" s="33">
        <f t="shared" si="847"/>
        <v>13372.2</v>
      </c>
      <c r="K3071" s="101">
        <f t="shared" si="849"/>
        <v>7.4588353413654627</v>
      </c>
      <c r="L3071" s="33">
        <v>30</v>
      </c>
      <c r="M3071" s="34">
        <f t="shared" si="848"/>
        <v>3.7294176706827313</v>
      </c>
    </row>
    <row r="3072" spans="1:13" ht="30">
      <c r="A3072" s="1312" t="s">
        <v>2998</v>
      </c>
      <c r="B3072" s="38" t="s">
        <v>2999</v>
      </c>
      <c r="C3072" s="32" t="s">
        <v>3467</v>
      </c>
      <c r="D3072" s="131">
        <v>2006</v>
      </c>
      <c r="E3072" s="131">
        <f t="shared" si="844"/>
        <v>15</v>
      </c>
      <c r="F3072" s="33">
        <v>133722</v>
      </c>
      <c r="G3072" s="133">
        <v>0.1</v>
      </c>
      <c r="H3072" s="33">
        <f t="shared" si="845"/>
        <v>200583</v>
      </c>
      <c r="I3072" s="33">
        <f t="shared" si="846"/>
        <v>-66861</v>
      </c>
      <c r="J3072" s="33">
        <f t="shared" si="847"/>
        <v>13372.2</v>
      </c>
      <c r="K3072" s="101">
        <f t="shared" si="849"/>
        <v>7.4588353413654627</v>
      </c>
      <c r="L3072" s="33">
        <v>120</v>
      </c>
      <c r="M3072" s="34">
        <f t="shared" si="848"/>
        <v>14.917670682730925</v>
      </c>
    </row>
    <row r="3073" spans="1:13" ht="30">
      <c r="A3073" s="1312" t="s">
        <v>3000</v>
      </c>
      <c r="B3073" s="38" t="s">
        <v>3001</v>
      </c>
      <c r="C3073" s="32" t="s">
        <v>3467</v>
      </c>
      <c r="D3073" s="131">
        <v>2006</v>
      </c>
      <c r="E3073" s="131">
        <f t="shared" si="844"/>
        <v>15</v>
      </c>
      <c r="F3073" s="33">
        <v>133722</v>
      </c>
      <c r="G3073" s="133">
        <v>0.1</v>
      </c>
      <c r="H3073" s="33">
        <f t="shared" si="845"/>
        <v>200583</v>
      </c>
      <c r="I3073" s="33">
        <f t="shared" si="846"/>
        <v>-66861</v>
      </c>
      <c r="J3073" s="33">
        <f t="shared" si="847"/>
        <v>13372.2</v>
      </c>
      <c r="K3073" s="101">
        <f t="shared" si="849"/>
        <v>7.4588353413654627</v>
      </c>
      <c r="L3073" s="33">
        <v>120</v>
      </c>
      <c r="M3073" s="34">
        <f t="shared" si="848"/>
        <v>14.917670682730925</v>
      </c>
    </row>
    <row r="3074" spans="1:13">
      <c r="A3074" s="1312" t="s">
        <v>3002</v>
      </c>
      <c r="B3074" s="38" t="s">
        <v>3471</v>
      </c>
      <c r="C3074" s="32" t="s">
        <v>3467</v>
      </c>
      <c r="D3074" s="131">
        <v>2006</v>
      </c>
      <c r="E3074" s="131">
        <f t="shared" si="844"/>
        <v>15</v>
      </c>
      <c r="F3074" s="33">
        <v>133722</v>
      </c>
      <c r="G3074" s="133">
        <v>0.1</v>
      </c>
      <c r="H3074" s="33">
        <f t="shared" si="845"/>
        <v>200583</v>
      </c>
      <c r="I3074" s="33">
        <f t="shared" si="846"/>
        <v>-66861</v>
      </c>
      <c r="J3074" s="33">
        <f t="shared" si="847"/>
        <v>13372.2</v>
      </c>
      <c r="K3074" s="101">
        <f t="shared" si="849"/>
        <v>7.4588353413654627</v>
      </c>
      <c r="L3074" s="33">
        <v>30</v>
      </c>
      <c r="M3074" s="34">
        <f t="shared" si="848"/>
        <v>3.7294176706827313</v>
      </c>
    </row>
    <row r="3075" spans="1:13" ht="45">
      <c r="A3075" s="1312" t="s">
        <v>3003</v>
      </c>
      <c r="B3075" s="38" t="s">
        <v>2907</v>
      </c>
      <c r="C3075" s="32" t="s">
        <v>3467</v>
      </c>
      <c r="D3075" s="131">
        <v>2006</v>
      </c>
      <c r="E3075" s="131">
        <f t="shared" si="844"/>
        <v>15</v>
      </c>
      <c r="F3075" s="33">
        <v>133722</v>
      </c>
      <c r="G3075" s="133">
        <v>0.1</v>
      </c>
      <c r="H3075" s="33">
        <f t="shared" si="845"/>
        <v>200583</v>
      </c>
      <c r="I3075" s="33">
        <f t="shared" si="846"/>
        <v>-66861</v>
      </c>
      <c r="J3075" s="33">
        <f t="shared" si="847"/>
        <v>13372.2</v>
      </c>
      <c r="K3075" s="101">
        <f t="shared" si="849"/>
        <v>7.4588353413654627</v>
      </c>
      <c r="L3075" s="33">
        <v>30</v>
      </c>
      <c r="M3075" s="34">
        <f t="shared" si="848"/>
        <v>3.7294176706827313</v>
      </c>
    </row>
    <row r="3076" spans="1:13" ht="30">
      <c r="A3076" s="1312" t="s">
        <v>3004</v>
      </c>
      <c r="B3076" s="38" t="s">
        <v>3005</v>
      </c>
      <c r="C3076" s="32" t="s">
        <v>3472</v>
      </c>
      <c r="D3076" s="131">
        <v>2006</v>
      </c>
      <c r="E3076" s="131">
        <f t="shared" si="844"/>
        <v>15</v>
      </c>
      <c r="F3076" s="33">
        <v>133722</v>
      </c>
      <c r="G3076" s="133">
        <v>0.1</v>
      </c>
      <c r="H3076" s="33">
        <f t="shared" si="845"/>
        <v>200583</v>
      </c>
      <c r="I3076" s="33">
        <f t="shared" si="846"/>
        <v>-66861</v>
      </c>
      <c r="J3076" s="33">
        <f t="shared" si="847"/>
        <v>13372.2</v>
      </c>
      <c r="K3076" s="101">
        <f t="shared" si="849"/>
        <v>7.4588353413654627</v>
      </c>
      <c r="L3076" s="33">
        <v>30</v>
      </c>
      <c r="M3076" s="34">
        <f t="shared" si="848"/>
        <v>3.7294176706827313</v>
      </c>
    </row>
    <row r="3077" spans="1:13" ht="57">
      <c r="A3077" s="43" t="s">
        <v>3006</v>
      </c>
      <c r="B3077" s="91" t="s">
        <v>3007</v>
      </c>
      <c r="C3077" s="41"/>
      <c r="D3077" s="128"/>
      <c r="E3077" s="155"/>
      <c r="F3077" s="63"/>
      <c r="G3077" s="129"/>
      <c r="H3077" s="63"/>
      <c r="I3077" s="63"/>
      <c r="J3077" s="63"/>
      <c r="K3077" s="63"/>
      <c r="L3077" s="63"/>
      <c r="M3077" s="63"/>
    </row>
    <row r="3078" spans="1:13">
      <c r="A3078" s="1312" t="s">
        <v>3008</v>
      </c>
      <c r="B3078" s="38" t="s">
        <v>1343</v>
      </c>
      <c r="C3078" s="12"/>
      <c r="D3078" s="131"/>
      <c r="E3078" s="131"/>
      <c r="F3078" s="33"/>
      <c r="G3078" s="133"/>
      <c r="H3078" s="33"/>
      <c r="I3078" s="33"/>
      <c r="J3078" s="33"/>
      <c r="K3078" s="101">
        <f t="shared" si="849"/>
        <v>0</v>
      </c>
      <c r="L3078" s="33">
        <v>30</v>
      </c>
      <c r="M3078" s="34"/>
    </row>
    <row r="3079" spans="1:13">
      <c r="A3079" s="1312" t="s">
        <v>3009</v>
      </c>
      <c r="B3079" s="38" t="s">
        <v>3010</v>
      </c>
      <c r="C3079" s="12"/>
      <c r="D3079" s="131"/>
      <c r="E3079" s="131"/>
      <c r="F3079" s="33"/>
      <c r="G3079" s="133"/>
      <c r="H3079" s="33"/>
      <c r="I3079" s="33"/>
      <c r="J3079" s="33"/>
      <c r="K3079" s="101">
        <f t="shared" si="849"/>
        <v>0</v>
      </c>
      <c r="L3079" s="33">
        <v>30</v>
      </c>
      <c r="M3079" s="34"/>
    </row>
    <row r="3080" spans="1:13" ht="30">
      <c r="A3080" s="1312" t="s">
        <v>3011</v>
      </c>
      <c r="B3080" s="38" t="s">
        <v>2807</v>
      </c>
      <c r="C3080" s="12"/>
      <c r="D3080" s="131"/>
      <c r="E3080" s="131"/>
      <c r="F3080" s="33"/>
      <c r="G3080" s="133"/>
      <c r="H3080" s="33"/>
      <c r="I3080" s="33"/>
      <c r="J3080" s="33"/>
      <c r="K3080" s="101">
        <f t="shared" si="849"/>
        <v>0</v>
      </c>
      <c r="L3080" s="33">
        <v>30</v>
      </c>
      <c r="M3080" s="34"/>
    </row>
    <row r="3081" spans="1:13">
      <c r="A3081" s="1312" t="s">
        <v>3012</v>
      </c>
      <c r="B3081" s="38" t="s">
        <v>3013</v>
      </c>
      <c r="C3081" s="32" t="s">
        <v>3455</v>
      </c>
      <c r="D3081" s="131">
        <v>2006</v>
      </c>
      <c r="E3081" s="131">
        <f t="shared" ref="E3081:E3101" si="850">2021-D3081</f>
        <v>15</v>
      </c>
      <c r="F3081" s="33">
        <v>2000000</v>
      </c>
      <c r="G3081" s="133">
        <v>0.1</v>
      </c>
      <c r="H3081" s="33">
        <f t="shared" ref="H3081:H3087" si="851">E3081*F3081*G3081</f>
        <v>3000000</v>
      </c>
      <c r="I3081" s="33">
        <f t="shared" ref="I3081:I3087" si="852">F3081-H3081</f>
        <v>-1000000</v>
      </c>
      <c r="J3081" s="33">
        <f t="shared" ref="J3081:J3087" si="853">F3081*G3081</f>
        <v>200000</v>
      </c>
      <c r="K3081" s="101">
        <f t="shared" si="849"/>
        <v>111.55734047300312</v>
      </c>
      <c r="L3081" s="33">
        <v>30</v>
      </c>
      <c r="M3081" s="34">
        <f t="shared" ref="M3081:M3087" si="854">K3081*L3081/60</f>
        <v>55.778670236501561</v>
      </c>
    </row>
    <row r="3082" spans="1:13">
      <c r="A3082" s="1312" t="s">
        <v>3014</v>
      </c>
      <c r="B3082" s="38" t="s">
        <v>2723</v>
      </c>
      <c r="C3082" s="32" t="s">
        <v>3455</v>
      </c>
      <c r="D3082" s="131">
        <v>2006</v>
      </c>
      <c r="E3082" s="131">
        <f t="shared" si="850"/>
        <v>15</v>
      </c>
      <c r="F3082" s="33">
        <v>2000000</v>
      </c>
      <c r="G3082" s="133">
        <v>0.1</v>
      </c>
      <c r="H3082" s="33">
        <f t="shared" si="851"/>
        <v>3000000</v>
      </c>
      <c r="I3082" s="33">
        <f t="shared" si="852"/>
        <v>-1000000</v>
      </c>
      <c r="J3082" s="33">
        <f t="shared" si="853"/>
        <v>200000</v>
      </c>
      <c r="K3082" s="101">
        <f t="shared" si="849"/>
        <v>111.55734047300312</v>
      </c>
      <c r="L3082" s="33">
        <v>30</v>
      </c>
      <c r="M3082" s="34">
        <f t="shared" si="854"/>
        <v>55.778670236501561</v>
      </c>
    </row>
    <row r="3083" spans="1:13" ht="30">
      <c r="A3083" s="1312" t="s">
        <v>3015</v>
      </c>
      <c r="B3083" s="38" t="s">
        <v>2729</v>
      </c>
      <c r="C3083" s="32" t="s">
        <v>3463</v>
      </c>
      <c r="D3083" s="131">
        <v>2006</v>
      </c>
      <c r="E3083" s="131">
        <f t="shared" si="850"/>
        <v>15</v>
      </c>
      <c r="F3083" s="33">
        <v>5608600</v>
      </c>
      <c r="G3083" s="133">
        <v>0.1</v>
      </c>
      <c r="H3083" s="33">
        <f t="shared" si="851"/>
        <v>8412900</v>
      </c>
      <c r="I3083" s="33">
        <f t="shared" si="852"/>
        <v>-2804300</v>
      </c>
      <c r="J3083" s="33">
        <f t="shared" si="853"/>
        <v>560860</v>
      </c>
      <c r="K3083" s="101">
        <f t="shared" si="849"/>
        <v>312.84024988844266</v>
      </c>
      <c r="L3083" s="33">
        <v>30</v>
      </c>
      <c r="M3083" s="34">
        <f t="shared" si="854"/>
        <v>156.42012494422133</v>
      </c>
    </row>
    <row r="3084" spans="1:13">
      <c r="A3084" s="1312" t="s">
        <v>3016</v>
      </c>
      <c r="B3084" s="89" t="s">
        <v>2785</v>
      </c>
      <c r="C3084" s="32" t="s">
        <v>3463</v>
      </c>
      <c r="D3084" s="131">
        <v>2006</v>
      </c>
      <c r="E3084" s="131">
        <f t="shared" si="850"/>
        <v>15</v>
      </c>
      <c r="F3084" s="33">
        <v>5608600</v>
      </c>
      <c r="G3084" s="133">
        <v>0.1</v>
      </c>
      <c r="H3084" s="33">
        <f t="shared" si="851"/>
        <v>8412900</v>
      </c>
      <c r="I3084" s="33">
        <f t="shared" si="852"/>
        <v>-2804300</v>
      </c>
      <c r="J3084" s="33">
        <f t="shared" si="853"/>
        <v>560860</v>
      </c>
      <c r="K3084" s="101">
        <f t="shared" si="849"/>
        <v>312.84024988844266</v>
      </c>
      <c r="L3084" s="33">
        <v>30</v>
      </c>
      <c r="M3084" s="34">
        <f t="shared" si="854"/>
        <v>156.42012494422133</v>
      </c>
    </row>
    <row r="3085" spans="1:13">
      <c r="A3085" s="1312" t="s">
        <v>3017</v>
      </c>
      <c r="B3085" s="89" t="s">
        <v>2992</v>
      </c>
      <c r="C3085" s="32" t="s">
        <v>1705</v>
      </c>
      <c r="D3085" s="131">
        <v>2006</v>
      </c>
      <c r="E3085" s="131">
        <f t="shared" si="850"/>
        <v>15</v>
      </c>
      <c r="F3085" s="33">
        <v>133722</v>
      </c>
      <c r="G3085" s="133">
        <v>0.1</v>
      </c>
      <c r="H3085" s="33">
        <f t="shared" si="851"/>
        <v>200583</v>
      </c>
      <c r="I3085" s="33">
        <f t="shared" si="852"/>
        <v>-66861</v>
      </c>
      <c r="J3085" s="33">
        <f t="shared" si="853"/>
        <v>13372.2</v>
      </c>
      <c r="K3085" s="101">
        <f t="shared" si="849"/>
        <v>7.4588353413654627</v>
      </c>
      <c r="L3085" s="33">
        <v>160</v>
      </c>
      <c r="M3085" s="34">
        <f t="shared" si="854"/>
        <v>19.890227576974567</v>
      </c>
    </row>
    <row r="3086" spans="1:13">
      <c r="A3086" s="1312" t="s">
        <v>3018</v>
      </c>
      <c r="B3086" s="38" t="s">
        <v>3019</v>
      </c>
      <c r="C3086" s="32" t="s">
        <v>3457</v>
      </c>
      <c r="D3086" s="131">
        <v>2006</v>
      </c>
      <c r="E3086" s="131">
        <f t="shared" si="850"/>
        <v>15</v>
      </c>
      <c r="F3086" s="33">
        <v>1585000</v>
      </c>
      <c r="G3086" s="133">
        <v>0.1</v>
      </c>
      <c r="H3086" s="33">
        <f t="shared" si="851"/>
        <v>2377500</v>
      </c>
      <c r="I3086" s="33">
        <f t="shared" si="852"/>
        <v>-792500</v>
      </c>
      <c r="J3086" s="33">
        <f t="shared" si="853"/>
        <v>158500</v>
      </c>
      <c r="K3086" s="101">
        <f t="shared" si="849"/>
        <v>88.409192324854985</v>
      </c>
      <c r="L3086" s="33">
        <v>30</v>
      </c>
      <c r="M3086" s="34">
        <f t="shared" si="854"/>
        <v>44.204596162427492</v>
      </c>
    </row>
    <row r="3087" spans="1:13" ht="45">
      <c r="A3087" s="1312" t="s">
        <v>3020</v>
      </c>
      <c r="B3087" s="38" t="s">
        <v>2883</v>
      </c>
      <c r="C3087" s="32" t="s">
        <v>3467</v>
      </c>
      <c r="D3087" s="131">
        <v>2006</v>
      </c>
      <c r="E3087" s="131">
        <f t="shared" si="850"/>
        <v>15</v>
      </c>
      <c r="F3087" s="33">
        <v>133722</v>
      </c>
      <c r="G3087" s="133">
        <v>0.1</v>
      </c>
      <c r="H3087" s="33">
        <f t="shared" si="851"/>
        <v>200583</v>
      </c>
      <c r="I3087" s="33">
        <f t="shared" si="852"/>
        <v>-66861</v>
      </c>
      <c r="J3087" s="33">
        <f t="shared" si="853"/>
        <v>13372.2</v>
      </c>
      <c r="K3087" s="101">
        <f t="shared" si="849"/>
        <v>7.4588353413654627</v>
      </c>
      <c r="L3087" s="33">
        <v>30</v>
      </c>
      <c r="M3087" s="34">
        <f t="shared" si="854"/>
        <v>3.7294176706827313</v>
      </c>
    </row>
    <row r="3088" spans="1:13" ht="102.75" customHeight="1">
      <c r="A3088" s="43" t="s">
        <v>3021</v>
      </c>
      <c r="B3088" s="405" t="s">
        <v>3022</v>
      </c>
      <c r="C3088" s="238"/>
      <c r="D3088" s="155"/>
      <c r="E3088" s="155"/>
      <c r="F3088" s="412"/>
      <c r="G3088" s="413"/>
      <c r="H3088" s="412"/>
      <c r="I3088" s="412"/>
      <c r="J3088" s="412"/>
      <c r="K3088" s="63"/>
      <c r="L3088" s="412"/>
      <c r="M3088" s="412"/>
    </row>
    <row r="3089" spans="1:13" ht="30">
      <c r="A3089" s="36" t="s">
        <v>3023</v>
      </c>
      <c r="B3089" s="12" t="s">
        <v>3024</v>
      </c>
      <c r="C3089" s="32" t="s">
        <v>2316</v>
      </c>
      <c r="D3089" s="131">
        <v>2006</v>
      </c>
      <c r="E3089" s="131">
        <f t="shared" si="850"/>
        <v>15</v>
      </c>
      <c r="F3089" s="33">
        <v>138575</v>
      </c>
      <c r="G3089" s="133">
        <v>0.1</v>
      </c>
      <c r="H3089" s="33">
        <f t="shared" ref="H3089:H3099" si="855">E3089*F3089*G3089</f>
        <v>207862.5</v>
      </c>
      <c r="I3089" s="33">
        <f t="shared" ref="I3089:I3099" si="856">F3089-H3089</f>
        <v>-69287.5</v>
      </c>
      <c r="J3089" s="33">
        <f t="shared" ref="J3089:J3099" si="857">F3089*G3089</f>
        <v>13857.5</v>
      </c>
      <c r="K3089" s="101">
        <f t="shared" si="849"/>
        <v>7.7295292280232042</v>
      </c>
      <c r="L3089" s="33">
        <v>30</v>
      </c>
      <c r="M3089" s="30">
        <f t="shared" ref="M3089:M3099" si="858">K3089*L3089/60</f>
        <v>3.8647646140116021</v>
      </c>
    </row>
    <row r="3090" spans="1:13" ht="45">
      <c r="A3090" s="36" t="s">
        <v>3025</v>
      </c>
      <c r="B3090" s="12" t="s">
        <v>3026</v>
      </c>
      <c r="C3090" s="32" t="s">
        <v>2316</v>
      </c>
      <c r="D3090" s="131">
        <v>2006</v>
      </c>
      <c r="E3090" s="131">
        <f t="shared" si="850"/>
        <v>15</v>
      </c>
      <c r="F3090" s="33">
        <v>138575</v>
      </c>
      <c r="G3090" s="133">
        <v>0.1</v>
      </c>
      <c r="H3090" s="33">
        <f t="shared" si="855"/>
        <v>207862.5</v>
      </c>
      <c r="I3090" s="33">
        <f t="shared" si="856"/>
        <v>-69287.5</v>
      </c>
      <c r="J3090" s="33">
        <f t="shared" si="857"/>
        <v>13857.5</v>
      </c>
      <c r="K3090" s="101">
        <f t="shared" si="849"/>
        <v>7.7295292280232042</v>
      </c>
      <c r="L3090" s="33">
        <v>30</v>
      </c>
      <c r="M3090" s="30">
        <f t="shared" si="858"/>
        <v>3.8647646140116021</v>
      </c>
    </row>
    <row r="3091" spans="1:13" ht="45">
      <c r="A3091" s="36" t="s">
        <v>3027</v>
      </c>
      <c r="B3091" s="12" t="s">
        <v>3028</v>
      </c>
      <c r="C3091" s="32" t="s">
        <v>2316</v>
      </c>
      <c r="D3091" s="131">
        <v>2006</v>
      </c>
      <c r="E3091" s="131">
        <f t="shared" si="850"/>
        <v>15</v>
      </c>
      <c r="F3091" s="33">
        <v>138575</v>
      </c>
      <c r="G3091" s="133">
        <v>0.1</v>
      </c>
      <c r="H3091" s="33">
        <f t="shared" si="855"/>
        <v>207862.5</v>
      </c>
      <c r="I3091" s="33">
        <f t="shared" si="856"/>
        <v>-69287.5</v>
      </c>
      <c r="J3091" s="33">
        <f t="shared" si="857"/>
        <v>13857.5</v>
      </c>
      <c r="K3091" s="101">
        <f t="shared" si="849"/>
        <v>7.7295292280232042</v>
      </c>
      <c r="L3091" s="33">
        <v>30</v>
      </c>
      <c r="M3091" s="30">
        <f t="shared" si="858"/>
        <v>3.8647646140116021</v>
      </c>
    </row>
    <row r="3092" spans="1:13" ht="30">
      <c r="A3092" s="36" t="s">
        <v>3029</v>
      </c>
      <c r="B3092" s="12" t="s">
        <v>3030</v>
      </c>
      <c r="C3092" s="32" t="s">
        <v>2316</v>
      </c>
      <c r="D3092" s="131">
        <v>2006</v>
      </c>
      <c r="E3092" s="131">
        <f t="shared" si="850"/>
        <v>15</v>
      </c>
      <c r="F3092" s="33">
        <v>138575</v>
      </c>
      <c r="G3092" s="133">
        <v>0.1</v>
      </c>
      <c r="H3092" s="33">
        <f t="shared" si="855"/>
        <v>207862.5</v>
      </c>
      <c r="I3092" s="33">
        <f t="shared" si="856"/>
        <v>-69287.5</v>
      </c>
      <c r="J3092" s="33">
        <f t="shared" si="857"/>
        <v>13857.5</v>
      </c>
      <c r="K3092" s="101">
        <f t="shared" si="849"/>
        <v>7.7295292280232042</v>
      </c>
      <c r="L3092" s="33">
        <v>30</v>
      </c>
      <c r="M3092" s="30">
        <f t="shared" si="858"/>
        <v>3.8647646140116021</v>
      </c>
    </row>
    <row r="3093" spans="1:13" ht="30">
      <c r="A3093" s="36" t="s">
        <v>3031</v>
      </c>
      <c r="B3093" s="12" t="s">
        <v>3032</v>
      </c>
      <c r="C3093" s="32" t="s">
        <v>2316</v>
      </c>
      <c r="D3093" s="131">
        <v>2006</v>
      </c>
      <c r="E3093" s="131">
        <f t="shared" si="850"/>
        <v>15</v>
      </c>
      <c r="F3093" s="33">
        <v>138575</v>
      </c>
      <c r="G3093" s="133">
        <v>0.1</v>
      </c>
      <c r="H3093" s="33">
        <f t="shared" si="855"/>
        <v>207862.5</v>
      </c>
      <c r="I3093" s="33">
        <f t="shared" si="856"/>
        <v>-69287.5</v>
      </c>
      <c r="J3093" s="33">
        <f t="shared" si="857"/>
        <v>13857.5</v>
      </c>
      <c r="K3093" s="101">
        <f t="shared" si="849"/>
        <v>7.7295292280232042</v>
      </c>
      <c r="L3093" s="33">
        <v>30</v>
      </c>
      <c r="M3093" s="30">
        <f t="shared" si="858"/>
        <v>3.8647646140116021</v>
      </c>
    </row>
    <row r="3094" spans="1:13" ht="60">
      <c r="A3094" s="36" t="s">
        <v>3033</v>
      </c>
      <c r="B3094" s="12" t="s">
        <v>3034</v>
      </c>
      <c r="C3094" s="32" t="s">
        <v>2316</v>
      </c>
      <c r="D3094" s="131">
        <v>2006</v>
      </c>
      <c r="E3094" s="131">
        <f t="shared" si="850"/>
        <v>15</v>
      </c>
      <c r="F3094" s="33">
        <v>138575</v>
      </c>
      <c r="G3094" s="133">
        <v>0.1</v>
      </c>
      <c r="H3094" s="33">
        <f t="shared" si="855"/>
        <v>207862.5</v>
      </c>
      <c r="I3094" s="33">
        <f t="shared" si="856"/>
        <v>-69287.5</v>
      </c>
      <c r="J3094" s="33">
        <f t="shared" si="857"/>
        <v>13857.5</v>
      </c>
      <c r="K3094" s="101">
        <f t="shared" si="849"/>
        <v>7.7295292280232042</v>
      </c>
      <c r="L3094" s="33">
        <v>120</v>
      </c>
      <c r="M3094" s="30">
        <f t="shared" si="858"/>
        <v>15.459058456046408</v>
      </c>
    </row>
    <row r="3095" spans="1:13" ht="60">
      <c r="A3095" s="36" t="s">
        <v>3035</v>
      </c>
      <c r="B3095" s="12" t="s">
        <v>3036</v>
      </c>
      <c r="C3095" s="32" t="s">
        <v>2316</v>
      </c>
      <c r="D3095" s="131">
        <v>2006</v>
      </c>
      <c r="E3095" s="131">
        <f t="shared" si="850"/>
        <v>15</v>
      </c>
      <c r="F3095" s="33">
        <v>138575</v>
      </c>
      <c r="G3095" s="133">
        <v>0.1</v>
      </c>
      <c r="H3095" s="33">
        <f t="shared" si="855"/>
        <v>207862.5</v>
      </c>
      <c r="I3095" s="33">
        <f t="shared" si="856"/>
        <v>-69287.5</v>
      </c>
      <c r="J3095" s="33">
        <f t="shared" si="857"/>
        <v>13857.5</v>
      </c>
      <c r="K3095" s="101">
        <f t="shared" si="849"/>
        <v>7.7295292280232042</v>
      </c>
      <c r="L3095" s="33">
        <v>120</v>
      </c>
      <c r="M3095" s="30">
        <f t="shared" si="858"/>
        <v>15.459058456046408</v>
      </c>
    </row>
    <row r="3096" spans="1:13" ht="45">
      <c r="A3096" s="36" t="s">
        <v>3037</v>
      </c>
      <c r="B3096" s="12" t="s">
        <v>3038</v>
      </c>
      <c r="C3096" s="32" t="s">
        <v>2316</v>
      </c>
      <c r="D3096" s="131">
        <v>2006</v>
      </c>
      <c r="E3096" s="131">
        <f t="shared" si="850"/>
        <v>15</v>
      </c>
      <c r="F3096" s="33">
        <v>138575</v>
      </c>
      <c r="G3096" s="133">
        <v>0.1</v>
      </c>
      <c r="H3096" s="33">
        <f t="shared" si="855"/>
        <v>207862.5</v>
      </c>
      <c r="I3096" s="33">
        <f t="shared" si="856"/>
        <v>-69287.5</v>
      </c>
      <c r="J3096" s="33">
        <f t="shared" si="857"/>
        <v>13857.5</v>
      </c>
      <c r="K3096" s="101">
        <f t="shared" si="849"/>
        <v>7.7295292280232042</v>
      </c>
      <c r="L3096" s="33">
        <v>30</v>
      </c>
      <c r="M3096" s="30">
        <f t="shared" si="858"/>
        <v>3.8647646140116021</v>
      </c>
    </row>
    <row r="3097" spans="1:13" ht="45">
      <c r="A3097" s="36" t="s">
        <v>3039</v>
      </c>
      <c r="B3097" s="12" t="s">
        <v>2904</v>
      </c>
      <c r="C3097" s="32" t="s">
        <v>2316</v>
      </c>
      <c r="D3097" s="131">
        <v>2006</v>
      </c>
      <c r="E3097" s="131">
        <f t="shared" si="850"/>
        <v>15</v>
      </c>
      <c r="F3097" s="33">
        <v>138575</v>
      </c>
      <c r="G3097" s="133">
        <v>0.1</v>
      </c>
      <c r="H3097" s="33">
        <f t="shared" si="855"/>
        <v>207862.5</v>
      </c>
      <c r="I3097" s="33">
        <f t="shared" si="856"/>
        <v>-69287.5</v>
      </c>
      <c r="J3097" s="33">
        <f t="shared" si="857"/>
        <v>13857.5</v>
      </c>
      <c r="K3097" s="101">
        <f t="shared" si="849"/>
        <v>7.7295292280232042</v>
      </c>
      <c r="L3097" s="33">
        <v>30</v>
      </c>
      <c r="M3097" s="30">
        <f t="shared" si="858"/>
        <v>3.8647646140116021</v>
      </c>
    </row>
    <row r="3098" spans="1:13" ht="45">
      <c r="A3098" s="36" t="s">
        <v>3040</v>
      </c>
      <c r="B3098" s="12" t="s">
        <v>3041</v>
      </c>
      <c r="C3098" s="32" t="s">
        <v>2316</v>
      </c>
      <c r="D3098" s="131">
        <v>2006</v>
      </c>
      <c r="E3098" s="131">
        <f t="shared" si="850"/>
        <v>15</v>
      </c>
      <c r="F3098" s="33">
        <v>138575</v>
      </c>
      <c r="G3098" s="133">
        <v>0.1</v>
      </c>
      <c r="H3098" s="33">
        <f t="shared" si="855"/>
        <v>207862.5</v>
      </c>
      <c r="I3098" s="33">
        <f t="shared" si="856"/>
        <v>-69287.5</v>
      </c>
      <c r="J3098" s="33">
        <f t="shared" si="857"/>
        <v>13857.5</v>
      </c>
      <c r="K3098" s="101">
        <f t="shared" si="849"/>
        <v>7.7295292280232042</v>
      </c>
      <c r="L3098" s="33">
        <v>30</v>
      </c>
      <c r="M3098" s="30">
        <f t="shared" si="858"/>
        <v>3.8647646140116021</v>
      </c>
    </row>
    <row r="3099" spans="1:13">
      <c r="A3099" s="36" t="s">
        <v>3042</v>
      </c>
      <c r="B3099" s="554" t="s">
        <v>2789</v>
      </c>
      <c r="C3099" s="32" t="s">
        <v>3464</v>
      </c>
      <c r="D3099" s="131">
        <v>2006</v>
      </c>
      <c r="E3099" s="131">
        <f t="shared" si="850"/>
        <v>15</v>
      </c>
      <c r="F3099" s="33">
        <v>133722</v>
      </c>
      <c r="G3099" s="133">
        <v>0.1</v>
      </c>
      <c r="H3099" s="33">
        <f t="shared" si="855"/>
        <v>200583</v>
      </c>
      <c r="I3099" s="33">
        <f t="shared" si="856"/>
        <v>-66861</v>
      </c>
      <c r="J3099" s="33">
        <f t="shared" si="857"/>
        <v>13372.2</v>
      </c>
      <c r="K3099" s="101">
        <f t="shared" si="849"/>
        <v>7.4588353413654627</v>
      </c>
      <c r="L3099" s="33">
        <v>180</v>
      </c>
      <c r="M3099" s="34">
        <f t="shared" si="858"/>
        <v>22.376506024096386</v>
      </c>
    </row>
    <row r="3100" spans="1:13" ht="22.5" customHeight="1">
      <c r="A3100" s="43" t="s">
        <v>3043</v>
      </c>
      <c r="B3100" s="41" t="s">
        <v>944</v>
      </c>
      <c r="C3100" s="238"/>
      <c r="D3100" s="155"/>
      <c r="E3100" s="155"/>
      <c r="F3100" s="412"/>
      <c r="G3100" s="413"/>
      <c r="H3100" s="412"/>
      <c r="I3100" s="412"/>
      <c r="J3100" s="412"/>
      <c r="K3100" s="63"/>
      <c r="L3100" s="412"/>
      <c r="M3100" s="130"/>
    </row>
    <row r="3101" spans="1:13" ht="45">
      <c r="A3101" s="36" t="s">
        <v>3044</v>
      </c>
      <c r="B3101" s="12" t="s">
        <v>3045</v>
      </c>
      <c r="C3101" s="32" t="s">
        <v>3473</v>
      </c>
      <c r="D3101" s="131">
        <v>2003</v>
      </c>
      <c r="E3101" s="131">
        <f t="shared" si="850"/>
        <v>18</v>
      </c>
      <c r="F3101" s="33">
        <v>2471090</v>
      </c>
      <c r="G3101" s="133">
        <v>0.1</v>
      </c>
      <c r="H3101" s="33">
        <f>E3101*F3101*G3101</f>
        <v>4447962</v>
      </c>
      <c r="I3101" s="33">
        <f>F3101-H3101</f>
        <v>-1976872</v>
      </c>
      <c r="J3101" s="33">
        <f>F3101*G3101</f>
        <v>247109</v>
      </c>
      <c r="K3101" s="101">
        <f t="shared" si="849"/>
        <v>137.83411423471665</v>
      </c>
      <c r="L3101" s="33">
        <v>30</v>
      </c>
      <c r="M3101" s="30">
        <f>K3101*L3101/60</f>
        <v>68.917057117358326</v>
      </c>
    </row>
    <row r="3102" spans="1:13" ht="45">
      <c r="A3102" s="36" t="s">
        <v>3046</v>
      </c>
      <c r="B3102" s="12" t="s">
        <v>3047</v>
      </c>
      <c r="C3102" s="32"/>
      <c r="D3102" s="131"/>
      <c r="E3102" s="131"/>
      <c r="F3102" s="33"/>
      <c r="G3102" s="133"/>
      <c r="H3102" s="33"/>
      <c r="I3102" s="33"/>
      <c r="J3102" s="33"/>
      <c r="K3102" s="101">
        <f t="shared" si="849"/>
        <v>0</v>
      </c>
      <c r="L3102" s="33">
        <v>30</v>
      </c>
      <c r="M3102" s="34"/>
    </row>
    <row r="3103" spans="1:13" ht="31.5" customHeight="1">
      <c r="A3103" s="160" t="s">
        <v>17</v>
      </c>
      <c r="B3103" s="46" t="s">
        <v>5311</v>
      </c>
      <c r="C3103" s="123"/>
      <c r="D3103" s="124"/>
      <c r="E3103" s="125"/>
      <c r="F3103" s="126"/>
      <c r="G3103" s="1436"/>
      <c r="H3103" s="1436"/>
      <c r="I3103" s="1436"/>
      <c r="J3103" s="1436"/>
      <c r="K3103" s="1436"/>
      <c r="L3103" s="1436"/>
      <c r="M3103" s="1436"/>
    </row>
    <row r="3104" spans="1:13" ht="46.5" customHeight="1">
      <c r="A3104" s="66" t="s">
        <v>5686</v>
      </c>
      <c r="B3104" s="37" t="s">
        <v>737</v>
      </c>
      <c r="C3104" s="127"/>
      <c r="D3104" s="128"/>
      <c r="E3104" s="128"/>
      <c r="F3104" s="63"/>
      <c r="G3104" s="129"/>
      <c r="H3104" s="63"/>
      <c r="I3104" s="63"/>
      <c r="J3104" s="63"/>
      <c r="K3104" s="63"/>
      <c r="L3104" s="63"/>
      <c r="M3104" s="130"/>
    </row>
    <row r="3105" spans="1:13" ht="30">
      <c r="A3105" s="711" t="s">
        <v>5687</v>
      </c>
      <c r="B3105" s="38" t="s">
        <v>738</v>
      </c>
      <c r="C3105" s="32" t="s">
        <v>761</v>
      </c>
      <c r="D3105" s="1298">
        <v>2009</v>
      </c>
      <c r="E3105" s="131">
        <f>2021-D3105</f>
        <v>12</v>
      </c>
      <c r="F3105" s="132">
        <v>783808</v>
      </c>
      <c r="G3105" s="133">
        <v>0.1</v>
      </c>
      <c r="H3105" s="33">
        <f t="shared" ref="H3105" si="859">E3105*F3105*G3105</f>
        <v>940569.60000000009</v>
      </c>
      <c r="I3105" s="33">
        <f t="shared" ref="I3105" si="860">F3105-H3105</f>
        <v>-156761.60000000009</v>
      </c>
      <c r="J3105" s="33">
        <f>F3105*G3105</f>
        <v>78380.800000000003</v>
      </c>
      <c r="K3105" s="33">
        <f t="shared" ref="K3105:K3161" si="861">J3105/1792.8</f>
        <v>43.719767960731822</v>
      </c>
      <c r="L3105" s="134">
        <v>2</v>
      </c>
      <c r="M3105" s="34">
        <f>K3105*L3105/60</f>
        <v>1.4573255986910607</v>
      </c>
    </row>
    <row r="3106" spans="1:13" ht="30">
      <c r="A3106" s="711" t="s">
        <v>5688</v>
      </c>
      <c r="B3106" s="38" t="s">
        <v>739</v>
      </c>
      <c r="C3106" s="32" t="s">
        <v>763</v>
      </c>
      <c r="D3106" s="1298">
        <v>2015</v>
      </c>
      <c r="E3106" s="131">
        <f>2021-D3106</f>
        <v>6</v>
      </c>
      <c r="F3106" s="132">
        <v>2312140</v>
      </c>
      <c r="G3106" s="133">
        <v>0.1</v>
      </c>
      <c r="H3106" s="33">
        <f>E3106*F3106*G3106</f>
        <v>1387284</v>
      </c>
      <c r="I3106" s="33">
        <f>F3106-H3106</f>
        <v>924856</v>
      </c>
      <c r="J3106" s="33">
        <f>F3106*G3106</f>
        <v>231214</v>
      </c>
      <c r="K3106" s="33">
        <f t="shared" si="861"/>
        <v>128.96809460062474</v>
      </c>
      <c r="L3106" s="134">
        <v>60</v>
      </c>
      <c r="M3106" s="34">
        <f t="shared" ref="M3106:M3157" si="862">K3106*L3106/60</f>
        <v>128.96809460062474</v>
      </c>
    </row>
    <row r="3107" spans="1:13" ht="46.5" customHeight="1">
      <c r="A3107" s="66" t="s">
        <v>5689</v>
      </c>
      <c r="B3107" s="39" t="s">
        <v>740</v>
      </c>
      <c r="C3107" s="37"/>
      <c r="D3107" s="45"/>
      <c r="E3107" s="128"/>
      <c r="F3107" s="135"/>
      <c r="G3107" s="129"/>
      <c r="H3107" s="63"/>
      <c r="I3107" s="63"/>
      <c r="J3107" s="63"/>
      <c r="K3107" s="63"/>
      <c r="L3107" s="136"/>
      <c r="M3107" s="130"/>
    </row>
    <row r="3108" spans="1:13" ht="45">
      <c r="A3108" s="711" t="s">
        <v>5690</v>
      </c>
      <c r="B3108" s="38" t="s">
        <v>766</v>
      </c>
      <c r="C3108" s="32" t="s">
        <v>761</v>
      </c>
      <c r="D3108" s="1298">
        <v>2009</v>
      </c>
      <c r="E3108" s="131">
        <f t="shared" ref="E3108:E3109" si="863">2021-D3108</f>
        <v>12</v>
      </c>
      <c r="F3108" s="132">
        <v>783808</v>
      </c>
      <c r="G3108" s="133">
        <v>0.1</v>
      </c>
      <c r="H3108" s="33">
        <f t="shared" ref="H3108:H3157" si="864">E3108*F3108*G3108</f>
        <v>940569.60000000009</v>
      </c>
      <c r="I3108" s="33">
        <f t="shared" ref="I3108:I3157" si="865">F3108-H3108</f>
        <v>-156761.60000000009</v>
      </c>
      <c r="J3108" s="33">
        <f t="shared" ref="J3108:J3157" si="866">F3108*G3108</f>
        <v>78380.800000000003</v>
      </c>
      <c r="K3108" s="33">
        <f t="shared" si="861"/>
        <v>43.719767960731822</v>
      </c>
      <c r="L3108" s="134">
        <v>50</v>
      </c>
      <c r="M3108" s="34">
        <f t="shared" si="862"/>
        <v>36.433139967276517</v>
      </c>
    </row>
    <row r="3109" spans="1:13" ht="75">
      <c r="A3109" s="1302" t="s">
        <v>5691</v>
      </c>
      <c r="B3109" s="38" t="s">
        <v>741</v>
      </c>
      <c r="C3109" s="32" t="s">
        <v>768</v>
      </c>
      <c r="D3109" s="1298">
        <v>2009</v>
      </c>
      <c r="E3109" s="131">
        <f t="shared" si="863"/>
        <v>12</v>
      </c>
      <c r="F3109" s="132">
        <v>541000</v>
      </c>
      <c r="G3109" s="133">
        <v>0.1</v>
      </c>
      <c r="H3109" s="33">
        <f t="shared" si="864"/>
        <v>649200</v>
      </c>
      <c r="I3109" s="33">
        <f t="shared" si="865"/>
        <v>-108200</v>
      </c>
      <c r="J3109" s="33">
        <f t="shared" si="866"/>
        <v>54100</v>
      </c>
      <c r="K3109" s="33">
        <f t="shared" si="861"/>
        <v>30.176260597947344</v>
      </c>
      <c r="L3109" s="134">
        <v>50</v>
      </c>
      <c r="M3109" s="34">
        <f t="shared" si="862"/>
        <v>25.146883831622787</v>
      </c>
    </row>
    <row r="3110" spans="1:13" ht="32.25" customHeight="1">
      <c r="A3110" s="944" t="s">
        <v>5692</v>
      </c>
      <c r="B3110" s="40" t="s">
        <v>772</v>
      </c>
      <c r="C3110" s="37"/>
      <c r="D3110" s="45"/>
      <c r="E3110" s="128"/>
      <c r="F3110" s="135"/>
      <c r="G3110" s="129"/>
      <c r="H3110" s="63"/>
      <c r="I3110" s="63"/>
      <c r="J3110" s="63"/>
      <c r="K3110" s="63"/>
      <c r="L3110" s="136"/>
      <c r="M3110" s="130"/>
    </row>
    <row r="3111" spans="1:13" ht="30">
      <c r="A3111" s="1302" t="s">
        <v>5693</v>
      </c>
      <c r="B3111" s="38" t="s">
        <v>774</v>
      </c>
      <c r="C3111" s="32" t="s">
        <v>763</v>
      </c>
      <c r="D3111" s="1298">
        <v>2015</v>
      </c>
      <c r="E3111" s="131">
        <f t="shared" ref="E3111:E3117" si="867">2021-D3111</f>
        <v>6</v>
      </c>
      <c r="F3111" s="132">
        <v>2312140</v>
      </c>
      <c r="G3111" s="133">
        <v>0.1</v>
      </c>
      <c r="H3111" s="33">
        <f t="shared" si="864"/>
        <v>1387284</v>
      </c>
      <c r="I3111" s="33">
        <f t="shared" si="865"/>
        <v>924856</v>
      </c>
      <c r="J3111" s="33">
        <f t="shared" si="866"/>
        <v>231214</v>
      </c>
      <c r="K3111" s="101">
        <f t="shared" si="861"/>
        <v>128.96809460062474</v>
      </c>
      <c r="L3111" s="134">
        <v>55</v>
      </c>
      <c r="M3111" s="34">
        <f>K3111*L3111/60</f>
        <v>118.220753383906</v>
      </c>
    </row>
    <row r="3112" spans="1:13" ht="30">
      <c r="A3112" s="1302" t="s">
        <v>5694</v>
      </c>
      <c r="B3112" s="38" t="s">
        <v>776</v>
      </c>
      <c r="C3112" s="32" t="s">
        <v>769</v>
      </c>
      <c r="D3112" s="1298">
        <v>2010</v>
      </c>
      <c r="E3112" s="131">
        <f t="shared" si="867"/>
        <v>11</v>
      </c>
      <c r="F3112" s="132">
        <v>1835351</v>
      </c>
      <c r="G3112" s="133">
        <v>0.1</v>
      </c>
      <c r="H3112" s="33">
        <f t="shared" si="864"/>
        <v>2018886.1</v>
      </c>
      <c r="I3112" s="33">
        <f t="shared" si="865"/>
        <v>-183535.10000000009</v>
      </c>
      <c r="J3112" s="33">
        <f t="shared" si="866"/>
        <v>183535.1</v>
      </c>
      <c r="K3112" s="101">
        <f t="shared" si="861"/>
        <v>102.37343819723338</v>
      </c>
      <c r="L3112" s="134">
        <v>220</v>
      </c>
      <c r="M3112" s="30">
        <f t="shared" si="862"/>
        <v>375.36927338985578</v>
      </c>
    </row>
    <row r="3113" spans="1:13">
      <c r="A3113" s="1312"/>
      <c r="B3113" s="38"/>
      <c r="C3113" s="32" t="s">
        <v>771</v>
      </c>
      <c r="D3113" s="1298">
        <v>2010</v>
      </c>
      <c r="E3113" s="131">
        <f t="shared" si="867"/>
        <v>11</v>
      </c>
      <c r="F3113" s="132">
        <v>90000</v>
      </c>
      <c r="G3113" s="133">
        <v>0.1</v>
      </c>
      <c r="H3113" s="33">
        <f t="shared" si="864"/>
        <v>99000</v>
      </c>
      <c r="I3113" s="33">
        <f t="shared" si="865"/>
        <v>-9000</v>
      </c>
      <c r="J3113" s="33">
        <f t="shared" si="866"/>
        <v>9000</v>
      </c>
      <c r="K3113" s="101">
        <f t="shared" si="861"/>
        <v>5.0200803212851408</v>
      </c>
      <c r="L3113" s="134">
        <v>2</v>
      </c>
      <c r="M3113" s="30">
        <f t="shared" si="862"/>
        <v>0.16733601070950468</v>
      </c>
    </row>
    <row r="3114" spans="1:13">
      <c r="A3114" s="1312"/>
      <c r="B3114" s="38"/>
      <c r="C3114" s="32" t="s">
        <v>777</v>
      </c>
      <c r="D3114" s="1298">
        <v>2003</v>
      </c>
      <c r="E3114" s="131">
        <f t="shared" si="867"/>
        <v>18</v>
      </c>
      <c r="F3114" s="132">
        <v>292000</v>
      </c>
      <c r="G3114" s="133">
        <v>0.1</v>
      </c>
      <c r="H3114" s="33">
        <f>F3114</f>
        <v>292000</v>
      </c>
      <c r="I3114" s="33">
        <f t="shared" si="865"/>
        <v>0</v>
      </c>
      <c r="J3114" s="33">
        <f t="shared" si="866"/>
        <v>29200</v>
      </c>
      <c r="K3114" s="101">
        <f t="shared" si="861"/>
        <v>16.287371709058455</v>
      </c>
      <c r="L3114" s="134">
        <v>150</v>
      </c>
      <c r="M3114" s="30">
        <f t="shared" si="862"/>
        <v>40.718429272646141</v>
      </c>
    </row>
    <row r="3115" spans="1:13">
      <c r="A3115" s="1312"/>
      <c r="B3115" s="38"/>
      <c r="C3115" s="32" t="s">
        <v>778</v>
      </c>
      <c r="D3115" s="1298">
        <v>2013</v>
      </c>
      <c r="E3115" s="131">
        <f t="shared" si="867"/>
        <v>8</v>
      </c>
      <c r="F3115" s="132">
        <v>745000</v>
      </c>
      <c r="G3115" s="133">
        <v>0.1</v>
      </c>
      <c r="H3115" s="33">
        <f t="shared" si="864"/>
        <v>596000</v>
      </c>
      <c r="I3115" s="33">
        <f t="shared" si="865"/>
        <v>149000</v>
      </c>
      <c r="J3115" s="33">
        <f t="shared" si="866"/>
        <v>74500</v>
      </c>
      <c r="K3115" s="101">
        <f t="shared" si="861"/>
        <v>41.555109326193666</v>
      </c>
      <c r="L3115" s="134">
        <v>3</v>
      </c>
      <c r="M3115" s="30">
        <f t="shared" si="862"/>
        <v>2.0777554663096831</v>
      </c>
    </row>
    <row r="3116" spans="1:13">
      <c r="A3116" s="1312"/>
      <c r="B3116" s="38"/>
      <c r="C3116" s="38" t="s">
        <v>770</v>
      </c>
      <c r="D3116" s="1297">
        <v>2013</v>
      </c>
      <c r="E3116" s="131">
        <f t="shared" si="867"/>
        <v>8</v>
      </c>
      <c r="F3116" s="137">
        <v>237440</v>
      </c>
      <c r="G3116" s="133">
        <v>0.1</v>
      </c>
      <c r="H3116" s="33">
        <f t="shared" si="864"/>
        <v>189952</v>
      </c>
      <c r="I3116" s="33">
        <f t="shared" si="865"/>
        <v>47488</v>
      </c>
      <c r="J3116" s="33">
        <f t="shared" si="866"/>
        <v>23744</v>
      </c>
      <c r="K3116" s="101">
        <f t="shared" si="861"/>
        <v>13.244087460954932</v>
      </c>
      <c r="L3116" s="134">
        <v>60</v>
      </c>
      <c r="M3116" s="30">
        <f t="shared" si="862"/>
        <v>13.244087460954932</v>
      </c>
    </row>
    <row r="3117" spans="1:13">
      <c r="A3117" s="1312"/>
      <c r="B3117" s="38"/>
      <c r="C3117" s="38" t="s">
        <v>779</v>
      </c>
      <c r="D3117" s="1297">
        <v>2009</v>
      </c>
      <c r="E3117" s="131">
        <f t="shared" si="867"/>
        <v>12</v>
      </c>
      <c r="F3117" s="137">
        <v>190000</v>
      </c>
      <c r="G3117" s="133">
        <v>0.1</v>
      </c>
      <c r="H3117" s="33">
        <f t="shared" si="864"/>
        <v>228000</v>
      </c>
      <c r="I3117" s="33">
        <f t="shared" si="865"/>
        <v>-38000</v>
      </c>
      <c r="J3117" s="33">
        <f t="shared" si="866"/>
        <v>19000</v>
      </c>
      <c r="K3117" s="101">
        <f t="shared" si="861"/>
        <v>10.597947344935298</v>
      </c>
      <c r="L3117" s="134">
        <v>30</v>
      </c>
      <c r="M3117" s="30">
        <f t="shared" si="862"/>
        <v>5.2989736724676488</v>
      </c>
    </row>
    <row r="3118" spans="1:13">
      <c r="A3118" s="1312"/>
      <c r="B3118" s="87" t="s">
        <v>35</v>
      </c>
      <c r="C3118" s="38"/>
      <c r="D3118" s="1297"/>
      <c r="E3118" s="131"/>
      <c r="F3118" s="137"/>
      <c r="G3118" s="133"/>
      <c r="H3118" s="33"/>
      <c r="I3118" s="33"/>
      <c r="J3118" s="33"/>
      <c r="K3118" s="101">
        <f t="shared" si="861"/>
        <v>0</v>
      </c>
      <c r="L3118" s="138"/>
      <c r="M3118" s="34">
        <f>SUM(M3112:M3117)</f>
        <v>436.87585527294362</v>
      </c>
    </row>
    <row r="3119" spans="1:13" ht="28.5">
      <c r="A3119" s="66" t="s">
        <v>5695</v>
      </c>
      <c r="B3119" s="39" t="s">
        <v>780</v>
      </c>
      <c r="C3119" s="37"/>
      <c r="D3119" s="45"/>
      <c r="E3119" s="128"/>
      <c r="F3119" s="135"/>
      <c r="G3119" s="129"/>
      <c r="H3119" s="63"/>
      <c r="I3119" s="63"/>
      <c r="J3119" s="63"/>
      <c r="K3119" s="63"/>
      <c r="L3119" s="136"/>
      <c r="M3119" s="130"/>
    </row>
    <row r="3120" spans="1:13" ht="30">
      <c r="A3120" s="1302" t="s">
        <v>5696</v>
      </c>
      <c r="B3120" s="38" t="s">
        <v>776</v>
      </c>
      <c r="C3120" s="32" t="s">
        <v>769</v>
      </c>
      <c r="D3120" s="1298">
        <v>2010</v>
      </c>
      <c r="E3120" s="131">
        <f t="shared" ref="E3120:E3125" si="868">2021-D3120</f>
        <v>11</v>
      </c>
      <c r="F3120" s="132">
        <v>1835351</v>
      </c>
      <c r="G3120" s="133">
        <v>0.1</v>
      </c>
      <c r="H3120" s="33">
        <f t="shared" si="864"/>
        <v>2018886.1</v>
      </c>
      <c r="I3120" s="33">
        <f t="shared" si="865"/>
        <v>-183535.10000000009</v>
      </c>
      <c r="J3120" s="33">
        <f t="shared" si="866"/>
        <v>183535.1</v>
      </c>
      <c r="K3120" s="101">
        <f t="shared" si="861"/>
        <v>102.37343819723338</v>
      </c>
      <c r="L3120" s="134">
        <v>220</v>
      </c>
      <c r="M3120" s="30">
        <f>K3120*L3120/60</f>
        <v>375.36927338985578</v>
      </c>
    </row>
    <row r="3121" spans="1:13">
      <c r="A3121" s="1312"/>
      <c r="B3121" s="38"/>
      <c r="C3121" s="32" t="s">
        <v>777</v>
      </c>
      <c r="D3121" s="1298">
        <v>2003</v>
      </c>
      <c r="E3121" s="131">
        <f t="shared" si="868"/>
        <v>18</v>
      </c>
      <c r="F3121" s="132">
        <v>292000</v>
      </c>
      <c r="G3121" s="133">
        <v>0.1</v>
      </c>
      <c r="H3121" s="33">
        <f t="shared" si="864"/>
        <v>525600</v>
      </c>
      <c r="I3121" s="33">
        <f t="shared" si="865"/>
        <v>-233600</v>
      </c>
      <c r="J3121" s="33">
        <f t="shared" si="866"/>
        <v>29200</v>
      </c>
      <c r="K3121" s="101">
        <f t="shared" si="861"/>
        <v>16.287371709058455</v>
      </c>
      <c r="L3121" s="134">
        <v>150</v>
      </c>
      <c r="M3121" s="30">
        <f t="shared" si="862"/>
        <v>40.718429272646141</v>
      </c>
    </row>
    <row r="3122" spans="1:13">
      <c r="A3122" s="1312"/>
      <c r="B3122" s="38"/>
      <c r="C3122" s="32" t="s">
        <v>778</v>
      </c>
      <c r="D3122" s="1298">
        <v>2009</v>
      </c>
      <c r="E3122" s="131">
        <f t="shared" si="868"/>
        <v>12</v>
      </c>
      <c r="F3122" s="132">
        <v>745000</v>
      </c>
      <c r="G3122" s="133">
        <v>0.1</v>
      </c>
      <c r="H3122" s="33">
        <f t="shared" si="864"/>
        <v>894000</v>
      </c>
      <c r="I3122" s="33">
        <f t="shared" si="865"/>
        <v>-149000</v>
      </c>
      <c r="J3122" s="33">
        <f t="shared" si="866"/>
        <v>74500</v>
      </c>
      <c r="K3122" s="101">
        <f t="shared" si="861"/>
        <v>41.555109326193666</v>
      </c>
      <c r="L3122" s="134">
        <v>3</v>
      </c>
      <c r="M3122" s="30">
        <f t="shared" si="862"/>
        <v>2.0777554663096831</v>
      </c>
    </row>
    <row r="3123" spans="1:13">
      <c r="A3123" s="1312"/>
      <c r="B3123" s="38"/>
      <c r="C3123" s="32" t="s">
        <v>782</v>
      </c>
      <c r="D3123" s="1298">
        <v>2012</v>
      </c>
      <c r="E3123" s="131">
        <f t="shared" si="868"/>
        <v>9</v>
      </c>
      <c r="F3123" s="132">
        <v>198900</v>
      </c>
      <c r="G3123" s="133">
        <v>0.1</v>
      </c>
      <c r="H3123" s="33">
        <f t="shared" si="864"/>
        <v>179010</v>
      </c>
      <c r="I3123" s="33">
        <f t="shared" si="865"/>
        <v>19890</v>
      </c>
      <c r="J3123" s="33">
        <f t="shared" si="866"/>
        <v>19890</v>
      </c>
      <c r="K3123" s="101">
        <f t="shared" si="861"/>
        <v>11.094377510040161</v>
      </c>
      <c r="L3123" s="134">
        <v>30</v>
      </c>
      <c r="M3123" s="30">
        <f t="shared" si="862"/>
        <v>5.5471887550200814</v>
      </c>
    </row>
    <row r="3124" spans="1:13">
      <c r="A3124" s="1312"/>
      <c r="B3124" s="38"/>
      <c r="C3124" s="38" t="s">
        <v>770</v>
      </c>
      <c r="D3124" s="1297">
        <v>2013</v>
      </c>
      <c r="E3124" s="131">
        <f t="shared" si="868"/>
        <v>8</v>
      </c>
      <c r="F3124" s="137">
        <v>237440</v>
      </c>
      <c r="G3124" s="133">
        <v>0.1</v>
      </c>
      <c r="H3124" s="33">
        <f t="shared" si="864"/>
        <v>189952</v>
      </c>
      <c r="I3124" s="33">
        <f t="shared" si="865"/>
        <v>47488</v>
      </c>
      <c r="J3124" s="33">
        <f t="shared" si="866"/>
        <v>23744</v>
      </c>
      <c r="K3124" s="101">
        <f t="shared" si="861"/>
        <v>13.244087460954932</v>
      </c>
      <c r="L3124" s="134">
        <v>60</v>
      </c>
      <c r="M3124" s="30">
        <f t="shared" si="862"/>
        <v>13.244087460954932</v>
      </c>
    </row>
    <row r="3125" spans="1:13">
      <c r="A3125" s="1312"/>
      <c r="B3125" s="38"/>
      <c r="C3125" s="38" t="s">
        <v>779</v>
      </c>
      <c r="D3125" s="1297">
        <v>2009</v>
      </c>
      <c r="E3125" s="131">
        <f t="shared" si="868"/>
        <v>12</v>
      </c>
      <c r="F3125" s="137">
        <v>190000</v>
      </c>
      <c r="G3125" s="133">
        <v>0.1</v>
      </c>
      <c r="H3125" s="33"/>
      <c r="I3125" s="33"/>
      <c r="J3125" s="33"/>
      <c r="K3125" s="101">
        <f t="shared" si="861"/>
        <v>0</v>
      </c>
      <c r="L3125" s="134">
        <v>30</v>
      </c>
      <c r="M3125" s="30">
        <v>0</v>
      </c>
    </row>
    <row r="3126" spans="1:13">
      <c r="A3126" s="1312"/>
      <c r="B3126" s="88" t="s">
        <v>35</v>
      </c>
      <c r="C3126" s="38"/>
      <c r="D3126" s="1297"/>
      <c r="E3126" s="131"/>
      <c r="F3126" s="137"/>
      <c r="G3126" s="133"/>
      <c r="H3126" s="33"/>
      <c r="I3126" s="33"/>
      <c r="J3126" s="33"/>
      <c r="K3126" s="101">
        <f t="shared" si="861"/>
        <v>0</v>
      </c>
      <c r="L3126" s="138"/>
      <c r="M3126" s="34">
        <f>SUM(M3120:M3125)</f>
        <v>436.95673434478658</v>
      </c>
    </row>
    <row r="3127" spans="1:13" ht="30">
      <c r="A3127" s="1312" t="s">
        <v>5697</v>
      </c>
      <c r="B3127" s="38" t="s">
        <v>784</v>
      </c>
      <c r="C3127" s="32" t="s">
        <v>769</v>
      </c>
      <c r="D3127" s="1298">
        <v>2010</v>
      </c>
      <c r="E3127" s="131">
        <f t="shared" ref="E3127:E3133" si="869">2021-D3127</f>
        <v>11</v>
      </c>
      <c r="F3127" s="132">
        <v>1835351</v>
      </c>
      <c r="G3127" s="133">
        <v>0.1</v>
      </c>
      <c r="H3127" s="33">
        <f t="shared" si="864"/>
        <v>2018886.1</v>
      </c>
      <c r="I3127" s="33">
        <f t="shared" si="865"/>
        <v>-183535.10000000009</v>
      </c>
      <c r="J3127" s="33">
        <f t="shared" si="866"/>
        <v>183535.1</v>
      </c>
      <c r="K3127" s="101">
        <f t="shared" si="861"/>
        <v>102.37343819723338</v>
      </c>
      <c r="L3127" s="134">
        <v>220</v>
      </c>
      <c r="M3127" s="30">
        <f t="shared" si="862"/>
        <v>375.36927338985578</v>
      </c>
    </row>
    <row r="3128" spans="1:13">
      <c r="A3128" s="1312"/>
      <c r="B3128" s="38"/>
      <c r="C3128" s="32" t="s">
        <v>771</v>
      </c>
      <c r="D3128" s="1298">
        <v>2010</v>
      </c>
      <c r="E3128" s="131">
        <f t="shared" si="869"/>
        <v>11</v>
      </c>
      <c r="F3128" s="132">
        <v>90000</v>
      </c>
      <c r="G3128" s="133">
        <v>0.1</v>
      </c>
      <c r="H3128" s="33">
        <f t="shared" si="864"/>
        <v>99000</v>
      </c>
      <c r="I3128" s="33">
        <f t="shared" si="865"/>
        <v>-9000</v>
      </c>
      <c r="J3128" s="33">
        <f t="shared" si="866"/>
        <v>9000</v>
      </c>
      <c r="K3128" s="101">
        <f t="shared" si="861"/>
        <v>5.0200803212851408</v>
      </c>
      <c r="L3128" s="134">
        <v>2</v>
      </c>
      <c r="M3128" s="30">
        <f t="shared" si="862"/>
        <v>0.16733601070950468</v>
      </c>
    </row>
    <row r="3129" spans="1:13">
      <c r="A3129" s="1312"/>
      <c r="B3129" s="88"/>
      <c r="C3129" s="32" t="s">
        <v>778</v>
      </c>
      <c r="D3129" s="1298">
        <v>2009</v>
      </c>
      <c r="E3129" s="131">
        <f t="shared" si="869"/>
        <v>12</v>
      </c>
      <c r="F3129" s="132">
        <v>745000</v>
      </c>
      <c r="G3129" s="133">
        <v>0.1</v>
      </c>
      <c r="H3129" s="33">
        <f t="shared" si="864"/>
        <v>894000</v>
      </c>
      <c r="I3129" s="33">
        <f t="shared" si="865"/>
        <v>-149000</v>
      </c>
      <c r="J3129" s="33">
        <f t="shared" si="866"/>
        <v>74500</v>
      </c>
      <c r="K3129" s="101">
        <f t="shared" si="861"/>
        <v>41.555109326193666</v>
      </c>
      <c r="L3129" s="134">
        <v>5</v>
      </c>
      <c r="M3129" s="30">
        <f t="shared" si="862"/>
        <v>3.4629257771828055</v>
      </c>
    </row>
    <row r="3130" spans="1:13">
      <c r="A3130" s="1312"/>
      <c r="B3130" s="88"/>
      <c r="C3130" s="38" t="s">
        <v>770</v>
      </c>
      <c r="D3130" s="1297">
        <v>2013</v>
      </c>
      <c r="E3130" s="131">
        <f t="shared" si="869"/>
        <v>8</v>
      </c>
      <c r="F3130" s="137">
        <v>237440</v>
      </c>
      <c r="G3130" s="133">
        <v>0.1</v>
      </c>
      <c r="H3130" s="33">
        <f t="shared" si="864"/>
        <v>189952</v>
      </c>
      <c r="I3130" s="33">
        <f t="shared" si="865"/>
        <v>47488</v>
      </c>
      <c r="J3130" s="33">
        <f t="shared" si="866"/>
        <v>23744</v>
      </c>
      <c r="K3130" s="101">
        <f t="shared" si="861"/>
        <v>13.244087460954932</v>
      </c>
      <c r="L3130" s="134">
        <v>60</v>
      </c>
      <c r="M3130" s="30">
        <f t="shared" si="862"/>
        <v>13.244087460954932</v>
      </c>
    </row>
    <row r="3131" spans="1:13">
      <c r="A3131" s="1312"/>
      <c r="B3131" s="88"/>
      <c r="C3131" s="32" t="s">
        <v>782</v>
      </c>
      <c r="D3131" s="1298">
        <v>2012</v>
      </c>
      <c r="E3131" s="131">
        <f t="shared" si="869"/>
        <v>9</v>
      </c>
      <c r="F3131" s="132">
        <v>198900</v>
      </c>
      <c r="G3131" s="133">
        <v>0.1</v>
      </c>
      <c r="H3131" s="33">
        <f t="shared" si="864"/>
        <v>179010</v>
      </c>
      <c r="I3131" s="33">
        <f t="shared" si="865"/>
        <v>19890</v>
      </c>
      <c r="J3131" s="33">
        <f t="shared" si="866"/>
        <v>19890</v>
      </c>
      <c r="K3131" s="101">
        <f t="shared" si="861"/>
        <v>11.094377510040161</v>
      </c>
      <c r="L3131" s="134">
        <v>30</v>
      </c>
      <c r="M3131" s="30">
        <f t="shared" si="862"/>
        <v>5.5471887550200814</v>
      </c>
    </row>
    <row r="3132" spans="1:13">
      <c r="A3132" s="1312"/>
      <c r="B3132" s="88"/>
      <c r="C3132" s="38" t="s">
        <v>785</v>
      </c>
      <c r="D3132" s="1297">
        <v>2006</v>
      </c>
      <c r="E3132" s="131">
        <f t="shared" si="869"/>
        <v>15</v>
      </c>
      <c r="F3132" s="137">
        <v>67676</v>
      </c>
      <c r="G3132" s="133">
        <v>0.1</v>
      </c>
      <c r="H3132" s="33">
        <f t="shared" si="864"/>
        <v>101514</v>
      </c>
      <c r="I3132" s="33">
        <f t="shared" si="865"/>
        <v>-33838</v>
      </c>
      <c r="J3132" s="33">
        <f t="shared" si="866"/>
        <v>6767.6</v>
      </c>
      <c r="K3132" s="101">
        <f t="shared" si="861"/>
        <v>3.7748772869254799</v>
      </c>
      <c r="L3132" s="134">
        <v>20</v>
      </c>
      <c r="M3132" s="30">
        <f t="shared" si="862"/>
        <v>1.25829242897516</v>
      </c>
    </row>
    <row r="3133" spans="1:13">
      <c r="A3133" s="1312"/>
      <c r="B3133" s="88"/>
      <c r="C3133" s="38" t="s">
        <v>779</v>
      </c>
      <c r="D3133" s="1297">
        <v>2009</v>
      </c>
      <c r="E3133" s="131">
        <f t="shared" si="869"/>
        <v>12</v>
      </c>
      <c r="F3133" s="137">
        <v>190000</v>
      </c>
      <c r="G3133" s="133">
        <v>0.1</v>
      </c>
      <c r="H3133" s="33">
        <f t="shared" si="864"/>
        <v>228000</v>
      </c>
      <c r="I3133" s="33">
        <f t="shared" si="865"/>
        <v>-38000</v>
      </c>
      <c r="J3133" s="33">
        <f t="shared" si="866"/>
        <v>19000</v>
      </c>
      <c r="K3133" s="101">
        <f t="shared" si="861"/>
        <v>10.597947344935298</v>
      </c>
      <c r="L3133" s="134">
        <v>30</v>
      </c>
      <c r="M3133" s="30">
        <f t="shared" si="862"/>
        <v>5.2989736724676488</v>
      </c>
    </row>
    <row r="3134" spans="1:13">
      <c r="A3134" s="1312"/>
      <c r="B3134" s="16" t="s">
        <v>35</v>
      </c>
      <c r="C3134" s="38"/>
      <c r="D3134" s="1297"/>
      <c r="E3134" s="131"/>
      <c r="F3134" s="137"/>
      <c r="G3134" s="133"/>
      <c r="H3134" s="33"/>
      <c r="I3134" s="33"/>
      <c r="J3134" s="33"/>
      <c r="K3134" s="101">
        <f t="shared" si="861"/>
        <v>0</v>
      </c>
      <c r="L3134" s="138"/>
      <c r="M3134" s="34">
        <f>SUM(M3127:M3133)</f>
        <v>404.34807749516591</v>
      </c>
    </row>
    <row r="3135" spans="1:13">
      <c r="A3135" s="1312" t="s">
        <v>5698</v>
      </c>
      <c r="B3135" s="38" t="s">
        <v>749</v>
      </c>
      <c r="C3135" s="32" t="s">
        <v>769</v>
      </c>
      <c r="D3135" s="1298">
        <v>2010</v>
      </c>
      <c r="E3135" s="131">
        <f t="shared" ref="E3135:E3141" si="870">2021-D3135</f>
        <v>11</v>
      </c>
      <c r="F3135" s="132">
        <v>1835351</v>
      </c>
      <c r="G3135" s="133">
        <v>0.1</v>
      </c>
      <c r="H3135" s="33">
        <f t="shared" si="864"/>
        <v>2018886.1</v>
      </c>
      <c r="I3135" s="33">
        <f t="shared" si="865"/>
        <v>-183535.10000000009</v>
      </c>
      <c r="J3135" s="33">
        <f t="shared" si="866"/>
        <v>183535.1</v>
      </c>
      <c r="K3135" s="101">
        <f t="shared" si="861"/>
        <v>102.37343819723338</v>
      </c>
      <c r="L3135" s="134">
        <v>220</v>
      </c>
      <c r="M3135" s="30">
        <f t="shared" si="862"/>
        <v>375.36927338985578</v>
      </c>
    </row>
    <row r="3136" spans="1:13">
      <c r="A3136" s="1312"/>
      <c r="B3136" s="38"/>
      <c r="C3136" s="32" t="s">
        <v>771</v>
      </c>
      <c r="D3136" s="1298">
        <v>2010</v>
      </c>
      <c r="E3136" s="131">
        <f t="shared" si="870"/>
        <v>11</v>
      </c>
      <c r="F3136" s="132">
        <v>90000</v>
      </c>
      <c r="G3136" s="133">
        <v>0.1</v>
      </c>
      <c r="H3136" s="33">
        <f t="shared" si="864"/>
        <v>99000</v>
      </c>
      <c r="I3136" s="33">
        <f t="shared" si="865"/>
        <v>-9000</v>
      </c>
      <c r="J3136" s="33">
        <f t="shared" si="866"/>
        <v>9000</v>
      </c>
      <c r="K3136" s="101">
        <f t="shared" si="861"/>
        <v>5.0200803212851408</v>
      </c>
      <c r="L3136" s="134">
        <v>2</v>
      </c>
      <c r="M3136" s="30">
        <f t="shared" si="862"/>
        <v>0.16733601070950468</v>
      </c>
    </row>
    <row r="3137" spans="1:13">
      <c r="A3137" s="1312"/>
      <c r="B3137" s="31"/>
      <c r="C3137" s="32" t="s">
        <v>778</v>
      </c>
      <c r="D3137" s="1298">
        <v>2009</v>
      </c>
      <c r="E3137" s="131">
        <f t="shared" si="870"/>
        <v>12</v>
      </c>
      <c r="F3137" s="132">
        <v>745000</v>
      </c>
      <c r="G3137" s="133">
        <v>0.1</v>
      </c>
      <c r="H3137" s="33">
        <f t="shared" si="864"/>
        <v>894000</v>
      </c>
      <c r="I3137" s="33">
        <f t="shared" si="865"/>
        <v>-149000</v>
      </c>
      <c r="J3137" s="33">
        <f t="shared" si="866"/>
        <v>74500</v>
      </c>
      <c r="K3137" s="101">
        <f t="shared" si="861"/>
        <v>41.555109326193666</v>
      </c>
      <c r="L3137" s="134">
        <v>5</v>
      </c>
      <c r="M3137" s="30">
        <f t="shared" si="862"/>
        <v>3.4629257771828055</v>
      </c>
    </row>
    <row r="3138" spans="1:13">
      <c r="A3138" s="1312"/>
      <c r="B3138" s="31"/>
      <c r="C3138" s="38" t="s">
        <v>770</v>
      </c>
      <c r="D3138" s="1297">
        <v>2013</v>
      </c>
      <c r="E3138" s="131">
        <f t="shared" si="870"/>
        <v>8</v>
      </c>
      <c r="F3138" s="137">
        <v>237440</v>
      </c>
      <c r="G3138" s="133">
        <v>0.1</v>
      </c>
      <c r="H3138" s="33">
        <f t="shared" si="864"/>
        <v>189952</v>
      </c>
      <c r="I3138" s="33">
        <f t="shared" si="865"/>
        <v>47488</v>
      </c>
      <c r="J3138" s="33">
        <f t="shared" si="866"/>
        <v>23744</v>
      </c>
      <c r="K3138" s="101">
        <f t="shared" si="861"/>
        <v>13.244087460954932</v>
      </c>
      <c r="L3138" s="134">
        <v>60</v>
      </c>
      <c r="M3138" s="30">
        <f t="shared" si="862"/>
        <v>13.244087460954932</v>
      </c>
    </row>
    <row r="3139" spans="1:13">
      <c r="A3139" s="1312"/>
      <c r="B3139" s="31"/>
      <c r="C3139" s="32" t="s">
        <v>782</v>
      </c>
      <c r="D3139" s="1298">
        <v>2012</v>
      </c>
      <c r="E3139" s="131">
        <f t="shared" si="870"/>
        <v>9</v>
      </c>
      <c r="F3139" s="132">
        <v>198900</v>
      </c>
      <c r="G3139" s="133">
        <v>0.1</v>
      </c>
      <c r="H3139" s="33">
        <f t="shared" si="864"/>
        <v>179010</v>
      </c>
      <c r="I3139" s="33">
        <f t="shared" si="865"/>
        <v>19890</v>
      </c>
      <c r="J3139" s="33">
        <f t="shared" si="866"/>
        <v>19890</v>
      </c>
      <c r="K3139" s="101">
        <f t="shared" si="861"/>
        <v>11.094377510040161</v>
      </c>
      <c r="L3139" s="134">
        <v>30</v>
      </c>
      <c r="M3139" s="30">
        <f t="shared" si="862"/>
        <v>5.5471887550200814</v>
      </c>
    </row>
    <row r="3140" spans="1:13">
      <c r="A3140" s="1312"/>
      <c r="B3140" s="31"/>
      <c r="C3140" s="38" t="s">
        <v>785</v>
      </c>
      <c r="D3140" s="1297">
        <v>2006</v>
      </c>
      <c r="E3140" s="131">
        <f t="shared" si="870"/>
        <v>15</v>
      </c>
      <c r="F3140" s="137">
        <v>67676</v>
      </c>
      <c r="G3140" s="133">
        <v>0.1</v>
      </c>
      <c r="H3140" s="33">
        <f t="shared" si="864"/>
        <v>101514</v>
      </c>
      <c r="I3140" s="33">
        <f t="shared" si="865"/>
        <v>-33838</v>
      </c>
      <c r="J3140" s="33">
        <f t="shared" si="866"/>
        <v>6767.6</v>
      </c>
      <c r="K3140" s="101">
        <f t="shared" si="861"/>
        <v>3.7748772869254799</v>
      </c>
      <c r="L3140" s="134">
        <v>20</v>
      </c>
      <c r="M3140" s="30">
        <f t="shared" si="862"/>
        <v>1.25829242897516</v>
      </c>
    </row>
    <row r="3141" spans="1:13">
      <c r="A3141" s="1312"/>
      <c r="B3141" s="31"/>
      <c r="C3141" s="38" t="s">
        <v>779</v>
      </c>
      <c r="D3141" s="1297">
        <v>2009</v>
      </c>
      <c r="E3141" s="131">
        <f t="shared" si="870"/>
        <v>12</v>
      </c>
      <c r="F3141" s="137">
        <v>190000</v>
      </c>
      <c r="G3141" s="133">
        <v>0.1</v>
      </c>
      <c r="H3141" s="33">
        <f t="shared" si="864"/>
        <v>228000</v>
      </c>
      <c r="I3141" s="33">
        <f t="shared" si="865"/>
        <v>-38000</v>
      </c>
      <c r="J3141" s="33">
        <f t="shared" si="866"/>
        <v>19000</v>
      </c>
      <c r="K3141" s="101">
        <f t="shared" si="861"/>
        <v>10.597947344935298</v>
      </c>
      <c r="L3141" s="134">
        <v>30</v>
      </c>
      <c r="M3141" s="30">
        <f t="shared" si="862"/>
        <v>5.2989736724676488</v>
      </c>
    </row>
    <row r="3142" spans="1:13">
      <c r="A3142" s="1312"/>
      <c r="B3142" s="16" t="s">
        <v>35</v>
      </c>
      <c r="C3142" s="38"/>
      <c r="D3142" s="1297"/>
      <c r="E3142" s="131"/>
      <c r="F3142" s="137"/>
      <c r="G3142" s="133"/>
      <c r="H3142" s="33"/>
      <c r="I3142" s="33"/>
      <c r="J3142" s="33"/>
      <c r="K3142" s="101">
        <f t="shared" si="861"/>
        <v>0</v>
      </c>
      <c r="L3142" s="138"/>
      <c r="M3142" s="34">
        <f>SUM(M3135:M3141)</f>
        <v>404.34807749516591</v>
      </c>
    </row>
    <row r="3143" spans="1:13">
      <c r="A3143" s="1312" t="s">
        <v>5699</v>
      </c>
      <c r="B3143" s="38" t="s">
        <v>788</v>
      </c>
      <c r="C3143" s="32" t="s">
        <v>769</v>
      </c>
      <c r="D3143" s="1298">
        <v>2010</v>
      </c>
      <c r="E3143" s="131">
        <f t="shared" ref="E3143:E3149" si="871">2021-D3143</f>
        <v>11</v>
      </c>
      <c r="F3143" s="132">
        <v>1835351</v>
      </c>
      <c r="G3143" s="133">
        <v>0.1</v>
      </c>
      <c r="H3143" s="33">
        <f t="shared" si="864"/>
        <v>2018886.1</v>
      </c>
      <c r="I3143" s="33">
        <f t="shared" si="865"/>
        <v>-183535.10000000009</v>
      </c>
      <c r="J3143" s="33">
        <f t="shared" si="866"/>
        <v>183535.1</v>
      </c>
      <c r="K3143" s="101">
        <f t="shared" si="861"/>
        <v>102.37343819723338</v>
      </c>
      <c r="L3143" s="134">
        <v>220</v>
      </c>
      <c r="M3143" s="30">
        <f t="shared" si="862"/>
        <v>375.36927338985578</v>
      </c>
    </row>
    <row r="3144" spans="1:13">
      <c r="A3144" s="1312"/>
      <c r="B3144" s="38"/>
      <c r="C3144" s="32" t="s">
        <v>771</v>
      </c>
      <c r="D3144" s="1298">
        <v>2010</v>
      </c>
      <c r="E3144" s="131">
        <f t="shared" si="871"/>
        <v>11</v>
      </c>
      <c r="F3144" s="132">
        <v>90000</v>
      </c>
      <c r="G3144" s="133">
        <v>0.1</v>
      </c>
      <c r="H3144" s="33">
        <f t="shared" si="864"/>
        <v>99000</v>
      </c>
      <c r="I3144" s="33">
        <f t="shared" si="865"/>
        <v>-9000</v>
      </c>
      <c r="J3144" s="33">
        <f t="shared" si="866"/>
        <v>9000</v>
      </c>
      <c r="K3144" s="101">
        <f t="shared" si="861"/>
        <v>5.0200803212851408</v>
      </c>
      <c r="L3144" s="134">
        <v>2</v>
      </c>
      <c r="M3144" s="30">
        <f t="shared" si="862"/>
        <v>0.16733601070950468</v>
      </c>
    </row>
    <row r="3145" spans="1:13">
      <c r="A3145" s="1312"/>
      <c r="B3145" s="16"/>
      <c r="C3145" s="32" t="s">
        <v>778</v>
      </c>
      <c r="D3145" s="1298">
        <v>2009</v>
      </c>
      <c r="E3145" s="131">
        <f t="shared" si="871"/>
        <v>12</v>
      </c>
      <c r="F3145" s="132">
        <v>745000</v>
      </c>
      <c r="G3145" s="133">
        <v>0.1</v>
      </c>
      <c r="H3145" s="33">
        <f t="shared" si="864"/>
        <v>894000</v>
      </c>
      <c r="I3145" s="33">
        <f t="shared" si="865"/>
        <v>-149000</v>
      </c>
      <c r="J3145" s="33">
        <f t="shared" si="866"/>
        <v>74500</v>
      </c>
      <c r="K3145" s="101">
        <f t="shared" si="861"/>
        <v>41.555109326193666</v>
      </c>
      <c r="L3145" s="134">
        <v>5</v>
      </c>
      <c r="M3145" s="30">
        <f t="shared" si="862"/>
        <v>3.4629257771828055</v>
      </c>
    </row>
    <row r="3146" spans="1:13">
      <c r="A3146" s="1312"/>
      <c r="B3146" s="16"/>
      <c r="C3146" s="38" t="s">
        <v>770</v>
      </c>
      <c r="D3146" s="1297">
        <v>2013</v>
      </c>
      <c r="E3146" s="131">
        <f t="shared" si="871"/>
        <v>8</v>
      </c>
      <c r="F3146" s="137">
        <v>237440</v>
      </c>
      <c r="G3146" s="133">
        <v>0.1</v>
      </c>
      <c r="H3146" s="33">
        <f t="shared" si="864"/>
        <v>189952</v>
      </c>
      <c r="I3146" s="33">
        <f t="shared" si="865"/>
        <v>47488</v>
      </c>
      <c r="J3146" s="33">
        <f t="shared" si="866"/>
        <v>23744</v>
      </c>
      <c r="K3146" s="101">
        <f t="shared" si="861"/>
        <v>13.244087460954932</v>
      </c>
      <c r="L3146" s="134">
        <v>60</v>
      </c>
      <c r="M3146" s="30">
        <f t="shared" si="862"/>
        <v>13.244087460954932</v>
      </c>
    </row>
    <row r="3147" spans="1:13">
      <c r="A3147" s="1312"/>
      <c r="B3147" s="16"/>
      <c r="C3147" s="32" t="s">
        <v>782</v>
      </c>
      <c r="D3147" s="1298">
        <v>2012</v>
      </c>
      <c r="E3147" s="131">
        <f t="shared" si="871"/>
        <v>9</v>
      </c>
      <c r="F3147" s="132">
        <v>198900</v>
      </c>
      <c r="G3147" s="133">
        <v>0.1</v>
      </c>
      <c r="H3147" s="33">
        <f t="shared" si="864"/>
        <v>179010</v>
      </c>
      <c r="I3147" s="33">
        <f t="shared" si="865"/>
        <v>19890</v>
      </c>
      <c r="J3147" s="33">
        <f t="shared" si="866"/>
        <v>19890</v>
      </c>
      <c r="K3147" s="101">
        <f t="shared" si="861"/>
        <v>11.094377510040161</v>
      </c>
      <c r="L3147" s="134">
        <v>30</v>
      </c>
      <c r="M3147" s="30">
        <f t="shared" si="862"/>
        <v>5.5471887550200814</v>
      </c>
    </row>
    <row r="3148" spans="1:13">
      <c r="A3148" s="1312"/>
      <c r="B3148" s="16"/>
      <c r="C3148" s="38" t="s">
        <v>785</v>
      </c>
      <c r="D3148" s="1297">
        <v>2006</v>
      </c>
      <c r="E3148" s="131">
        <f t="shared" si="871"/>
        <v>15</v>
      </c>
      <c r="F3148" s="137">
        <v>67676</v>
      </c>
      <c r="G3148" s="133">
        <v>0.1</v>
      </c>
      <c r="H3148" s="33">
        <f t="shared" si="864"/>
        <v>101514</v>
      </c>
      <c r="I3148" s="33">
        <f t="shared" si="865"/>
        <v>-33838</v>
      </c>
      <c r="J3148" s="33">
        <f t="shared" si="866"/>
        <v>6767.6</v>
      </c>
      <c r="K3148" s="101">
        <f t="shared" si="861"/>
        <v>3.7748772869254799</v>
      </c>
      <c r="L3148" s="134">
        <v>20</v>
      </c>
      <c r="M3148" s="30">
        <f t="shared" si="862"/>
        <v>1.25829242897516</v>
      </c>
    </row>
    <row r="3149" spans="1:13">
      <c r="A3149" s="1312"/>
      <c r="B3149" s="16"/>
      <c r="C3149" s="38" t="s">
        <v>779</v>
      </c>
      <c r="D3149" s="1297">
        <v>2009</v>
      </c>
      <c r="E3149" s="131">
        <f t="shared" si="871"/>
        <v>12</v>
      </c>
      <c r="F3149" s="137">
        <v>190000</v>
      </c>
      <c r="G3149" s="133">
        <v>0.1</v>
      </c>
      <c r="H3149" s="33">
        <f t="shared" si="864"/>
        <v>228000</v>
      </c>
      <c r="I3149" s="33">
        <f t="shared" si="865"/>
        <v>-38000</v>
      </c>
      <c r="J3149" s="33">
        <f t="shared" si="866"/>
        <v>19000</v>
      </c>
      <c r="K3149" s="101">
        <f t="shared" si="861"/>
        <v>10.597947344935298</v>
      </c>
      <c r="L3149" s="134">
        <v>30</v>
      </c>
      <c r="M3149" s="30">
        <f t="shared" si="862"/>
        <v>5.2989736724676488</v>
      </c>
    </row>
    <row r="3150" spans="1:13">
      <c r="A3150" s="1312"/>
      <c r="B3150" s="16" t="s">
        <v>35</v>
      </c>
      <c r="C3150" s="38"/>
      <c r="D3150" s="1297"/>
      <c r="E3150" s="131"/>
      <c r="F3150" s="137"/>
      <c r="G3150" s="133"/>
      <c r="H3150" s="33"/>
      <c r="I3150" s="33"/>
      <c r="J3150" s="33"/>
      <c r="K3150" s="101">
        <f t="shared" si="861"/>
        <v>0</v>
      </c>
      <c r="L3150" s="138"/>
      <c r="M3150" s="34">
        <f>SUM(M3143:M3149)</f>
        <v>404.34807749516591</v>
      </c>
    </row>
    <row r="3151" spans="1:13">
      <c r="A3151" s="1312" t="s">
        <v>5700</v>
      </c>
      <c r="B3151" s="38" t="s">
        <v>789</v>
      </c>
      <c r="C3151" s="32" t="s">
        <v>769</v>
      </c>
      <c r="D3151" s="1298">
        <v>2010</v>
      </c>
      <c r="E3151" s="131">
        <f t="shared" ref="E3151:E3157" si="872">2021-D3151</f>
        <v>11</v>
      </c>
      <c r="F3151" s="132">
        <v>1835351</v>
      </c>
      <c r="G3151" s="133">
        <v>0.1</v>
      </c>
      <c r="H3151" s="33">
        <f t="shared" si="864"/>
        <v>2018886.1</v>
      </c>
      <c r="I3151" s="33">
        <f t="shared" si="865"/>
        <v>-183535.10000000009</v>
      </c>
      <c r="J3151" s="33">
        <f t="shared" si="866"/>
        <v>183535.1</v>
      </c>
      <c r="K3151" s="101">
        <f t="shared" si="861"/>
        <v>102.37343819723338</v>
      </c>
      <c r="L3151" s="134">
        <v>220</v>
      </c>
      <c r="M3151" s="30">
        <f t="shared" si="862"/>
        <v>375.36927338985578</v>
      </c>
    </row>
    <row r="3152" spans="1:13">
      <c r="A3152" s="1312"/>
      <c r="B3152" s="38"/>
      <c r="C3152" s="32" t="s">
        <v>771</v>
      </c>
      <c r="D3152" s="1298">
        <v>2010</v>
      </c>
      <c r="E3152" s="131">
        <f t="shared" si="872"/>
        <v>11</v>
      </c>
      <c r="F3152" s="132">
        <v>90000</v>
      </c>
      <c r="G3152" s="133">
        <v>0.1</v>
      </c>
      <c r="H3152" s="33">
        <f t="shared" si="864"/>
        <v>99000</v>
      </c>
      <c r="I3152" s="33">
        <f t="shared" si="865"/>
        <v>-9000</v>
      </c>
      <c r="J3152" s="33">
        <f t="shared" si="866"/>
        <v>9000</v>
      </c>
      <c r="K3152" s="101">
        <f t="shared" si="861"/>
        <v>5.0200803212851408</v>
      </c>
      <c r="L3152" s="134">
        <v>2</v>
      </c>
      <c r="M3152" s="30">
        <f t="shared" si="862"/>
        <v>0.16733601070950468</v>
      </c>
    </row>
    <row r="3153" spans="1:13">
      <c r="A3153" s="1312"/>
      <c r="B3153" s="16"/>
      <c r="C3153" s="32" t="s">
        <v>778</v>
      </c>
      <c r="D3153" s="1298">
        <v>2009</v>
      </c>
      <c r="E3153" s="131">
        <f t="shared" si="872"/>
        <v>12</v>
      </c>
      <c r="F3153" s="132">
        <v>745000</v>
      </c>
      <c r="G3153" s="133">
        <v>0.1</v>
      </c>
      <c r="H3153" s="33">
        <f t="shared" si="864"/>
        <v>894000</v>
      </c>
      <c r="I3153" s="33">
        <f t="shared" si="865"/>
        <v>-149000</v>
      </c>
      <c r="J3153" s="33">
        <f t="shared" si="866"/>
        <v>74500</v>
      </c>
      <c r="K3153" s="101">
        <f t="shared" si="861"/>
        <v>41.555109326193666</v>
      </c>
      <c r="L3153" s="134">
        <v>5</v>
      </c>
      <c r="M3153" s="30">
        <f t="shared" si="862"/>
        <v>3.4629257771828055</v>
      </c>
    </row>
    <row r="3154" spans="1:13">
      <c r="A3154" s="1312"/>
      <c r="B3154" s="16"/>
      <c r="C3154" s="38" t="s">
        <v>770</v>
      </c>
      <c r="D3154" s="1297">
        <v>2013</v>
      </c>
      <c r="E3154" s="131">
        <f t="shared" si="872"/>
        <v>8</v>
      </c>
      <c r="F3154" s="137">
        <v>237440</v>
      </c>
      <c r="G3154" s="133">
        <v>0.1</v>
      </c>
      <c r="H3154" s="33">
        <f t="shared" si="864"/>
        <v>189952</v>
      </c>
      <c r="I3154" s="33">
        <f t="shared" si="865"/>
        <v>47488</v>
      </c>
      <c r="J3154" s="33">
        <f t="shared" si="866"/>
        <v>23744</v>
      </c>
      <c r="K3154" s="101">
        <f t="shared" si="861"/>
        <v>13.244087460954932</v>
      </c>
      <c r="L3154" s="134">
        <v>60</v>
      </c>
      <c r="M3154" s="30">
        <f t="shared" si="862"/>
        <v>13.244087460954932</v>
      </c>
    </row>
    <row r="3155" spans="1:13">
      <c r="A3155" s="1312"/>
      <c r="B3155" s="16"/>
      <c r="C3155" s="32" t="s">
        <v>782</v>
      </c>
      <c r="D3155" s="1298">
        <v>2012</v>
      </c>
      <c r="E3155" s="131">
        <f t="shared" si="872"/>
        <v>9</v>
      </c>
      <c r="F3155" s="132">
        <v>198900</v>
      </c>
      <c r="G3155" s="133">
        <v>0.1</v>
      </c>
      <c r="H3155" s="33">
        <f t="shared" si="864"/>
        <v>179010</v>
      </c>
      <c r="I3155" s="33">
        <f t="shared" si="865"/>
        <v>19890</v>
      </c>
      <c r="J3155" s="33">
        <f t="shared" si="866"/>
        <v>19890</v>
      </c>
      <c r="K3155" s="101">
        <f t="shared" si="861"/>
        <v>11.094377510040161</v>
      </c>
      <c r="L3155" s="134">
        <v>30</v>
      </c>
      <c r="M3155" s="30">
        <f t="shared" si="862"/>
        <v>5.5471887550200814</v>
      </c>
    </row>
    <row r="3156" spans="1:13">
      <c r="A3156" s="1312"/>
      <c r="B3156" s="16"/>
      <c r="C3156" s="38" t="s">
        <v>785</v>
      </c>
      <c r="D3156" s="1297">
        <v>2006</v>
      </c>
      <c r="E3156" s="131">
        <f t="shared" si="872"/>
        <v>15</v>
      </c>
      <c r="F3156" s="137">
        <v>67676</v>
      </c>
      <c r="G3156" s="133">
        <v>0.1</v>
      </c>
      <c r="H3156" s="33">
        <f t="shared" si="864"/>
        <v>101514</v>
      </c>
      <c r="I3156" s="33">
        <f t="shared" si="865"/>
        <v>-33838</v>
      </c>
      <c r="J3156" s="33">
        <f t="shared" si="866"/>
        <v>6767.6</v>
      </c>
      <c r="K3156" s="101">
        <f t="shared" si="861"/>
        <v>3.7748772869254799</v>
      </c>
      <c r="L3156" s="134">
        <v>20</v>
      </c>
      <c r="M3156" s="30">
        <f t="shared" si="862"/>
        <v>1.25829242897516</v>
      </c>
    </row>
    <row r="3157" spans="1:13">
      <c r="A3157" s="1312"/>
      <c r="B3157" s="16"/>
      <c r="C3157" s="38" t="s">
        <v>779</v>
      </c>
      <c r="D3157" s="1297">
        <v>2009</v>
      </c>
      <c r="E3157" s="131">
        <f t="shared" si="872"/>
        <v>12</v>
      </c>
      <c r="F3157" s="137">
        <v>190000</v>
      </c>
      <c r="G3157" s="133">
        <v>0.1</v>
      </c>
      <c r="H3157" s="33">
        <f t="shared" si="864"/>
        <v>228000</v>
      </c>
      <c r="I3157" s="33">
        <f t="shared" si="865"/>
        <v>-38000</v>
      </c>
      <c r="J3157" s="33">
        <f t="shared" si="866"/>
        <v>19000</v>
      </c>
      <c r="K3157" s="101">
        <f t="shared" si="861"/>
        <v>10.597947344935298</v>
      </c>
      <c r="L3157" s="134">
        <v>30</v>
      </c>
      <c r="M3157" s="30">
        <f t="shared" si="862"/>
        <v>5.2989736724676488</v>
      </c>
    </row>
    <row r="3158" spans="1:13">
      <c r="A3158" s="1312"/>
      <c r="B3158" s="16" t="s">
        <v>35</v>
      </c>
      <c r="C3158" s="38"/>
      <c r="D3158" s="1297"/>
      <c r="E3158" s="131"/>
      <c r="F3158" s="137"/>
      <c r="G3158" s="133"/>
      <c r="H3158" s="33"/>
      <c r="I3158" s="33"/>
      <c r="J3158" s="33"/>
      <c r="K3158" s="101">
        <f t="shared" si="861"/>
        <v>0</v>
      </c>
      <c r="L3158" s="138"/>
      <c r="M3158" s="34">
        <f>SUM(M3151:M3157)</f>
        <v>404.34807749516591</v>
      </c>
    </row>
    <row r="3159" spans="1:13" ht="42.75">
      <c r="A3159" s="66" t="s">
        <v>5701</v>
      </c>
      <c r="B3159" s="39" t="s">
        <v>790</v>
      </c>
      <c r="C3159" s="37"/>
      <c r="D3159" s="45"/>
      <c r="E3159" s="128"/>
      <c r="F3159" s="135"/>
      <c r="G3159" s="129"/>
      <c r="H3159" s="63"/>
      <c r="I3159" s="63"/>
      <c r="J3159" s="63"/>
      <c r="K3159" s="63"/>
      <c r="L3159" s="136"/>
      <c r="M3159" s="130"/>
    </row>
    <row r="3160" spans="1:13" ht="30">
      <c r="A3160" s="1302" t="s">
        <v>5702</v>
      </c>
      <c r="B3160" s="38" t="s">
        <v>792</v>
      </c>
      <c r="C3160" s="32" t="s">
        <v>763</v>
      </c>
      <c r="D3160" s="1298">
        <v>2015</v>
      </c>
      <c r="E3160" s="131">
        <f t="shared" ref="E3160:E3161" si="873">2021-D3160</f>
        <v>6</v>
      </c>
      <c r="F3160" s="132">
        <v>2312140</v>
      </c>
      <c r="G3160" s="133">
        <v>0.1</v>
      </c>
      <c r="H3160" s="33">
        <f t="shared" ref="H3160:H3210" si="874">E3160*F3160*G3160</f>
        <v>1387284</v>
      </c>
      <c r="I3160" s="33">
        <f t="shared" ref="I3160:I3210" si="875">F3160-H3160</f>
        <v>924856</v>
      </c>
      <c r="J3160" s="33">
        <f t="shared" ref="J3160:J3210" si="876">F3160*G3160</f>
        <v>231214</v>
      </c>
      <c r="K3160" s="101">
        <f t="shared" si="861"/>
        <v>128.96809460062474</v>
      </c>
      <c r="L3160" s="134">
        <v>50</v>
      </c>
      <c r="M3160" s="30">
        <f t="shared" ref="M3160:M3210" si="877">K3160*L3160/60</f>
        <v>107.47341216718728</v>
      </c>
    </row>
    <row r="3161" spans="1:13">
      <c r="A3161" s="1302" t="s">
        <v>5703</v>
      </c>
      <c r="B3161" s="38" t="s">
        <v>794</v>
      </c>
      <c r="C3161" s="32" t="s">
        <v>761</v>
      </c>
      <c r="D3161" s="1298">
        <v>2009</v>
      </c>
      <c r="E3161" s="131">
        <f t="shared" si="873"/>
        <v>12</v>
      </c>
      <c r="F3161" s="132">
        <v>783808</v>
      </c>
      <c r="G3161" s="133">
        <v>0.1</v>
      </c>
      <c r="H3161" s="33">
        <f t="shared" si="874"/>
        <v>940569.60000000009</v>
      </c>
      <c r="I3161" s="33">
        <f t="shared" si="875"/>
        <v>-156761.60000000009</v>
      </c>
      <c r="J3161" s="33">
        <f t="shared" si="876"/>
        <v>78380.800000000003</v>
      </c>
      <c r="K3161" s="101">
        <f t="shared" si="861"/>
        <v>43.719767960731822</v>
      </c>
      <c r="L3161" s="134">
        <v>45</v>
      </c>
      <c r="M3161" s="34">
        <f t="shared" si="877"/>
        <v>32.789825970548868</v>
      </c>
    </row>
    <row r="3162" spans="1:13">
      <c r="A3162" s="1302" t="s">
        <v>5704</v>
      </c>
      <c r="B3162" s="38" t="s">
        <v>795</v>
      </c>
      <c r="C3162" s="32" t="s">
        <v>761</v>
      </c>
      <c r="D3162" s="1298">
        <v>2009</v>
      </c>
      <c r="E3162" s="131">
        <f>2021-D3162</f>
        <v>12</v>
      </c>
      <c r="F3162" s="132">
        <v>783808</v>
      </c>
      <c r="G3162" s="133">
        <v>0.1</v>
      </c>
      <c r="H3162" s="33">
        <f t="shared" si="874"/>
        <v>940569.60000000009</v>
      </c>
      <c r="I3162" s="33">
        <f t="shared" si="875"/>
        <v>-156761.60000000009</v>
      </c>
      <c r="J3162" s="33">
        <f>F3162*G3162</f>
        <v>78380.800000000003</v>
      </c>
      <c r="K3162" s="33">
        <f t="shared" ref="K3162" si="878">J3162/1792.8</f>
        <v>43.719767960731822</v>
      </c>
      <c r="L3162" s="134">
        <v>2</v>
      </c>
      <c r="M3162" s="34">
        <f>K3162*L3162/60</f>
        <v>1.4573255986910607</v>
      </c>
    </row>
    <row r="3163" spans="1:13">
      <c r="A3163" s="1302" t="s">
        <v>5705</v>
      </c>
      <c r="B3163" s="38" t="s">
        <v>797</v>
      </c>
      <c r="C3163" s="32" t="s">
        <v>761</v>
      </c>
      <c r="D3163" s="1298">
        <v>2009</v>
      </c>
      <c r="E3163" s="131">
        <f t="shared" ref="E3163:E3171" si="879">2021-D3163</f>
        <v>12</v>
      </c>
      <c r="F3163" s="132">
        <v>783808</v>
      </c>
      <c r="G3163" s="133">
        <v>0.1</v>
      </c>
      <c r="H3163" s="33">
        <f t="shared" si="874"/>
        <v>940569.60000000009</v>
      </c>
      <c r="I3163" s="33">
        <f t="shared" si="875"/>
        <v>-156761.60000000009</v>
      </c>
      <c r="J3163" s="33">
        <f t="shared" si="876"/>
        <v>78380.800000000003</v>
      </c>
      <c r="K3163" s="101">
        <f t="shared" ref="K3163:K3211" si="880">J3163/1792.8</f>
        <v>43.719767960731822</v>
      </c>
      <c r="L3163" s="134">
        <v>45</v>
      </c>
      <c r="M3163" s="34">
        <f t="shared" si="877"/>
        <v>32.789825970548868</v>
      </c>
    </row>
    <row r="3164" spans="1:13">
      <c r="A3164" s="1302" t="s">
        <v>5706</v>
      </c>
      <c r="B3164" s="38" t="s">
        <v>799</v>
      </c>
      <c r="C3164" s="32" t="s">
        <v>761</v>
      </c>
      <c r="D3164" s="1298">
        <v>2009</v>
      </c>
      <c r="E3164" s="131">
        <f t="shared" si="879"/>
        <v>12</v>
      </c>
      <c r="F3164" s="132">
        <v>783808</v>
      </c>
      <c r="G3164" s="133">
        <v>0.1</v>
      </c>
      <c r="H3164" s="33">
        <f t="shared" si="874"/>
        <v>940569.60000000009</v>
      </c>
      <c r="I3164" s="33">
        <f t="shared" si="875"/>
        <v>-156761.60000000009</v>
      </c>
      <c r="J3164" s="33">
        <f t="shared" si="876"/>
        <v>78380.800000000003</v>
      </c>
      <c r="K3164" s="101">
        <f t="shared" si="880"/>
        <v>43.719767960731822</v>
      </c>
      <c r="L3164" s="134">
        <v>45</v>
      </c>
      <c r="M3164" s="34">
        <f t="shared" si="877"/>
        <v>32.789825970548868</v>
      </c>
    </row>
    <row r="3165" spans="1:13">
      <c r="A3165" s="1302" t="s">
        <v>5707</v>
      </c>
      <c r="B3165" s="38" t="s">
        <v>801</v>
      </c>
      <c r="C3165" s="32" t="s">
        <v>761</v>
      </c>
      <c r="D3165" s="1298">
        <v>2009</v>
      </c>
      <c r="E3165" s="131">
        <f t="shared" si="879"/>
        <v>12</v>
      </c>
      <c r="F3165" s="132">
        <v>783808</v>
      </c>
      <c r="G3165" s="133">
        <v>0.1</v>
      </c>
      <c r="H3165" s="33">
        <f t="shared" si="874"/>
        <v>940569.60000000009</v>
      </c>
      <c r="I3165" s="33">
        <f t="shared" si="875"/>
        <v>-156761.60000000009</v>
      </c>
      <c r="J3165" s="33">
        <f t="shared" si="876"/>
        <v>78380.800000000003</v>
      </c>
      <c r="K3165" s="101">
        <f t="shared" si="880"/>
        <v>43.719767960731822</v>
      </c>
      <c r="L3165" s="134">
        <v>45</v>
      </c>
      <c r="M3165" s="34">
        <f t="shared" si="877"/>
        <v>32.789825970548868</v>
      </c>
    </row>
    <row r="3166" spans="1:13" ht="30">
      <c r="A3166" s="1302" t="s">
        <v>5708</v>
      </c>
      <c r="B3166" s="38" t="s">
        <v>802</v>
      </c>
      <c r="C3166" s="32" t="s">
        <v>769</v>
      </c>
      <c r="D3166" s="1298">
        <v>2010</v>
      </c>
      <c r="E3166" s="131">
        <f t="shared" si="879"/>
        <v>11</v>
      </c>
      <c r="F3166" s="132">
        <v>1835351</v>
      </c>
      <c r="G3166" s="133">
        <v>0.1</v>
      </c>
      <c r="H3166" s="33">
        <f t="shared" si="874"/>
        <v>2018886.1</v>
      </c>
      <c r="I3166" s="33">
        <f t="shared" si="875"/>
        <v>-183535.10000000009</v>
      </c>
      <c r="J3166" s="33">
        <f t="shared" si="876"/>
        <v>183535.1</v>
      </c>
      <c r="K3166" s="101">
        <f t="shared" si="880"/>
        <v>102.37343819723338</v>
      </c>
      <c r="L3166" s="134">
        <v>220</v>
      </c>
      <c r="M3166" s="30">
        <f t="shared" si="877"/>
        <v>375.36927338985578</v>
      </c>
    </row>
    <row r="3167" spans="1:13">
      <c r="A3167" s="1312"/>
      <c r="B3167" s="38"/>
      <c r="C3167" s="32" t="s">
        <v>771</v>
      </c>
      <c r="D3167" s="1298">
        <v>2010</v>
      </c>
      <c r="E3167" s="131">
        <f t="shared" si="879"/>
        <v>11</v>
      </c>
      <c r="F3167" s="132">
        <v>90000</v>
      </c>
      <c r="G3167" s="133">
        <v>0.1</v>
      </c>
      <c r="H3167" s="33">
        <f t="shared" si="874"/>
        <v>99000</v>
      </c>
      <c r="I3167" s="33">
        <f t="shared" si="875"/>
        <v>-9000</v>
      </c>
      <c r="J3167" s="33">
        <f t="shared" si="876"/>
        <v>9000</v>
      </c>
      <c r="K3167" s="101">
        <f t="shared" si="880"/>
        <v>5.0200803212851408</v>
      </c>
      <c r="L3167" s="134">
        <v>2</v>
      </c>
      <c r="M3167" s="30">
        <f t="shared" si="877"/>
        <v>0.16733601070950468</v>
      </c>
    </row>
    <row r="3168" spans="1:13">
      <c r="A3168" s="1312"/>
      <c r="B3168" s="16"/>
      <c r="C3168" s="32" t="s">
        <v>778</v>
      </c>
      <c r="D3168" s="1298">
        <v>2009</v>
      </c>
      <c r="E3168" s="131">
        <f t="shared" si="879"/>
        <v>12</v>
      </c>
      <c r="F3168" s="132">
        <v>745000</v>
      </c>
      <c r="G3168" s="133">
        <v>0.1</v>
      </c>
      <c r="H3168" s="33">
        <f t="shared" si="874"/>
        <v>894000</v>
      </c>
      <c r="I3168" s="33">
        <f t="shared" si="875"/>
        <v>-149000</v>
      </c>
      <c r="J3168" s="33">
        <f t="shared" si="876"/>
        <v>74500</v>
      </c>
      <c r="K3168" s="101">
        <f t="shared" si="880"/>
        <v>41.555109326193666</v>
      </c>
      <c r="L3168" s="134">
        <v>3</v>
      </c>
      <c r="M3168" s="30">
        <f t="shared" si="877"/>
        <v>2.0777554663096831</v>
      </c>
    </row>
    <row r="3169" spans="1:13">
      <c r="A3169" s="1312"/>
      <c r="B3169" s="16"/>
      <c r="C3169" s="32" t="s">
        <v>782</v>
      </c>
      <c r="D3169" s="1298">
        <v>2012</v>
      </c>
      <c r="E3169" s="131">
        <f t="shared" si="879"/>
        <v>9</v>
      </c>
      <c r="F3169" s="132">
        <v>198900</v>
      </c>
      <c r="G3169" s="133">
        <v>0.1</v>
      </c>
      <c r="H3169" s="33">
        <f t="shared" si="874"/>
        <v>179010</v>
      </c>
      <c r="I3169" s="33">
        <f t="shared" si="875"/>
        <v>19890</v>
      </c>
      <c r="J3169" s="33">
        <f t="shared" si="876"/>
        <v>19890</v>
      </c>
      <c r="K3169" s="101">
        <f t="shared" si="880"/>
        <v>11.094377510040161</v>
      </c>
      <c r="L3169" s="134">
        <v>30</v>
      </c>
      <c r="M3169" s="30">
        <f t="shared" si="877"/>
        <v>5.5471887550200814</v>
      </c>
    </row>
    <row r="3170" spans="1:13">
      <c r="A3170" s="1312"/>
      <c r="B3170" s="16"/>
      <c r="C3170" s="38" t="s">
        <v>770</v>
      </c>
      <c r="D3170" s="1297">
        <v>2013</v>
      </c>
      <c r="E3170" s="131">
        <f t="shared" si="879"/>
        <v>8</v>
      </c>
      <c r="F3170" s="137">
        <v>237440</v>
      </c>
      <c r="G3170" s="133">
        <v>0.1</v>
      </c>
      <c r="H3170" s="33">
        <f t="shared" si="874"/>
        <v>189952</v>
      </c>
      <c r="I3170" s="33">
        <f t="shared" si="875"/>
        <v>47488</v>
      </c>
      <c r="J3170" s="33">
        <f t="shared" si="876"/>
        <v>23744</v>
      </c>
      <c r="K3170" s="101">
        <f t="shared" si="880"/>
        <v>13.244087460954932</v>
      </c>
      <c r="L3170" s="134">
        <v>60</v>
      </c>
      <c r="M3170" s="30">
        <f t="shared" si="877"/>
        <v>13.244087460954932</v>
      </c>
    </row>
    <row r="3171" spans="1:13">
      <c r="A3171" s="1312"/>
      <c r="B3171" s="16"/>
      <c r="C3171" s="38" t="s">
        <v>779</v>
      </c>
      <c r="D3171" s="1297">
        <v>2009</v>
      </c>
      <c r="E3171" s="131">
        <f t="shared" si="879"/>
        <v>12</v>
      </c>
      <c r="F3171" s="137">
        <v>190000</v>
      </c>
      <c r="G3171" s="133">
        <v>0.1</v>
      </c>
      <c r="H3171" s="33">
        <f t="shared" si="874"/>
        <v>228000</v>
      </c>
      <c r="I3171" s="33">
        <f t="shared" si="875"/>
        <v>-38000</v>
      </c>
      <c r="J3171" s="33">
        <f t="shared" si="876"/>
        <v>19000</v>
      </c>
      <c r="K3171" s="101">
        <f t="shared" si="880"/>
        <v>10.597947344935298</v>
      </c>
      <c r="L3171" s="134">
        <v>30</v>
      </c>
      <c r="M3171" s="30">
        <f t="shared" si="877"/>
        <v>5.2989736724676488</v>
      </c>
    </row>
    <row r="3172" spans="1:13">
      <c r="A3172" s="1312"/>
      <c r="B3172" s="16" t="s">
        <v>35</v>
      </c>
      <c r="C3172" s="38"/>
      <c r="D3172" s="1297"/>
      <c r="E3172" s="131"/>
      <c r="F3172" s="137"/>
      <c r="G3172" s="133"/>
      <c r="H3172" s="33"/>
      <c r="I3172" s="33"/>
      <c r="J3172" s="33"/>
      <c r="K3172" s="101">
        <f t="shared" si="880"/>
        <v>0</v>
      </c>
      <c r="L3172" s="138"/>
      <c r="M3172" s="34">
        <f>SUM(M3166:M3171)</f>
        <v>401.70461475531761</v>
      </c>
    </row>
    <row r="3173" spans="1:13" ht="45">
      <c r="A3173" s="1312" t="s">
        <v>6117</v>
      </c>
      <c r="B3173" s="38" t="s">
        <v>803</v>
      </c>
      <c r="C3173" s="38" t="s">
        <v>804</v>
      </c>
      <c r="D3173" s="1297">
        <v>2012</v>
      </c>
      <c r="E3173" s="131">
        <f t="shared" ref="E3173:E3175" si="881">2021-D3173</f>
        <v>9</v>
      </c>
      <c r="F3173" s="137">
        <v>25366060</v>
      </c>
      <c r="G3173" s="133">
        <v>0.1</v>
      </c>
      <c r="H3173" s="33">
        <f>E3173*F3173*G3173</f>
        <v>22829454</v>
      </c>
      <c r="I3173" s="33">
        <f>F3173-H3173</f>
        <v>2536606</v>
      </c>
      <c r="J3173" s="33">
        <f>F3173*G3173</f>
        <v>2536606</v>
      </c>
      <c r="K3173" s="101">
        <f t="shared" si="880"/>
        <v>1414.8850959393128</v>
      </c>
      <c r="L3173" s="138">
        <v>60</v>
      </c>
      <c r="M3173" s="30">
        <f t="shared" si="877"/>
        <v>1414.8850959393128</v>
      </c>
    </row>
    <row r="3174" spans="1:13">
      <c r="A3174" s="1312"/>
      <c r="B3174" s="38"/>
      <c r="C3174" s="32" t="s">
        <v>806</v>
      </c>
      <c r="D3174" s="1297">
        <v>2009</v>
      </c>
      <c r="E3174" s="131">
        <f t="shared" si="881"/>
        <v>12</v>
      </c>
      <c r="F3174" s="137">
        <v>1625000</v>
      </c>
      <c r="G3174" s="133">
        <v>0.1</v>
      </c>
      <c r="H3174" s="33">
        <f t="shared" si="874"/>
        <v>1950000</v>
      </c>
      <c r="I3174" s="33">
        <f t="shared" si="875"/>
        <v>-325000</v>
      </c>
      <c r="J3174" s="33">
        <f t="shared" si="876"/>
        <v>162500</v>
      </c>
      <c r="K3174" s="101">
        <f t="shared" si="880"/>
        <v>90.640339134315042</v>
      </c>
      <c r="L3174" s="138">
        <v>10</v>
      </c>
      <c r="M3174" s="30">
        <f t="shared" si="877"/>
        <v>15.106723189052506</v>
      </c>
    </row>
    <row r="3175" spans="1:13">
      <c r="A3175" s="1312"/>
      <c r="B3175" s="16"/>
      <c r="C3175" s="32" t="s">
        <v>778</v>
      </c>
      <c r="D3175" s="1298">
        <v>2009</v>
      </c>
      <c r="E3175" s="131">
        <f t="shared" si="881"/>
        <v>12</v>
      </c>
      <c r="F3175" s="132">
        <v>745000</v>
      </c>
      <c r="G3175" s="133">
        <v>0.1</v>
      </c>
      <c r="H3175" s="33">
        <f t="shared" si="874"/>
        <v>894000</v>
      </c>
      <c r="I3175" s="33">
        <f t="shared" si="875"/>
        <v>-149000</v>
      </c>
      <c r="J3175" s="33">
        <f t="shared" si="876"/>
        <v>74500</v>
      </c>
      <c r="K3175" s="101">
        <f t="shared" si="880"/>
        <v>41.555109326193666</v>
      </c>
      <c r="L3175" s="138">
        <v>3</v>
      </c>
      <c r="M3175" s="30">
        <f t="shared" si="877"/>
        <v>2.0777554663096831</v>
      </c>
    </row>
    <row r="3176" spans="1:13">
      <c r="A3176" s="1312"/>
      <c r="B3176" s="16" t="s">
        <v>35</v>
      </c>
      <c r="C3176" s="38"/>
      <c r="D3176" s="1297"/>
      <c r="E3176" s="131"/>
      <c r="F3176" s="137"/>
      <c r="G3176" s="133"/>
      <c r="H3176" s="33"/>
      <c r="I3176" s="33"/>
      <c r="J3176" s="33"/>
      <c r="K3176" s="101">
        <f t="shared" si="880"/>
        <v>0</v>
      </c>
      <c r="L3176" s="138"/>
      <c r="M3176" s="34">
        <f>SUM(M3173:M3175)</f>
        <v>1432.069574594675</v>
      </c>
    </row>
    <row r="3177" spans="1:13" ht="45">
      <c r="A3177" s="1312" t="s">
        <v>5710</v>
      </c>
      <c r="B3177" s="38" t="s">
        <v>807</v>
      </c>
      <c r="C3177" s="38" t="s">
        <v>808</v>
      </c>
      <c r="D3177" s="1297">
        <v>2011</v>
      </c>
      <c r="E3177" s="131">
        <f t="shared" ref="E3177:E3180" si="882">2021-D3177</f>
        <v>10</v>
      </c>
      <c r="F3177" s="137">
        <v>4258100</v>
      </c>
      <c r="G3177" s="133">
        <v>0.1</v>
      </c>
      <c r="H3177" s="33">
        <f t="shared" si="874"/>
        <v>4258100</v>
      </c>
      <c r="I3177" s="33">
        <f t="shared" si="875"/>
        <v>0</v>
      </c>
      <c r="J3177" s="33">
        <f t="shared" si="876"/>
        <v>425810</v>
      </c>
      <c r="K3177" s="101">
        <f t="shared" si="880"/>
        <v>237.51115573404729</v>
      </c>
      <c r="L3177" s="138">
        <v>60</v>
      </c>
      <c r="M3177" s="30">
        <f t="shared" si="877"/>
        <v>237.51115573404729</v>
      </c>
    </row>
    <row r="3178" spans="1:13">
      <c r="A3178" s="1312"/>
      <c r="B3178" s="38"/>
      <c r="C3178" s="32" t="s">
        <v>778</v>
      </c>
      <c r="D3178" s="1298">
        <v>2009</v>
      </c>
      <c r="E3178" s="131">
        <f t="shared" si="882"/>
        <v>12</v>
      </c>
      <c r="F3178" s="132">
        <v>745000</v>
      </c>
      <c r="G3178" s="133">
        <v>0.1</v>
      </c>
      <c r="H3178" s="33">
        <f t="shared" si="874"/>
        <v>894000</v>
      </c>
      <c r="I3178" s="33">
        <f t="shared" si="875"/>
        <v>-149000</v>
      </c>
      <c r="J3178" s="33">
        <f t="shared" si="876"/>
        <v>74500</v>
      </c>
      <c r="K3178" s="101">
        <f t="shared" si="880"/>
        <v>41.555109326193666</v>
      </c>
      <c r="L3178" s="138">
        <v>3</v>
      </c>
      <c r="M3178" s="30">
        <f t="shared" si="877"/>
        <v>2.0777554663096831</v>
      </c>
    </row>
    <row r="3179" spans="1:13">
      <c r="A3179" s="1312"/>
      <c r="B3179" s="38"/>
      <c r="C3179" s="38" t="s">
        <v>770</v>
      </c>
      <c r="D3179" s="1297">
        <v>2013</v>
      </c>
      <c r="E3179" s="131">
        <f t="shared" si="882"/>
        <v>8</v>
      </c>
      <c r="F3179" s="137">
        <v>237440</v>
      </c>
      <c r="G3179" s="133">
        <v>0.1</v>
      </c>
      <c r="H3179" s="33">
        <f t="shared" si="874"/>
        <v>189952</v>
      </c>
      <c r="I3179" s="33">
        <f t="shared" si="875"/>
        <v>47488</v>
      </c>
      <c r="J3179" s="33">
        <f t="shared" si="876"/>
        <v>23744</v>
      </c>
      <c r="K3179" s="101">
        <f t="shared" si="880"/>
        <v>13.244087460954932</v>
      </c>
      <c r="L3179" s="138">
        <v>60</v>
      </c>
      <c r="M3179" s="30">
        <f t="shared" si="877"/>
        <v>13.244087460954932</v>
      </c>
    </row>
    <row r="3180" spans="1:13">
      <c r="A3180" s="1312"/>
      <c r="B3180" s="38"/>
      <c r="C3180" s="38" t="s">
        <v>779</v>
      </c>
      <c r="D3180" s="1297">
        <v>2009</v>
      </c>
      <c r="E3180" s="131">
        <f t="shared" si="882"/>
        <v>12</v>
      </c>
      <c r="F3180" s="137">
        <v>190000</v>
      </c>
      <c r="G3180" s="133">
        <v>0.1</v>
      </c>
      <c r="H3180" s="33">
        <f t="shared" si="874"/>
        <v>228000</v>
      </c>
      <c r="I3180" s="33">
        <f t="shared" si="875"/>
        <v>-38000</v>
      </c>
      <c r="J3180" s="33">
        <f t="shared" si="876"/>
        <v>19000</v>
      </c>
      <c r="K3180" s="101">
        <f t="shared" si="880"/>
        <v>10.597947344935298</v>
      </c>
      <c r="L3180" s="138">
        <v>30</v>
      </c>
      <c r="M3180" s="30">
        <f t="shared" si="877"/>
        <v>5.2989736724676488</v>
      </c>
    </row>
    <row r="3181" spans="1:13">
      <c r="A3181" s="1312"/>
      <c r="B3181" s="16" t="s">
        <v>35</v>
      </c>
      <c r="C3181" s="38"/>
      <c r="D3181" s="1297"/>
      <c r="E3181" s="131"/>
      <c r="F3181" s="137"/>
      <c r="G3181" s="133"/>
      <c r="H3181" s="33"/>
      <c r="I3181" s="33"/>
      <c r="J3181" s="33"/>
      <c r="K3181" s="101">
        <f t="shared" si="880"/>
        <v>0</v>
      </c>
      <c r="L3181" s="138"/>
      <c r="M3181" s="34">
        <f>SUM(M3177:M3180)</f>
        <v>258.13197233377957</v>
      </c>
    </row>
    <row r="3182" spans="1:13" ht="72.75" customHeight="1">
      <c r="A3182" s="66" t="s">
        <v>5711</v>
      </c>
      <c r="B3182" s="39" t="s">
        <v>810</v>
      </c>
      <c r="C3182" s="37"/>
      <c r="D3182" s="45"/>
      <c r="E3182" s="128"/>
      <c r="F3182" s="135"/>
      <c r="G3182" s="129"/>
      <c r="H3182" s="63"/>
      <c r="I3182" s="63"/>
      <c r="J3182" s="63"/>
      <c r="K3182" s="63"/>
      <c r="L3182" s="136"/>
      <c r="M3182" s="130"/>
    </row>
    <row r="3183" spans="1:13" ht="30">
      <c r="A3183" s="1302" t="s">
        <v>5712</v>
      </c>
      <c r="B3183" s="38" t="s">
        <v>812</v>
      </c>
      <c r="C3183" s="38" t="s">
        <v>804</v>
      </c>
      <c r="D3183" s="1297">
        <v>2012</v>
      </c>
      <c r="E3183" s="131">
        <f t="shared" ref="E3183:E3187" si="883">2021-D3183</f>
        <v>9</v>
      </c>
      <c r="F3183" s="137">
        <v>25366060</v>
      </c>
      <c r="G3183" s="133">
        <v>0.1</v>
      </c>
      <c r="H3183" s="33">
        <f>E3183*F3183*G3183</f>
        <v>22829454</v>
      </c>
      <c r="I3183" s="33">
        <f t="shared" ref="I3183:I3187" si="884">F3183-H3183</f>
        <v>2536606</v>
      </c>
      <c r="J3183" s="33">
        <f>F3183*G3183</f>
        <v>2536606</v>
      </c>
      <c r="K3183" s="101">
        <f t="shared" ref="K3183:K3187" si="885">J3183/1792.8</f>
        <v>1414.8850959393128</v>
      </c>
      <c r="L3183" s="138">
        <v>90</v>
      </c>
      <c r="M3183" s="30">
        <f t="shared" ref="M3183:M3187" si="886">K3183*L3183/60</f>
        <v>2122.3276439089691</v>
      </c>
    </row>
    <row r="3184" spans="1:13">
      <c r="A3184" s="1312"/>
      <c r="B3184" s="38"/>
      <c r="C3184" s="38" t="s">
        <v>805</v>
      </c>
      <c r="D3184" s="1297">
        <v>2011</v>
      </c>
      <c r="E3184" s="131">
        <f t="shared" si="883"/>
        <v>10</v>
      </c>
      <c r="F3184" s="137">
        <v>4258100</v>
      </c>
      <c r="G3184" s="133">
        <v>0.1</v>
      </c>
      <c r="H3184" s="33">
        <f t="shared" ref="H3184:H3187" si="887">E3184*F3184*G3184</f>
        <v>4258100</v>
      </c>
      <c r="I3184" s="33">
        <f t="shared" si="884"/>
        <v>0</v>
      </c>
      <c r="J3184" s="33">
        <f t="shared" ref="J3184:J3187" si="888">F3184*G3184</f>
        <v>425810</v>
      </c>
      <c r="K3184" s="101">
        <f t="shared" si="885"/>
        <v>237.51115573404729</v>
      </c>
      <c r="L3184" s="138">
        <v>90</v>
      </c>
      <c r="M3184" s="30">
        <f t="shared" si="886"/>
        <v>356.26673360107094</v>
      </c>
    </row>
    <row r="3185" spans="1:13">
      <c r="A3185" s="1312"/>
      <c r="B3185" s="38"/>
      <c r="C3185" s="32" t="s">
        <v>782</v>
      </c>
      <c r="D3185" s="1298">
        <v>2012</v>
      </c>
      <c r="E3185" s="131">
        <f t="shared" si="883"/>
        <v>9</v>
      </c>
      <c r="F3185" s="132">
        <v>198900</v>
      </c>
      <c r="G3185" s="133">
        <v>0.1</v>
      </c>
      <c r="H3185" s="33">
        <f t="shared" si="887"/>
        <v>179010</v>
      </c>
      <c r="I3185" s="33">
        <f t="shared" si="884"/>
        <v>19890</v>
      </c>
      <c r="J3185" s="33">
        <f t="shared" si="888"/>
        <v>19890</v>
      </c>
      <c r="K3185" s="101">
        <f t="shared" si="885"/>
        <v>11.094377510040161</v>
      </c>
      <c r="L3185" s="138">
        <v>30</v>
      </c>
      <c r="M3185" s="30">
        <f t="shared" si="886"/>
        <v>5.5471887550200814</v>
      </c>
    </row>
    <row r="3186" spans="1:13">
      <c r="A3186" s="1312"/>
      <c r="B3186" s="38"/>
      <c r="C3186" s="38" t="s">
        <v>819</v>
      </c>
      <c r="D3186" s="1297">
        <v>2013</v>
      </c>
      <c r="E3186" s="131">
        <f t="shared" si="883"/>
        <v>8</v>
      </c>
      <c r="F3186" s="137">
        <v>237440</v>
      </c>
      <c r="G3186" s="133">
        <v>0.1</v>
      </c>
      <c r="H3186" s="33">
        <f t="shared" si="887"/>
        <v>189952</v>
      </c>
      <c r="I3186" s="33">
        <f t="shared" si="884"/>
        <v>47488</v>
      </c>
      <c r="J3186" s="33">
        <f t="shared" si="888"/>
        <v>23744</v>
      </c>
      <c r="K3186" s="101">
        <f t="shared" si="885"/>
        <v>13.244087460954932</v>
      </c>
      <c r="L3186" s="138">
        <v>60</v>
      </c>
      <c r="M3186" s="30">
        <f t="shared" si="886"/>
        <v>13.244087460954932</v>
      </c>
    </row>
    <row r="3187" spans="1:13">
      <c r="A3187" s="1312"/>
      <c r="B3187" s="38"/>
      <c r="C3187" s="32" t="s">
        <v>778</v>
      </c>
      <c r="D3187" s="1298">
        <v>2009</v>
      </c>
      <c r="E3187" s="131">
        <f t="shared" si="883"/>
        <v>12</v>
      </c>
      <c r="F3187" s="132">
        <v>745000</v>
      </c>
      <c r="G3187" s="133">
        <v>0.1</v>
      </c>
      <c r="H3187" s="33">
        <f t="shared" si="887"/>
        <v>894000</v>
      </c>
      <c r="I3187" s="33">
        <f t="shared" si="884"/>
        <v>-149000</v>
      </c>
      <c r="J3187" s="33">
        <f t="shared" si="888"/>
        <v>74500</v>
      </c>
      <c r="K3187" s="101">
        <f t="shared" si="885"/>
        <v>41.555109326193666</v>
      </c>
      <c r="L3187" s="138">
        <v>3</v>
      </c>
      <c r="M3187" s="30">
        <f t="shared" si="886"/>
        <v>2.0777554663096831</v>
      </c>
    </row>
    <row r="3188" spans="1:13">
      <c r="A3188" s="1312"/>
      <c r="B3188" s="16" t="s">
        <v>35</v>
      </c>
      <c r="C3188" s="38"/>
      <c r="D3188" s="1297"/>
      <c r="E3188" s="131"/>
      <c r="F3188" s="137"/>
      <c r="G3188" s="133"/>
      <c r="H3188" s="33"/>
      <c r="I3188" s="33"/>
      <c r="J3188" s="33"/>
      <c r="K3188" s="101">
        <f t="shared" si="880"/>
        <v>0</v>
      </c>
      <c r="L3188" s="138"/>
      <c r="M3188" s="34">
        <f>SUM(M3183:M3187)</f>
        <v>2499.4634091923249</v>
      </c>
    </row>
    <row r="3189" spans="1:13" ht="57">
      <c r="A3189" s="944" t="s">
        <v>5713</v>
      </c>
      <c r="B3189" s="37" t="s">
        <v>814</v>
      </c>
      <c r="C3189" s="37"/>
      <c r="D3189" s="45"/>
      <c r="E3189" s="128"/>
      <c r="F3189" s="135"/>
      <c r="G3189" s="129"/>
      <c r="H3189" s="63"/>
      <c r="I3189" s="63"/>
      <c r="J3189" s="63"/>
      <c r="K3189" s="63"/>
      <c r="L3189" s="136"/>
      <c r="M3189" s="130"/>
    </row>
    <row r="3190" spans="1:13">
      <c r="A3190" s="1302" t="s">
        <v>5714</v>
      </c>
      <c r="B3190" s="38" t="s">
        <v>744</v>
      </c>
      <c r="C3190" s="38" t="s">
        <v>804</v>
      </c>
      <c r="D3190" s="1297">
        <v>2012</v>
      </c>
      <c r="E3190" s="131">
        <f t="shared" ref="E3190:E3191" si="889">2021-D3190</f>
        <v>9</v>
      </c>
      <c r="F3190" s="137">
        <v>25366060</v>
      </c>
      <c r="G3190" s="133">
        <v>0.1</v>
      </c>
      <c r="H3190" s="33">
        <f t="shared" si="874"/>
        <v>22829454</v>
      </c>
      <c r="I3190" s="33">
        <f t="shared" si="875"/>
        <v>2536606</v>
      </c>
      <c r="J3190" s="33">
        <f t="shared" si="876"/>
        <v>2536606</v>
      </c>
      <c r="K3190" s="33">
        <f t="shared" si="880"/>
        <v>1414.8850959393128</v>
      </c>
      <c r="L3190" s="138">
        <v>90</v>
      </c>
      <c r="M3190" s="30">
        <f>K3190*L3190/60</f>
        <v>2122.3276439089691</v>
      </c>
    </row>
    <row r="3191" spans="1:13">
      <c r="B3191" s="38"/>
      <c r="C3191" s="32" t="s">
        <v>778</v>
      </c>
      <c r="D3191" s="1298">
        <v>2009</v>
      </c>
      <c r="E3191" s="131">
        <f t="shared" si="889"/>
        <v>12</v>
      </c>
      <c r="F3191" s="132">
        <v>745000</v>
      </c>
      <c r="G3191" s="133">
        <v>0.1</v>
      </c>
      <c r="H3191" s="33">
        <f t="shared" si="874"/>
        <v>894000</v>
      </c>
      <c r="I3191" s="33">
        <f t="shared" si="875"/>
        <v>-149000</v>
      </c>
      <c r="J3191" s="33">
        <f t="shared" si="876"/>
        <v>74500</v>
      </c>
      <c r="K3191" s="33">
        <f t="shared" si="880"/>
        <v>41.555109326193666</v>
      </c>
      <c r="L3191" s="138">
        <v>3</v>
      </c>
      <c r="M3191" s="30">
        <f t="shared" si="877"/>
        <v>2.0777554663096831</v>
      </c>
    </row>
    <row r="3192" spans="1:13">
      <c r="A3192" s="1312"/>
      <c r="B3192" s="16" t="s">
        <v>35</v>
      </c>
      <c r="C3192" s="38"/>
      <c r="D3192" s="1297"/>
      <c r="E3192" s="131"/>
      <c r="F3192" s="137"/>
      <c r="G3192" s="133"/>
      <c r="H3192" s="33"/>
      <c r="I3192" s="33"/>
      <c r="J3192" s="33"/>
      <c r="K3192" s="33">
        <f t="shared" si="880"/>
        <v>0</v>
      </c>
      <c r="L3192" s="138"/>
      <c r="M3192" s="34">
        <f>SUM(M3190:M3191)</f>
        <v>2124.4053993752786</v>
      </c>
    </row>
    <row r="3193" spans="1:13">
      <c r="A3193" s="1302" t="s">
        <v>5715</v>
      </c>
      <c r="B3193" s="38" t="s">
        <v>745</v>
      </c>
      <c r="C3193" s="38" t="s">
        <v>808</v>
      </c>
      <c r="D3193" s="1297">
        <v>2012</v>
      </c>
      <c r="E3193" s="131">
        <f t="shared" ref="E3193:E3196" si="890">2021-D3193</f>
        <v>9</v>
      </c>
      <c r="F3193" s="137">
        <v>4258100</v>
      </c>
      <c r="G3193" s="133">
        <v>0.1</v>
      </c>
      <c r="H3193" s="33">
        <f t="shared" si="874"/>
        <v>3832290</v>
      </c>
      <c r="I3193" s="33">
        <f t="shared" si="875"/>
        <v>425810</v>
      </c>
      <c r="J3193" s="33">
        <f t="shared" si="876"/>
        <v>425810</v>
      </c>
      <c r="K3193" s="33">
        <f t="shared" si="880"/>
        <v>237.51115573404729</v>
      </c>
      <c r="L3193" s="138">
        <v>182</v>
      </c>
      <c r="M3193" s="30">
        <f t="shared" si="877"/>
        <v>720.45050572661012</v>
      </c>
    </row>
    <row r="3194" spans="1:13">
      <c r="A3194" s="1312"/>
      <c r="B3194" s="38"/>
      <c r="C3194" s="32" t="s">
        <v>778</v>
      </c>
      <c r="D3194" s="1298">
        <v>2009</v>
      </c>
      <c r="E3194" s="131">
        <f t="shared" si="890"/>
        <v>12</v>
      </c>
      <c r="F3194" s="132">
        <v>745000</v>
      </c>
      <c r="G3194" s="133">
        <v>0.1</v>
      </c>
      <c r="H3194" s="33">
        <f t="shared" si="874"/>
        <v>894000</v>
      </c>
      <c r="I3194" s="33">
        <f t="shared" si="875"/>
        <v>-149000</v>
      </c>
      <c r="J3194" s="33">
        <f t="shared" si="876"/>
        <v>74500</v>
      </c>
      <c r="K3194" s="33">
        <f t="shared" si="880"/>
        <v>41.555109326193666</v>
      </c>
      <c r="L3194" s="138">
        <v>5</v>
      </c>
      <c r="M3194" s="30">
        <f t="shared" si="877"/>
        <v>3.4629257771828055</v>
      </c>
    </row>
    <row r="3195" spans="1:13">
      <c r="A3195" s="1312"/>
      <c r="B3195" s="38"/>
      <c r="C3195" s="38" t="s">
        <v>770</v>
      </c>
      <c r="D3195" s="1297">
        <v>2013</v>
      </c>
      <c r="E3195" s="131">
        <f t="shared" si="890"/>
        <v>8</v>
      </c>
      <c r="F3195" s="137">
        <v>237440</v>
      </c>
      <c r="G3195" s="133">
        <v>0.1</v>
      </c>
      <c r="H3195" s="33">
        <f t="shared" si="874"/>
        <v>189952</v>
      </c>
      <c r="I3195" s="33">
        <f t="shared" si="875"/>
        <v>47488</v>
      </c>
      <c r="J3195" s="33">
        <f t="shared" si="876"/>
        <v>23744</v>
      </c>
      <c r="K3195" s="33">
        <f t="shared" si="880"/>
        <v>13.244087460954932</v>
      </c>
      <c r="L3195" s="138">
        <v>60</v>
      </c>
      <c r="M3195" s="30">
        <f t="shared" si="877"/>
        <v>13.244087460954932</v>
      </c>
    </row>
    <row r="3196" spans="1:13">
      <c r="A3196" s="1312"/>
      <c r="B3196" s="38"/>
      <c r="C3196" s="38" t="s">
        <v>779</v>
      </c>
      <c r="D3196" s="1297">
        <v>2009</v>
      </c>
      <c r="E3196" s="131">
        <f t="shared" si="890"/>
        <v>12</v>
      </c>
      <c r="F3196" s="137">
        <v>190000</v>
      </c>
      <c r="G3196" s="133">
        <v>0.1</v>
      </c>
      <c r="H3196" s="33">
        <f t="shared" si="874"/>
        <v>228000</v>
      </c>
      <c r="I3196" s="33">
        <f t="shared" si="875"/>
        <v>-38000</v>
      </c>
      <c r="J3196" s="33">
        <f t="shared" si="876"/>
        <v>19000</v>
      </c>
      <c r="K3196" s="33">
        <f t="shared" si="880"/>
        <v>10.597947344935298</v>
      </c>
      <c r="L3196" s="138">
        <v>30</v>
      </c>
      <c r="M3196" s="30">
        <f t="shared" si="877"/>
        <v>5.2989736724676488</v>
      </c>
    </row>
    <row r="3197" spans="1:13">
      <c r="A3197" s="1312"/>
      <c r="B3197" s="16" t="s">
        <v>35</v>
      </c>
      <c r="C3197" s="38"/>
      <c r="D3197" s="1297"/>
      <c r="E3197" s="131"/>
      <c r="F3197" s="137"/>
      <c r="G3197" s="133"/>
      <c r="H3197" s="33"/>
      <c r="I3197" s="33"/>
      <c r="J3197" s="33"/>
      <c r="K3197" s="33">
        <f t="shared" si="880"/>
        <v>0</v>
      </c>
      <c r="L3197" s="138"/>
      <c r="M3197" s="34">
        <f>SUM(M3193:M3196)</f>
        <v>742.45649263721555</v>
      </c>
    </row>
    <row r="3198" spans="1:13" ht="24.75" customHeight="1">
      <c r="A3198" s="944" t="s">
        <v>5716</v>
      </c>
      <c r="B3198" s="37" t="s">
        <v>726</v>
      </c>
      <c r="C3198" s="37"/>
      <c r="D3198" s="45"/>
      <c r="E3198" s="128"/>
      <c r="F3198" s="135"/>
      <c r="G3198" s="129"/>
      <c r="H3198" s="63"/>
      <c r="I3198" s="63"/>
      <c r="J3198" s="63"/>
      <c r="K3198" s="63"/>
      <c r="L3198" s="136"/>
      <c r="M3198" s="130"/>
    </row>
    <row r="3199" spans="1:13" ht="45">
      <c r="A3199" s="1302" t="s">
        <v>5717</v>
      </c>
      <c r="B3199" s="38" t="s">
        <v>818</v>
      </c>
      <c r="C3199" s="38" t="s">
        <v>804</v>
      </c>
      <c r="D3199" s="1297">
        <v>2012</v>
      </c>
      <c r="E3199" s="131">
        <f t="shared" ref="E3199:E3203" si="891">2021-D3199</f>
        <v>9</v>
      </c>
      <c r="F3199" s="137">
        <v>25366060</v>
      </c>
      <c r="G3199" s="133">
        <v>0.1</v>
      </c>
      <c r="H3199" s="33">
        <f>E3199*F3199*G3199</f>
        <v>22829454</v>
      </c>
      <c r="I3199" s="33">
        <f t="shared" si="875"/>
        <v>2536606</v>
      </c>
      <c r="J3199" s="33">
        <f>F3199*G3199</f>
        <v>2536606</v>
      </c>
      <c r="K3199" s="101">
        <f t="shared" si="880"/>
        <v>1414.8850959393128</v>
      </c>
      <c r="L3199" s="138">
        <v>90</v>
      </c>
      <c r="M3199" s="30">
        <f t="shared" si="877"/>
        <v>2122.3276439089691</v>
      </c>
    </row>
    <row r="3200" spans="1:13">
      <c r="A3200" s="1312"/>
      <c r="B3200" s="38"/>
      <c r="C3200" s="38" t="s">
        <v>805</v>
      </c>
      <c r="D3200" s="1297">
        <v>2011</v>
      </c>
      <c r="E3200" s="131">
        <f t="shared" si="891"/>
        <v>10</v>
      </c>
      <c r="F3200" s="137">
        <v>4258100</v>
      </c>
      <c r="G3200" s="133">
        <v>0.1</v>
      </c>
      <c r="H3200" s="33">
        <f t="shared" si="874"/>
        <v>4258100</v>
      </c>
      <c r="I3200" s="33">
        <f t="shared" si="875"/>
        <v>0</v>
      </c>
      <c r="J3200" s="33">
        <f t="shared" si="876"/>
        <v>425810</v>
      </c>
      <c r="K3200" s="101">
        <f t="shared" si="880"/>
        <v>237.51115573404729</v>
      </c>
      <c r="L3200" s="138">
        <v>90</v>
      </c>
      <c r="M3200" s="30">
        <f t="shared" si="877"/>
        <v>356.26673360107094</v>
      </c>
    </row>
    <row r="3201" spans="1:13">
      <c r="A3201" s="1312"/>
      <c r="B3201" s="38"/>
      <c r="C3201" s="32" t="s">
        <v>782</v>
      </c>
      <c r="D3201" s="1298">
        <v>2012</v>
      </c>
      <c r="E3201" s="131">
        <f t="shared" si="891"/>
        <v>9</v>
      </c>
      <c r="F3201" s="132">
        <v>198900</v>
      </c>
      <c r="G3201" s="133">
        <v>0.1</v>
      </c>
      <c r="H3201" s="33">
        <f t="shared" si="874"/>
        <v>179010</v>
      </c>
      <c r="I3201" s="33">
        <f t="shared" si="875"/>
        <v>19890</v>
      </c>
      <c r="J3201" s="33">
        <f t="shared" si="876"/>
        <v>19890</v>
      </c>
      <c r="K3201" s="101">
        <f t="shared" si="880"/>
        <v>11.094377510040161</v>
      </c>
      <c r="L3201" s="138">
        <v>30</v>
      </c>
      <c r="M3201" s="30">
        <f t="shared" si="877"/>
        <v>5.5471887550200814</v>
      </c>
    </row>
    <row r="3202" spans="1:13">
      <c r="A3202" s="1312"/>
      <c r="B3202" s="38"/>
      <c r="C3202" s="38" t="s">
        <v>819</v>
      </c>
      <c r="D3202" s="1297">
        <v>2013</v>
      </c>
      <c r="E3202" s="131">
        <f t="shared" si="891"/>
        <v>8</v>
      </c>
      <c r="F3202" s="137">
        <v>237440</v>
      </c>
      <c r="G3202" s="133">
        <v>0.1</v>
      </c>
      <c r="H3202" s="33">
        <f t="shared" si="874"/>
        <v>189952</v>
      </c>
      <c r="I3202" s="33">
        <f t="shared" si="875"/>
        <v>47488</v>
      </c>
      <c r="J3202" s="33">
        <f t="shared" si="876"/>
        <v>23744</v>
      </c>
      <c r="K3202" s="101">
        <f t="shared" si="880"/>
        <v>13.244087460954932</v>
      </c>
      <c r="L3202" s="138">
        <v>60</v>
      </c>
      <c r="M3202" s="30">
        <f t="shared" si="877"/>
        <v>13.244087460954932</v>
      </c>
    </row>
    <row r="3203" spans="1:13">
      <c r="A3203" s="1312"/>
      <c r="B3203" s="16"/>
      <c r="C3203" s="32" t="s">
        <v>778</v>
      </c>
      <c r="D3203" s="1298">
        <v>2009</v>
      </c>
      <c r="E3203" s="131">
        <f t="shared" si="891"/>
        <v>12</v>
      </c>
      <c r="F3203" s="132">
        <v>745000</v>
      </c>
      <c r="G3203" s="133">
        <v>0.1</v>
      </c>
      <c r="H3203" s="33">
        <f t="shared" si="874"/>
        <v>894000</v>
      </c>
      <c r="I3203" s="33">
        <f t="shared" si="875"/>
        <v>-149000</v>
      </c>
      <c r="J3203" s="33">
        <f t="shared" si="876"/>
        <v>74500</v>
      </c>
      <c r="K3203" s="101">
        <f t="shared" si="880"/>
        <v>41.555109326193666</v>
      </c>
      <c r="L3203" s="138">
        <v>3</v>
      </c>
      <c r="M3203" s="30">
        <f t="shared" si="877"/>
        <v>2.0777554663096831</v>
      </c>
    </row>
    <row r="3204" spans="1:13">
      <c r="A3204" s="1312"/>
      <c r="B3204" s="16" t="s">
        <v>35</v>
      </c>
      <c r="C3204" s="38"/>
      <c r="D3204" s="1297"/>
      <c r="E3204" s="131"/>
      <c r="F3204" s="137"/>
      <c r="G3204" s="133"/>
      <c r="H3204" s="33"/>
      <c r="I3204" s="33"/>
      <c r="J3204" s="33"/>
      <c r="K3204" s="101">
        <f t="shared" si="880"/>
        <v>0</v>
      </c>
      <c r="L3204" s="138"/>
      <c r="M3204" s="34">
        <f>SUM(M3199:M3203)</f>
        <v>2499.4634091923249</v>
      </c>
    </row>
    <row r="3205" spans="1:13" ht="30">
      <c r="A3205" s="1312" t="s">
        <v>5718</v>
      </c>
      <c r="B3205" s="38" t="s">
        <v>776</v>
      </c>
      <c r="C3205" s="32" t="s">
        <v>769</v>
      </c>
      <c r="D3205" s="1298">
        <v>2010</v>
      </c>
      <c r="E3205" s="131">
        <f t="shared" ref="E3205:E3210" si="892">2021-D3205</f>
        <v>11</v>
      </c>
      <c r="F3205" s="132">
        <v>1835351</v>
      </c>
      <c r="G3205" s="133">
        <v>0.1</v>
      </c>
      <c r="H3205" s="33">
        <f t="shared" si="874"/>
        <v>2018886.1</v>
      </c>
      <c r="I3205" s="33">
        <f t="shared" si="875"/>
        <v>-183535.10000000009</v>
      </c>
      <c r="J3205" s="33">
        <f t="shared" si="876"/>
        <v>183535.1</v>
      </c>
      <c r="K3205" s="101">
        <f t="shared" si="880"/>
        <v>102.37343819723338</v>
      </c>
      <c r="L3205" s="138">
        <v>220</v>
      </c>
      <c r="M3205" s="30">
        <f t="shared" si="877"/>
        <v>375.36927338985578</v>
      </c>
    </row>
    <row r="3206" spans="1:13">
      <c r="A3206" s="1312"/>
      <c r="B3206" s="38"/>
      <c r="C3206" s="32" t="s">
        <v>771</v>
      </c>
      <c r="D3206" s="1298">
        <v>2010</v>
      </c>
      <c r="E3206" s="131">
        <f t="shared" si="892"/>
        <v>11</v>
      </c>
      <c r="F3206" s="132">
        <v>90000</v>
      </c>
      <c r="G3206" s="133">
        <v>0.1</v>
      </c>
      <c r="H3206" s="33">
        <f t="shared" si="874"/>
        <v>99000</v>
      </c>
      <c r="I3206" s="33">
        <f t="shared" si="875"/>
        <v>-9000</v>
      </c>
      <c r="J3206" s="33">
        <f t="shared" si="876"/>
        <v>9000</v>
      </c>
      <c r="K3206" s="101">
        <f t="shared" si="880"/>
        <v>5.0200803212851408</v>
      </c>
      <c r="L3206" s="138">
        <v>2</v>
      </c>
      <c r="M3206" s="30">
        <f t="shared" si="877"/>
        <v>0.16733601070950468</v>
      </c>
    </row>
    <row r="3207" spans="1:13">
      <c r="A3207" s="1312"/>
      <c r="B3207" s="16"/>
      <c r="C3207" s="32" t="s">
        <v>778</v>
      </c>
      <c r="D3207" s="1298">
        <v>2009</v>
      </c>
      <c r="E3207" s="131">
        <f t="shared" si="892"/>
        <v>12</v>
      </c>
      <c r="F3207" s="132">
        <v>745000</v>
      </c>
      <c r="G3207" s="133">
        <v>0.1</v>
      </c>
      <c r="H3207" s="33">
        <f t="shared" si="874"/>
        <v>894000</v>
      </c>
      <c r="I3207" s="33">
        <f t="shared" si="875"/>
        <v>-149000</v>
      </c>
      <c r="J3207" s="33">
        <f t="shared" si="876"/>
        <v>74500</v>
      </c>
      <c r="K3207" s="101">
        <f t="shared" si="880"/>
        <v>41.555109326193666</v>
      </c>
      <c r="L3207" s="138">
        <v>5</v>
      </c>
      <c r="M3207" s="30">
        <f t="shared" si="877"/>
        <v>3.4629257771828055</v>
      </c>
    </row>
    <row r="3208" spans="1:13">
      <c r="A3208" s="1312"/>
      <c r="B3208" s="16"/>
      <c r="C3208" s="32" t="s">
        <v>782</v>
      </c>
      <c r="D3208" s="1298">
        <v>2012</v>
      </c>
      <c r="E3208" s="131">
        <f t="shared" si="892"/>
        <v>9</v>
      </c>
      <c r="F3208" s="132">
        <v>198900</v>
      </c>
      <c r="G3208" s="133">
        <v>0.1</v>
      </c>
      <c r="H3208" s="33">
        <f t="shared" si="874"/>
        <v>179010</v>
      </c>
      <c r="I3208" s="33">
        <f t="shared" si="875"/>
        <v>19890</v>
      </c>
      <c r="J3208" s="33">
        <f t="shared" si="876"/>
        <v>19890</v>
      </c>
      <c r="K3208" s="101">
        <f t="shared" si="880"/>
        <v>11.094377510040161</v>
      </c>
      <c r="L3208" s="138">
        <v>60</v>
      </c>
      <c r="M3208" s="30">
        <f t="shared" si="877"/>
        <v>11.094377510040163</v>
      </c>
    </row>
    <row r="3209" spans="1:13">
      <c r="A3209" s="1312"/>
      <c r="B3209" s="16"/>
      <c r="C3209" s="38" t="s">
        <v>770</v>
      </c>
      <c r="D3209" s="1297">
        <v>2013</v>
      </c>
      <c r="E3209" s="131">
        <f t="shared" si="892"/>
        <v>8</v>
      </c>
      <c r="F3209" s="137">
        <v>237440</v>
      </c>
      <c r="G3209" s="133">
        <v>0.1</v>
      </c>
      <c r="H3209" s="33">
        <f t="shared" si="874"/>
        <v>189952</v>
      </c>
      <c r="I3209" s="33">
        <f t="shared" si="875"/>
        <v>47488</v>
      </c>
      <c r="J3209" s="33">
        <f t="shared" si="876"/>
        <v>23744</v>
      </c>
      <c r="K3209" s="101">
        <f t="shared" si="880"/>
        <v>13.244087460954932</v>
      </c>
      <c r="L3209" s="138">
        <v>30</v>
      </c>
      <c r="M3209" s="30">
        <f t="shared" si="877"/>
        <v>6.6220437304774658</v>
      </c>
    </row>
    <row r="3210" spans="1:13">
      <c r="A3210" s="1312"/>
      <c r="B3210" s="16"/>
      <c r="C3210" s="38" t="s">
        <v>779</v>
      </c>
      <c r="D3210" s="1297">
        <v>2009</v>
      </c>
      <c r="E3210" s="131">
        <f t="shared" si="892"/>
        <v>12</v>
      </c>
      <c r="F3210" s="137">
        <v>190000</v>
      </c>
      <c r="G3210" s="133">
        <v>0.1</v>
      </c>
      <c r="H3210" s="33">
        <f t="shared" si="874"/>
        <v>228000</v>
      </c>
      <c r="I3210" s="33">
        <f t="shared" si="875"/>
        <v>-38000</v>
      </c>
      <c r="J3210" s="33">
        <f t="shared" si="876"/>
        <v>19000</v>
      </c>
      <c r="K3210" s="101">
        <f t="shared" si="880"/>
        <v>10.597947344935298</v>
      </c>
      <c r="L3210" s="138"/>
      <c r="M3210" s="30">
        <f t="shared" si="877"/>
        <v>0</v>
      </c>
    </row>
    <row r="3211" spans="1:13">
      <c r="A3211" s="1312"/>
      <c r="B3211" s="16" t="s">
        <v>35</v>
      </c>
      <c r="C3211" s="38"/>
      <c r="D3211" s="1297"/>
      <c r="E3211" s="131"/>
      <c r="F3211" s="137"/>
      <c r="G3211" s="133"/>
      <c r="H3211" s="33"/>
      <c r="I3211" s="33"/>
      <c r="J3211" s="33"/>
      <c r="K3211" s="101">
        <f t="shared" si="880"/>
        <v>0</v>
      </c>
      <c r="L3211" s="138"/>
      <c r="M3211" s="34">
        <f>SUM(M3205:M3210)</f>
        <v>396.7159564182657</v>
      </c>
    </row>
    <row r="3212" spans="1:13" ht="48" customHeight="1">
      <c r="A3212" s="944" t="s">
        <v>5719</v>
      </c>
      <c r="B3212" s="37" t="s">
        <v>821</v>
      </c>
      <c r="C3212" s="37"/>
      <c r="D3212" s="45"/>
      <c r="E3212" s="128"/>
      <c r="F3212" s="135"/>
      <c r="G3212" s="129"/>
      <c r="H3212" s="63"/>
      <c r="I3212" s="63"/>
      <c r="J3212" s="63"/>
      <c r="K3212" s="63"/>
      <c r="L3212" s="136"/>
      <c r="M3212" s="130"/>
    </row>
    <row r="3213" spans="1:13" ht="30">
      <c r="A3213" s="1302" t="s">
        <v>5720</v>
      </c>
      <c r="B3213" s="38" t="s">
        <v>746</v>
      </c>
      <c r="C3213" s="32" t="s">
        <v>769</v>
      </c>
      <c r="D3213" s="1298">
        <v>2010</v>
      </c>
      <c r="E3213" s="131">
        <f t="shared" ref="E3213:E3218" si="893">2021-D3213</f>
        <v>11</v>
      </c>
      <c r="F3213" s="132">
        <v>1835351</v>
      </c>
      <c r="G3213" s="133">
        <v>0.1</v>
      </c>
      <c r="H3213" s="33">
        <f t="shared" ref="H3213:H3239" si="894">E3213*F3213*G3213</f>
        <v>2018886.1</v>
      </c>
      <c r="I3213" s="33">
        <f t="shared" ref="I3213:I3239" si="895">F3213-H3213</f>
        <v>-183535.10000000009</v>
      </c>
      <c r="J3213" s="33">
        <f t="shared" ref="J3213:J3239" si="896">F3213*G3213</f>
        <v>183535.1</v>
      </c>
      <c r="K3213" s="101">
        <f t="shared" ref="K3213:K3248" si="897">J3213/1792.8</f>
        <v>102.37343819723338</v>
      </c>
      <c r="L3213" s="138">
        <v>220</v>
      </c>
      <c r="M3213" s="30">
        <f t="shared" ref="M3213:M3239" si="898">K3213*L3213/60</f>
        <v>375.36927338985578</v>
      </c>
    </row>
    <row r="3214" spans="1:13">
      <c r="A3214" s="1312"/>
      <c r="B3214" s="38"/>
      <c r="C3214" s="32" t="s">
        <v>771</v>
      </c>
      <c r="D3214" s="1298">
        <v>2010</v>
      </c>
      <c r="E3214" s="131">
        <f t="shared" si="893"/>
        <v>11</v>
      </c>
      <c r="F3214" s="132">
        <v>90000</v>
      </c>
      <c r="G3214" s="133">
        <v>0.1</v>
      </c>
      <c r="H3214" s="33">
        <f t="shared" si="894"/>
        <v>99000</v>
      </c>
      <c r="I3214" s="33">
        <f t="shared" si="895"/>
        <v>-9000</v>
      </c>
      <c r="J3214" s="33">
        <f t="shared" si="896"/>
        <v>9000</v>
      </c>
      <c r="K3214" s="101">
        <f t="shared" si="897"/>
        <v>5.0200803212851408</v>
      </c>
      <c r="L3214" s="138">
        <v>2</v>
      </c>
      <c r="M3214" s="30">
        <f t="shared" si="898"/>
        <v>0.16733601070950468</v>
      </c>
    </row>
    <row r="3215" spans="1:13">
      <c r="A3215" s="1312"/>
      <c r="B3215" s="38"/>
      <c r="C3215" s="32" t="s">
        <v>778</v>
      </c>
      <c r="D3215" s="1298">
        <v>2009</v>
      </c>
      <c r="E3215" s="131">
        <f t="shared" si="893"/>
        <v>12</v>
      </c>
      <c r="F3215" s="132">
        <v>745000</v>
      </c>
      <c r="G3215" s="133">
        <v>0.1</v>
      </c>
      <c r="H3215" s="33">
        <f t="shared" si="894"/>
        <v>894000</v>
      </c>
      <c r="I3215" s="33">
        <f t="shared" si="895"/>
        <v>-149000</v>
      </c>
      <c r="J3215" s="33">
        <f t="shared" si="896"/>
        <v>74500</v>
      </c>
      <c r="K3215" s="101">
        <f t="shared" si="897"/>
        <v>41.555109326193666</v>
      </c>
      <c r="L3215" s="138">
        <v>3</v>
      </c>
      <c r="M3215" s="30">
        <f t="shared" si="898"/>
        <v>2.0777554663096831</v>
      </c>
    </row>
    <row r="3216" spans="1:13">
      <c r="A3216" s="1312"/>
      <c r="B3216" s="38"/>
      <c r="C3216" s="32" t="s">
        <v>782</v>
      </c>
      <c r="D3216" s="1298">
        <v>2012</v>
      </c>
      <c r="E3216" s="131">
        <f t="shared" si="893"/>
        <v>9</v>
      </c>
      <c r="F3216" s="132">
        <v>198900</v>
      </c>
      <c r="G3216" s="133">
        <v>0.1</v>
      </c>
      <c r="H3216" s="33">
        <f t="shared" si="894"/>
        <v>179010</v>
      </c>
      <c r="I3216" s="33">
        <f t="shared" si="895"/>
        <v>19890</v>
      </c>
      <c r="J3216" s="33">
        <f t="shared" si="896"/>
        <v>19890</v>
      </c>
      <c r="K3216" s="101">
        <f t="shared" si="897"/>
        <v>11.094377510040161</v>
      </c>
      <c r="L3216" s="138">
        <v>60</v>
      </c>
      <c r="M3216" s="30">
        <f t="shared" si="898"/>
        <v>11.094377510040163</v>
      </c>
    </row>
    <row r="3217" spans="1:13">
      <c r="A3217" s="1312"/>
      <c r="B3217" s="38"/>
      <c r="C3217" s="38" t="s">
        <v>770</v>
      </c>
      <c r="D3217" s="1297">
        <v>2013</v>
      </c>
      <c r="E3217" s="131">
        <f t="shared" si="893"/>
        <v>8</v>
      </c>
      <c r="F3217" s="137">
        <v>237440</v>
      </c>
      <c r="G3217" s="133">
        <v>0.1</v>
      </c>
      <c r="H3217" s="33">
        <f t="shared" si="894"/>
        <v>189952</v>
      </c>
      <c r="I3217" s="33">
        <f t="shared" si="895"/>
        <v>47488</v>
      </c>
      <c r="J3217" s="33">
        <f t="shared" si="896"/>
        <v>23744</v>
      </c>
      <c r="K3217" s="101">
        <f t="shared" si="897"/>
        <v>13.244087460954932</v>
      </c>
      <c r="L3217" s="138">
        <v>30</v>
      </c>
      <c r="M3217" s="30">
        <f t="shared" si="898"/>
        <v>6.6220437304774658</v>
      </c>
    </row>
    <row r="3218" spans="1:13">
      <c r="A3218" s="1312"/>
      <c r="B3218" s="38"/>
      <c r="C3218" s="38" t="s">
        <v>779</v>
      </c>
      <c r="D3218" s="1297">
        <v>2009</v>
      </c>
      <c r="E3218" s="131">
        <f t="shared" si="893"/>
        <v>12</v>
      </c>
      <c r="F3218" s="137">
        <v>190000</v>
      </c>
      <c r="G3218" s="133">
        <v>0.1</v>
      </c>
      <c r="H3218" s="33">
        <f t="shared" si="894"/>
        <v>228000</v>
      </c>
      <c r="I3218" s="33">
        <f t="shared" si="895"/>
        <v>-38000</v>
      </c>
      <c r="J3218" s="33">
        <f t="shared" si="896"/>
        <v>19000</v>
      </c>
      <c r="K3218" s="101">
        <f t="shared" si="897"/>
        <v>10.597947344935298</v>
      </c>
      <c r="L3218" s="138"/>
      <c r="M3218" s="30">
        <f t="shared" si="898"/>
        <v>0</v>
      </c>
    </row>
    <row r="3219" spans="1:13">
      <c r="A3219" s="1312"/>
      <c r="B3219" s="88" t="s">
        <v>35</v>
      </c>
      <c r="C3219" s="38"/>
      <c r="D3219" s="1297"/>
      <c r="E3219" s="131"/>
      <c r="F3219" s="137"/>
      <c r="G3219" s="133"/>
      <c r="H3219" s="33"/>
      <c r="I3219" s="33"/>
      <c r="J3219" s="33"/>
      <c r="K3219" s="101">
        <f t="shared" si="897"/>
        <v>0</v>
      </c>
      <c r="L3219" s="138"/>
      <c r="M3219" s="34">
        <f>SUM(M3213:M3218)</f>
        <v>395.33078610739256</v>
      </c>
    </row>
    <row r="3220" spans="1:13">
      <c r="A3220" s="1312" t="s">
        <v>5721</v>
      </c>
      <c r="B3220" s="38" t="s">
        <v>748</v>
      </c>
      <c r="C3220" s="32" t="s">
        <v>769</v>
      </c>
      <c r="D3220" s="1298">
        <v>2010</v>
      </c>
      <c r="E3220" s="131">
        <f t="shared" ref="E3220:E3226" si="899">2021-D3220</f>
        <v>11</v>
      </c>
      <c r="F3220" s="132">
        <v>1835351</v>
      </c>
      <c r="G3220" s="133">
        <v>0.1</v>
      </c>
      <c r="H3220" s="33">
        <f t="shared" ref="H3220:H3226" si="900">E3220*F3220*G3220</f>
        <v>2018886.1</v>
      </c>
      <c r="I3220" s="33">
        <f t="shared" ref="I3220:I3226" si="901">F3220-H3220</f>
        <v>-183535.10000000009</v>
      </c>
      <c r="J3220" s="33">
        <f t="shared" ref="J3220:J3226" si="902">F3220*G3220</f>
        <v>183535.1</v>
      </c>
      <c r="K3220" s="101">
        <f t="shared" si="897"/>
        <v>102.37343819723338</v>
      </c>
      <c r="L3220" s="134">
        <v>220</v>
      </c>
      <c r="M3220" s="30">
        <f t="shared" ref="M3220:M3226" si="903">K3220*L3220/60</f>
        <v>375.36927338985578</v>
      </c>
    </row>
    <row r="3221" spans="1:13">
      <c r="A3221" s="1312"/>
      <c r="B3221" s="38"/>
      <c r="C3221" s="32" t="s">
        <v>771</v>
      </c>
      <c r="D3221" s="1298">
        <v>2010</v>
      </c>
      <c r="E3221" s="131">
        <f t="shared" si="899"/>
        <v>11</v>
      </c>
      <c r="F3221" s="132">
        <v>90000</v>
      </c>
      <c r="G3221" s="133">
        <v>0.1</v>
      </c>
      <c r="H3221" s="33">
        <f t="shared" si="900"/>
        <v>99000</v>
      </c>
      <c r="I3221" s="33">
        <f t="shared" si="901"/>
        <v>-9000</v>
      </c>
      <c r="J3221" s="33">
        <f t="shared" si="902"/>
        <v>9000</v>
      </c>
      <c r="K3221" s="101">
        <f t="shared" si="897"/>
        <v>5.0200803212851408</v>
      </c>
      <c r="L3221" s="134">
        <v>2</v>
      </c>
      <c r="M3221" s="30">
        <f t="shared" si="903"/>
        <v>0.16733601070950468</v>
      </c>
    </row>
    <row r="3222" spans="1:13">
      <c r="A3222" s="1312"/>
      <c r="B3222" s="38"/>
      <c r="C3222" s="32" t="s">
        <v>778</v>
      </c>
      <c r="D3222" s="1298">
        <v>2009</v>
      </c>
      <c r="E3222" s="131">
        <f t="shared" si="899"/>
        <v>12</v>
      </c>
      <c r="F3222" s="132">
        <v>745000</v>
      </c>
      <c r="G3222" s="133">
        <v>0.1</v>
      </c>
      <c r="H3222" s="33">
        <f t="shared" si="900"/>
        <v>894000</v>
      </c>
      <c r="I3222" s="33">
        <f t="shared" si="901"/>
        <v>-149000</v>
      </c>
      <c r="J3222" s="33">
        <f t="shared" si="902"/>
        <v>74500</v>
      </c>
      <c r="K3222" s="101">
        <f t="shared" si="897"/>
        <v>41.555109326193666</v>
      </c>
      <c r="L3222" s="134">
        <v>5</v>
      </c>
      <c r="M3222" s="30">
        <f t="shared" si="903"/>
        <v>3.4629257771828055</v>
      </c>
    </row>
    <row r="3223" spans="1:13">
      <c r="A3223" s="1312"/>
      <c r="B3223" s="38"/>
      <c r="C3223" s="38" t="s">
        <v>770</v>
      </c>
      <c r="D3223" s="1297">
        <v>2013</v>
      </c>
      <c r="E3223" s="131">
        <f t="shared" si="899"/>
        <v>8</v>
      </c>
      <c r="F3223" s="137">
        <v>237440</v>
      </c>
      <c r="G3223" s="133">
        <v>0.1</v>
      </c>
      <c r="H3223" s="33">
        <f t="shared" si="900"/>
        <v>189952</v>
      </c>
      <c r="I3223" s="33">
        <f t="shared" si="901"/>
        <v>47488</v>
      </c>
      <c r="J3223" s="33">
        <f t="shared" si="902"/>
        <v>23744</v>
      </c>
      <c r="K3223" s="101">
        <f t="shared" si="897"/>
        <v>13.244087460954932</v>
      </c>
      <c r="L3223" s="134">
        <v>60</v>
      </c>
      <c r="M3223" s="30">
        <f t="shared" si="903"/>
        <v>13.244087460954932</v>
      </c>
    </row>
    <row r="3224" spans="1:13">
      <c r="A3224" s="1312"/>
      <c r="B3224" s="38"/>
      <c r="C3224" s="32" t="s">
        <v>782</v>
      </c>
      <c r="D3224" s="1298">
        <v>2012</v>
      </c>
      <c r="E3224" s="131">
        <f t="shared" si="899"/>
        <v>9</v>
      </c>
      <c r="F3224" s="132">
        <v>198900</v>
      </c>
      <c r="G3224" s="133">
        <v>0.1</v>
      </c>
      <c r="H3224" s="33">
        <f t="shared" si="900"/>
        <v>179010</v>
      </c>
      <c r="I3224" s="33">
        <f t="shared" si="901"/>
        <v>19890</v>
      </c>
      <c r="J3224" s="33">
        <f t="shared" si="902"/>
        <v>19890</v>
      </c>
      <c r="K3224" s="101">
        <f t="shared" si="897"/>
        <v>11.094377510040161</v>
      </c>
      <c r="L3224" s="134">
        <v>30</v>
      </c>
      <c r="M3224" s="30">
        <f t="shared" si="903"/>
        <v>5.5471887550200814</v>
      </c>
    </row>
    <row r="3225" spans="1:13">
      <c r="A3225" s="1312"/>
      <c r="B3225" s="38"/>
      <c r="C3225" s="38" t="s">
        <v>785</v>
      </c>
      <c r="D3225" s="1297">
        <v>2006</v>
      </c>
      <c r="E3225" s="131">
        <f t="shared" si="899"/>
        <v>15</v>
      </c>
      <c r="F3225" s="137">
        <v>67676</v>
      </c>
      <c r="G3225" s="133">
        <v>0.1</v>
      </c>
      <c r="H3225" s="33">
        <f t="shared" si="900"/>
        <v>101514</v>
      </c>
      <c r="I3225" s="33">
        <f t="shared" si="901"/>
        <v>-33838</v>
      </c>
      <c r="J3225" s="33">
        <f t="shared" si="902"/>
        <v>6767.6</v>
      </c>
      <c r="K3225" s="101">
        <f t="shared" si="897"/>
        <v>3.7748772869254799</v>
      </c>
      <c r="L3225" s="134">
        <v>20</v>
      </c>
      <c r="M3225" s="30">
        <f t="shared" si="903"/>
        <v>1.25829242897516</v>
      </c>
    </row>
    <row r="3226" spans="1:13">
      <c r="A3226" s="1312"/>
      <c r="B3226" s="38"/>
      <c r="C3226" s="38" t="s">
        <v>779</v>
      </c>
      <c r="D3226" s="1297">
        <v>2009</v>
      </c>
      <c r="E3226" s="131">
        <f t="shared" si="899"/>
        <v>12</v>
      </c>
      <c r="F3226" s="137">
        <v>190000</v>
      </c>
      <c r="G3226" s="133">
        <v>0.1</v>
      </c>
      <c r="H3226" s="33">
        <f t="shared" si="900"/>
        <v>228000</v>
      </c>
      <c r="I3226" s="33">
        <f t="shared" si="901"/>
        <v>-38000</v>
      </c>
      <c r="J3226" s="33">
        <f t="shared" si="902"/>
        <v>19000</v>
      </c>
      <c r="K3226" s="101">
        <f t="shared" si="897"/>
        <v>10.597947344935298</v>
      </c>
      <c r="L3226" s="134">
        <v>30</v>
      </c>
      <c r="M3226" s="30">
        <f t="shared" si="903"/>
        <v>5.2989736724676488</v>
      </c>
    </row>
    <row r="3227" spans="1:13">
      <c r="A3227" s="1312"/>
      <c r="B3227" s="88" t="s">
        <v>35</v>
      </c>
      <c r="C3227" s="38"/>
      <c r="D3227" s="1297"/>
      <c r="E3227" s="131"/>
      <c r="F3227" s="137"/>
      <c r="G3227" s="133"/>
      <c r="H3227" s="33"/>
      <c r="I3227" s="33"/>
      <c r="J3227" s="33"/>
      <c r="K3227" s="101">
        <f t="shared" si="897"/>
        <v>0</v>
      </c>
      <c r="L3227" s="138"/>
      <c r="M3227" s="34">
        <f>SUM(M3220:M3226)</f>
        <v>404.34807749516591</v>
      </c>
    </row>
    <row r="3228" spans="1:13">
      <c r="A3228" s="1312" t="s">
        <v>5722</v>
      </c>
      <c r="B3228" s="38" t="s">
        <v>749</v>
      </c>
      <c r="C3228" s="32" t="s">
        <v>769</v>
      </c>
      <c r="D3228" s="1298">
        <v>2010</v>
      </c>
      <c r="E3228" s="131">
        <f t="shared" ref="E3228:E3234" si="904">2021-D3228</f>
        <v>11</v>
      </c>
      <c r="F3228" s="132">
        <v>1835351</v>
      </c>
      <c r="G3228" s="133">
        <v>0.1</v>
      </c>
      <c r="H3228" s="33">
        <f t="shared" ref="H3228:H3234" si="905">E3228*F3228*G3228</f>
        <v>2018886.1</v>
      </c>
      <c r="I3228" s="33">
        <f t="shared" ref="I3228:I3234" si="906">F3228-H3228</f>
        <v>-183535.10000000009</v>
      </c>
      <c r="J3228" s="33">
        <f t="shared" ref="J3228:J3234" si="907">F3228*G3228</f>
        <v>183535.1</v>
      </c>
      <c r="K3228" s="101">
        <f t="shared" si="897"/>
        <v>102.37343819723338</v>
      </c>
      <c r="L3228" s="134">
        <v>220</v>
      </c>
      <c r="M3228" s="30">
        <f t="shared" ref="M3228:M3234" si="908">K3228*L3228/60</f>
        <v>375.36927338985578</v>
      </c>
    </row>
    <row r="3229" spans="1:13">
      <c r="A3229" s="1312"/>
      <c r="B3229" s="38"/>
      <c r="C3229" s="32" t="s">
        <v>771</v>
      </c>
      <c r="D3229" s="1298">
        <v>2010</v>
      </c>
      <c r="E3229" s="131">
        <f t="shared" si="904"/>
        <v>11</v>
      </c>
      <c r="F3229" s="132">
        <v>90000</v>
      </c>
      <c r="G3229" s="133">
        <v>0.1</v>
      </c>
      <c r="H3229" s="33">
        <f t="shared" si="905"/>
        <v>99000</v>
      </c>
      <c r="I3229" s="33">
        <f t="shared" si="906"/>
        <v>-9000</v>
      </c>
      <c r="J3229" s="33">
        <f t="shared" si="907"/>
        <v>9000</v>
      </c>
      <c r="K3229" s="101">
        <f t="shared" si="897"/>
        <v>5.0200803212851408</v>
      </c>
      <c r="L3229" s="134">
        <v>2</v>
      </c>
      <c r="M3229" s="30">
        <f t="shared" si="908"/>
        <v>0.16733601070950468</v>
      </c>
    </row>
    <row r="3230" spans="1:13">
      <c r="A3230" s="1312"/>
      <c r="B3230" s="38"/>
      <c r="C3230" s="32" t="s">
        <v>778</v>
      </c>
      <c r="D3230" s="1298">
        <v>2009</v>
      </c>
      <c r="E3230" s="131">
        <f t="shared" si="904"/>
        <v>12</v>
      </c>
      <c r="F3230" s="132">
        <v>745000</v>
      </c>
      <c r="G3230" s="133">
        <v>0.1</v>
      </c>
      <c r="H3230" s="33">
        <f t="shared" si="905"/>
        <v>894000</v>
      </c>
      <c r="I3230" s="33">
        <f t="shared" si="906"/>
        <v>-149000</v>
      </c>
      <c r="J3230" s="33">
        <f t="shared" si="907"/>
        <v>74500</v>
      </c>
      <c r="K3230" s="101">
        <f t="shared" si="897"/>
        <v>41.555109326193666</v>
      </c>
      <c r="L3230" s="134">
        <v>5</v>
      </c>
      <c r="M3230" s="30">
        <f t="shared" si="908"/>
        <v>3.4629257771828055</v>
      </c>
    </row>
    <row r="3231" spans="1:13">
      <c r="A3231" s="1312"/>
      <c r="B3231" s="38"/>
      <c r="C3231" s="38" t="s">
        <v>770</v>
      </c>
      <c r="D3231" s="1297">
        <v>2013</v>
      </c>
      <c r="E3231" s="131">
        <f t="shared" si="904"/>
        <v>8</v>
      </c>
      <c r="F3231" s="137">
        <v>237440</v>
      </c>
      <c r="G3231" s="133">
        <v>0.1</v>
      </c>
      <c r="H3231" s="33">
        <f t="shared" si="905"/>
        <v>189952</v>
      </c>
      <c r="I3231" s="33">
        <f t="shared" si="906"/>
        <v>47488</v>
      </c>
      <c r="J3231" s="33">
        <f t="shared" si="907"/>
        <v>23744</v>
      </c>
      <c r="K3231" s="101">
        <f t="shared" si="897"/>
        <v>13.244087460954932</v>
      </c>
      <c r="L3231" s="134">
        <v>60</v>
      </c>
      <c r="M3231" s="30">
        <f t="shared" si="908"/>
        <v>13.244087460954932</v>
      </c>
    </row>
    <row r="3232" spans="1:13">
      <c r="A3232" s="1312"/>
      <c r="B3232" s="38"/>
      <c r="C3232" s="32" t="s">
        <v>782</v>
      </c>
      <c r="D3232" s="1298">
        <v>2012</v>
      </c>
      <c r="E3232" s="131">
        <f t="shared" si="904"/>
        <v>9</v>
      </c>
      <c r="F3232" s="132">
        <v>198900</v>
      </c>
      <c r="G3232" s="133">
        <v>0.1</v>
      </c>
      <c r="H3232" s="33">
        <f t="shared" si="905"/>
        <v>179010</v>
      </c>
      <c r="I3232" s="33">
        <f t="shared" si="906"/>
        <v>19890</v>
      </c>
      <c r="J3232" s="33">
        <f t="shared" si="907"/>
        <v>19890</v>
      </c>
      <c r="K3232" s="101">
        <f t="shared" si="897"/>
        <v>11.094377510040161</v>
      </c>
      <c r="L3232" s="134">
        <v>30</v>
      </c>
      <c r="M3232" s="30">
        <f t="shared" si="908"/>
        <v>5.5471887550200814</v>
      </c>
    </row>
    <row r="3233" spans="1:13">
      <c r="A3233" s="1312"/>
      <c r="B3233" s="38"/>
      <c r="C3233" s="38" t="s">
        <v>785</v>
      </c>
      <c r="D3233" s="1297">
        <v>2006</v>
      </c>
      <c r="E3233" s="131">
        <f t="shared" si="904"/>
        <v>15</v>
      </c>
      <c r="F3233" s="137">
        <v>67676</v>
      </c>
      <c r="G3233" s="133">
        <v>0.1</v>
      </c>
      <c r="H3233" s="33">
        <f t="shared" si="905"/>
        <v>101514</v>
      </c>
      <c r="I3233" s="33">
        <f t="shared" si="906"/>
        <v>-33838</v>
      </c>
      <c r="J3233" s="33">
        <f t="shared" si="907"/>
        <v>6767.6</v>
      </c>
      <c r="K3233" s="101">
        <f t="shared" si="897"/>
        <v>3.7748772869254799</v>
      </c>
      <c r="L3233" s="134">
        <v>20</v>
      </c>
      <c r="M3233" s="30">
        <f t="shared" si="908"/>
        <v>1.25829242897516</v>
      </c>
    </row>
    <row r="3234" spans="1:13">
      <c r="A3234" s="1312"/>
      <c r="B3234" s="38"/>
      <c r="C3234" s="38" t="s">
        <v>779</v>
      </c>
      <c r="D3234" s="1297">
        <v>2009</v>
      </c>
      <c r="E3234" s="131">
        <f t="shared" si="904"/>
        <v>12</v>
      </c>
      <c r="F3234" s="137">
        <v>190000</v>
      </c>
      <c r="G3234" s="133">
        <v>0.1</v>
      </c>
      <c r="H3234" s="33">
        <f t="shared" si="905"/>
        <v>228000</v>
      </c>
      <c r="I3234" s="33">
        <f t="shared" si="906"/>
        <v>-38000</v>
      </c>
      <c r="J3234" s="33">
        <f t="shared" si="907"/>
        <v>19000</v>
      </c>
      <c r="K3234" s="101">
        <f t="shared" si="897"/>
        <v>10.597947344935298</v>
      </c>
      <c r="L3234" s="134">
        <v>30</v>
      </c>
      <c r="M3234" s="30">
        <f t="shared" si="908"/>
        <v>5.2989736724676488</v>
      </c>
    </row>
    <row r="3235" spans="1:13">
      <c r="A3235" s="1312"/>
      <c r="B3235" s="88" t="s">
        <v>35</v>
      </c>
      <c r="C3235" s="38"/>
      <c r="D3235" s="1297"/>
      <c r="E3235" s="131"/>
      <c r="F3235" s="137"/>
      <c r="G3235" s="133"/>
      <c r="H3235" s="33"/>
      <c r="I3235" s="33"/>
      <c r="J3235" s="33"/>
      <c r="K3235" s="101">
        <f t="shared" si="897"/>
        <v>0</v>
      </c>
      <c r="L3235" s="138"/>
      <c r="M3235" s="34">
        <f>SUM(M3228:M3234)</f>
        <v>404.34807749516591</v>
      </c>
    </row>
    <row r="3236" spans="1:13" ht="30">
      <c r="A3236" s="1312" t="s">
        <v>5723</v>
      </c>
      <c r="B3236" s="38" t="s">
        <v>751</v>
      </c>
      <c r="C3236" s="32" t="s">
        <v>824</v>
      </c>
      <c r="D3236" s="1298">
        <v>2014</v>
      </c>
      <c r="E3236" s="131">
        <f t="shared" ref="E3236:E3239" si="909">2021-D3236</f>
        <v>7</v>
      </c>
      <c r="F3236" s="132">
        <v>566496</v>
      </c>
      <c r="G3236" s="133">
        <v>0.1</v>
      </c>
      <c r="H3236" s="33">
        <f t="shared" si="894"/>
        <v>396547.2</v>
      </c>
      <c r="I3236" s="33">
        <f t="shared" si="895"/>
        <v>169948.79999999999</v>
      </c>
      <c r="J3236" s="33">
        <f t="shared" si="896"/>
        <v>56649.600000000006</v>
      </c>
      <c r="K3236" s="101">
        <f t="shared" si="897"/>
        <v>31.598393574297194</v>
      </c>
      <c r="L3236" s="138">
        <v>40</v>
      </c>
      <c r="M3236" s="30">
        <f t="shared" si="898"/>
        <v>21.065595716198128</v>
      </c>
    </row>
    <row r="3237" spans="1:13">
      <c r="A3237" s="1312"/>
      <c r="B3237" s="89"/>
      <c r="C3237" s="32" t="s">
        <v>782</v>
      </c>
      <c r="D3237" s="1298">
        <v>2012</v>
      </c>
      <c r="E3237" s="131">
        <f t="shared" si="909"/>
        <v>9</v>
      </c>
      <c r="F3237" s="132">
        <v>198900</v>
      </c>
      <c r="G3237" s="133">
        <v>0.1</v>
      </c>
      <c r="H3237" s="33">
        <f t="shared" si="894"/>
        <v>179010</v>
      </c>
      <c r="I3237" s="33">
        <f t="shared" si="895"/>
        <v>19890</v>
      </c>
      <c r="J3237" s="33">
        <f t="shared" si="896"/>
        <v>19890</v>
      </c>
      <c r="K3237" s="101">
        <f t="shared" si="897"/>
        <v>11.094377510040161</v>
      </c>
      <c r="L3237" s="138">
        <v>30</v>
      </c>
      <c r="M3237" s="30">
        <f t="shared" si="898"/>
        <v>5.5471887550200814</v>
      </c>
    </row>
    <row r="3238" spans="1:13">
      <c r="A3238" s="1312"/>
      <c r="B3238" s="89"/>
      <c r="C3238" s="38" t="s">
        <v>785</v>
      </c>
      <c r="D3238" s="1297">
        <v>2006</v>
      </c>
      <c r="E3238" s="131">
        <f t="shared" si="909"/>
        <v>15</v>
      </c>
      <c r="F3238" s="137">
        <v>67676</v>
      </c>
      <c r="G3238" s="133">
        <v>0.1</v>
      </c>
      <c r="H3238" s="33">
        <f t="shared" si="894"/>
        <v>101514</v>
      </c>
      <c r="I3238" s="33">
        <f t="shared" si="895"/>
        <v>-33838</v>
      </c>
      <c r="J3238" s="33">
        <f t="shared" si="896"/>
        <v>6767.6</v>
      </c>
      <c r="K3238" s="101">
        <f t="shared" si="897"/>
        <v>3.7748772869254799</v>
      </c>
      <c r="L3238" s="138">
        <v>20</v>
      </c>
      <c r="M3238" s="30">
        <f t="shared" si="898"/>
        <v>1.25829242897516</v>
      </c>
    </row>
    <row r="3239" spans="1:13">
      <c r="A3239" s="1312"/>
      <c r="B3239" s="89"/>
      <c r="C3239" s="38" t="s">
        <v>779</v>
      </c>
      <c r="D3239" s="1297">
        <v>2009</v>
      </c>
      <c r="E3239" s="131">
        <f t="shared" si="909"/>
        <v>12</v>
      </c>
      <c r="F3239" s="137">
        <v>190000</v>
      </c>
      <c r="G3239" s="133">
        <v>0.1</v>
      </c>
      <c r="H3239" s="33">
        <f t="shared" si="894"/>
        <v>228000</v>
      </c>
      <c r="I3239" s="33">
        <f t="shared" si="895"/>
        <v>-38000</v>
      </c>
      <c r="J3239" s="33">
        <f t="shared" si="896"/>
        <v>19000</v>
      </c>
      <c r="K3239" s="101">
        <f t="shared" si="897"/>
        <v>10.597947344935298</v>
      </c>
      <c r="L3239" s="138">
        <v>40</v>
      </c>
      <c r="M3239" s="30">
        <f t="shared" si="898"/>
        <v>7.0652982299568654</v>
      </c>
    </row>
    <row r="3240" spans="1:13">
      <c r="A3240" s="1312"/>
      <c r="B3240" s="88" t="s">
        <v>35</v>
      </c>
      <c r="C3240" s="38"/>
      <c r="D3240" s="1297"/>
      <c r="E3240" s="131"/>
      <c r="F3240" s="137"/>
      <c r="G3240" s="133"/>
      <c r="H3240" s="33"/>
      <c r="I3240" s="33"/>
      <c r="J3240" s="33"/>
      <c r="K3240" s="101">
        <f t="shared" si="897"/>
        <v>0</v>
      </c>
      <c r="L3240" s="138"/>
      <c r="M3240" s="34">
        <f>SUM(M3236:M3239)</f>
        <v>34.936375130150232</v>
      </c>
    </row>
    <row r="3241" spans="1:13">
      <c r="A3241" s="1312" t="s">
        <v>5724</v>
      </c>
      <c r="B3241" s="38" t="s">
        <v>752</v>
      </c>
      <c r="C3241" s="32" t="s">
        <v>769</v>
      </c>
      <c r="D3241" s="1298">
        <v>2010</v>
      </c>
      <c r="E3241" s="131">
        <f t="shared" ref="E3241:E3247" si="910">2021-D3241</f>
        <v>11</v>
      </c>
      <c r="F3241" s="132">
        <v>1835351</v>
      </c>
      <c r="G3241" s="133">
        <v>0.1</v>
      </c>
      <c r="H3241" s="33">
        <f t="shared" ref="H3241:H3247" si="911">E3241*F3241*G3241</f>
        <v>2018886.1</v>
      </c>
      <c r="I3241" s="33">
        <f t="shared" ref="I3241:I3247" si="912">F3241-H3241</f>
        <v>-183535.10000000009</v>
      </c>
      <c r="J3241" s="33">
        <f t="shared" ref="J3241:J3247" si="913">F3241*G3241</f>
        <v>183535.1</v>
      </c>
      <c r="K3241" s="101">
        <f t="shared" si="897"/>
        <v>102.37343819723338</v>
      </c>
      <c r="L3241" s="134">
        <v>220</v>
      </c>
      <c r="M3241" s="30">
        <f t="shared" ref="M3241:M3247" si="914">K3241*L3241/60</f>
        <v>375.36927338985578</v>
      </c>
    </row>
    <row r="3242" spans="1:13">
      <c r="A3242" s="1312"/>
      <c r="B3242" s="38"/>
      <c r="C3242" s="32" t="s">
        <v>771</v>
      </c>
      <c r="D3242" s="1298">
        <v>2010</v>
      </c>
      <c r="E3242" s="131">
        <f t="shared" si="910"/>
        <v>11</v>
      </c>
      <c r="F3242" s="132">
        <v>90000</v>
      </c>
      <c r="G3242" s="133">
        <v>0.1</v>
      </c>
      <c r="H3242" s="33">
        <f t="shared" si="911"/>
        <v>99000</v>
      </c>
      <c r="I3242" s="33">
        <f t="shared" si="912"/>
        <v>-9000</v>
      </c>
      <c r="J3242" s="33">
        <f t="shared" si="913"/>
        <v>9000</v>
      </c>
      <c r="K3242" s="101">
        <f t="shared" si="897"/>
        <v>5.0200803212851408</v>
      </c>
      <c r="L3242" s="134">
        <v>2</v>
      </c>
      <c r="M3242" s="30">
        <f t="shared" si="914"/>
        <v>0.16733601070950468</v>
      </c>
    </row>
    <row r="3243" spans="1:13">
      <c r="A3243" s="1312"/>
      <c r="B3243" s="38"/>
      <c r="C3243" s="32" t="s">
        <v>778</v>
      </c>
      <c r="D3243" s="1298">
        <v>2009</v>
      </c>
      <c r="E3243" s="131">
        <f t="shared" si="910"/>
        <v>12</v>
      </c>
      <c r="F3243" s="132">
        <v>745000</v>
      </c>
      <c r="G3243" s="133">
        <v>0.1</v>
      </c>
      <c r="H3243" s="33">
        <f t="shared" si="911"/>
        <v>894000</v>
      </c>
      <c r="I3243" s="33">
        <f t="shared" si="912"/>
        <v>-149000</v>
      </c>
      <c r="J3243" s="33">
        <f t="shared" si="913"/>
        <v>74500</v>
      </c>
      <c r="K3243" s="101">
        <f t="shared" si="897"/>
        <v>41.555109326193666</v>
      </c>
      <c r="L3243" s="134">
        <v>5</v>
      </c>
      <c r="M3243" s="30">
        <f t="shared" si="914"/>
        <v>3.4629257771828055</v>
      </c>
    </row>
    <row r="3244" spans="1:13">
      <c r="A3244" s="1312"/>
      <c r="B3244" s="38"/>
      <c r="C3244" s="38" t="s">
        <v>770</v>
      </c>
      <c r="D3244" s="1297">
        <v>2013</v>
      </c>
      <c r="E3244" s="131">
        <f t="shared" si="910"/>
        <v>8</v>
      </c>
      <c r="F3244" s="137">
        <v>237440</v>
      </c>
      <c r="G3244" s="133">
        <v>0.1</v>
      </c>
      <c r="H3244" s="33">
        <f t="shared" si="911"/>
        <v>189952</v>
      </c>
      <c r="I3244" s="33">
        <f t="shared" si="912"/>
        <v>47488</v>
      </c>
      <c r="J3244" s="33">
        <f t="shared" si="913"/>
        <v>23744</v>
      </c>
      <c r="K3244" s="101">
        <f t="shared" si="897"/>
        <v>13.244087460954932</v>
      </c>
      <c r="L3244" s="134">
        <v>60</v>
      </c>
      <c r="M3244" s="30">
        <f t="shared" si="914"/>
        <v>13.244087460954932</v>
      </c>
    </row>
    <row r="3245" spans="1:13">
      <c r="A3245" s="1312"/>
      <c r="B3245" s="38"/>
      <c r="C3245" s="32" t="s">
        <v>782</v>
      </c>
      <c r="D3245" s="1298">
        <v>2012</v>
      </c>
      <c r="E3245" s="131">
        <f t="shared" si="910"/>
        <v>9</v>
      </c>
      <c r="F3245" s="132">
        <v>198900</v>
      </c>
      <c r="G3245" s="133">
        <v>0.1</v>
      </c>
      <c r="H3245" s="33">
        <f t="shared" si="911"/>
        <v>179010</v>
      </c>
      <c r="I3245" s="33">
        <f t="shared" si="912"/>
        <v>19890</v>
      </c>
      <c r="J3245" s="33">
        <f t="shared" si="913"/>
        <v>19890</v>
      </c>
      <c r="K3245" s="101">
        <f t="shared" si="897"/>
        <v>11.094377510040161</v>
      </c>
      <c r="L3245" s="134">
        <v>30</v>
      </c>
      <c r="M3245" s="30">
        <f t="shared" si="914"/>
        <v>5.5471887550200814</v>
      </c>
    </row>
    <row r="3246" spans="1:13">
      <c r="A3246" s="1312"/>
      <c r="B3246" s="38"/>
      <c r="C3246" s="38" t="s">
        <v>785</v>
      </c>
      <c r="D3246" s="1297">
        <v>2006</v>
      </c>
      <c r="E3246" s="131">
        <f t="shared" si="910"/>
        <v>15</v>
      </c>
      <c r="F3246" s="137">
        <v>67676</v>
      </c>
      <c r="G3246" s="133">
        <v>0.1</v>
      </c>
      <c r="H3246" s="33">
        <f t="shared" si="911"/>
        <v>101514</v>
      </c>
      <c r="I3246" s="33">
        <f t="shared" si="912"/>
        <v>-33838</v>
      </c>
      <c r="J3246" s="33">
        <f t="shared" si="913"/>
        <v>6767.6</v>
      </c>
      <c r="K3246" s="101">
        <f t="shared" si="897"/>
        <v>3.7748772869254799</v>
      </c>
      <c r="L3246" s="134">
        <v>20</v>
      </c>
      <c r="M3246" s="30">
        <f t="shared" si="914"/>
        <v>1.25829242897516</v>
      </c>
    </row>
    <row r="3247" spans="1:13">
      <c r="A3247" s="1312"/>
      <c r="B3247" s="38"/>
      <c r="C3247" s="38" t="s">
        <v>779</v>
      </c>
      <c r="D3247" s="1297">
        <v>2009</v>
      </c>
      <c r="E3247" s="131">
        <f t="shared" si="910"/>
        <v>12</v>
      </c>
      <c r="F3247" s="137">
        <v>190000</v>
      </c>
      <c r="G3247" s="133">
        <v>0.1</v>
      </c>
      <c r="H3247" s="33">
        <f t="shared" si="911"/>
        <v>228000</v>
      </c>
      <c r="I3247" s="33">
        <f t="shared" si="912"/>
        <v>-38000</v>
      </c>
      <c r="J3247" s="33">
        <f t="shared" si="913"/>
        <v>19000</v>
      </c>
      <c r="K3247" s="101">
        <f t="shared" si="897"/>
        <v>10.597947344935298</v>
      </c>
      <c r="L3247" s="134">
        <v>30</v>
      </c>
      <c r="M3247" s="30">
        <f t="shared" si="914"/>
        <v>5.2989736724676488</v>
      </c>
    </row>
    <row r="3248" spans="1:13">
      <c r="A3248" s="1312"/>
      <c r="B3248" s="88" t="s">
        <v>35</v>
      </c>
      <c r="C3248" s="38"/>
      <c r="D3248" s="1297"/>
      <c r="E3248" s="131"/>
      <c r="F3248" s="137"/>
      <c r="G3248" s="133"/>
      <c r="H3248" s="33"/>
      <c r="I3248" s="33"/>
      <c r="J3248" s="33"/>
      <c r="K3248" s="101">
        <f t="shared" si="897"/>
        <v>0</v>
      </c>
      <c r="L3248" s="138"/>
      <c r="M3248" s="34">
        <f>SUM(M3241:M3247)</f>
        <v>404.34807749516591</v>
      </c>
    </row>
    <row r="3249" spans="1:13">
      <c r="A3249" s="1312" t="s">
        <v>5725</v>
      </c>
      <c r="B3249" s="38" t="s">
        <v>753</v>
      </c>
      <c r="C3249" s="32" t="s">
        <v>769</v>
      </c>
      <c r="D3249" s="1298">
        <v>2010</v>
      </c>
      <c r="E3249" s="131">
        <f t="shared" ref="E3249:E3255" si="915">2021-D3249</f>
        <v>11</v>
      </c>
      <c r="F3249" s="132">
        <v>1835351</v>
      </c>
      <c r="G3249" s="133">
        <v>0.1</v>
      </c>
      <c r="H3249" s="33">
        <f t="shared" ref="H3249:H3255" si="916">E3249*F3249*G3249</f>
        <v>2018886.1</v>
      </c>
      <c r="I3249" s="33">
        <f t="shared" ref="I3249:I3255" si="917">F3249-H3249</f>
        <v>-183535.10000000009</v>
      </c>
      <c r="J3249" s="33">
        <f t="shared" ref="J3249:J3255" si="918">F3249*G3249</f>
        <v>183535.1</v>
      </c>
      <c r="K3249" s="101">
        <f t="shared" ref="K3249:K3284" si="919">J3249/1792.8</f>
        <v>102.37343819723338</v>
      </c>
      <c r="L3249" s="134">
        <v>220</v>
      </c>
      <c r="M3249" s="30">
        <f t="shared" ref="M3249:M3255" si="920">K3249*L3249/60</f>
        <v>375.36927338985578</v>
      </c>
    </row>
    <row r="3250" spans="1:13">
      <c r="A3250" s="1312"/>
      <c r="B3250" s="38"/>
      <c r="C3250" s="32" t="s">
        <v>771</v>
      </c>
      <c r="D3250" s="1298">
        <v>2010</v>
      </c>
      <c r="E3250" s="131">
        <f t="shared" si="915"/>
        <v>11</v>
      </c>
      <c r="F3250" s="132">
        <v>90000</v>
      </c>
      <c r="G3250" s="133">
        <v>0.1</v>
      </c>
      <c r="H3250" s="33">
        <f t="shared" si="916"/>
        <v>99000</v>
      </c>
      <c r="I3250" s="33">
        <f t="shared" si="917"/>
        <v>-9000</v>
      </c>
      <c r="J3250" s="33">
        <f t="shared" si="918"/>
        <v>9000</v>
      </c>
      <c r="K3250" s="101">
        <f t="shared" si="919"/>
        <v>5.0200803212851408</v>
      </c>
      <c r="L3250" s="134">
        <v>2</v>
      </c>
      <c r="M3250" s="30">
        <f t="shared" si="920"/>
        <v>0.16733601070950468</v>
      </c>
    </row>
    <row r="3251" spans="1:13">
      <c r="A3251" s="1312"/>
      <c r="B3251" s="38"/>
      <c r="C3251" s="32" t="s">
        <v>778</v>
      </c>
      <c r="D3251" s="1298">
        <v>2009</v>
      </c>
      <c r="E3251" s="131">
        <f t="shared" si="915"/>
        <v>12</v>
      </c>
      <c r="F3251" s="132">
        <v>745000</v>
      </c>
      <c r="G3251" s="133">
        <v>0.1</v>
      </c>
      <c r="H3251" s="33">
        <f t="shared" si="916"/>
        <v>894000</v>
      </c>
      <c r="I3251" s="33">
        <f t="shared" si="917"/>
        <v>-149000</v>
      </c>
      <c r="J3251" s="33">
        <f t="shared" si="918"/>
        <v>74500</v>
      </c>
      <c r="K3251" s="101">
        <f t="shared" si="919"/>
        <v>41.555109326193666</v>
      </c>
      <c r="L3251" s="134">
        <v>5</v>
      </c>
      <c r="M3251" s="30">
        <f t="shared" si="920"/>
        <v>3.4629257771828055</v>
      </c>
    </row>
    <row r="3252" spans="1:13">
      <c r="A3252" s="1312"/>
      <c r="B3252" s="38"/>
      <c r="C3252" s="38" t="s">
        <v>770</v>
      </c>
      <c r="D3252" s="1297">
        <v>2013</v>
      </c>
      <c r="E3252" s="131">
        <f t="shared" si="915"/>
        <v>8</v>
      </c>
      <c r="F3252" s="137">
        <v>237440</v>
      </c>
      <c r="G3252" s="133">
        <v>0.1</v>
      </c>
      <c r="H3252" s="33">
        <f t="shared" si="916"/>
        <v>189952</v>
      </c>
      <c r="I3252" s="33">
        <f t="shared" si="917"/>
        <v>47488</v>
      </c>
      <c r="J3252" s="33">
        <f t="shared" si="918"/>
        <v>23744</v>
      </c>
      <c r="K3252" s="101">
        <f t="shared" si="919"/>
        <v>13.244087460954932</v>
      </c>
      <c r="L3252" s="134">
        <v>60</v>
      </c>
      <c r="M3252" s="30">
        <f t="shared" si="920"/>
        <v>13.244087460954932</v>
      </c>
    </row>
    <row r="3253" spans="1:13">
      <c r="A3253" s="1312"/>
      <c r="B3253" s="38"/>
      <c r="C3253" s="32" t="s">
        <v>782</v>
      </c>
      <c r="D3253" s="1298">
        <v>2012</v>
      </c>
      <c r="E3253" s="131">
        <f t="shared" si="915"/>
        <v>9</v>
      </c>
      <c r="F3253" s="132">
        <v>198900</v>
      </c>
      <c r="G3253" s="133">
        <v>0.1</v>
      </c>
      <c r="H3253" s="33">
        <f t="shared" si="916"/>
        <v>179010</v>
      </c>
      <c r="I3253" s="33">
        <f t="shared" si="917"/>
        <v>19890</v>
      </c>
      <c r="J3253" s="33">
        <f t="shared" si="918"/>
        <v>19890</v>
      </c>
      <c r="K3253" s="101">
        <f t="shared" si="919"/>
        <v>11.094377510040161</v>
      </c>
      <c r="L3253" s="134">
        <v>30</v>
      </c>
      <c r="M3253" s="30">
        <f t="shared" si="920"/>
        <v>5.5471887550200814</v>
      </c>
    </row>
    <row r="3254" spans="1:13">
      <c r="A3254" s="1312"/>
      <c r="B3254" s="38"/>
      <c r="C3254" s="38" t="s">
        <v>785</v>
      </c>
      <c r="D3254" s="1297">
        <v>2006</v>
      </c>
      <c r="E3254" s="131">
        <f t="shared" si="915"/>
        <v>15</v>
      </c>
      <c r="F3254" s="137">
        <v>67676</v>
      </c>
      <c r="G3254" s="133">
        <v>0.1</v>
      </c>
      <c r="H3254" s="33">
        <f t="shared" si="916"/>
        <v>101514</v>
      </c>
      <c r="I3254" s="33">
        <f t="shared" si="917"/>
        <v>-33838</v>
      </c>
      <c r="J3254" s="33">
        <f t="shared" si="918"/>
        <v>6767.6</v>
      </c>
      <c r="K3254" s="101">
        <f t="shared" si="919"/>
        <v>3.7748772869254799</v>
      </c>
      <c r="L3254" s="134">
        <v>20</v>
      </c>
      <c r="M3254" s="30">
        <f t="shared" si="920"/>
        <v>1.25829242897516</v>
      </c>
    </row>
    <row r="3255" spans="1:13">
      <c r="A3255" s="1312"/>
      <c r="B3255" s="38"/>
      <c r="C3255" s="38" t="s">
        <v>779</v>
      </c>
      <c r="D3255" s="1297">
        <v>2009</v>
      </c>
      <c r="E3255" s="131">
        <f t="shared" si="915"/>
        <v>12</v>
      </c>
      <c r="F3255" s="137">
        <v>190000</v>
      </c>
      <c r="G3255" s="133">
        <v>0.1</v>
      </c>
      <c r="H3255" s="33">
        <f t="shared" si="916"/>
        <v>228000</v>
      </c>
      <c r="I3255" s="33">
        <f t="shared" si="917"/>
        <v>-38000</v>
      </c>
      <c r="J3255" s="33">
        <f t="shared" si="918"/>
        <v>19000</v>
      </c>
      <c r="K3255" s="101">
        <f t="shared" si="919"/>
        <v>10.597947344935298</v>
      </c>
      <c r="L3255" s="134">
        <v>30</v>
      </c>
      <c r="M3255" s="30">
        <f t="shared" si="920"/>
        <v>5.2989736724676488</v>
      </c>
    </row>
    <row r="3256" spans="1:13">
      <c r="A3256" s="1312"/>
      <c r="B3256" s="88" t="s">
        <v>35</v>
      </c>
      <c r="C3256" s="38"/>
      <c r="D3256" s="1297"/>
      <c r="E3256" s="131"/>
      <c r="F3256" s="137"/>
      <c r="G3256" s="133"/>
      <c r="H3256" s="33"/>
      <c r="I3256" s="33"/>
      <c r="J3256" s="33"/>
      <c r="K3256" s="101">
        <f t="shared" si="919"/>
        <v>0</v>
      </c>
      <c r="L3256" s="138"/>
      <c r="M3256" s="34">
        <f>SUM(M3249:M3255)</f>
        <v>404.34807749516591</v>
      </c>
    </row>
    <row r="3257" spans="1:13" ht="30">
      <c r="A3257" s="1312" t="s">
        <v>5726</v>
      </c>
      <c r="B3257" s="12" t="s">
        <v>825</v>
      </c>
      <c r="C3257" s="32" t="s">
        <v>824</v>
      </c>
      <c r="D3257" s="1298">
        <v>2014</v>
      </c>
      <c r="E3257" s="131">
        <f t="shared" ref="E3257:E3259" si="921">2021-D3257</f>
        <v>7</v>
      </c>
      <c r="F3257" s="132">
        <v>566496</v>
      </c>
      <c r="G3257" s="133">
        <v>0.1</v>
      </c>
      <c r="H3257" s="33">
        <f t="shared" ref="H3257:H3267" si="922">E3257*F3257*G3257</f>
        <v>396547.2</v>
      </c>
      <c r="I3257" s="33">
        <f t="shared" ref="I3257:I3267" si="923">F3257-H3257</f>
        <v>169948.79999999999</v>
      </c>
      <c r="J3257" s="33">
        <f t="shared" ref="J3257:J3267" si="924">F3257*G3257</f>
        <v>56649.600000000006</v>
      </c>
      <c r="K3257" s="101">
        <f t="shared" si="919"/>
        <v>31.598393574297194</v>
      </c>
      <c r="L3257" s="138">
        <v>60</v>
      </c>
      <c r="M3257" s="30">
        <f t="shared" ref="M3257:M3267" si="925">K3257*L3257/60</f>
        <v>31.598393574297194</v>
      </c>
    </row>
    <row r="3258" spans="1:13">
      <c r="A3258" s="1312"/>
      <c r="B3258" s="38"/>
      <c r="C3258" s="38" t="s">
        <v>785</v>
      </c>
      <c r="D3258" s="1297">
        <v>2006</v>
      </c>
      <c r="E3258" s="131">
        <f t="shared" si="921"/>
        <v>15</v>
      </c>
      <c r="F3258" s="137">
        <v>67676</v>
      </c>
      <c r="G3258" s="133">
        <v>0.1</v>
      </c>
      <c r="H3258" s="33">
        <f t="shared" si="922"/>
        <v>101514</v>
      </c>
      <c r="I3258" s="33">
        <f t="shared" si="923"/>
        <v>-33838</v>
      </c>
      <c r="J3258" s="33">
        <f t="shared" si="924"/>
        <v>6767.6</v>
      </c>
      <c r="K3258" s="101">
        <f t="shared" si="919"/>
        <v>3.7748772869254799</v>
      </c>
      <c r="L3258" s="138">
        <v>20</v>
      </c>
      <c r="M3258" s="30">
        <f t="shared" si="925"/>
        <v>1.25829242897516</v>
      </c>
    </row>
    <row r="3259" spans="1:13">
      <c r="A3259" s="1312"/>
      <c r="B3259" s="38"/>
      <c r="C3259" s="38" t="s">
        <v>779</v>
      </c>
      <c r="D3259" s="1297">
        <v>2009</v>
      </c>
      <c r="E3259" s="131">
        <f t="shared" si="921"/>
        <v>12</v>
      </c>
      <c r="F3259" s="137">
        <v>190000</v>
      </c>
      <c r="G3259" s="133">
        <v>0.1</v>
      </c>
      <c r="H3259" s="33">
        <f t="shared" si="922"/>
        <v>228000</v>
      </c>
      <c r="I3259" s="33">
        <f t="shared" si="923"/>
        <v>-38000</v>
      </c>
      <c r="J3259" s="33">
        <f t="shared" si="924"/>
        <v>19000</v>
      </c>
      <c r="K3259" s="101">
        <f t="shared" si="919"/>
        <v>10.597947344935298</v>
      </c>
      <c r="L3259" s="138">
        <v>30</v>
      </c>
      <c r="M3259" s="30">
        <f t="shared" si="925"/>
        <v>5.2989736724676488</v>
      </c>
    </row>
    <row r="3260" spans="1:13">
      <c r="A3260" s="1312"/>
      <c r="B3260" s="88" t="s">
        <v>35</v>
      </c>
      <c r="C3260" s="38"/>
      <c r="D3260" s="1297"/>
      <c r="E3260" s="131"/>
      <c r="F3260" s="137"/>
      <c r="G3260" s="133"/>
      <c r="H3260" s="33"/>
      <c r="I3260" s="33"/>
      <c r="J3260" s="33"/>
      <c r="K3260" s="101">
        <f t="shared" si="919"/>
        <v>0</v>
      </c>
      <c r="L3260" s="138"/>
      <c r="M3260" s="34">
        <f>SUM(M3257:M3259)</f>
        <v>38.155659675739997</v>
      </c>
    </row>
    <row r="3261" spans="1:13" ht="30">
      <c r="A3261" s="1312" t="s">
        <v>5727</v>
      </c>
      <c r="B3261" s="38" t="s">
        <v>755</v>
      </c>
      <c r="C3261" s="32" t="s">
        <v>769</v>
      </c>
      <c r="D3261" s="1298">
        <v>2010</v>
      </c>
      <c r="E3261" s="131">
        <f t="shared" ref="E3261:E3267" si="926">2021-D3261</f>
        <v>11</v>
      </c>
      <c r="F3261" s="132">
        <v>1835351</v>
      </c>
      <c r="G3261" s="133">
        <v>0.1</v>
      </c>
      <c r="H3261" s="33">
        <f t="shared" si="922"/>
        <v>2018886.1</v>
      </c>
      <c r="I3261" s="33">
        <f t="shared" si="923"/>
        <v>-183535.10000000009</v>
      </c>
      <c r="J3261" s="33">
        <f t="shared" si="924"/>
        <v>183535.1</v>
      </c>
      <c r="K3261" s="101">
        <f t="shared" si="919"/>
        <v>102.37343819723338</v>
      </c>
      <c r="L3261" s="138">
        <v>220</v>
      </c>
      <c r="M3261" s="30">
        <f t="shared" si="925"/>
        <v>375.36927338985578</v>
      </c>
    </row>
    <row r="3262" spans="1:13">
      <c r="A3262" s="1312"/>
      <c r="B3262" s="38"/>
      <c r="C3262" s="32" t="s">
        <v>771</v>
      </c>
      <c r="D3262" s="1298">
        <v>2010</v>
      </c>
      <c r="E3262" s="131">
        <f t="shared" si="926"/>
        <v>11</v>
      </c>
      <c r="F3262" s="132">
        <v>90000</v>
      </c>
      <c r="G3262" s="133">
        <v>0.1</v>
      </c>
      <c r="H3262" s="33">
        <f t="shared" si="922"/>
        <v>99000</v>
      </c>
      <c r="I3262" s="33">
        <f t="shared" si="923"/>
        <v>-9000</v>
      </c>
      <c r="J3262" s="33">
        <f t="shared" si="924"/>
        <v>9000</v>
      </c>
      <c r="K3262" s="101">
        <f t="shared" si="919"/>
        <v>5.0200803212851408</v>
      </c>
      <c r="L3262" s="138">
        <v>2</v>
      </c>
      <c r="M3262" s="30">
        <f t="shared" si="925"/>
        <v>0.16733601070950468</v>
      </c>
    </row>
    <row r="3263" spans="1:13">
      <c r="A3263" s="1312"/>
      <c r="B3263" s="38"/>
      <c r="C3263" s="32" t="s">
        <v>778</v>
      </c>
      <c r="D3263" s="1298">
        <v>2009</v>
      </c>
      <c r="E3263" s="131">
        <f t="shared" si="926"/>
        <v>12</v>
      </c>
      <c r="F3263" s="132">
        <v>745000</v>
      </c>
      <c r="G3263" s="133">
        <v>0.1</v>
      </c>
      <c r="H3263" s="33">
        <f t="shared" si="922"/>
        <v>894000</v>
      </c>
      <c r="I3263" s="33">
        <f t="shared" si="923"/>
        <v>-149000</v>
      </c>
      <c r="J3263" s="33">
        <f t="shared" si="924"/>
        <v>74500</v>
      </c>
      <c r="K3263" s="101">
        <f t="shared" si="919"/>
        <v>41.555109326193666</v>
      </c>
      <c r="L3263" s="138">
        <v>6</v>
      </c>
      <c r="M3263" s="30">
        <f t="shared" si="925"/>
        <v>4.1555109326193662</v>
      </c>
    </row>
    <row r="3264" spans="1:13">
      <c r="A3264" s="1312"/>
      <c r="B3264" s="38"/>
      <c r="C3264" s="38" t="s">
        <v>770</v>
      </c>
      <c r="D3264" s="1297">
        <v>2013</v>
      </c>
      <c r="E3264" s="131">
        <f t="shared" si="926"/>
        <v>8</v>
      </c>
      <c r="F3264" s="137">
        <v>237440</v>
      </c>
      <c r="G3264" s="133">
        <v>0.1</v>
      </c>
      <c r="H3264" s="33">
        <f t="shared" si="922"/>
        <v>189952</v>
      </c>
      <c r="I3264" s="33">
        <f t="shared" si="923"/>
        <v>47488</v>
      </c>
      <c r="J3264" s="33">
        <f t="shared" si="924"/>
        <v>23744</v>
      </c>
      <c r="K3264" s="101">
        <f t="shared" si="919"/>
        <v>13.244087460954932</v>
      </c>
      <c r="L3264" s="138">
        <v>60</v>
      </c>
      <c r="M3264" s="30">
        <f t="shared" si="925"/>
        <v>13.244087460954932</v>
      </c>
    </row>
    <row r="3265" spans="1:13">
      <c r="A3265" s="1312"/>
      <c r="B3265" s="38"/>
      <c r="C3265" s="32" t="s">
        <v>823</v>
      </c>
      <c r="D3265" s="1298">
        <v>2013</v>
      </c>
      <c r="E3265" s="131">
        <f t="shared" si="926"/>
        <v>8</v>
      </c>
      <c r="F3265" s="132">
        <v>3608</v>
      </c>
      <c r="G3265" s="133">
        <v>0.1</v>
      </c>
      <c r="H3265" s="33">
        <f t="shared" si="922"/>
        <v>2886.4</v>
      </c>
      <c r="I3265" s="33">
        <f t="shared" si="923"/>
        <v>721.59999999999991</v>
      </c>
      <c r="J3265" s="33">
        <f t="shared" si="924"/>
        <v>360.8</v>
      </c>
      <c r="K3265" s="101">
        <f t="shared" si="919"/>
        <v>0.20124944221329766</v>
      </c>
      <c r="L3265" s="138">
        <v>60</v>
      </c>
      <c r="M3265" s="30">
        <f t="shared" si="925"/>
        <v>0.20124944221329766</v>
      </c>
    </row>
    <row r="3266" spans="1:13">
      <c r="A3266" s="1312"/>
      <c r="B3266" s="38"/>
      <c r="C3266" s="38" t="s">
        <v>785</v>
      </c>
      <c r="D3266" s="1297">
        <v>2006</v>
      </c>
      <c r="E3266" s="131">
        <f t="shared" si="926"/>
        <v>15</v>
      </c>
      <c r="F3266" s="137">
        <v>67676</v>
      </c>
      <c r="G3266" s="133">
        <v>0.1</v>
      </c>
      <c r="H3266" s="33">
        <f t="shared" si="922"/>
        <v>101514</v>
      </c>
      <c r="I3266" s="33">
        <f t="shared" si="923"/>
        <v>-33838</v>
      </c>
      <c r="J3266" s="33">
        <f t="shared" si="924"/>
        <v>6767.6</v>
      </c>
      <c r="K3266" s="101">
        <f t="shared" si="919"/>
        <v>3.7748772869254799</v>
      </c>
      <c r="L3266" s="138">
        <v>20</v>
      </c>
      <c r="M3266" s="30">
        <f t="shared" si="925"/>
        <v>1.25829242897516</v>
      </c>
    </row>
    <row r="3267" spans="1:13">
      <c r="A3267" s="1312"/>
      <c r="B3267" s="38"/>
      <c r="C3267" s="38" t="s">
        <v>779</v>
      </c>
      <c r="D3267" s="1297">
        <v>2009</v>
      </c>
      <c r="E3267" s="131">
        <f t="shared" si="926"/>
        <v>12</v>
      </c>
      <c r="F3267" s="137">
        <v>190000</v>
      </c>
      <c r="G3267" s="133">
        <v>0.1</v>
      </c>
      <c r="H3267" s="33">
        <f t="shared" si="922"/>
        <v>228000</v>
      </c>
      <c r="I3267" s="33">
        <f t="shared" si="923"/>
        <v>-38000</v>
      </c>
      <c r="J3267" s="33">
        <f t="shared" si="924"/>
        <v>19000</v>
      </c>
      <c r="K3267" s="101">
        <f t="shared" si="919"/>
        <v>10.597947344935298</v>
      </c>
      <c r="L3267" s="138">
        <v>30</v>
      </c>
      <c r="M3267" s="30">
        <f t="shared" si="925"/>
        <v>5.2989736724676488</v>
      </c>
    </row>
    <row r="3268" spans="1:13">
      <c r="A3268" s="1312"/>
      <c r="B3268" s="88" t="s">
        <v>35</v>
      </c>
      <c r="C3268" s="38"/>
      <c r="D3268" s="1297"/>
      <c r="E3268" s="131"/>
      <c r="F3268" s="137"/>
      <c r="G3268" s="133"/>
      <c r="H3268" s="33"/>
      <c r="I3268" s="33"/>
      <c r="J3268" s="33"/>
      <c r="K3268" s="101">
        <f t="shared" si="919"/>
        <v>0</v>
      </c>
      <c r="L3268" s="138"/>
      <c r="M3268" s="34">
        <f>SUM(M3261:M3267)</f>
        <v>399.69472333779566</v>
      </c>
    </row>
    <row r="3269" spans="1:13" ht="30">
      <c r="A3269" s="1312" t="s">
        <v>5728</v>
      </c>
      <c r="B3269" s="38" t="s">
        <v>826</v>
      </c>
      <c r="C3269" s="32" t="s">
        <v>769</v>
      </c>
      <c r="D3269" s="1298">
        <v>2010</v>
      </c>
      <c r="E3269" s="131">
        <f t="shared" ref="E3269:E3275" si="927">2021-D3269</f>
        <v>11</v>
      </c>
      <c r="F3269" s="132">
        <v>1835351</v>
      </c>
      <c r="G3269" s="133">
        <v>0.1</v>
      </c>
      <c r="H3269" s="33">
        <f t="shared" ref="H3269:H3275" si="928">E3269*F3269*G3269</f>
        <v>2018886.1</v>
      </c>
      <c r="I3269" s="33">
        <f t="shared" ref="I3269:I3275" si="929">F3269-H3269</f>
        <v>-183535.10000000009</v>
      </c>
      <c r="J3269" s="33">
        <f t="shared" ref="J3269:J3275" si="930">F3269*G3269</f>
        <v>183535.1</v>
      </c>
      <c r="K3269" s="101">
        <f t="shared" si="919"/>
        <v>102.37343819723338</v>
      </c>
      <c r="L3269" s="134">
        <v>220</v>
      </c>
      <c r="M3269" s="30">
        <f t="shared" ref="M3269:M3275" si="931">K3269*L3269/60</f>
        <v>375.36927338985578</v>
      </c>
    </row>
    <row r="3270" spans="1:13">
      <c r="A3270" s="1312"/>
      <c r="B3270" s="38"/>
      <c r="C3270" s="32" t="s">
        <v>771</v>
      </c>
      <c r="D3270" s="1298">
        <v>2010</v>
      </c>
      <c r="E3270" s="131">
        <f t="shared" si="927"/>
        <v>11</v>
      </c>
      <c r="F3270" s="132">
        <v>90000</v>
      </c>
      <c r="G3270" s="133">
        <v>0.1</v>
      </c>
      <c r="H3270" s="33">
        <f t="shared" si="928"/>
        <v>99000</v>
      </c>
      <c r="I3270" s="33">
        <f t="shared" si="929"/>
        <v>-9000</v>
      </c>
      <c r="J3270" s="33">
        <f t="shared" si="930"/>
        <v>9000</v>
      </c>
      <c r="K3270" s="101">
        <f t="shared" si="919"/>
        <v>5.0200803212851408</v>
      </c>
      <c r="L3270" s="134">
        <v>2</v>
      </c>
      <c r="M3270" s="30">
        <f t="shared" si="931"/>
        <v>0.16733601070950468</v>
      </c>
    </row>
    <row r="3271" spans="1:13">
      <c r="A3271" s="1312"/>
      <c r="B3271" s="38"/>
      <c r="C3271" s="32" t="s">
        <v>778</v>
      </c>
      <c r="D3271" s="1298">
        <v>2009</v>
      </c>
      <c r="E3271" s="131">
        <f t="shared" si="927"/>
        <v>12</v>
      </c>
      <c r="F3271" s="132">
        <v>745000</v>
      </c>
      <c r="G3271" s="133">
        <v>0.1</v>
      </c>
      <c r="H3271" s="33">
        <f t="shared" si="928"/>
        <v>894000</v>
      </c>
      <c r="I3271" s="33">
        <f t="shared" si="929"/>
        <v>-149000</v>
      </c>
      <c r="J3271" s="33">
        <f t="shared" si="930"/>
        <v>74500</v>
      </c>
      <c r="K3271" s="101">
        <f t="shared" si="919"/>
        <v>41.555109326193666</v>
      </c>
      <c r="L3271" s="134">
        <v>5</v>
      </c>
      <c r="M3271" s="30">
        <f t="shared" si="931"/>
        <v>3.4629257771828055</v>
      </c>
    </row>
    <row r="3272" spans="1:13">
      <c r="A3272" s="1312"/>
      <c r="B3272" s="38"/>
      <c r="C3272" s="38" t="s">
        <v>770</v>
      </c>
      <c r="D3272" s="1297">
        <v>2013</v>
      </c>
      <c r="E3272" s="131">
        <f t="shared" si="927"/>
        <v>8</v>
      </c>
      <c r="F3272" s="137">
        <v>237440</v>
      </c>
      <c r="G3272" s="133">
        <v>0.1</v>
      </c>
      <c r="H3272" s="33">
        <f t="shared" si="928"/>
        <v>189952</v>
      </c>
      <c r="I3272" s="33">
        <f t="shared" si="929"/>
        <v>47488</v>
      </c>
      <c r="J3272" s="33">
        <f t="shared" si="930"/>
        <v>23744</v>
      </c>
      <c r="K3272" s="101">
        <f t="shared" si="919"/>
        <v>13.244087460954932</v>
      </c>
      <c r="L3272" s="134">
        <v>60</v>
      </c>
      <c r="M3272" s="30">
        <f t="shared" si="931"/>
        <v>13.244087460954932</v>
      </c>
    </row>
    <row r="3273" spans="1:13">
      <c r="A3273" s="1312"/>
      <c r="B3273" s="38"/>
      <c r="C3273" s="32" t="s">
        <v>782</v>
      </c>
      <c r="D3273" s="1298">
        <v>2012</v>
      </c>
      <c r="E3273" s="131">
        <f t="shared" si="927"/>
        <v>9</v>
      </c>
      <c r="F3273" s="132">
        <v>198900</v>
      </c>
      <c r="G3273" s="133">
        <v>0.1</v>
      </c>
      <c r="H3273" s="33">
        <f t="shared" si="928"/>
        <v>179010</v>
      </c>
      <c r="I3273" s="33">
        <f t="shared" si="929"/>
        <v>19890</v>
      </c>
      <c r="J3273" s="33">
        <f t="shared" si="930"/>
        <v>19890</v>
      </c>
      <c r="K3273" s="101">
        <f t="shared" si="919"/>
        <v>11.094377510040161</v>
      </c>
      <c r="L3273" s="134">
        <v>30</v>
      </c>
      <c r="M3273" s="30">
        <f t="shared" si="931"/>
        <v>5.5471887550200814</v>
      </c>
    </row>
    <row r="3274" spans="1:13">
      <c r="A3274" s="1312"/>
      <c r="B3274" s="38"/>
      <c r="C3274" s="38" t="s">
        <v>785</v>
      </c>
      <c r="D3274" s="1297">
        <v>2006</v>
      </c>
      <c r="E3274" s="131">
        <f t="shared" si="927"/>
        <v>15</v>
      </c>
      <c r="F3274" s="137">
        <v>67676</v>
      </c>
      <c r="G3274" s="133">
        <v>0.1</v>
      </c>
      <c r="H3274" s="33">
        <f t="shared" si="928"/>
        <v>101514</v>
      </c>
      <c r="I3274" s="33">
        <f t="shared" si="929"/>
        <v>-33838</v>
      </c>
      <c r="J3274" s="33">
        <f t="shared" si="930"/>
        <v>6767.6</v>
      </c>
      <c r="K3274" s="101">
        <f t="shared" si="919"/>
        <v>3.7748772869254799</v>
      </c>
      <c r="L3274" s="134">
        <v>20</v>
      </c>
      <c r="M3274" s="30">
        <f t="shared" si="931"/>
        <v>1.25829242897516</v>
      </c>
    </row>
    <row r="3275" spans="1:13">
      <c r="A3275" s="1312"/>
      <c r="B3275" s="38"/>
      <c r="C3275" s="38" t="s">
        <v>779</v>
      </c>
      <c r="D3275" s="1297">
        <v>2009</v>
      </c>
      <c r="E3275" s="131">
        <f t="shared" si="927"/>
        <v>12</v>
      </c>
      <c r="F3275" s="137">
        <v>190000</v>
      </c>
      <c r="G3275" s="133">
        <v>0.1</v>
      </c>
      <c r="H3275" s="33">
        <f t="shared" si="928"/>
        <v>228000</v>
      </c>
      <c r="I3275" s="33">
        <f t="shared" si="929"/>
        <v>-38000</v>
      </c>
      <c r="J3275" s="33">
        <f t="shared" si="930"/>
        <v>19000</v>
      </c>
      <c r="K3275" s="101">
        <f t="shared" si="919"/>
        <v>10.597947344935298</v>
      </c>
      <c r="L3275" s="134">
        <v>30</v>
      </c>
      <c r="M3275" s="30">
        <f t="shared" si="931"/>
        <v>5.2989736724676488</v>
      </c>
    </row>
    <row r="3276" spans="1:13">
      <c r="A3276" s="1312"/>
      <c r="B3276" s="88" t="s">
        <v>35</v>
      </c>
      <c r="C3276" s="38"/>
      <c r="D3276" s="1297"/>
      <c r="E3276" s="131"/>
      <c r="F3276" s="137"/>
      <c r="G3276" s="133"/>
      <c r="H3276" s="33"/>
      <c r="I3276" s="33"/>
      <c r="J3276" s="33"/>
      <c r="K3276" s="101">
        <f t="shared" si="919"/>
        <v>0</v>
      </c>
      <c r="L3276" s="138"/>
      <c r="M3276" s="34">
        <f>SUM(M3269:M3275)</f>
        <v>404.34807749516591</v>
      </c>
    </row>
    <row r="3277" spans="1:13">
      <c r="A3277" s="1312" t="s">
        <v>5729</v>
      </c>
      <c r="B3277" s="38" t="s">
        <v>827</v>
      </c>
      <c r="C3277" s="32" t="s">
        <v>763</v>
      </c>
      <c r="D3277" s="1298">
        <v>2015</v>
      </c>
      <c r="E3277" s="131">
        <f t="shared" ref="E3277:E3278" si="932">2021-D3277</f>
        <v>6</v>
      </c>
      <c r="F3277" s="132">
        <v>2312140</v>
      </c>
      <c r="G3277" s="133">
        <v>0.1</v>
      </c>
      <c r="H3277" s="33">
        <f>E3277*F3277*G3277</f>
        <v>1387284</v>
      </c>
      <c r="I3277" s="33">
        <f>F3277-H3277</f>
        <v>924856</v>
      </c>
      <c r="J3277" s="33">
        <f>F3277*G3277</f>
        <v>231214</v>
      </c>
      <c r="K3277" s="101">
        <f t="shared" si="919"/>
        <v>128.96809460062474</v>
      </c>
      <c r="L3277" s="138">
        <v>90</v>
      </c>
      <c r="M3277" s="30">
        <f>K3277*L3277/60</f>
        <v>193.45214190093711</v>
      </c>
    </row>
    <row r="3278" spans="1:13">
      <c r="A3278" s="1312"/>
      <c r="B3278" s="38"/>
      <c r="C3278" s="38" t="s">
        <v>785</v>
      </c>
      <c r="D3278" s="1297">
        <v>2006</v>
      </c>
      <c r="E3278" s="131">
        <f t="shared" si="932"/>
        <v>15</v>
      </c>
      <c r="F3278" s="137">
        <v>67676</v>
      </c>
      <c r="G3278" s="133">
        <v>0.1</v>
      </c>
      <c r="H3278" s="33">
        <f>E3278*F3278*G3278</f>
        <v>101514</v>
      </c>
      <c r="I3278" s="33">
        <f>F3278-H3278</f>
        <v>-33838</v>
      </c>
      <c r="J3278" s="33">
        <f>F3278*G3278</f>
        <v>6767.6</v>
      </c>
      <c r="K3278" s="101">
        <f t="shared" si="919"/>
        <v>3.7748772869254799</v>
      </c>
      <c r="L3278" s="138">
        <v>20</v>
      </c>
      <c r="M3278" s="30">
        <f>K3278*L3278/60</f>
        <v>1.25829242897516</v>
      </c>
    </row>
    <row r="3279" spans="1:13">
      <c r="A3279" s="1312"/>
      <c r="B3279" s="88" t="s">
        <v>35</v>
      </c>
      <c r="C3279" s="32"/>
      <c r="D3279" s="1298"/>
      <c r="E3279" s="131"/>
      <c r="F3279" s="132"/>
      <c r="G3279" s="133"/>
      <c r="H3279" s="33"/>
      <c r="I3279" s="33"/>
      <c r="J3279" s="33"/>
      <c r="K3279" s="101">
        <f t="shared" si="919"/>
        <v>0</v>
      </c>
      <c r="L3279" s="138"/>
      <c r="M3279" s="34">
        <f>SUM(M3277:M3278)</f>
        <v>194.71043432991226</v>
      </c>
    </row>
    <row r="3280" spans="1:13" ht="14.25" customHeight="1">
      <c r="A3280" s="43" t="s">
        <v>5730</v>
      </c>
      <c r="B3280" s="41" t="s">
        <v>742</v>
      </c>
      <c r="C3280" s="127"/>
      <c r="D3280" s="92"/>
      <c r="E3280" s="128"/>
      <c r="F3280" s="139"/>
      <c r="G3280" s="129"/>
      <c r="H3280" s="63"/>
      <c r="I3280" s="63"/>
      <c r="J3280" s="63"/>
      <c r="K3280" s="63"/>
      <c r="L3280" s="136"/>
      <c r="M3280" s="130"/>
    </row>
    <row r="3281" spans="1:13" ht="14.25" customHeight="1">
      <c r="A3281" s="1312" t="s">
        <v>6118</v>
      </c>
      <c r="B3281" s="38" t="s">
        <v>743</v>
      </c>
      <c r="C3281" s="32" t="s">
        <v>828</v>
      </c>
      <c r="D3281" s="1298">
        <v>2009</v>
      </c>
      <c r="E3281" s="131">
        <f t="shared" ref="E3281:E3283" si="933">2021-D3281</f>
        <v>12</v>
      </c>
      <c r="F3281" s="132">
        <v>1939200</v>
      </c>
      <c r="G3281" s="133">
        <v>0.1</v>
      </c>
      <c r="H3281" s="33">
        <f t="shared" ref="H3281:H3286" si="934">E3281*F3281*G3281</f>
        <v>2327040</v>
      </c>
      <c r="I3281" s="33">
        <f t="shared" ref="I3281:I3286" si="935">F3281-H3281</f>
        <v>-387840</v>
      </c>
      <c r="J3281" s="33">
        <f t="shared" ref="J3281:J3286" si="936">F3281*G3281</f>
        <v>193920</v>
      </c>
      <c r="K3281" s="33">
        <f t="shared" si="919"/>
        <v>108.16599732262384</v>
      </c>
      <c r="L3281" s="138">
        <v>20</v>
      </c>
      <c r="M3281" s="30">
        <f t="shared" ref="M3281:M3286" si="937">K3281*L3281/60</f>
        <v>36.055332440874615</v>
      </c>
    </row>
    <row r="3282" spans="1:13" ht="14.25" customHeight="1">
      <c r="A3282" s="1312"/>
      <c r="B3282" s="38"/>
      <c r="C3282" s="89" t="s">
        <v>829</v>
      </c>
      <c r="D3282" s="140" t="s">
        <v>830</v>
      </c>
      <c r="E3282" s="131">
        <f t="shared" si="933"/>
        <v>6</v>
      </c>
      <c r="F3282" s="141" t="s">
        <v>831</v>
      </c>
      <c r="G3282" s="133">
        <v>0.1</v>
      </c>
      <c r="H3282" s="33">
        <f t="shared" si="934"/>
        <v>4866</v>
      </c>
      <c r="I3282" s="33">
        <f t="shared" si="935"/>
        <v>3244</v>
      </c>
      <c r="J3282" s="33">
        <f t="shared" si="936"/>
        <v>811</v>
      </c>
      <c r="K3282" s="33">
        <f t="shared" si="919"/>
        <v>0.45236501561802767</v>
      </c>
      <c r="L3282" s="138">
        <v>20</v>
      </c>
      <c r="M3282" s="30">
        <f t="shared" si="937"/>
        <v>0.15078833853934256</v>
      </c>
    </row>
    <row r="3283" spans="1:13" ht="14.25" customHeight="1">
      <c r="A3283" s="1312"/>
      <c r="B3283" s="38"/>
      <c r="C3283" s="38" t="s">
        <v>770</v>
      </c>
      <c r="D3283" s="1297">
        <v>2013</v>
      </c>
      <c r="E3283" s="131">
        <f t="shared" si="933"/>
        <v>8</v>
      </c>
      <c r="F3283" s="137">
        <v>237440</v>
      </c>
      <c r="G3283" s="133">
        <v>0.1</v>
      </c>
      <c r="H3283" s="33">
        <f t="shared" si="934"/>
        <v>189952</v>
      </c>
      <c r="I3283" s="33">
        <f t="shared" si="935"/>
        <v>47488</v>
      </c>
      <c r="J3283" s="33">
        <f t="shared" si="936"/>
        <v>23744</v>
      </c>
      <c r="K3283" s="33">
        <f t="shared" si="919"/>
        <v>13.244087460954932</v>
      </c>
      <c r="L3283" s="138">
        <v>50</v>
      </c>
      <c r="M3283" s="30">
        <f t="shared" si="937"/>
        <v>11.036739550795776</v>
      </c>
    </row>
    <row r="3284" spans="1:13" ht="14.25" customHeight="1">
      <c r="A3284" s="1312"/>
      <c r="B3284" s="88" t="s">
        <v>35</v>
      </c>
      <c r="C3284" s="38"/>
      <c r="D3284" s="1297"/>
      <c r="E3284" s="131"/>
      <c r="F3284" s="137"/>
      <c r="G3284" s="133"/>
      <c r="H3284" s="33"/>
      <c r="I3284" s="33"/>
      <c r="J3284" s="33"/>
      <c r="K3284" s="33">
        <f t="shared" si="919"/>
        <v>0</v>
      </c>
      <c r="L3284" s="138"/>
      <c r="M3284" s="34">
        <f>SUM(M3281:M3283)</f>
        <v>47.242860330209737</v>
      </c>
    </row>
    <row r="3285" spans="1:13">
      <c r="A3285" s="43" t="s">
        <v>5732</v>
      </c>
      <c r="B3285" s="37" t="s">
        <v>756</v>
      </c>
      <c r="C3285" s="39"/>
      <c r="D3285" s="43"/>
      <c r="E3285" s="128"/>
      <c r="F3285" s="142"/>
      <c r="G3285" s="129"/>
      <c r="H3285" s="63"/>
      <c r="I3285" s="63"/>
      <c r="J3285" s="63"/>
      <c r="K3285" s="63"/>
      <c r="L3285" s="136"/>
      <c r="M3285" s="130"/>
    </row>
    <row r="3286" spans="1:13" ht="30">
      <c r="A3286" s="1312" t="s">
        <v>5733</v>
      </c>
      <c r="B3286" s="38" t="s">
        <v>832</v>
      </c>
      <c r="C3286" s="32" t="s">
        <v>833</v>
      </c>
      <c r="D3286" s="1298">
        <v>2012</v>
      </c>
      <c r="E3286" s="131">
        <f t="shared" ref="E3286" si="938">2021-D3286</f>
        <v>9</v>
      </c>
      <c r="F3286" s="132">
        <v>6621561</v>
      </c>
      <c r="G3286" s="133">
        <v>0.1</v>
      </c>
      <c r="H3286" s="33">
        <f t="shared" si="934"/>
        <v>5959404.9000000004</v>
      </c>
      <c r="I3286" s="33">
        <f t="shared" si="935"/>
        <v>662156.09999999963</v>
      </c>
      <c r="J3286" s="33">
        <f t="shared" si="936"/>
        <v>662156.10000000009</v>
      </c>
      <c r="K3286" s="101">
        <f t="shared" ref="K3286:K3330" si="939">J3286/1792.8</f>
        <v>369.34186746987956</v>
      </c>
      <c r="L3286" s="138">
        <v>40</v>
      </c>
      <c r="M3286" s="34">
        <f t="shared" si="937"/>
        <v>246.22791164658639</v>
      </c>
    </row>
    <row r="3287" spans="1:13" ht="25.5" customHeight="1">
      <c r="A3287" s="520" t="s">
        <v>18</v>
      </c>
      <c r="B3287" s="521" t="s">
        <v>5310</v>
      </c>
      <c r="C3287" s="144"/>
      <c r="D3287" s="143"/>
      <c r="E3287" s="145"/>
      <c r="F3287" s="145"/>
      <c r="G3287" s="145"/>
      <c r="H3287" s="145"/>
      <c r="I3287" s="145"/>
      <c r="J3287" s="145"/>
      <c r="K3287" s="145"/>
      <c r="L3287" s="145"/>
      <c r="M3287" s="145"/>
    </row>
    <row r="3288" spans="1:13">
      <c r="A3288" s="66" t="s">
        <v>759</v>
      </c>
      <c r="B3288" s="40" t="s">
        <v>24</v>
      </c>
      <c r="C3288" s="39"/>
      <c r="D3288" s="40"/>
      <c r="E3288" s="95"/>
      <c r="F3288" s="95"/>
      <c r="G3288" s="95"/>
      <c r="H3288" s="95"/>
      <c r="I3288" s="95"/>
      <c r="J3288" s="95"/>
      <c r="K3288" s="95"/>
      <c r="L3288" s="95"/>
      <c r="M3288" s="95"/>
    </row>
    <row r="3289" spans="1:13" ht="30">
      <c r="A3289" s="711" t="s">
        <v>760</v>
      </c>
      <c r="B3289" s="38" t="s">
        <v>25</v>
      </c>
      <c r="C3289" s="38" t="s">
        <v>499</v>
      </c>
      <c r="D3289" s="1297">
        <v>2007</v>
      </c>
      <c r="E3289" s="131">
        <f>2021-D3289</f>
        <v>14</v>
      </c>
      <c r="F3289" s="26">
        <v>407000</v>
      </c>
      <c r="G3289" s="146">
        <v>0.1</v>
      </c>
      <c r="H3289" s="26">
        <f t="shared" ref="H3289:H3294" si="940">E3289*F3289*G3289</f>
        <v>569800</v>
      </c>
      <c r="I3289" s="26">
        <f t="shared" ref="I3289:I3294" si="941">F3289-H3289</f>
        <v>-162800</v>
      </c>
      <c r="J3289" s="101">
        <f t="shared" ref="J3289:J3294" si="942">F3289*G3289</f>
        <v>40700</v>
      </c>
      <c r="K3289" s="101">
        <f t="shared" si="939"/>
        <v>22.701918786256137</v>
      </c>
      <c r="L3289" s="26">
        <v>28.8</v>
      </c>
      <c r="M3289" s="27">
        <f t="shared" ref="M3289:M3333" si="943">K3289*L3289/60</f>
        <v>10.896921017402946</v>
      </c>
    </row>
    <row r="3290" spans="1:13">
      <c r="A3290" s="36"/>
      <c r="B3290" s="87" t="s">
        <v>343</v>
      </c>
      <c r="C3290" s="38" t="s">
        <v>500</v>
      </c>
      <c r="D3290" s="1297">
        <v>2007</v>
      </c>
      <c r="E3290" s="131">
        <f t="shared" ref="E3290:E3333" si="944">2021-D3290</f>
        <v>14</v>
      </c>
      <c r="F3290" s="26">
        <v>810000</v>
      </c>
      <c r="G3290" s="146">
        <v>0.1</v>
      </c>
      <c r="H3290" s="26">
        <f t="shared" si="940"/>
        <v>1134000</v>
      </c>
      <c r="I3290" s="26">
        <f t="shared" si="941"/>
        <v>-324000</v>
      </c>
      <c r="J3290" s="101">
        <f t="shared" si="942"/>
        <v>81000</v>
      </c>
      <c r="K3290" s="101">
        <f t="shared" si="939"/>
        <v>45.180722891566269</v>
      </c>
      <c r="L3290" s="26">
        <v>4.8</v>
      </c>
      <c r="M3290" s="27">
        <f t="shared" si="943"/>
        <v>3.6144578313253017</v>
      </c>
    </row>
    <row r="3291" spans="1:13">
      <c r="A3291" s="36"/>
      <c r="B3291" s="87"/>
      <c r="C3291" s="38" t="s">
        <v>501</v>
      </c>
      <c r="D3291" s="1297">
        <v>2015</v>
      </c>
      <c r="E3291" s="131">
        <f t="shared" si="944"/>
        <v>6</v>
      </c>
      <c r="F3291" s="26">
        <v>694025</v>
      </c>
      <c r="G3291" s="146">
        <v>0.1</v>
      </c>
      <c r="H3291" s="26">
        <f t="shared" si="940"/>
        <v>416415</v>
      </c>
      <c r="I3291" s="26">
        <f t="shared" si="941"/>
        <v>277610</v>
      </c>
      <c r="J3291" s="101">
        <f t="shared" si="942"/>
        <v>69402.5</v>
      </c>
      <c r="K3291" s="101">
        <f t="shared" si="939"/>
        <v>38.711791610888</v>
      </c>
      <c r="L3291" s="26">
        <v>18</v>
      </c>
      <c r="M3291" s="27">
        <f t="shared" si="943"/>
        <v>11.6135374832664</v>
      </c>
    </row>
    <row r="3292" spans="1:13">
      <c r="A3292" s="36"/>
      <c r="B3292" s="89"/>
      <c r="C3292" s="38" t="s">
        <v>502</v>
      </c>
      <c r="D3292" s="1297">
        <v>2006</v>
      </c>
      <c r="E3292" s="131">
        <f t="shared" si="944"/>
        <v>15</v>
      </c>
      <c r="F3292" s="26">
        <v>77000</v>
      </c>
      <c r="G3292" s="146">
        <v>0.05</v>
      </c>
      <c r="H3292" s="26">
        <f t="shared" si="940"/>
        <v>57750</v>
      </c>
      <c r="I3292" s="26">
        <f t="shared" si="941"/>
        <v>19250</v>
      </c>
      <c r="J3292" s="101">
        <f t="shared" si="942"/>
        <v>3850</v>
      </c>
      <c r="K3292" s="101">
        <f t="shared" si="939"/>
        <v>2.1474788041053103</v>
      </c>
      <c r="L3292" s="26">
        <v>9.6</v>
      </c>
      <c r="M3292" s="27">
        <f t="shared" si="943"/>
        <v>0.34359660865684966</v>
      </c>
    </row>
    <row r="3293" spans="1:13">
      <c r="A3293" s="36"/>
      <c r="B3293" s="89"/>
      <c r="C3293" s="38" t="s">
        <v>503</v>
      </c>
      <c r="D3293" s="1297">
        <v>2007</v>
      </c>
      <c r="E3293" s="131">
        <f t="shared" si="944"/>
        <v>14</v>
      </c>
      <c r="F3293" s="26">
        <v>482500</v>
      </c>
      <c r="G3293" s="146">
        <v>0.1</v>
      </c>
      <c r="H3293" s="26">
        <f t="shared" si="940"/>
        <v>675500</v>
      </c>
      <c r="I3293" s="26">
        <f t="shared" si="941"/>
        <v>-193000</v>
      </c>
      <c r="J3293" s="101">
        <f t="shared" si="942"/>
        <v>48250</v>
      </c>
      <c r="K3293" s="101">
        <f t="shared" si="939"/>
        <v>26.913208389112004</v>
      </c>
      <c r="L3293" s="26">
        <v>3.6</v>
      </c>
      <c r="M3293" s="27">
        <f t="shared" si="943"/>
        <v>1.6147925033467203</v>
      </c>
    </row>
    <row r="3294" spans="1:13">
      <c r="A3294" s="36"/>
      <c r="B3294" s="89"/>
      <c r="C3294" s="38" t="s">
        <v>504</v>
      </c>
      <c r="D3294" s="1297">
        <v>2007</v>
      </c>
      <c r="E3294" s="131">
        <f t="shared" si="944"/>
        <v>14</v>
      </c>
      <c r="F3294" s="26">
        <v>68000</v>
      </c>
      <c r="G3294" s="146">
        <v>0.1</v>
      </c>
      <c r="H3294" s="26">
        <f t="shared" si="940"/>
        <v>95200</v>
      </c>
      <c r="I3294" s="26">
        <f t="shared" si="941"/>
        <v>-27200</v>
      </c>
      <c r="J3294" s="101">
        <f t="shared" si="942"/>
        <v>6800</v>
      </c>
      <c r="K3294" s="101">
        <f t="shared" si="939"/>
        <v>3.7929495760821061</v>
      </c>
      <c r="L3294" s="26">
        <v>9.6</v>
      </c>
      <c r="M3294" s="27">
        <f t="shared" si="943"/>
        <v>0.60687193217313695</v>
      </c>
    </row>
    <row r="3295" spans="1:13">
      <c r="A3295" s="36"/>
      <c r="B3295" s="16" t="s">
        <v>35</v>
      </c>
      <c r="C3295" s="87"/>
      <c r="D3295" s="17"/>
      <c r="E3295" s="131"/>
      <c r="F3295" s="98"/>
      <c r="G3295" s="147"/>
      <c r="H3295" s="98"/>
      <c r="I3295" s="98"/>
      <c r="J3295" s="106"/>
      <c r="K3295" s="101">
        <f t="shared" si="939"/>
        <v>0</v>
      </c>
      <c r="L3295" s="98"/>
      <c r="M3295" s="96">
        <f>SUM(M3289:M3294)</f>
        <v>28.690177376171356</v>
      </c>
    </row>
    <row r="3296" spans="1:13" ht="45">
      <c r="A3296" s="36" t="s">
        <v>762</v>
      </c>
      <c r="B3296" s="38" t="s">
        <v>36</v>
      </c>
      <c r="C3296" s="38" t="s">
        <v>499</v>
      </c>
      <c r="D3296" s="1297">
        <v>2007</v>
      </c>
      <c r="E3296" s="131">
        <f t="shared" si="944"/>
        <v>14</v>
      </c>
      <c r="F3296" s="26">
        <v>407000</v>
      </c>
      <c r="G3296" s="146">
        <v>0.1</v>
      </c>
      <c r="H3296" s="26">
        <f t="shared" ref="H3296:H3302" si="945">E3296*F3296*G3296</f>
        <v>569800</v>
      </c>
      <c r="I3296" s="26">
        <f t="shared" ref="I3296:I3302" si="946">F3296-H3296</f>
        <v>-162800</v>
      </c>
      <c r="J3296" s="101">
        <f t="shared" ref="J3296:J3302" si="947">F3296*G3296</f>
        <v>40700</v>
      </c>
      <c r="K3296" s="101">
        <f t="shared" si="939"/>
        <v>22.701918786256137</v>
      </c>
      <c r="L3296" s="26">
        <v>28.8</v>
      </c>
      <c r="M3296" s="27">
        <f t="shared" si="943"/>
        <v>10.896921017402946</v>
      </c>
    </row>
    <row r="3297" spans="1:13">
      <c r="A3297" s="36"/>
      <c r="B3297" s="89"/>
      <c r="C3297" s="38" t="s">
        <v>500</v>
      </c>
      <c r="D3297" s="1297">
        <v>2007</v>
      </c>
      <c r="E3297" s="131">
        <f t="shared" si="944"/>
        <v>14</v>
      </c>
      <c r="F3297" s="26">
        <v>810000</v>
      </c>
      <c r="G3297" s="146">
        <v>0.1</v>
      </c>
      <c r="H3297" s="26">
        <f t="shared" si="945"/>
        <v>1134000</v>
      </c>
      <c r="I3297" s="26">
        <f t="shared" si="946"/>
        <v>-324000</v>
      </c>
      <c r="J3297" s="101">
        <f t="shared" si="947"/>
        <v>81000</v>
      </c>
      <c r="K3297" s="101">
        <f t="shared" si="939"/>
        <v>45.180722891566269</v>
      </c>
      <c r="L3297" s="26">
        <v>4.8</v>
      </c>
      <c r="M3297" s="27">
        <f t="shared" si="943"/>
        <v>3.6144578313253017</v>
      </c>
    </row>
    <row r="3298" spans="1:13">
      <c r="A3298" s="36"/>
      <c r="B3298" s="89"/>
      <c r="C3298" s="38" t="s">
        <v>501</v>
      </c>
      <c r="D3298" s="1297">
        <v>2015</v>
      </c>
      <c r="E3298" s="131">
        <f t="shared" si="944"/>
        <v>6</v>
      </c>
      <c r="F3298" s="26">
        <v>694025</v>
      </c>
      <c r="G3298" s="146">
        <v>0.1</v>
      </c>
      <c r="H3298" s="26">
        <f t="shared" si="945"/>
        <v>416415</v>
      </c>
      <c r="I3298" s="26">
        <f t="shared" si="946"/>
        <v>277610</v>
      </c>
      <c r="J3298" s="101">
        <f t="shared" si="947"/>
        <v>69402.5</v>
      </c>
      <c r="K3298" s="101">
        <f t="shared" si="939"/>
        <v>38.711791610888</v>
      </c>
      <c r="L3298" s="26">
        <v>18</v>
      </c>
      <c r="M3298" s="27">
        <f t="shared" si="943"/>
        <v>11.6135374832664</v>
      </c>
    </row>
    <row r="3299" spans="1:13">
      <c r="A3299" s="36"/>
      <c r="B3299" s="89"/>
      <c r="C3299" s="38" t="s">
        <v>502</v>
      </c>
      <c r="D3299" s="1297">
        <v>2006</v>
      </c>
      <c r="E3299" s="131">
        <f t="shared" si="944"/>
        <v>15</v>
      </c>
      <c r="F3299" s="26">
        <v>77000</v>
      </c>
      <c r="G3299" s="146">
        <v>0.05</v>
      </c>
      <c r="H3299" s="26">
        <f t="shared" si="945"/>
        <v>57750</v>
      </c>
      <c r="I3299" s="26">
        <f t="shared" si="946"/>
        <v>19250</v>
      </c>
      <c r="J3299" s="101">
        <f t="shared" si="947"/>
        <v>3850</v>
      </c>
      <c r="K3299" s="101">
        <f t="shared" si="939"/>
        <v>2.1474788041053103</v>
      </c>
      <c r="L3299" s="26">
        <v>9.6</v>
      </c>
      <c r="M3299" s="27">
        <f t="shared" si="943"/>
        <v>0.34359660865684966</v>
      </c>
    </row>
    <row r="3300" spans="1:13">
      <c r="A3300" s="36"/>
      <c r="B3300" s="87"/>
      <c r="C3300" s="38" t="s">
        <v>503</v>
      </c>
      <c r="D3300" s="1297">
        <v>2007</v>
      </c>
      <c r="E3300" s="131">
        <f t="shared" si="944"/>
        <v>14</v>
      </c>
      <c r="F3300" s="26">
        <v>482500</v>
      </c>
      <c r="G3300" s="146">
        <v>0.1</v>
      </c>
      <c r="H3300" s="26">
        <f t="shared" si="945"/>
        <v>675500</v>
      </c>
      <c r="I3300" s="26">
        <f t="shared" si="946"/>
        <v>-193000</v>
      </c>
      <c r="J3300" s="101">
        <f t="shared" si="947"/>
        <v>48250</v>
      </c>
      <c r="K3300" s="101">
        <f t="shared" si="939"/>
        <v>26.913208389112004</v>
      </c>
      <c r="L3300" s="26">
        <v>3.6</v>
      </c>
      <c r="M3300" s="27">
        <f t="shared" si="943"/>
        <v>1.6147925033467203</v>
      </c>
    </row>
    <row r="3301" spans="1:13">
      <c r="A3301" s="36"/>
      <c r="B3301" s="87"/>
      <c r="C3301" s="38" t="s">
        <v>504</v>
      </c>
      <c r="D3301" s="1297">
        <v>2007</v>
      </c>
      <c r="E3301" s="131">
        <f t="shared" si="944"/>
        <v>14</v>
      </c>
      <c r="F3301" s="26">
        <v>68000</v>
      </c>
      <c r="G3301" s="146">
        <v>0.1</v>
      </c>
      <c r="H3301" s="26">
        <f t="shared" si="945"/>
        <v>95200</v>
      </c>
      <c r="I3301" s="26">
        <f t="shared" si="946"/>
        <v>-27200</v>
      </c>
      <c r="J3301" s="101">
        <f t="shared" si="947"/>
        <v>6800</v>
      </c>
      <c r="K3301" s="101">
        <f t="shared" si="939"/>
        <v>3.7929495760821061</v>
      </c>
      <c r="L3301" s="26">
        <v>9.6</v>
      </c>
      <c r="M3301" s="27">
        <f t="shared" si="943"/>
        <v>0.60687193217313695</v>
      </c>
    </row>
    <row r="3302" spans="1:13">
      <c r="A3302" s="36"/>
      <c r="B3302" s="38"/>
      <c r="C3302" s="38" t="s">
        <v>505</v>
      </c>
      <c r="D3302" s="1297">
        <v>2006</v>
      </c>
      <c r="E3302" s="131">
        <f t="shared" si="944"/>
        <v>15</v>
      </c>
      <c r="F3302" s="26">
        <v>139017</v>
      </c>
      <c r="G3302" s="146">
        <v>0.1</v>
      </c>
      <c r="H3302" s="26">
        <f t="shared" si="945"/>
        <v>208525.5</v>
      </c>
      <c r="I3302" s="26">
        <f t="shared" si="946"/>
        <v>-69508.5</v>
      </c>
      <c r="J3302" s="101">
        <f t="shared" si="947"/>
        <v>13901.7</v>
      </c>
      <c r="K3302" s="101">
        <f t="shared" si="939"/>
        <v>7.7541834002677383</v>
      </c>
      <c r="L3302" s="26">
        <v>5</v>
      </c>
      <c r="M3302" s="27">
        <f t="shared" si="943"/>
        <v>0.64618195002231149</v>
      </c>
    </row>
    <row r="3303" spans="1:13">
      <c r="A3303" s="36"/>
      <c r="B3303" s="16" t="s">
        <v>35</v>
      </c>
      <c r="C3303" s="87"/>
      <c r="D3303" s="17"/>
      <c r="E3303" s="131"/>
      <c r="F3303" s="98"/>
      <c r="G3303" s="98"/>
      <c r="H3303" s="98"/>
      <c r="I3303" s="98"/>
      <c r="J3303" s="98"/>
      <c r="K3303" s="101">
        <f t="shared" si="939"/>
        <v>0</v>
      </c>
      <c r="L3303" s="98"/>
      <c r="M3303" s="96">
        <f>SUM(M3296:M3302)</f>
        <v>29.336359326193666</v>
      </c>
    </row>
    <row r="3304" spans="1:13" ht="30">
      <c r="A3304" s="36" t="s">
        <v>5734</v>
      </c>
      <c r="B3304" s="38" t="s">
        <v>51</v>
      </c>
      <c r="C3304" s="38" t="s">
        <v>499</v>
      </c>
      <c r="D3304" s="1297">
        <v>2007</v>
      </c>
      <c r="E3304" s="131">
        <f t="shared" si="944"/>
        <v>14</v>
      </c>
      <c r="F3304" s="26"/>
      <c r="G3304" s="146">
        <v>0.1</v>
      </c>
      <c r="H3304" s="26">
        <f t="shared" ref="H3304:H3310" si="948">E3304*F3304*G3304</f>
        <v>0</v>
      </c>
      <c r="I3304" s="26">
        <f t="shared" ref="I3304:I3315" si="949">F3304-H3304</f>
        <v>0</v>
      </c>
      <c r="J3304" s="101">
        <f t="shared" ref="J3304:J3315" si="950">F3304*G3304</f>
        <v>0</v>
      </c>
      <c r="K3304" s="101">
        <f t="shared" si="939"/>
        <v>0</v>
      </c>
      <c r="L3304" s="26">
        <v>20</v>
      </c>
      <c r="M3304" s="27">
        <f t="shared" si="943"/>
        <v>0</v>
      </c>
    </row>
    <row r="3305" spans="1:13">
      <c r="A3305" s="36"/>
      <c r="B3305" s="16"/>
      <c r="C3305" s="38" t="s">
        <v>500</v>
      </c>
      <c r="D3305" s="1297">
        <v>2007</v>
      </c>
      <c r="E3305" s="131">
        <f t="shared" si="944"/>
        <v>14</v>
      </c>
      <c r="F3305" s="26">
        <v>810000</v>
      </c>
      <c r="G3305" s="146">
        <v>0.1</v>
      </c>
      <c r="H3305" s="26">
        <f t="shared" si="948"/>
        <v>1134000</v>
      </c>
      <c r="I3305" s="26">
        <f t="shared" si="949"/>
        <v>-324000</v>
      </c>
      <c r="J3305" s="101">
        <f t="shared" si="950"/>
        <v>81000</v>
      </c>
      <c r="K3305" s="101">
        <f t="shared" si="939"/>
        <v>45.180722891566269</v>
      </c>
      <c r="L3305" s="26">
        <v>4</v>
      </c>
      <c r="M3305" s="27">
        <f t="shared" si="943"/>
        <v>3.0120481927710845</v>
      </c>
    </row>
    <row r="3306" spans="1:13">
      <c r="A3306" s="36"/>
      <c r="B3306" s="16"/>
      <c r="C3306" s="38" t="s">
        <v>501</v>
      </c>
      <c r="D3306" s="1297">
        <v>2005</v>
      </c>
      <c r="E3306" s="131">
        <f t="shared" si="944"/>
        <v>16</v>
      </c>
      <c r="F3306" s="26">
        <v>125000</v>
      </c>
      <c r="G3306" s="146">
        <v>0.1</v>
      </c>
      <c r="H3306" s="26">
        <f t="shared" si="948"/>
        <v>200000</v>
      </c>
      <c r="I3306" s="26">
        <f t="shared" si="949"/>
        <v>-75000</v>
      </c>
      <c r="J3306" s="101">
        <f t="shared" si="950"/>
        <v>12500</v>
      </c>
      <c r="K3306" s="101">
        <f t="shared" si="939"/>
        <v>6.9723337795626952</v>
      </c>
      <c r="L3306" s="26">
        <v>10</v>
      </c>
      <c r="M3306" s="27">
        <f t="shared" si="943"/>
        <v>1.1620556299271159</v>
      </c>
    </row>
    <row r="3307" spans="1:13">
      <c r="A3307" s="36"/>
      <c r="B3307" s="16"/>
      <c r="C3307" s="38" t="s">
        <v>502</v>
      </c>
      <c r="D3307" s="1297">
        <v>2006</v>
      </c>
      <c r="E3307" s="131">
        <f t="shared" si="944"/>
        <v>15</v>
      </c>
      <c r="F3307" s="26">
        <v>77000</v>
      </c>
      <c r="G3307" s="146">
        <v>0.05</v>
      </c>
      <c r="H3307" s="26">
        <f t="shared" si="948"/>
        <v>57750</v>
      </c>
      <c r="I3307" s="26">
        <f t="shared" si="949"/>
        <v>19250</v>
      </c>
      <c r="J3307" s="101">
        <f t="shared" si="950"/>
        <v>3850</v>
      </c>
      <c r="K3307" s="101">
        <f t="shared" si="939"/>
        <v>2.1474788041053103</v>
      </c>
      <c r="L3307" s="26">
        <v>5</v>
      </c>
      <c r="M3307" s="27">
        <f t="shared" si="943"/>
        <v>0.17895656700877585</v>
      </c>
    </row>
    <row r="3308" spans="1:13">
      <c r="A3308" s="36"/>
      <c r="B3308" s="16"/>
      <c r="C3308" s="38" t="s">
        <v>503</v>
      </c>
      <c r="D3308" s="1297">
        <v>2007</v>
      </c>
      <c r="E3308" s="131">
        <f t="shared" si="944"/>
        <v>14</v>
      </c>
      <c r="F3308" s="26">
        <v>482500</v>
      </c>
      <c r="G3308" s="146">
        <v>0.1</v>
      </c>
      <c r="H3308" s="26">
        <f t="shared" si="948"/>
        <v>675500</v>
      </c>
      <c r="I3308" s="26">
        <f t="shared" si="949"/>
        <v>-193000</v>
      </c>
      <c r="J3308" s="101">
        <f t="shared" si="950"/>
        <v>48250</v>
      </c>
      <c r="K3308" s="101">
        <f t="shared" si="939"/>
        <v>26.913208389112004</v>
      </c>
      <c r="L3308" s="26">
        <v>5</v>
      </c>
      <c r="M3308" s="27">
        <f t="shared" si="943"/>
        <v>2.2427673657593337</v>
      </c>
    </row>
    <row r="3309" spans="1:13">
      <c r="A3309" s="36"/>
      <c r="B3309" s="16"/>
      <c r="C3309" s="38" t="s">
        <v>504</v>
      </c>
      <c r="D3309" s="1297">
        <v>2007</v>
      </c>
      <c r="E3309" s="131">
        <f t="shared" si="944"/>
        <v>14</v>
      </c>
      <c r="F3309" s="26">
        <v>68000</v>
      </c>
      <c r="G3309" s="146">
        <v>0.1</v>
      </c>
      <c r="H3309" s="26">
        <f t="shared" si="948"/>
        <v>95200</v>
      </c>
      <c r="I3309" s="26">
        <f t="shared" si="949"/>
        <v>-27200</v>
      </c>
      <c r="J3309" s="101">
        <f t="shared" si="950"/>
        <v>6800</v>
      </c>
      <c r="K3309" s="101">
        <f t="shared" si="939"/>
        <v>3.7929495760821061</v>
      </c>
      <c r="L3309" s="26">
        <v>10</v>
      </c>
      <c r="M3309" s="27">
        <f t="shared" si="943"/>
        <v>0.63215826268035102</v>
      </c>
    </row>
    <row r="3310" spans="1:13">
      <c r="A3310" s="36"/>
      <c r="B3310" s="16"/>
      <c r="C3310" s="38" t="s">
        <v>507</v>
      </c>
      <c r="D3310" s="1297">
        <v>2007</v>
      </c>
      <c r="E3310" s="131">
        <f t="shared" si="944"/>
        <v>14</v>
      </c>
      <c r="F3310" s="26">
        <v>1849800</v>
      </c>
      <c r="G3310" s="146">
        <v>0.1</v>
      </c>
      <c r="H3310" s="26">
        <f t="shared" si="948"/>
        <v>2589720</v>
      </c>
      <c r="I3310" s="26">
        <f t="shared" si="949"/>
        <v>-739920</v>
      </c>
      <c r="J3310" s="101">
        <f t="shared" si="950"/>
        <v>184980</v>
      </c>
      <c r="K3310" s="101">
        <f t="shared" si="939"/>
        <v>103.17938420348059</v>
      </c>
      <c r="L3310" s="26">
        <v>5</v>
      </c>
      <c r="M3310" s="27">
        <f t="shared" si="943"/>
        <v>8.5982820169567162</v>
      </c>
    </row>
    <row r="3311" spans="1:13">
      <c r="A3311" s="36"/>
      <c r="B3311" s="16"/>
      <c r="C3311" s="87"/>
      <c r="D3311" s="17"/>
      <c r="E3311" s="131"/>
      <c r="F3311" s="98"/>
      <c r="G3311" s="98"/>
      <c r="H3311" s="26"/>
      <c r="I3311" s="26"/>
      <c r="J3311" s="101"/>
      <c r="K3311" s="101">
        <f t="shared" si="939"/>
        <v>0</v>
      </c>
      <c r="L3311" s="98"/>
      <c r="M3311" s="96">
        <f>SUM(M3304:M3310)</f>
        <v>15.826268035103377</v>
      </c>
    </row>
    <row r="3312" spans="1:13" ht="45">
      <c r="A3312" s="36" t="s">
        <v>5735</v>
      </c>
      <c r="B3312" s="38" t="s">
        <v>52</v>
      </c>
      <c r="C3312" s="38" t="s">
        <v>505</v>
      </c>
      <c r="D3312" s="1297">
        <v>1994</v>
      </c>
      <c r="E3312" s="131">
        <f t="shared" si="944"/>
        <v>27</v>
      </c>
      <c r="F3312" s="26">
        <v>156540</v>
      </c>
      <c r="G3312" s="146">
        <v>0.1</v>
      </c>
      <c r="H3312" s="26">
        <v>156540</v>
      </c>
      <c r="I3312" s="26">
        <f t="shared" si="949"/>
        <v>0</v>
      </c>
      <c r="J3312" s="101">
        <f t="shared" si="950"/>
        <v>15654</v>
      </c>
      <c r="K3312" s="101">
        <f t="shared" si="939"/>
        <v>8.7315930388219556</v>
      </c>
      <c r="L3312" s="26">
        <v>5</v>
      </c>
      <c r="M3312" s="27">
        <f t="shared" si="943"/>
        <v>0.72763275323516297</v>
      </c>
    </row>
    <row r="3313" spans="1:13">
      <c r="A3313" s="36"/>
      <c r="B3313" s="38"/>
      <c r="C3313" s="38" t="s">
        <v>503</v>
      </c>
      <c r="D3313" s="1297">
        <v>2007</v>
      </c>
      <c r="E3313" s="131">
        <f t="shared" si="944"/>
        <v>14</v>
      </c>
      <c r="F3313" s="26">
        <v>482500</v>
      </c>
      <c r="G3313" s="146">
        <v>0.1</v>
      </c>
      <c r="H3313" s="26">
        <f>E3313*F3313*G3313</f>
        <v>675500</v>
      </c>
      <c r="I3313" s="26">
        <f t="shared" si="949"/>
        <v>-193000</v>
      </c>
      <c r="J3313" s="101">
        <f t="shared" si="950"/>
        <v>48250</v>
      </c>
      <c r="K3313" s="101">
        <f t="shared" si="939"/>
        <v>26.913208389112004</v>
      </c>
      <c r="L3313" s="26">
        <v>3</v>
      </c>
      <c r="M3313" s="27">
        <f t="shared" si="943"/>
        <v>1.3456604194556003</v>
      </c>
    </row>
    <row r="3314" spans="1:13">
      <c r="A3314" s="36"/>
      <c r="B3314" s="87"/>
      <c r="C3314" s="148" t="s">
        <v>506</v>
      </c>
      <c r="D3314" s="1297">
        <v>2007</v>
      </c>
      <c r="E3314" s="131">
        <f t="shared" si="944"/>
        <v>14</v>
      </c>
      <c r="F3314" s="26">
        <v>46650</v>
      </c>
      <c r="G3314" s="146">
        <v>0.1</v>
      </c>
      <c r="H3314" s="26">
        <f>E3314*F3314*G3314</f>
        <v>65310</v>
      </c>
      <c r="I3314" s="26">
        <f t="shared" si="949"/>
        <v>-18660</v>
      </c>
      <c r="J3314" s="101">
        <f t="shared" si="950"/>
        <v>4665</v>
      </c>
      <c r="K3314" s="101">
        <f t="shared" si="939"/>
        <v>2.6020749665327978</v>
      </c>
      <c r="L3314" s="26">
        <v>10</v>
      </c>
      <c r="M3314" s="27">
        <f t="shared" si="943"/>
        <v>0.43367916108879961</v>
      </c>
    </row>
    <row r="3315" spans="1:13">
      <c r="A3315" s="36"/>
      <c r="B3315" s="87"/>
      <c r="C3315" s="38" t="s">
        <v>507</v>
      </c>
      <c r="D3315" s="1297">
        <v>2007</v>
      </c>
      <c r="E3315" s="131">
        <f t="shared" si="944"/>
        <v>14</v>
      </c>
      <c r="F3315" s="26">
        <v>1849800</v>
      </c>
      <c r="G3315" s="146">
        <v>0.1</v>
      </c>
      <c r="H3315" s="26">
        <f>E3315*F3315*G3315</f>
        <v>2589720</v>
      </c>
      <c r="I3315" s="26">
        <f t="shared" si="949"/>
        <v>-739920</v>
      </c>
      <c r="J3315" s="101">
        <f t="shared" si="950"/>
        <v>184980</v>
      </c>
      <c r="K3315" s="101">
        <f t="shared" si="939"/>
        <v>103.17938420348059</v>
      </c>
      <c r="L3315" s="26">
        <v>5</v>
      </c>
      <c r="M3315" s="27">
        <f t="shared" si="943"/>
        <v>8.5982820169567162</v>
      </c>
    </row>
    <row r="3316" spans="1:13">
      <c r="A3316" s="36"/>
      <c r="B3316" s="16" t="s">
        <v>35</v>
      </c>
      <c r="C3316" s="87"/>
      <c r="D3316" s="17"/>
      <c r="E3316" s="131"/>
      <c r="F3316" s="98"/>
      <c r="G3316" s="98"/>
      <c r="H3316" s="98"/>
      <c r="I3316" s="98"/>
      <c r="J3316" s="98"/>
      <c r="K3316" s="101">
        <f t="shared" si="939"/>
        <v>0</v>
      </c>
      <c r="L3316" s="98"/>
      <c r="M3316" s="96">
        <f>SUM(M3312:M3315)</f>
        <v>11.10525435073628</v>
      </c>
    </row>
    <row r="3317" spans="1:13" ht="30">
      <c r="A3317" s="36" t="s">
        <v>5736</v>
      </c>
      <c r="B3317" s="38" t="s">
        <v>391</v>
      </c>
      <c r="C3317" s="38" t="s">
        <v>499</v>
      </c>
      <c r="D3317" s="1297">
        <v>2007</v>
      </c>
      <c r="E3317" s="131">
        <f t="shared" si="944"/>
        <v>14</v>
      </c>
      <c r="F3317" s="26"/>
      <c r="G3317" s="146">
        <v>0.1</v>
      </c>
      <c r="H3317" s="26">
        <f t="shared" ref="H3317:H3328" si="951">E3317*F3317*G3317</f>
        <v>0</v>
      </c>
      <c r="I3317" s="26">
        <f t="shared" ref="I3317:I3333" si="952">F3317-H3317</f>
        <v>0</v>
      </c>
      <c r="J3317" s="101">
        <f t="shared" ref="J3317:J3333" si="953">F3317*G3317</f>
        <v>0</v>
      </c>
      <c r="K3317" s="101">
        <f t="shared" si="939"/>
        <v>0</v>
      </c>
      <c r="L3317" s="26">
        <v>20</v>
      </c>
      <c r="M3317" s="27">
        <f t="shared" si="943"/>
        <v>0</v>
      </c>
    </row>
    <row r="3318" spans="1:13">
      <c r="A3318" s="36"/>
      <c r="B3318" s="87"/>
      <c r="C3318" s="38" t="s">
        <v>503</v>
      </c>
      <c r="D3318" s="1297">
        <v>2007</v>
      </c>
      <c r="E3318" s="131">
        <f t="shared" si="944"/>
        <v>14</v>
      </c>
      <c r="F3318" s="26">
        <v>482500</v>
      </c>
      <c r="G3318" s="146">
        <v>0.1</v>
      </c>
      <c r="H3318" s="26">
        <f t="shared" si="951"/>
        <v>675500</v>
      </c>
      <c r="I3318" s="26">
        <f t="shared" si="952"/>
        <v>-193000</v>
      </c>
      <c r="J3318" s="101">
        <f t="shared" si="953"/>
        <v>48250</v>
      </c>
      <c r="K3318" s="101">
        <f t="shared" si="939"/>
        <v>26.913208389112004</v>
      </c>
      <c r="L3318" s="26">
        <v>3</v>
      </c>
      <c r="M3318" s="27">
        <f t="shared" si="943"/>
        <v>1.3456604194556003</v>
      </c>
    </row>
    <row r="3319" spans="1:13">
      <c r="A3319" s="36"/>
      <c r="B3319" s="87"/>
      <c r="C3319" s="148" t="s">
        <v>506</v>
      </c>
      <c r="D3319" s="1297">
        <v>2007</v>
      </c>
      <c r="E3319" s="131">
        <f t="shared" si="944"/>
        <v>14</v>
      </c>
      <c r="F3319" s="26">
        <v>46650</v>
      </c>
      <c r="G3319" s="146">
        <v>0.1</v>
      </c>
      <c r="H3319" s="26">
        <f t="shared" si="951"/>
        <v>65310</v>
      </c>
      <c r="I3319" s="26">
        <f t="shared" si="952"/>
        <v>-18660</v>
      </c>
      <c r="J3319" s="101">
        <f t="shared" si="953"/>
        <v>4665</v>
      </c>
      <c r="K3319" s="101">
        <f t="shared" si="939"/>
        <v>2.6020749665327978</v>
      </c>
      <c r="L3319" s="26">
        <v>10</v>
      </c>
      <c r="M3319" s="27">
        <f t="shared" si="943"/>
        <v>0.43367916108879961</v>
      </c>
    </row>
    <row r="3320" spans="1:13">
      <c r="A3320" s="36"/>
      <c r="B3320" s="38"/>
      <c r="C3320" s="38" t="s">
        <v>507</v>
      </c>
      <c r="D3320" s="1297">
        <v>2007</v>
      </c>
      <c r="E3320" s="131">
        <f t="shared" si="944"/>
        <v>14</v>
      </c>
      <c r="F3320" s="26">
        <v>1849800</v>
      </c>
      <c r="G3320" s="146">
        <v>0.1</v>
      </c>
      <c r="H3320" s="26">
        <f t="shared" si="951"/>
        <v>2589720</v>
      </c>
      <c r="I3320" s="26">
        <f t="shared" si="952"/>
        <v>-739920</v>
      </c>
      <c r="J3320" s="101">
        <f t="shared" si="953"/>
        <v>184980</v>
      </c>
      <c r="K3320" s="101">
        <f t="shared" si="939"/>
        <v>103.17938420348059</v>
      </c>
      <c r="L3320" s="26">
        <v>5</v>
      </c>
      <c r="M3320" s="27">
        <f t="shared" si="943"/>
        <v>8.5982820169567162</v>
      </c>
    </row>
    <row r="3321" spans="1:13">
      <c r="A3321" s="36"/>
      <c r="B3321" s="16" t="s">
        <v>35</v>
      </c>
      <c r="C3321" s="38"/>
      <c r="D3321" s="1297"/>
      <c r="E3321" s="131"/>
      <c r="F3321" s="26"/>
      <c r="G3321" s="146"/>
      <c r="H3321" s="26"/>
      <c r="I3321" s="26"/>
      <c r="J3321" s="101"/>
      <c r="K3321" s="101">
        <f t="shared" si="939"/>
        <v>0</v>
      </c>
      <c r="L3321" s="26"/>
      <c r="M3321" s="96">
        <f>SUM(M3317:M3320)</f>
        <v>10.377621597501117</v>
      </c>
    </row>
    <row r="3322" spans="1:13" ht="30">
      <c r="A3322" s="36" t="s">
        <v>5737</v>
      </c>
      <c r="B3322" s="38" t="s">
        <v>51</v>
      </c>
      <c r="C3322" s="38" t="s">
        <v>499</v>
      </c>
      <c r="D3322" s="1297">
        <v>2007</v>
      </c>
      <c r="E3322" s="131">
        <f t="shared" si="944"/>
        <v>14</v>
      </c>
      <c r="F3322" s="26"/>
      <c r="G3322" s="146">
        <v>0.1</v>
      </c>
      <c r="H3322" s="26">
        <f t="shared" si="951"/>
        <v>0</v>
      </c>
      <c r="I3322" s="26">
        <f t="shared" si="952"/>
        <v>0</v>
      </c>
      <c r="J3322" s="101">
        <f t="shared" si="953"/>
        <v>0</v>
      </c>
      <c r="K3322" s="101">
        <f t="shared" si="939"/>
        <v>0</v>
      </c>
      <c r="L3322" s="26">
        <v>20</v>
      </c>
      <c r="M3322" s="27">
        <f t="shared" si="943"/>
        <v>0</v>
      </c>
    </row>
    <row r="3323" spans="1:13">
      <c r="A3323" s="36"/>
      <c r="B3323" s="38"/>
      <c r="C3323" s="38" t="s">
        <v>500</v>
      </c>
      <c r="D3323" s="1297">
        <v>2007</v>
      </c>
      <c r="E3323" s="131">
        <f t="shared" si="944"/>
        <v>14</v>
      </c>
      <c r="F3323" s="26">
        <v>810000</v>
      </c>
      <c r="G3323" s="146">
        <v>0.1</v>
      </c>
      <c r="H3323" s="26">
        <f t="shared" si="951"/>
        <v>1134000</v>
      </c>
      <c r="I3323" s="26">
        <f t="shared" si="952"/>
        <v>-324000</v>
      </c>
      <c r="J3323" s="101">
        <f t="shared" si="953"/>
        <v>81000</v>
      </c>
      <c r="K3323" s="101">
        <f t="shared" si="939"/>
        <v>45.180722891566269</v>
      </c>
      <c r="L3323" s="26">
        <v>3</v>
      </c>
      <c r="M3323" s="27">
        <f t="shared" si="943"/>
        <v>2.2590361445783134</v>
      </c>
    </row>
    <row r="3324" spans="1:13">
      <c r="A3324" s="36"/>
      <c r="B3324" s="38"/>
      <c r="C3324" s="38" t="s">
        <v>501</v>
      </c>
      <c r="D3324" s="1297">
        <v>2005</v>
      </c>
      <c r="E3324" s="131">
        <f t="shared" si="944"/>
        <v>16</v>
      </c>
      <c r="F3324" s="26">
        <v>125000</v>
      </c>
      <c r="G3324" s="146">
        <v>0.1</v>
      </c>
      <c r="H3324" s="26">
        <f t="shared" si="951"/>
        <v>200000</v>
      </c>
      <c r="I3324" s="26">
        <f t="shared" si="952"/>
        <v>-75000</v>
      </c>
      <c r="J3324" s="101">
        <f t="shared" si="953"/>
        <v>12500</v>
      </c>
      <c r="K3324" s="101">
        <f t="shared" si="939"/>
        <v>6.9723337795626952</v>
      </c>
      <c r="L3324" s="213">
        <v>10</v>
      </c>
      <c r="M3324" s="27">
        <f t="shared" si="943"/>
        <v>1.1620556299271159</v>
      </c>
    </row>
    <row r="3325" spans="1:13">
      <c r="A3325" s="36"/>
      <c r="B3325" s="38"/>
      <c r="C3325" s="38" t="s">
        <v>502</v>
      </c>
      <c r="D3325" s="1297">
        <v>2006</v>
      </c>
      <c r="E3325" s="131">
        <f t="shared" si="944"/>
        <v>15</v>
      </c>
      <c r="F3325" s="26">
        <v>77000</v>
      </c>
      <c r="G3325" s="146">
        <v>0.05</v>
      </c>
      <c r="H3325" s="26">
        <f t="shared" si="951"/>
        <v>57750</v>
      </c>
      <c r="I3325" s="26">
        <f t="shared" si="952"/>
        <v>19250</v>
      </c>
      <c r="J3325" s="101">
        <f t="shared" si="953"/>
        <v>3850</v>
      </c>
      <c r="K3325" s="101">
        <f t="shared" si="939"/>
        <v>2.1474788041053103</v>
      </c>
      <c r="L3325" s="213">
        <v>5</v>
      </c>
      <c r="M3325" s="27">
        <f t="shared" si="943"/>
        <v>0.17895656700877585</v>
      </c>
    </row>
    <row r="3326" spans="1:13">
      <c r="A3326" s="36"/>
      <c r="B3326" s="38"/>
      <c r="C3326" s="38" t="s">
        <v>503</v>
      </c>
      <c r="D3326" s="1297">
        <v>2007</v>
      </c>
      <c r="E3326" s="131">
        <f t="shared" si="944"/>
        <v>14</v>
      </c>
      <c r="F3326" s="26">
        <v>482500</v>
      </c>
      <c r="G3326" s="146">
        <v>0.1</v>
      </c>
      <c r="H3326" s="26">
        <f t="shared" si="951"/>
        <v>675500</v>
      </c>
      <c r="I3326" s="26">
        <f t="shared" si="952"/>
        <v>-193000</v>
      </c>
      <c r="J3326" s="101">
        <f t="shared" si="953"/>
        <v>48250</v>
      </c>
      <c r="K3326" s="101">
        <f t="shared" si="939"/>
        <v>26.913208389112004</v>
      </c>
      <c r="L3326" s="213">
        <v>10</v>
      </c>
      <c r="M3326" s="27">
        <f t="shared" si="943"/>
        <v>4.4855347315186673</v>
      </c>
    </row>
    <row r="3327" spans="1:13">
      <c r="A3327" s="36"/>
      <c r="B3327" s="38"/>
      <c r="C3327" s="38" t="s">
        <v>504</v>
      </c>
      <c r="D3327" s="1297">
        <v>2007</v>
      </c>
      <c r="E3327" s="131">
        <f t="shared" si="944"/>
        <v>14</v>
      </c>
      <c r="F3327" s="26">
        <v>68000</v>
      </c>
      <c r="G3327" s="146">
        <v>0.1</v>
      </c>
      <c r="H3327" s="26">
        <f t="shared" si="951"/>
        <v>95200</v>
      </c>
      <c r="I3327" s="26">
        <f t="shared" si="952"/>
        <v>-27200</v>
      </c>
      <c r="J3327" s="101">
        <f t="shared" si="953"/>
        <v>6800</v>
      </c>
      <c r="K3327" s="101">
        <f t="shared" si="939"/>
        <v>3.7929495760821061</v>
      </c>
      <c r="L3327" s="213">
        <v>3</v>
      </c>
      <c r="M3327" s="27">
        <f t="shared" si="943"/>
        <v>0.18964747880410529</v>
      </c>
    </row>
    <row r="3328" spans="1:13">
      <c r="A3328" s="36"/>
      <c r="B3328" s="16"/>
      <c r="C3328" s="38" t="s">
        <v>507</v>
      </c>
      <c r="D3328" s="1297">
        <v>2007</v>
      </c>
      <c r="E3328" s="131">
        <f t="shared" si="944"/>
        <v>14</v>
      </c>
      <c r="F3328" s="26">
        <v>1849800</v>
      </c>
      <c r="G3328" s="146">
        <v>0.1</v>
      </c>
      <c r="H3328" s="26">
        <f t="shared" si="951"/>
        <v>2589720</v>
      </c>
      <c r="I3328" s="26">
        <f t="shared" si="952"/>
        <v>-739920</v>
      </c>
      <c r="J3328" s="101">
        <f t="shared" si="953"/>
        <v>184980</v>
      </c>
      <c r="K3328" s="101">
        <f t="shared" si="939"/>
        <v>103.17938420348059</v>
      </c>
      <c r="L3328" s="213">
        <v>10</v>
      </c>
      <c r="M3328" s="27">
        <f t="shared" si="943"/>
        <v>17.196564033913432</v>
      </c>
    </row>
    <row r="3329" spans="1:13">
      <c r="A3329" s="36"/>
      <c r="B3329" s="16" t="s">
        <v>35</v>
      </c>
      <c r="C3329" s="38"/>
      <c r="D3329" s="1297"/>
      <c r="E3329" s="131"/>
      <c r="F3329" s="26"/>
      <c r="G3329" s="146"/>
      <c r="H3329" s="26"/>
      <c r="I3329" s="26"/>
      <c r="J3329" s="101"/>
      <c r="K3329" s="101">
        <f t="shared" si="939"/>
        <v>0</v>
      </c>
      <c r="L3329" s="98"/>
      <c r="M3329" s="96">
        <f>SUM(M3322:M3328)</f>
        <v>25.471794585750409</v>
      </c>
    </row>
    <row r="3330" spans="1:13" ht="45">
      <c r="A3330" s="36" t="s">
        <v>5738</v>
      </c>
      <c r="B3330" s="38" t="s">
        <v>52</v>
      </c>
      <c r="C3330" s="38" t="s">
        <v>505</v>
      </c>
      <c r="D3330" s="1297">
        <v>1994</v>
      </c>
      <c r="E3330" s="131">
        <f t="shared" si="944"/>
        <v>27</v>
      </c>
      <c r="F3330" s="26">
        <v>156540</v>
      </c>
      <c r="G3330" s="146">
        <v>0.1</v>
      </c>
      <c r="H3330" s="26">
        <v>156540</v>
      </c>
      <c r="I3330" s="26">
        <f t="shared" si="952"/>
        <v>0</v>
      </c>
      <c r="J3330" s="101">
        <f t="shared" si="953"/>
        <v>15654</v>
      </c>
      <c r="K3330" s="101">
        <f t="shared" si="939"/>
        <v>8.7315930388219556</v>
      </c>
      <c r="L3330" s="26">
        <v>5</v>
      </c>
      <c r="M3330" s="27">
        <f t="shared" si="943"/>
        <v>0.72763275323516297</v>
      </c>
    </row>
    <row r="3331" spans="1:13">
      <c r="A3331" s="36"/>
      <c r="B3331" s="87"/>
      <c r="C3331" s="38" t="s">
        <v>503</v>
      </c>
      <c r="D3331" s="1297">
        <v>2007</v>
      </c>
      <c r="E3331" s="131">
        <f t="shared" si="944"/>
        <v>14</v>
      </c>
      <c r="F3331" s="26">
        <v>482500</v>
      </c>
      <c r="G3331" s="146">
        <v>0.1</v>
      </c>
      <c r="H3331" s="26">
        <f>E3331*F3331*G3331</f>
        <v>675500</v>
      </c>
      <c r="I3331" s="26">
        <f t="shared" si="952"/>
        <v>-193000</v>
      </c>
      <c r="J3331" s="101">
        <f t="shared" si="953"/>
        <v>48250</v>
      </c>
      <c r="K3331" s="101">
        <f t="shared" ref="K3331:K3374" si="954">J3331/1792.8</f>
        <v>26.913208389112004</v>
      </c>
      <c r="L3331" s="26">
        <v>3</v>
      </c>
      <c r="M3331" s="27">
        <f t="shared" si="943"/>
        <v>1.3456604194556003</v>
      </c>
    </row>
    <row r="3332" spans="1:13">
      <c r="A3332" s="36"/>
      <c r="B3332" s="89"/>
      <c r="C3332" s="148" t="s">
        <v>506</v>
      </c>
      <c r="D3332" s="1297">
        <v>2007</v>
      </c>
      <c r="E3332" s="131">
        <f t="shared" si="944"/>
        <v>14</v>
      </c>
      <c r="F3332" s="26">
        <v>46650</v>
      </c>
      <c r="G3332" s="146">
        <v>0.1</v>
      </c>
      <c r="H3332" s="26">
        <f>E3332*F3332*G3332</f>
        <v>65310</v>
      </c>
      <c r="I3332" s="26">
        <f t="shared" si="952"/>
        <v>-18660</v>
      </c>
      <c r="J3332" s="101">
        <f t="shared" si="953"/>
        <v>4665</v>
      </c>
      <c r="K3332" s="101">
        <f t="shared" si="954"/>
        <v>2.6020749665327978</v>
      </c>
      <c r="L3332" s="26">
        <v>10</v>
      </c>
      <c r="M3332" s="27">
        <f t="shared" si="943"/>
        <v>0.43367916108879961</v>
      </c>
    </row>
    <row r="3333" spans="1:13">
      <c r="A3333" s="36"/>
      <c r="B3333" s="87"/>
      <c r="C3333" s="38" t="s">
        <v>507</v>
      </c>
      <c r="D3333" s="1297">
        <v>2007</v>
      </c>
      <c r="E3333" s="131">
        <f t="shared" si="944"/>
        <v>14</v>
      </c>
      <c r="F3333" s="26">
        <v>1849800</v>
      </c>
      <c r="G3333" s="146">
        <v>0.1</v>
      </c>
      <c r="H3333" s="26">
        <f>E3333*F3333*G3333</f>
        <v>2589720</v>
      </c>
      <c r="I3333" s="26">
        <f t="shared" si="952"/>
        <v>-739920</v>
      </c>
      <c r="J3333" s="101">
        <f t="shared" si="953"/>
        <v>184980</v>
      </c>
      <c r="K3333" s="101">
        <f t="shared" si="954"/>
        <v>103.17938420348059</v>
      </c>
      <c r="L3333" s="26">
        <v>5</v>
      </c>
      <c r="M3333" s="27">
        <f t="shared" si="943"/>
        <v>8.5982820169567162</v>
      </c>
    </row>
    <row r="3334" spans="1:13">
      <c r="A3334" s="36"/>
      <c r="B3334" s="87"/>
      <c r="C3334" s="87"/>
      <c r="D3334" s="17"/>
      <c r="E3334" s="131"/>
      <c r="F3334" s="98"/>
      <c r="G3334" s="98"/>
      <c r="H3334" s="98"/>
      <c r="I3334" s="98"/>
      <c r="J3334" s="98"/>
      <c r="K3334" s="101">
        <f t="shared" si="954"/>
        <v>0</v>
      </c>
      <c r="L3334" s="98"/>
      <c r="M3334" s="96">
        <f>SUM(M3330:M3333)</f>
        <v>11.10525435073628</v>
      </c>
    </row>
    <row r="3335" spans="1:13" ht="30">
      <c r="A3335" s="36" t="s">
        <v>5739</v>
      </c>
      <c r="B3335" s="38" t="s">
        <v>53</v>
      </c>
      <c r="C3335" s="38" t="s">
        <v>499</v>
      </c>
      <c r="D3335" s="1297">
        <v>2007</v>
      </c>
      <c r="E3335" s="131">
        <f t="shared" ref="E3335:E3378" si="955">2021-D3335</f>
        <v>14</v>
      </c>
      <c r="F3335" s="26">
        <v>407000</v>
      </c>
      <c r="G3335" s="146">
        <v>0.1</v>
      </c>
      <c r="H3335" s="26">
        <f t="shared" ref="H3335:H3341" si="956">E3335*F3335*G3335</f>
        <v>569800</v>
      </c>
      <c r="I3335" s="26">
        <f t="shared" ref="I3335:I3341" si="957">F3335-H3335</f>
        <v>-162800</v>
      </c>
      <c r="J3335" s="101">
        <f t="shared" ref="J3335:J3341" si="958">F3335*G3335</f>
        <v>40700</v>
      </c>
      <c r="K3335" s="101">
        <f t="shared" si="954"/>
        <v>22.701918786256137</v>
      </c>
      <c r="L3335" s="26">
        <v>20</v>
      </c>
      <c r="M3335" s="27">
        <f t="shared" ref="M3335:M3341" si="959">K3335*L3335/60</f>
        <v>7.5673062620853786</v>
      </c>
    </row>
    <row r="3336" spans="1:13">
      <c r="A3336" s="36"/>
      <c r="B3336" s="89"/>
      <c r="C3336" s="38" t="s">
        <v>500</v>
      </c>
      <c r="D3336" s="1297">
        <v>2007</v>
      </c>
      <c r="E3336" s="131">
        <f t="shared" si="955"/>
        <v>14</v>
      </c>
      <c r="F3336" s="26">
        <v>810000</v>
      </c>
      <c r="G3336" s="146">
        <v>0.1</v>
      </c>
      <c r="H3336" s="26">
        <f t="shared" si="956"/>
        <v>1134000</v>
      </c>
      <c r="I3336" s="26">
        <f t="shared" si="957"/>
        <v>-324000</v>
      </c>
      <c r="J3336" s="101">
        <f t="shared" si="958"/>
        <v>81000</v>
      </c>
      <c r="K3336" s="101">
        <f t="shared" si="954"/>
        <v>45.180722891566269</v>
      </c>
      <c r="L3336" s="26">
        <v>4.8</v>
      </c>
      <c r="M3336" s="27">
        <f t="shared" si="959"/>
        <v>3.6144578313253017</v>
      </c>
    </row>
    <row r="3337" spans="1:13">
      <c r="A3337" s="36"/>
      <c r="B3337" s="12"/>
      <c r="C3337" s="38" t="s">
        <v>501</v>
      </c>
      <c r="D3337" s="1297">
        <v>2015</v>
      </c>
      <c r="E3337" s="131">
        <f t="shared" si="955"/>
        <v>6</v>
      </c>
      <c r="F3337" s="26">
        <v>694025</v>
      </c>
      <c r="G3337" s="146">
        <v>0.1</v>
      </c>
      <c r="H3337" s="26">
        <f t="shared" si="956"/>
        <v>416415</v>
      </c>
      <c r="I3337" s="26">
        <f t="shared" si="957"/>
        <v>277610</v>
      </c>
      <c r="J3337" s="101">
        <f t="shared" si="958"/>
        <v>69402.5</v>
      </c>
      <c r="K3337" s="101">
        <f t="shared" si="954"/>
        <v>38.711791610888</v>
      </c>
      <c r="L3337" s="26">
        <v>18</v>
      </c>
      <c r="M3337" s="27">
        <f t="shared" si="959"/>
        <v>11.6135374832664</v>
      </c>
    </row>
    <row r="3338" spans="1:13">
      <c r="A3338" s="36"/>
      <c r="B3338" s="87"/>
      <c r="C3338" s="38" t="s">
        <v>502</v>
      </c>
      <c r="D3338" s="1297">
        <v>2006</v>
      </c>
      <c r="E3338" s="131">
        <f t="shared" si="955"/>
        <v>15</v>
      </c>
      <c r="F3338" s="26">
        <v>77000</v>
      </c>
      <c r="G3338" s="146">
        <v>0.05</v>
      </c>
      <c r="H3338" s="26">
        <f t="shared" si="956"/>
        <v>57750</v>
      </c>
      <c r="I3338" s="26">
        <f t="shared" si="957"/>
        <v>19250</v>
      </c>
      <c r="J3338" s="101">
        <f t="shared" si="958"/>
        <v>3850</v>
      </c>
      <c r="K3338" s="101">
        <f t="shared" si="954"/>
        <v>2.1474788041053103</v>
      </c>
      <c r="L3338" s="26">
        <v>9.6</v>
      </c>
      <c r="M3338" s="27">
        <f t="shared" si="959"/>
        <v>0.34359660865684966</v>
      </c>
    </row>
    <row r="3339" spans="1:13">
      <c r="A3339" s="36"/>
      <c r="B3339" s="87"/>
      <c r="C3339" s="38" t="s">
        <v>503</v>
      </c>
      <c r="D3339" s="1297">
        <v>2007</v>
      </c>
      <c r="E3339" s="131">
        <f t="shared" si="955"/>
        <v>14</v>
      </c>
      <c r="F3339" s="26">
        <v>482500</v>
      </c>
      <c r="G3339" s="146">
        <v>0.1</v>
      </c>
      <c r="H3339" s="26">
        <f t="shared" si="956"/>
        <v>675500</v>
      </c>
      <c r="I3339" s="26">
        <f t="shared" si="957"/>
        <v>-193000</v>
      </c>
      <c r="J3339" s="101">
        <f t="shared" si="958"/>
        <v>48250</v>
      </c>
      <c r="K3339" s="101">
        <f t="shared" si="954"/>
        <v>26.913208389112004</v>
      </c>
      <c r="L3339" s="26">
        <v>3.6</v>
      </c>
      <c r="M3339" s="27">
        <f t="shared" si="959"/>
        <v>1.6147925033467203</v>
      </c>
    </row>
    <row r="3340" spans="1:13">
      <c r="A3340" s="36"/>
      <c r="B3340" s="12"/>
      <c r="C3340" s="38" t="s">
        <v>504</v>
      </c>
      <c r="D3340" s="1297">
        <v>2007</v>
      </c>
      <c r="E3340" s="131">
        <f t="shared" si="955"/>
        <v>14</v>
      </c>
      <c r="F3340" s="26">
        <v>68000</v>
      </c>
      <c r="G3340" s="146">
        <v>0.1</v>
      </c>
      <c r="H3340" s="26">
        <f t="shared" si="956"/>
        <v>95200</v>
      </c>
      <c r="I3340" s="26">
        <f t="shared" si="957"/>
        <v>-27200</v>
      </c>
      <c r="J3340" s="101">
        <f t="shared" si="958"/>
        <v>6800</v>
      </c>
      <c r="K3340" s="101">
        <f t="shared" si="954"/>
        <v>3.7929495760821061</v>
      </c>
      <c r="L3340" s="26">
        <v>9.6</v>
      </c>
      <c r="M3340" s="27">
        <f t="shared" si="959"/>
        <v>0.60687193217313695</v>
      </c>
    </row>
    <row r="3341" spans="1:13">
      <c r="A3341" s="36"/>
      <c r="B3341" s="87"/>
      <c r="C3341" s="38" t="s">
        <v>507</v>
      </c>
      <c r="D3341" s="1297">
        <v>2007</v>
      </c>
      <c r="E3341" s="131">
        <f t="shared" si="955"/>
        <v>14</v>
      </c>
      <c r="F3341" s="26">
        <v>1849800</v>
      </c>
      <c r="G3341" s="146">
        <v>0.1</v>
      </c>
      <c r="H3341" s="26">
        <f t="shared" si="956"/>
        <v>2589720</v>
      </c>
      <c r="I3341" s="26">
        <f t="shared" si="957"/>
        <v>-739920</v>
      </c>
      <c r="J3341" s="101">
        <f t="shared" si="958"/>
        <v>184980</v>
      </c>
      <c r="K3341" s="101">
        <f t="shared" si="954"/>
        <v>103.17938420348059</v>
      </c>
      <c r="L3341" s="26">
        <v>5</v>
      </c>
      <c r="M3341" s="27">
        <f t="shared" si="959"/>
        <v>8.5982820169567162</v>
      </c>
    </row>
    <row r="3342" spans="1:13">
      <c r="A3342" s="36"/>
      <c r="B3342" s="16" t="s">
        <v>35</v>
      </c>
      <c r="C3342" s="87"/>
      <c r="D3342" s="17"/>
      <c r="E3342" s="131"/>
      <c r="F3342" s="98"/>
      <c r="G3342" s="98"/>
      <c r="H3342" s="98"/>
      <c r="I3342" s="98"/>
      <c r="J3342" s="98"/>
      <c r="K3342" s="101">
        <f t="shared" si="954"/>
        <v>0</v>
      </c>
      <c r="L3342" s="98"/>
      <c r="M3342" s="96">
        <f>SUM(M3335:M3341)</f>
        <v>33.958844637810508</v>
      </c>
    </row>
    <row r="3343" spans="1:13" ht="45">
      <c r="A3343" s="36" t="s">
        <v>5740</v>
      </c>
      <c r="B3343" s="38" t="s">
        <v>56</v>
      </c>
      <c r="C3343" s="38" t="s">
        <v>505</v>
      </c>
      <c r="D3343" s="1297">
        <v>1994</v>
      </c>
      <c r="E3343" s="131">
        <f t="shared" si="955"/>
        <v>27</v>
      </c>
      <c r="F3343" s="26">
        <v>156540</v>
      </c>
      <c r="G3343" s="146">
        <v>0.1</v>
      </c>
      <c r="H3343" s="26">
        <v>156540</v>
      </c>
      <c r="I3343" s="26">
        <f>F3343-H3343</f>
        <v>0</v>
      </c>
      <c r="J3343" s="101">
        <f>F3343*G3343</f>
        <v>15654</v>
      </c>
      <c r="K3343" s="101">
        <f t="shared" si="954"/>
        <v>8.7315930388219556</v>
      </c>
      <c r="L3343" s="26">
        <v>5</v>
      </c>
      <c r="M3343" s="27">
        <f t="shared" ref="M3343:M3346" si="960">K3343*L3343/60</f>
        <v>0.72763275323516297</v>
      </c>
    </row>
    <row r="3344" spans="1:13">
      <c r="A3344" s="36"/>
      <c r="B3344" s="87"/>
      <c r="C3344" s="38" t="s">
        <v>503</v>
      </c>
      <c r="D3344" s="1297">
        <v>2007</v>
      </c>
      <c r="E3344" s="131">
        <f t="shared" si="955"/>
        <v>14</v>
      </c>
      <c r="F3344" s="26">
        <v>482500</v>
      </c>
      <c r="G3344" s="146">
        <v>0.1</v>
      </c>
      <c r="H3344" s="26">
        <f>E3344*F3344*G3344</f>
        <v>675500</v>
      </c>
      <c r="I3344" s="26">
        <f>F3344-H3344</f>
        <v>-193000</v>
      </c>
      <c r="J3344" s="101">
        <f>F3344*G3344</f>
        <v>48250</v>
      </c>
      <c r="K3344" s="101">
        <f t="shared" si="954"/>
        <v>26.913208389112004</v>
      </c>
      <c r="L3344" s="26">
        <v>3</v>
      </c>
      <c r="M3344" s="27">
        <f t="shared" si="960"/>
        <v>1.3456604194556003</v>
      </c>
    </row>
    <row r="3345" spans="1:13">
      <c r="A3345" s="36"/>
      <c r="B3345" s="87"/>
      <c r="C3345" s="148" t="s">
        <v>506</v>
      </c>
      <c r="D3345" s="1297">
        <v>2007</v>
      </c>
      <c r="E3345" s="131">
        <f t="shared" si="955"/>
        <v>14</v>
      </c>
      <c r="F3345" s="26">
        <v>46650</v>
      </c>
      <c r="G3345" s="146">
        <v>0.1</v>
      </c>
      <c r="H3345" s="26">
        <f>E3345*F3345*G3345</f>
        <v>65310</v>
      </c>
      <c r="I3345" s="26">
        <f>F3345-H3345</f>
        <v>-18660</v>
      </c>
      <c r="J3345" s="101">
        <f>F3345*G3345</f>
        <v>4665</v>
      </c>
      <c r="K3345" s="101">
        <f t="shared" si="954"/>
        <v>2.6020749665327978</v>
      </c>
      <c r="L3345" s="26">
        <v>10</v>
      </c>
      <c r="M3345" s="27">
        <f t="shared" si="960"/>
        <v>0.43367916108879961</v>
      </c>
    </row>
    <row r="3346" spans="1:13">
      <c r="A3346" s="36"/>
      <c r="B3346" s="89"/>
      <c r="C3346" s="38" t="s">
        <v>507</v>
      </c>
      <c r="D3346" s="1297">
        <v>2007</v>
      </c>
      <c r="E3346" s="131">
        <f t="shared" si="955"/>
        <v>14</v>
      </c>
      <c r="F3346" s="26">
        <v>1849800</v>
      </c>
      <c r="G3346" s="146">
        <v>0.1</v>
      </c>
      <c r="H3346" s="26">
        <f>E3346*F3346*G3346</f>
        <v>2589720</v>
      </c>
      <c r="I3346" s="26">
        <f>F3346-H3346</f>
        <v>-739920</v>
      </c>
      <c r="J3346" s="101">
        <f>F3346*G3346</f>
        <v>184980</v>
      </c>
      <c r="K3346" s="101">
        <f t="shared" si="954"/>
        <v>103.17938420348059</v>
      </c>
      <c r="L3346" s="26">
        <v>5</v>
      </c>
      <c r="M3346" s="27">
        <f t="shared" si="960"/>
        <v>8.5982820169567162</v>
      </c>
    </row>
    <row r="3347" spans="1:13">
      <c r="A3347" s="36"/>
      <c r="B3347" s="87"/>
      <c r="C3347" s="87"/>
      <c r="D3347" s="17"/>
      <c r="E3347" s="131"/>
      <c r="F3347" s="98"/>
      <c r="G3347" s="98"/>
      <c r="H3347" s="98"/>
      <c r="I3347" s="98"/>
      <c r="J3347" s="98"/>
      <c r="K3347" s="101">
        <f t="shared" si="954"/>
        <v>0</v>
      </c>
      <c r="L3347" s="98"/>
      <c r="M3347" s="96">
        <f>SUM(M3343:M3346)</f>
        <v>11.10525435073628</v>
      </c>
    </row>
    <row r="3348" spans="1:13" ht="45">
      <c r="A3348" s="36" t="s">
        <v>5741</v>
      </c>
      <c r="B3348" s="38" t="s">
        <v>57</v>
      </c>
      <c r="C3348" s="38" t="s">
        <v>499</v>
      </c>
      <c r="D3348" s="1297">
        <v>2007</v>
      </c>
      <c r="E3348" s="131">
        <f t="shared" si="955"/>
        <v>14</v>
      </c>
      <c r="F3348" s="26">
        <v>407000</v>
      </c>
      <c r="G3348" s="146">
        <v>0.1</v>
      </c>
      <c r="H3348" s="26">
        <f t="shared" ref="H3348:H3354" si="961">E3348*F3348*G3348</f>
        <v>569800</v>
      </c>
      <c r="I3348" s="26">
        <f t="shared" ref="I3348:I3354" si="962">F3348-H3348</f>
        <v>-162800</v>
      </c>
      <c r="J3348" s="101">
        <f t="shared" ref="J3348:J3354" si="963">F3348*G3348</f>
        <v>40700</v>
      </c>
      <c r="K3348" s="101">
        <f t="shared" si="954"/>
        <v>22.701918786256137</v>
      </c>
      <c r="L3348" s="26">
        <v>28.8</v>
      </c>
      <c r="M3348" s="27">
        <f t="shared" ref="M3348:M3391" si="964">K3348*L3348/60</f>
        <v>10.896921017402946</v>
      </c>
    </row>
    <row r="3349" spans="1:13">
      <c r="A3349" s="36"/>
      <c r="B3349" s="38"/>
      <c r="C3349" s="38" t="s">
        <v>500</v>
      </c>
      <c r="D3349" s="1297">
        <v>2007</v>
      </c>
      <c r="E3349" s="131">
        <f t="shared" si="955"/>
        <v>14</v>
      </c>
      <c r="F3349" s="26">
        <v>810000</v>
      </c>
      <c r="G3349" s="146">
        <v>0.1</v>
      </c>
      <c r="H3349" s="26">
        <f t="shared" si="961"/>
        <v>1134000</v>
      </c>
      <c r="I3349" s="26">
        <f t="shared" si="962"/>
        <v>-324000</v>
      </c>
      <c r="J3349" s="101">
        <f t="shared" si="963"/>
        <v>81000</v>
      </c>
      <c r="K3349" s="101">
        <f t="shared" si="954"/>
        <v>45.180722891566269</v>
      </c>
      <c r="L3349" s="26">
        <v>4.8</v>
      </c>
      <c r="M3349" s="27">
        <f t="shared" si="964"/>
        <v>3.6144578313253017</v>
      </c>
    </row>
    <row r="3350" spans="1:13">
      <c r="A3350" s="36"/>
      <c r="B3350" s="38"/>
      <c r="C3350" s="38" t="s">
        <v>501</v>
      </c>
      <c r="D3350" s="1297">
        <v>2015</v>
      </c>
      <c r="E3350" s="131">
        <f t="shared" si="955"/>
        <v>6</v>
      </c>
      <c r="F3350" s="26">
        <v>694025</v>
      </c>
      <c r="G3350" s="146">
        <v>0.1</v>
      </c>
      <c r="H3350" s="26">
        <f t="shared" si="961"/>
        <v>416415</v>
      </c>
      <c r="I3350" s="26">
        <f t="shared" si="962"/>
        <v>277610</v>
      </c>
      <c r="J3350" s="101">
        <f t="shared" si="963"/>
        <v>69402.5</v>
      </c>
      <c r="K3350" s="101">
        <f t="shared" si="954"/>
        <v>38.711791610888</v>
      </c>
      <c r="L3350" s="26">
        <v>18</v>
      </c>
      <c r="M3350" s="27">
        <f t="shared" si="964"/>
        <v>11.6135374832664</v>
      </c>
    </row>
    <row r="3351" spans="1:13">
      <c r="A3351" s="36"/>
      <c r="B3351" s="38"/>
      <c r="C3351" s="38" t="s">
        <v>502</v>
      </c>
      <c r="D3351" s="1297">
        <v>2006</v>
      </c>
      <c r="E3351" s="131">
        <f t="shared" si="955"/>
        <v>15</v>
      </c>
      <c r="F3351" s="26">
        <v>77000</v>
      </c>
      <c r="G3351" s="146">
        <v>0.05</v>
      </c>
      <c r="H3351" s="26">
        <f t="shared" si="961"/>
        <v>57750</v>
      </c>
      <c r="I3351" s="26">
        <f t="shared" si="962"/>
        <v>19250</v>
      </c>
      <c r="J3351" s="101">
        <f t="shared" si="963"/>
        <v>3850</v>
      </c>
      <c r="K3351" s="101">
        <f t="shared" si="954"/>
        <v>2.1474788041053103</v>
      </c>
      <c r="L3351" s="26">
        <v>9.6</v>
      </c>
      <c r="M3351" s="27">
        <f t="shared" si="964"/>
        <v>0.34359660865684966</v>
      </c>
    </row>
    <row r="3352" spans="1:13">
      <c r="A3352" s="36"/>
      <c r="B3352" s="38"/>
      <c r="C3352" s="38" t="s">
        <v>503</v>
      </c>
      <c r="D3352" s="1297">
        <v>2007</v>
      </c>
      <c r="E3352" s="131">
        <f t="shared" si="955"/>
        <v>14</v>
      </c>
      <c r="F3352" s="26">
        <v>482500</v>
      </c>
      <c r="G3352" s="146">
        <v>0.1</v>
      </c>
      <c r="H3352" s="26">
        <f t="shared" si="961"/>
        <v>675500</v>
      </c>
      <c r="I3352" s="26">
        <f t="shared" si="962"/>
        <v>-193000</v>
      </c>
      <c r="J3352" s="101">
        <f t="shared" si="963"/>
        <v>48250</v>
      </c>
      <c r="K3352" s="101">
        <f t="shared" si="954"/>
        <v>26.913208389112004</v>
      </c>
      <c r="L3352" s="26">
        <v>3.6</v>
      </c>
      <c r="M3352" s="27">
        <f t="shared" si="964"/>
        <v>1.6147925033467203</v>
      </c>
    </row>
    <row r="3353" spans="1:13">
      <c r="A3353" s="36"/>
      <c r="B3353" s="89"/>
      <c r="C3353" s="38" t="s">
        <v>504</v>
      </c>
      <c r="D3353" s="1297">
        <v>2007</v>
      </c>
      <c r="E3353" s="131">
        <f t="shared" si="955"/>
        <v>14</v>
      </c>
      <c r="F3353" s="26">
        <v>68000</v>
      </c>
      <c r="G3353" s="146">
        <v>0.1</v>
      </c>
      <c r="H3353" s="26">
        <f t="shared" si="961"/>
        <v>95200</v>
      </c>
      <c r="I3353" s="26">
        <f t="shared" si="962"/>
        <v>-27200</v>
      </c>
      <c r="J3353" s="101">
        <f t="shared" si="963"/>
        <v>6800</v>
      </c>
      <c r="K3353" s="101">
        <f t="shared" si="954"/>
        <v>3.7929495760821061</v>
      </c>
      <c r="L3353" s="26">
        <v>9.6</v>
      </c>
      <c r="M3353" s="27">
        <f t="shared" si="964"/>
        <v>0.60687193217313695</v>
      </c>
    </row>
    <row r="3354" spans="1:13">
      <c r="A3354" s="36"/>
      <c r="B3354" s="87"/>
      <c r="C3354" s="38" t="s">
        <v>507</v>
      </c>
      <c r="D3354" s="1297">
        <v>2007</v>
      </c>
      <c r="E3354" s="131">
        <f t="shared" si="955"/>
        <v>14</v>
      </c>
      <c r="F3354" s="26">
        <v>1849800</v>
      </c>
      <c r="G3354" s="146">
        <v>0.1</v>
      </c>
      <c r="H3354" s="26">
        <f t="shared" si="961"/>
        <v>2589720</v>
      </c>
      <c r="I3354" s="26">
        <f t="shared" si="962"/>
        <v>-739920</v>
      </c>
      <c r="J3354" s="101">
        <f t="shared" si="963"/>
        <v>184980</v>
      </c>
      <c r="K3354" s="101">
        <f t="shared" si="954"/>
        <v>103.17938420348059</v>
      </c>
      <c r="L3354" s="26">
        <v>5</v>
      </c>
      <c r="M3354" s="27">
        <f t="shared" si="964"/>
        <v>8.5982820169567162</v>
      </c>
    </row>
    <row r="3355" spans="1:13">
      <c r="A3355" s="36"/>
      <c r="B3355" s="16" t="s">
        <v>35</v>
      </c>
      <c r="C3355" s="87"/>
      <c r="D3355" s="17"/>
      <c r="E3355" s="131"/>
      <c r="F3355" s="98"/>
      <c r="G3355" s="98"/>
      <c r="H3355" s="98"/>
      <c r="I3355" s="98"/>
      <c r="J3355" s="98"/>
      <c r="K3355" s="101">
        <f t="shared" si="954"/>
        <v>0</v>
      </c>
      <c r="L3355" s="98"/>
      <c r="M3355" s="96">
        <f>SUM(M3348:M3354)</f>
        <v>37.288459393128072</v>
      </c>
    </row>
    <row r="3356" spans="1:13" ht="30">
      <c r="A3356" s="36" t="s">
        <v>5742</v>
      </c>
      <c r="B3356" s="38" t="s">
        <v>80</v>
      </c>
      <c r="C3356" s="38" t="s">
        <v>505</v>
      </c>
      <c r="D3356" s="1297">
        <v>1994</v>
      </c>
      <c r="E3356" s="131">
        <f t="shared" si="955"/>
        <v>27</v>
      </c>
      <c r="F3356" s="26">
        <v>156540</v>
      </c>
      <c r="G3356" s="146">
        <v>0.1</v>
      </c>
      <c r="H3356" s="26">
        <v>156540</v>
      </c>
      <c r="I3356" s="26">
        <f>F3356-H3356</f>
        <v>0</v>
      </c>
      <c r="J3356" s="101">
        <f>F3356*G3356</f>
        <v>15654</v>
      </c>
      <c r="K3356" s="101">
        <f t="shared" si="954"/>
        <v>8.7315930388219556</v>
      </c>
      <c r="L3356" s="26">
        <v>5</v>
      </c>
      <c r="M3356" s="27">
        <f t="shared" si="964"/>
        <v>0.72763275323516297</v>
      </c>
    </row>
    <row r="3357" spans="1:13">
      <c r="A3357" s="36"/>
      <c r="B3357" s="87"/>
      <c r="C3357" s="38" t="s">
        <v>503</v>
      </c>
      <c r="D3357" s="1297">
        <v>2007</v>
      </c>
      <c r="E3357" s="131">
        <f t="shared" si="955"/>
        <v>14</v>
      </c>
      <c r="F3357" s="26">
        <v>482500</v>
      </c>
      <c r="G3357" s="146">
        <v>0.1</v>
      </c>
      <c r="H3357" s="26">
        <f>E3357*F3357*G3357</f>
        <v>675500</v>
      </c>
      <c r="I3357" s="26">
        <f>F3357-H3357</f>
        <v>-193000</v>
      </c>
      <c r="J3357" s="101">
        <f>F3357*G3357</f>
        <v>48250</v>
      </c>
      <c r="K3357" s="101">
        <f t="shared" si="954"/>
        <v>26.913208389112004</v>
      </c>
      <c r="L3357" s="26">
        <v>3</v>
      </c>
      <c r="M3357" s="27">
        <f t="shared" si="964"/>
        <v>1.3456604194556003</v>
      </c>
    </row>
    <row r="3358" spans="1:13">
      <c r="A3358" s="36"/>
      <c r="B3358" s="87"/>
      <c r="C3358" s="148" t="s">
        <v>506</v>
      </c>
      <c r="D3358" s="1297">
        <v>2007</v>
      </c>
      <c r="E3358" s="131">
        <f t="shared" si="955"/>
        <v>14</v>
      </c>
      <c r="F3358" s="26">
        <v>46650</v>
      </c>
      <c r="G3358" s="146">
        <v>0.1</v>
      </c>
      <c r="H3358" s="26">
        <f>E3358*F3358*G3358</f>
        <v>65310</v>
      </c>
      <c r="I3358" s="26">
        <f>F3358-H3358</f>
        <v>-18660</v>
      </c>
      <c r="J3358" s="101">
        <f>F3358*G3358</f>
        <v>4665</v>
      </c>
      <c r="K3358" s="101">
        <f t="shared" si="954"/>
        <v>2.6020749665327978</v>
      </c>
      <c r="L3358" s="26">
        <v>10</v>
      </c>
      <c r="M3358" s="27">
        <f t="shared" si="964"/>
        <v>0.43367916108879961</v>
      </c>
    </row>
    <row r="3359" spans="1:13">
      <c r="A3359" s="36"/>
      <c r="B3359" s="87"/>
      <c r="C3359" s="38" t="s">
        <v>507</v>
      </c>
      <c r="D3359" s="1297">
        <v>2007</v>
      </c>
      <c r="E3359" s="131">
        <f t="shared" si="955"/>
        <v>14</v>
      </c>
      <c r="F3359" s="26">
        <v>1849800</v>
      </c>
      <c r="G3359" s="146">
        <v>0.1</v>
      </c>
      <c r="H3359" s="26">
        <f>E3359*F3359*G3359</f>
        <v>2589720</v>
      </c>
      <c r="I3359" s="26">
        <f>F3359-H3359</f>
        <v>-739920</v>
      </c>
      <c r="J3359" s="101">
        <f>F3359*G3359</f>
        <v>184980</v>
      </c>
      <c r="K3359" s="101">
        <f t="shared" si="954"/>
        <v>103.17938420348059</v>
      </c>
      <c r="L3359" s="26">
        <v>5</v>
      </c>
      <c r="M3359" s="27">
        <f t="shared" si="964"/>
        <v>8.5982820169567162</v>
      </c>
    </row>
    <row r="3360" spans="1:13">
      <c r="A3360" s="36"/>
      <c r="B3360" s="16" t="s">
        <v>35</v>
      </c>
      <c r="C3360" s="87"/>
      <c r="D3360" s="17"/>
      <c r="E3360" s="131"/>
      <c r="F3360" s="98"/>
      <c r="G3360" s="98"/>
      <c r="H3360" s="98"/>
      <c r="I3360" s="98"/>
      <c r="J3360" s="98"/>
      <c r="K3360" s="101">
        <f t="shared" si="954"/>
        <v>0</v>
      </c>
      <c r="L3360" s="98"/>
      <c r="M3360" s="96">
        <f>SUM(M3356:M3359)</f>
        <v>11.10525435073628</v>
      </c>
    </row>
    <row r="3361" spans="1:13" s="51" customFormat="1" ht="30">
      <c r="A3361" s="49" t="s">
        <v>5743</v>
      </c>
      <c r="B3361" s="53" t="s">
        <v>82</v>
      </c>
      <c r="C3361" s="53" t="s">
        <v>499</v>
      </c>
      <c r="D3361" s="562">
        <v>2007</v>
      </c>
      <c r="E3361" s="166">
        <f t="shared" si="955"/>
        <v>14</v>
      </c>
      <c r="F3361" s="213">
        <v>407000</v>
      </c>
      <c r="G3361" s="214">
        <v>0.1</v>
      </c>
      <c r="H3361" s="213">
        <f t="shared" ref="H3361:H3366" si="965">E3361*F3361*G3361</f>
        <v>569800</v>
      </c>
      <c r="I3361" s="213">
        <f t="shared" ref="I3361:I3366" si="966">F3361-H3361</f>
        <v>-162800</v>
      </c>
      <c r="J3361" s="174">
        <f t="shared" ref="J3361:J3366" si="967">F3361*G3361</f>
        <v>40700</v>
      </c>
      <c r="K3361" s="101">
        <f t="shared" si="954"/>
        <v>22.701918786256137</v>
      </c>
      <c r="L3361" s="213">
        <v>144</v>
      </c>
      <c r="M3361" s="269">
        <f t="shared" si="964"/>
        <v>54.484605087014728</v>
      </c>
    </row>
    <row r="3362" spans="1:13" s="51" customFormat="1">
      <c r="A3362" s="49"/>
      <c r="B3362" s="55"/>
      <c r="C3362" s="53" t="s">
        <v>500</v>
      </c>
      <c r="D3362" s="562">
        <v>2007</v>
      </c>
      <c r="E3362" s="166">
        <f t="shared" si="955"/>
        <v>14</v>
      </c>
      <c r="F3362" s="213">
        <v>810000</v>
      </c>
      <c r="G3362" s="214">
        <v>0.1</v>
      </c>
      <c r="H3362" s="213">
        <f t="shared" si="965"/>
        <v>1134000</v>
      </c>
      <c r="I3362" s="213">
        <f t="shared" si="966"/>
        <v>-324000</v>
      </c>
      <c r="J3362" s="174">
        <f t="shared" si="967"/>
        <v>81000</v>
      </c>
      <c r="K3362" s="101">
        <f t="shared" si="954"/>
        <v>45.180722891566269</v>
      </c>
      <c r="L3362" s="213">
        <v>4.8</v>
      </c>
      <c r="M3362" s="269">
        <f t="shared" si="964"/>
        <v>3.6144578313253017</v>
      </c>
    </row>
    <row r="3363" spans="1:13" s="51" customFormat="1">
      <c r="A3363" s="49"/>
      <c r="B3363" s="55"/>
      <c r="C3363" s="53" t="s">
        <v>501</v>
      </c>
      <c r="D3363" s="562">
        <v>2015</v>
      </c>
      <c r="E3363" s="166">
        <f t="shared" si="955"/>
        <v>6</v>
      </c>
      <c r="F3363" s="213">
        <v>694025</v>
      </c>
      <c r="G3363" s="214">
        <v>0.1</v>
      </c>
      <c r="H3363" s="213">
        <f t="shared" si="965"/>
        <v>416415</v>
      </c>
      <c r="I3363" s="213">
        <f t="shared" si="966"/>
        <v>277610</v>
      </c>
      <c r="J3363" s="174">
        <f t="shared" si="967"/>
        <v>69402.5</v>
      </c>
      <c r="K3363" s="101">
        <f t="shared" si="954"/>
        <v>38.711791610888</v>
      </c>
      <c r="L3363" s="213">
        <v>180</v>
      </c>
      <c r="M3363" s="269">
        <f t="shared" si="964"/>
        <v>116.135374832664</v>
      </c>
    </row>
    <row r="3364" spans="1:13" s="51" customFormat="1">
      <c r="A3364" s="49"/>
      <c r="B3364" s="55"/>
      <c r="C3364" s="53" t="s">
        <v>502</v>
      </c>
      <c r="D3364" s="562">
        <v>2006</v>
      </c>
      <c r="E3364" s="166">
        <f t="shared" si="955"/>
        <v>15</v>
      </c>
      <c r="F3364" s="213">
        <v>77000</v>
      </c>
      <c r="G3364" s="214">
        <v>0.05</v>
      </c>
      <c r="H3364" s="213">
        <f t="shared" si="965"/>
        <v>57750</v>
      </c>
      <c r="I3364" s="213">
        <f t="shared" si="966"/>
        <v>19250</v>
      </c>
      <c r="J3364" s="174">
        <f t="shared" si="967"/>
        <v>3850</v>
      </c>
      <c r="K3364" s="101">
        <f t="shared" si="954"/>
        <v>2.1474788041053103</v>
      </c>
      <c r="L3364" s="213">
        <v>48</v>
      </c>
      <c r="M3364" s="269">
        <f t="shared" si="964"/>
        <v>1.7179830432842484</v>
      </c>
    </row>
    <row r="3365" spans="1:13" s="51" customFormat="1">
      <c r="A3365" s="49"/>
      <c r="B3365" s="50"/>
      <c r="C3365" s="53" t="s">
        <v>503</v>
      </c>
      <c r="D3365" s="562">
        <v>2007</v>
      </c>
      <c r="E3365" s="166">
        <f t="shared" si="955"/>
        <v>14</v>
      </c>
      <c r="F3365" s="213">
        <v>482500</v>
      </c>
      <c r="G3365" s="214">
        <v>0.1</v>
      </c>
      <c r="H3365" s="213">
        <f t="shared" si="965"/>
        <v>675500</v>
      </c>
      <c r="I3365" s="213">
        <f t="shared" si="966"/>
        <v>-193000</v>
      </c>
      <c r="J3365" s="174">
        <f t="shared" si="967"/>
        <v>48250</v>
      </c>
      <c r="K3365" s="101">
        <f t="shared" si="954"/>
        <v>26.913208389112004</v>
      </c>
      <c r="L3365" s="213">
        <v>18</v>
      </c>
      <c r="M3365" s="269">
        <f t="shared" si="964"/>
        <v>8.0739625167336015</v>
      </c>
    </row>
    <row r="3366" spans="1:13" s="51" customFormat="1">
      <c r="A3366" s="49"/>
      <c r="B3366" s="50"/>
      <c r="C3366" s="53" t="s">
        <v>504</v>
      </c>
      <c r="D3366" s="562">
        <v>2007</v>
      </c>
      <c r="E3366" s="166">
        <f t="shared" si="955"/>
        <v>14</v>
      </c>
      <c r="F3366" s="213">
        <v>68000</v>
      </c>
      <c r="G3366" s="214">
        <v>0.1</v>
      </c>
      <c r="H3366" s="213">
        <f t="shared" si="965"/>
        <v>95200</v>
      </c>
      <c r="I3366" s="213">
        <f t="shared" si="966"/>
        <v>-27200</v>
      </c>
      <c r="J3366" s="174">
        <f t="shared" si="967"/>
        <v>6800</v>
      </c>
      <c r="K3366" s="101">
        <f t="shared" si="954"/>
        <v>3.7929495760821061</v>
      </c>
      <c r="L3366" s="213">
        <v>48</v>
      </c>
      <c r="M3366" s="269">
        <f t="shared" si="964"/>
        <v>3.0343596608656846</v>
      </c>
    </row>
    <row r="3367" spans="1:13" s="51" customFormat="1">
      <c r="A3367" s="49"/>
      <c r="B3367" s="115" t="s">
        <v>35</v>
      </c>
      <c r="C3367" s="50"/>
      <c r="D3367" s="116"/>
      <c r="E3367" s="166"/>
      <c r="F3367" s="270"/>
      <c r="G3367" s="272"/>
      <c r="H3367" s="270"/>
      <c r="I3367" s="270"/>
      <c r="J3367" s="270"/>
      <c r="K3367" s="101">
        <f t="shared" si="954"/>
        <v>0</v>
      </c>
      <c r="L3367" s="270"/>
      <c r="M3367" s="271">
        <f>SUM(M3361:M3366)</f>
        <v>187.06074297188758</v>
      </c>
    </row>
    <row r="3368" spans="1:13" s="51" customFormat="1" ht="30">
      <c r="A3368" s="49" t="s">
        <v>5744</v>
      </c>
      <c r="B3368" s="53" t="s">
        <v>86</v>
      </c>
      <c r="C3368" s="53" t="s">
        <v>499</v>
      </c>
      <c r="D3368" s="562">
        <v>2007</v>
      </c>
      <c r="E3368" s="166">
        <f t="shared" si="955"/>
        <v>14</v>
      </c>
      <c r="F3368" s="213">
        <v>407000</v>
      </c>
      <c r="G3368" s="214">
        <v>0.1</v>
      </c>
      <c r="H3368" s="213">
        <f t="shared" ref="H3368:H3373" si="968">E3368*F3368*G3368</f>
        <v>569800</v>
      </c>
      <c r="I3368" s="213">
        <f t="shared" ref="I3368:I3373" si="969">F3368-H3368</f>
        <v>-162800</v>
      </c>
      <c r="J3368" s="174">
        <f t="shared" ref="J3368:J3373" si="970">F3368*G3368</f>
        <v>40700</v>
      </c>
      <c r="K3368" s="101">
        <f t="shared" si="954"/>
        <v>22.701918786256137</v>
      </c>
      <c r="L3368" s="213">
        <v>144</v>
      </c>
      <c r="M3368" s="269">
        <f t="shared" si="964"/>
        <v>54.484605087014728</v>
      </c>
    </row>
    <row r="3369" spans="1:13" s="51" customFormat="1">
      <c r="A3369" s="49"/>
      <c r="B3369" s="55"/>
      <c r="C3369" s="53" t="s">
        <v>500</v>
      </c>
      <c r="D3369" s="562">
        <v>2007</v>
      </c>
      <c r="E3369" s="166">
        <f t="shared" si="955"/>
        <v>14</v>
      </c>
      <c r="F3369" s="213">
        <v>810000</v>
      </c>
      <c r="G3369" s="214">
        <v>0.1</v>
      </c>
      <c r="H3369" s="213">
        <f t="shared" si="968"/>
        <v>1134000</v>
      </c>
      <c r="I3369" s="213">
        <f t="shared" si="969"/>
        <v>-324000</v>
      </c>
      <c r="J3369" s="174">
        <f t="shared" si="970"/>
        <v>81000</v>
      </c>
      <c r="K3369" s="101">
        <f t="shared" si="954"/>
        <v>45.180722891566269</v>
      </c>
      <c r="L3369" s="213">
        <v>4.8</v>
      </c>
      <c r="M3369" s="269">
        <f t="shared" si="964"/>
        <v>3.6144578313253017</v>
      </c>
    </row>
    <row r="3370" spans="1:13" s="51" customFormat="1">
      <c r="A3370" s="49"/>
      <c r="B3370" s="50"/>
      <c r="C3370" s="53" t="s">
        <v>501</v>
      </c>
      <c r="D3370" s="562">
        <v>2015</v>
      </c>
      <c r="E3370" s="166">
        <f t="shared" si="955"/>
        <v>6</v>
      </c>
      <c r="F3370" s="213">
        <v>694025</v>
      </c>
      <c r="G3370" s="214">
        <v>0.1</v>
      </c>
      <c r="H3370" s="213">
        <f t="shared" si="968"/>
        <v>416415</v>
      </c>
      <c r="I3370" s="213">
        <f t="shared" si="969"/>
        <v>277610</v>
      </c>
      <c r="J3370" s="174">
        <f t="shared" si="970"/>
        <v>69402.5</v>
      </c>
      <c r="K3370" s="101">
        <f t="shared" si="954"/>
        <v>38.711791610888</v>
      </c>
      <c r="L3370" s="213">
        <v>180</v>
      </c>
      <c r="M3370" s="269">
        <f t="shared" si="964"/>
        <v>116.135374832664</v>
      </c>
    </row>
    <row r="3371" spans="1:13">
      <c r="A3371" s="36"/>
      <c r="B3371" s="87"/>
      <c r="C3371" s="38" t="s">
        <v>502</v>
      </c>
      <c r="D3371" s="1297">
        <v>2006</v>
      </c>
      <c r="E3371" s="131">
        <f t="shared" si="955"/>
        <v>15</v>
      </c>
      <c r="F3371" s="26">
        <v>77000</v>
      </c>
      <c r="G3371" s="146">
        <v>0.05</v>
      </c>
      <c r="H3371" s="26">
        <f t="shared" si="968"/>
        <v>57750</v>
      </c>
      <c r="I3371" s="26">
        <f t="shared" si="969"/>
        <v>19250</v>
      </c>
      <c r="J3371" s="101">
        <f t="shared" si="970"/>
        <v>3850</v>
      </c>
      <c r="K3371" s="101">
        <f t="shared" si="954"/>
        <v>2.1474788041053103</v>
      </c>
      <c r="L3371" s="26">
        <v>48</v>
      </c>
      <c r="M3371" s="27">
        <f t="shared" si="964"/>
        <v>1.7179830432842484</v>
      </c>
    </row>
    <row r="3372" spans="1:13">
      <c r="A3372" s="36"/>
      <c r="B3372" s="87"/>
      <c r="C3372" s="38" t="s">
        <v>503</v>
      </c>
      <c r="D3372" s="1297">
        <v>2007</v>
      </c>
      <c r="E3372" s="131">
        <f t="shared" si="955"/>
        <v>14</v>
      </c>
      <c r="F3372" s="26">
        <v>482500</v>
      </c>
      <c r="G3372" s="146">
        <v>0.1</v>
      </c>
      <c r="H3372" s="26">
        <f t="shared" si="968"/>
        <v>675500</v>
      </c>
      <c r="I3372" s="26">
        <f t="shared" si="969"/>
        <v>-193000</v>
      </c>
      <c r="J3372" s="101">
        <f t="shared" si="970"/>
        <v>48250</v>
      </c>
      <c r="K3372" s="101">
        <f t="shared" si="954"/>
        <v>26.913208389112004</v>
      </c>
      <c r="L3372" s="26">
        <v>18</v>
      </c>
      <c r="M3372" s="27">
        <f t="shared" si="964"/>
        <v>8.0739625167336015</v>
      </c>
    </row>
    <row r="3373" spans="1:13">
      <c r="A3373" s="36"/>
      <c r="B3373" s="89"/>
      <c r="C3373" s="38" t="s">
        <v>504</v>
      </c>
      <c r="D3373" s="1297">
        <v>2007</v>
      </c>
      <c r="E3373" s="131">
        <f t="shared" si="955"/>
        <v>14</v>
      </c>
      <c r="F3373" s="26">
        <v>68000</v>
      </c>
      <c r="G3373" s="146">
        <v>0.1</v>
      </c>
      <c r="H3373" s="26">
        <f t="shared" si="968"/>
        <v>95200</v>
      </c>
      <c r="I3373" s="26">
        <f t="shared" si="969"/>
        <v>-27200</v>
      </c>
      <c r="J3373" s="101">
        <f t="shared" si="970"/>
        <v>6800</v>
      </c>
      <c r="K3373" s="101">
        <f t="shared" si="954"/>
        <v>3.7929495760821061</v>
      </c>
      <c r="L3373" s="26">
        <v>48</v>
      </c>
      <c r="M3373" s="27">
        <f t="shared" si="964"/>
        <v>3.0343596608656846</v>
      </c>
    </row>
    <row r="3374" spans="1:13">
      <c r="A3374" s="36"/>
      <c r="B3374" s="16" t="s">
        <v>35</v>
      </c>
      <c r="C3374" s="87"/>
      <c r="D3374" s="17"/>
      <c r="E3374" s="131"/>
      <c r="F3374" s="98"/>
      <c r="G3374" s="147"/>
      <c r="H3374" s="98"/>
      <c r="I3374" s="98"/>
      <c r="J3374" s="98"/>
      <c r="K3374" s="101">
        <f t="shared" si="954"/>
        <v>0</v>
      </c>
      <c r="L3374" s="98"/>
      <c r="M3374" s="96">
        <f>SUM(M3368:M3373)</f>
        <v>187.06074297188758</v>
      </c>
    </row>
    <row r="3375" spans="1:13" ht="30">
      <c r="A3375" s="36" t="s">
        <v>5745</v>
      </c>
      <c r="B3375" s="38" t="s">
        <v>91</v>
      </c>
      <c r="C3375" s="38" t="s">
        <v>505</v>
      </c>
      <c r="D3375" s="1297">
        <v>1994</v>
      </c>
      <c r="E3375" s="131">
        <f t="shared" si="955"/>
        <v>27</v>
      </c>
      <c r="F3375" s="26">
        <v>156540</v>
      </c>
      <c r="G3375" s="146">
        <v>0.1</v>
      </c>
      <c r="H3375" s="26">
        <v>156540</v>
      </c>
      <c r="I3375" s="26">
        <f>F3375-H3375</f>
        <v>0</v>
      </c>
      <c r="J3375" s="101">
        <f>F3375*G3375</f>
        <v>15654</v>
      </c>
      <c r="K3375" s="101">
        <f t="shared" ref="K3375:K3425" si="971">J3375/1792.8</f>
        <v>8.7315930388219556</v>
      </c>
      <c r="L3375" s="26">
        <v>5</v>
      </c>
      <c r="M3375" s="27">
        <f t="shared" si="964"/>
        <v>0.72763275323516297</v>
      </c>
    </row>
    <row r="3376" spans="1:13">
      <c r="A3376" s="36"/>
      <c r="B3376" s="87"/>
      <c r="C3376" s="38" t="s">
        <v>503</v>
      </c>
      <c r="D3376" s="1297">
        <v>2007</v>
      </c>
      <c r="E3376" s="131">
        <f t="shared" si="955"/>
        <v>14</v>
      </c>
      <c r="F3376" s="26">
        <v>482500</v>
      </c>
      <c r="G3376" s="146">
        <v>0.1</v>
      </c>
      <c r="H3376" s="26">
        <f>E3376*F3376*G3376</f>
        <v>675500</v>
      </c>
      <c r="I3376" s="26">
        <f>F3376-H3376</f>
        <v>-193000</v>
      </c>
      <c r="J3376" s="101">
        <f>F3376*G3376</f>
        <v>48250</v>
      </c>
      <c r="K3376" s="101">
        <f t="shared" si="971"/>
        <v>26.913208389112004</v>
      </c>
      <c r="L3376" s="26">
        <v>3</v>
      </c>
      <c r="M3376" s="27">
        <f t="shared" si="964"/>
        <v>1.3456604194556003</v>
      </c>
    </row>
    <row r="3377" spans="1:13" s="51" customFormat="1">
      <c r="A3377" s="49"/>
      <c r="B3377" s="50"/>
      <c r="C3377" s="112" t="s">
        <v>506</v>
      </c>
      <c r="D3377" s="562">
        <v>2007</v>
      </c>
      <c r="E3377" s="166">
        <f t="shared" si="955"/>
        <v>14</v>
      </c>
      <c r="F3377" s="213">
        <v>46650</v>
      </c>
      <c r="G3377" s="214">
        <v>0.1</v>
      </c>
      <c r="H3377" s="213">
        <f>E3377*F3377*G3377</f>
        <v>65310</v>
      </c>
      <c r="I3377" s="213">
        <f>F3377-H3377</f>
        <v>-18660</v>
      </c>
      <c r="J3377" s="174">
        <f>F3377*G3377</f>
        <v>4665</v>
      </c>
      <c r="K3377" s="101">
        <f t="shared" si="971"/>
        <v>2.6020749665327978</v>
      </c>
      <c r="L3377" s="213">
        <v>10</v>
      </c>
      <c r="M3377" s="269">
        <f t="shared" si="964"/>
        <v>0.43367916108879961</v>
      </c>
    </row>
    <row r="3378" spans="1:13">
      <c r="A3378" s="36"/>
      <c r="B3378" s="89"/>
      <c r="C3378" s="38" t="s">
        <v>507</v>
      </c>
      <c r="D3378" s="1297">
        <v>2007</v>
      </c>
      <c r="E3378" s="131">
        <f t="shared" si="955"/>
        <v>14</v>
      </c>
      <c r="F3378" s="26">
        <v>1849800</v>
      </c>
      <c r="G3378" s="146">
        <v>0.1</v>
      </c>
      <c r="H3378" s="26">
        <f>E3378*F3378*G3378</f>
        <v>2589720</v>
      </c>
      <c r="I3378" s="26">
        <f>F3378-H3378</f>
        <v>-739920</v>
      </c>
      <c r="J3378" s="101">
        <f>F3378*G3378</f>
        <v>184980</v>
      </c>
      <c r="K3378" s="101">
        <f t="shared" si="971"/>
        <v>103.17938420348059</v>
      </c>
      <c r="L3378" s="26">
        <v>5</v>
      </c>
      <c r="M3378" s="27">
        <f t="shared" si="964"/>
        <v>8.5982820169567162</v>
      </c>
    </row>
    <row r="3379" spans="1:13">
      <c r="A3379" s="36"/>
      <c r="B3379" s="16" t="s">
        <v>35</v>
      </c>
      <c r="C3379" s="87"/>
      <c r="D3379" s="17"/>
      <c r="E3379" s="131"/>
      <c r="F3379" s="98"/>
      <c r="G3379" s="98"/>
      <c r="H3379" s="98"/>
      <c r="I3379" s="98"/>
      <c r="J3379" s="98"/>
      <c r="K3379" s="101">
        <f t="shared" si="971"/>
        <v>0</v>
      </c>
      <c r="L3379" s="98"/>
      <c r="M3379" s="96">
        <f>SUM(M3375:M3378)</f>
        <v>11.10525435073628</v>
      </c>
    </row>
    <row r="3380" spans="1:13" ht="30">
      <c r="A3380" s="36" t="s">
        <v>5746</v>
      </c>
      <c r="B3380" s="38" t="s">
        <v>92</v>
      </c>
      <c r="C3380" s="38" t="s">
        <v>499</v>
      </c>
      <c r="D3380" s="1297">
        <v>2007</v>
      </c>
      <c r="E3380" s="131">
        <f t="shared" ref="E3380:E3431" si="972">2021-D3380</f>
        <v>14</v>
      </c>
      <c r="F3380" s="26">
        <v>407000</v>
      </c>
      <c r="G3380" s="146">
        <v>0.1</v>
      </c>
      <c r="H3380" s="26">
        <f t="shared" ref="H3380:H3386" si="973">E3380*F3380*G3380</f>
        <v>569800</v>
      </c>
      <c r="I3380" s="26">
        <f t="shared" ref="I3380:I3386" si="974">F3380-H3380</f>
        <v>-162800</v>
      </c>
      <c r="J3380" s="101">
        <f t="shared" ref="J3380:J3386" si="975">F3380*G3380</f>
        <v>40700</v>
      </c>
      <c r="K3380" s="101">
        <f t="shared" si="971"/>
        <v>22.701918786256137</v>
      </c>
      <c r="L3380" s="26">
        <v>28.8</v>
      </c>
      <c r="M3380" s="27">
        <f t="shared" si="964"/>
        <v>10.896921017402946</v>
      </c>
    </row>
    <row r="3381" spans="1:13">
      <c r="A3381" s="36"/>
      <c r="B3381" s="89"/>
      <c r="C3381" s="38" t="s">
        <v>500</v>
      </c>
      <c r="D3381" s="1297">
        <v>2007</v>
      </c>
      <c r="E3381" s="131">
        <f t="shared" si="972"/>
        <v>14</v>
      </c>
      <c r="F3381" s="26">
        <v>810000</v>
      </c>
      <c r="G3381" s="146">
        <v>0.1</v>
      </c>
      <c r="H3381" s="26">
        <f t="shared" si="973"/>
        <v>1134000</v>
      </c>
      <c r="I3381" s="26">
        <f t="shared" si="974"/>
        <v>-324000</v>
      </c>
      <c r="J3381" s="101">
        <f t="shared" si="975"/>
        <v>81000</v>
      </c>
      <c r="K3381" s="101">
        <f t="shared" si="971"/>
        <v>45.180722891566269</v>
      </c>
      <c r="L3381" s="26">
        <v>4.8</v>
      </c>
      <c r="M3381" s="27">
        <f t="shared" si="964"/>
        <v>3.6144578313253017</v>
      </c>
    </row>
    <row r="3382" spans="1:13">
      <c r="A3382" s="36"/>
      <c r="B3382" s="89"/>
      <c r="C3382" s="38" t="s">
        <v>501</v>
      </c>
      <c r="D3382" s="1297">
        <v>2015</v>
      </c>
      <c r="E3382" s="131">
        <f t="shared" si="972"/>
        <v>6</v>
      </c>
      <c r="F3382" s="26">
        <v>694025</v>
      </c>
      <c r="G3382" s="146">
        <v>0.1</v>
      </c>
      <c r="H3382" s="26">
        <f t="shared" si="973"/>
        <v>416415</v>
      </c>
      <c r="I3382" s="26">
        <f t="shared" si="974"/>
        <v>277610</v>
      </c>
      <c r="J3382" s="101">
        <f t="shared" si="975"/>
        <v>69402.5</v>
      </c>
      <c r="K3382" s="101">
        <f t="shared" si="971"/>
        <v>38.711791610888</v>
      </c>
      <c r="L3382" s="26">
        <v>18</v>
      </c>
      <c r="M3382" s="27">
        <f t="shared" si="964"/>
        <v>11.6135374832664</v>
      </c>
    </row>
    <row r="3383" spans="1:13">
      <c r="A3383" s="36"/>
      <c r="B3383" s="87"/>
      <c r="C3383" s="38" t="s">
        <v>502</v>
      </c>
      <c r="D3383" s="1297">
        <v>2006</v>
      </c>
      <c r="E3383" s="131">
        <f t="shared" si="972"/>
        <v>15</v>
      </c>
      <c r="F3383" s="26">
        <v>77000</v>
      </c>
      <c r="G3383" s="146">
        <v>0.05</v>
      </c>
      <c r="H3383" s="26">
        <f t="shared" si="973"/>
        <v>57750</v>
      </c>
      <c r="I3383" s="26">
        <f t="shared" si="974"/>
        <v>19250</v>
      </c>
      <c r="J3383" s="101">
        <f t="shared" si="975"/>
        <v>3850</v>
      </c>
      <c r="K3383" s="101">
        <f t="shared" si="971"/>
        <v>2.1474788041053103</v>
      </c>
      <c r="L3383" s="26">
        <v>9.6</v>
      </c>
      <c r="M3383" s="27">
        <f t="shared" si="964"/>
        <v>0.34359660865684966</v>
      </c>
    </row>
    <row r="3384" spans="1:13">
      <c r="A3384" s="36"/>
      <c r="B3384" s="87"/>
      <c r="C3384" s="38" t="s">
        <v>503</v>
      </c>
      <c r="D3384" s="1297">
        <v>2007</v>
      </c>
      <c r="E3384" s="131">
        <f t="shared" si="972"/>
        <v>14</v>
      </c>
      <c r="F3384" s="26">
        <v>482500</v>
      </c>
      <c r="G3384" s="146">
        <v>0.1</v>
      </c>
      <c r="H3384" s="26">
        <f t="shared" si="973"/>
        <v>675500</v>
      </c>
      <c r="I3384" s="26">
        <f t="shared" si="974"/>
        <v>-193000</v>
      </c>
      <c r="J3384" s="101">
        <f t="shared" si="975"/>
        <v>48250</v>
      </c>
      <c r="K3384" s="101">
        <f t="shared" si="971"/>
        <v>26.913208389112004</v>
      </c>
      <c r="L3384" s="26">
        <v>3.6</v>
      </c>
      <c r="M3384" s="27">
        <f t="shared" si="964"/>
        <v>1.6147925033467203</v>
      </c>
    </row>
    <row r="3385" spans="1:13">
      <c r="A3385" s="36"/>
      <c r="B3385" s="87"/>
      <c r="C3385" s="38" t="s">
        <v>504</v>
      </c>
      <c r="D3385" s="1297">
        <v>2007</v>
      </c>
      <c r="E3385" s="131">
        <f t="shared" si="972"/>
        <v>14</v>
      </c>
      <c r="F3385" s="26">
        <v>68000</v>
      </c>
      <c r="G3385" s="146">
        <v>0.1</v>
      </c>
      <c r="H3385" s="26">
        <f t="shared" si="973"/>
        <v>95200</v>
      </c>
      <c r="I3385" s="26">
        <f t="shared" si="974"/>
        <v>-27200</v>
      </c>
      <c r="J3385" s="101">
        <f t="shared" si="975"/>
        <v>6800</v>
      </c>
      <c r="K3385" s="101">
        <f t="shared" si="971"/>
        <v>3.7929495760821061</v>
      </c>
      <c r="L3385" s="26">
        <v>9.6</v>
      </c>
      <c r="M3385" s="27">
        <f t="shared" si="964"/>
        <v>0.60687193217313695</v>
      </c>
    </row>
    <row r="3386" spans="1:13">
      <c r="A3386" s="36"/>
      <c r="B3386" s="87"/>
      <c r="C3386" s="38" t="s">
        <v>507</v>
      </c>
      <c r="D3386" s="1297">
        <v>2007</v>
      </c>
      <c r="E3386" s="131">
        <f t="shared" si="972"/>
        <v>14</v>
      </c>
      <c r="F3386" s="26">
        <v>1849800</v>
      </c>
      <c r="G3386" s="146">
        <v>0.1</v>
      </c>
      <c r="H3386" s="26">
        <f t="shared" si="973"/>
        <v>2589720</v>
      </c>
      <c r="I3386" s="26">
        <f t="shared" si="974"/>
        <v>-739920</v>
      </c>
      <c r="J3386" s="101">
        <f t="shared" si="975"/>
        <v>184980</v>
      </c>
      <c r="K3386" s="101">
        <f t="shared" si="971"/>
        <v>103.17938420348059</v>
      </c>
      <c r="L3386" s="26">
        <v>5</v>
      </c>
      <c r="M3386" s="27">
        <f t="shared" si="964"/>
        <v>8.5982820169567162</v>
      </c>
    </row>
    <row r="3387" spans="1:13">
      <c r="A3387" s="36"/>
      <c r="B3387" s="16" t="s">
        <v>35</v>
      </c>
      <c r="C3387" s="87"/>
      <c r="D3387" s="17"/>
      <c r="E3387" s="131"/>
      <c r="F3387" s="98"/>
      <c r="G3387" s="98"/>
      <c r="H3387" s="98"/>
      <c r="I3387" s="98"/>
      <c r="J3387" s="98"/>
      <c r="K3387" s="101">
        <f t="shared" si="971"/>
        <v>0</v>
      </c>
      <c r="L3387" s="98"/>
      <c r="M3387" s="96">
        <f>SUM(M3380:M3386)</f>
        <v>37.288459393128072</v>
      </c>
    </row>
    <row r="3388" spans="1:13" ht="30">
      <c r="A3388" s="36" t="s">
        <v>5747</v>
      </c>
      <c r="B3388" s="38" t="s">
        <v>94</v>
      </c>
      <c r="C3388" s="38" t="s">
        <v>505</v>
      </c>
      <c r="D3388" s="1297">
        <v>1994</v>
      </c>
      <c r="E3388" s="131">
        <f t="shared" si="972"/>
        <v>27</v>
      </c>
      <c r="F3388" s="26">
        <v>156540</v>
      </c>
      <c r="G3388" s="146">
        <v>0.1</v>
      </c>
      <c r="H3388" s="26">
        <v>156540</v>
      </c>
      <c r="I3388" s="26">
        <f>F3388-H3388</f>
        <v>0</v>
      </c>
      <c r="J3388" s="101">
        <f>F3388*G3388</f>
        <v>15654</v>
      </c>
      <c r="K3388" s="101">
        <f t="shared" si="971"/>
        <v>8.7315930388219556</v>
      </c>
      <c r="L3388" s="26">
        <v>5</v>
      </c>
      <c r="M3388" s="27">
        <f t="shared" si="964"/>
        <v>0.72763275323516297</v>
      </c>
    </row>
    <row r="3389" spans="1:13">
      <c r="A3389" s="36"/>
      <c r="B3389" s="87"/>
      <c r="C3389" s="38" t="s">
        <v>503</v>
      </c>
      <c r="D3389" s="1297">
        <v>2007</v>
      </c>
      <c r="E3389" s="131">
        <f t="shared" si="972"/>
        <v>14</v>
      </c>
      <c r="F3389" s="26">
        <v>482500</v>
      </c>
      <c r="G3389" s="146">
        <v>0.1</v>
      </c>
      <c r="H3389" s="26">
        <f>E3389*F3389*G3389</f>
        <v>675500</v>
      </c>
      <c r="I3389" s="26">
        <f>F3389-H3389</f>
        <v>-193000</v>
      </c>
      <c r="J3389" s="101">
        <f>F3389*G3389</f>
        <v>48250</v>
      </c>
      <c r="K3389" s="101">
        <f t="shared" si="971"/>
        <v>26.913208389112004</v>
      </c>
      <c r="L3389" s="26">
        <v>3</v>
      </c>
      <c r="M3389" s="27">
        <f t="shared" si="964"/>
        <v>1.3456604194556003</v>
      </c>
    </row>
    <row r="3390" spans="1:13">
      <c r="A3390" s="36"/>
      <c r="B3390" s="87"/>
      <c r="C3390" s="148" t="s">
        <v>506</v>
      </c>
      <c r="D3390" s="1297">
        <v>2007</v>
      </c>
      <c r="E3390" s="131">
        <f t="shared" si="972"/>
        <v>14</v>
      </c>
      <c r="F3390" s="26">
        <v>46650</v>
      </c>
      <c r="G3390" s="146">
        <v>0.1</v>
      </c>
      <c r="H3390" s="26">
        <f>E3390*F3390*G3390</f>
        <v>65310</v>
      </c>
      <c r="I3390" s="26">
        <f>F3390-H3390</f>
        <v>-18660</v>
      </c>
      <c r="J3390" s="101">
        <f>F3390*G3390</f>
        <v>4665</v>
      </c>
      <c r="K3390" s="101">
        <f t="shared" si="971"/>
        <v>2.6020749665327978</v>
      </c>
      <c r="L3390" s="26">
        <v>10</v>
      </c>
      <c r="M3390" s="27">
        <f t="shared" si="964"/>
        <v>0.43367916108879961</v>
      </c>
    </row>
    <row r="3391" spans="1:13">
      <c r="A3391" s="36"/>
      <c r="B3391" s="12"/>
      <c r="C3391" s="38" t="s">
        <v>507</v>
      </c>
      <c r="D3391" s="1297">
        <v>2007</v>
      </c>
      <c r="E3391" s="131">
        <f t="shared" si="972"/>
        <v>14</v>
      </c>
      <c r="F3391" s="26">
        <v>1849800</v>
      </c>
      <c r="G3391" s="146">
        <v>0.1</v>
      </c>
      <c r="H3391" s="26">
        <f>E3391*F3391*G3391</f>
        <v>2589720</v>
      </c>
      <c r="I3391" s="26">
        <f>F3391-H3391</f>
        <v>-739920</v>
      </c>
      <c r="J3391" s="101">
        <f>F3391*G3391</f>
        <v>184980</v>
      </c>
      <c r="K3391" s="101">
        <f t="shared" si="971"/>
        <v>103.17938420348059</v>
      </c>
      <c r="L3391" s="26">
        <v>5</v>
      </c>
      <c r="M3391" s="27">
        <f t="shared" si="964"/>
        <v>8.5982820169567162</v>
      </c>
    </row>
    <row r="3392" spans="1:13">
      <c r="A3392" s="36"/>
      <c r="B3392" s="16" t="s">
        <v>35</v>
      </c>
      <c r="C3392" s="87"/>
      <c r="D3392" s="17"/>
      <c r="E3392" s="131"/>
      <c r="F3392" s="98"/>
      <c r="G3392" s="98"/>
      <c r="H3392" s="98"/>
      <c r="I3392" s="98"/>
      <c r="J3392" s="98"/>
      <c r="K3392" s="101">
        <f t="shared" si="971"/>
        <v>0</v>
      </c>
      <c r="L3392" s="98"/>
      <c r="M3392" s="96">
        <f>SUM(M3388:M3391)</f>
        <v>11.10525435073628</v>
      </c>
    </row>
    <row r="3393" spans="1:13" ht="30">
      <c r="A3393" s="36" t="s">
        <v>5748</v>
      </c>
      <c r="B3393" s="38" t="s">
        <v>96</v>
      </c>
      <c r="C3393" s="38" t="s">
        <v>499</v>
      </c>
      <c r="D3393" s="1297">
        <v>2007</v>
      </c>
      <c r="E3393" s="131">
        <f t="shared" si="972"/>
        <v>14</v>
      </c>
      <c r="F3393" s="26">
        <v>407000</v>
      </c>
      <c r="G3393" s="146">
        <v>0.1</v>
      </c>
      <c r="H3393" s="26">
        <f t="shared" ref="H3393:H3399" si="976">E3393*F3393*G3393</f>
        <v>569800</v>
      </c>
      <c r="I3393" s="26">
        <f t="shared" ref="I3393:I3399" si="977">F3393-H3393</f>
        <v>-162800</v>
      </c>
      <c r="J3393" s="101">
        <f t="shared" ref="J3393:J3399" si="978">F3393*G3393</f>
        <v>40700</v>
      </c>
      <c r="K3393" s="101">
        <f t="shared" si="971"/>
        <v>22.701918786256137</v>
      </c>
      <c r="L3393" s="26">
        <v>20</v>
      </c>
      <c r="M3393" s="27">
        <f t="shared" ref="M3393:M3399" si="979">K3393*L3393/60</f>
        <v>7.5673062620853786</v>
      </c>
    </row>
    <row r="3394" spans="1:13">
      <c r="A3394" s="36"/>
      <c r="B3394" s="38"/>
      <c r="C3394" s="38" t="s">
        <v>500</v>
      </c>
      <c r="D3394" s="1297">
        <v>2007</v>
      </c>
      <c r="E3394" s="131">
        <f t="shared" si="972"/>
        <v>14</v>
      </c>
      <c r="F3394" s="26">
        <v>810000</v>
      </c>
      <c r="G3394" s="146">
        <v>0.1</v>
      </c>
      <c r="H3394" s="26">
        <f t="shared" si="976"/>
        <v>1134000</v>
      </c>
      <c r="I3394" s="26">
        <f t="shared" si="977"/>
        <v>-324000</v>
      </c>
      <c r="J3394" s="101">
        <f t="shared" si="978"/>
        <v>81000</v>
      </c>
      <c r="K3394" s="101">
        <f t="shared" si="971"/>
        <v>45.180722891566269</v>
      </c>
      <c r="L3394" s="26">
        <v>4.8</v>
      </c>
      <c r="M3394" s="27">
        <f t="shared" si="979"/>
        <v>3.6144578313253017</v>
      </c>
    </row>
    <row r="3395" spans="1:13">
      <c r="A3395" s="36"/>
      <c r="B3395" s="38"/>
      <c r="C3395" s="38" t="s">
        <v>501</v>
      </c>
      <c r="D3395" s="1297">
        <v>2015</v>
      </c>
      <c r="E3395" s="131">
        <f t="shared" si="972"/>
        <v>6</v>
      </c>
      <c r="F3395" s="26">
        <v>694025</v>
      </c>
      <c r="G3395" s="146">
        <v>0.1</v>
      </c>
      <c r="H3395" s="26">
        <f t="shared" si="976"/>
        <v>416415</v>
      </c>
      <c r="I3395" s="26">
        <f t="shared" si="977"/>
        <v>277610</v>
      </c>
      <c r="J3395" s="101">
        <f t="shared" si="978"/>
        <v>69402.5</v>
      </c>
      <c r="K3395" s="101">
        <f t="shared" si="971"/>
        <v>38.711791610888</v>
      </c>
      <c r="L3395" s="26">
        <v>18</v>
      </c>
      <c r="M3395" s="27">
        <f t="shared" si="979"/>
        <v>11.6135374832664</v>
      </c>
    </row>
    <row r="3396" spans="1:13">
      <c r="A3396" s="36"/>
      <c r="B3396" s="38"/>
      <c r="C3396" s="38" t="s">
        <v>502</v>
      </c>
      <c r="D3396" s="1297">
        <v>2006</v>
      </c>
      <c r="E3396" s="131">
        <f t="shared" si="972"/>
        <v>15</v>
      </c>
      <c r="F3396" s="26">
        <v>77000</v>
      </c>
      <c r="G3396" s="146">
        <v>0.05</v>
      </c>
      <c r="H3396" s="26">
        <f t="shared" si="976"/>
        <v>57750</v>
      </c>
      <c r="I3396" s="26">
        <f t="shared" si="977"/>
        <v>19250</v>
      </c>
      <c r="J3396" s="101">
        <f t="shared" si="978"/>
        <v>3850</v>
      </c>
      <c r="K3396" s="101">
        <f t="shared" si="971"/>
        <v>2.1474788041053103</v>
      </c>
      <c r="L3396" s="26">
        <v>9.6</v>
      </c>
      <c r="M3396" s="27">
        <f t="shared" si="979"/>
        <v>0.34359660865684966</v>
      </c>
    </row>
    <row r="3397" spans="1:13">
      <c r="A3397" s="36"/>
      <c r="B3397" s="89"/>
      <c r="C3397" s="38" t="s">
        <v>503</v>
      </c>
      <c r="D3397" s="1297">
        <v>2007</v>
      </c>
      <c r="E3397" s="131">
        <f t="shared" si="972"/>
        <v>14</v>
      </c>
      <c r="F3397" s="26">
        <v>482500</v>
      </c>
      <c r="G3397" s="146">
        <v>0.1</v>
      </c>
      <c r="H3397" s="26">
        <f t="shared" si="976"/>
        <v>675500</v>
      </c>
      <c r="I3397" s="26">
        <f t="shared" si="977"/>
        <v>-193000</v>
      </c>
      <c r="J3397" s="101">
        <f t="shared" si="978"/>
        <v>48250</v>
      </c>
      <c r="K3397" s="101">
        <f t="shared" si="971"/>
        <v>26.913208389112004</v>
      </c>
      <c r="L3397" s="26">
        <v>3.6</v>
      </c>
      <c r="M3397" s="27">
        <f t="shared" si="979"/>
        <v>1.6147925033467203</v>
      </c>
    </row>
    <row r="3398" spans="1:13">
      <c r="A3398" s="149"/>
      <c r="B3398" s="87"/>
      <c r="C3398" s="38" t="s">
        <v>504</v>
      </c>
      <c r="D3398" s="1297">
        <v>2007</v>
      </c>
      <c r="E3398" s="131">
        <f t="shared" si="972"/>
        <v>14</v>
      </c>
      <c r="F3398" s="26">
        <v>68000</v>
      </c>
      <c r="G3398" s="146">
        <v>0.1</v>
      </c>
      <c r="H3398" s="26">
        <f t="shared" si="976"/>
        <v>95200</v>
      </c>
      <c r="I3398" s="26">
        <f t="shared" si="977"/>
        <v>-27200</v>
      </c>
      <c r="J3398" s="101">
        <f t="shared" si="978"/>
        <v>6800</v>
      </c>
      <c r="K3398" s="101">
        <f t="shared" si="971"/>
        <v>3.7929495760821061</v>
      </c>
      <c r="L3398" s="26">
        <v>9.6</v>
      </c>
      <c r="M3398" s="27">
        <f t="shared" si="979"/>
        <v>0.60687193217313695</v>
      </c>
    </row>
    <row r="3399" spans="1:13">
      <c r="A3399" s="36"/>
      <c r="B3399" s="87"/>
      <c r="C3399" s="38" t="s">
        <v>507</v>
      </c>
      <c r="D3399" s="1297">
        <v>2007</v>
      </c>
      <c r="E3399" s="131">
        <f t="shared" si="972"/>
        <v>14</v>
      </c>
      <c r="F3399" s="26">
        <v>1849800</v>
      </c>
      <c r="G3399" s="146">
        <v>0.1</v>
      </c>
      <c r="H3399" s="26">
        <f t="shared" si="976"/>
        <v>2589720</v>
      </c>
      <c r="I3399" s="26">
        <f t="shared" si="977"/>
        <v>-739920</v>
      </c>
      <c r="J3399" s="101">
        <f t="shared" si="978"/>
        <v>184980</v>
      </c>
      <c r="K3399" s="101">
        <f t="shared" si="971"/>
        <v>103.17938420348059</v>
      </c>
      <c r="L3399" s="26">
        <v>5</v>
      </c>
      <c r="M3399" s="27">
        <f t="shared" si="979"/>
        <v>8.5982820169567162</v>
      </c>
    </row>
    <row r="3400" spans="1:13">
      <c r="A3400" s="36"/>
      <c r="B3400" s="16" t="s">
        <v>35</v>
      </c>
      <c r="C3400" s="87"/>
      <c r="D3400" s="17"/>
      <c r="E3400" s="131"/>
      <c r="F3400" s="98"/>
      <c r="G3400" s="98"/>
      <c r="H3400" s="98"/>
      <c r="I3400" s="98"/>
      <c r="J3400" s="98"/>
      <c r="K3400" s="101">
        <f t="shared" si="971"/>
        <v>0</v>
      </c>
      <c r="L3400" s="98"/>
      <c r="M3400" s="96">
        <f>SUM(M3393:M3399)</f>
        <v>33.958844637810508</v>
      </c>
    </row>
    <row r="3401" spans="1:13" ht="30">
      <c r="A3401" s="36" t="s">
        <v>5749</v>
      </c>
      <c r="B3401" s="38" t="s">
        <v>97</v>
      </c>
      <c r="C3401" s="38" t="s">
        <v>505</v>
      </c>
      <c r="D3401" s="1297">
        <v>1994</v>
      </c>
      <c r="E3401" s="131">
        <f t="shared" si="972"/>
        <v>27</v>
      </c>
      <c r="F3401" s="26">
        <v>156540</v>
      </c>
      <c r="G3401" s="146">
        <v>0.1</v>
      </c>
      <c r="H3401" s="26">
        <v>156540</v>
      </c>
      <c r="I3401" s="26">
        <f>F3401-H3401</f>
        <v>0</v>
      </c>
      <c r="J3401" s="101">
        <f>F3401*G3401</f>
        <v>15654</v>
      </c>
      <c r="K3401" s="101">
        <f t="shared" si="971"/>
        <v>8.7315930388219556</v>
      </c>
      <c r="L3401" s="26">
        <v>5</v>
      </c>
      <c r="M3401" s="27">
        <f t="shared" ref="M3401:M3404" si="980">K3401*L3401/60</f>
        <v>0.72763275323516297</v>
      </c>
    </row>
    <row r="3402" spans="1:13">
      <c r="A3402" s="36"/>
      <c r="B3402" s="87"/>
      <c r="C3402" s="38" t="s">
        <v>503</v>
      </c>
      <c r="D3402" s="1297">
        <v>2007</v>
      </c>
      <c r="E3402" s="131">
        <f t="shared" si="972"/>
        <v>14</v>
      </c>
      <c r="F3402" s="26">
        <v>482500</v>
      </c>
      <c r="G3402" s="146">
        <v>0.1</v>
      </c>
      <c r="H3402" s="26">
        <f>E3402*F3402*G3402</f>
        <v>675500</v>
      </c>
      <c r="I3402" s="26">
        <f>F3402-H3402</f>
        <v>-193000</v>
      </c>
      <c r="J3402" s="101">
        <f>F3402*G3402</f>
        <v>48250</v>
      </c>
      <c r="K3402" s="101">
        <f t="shared" si="971"/>
        <v>26.913208389112004</v>
      </c>
      <c r="L3402" s="26">
        <v>3</v>
      </c>
      <c r="M3402" s="27">
        <f t="shared" si="980"/>
        <v>1.3456604194556003</v>
      </c>
    </row>
    <row r="3403" spans="1:13">
      <c r="A3403" s="36"/>
      <c r="B3403" s="87"/>
      <c r="C3403" s="148" t="s">
        <v>506</v>
      </c>
      <c r="D3403" s="1297">
        <v>2007</v>
      </c>
      <c r="E3403" s="131">
        <f t="shared" si="972"/>
        <v>14</v>
      </c>
      <c r="F3403" s="26">
        <v>46650</v>
      </c>
      <c r="G3403" s="146">
        <v>0.1</v>
      </c>
      <c r="H3403" s="26">
        <f>E3403*F3403*G3403</f>
        <v>65310</v>
      </c>
      <c r="I3403" s="26">
        <f>F3403-H3403</f>
        <v>-18660</v>
      </c>
      <c r="J3403" s="101">
        <f>F3403*G3403</f>
        <v>4665</v>
      </c>
      <c r="K3403" s="101">
        <f t="shared" si="971"/>
        <v>2.6020749665327978</v>
      </c>
      <c r="L3403" s="26">
        <v>10</v>
      </c>
      <c r="M3403" s="27">
        <f t="shared" si="980"/>
        <v>0.43367916108879961</v>
      </c>
    </row>
    <row r="3404" spans="1:13">
      <c r="A3404" s="36"/>
      <c r="B3404" s="38"/>
      <c r="C3404" s="38" t="s">
        <v>507</v>
      </c>
      <c r="D3404" s="1297">
        <v>2007</v>
      </c>
      <c r="E3404" s="131">
        <f t="shared" si="972"/>
        <v>14</v>
      </c>
      <c r="F3404" s="26">
        <v>1849800</v>
      </c>
      <c r="G3404" s="146">
        <v>0.1</v>
      </c>
      <c r="H3404" s="26">
        <f>E3404*F3404*G3404</f>
        <v>2589720</v>
      </c>
      <c r="I3404" s="26">
        <f>F3404-H3404</f>
        <v>-739920</v>
      </c>
      <c r="J3404" s="101">
        <f>F3404*G3404</f>
        <v>184980</v>
      </c>
      <c r="K3404" s="101">
        <f t="shared" si="971"/>
        <v>103.17938420348059</v>
      </c>
      <c r="L3404" s="26">
        <v>5</v>
      </c>
      <c r="M3404" s="27">
        <f t="shared" si="980"/>
        <v>8.5982820169567162</v>
      </c>
    </row>
    <row r="3405" spans="1:13">
      <c r="A3405" s="36"/>
      <c r="B3405" s="16" t="s">
        <v>35</v>
      </c>
      <c r="C3405" s="87"/>
      <c r="D3405" s="17"/>
      <c r="E3405" s="131"/>
      <c r="F3405" s="98"/>
      <c r="G3405" s="98"/>
      <c r="H3405" s="98"/>
      <c r="I3405" s="98"/>
      <c r="J3405" s="98"/>
      <c r="K3405" s="101">
        <f t="shared" si="971"/>
        <v>0</v>
      </c>
      <c r="L3405" s="98"/>
      <c r="M3405" s="96">
        <f>SUM(M3401:M3404)</f>
        <v>11.10525435073628</v>
      </c>
    </row>
    <row r="3406" spans="1:13" ht="45">
      <c r="A3406" s="36" t="s">
        <v>5750</v>
      </c>
      <c r="B3406" s="38" t="s">
        <v>99</v>
      </c>
      <c r="C3406" s="38" t="s">
        <v>499</v>
      </c>
      <c r="D3406" s="1297">
        <v>2007</v>
      </c>
      <c r="E3406" s="131">
        <f t="shared" si="972"/>
        <v>14</v>
      </c>
      <c r="F3406" s="26">
        <v>407000</v>
      </c>
      <c r="G3406" s="146">
        <v>0.1</v>
      </c>
      <c r="H3406" s="26">
        <f t="shared" ref="H3406:H3411" si="981">E3406*F3406*G3406</f>
        <v>569800</v>
      </c>
      <c r="I3406" s="26">
        <f t="shared" ref="I3406:I3413" si="982">F3406-H3406</f>
        <v>-162800</v>
      </c>
      <c r="J3406" s="101">
        <f t="shared" ref="J3406:J3413" si="983">F3406*G3406</f>
        <v>40700</v>
      </c>
      <c r="K3406" s="101">
        <f t="shared" si="971"/>
        <v>22.701918786256137</v>
      </c>
      <c r="L3406" s="26">
        <v>28.8</v>
      </c>
      <c r="M3406" s="27">
        <f t="shared" ref="M3406:M3413" si="984">K3406*L3406/60</f>
        <v>10.896921017402946</v>
      </c>
    </row>
    <row r="3407" spans="1:13">
      <c r="A3407" s="36"/>
      <c r="B3407" s="38"/>
      <c r="C3407" s="38" t="s">
        <v>500</v>
      </c>
      <c r="D3407" s="1297">
        <v>2007</v>
      </c>
      <c r="E3407" s="131">
        <f t="shared" si="972"/>
        <v>14</v>
      </c>
      <c r="F3407" s="26">
        <v>810000</v>
      </c>
      <c r="G3407" s="146">
        <v>0.1</v>
      </c>
      <c r="H3407" s="26">
        <f t="shared" si="981"/>
        <v>1134000</v>
      </c>
      <c r="I3407" s="26">
        <f t="shared" si="982"/>
        <v>-324000</v>
      </c>
      <c r="J3407" s="101">
        <f t="shared" si="983"/>
        <v>81000</v>
      </c>
      <c r="K3407" s="101">
        <f t="shared" si="971"/>
        <v>45.180722891566269</v>
      </c>
      <c r="L3407" s="26">
        <v>4.8</v>
      </c>
      <c r="M3407" s="27">
        <f t="shared" si="984"/>
        <v>3.6144578313253017</v>
      </c>
    </row>
    <row r="3408" spans="1:13">
      <c r="A3408" s="149"/>
      <c r="B3408" s="87"/>
      <c r="C3408" s="38" t="s">
        <v>501</v>
      </c>
      <c r="D3408" s="1297">
        <v>2015</v>
      </c>
      <c r="E3408" s="131">
        <f t="shared" si="972"/>
        <v>6</v>
      </c>
      <c r="F3408" s="26">
        <v>694025</v>
      </c>
      <c r="G3408" s="146">
        <v>0.1</v>
      </c>
      <c r="H3408" s="26">
        <f t="shared" si="981"/>
        <v>416415</v>
      </c>
      <c r="I3408" s="26">
        <f t="shared" si="982"/>
        <v>277610</v>
      </c>
      <c r="J3408" s="101">
        <f t="shared" si="983"/>
        <v>69402.5</v>
      </c>
      <c r="K3408" s="101">
        <f t="shared" si="971"/>
        <v>38.711791610888</v>
      </c>
      <c r="L3408" s="26">
        <v>18</v>
      </c>
      <c r="M3408" s="27">
        <f t="shared" si="984"/>
        <v>11.6135374832664</v>
      </c>
    </row>
    <row r="3409" spans="1:13">
      <c r="A3409" s="36"/>
      <c r="B3409" s="87"/>
      <c r="C3409" s="38" t="s">
        <v>502</v>
      </c>
      <c r="D3409" s="1297">
        <v>2006</v>
      </c>
      <c r="E3409" s="131">
        <f t="shared" si="972"/>
        <v>15</v>
      </c>
      <c r="F3409" s="26">
        <v>77000</v>
      </c>
      <c r="G3409" s="146">
        <v>0.05</v>
      </c>
      <c r="H3409" s="26">
        <f t="shared" si="981"/>
        <v>57750</v>
      </c>
      <c r="I3409" s="26">
        <f t="shared" si="982"/>
        <v>19250</v>
      </c>
      <c r="J3409" s="101">
        <f t="shared" si="983"/>
        <v>3850</v>
      </c>
      <c r="K3409" s="101">
        <f t="shared" si="971"/>
        <v>2.1474788041053103</v>
      </c>
      <c r="L3409" s="26">
        <v>9.6</v>
      </c>
      <c r="M3409" s="27">
        <f t="shared" si="984"/>
        <v>0.34359660865684966</v>
      </c>
    </row>
    <row r="3410" spans="1:13">
      <c r="A3410" s="36"/>
      <c r="B3410" s="87"/>
      <c r="C3410" s="38" t="s">
        <v>503</v>
      </c>
      <c r="D3410" s="1297">
        <v>2007</v>
      </c>
      <c r="E3410" s="131">
        <f t="shared" si="972"/>
        <v>14</v>
      </c>
      <c r="F3410" s="26">
        <v>482500</v>
      </c>
      <c r="G3410" s="146">
        <v>0.1</v>
      </c>
      <c r="H3410" s="26">
        <f t="shared" si="981"/>
        <v>675500</v>
      </c>
      <c r="I3410" s="26">
        <f t="shared" si="982"/>
        <v>-193000</v>
      </c>
      <c r="J3410" s="101">
        <f t="shared" si="983"/>
        <v>48250</v>
      </c>
      <c r="K3410" s="101">
        <f t="shared" si="971"/>
        <v>26.913208389112004</v>
      </c>
      <c r="L3410" s="26">
        <v>3.6</v>
      </c>
      <c r="M3410" s="27">
        <f t="shared" si="984"/>
        <v>1.6147925033467203</v>
      </c>
    </row>
    <row r="3411" spans="1:13">
      <c r="A3411" s="36"/>
      <c r="B3411" s="38"/>
      <c r="C3411" s="38" t="s">
        <v>504</v>
      </c>
      <c r="D3411" s="1297">
        <v>2007</v>
      </c>
      <c r="E3411" s="131">
        <f t="shared" si="972"/>
        <v>14</v>
      </c>
      <c r="F3411" s="26">
        <v>68000</v>
      </c>
      <c r="G3411" s="146">
        <v>0.1</v>
      </c>
      <c r="H3411" s="26">
        <f t="shared" si="981"/>
        <v>95200</v>
      </c>
      <c r="I3411" s="26">
        <f t="shared" si="982"/>
        <v>-27200</v>
      </c>
      <c r="J3411" s="101">
        <f t="shared" si="983"/>
        <v>6800</v>
      </c>
      <c r="K3411" s="101">
        <f t="shared" si="971"/>
        <v>3.7929495760821061</v>
      </c>
      <c r="L3411" s="26">
        <v>9.6</v>
      </c>
      <c r="M3411" s="27">
        <f t="shared" si="984"/>
        <v>0.60687193217313695</v>
      </c>
    </row>
    <row r="3412" spans="1:13">
      <c r="A3412" s="36"/>
      <c r="B3412" s="87"/>
      <c r="C3412" s="38" t="s">
        <v>505</v>
      </c>
      <c r="D3412" s="1297">
        <v>1994</v>
      </c>
      <c r="E3412" s="131">
        <f t="shared" si="972"/>
        <v>27</v>
      </c>
      <c r="F3412" s="26">
        <v>156540</v>
      </c>
      <c r="G3412" s="146">
        <v>0.1</v>
      </c>
      <c r="H3412" s="26">
        <v>156540</v>
      </c>
      <c r="I3412" s="26">
        <f t="shared" si="982"/>
        <v>0</v>
      </c>
      <c r="J3412" s="101">
        <f t="shared" si="983"/>
        <v>15654</v>
      </c>
      <c r="K3412" s="101">
        <f t="shared" si="971"/>
        <v>8.7315930388219556</v>
      </c>
      <c r="L3412" s="26">
        <v>5</v>
      </c>
      <c r="M3412" s="27">
        <f t="shared" si="984"/>
        <v>0.72763275323516297</v>
      </c>
    </row>
    <row r="3413" spans="1:13">
      <c r="A3413" s="36"/>
      <c r="B3413" s="38"/>
      <c r="C3413" s="38" t="s">
        <v>507</v>
      </c>
      <c r="D3413" s="1297">
        <v>2007</v>
      </c>
      <c r="E3413" s="131">
        <f t="shared" si="972"/>
        <v>14</v>
      </c>
      <c r="F3413" s="26">
        <v>1849800</v>
      </c>
      <c r="G3413" s="146">
        <v>0.1</v>
      </c>
      <c r="H3413" s="26">
        <f>E3413*F3413*G3413</f>
        <v>2589720</v>
      </c>
      <c r="I3413" s="26">
        <f t="shared" si="982"/>
        <v>-739920</v>
      </c>
      <c r="J3413" s="101">
        <f t="shared" si="983"/>
        <v>184980</v>
      </c>
      <c r="K3413" s="101">
        <f t="shared" si="971"/>
        <v>103.17938420348059</v>
      </c>
      <c r="L3413" s="26">
        <v>5</v>
      </c>
      <c r="M3413" s="27">
        <f t="shared" si="984"/>
        <v>8.5982820169567162</v>
      </c>
    </row>
    <row r="3414" spans="1:13">
      <c r="A3414" s="36"/>
      <c r="B3414" s="16" t="s">
        <v>35</v>
      </c>
      <c r="C3414" s="87"/>
      <c r="D3414" s="17"/>
      <c r="E3414" s="131"/>
      <c r="F3414" s="98"/>
      <c r="G3414" s="98"/>
      <c r="H3414" s="98"/>
      <c r="I3414" s="98"/>
      <c r="J3414" s="98"/>
      <c r="K3414" s="101">
        <f t="shared" si="971"/>
        <v>0</v>
      </c>
      <c r="L3414" s="98"/>
      <c r="M3414" s="96">
        <f>SUM(M3406:M3413)</f>
        <v>38.016092146363235</v>
      </c>
    </row>
    <row r="3415" spans="1:13" ht="45">
      <c r="A3415" s="36" t="s">
        <v>5751</v>
      </c>
      <c r="B3415" s="38" t="s">
        <v>100</v>
      </c>
      <c r="C3415" s="38" t="s">
        <v>505</v>
      </c>
      <c r="D3415" s="1297">
        <v>1994</v>
      </c>
      <c r="E3415" s="131">
        <f t="shared" si="972"/>
        <v>27</v>
      </c>
      <c r="F3415" s="26">
        <v>156540</v>
      </c>
      <c r="G3415" s="146">
        <v>0.1</v>
      </c>
      <c r="H3415" s="26">
        <v>156540</v>
      </c>
      <c r="I3415" s="26">
        <f>F3415-H3415</f>
        <v>0</v>
      </c>
      <c r="J3415" s="101">
        <f>F3415*G3415</f>
        <v>15654</v>
      </c>
      <c r="K3415" s="101">
        <f t="shared" si="971"/>
        <v>8.7315930388219556</v>
      </c>
      <c r="L3415" s="26">
        <v>5</v>
      </c>
      <c r="M3415" s="27">
        <f t="shared" ref="M3415:M3419" si="985">K3415*L3415/60</f>
        <v>0.72763275323516297</v>
      </c>
    </row>
    <row r="3416" spans="1:13">
      <c r="A3416" s="36"/>
      <c r="B3416" s="89"/>
      <c r="C3416" s="38" t="s">
        <v>503</v>
      </c>
      <c r="D3416" s="1297">
        <v>2007</v>
      </c>
      <c r="E3416" s="131">
        <f t="shared" si="972"/>
        <v>14</v>
      </c>
      <c r="F3416" s="26">
        <v>482500</v>
      </c>
      <c r="G3416" s="146">
        <v>0.1</v>
      </c>
      <c r="H3416" s="26">
        <f>E3416*F3416*G3416</f>
        <v>675500</v>
      </c>
      <c r="I3416" s="26">
        <f>F3416-H3416</f>
        <v>-193000</v>
      </c>
      <c r="J3416" s="101">
        <f>F3416*G3416</f>
        <v>48250</v>
      </c>
      <c r="K3416" s="101">
        <f t="shared" si="971"/>
        <v>26.913208389112004</v>
      </c>
      <c r="L3416" s="26">
        <v>3</v>
      </c>
      <c r="M3416" s="27">
        <f t="shared" si="985"/>
        <v>1.3456604194556003</v>
      </c>
    </row>
    <row r="3417" spans="1:13">
      <c r="A3417" s="36"/>
      <c r="B3417" s="38"/>
      <c r="C3417" s="38" t="s">
        <v>507</v>
      </c>
      <c r="D3417" s="1297">
        <v>2007</v>
      </c>
      <c r="E3417" s="131">
        <f t="shared" si="972"/>
        <v>14</v>
      </c>
      <c r="F3417" s="26">
        <v>1849800</v>
      </c>
      <c r="G3417" s="146">
        <v>0.1</v>
      </c>
      <c r="H3417" s="26">
        <f>E3417*F3417*G3417</f>
        <v>2589720</v>
      </c>
      <c r="I3417" s="26">
        <f>F3417-H3417</f>
        <v>-739920</v>
      </c>
      <c r="J3417" s="101">
        <f>F3417*G3417</f>
        <v>184980</v>
      </c>
      <c r="K3417" s="101">
        <f t="shared" si="971"/>
        <v>103.17938420348059</v>
      </c>
      <c r="L3417" s="26">
        <v>5</v>
      </c>
      <c r="M3417" s="27">
        <f t="shared" si="985"/>
        <v>8.5982820169567162</v>
      </c>
    </row>
    <row r="3418" spans="1:13">
      <c r="A3418" s="149"/>
      <c r="B3418" s="87"/>
      <c r="C3418" s="38" t="s">
        <v>503</v>
      </c>
      <c r="D3418" s="1297">
        <v>2007</v>
      </c>
      <c r="E3418" s="131">
        <f t="shared" si="972"/>
        <v>14</v>
      </c>
      <c r="F3418" s="26">
        <v>482500</v>
      </c>
      <c r="G3418" s="146">
        <v>0.1</v>
      </c>
      <c r="H3418" s="26">
        <f>E3418*F3418*G3418</f>
        <v>675500</v>
      </c>
      <c r="I3418" s="26">
        <f>F3418-H3418</f>
        <v>-193000</v>
      </c>
      <c r="J3418" s="101">
        <f>F3418*G3418</f>
        <v>48250</v>
      </c>
      <c r="K3418" s="101">
        <f t="shared" si="971"/>
        <v>26.913208389112004</v>
      </c>
      <c r="L3418" s="26">
        <v>3.6</v>
      </c>
      <c r="M3418" s="27">
        <f t="shared" si="985"/>
        <v>1.6147925033467203</v>
      </c>
    </row>
    <row r="3419" spans="1:13">
      <c r="A3419" s="36"/>
      <c r="B3419" s="87"/>
      <c r="C3419" s="38" t="s">
        <v>507</v>
      </c>
      <c r="D3419" s="1297">
        <v>2007</v>
      </c>
      <c r="E3419" s="131">
        <f t="shared" si="972"/>
        <v>14</v>
      </c>
      <c r="F3419" s="26">
        <v>1849800</v>
      </c>
      <c r="G3419" s="146">
        <v>0.1</v>
      </c>
      <c r="H3419" s="26">
        <f>E3419*F3419*G3419</f>
        <v>2589720</v>
      </c>
      <c r="I3419" s="26">
        <f>F3419-H3419</f>
        <v>-739920</v>
      </c>
      <c r="J3419" s="101">
        <f>F3419*G3419</f>
        <v>184980</v>
      </c>
      <c r="K3419" s="101">
        <f t="shared" si="971"/>
        <v>103.17938420348059</v>
      </c>
      <c r="L3419" s="26">
        <v>3</v>
      </c>
      <c r="M3419" s="27">
        <f t="shared" si="985"/>
        <v>5.1589692101740301</v>
      </c>
    </row>
    <row r="3420" spans="1:13">
      <c r="A3420" s="149"/>
      <c r="B3420" s="16" t="s">
        <v>35</v>
      </c>
      <c r="C3420" s="87"/>
      <c r="D3420" s="17"/>
      <c r="E3420" s="131"/>
      <c r="F3420" s="98"/>
      <c r="G3420" s="98"/>
      <c r="H3420" s="98"/>
      <c r="I3420" s="98"/>
      <c r="J3420" s="98"/>
      <c r="K3420" s="101">
        <f t="shared" si="971"/>
        <v>0</v>
      </c>
      <c r="L3420" s="98"/>
      <c r="M3420" s="96">
        <f>SUM(M3415:M3419)</f>
        <v>17.445336903168233</v>
      </c>
    </row>
    <row r="3421" spans="1:13">
      <c r="A3421" s="66" t="s">
        <v>764</v>
      </c>
      <c r="B3421" s="48" t="s">
        <v>756</v>
      </c>
      <c r="C3421" s="241"/>
      <c r="D3421" s="242"/>
      <c r="E3421" s="242"/>
      <c r="F3421" s="242"/>
      <c r="G3421" s="157"/>
      <c r="H3421" s="157"/>
      <c r="I3421" s="157"/>
      <c r="J3421" s="157"/>
      <c r="K3421" s="157"/>
      <c r="L3421" s="157"/>
      <c r="M3421" s="109"/>
    </row>
    <row r="3422" spans="1:13" ht="60">
      <c r="A3422" s="711" t="s">
        <v>765</v>
      </c>
      <c r="B3422" s="38" t="s">
        <v>101</v>
      </c>
      <c r="C3422" s="38" t="s">
        <v>499</v>
      </c>
      <c r="D3422" s="1297">
        <v>2007</v>
      </c>
      <c r="E3422" s="131">
        <f t="shared" si="972"/>
        <v>14</v>
      </c>
      <c r="F3422" s="26">
        <v>407000</v>
      </c>
      <c r="G3422" s="146">
        <v>0.1</v>
      </c>
      <c r="H3422" s="26">
        <f t="shared" ref="H3422:H3429" si="986">E3422*F3422*G3422</f>
        <v>569800</v>
      </c>
      <c r="I3422" s="26">
        <f t="shared" ref="I3422:I3429" si="987">F3422-H3422</f>
        <v>-162800</v>
      </c>
      <c r="J3422" s="101">
        <f t="shared" ref="J3422:J3429" si="988">F3422*G3422</f>
        <v>40700</v>
      </c>
      <c r="K3422" s="101">
        <f t="shared" si="971"/>
        <v>22.701918786256137</v>
      </c>
      <c r="L3422" s="26">
        <v>28.8</v>
      </c>
      <c r="M3422" s="27">
        <f t="shared" ref="M3422:M3429" si="989">K3422*L3422/60</f>
        <v>10.896921017402946</v>
      </c>
    </row>
    <row r="3423" spans="1:13">
      <c r="A3423" s="36"/>
      <c r="B3423" s="38"/>
      <c r="C3423" s="38" t="s">
        <v>500</v>
      </c>
      <c r="D3423" s="1297">
        <v>2007</v>
      </c>
      <c r="E3423" s="131">
        <f t="shared" si="972"/>
        <v>14</v>
      </c>
      <c r="F3423" s="26">
        <v>810000</v>
      </c>
      <c r="G3423" s="146">
        <v>0.1</v>
      </c>
      <c r="H3423" s="26">
        <f t="shared" si="986"/>
        <v>1134000</v>
      </c>
      <c r="I3423" s="26">
        <f t="shared" si="987"/>
        <v>-324000</v>
      </c>
      <c r="J3423" s="101">
        <f t="shared" si="988"/>
        <v>81000</v>
      </c>
      <c r="K3423" s="101">
        <f t="shared" si="971"/>
        <v>45.180722891566269</v>
      </c>
      <c r="L3423" s="26">
        <v>4.8</v>
      </c>
      <c r="M3423" s="27">
        <f t="shared" si="989"/>
        <v>3.6144578313253017</v>
      </c>
    </row>
    <row r="3424" spans="1:13">
      <c r="A3424" s="36"/>
      <c r="B3424" s="87"/>
      <c r="C3424" s="38" t="s">
        <v>501</v>
      </c>
      <c r="D3424" s="1297">
        <v>2015</v>
      </c>
      <c r="E3424" s="131">
        <f t="shared" si="972"/>
        <v>6</v>
      </c>
      <c r="F3424" s="26">
        <v>694025</v>
      </c>
      <c r="G3424" s="146">
        <v>0.1</v>
      </c>
      <c r="H3424" s="26">
        <f t="shared" si="986"/>
        <v>416415</v>
      </c>
      <c r="I3424" s="26">
        <f t="shared" si="987"/>
        <v>277610</v>
      </c>
      <c r="J3424" s="101">
        <f t="shared" si="988"/>
        <v>69402.5</v>
      </c>
      <c r="K3424" s="101">
        <f t="shared" si="971"/>
        <v>38.711791610888</v>
      </c>
      <c r="L3424" s="26">
        <v>18</v>
      </c>
      <c r="M3424" s="27">
        <f t="shared" si="989"/>
        <v>11.6135374832664</v>
      </c>
    </row>
    <row r="3425" spans="1:13">
      <c r="A3425" s="36"/>
      <c r="B3425" s="87"/>
      <c r="C3425" s="38" t="s">
        <v>502</v>
      </c>
      <c r="D3425" s="1297">
        <v>2006</v>
      </c>
      <c r="E3425" s="131">
        <f t="shared" si="972"/>
        <v>15</v>
      </c>
      <c r="F3425" s="26">
        <v>77000</v>
      </c>
      <c r="G3425" s="146">
        <v>0.05</v>
      </c>
      <c r="H3425" s="26">
        <f t="shared" si="986"/>
        <v>57750</v>
      </c>
      <c r="I3425" s="26">
        <f t="shared" si="987"/>
        <v>19250</v>
      </c>
      <c r="J3425" s="101">
        <f t="shared" si="988"/>
        <v>3850</v>
      </c>
      <c r="K3425" s="101">
        <f t="shared" si="971"/>
        <v>2.1474788041053103</v>
      </c>
      <c r="L3425" s="26">
        <v>9.6</v>
      </c>
      <c r="M3425" s="27">
        <f t="shared" si="989"/>
        <v>0.34359660865684966</v>
      </c>
    </row>
    <row r="3426" spans="1:13">
      <c r="A3426" s="36"/>
      <c r="B3426" s="87"/>
      <c r="C3426" s="38" t="s">
        <v>503</v>
      </c>
      <c r="D3426" s="1297">
        <v>2007</v>
      </c>
      <c r="E3426" s="131">
        <f t="shared" si="972"/>
        <v>14</v>
      </c>
      <c r="F3426" s="26">
        <v>482500</v>
      </c>
      <c r="G3426" s="146">
        <v>0.1</v>
      </c>
      <c r="H3426" s="26">
        <f t="shared" si="986"/>
        <v>675500</v>
      </c>
      <c r="I3426" s="26">
        <f t="shared" si="987"/>
        <v>-193000</v>
      </c>
      <c r="J3426" s="101">
        <f t="shared" si="988"/>
        <v>48250</v>
      </c>
      <c r="K3426" s="101">
        <f t="shared" ref="K3426:K3473" si="990">J3426/1792.8</f>
        <v>26.913208389112004</v>
      </c>
      <c r="L3426" s="26">
        <v>3.6</v>
      </c>
      <c r="M3426" s="27">
        <f t="shared" si="989"/>
        <v>1.6147925033467203</v>
      </c>
    </row>
    <row r="3427" spans="1:13">
      <c r="A3427" s="36"/>
      <c r="B3427" s="38"/>
      <c r="C3427" s="38" t="s">
        <v>504</v>
      </c>
      <c r="D3427" s="1297">
        <v>2007</v>
      </c>
      <c r="E3427" s="131">
        <f t="shared" si="972"/>
        <v>14</v>
      </c>
      <c r="F3427" s="26">
        <v>68000</v>
      </c>
      <c r="G3427" s="146">
        <v>0.1</v>
      </c>
      <c r="H3427" s="26">
        <f t="shared" si="986"/>
        <v>95200</v>
      </c>
      <c r="I3427" s="26">
        <f t="shared" si="987"/>
        <v>-27200</v>
      </c>
      <c r="J3427" s="101">
        <f t="shared" si="988"/>
        <v>6800</v>
      </c>
      <c r="K3427" s="101">
        <f t="shared" si="990"/>
        <v>3.7929495760821061</v>
      </c>
      <c r="L3427" s="26">
        <v>9.6</v>
      </c>
      <c r="M3427" s="27">
        <f t="shared" si="989"/>
        <v>0.60687193217313695</v>
      </c>
    </row>
    <row r="3428" spans="1:13">
      <c r="A3428" s="36"/>
      <c r="B3428" s="87"/>
      <c r="C3428" s="38" t="s">
        <v>508</v>
      </c>
      <c r="D3428" s="1297">
        <v>1994</v>
      </c>
      <c r="E3428" s="131">
        <f t="shared" si="972"/>
        <v>27</v>
      </c>
      <c r="F3428" s="26"/>
      <c r="G3428" s="26"/>
      <c r="H3428" s="26">
        <f t="shared" si="986"/>
        <v>0</v>
      </c>
      <c r="I3428" s="26">
        <f t="shared" si="987"/>
        <v>0</v>
      </c>
      <c r="J3428" s="101">
        <f t="shared" si="988"/>
        <v>0</v>
      </c>
      <c r="K3428" s="101">
        <f t="shared" si="990"/>
        <v>0</v>
      </c>
      <c r="L3428" s="26">
        <v>5</v>
      </c>
      <c r="M3428" s="27">
        <f t="shared" si="989"/>
        <v>0</v>
      </c>
    </row>
    <row r="3429" spans="1:13">
      <c r="A3429" s="36"/>
      <c r="B3429" s="87"/>
      <c r="C3429" s="38" t="s">
        <v>507</v>
      </c>
      <c r="D3429" s="1297">
        <v>2007</v>
      </c>
      <c r="E3429" s="131">
        <f t="shared" si="972"/>
        <v>14</v>
      </c>
      <c r="F3429" s="26">
        <v>1849800</v>
      </c>
      <c r="G3429" s="146">
        <v>0.1</v>
      </c>
      <c r="H3429" s="26">
        <f t="shared" si="986"/>
        <v>2589720</v>
      </c>
      <c r="I3429" s="26">
        <f t="shared" si="987"/>
        <v>-739920</v>
      </c>
      <c r="J3429" s="101">
        <f t="shared" si="988"/>
        <v>184980</v>
      </c>
      <c r="K3429" s="101">
        <f t="shared" si="990"/>
        <v>103.17938420348059</v>
      </c>
      <c r="L3429" s="26">
        <v>5</v>
      </c>
      <c r="M3429" s="27">
        <f t="shared" si="989"/>
        <v>8.5982820169567162</v>
      </c>
    </row>
    <row r="3430" spans="1:13">
      <c r="A3430" s="36"/>
      <c r="B3430" s="16" t="s">
        <v>35</v>
      </c>
      <c r="C3430" s="87"/>
      <c r="D3430" s="17"/>
      <c r="E3430" s="131"/>
      <c r="F3430" s="98"/>
      <c r="G3430" s="98"/>
      <c r="H3430" s="98"/>
      <c r="I3430" s="98"/>
      <c r="J3430" s="98"/>
      <c r="K3430" s="101">
        <f t="shared" si="990"/>
        <v>0</v>
      </c>
      <c r="L3430" s="98"/>
      <c r="M3430" s="96">
        <f>SUM(M3422:M3429)</f>
        <v>37.288459393128072</v>
      </c>
    </row>
    <row r="3431" spans="1:13" ht="60">
      <c r="A3431" s="36" t="s">
        <v>767</v>
      </c>
      <c r="B3431" s="38" t="s">
        <v>102</v>
      </c>
      <c r="C3431" s="38" t="s">
        <v>499</v>
      </c>
      <c r="D3431" s="1297">
        <v>2007</v>
      </c>
      <c r="E3431" s="131">
        <f t="shared" si="972"/>
        <v>14</v>
      </c>
      <c r="F3431" s="26">
        <v>407000</v>
      </c>
      <c r="G3431" s="146">
        <v>0.1</v>
      </c>
      <c r="H3431" s="26">
        <f t="shared" ref="H3431:H3436" si="991">E3431*F3431*G3431</f>
        <v>569800</v>
      </c>
      <c r="I3431" s="26">
        <f t="shared" ref="I3431:I3437" si="992">F3431-H3431</f>
        <v>-162800</v>
      </c>
      <c r="J3431" s="101">
        <f t="shared" ref="J3431:J3437" si="993">F3431*G3431</f>
        <v>40700</v>
      </c>
      <c r="K3431" s="101">
        <f t="shared" si="990"/>
        <v>22.701918786256137</v>
      </c>
      <c r="L3431" s="26">
        <v>28.8</v>
      </c>
      <c r="M3431" s="27">
        <f t="shared" ref="M3431:M3437" si="994">K3431*L3431/60</f>
        <v>10.896921017402946</v>
      </c>
    </row>
    <row r="3432" spans="1:13">
      <c r="A3432" s="36"/>
      <c r="B3432" s="87"/>
      <c r="C3432" s="38" t="s">
        <v>500</v>
      </c>
      <c r="D3432" s="1297">
        <v>2007</v>
      </c>
      <c r="E3432" s="131">
        <f t="shared" ref="E3432:E3474" si="995">2021-D3432</f>
        <v>14</v>
      </c>
      <c r="F3432" s="26">
        <v>810000</v>
      </c>
      <c r="G3432" s="146">
        <v>0.1</v>
      </c>
      <c r="H3432" s="26">
        <f t="shared" si="991"/>
        <v>1134000</v>
      </c>
      <c r="I3432" s="26">
        <f t="shared" si="992"/>
        <v>-324000</v>
      </c>
      <c r="J3432" s="101">
        <f t="shared" si="993"/>
        <v>81000</v>
      </c>
      <c r="K3432" s="101">
        <f t="shared" si="990"/>
        <v>45.180722891566269</v>
      </c>
      <c r="L3432" s="26">
        <v>4.8</v>
      </c>
      <c r="M3432" s="27">
        <f t="shared" si="994"/>
        <v>3.6144578313253017</v>
      </c>
    </row>
    <row r="3433" spans="1:13">
      <c r="A3433" s="36"/>
      <c r="B3433" s="87"/>
      <c r="C3433" s="38" t="s">
        <v>501</v>
      </c>
      <c r="D3433" s="1297">
        <v>2015</v>
      </c>
      <c r="E3433" s="131">
        <f t="shared" si="995"/>
        <v>6</v>
      </c>
      <c r="F3433" s="26">
        <v>694025</v>
      </c>
      <c r="G3433" s="146">
        <v>0.1</v>
      </c>
      <c r="H3433" s="26">
        <f t="shared" si="991"/>
        <v>416415</v>
      </c>
      <c r="I3433" s="26">
        <f t="shared" si="992"/>
        <v>277610</v>
      </c>
      <c r="J3433" s="101">
        <f t="shared" si="993"/>
        <v>69402.5</v>
      </c>
      <c r="K3433" s="101">
        <f t="shared" si="990"/>
        <v>38.711791610888</v>
      </c>
      <c r="L3433" s="26">
        <v>18</v>
      </c>
      <c r="M3433" s="27">
        <f t="shared" si="994"/>
        <v>11.6135374832664</v>
      </c>
    </row>
    <row r="3434" spans="1:13">
      <c r="A3434" s="36"/>
      <c r="B3434" s="38"/>
      <c r="C3434" s="38" t="s">
        <v>502</v>
      </c>
      <c r="D3434" s="1297">
        <v>2006</v>
      </c>
      <c r="E3434" s="131">
        <f t="shared" si="995"/>
        <v>15</v>
      </c>
      <c r="F3434" s="26">
        <v>77000</v>
      </c>
      <c r="G3434" s="146">
        <v>0.05</v>
      </c>
      <c r="H3434" s="26">
        <f t="shared" si="991"/>
        <v>57750</v>
      </c>
      <c r="I3434" s="26">
        <f t="shared" si="992"/>
        <v>19250</v>
      </c>
      <c r="J3434" s="101">
        <f t="shared" si="993"/>
        <v>3850</v>
      </c>
      <c r="K3434" s="101">
        <f t="shared" si="990"/>
        <v>2.1474788041053103</v>
      </c>
      <c r="L3434" s="26">
        <v>9.6</v>
      </c>
      <c r="M3434" s="27">
        <f t="shared" si="994"/>
        <v>0.34359660865684966</v>
      </c>
    </row>
    <row r="3435" spans="1:13">
      <c r="A3435" s="149"/>
      <c r="B3435" s="87"/>
      <c r="C3435" s="38" t="s">
        <v>503</v>
      </c>
      <c r="D3435" s="1297">
        <v>2007</v>
      </c>
      <c r="E3435" s="131">
        <f t="shared" si="995"/>
        <v>14</v>
      </c>
      <c r="F3435" s="26">
        <v>482500</v>
      </c>
      <c r="G3435" s="146">
        <v>0.1</v>
      </c>
      <c r="H3435" s="26">
        <f t="shared" si="991"/>
        <v>675500</v>
      </c>
      <c r="I3435" s="26">
        <f t="shared" si="992"/>
        <v>-193000</v>
      </c>
      <c r="J3435" s="101">
        <f t="shared" si="993"/>
        <v>48250</v>
      </c>
      <c r="K3435" s="101">
        <f t="shared" si="990"/>
        <v>26.913208389112004</v>
      </c>
      <c r="L3435" s="26">
        <v>3.6</v>
      </c>
      <c r="M3435" s="27">
        <f t="shared" si="994"/>
        <v>1.6147925033467203</v>
      </c>
    </row>
    <row r="3436" spans="1:13">
      <c r="A3436" s="36"/>
      <c r="B3436" s="87"/>
      <c r="C3436" s="38" t="s">
        <v>504</v>
      </c>
      <c r="D3436" s="1297">
        <v>2007</v>
      </c>
      <c r="E3436" s="131">
        <f t="shared" si="995"/>
        <v>14</v>
      </c>
      <c r="F3436" s="26">
        <v>68000</v>
      </c>
      <c r="G3436" s="146">
        <v>0.1</v>
      </c>
      <c r="H3436" s="26">
        <f t="shared" si="991"/>
        <v>95200</v>
      </c>
      <c r="I3436" s="26">
        <f t="shared" si="992"/>
        <v>-27200</v>
      </c>
      <c r="J3436" s="101">
        <f t="shared" si="993"/>
        <v>6800</v>
      </c>
      <c r="K3436" s="101">
        <f t="shared" si="990"/>
        <v>3.7929495760821061</v>
      </c>
      <c r="L3436" s="26">
        <v>9.6</v>
      </c>
      <c r="M3436" s="27">
        <f t="shared" si="994"/>
        <v>0.60687193217313695</v>
      </c>
    </row>
    <row r="3437" spans="1:13">
      <c r="A3437" s="36"/>
      <c r="B3437" s="38"/>
      <c r="C3437" s="38" t="s">
        <v>505</v>
      </c>
      <c r="D3437" s="1297">
        <v>1994</v>
      </c>
      <c r="E3437" s="131">
        <f t="shared" si="995"/>
        <v>27</v>
      </c>
      <c r="F3437" s="26">
        <v>156540</v>
      </c>
      <c r="G3437" s="146">
        <v>0.1</v>
      </c>
      <c r="H3437" s="26">
        <v>156540</v>
      </c>
      <c r="I3437" s="26">
        <f t="shared" si="992"/>
        <v>0</v>
      </c>
      <c r="J3437" s="101">
        <f t="shared" si="993"/>
        <v>15654</v>
      </c>
      <c r="K3437" s="101">
        <f t="shared" si="990"/>
        <v>8.7315930388219556</v>
      </c>
      <c r="L3437" s="26">
        <v>5</v>
      </c>
      <c r="M3437" s="27">
        <f t="shared" si="994"/>
        <v>0.72763275323516297</v>
      </c>
    </row>
    <row r="3438" spans="1:13">
      <c r="A3438" s="149"/>
      <c r="B3438" s="16" t="s">
        <v>35</v>
      </c>
      <c r="C3438" s="87"/>
      <c r="D3438" s="17"/>
      <c r="E3438" s="131"/>
      <c r="F3438" s="98"/>
      <c r="G3438" s="98"/>
      <c r="H3438" s="98"/>
      <c r="I3438" s="98"/>
      <c r="J3438" s="98"/>
      <c r="K3438" s="101">
        <f t="shared" si="990"/>
        <v>0</v>
      </c>
      <c r="L3438" s="98"/>
      <c r="M3438" s="96">
        <f>SUM(M3431:M3437)</f>
        <v>29.417810129406519</v>
      </c>
    </row>
    <row r="3439" spans="1:13" ht="30">
      <c r="A3439" s="36" t="s">
        <v>5752</v>
      </c>
      <c r="B3439" s="38" t="s">
        <v>103</v>
      </c>
      <c r="C3439" s="148" t="s">
        <v>506</v>
      </c>
      <c r="D3439" s="1297">
        <v>2007</v>
      </c>
      <c r="E3439" s="131">
        <f t="shared" si="995"/>
        <v>14</v>
      </c>
      <c r="F3439" s="26">
        <v>46650</v>
      </c>
      <c r="G3439" s="146">
        <v>0.1</v>
      </c>
      <c r="H3439" s="26">
        <f t="shared" ref="H3439:H3447" si="996">E3439*F3439*G3439</f>
        <v>65310</v>
      </c>
      <c r="I3439" s="26">
        <f t="shared" ref="I3439:I3447" si="997">F3439-H3439</f>
        <v>-18660</v>
      </c>
      <c r="J3439" s="101">
        <f t="shared" ref="J3439:J3447" si="998">F3439*G3439</f>
        <v>4665</v>
      </c>
      <c r="K3439" s="101">
        <f t="shared" si="990"/>
        <v>2.6020749665327978</v>
      </c>
      <c r="L3439" s="26">
        <v>10</v>
      </c>
      <c r="M3439" s="27">
        <f t="shared" ref="M3439:M3447" si="999">K3439*L3439/60</f>
        <v>0.43367916108879961</v>
      </c>
    </row>
    <row r="3440" spans="1:13">
      <c r="A3440" s="36"/>
      <c r="B3440" s="38"/>
      <c r="C3440" s="38" t="s">
        <v>499</v>
      </c>
      <c r="D3440" s="1297">
        <v>2007</v>
      </c>
      <c r="E3440" s="131">
        <f t="shared" si="995"/>
        <v>14</v>
      </c>
      <c r="F3440" s="26">
        <v>407000</v>
      </c>
      <c r="G3440" s="146">
        <v>0.1</v>
      </c>
      <c r="H3440" s="26">
        <f t="shared" si="996"/>
        <v>569800</v>
      </c>
      <c r="I3440" s="26">
        <f t="shared" si="997"/>
        <v>-162800</v>
      </c>
      <c r="J3440" s="101">
        <f t="shared" si="998"/>
        <v>40700</v>
      </c>
      <c r="K3440" s="101">
        <f t="shared" si="990"/>
        <v>22.701918786256137</v>
      </c>
      <c r="L3440" s="26">
        <v>20</v>
      </c>
      <c r="M3440" s="27">
        <f t="shared" si="999"/>
        <v>7.5673062620853786</v>
      </c>
    </row>
    <row r="3441" spans="1:13">
      <c r="A3441" s="36"/>
      <c r="B3441" s="38"/>
      <c r="C3441" s="38" t="s">
        <v>500</v>
      </c>
      <c r="D3441" s="1297">
        <v>2007</v>
      </c>
      <c r="E3441" s="131">
        <f t="shared" si="995"/>
        <v>14</v>
      </c>
      <c r="F3441" s="26">
        <v>810000</v>
      </c>
      <c r="G3441" s="146">
        <v>0.1</v>
      </c>
      <c r="H3441" s="26">
        <f t="shared" si="996"/>
        <v>1134000</v>
      </c>
      <c r="I3441" s="26">
        <f t="shared" si="997"/>
        <v>-324000</v>
      </c>
      <c r="J3441" s="101">
        <f t="shared" si="998"/>
        <v>81000</v>
      </c>
      <c r="K3441" s="101">
        <f t="shared" si="990"/>
        <v>45.180722891566269</v>
      </c>
      <c r="L3441" s="26">
        <v>4.8</v>
      </c>
      <c r="M3441" s="27">
        <f t="shared" si="999"/>
        <v>3.6144578313253017</v>
      </c>
    </row>
    <row r="3442" spans="1:13">
      <c r="A3442" s="36"/>
      <c r="B3442" s="38"/>
      <c r="C3442" s="38" t="s">
        <v>501</v>
      </c>
      <c r="D3442" s="1297">
        <v>2015</v>
      </c>
      <c r="E3442" s="131">
        <f t="shared" si="995"/>
        <v>6</v>
      </c>
      <c r="F3442" s="26">
        <v>694025</v>
      </c>
      <c r="G3442" s="146">
        <v>0.1</v>
      </c>
      <c r="H3442" s="26">
        <f t="shared" si="996"/>
        <v>416415</v>
      </c>
      <c r="I3442" s="26">
        <f t="shared" si="997"/>
        <v>277610</v>
      </c>
      <c r="J3442" s="101">
        <f t="shared" si="998"/>
        <v>69402.5</v>
      </c>
      <c r="K3442" s="101">
        <f t="shared" si="990"/>
        <v>38.711791610888</v>
      </c>
      <c r="L3442" s="26">
        <v>18</v>
      </c>
      <c r="M3442" s="27">
        <f t="shared" si="999"/>
        <v>11.6135374832664</v>
      </c>
    </row>
    <row r="3443" spans="1:13">
      <c r="A3443" s="36"/>
      <c r="B3443" s="38"/>
      <c r="C3443" s="38" t="s">
        <v>502</v>
      </c>
      <c r="D3443" s="1297">
        <v>2006</v>
      </c>
      <c r="E3443" s="131">
        <f t="shared" si="995"/>
        <v>15</v>
      </c>
      <c r="F3443" s="26">
        <v>77000</v>
      </c>
      <c r="G3443" s="146">
        <v>0.05</v>
      </c>
      <c r="H3443" s="26">
        <f t="shared" si="996"/>
        <v>57750</v>
      </c>
      <c r="I3443" s="26">
        <f t="shared" si="997"/>
        <v>19250</v>
      </c>
      <c r="J3443" s="101">
        <f t="shared" si="998"/>
        <v>3850</v>
      </c>
      <c r="K3443" s="101">
        <f t="shared" si="990"/>
        <v>2.1474788041053103</v>
      </c>
      <c r="L3443" s="26">
        <v>9.6</v>
      </c>
      <c r="M3443" s="27">
        <f t="shared" si="999"/>
        <v>0.34359660865684966</v>
      </c>
    </row>
    <row r="3444" spans="1:13">
      <c r="A3444" s="36"/>
      <c r="B3444" s="38"/>
      <c r="C3444" s="38" t="s">
        <v>503</v>
      </c>
      <c r="D3444" s="1297">
        <v>2007</v>
      </c>
      <c r="E3444" s="131">
        <f t="shared" si="995"/>
        <v>14</v>
      </c>
      <c r="F3444" s="26">
        <v>482500</v>
      </c>
      <c r="G3444" s="146">
        <v>0.1</v>
      </c>
      <c r="H3444" s="26">
        <f t="shared" si="996"/>
        <v>675500</v>
      </c>
      <c r="I3444" s="26">
        <f t="shared" si="997"/>
        <v>-193000</v>
      </c>
      <c r="J3444" s="101">
        <f t="shared" si="998"/>
        <v>48250</v>
      </c>
      <c r="K3444" s="101">
        <f t="shared" si="990"/>
        <v>26.913208389112004</v>
      </c>
      <c r="L3444" s="26">
        <v>3.6</v>
      </c>
      <c r="M3444" s="27">
        <f t="shared" si="999"/>
        <v>1.6147925033467203</v>
      </c>
    </row>
    <row r="3445" spans="1:13">
      <c r="A3445" s="36"/>
      <c r="B3445" s="89"/>
      <c r="C3445" s="38" t="s">
        <v>504</v>
      </c>
      <c r="D3445" s="1297">
        <v>2007</v>
      </c>
      <c r="E3445" s="131">
        <f t="shared" si="995"/>
        <v>14</v>
      </c>
      <c r="F3445" s="26">
        <v>68000</v>
      </c>
      <c r="G3445" s="146">
        <v>0.1</v>
      </c>
      <c r="H3445" s="26">
        <f t="shared" si="996"/>
        <v>95200</v>
      </c>
      <c r="I3445" s="26">
        <f t="shared" si="997"/>
        <v>-27200</v>
      </c>
      <c r="J3445" s="101">
        <f t="shared" si="998"/>
        <v>6800</v>
      </c>
      <c r="K3445" s="101">
        <f t="shared" si="990"/>
        <v>3.7929495760821061</v>
      </c>
      <c r="L3445" s="26">
        <v>9.6</v>
      </c>
      <c r="M3445" s="27">
        <f t="shared" si="999"/>
        <v>0.60687193217313695</v>
      </c>
    </row>
    <row r="3446" spans="1:13">
      <c r="A3446" s="149"/>
      <c r="B3446" s="89"/>
      <c r="C3446" s="38" t="s">
        <v>508</v>
      </c>
      <c r="D3446" s="1297">
        <v>1994</v>
      </c>
      <c r="E3446" s="131">
        <f t="shared" si="995"/>
        <v>27</v>
      </c>
      <c r="F3446" s="26"/>
      <c r="G3446" s="26"/>
      <c r="H3446" s="26">
        <f t="shared" si="996"/>
        <v>0</v>
      </c>
      <c r="I3446" s="26">
        <f t="shared" si="997"/>
        <v>0</v>
      </c>
      <c r="J3446" s="101">
        <f t="shared" si="998"/>
        <v>0</v>
      </c>
      <c r="K3446" s="101">
        <f t="shared" si="990"/>
        <v>0</v>
      </c>
      <c r="L3446" s="26">
        <v>5</v>
      </c>
      <c r="M3446" s="27">
        <f t="shared" si="999"/>
        <v>0</v>
      </c>
    </row>
    <row r="3447" spans="1:13">
      <c r="A3447" s="36"/>
      <c r="B3447" s="87"/>
      <c r="C3447" s="38" t="s">
        <v>507</v>
      </c>
      <c r="D3447" s="1297">
        <v>2007</v>
      </c>
      <c r="E3447" s="131">
        <f t="shared" si="995"/>
        <v>14</v>
      </c>
      <c r="F3447" s="26">
        <v>1849800</v>
      </c>
      <c r="G3447" s="146">
        <v>0.1</v>
      </c>
      <c r="H3447" s="26">
        <f t="shared" si="996"/>
        <v>2589720</v>
      </c>
      <c r="I3447" s="26">
        <f t="shared" si="997"/>
        <v>-739920</v>
      </c>
      <c r="J3447" s="101">
        <f t="shared" si="998"/>
        <v>184980</v>
      </c>
      <c r="K3447" s="101">
        <f t="shared" si="990"/>
        <v>103.17938420348059</v>
      </c>
      <c r="L3447" s="26">
        <v>5</v>
      </c>
      <c r="M3447" s="27">
        <f t="shared" si="999"/>
        <v>8.5982820169567162</v>
      </c>
    </row>
    <row r="3448" spans="1:13">
      <c r="A3448" s="36"/>
      <c r="B3448" s="16" t="s">
        <v>35</v>
      </c>
      <c r="C3448" s="38"/>
      <c r="D3448" s="1297"/>
      <c r="E3448" s="131"/>
      <c r="F3448" s="26"/>
      <c r="G3448" s="26"/>
      <c r="H3448" s="26"/>
      <c r="I3448" s="26"/>
      <c r="J3448" s="98"/>
      <c r="K3448" s="101">
        <f t="shared" si="990"/>
        <v>0</v>
      </c>
      <c r="L3448" s="98"/>
      <c r="M3448" s="96">
        <f>SUM(M3439:M3447)</f>
        <v>34.392523798899305</v>
      </c>
    </row>
    <row r="3449" spans="1:13" ht="30">
      <c r="A3449" s="36" t="s">
        <v>5753</v>
      </c>
      <c r="B3449" s="38" t="s">
        <v>105</v>
      </c>
      <c r="C3449" s="38" t="s">
        <v>499</v>
      </c>
      <c r="D3449" s="1297">
        <v>2007</v>
      </c>
      <c r="E3449" s="131">
        <f t="shared" si="995"/>
        <v>14</v>
      </c>
      <c r="F3449" s="26">
        <v>407000</v>
      </c>
      <c r="G3449" s="146">
        <v>0.1</v>
      </c>
      <c r="H3449" s="26">
        <f t="shared" ref="H3449:H3454" si="1000">E3449*F3449*G3449</f>
        <v>569800</v>
      </c>
      <c r="I3449" s="26">
        <f t="shared" ref="I3449:I3455" si="1001">F3449-H3449</f>
        <v>-162800</v>
      </c>
      <c r="J3449" s="101">
        <f t="shared" ref="J3449:J3455" si="1002">F3449*G3449</f>
        <v>40700</v>
      </c>
      <c r="K3449" s="101">
        <f t="shared" si="990"/>
        <v>22.701918786256137</v>
      </c>
      <c r="L3449" s="26">
        <v>28.8</v>
      </c>
      <c r="M3449" s="27">
        <f t="shared" ref="M3449:M3455" si="1003">K3449*L3449/60</f>
        <v>10.896921017402946</v>
      </c>
    </row>
    <row r="3450" spans="1:13">
      <c r="A3450" s="36"/>
      <c r="B3450" s="38"/>
      <c r="C3450" s="38" t="s">
        <v>500</v>
      </c>
      <c r="D3450" s="1297">
        <v>2007</v>
      </c>
      <c r="E3450" s="131">
        <f t="shared" si="995"/>
        <v>14</v>
      </c>
      <c r="F3450" s="26">
        <v>810000</v>
      </c>
      <c r="G3450" s="146">
        <v>0.1</v>
      </c>
      <c r="H3450" s="26">
        <f t="shared" si="1000"/>
        <v>1134000</v>
      </c>
      <c r="I3450" s="26">
        <f t="shared" si="1001"/>
        <v>-324000</v>
      </c>
      <c r="J3450" s="101">
        <f t="shared" si="1002"/>
        <v>81000</v>
      </c>
      <c r="K3450" s="101">
        <f t="shared" si="990"/>
        <v>45.180722891566269</v>
      </c>
      <c r="L3450" s="26">
        <v>4.8</v>
      </c>
      <c r="M3450" s="27">
        <f t="shared" si="1003"/>
        <v>3.6144578313253017</v>
      </c>
    </row>
    <row r="3451" spans="1:13">
      <c r="A3451" s="149"/>
      <c r="B3451" s="87"/>
      <c r="C3451" s="38" t="s">
        <v>501</v>
      </c>
      <c r="D3451" s="1297">
        <v>2015</v>
      </c>
      <c r="E3451" s="131">
        <f t="shared" si="995"/>
        <v>6</v>
      </c>
      <c r="F3451" s="26">
        <v>694025</v>
      </c>
      <c r="G3451" s="146">
        <v>0.1</v>
      </c>
      <c r="H3451" s="26">
        <f t="shared" si="1000"/>
        <v>416415</v>
      </c>
      <c r="I3451" s="26">
        <f t="shared" si="1001"/>
        <v>277610</v>
      </c>
      <c r="J3451" s="101">
        <f t="shared" si="1002"/>
        <v>69402.5</v>
      </c>
      <c r="K3451" s="101">
        <f t="shared" si="990"/>
        <v>38.711791610888</v>
      </c>
      <c r="L3451" s="26">
        <v>18</v>
      </c>
      <c r="M3451" s="27">
        <f t="shared" si="1003"/>
        <v>11.6135374832664</v>
      </c>
    </row>
    <row r="3452" spans="1:13">
      <c r="A3452" s="36"/>
      <c r="B3452" s="87"/>
      <c r="C3452" s="38" t="s">
        <v>502</v>
      </c>
      <c r="D3452" s="1297">
        <v>2006</v>
      </c>
      <c r="E3452" s="131">
        <f t="shared" si="995"/>
        <v>15</v>
      </c>
      <c r="F3452" s="26">
        <v>77000</v>
      </c>
      <c r="G3452" s="146">
        <v>0.05</v>
      </c>
      <c r="H3452" s="26">
        <f t="shared" si="1000"/>
        <v>57750</v>
      </c>
      <c r="I3452" s="26">
        <f t="shared" si="1001"/>
        <v>19250</v>
      </c>
      <c r="J3452" s="101">
        <f t="shared" si="1002"/>
        <v>3850</v>
      </c>
      <c r="K3452" s="101">
        <f t="shared" si="990"/>
        <v>2.1474788041053103</v>
      </c>
      <c r="L3452" s="26">
        <v>9.6</v>
      </c>
      <c r="M3452" s="27">
        <f t="shared" si="1003"/>
        <v>0.34359660865684966</v>
      </c>
    </row>
    <row r="3453" spans="1:13">
      <c r="A3453" s="36"/>
      <c r="B3453" s="87"/>
      <c r="C3453" s="38" t="s">
        <v>503</v>
      </c>
      <c r="D3453" s="1297">
        <v>2007</v>
      </c>
      <c r="E3453" s="131">
        <f t="shared" si="995"/>
        <v>14</v>
      </c>
      <c r="F3453" s="26">
        <v>482500</v>
      </c>
      <c r="G3453" s="146">
        <v>0.1</v>
      </c>
      <c r="H3453" s="26">
        <f t="shared" si="1000"/>
        <v>675500</v>
      </c>
      <c r="I3453" s="26">
        <f t="shared" si="1001"/>
        <v>-193000</v>
      </c>
      <c r="J3453" s="101">
        <f t="shared" si="1002"/>
        <v>48250</v>
      </c>
      <c r="K3453" s="101">
        <f t="shared" si="990"/>
        <v>26.913208389112004</v>
      </c>
      <c r="L3453" s="26">
        <v>3.6</v>
      </c>
      <c r="M3453" s="27">
        <f t="shared" si="1003"/>
        <v>1.6147925033467203</v>
      </c>
    </row>
    <row r="3454" spans="1:13">
      <c r="A3454" s="36"/>
      <c r="B3454" s="38"/>
      <c r="C3454" s="38" t="s">
        <v>504</v>
      </c>
      <c r="D3454" s="1297">
        <v>2007</v>
      </c>
      <c r="E3454" s="131">
        <f t="shared" si="995"/>
        <v>14</v>
      </c>
      <c r="F3454" s="26">
        <v>68000</v>
      </c>
      <c r="G3454" s="146">
        <v>0.1</v>
      </c>
      <c r="H3454" s="26">
        <f t="shared" si="1000"/>
        <v>95200</v>
      </c>
      <c r="I3454" s="26">
        <f t="shared" si="1001"/>
        <v>-27200</v>
      </c>
      <c r="J3454" s="101">
        <f t="shared" si="1002"/>
        <v>6800</v>
      </c>
      <c r="K3454" s="101">
        <f t="shared" si="990"/>
        <v>3.7929495760821061</v>
      </c>
      <c r="L3454" s="26">
        <v>9.6</v>
      </c>
      <c r="M3454" s="27">
        <f t="shared" si="1003"/>
        <v>0.60687193217313695</v>
      </c>
    </row>
    <row r="3455" spans="1:13">
      <c r="A3455" s="36"/>
      <c r="B3455" s="87"/>
      <c r="C3455" s="38" t="s">
        <v>505</v>
      </c>
      <c r="D3455" s="1297">
        <v>1994</v>
      </c>
      <c r="E3455" s="131">
        <f t="shared" si="995"/>
        <v>27</v>
      </c>
      <c r="F3455" s="26">
        <v>156540</v>
      </c>
      <c r="G3455" s="146">
        <v>0.1</v>
      </c>
      <c r="H3455" s="26">
        <v>156540</v>
      </c>
      <c r="I3455" s="26">
        <f t="shared" si="1001"/>
        <v>0</v>
      </c>
      <c r="J3455" s="101">
        <f t="shared" si="1002"/>
        <v>15654</v>
      </c>
      <c r="K3455" s="101">
        <f t="shared" si="990"/>
        <v>8.7315930388219556</v>
      </c>
      <c r="L3455" s="26">
        <v>5</v>
      </c>
      <c r="M3455" s="27">
        <f t="shared" si="1003"/>
        <v>0.72763275323516297</v>
      </c>
    </row>
    <row r="3456" spans="1:13">
      <c r="A3456" s="36"/>
      <c r="B3456" s="16" t="s">
        <v>35</v>
      </c>
      <c r="C3456" s="38"/>
      <c r="D3456" s="1297"/>
      <c r="E3456" s="131"/>
      <c r="F3456" s="26"/>
      <c r="G3456" s="26"/>
      <c r="H3456" s="26"/>
      <c r="I3456" s="26"/>
      <c r="J3456" s="98"/>
      <c r="K3456" s="101">
        <f t="shared" si="990"/>
        <v>0</v>
      </c>
      <c r="L3456" s="98"/>
      <c r="M3456" s="96">
        <f>SUM(M3449:M3455)</f>
        <v>29.417810129406519</v>
      </c>
    </row>
    <row r="3457" spans="1:13" ht="30">
      <c r="A3457" s="36" t="s">
        <v>5754</v>
      </c>
      <c r="B3457" s="38" t="s">
        <v>107</v>
      </c>
      <c r="C3457" s="38" t="s">
        <v>499</v>
      </c>
      <c r="D3457" s="1297">
        <v>2007</v>
      </c>
      <c r="E3457" s="131">
        <f t="shared" si="995"/>
        <v>14</v>
      </c>
      <c r="F3457" s="26">
        <v>407000</v>
      </c>
      <c r="G3457" s="146">
        <v>0.1</v>
      </c>
      <c r="H3457" s="26">
        <f t="shared" ref="H3457:H3464" si="1004">E3457*F3457*G3457</f>
        <v>569800</v>
      </c>
      <c r="I3457" s="26">
        <f t="shared" ref="I3457:I3464" si="1005">F3457-H3457</f>
        <v>-162800</v>
      </c>
      <c r="J3457" s="101">
        <f t="shared" ref="J3457:J3464" si="1006">F3457*G3457</f>
        <v>40700</v>
      </c>
      <c r="K3457" s="101">
        <f t="shared" si="990"/>
        <v>22.701918786256137</v>
      </c>
      <c r="L3457" s="26">
        <v>28.8</v>
      </c>
      <c r="M3457" s="27">
        <f t="shared" ref="M3457:M3464" si="1007">K3457*L3457/60</f>
        <v>10.896921017402946</v>
      </c>
    </row>
    <row r="3458" spans="1:13">
      <c r="A3458" s="36"/>
      <c r="B3458" s="38"/>
      <c r="C3458" s="38" t="s">
        <v>500</v>
      </c>
      <c r="D3458" s="1297">
        <v>2007</v>
      </c>
      <c r="E3458" s="131">
        <f t="shared" si="995"/>
        <v>14</v>
      </c>
      <c r="F3458" s="26">
        <v>810000</v>
      </c>
      <c r="G3458" s="146">
        <v>0.1</v>
      </c>
      <c r="H3458" s="26">
        <f t="shared" si="1004"/>
        <v>1134000</v>
      </c>
      <c r="I3458" s="26">
        <f t="shared" si="1005"/>
        <v>-324000</v>
      </c>
      <c r="J3458" s="101">
        <f t="shared" si="1006"/>
        <v>81000</v>
      </c>
      <c r="K3458" s="101">
        <f t="shared" si="990"/>
        <v>45.180722891566269</v>
      </c>
      <c r="L3458" s="26">
        <v>4.8</v>
      </c>
      <c r="M3458" s="27">
        <f t="shared" si="1007"/>
        <v>3.6144578313253017</v>
      </c>
    </row>
    <row r="3459" spans="1:13">
      <c r="A3459" s="36"/>
      <c r="B3459" s="38"/>
      <c r="C3459" s="38" t="s">
        <v>501</v>
      </c>
      <c r="D3459" s="1297">
        <v>2015</v>
      </c>
      <c r="E3459" s="131">
        <f t="shared" si="995"/>
        <v>6</v>
      </c>
      <c r="F3459" s="26">
        <v>694025</v>
      </c>
      <c r="G3459" s="146">
        <v>0.1</v>
      </c>
      <c r="H3459" s="26">
        <f t="shared" si="1004"/>
        <v>416415</v>
      </c>
      <c r="I3459" s="26">
        <f t="shared" si="1005"/>
        <v>277610</v>
      </c>
      <c r="J3459" s="101">
        <f t="shared" si="1006"/>
        <v>69402.5</v>
      </c>
      <c r="K3459" s="101">
        <f t="shared" si="990"/>
        <v>38.711791610888</v>
      </c>
      <c r="L3459" s="26">
        <v>18</v>
      </c>
      <c r="M3459" s="27">
        <f t="shared" si="1007"/>
        <v>11.6135374832664</v>
      </c>
    </row>
    <row r="3460" spans="1:13">
      <c r="A3460" s="36"/>
      <c r="B3460" s="38"/>
      <c r="C3460" s="38" t="s">
        <v>502</v>
      </c>
      <c r="D3460" s="1297">
        <v>2006</v>
      </c>
      <c r="E3460" s="131">
        <f t="shared" si="995"/>
        <v>15</v>
      </c>
      <c r="F3460" s="26">
        <v>77000</v>
      </c>
      <c r="G3460" s="146">
        <v>0.05</v>
      </c>
      <c r="H3460" s="26">
        <f t="shared" si="1004"/>
        <v>57750</v>
      </c>
      <c r="I3460" s="26">
        <f t="shared" si="1005"/>
        <v>19250</v>
      </c>
      <c r="J3460" s="101">
        <f t="shared" si="1006"/>
        <v>3850</v>
      </c>
      <c r="K3460" s="101">
        <f t="shared" si="990"/>
        <v>2.1474788041053103</v>
      </c>
      <c r="L3460" s="26">
        <v>9.6</v>
      </c>
      <c r="M3460" s="27">
        <f t="shared" si="1007"/>
        <v>0.34359660865684966</v>
      </c>
    </row>
    <row r="3461" spans="1:13">
      <c r="A3461" s="36"/>
      <c r="B3461" s="89"/>
      <c r="C3461" s="38" t="s">
        <v>503</v>
      </c>
      <c r="D3461" s="1297">
        <v>2007</v>
      </c>
      <c r="E3461" s="131">
        <f t="shared" si="995"/>
        <v>14</v>
      </c>
      <c r="F3461" s="26">
        <v>482500</v>
      </c>
      <c r="G3461" s="146">
        <v>0.1</v>
      </c>
      <c r="H3461" s="26">
        <f t="shared" si="1004"/>
        <v>675500</v>
      </c>
      <c r="I3461" s="26">
        <f t="shared" si="1005"/>
        <v>-193000</v>
      </c>
      <c r="J3461" s="101">
        <f t="shared" si="1006"/>
        <v>48250</v>
      </c>
      <c r="K3461" s="101">
        <f t="shared" si="990"/>
        <v>26.913208389112004</v>
      </c>
      <c r="L3461" s="26">
        <v>3.6</v>
      </c>
      <c r="M3461" s="27">
        <f t="shared" si="1007"/>
        <v>1.6147925033467203</v>
      </c>
    </row>
    <row r="3462" spans="1:13">
      <c r="A3462" s="36"/>
      <c r="B3462" s="89"/>
      <c r="C3462" s="38" t="s">
        <v>504</v>
      </c>
      <c r="D3462" s="1297">
        <v>2007</v>
      </c>
      <c r="E3462" s="131">
        <f t="shared" si="995"/>
        <v>14</v>
      </c>
      <c r="F3462" s="26">
        <v>68000</v>
      </c>
      <c r="G3462" s="146">
        <v>0.1</v>
      </c>
      <c r="H3462" s="26">
        <f t="shared" si="1004"/>
        <v>95200</v>
      </c>
      <c r="I3462" s="26">
        <f t="shared" si="1005"/>
        <v>-27200</v>
      </c>
      <c r="J3462" s="101">
        <f t="shared" si="1006"/>
        <v>6800</v>
      </c>
      <c r="K3462" s="101">
        <f t="shared" si="990"/>
        <v>3.7929495760821061</v>
      </c>
      <c r="L3462" s="26">
        <v>9.6</v>
      </c>
      <c r="M3462" s="27">
        <f t="shared" si="1007"/>
        <v>0.60687193217313695</v>
      </c>
    </row>
    <row r="3463" spans="1:13">
      <c r="A3463" s="36"/>
      <c r="B3463" s="38"/>
      <c r="C3463" s="38" t="s">
        <v>508</v>
      </c>
      <c r="D3463" s="1297">
        <v>1994</v>
      </c>
      <c r="E3463" s="131">
        <f t="shared" si="995"/>
        <v>27</v>
      </c>
      <c r="F3463" s="26"/>
      <c r="G3463" s="26"/>
      <c r="H3463" s="26">
        <f t="shared" si="1004"/>
        <v>0</v>
      </c>
      <c r="I3463" s="26">
        <f t="shared" si="1005"/>
        <v>0</v>
      </c>
      <c r="J3463" s="101">
        <f t="shared" si="1006"/>
        <v>0</v>
      </c>
      <c r="K3463" s="101">
        <f t="shared" si="990"/>
        <v>0</v>
      </c>
      <c r="L3463" s="26">
        <v>5</v>
      </c>
      <c r="M3463" s="27">
        <f t="shared" si="1007"/>
        <v>0</v>
      </c>
    </row>
    <row r="3464" spans="1:13">
      <c r="A3464" s="36"/>
      <c r="B3464" s="87"/>
      <c r="C3464" s="38" t="s">
        <v>507</v>
      </c>
      <c r="D3464" s="1297">
        <v>2007</v>
      </c>
      <c r="E3464" s="131">
        <f t="shared" si="995"/>
        <v>14</v>
      </c>
      <c r="F3464" s="26">
        <v>1849800</v>
      </c>
      <c r="G3464" s="146">
        <v>0.1</v>
      </c>
      <c r="H3464" s="26">
        <f t="shared" si="1004"/>
        <v>2589720</v>
      </c>
      <c r="I3464" s="26">
        <f t="shared" si="1005"/>
        <v>-739920</v>
      </c>
      <c r="J3464" s="101">
        <f t="shared" si="1006"/>
        <v>184980</v>
      </c>
      <c r="K3464" s="101">
        <f t="shared" si="990"/>
        <v>103.17938420348059</v>
      </c>
      <c r="L3464" s="26">
        <v>3</v>
      </c>
      <c r="M3464" s="27">
        <f t="shared" si="1007"/>
        <v>5.1589692101740301</v>
      </c>
    </row>
    <row r="3465" spans="1:13">
      <c r="A3465" s="149"/>
      <c r="B3465" s="16" t="s">
        <v>35</v>
      </c>
      <c r="C3465" s="87"/>
      <c r="D3465" s="17"/>
      <c r="E3465" s="131"/>
      <c r="F3465" s="98"/>
      <c r="G3465" s="98"/>
      <c r="H3465" s="98"/>
      <c r="I3465" s="98"/>
      <c r="J3465" s="98"/>
      <c r="K3465" s="101">
        <f t="shared" si="990"/>
        <v>0</v>
      </c>
      <c r="L3465" s="98"/>
      <c r="M3465" s="96">
        <f>SUM(M3457:M3464)</f>
        <v>33.849146586345384</v>
      </c>
    </row>
    <row r="3466" spans="1:13" ht="30">
      <c r="A3466" s="36" t="s">
        <v>5755</v>
      </c>
      <c r="B3466" s="38" t="s">
        <v>109</v>
      </c>
      <c r="C3466" s="38" t="s">
        <v>499</v>
      </c>
      <c r="D3466" s="1297">
        <v>2007</v>
      </c>
      <c r="E3466" s="131">
        <f t="shared" si="995"/>
        <v>14</v>
      </c>
      <c r="F3466" s="26">
        <v>407000</v>
      </c>
      <c r="G3466" s="146">
        <v>0.1</v>
      </c>
      <c r="H3466" s="26">
        <f t="shared" ref="H3466:H3471" si="1008">E3466*F3466*G3466</f>
        <v>569800</v>
      </c>
      <c r="I3466" s="26">
        <f t="shared" ref="I3466:I3472" si="1009">F3466-H3466</f>
        <v>-162800</v>
      </c>
      <c r="J3466" s="101">
        <f t="shared" ref="J3466:J3472" si="1010">F3466*G3466</f>
        <v>40700</v>
      </c>
      <c r="K3466" s="101">
        <f t="shared" si="990"/>
        <v>22.701918786256137</v>
      </c>
      <c r="L3466" s="26">
        <v>28.8</v>
      </c>
      <c r="M3466" s="27">
        <f t="shared" ref="M3466:M3472" si="1011">K3466*L3466/60</f>
        <v>10.896921017402946</v>
      </c>
    </row>
    <row r="3467" spans="1:13">
      <c r="A3467" s="36"/>
      <c r="B3467" s="87"/>
      <c r="C3467" s="38" t="s">
        <v>500</v>
      </c>
      <c r="D3467" s="1297">
        <v>2007</v>
      </c>
      <c r="E3467" s="131">
        <f t="shared" si="995"/>
        <v>14</v>
      </c>
      <c r="F3467" s="26">
        <v>810000</v>
      </c>
      <c r="G3467" s="146">
        <v>0.1</v>
      </c>
      <c r="H3467" s="26">
        <f t="shared" si="1008"/>
        <v>1134000</v>
      </c>
      <c r="I3467" s="26">
        <f t="shared" si="1009"/>
        <v>-324000</v>
      </c>
      <c r="J3467" s="101">
        <f t="shared" si="1010"/>
        <v>81000</v>
      </c>
      <c r="K3467" s="101">
        <f t="shared" si="990"/>
        <v>45.180722891566269</v>
      </c>
      <c r="L3467" s="26">
        <v>4.8</v>
      </c>
      <c r="M3467" s="27">
        <f t="shared" si="1011"/>
        <v>3.6144578313253017</v>
      </c>
    </row>
    <row r="3468" spans="1:13">
      <c r="A3468" s="149"/>
      <c r="B3468" s="38"/>
      <c r="C3468" s="38" t="s">
        <v>501</v>
      </c>
      <c r="D3468" s="1297">
        <v>2015</v>
      </c>
      <c r="E3468" s="131">
        <f t="shared" si="995"/>
        <v>6</v>
      </c>
      <c r="F3468" s="26">
        <v>694025</v>
      </c>
      <c r="G3468" s="146">
        <v>0.1</v>
      </c>
      <c r="H3468" s="26">
        <f t="shared" si="1008"/>
        <v>416415</v>
      </c>
      <c r="I3468" s="26">
        <f t="shared" si="1009"/>
        <v>277610</v>
      </c>
      <c r="J3468" s="101">
        <f t="shared" si="1010"/>
        <v>69402.5</v>
      </c>
      <c r="K3468" s="101">
        <f t="shared" si="990"/>
        <v>38.711791610888</v>
      </c>
      <c r="L3468" s="26">
        <v>18</v>
      </c>
      <c r="M3468" s="27">
        <f t="shared" si="1011"/>
        <v>11.6135374832664</v>
      </c>
    </row>
    <row r="3469" spans="1:13">
      <c r="A3469" s="36"/>
      <c r="B3469" s="87"/>
      <c r="C3469" s="38" t="s">
        <v>502</v>
      </c>
      <c r="D3469" s="1297">
        <v>2006</v>
      </c>
      <c r="E3469" s="131">
        <f t="shared" si="995"/>
        <v>15</v>
      </c>
      <c r="F3469" s="26">
        <v>77000</v>
      </c>
      <c r="G3469" s="146">
        <v>0.05</v>
      </c>
      <c r="H3469" s="26">
        <f t="shared" si="1008"/>
        <v>57750</v>
      </c>
      <c r="I3469" s="26">
        <f t="shared" si="1009"/>
        <v>19250</v>
      </c>
      <c r="J3469" s="101">
        <f t="shared" si="1010"/>
        <v>3850</v>
      </c>
      <c r="K3469" s="101">
        <f t="shared" si="990"/>
        <v>2.1474788041053103</v>
      </c>
      <c r="L3469" s="26">
        <v>9.6</v>
      </c>
      <c r="M3469" s="27">
        <f t="shared" si="1011"/>
        <v>0.34359660865684966</v>
      </c>
    </row>
    <row r="3470" spans="1:13">
      <c r="A3470" s="36"/>
      <c r="B3470" s="87"/>
      <c r="C3470" s="38" t="s">
        <v>503</v>
      </c>
      <c r="D3470" s="1297">
        <v>2007</v>
      </c>
      <c r="E3470" s="131">
        <f t="shared" si="995"/>
        <v>14</v>
      </c>
      <c r="F3470" s="26">
        <v>482500</v>
      </c>
      <c r="G3470" s="146">
        <v>0.1</v>
      </c>
      <c r="H3470" s="26">
        <f t="shared" si="1008"/>
        <v>675500</v>
      </c>
      <c r="I3470" s="26">
        <f t="shared" si="1009"/>
        <v>-193000</v>
      </c>
      <c r="J3470" s="101">
        <f t="shared" si="1010"/>
        <v>48250</v>
      </c>
      <c r="K3470" s="101">
        <f t="shared" si="990"/>
        <v>26.913208389112004</v>
      </c>
      <c r="L3470" s="26">
        <v>3.6</v>
      </c>
      <c r="M3470" s="27">
        <f t="shared" si="1011"/>
        <v>1.6147925033467203</v>
      </c>
    </row>
    <row r="3471" spans="1:13">
      <c r="A3471" s="36"/>
      <c r="B3471" s="38"/>
      <c r="C3471" s="38" t="s">
        <v>504</v>
      </c>
      <c r="D3471" s="1297">
        <v>2007</v>
      </c>
      <c r="E3471" s="131">
        <f t="shared" si="995"/>
        <v>14</v>
      </c>
      <c r="F3471" s="26">
        <v>68000</v>
      </c>
      <c r="G3471" s="146">
        <v>0.1</v>
      </c>
      <c r="H3471" s="26">
        <f t="shared" si="1008"/>
        <v>95200</v>
      </c>
      <c r="I3471" s="26">
        <f t="shared" si="1009"/>
        <v>-27200</v>
      </c>
      <c r="J3471" s="101">
        <f t="shared" si="1010"/>
        <v>6800</v>
      </c>
      <c r="K3471" s="101">
        <f t="shared" si="990"/>
        <v>3.7929495760821061</v>
      </c>
      <c r="L3471" s="26">
        <v>9.6</v>
      </c>
      <c r="M3471" s="27">
        <f t="shared" si="1011"/>
        <v>0.60687193217313695</v>
      </c>
    </row>
    <row r="3472" spans="1:13">
      <c r="A3472" s="36"/>
      <c r="B3472" s="87"/>
      <c r="C3472" s="38" t="s">
        <v>505</v>
      </c>
      <c r="D3472" s="1297">
        <v>1994</v>
      </c>
      <c r="E3472" s="131">
        <f t="shared" si="995"/>
        <v>27</v>
      </c>
      <c r="F3472" s="26">
        <v>156540</v>
      </c>
      <c r="G3472" s="146">
        <v>0.1</v>
      </c>
      <c r="H3472" s="26">
        <v>156540</v>
      </c>
      <c r="I3472" s="26">
        <f t="shared" si="1009"/>
        <v>0</v>
      </c>
      <c r="J3472" s="101">
        <f t="shared" si="1010"/>
        <v>15654</v>
      </c>
      <c r="K3472" s="101">
        <f t="shared" si="990"/>
        <v>8.7315930388219556</v>
      </c>
      <c r="L3472" s="26">
        <v>5</v>
      </c>
      <c r="M3472" s="27">
        <f t="shared" si="1011"/>
        <v>0.72763275323516297</v>
      </c>
    </row>
    <row r="3473" spans="1:13">
      <c r="A3473" s="36"/>
      <c r="B3473" s="16" t="s">
        <v>35</v>
      </c>
      <c r="C3473" s="87"/>
      <c r="D3473" s="17"/>
      <c r="E3473" s="131"/>
      <c r="F3473" s="98"/>
      <c r="G3473" s="98"/>
      <c r="H3473" s="98"/>
      <c r="I3473" s="98"/>
      <c r="J3473" s="98"/>
      <c r="K3473" s="101">
        <f t="shared" si="990"/>
        <v>0</v>
      </c>
      <c r="L3473" s="98"/>
      <c r="M3473" s="96">
        <f>SUM(M3466:M3472)</f>
        <v>29.417810129406519</v>
      </c>
    </row>
    <row r="3474" spans="1:13" ht="30">
      <c r="A3474" s="36" t="s">
        <v>5756</v>
      </c>
      <c r="B3474" s="38" t="s">
        <v>86</v>
      </c>
      <c r="C3474" s="38" t="s">
        <v>499</v>
      </c>
      <c r="D3474" s="1297">
        <v>2007</v>
      </c>
      <c r="E3474" s="131">
        <f t="shared" si="995"/>
        <v>14</v>
      </c>
      <c r="F3474" s="26">
        <v>407000</v>
      </c>
      <c r="G3474" s="146">
        <v>0.1</v>
      </c>
      <c r="H3474" s="26">
        <f t="shared" ref="H3474:H3481" si="1012">E3474*F3474*G3474</f>
        <v>569800</v>
      </c>
      <c r="I3474" s="26">
        <f t="shared" ref="I3474:I3481" si="1013">F3474-H3474</f>
        <v>-162800</v>
      </c>
      <c r="J3474" s="101">
        <f t="shared" ref="J3474:J3481" si="1014">F3474*G3474</f>
        <v>40700</v>
      </c>
      <c r="K3474" s="101">
        <f t="shared" ref="K3474:K3518" si="1015">J3474/1792.8</f>
        <v>22.701918786256137</v>
      </c>
      <c r="L3474" s="26">
        <v>20</v>
      </c>
      <c r="M3474" s="27">
        <f t="shared" ref="M3474:M3481" si="1016">K3474*L3474/60</f>
        <v>7.5673062620853786</v>
      </c>
    </row>
    <row r="3475" spans="1:13">
      <c r="A3475" s="36"/>
      <c r="B3475" s="38"/>
      <c r="C3475" s="38" t="s">
        <v>500</v>
      </c>
      <c r="D3475" s="1297">
        <v>2007</v>
      </c>
      <c r="E3475" s="131">
        <f t="shared" ref="E3475:E3524" si="1017">2021-D3475</f>
        <v>14</v>
      </c>
      <c r="F3475" s="26">
        <v>810000</v>
      </c>
      <c r="G3475" s="146">
        <v>0.1</v>
      </c>
      <c r="H3475" s="26">
        <f t="shared" si="1012"/>
        <v>1134000</v>
      </c>
      <c r="I3475" s="26">
        <f t="shared" si="1013"/>
        <v>-324000</v>
      </c>
      <c r="J3475" s="101">
        <f t="shared" si="1014"/>
        <v>81000</v>
      </c>
      <c r="K3475" s="101">
        <f t="shared" si="1015"/>
        <v>45.180722891566269</v>
      </c>
      <c r="L3475" s="26">
        <v>4.8</v>
      </c>
      <c r="M3475" s="27">
        <f t="shared" si="1016"/>
        <v>3.6144578313253017</v>
      </c>
    </row>
    <row r="3476" spans="1:13">
      <c r="A3476" s="36"/>
      <c r="B3476" s="38"/>
      <c r="C3476" s="38" t="s">
        <v>501</v>
      </c>
      <c r="D3476" s="1297">
        <v>2015</v>
      </c>
      <c r="E3476" s="131">
        <f t="shared" si="1017"/>
        <v>6</v>
      </c>
      <c r="F3476" s="26">
        <v>694025</v>
      </c>
      <c r="G3476" s="146">
        <v>0.1</v>
      </c>
      <c r="H3476" s="26">
        <f t="shared" si="1012"/>
        <v>416415</v>
      </c>
      <c r="I3476" s="26">
        <f t="shared" si="1013"/>
        <v>277610</v>
      </c>
      <c r="J3476" s="101">
        <f t="shared" si="1014"/>
        <v>69402.5</v>
      </c>
      <c r="K3476" s="101">
        <f t="shared" si="1015"/>
        <v>38.711791610888</v>
      </c>
      <c r="L3476" s="26">
        <v>18</v>
      </c>
      <c r="M3476" s="27">
        <f t="shared" si="1016"/>
        <v>11.6135374832664</v>
      </c>
    </row>
    <row r="3477" spans="1:13">
      <c r="A3477" s="36"/>
      <c r="B3477" s="38"/>
      <c r="C3477" s="38" t="s">
        <v>502</v>
      </c>
      <c r="D3477" s="1297">
        <v>2006</v>
      </c>
      <c r="E3477" s="131">
        <f t="shared" si="1017"/>
        <v>15</v>
      </c>
      <c r="F3477" s="26">
        <v>77000</v>
      </c>
      <c r="G3477" s="146">
        <v>0.05</v>
      </c>
      <c r="H3477" s="26">
        <f t="shared" si="1012"/>
        <v>57750</v>
      </c>
      <c r="I3477" s="26">
        <f t="shared" si="1013"/>
        <v>19250</v>
      </c>
      <c r="J3477" s="101">
        <f t="shared" si="1014"/>
        <v>3850</v>
      </c>
      <c r="K3477" s="101">
        <f t="shared" si="1015"/>
        <v>2.1474788041053103</v>
      </c>
      <c r="L3477" s="26">
        <v>9.6</v>
      </c>
      <c r="M3477" s="27">
        <f t="shared" si="1016"/>
        <v>0.34359660865684966</v>
      </c>
    </row>
    <row r="3478" spans="1:13">
      <c r="A3478" s="36"/>
      <c r="B3478" s="38"/>
      <c r="C3478" s="38" t="s">
        <v>503</v>
      </c>
      <c r="D3478" s="1297">
        <v>2007</v>
      </c>
      <c r="E3478" s="131">
        <f t="shared" si="1017"/>
        <v>14</v>
      </c>
      <c r="F3478" s="26">
        <v>482500</v>
      </c>
      <c r="G3478" s="146">
        <v>0.1</v>
      </c>
      <c r="H3478" s="26">
        <f t="shared" si="1012"/>
        <v>675500</v>
      </c>
      <c r="I3478" s="26">
        <f t="shared" si="1013"/>
        <v>-193000</v>
      </c>
      <c r="J3478" s="101">
        <f t="shared" si="1014"/>
        <v>48250</v>
      </c>
      <c r="K3478" s="101">
        <f t="shared" si="1015"/>
        <v>26.913208389112004</v>
      </c>
      <c r="L3478" s="26">
        <v>3.6</v>
      </c>
      <c r="M3478" s="27">
        <f t="shared" si="1016"/>
        <v>1.6147925033467203</v>
      </c>
    </row>
    <row r="3479" spans="1:13">
      <c r="A3479" s="36"/>
      <c r="B3479" s="89"/>
      <c r="C3479" s="38" t="s">
        <v>504</v>
      </c>
      <c r="D3479" s="1297">
        <v>2007</v>
      </c>
      <c r="E3479" s="131">
        <f t="shared" si="1017"/>
        <v>14</v>
      </c>
      <c r="F3479" s="26">
        <v>68000</v>
      </c>
      <c r="G3479" s="146">
        <v>0.1</v>
      </c>
      <c r="H3479" s="26">
        <f t="shared" si="1012"/>
        <v>95200</v>
      </c>
      <c r="I3479" s="26">
        <f t="shared" si="1013"/>
        <v>-27200</v>
      </c>
      <c r="J3479" s="101">
        <f t="shared" si="1014"/>
        <v>6800</v>
      </c>
      <c r="K3479" s="101">
        <f t="shared" si="1015"/>
        <v>3.7929495760821061</v>
      </c>
      <c r="L3479" s="26">
        <v>9.6</v>
      </c>
      <c r="M3479" s="27">
        <f t="shared" si="1016"/>
        <v>0.60687193217313695</v>
      </c>
    </row>
    <row r="3480" spans="1:13">
      <c r="A3480" s="36"/>
      <c r="B3480" s="89"/>
      <c r="C3480" s="38" t="s">
        <v>507</v>
      </c>
      <c r="D3480" s="1297">
        <v>2007</v>
      </c>
      <c r="E3480" s="131">
        <f t="shared" si="1017"/>
        <v>14</v>
      </c>
      <c r="F3480" s="26">
        <v>1849800</v>
      </c>
      <c r="G3480" s="146">
        <v>0.1</v>
      </c>
      <c r="H3480" s="26">
        <f t="shared" si="1012"/>
        <v>2589720</v>
      </c>
      <c r="I3480" s="26">
        <f t="shared" si="1013"/>
        <v>-739920</v>
      </c>
      <c r="J3480" s="101">
        <f t="shared" si="1014"/>
        <v>184980</v>
      </c>
      <c r="K3480" s="101">
        <f t="shared" si="1015"/>
        <v>103.17938420348059</v>
      </c>
      <c r="L3480" s="26">
        <v>5</v>
      </c>
      <c r="M3480" s="27">
        <f t="shared" si="1016"/>
        <v>8.5982820169567162</v>
      </c>
    </row>
    <row r="3481" spans="1:13">
      <c r="A3481" s="36"/>
      <c r="B3481" s="89"/>
      <c r="C3481" s="38" t="s">
        <v>508</v>
      </c>
      <c r="D3481" s="1297">
        <v>1994</v>
      </c>
      <c r="E3481" s="131">
        <f t="shared" si="1017"/>
        <v>27</v>
      </c>
      <c r="F3481" s="26"/>
      <c r="G3481" s="26"/>
      <c r="H3481" s="26">
        <f t="shared" si="1012"/>
        <v>0</v>
      </c>
      <c r="I3481" s="26">
        <f t="shared" si="1013"/>
        <v>0</v>
      </c>
      <c r="J3481" s="101">
        <f t="shared" si="1014"/>
        <v>0</v>
      </c>
      <c r="K3481" s="101">
        <f t="shared" si="1015"/>
        <v>0</v>
      </c>
      <c r="L3481" s="26">
        <v>5</v>
      </c>
      <c r="M3481" s="27">
        <f t="shared" si="1016"/>
        <v>0</v>
      </c>
    </row>
    <row r="3482" spans="1:13">
      <c r="A3482" s="36"/>
      <c r="B3482" s="16" t="s">
        <v>35</v>
      </c>
      <c r="C3482" s="87"/>
      <c r="D3482" s="17"/>
      <c r="E3482" s="131"/>
      <c r="F3482" s="98"/>
      <c r="G3482" s="98"/>
      <c r="H3482" s="98"/>
      <c r="I3482" s="98"/>
      <c r="J3482" s="98"/>
      <c r="K3482" s="101">
        <f t="shared" si="1015"/>
        <v>0</v>
      </c>
      <c r="L3482" s="98"/>
      <c r="M3482" s="96">
        <f>SUM(M3474:M3481)</f>
        <v>33.958844637810508</v>
      </c>
    </row>
    <row r="3483" spans="1:13" ht="30">
      <c r="A3483" s="36" t="s">
        <v>5757</v>
      </c>
      <c r="B3483" s="38" t="s">
        <v>91</v>
      </c>
      <c r="C3483" s="38" t="s">
        <v>499</v>
      </c>
      <c r="D3483" s="1297">
        <v>2007</v>
      </c>
      <c r="E3483" s="131">
        <f t="shared" si="1017"/>
        <v>14</v>
      </c>
      <c r="F3483" s="26">
        <v>407000</v>
      </c>
      <c r="G3483" s="146">
        <v>0.1</v>
      </c>
      <c r="H3483" s="26">
        <f t="shared" ref="H3483:H3488" si="1018">E3483*F3483*G3483</f>
        <v>569800</v>
      </c>
      <c r="I3483" s="26">
        <f t="shared" ref="I3483:I3489" si="1019">F3483-H3483</f>
        <v>-162800</v>
      </c>
      <c r="J3483" s="101">
        <f t="shared" ref="J3483:J3489" si="1020">F3483*G3483</f>
        <v>40700</v>
      </c>
      <c r="K3483" s="101">
        <f t="shared" si="1015"/>
        <v>22.701918786256137</v>
      </c>
      <c r="L3483" s="26">
        <v>28.8</v>
      </c>
      <c r="M3483" s="27">
        <f t="shared" ref="M3483:M3489" si="1021">K3483*L3483/60</f>
        <v>10.896921017402946</v>
      </c>
    </row>
    <row r="3484" spans="1:13">
      <c r="A3484" s="36"/>
      <c r="B3484" s="87"/>
      <c r="C3484" s="38" t="s">
        <v>500</v>
      </c>
      <c r="D3484" s="1297">
        <v>2007</v>
      </c>
      <c r="E3484" s="131">
        <f t="shared" si="1017"/>
        <v>14</v>
      </c>
      <c r="F3484" s="26">
        <v>810000</v>
      </c>
      <c r="G3484" s="146">
        <v>0.1</v>
      </c>
      <c r="H3484" s="26">
        <f t="shared" si="1018"/>
        <v>1134000</v>
      </c>
      <c r="I3484" s="26">
        <f t="shared" si="1019"/>
        <v>-324000</v>
      </c>
      <c r="J3484" s="101">
        <f t="shared" si="1020"/>
        <v>81000</v>
      </c>
      <c r="K3484" s="101">
        <f t="shared" si="1015"/>
        <v>45.180722891566269</v>
      </c>
      <c r="L3484" s="26">
        <v>4.8</v>
      </c>
      <c r="M3484" s="27">
        <f t="shared" si="1021"/>
        <v>3.6144578313253017</v>
      </c>
    </row>
    <row r="3485" spans="1:13">
      <c r="A3485" s="36"/>
      <c r="B3485" s="38"/>
      <c r="C3485" s="38" t="s">
        <v>501</v>
      </c>
      <c r="D3485" s="1297">
        <v>2015</v>
      </c>
      <c r="E3485" s="131">
        <f t="shared" si="1017"/>
        <v>6</v>
      </c>
      <c r="F3485" s="26">
        <v>694025</v>
      </c>
      <c r="G3485" s="146">
        <v>0.1</v>
      </c>
      <c r="H3485" s="26">
        <f t="shared" si="1018"/>
        <v>416415</v>
      </c>
      <c r="I3485" s="26">
        <f t="shared" si="1019"/>
        <v>277610</v>
      </c>
      <c r="J3485" s="101">
        <f t="shared" si="1020"/>
        <v>69402.5</v>
      </c>
      <c r="K3485" s="101">
        <f t="shared" si="1015"/>
        <v>38.711791610888</v>
      </c>
      <c r="L3485" s="26">
        <v>18</v>
      </c>
      <c r="M3485" s="27">
        <f t="shared" si="1021"/>
        <v>11.6135374832664</v>
      </c>
    </row>
    <row r="3486" spans="1:13">
      <c r="A3486" s="149"/>
      <c r="B3486" s="87"/>
      <c r="C3486" s="38" t="s">
        <v>502</v>
      </c>
      <c r="D3486" s="1297">
        <v>2006</v>
      </c>
      <c r="E3486" s="131">
        <f t="shared" si="1017"/>
        <v>15</v>
      </c>
      <c r="F3486" s="26">
        <v>77000</v>
      </c>
      <c r="G3486" s="146">
        <v>0.05</v>
      </c>
      <c r="H3486" s="26">
        <f t="shared" si="1018"/>
        <v>57750</v>
      </c>
      <c r="I3486" s="26">
        <f t="shared" si="1019"/>
        <v>19250</v>
      </c>
      <c r="J3486" s="101">
        <f t="shared" si="1020"/>
        <v>3850</v>
      </c>
      <c r="K3486" s="101">
        <f t="shared" si="1015"/>
        <v>2.1474788041053103</v>
      </c>
      <c r="L3486" s="26">
        <v>9.6</v>
      </c>
      <c r="M3486" s="27">
        <f t="shared" si="1021"/>
        <v>0.34359660865684966</v>
      </c>
    </row>
    <row r="3487" spans="1:13">
      <c r="A3487" s="36"/>
      <c r="B3487" s="87"/>
      <c r="C3487" s="38" t="s">
        <v>503</v>
      </c>
      <c r="D3487" s="1297">
        <v>2007</v>
      </c>
      <c r="E3487" s="131">
        <f t="shared" si="1017"/>
        <v>14</v>
      </c>
      <c r="F3487" s="26">
        <v>482500</v>
      </c>
      <c r="G3487" s="146">
        <v>0.1</v>
      </c>
      <c r="H3487" s="26">
        <f t="shared" si="1018"/>
        <v>675500</v>
      </c>
      <c r="I3487" s="26">
        <f t="shared" si="1019"/>
        <v>-193000</v>
      </c>
      <c r="J3487" s="101">
        <f t="shared" si="1020"/>
        <v>48250</v>
      </c>
      <c r="K3487" s="101">
        <f t="shared" si="1015"/>
        <v>26.913208389112004</v>
      </c>
      <c r="L3487" s="26">
        <v>3.6</v>
      </c>
      <c r="M3487" s="27">
        <f t="shared" si="1021"/>
        <v>1.6147925033467203</v>
      </c>
    </row>
    <row r="3488" spans="1:13">
      <c r="A3488" s="36"/>
      <c r="B3488" s="87"/>
      <c r="C3488" s="38" t="s">
        <v>504</v>
      </c>
      <c r="D3488" s="1297">
        <v>2007</v>
      </c>
      <c r="E3488" s="131">
        <f t="shared" si="1017"/>
        <v>14</v>
      </c>
      <c r="F3488" s="26">
        <v>68000</v>
      </c>
      <c r="G3488" s="146">
        <v>0.1</v>
      </c>
      <c r="H3488" s="26">
        <f t="shared" si="1018"/>
        <v>95200</v>
      </c>
      <c r="I3488" s="26">
        <f t="shared" si="1019"/>
        <v>-27200</v>
      </c>
      <c r="J3488" s="101">
        <f t="shared" si="1020"/>
        <v>6800</v>
      </c>
      <c r="K3488" s="101">
        <f t="shared" si="1015"/>
        <v>3.7929495760821061</v>
      </c>
      <c r="L3488" s="26">
        <v>9.6</v>
      </c>
      <c r="M3488" s="27">
        <f t="shared" si="1021"/>
        <v>0.60687193217313695</v>
      </c>
    </row>
    <row r="3489" spans="1:13">
      <c r="A3489" s="36"/>
      <c r="B3489" s="87"/>
      <c r="C3489" s="38" t="s">
        <v>505</v>
      </c>
      <c r="D3489" s="1297">
        <v>1994</v>
      </c>
      <c r="E3489" s="131">
        <f t="shared" si="1017"/>
        <v>27</v>
      </c>
      <c r="F3489" s="26">
        <v>156540</v>
      </c>
      <c r="G3489" s="146">
        <v>0.1</v>
      </c>
      <c r="H3489" s="26">
        <v>156540</v>
      </c>
      <c r="I3489" s="26">
        <f t="shared" si="1019"/>
        <v>0</v>
      </c>
      <c r="J3489" s="101">
        <f t="shared" si="1020"/>
        <v>15654</v>
      </c>
      <c r="K3489" s="101">
        <f t="shared" si="1015"/>
        <v>8.7315930388219556</v>
      </c>
      <c r="L3489" s="26">
        <v>5</v>
      </c>
      <c r="M3489" s="27">
        <f t="shared" si="1021"/>
        <v>0.72763275323516297</v>
      </c>
    </row>
    <row r="3490" spans="1:13">
      <c r="A3490" s="36"/>
      <c r="B3490" s="16" t="s">
        <v>35</v>
      </c>
      <c r="C3490" s="87"/>
      <c r="D3490" s="17"/>
      <c r="E3490" s="131"/>
      <c r="F3490" s="98"/>
      <c r="G3490" s="98"/>
      <c r="H3490" s="98"/>
      <c r="I3490" s="98"/>
      <c r="J3490" s="98"/>
      <c r="K3490" s="101">
        <f t="shared" si="1015"/>
        <v>0</v>
      </c>
      <c r="L3490" s="98"/>
      <c r="M3490" s="96">
        <f>SUM(M3483:M3489)</f>
        <v>29.417810129406519</v>
      </c>
    </row>
    <row r="3491" spans="1:13">
      <c r="A3491" s="36" t="s">
        <v>5758</v>
      </c>
      <c r="B3491" s="38" t="s">
        <v>113</v>
      </c>
      <c r="C3491" s="38" t="s">
        <v>509</v>
      </c>
      <c r="D3491" s="1297">
        <v>2007</v>
      </c>
      <c r="E3491" s="131">
        <f t="shared" si="1017"/>
        <v>14</v>
      </c>
      <c r="F3491" s="26">
        <v>407000</v>
      </c>
      <c r="G3491" s="146">
        <v>0.1</v>
      </c>
      <c r="H3491" s="26">
        <f t="shared" ref="H3491:H3499" si="1022">E3491*F3491*G3491</f>
        <v>569800</v>
      </c>
      <c r="I3491" s="26">
        <f t="shared" ref="I3491:I3499" si="1023">F3491-H3491</f>
        <v>-162800</v>
      </c>
      <c r="J3491" s="101">
        <f t="shared" ref="J3491:J3499" si="1024">F3491*G3491</f>
        <v>40700</v>
      </c>
      <c r="K3491" s="101">
        <f t="shared" si="1015"/>
        <v>22.701918786256137</v>
      </c>
      <c r="L3491" s="26">
        <v>28.8</v>
      </c>
      <c r="M3491" s="27">
        <f t="shared" ref="M3491:M3499" si="1025">K3491*L3491/60</f>
        <v>10.896921017402946</v>
      </c>
    </row>
    <row r="3492" spans="1:13">
      <c r="A3492" s="36"/>
      <c r="B3492" s="87"/>
      <c r="C3492" s="38" t="s">
        <v>510</v>
      </c>
      <c r="D3492" s="1297">
        <v>2007</v>
      </c>
      <c r="E3492" s="131">
        <f t="shared" si="1017"/>
        <v>14</v>
      </c>
      <c r="F3492" s="26">
        <v>407000</v>
      </c>
      <c r="G3492" s="146">
        <v>0.1</v>
      </c>
      <c r="H3492" s="26">
        <f t="shared" si="1022"/>
        <v>569800</v>
      </c>
      <c r="I3492" s="26">
        <f t="shared" si="1023"/>
        <v>-162800</v>
      </c>
      <c r="J3492" s="101">
        <f t="shared" si="1024"/>
        <v>40700</v>
      </c>
      <c r="K3492" s="101">
        <f t="shared" si="1015"/>
        <v>22.701918786256137</v>
      </c>
      <c r="L3492" s="26">
        <v>28.8</v>
      </c>
      <c r="M3492" s="27">
        <f t="shared" si="1025"/>
        <v>10.896921017402946</v>
      </c>
    </row>
    <row r="3493" spans="1:13">
      <c r="A3493" s="36"/>
      <c r="B3493" s="38"/>
      <c r="C3493" s="38" t="s">
        <v>500</v>
      </c>
      <c r="D3493" s="1297">
        <v>2007</v>
      </c>
      <c r="E3493" s="131">
        <f t="shared" si="1017"/>
        <v>14</v>
      </c>
      <c r="F3493" s="26">
        <v>810000</v>
      </c>
      <c r="G3493" s="146">
        <v>0.1</v>
      </c>
      <c r="H3493" s="26">
        <f t="shared" si="1022"/>
        <v>1134000</v>
      </c>
      <c r="I3493" s="26">
        <f t="shared" si="1023"/>
        <v>-324000</v>
      </c>
      <c r="J3493" s="101">
        <f t="shared" si="1024"/>
        <v>81000</v>
      </c>
      <c r="K3493" s="101">
        <f t="shared" si="1015"/>
        <v>45.180722891566269</v>
      </c>
      <c r="L3493" s="26">
        <v>4.8</v>
      </c>
      <c r="M3493" s="27">
        <f t="shared" si="1025"/>
        <v>3.6144578313253017</v>
      </c>
    </row>
    <row r="3494" spans="1:13">
      <c r="A3494" s="36"/>
      <c r="B3494" s="38"/>
      <c r="C3494" s="38" t="s">
        <v>501</v>
      </c>
      <c r="D3494" s="1297">
        <v>2015</v>
      </c>
      <c r="E3494" s="131">
        <f t="shared" si="1017"/>
        <v>6</v>
      </c>
      <c r="F3494" s="26">
        <v>694025</v>
      </c>
      <c r="G3494" s="146">
        <v>0.1</v>
      </c>
      <c r="H3494" s="26">
        <f t="shared" si="1022"/>
        <v>416415</v>
      </c>
      <c r="I3494" s="26">
        <f t="shared" si="1023"/>
        <v>277610</v>
      </c>
      <c r="J3494" s="101">
        <f t="shared" si="1024"/>
        <v>69402.5</v>
      </c>
      <c r="K3494" s="101">
        <f t="shared" si="1015"/>
        <v>38.711791610888</v>
      </c>
      <c r="L3494" s="26">
        <v>18</v>
      </c>
      <c r="M3494" s="27">
        <f t="shared" si="1025"/>
        <v>11.6135374832664</v>
      </c>
    </row>
    <row r="3495" spans="1:13">
      <c r="A3495" s="36"/>
      <c r="B3495" s="38"/>
      <c r="C3495" s="38" t="s">
        <v>502</v>
      </c>
      <c r="D3495" s="1297">
        <v>2006</v>
      </c>
      <c r="E3495" s="131">
        <f t="shared" si="1017"/>
        <v>15</v>
      </c>
      <c r="F3495" s="26">
        <v>77000</v>
      </c>
      <c r="G3495" s="146">
        <v>0.05</v>
      </c>
      <c r="H3495" s="26">
        <f t="shared" si="1022"/>
        <v>57750</v>
      </c>
      <c r="I3495" s="26">
        <f t="shared" si="1023"/>
        <v>19250</v>
      </c>
      <c r="J3495" s="101">
        <f t="shared" si="1024"/>
        <v>3850</v>
      </c>
      <c r="K3495" s="101">
        <f t="shared" si="1015"/>
        <v>2.1474788041053103</v>
      </c>
      <c r="L3495" s="26">
        <v>9.6</v>
      </c>
      <c r="M3495" s="27">
        <f t="shared" si="1025"/>
        <v>0.34359660865684966</v>
      </c>
    </row>
    <row r="3496" spans="1:13">
      <c r="A3496" s="36"/>
      <c r="B3496" s="38"/>
      <c r="C3496" s="38" t="s">
        <v>503</v>
      </c>
      <c r="D3496" s="1297">
        <v>2007</v>
      </c>
      <c r="E3496" s="131">
        <f t="shared" si="1017"/>
        <v>14</v>
      </c>
      <c r="F3496" s="26">
        <v>482500</v>
      </c>
      <c r="G3496" s="146">
        <v>0.1</v>
      </c>
      <c r="H3496" s="26">
        <f t="shared" si="1022"/>
        <v>675500</v>
      </c>
      <c r="I3496" s="26">
        <f t="shared" si="1023"/>
        <v>-193000</v>
      </c>
      <c r="J3496" s="101">
        <f t="shared" si="1024"/>
        <v>48250</v>
      </c>
      <c r="K3496" s="101">
        <f t="shared" si="1015"/>
        <v>26.913208389112004</v>
      </c>
      <c r="L3496" s="26">
        <v>3.6</v>
      </c>
      <c r="M3496" s="27">
        <f t="shared" si="1025"/>
        <v>1.6147925033467203</v>
      </c>
    </row>
    <row r="3497" spans="1:13" ht="15" customHeight="1">
      <c r="A3497" s="36"/>
      <c r="B3497" s="87"/>
      <c r="C3497" s="38" t="s">
        <v>504</v>
      </c>
      <c r="D3497" s="1297">
        <v>2007</v>
      </c>
      <c r="E3497" s="131">
        <f t="shared" si="1017"/>
        <v>14</v>
      </c>
      <c r="F3497" s="26">
        <v>68000</v>
      </c>
      <c r="G3497" s="146">
        <v>0.1</v>
      </c>
      <c r="H3497" s="26">
        <f t="shared" si="1022"/>
        <v>95200</v>
      </c>
      <c r="I3497" s="26">
        <f t="shared" si="1023"/>
        <v>-27200</v>
      </c>
      <c r="J3497" s="101">
        <f t="shared" si="1024"/>
        <v>6800</v>
      </c>
      <c r="K3497" s="101">
        <f t="shared" si="1015"/>
        <v>3.7929495760821061</v>
      </c>
      <c r="L3497" s="26">
        <v>9.6</v>
      </c>
      <c r="M3497" s="27">
        <f t="shared" si="1025"/>
        <v>0.60687193217313695</v>
      </c>
    </row>
    <row r="3498" spans="1:13">
      <c r="A3498" s="36"/>
      <c r="B3498" s="38"/>
      <c r="C3498" s="38" t="s">
        <v>508</v>
      </c>
      <c r="D3498" s="1297">
        <v>1994</v>
      </c>
      <c r="E3498" s="131">
        <f t="shared" si="1017"/>
        <v>27</v>
      </c>
      <c r="F3498" s="26"/>
      <c r="G3498" s="26"/>
      <c r="H3498" s="26">
        <f t="shared" si="1022"/>
        <v>0</v>
      </c>
      <c r="I3498" s="26">
        <f t="shared" si="1023"/>
        <v>0</v>
      </c>
      <c r="J3498" s="101">
        <f t="shared" si="1024"/>
        <v>0</v>
      </c>
      <c r="K3498" s="101">
        <f t="shared" si="1015"/>
        <v>0</v>
      </c>
      <c r="L3498" s="26">
        <v>5</v>
      </c>
      <c r="M3498" s="27">
        <f t="shared" si="1025"/>
        <v>0</v>
      </c>
    </row>
    <row r="3499" spans="1:13" ht="24" customHeight="1">
      <c r="A3499" s="36"/>
      <c r="B3499" s="87"/>
      <c r="C3499" s="38" t="s">
        <v>507</v>
      </c>
      <c r="D3499" s="1297">
        <v>2007</v>
      </c>
      <c r="E3499" s="131">
        <f t="shared" si="1017"/>
        <v>14</v>
      </c>
      <c r="F3499" s="26">
        <v>1849800</v>
      </c>
      <c r="G3499" s="146">
        <v>0.1</v>
      </c>
      <c r="H3499" s="26">
        <f t="shared" si="1022"/>
        <v>2589720</v>
      </c>
      <c r="I3499" s="26">
        <f t="shared" si="1023"/>
        <v>-739920</v>
      </c>
      <c r="J3499" s="101">
        <f t="shared" si="1024"/>
        <v>184980</v>
      </c>
      <c r="K3499" s="101">
        <f t="shared" si="1015"/>
        <v>103.17938420348059</v>
      </c>
      <c r="L3499" s="26">
        <v>5</v>
      </c>
      <c r="M3499" s="27">
        <f t="shared" si="1025"/>
        <v>8.5982820169567162</v>
      </c>
    </row>
    <row r="3500" spans="1:13">
      <c r="A3500" s="36"/>
      <c r="B3500" s="16" t="s">
        <v>35</v>
      </c>
      <c r="C3500" s="87"/>
      <c r="D3500" s="17"/>
      <c r="E3500" s="131"/>
      <c r="F3500" s="98"/>
      <c r="G3500" s="98"/>
      <c r="H3500" s="98"/>
      <c r="I3500" s="98"/>
      <c r="J3500" s="98"/>
      <c r="K3500" s="101">
        <f t="shared" si="1015"/>
        <v>0</v>
      </c>
      <c r="L3500" s="98"/>
      <c r="M3500" s="96">
        <f>SUM(M3491:M3499)</f>
        <v>48.185380410531018</v>
      </c>
    </row>
    <row r="3501" spans="1:13" ht="30">
      <c r="A3501" s="36" t="s">
        <v>5759</v>
      </c>
      <c r="B3501" s="38" t="s">
        <v>115</v>
      </c>
      <c r="C3501" s="38" t="s">
        <v>499</v>
      </c>
      <c r="D3501" s="1297">
        <v>2007</v>
      </c>
      <c r="E3501" s="131">
        <f t="shared" si="1017"/>
        <v>14</v>
      </c>
      <c r="F3501" s="26">
        <v>407000</v>
      </c>
      <c r="G3501" s="146">
        <v>0.1</v>
      </c>
      <c r="H3501" s="26">
        <f t="shared" ref="H3501:H3506" si="1026">E3501*F3501*G3501</f>
        <v>569800</v>
      </c>
      <c r="I3501" s="26">
        <f t="shared" ref="I3501:I3507" si="1027">F3501-H3501</f>
        <v>-162800</v>
      </c>
      <c r="J3501" s="101">
        <f t="shared" ref="J3501:J3507" si="1028">F3501*G3501</f>
        <v>40700</v>
      </c>
      <c r="K3501" s="101">
        <f t="shared" si="1015"/>
        <v>22.701918786256137</v>
      </c>
      <c r="L3501" s="26">
        <v>28.8</v>
      </c>
      <c r="M3501" s="27">
        <f t="shared" ref="M3501:M3507" si="1029">K3501*L3501/60</f>
        <v>10.896921017402946</v>
      </c>
    </row>
    <row r="3502" spans="1:13" ht="23.25" customHeight="1">
      <c r="A3502" s="36"/>
      <c r="B3502" s="38"/>
      <c r="C3502" s="38" t="s">
        <v>500</v>
      </c>
      <c r="D3502" s="1297">
        <v>2007</v>
      </c>
      <c r="E3502" s="131">
        <f t="shared" si="1017"/>
        <v>14</v>
      </c>
      <c r="F3502" s="26">
        <v>810000</v>
      </c>
      <c r="G3502" s="146">
        <v>0.1</v>
      </c>
      <c r="H3502" s="26">
        <f t="shared" si="1026"/>
        <v>1134000</v>
      </c>
      <c r="I3502" s="26">
        <f t="shared" si="1027"/>
        <v>-324000</v>
      </c>
      <c r="J3502" s="101">
        <f t="shared" si="1028"/>
        <v>81000</v>
      </c>
      <c r="K3502" s="101">
        <f t="shared" si="1015"/>
        <v>45.180722891566269</v>
      </c>
      <c r="L3502" s="26">
        <v>4.8</v>
      </c>
      <c r="M3502" s="27">
        <f t="shared" si="1029"/>
        <v>3.6144578313253017</v>
      </c>
    </row>
    <row r="3503" spans="1:13">
      <c r="A3503" s="149"/>
      <c r="B3503" s="87"/>
      <c r="C3503" s="38" t="s">
        <v>501</v>
      </c>
      <c r="D3503" s="1297">
        <v>2015</v>
      </c>
      <c r="E3503" s="131">
        <f t="shared" si="1017"/>
        <v>6</v>
      </c>
      <c r="F3503" s="26">
        <v>694025</v>
      </c>
      <c r="G3503" s="146">
        <v>0.1</v>
      </c>
      <c r="H3503" s="26">
        <f t="shared" si="1026"/>
        <v>416415</v>
      </c>
      <c r="I3503" s="26">
        <f t="shared" si="1027"/>
        <v>277610</v>
      </c>
      <c r="J3503" s="101">
        <f t="shared" si="1028"/>
        <v>69402.5</v>
      </c>
      <c r="K3503" s="101">
        <f t="shared" si="1015"/>
        <v>38.711791610888</v>
      </c>
      <c r="L3503" s="26">
        <v>18</v>
      </c>
      <c r="M3503" s="27">
        <f t="shared" si="1029"/>
        <v>11.6135374832664</v>
      </c>
    </row>
    <row r="3504" spans="1:13" ht="21" customHeight="1">
      <c r="A3504" s="36"/>
      <c r="B3504" s="87"/>
      <c r="C3504" s="38" t="s">
        <v>502</v>
      </c>
      <c r="D3504" s="1297">
        <v>2006</v>
      </c>
      <c r="E3504" s="131">
        <f t="shared" si="1017"/>
        <v>15</v>
      </c>
      <c r="F3504" s="26">
        <v>77000</v>
      </c>
      <c r="G3504" s="146">
        <v>0.05</v>
      </c>
      <c r="H3504" s="26">
        <f t="shared" si="1026"/>
        <v>57750</v>
      </c>
      <c r="I3504" s="26">
        <f t="shared" si="1027"/>
        <v>19250</v>
      </c>
      <c r="J3504" s="101">
        <f t="shared" si="1028"/>
        <v>3850</v>
      </c>
      <c r="K3504" s="101">
        <f t="shared" si="1015"/>
        <v>2.1474788041053103</v>
      </c>
      <c r="L3504" s="26">
        <v>9.6</v>
      </c>
      <c r="M3504" s="27">
        <f t="shared" si="1029"/>
        <v>0.34359660865684966</v>
      </c>
    </row>
    <row r="3505" spans="1:13">
      <c r="A3505" s="36"/>
      <c r="B3505" s="87"/>
      <c r="C3505" s="38" t="s">
        <v>503</v>
      </c>
      <c r="D3505" s="1297">
        <v>2007</v>
      </c>
      <c r="E3505" s="131">
        <f t="shared" si="1017"/>
        <v>14</v>
      </c>
      <c r="F3505" s="26">
        <v>482500</v>
      </c>
      <c r="G3505" s="146">
        <v>0.1</v>
      </c>
      <c r="H3505" s="26">
        <f t="shared" si="1026"/>
        <v>675500</v>
      </c>
      <c r="I3505" s="26">
        <f t="shared" si="1027"/>
        <v>-193000</v>
      </c>
      <c r="J3505" s="101">
        <f t="shared" si="1028"/>
        <v>48250</v>
      </c>
      <c r="K3505" s="101">
        <f t="shared" si="1015"/>
        <v>26.913208389112004</v>
      </c>
      <c r="L3505" s="26">
        <v>3.6</v>
      </c>
      <c r="M3505" s="27">
        <f t="shared" si="1029"/>
        <v>1.6147925033467203</v>
      </c>
    </row>
    <row r="3506" spans="1:13">
      <c r="A3506" s="36"/>
      <c r="B3506" s="38"/>
      <c r="C3506" s="38" t="s">
        <v>504</v>
      </c>
      <c r="D3506" s="1297">
        <v>2007</v>
      </c>
      <c r="E3506" s="131">
        <f t="shared" si="1017"/>
        <v>14</v>
      </c>
      <c r="F3506" s="26">
        <v>68000</v>
      </c>
      <c r="G3506" s="146">
        <v>0.1</v>
      </c>
      <c r="H3506" s="26">
        <f t="shared" si="1026"/>
        <v>95200</v>
      </c>
      <c r="I3506" s="26">
        <f t="shared" si="1027"/>
        <v>-27200</v>
      </c>
      <c r="J3506" s="101">
        <f t="shared" si="1028"/>
        <v>6800</v>
      </c>
      <c r="K3506" s="101">
        <f t="shared" si="1015"/>
        <v>3.7929495760821061</v>
      </c>
      <c r="L3506" s="26">
        <v>9.6</v>
      </c>
      <c r="M3506" s="27">
        <f t="shared" si="1029"/>
        <v>0.60687193217313695</v>
      </c>
    </row>
    <row r="3507" spans="1:13">
      <c r="A3507" s="36"/>
      <c r="B3507" s="87"/>
      <c r="C3507" s="38" t="s">
        <v>505</v>
      </c>
      <c r="D3507" s="1297">
        <v>1994</v>
      </c>
      <c r="E3507" s="131">
        <f t="shared" si="1017"/>
        <v>27</v>
      </c>
      <c r="F3507" s="26">
        <v>156540</v>
      </c>
      <c r="G3507" s="146">
        <v>0.1</v>
      </c>
      <c r="H3507" s="26">
        <v>156540</v>
      </c>
      <c r="I3507" s="26">
        <f t="shared" si="1027"/>
        <v>0</v>
      </c>
      <c r="J3507" s="101">
        <f t="shared" si="1028"/>
        <v>15654</v>
      </c>
      <c r="K3507" s="101">
        <f t="shared" si="1015"/>
        <v>8.7315930388219556</v>
      </c>
      <c r="L3507" s="26">
        <v>5</v>
      </c>
      <c r="M3507" s="27">
        <f t="shared" si="1029"/>
        <v>0.72763275323516297</v>
      </c>
    </row>
    <row r="3508" spans="1:13" ht="18" customHeight="1">
      <c r="A3508" s="149"/>
      <c r="B3508" s="16" t="s">
        <v>35</v>
      </c>
      <c r="C3508" s="87"/>
      <c r="D3508" s="17"/>
      <c r="E3508" s="131"/>
      <c r="F3508" s="98"/>
      <c r="G3508" s="98">
        <v>0</v>
      </c>
      <c r="H3508" s="98"/>
      <c r="I3508" s="98"/>
      <c r="J3508" s="98"/>
      <c r="K3508" s="101">
        <f t="shared" si="1015"/>
        <v>0</v>
      </c>
      <c r="L3508" s="98"/>
      <c r="M3508" s="96">
        <f>SUM(M3501:M3507)</f>
        <v>29.417810129406519</v>
      </c>
    </row>
    <row r="3509" spans="1:13" ht="45">
      <c r="A3509" s="36" t="s">
        <v>5760</v>
      </c>
      <c r="B3509" s="38" t="s">
        <v>117</v>
      </c>
      <c r="C3509" s="38" t="s">
        <v>499</v>
      </c>
      <c r="D3509" s="1297">
        <v>2007</v>
      </c>
      <c r="E3509" s="131">
        <f t="shared" si="1017"/>
        <v>14</v>
      </c>
      <c r="F3509" s="26">
        <v>407000</v>
      </c>
      <c r="G3509" s="146">
        <v>0.1</v>
      </c>
      <c r="H3509" s="26">
        <f t="shared" ref="H3509:H3517" si="1030">E3509*F3509*G3509</f>
        <v>569800</v>
      </c>
      <c r="I3509" s="26">
        <f t="shared" ref="I3509:I3517" si="1031">F3509-H3509</f>
        <v>-162800</v>
      </c>
      <c r="J3509" s="101">
        <f t="shared" ref="J3509:J3517" si="1032">F3509*G3509</f>
        <v>40700</v>
      </c>
      <c r="K3509" s="101">
        <f t="shared" si="1015"/>
        <v>22.701918786256137</v>
      </c>
      <c r="L3509" s="26">
        <v>28.8</v>
      </c>
      <c r="M3509" s="27">
        <f t="shared" ref="M3509:M3517" si="1033">K3509*L3509/60</f>
        <v>10.896921017402946</v>
      </c>
    </row>
    <row r="3510" spans="1:13">
      <c r="A3510" s="149"/>
      <c r="B3510" s="16"/>
      <c r="C3510" s="38" t="s">
        <v>500</v>
      </c>
      <c r="D3510" s="1297">
        <v>2007</v>
      </c>
      <c r="E3510" s="131">
        <f t="shared" si="1017"/>
        <v>14</v>
      </c>
      <c r="F3510" s="26">
        <v>810000</v>
      </c>
      <c r="G3510" s="146">
        <v>0.1</v>
      </c>
      <c r="H3510" s="26">
        <f t="shared" si="1030"/>
        <v>1134000</v>
      </c>
      <c r="I3510" s="26">
        <f t="shared" si="1031"/>
        <v>-324000</v>
      </c>
      <c r="J3510" s="101">
        <f t="shared" si="1032"/>
        <v>81000</v>
      </c>
      <c r="K3510" s="101">
        <f t="shared" si="1015"/>
        <v>45.180722891566269</v>
      </c>
      <c r="L3510" s="26">
        <v>4.8</v>
      </c>
      <c r="M3510" s="27">
        <f t="shared" si="1033"/>
        <v>3.6144578313253017</v>
      </c>
    </row>
    <row r="3511" spans="1:13">
      <c r="A3511" s="149"/>
      <c r="B3511" s="16"/>
      <c r="C3511" s="38" t="s">
        <v>501</v>
      </c>
      <c r="D3511" s="1297">
        <v>2015</v>
      </c>
      <c r="E3511" s="131">
        <f t="shared" si="1017"/>
        <v>6</v>
      </c>
      <c r="F3511" s="26">
        <v>694025</v>
      </c>
      <c r="G3511" s="146">
        <v>0.1</v>
      </c>
      <c r="H3511" s="26">
        <f t="shared" si="1030"/>
        <v>416415</v>
      </c>
      <c r="I3511" s="26">
        <f t="shared" si="1031"/>
        <v>277610</v>
      </c>
      <c r="J3511" s="101">
        <f t="shared" si="1032"/>
        <v>69402.5</v>
      </c>
      <c r="K3511" s="101">
        <f t="shared" si="1015"/>
        <v>38.711791610888</v>
      </c>
      <c r="L3511" s="26">
        <v>18</v>
      </c>
      <c r="M3511" s="27">
        <f t="shared" si="1033"/>
        <v>11.6135374832664</v>
      </c>
    </row>
    <row r="3512" spans="1:13">
      <c r="A3512" s="149"/>
      <c r="B3512" s="16"/>
      <c r="C3512" s="38" t="s">
        <v>502</v>
      </c>
      <c r="D3512" s="1297">
        <v>2006</v>
      </c>
      <c r="E3512" s="131">
        <f t="shared" si="1017"/>
        <v>15</v>
      </c>
      <c r="F3512" s="26">
        <v>77000</v>
      </c>
      <c r="G3512" s="146">
        <v>0.05</v>
      </c>
      <c r="H3512" s="26">
        <f t="shared" si="1030"/>
        <v>57750</v>
      </c>
      <c r="I3512" s="26">
        <f t="shared" si="1031"/>
        <v>19250</v>
      </c>
      <c r="J3512" s="101">
        <f t="shared" si="1032"/>
        <v>3850</v>
      </c>
      <c r="K3512" s="101">
        <f t="shared" si="1015"/>
        <v>2.1474788041053103</v>
      </c>
      <c r="L3512" s="26">
        <v>9.6</v>
      </c>
      <c r="M3512" s="27">
        <f t="shared" si="1033"/>
        <v>0.34359660865684966</v>
      </c>
    </row>
    <row r="3513" spans="1:13">
      <c r="A3513" s="149"/>
      <c r="B3513" s="16"/>
      <c r="C3513" s="38" t="s">
        <v>503</v>
      </c>
      <c r="D3513" s="1297">
        <v>2007</v>
      </c>
      <c r="E3513" s="131">
        <f t="shared" si="1017"/>
        <v>14</v>
      </c>
      <c r="F3513" s="26">
        <v>482500</v>
      </c>
      <c r="G3513" s="146">
        <v>0.1</v>
      </c>
      <c r="H3513" s="26">
        <f t="shared" si="1030"/>
        <v>675500</v>
      </c>
      <c r="I3513" s="26">
        <f t="shared" si="1031"/>
        <v>-193000</v>
      </c>
      <c r="J3513" s="101">
        <f t="shared" si="1032"/>
        <v>48250</v>
      </c>
      <c r="K3513" s="101">
        <f t="shared" si="1015"/>
        <v>26.913208389112004</v>
      </c>
      <c r="L3513" s="26">
        <v>3.6</v>
      </c>
      <c r="M3513" s="27">
        <f t="shared" si="1033"/>
        <v>1.6147925033467203</v>
      </c>
    </row>
    <row r="3514" spans="1:13">
      <c r="A3514" s="149"/>
      <c r="B3514" s="16"/>
      <c r="C3514" s="38" t="s">
        <v>504</v>
      </c>
      <c r="D3514" s="1297">
        <v>2007</v>
      </c>
      <c r="E3514" s="131">
        <f t="shared" si="1017"/>
        <v>14</v>
      </c>
      <c r="F3514" s="26">
        <v>68000</v>
      </c>
      <c r="G3514" s="146">
        <v>0.1</v>
      </c>
      <c r="H3514" s="26">
        <f t="shared" si="1030"/>
        <v>95200</v>
      </c>
      <c r="I3514" s="26">
        <f t="shared" si="1031"/>
        <v>-27200</v>
      </c>
      <c r="J3514" s="101">
        <f t="shared" si="1032"/>
        <v>6800</v>
      </c>
      <c r="K3514" s="101">
        <f t="shared" si="1015"/>
        <v>3.7929495760821061</v>
      </c>
      <c r="L3514" s="26">
        <v>9.6</v>
      </c>
      <c r="M3514" s="27">
        <f t="shared" si="1033"/>
        <v>0.60687193217313695</v>
      </c>
    </row>
    <row r="3515" spans="1:13">
      <c r="A3515" s="149"/>
      <c r="B3515" s="16"/>
      <c r="C3515" s="38" t="s">
        <v>511</v>
      </c>
      <c r="D3515" s="1297">
        <v>2007</v>
      </c>
      <c r="E3515" s="131">
        <f t="shared" si="1017"/>
        <v>14</v>
      </c>
      <c r="F3515" s="26">
        <v>200000</v>
      </c>
      <c r="G3515" s="146">
        <v>0.1</v>
      </c>
      <c r="H3515" s="26">
        <f t="shared" si="1030"/>
        <v>280000</v>
      </c>
      <c r="I3515" s="26">
        <f t="shared" si="1031"/>
        <v>-80000</v>
      </c>
      <c r="J3515" s="101">
        <f t="shared" si="1032"/>
        <v>20000</v>
      </c>
      <c r="K3515" s="101">
        <f t="shared" si="1015"/>
        <v>11.155734047300312</v>
      </c>
      <c r="L3515" s="26">
        <v>20</v>
      </c>
      <c r="M3515" s="27">
        <f t="shared" si="1033"/>
        <v>3.7185780157667709</v>
      </c>
    </row>
    <row r="3516" spans="1:13">
      <c r="A3516" s="149"/>
      <c r="B3516" s="16"/>
      <c r="C3516" s="38" t="s">
        <v>507</v>
      </c>
      <c r="D3516" s="1297">
        <v>2007</v>
      </c>
      <c r="E3516" s="131">
        <f t="shared" si="1017"/>
        <v>14</v>
      </c>
      <c r="F3516" s="26">
        <v>1849800</v>
      </c>
      <c r="G3516" s="146">
        <v>0.1</v>
      </c>
      <c r="H3516" s="26">
        <f t="shared" si="1030"/>
        <v>2589720</v>
      </c>
      <c r="I3516" s="26">
        <f t="shared" si="1031"/>
        <v>-739920</v>
      </c>
      <c r="J3516" s="101">
        <f t="shared" si="1032"/>
        <v>184980</v>
      </c>
      <c r="K3516" s="101">
        <f t="shared" si="1015"/>
        <v>103.17938420348059</v>
      </c>
      <c r="L3516" s="26">
        <v>5</v>
      </c>
      <c r="M3516" s="27">
        <f t="shared" si="1033"/>
        <v>8.5982820169567162</v>
      </c>
    </row>
    <row r="3517" spans="1:13">
      <c r="A3517" s="149"/>
      <c r="B3517" s="16"/>
      <c r="C3517" s="38" t="s">
        <v>508</v>
      </c>
      <c r="D3517" s="1297">
        <v>1994</v>
      </c>
      <c r="E3517" s="131">
        <f t="shared" si="1017"/>
        <v>27</v>
      </c>
      <c r="F3517" s="26"/>
      <c r="G3517" s="26"/>
      <c r="H3517" s="26">
        <f t="shared" si="1030"/>
        <v>0</v>
      </c>
      <c r="I3517" s="26">
        <f t="shared" si="1031"/>
        <v>0</v>
      </c>
      <c r="J3517" s="101">
        <f t="shared" si="1032"/>
        <v>0</v>
      </c>
      <c r="K3517" s="101">
        <f t="shared" si="1015"/>
        <v>0</v>
      </c>
      <c r="L3517" s="26">
        <v>5</v>
      </c>
      <c r="M3517" s="27">
        <f t="shared" si="1033"/>
        <v>0</v>
      </c>
    </row>
    <row r="3518" spans="1:13">
      <c r="A3518" s="36"/>
      <c r="B3518" s="16" t="s">
        <v>35</v>
      </c>
      <c r="C3518" s="87"/>
      <c r="D3518" s="17"/>
      <c r="E3518" s="131"/>
      <c r="F3518" s="98"/>
      <c r="G3518" s="98"/>
      <c r="H3518" s="98"/>
      <c r="I3518" s="98"/>
      <c r="J3518" s="98"/>
      <c r="K3518" s="101">
        <f t="shared" si="1015"/>
        <v>0</v>
      </c>
      <c r="L3518" s="98"/>
      <c r="M3518" s="96">
        <f>SUM(M3509:M3517)</f>
        <v>41.007037408894845</v>
      </c>
    </row>
    <row r="3519" spans="1:13" ht="45">
      <c r="A3519" s="36" t="s">
        <v>5761</v>
      </c>
      <c r="B3519" s="38" t="s">
        <v>119</v>
      </c>
      <c r="C3519" s="38" t="s">
        <v>509</v>
      </c>
      <c r="D3519" s="1297">
        <v>2007</v>
      </c>
      <c r="E3519" s="131">
        <f t="shared" si="1017"/>
        <v>14</v>
      </c>
      <c r="F3519" s="26">
        <v>407000</v>
      </c>
      <c r="G3519" s="146">
        <v>0.1</v>
      </c>
      <c r="H3519" s="26">
        <f t="shared" ref="H3519:H3526" si="1034">E3519*F3519*G3519</f>
        <v>569800</v>
      </c>
      <c r="I3519" s="26">
        <f t="shared" ref="I3519:I3527" si="1035">F3519-H3519</f>
        <v>-162800</v>
      </c>
      <c r="J3519" s="101">
        <f t="shared" ref="J3519:J3527" si="1036">F3519*G3519</f>
        <v>40700</v>
      </c>
      <c r="K3519" s="101">
        <f t="shared" ref="K3519:K3550" si="1037">J3519/1792.8</f>
        <v>22.701918786256137</v>
      </c>
      <c r="L3519" s="26">
        <v>28.8</v>
      </c>
      <c r="M3519" s="27">
        <f t="shared" ref="M3519:M3527" si="1038">K3519*L3519/60</f>
        <v>10.896921017402946</v>
      </c>
    </row>
    <row r="3520" spans="1:13">
      <c r="A3520" s="149"/>
      <c r="B3520" s="87"/>
      <c r="C3520" s="38" t="s">
        <v>510</v>
      </c>
      <c r="D3520" s="1297">
        <v>2007</v>
      </c>
      <c r="E3520" s="131">
        <f t="shared" si="1017"/>
        <v>14</v>
      </c>
      <c r="F3520" s="26">
        <v>407000</v>
      </c>
      <c r="G3520" s="146">
        <v>0.1</v>
      </c>
      <c r="H3520" s="26">
        <f t="shared" si="1034"/>
        <v>569800</v>
      </c>
      <c r="I3520" s="26">
        <f t="shared" si="1035"/>
        <v>-162800</v>
      </c>
      <c r="J3520" s="101">
        <f t="shared" si="1036"/>
        <v>40700</v>
      </c>
      <c r="K3520" s="101">
        <f t="shared" si="1037"/>
        <v>22.701918786256137</v>
      </c>
      <c r="L3520" s="26">
        <v>28.8</v>
      </c>
      <c r="M3520" s="27">
        <f t="shared" si="1038"/>
        <v>10.896921017402946</v>
      </c>
    </row>
    <row r="3521" spans="1:13">
      <c r="A3521" s="36"/>
      <c r="B3521" s="38"/>
      <c r="C3521" s="38" t="s">
        <v>500</v>
      </c>
      <c r="D3521" s="1297">
        <v>2007</v>
      </c>
      <c r="E3521" s="131">
        <f t="shared" si="1017"/>
        <v>14</v>
      </c>
      <c r="F3521" s="26">
        <v>810000</v>
      </c>
      <c r="G3521" s="146">
        <v>0.1</v>
      </c>
      <c r="H3521" s="26">
        <f t="shared" si="1034"/>
        <v>1134000</v>
      </c>
      <c r="I3521" s="26">
        <f t="shared" si="1035"/>
        <v>-324000</v>
      </c>
      <c r="J3521" s="101">
        <f t="shared" si="1036"/>
        <v>81000</v>
      </c>
      <c r="K3521" s="101">
        <f t="shared" si="1037"/>
        <v>45.180722891566269</v>
      </c>
      <c r="L3521" s="26">
        <v>4.8</v>
      </c>
      <c r="M3521" s="27">
        <f t="shared" si="1038"/>
        <v>3.6144578313253017</v>
      </c>
    </row>
    <row r="3522" spans="1:13">
      <c r="A3522" s="36"/>
      <c r="B3522" s="38"/>
      <c r="C3522" s="38" t="s">
        <v>501</v>
      </c>
      <c r="D3522" s="1297">
        <v>2015</v>
      </c>
      <c r="E3522" s="131">
        <f t="shared" si="1017"/>
        <v>6</v>
      </c>
      <c r="F3522" s="26">
        <v>694025</v>
      </c>
      <c r="G3522" s="146">
        <v>0.1</v>
      </c>
      <c r="H3522" s="26">
        <f t="shared" si="1034"/>
        <v>416415</v>
      </c>
      <c r="I3522" s="26">
        <f t="shared" si="1035"/>
        <v>277610</v>
      </c>
      <c r="J3522" s="101">
        <f t="shared" si="1036"/>
        <v>69402.5</v>
      </c>
      <c r="K3522" s="101">
        <f t="shared" si="1037"/>
        <v>38.711791610888</v>
      </c>
      <c r="L3522" s="26">
        <v>18</v>
      </c>
      <c r="M3522" s="27">
        <f t="shared" si="1038"/>
        <v>11.6135374832664</v>
      </c>
    </row>
    <row r="3523" spans="1:13">
      <c r="A3523" s="36"/>
      <c r="B3523" s="87"/>
      <c r="C3523" s="38" t="s">
        <v>502</v>
      </c>
      <c r="D3523" s="1297">
        <v>2006</v>
      </c>
      <c r="E3523" s="131">
        <f t="shared" si="1017"/>
        <v>15</v>
      </c>
      <c r="F3523" s="26">
        <v>77000</v>
      </c>
      <c r="G3523" s="146">
        <v>0.05</v>
      </c>
      <c r="H3523" s="26">
        <f t="shared" si="1034"/>
        <v>57750</v>
      </c>
      <c r="I3523" s="26">
        <f t="shared" si="1035"/>
        <v>19250</v>
      </c>
      <c r="J3523" s="101">
        <f t="shared" si="1036"/>
        <v>3850</v>
      </c>
      <c r="K3523" s="101">
        <f t="shared" si="1037"/>
        <v>2.1474788041053103</v>
      </c>
      <c r="L3523" s="26">
        <v>9.6</v>
      </c>
      <c r="M3523" s="27">
        <f t="shared" si="1038"/>
        <v>0.34359660865684966</v>
      </c>
    </row>
    <row r="3524" spans="1:13">
      <c r="A3524" s="36"/>
      <c r="B3524" s="87"/>
      <c r="C3524" s="38" t="s">
        <v>503</v>
      </c>
      <c r="D3524" s="1297">
        <v>2007</v>
      </c>
      <c r="E3524" s="131">
        <f t="shared" si="1017"/>
        <v>14</v>
      </c>
      <c r="F3524" s="26">
        <v>482500</v>
      </c>
      <c r="G3524" s="146">
        <v>0.1</v>
      </c>
      <c r="H3524" s="26">
        <f t="shared" si="1034"/>
        <v>675500</v>
      </c>
      <c r="I3524" s="26">
        <f t="shared" si="1035"/>
        <v>-193000</v>
      </c>
      <c r="J3524" s="101">
        <f t="shared" si="1036"/>
        <v>48250</v>
      </c>
      <c r="K3524" s="101">
        <f t="shared" si="1037"/>
        <v>26.913208389112004</v>
      </c>
      <c r="L3524" s="26">
        <v>3.6</v>
      </c>
      <c r="M3524" s="27">
        <f t="shared" si="1038"/>
        <v>1.6147925033467203</v>
      </c>
    </row>
    <row r="3525" spans="1:13">
      <c r="A3525" s="36"/>
      <c r="B3525" s="87"/>
      <c r="C3525" s="38" t="s">
        <v>504</v>
      </c>
      <c r="D3525" s="1297">
        <v>2007</v>
      </c>
      <c r="E3525" s="131">
        <f t="shared" ref="E3525:E3556" si="1039">2021-D3525</f>
        <v>14</v>
      </c>
      <c r="F3525" s="26">
        <v>68000</v>
      </c>
      <c r="G3525" s="146">
        <v>0.1</v>
      </c>
      <c r="H3525" s="26">
        <f t="shared" si="1034"/>
        <v>95200</v>
      </c>
      <c r="I3525" s="26">
        <f t="shared" si="1035"/>
        <v>-27200</v>
      </c>
      <c r="J3525" s="101">
        <f t="shared" si="1036"/>
        <v>6800</v>
      </c>
      <c r="K3525" s="101">
        <f t="shared" si="1037"/>
        <v>3.7929495760821061</v>
      </c>
      <c r="L3525" s="26">
        <v>9.6</v>
      </c>
      <c r="M3525" s="27">
        <f t="shared" si="1038"/>
        <v>0.60687193217313695</v>
      </c>
    </row>
    <row r="3526" spans="1:13">
      <c r="A3526" s="36"/>
      <c r="B3526" s="87"/>
      <c r="C3526" s="38" t="s">
        <v>507</v>
      </c>
      <c r="D3526" s="1297">
        <v>2007</v>
      </c>
      <c r="E3526" s="131">
        <f t="shared" si="1039"/>
        <v>14</v>
      </c>
      <c r="F3526" s="26">
        <v>1849800</v>
      </c>
      <c r="G3526" s="146">
        <v>0.1</v>
      </c>
      <c r="H3526" s="26">
        <f t="shared" si="1034"/>
        <v>2589720</v>
      </c>
      <c r="I3526" s="26">
        <f t="shared" si="1035"/>
        <v>-739920</v>
      </c>
      <c r="J3526" s="101">
        <f t="shared" si="1036"/>
        <v>184980</v>
      </c>
      <c r="K3526" s="101">
        <f t="shared" si="1037"/>
        <v>103.17938420348059</v>
      </c>
      <c r="L3526" s="26">
        <v>5</v>
      </c>
      <c r="M3526" s="27">
        <f t="shared" si="1038"/>
        <v>8.5982820169567162</v>
      </c>
    </row>
    <row r="3527" spans="1:13">
      <c r="A3527" s="36"/>
      <c r="B3527" s="87"/>
      <c r="C3527" s="38" t="s">
        <v>505</v>
      </c>
      <c r="D3527" s="1297">
        <v>1994</v>
      </c>
      <c r="E3527" s="131">
        <f t="shared" si="1039"/>
        <v>27</v>
      </c>
      <c r="F3527" s="26">
        <v>156540</v>
      </c>
      <c r="G3527" s="146">
        <v>0.1</v>
      </c>
      <c r="H3527" s="26">
        <v>156540</v>
      </c>
      <c r="I3527" s="26">
        <f t="shared" si="1035"/>
        <v>0</v>
      </c>
      <c r="J3527" s="101">
        <f t="shared" si="1036"/>
        <v>15654</v>
      </c>
      <c r="K3527" s="101">
        <f t="shared" si="1037"/>
        <v>8.7315930388219556</v>
      </c>
      <c r="L3527" s="26">
        <v>5</v>
      </c>
      <c r="M3527" s="27">
        <f t="shared" si="1038"/>
        <v>0.72763275323516297</v>
      </c>
    </row>
    <row r="3528" spans="1:13">
      <c r="A3528" s="36"/>
      <c r="B3528" s="16" t="s">
        <v>35</v>
      </c>
      <c r="C3528" s="87"/>
      <c r="D3528" s="17"/>
      <c r="E3528" s="131"/>
      <c r="F3528" s="98"/>
      <c r="G3528" s="98"/>
      <c r="H3528" s="98"/>
      <c r="I3528" s="98"/>
      <c r="J3528" s="98"/>
      <c r="K3528" s="101">
        <f t="shared" si="1037"/>
        <v>0</v>
      </c>
      <c r="L3528" s="98"/>
      <c r="M3528" s="96">
        <f>SUM(M3519:M3527)</f>
        <v>48.91301316376618</v>
      </c>
    </row>
    <row r="3529" spans="1:13" ht="30">
      <c r="A3529" s="36" t="s">
        <v>5762</v>
      </c>
      <c r="B3529" s="38" t="s">
        <v>120</v>
      </c>
      <c r="C3529" s="38" t="s">
        <v>499</v>
      </c>
      <c r="D3529" s="1297">
        <v>2007</v>
      </c>
      <c r="E3529" s="131">
        <f t="shared" si="1039"/>
        <v>14</v>
      </c>
      <c r="F3529" s="26">
        <v>407000</v>
      </c>
      <c r="G3529" s="146">
        <v>0.1</v>
      </c>
      <c r="H3529" s="26">
        <f t="shared" ref="H3529:H3536" si="1040">E3529*F3529*G3529</f>
        <v>569800</v>
      </c>
      <c r="I3529" s="26">
        <f t="shared" ref="I3529:I3536" si="1041">F3529-H3529</f>
        <v>-162800</v>
      </c>
      <c r="J3529" s="101">
        <f t="shared" ref="J3529:J3536" si="1042">F3529*G3529</f>
        <v>40700</v>
      </c>
      <c r="K3529" s="101">
        <f t="shared" si="1037"/>
        <v>22.701918786256137</v>
      </c>
      <c r="L3529" s="26">
        <v>20</v>
      </c>
      <c r="M3529" s="27">
        <f t="shared" ref="M3529:M3561" si="1043">K3529*L3529/60</f>
        <v>7.5673062620853786</v>
      </c>
    </row>
    <row r="3530" spans="1:13">
      <c r="A3530" s="36"/>
      <c r="B3530" s="38"/>
      <c r="C3530" s="38" t="s">
        <v>500</v>
      </c>
      <c r="D3530" s="1297">
        <v>2007</v>
      </c>
      <c r="E3530" s="131">
        <f t="shared" si="1039"/>
        <v>14</v>
      </c>
      <c r="F3530" s="26">
        <v>810000</v>
      </c>
      <c r="G3530" s="146">
        <v>0.1</v>
      </c>
      <c r="H3530" s="26">
        <f t="shared" si="1040"/>
        <v>1134000</v>
      </c>
      <c r="I3530" s="26">
        <f t="shared" si="1041"/>
        <v>-324000</v>
      </c>
      <c r="J3530" s="101">
        <f t="shared" si="1042"/>
        <v>81000</v>
      </c>
      <c r="K3530" s="101">
        <f t="shared" si="1037"/>
        <v>45.180722891566269</v>
      </c>
      <c r="L3530" s="26">
        <v>4.8</v>
      </c>
      <c r="M3530" s="27">
        <f t="shared" si="1043"/>
        <v>3.6144578313253017</v>
      </c>
    </row>
    <row r="3531" spans="1:13">
      <c r="A3531" s="36"/>
      <c r="B3531" s="38"/>
      <c r="C3531" s="38" t="s">
        <v>501</v>
      </c>
      <c r="D3531" s="1297">
        <v>2015</v>
      </c>
      <c r="E3531" s="131">
        <f t="shared" si="1039"/>
        <v>6</v>
      </c>
      <c r="F3531" s="26">
        <v>694025</v>
      </c>
      <c r="G3531" s="146">
        <v>0.1</v>
      </c>
      <c r="H3531" s="26">
        <f t="shared" si="1040"/>
        <v>416415</v>
      </c>
      <c r="I3531" s="26">
        <f t="shared" si="1041"/>
        <v>277610</v>
      </c>
      <c r="J3531" s="101">
        <f t="shared" si="1042"/>
        <v>69402.5</v>
      </c>
      <c r="K3531" s="101">
        <f t="shared" si="1037"/>
        <v>38.711791610888</v>
      </c>
      <c r="L3531" s="26">
        <v>18</v>
      </c>
      <c r="M3531" s="27">
        <f t="shared" si="1043"/>
        <v>11.6135374832664</v>
      </c>
    </row>
    <row r="3532" spans="1:13">
      <c r="A3532" s="36"/>
      <c r="B3532" s="38"/>
      <c r="C3532" s="38" t="s">
        <v>502</v>
      </c>
      <c r="D3532" s="1297">
        <v>2006</v>
      </c>
      <c r="E3532" s="131">
        <f t="shared" si="1039"/>
        <v>15</v>
      </c>
      <c r="F3532" s="26">
        <v>77000</v>
      </c>
      <c r="G3532" s="146">
        <v>0.05</v>
      </c>
      <c r="H3532" s="26">
        <f t="shared" si="1040"/>
        <v>57750</v>
      </c>
      <c r="I3532" s="26">
        <f t="shared" si="1041"/>
        <v>19250</v>
      </c>
      <c r="J3532" s="101">
        <f t="shared" si="1042"/>
        <v>3850</v>
      </c>
      <c r="K3532" s="101">
        <f t="shared" si="1037"/>
        <v>2.1474788041053103</v>
      </c>
      <c r="L3532" s="26">
        <v>9.6</v>
      </c>
      <c r="M3532" s="27">
        <f t="shared" si="1043"/>
        <v>0.34359660865684966</v>
      </c>
    </row>
    <row r="3533" spans="1:13">
      <c r="A3533" s="36"/>
      <c r="B3533" s="38"/>
      <c r="C3533" s="38" t="s">
        <v>503</v>
      </c>
      <c r="D3533" s="1297">
        <v>2007</v>
      </c>
      <c r="E3533" s="131">
        <f t="shared" si="1039"/>
        <v>14</v>
      </c>
      <c r="F3533" s="26">
        <v>482500</v>
      </c>
      <c r="G3533" s="146">
        <v>0.1</v>
      </c>
      <c r="H3533" s="26">
        <f t="shared" si="1040"/>
        <v>675500</v>
      </c>
      <c r="I3533" s="26">
        <f t="shared" si="1041"/>
        <v>-193000</v>
      </c>
      <c r="J3533" s="101">
        <f t="shared" si="1042"/>
        <v>48250</v>
      </c>
      <c r="K3533" s="101">
        <f t="shared" si="1037"/>
        <v>26.913208389112004</v>
      </c>
      <c r="L3533" s="26">
        <v>3.6</v>
      </c>
      <c r="M3533" s="27">
        <f t="shared" si="1043"/>
        <v>1.6147925033467203</v>
      </c>
    </row>
    <row r="3534" spans="1:13">
      <c r="A3534" s="36"/>
      <c r="B3534" s="38"/>
      <c r="C3534" s="38" t="s">
        <v>504</v>
      </c>
      <c r="D3534" s="1297">
        <v>2007</v>
      </c>
      <c r="E3534" s="131">
        <f t="shared" si="1039"/>
        <v>14</v>
      </c>
      <c r="F3534" s="26">
        <v>68000</v>
      </c>
      <c r="G3534" s="146">
        <v>0.1</v>
      </c>
      <c r="H3534" s="26">
        <f t="shared" si="1040"/>
        <v>95200</v>
      </c>
      <c r="I3534" s="26">
        <f t="shared" si="1041"/>
        <v>-27200</v>
      </c>
      <c r="J3534" s="101">
        <f t="shared" si="1042"/>
        <v>6800</v>
      </c>
      <c r="K3534" s="101">
        <f t="shared" si="1037"/>
        <v>3.7929495760821061</v>
      </c>
      <c r="L3534" s="26">
        <v>9.6</v>
      </c>
      <c r="M3534" s="27">
        <f t="shared" si="1043"/>
        <v>0.60687193217313695</v>
      </c>
    </row>
    <row r="3535" spans="1:13">
      <c r="A3535" s="36"/>
      <c r="B3535" s="38"/>
      <c r="C3535" s="38" t="s">
        <v>508</v>
      </c>
      <c r="D3535" s="1297">
        <v>1994</v>
      </c>
      <c r="E3535" s="131">
        <f t="shared" si="1039"/>
        <v>27</v>
      </c>
      <c r="F3535" s="26"/>
      <c r="G3535" s="26"/>
      <c r="H3535" s="26">
        <f t="shared" si="1040"/>
        <v>0</v>
      </c>
      <c r="I3535" s="26">
        <f t="shared" si="1041"/>
        <v>0</v>
      </c>
      <c r="J3535" s="101">
        <f t="shared" si="1042"/>
        <v>0</v>
      </c>
      <c r="K3535" s="101">
        <f t="shared" si="1037"/>
        <v>0</v>
      </c>
      <c r="L3535" s="26">
        <v>5</v>
      </c>
      <c r="M3535" s="27">
        <f t="shared" si="1043"/>
        <v>0</v>
      </c>
    </row>
    <row r="3536" spans="1:13">
      <c r="A3536" s="36"/>
      <c r="B3536" s="38"/>
      <c r="C3536" s="38" t="s">
        <v>507</v>
      </c>
      <c r="D3536" s="1297">
        <v>2007</v>
      </c>
      <c r="E3536" s="131">
        <f t="shared" si="1039"/>
        <v>14</v>
      </c>
      <c r="F3536" s="26">
        <v>1849800</v>
      </c>
      <c r="G3536" s="146">
        <v>0.1</v>
      </c>
      <c r="H3536" s="26">
        <f t="shared" si="1040"/>
        <v>2589720</v>
      </c>
      <c r="I3536" s="26">
        <f t="shared" si="1041"/>
        <v>-739920</v>
      </c>
      <c r="J3536" s="101">
        <f t="shared" si="1042"/>
        <v>184980</v>
      </c>
      <c r="K3536" s="101">
        <f t="shared" si="1037"/>
        <v>103.17938420348059</v>
      </c>
      <c r="L3536" s="26">
        <v>5</v>
      </c>
      <c r="M3536" s="27">
        <f t="shared" si="1043"/>
        <v>8.5982820169567162</v>
      </c>
    </row>
    <row r="3537" spans="1:13">
      <c r="A3537" s="36"/>
      <c r="B3537" s="16" t="s">
        <v>35</v>
      </c>
      <c r="C3537" s="87"/>
      <c r="D3537" s="17"/>
      <c r="E3537" s="131"/>
      <c r="F3537" s="98"/>
      <c r="G3537" s="98"/>
      <c r="H3537" s="98"/>
      <c r="I3537" s="98"/>
      <c r="J3537" s="98"/>
      <c r="K3537" s="101">
        <f t="shared" si="1037"/>
        <v>0</v>
      </c>
      <c r="L3537" s="98"/>
      <c r="M3537" s="96">
        <f>SUM(M3529:M3536)</f>
        <v>33.958844637810508</v>
      </c>
    </row>
    <row r="3538" spans="1:13" ht="30">
      <c r="A3538" s="36" t="s">
        <v>5763</v>
      </c>
      <c r="B3538" s="38" t="s">
        <v>121</v>
      </c>
      <c r="C3538" s="38" t="s">
        <v>509</v>
      </c>
      <c r="D3538" s="1297">
        <v>2007</v>
      </c>
      <c r="E3538" s="131">
        <f t="shared" si="1039"/>
        <v>14</v>
      </c>
      <c r="F3538" s="26">
        <v>407000</v>
      </c>
      <c r="G3538" s="146">
        <v>0.1</v>
      </c>
      <c r="H3538" s="26">
        <f>E3538*F3538*G3538</f>
        <v>569800</v>
      </c>
      <c r="I3538" s="26">
        <f>F3538-H3538</f>
        <v>-162800</v>
      </c>
      <c r="J3538" s="101">
        <f>F3538*G3538</f>
        <v>40700</v>
      </c>
      <c r="K3538" s="101">
        <f t="shared" si="1037"/>
        <v>22.701918786256137</v>
      </c>
      <c r="L3538" s="26">
        <v>28.8</v>
      </c>
      <c r="M3538" s="27">
        <f t="shared" si="1043"/>
        <v>10.896921017402946</v>
      </c>
    </row>
    <row r="3539" spans="1:13">
      <c r="A3539" s="36"/>
      <c r="B3539" s="38"/>
      <c r="C3539" s="38" t="s">
        <v>500</v>
      </c>
      <c r="D3539" s="1297">
        <v>2007</v>
      </c>
      <c r="E3539" s="131">
        <f t="shared" si="1039"/>
        <v>14</v>
      </c>
      <c r="F3539" s="26">
        <v>810000</v>
      </c>
      <c r="G3539" s="146">
        <v>0.1</v>
      </c>
      <c r="H3539" s="26">
        <f>E3539*F3539*G3539</f>
        <v>1134000</v>
      </c>
      <c r="I3539" s="26">
        <f>F3539-H3539</f>
        <v>-324000</v>
      </c>
      <c r="J3539" s="101">
        <f>F3539*G3539</f>
        <v>81000</v>
      </c>
      <c r="K3539" s="101">
        <f t="shared" si="1037"/>
        <v>45.180722891566269</v>
      </c>
      <c r="L3539" s="26">
        <v>4.8</v>
      </c>
      <c r="M3539" s="27">
        <f t="shared" si="1043"/>
        <v>3.6144578313253017</v>
      </c>
    </row>
    <row r="3540" spans="1:13">
      <c r="A3540" s="36"/>
      <c r="B3540" s="38"/>
      <c r="C3540" s="38" t="s">
        <v>503</v>
      </c>
      <c r="D3540" s="1297">
        <v>2007</v>
      </c>
      <c r="E3540" s="131">
        <f t="shared" si="1039"/>
        <v>14</v>
      </c>
      <c r="F3540" s="26">
        <v>482500</v>
      </c>
      <c r="G3540" s="146">
        <v>0.1</v>
      </c>
      <c r="H3540" s="26">
        <f>E3540*F3540*G3540</f>
        <v>675500</v>
      </c>
      <c r="I3540" s="26">
        <f>F3540-H3540</f>
        <v>-193000</v>
      </c>
      <c r="J3540" s="101">
        <f>F3540*G3540</f>
        <v>48250</v>
      </c>
      <c r="K3540" s="101">
        <f t="shared" si="1037"/>
        <v>26.913208389112004</v>
      </c>
      <c r="L3540" s="26">
        <v>3.6</v>
      </c>
      <c r="M3540" s="27">
        <f t="shared" si="1043"/>
        <v>1.6147925033467203</v>
      </c>
    </row>
    <row r="3541" spans="1:13">
      <c r="A3541" s="36"/>
      <c r="B3541" s="38"/>
      <c r="C3541" s="38" t="s">
        <v>507</v>
      </c>
      <c r="D3541" s="1297">
        <v>2007</v>
      </c>
      <c r="E3541" s="131">
        <f t="shared" si="1039"/>
        <v>14</v>
      </c>
      <c r="F3541" s="26">
        <v>1849800</v>
      </c>
      <c r="G3541" s="146">
        <v>0.1</v>
      </c>
      <c r="H3541" s="26">
        <f>E3541*F3541*G3541</f>
        <v>2589720</v>
      </c>
      <c r="I3541" s="26">
        <f>F3541-H3541</f>
        <v>-739920</v>
      </c>
      <c r="J3541" s="101">
        <f>F3541*G3541</f>
        <v>184980</v>
      </c>
      <c r="K3541" s="101">
        <f t="shared" si="1037"/>
        <v>103.17938420348059</v>
      </c>
      <c r="L3541" s="26">
        <v>5</v>
      </c>
      <c r="M3541" s="27">
        <f t="shared" si="1043"/>
        <v>8.5982820169567162</v>
      </c>
    </row>
    <row r="3542" spans="1:13">
      <c r="A3542" s="36"/>
      <c r="B3542" s="38"/>
      <c r="C3542" s="38" t="s">
        <v>505</v>
      </c>
      <c r="D3542" s="1297">
        <v>1994</v>
      </c>
      <c r="E3542" s="131">
        <f t="shared" si="1039"/>
        <v>27</v>
      </c>
      <c r="F3542" s="26">
        <v>156540</v>
      </c>
      <c r="G3542" s="146">
        <v>0.1</v>
      </c>
      <c r="H3542" s="26">
        <v>156540</v>
      </c>
      <c r="I3542" s="26">
        <f>F3542-H3542</f>
        <v>0</v>
      </c>
      <c r="J3542" s="101">
        <f>F3542*G3542</f>
        <v>15654</v>
      </c>
      <c r="K3542" s="101">
        <f t="shared" si="1037"/>
        <v>8.7315930388219556</v>
      </c>
      <c r="L3542" s="26">
        <v>5</v>
      </c>
      <c r="M3542" s="27">
        <f t="shared" si="1043"/>
        <v>0.72763275323516297</v>
      </c>
    </row>
    <row r="3543" spans="1:13">
      <c r="A3543" s="36"/>
      <c r="B3543" s="16" t="s">
        <v>35</v>
      </c>
      <c r="C3543" s="87"/>
      <c r="D3543" s="17"/>
      <c r="E3543" s="131"/>
      <c r="F3543" s="98"/>
      <c r="G3543" s="98"/>
      <c r="H3543" s="98"/>
      <c r="I3543" s="98"/>
      <c r="J3543" s="98"/>
      <c r="K3543" s="101">
        <f t="shared" si="1037"/>
        <v>0</v>
      </c>
      <c r="L3543" s="98"/>
      <c r="M3543" s="96">
        <f>SUM(M3538:M3542)</f>
        <v>25.452086122266849</v>
      </c>
    </row>
    <row r="3544" spans="1:13" ht="30">
      <c r="A3544" s="36" t="s">
        <v>5764</v>
      </c>
      <c r="B3544" s="38" t="s">
        <v>122</v>
      </c>
      <c r="C3544" s="38" t="s">
        <v>509</v>
      </c>
      <c r="D3544" s="1297">
        <v>2007</v>
      </c>
      <c r="E3544" s="131">
        <f t="shared" si="1039"/>
        <v>14</v>
      </c>
      <c r="F3544" s="26">
        <v>407000</v>
      </c>
      <c r="G3544" s="146">
        <v>0.1</v>
      </c>
      <c r="H3544" s="26">
        <f>E3544*F3544*G3544</f>
        <v>569800</v>
      </c>
      <c r="I3544" s="26">
        <f>F3544-H3544</f>
        <v>-162800</v>
      </c>
      <c r="J3544" s="101">
        <f>F3544*G3544</f>
        <v>40700</v>
      </c>
      <c r="K3544" s="101">
        <f t="shared" si="1037"/>
        <v>22.701918786256137</v>
      </c>
      <c r="L3544" s="26">
        <v>28.8</v>
      </c>
      <c r="M3544" s="27">
        <f t="shared" si="1043"/>
        <v>10.896921017402946</v>
      </c>
    </row>
    <row r="3545" spans="1:13">
      <c r="A3545" s="36"/>
      <c r="B3545" s="38"/>
      <c r="C3545" s="38" t="s">
        <v>500</v>
      </c>
      <c r="D3545" s="1297">
        <v>2007</v>
      </c>
      <c r="E3545" s="131">
        <f t="shared" si="1039"/>
        <v>14</v>
      </c>
      <c r="F3545" s="26">
        <v>810000</v>
      </c>
      <c r="G3545" s="146">
        <v>0.1</v>
      </c>
      <c r="H3545" s="26">
        <f>E3545*F3545*G3545</f>
        <v>1134000</v>
      </c>
      <c r="I3545" s="26">
        <f>F3545-H3545</f>
        <v>-324000</v>
      </c>
      <c r="J3545" s="101">
        <f>F3545*G3545</f>
        <v>81000</v>
      </c>
      <c r="K3545" s="101">
        <f t="shared" si="1037"/>
        <v>45.180722891566269</v>
      </c>
      <c r="L3545" s="26">
        <v>4.8</v>
      </c>
      <c r="M3545" s="27">
        <f t="shared" si="1043"/>
        <v>3.6144578313253017</v>
      </c>
    </row>
    <row r="3546" spans="1:13">
      <c r="A3546" s="36"/>
      <c r="B3546" s="38"/>
      <c r="C3546" s="38" t="s">
        <v>503</v>
      </c>
      <c r="D3546" s="1297">
        <v>2007</v>
      </c>
      <c r="E3546" s="131">
        <f t="shared" si="1039"/>
        <v>14</v>
      </c>
      <c r="F3546" s="26">
        <v>482500</v>
      </c>
      <c r="G3546" s="146">
        <v>0.1</v>
      </c>
      <c r="H3546" s="26">
        <f>E3546*F3546*G3546</f>
        <v>675500</v>
      </c>
      <c r="I3546" s="26">
        <f>F3546-H3546</f>
        <v>-193000</v>
      </c>
      <c r="J3546" s="101">
        <f>F3546*G3546</f>
        <v>48250</v>
      </c>
      <c r="K3546" s="101">
        <f t="shared" si="1037"/>
        <v>26.913208389112004</v>
      </c>
      <c r="L3546" s="26">
        <v>3.6</v>
      </c>
      <c r="M3546" s="27">
        <f t="shared" si="1043"/>
        <v>1.6147925033467203</v>
      </c>
    </row>
    <row r="3547" spans="1:13">
      <c r="A3547" s="36"/>
      <c r="B3547" s="38"/>
      <c r="C3547" s="38" t="s">
        <v>507</v>
      </c>
      <c r="D3547" s="1297">
        <v>2007</v>
      </c>
      <c r="E3547" s="131">
        <f t="shared" si="1039"/>
        <v>14</v>
      </c>
      <c r="F3547" s="26">
        <v>1849800</v>
      </c>
      <c r="G3547" s="146">
        <v>0.1</v>
      </c>
      <c r="H3547" s="26">
        <f>E3547*F3547*G3547</f>
        <v>2589720</v>
      </c>
      <c r="I3547" s="26">
        <f>F3547-H3547</f>
        <v>-739920</v>
      </c>
      <c r="J3547" s="101">
        <f>F3547*G3547</f>
        <v>184980</v>
      </c>
      <c r="K3547" s="101">
        <f t="shared" si="1037"/>
        <v>103.17938420348059</v>
      </c>
      <c r="L3547" s="26">
        <v>5</v>
      </c>
      <c r="M3547" s="27">
        <f t="shared" si="1043"/>
        <v>8.5982820169567162</v>
      </c>
    </row>
    <row r="3548" spans="1:13">
      <c r="A3548" s="36"/>
      <c r="B3548" s="38"/>
      <c r="C3548" s="38" t="s">
        <v>505</v>
      </c>
      <c r="D3548" s="1297">
        <v>1994</v>
      </c>
      <c r="E3548" s="131">
        <f t="shared" si="1039"/>
        <v>27</v>
      </c>
      <c r="F3548" s="26">
        <v>156540</v>
      </c>
      <c r="G3548" s="146">
        <v>0.1</v>
      </c>
      <c r="H3548" s="26">
        <v>156540</v>
      </c>
      <c r="I3548" s="26">
        <f>F3548-H3548</f>
        <v>0</v>
      </c>
      <c r="J3548" s="101">
        <f>F3548*G3548</f>
        <v>15654</v>
      </c>
      <c r="K3548" s="101">
        <f t="shared" si="1037"/>
        <v>8.7315930388219556</v>
      </c>
      <c r="L3548" s="26">
        <v>5</v>
      </c>
      <c r="M3548" s="27">
        <f t="shared" si="1043"/>
        <v>0.72763275323516297</v>
      </c>
    </row>
    <row r="3549" spans="1:13">
      <c r="A3549" s="36"/>
      <c r="B3549" s="16" t="s">
        <v>35</v>
      </c>
      <c r="C3549" s="87"/>
      <c r="D3549" s="17"/>
      <c r="E3549" s="131"/>
      <c r="F3549" s="98"/>
      <c r="G3549" s="98"/>
      <c r="H3549" s="98"/>
      <c r="I3549" s="98"/>
      <c r="J3549" s="98"/>
      <c r="K3549" s="101">
        <f t="shared" si="1037"/>
        <v>0</v>
      </c>
      <c r="L3549" s="98"/>
      <c r="M3549" s="96">
        <f>SUM(M3544:M3548)</f>
        <v>25.452086122266849</v>
      </c>
    </row>
    <row r="3550" spans="1:13" ht="45">
      <c r="A3550" s="36" t="s">
        <v>5765</v>
      </c>
      <c r="B3550" s="38" t="s">
        <v>128</v>
      </c>
      <c r="C3550" s="38" t="s">
        <v>499</v>
      </c>
      <c r="D3550" s="1297">
        <v>2007</v>
      </c>
      <c r="E3550" s="131">
        <f t="shared" si="1039"/>
        <v>14</v>
      </c>
      <c r="F3550" s="26">
        <v>407000</v>
      </c>
      <c r="G3550" s="146">
        <v>0.1</v>
      </c>
      <c r="H3550" s="26">
        <f t="shared" ref="H3550:H3557" si="1044">E3550*F3550*G3550</f>
        <v>569800</v>
      </c>
      <c r="I3550" s="26">
        <f t="shared" ref="I3550:I3557" si="1045">F3550-H3550</f>
        <v>-162800</v>
      </c>
      <c r="J3550" s="101">
        <f t="shared" ref="J3550:J3557" si="1046">F3550*G3550</f>
        <v>40700</v>
      </c>
      <c r="K3550" s="101">
        <f t="shared" si="1037"/>
        <v>22.701918786256137</v>
      </c>
      <c r="L3550" s="26">
        <v>20</v>
      </c>
      <c r="M3550" s="27">
        <f t="shared" si="1043"/>
        <v>7.5673062620853786</v>
      </c>
    </row>
    <row r="3551" spans="1:13">
      <c r="A3551" s="36"/>
      <c r="B3551" s="38"/>
      <c r="C3551" s="38" t="s">
        <v>500</v>
      </c>
      <c r="D3551" s="1297">
        <v>2007</v>
      </c>
      <c r="E3551" s="131">
        <f t="shared" si="1039"/>
        <v>14</v>
      </c>
      <c r="F3551" s="26">
        <v>810000</v>
      </c>
      <c r="G3551" s="146">
        <v>0.1</v>
      </c>
      <c r="H3551" s="26">
        <f t="shared" si="1044"/>
        <v>1134000</v>
      </c>
      <c r="I3551" s="26">
        <f t="shared" si="1045"/>
        <v>-324000</v>
      </c>
      <c r="J3551" s="101">
        <f t="shared" si="1046"/>
        <v>81000</v>
      </c>
      <c r="K3551" s="101">
        <f t="shared" ref="K3551:K3600" si="1047">J3551/1792.8</f>
        <v>45.180722891566269</v>
      </c>
      <c r="L3551" s="26">
        <v>4.8</v>
      </c>
      <c r="M3551" s="27">
        <f t="shared" si="1043"/>
        <v>3.6144578313253017</v>
      </c>
    </row>
    <row r="3552" spans="1:13">
      <c r="A3552" s="36"/>
      <c r="B3552" s="38"/>
      <c r="C3552" s="38" t="s">
        <v>501</v>
      </c>
      <c r="D3552" s="1297">
        <v>2015</v>
      </c>
      <c r="E3552" s="131">
        <f t="shared" si="1039"/>
        <v>6</v>
      </c>
      <c r="F3552" s="26">
        <v>694025</v>
      </c>
      <c r="G3552" s="146">
        <v>0.1</v>
      </c>
      <c r="H3552" s="26">
        <f t="shared" si="1044"/>
        <v>416415</v>
      </c>
      <c r="I3552" s="26">
        <f t="shared" si="1045"/>
        <v>277610</v>
      </c>
      <c r="J3552" s="101">
        <f t="shared" si="1046"/>
        <v>69402.5</v>
      </c>
      <c r="K3552" s="101">
        <f t="shared" si="1047"/>
        <v>38.711791610888</v>
      </c>
      <c r="L3552" s="26">
        <v>18</v>
      </c>
      <c r="M3552" s="27">
        <f t="shared" si="1043"/>
        <v>11.6135374832664</v>
      </c>
    </row>
    <row r="3553" spans="1:13">
      <c r="A3553" s="36"/>
      <c r="B3553" s="38"/>
      <c r="C3553" s="38" t="s">
        <v>502</v>
      </c>
      <c r="D3553" s="1297">
        <v>2006</v>
      </c>
      <c r="E3553" s="131">
        <f t="shared" si="1039"/>
        <v>15</v>
      </c>
      <c r="F3553" s="26">
        <v>77000</v>
      </c>
      <c r="G3553" s="146">
        <v>0.05</v>
      </c>
      <c r="H3553" s="26">
        <f t="shared" si="1044"/>
        <v>57750</v>
      </c>
      <c r="I3553" s="26">
        <f t="shared" si="1045"/>
        <v>19250</v>
      </c>
      <c r="J3553" s="101">
        <f t="shared" si="1046"/>
        <v>3850</v>
      </c>
      <c r="K3553" s="101">
        <f t="shared" si="1047"/>
        <v>2.1474788041053103</v>
      </c>
      <c r="L3553" s="26">
        <v>9.6</v>
      </c>
      <c r="M3553" s="27">
        <f t="shared" si="1043"/>
        <v>0.34359660865684966</v>
      </c>
    </row>
    <row r="3554" spans="1:13">
      <c r="A3554" s="36"/>
      <c r="B3554" s="38"/>
      <c r="C3554" s="38" t="s">
        <v>503</v>
      </c>
      <c r="D3554" s="1297">
        <v>2007</v>
      </c>
      <c r="E3554" s="131">
        <f t="shared" si="1039"/>
        <v>14</v>
      </c>
      <c r="F3554" s="26">
        <v>482500</v>
      </c>
      <c r="G3554" s="146">
        <v>0.1</v>
      </c>
      <c r="H3554" s="26">
        <f t="shared" si="1044"/>
        <v>675500</v>
      </c>
      <c r="I3554" s="26">
        <f t="shared" si="1045"/>
        <v>-193000</v>
      </c>
      <c r="J3554" s="101">
        <f t="shared" si="1046"/>
        <v>48250</v>
      </c>
      <c r="K3554" s="101">
        <f t="shared" si="1047"/>
        <v>26.913208389112004</v>
      </c>
      <c r="L3554" s="26">
        <v>3.6</v>
      </c>
      <c r="M3554" s="27">
        <f t="shared" si="1043"/>
        <v>1.6147925033467203</v>
      </c>
    </row>
    <row r="3555" spans="1:13">
      <c r="A3555" s="36"/>
      <c r="B3555" s="38"/>
      <c r="C3555" s="38" t="s">
        <v>504</v>
      </c>
      <c r="D3555" s="1297">
        <v>2007</v>
      </c>
      <c r="E3555" s="131">
        <f t="shared" si="1039"/>
        <v>14</v>
      </c>
      <c r="F3555" s="26">
        <v>68000</v>
      </c>
      <c r="G3555" s="146">
        <v>0.1</v>
      </c>
      <c r="H3555" s="26">
        <f t="shared" si="1044"/>
        <v>95200</v>
      </c>
      <c r="I3555" s="26">
        <f t="shared" si="1045"/>
        <v>-27200</v>
      </c>
      <c r="J3555" s="101">
        <f t="shared" si="1046"/>
        <v>6800</v>
      </c>
      <c r="K3555" s="101">
        <f t="shared" si="1047"/>
        <v>3.7929495760821061</v>
      </c>
      <c r="L3555" s="26">
        <v>9.6</v>
      </c>
      <c r="M3555" s="27">
        <f t="shared" si="1043"/>
        <v>0.60687193217313695</v>
      </c>
    </row>
    <row r="3556" spans="1:13">
      <c r="A3556" s="36"/>
      <c r="B3556" s="38"/>
      <c r="C3556" s="38" t="s">
        <v>507</v>
      </c>
      <c r="D3556" s="1297">
        <v>2007</v>
      </c>
      <c r="E3556" s="131">
        <f t="shared" si="1039"/>
        <v>14</v>
      </c>
      <c r="F3556" s="26">
        <v>1849800</v>
      </c>
      <c r="G3556" s="146">
        <v>0.1</v>
      </c>
      <c r="H3556" s="26">
        <f t="shared" si="1044"/>
        <v>2589720</v>
      </c>
      <c r="I3556" s="26">
        <f t="shared" si="1045"/>
        <v>-739920</v>
      </c>
      <c r="J3556" s="101">
        <f t="shared" si="1046"/>
        <v>184980</v>
      </c>
      <c r="K3556" s="101">
        <f t="shared" si="1047"/>
        <v>103.17938420348059</v>
      </c>
      <c r="L3556" s="26">
        <v>5</v>
      </c>
      <c r="M3556" s="27">
        <f t="shared" si="1043"/>
        <v>8.5982820169567162</v>
      </c>
    </row>
    <row r="3557" spans="1:13">
      <c r="A3557" s="36"/>
      <c r="B3557" s="38"/>
      <c r="C3557" s="38" t="s">
        <v>508</v>
      </c>
      <c r="D3557" s="1297">
        <v>1994</v>
      </c>
      <c r="E3557" s="131">
        <f t="shared" ref="E3557:E3606" si="1048">2021-D3557</f>
        <v>27</v>
      </c>
      <c r="F3557" s="26"/>
      <c r="G3557" s="26"/>
      <c r="H3557" s="26">
        <f t="shared" si="1044"/>
        <v>0</v>
      </c>
      <c r="I3557" s="26">
        <f t="shared" si="1045"/>
        <v>0</v>
      </c>
      <c r="J3557" s="101">
        <f t="shared" si="1046"/>
        <v>0</v>
      </c>
      <c r="K3557" s="101">
        <f t="shared" si="1047"/>
        <v>0</v>
      </c>
      <c r="L3557" s="26">
        <v>5</v>
      </c>
      <c r="M3557" s="27">
        <f t="shared" si="1043"/>
        <v>0</v>
      </c>
    </row>
    <row r="3558" spans="1:13">
      <c r="A3558" s="36"/>
      <c r="B3558" s="16" t="s">
        <v>35</v>
      </c>
      <c r="C3558" s="87"/>
      <c r="D3558" s="17"/>
      <c r="E3558" s="131"/>
      <c r="F3558" s="98"/>
      <c r="G3558" s="98"/>
      <c r="H3558" s="98"/>
      <c r="I3558" s="98"/>
      <c r="J3558" s="98"/>
      <c r="K3558" s="101">
        <f t="shared" si="1047"/>
        <v>0</v>
      </c>
      <c r="L3558" s="98"/>
      <c r="M3558" s="96">
        <f>SUM(M3550:M3557)</f>
        <v>33.958844637810508</v>
      </c>
    </row>
    <row r="3559" spans="1:13" ht="30">
      <c r="A3559" s="36" t="s">
        <v>5766</v>
      </c>
      <c r="B3559" s="38" t="s">
        <v>134</v>
      </c>
      <c r="C3559" s="38" t="s">
        <v>499</v>
      </c>
      <c r="D3559" s="1297">
        <v>2007</v>
      </c>
      <c r="E3559" s="131">
        <f t="shared" si="1048"/>
        <v>14</v>
      </c>
      <c r="F3559" s="26">
        <v>407000</v>
      </c>
      <c r="G3559" s="146">
        <v>0.1</v>
      </c>
      <c r="H3559" s="26">
        <f t="shared" ref="H3559:H3566" si="1049">E3559*F3559*G3559</f>
        <v>569800</v>
      </c>
      <c r="I3559" s="26">
        <f t="shared" ref="I3559:I3566" si="1050">F3559-H3559</f>
        <v>-162800</v>
      </c>
      <c r="J3559" s="101">
        <f t="shared" ref="J3559:J3566" si="1051">F3559*G3559</f>
        <v>40700</v>
      </c>
      <c r="K3559" s="101">
        <f t="shared" si="1047"/>
        <v>22.701918786256137</v>
      </c>
      <c r="L3559" s="26">
        <v>28.8</v>
      </c>
      <c r="M3559" s="27">
        <f t="shared" si="1043"/>
        <v>10.896921017402946</v>
      </c>
    </row>
    <row r="3560" spans="1:13">
      <c r="A3560" s="36"/>
      <c r="B3560" s="38"/>
      <c r="C3560" s="38" t="s">
        <v>500</v>
      </c>
      <c r="D3560" s="1297">
        <v>2007</v>
      </c>
      <c r="E3560" s="131">
        <f t="shared" si="1048"/>
        <v>14</v>
      </c>
      <c r="F3560" s="26">
        <v>810000</v>
      </c>
      <c r="G3560" s="146">
        <v>0.1</v>
      </c>
      <c r="H3560" s="26">
        <f t="shared" si="1049"/>
        <v>1134000</v>
      </c>
      <c r="I3560" s="26">
        <f t="shared" si="1050"/>
        <v>-324000</v>
      </c>
      <c r="J3560" s="101">
        <f t="shared" si="1051"/>
        <v>81000</v>
      </c>
      <c r="K3560" s="101">
        <f t="shared" si="1047"/>
        <v>45.180722891566269</v>
      </c>
      <c r="L3560" s="26">
        <v>4.8</v>
      </c>
      <c r="M3560" s="27">
        <f t="shared" si="1043"/>
        <v>3.6144578313253017</v>
      </c>
    </row>
    <row r="3561" spans="1:13">
      <c r="A3561" s="36"/>
      <c r="B3561" s="38"/>
      <c r="C3561" s="38" t="s">
        <v>501</v>
      </c>
      <c r="D3561" s="1297">
        <v>2015</v>
      </c>
      <c r="E3561" s="131">
        <f t="shared" si="1048"/>
        <v>6</v>
      </c>
      <c r="F3561" s="26">
        <v>694025</v>
      </c>
      <c r="G3561" s="146">
        <v>0.1</v>
      </c>
      <c r="H3561" s="26">
        <f t="shared" si="1049"/>
        <v>416415</v>
      </c>
      <c r="I3561" s="26">
        <f t="shared" si="1050"/>
        <v>277610</v>
      </c>
      <c r="J3561" s="101">
        <f t="shared" si="1051"/>
        <v>69402.5</v>
      </c>
      <c r="K3561" s="101">
        <f t="shared" si="1047"/>
        <v>38.711791610888</v>
      </c>
      <c r="L3561" s="26">
        <v>18</v>
      </c>
      <c r="M3561" s="27">
        <f t="shared" si="1043"/>
        <v>11.6135374832664</v>
      </c>
    </row>
    <row r="3562" spans="1:13">
      <c r="A3562" s="36"/>
      <c r="B3562" s="38"/>
      <c r="C3562" s="38" t="s">
        <v>502</v>
      </c>
      <c r="D3562" s="1297">
        <v>2006</v>
      </c>
      <c r="E3562" s="131">
        <f t="shared" si="1048"/>
        <v>15</v>
      </c>
      <c r="F3562" s="26">
        <v>77000</v>
      </c>
      <c r="G3562" s="146">
        <v>0.05</v>
      </c>
      <c r="H3562" s="26">
        <f t="shared" si="1049"/>
        <v>57750</v>
      </c>
      <c r="I3562" s="26">
        <f t="shared" si="1050"/>
        <v>19250</v>
      </c>
      <c r="J3562" s="101">
        <f t="shared" si="1051"/>
        <v>3850</v>
      </c>
      <c r="K3562" s="101">
        <f t="shared" si="1047"/>
        <v>2.1474788041053103</v>
      </c>
      <c r="L3562" s="26">
        <v>9.6</v>
      </c>
      <c r="M3562" s="27">
        <f t="shared" ref="M3562:M3566" si="1052">K3562*L3562/60</f>
        <v>0.34359660865684966</v>
      </c>
    </row>
    <row r="3563" spans="1:13">
      <c r="A3563" s="36"/>
      <c r="B3563" s="38"/>
      <c r="C3563" s="38" t="s">
        <v>503</v>
      </c>
      <c r="D3563" s="1297">
        <v>2007</v>
      </c>
      <c r="E3563" s="131">
        <f t="shared" si="1048"/>
        <v>14</v>
      </c>
      <c r="F3563" s="26">
        <v>482500</v>
      </c>
      <c r="G3563" s="146">
        <v>0.1</v>
      </c>
      <c r="H3563" s="26">
        <f t="shared" si="1049"/>
        <v>675500</v>
      </c>
      <c r="I3563" s="26">
        <f t="shared" si="1050"/>
        <v>-193000</v>
      </c>
      <c r="J3563" s="101">
        <f t="shared" si="1051"/>
        <v>48250</v>
      </c>
      <c r="K3563" s="101">
        <f t="shared" si="1047"/>
        <v>26.913208389112004</v>
      </c>
      <c r="L3563" s="26">
        <v>3.6</v>
      </c>
      <c r="M3563" s="27">
        <f t="shared" si="1052"/>
        <v>1.6147925033467203</v>
      </c>
    </row>
    <row r="3564" spans="1:13">
      <c r="A3564" s="36"/>
      <c r="B3564" s="38"/>
      <c r="C3564" s="38" t="s">
        <v>504</v>
      </c>
      <c r="D3564" s="1297">
        <v>2007</v>
      </c>
      <c r="E3564" s="131">
        <f t="shared" si="1048"/>
        <v>14</v>
      </c>
      <c r="F3564" s="26">
        <v>68000</v>
      </c>
      <c r="G3564" s="146">
        <v>0.1</v>
      </c>
      <c r="H3564" s="26">
        <f t="shared" si="1049"/>
        <v>95200</v>
      </c>
      <c r="I3564" s="26">
        <f t="shared" si="1050"/>
        <v>-27200</v>
      </c>
      <c r="J3564" s="101">
        <f t="shared" si="1051"/>
        <v>6800</v>
      </c>
      <c r="K3564" s="101">
        <f t="shared" si="1047"/>
        <v>3.7929495760821061</v>
      </c>
      <c r="L3564" s="26">
        <v>9.6</v>
      </c>
      <c r="M3564" s="27">
        <f t="shared" si="1052"/>
        <v>0.60687193217313695</v>
      </c>
    </row>
    <row r="3565" spans="1:13">
      <c r="A3565" s="36"/>
      <c r="B3565" s="38"/>
      <c r="C3565" s="38" t="s">
        <v>508</v>
      </c>
      <c r="D3565" s="1297">
        <v>1994</v>
      </c>
      <c r="E3565" s="131">
        <f t="shared" si="1048"/>
        <v>27</v>
      </c>
      <c r="F3565" s="26"/>
      <c r="G3565" s="26"/>
      <c r="H3565" s="26">
        <f t="shared" si="1049"/>
        <v>0</v>
      </c>
      <c r="I3565" s="26">
        <f t="shared" si="1050"/>
        <v>0</v>
      </c>
      <c r="J3565" s="101">
        <f t="shared" si="1051"/>
        <v>0</v>
      </c>
      <c r="K3565" s="101">
        <f t="shared" si="1047"/>
        <v>0</v>
      </c>
      <c r="L3565" s="26">
        <v>5</v>
      </c>
      <c r="M3565" s="27">
        <f t="shared" si="1052"/>
        <v>0</v>
      </c>
    </row>
    <row r="3566" spans="1:13">
      <c r="A3566" s="36"/>
      <c r="B3566" s="38"/>
      <c r="C3566" s="38" t="s">
        <v>507</v>
      </c>
      <c r="D3566" s="1297">
        <v>2007</v>
      </c>
      <c r="E3566" s="131">
        <f t="shared" si="1048"/>
        <v>14</v>
      </c>
      <c r="F3566" s="26">
        <v>1849800</v>
      </c>
      <c r="G3566" s="146">
        <v>0.1</v>
      </c>
      <c r="H3566" s="26">
        <f t="shared" si="1049"/>
        <v>2589720</v>
      </c>
      <c r="I3566" s="26">
        <f t="shared" si="1050"/>
        <v>-739920</v>
      </c>
      <c r="J3566" s="101">
        <f t="shared" si="1051"/>
        <v>184980</v>
      </c>
      <c r="K3566" s="101">
        <f t="shared" si="1047"/>
        <v>103.17938420348059</v>
      </c>
      <c r="L3566" s="26">
        <v>5</v>
      </c>
      <c r="M3566" s="27">
        <f t="shared" si="1052"/>
        <v>8.5982820169567162</v>
      </c>
    </row>
    <row r="3567" spans="1:13">
      <c r="A3567" s="36"/>
      <c r="B3567" s="16" t="s">
        <v>35</v>
      </c>
      <c r="C3567" s="87"/>
      <c r="D3567" s="17"/>
      <c r="E3567" s="131"/>
      <c r="F3567" s="98"/>
      <c r="G3567" s="98"/>
      <c r="H3567" s="98"/>
      <c r="I3567" s="98"/>
      <c r="J3567" s="98"/>
      <c r="K3567" s="101">
        <f t="shared" si="1047"/>
        <v>0</v>
      </c>
      <c r="L3567" s="98"/>
      <c r="M3567" s="96">
        <f>SUM(M3559:M3566)</f>
        <v>37.288459393128072</v>
      </c>
    </row>
    <row r="3568" spans="1:13" ht="45">
      <c r="A3568" s="36" t="s">
        <v>5767</v>
      </c>
      <c r="B3568" s="38" t="s">
        <v>137</v>
      </c>
      <c r="C3568" s="38" t="s">
        <v>499</v>
      </c>
      <c r="D3568" s="1297">
        <v>2007</v>
      </c>
      <c r="E3568" s="131">
        <f t="shared" si="1048"/>
        <v>14</v>
      </c>
      <c r="F3568" s="26">
        <v>407000</v>
      </c>
      <c r="G3568" s="146">
        <v>0.1</v>
      </c>
      <c r="H3568" s="26">
        <f t="shared" ref="H3568:H3575" si="1053">E3568*F3568*G3568</f>
        <v>569800</v>
      </c>
      <c r="I3568" s="26">
        <f t="shared" ref="I3568:I3575" si="1054">F3568-H3568</f>
        <v>-162800</v>
      </c>
      <c r="J3568" s="101">
        <f t="shared" ref="J3568:J3575" si="1055">F3568*G3568</f>
        <v>40700</v>
      </c>
      <c r="K3568" s="101">
        <f t="shared" si="1047"/>
        <v>22.701918786256137</v>
      </c>
      <c r="L3568" s="26">
        <v>28.8</v>
      </c>
      <c r="M3568" s="27">
        <f t="shared" ref="M3568:M3622" si="1056">K3568*L3568/60</f>
        <v>10.896921017402946</v>
      </c>
    </row>
    <row r="3569" spans="1:13">
      <c r="A3569" s="36"/>
      <c r="B3569" s="38"/>
      <c r="C3569" s="38" t="s">
        <v>500</v>
      </c>
      <c r="D3569" s="1297">
        <v>2007</v>
      </c>
      <c r="E3569" s="131">
        <f t="shared" si="1048"/>
        <v>14</v>
      </c>
      <c r="F3569" s="26">
        <v>810000</v>
      </c>
      <c r="G3569" s="146">
        <v>0.1</v>
      </c>
      <c r="H3569" s="26">
        <f t="shared" si="1053"/>
        <v>1134000</v>
      </c>
      <c r="I3569" s="26">
        <f t="shared" si="1054"/>
        <v>-324000</v>
      </c>
      <c r="J3569" s="101">
        <f t="shared" si="1055"/>
        <v>81000</v>
      </c>
      <c r="K3569" s="101">
        <f t="shared" si="1047"/>
        <v>45.180722891566269</v>
      </c>
      <c r="L3569" s="26">
        <v>4.8</v>
      </c>
      <c r="M3569" s="27">
        <f t="shared" si="1056"/>
        <v>3.6144578313253017</v>
      </c>
    </row>
    <row r="3570" spans="1:13">
      <c r="A3570" s="36"/>
      <c r="B3570" s="38"/>
      <c r="C3570" s="38" t="s">
        <v>501</v>
      </c>
      <c r="D3570" s="1297">
        <v>2015</v>
      </c>
      <c r="E3570" s="131">
        <f t="shared" si="1048"/>
        <v>6</v>
      </c>
      <c r="F3570" s="26">
        <v>694025</v>
      </c>
      <c r="G3570" s="146">
        <v>0.1</v>
      </c>
      <c r="H3570" s="26">
        <f t="shared" si="1053"/>
        <v>416415</v>
      </c>
      <c r="I3570" s="26">
        <f t="shared" si="1054"/>
        <v>277610</v>
      </c>
      <c r="J3570" s="101">
        <f t="shared" si="1055"/>
        <v>69402.5</v>
      </c>
      <c r="K3570" s="101">
        <f t="shared" si="1047"/>
        <v>38.711791610888</v>
      </c>
      <c r="L3570" s="26">
        <v>18</v>
      </c>
      <c r="M3570" s="27">
        <f t="shared" si="1056"/>
        <v>11.6135374832664</v>
      </c>
    </row>
    <row r="3571" spans="1:13">
      <c r="A3571" s="36"/>
      <c r="B3571" s="38"/>
      <c r="C3571" s="38" t="s">
        <v>502</v>
      </c>
      <c r="D3571" s="1297">
        <v>2006</v>
      </c>
      <c r="E3571" s="131">
        <f t="shared" si="1048"/>
        <v>15</v>
      </c>
      <c r="F3571" s="26">
        <v>77000</v>
      </c>
      <c r="G3571" s="146">
        <v>0.05</v>
      </c>
      <c r="H3571" s="26">
        <f t="shared" si="1053"/>
        <v>57750</v>
      </c>
      <c r="I3571" s="26">
        <f t="shared" si="1054"/>
        <v>19250</v>
      </c>
      <c r="J3571" s="101">
        <f t="shared" si="1055"/>
        <v>3850</v>
      </c>
      <c r="K3571" s="101">
        <f t="shared" si="1047"/>
        <v>2.1474788041053103</v>
      </c>
      <c r="L3571" s="26">
        <v>9.6</v>
      </c>
      <c r="M3571" s="27">
        <f t="shared" si="1056"/>
        <v>0.34359660865684966</v>
      </c>
    </row>
    <row r="3572" spans="1:13">
      <c r="A3572" s="36"/>
      <c r="B3572" s="38"/>
      <c r="C3572" s="38" t="s">
        <v>503</v>
      </c>
      <c r="D3572" s="1297">
        <v>2007</v>
      </c>
      <c r="E3572" s="131">
        <f t="shared" si="1048"/>
        <v>14</v>
      </c>
      <c r="F3572" s="26">
        <v>482500</v>
      </c>
      <c r="G3572" s="146">
        <v>0.1</v>
      </c>
      <c r="H3572" s="26">
        <f t="shared" si="1053"/>
        <v>675500</v>
      </c>
      <c r="I3572" s="26">
        <f t="shared" si="1054"/>
        <v>-193000</v>
      </c>
      <c r="J3572" s="101">
        <f t="shared" si="1055"/>
        <v>48250</v>
      </c>
      <c r="K3572" s="101">
        <f t="shared" si="1047"/>
        <v>26.913208389112004</v>
      </c>
      <c r="L3572" s="26">
        <v>3.6</v>
      </c>
      <c r="M3572" s="27">
        <f t="shared" si="1056"/>
        <v>1.6147925033467203</v>
      </c>
    </row>
    <row r="3573" spans="1:13">
      <c r="A3573" s="36"/>
      <c r="B3573" s="38"/>
      <c r="C3573" s="38" t="s">
        <v>504</v>
      </c>
      <c r="D3573" s="1297">
        <v>2007</v>
      </c>
      <c r="E3573" s="131">
        <f t="shared" si="1048"/>
        <v>14</v>
      </c>
      <c r="F3573" s="26">
        <v>68000</v>
      </c>
      <c r="G3573" s="146">
        <v>0.1</v>
      </c>
      <c r="H3573" s="26">
        <f t="shared" si="1053"/>
        <v>95200</v>
      </c>
      <c r="I3573" s="26">
        <f t="shared" si="1054"/>
        <v>-27200</v>
      </c>
      <c r="J3573" s="101">
        <f t="shared" si="1055"/>
        <v>6800</v>
      </c>
      <c r="K3573" s="101">
        <f t="shared" si="1047"/>
        <v>3.7929495760821061</v>
      </c>
      <c r="L3573" s="26">
        <v>9.6</v>
      </c>
      <c r="M3573" s="27">
        <f t="shared" si="1056"/>
        <v>0.60687193217313695</v>
      </c>
    </row>
    <row r="3574" spans="1:13">
      <c r="A3574" s="36"/>
      <c r="B3574" s="38"/>
      <c r="C3574" s="38" t="s">
        <v>508</v>
      </c>
      <c r="D3574" s="1297">
        <v>1994</v>
      </c>
      <c r="E3574" s="131">
        <f t="shared" si="1048"/>
        <v>27</v>
      </c>
      <c r="F3574" s="26"/>
      <c r="G3574" s="26"/>
      <c r="H3574" s="26">
        <f t="shared" si="1053"/>
        <v>0</v>
      </c>
      <c r="I3574" s="26">
        <f t="shared" si="1054"/>
        <v>0</v>
      </c>
      <c r="J3574" s="101">
        <f t="shared" si="1055"/>
        <v>0</v>
      </c>
      <c r="K3574" s="101">
        <f t="shared" si="1047"/>
        <v>0</v>
      </c>
      <c r="L3574" s="26">
        <v>5</v>
      </c>
      <c r="M3574" s="27">
        <f t="shared" si="1056"/>
        <v>0</v>
      </c>
    </row>
    <row r="3575" spans="1:13">
      <c r="A3575" s="36"/>
      <c r="B3575" s="38"/>
      <c r="C3575" s="38" t="s">
        <v>507</v>
      </c>
      <c r="D3575" s="1297">
        <v>2007</v>
      </c>
      <c r="E3575" s="131">
        <f t="shared" si="1048"/>
        <v>14</v>
      </c>
      <c r="F3575" s="26">
        <v>1849800</v>
      </c>
      <c r="G3575" s="146">
        <v>0.1</v>
      </c>
      <c r="H3575" s="26">
        <f t="shared" si="1053"/>
        <v>2589720</v>
      </c>
      <c r="I3575" s="26">
        <f t="shared" si="1054"/>
        <v>-739920</v>
      </c>
      <c r="J3575" s="101">
        <f t="shared" si="1055"/>
        <v>184980</v>
      </c>
      <c r="K3575" s="101">
        <f t="shared" si="1047"/>
        <v>103.17938420348059</v>
      </c>
      <c r="L3575" s="26">
        <v>5</v>
      </c>
      <c r="M3575" s="27">
        <f t="shared" si="1056"/>
        <v>8.5982820169567162</v>
      </c>
    </row>
    <row r="3576" spans="1:13">
      <c r="A3576" s="36"/>
      <c r="B3576" s="16" t="s">
        <v>35</v>
      </c>
      <c r="C3576" s="87"/>
      <c r="D3576" s="17"/>
      <c r="E3576" s="131"/>
      <c r="F3576" s="98"/>
      <c r="G3576" s="98"/>
      <c r="H3576" s="98"/>
      <c r="I3576" s="98"/>
      <c r="J3576" s="98"/>
      <c r="K3576" s="101">
        <f t="shared" si="1047"/>
        <v>0</v>
      </c>
      <c r="L3576" s="98"/>
      <c r="M3576" s="96">
        <f>SUM(M3568:M3575)</f>
        <v>37.288459393128072</v>
      </c>
    </row>
    <row r="3577" spans="1:13" ht="30">
      <c r="A3577" s="36" t="s">
        <v>5768</v>
      </c>
      <c r="B3577" s="38" t="s">
        <v>139</v>
      </c>
      <c r="C3577" s="38" t="s">
        <v>509</v>
      </c>
      <c r="D3577" s="1297">
        <v>2007</v>
      </c>
      <c r="E3577" s="131">
        <f t="shared" si="1048"/>
        <v>14</v>
      </c>
      <c r="F3577" s="26">
        <v>407000</v>
      </c>
      <c r="G3577" s="146">
        <v>0.1</v>
      </c>
      <c r="H3577" s="26">
        <f>E3577*F3577*G3577</f>
        <v>569800</v>
      </c>
      <c r="I3577" s="26">
        <f>F3577-H3577</f>
        <v>-162800</v>
      </c>
      <c r="J3577" s="101">
        <f>F3577*G3577</f>
        <v>40700</v>
      </c>
      <c r="K3577" s="101">
        <f t="shared" si="1047"/>
        <v>22.701918786256137</v>
      </c>
      <c r="L3577" s="26">
        <v>28.8</v>
      </c>
      <c r="M3577" s="27">
        <f t="shared" si="1056"/>
        <v>10.896921017402946</v>
      </c>
    </row>
    <row r="3578" spans="1:13">
      <c r="A3578" s="36"/>
      <c r="B3578" s="38"/>
      <c r="C3578" s="38" t="s">
        <v>500</v>
      </c>
      <c r="D3578" s="1297">
        <v>2007</v>
      </c>
      <c r="E3578" s="131">
        <f t="shared" si="1048"/>
        <v>14</v>
      </c>
      <c r="F3578" s="26">
        <v>810000</v>
      </c>
      <c r="G3578" s="146">
        <v>0.1</v>
      </c>
      <c r="H3578" s="26">
        <f>E3578*F3578*G3578</f>
        <v>1134000</v>
      </c>
      <c r="I3578" s="26">
        <f>F3578-H3578</f>
        <v>-324000</v>
      </c>
      <c r="J3578" s="101">
        <f>F3578*G3578</f>
        <v>81000</v>
      </c>
      <c r="K3578" s="101">
        <f t="shared" si="1047"/>
        <v>45.180722891566269</v>
      </c>
      <c r="L3578" s="26">
        <v>4.8</v>
      </c>
      <c r="M3578" s="27">
        <f t="shared" si="1056"/>
        <v>3.6144578313253017</v>
      </c>
    </row>
    <row r="3579" spans="1:13">
      <c r="A3579" s="36"/>
      <c r="B3579" s="38"/>
      <c r="C3579" s="38" t="s">
        <v>503</v>
      </c>
      <c r="D3579" s="1297">
        <v>2007</v>
      </c>
      <c r="E3579" s="131">
        <f t="shared" si="1048"/>
        <v>14</v>
      </c>
      <c r="F3579" s="26">
        <v>482500</v>
      </c>
      <c r="G3579" s="146">
        <v>0.1</v>
      </c>
      <c r="H3579" s="26">
        <f>E3579*F3579*G3579</f>
        <v>675500</v>
      </c>
      <c r="I3579" s="26">
        <f>F3579-H3579</f>
        <v>-193000</v>
      </c>
      <c r="J3579" s="101">
        <f>F3579*G3579</f>
        <v>48250</v>
      </c>
      <c r="K3579" s="101">
        <f t="shared" si="1047"/>
        <v>26.913208389112004</v>
      </c>
      <c r="L3579" s="26">
        <v>3.6</v>
      </c>
      <c r="M3579" s="27">
        <f t="shared" si="1056"/>
        <v>1.6147925033467203</v>
      </c>
    </row>
    <row r="3580" spans="1:13">
      <c r="A3580" s="36"/>
      <c r="B3580" s="38"/>
      <c r="C3580" s="38" t="s">
        <v>507</v>
      </c>
      <c r="D3580" s="1297">
        <v>2007</v>
      </c>
      <c r="E3580" s="131">
        <f t="shared" si="1048"/>
        <v>14</v>
      </c>
      <c r="F3580" s="26">
        <v>1849800</v>
      </c>
      <c r="G3580" s="146">
        <v>0.1</v>
      </c>
      <c r="H3580" s="26">
        <f>E3580*F3580*G3580</f>
        <v>2589720</v>
      </c>
      <c r="I3580" s="26">
        <f>F3580-H3580</f>
        <v>-739920</v>
      </c>
      <c r="J3580" s="101">
        <f>F3580*G3580</f>
        <v>184980</v>
      </c>
      <c r="K3580" s="101">
        <f t="shared" si="1047"/>
        <v>103.17938420348059</v>
      </c>
      <c r="L3580" s="26">
        <v>5</v>
      </c>
      <c r="M3580" s="27">
        <f t="shared" si="1056"/>
        <v>8.5982820169567162</v>
      </c>
    </row>
    <row r="3581" spans="1:13">
      <c r="A3581" s="36"/>
      <c r="B3581" s="38"/>
      <c r="C3581" s="38" t="s">
        <v>505</v>
      </c>
      <c r="D3581" s="1297">
        <v>1994</v>
      </c>
      <c r="E3581" s="131">
        <f t="shared" si="1048"/>
        <v>27</v>
      </c>
      <c r="F3581" s="26">
        <v>156540</v>
      </c>
      <c r="G3581" s="146">
        <v>0.1</v>
      </c>
      <c r="H3581" s="26">
        <v>156540</v>
      </c>
      <c r="I3581" s="26">
        <f>F3581-H3581</f>
        <v>0</v>
      </c>
      <c r="J3581" s="101">
        <f>F3581*G3581</f>
        <v>15654</v>
      </c>
      <c r="K3581" s="101">
        <f t="shared" si="1047"/>
        <v>8.7315930388219556</v>
      </c>
      <c r="L3581" s="26">
        <v>5</v>
      </c>
      <c r="M3581" s="27">
        <f t="shared" si="1056"/>
        <v>0.72763275323516297</v>
      </c>
    </row>
    <row r="3582" spans="1:13">
      <c r="A3582" s="36"/>
      <c r="B3582" s="16" t="s">
        <v>35</v>
      </c>
      <c r="C3582" s="87"/>
      <c r="D3582" s="17"/>
      <c r="E3582" s="131"/>
      <c r="F3582" s="98"/>
      <c r="G3582" s="147"/>
      <c r="H3582" s="98"/>
      <c r="I3582" s="98"/>
      <c r="J3582" s="98"/>
      <c r="K3582" s="101">
        <f t="shared" si="1047"/>
        <v>0</v>
      </c>
      <c r="L3582" s="98"/>
      <c r="M3582" s="96">
        <f>SUM(M3577:M3581)</f>
        <v>25.452086122266849</v>
      </c>
    </row>
    <row r="3583" spans="1:13" s="51" customFormat="1" ht="30">
      <c r="A3583" s="49" t="s">
        <v>5769</v>
      </c>
      <c r="B3583" s="53" t="s">
        <v>140</v>
      </c>
      <c r="C3583" s="53" t="s">
        <v>499</v>
      </c>
      <c r="D3583" s="562">
        <v>2007</v>
      </c>
      <c r="E3583" s="166">
        <f t="shared" si="1048"/>
        <v>14</v>
      </c>
      <c r="F3583" s="213">
        <v>407000</v>
      </c>
      <c r="G3583" s="214">
        <v>0.1</v>
      </c>
      <c r="H3583" s="213">
        <f t="shared" ref="H3583:H3591" si="1057">E3583*F3583*G3583</f>
        <v>569800</v>
      </c>
      <c r="I3583" s="213">
        <f t="shared" ref="I3583:I3591" si="1058">F3583-H3583</f>
        <v>-162800</v>
      </c>
      <c r="J3583" s="174">
        <f t="shared" ref="J3583:J3591" si="1059">F3583*G3583</f>
        <v>40700</v>
      </c>
      <c r="K3583" s="101">
        <f t="shared" si="1047"/>
        <v>22.701918786256137</v>
      </c>
      <c r="L3583" s="213">
        <v>20</v>
      </c>
      <c r="M3583" s="269">
        <f t="shared" si="1056"/>
        <v>7.5673062620853786</v>
      </c>
    </row>
    <row r="3584" spans="1:13" s="51" customFormat="1">
      <c r="A3584" s="49"/>
      <c r="B3584" s="53"/>
      <c r="C3584" s="53" t="s">
        <v>500</v>
      </c>
      <c r="D3584" s="562">
        <v>2007</v>
      </c>
      <c r="E3584" s="166">
        <f t="shared" si="1048"/>
        <v>14</v>
      </c>
      <c r="F3584" s="213">
        <v>810000</v>
      </c>
      <c r="G3584" s="214">
        <v>0.1</v>
      </c>
      <c r="H3584" s="213">
        <f t="shared" si="1057"/>
        <v>1134000</v>
      </c>
      <c r="I3584" s="213">
        <f t="shared" si="1058"/>
        <v>-324000</v>
      </c>
      <c r="J3584" s="174">
        <f t="shared" si="1059"/>
        <v>81000</v>
      </c>
      <c r="K3584" s="101">
        <f t="shared" si="1047"/>
        <v>45.180722891566269</v>
      </c>
      <c r="L3584" s="213">
        <v>4.8</v>
      </c>
      <c r="M3584" s="269">
        <f t="shared" si="1056"/>
        <v>3.6144578313253017</v>
      </c>
    </row>
    <row r="3585" spans="1:13" s="51" customFormat="1">
      <c r="A3585" s="49"/>
      <c r="B3585" s="53"/>
      <c r="C3585" s="53" t="s">
        <v>501</v>
      </c>
      <c r="D3585" s="562">
        <v>2015</v>
      </c>
      <c r="E3585" s="166">
        <f t="shared" si="1048"/>
        <v>6</v>
      </c>
      <c r="F3585" s="213">
        <v>694025</v>
      </c>
      <c r="G3585" s="214">
        <v>0.1</v>
      </c>
      <c r="H3585" s="213">
        <f t="shared" si="1057"/>
        <v>416415</v>
      </c>
      <c r="I3585" s="213">
        <f t="shared" si="1058"/>
        <v>277610</v>
      </c>
      <c r="J3585" s="174">
        <f t="shared" si="1059"/>
        <v>69402.5</v>
      </c>
      <c r="K3585" s="101">
        <f t="shared" si="1047"/>
        <v>38.711791610888</v>
      </c>
      <c r="L3585" s="213">
        <v>18</v>
      </c>
      <c r="M3585" s="269">
        <f t="shared" si="1056"/>
        <v>11.6135374832664</v>
      </c>
    </row>
    <row r="3586" spans="1:13" s="51" customFormat="1" ht="30.75" customHeight="1">
      <c r="A3586" s="49"/>
      <c r="B3586" s="53"/>
      <c r="C3586" s="53" t="s">
        <v>502</v>
      </c>
      <c r="D3586" s="562">
        <v>2006</v>
      </c>
      <c r="E3586" s="166">
        <f t="shared" si="1048"/>
        <v>15</v>
      </c>
      <c r="F3586" s="213">
        <v>77000</v>
      </c>
      <c r="G3586" s="214">
        <v>0.05</v>
      </c>
      <c r="H3586" s="213">
        <f t="shared" si="1057"/>
        <v>57750</v>
      </c>
      <c r="I3586" s="213">
        <f t="shared" si="1058"/>
        <v>19250</v>
      </c>
      <c r="J3586" s="174">
        <f t="shared" si="1059"/>
        <v>3850</v>
      </c>
      <c r="K3586" s="101">
        <f t="shared" si="1047"/>
        <v>2.1474788041053103</v>
      </c>
      <c r="L3586" s="213">
        <v>9.6</v>
      </c>
      <c r="M3586" s="269">
        <f t="shared" si="1056"/>
        <v>0.34359660865684966</v>
      </c>
    </row>
    <row r="3587" spans="1:13" s="51" customFormat="1">
      <c r="A3587" s="49"/>
      <c r="B3587" s="53"/>
      <c r="C3587" s="53" t="s">
        <v>503</v>
      </c>
      <c r="D3587" s="562">
        <v>2007</v>
      </c>
      <c r="E3587" s="166">
        <f t="shared" si="1048"/>
        <v>14</v>
      </c>
      <c r="F3587" s="213">
        <v>482500</v>
      </c>
      <c r="G3587" s="214">
        <v>0.1</v>
      </c>
      <c r="H3587" s="213">
        <f t="shared" si="1057"/>
        <v>675500</v>
      </c>
      <c r="I3587" s="213">
        <f t="shared" si="1058"/>
        <v>-193000</v>
      </c>
      <c r="J3587" s="174">
        <f t="shared" si="1059"/>
        <v>48250</v>
      </c>
      <c r="K3587" s="101">
        <f t="shared" si="1047"/>
        <v>26.913208389112004</v>
      </c>
      <c r="L3587" s="213">
        <v>3.6</v>
      </c>
      <c r="M3587" s="269">
        <f t="shared" si="1056"/>
        <v>1.6147925033467203</v>
      </c>
    </row>
    <row r="3588" spans="1:13" s="51" customFormat="1">
      <c r="A3588" s="49"/>
      <c r="B3588" s="55"/>
      <c r="C3588" s="53" t="s">
        <v>504</v>
      </c>
      <c r="D3588" s="562">
        <v>2007</v>
      </c>
      <c r="E3588" s="166">
        <f t="shared" si="1048"/>
        <v>14</v>
      </c>
      <c r="F3588" s="213">
        <v>68000</v>
      </c>
      <c r="G3588" s="214">
        <v>0.1</v>
      </c>
      <c r="H3588" s="213">
        <f t="shared" si="1057"/>
        <v>95200</v>
      </c>
      <c r="I3588" s="213">
        <f t="shared" si="1058"/>
        <v>-27200</v>
      </c>
      <c r="J3588" s="174">
        <f t="shared" si="1059"/>
        <v>6800</v>
      </c>
      <c r="K3588" s="101">
        <f t="shared" si="1047"/>
        <v>3.7929495760821061</v>
      </c>
      <c r="L3588" s="213">
        <v>9.6</v>
      </c>
      <c r="M3588" s="269">
        <f t="shared" si="1056"/>
        <v>0.60687193217313695</v>
      </c>
    </row>
    <row r="3589" spans="1:13" s="51" customFormat="1">
      <c r="A3589" s="49"/>
      <c r="B3589" s="55"/>
      <c r="C3589" s="53" t="s">
        <v>508</v>
      </c>
      <c r="D3589" s="562">
        <v>1994</v>
      </c>
      <c r="E3589" s="166">
        <f t="shared" si="1048"/>
        <v>27</v>
      </c>
      <c r="F3589" s="213"/>
      <c r="G3589" s="213"/>
      <c r="H3589" s="213">
        <f t="shared" si="1057"/>
        <v>0</v>
      </c>
      <c r="I3589" s="213">
        <f t="shared" si="1058"/>
        <v>0</v>
      </c>
      <c r="J3589" s="174">
        <f t="shared" si="1059"/>
        <v>0</v>
      </c>
      <c r="K3589" s="101">
        <f t="shared" si="1047"/>
        <v>0</v>
      </c>
      <c r="L3589" s="213">
        <v>5</v>
      </c>
      <c r="M3589" s="269">
        <f t="shared" si="1056"/>
        <v>0</v>
      </c>
    </row>
    <row r="3590" spans="1:13" s="51" customFormat="1">
      <c r="A3590" s="49"/>
      <c r="B3590" s="55"/>
      <c r="C3590" s="53" t="s">
        <v>511</v>
      </c>
      <c r="D3590" s="562">
        <v>2007</v>
      </c>
      <c r="E3590" s="166">
        <f t="shared" si="1048"/>
        <v>14</v>
      </c>
      <c r="F3590" s="213">
        <v>200000</v>
      </c>
      <c r="G3590" s="214">
        <v>0.1</v>
      </c>
      <c r="H3590" s="213">
        <f t="shared" si="1057"/>
        <v>280000</v>
      </c>
      <c r="I3590" s="213">
        <f t="shared" si="1058"/>
        <v>-80000</v>
      </c>
      <c r="J3590" s="174">
        <f t="shared" si="1059"/>
        <v>20000</v>
      </c>
      <c r="K3590" s="101">
        <f t="shared" si="1047"/>
        <v>11.155734047300312</v>
      </c>
      <c r="L3590" s="213">
        <v>5</v>
      </c>
      <c r="M3590" s="269">
        <f t="shared" si="1056"/>
        <v>0.92964450394169273</v>
      </c>
    </row>
    <row r="3591" spans="1:13" s="51" customFormat="1">
      <c r="A3591" s="49"/>
      <c r="B3591" s="53"/>
      <c r="C3591" s="53" t="s">
        <v>507</v>
      </c>
      <c r="D3591" s="562">
        <v>2007</v>
      </c>
      <c r="E3591" s="166">
        <f t="shared" si="1048"/>
        <v>14</v>
      </c>
      <c r="F3591" s="213">
        <v>1849800</v>
      </c>
      <c r="G3591" s="214">
        <v>0.1</v>
      </c>
      <c r="H3591" s="213">
        <f t="shared" si="1057"/>
        <v>2589720</v>
      </c>
      <c r="I3591" s="213">
        <f t="shared" si="1058"/>
        <v>-739920</v>
      </c>
      <c r="J3591" s="174">
        <f t="shared" si="1059"/>
        <v>184980</v>
      </c>
      <c r="K3591" s="101">
        <f t="shared" si="1047"/>
        <v>103.17938420348059</v>
      </c>
      <c r="L3591" s="213">
        <v>5</v>
      </c>
      <c r="M3591" s="269">
        <f t="shared" si="1056"/>
        <v>8.5982820169567162</v>
      </c>
    </row>
    <row r="3592" spans="1:13" s="51" customFormat="1">
      <c r="A3592" s="49"/>
      <c r="B3592" s="50"/>
      <c r="C3592" s="50"/>
      <c r="D3592" s="116"/>
      <c r="E3592" s="166"/>
      <c r="F3592" s="270"/>
      <c r="G3592" s="270"/>
      <c r="H3592" s="270"/>
      <c r="I3592" s="270"/>
      <c r="J3592" s="270"/>
      <c r="K3592" s="101">
        <f t="shared" si="1047"/>
        <v>0</v>
      </c>
      <c r="L3592" s="270"/>
      <c r="M3592" s="271">
        <f>SUM(M3583:M3591)</f>
        <v>34.888489141752203</v>
      </c>
    </row>
    <row r="3593" spans="1:13" ht="30">
      <c r="A3593" s="36" t="s">
        <v>5770</v>
      </c>
      <c r="B3593" s="38" t="s">
        <v>141</v>
      </c>
      <c r="C3593" s="38" t="s">
        <v>499</v>
      </c>
      <c r="D3593" s="1297">
        <v>2007</v>
      </c>
      <c r="E3593" s="131">
        <f t="shared" si="1048"/>
        <v>14</v>
      </c>
      <c r="F3593" s="26">
        <v>407000</v>
      </c>
      <c r="G3593" s="146">
        <v>0.1</v>
      </c>
      <c r="H3593" s="26">
        <f t="shared" ref="H3593:H3601" si="1060">E3593*F3593*G3593</f>
        <v>569800</v>
      </c>
      <c r="I3593" s="26">
        <f t="shared" ref="I3593:I3601" si="1061">F3593-H3593</f>
        <v>-162800</v>
      </c>
      <c r="J3593" s="101">
        <f t="shared" ref="J3593:J3601" si="1062">F3593*G3593</f>
        <v>40700</v>
      </c>
      <c r="K3593" s="101">
        <f t="shared" si="1047"/>
        <v>22.701918786256137</v>
      </c>
      <c r="L3593" s="26">
        <v>20</v>
      </c>
      <c r="M3593" s="27">
        <f t="shared" si="1056"/>
        <v>7.5673062620853786</v>
      </c>
    </row>
    <row r="3594" spans="1:13">
      <c r="A3594" s="36"/>
      <c r="B3594" s="38"/>
      <c r="C3594" s="38" t="s">
        <v>500</v>
      </c>
      <c r="D3594" s="1297">
        <v>2007</v>
      </c>
      <c r="E3594" s="131">
        <f t="shared" si="1048"/>
        <v>14</v>
      </c>
      <c r="F3594" s="26">
        <v>810000</v>
      </c>
      <c r="G3594" s="146">
        <v>0.1</v>
      </c>
      <c r="H3594" s="26">
        <f t="shared" si="1060"/>
        <v>1134000</v>
      </c>
      <c r="I3594" s="26">
        <f t="shared" si="1061"/>
        <v>-324000</v>
      </c>
      <c r="J3594" s="101">
        <f t="shared" si="1062"/>
        <v>81000</v>
      </c>
      <c r="K3594" s="101">
        <f t="shared" si="1047"/>
        <v>45.180722891566269</v>
      </c>
      <c r="L3594" s="26">
        <v>4.8</v>
      </c>
      <c r="M3594" s="27">
        <f t="shared" si="1056"/>
        <v>3.6144578313253017</v>
      </c>
    </row>
    <row r="3595" spans="1:13">
      <c r="A3595" s="36"/>
      <c r="B3595" s="38"/>
      <c r="C3595" s="38" t="s">
        <v>501</v>
      </c>
      <c r="D3595" s="1297">
        <v>2015</v>
      </c>
      <c r="E3595" s="131">
        <f t="shared" si="1048"/>
        <v>6</v>
      </c>
      <c r="F3595" s="26">
        <v>694025</v>
      </c>
      <c r="G3595" s="146">
        <v>0.1</v>
      </c>
      <c r="H3595" s="26">
        <f t="shared" si="1060"/>
        <v>416415</v>
      </c>
      <c r="I3595" s="26">
        <f t="shared" si="1061"/>
        <v>277610</v>
      </c>
      <c r="J3595" s="101">
        <f t="shared" si="1062"/>
        <v>69402.5</v>
      </c>
      <c r="K3595" s="101">
        <f t="shared" si="1047"/>
        <v>38.711791610888</v>
      </c>
      <c r="L3595" s="26">
        <v>18</v>
      </c>
      <c r="M3595" s="27">
        <f t="shared" si="1056"/>
        <v>11.6135374832664</v>
      </c>
    </row>
    <row r="3596" spans="1:13">
      <c r="A3596" s="36"/>
      <c r="B3596" s="38"/>
      <c r="C3596" s="38" t="s">
        <v>502</v>
      </c>
      <c r="D3596" s="1297">
        <v>2006</v>
      </c>
      <c r="E3596" s="131">
        <f t="shared" si="1048"/>
        <v>15</v>
      </c>
      <c r="F3596" s="26">
        <v>77000</v>
      </c>
      <c r="G3596" s="146">
        <v>0.05</v>
      </c>
      <c r="H3596" s="26">
        <f t="shared" si="1060"/>
        <v>57750</v>
      </c>
      <c r="I3596" s="26">
        <f t="shared" si="1061"/>
        <v>19250</v>
      </c>
      <c r="J3596" s="101">
        <f t="shared" si="1062"/>
        <v>3850</v>
      </c>
      <c r="K3596" s="101">
        <f t="shared" si="1047"/>
        <v>2.1474788041053103</v>
      </c>
      <c r="L3596" s="26">
        <v>9.6</v>
      </c>
      <c r="M3596" s="27">
        <f t="shared" si="1056"/>
        <v>0.34359660865684966</v>
      </c>
    </row>
    <row r="3597" spans="1:13">
      <c r="A3597" s="36"/>
      <c r="B3597" s="38"/>
      <c r="C3597" s="38" t="s">
        <v>503</v>
      </c>
      <c r="D3597" s="1297">
        <v>2007</v>
      </c>
      <c r="E3597" s="131">
        <f t="shared" si="1048"/>
        <v>14</v>
      </c>
      <c r="F3597" s="26">
        <v>482500</v>
      </c>
      <c r="G3597" s="146">
        <v>0.1</v>
      </c>
      <c r="H3597" s="26">
        <f t="shared" si="1060"/>
        <v>675500</v>
      </c>
      <c r="I3597" s="26">
        <f t="shared" si="1061"/>
        <v>-193000</v>
      </c>
      <c r="J3597" s="101">
        <f t="shared" si="1062"/>
        <v>48250</v>
      </c>
      <c r="K3597" s="101">
        <f t="shared" si="1047"/>
        <v>26.913208389112004</v>
      </c>
      <c r="L3597" s="26">
        <v>3.6</v>
      </c>
      <c r="M3597" s="27">
        <f t="shared" si="1056"/>
        <v>1.6147925033467203</v>
      </c>
    </row>
    <row r="3598" spans="1:13">
      <c r="A3598" s="36"/>
      <c r="B3598" s="38"/>
      <c r="C3598" s="38" t="s">
        <v>504</v>
      </c>
      <c r="D3598" s="1297">
        <v>2007</v>
      </c>
      <c r="E3598" s="131">
        <f t="shared" si="1048"/>
        <v>14</v>
      </c>
      <c r="F3598" s="26">
        <v>68000</v>
      </c>
      <c r="G3598" s="146">
        <v>0.1</v>
      </c>
      <c r="H3598" s="26">
        <f t="shared" si="1060"/>
        <v>95200</v>
      </c>
      <c r="I3598" s="26">
        <f t="shared" si="1061"/>
        <v>-27200</v>
      </c>
      <c r="J3598" s="101">
        <f t="shared" si="1062"/>
        <v>6800</v>
      </c>
      <c r="K3598" s="101">
        <f t="shared" si="1047"/>
        <v>3.7929495760821061</v>
      </c>
      <c r="L3598" s="26">
        <v>9.6</v>
      </c>
      <c r="M3598" s="27">
        <f t="shared" si="1056"/>
        <v>0.60687193217313695</v>
      </c>
    </row>
    <row r="3599" spans="1:13">
      <c r="A3599" s="36"/>
      <c r="B3599" s="38"/>
      <c r="C3599" s="38" t="s">
        <v>508</v>
      </c>
      <c r="D3599" s="1297">
        <v>1994</v>
      </c>
      <c r="E3599" s="131">
        <f t="shared" si="1048"/>
        <v>27</v>
      </c>
      <c r="F3599" s="26"/>
      <c r="G3599" s="26"/>
      <c r="H3599" s="26">
        <f t="shared" si="1060"/>
        <v>0</v>
      </c>
      <c r="I3599" s="26">
        <f t="shared" si="1061"/>
        <v>0</v>
      </c>
      <c r="J3599" s="101">
        <f t="shared" si="1062"/>
        <v>0</v>
      </c>
      <c r="K3599" s="101">
        <f t="shared" si="1047"/>
        <v>0</v>
      </c>
      <c r="L3599" s="26">
        <v>5</v>
      </c>
      <c r="M3599" s="27">
        <f t="shared" si="1056"/>
        <v>0</v>
      </c>
    </row>
    <row r="3600" spans="1:13">
      <c r="A3600" s="36"/>
      <c r="B3600" s="38"/>
      <c r="C3600" s="38" t="s">
        <v>511</v>
      </c>
      <c r="D3600" s="1297">
        <v>2007</v>
      </c>
      <c r="E3600" s="131">
        <f t="shared" si="1048"/>
        <v>14</v>
      </c>
      <c r="F3600" s="26">
        <v>200000</v>
      </c>
      <c r="G3600" s="146">
        <v>0.1</v>
      </c>
      <c r="H3600" s="26">
        <f t="shared" si="1060"/>
        <v>280000</v>
      </c>
      <c r="I3600" s="26">
        <f t="shared" si="1061"/>
        <v>-80000</v>
      </c>
      <c r="J3600" s="101">
        <f t="shared" si="1062"/>
        <v>20000</v>
      </c>
      <c r="K3600" s="101">
        <f t="shared" si="1047"/>
        <v>11.155734047300312</v>
      </c>
      <c r="L3600" s="26">
        <v>5</v>
      </c>
      <c r="M3600" s="27">
        <f t="shared" si="1056"/>
        <v>0.92964450394169273</v>
      </c>
    </row>
    <row r="3601" spans="1:13">
      <c r="A3601" s="36"/>
      <c r="B3601" s="38"/>
      <c r="C3601" s="38" t="s">
        <v>507</v>
      </c>
      <c r="D3601" s="1297">
        <v>2007</v>
      </c>
      <c r="E3601" s="131">
        <f t="shared" si="1048"/>
        <v>14</v>
      </c>
      <c r="F3601" s="26">
        <v>1849800</v>
      </c>
      <c r="G3601" s="146">
        <v>0.1</v>
      </c>
      <c r="H3601" s="26">
        <f t="shared" si="1060"/>
        <v>2589720</v>
      </c>
      <c r="I3601" s="26">
        <f t="shared" si="1061"/>
        <v>-739920</v>
      </c>
      <c r="J3601" s="101">
        <f t="shared" si="1062"/>
        <v>184980</v>
      </c>
      <c r="K3601" s="101">
        <f t="shared" ref="K3601:K3649" si="1063">J3601/1792.8</f>
        <v>103.17938420348059</v>
      </c>
      <c r="L3601" s="26">
        <v>5</v>
      </c>
      <c r="M3601" s="27">
        <f t="shared" si="1056"/>
        <v>8.5982820169567162</v>
      </c>
    </row>
    <row r="3602" spans="1:13">
      <c r="A3602" s="36"/>
      <c r="B3602" s="16" t="s">
        <v>35</v>
      </c>
      <c r="C3602" s="87"/>
      <c r="D3602" s="17"/>
      <c r="E3602" s="131"/>
      <c r="F3602" s="98"/>
      <c r="G3602" s="98"/>
      <c r="H3602" s="98"/>
      <c r="I3602" s="98"/>
      <c r="J3602" s="98"/>
      <c r="K3602" s="101">
        <f t="shared" si="1063"/>
        <v>0</v>
      </c>
      <c r="L3602" s="98"/>
      <c r="M3602" s="96">
        <f>SUM(M3593:M3601)</f>
        <v>34.888489141752203</v>
      </c>
    </row>
    <row r="3603" spans="1:13" ht="30">
      <c r="A3603" s="36" t="s">
        <v>5771</v>
      </c>
      <c r="B3603" s="38" t="s">
        <v>143</v>
      </c>
      <c r="C3603" s="38" t="s">
        <v>499</v>
      </c>
      <c r="D3603" s="1297">
        <v>2007</v>
      </c>
      <c r="E3603" s="131">
        <f t="shared" si="1048"/>
        <v>14</v>
      </c>
      <c r="F3603" s="26">
        <v>407000</v>
      </c>
      <c r="G3603" s="146">
        <v>0.1</v>
      </c>
      <c r="H3603" s="26">
        <f t="shared" ref="H3603:H3610" si="1064">E3603*F3603*G3603</f>
        <v>569800</v>
      </c>
      <c r="I3603" s="26">
        <f t="shared" ref="I3603:I3610" si="1065">F3603-H3603</f>
        <v>-162800</v>
      </c>
      <c r="J3603" s="101">
        <f t="shared" ref="J3603:J3610" si="1066">F3603*G3603</f>
        <v>40700</v>
      </c>
      <c r="K3603" s="101">
        <f t="shared" si="1063"/>
        <v>22.701918786256137</v>
      </c>
      <c r="L3603" s="26">
        <v>20</v>
      </c>
      <c r="M3603" s="27">
        <f t="shared" si="1056"/>
        <v>7.5673062620853786</v>
      </c>
    </row>
    <row r="3604" spans="1:13">
      <c r="A3604" s="36"/>
      <c r="B3604" s="38"/>
      <c r="C3604" s="38" t="s">
        <v>500</v>
      </c>
      <c r="D3604" s="1297">
        <v>2007</v>
      </c>
      <c r="E3604" s="131">
        <f t="shared" si="1048"/>
        <v>14</v>
      </c>
      <c r="F3604" s="26">
        <v>810000</v>
      </c>
      <c r="G3604" s="146">
        <v>0.1</v>
      </c>
      <c r="H3604" s="26">
        <f t="shared" si="1064"/>
        <v>1134000</v>
      </c>
      <c r="I3604" s="26">
        <f t="shared" si="1065"/>
        <v>-324000</v>
      </c>
      <c r="J3604" s="101">
        <f t="shared" si="1066"/>
        <v>81000</v>
      </c>
      <c r="K3604" s="101">
        <f t="shared" si="1063"/>
        <v>45.180722891566269</v>
      </c>
      <c r="L3604" s="26">
        <v>4.8</v>
      </c>
      <c r="M3604" s="27">
        <f t="shared" si="1056"/>
        <v>3.6144578313253017</v>
      </c>
    </row>
    <row r="3605" spans="1:13">
      <c r="A3605" s="36"/>
      <c r="B3605" s="38"/>
      <c r="C3605" s="38" t="s">
        <v>502</v>
      </c>
      <c r="D3605" s="1297">
        <v>2006</v>
      </c>
      <c r="E3605" s="131">
        <f t="shared" si="1048"/>
        <v>15</v>
      </c>
      <c r="F3605" s="26">
        <v>77000</v>
      </c>
      <c r="G3605" s="146">
        <v>0.05</v>
      </c>
      <c r="H3605" s="26">
        <f t="shared" si="1064"/>
        <v>57750</v>
      </c>
      <c r="I3605" s="26">
        <f t="shared" si="1065"/>
        <v>19250</v>
      </c>
      <c r="J3605" s="101">
        <f t="shared" si="1066"/>
        <v>3850</v>
      </c>
      <c r="K3605" s="101">
        <f t="shared" si="1063"/>
        <v>2.1474788041053103</v>
      </c>
      <c r="L3605" s="26">
        <v>18</v>
      </c>
      <c r="M3605" s="27">
        <f t="shared" si="1056"/>
        <v>0.64424364123159317</v>
      </c>
    </row>
    <row r="3606" spans="1:13">
      <c r="A3606" s="36"/>
      <c r="B3606" s="38"/>
      <c r="C3606" s="38" t="s">
        <v>503</v>
      </c>
      <c r="D3606" s="1297">
        <v>2007</v>
      </c>
      <c r="E3606" s="131">
        <f t="shared" si="1048"/>
        <v>14</v>
      </c>
      <c r="F3606" s="26">
        <v>482500</v>
      </c>
      <c r="G3606" s="146">
        <v>0.1</v>
      </c>
      <c r="H3606" s="26">
        <f t="shared" si="1064"/>
        <v>675500</v>
      </c>
      <c r="I3606" s="26">
        <f t="shared" si="1065"/>
        <v>-193000</v>
      </c>
      <c r="J3606" s="101">
        <f t="shared" si="1066"/>
        <v>48250</v>
      </c>
      <c r="K3606" s="101">
        <f t="shared" si="1063"/>
        <v>26.913208389112004</v>
      </c>
      <c r="L3606" s="26">
        <v>9.6</v>
      </c>
      <c r="M3606" s="27">
        <f t="shared" si="1056"/>
        <v>4.3061133422579205</v>
      </c>
    </row>
    <row r="3607" spans="1:13">
      <c r="A3607" s="36"/>
      <c r="B3607" s="38"/>
      <c r="C3607" s="38" t="s">
        <v>504</v>
      </c>
      <c r="D3607" s="1297">
        <v>2007</v>
      </c>
      <c r="E3607" s="131">
        <f t="shared" ref="E3607:E3653" si="1067">2021-D3607</f>
        <v>14</v>
      </c>
      <c r="F3607" s="26">
        <v>68000</v>
      </c>
      <c r="G3607" s="146">
        <v>0.1</v>
      </c>
      <c r="H3607" s="26">
        <f t="shared" si="1064"/>
        <v>95200</v>
      </c>
      <c r="I3607" s="26">
        <f t="shared" si="1065"/>
        <v>-27200</v>
      </c>
      <c r="J3607" s="101">
        <f t="shared" si="1066"/>
        <v>6800</v>
      </c>
      <c r="K3607" s="101">
        <f t="shared" si="1063"/>
        <v>3.7929495760821061</v>
      </c>
      <c r="L3607" s="26">
        <v>3.6</v>
      </c>
      <c r="M3607" s="27">
        <f t="shared" si="1056"/>
        <v>0.22757697456492637</v>
      </c>
    </row>
    <row r="3608" spans="1:13">
      <c r="A3608" s="36"/>
      <c r="B3608" s="38"/>
      <c r="C3608" s="38" t="s">
        <v>508</v>
      </c>
      <c r="D3608" s="1297">
        <v>1994</v>
      </c>
      <c r="E3608" s="131">
        <f t="shared" si="1067"/>
        <v>27</v>
      </c>
      <c r="F3608" s="26"/>
      <c r="G3608" s="26"/>
      <c r="H3608" s="26">
        <f t="shared" si="1064"/>
        <v>0</v>
      </c>
      <c r="I3608" s="26">
        <f t="shared" si="1065"/>
        <v>0</v>
      </c>
      <c r="J3608" s="101">
        <f t="shared" si="1066"/>
        <v>0</v>
      </c>
      <c r="K3608" s="101">
        <f t="shared" si="1063"/>
        <v>0</v>
      </c>
      <c r="L3608" s="26">
        <v>6</v>
      </c>
      <c r="M3608" s="27">
        <f t="shared" si="1056"/>
        <v>0</v>
      </c>
    </row>
    <row r="3609" spans="1:13">
      <c r="A3609" s="36"/>
      <c r="B3609" s="38"/>
      <c r="C3609" s="38" t="s">
        <v>511</v>
      </c>
      <c r="D3609" s="1297">
        <v>2007</v>
      </c>
      <c r="E3609" s="131">
        <f t="shared" si="1067"/>
        <v>14</v>
      </c>
      <c r="F3609" s="26">
        <v>200000</v>
      </c>
      <c r="G3609" s="146">
        <v>0.1</v>
      </c>
      <c r="H3609" s="26">
        <f t="shared" si="1064"/>
        <v>280000</v>
      </c>
      <c r="I3609" s="26">
        <f t="shared" si="1065"/>
        <v>-80000</v>
      </c>
      <c r="J3609" s="101">
        <f t="shared" si="1066"/>
        <v>20000</v>
      </c>
      <c r="K3609" s="101">
        <f t="shared" si="1063"/>
        <v>11.155734047300312</v>
      </c>
      <c r="L3609" s="26">
        <v>5</v>
      </c>
      <c r="M3609" s="27">
        <f t="shared" si="1056"/>
        <v>0.92964450394169273</v>
      </c>
    </row>
    <row r="3610" spans="1:13">
      <c r="A3610" s="36"/>
      <c r="B3610" s="38"/>
      <c r="C3610" s="38" t="s">
        <v>507</v>
      </c>
      <c r="D3610" s="1297">
        <v>2007</v>
      </c>
      <c r="E3610" s="131">
        <f t="shared" si="1067"/>
        <v>14</v>
      </c>
      <c r="F3610" s="26">
        <v>1849800</v>
      </c>
      <c r="G3610" s="146">
        <v>0.1</v>
      </c>
      <c r="H3610" s="26">
        <f t="shared" si="1064"/>
        <v>2589720</v>
      </c>
      <c r="I3610" s="26">
        <f t="shared" si="1065"/>
        <v>-739920</v>
      </c>
      <c r="J3610" s="101">
        <f t="shared" si="1066"/>
        <v>184980</v>
      </c>
      <c r="K3610" s="101">
        <f t="shared" si="1063"/>
        <v>103.17938420348059</v>
      </c>
      <c r="L3610" s="26">
        <v>5</v>
      </c>
      <c r="M3610" s="27">
        <f t="shared" si="1056"/>
        <v>8.5982820169567162</v>
      </c>
    </row>
    <row r="3611" spans="1:13">
      <c r="A3611" s="36"/>
      <c r="B3611" s="16" t="s">
        <v>35</v>
      </c>
      <c r="C3611" s="87"/>
      <c r="D3611" s="17"/>
      <c r="E3611" s="131"/>
      <c r="F3611" s="98"/>
      <c r="G3611" s="98"/>
      <c r="H3611" s="98"/>
      <c r="I3611" s="98"/>
      <c r="J3611" s="98"/>
      <c r="K3611" s="101">
        <f t="shared" si="1063"/>
        <v>0</v>
      </c>
      <c r="L3611" s="98"/>
      <c r="M3611" s="96">
        <f>SUM(M3603:M3610)</f>
        <v>25.887624572363528</v>
      </c>
    </row>
    <row r="3612" spans="1:13" ht="45">
      <c r="A3612" s="36" t="s">
        <v>5772</v>
      </c>
      <c r="B3612" s="38" t="s">
        <v>149</v>
      </c>
      <c r="C3612" s="38" t="s">
        <v>509</v>
      </c>
      <c r="D3612" s="1297">
        <v>2007</v>
      </c>
      <c r="E3612" s="131">
        <f t="shared" si="1067"/>
        <v>14</v>
      </c>
      <c r="F3612" s="26">
        <v>407000</v>
      </c>
      <c r="G3612" s="146">
        <v>0.1</v>
      </c>
      <c r="H3612" s="26">
        <f t="shared" ref="H3612:H3622" si="1068">E3612*F3612*G3612</f>
        <v>569800</v>
      </c>
      <c r="I3612" s="26">
        <f t="shared" ref="I3612:I3622" si="1069">F3612-H3612</f>
        <v>-162800</v>
      </c>
      <c r="J3612" s="101">
        <f t="shared" ref="J3612:J3622" si="1070">F3612*G3612</f>
        <v>40700</v>
      </c>
      <c r="K3612" s="101">
        <f t="shared" si="1063"/>
        <v>22.701918786256137</v>
      </c>
      <c r="L3612" s="26">
        <v>20</v>
      </c>
      <c r="M3612" s="27">
        <f t="shared" si="1056"/>
        <v>7.5673062620853786</v>
      </c>
    </row>
    <row r="3613" spans="1:13">
      <c r="A3613" s="36"/>
      <c r="B3613" s="89"/>
      <c r="C3613" s="38" t="s">
        <v>512</v>
      </c>
      <c r="D3613" s="1297">
        <v>2007</v>
      </c>
      <c r="E3613" s="131">
        <f t="shared" si="1067"/>
        <v>14</v>
      </c>
      <c r="F3613" s="26">
        <v>407000</v>
      </c>
      <c r="G3613" s="146">
        <v>0.1</v>
      </c>
      <c r="H3613" s="26">
        <f t="shared" si="1068"/>
        <v>569800</v>
      </c>
      <c r="I3613" s="26">
        <f t="shared" si="1069"/>
        <v>-162800</v>
      </c>
      <c r="J3613" s="101">
        <f t="shared" si="1070"/>
        <v>40700</v>
      </c>
      <c r="K3613" s="101">
        <f t="shared" si="1063"/>
        <v>22.701918786256137</v>
      </c>
      <c r="L3613" s="26">
        <v>20</v>
      </c>
      <c r="M3613" s="27">
        <f t="shared" si="1056"/>
        <v>7.5673062620853786</v>
      </c>
    </row>
    <row r="3614" spans="1:13">
      <c r="A3614" s="36"/>
      <c r="B3614" s="38"/>
      <c r="C3614" s="38" t="s">
        <v>513</v>
      </c>
      <c r="D3614" s="1297">
        <v>2007</v>
      </c>
      <c r="E3614" s="131">
        <f t="shared" si="1067"/>
        <v>14</v>
      </c>
      <c r="F3614" s="26">
        <v>407000</v>
      </c>
      <c r="G3614" s="146">
        <v>0.1</v>
      </c>
      <c r="H3614" s="26">
        <f t="shared" si="1068"/>
        <v>569800</v>
      </c>
      <c r="I3614" s="26">
        <f t="shared" si="1069"/>
        <v>-162800</v>
      </c>
      <c r="J3614" s="101">
        <f t="shared" si="1070"/>
        <v>40700</v>
      </c>
      <c r="K3614" s="101">
        <f t="shared" si="1063"/>
        <v>22.701918786256137</v>
      </c>
      <c r="L3614" s="26">
        <v>20</v>
      </c>
      <c r="M3614" s="27">
        <f t="shared" si="1056"/>
        <v>7.5673062620853786</v>
      </c>
    </row>
    <row r="3615" spans="1:13">
      <c r="A3615" s="36"/>
      <c r="B3615" s="38"/>
      <c r="C3615" s="38" t="s">
        <v>514</v>
      </c>
      <c r="D3615" s="1297">
        <v>2007</v>
      </c>
      <c r="E3615" s="131">
        <f t="shared" si="1067"/>
        <v>14</v>
      </c>
      <c r="F3615" s="26">
        <v>407000</v>
      </c>
      <c r="G3615" s="146">
        <v>0.1</v>
      </c>
      <c r="H3615" s="26">
        <f t="shared" si="1068"/>
        <v>569800</v>
      </c>
      <c r="I3615" s="26">
        <f t="shared" si="1069"/>
        <v>-162800</v>
      </c>
      <c r="J3615" s="101">
        <f t="shared" si="1070"/>
        <v>40700</v>
      </c>
      <c r="K3615" s="101">
        <f t="shared" si="1063"/>
        <v>22.701918786256137</v>
      </c>
      <c r="L3615" s="26">
        <v>20</v>
      </c>
      <c r="M3615" s="27">
        <f t="shared" si="1056"/>
        <v>7.5673062620853786</v>
      </c>
    </row>
    <row r="3616" spans="1:13">
      <c r="A3616" s="36"/>
      <c r="B3616" s="38"/>
      <c r="C3616" s="38" t="s">
        <v>500</v>
      </c>
      <c r="D3616" s="1297">
        <v>2007</v>
      </c>
      <c r="E3616" s="131">
        <f t="shared" si="1067"/>
        <v>14</v>
      </c>
      <c r="F3616" s="26">
        <v>810000</v>
      </c>
      <c r="G3616" s="146">
        <v>0.1</v>
      </c>
      <c r="H3616" s="26">
        <f t="shared" si="1068"/>
        <v>1134000</v>
      </c>
      <c r="I3616" s="26">
        <f t="shared" si="1069"/>
        <v>-324000</v>
      </c>
      <c r="J3616" s="101">
        <f t="shared" si="1070"/>
        <v>81000</v>
      </c>
      <c r="K3616" s="101">
        <f t="shared" si="1063"/>
        <v>45.180722891566269</v>
      </c>
      <c r="L3616" s="26">
        <v>4.8</v>
      </c>
      <c r="M3616" s="27">
        <f t="shared" si="1056"/>
        <v>3.6144578313253017</v>
      </c>
    </row>
    <row r="3617" spans="1:13">
      <c r="A3617" s="36"/>
      <c r="B3617" s="38"/>
      <c r="C3617" s="38" t="s">
        <v>501</v>
      </c>
      <c r="D3617" s="1297">
        <v>2015</v>
      </c>
      <c r="E3617" s="131">
        <f t="shared" si="1067"/>
        <v>6</v>
      </c>
      <c r="F3617" s="26">
        <v>694025</v>
      </c>
      <c r="G3617" s="146">
        <v>0.1</v>
      </c>
      <c r="H3617" s="26">
        <f t="shared" si="1068"/>
        <v>416415</v>
      </c>
      <c r="I3617" s="26">
        <f t="shared" si="1069"/>
        <v>277610</v>
      </c>
      <c r="J3617" s="101">
        <f t="shared" si="1070"/>
        <v>69402.5</v>
      </c>
      <c r="K3617" s="101">
        <f t="shared" si="1063"/>
        <v>38.711791610888</v>
      </c>
      <c r="L3617" s="26">
        <v>18</v>
      </c>
      <c r="M3617" s="27">
        <f t="shared" si="1056"/>
        <v>11.6135374832664</v>
      </c>
    </row>
    <row r="3618" spans="1:13">
      <c r="A3618" s="36"/>
      <c r="B3618" s="38"/>
      <c r="C3618" s="38" t="s">
        <v>502</v>
      </c>
      <c r="D3618" s="1297">
        <v>2006</v>
      </c>
      <c r="E3618" s="131">
        <f t="shared" si="1067"/>
        <v>15</v>
      </c>
      <c r="F3618" s="26">
        <v>77000</v>
      </c>
      <c r="G3618" s="146">
        <v>0.05</v>
      </c>
      <c r="H3618" s="26">
        <f t="shared" si="1068"/>
        <v>57750</v>
      </c>
      <c r="I3618" s="26">
        <f t="shared" si="1069"/>
        <v>19250</v>
      </c>
      <c r="J3618" s="101">
        <f t="shared" si="1070"/>
        <v>3850</v>
      </c>
      <c r="K3618" s="101">
        <f t="shared" si="1063"/>
        <v>2.1474788041053103</v>
      </c>
      <c r="L3618" s="26">
        <v>9.6</v>
      </c>
      <c r="M3618" s="27">
        <f t="shared" si="1056"/>
        <v>0.34359660865684966</v>
      </c>
    </row>
    <row r="3619" spans="1:13">
      <c r="A3619" s="36"/>
      <c r="B3619" s="38"/>
      <c r="C3619" s="38" t="s">
        <v>503</v>
      </c>
      <c r="D3619" s="1297">
        <v>2007</v>
      </c>
      <c r="E3619" s="131">
        <f t="shared" si="1067"/>
        <v>14</v>
      </c>
      <c r="F3619" s="26">
        <v>482500</v>
      </c>
      <c r="G3619" s="146">
        <v>0.1</v>
      </c>
      <c r="H3619" s="26">
        <f t="shared" si="1068"/>
        <v>675500</v>
      </c>
      <c r="I3619" s="26">
        <f t="shared" si="1069"/>
        <v>-193000</v>
      </c>
      <c r="J3619" s="101">
        <f t="shared" si="1070"/>
        <v>48250</v>
      </c>
      <c r="K3619" s="101">
        <f t="shared" si="1063"/>
        <v>26.913208389112004</v>
      </c>
      <c r="L3619" s="26">
        <v>9.6</v>
      </c>
      <c r="M3619" s="27">
        <f t="shared" si="1056"/>
        <v>4.3061133422579205</v>
      </c>
    </row>
    <row r="3620" spans="1:13">
      <c r="A3620" s="36"/>
      <c r="B3620" s="38"/>
      <c r="C3620" s="38" t="s">
        <v>511</v>
      </c>
      <c r="D3620" s="1297">
        <v>2007</v>
      </c>
      <c r="E3620" s="131">
        <f t="shared" si="1067"/>
        <v>14</v>
      </c>
      <c r="F3620" s="26">
        <v>200000</v>
      </c>
      <c r="G3620" s="146">
        <v>0.1</v>
      </c>
      <c r="H3620" s="26">
        <f t="shared" si="1068"/>
        <v>280000</v>
      </c>
      <c r="I3620" s="26">
        <f t="shared" si="1069"/>
        <v>-80000</v>
      </c>
      <c r="J3620" s="101">
        <f t="shared" si="1070"/>
        <v>20000</v>
      </c>
      <c r="K3620" s="101">
        <f t="shared" si="1063"/>
        <v>11.155734047300312</v>
      </c>
      <c r="L3620" s="26">
        <v>20</v>
      </c>
      <c r="M3620" s="27">
        <f t="shared" si="1056"/>
        <v>3.7185780157667709</v>
      </c>
    </row>
    <row r="3621" spans="1:13">
      <c r="A3621" s="36"/>
      <c r="B3621" s="38"/>
      <c r="C3621" s="38" t="s">
        <v>507</v>
      </c>
      <c r="D3621" s="1297">
        <v>2007</v>
      </c>
      <c r="E3621" s="131">
        <f t="shared" si="1067"/>
        <v>14</v>
      </c>
      <c r="F3621" s="26">
        <v>1849800</v>
      </c>
      <c r="G3621" s="146">
        <v>0.1</v>
      </c>
      <c r="H3621" s="26">
        <f t="shared" si="1068"/>
        <v>2589720</v>
      </c>
      <c r="I3621" s="26">
        <f t="shared" si="1069"/>
        <v>-739920</v>
      </c>
      <c r="J3621" s="101">
        <f t="shared" si="1070"/>
        <v>184980</v>
      </c>
      <c r="K3621" s="101">
        <f t="shared" si="1063"/>
        <v>103.17938420348059</v>
      </c>
      <c r="L3621" s="26">
        <v>5</v>
      </c>
      <c r="M3621" s="27">
        <f t="shared" si="1056"/>
        <v>8.5982820169567162</v>
      </c>
    </row>
    <row r="3622" spans="1:13">
      <c r="A3622" s="36"/>
      <c r="B3622" s="38"/>
      <c r="C3622" s="38" t="s">
        <v>504</v>
      </c>
      <c r="D3622" s="1297">
        <v>2007</v>
      </c>
      <c r="E3622" s="131">
        <f t="shared" si="1067"/>
        <v>14</v>
      </c>
      <c r="F3622" s="26">
        <v>68000</v>
      </c>
      <c r="G3622" s="146">
        <v>0.1</v>
      </c>
      <c r="H3622" s="26">
        <f t="shared" si="1068"/>
        <v>95200</v>
      </c>
      <c r="I3622" s="26">
        <f t="shared" si="1069"/>
        <v>-27200</v>
      </c>
      <c r="J3622" s="101">
        <f t="shared" si="1070"/>
        <v>6800</v>
      </c>
      <c r="K3622" s="101">
        <f t="shared" si="1063"/>
        <v>3.7929495760821061</v>
      </c>
      <c r="L3622" s="26">
        <v>3.6</v>
      </c>
      <c r="M3622" s="27">
        <f t="shared" si="1056"/>
        <v>0.22757697456492637</v>
      </c>
    </row>
    <row r="3623" spans="1:13">
      <c r="A3623" s="36"/>
      <c r="B3623" s="16" t="s">
        <v>35</v>
      </c>
      <c r="C3623" s="87"/>
      <c r="D3623" s="17"/>
      <c r="E3623" s="131"/>
      <c r="F3623" s="98"/>
      <c r="G3623" s="98"/>
      <c r="H3623" s="98"/>
      <c r="I3623" s="98"/>
      <c r="J3623" s="98"/>
      <c r="K3623" s="101">
        <f t="shared" si="1063"/>
        <v>0</v>
      </c>
      <c r="L3623" s="98"/>
      <c r="M3623" s="96">
        <f>SUM(M3612:M3622)</f>
        <v>62.691367321136404</v>
      </c>
    </row>
    <row r="3624" spans="1:13" s="51" customFormat="1" ht="30">
      <c r="A3624" s="49" t="s">
        <v>5773</v>
      </c>
      <c r="B3624" s="53" t="s">
        <v>150</v>
      </c>
      <c r="C3624" s="53" t="s">
        <v>509</v>
      </c>
      <c r="D3624" s="562">
        <v>2007</v>
      </c>
      <c r="E3624" s="166">
        <f t="shared" si="1067"/>
        <v>14</v>
      </c>
      <c r="F3624" s="213">
        <v>407000</v>
      </c>
      <c r="G3624" s="214">
        <v>0.1</v>
      </c>
      <c r="H3624" s="213">
        <f t="shared" ref="H3624:H3631" si="1071">E3624*F3624*G3624</f>
        <v>569800</v>
      </c>
      <c r="I3624" s="213">
        <f t="shared" ref="I3624:I3631" si="1072">F3624-H3624</f>
        <v>-162800</v>
      </c>
      <c r="J3624" s="174">
        <f t="shared" ref="J3624:J3631" si="1073">F3624*G3624</f>
        <v>40700</v>
      </c>
      <c r="K3624" s="101">
        <f t="shared" si="1063"/>
        <v>22.701918786256137</v>
      </c>
      <c r="L3624" s="213">
        <v>28.8</v>
      </c>
      <c r="M3624" s="269">
        <f t="shared" ref="M3624:M3631" si="1074">K3624*L3624/60</f>
        <v>10.896921017402946</v>
      </c>
    </row>
    <row r="3625" spans="1:13" s="51" customFormat="1">
      <c r="A3625" s="49"/>
      <c r="B3625" s="53"/>
      <c r="C3625" s="53" t="s">
        <v>513</v>
      </c>
      <c r="D3625" s="562">
        <v>2007</v>
      </c>
      <c r="E3625" s="166">
        <f t="shared" si="1067"/>
        <v>14</v>
      </c>
      <c r="F3625" s="213">
        <v>407000</v>
      </c>
      <c r="G3625" s="214">
        <v>0.1</v>
      </c>
      <c r="H3625" s="213">
        <f t="shared" si="1071"/>
        <v>569800</v>
      </c>
      <c r="I3625" s="213">
        <f t="shared" si="1072"/>
        <v>-162800</v>
      </c>
      <c r="J3625" s="174">
        <f t="shared" si="1073"/>
        <v>40700</v>
      </c>
      <c r="K3625" s="101">
        <f t="shared" si="1063"/>
        <v>22.701918786256137</v>
      </c>
      <c r="L3625" s="213">
        <v>20</v>
      </c>
      <c r="M3625" s="269">
        <f t="shared" si="1074"/>
        <v>7.5673062620853786</v>
      </c>
    </row>
    <row r="3626" spans="1:13" s="51" customFormat="1">
      <c r="A3626" s="49"/>
      <c r="B3626" s="53"/>
      <c r="C3626" s="53" t="s">
        <v>500</v>
      </c>
      <c r="D3626" s="562">
        <v>2007</v>
      </c>
      <c r="E3626" s="166">
        <f t="shared" si="1067"/>
        <v>14</v>
      </c>
      <c r="F3626" s="213">
        <v>810000</v>
      </c>
      <c r="G3626" s="214">
        <v>0.1</v>
      </c>
      <c r="H3626" s="213">
        <f t="shared" si="1071"/>
        <v>1134000</v>
      </c>
      <c r="I3626" s="213">
        <f t="shared" si="1072"/>
        <v>-324000</v>
      </c>
      <c r="J3626" s="174">
        <f t="shared" si="1073"/>
        <v>81000</v>
      </c>
      <c r="K3626" s="101">
        <f t="shared" si="1063"/>
        <v>45.180722891566269</v>
      </c>
      <c r="L3626" s="213">
        <v>4.8</v>
      </c>
      <c r="M3626" s="269">
        <f t="shared" si="1074"/>
        <v>3.6144578313253017</v>
      </c>
    </row>
    <row r="3627" spans="1:13">
      <c r="A3627" s="36"/>
      <c r="B3627" s="38"/>
      <c r="C3627" s="38" t="s">
        <v>501</v>
      </c>
      <c r="D3627" s="1297">
        <v>2015</v>
      </c>
      <c r="E3627" s="131">
        <f t="shared" si="1067"/>
        <v>6</v>
      </c>
      <c r="F3627" s="26">
        <v>694025</v>
      </c>
      <c r="G3627" s="146">
        <v>0.1</v>
      </c>
      <c r="H3627" s="26">
        <f t="shared" si="1071"/>
        <v>416415</v>
      </c>
      <c r="I3627" s="26">
        <f t="shared" si="1072"/>
        <v>277610</v>
      </c>
      <c r="J3627" s="101">
        <f t="shared" si="1073"/>
        <v>69402.5</v>
      </c>
      <c r="K3627" s="101">
        <f t="shared" si="1063"/>
        <v>38.711791610888</v>
      </c>
      <c r="L3627" s="26">
        <v>18</v>
      </c>
      <c r="M3627" s="27">
        <f t="shared" si="1074"/>
        <v>11.6135374832664</v>
      </c>
    </row>
    <row r="3628" spans="1:13">
      <c r="A3628" s="36"/>
      <c r="B3628" s="38"/>
      <c r="C3628" s="38" t="s">
        <v>502</v>
      </c>
      <c r="D3628" s="1297">
        <v>2006</v>
      </c>
      <c r="E3628" s="131">
        <f t="shared" si="1067"/>
        <v>15</v>
      </c>
      <c r="F3628" s="26">
        <v>77000</v>
      </c>
      <c r="G3628" s="146">
        <v>0.05</v>
      </c>
      <c r="H3628" s="26">
        <f t="shared" si="1071"/>
        <v>57750</v>
      </c>
      <c r="I3628" s="26">
        <f t="shared" si="1072"/>
        <v>19250</v>
      </c>
      <c r="J3628" s="101">
        <f t="shared" si="1073"/>
        <v>3850</v>
      </c>
      <c r="K3628" s="101">
        <f t="shared" si="1063"/>
        <v>2.1474788041053103</v>
      </c>
      <c r="L3628" s="26">
        <v>9.6</v>
      </c>
      <c r="M3628" s="27">
        <f t="shared" si="1074"/>
        <v>0.34359660865684966</v>
      </c>
    </row>
    <row r="3629" spans="1:13">
      <c r="A3629" s="36"/>
      <c r="B3629" s="38"/>
      <c r="C3629" s="38" t="s">
        <v>503</v>
      </c>
      <c r="D3629" s="1297">
        <v>2007</v>
      </c>
      <c r="E3629" s="131">
        <f t="shared" si="1067"/>
        <v>14</v>
      </c>
      <c r="F3629" s="26">
        <v>482500</v>
      </c>
      <c r="G3629" s="146">
        <v>0.1</v>
      </c>
      <c r="H3629" s="26">
        <f t="shared" si="1071"/>
        <v>675500</v>
      </c>
      <c r="I3629" s="26">
        <f t="shared" si="1072"/>
        <v>-193000</v>
      </c>
      <c r="J3629" s="101">
        <f t="shared" si="1073"/>
        <v>48250</v>
      </c>
      <c r="K3629" s="101">
        <f t="shared" si="1063"/>
        <v>26.913208389112004</v>
      </c>
      <c r="L3629" s="26">
        <v>9.6</v>
      </c>
      <c r="M3629" s="27">
        <f t="shared" si="1074"/>
        <v>4.3061133422579205</v>
      </c>
    </row>
    <row r="3630" spans="1:13">
      <c r="A3630" s="36"/>
      <c r="B3630" s="38"/>
      <c r="C3630" s="38" t="s">
        <v>504</v>
      </c>
      <c r="D3630" s="1297">
        <v>2007</v>
      </c>
      <c r="E3630" s="131">
        <f t="shared" si="1067"/>
        <v>14</v>
      </c>
      <c r="F3630" s="26">
        <v>68000</v>
      </c>
      <c r="G3630" s="146">
        <v>0.1</v>
      </c>
      <c r="H3630" s="26">
        <f t="shared" si="1071"/>
        <v>95200</v>
      </c>
      <c r="I3630" s="26">
        <f t="shared" si="1072"/>
        <v>-27200</v>
      </c>
      <c r="J3630" s="101">
        <f t="shared" si="1073"/>
        <v>6800</v>
      </c>
      <c r="K3630" s="101">
        <f t="shared" si="1063"/>
        <v>3.7929495760821061</v>
      </c>
      <c r="L3630" s="26">
        <v>3.6</v>
      </c>
      <c r="M3630" s="27">
        <f t="shared" si="1074"/>
        <v>0.22757697456492637</v>
      </c>
    </row>
    <row r="3631" spans="1:13">
      <c r="A3631" s="36"/>
      <c r="B3631" s="38"/>
      <c r="C3631" s="38" t="s">
        <v>508</v>
      </c>
      <c r="D3631" s="1297">
        <v>1994</v>
      </c>
      <c r="E3631" s="131">
        <f t="shared" si="1067"/>
        <v>27</v>
      </c>
      <c r="F3631" s="26"/>
      <c r="G3631" s="26"/>
      <c r="H3631" s="26">
        <f t="shared" si="1071"/>
        <v>0</v>
      </c>
      <c r="I3631" s="26">
        <f t="shared" si="1072"/>
        <v>0</v>
      </c>
      <c r="J3631" s="101">
        <f t="shared" si="1073"/>
        <v>0</v>
      </c>
      <c r="K3631" s="101">
        <f t="shared" si="1063"/>
        <v>0</v>
      </c>
      <c r="L3631" s="26">
        <v>5</v>
      </c>
      <c r="M3631" s="27">
        <f t="shared" si="1074"/>
        <v>0</v>
      </c>
    </row>
    <row r="3632" spans="1:13">
      <c r="A3632" s="36"/>
      <c r="B3632" s="16" t="s">
        <v>35</v>
      </c>
      <c r="C3632" s="87"/>
      <c r="D3632" s="17"/>
      <c r="E3632" s="131"/>
      <c r="F3632" s="98"/>
      <c r="G3632" s="98"/>
      <c r="H3632" s="98"/>
      <c r="I3632" s="98"/>
      <c r="J3632" s="98"/>
      <c r="K3632" s="101">
        <f t="shared" si="1063"/>
        <v>0</v>
      </c>
      <c r="L3632" s="98"/>
      <c r="M3632" s="96">
        <f>SUM(M3624:M3631)</f>
        <v>38.569509519559723</v>
      </c>
    </row>
    <row r="3633" spans="1:13" ht="45">
      <c r="A3633" s="36" t="s">
        <v>5774</v>
      </c>
      <c r="B3633" s="38" t="s">
        <v>151</v>
      </c>
      <c r="C3633" s="38" t="s">
        <v>499</v>
      </c>
      <c r="D3633" s="1297">
        <v>2007</v>
      </c>
      <c r="E3633" s="131">
        <f t="shared" si="1067"/>
        <v>14</v>
      </c>
      <c r="F3633" s="26">
        <v>407000</v>
      </c>
      <c r="G3633" s="146">
        <v>0.1</v>
      </c>
      <c r="H3633" s="26">
        <f t="shared" ref="H3633:H3639" si="1075">E3633*F3633*G3633</f>
        <v>569800</v>
      </c>
      <c r="I3633" s="26">
        <f t="shared" ref="I3633:I3639" si="1076">F3633-H3633</f>
        <v>-162800</v>
      </c>
      <c r="J3633" s="101">
        <f t="shared" ref="J3633:J3639" si="1077">F3633*G3633</f>
        <v>40700</v>
      </c>
      <c r="K3633" s="101">
        <f t="shared" si="1063"/>
        <v>22.701918786256137</v>
      </c>
      <c r="L3633" s="26">
        <v>28.8</v>
      </c>
      <c r="M3633" s="27">
        <f t="shared" ref="M3633:M3639" si="1078">K3633*L3633/60</f>
        <v>10.896921017402946</v>
      </c>
    </row>
    <row r="3634" spans="1:13">
      <c r="A3634" s="36"/>
      <c r="B3634" s="38"/>
      <c r="C3634" s="38" t="s">
        <v>500</v>
      </c>
      <c r="D3634" s="1297">
        <v>2007</v>
      </c>
      <c r="E3634" s="131">
        <f t="shared" si="1067"/>
        <v>14</v>
      </c>
      <c r="F3634" s="26">
        <v>810000</v>
      </c>
      <c r="G3634" s="146">
        <v>0.1</v>
      </c>
      <c r="H3634" s="26">
        <f t="shared" si="1075"/>
        <v>1134000</v>
      </c>
      <c r="I3634" s="26">
        <f t="shared" si="1076"/>
        <v>-324000</v>
      </c>
      <c r="J3634" s="101">
        <f t="shared" si="1077"/>
        <v>81000</v>
      </c>
      <c r="K3634" s="101">
        <f t="shared" si="1063"/>
        <v>45.180722891566269</v>
      </c>
      <c r="L3634" s="26">
        <v>4.8</v>
      </c>
      <c r="M3634" s="27">
        <f t="shared" si="1078"/>
        <v>3.6144578313253017</v>
      </c>
    </row>
    <row r="3635" spans="1:13">
      <c r="A3635" s="36"/>
      <c r="B3635" s="38"/>
      <c r="C3635" s="38" t="s">
        <v>501</v>
      </c>
      <c r="D3635" s="1297">
        <v>2015</v>
      </c>
      <c r="E3635" s="131">
        <f t="shared" si="1067"/>
        <v>6</v>
      </c>
      <c r="F3635" s="26">
        <v>694025</v>
      </c>
      <c r="G3635" s="146">
        <v>0.1</v>
      </c>
      <c r="H3635" s="26">
        <f t="shared" si="1075"/>
        <v>416415</v>
      </c>
      <c r="I3635" s="26">
        <f t="shared" si="1076"/>
        <v>277610</v>
      </c>
      <c r="J3635" s="101">
        <f t="shared" si="1077"/>
        <v>69402.5</v>
      </c>
      <c r="K3635" s="101">
        <f t="shared" si="1063"/>
        <v>38.711791610888</v>
      </c>
      <c r="L3635" s="26">
        <v>18</v>
      </c>
      <c r="M3635" s="27">
        <f t="shared" si="1078"/>
        <v>11.6135374832664</v>
      </c>
    </row>
    <row r="3636" spans="1:13">
      <c r="A3636" s="36"/>
      <c r="B3636" s="38"/>
      <c r="C3636" s="38" t="s">
        <v>502</v>
      </c>
      <c r="D3636" s="1297">
        <v>2006</v>
      </c>
      <c r="E3636" s="131">
        <f t="shared" si="1067"/>
        <v>15</v>
      </c>
      <c r="F3636" s="26">
        <v>77000</v>
      </c>
      <c r="G3636" s="146">
        <v>0.05</v>
      </c>
      <c r="H3636" s="26">
        <f t="shared" si="1075"/>
        <v>57750</v>
      </c>
      <c r="I3636" s="26">
        <f t="shared" si="1076"/>
        <v>19250</v>
      </c>
      <c r="J3636" s="101">
        <f t="shared" si="1077"/>
        <v>3850</v>
      </c>
      <c r="K3636" s="101">
        <f t="shared" si="1063"/>
        <v>2.1474788041053103</v>
      </c>
      <c r="L3636" s="26">
        <v>9.6</v>
      </c>
      <c r="M3636" s="27">
        <f t="shared" si="1078"/>
        <v>0.34359660865684966</v>
      </c>
    </row>
    <row r="3637" spans="1:13">
      <c r="A3637" s="36"/>
      <c r="B3637" s="38"/>
      <c r="C3637" s="38" t="s">
        <v>503</v>
      </c>
      <c r="D3637" s="1297">
        <v>2007</v>
      </c>
      <c r="E3637" s="131">
        <f t="shared" si="1067"/>
        <v>14</v>
      </c>
      <c r="F3637" s="26">
        <v>482500</v>
      </c>
      <c r="G3637" s="146">
        <v>0.1</v>
      </c>
      <c r="H3637" s="26">
        <f t="shared" si="1075"/>
        <v>675500</v>
      </c>
      <c r="I3637" s="26">
        <f t="shared" si="1076"/>
        <v>-193000</v>
      </c>
      <c r="J3637" s="101">
        <f t="shared" si="1077"/>
        <v>48250</v>
      </c>
      <c r="K3637" s="101">
        <f t="shared" si="1063"/>
        <v>26.913208389112004</v>
      </c>
      <c r="L3637" s="26">
        <v>9.6</v>
      </c>
      <c r="M3637" s="27">
        <f t="shared" si="1078"/>
        <v>4.3061133422579205</v>
      </c>
    </row>
    <row r="3638" spans="1:13">
      <c r="A3638" s="36"/>
      <c r="B3638" s="38"/>
      <c r="C3638" s="38" t="s">
        <v>504</v>
      </c>
      <c r="D3638" s="1297">
        <v>2007</v>
      </c>
      <c r="E3638" s="131">
        <f t="shared" si="1067"/>
        <v>14</v>
      </c>
      <c r="F3638" s="26">
        <v>68000</v>
      </c>
      <c r="G3638" s="146">
        <v>0.1</v>
      </c>
      <c r="H3638" s="26">
        <f t="shared" si="1075"/>
        <v>95200</v>
      </c>
      <c r="I3638" s="26">
        <f t="shared" si="1076"/>
        <v>-27200</v>
      </c>
      <c r="J3638" s="101">
        <f t="shared" si="1077"/>
        <v>6800</v>
      </c>
      <c r="K3638" s="101">
        <f t="shared" si="1063"/>
        <v>3.7929495760821061</v>
      </c>
      <c r="L3638" s="26">
        <v>3.6</v>
      </c>
      <c r="M3638" s="27">
        <f t="shared" si="1078"/>
        <v>0.22757697456492637</v>
      </c>
    </row>
    <row r="3639" spans="1:13">
      <c r="A3639" s="36"/>
      <c r="B3639" s="38"/>
      <c r="C3639" s="38" t="s">
        <v>508</v>
      </c>
      <c r="D3639" s="1297">
        <v>1994</v>
      </c>
      <c r="E3639" s="131">
        <f t="shared" si="1067"/>
        <v>27</v>
      </c>
      <c r="F3639" s="26"/>
      <c r="G3639" s="26"/>
      <c r="H3639" s="26">
        <f t="shared" si="1075"/>
        <v>0</v>
      </c>
      <c r="I3639" s="26">
        <f t="shared" si="1076"/>
        <v>0</v>
      </c>
      <c r="J3639" s="101">
        <f t="shared" si="1077"/>
        <v>0</v>
      </c>
      <c r="K3639" s="101">
        <f t="shared" si="1063"/>
        <v>0</v>
      </c>
      <c r="L3639" s="26">
        <v>5</v>
      </c>
      <c r="M3639" s="27">
        <f t="shared" si="1078"/>
        <v>0</v>
      </c>
    </row>
    <row r="3640" spans="1:13">
      <c r="A3640" s="36"/>
      <c r="B3640" s="16" t="s">
        <v>35</v>
      </c>
      <c r="C3640" s="87"/>
      <c r="D3640" s="17"/>
      <c r="E3640" s="131"/>
      <c r="F3640" s="98"/>
      <c r="G3640" s="98"/>
      <c r="H3640" s="98"/>
      <c r="I3640" s="98"/>
      <c r="J3640" s="98"/>
      <c r="K3640" s="101">
        <f t="shared" si="1063"/>
        <v>0</v>
      </c>
      <c r="L3640" s="98"/>
      <c r="M3640" s="96">
        <f>SUM(M3633:M3639)</f>
        <v>31.002203257474342</v>
      </c>
    </row>
    <row r="3641" spans="1:13" ht="30">
      <c r="A3641" s="36" t="s">
        <v>5775</v>
      </c>
      <c r="B3641" s="38" t="s">
        <v>153</v>
      </c>
      <c r="C3641" s="38" t="s">
        <v>499</v>
      </c>
      <c r="D3641" s="1297">
        <v>2007</v>
      </c>
      <c r="E3641" s="131">
        <f t="shared" si="1067"/>
        <v>14</v>
      </c>
      <c r="F3641" s="26">
        <v>407000</v>
      </c>
      <c r="G3641" s="146">
        <v>0.1</v>
      </c>
      <c r="H3641" s="26">
        <f t="shared" ref="H3641:H3647" si="1079">E3641*F3641*G3641</f>
        <v>569800</v>
      </c>
      <c r="I3641" s="26">
        <f t="shared" ref="I3641:I3647" si="1080">F3641-H3641</f>
        <v>-162800</v>
      </c>
      <c r="J3641" s="101">
        <f t="shared" ref="J3641:J3647" si="1081">F3641*G3641</f>
        <v>40700</v>
      </c>
      <c r="K3641" s="101">
        <f t="shared" si="1063"/>
        <v>22.701918786256137</v>
      </c>
      <c r="L3641" s="26">
        <v>20</v>
      </c>
      <c r="M3641" s="27">
        <f t="shared" ref="M3641:M3647" si="1082">K3641*L3641/60</f>
        <v>7.5673062620853786</v>
      </c>
    </row>
    <row r="3642" spans="1:13">
      <c r="A3642" s="36"/>
      <c r="B3642" s="89"/>
      <c r="C3642" s="38" t="s">
        <v>500</v>
      </c>
      <c r="D3642" s="1297">
        <v>2007</v>
      </c>
      <c r="E3642" s="131">
        <f t="shared" si="1067"/>
        <v>14</v>
      </c>
      <c r="F3642" s="26">
        <v>810000</v>
      </c>
      <c r="G3642" s="146">
        <v>0.1</v>
      </c>
      <c r="H3642" s="26">
        <f t="shared" si="1079"/>
        <v>1134000</v>
      </c>
      <c r="I3642" s="26">
        <f t="shared" si="1080"/>
        <v>-324000</v>
      </c>
      <c r="J3642" s="101">
        <f t="shared" si="1081"/>
        <v>81000</v>
      </c>
      <c r="K3642" s="101">
        <f t="shared" si="1063"/>
        <v>45.180722891566269</v>
      </c>
      <c r="L3642" s="26">
        <v>4.8</v>
      </c>
      <c r="M3642" s="27">
        <f t="shared" si="1082"/>
        <v>3.6144578313253017</v>
      </c>
    </row>
    <row r="3643" spans="1:13">
      <c r="A3643" s="36"/>
      <c r="B3643" s="89"/>
      <c r="C3643" s="38" t="s">
        <v>501</v>
      </c>
      <c r="D3643" s="1297">
        <v>2015</v>
      </c>
      <c r="E3643" s="131">
        <f t="shared" si="1067"/>
        <v>6</v>
      </c>
      <c r="F3643" s="26">
        <v>694025</v>
      </c>
      <c r="G3643" s="146">
        <v>0.1</v>
      </c>
      <c r="H3643" s="26">
        <f t="shared" si="1079"/>
        <v>416415</v>
      </c>
      <c r="I3643" s="26">
        <f t="shared" si="1080"/>
        <v>277610</v>
      </c>
      <c r="J3643" s="101">
        <f t="shared" si="1081"/>
        <v>69402.5</v>
      </c>
      <c r="K3643" s="101">
        <f t="shared" si="1063"/>
        <v>38.711791610888</v>
      </c>
      <c r="L3643" s="26">
        <v>18</v>
      </c>
      <c r="M3643" s="27">
        <f t="shared" si="1082"/>
        <v>11.6135374832664</v>
      </c>
    </row>
    <row r="3644" spans="1:13">
      <c r="A3644" s="36"/>
      <c r="B3644" s="89"/>
      <c r="C3644" s="38" t="s">
        <v>502</v>
      </c>
      <c r="D3644" s="1297">
        <v>2006</v>
      </c>
      <c r="E3644" s="131">
        <f t="shared" si="1067"/>
        <v>15</v>
      </c>
      <c r="F3644" s="26">
        <v>77000</v>
      </c>
      <c r="G3644" s="146">
        <v>0.05</v>
      </c>
      <c r="H3644" s="26">
        <f t="shared" si="1079"/>
        <v>57750</v>
      </c>
      <c r="I3644" s="26">
        <f t="shared" si="1080"/>
        <v>19250</v>
      </c>
      <c r="J3644" s="101">
        <f t="shared" si="1081"/>
        <v>3850</v>
      </c>
      <c r="K3644" s="101">
        <f t="shared" si="1063"/>
        <v>2.1474788041053103</v>
      </c>
      <c r="L3644" s="26">
        <v>9.6</v>
      </c>
      <c r="M3644" s="27">
        <f t="shared" si="1082"/>
        <v>0.34359660865684966</v>
      </c>
    </row>
    <row r="3645" spans="1:13">
      <c r="A3645" s="36"/>
      <c r="B3645" s="38"/>
      <c r="C3645" s="38" t="s">
        <v>503</v>
      </c>
      <c r="D3645" s="1297">
        <v>2007</v>
      </c>
      <c r="E3645" s="131">
        <f t="shared" si="1067"/>
        <v>14</v>
      </c>
      <c r="F3645" s="26">
        <v>482500</v>
      </c>
      <c r="G3645" s="146">
        <v>0.1</v>
      </c>
      <c r="H3645" s="26">
        <f t="shared" si="1079"/>
        <v>675500</v>
      </c>
      <c r="I3645" s="26">
        <f t="shared" si="1080"/>
        <v>-193000</v>
      </c>
      <c r="J3645" s="101">
        <f t="shared" si="1081"/>
        <v>48250</v>
      </c>
      <c r="K3645" s="101">
        <f t="shared" si="1063"/>
        <v>26.913208389112004</v>
      </c>
      <c r="L3645" s="26">
        <v>9.6</v>
      </c>
      <c r="M3645" s="27">
        <f t="shared" si="1082"/>
        <v>4.3061133422579205</v>
      </c>
    </row>
    <row r="3646" spans="1:13">
      <c r="A3646" s="36"/>
      <c r="B3646" s="38"/>
      <c r="C3646" s="38" t="s">
        <v>504</v>
      </c>
      <c r="D3646" s="1297">
        <v>2007</v>
      </c>
      <c r="E3646" s="131">
        <f t="shared" si="1067"/>
        <v>14</v>
      </c>
      <c r="F3646" s="26">
        <v>68000</v>
      </c>
      <c r="G3646" s="146">
        <v>0.1</v>
      </c>
      <c r="H3646" s="26">
        <f t="shared" si="1079"/>
        <v>95200</v>
      </c>
      <c r="I3646" s="26">
        <f t="shared" si="1080"/>
        <v>-27200</v>
      </c>
      <c r="J3646" s="101">
        <f t="shared" si="1081"/>
        <v>6800</v>
      </c>
      <c r="K3646" s="101">
        <f t="shared" si="1063"/>
        <v>3.7929495760821061</v>
      </c>
      <c r="L3646" s="26">
        <v>3.6</v>
      </c>
      <c r="M3646" s="27">
        <f t="shared" si="1082"/>
        <v>0.22757697456492637</v>
      </c>
    </row>
    <row r="3647" spans="1:13">
      <c r="A3647" s="36"/>
      <c r="B3647" s="38"/>
      <c r="C3647" s="38" t="s">
        <v>507</v>
      </c>
      <c r="D3647" s="1297">
        <v>2007</v>
      </c>
      <c r="E3647" s="131">
        <f t="shared" si="1067"/>
        <v>14</v>
      </c>
      <c r="F3647" s="26">
        <v>1849800</v>
      </c>
      <c r="G3647" s="146">
        <v>0.1</v>
      </c>
      <c r="H3647" s="26">
        <f t="shared" si="1079"/>
        <v>2589720</v>
      </c>
      <c r="I3647" s="26">
        <f t="shared" si="1080"/>
        <v>-739920</v>
      </c>
      <c r="J3647" s="101">
        <f t="shared" si="1081"/>
        <v>184980</v>
      </c>
      <c r="K3647" s="101">
        <f t="shared" si="1063"/>
        <v>103.17938420348059</v>
      </c>
      <c r="L3647" s="26">
        <v>6</v>
      </c>
      <c r="M3647" s="27">
        <f t="shared" si="1082"/>
        <v>10.31793842034806</v>
      </c>
    </row>
    <row r="3648" spans="1:13">
      <c r="A3648" s="36"/>
      <c r="B3648" s="16" t="s">
        <v>35</v>
      </c>
      <c r="C3648" s="87"/>
      <c r="D3648" s="17"/>
      <c r="E3648" s="131"/>
      <c r="F3648" s="98"/>
      <c r="G3648" s="147"/>
      <c r="H3648" s="98"/>
      <c r="I3648" s="98"/>
      <c r="J3648" s="98"/>
      <c r="K3648" s="101">
        <f t="shared" si="1063"/>
        <v>0</v>
      </c>
      <c r="L3648" s="98"/>
      <c r="M3648" s="96">
        <f>SUM(M3641:M3647)</f>
        <v>37.990526922504841</v>
      </c>
    </row>
    <row r="3649" spans="1:13" ht="30">
      <c r="A3649" s="36" t="s">
        <v>5776</v>
      </c>
      <c r="B3649" s="38" t="s">
        <v>160</v>
      </c>
      <c r="C3649" s="38" t="s">
        <v>500</v>
      </c>
      <c r="D3649" s="1297">
        <v>2007</v>
      </c>
      <c r="E3649" s="131">
        <f t="shared" si="1067"/>
        <v>14</v>
      </c>
      <c r="F3649" s="26">
        <v>810000</v>
      </c>
      <c r="G3649" s="146">
        <v>0.1</v>
      </c>
      <c r="H3649" s="26">
        <f t="shared" ref="H3649:H3654" si="1083">E3649*F3649*G3649</f>
        <v>1134000</v>
      </c>
      <c r="I3649" s="26">
        <f t="shared" ref="I3649:I3654" si="1084">F3649-H3649</f>
        <v>-324000</v>
      </c>
      <c r="J3649" s="101">
        <f t="shared" ref="J3649:J3654" si="1085">F3649*G3649</f>
        <v>81000</v>
      </c>
      <c r="K3649" s="101">
        <f t="shared" si="1063"/>
        <v>45.180722891566269</v>
      </c>
      <c r="L3649" s="26">
        <v>4.8</v>
      </c>
      <c r="M3649" s="27">
        <f t="shared" ref="M3649:M3654" si="1086">K3649*L3649/60</f>
        <v>3.6144578313253017</v>
      </c>
    </row>
    <row r="3650" spans="1:13">
      <c r="A3650" s="36"/>
      <c r="B3650" s="89"/>
      <c r="C3650" s="38" t="s">
        <v>501</v>
      </c>
      <c r="D3650" s="1297">
        <v>2015</v>
      </c>
      <c r="E3650" s="131">
        <f t="shared" si="1067"/>
        <v>6</v>
      </c>
      <c r="F3650" s="26">
        <v>694025</v>
      </c>
      <c r="G3650" s="146">
        <v>0.1</v>
      </c>
      <c r="H3650" s="26">
        <f t="shared" si="1083"/>
        <v>416415</v>
      </c>
      <c r="I3650" s="26">
        <f t="shared" si="1084"/>
        <v>277610</v>
      </c>
      <c r="J3650" s="101">
        <f t="shared" si="1085"/>
        <v>69402.5</v>
      </c>
      <c r="K3650" s="101">
        <f t="shared" ref="K3650:K3722" si="1087">J3650/1792.8</f>
        <v>38.711791610888</v>
      </c>
      <c r="L3650" s="26">
        <v>18</v>
      </c>
      <c r="M3650" s="27">
        <f t="shared" si="1086"/>
        <v>11.6135374832664</v>
      </c>
    </row>
    <row r="3651" spans="1:13">
      <c r="A3651" s="36"/>
      <c r="B3651" s="89"/>
      <c r="C3651" s="38" t="s">
        <v>503</v>
      </c>
      <c r="D3651" s="1297">
        <v>2007</v>
      </c>
      <c r="E3651" s="131">
        <f t="shared" si="1067"/>
        <v>14</v>
      </c>
      <c r="F3651" s="26">
        <v>482500</v>
      </c>
      <c r="G3651" s="146">
        <v>0.1</v>
      </c>
      <c r="H3651" s="26">
        <f t="shared" si="1083"/>
        <v>675500</v>
      </c>
      <c r="I3651" s="26">
        <f t="shared" si="1084"/>
        <v>-193000</v>
      </c>
      <c r="J3651" s="101">
        <f t="shared" si="1085"/>
        <v>48250</v>
      </c>
      <c r="K3651" s="101">
        <f t="shared" si="1087"/>
        <v>26.913208389112004</v>
      </c>
      <c r="L3651" s="26">
        <v>9.6</v>
      </c>
      <c r="M3651" s="27">
        <f t="shared" si="1086"/>
        <v>4.3061133422579205</v>
      </c>
    </row>
    <row r="3652" spans="1:13">
      <c r="A3652" s="36"/>
      <c r="B3652" s="38"/>
      <c r="C3652" s="38" t="s">
        <v>502</v>
      </c>
      <c r="D3652" s="1297">
        <v>2006</v>
      </c>
      <c r="E3652" s="131">
        <f t="shared" si="1067"/>
        <v>15</v>
      </c>
      <c r="F3652" s="26">
        <v>77000</v>
      </c>
      <c r="G3652" s="146">
        <v>0.05</v>
      </c>
      <c r="H3652" s="26">
        <f t="shared" si="1083"/>
        <v>57750</v>
      </c>
      <c r="I3652" s="26">
        <f t="shared" si="1084"/>
        <v>19250</v>
      </c>
      <c r="J3652" s="101">
        <f t="shared" si="1085"/>
        <v>3850</v>
      </c>
      <c r="K3652" s="101">
        <f t="shared" si="1087"/>
        <v>2.1474788041053103</v>
      </c>
      <c r="L3652" s="26">
        <v>9.6</v>
      </c>
      <c r="M3652" s="27">
        <f t="shared" si="1086"/>
        <v>0.34359660865684966</v>
      </c>
    </row>
    <row r="3653" spans="1:13">
      <c r="A3653" s="36"/>
      <c r="B3653" s="38"/>
      <c r="C3653" s="38" t="s">
        <v>515</v>
      </c>
      <c r="D3653" s="1297">
        <v>2010</v>
      </c>
      <c r="E3653" s="131">
        <f t="shared" si="1067"/>
        <v>11</v>
      </c>
      <c r="F3653" s="26">
        <v>223200</v>
      </c>
      <c r="G3653" s="146">
        <v>0</v>
      </c>
      <c r="H3653" s="26">
        <f t="shared" si="1083"/>
        <v>0</v>
      </c>
      <c r="I3653" s="26">
        <f t="shared" si="1084"/>
        <v>223200</v>
      </c>
      <c r="J3653" s="101">
        <f t="shared" si="1085"/>
        <v>0</v>
      </c>
      <c r="K3653" s="101">
        <f t="shared" si="1087"/>
        <v>0</v>
      </c>
      <c r="L3653" s="26">
        <v>3.6</v>
      </c>
      <c r="M3653" s="27">
        <f t="shared" si="1086"/>
        <v>0</v>
      </c>
    </row>
    <row r="3654" spans="1:13" ht="30">
      <c r="A3654" s="36"/>
      <c r="B3654" s="38"/>
      <c r="C3654" s="38" t="s">
        <v>516</v>
      </c>
      <c r="D3654" s="1297"/>
      <c r="E3654" s="131"/>
      <c r="F3654" s="26">
        <v>0</v>
      </c>
      <c r="G3654" s="146">
        <v>0</v>
      </c>
      <c r="H3654" s="26">
        <f t="shared" si="1083"/>
        <v>0</v>
      </c>
      <c r="I3654" s="26">
        <f t="shared" si="1084"/>
        <v>0</v>
      </c>
      <c r="J3654" s="101">
        <f t="shared" si="1085"/>
        <v>0</v>
      </c>
      <c r="K3654" s="101">
        <f t="shared" si="1087"/>
        <v>0</v>
      </c>
      <c r="L3654" s="26">
        <v>0</v>
      </c>
      <c r="M3654" s="27">
        <f t="shared" si="1086"/>
        <v>0</v>
      </c>
    </row>
    <row r="3655" spans="1:13">
      <c r="A3655" s="36"/>
      <c r="B3655" s="16" t="s">
        <v>35</v>
      </c>
      <c r="C3655" s="87"/>
      <c r="D3655" s="17"/>
      <c r="E3655" s="131"/>
      <c r="F3655" s="98"/>
      <c r="G3655" s="98"/>
      <c r="H3655" s="98"/>
      <c r="I3655" s="98"/>
      <c r="J3655" s="98"/>
      <c r="K3655" s="101">
        <f t="shared" si="1087"/>
        <v>0</v>
      </c>
      <c r="L3655" s="98"/>
      <c r="M3655" s="96">
        <f>SUM(M3649:M3654)</f>
        <v>19.877705265506471</v>
      </c>
    </row>
    <row r="3656" spans="1:13" ht="60">
      <c r="A3656" s="36" t="s">
        <v>5777</v>
      </c>
      <c r="B3656" s="38" t="s">
        <v>162</v>
      </c>
      <c r="C3656" s="38" t="s">
        <v>499</v>
      </c>
      <c r="D3656" s="1297">
        <v>2007</v>
      </c>
      <c r="E3656" s="131">
        <f t="shared" ref="E3656:E3727" si="1088">2021-D3656</f>
        <v>14</v>
      </c>
      <c r="F3656" s="26">
        <v>407000</v>
      </c>
      <c r="G3656" s="146">
        <v>0.1</v>
      </c>
      <c r="H3656" s="26">
        <f t="shared" ref="H3656:H3664" si="1089">E3656*F3656*G3656</f>
        <v>569800</v>
      </c>
      <c r="I3656" s="26">
        <f t="shared" ref="I3656:I3665" si="1090">F3656-H3656</f>
        <v>-162800</v>
      </c>
      <c r="J3656" s="101">
        <f t="shared" ref="J3656:J3665" si="1091">F3656*G3656</f>
        <v>40700</v>
      </c>
      <c r="K3656" s="101">
        <f t="shared" si="1087"/>
        <v>22.701918786256137</v>
      </c>
      <c r="L3656" s="26">
        <v>28.8</v>
      </c>
      <c r="M3656" s="27">
        <f t="shared" ref="M3656:M3665" si="1092">K3656*L3656/60</f>
        <v>10.896921017402946</v>
      </c>
    </row>
    <row r="3657" spans="1:13">
      <c r="A3657" s="36"/>
      <c r="B3657" s="89"/>
      <c r="C3657" s="38" t="s">
        <v>500</v>
      </c>
      <c r="D3657" s="1297">
        <v>2007</v>
      </c>
      <c r="E3657" s="131">
        <f t="shared" si="1088"/>
        <v>14</v>
      </c>
      <c r="F3657" s="26">
        <v>810000</v>
      </c>
      <c r="G3657" s="146">
        <v>0.1</v>
      </c>
      <c r="H3657" s="26">
        <f t="shared" si="1089"/>
        <v>1134000</v>
      </c>
      <c r="I3657" s="26">
        <f t="shared" si="1090"/>
        <v>-324000</v>
      </c>
      <c r="J3657" s="101">
        <f t="shared" si="1091"/>
        <v>81000</v>
      </c>
      <c r="K3657" s="101">
        <f t="shared" si="1087"/>
        <v>45.180722891566269</v>
      </c>
      <c r="L3657" s="26">
        <v>4.8</v>
      </c>
      <c r="M3657" s="27">
        <f t="shared" si="1092"/>
        <v>3.6144578313253017</v>
      </c>
    </row>
    <row r="3658" spans="1:13">
      <c r="A3658" s="36"/>
      <c r="B3658" s="89"/>
      <c r="C3658" s="38" t="s">
        <v>501</v>
      </c>
      <c r="D3658" s="1297">
        <v>2015</v>
      </c>
      <c r="E3658" s="131">
        <f t="shared" si="1088"/>
        <v>6</v>
      </c>
      <c r="F3658" s="26">
        <v>694025</v>
      </c>
      <c r="G3658" s="146">
        <v>0.1</v>
      </c>
      <c r="H3658" s="26">
        <f t="shared" si="1089"/>
        <v>416415</v>
      </c>
      <c r="I3658" s="26">
        <f t="shared" si="1090"/>
        <v>277610</v>
      </c>
      <c r="J3658" s="101">
        <f t="shared" si="1091"/>
        <v>69402.5</v>
      </c>
      <c r="K3658" s="101">
        <f t="shared" si="1087"/>
        <v>38.711791610888</v>
      </c>
      <c r="L3658" s="26">
        <v>18</v>
      </c>
      <c r="M3658" s="27">
        <f t="shared" si="1092"/>
        <v>11.6135374832664</v>
      </c>
    </row>
    <row r="3659" spans="1:13">
      <c r="A3659" s="36"/>
      <c r="B3659" s="89"/>
      <c r="C3659" s="38" t="s">
        <v>502</v>
      </c>
      <c r="D3659" s="1297">
        <v>2006</v>
      </c>
      <c r="E3659" s="131">
        <f t="shared" si="1088"/>
        <v>15</v>
      </c>
      <c r="F3659" s="26">
        <v>77000</v>
      </c>
      <c r="G3659" s="146">
        <v>0.05</v>
      </c>
      <c r="H3659" s="26">
        <f t="shared" si="1089"/>
        <v>57750</v>
      </c>
      <c r="I3659" s="26">
        <f t="shared" si="1090"/>
        <v>19250</v>
      </c>
      <c r="J3659" s="101">
        <f t="shared" si="1091"/>
        <v>3850</v>
      </c>
      <c r="K3659" s="101">
        <f t="shared" si="1087"/>
        <v>2.1474788041053103</v>
      </c>
      <c r="L3659" s="26">
        <v>9.6</v>
      </c>
      <c r="M3659" s="27">
        <f t="shared" si="1092"/>
        <v>0.34359660865684966</v>
      </c>
    </row>
    <row r="3660" spans="1:13">
      <c r="A3660" s="36"/>
      <c r="B3660" s="89"/>
      <c r="C3660" s="38" t="s">
        <v>503</v>
      </c>
      <c r="D3660" s="1297">
        <v>2007</v>
      </c>
      <c r="E3660" s="131">
        <f t="shared" si="1088"/>
        <v>14</v>
      </c>
      <c r="F3660" s="26">
        <v>482500</v>
      </c>
      <c r="G3660" s="146">
        <v>0.1</v>
      </c>
      <c r="H3660" s="26">
        <f t="shared" si="1089"/>
        <v>675500</v>
      </c>
      <c r="I3660" s="26">
        <f t="shared" si="1090"/>
        <v>-193000</v>
      </c>
      <c r="J3660" s="101">
        <f t="shared" si="1091"/>
        <v>48250</v>
      </c>
      <c r="K3660" s="101">
        <f t="shared" si="1087"/>
        <v>26.913208389112004</v>
      </c>
      <c r="L3660" s="26">
        <v>9.6</v>
      </c>
      <c r="M3660" s="27">
        <f t="shared" si="1092"/>
        <v>4.3061133422579205</v>
      </c>
    </row>
    <row r="3661" spans="1:13">
      <c r="A3661" s="36"/>
      <c r="B3661" s="89"/>
      <c r="C3661" s="38" t="s">
        <v>504</v>
      </c>
      <c r="D3661" s="1297">
        <v>2007</v>
      </c>
      <c r="E3661" s="131">
        <f t="shared" si="1088"/>
        <v>14</v>
      </c>
      <c r="F3661" s="26">
        <v>68000</v>
      </c>
      <c r="G3661" s="146">
        <v>0.1</v>
      </c>
      <c r="H3661" s="26">
        <f t="shared" si="1089"/>
        <v>95200</v>
      </c>
      <c r="I3661" s="26">
        <f t="shared" si="1090"/>
        <v>-27200</v>
      </c>
      <c r="J3661" s="101">
        <f t="shared" si="1091"/>
        <v>6800</v>
      </c>
      <c r="K3661" s="101">
        <f t="shared" si="1087"/>
        <v>3.7929495760821061</v>
      </c>
      <c r="L3661" s="26">
        <v>3.6</v>
      </c>
      <c r="M3661" s="27">
        <f t="shared" si="1092"/>
        <v>0.22757697456492637</v>
      </c>
    </row>
    <row r="3662" spans="1:13">
      <c r="A3662" s="36"/>
      <c r="B3662" s="89"/>
      <c r="C3662" s="38" t="s">
        <v>511</v>
      </c>
      <c r="D3662" s="1297">
        <v>2007</v>
      </c>
      <c r="E3662" s="131">
        <f t="shared" si="1088"/>
        <v>14</v>
      </c>
      <c r="F3662" s="26">
        <v>200000</v>
      </c>
      <c r="G3662" s="146">
        <v>0.1</v>
      </c>
      <c r="H3662" s="26">
        <f t="shared" si="1089"/>
        <v>280000</v>
      </c>
      <c r="I3662" s="26">
        <f t="shared" si="1090"/>
        <v>-80000</v>
      </c>
      <c r="J3662" s="101">
        <f t="shared" si="1091"/>
        <v>20000</v>
      </c>
      <c r="K3662" s="101">
        <f t="shared" si="1087"/>
        <v>11.155734047300312</v>
      </c>
      <c r="L3662" s="26">
        <v>5</v>
      </c>
      <c r="M3662" s="27">
        <f t="shared" si="1092"/>
        <v>0.92964450394169273</v>
      </c>
    </row>
    <row r="3663" spans="1:13">
      <c r="A3663" s="36"/>
      <c r="B3663" s="89"/>
      <c r="C3663" s="38" t="s">
        <v>507</v>
      </c>
      <c r="D3663" s="1297">
        <v>2007</v>
      </c>
      <c r="E3663" s="131">
        <f t="shared" si="1088"/>
        <v>14</v>
      </c>
      <c r="F3663" s="26">
        <v>1849800</v>
      </c>
      <c r="G3663" s="146">
        <v>0.1</v>
      </c>
      <c r="H3663" s="26">
        <f t="shared" si="1089"/>
        <v>2589720</v>
      </c>
      <c r="I3663" s="26">
        <f t="shared" si="1090"/>
        <v>-739920</v>
      </c>
      <c r="J3663" s="101">
        <f t="shared" si="1091"/>
        <v>184980</v>
      </c>
      <c r="K3663" s="101">
        <f t="shared" si="1087"/>
        <v>103.17938420348059</v>
      </c>
      <c r="L3663" s="26">
        <v>5</v>
      </c>
      <c r="M3663" s="27">
        <f t="shared" si="1092"/>
        <v>8.5982820169567162</v>
      </c>
    </row>
    <row r="3664" spans="1:13">
      <c r="A3664" s="36"/>
      <c r="B3664" s="89"/>
      <c r="C3664" s="38" t="s">
        <v>508</v>
      </c>
      <c r="D3664" s="1297">
        <v>1994</v>
      </c>
      <c r="E3664" s="131">
        <f t="shared" si="1088"/>
        <v>27</v>
      </c>
      <c r="F3664" s="26"/>
      <c r="G3664" s="26"/>
      <c r="H3664" s="26">
        <f t="shared" si="1089"/>
        <v>0</v>
      </c>
      <c r="I3664" s="26">
        <f t="shared" si="1090"/>
        <v>0</v>
      </c>
      <c r="J3664" s="101">
        <f t="shared" si="1091"/>
        <v>0</v>
      </c>
      <c r="K3664" s="101">
        <f t="shared" si="1087"/>
        <v>0</v>
      </c>
      <c r="L3664" s="26">
        <v>5</v>
      </c>
      <c r="M3664" s="27">
        <f t="shared" si="1092"/>
        <v>0</v>
      </c>
    </row>
    <row r="3665" spans="1:13">
      <c r="A3665" s="36"/>
      <c r="B3665" s="89"/>
      <c r="C3665" s="38" t="s">
        <v>517</v>
      </c>
      <c r="D3665" s="1297">
        <v>2004</v>
      </c>
      <c r="E3665" s="131">
        <f t="shared" si="1088"/>
        <v>17</v>
      </c>
      <c r="F3665" s="26">
        <v>93423</v>
      </c>
      <c r="G3665" s="146">
        <v>0.1</v>
      </c>
      <c r="H3665" s="26">
        <v>93423</v>
      </c>
      <c r="I3665" s="26">
        <f t="shared" si="1090"/>
        <v>0</v>
      </c>
      <c r="J3665" s="101">
        <f t="shared" si="1091"/>
        <v>9342.3000000000011</v>
      </c>
      <c r="K3665" s="101">
        <f t="shared" si="1087"/>
        <v>5.211010709504686</v>
      </c>
      <c r="L3665" s="26">
        <v>288</v>
      </c>
      <c r="M3665" s="27">
        <f t="shared" si="1092"/>
        <v>25.012851405622492</v>
      </c>
    </row>
    <row r="3666" spans="1:13">
      <c r="A3666" s="36"/>
      <c r="B3666" s="16" t="s">
        <v>35</v>
      </c>
      <c r="C3666" s="87"/>
      <c r="D3666" s="17"/>
      <c r="E3666" s="131"/>
      <c r="F3666" s="98"/>
      <c r="G3666" s="98"/>
      <c r="H3666" s="98"/>
      <c r="I3666" s="98"/>
      <c r="J3666" s="98"/>
      <c r="K3666" s="101">
        <f t="shared" si="1087"/>
        <v>0</v>
      </c>
      <c r="L3666" s="98"/>
      <c r="M3666" s="96">
        <f>SUM(M3656:M3665)</f>
        <v>65.542981183995238</v>
      </c>
    </row>
    <row r="3667" spans="1:13" ht="90">
      <c r="A3667" s="36" t="s">
        <v>5778</v>
      </c>
      <c r="B3667" s="240" t="s">
        <v>960</v>
      </c>
      <c r="C3667" s="38" t="s">
        <v>518</v>
      </c>
      <c r="D3667" s="1297">
        <v>2007</v>
      </c>
      <c r="E3667" s="131">
        <f t="shared" si="1088"/>
        <v>14</v>
      </c>
      <c r="F3667" s="26">
        <v>1068000</v>
      </c>
      <c r="G3667" s="146">
        <v>0.1</v>
      </c>
      <c r="H3667" s="26">
        <f t="shared" ref="H3667:H3676" si="1093">E3667*F3667*G3667</f>
        <v>1495200</v>
      </c>
      <c r="I3667" s="26">
        <f t="shared" ref="I3667:I3676" si="1094">F3667-H3667</f>
        <v>-427200</v>
      </c>
      <c r="J3667" s="101">
        <f t="shared" ref="J3667:J3676" si="1095">F3667*G3667</f>
        <v>106800</v>
      </c>
      <c r="K3667" s="101">
        <f t="shared" si="1087"/>
        <v>59.57161981258367</v>
      </c>
      <c r="L3667" s="26">
        <v>60</v>
      </c>
      <c r="M3667" s="27">
        <f t="shared" ref="M3667:M3687" si="1096">K3667*L3667/60</f>
        <v>59.57161981258367</v>
      </c>
    </row>
    <row r="3668" spans="1:13">
      <c r="A3668" s="36"/>
      <c r="B3668" s="89"/>
      <c r="C3668" s="38" t="s">
        <v>519</v>
      </c>
      <c r="D3668" s="1297">
        <v>2007</v>
      </c>
      <c r="E3668" s="131">
        <f t="shared" si="1088"/>
        <v>14</v>
      </c>
      <c r="F3668" s="26">
        <v>250000</v>
      </c>
      <c r="G3668" s="146">
        <v>0.1</v>
      </c>
      <c r="H3668" s="26">
        <f t="shared" si="1093"/>
        <v>350000</v>
      </c>
      <c r="I3668" s="26">
        <f t="shared" si="1094"/>
        <v>-100000</v>
      </c>
      <c r="J3668" s="101">
        <f t="shared" si="1095"/>
        <v>25000</v>
      </c>
      <c r="K3668" s="101">
        <f t="shared" si="1087"/>
        <v>13.94466755912539</v>
      </c>
      <c r="L3668" s="26">
        <v>10</v>
      </c>
      <c r="M3668" s="27">
        <f t="shared" si="1096"/>
        <v>2.3241112598542317</v>
      </c>
    </row>
    <row r="3669" spans="1:13">
      <c r="A3669" s="36"/>
      <c r="B3669" s="89"/>
      <c r="C3669" s="38" t="s">
        <v>520</v>
      </c>
      <c r="D3669" s="1297">
        <v>2007</v>
      </c>
      <c r="E3669" s="131">
        <f t="shared" si="1088"/>
        <v>14</v>
      </c>
      <c r="F3669" s="26">
        <v>25000</v>
      </c>
      <c r="G3669" s="146">
        <v>0.1</v>
      </c>
      <c r="H3669" s="26">
        <f t="shared" si="1093"/>
        <v>35000</v>
      </c>
      <c r="I3669" s="26">
        <f t="shared" si="1094"/>
        <v>-10000</v>
      </c>
      <c r="J3669" s="101">
        <f t="shared" si="1095"/>
        <v>2500</v>
      </c>
      <c r="K3669" s="101">
        <f t="shared" si="1087"/>
        <v>1.394466755912539</v>
      </c>
      <c r="L3669" s="26">
        <v>10</v>
      </c>
      <c r="M3669" s="27">
        <f t="shared" si="1096"/>
        <v>0.23241112598542318</v>
      </c>
    </row>
    <row r="3670" spans="1:13">
      <c r="A3670" s="36"/>
      <c r="B3670" s="89"/>
      <c r="C3670" s="38" t="s">
        <v>521</v>
      </c>
      <c r="D3670" s="1297">
        <v>2007</v>
      </c>
      <c r="E3670" s="131">
        <f t="shared" si="1088"/>
        <v>14</v>
      </c>
      <c r="F3670" s="26">
        <v>92000</v>
      </c>
      <c r="G3670" s="146">
        <v>0.1</v>
      </c>
      <c r="H3670" s="26">
        <f t="shared" si="1093"/>
        <v>128800</v>
      </c>
      <c r="I3670" s="26">
        <f t="shared" si="1094"/>
        <v>-36800</v>
      </c>
      <c r="J3670" s="101">
        <f t="shared" si="1095"/>
        <v>9200</v>
      </c>
      <c r="K3670" s="101">
        <f t="shared" si="1087"/>
        <v>5.1316376617581438</v>
      </c>
      <c r="L3670" s="26">
        <v>60</v>
      </c>
      <c r="M3670" s="27">
        <f t="shared" si="1096"/>
        <v>5.1316376617581438</v>
      </c>
    </row>
    <row r="3671" spans="1:13">
      <c r="A3671" s="36"/>
      <c r="B3671" s="89"/>
      <c r="C3671" s="38" t="s">
        <v>522</v>
      </c>
      <c r="D3671" s="1297">
        <v>2007</v>
      </c>
      <c r="E3671" s="131">
        <f t="shared" si="1088"/>
        <v>14</v>
      </c>
      <c r="F3671" s="26">
        <v>3000000</v>
      </c>
      <c r="G3671" s="146">
        <v>0.1</v>
      </c>
      <c r="H3671" s="26">
        <f t="shared" si="1093"/>
        <v>4200000</v>
      </c>
      <c r="I3671" s="26">
        <f t="shared" si="1094"/>
        <v>-1200000</v>
      </c>
      <c r="J3671" s="101">
        <f t="shared" si="1095"/>
        <v>300000</v>
      </c>
      <c r="K3671" s="101">
        <f t="shared" si="1087"/>
        <v>167.33601070950468</v>
      </c>
      <c r="L3671" s="26">
        <v>240</v>
      </c>
      <c r="M3671" s="27">
        <f t="shared" si="1096"/>
        <v>669.34404283801871</v>
      </c>
    </row>
    <row r="3672" spans="1:13">
      <c r="A3672" s="36"/>
      <c r="B3672" s="89"/>
      <c r="C3672" s="38" t="s">
        <v>504</v>
      </c>
      <c r="D3672" s="1297">
        <v>2007</v>
      </c>
      <c r="E3672" s="131">
        <f t="shared" si="1088"/>
        <v>14</v>
      </c>
      <c r="F3672" s="26">
        <v>68000</v>
      </c>
      <c r="G3672" s="146">
        <v>0.1</v>
      </c>
      <c r="H3672" s="26">
        <f t="shared" si="1093"/>
        <v>95200</v>
      </c>
      <c r="I3672" s="26">
        <f t="shared" si="1094"/>
        <v>-27200</v>
      </c>
      <c r="J3672" s="101">
        <f t="shared" si="1095"/>
        <v>6800</v>
      </c>
      <c r="K3672" s="101">
        <f t="shared" si="1087"/>
        <v>3.7929495760821061</v>
      </c>
      <c r="L3672" s="26">
        <v>10</v>
      </c>
      <c r="M3672" s="27">
        <f t="shared" si="1096"/>
        <v>0.63215826268035102</v>
      </c>
    </row>
    <row r="3673" spans="1:13">
      <c r="A3673" s="36"/>
      <c r="B3673" s="89"/>
      <c r="C3673" s="38" t="s">
        <v>523</v>
      </c>
      <c r="D3673" s="1297">
        <v>2007</v>
      </c>
      <c r="E3673" s="131">
        <f t="shared" si="1088"/>
        <v>14</v>
      </c>
      <c r="F3673" s="26">
        <v>18000</v>
      </c>
      <c r="G3673" s="146">
        <v>0.1</v>
      </c>
      <c r="H3673" s="26">
        <f t="shared" si="1093"/>
        <v>25200</v>
      </c>
      <c r="I3673" s="26">
        <f t="shared" si="1094"/>
        <v>-7200</v>
      </c>
      <c r="J3673" s="101">
        <f t="shared" si="1095"/>
        <v>1800</v>
      </c>
      <c r="K3673" s="101">
        <f t="shared" si="1087"/>
        <v>1.0040160642570282</v>
      </c>
      <c r="L3673" s="26">
        <v>60</v>
      </c>
      <c r="M3673" s="27">
        <f t="shared" si="1096"/>
        <v>1.0040160642570282</v>
      </c>
    </row>
    <row r="3674" spans="1:13">
      <c r="A3674" s="36"/>
      <c r="B3674" s="89"/>
      <c r="C3674" s="38" t="s">
        <v>524</v>
      </c>
      <c r="D3674" s="1297">
        <v>2007</v>
      </c>
      <c r="E3674" s="131">
        <f t="shared" si="1088"/>
        <v>14</v>
      </c>
      <c r="F3674" s="26">
        <v>60000</v>
      </c>
      <c r="G3674" s="146">
        <v>0.1</v>
      </c>
      <c r="H3674" s="26">
        <f t="shared" si="1093"/>
        <v>84000</v>
      </c>
      <c r="I3674" s="26">
        <f t="shared" si="1094"/>
        <v>-24000</v>
      </c>
      <c r="J3674" s="101">
        <f t="shared" si="1095"/>
        <v>6000</v>
      </c>
      <c r="K3674" s="101">
        <f t="shared" si="1087"/>
        <v>3.3467202141900936</v>
      </c>
      <c r="L3674" s="26">
        <v>240</v>
      </c>
      <c r="M3674" s="27">
        <f t="shared" si="1096"/>
        <v>13.386880856760374</v>
      </c>
    </row>
    <row r="3675" spans="1:13" ht="45">
      <c r="A3675" s="36"/>
      <c r="B3675" s="89"/>
      <c r="C3675" s="215" t="s">
        <v>961</v>
      </c>
      <c r="D3675" s="216">
        <v>2020</v>
      </c>
      <c r="E3675" s="131">
        <f t="shared" si="1088"/>
        <v>1</v>
      </c>
      <c r="F3675" s="217">
        <v>16217249.17</v>
      </c>
      <c r="G3675" s="218">
        <v>0.1</v>
      </c>
      <c r="H3675" s="217">
        <v>1621724.9170000001</v>
      </c>
      <c r="I3675" s="217">
        <v>14595524.253</v>
      </c>
      <c r="J3675" s="217">
        <v>1459552.4253000002</v>
      </c>
      <c r="K3675" s="101">
        <f t="shared" si="1087"/>
        <v>814.11893423694789</v>
      </c>
      <c r="L3675" s="219">
        <v>3.2</v>
      </c>
      <c r="M3675" s="27">
        <f t="shared" si="1096"/>
        <v>43.419676492637223</v>
      </c>
    </row>
    <row r="3676" spans="1:13">
      <c r="A3676" s="36"/>
      <c r="B3676" s="89"/>
      <c r="C3676" s="38" t="s">
        <v>508</v>
      </c>
      <c r="D3676" s="1297">
        <v>1994</v>
      </c>
      <c r="E3676" s="131">
        <f t="shared" si="1088"/>
        <v>27</v>
      </c>
      <c r="F3676" s="26"/>
      <c r="G3676" s="26"/>
      <c r="H3676" s="26">
        <f t="shared" si="1093"/>
        <v>0</v>
      </c>
      <c r="I3676" s="26">
        <f t="shared" si="1094"/>
        <v>0</v>
      </c>
      <c r="J3676" s="101">
        <f t="shared" si="1095"/>
        <v>0</v>
      </c>
      <c r="K3676" s="101">
        <f t="shared" si="1087"/>
        <v>0</v>
      </c>
      <c r="L3676" s="26">
        <v>30</v>
      </c>
      <c r="M3676" s="27">
        <f t="shared" si="1096"/>
        <v>0</v>
      </c>
    </row>
    <row r="3677" spans="1:13">
      <c r="A3677" s="36"/>
      <c r="B3677" s="16" t="s">
        <v>35</v>
      </c>
      <c r="C3677" s="87"/>
      <c r="D3677" s="17"/>
      <c r="E3677" s="131"/>
      <c r="F3677" s="98"/>
      <c r="G3677" s="147"/>
      <c r="H3677" s="98"/>
      <c r="I3677" s="98"/>
      <c r="J3677" s="98"/>
      <c r="K3677" s="101">
        <f t="shared" si="1087"/>
        <v>0</v>
      </c>
      <c r="L3677" s="98"/>
      <c r="M3677" s="96">
        <f>SUM(M3667:M3676)</f>
        <v>795.04655437453516</v>
      </c>
    </row>
    <row r="3678" spans="1:13" ht="90">
      <c r="A3678" s="36" t="s">
        <v>5779</v>
      </c>
      <c r="B3678" s="240" t="s">
        <v>962</v>
      </c>
      <c r="C3678" s="38" t="s">
        <v>518</v>
      </c>
      <c r="D3678" s="1297">
        <v>2007</v>
      </c>
      <c r="E3678" s="131">
        <f t="shared" si="1088"/>
        <v>14</v>
      </c>
      <c r="F3678" s="26">
        <v>1068000</v>
      </c>
      <c r="G3678" s="146">
        <v>0.1</v>
      </c>
      <c r="H3678" s="26">
        <f t="shared" ref="H3678:H3686" si="1097">E3678*F3678*G3678</f>
        <v>1495200</v>
      </c>
      <c r="I3678" s="26">
        <f t="shared" ref="I3678:I3686" si="1098">F3678-H3678</f>
        <v>-427200</v>
      </c>
      <c r="J3678" s="101">
        <f t="shared" ref="J3678:J3686" si="1099">F3678*G3678</f>
        <v>106800</v>
      </c>
      <c r="K3678" s="101">
        <f t="shared" si="1087"/>
        <v>59.57161981258367</v>
      </c>
      <c r="L3678" s="26">
        <v>60</v>
      </c>
      <c r="M3678" s="27">
        <f t="shared" si="1096"/>
        <v>59.57161981258367</v>
      </c>
    </row>
    <row r="3679" spans="1:13">
      <c r="A3679" s="36"/>
      <c r="B3679" s="89"/>
      <c r="C3679" s="38" t="s">
        <v>519</v>
      </c>
      <c r="D3679" s="1297">
        <v>2007</v>
      </c>
      <c r="E3679" s="131">
        <f t="shared" si="1088"/>
        <v>14</v>
      </c>
      <c r="F3679" s="26">
        <v>250000</v>
      </c>
      <c r="G3679" s="146">
        <v>0.1</v>
      </c>
      <c r="H3679" s="26">
        <f t="shared" si="1097"/>
        <v>350000</v>
      </c>
      <c r="I3679" s="26">
        <f t="shared" si="1098"/>
        <v>-100000</v>
      </c>
      <c r="J3679" s="101">
        <f t="shared" si="1099"/>
        <v>25000</v>
      </c>
      <c r="K3679" s="101">
        <f t="shared" si="1087"/>
        <v>13.94466755912539</v>
      </c>
      <c r="L3679" s="26">
        <v>10</v>
      </c>
      <c r="M3679" s="27">
        <f t="shared" si="1096"/>
        <v>2.3241112598542317</v>
      </c>
    </row>
    <row r="3680" spans="1:13">
      <c r="A3680" s="36"/>
      <c r="B3680" s="89"/>
      <c r="C3680" s="38" t="s">
        <v>520</v>
      </c>
      <c r="D3680" s="1297">
        <v>2007</v>
      </c>
      <c r="E3680" s="131">
        <f t="shared" si="1088"/>
        <v>14</v>
      </c>
      <c r="F3680" s="26">
        <v>25000</v>
      </c>
      <c r="G3680" s="146">
        <v>0.1</v>
      </c>
      <c r="H3680" s="26">
        <f t="shared" si="1097"/>
        <v>35000</v>
      </c>
      <c r="I3680" s="26">
        <f t="shared" si="1098"/>
        <v>-10000</v>
      </c>
      <c r="J3680" s="101">
        <f t="shared" si="1099"/>
        <v>2500</v>
      </c>
      <c r="K3680" s="101">
        <f t="shared" si="1087"/>
        <v>1.394466755912539</v>
      </c>
      <c r="L3680" s="26">
        <v>10</v>
      </c>
      <c r="M3680" s="27">
        <f t="shared" si="1096"/>
        <v>0.23241112598542318</v>
      </c>
    </row>
    <row r="3681" spans="1:13">
      <c r="A3681" s="36"/>
      <c r="B3681" s="89"/>
      <c r="C3681" s="38" t="s">
        <v>521</v>
      </c>
      <c r="D3681" s="1297">
        <v>2007</v>
      </c>
      <c r="E3681" s="131">
        <f t="shared" si="1088"/>
        <v>14</v>
      </c>
      <c r="F3681" s="26">
        <v>92000</v>
      </c>
      <c r="G3681" s="146">
        <v>0.1</v>
      </c>
      <c r="H3681" s="26">
        <f t="shared" si="1097"/>
        <v>128800</v>
      </c>
      <c r="I3681" s="26">
        <f t="shared" si="1098"/>
        <v>-36800</v>
      </c>
      <c r="J3681" s="101">
        <f t="shared" si="1099"/>
        <v>9200</v>
      </c>
      <c r="K3681" s="101">
        <f t="shared" si="1087"/>
        <v>5.1316376617581438</v>
      </c>
      <c r="L3681" s="26">
        <v>60</v>
      </c>
      <c r="M3681" s="27">
        <f t="shared" si="1096"/>
        <v>5.1316376617581438</v>
      </c>
    </row>
    <row r="3682" spans="1:13">
      <c r="A3682" s="36"/>
      <c r="B3682" s="89"/>
      <c r="C3682" s="38" t="s">
        <v>522</v>
      </c>
      <c r="D3682" s="1297">
        <v>2007</v>
      </c>
      <c r="E3682" s="131">
        <f t="shared" si="1088"/>
        <v>14</v>
      </c>
      <c r="F3682" s="26">
        <v>3000000</v>
      </c>
      <c r="G3682" s="146">
        <v>0.1</v>
      </c>
      <c r="H3682" s="26">
        <f t="shared" si="1097"/>
        <v>4200000</v>
      </c>
      <c r="I3682" s="26">
        <f t="shared" si="1098"/>
        <v>-1200000</v>
      </c>
      <c r="J3682" s="101">
        <f t="shared" si="1099"/>
        <v>300000</v>
      </c>
      <c r="K3682" s="101">
        <f t="shared" si="1087"/>
        <v>167.33601070950468</v>
      </c>
      <c r="L3682" s="26">
        <v>240</v>
      </c>
      <c r="M3682" s="27">
        <f t="shared" si="1096"/>
        <v>669.34404283801871</v>
      </c>
    </row>
    <row r="3683" spans="1:13">
      <c r="A3683" s="36"/>
      <c r="B3683" s="89"/>
      <c r="C3683" s="38" t="s">
        <v>504</v>
      </c>
      <c r="D3683" s="1297">
        <v>2007</v>
      </c>
      <c r="E3683" s="131">
        <f t="shared" si="1088"/>
        <v>14</v>
      </c>
      <c r="F3683" s="26">
        <v>68000</v>
      </c>
      <c r="G3683" s="146">
        <v>0.1</v>
      </c>
      <c r="H3683" s="26">
        <f t="shared" si="1097"/>
        <v>95200</v>
      </c>
      <c r="I3683" s="26">
        <f t="shared" si="1098"/>
        <v>-27200</v>
      </c>
      <c r="J3683" s="101">
        <f t="shared" si="1099"/>
        <v>6800</v>
      </c>
      <c r="K3683" s="101">
        <f t="shared" si="1087"/>
        <v>3.7929495760821061</v>
      </c>
      <c r="L3683" s="26">
        <v>10</v>
      </c>
      <c r="M3683" s="27">
        <f t="shared" si="1096"/>
        <v>0.63215826268035102</v>
      </c>
    </row>
    <row r="3684" spans="1:13">
      <c r="A3684" s="36"/>
      <c r="B3684" s="89"/>
      <c r="C3684" s="38" t="s">
        <v>523</v>
      </c>
      <c r="D3684" s="1297">
        <v>2007</v>
      </c>
      <c r="E3684" s="131">
        <f t="shared" si="1088"/>
        <v>14</v>
      </c>
      <c r="F3684" s="26">
        <v>18000</v>
      </c>
      <c r="G3684" s="146">
        <v>0.1</v>
      </c>
      <c r="H3684" s="26">
        <f t="shared" si="1097"/>
        <v>25200</v>
      </c>
      <c r="I3684" s="26">
        <f t="shared" si="1098"/>
        <v>-7200</v>
      </c>
      <c r="J3684" s="101">
        <f t="shared" si="1099"/>
        <v>1800</v>
      </c>
      <c r="K3684" s="101">
        <f t="shared" si="1087"/>
        <v>1.0040160642570282</v>
      </c>
      <c r="L3684" s="26">
        <v>60</v>
      </c>
      <c r="M3684" s="27">
        <f t="shared" si="1096"/>
        <v>1.0040160642570282</v>
      </c>
    </row>
    <row r="3685" spans="1:13">
      <c r="A3685" s="36"/>
      <c r="B3685" s="89"/>
      <c r="C3685" s="38" t="s">
        <v>524</v>
      </c>
      <c r="D3685" s="1297">
        <v>2007</v>
      </c>
      <c r="E3685" s="131">
        <f t="shared" si="1088"/>
        <v>14</v>
      </c>
      <c r="F3685" s="26">
        <v>60000</v>
      </c>
      <c r="G3685" s="146">
        <v>0.1</v>
      </c>
      <c r="H3685" s="26">
        <f t="shared" si="1097"/>
        <v>84000</v>
      </c>
      <c r="I3685" s="26">
        <f t="shared" si="1098"/>
        <v>-24000</v>
      </c>
      <c r="J3685" s="101">
        <f t="shared" si="1099"/>
        <v>6000</v>
      </c>
      <c r="K3685" s="101">
        <f t="shared" si="1087"/>
        <v>3.3467202141900936</v>
      </c>
      <c r="L3685" s="26">
        <v>240</v>
      </c>
      <c r="M3685" s="27">
        <f t="shared" si="1096"/>
        <v>13.386880856760374</v>
      </c>
    </row>
    <row r="3686" spans="1:13">
      <c r="A3686" s="36"/>
      <c r="B3686" s="89"/>
      <c r="C3686" s="38" t="s">
        <v>508</v>
      </c>
      <c r="D3686" s="1297">
        <v>1994</v>
      </c>
      <c r="E3686" s="131">
        <f t="shared" si="1088"/>
        <v>27</v>
      </c>
      <c r="F3686" s="26"/>
      <c r="G3686" s="26"/>
      <c r="H3686" s="26">
        <f t="shared" si="1097"/>
        <v>0</v>
      </c>
      <c r="I3686" s="26">
        <f t="shared" si="1098"/>
        <v>0</v>
      </c>
      <c r="J3686" s="101">
        <f t="shared" si="1099"/>
        <v>0</v>
      </c>
      <c r="K3686" s="101">
        <f t="shared" si="1087"/>
        <v>0</v>
      </c>
      <c r="L3686" s="26">
        <v>30</v>
      </c>
      <c r="M3686" s="27">
        <f t="shared" si="1096"/>
        <v>0</v>
      </c>
    </row>
    <row r="3687" spans="1:13" ht="45">
      <c r="A3687" s="36"/>
      <c r="B3687" s="89"/>
      <c r="C3687" s="215" t="s">
        <v>961</v>
      </c>
      <c r="D3687" s="216">
        <v>2020</v>
      </c>
      <c r="E3687" s="131">
        <f t="shared" si="1088"/>
        <v>1</v>
      </c>
      <c r="F3687" s="217">
        <v>16217249.17</v>
      </c>
      <c r="G3687" s="218">
        <v>0.1</v>
      </c>
      <c r="H3687" s="217">
        <v>1621724.9170000001</v>
      </c>
      <c r="I3687" s="217">
        <v>14595524.253</v>
      </c>
      <c r="J3687" s="217">
        <v>1459552.4253000002</v>
      </c>
      <c r="K3687" s="101">
        <f t="shared" si="1087"/>
        <v>814.11893423694789</v>
      </c>
      <c r="L3687" s="219">
        <v>3.2</v>
      </c>
      <c r="M3687" s="27">
        <f t="shared" si="1096"/>
        <v>43.419676492637223</v>
      </c>
    </row>
    <row r="3688" spans="1:13">
      <c r="A3688" s="36"/>
      <c r="B3688" s="16" t="s">
        <v>35</v>
      </c>
      <c r="C3688" s="87"/>
      <c r="D3688" s="17"/>
      <c r="E3688" s="131"/>
      <c r="F3688" s="98"/>
      <c r="G3688" s="147"/>
      <c r="H3688" s="98"/>
      <c r="I3688" s="98"/>
      <c r="J3688" s="98"/>
      <c r="K3688" s="101">
        <f t="shared" si="1087"/>
        <v>0</v>
      </c>
      <c r="L3688" s="98"/>
      <c r="M3688" s="96">
        <f>SUM(M3678:M3687)</f>
        <v>795.04655437453516</v>
      </c>
    </row>
    <row r="3689" spans="1:13" ht="30">
      <c r="A3689" s="36" t="s">
        <v>6202</v>
      </c>
      <c r="B3689" s="38" t="s">
        <v>6201</v>
      </c>
      <c r="C3689" s="38" t="s">
        <v>499</v>
      </c>
      <c r="D3689" s="1710">
        <v>2007</v>
      </c>
      <c r="E3689" s="131">
        <f t="shared" ref="E3689:E3696" si="1100">2021-D3689</f>
        <v>14</v>
      </c>
      <c r="F3689" s="26">
        <v>407000</v>
      </c>
      <c r="G3689" s="146">
        <v>0.1</v>
      </c>
      <c r="H3689" s="26">
        <f t="shared" ref="H3689:H3696" si="1101">E3689*F3689*G3689</f>
        <v>569800</v>
      </c>
      <c r="I3689" s="26">
        <f t="shared" ref="I3689:I3696" si="1102">F3689-H3689</f>
        <v>-162800</v>
      </c>
      <c r="J3689" s="101">
        <f t="shared" ref="J3689:J3696" si="1103">F3689*G3689</f>
        <v>40700</v>
      </c>
      <c r="K3689" s="101">
        <f t="shared" si="1087"/>
        <v>22.701918786256137</v>
      </c>
      <c r="L3689" s="26">
        <v>20</v>
      </c>
      <c r="M3689" s="27">
        <f t="shared" ref="M3689:M3696" si="1104">K3689*L3689/60</f>
        <v>7.5673062620853786</v>
      </c>
    </row>
    <row r="3690" spans="1:13">
      <c r="A3690" s="36"/>
      <c r="B3690" s="38"/>
      <c r="C3690" s="38" t="s">
        <v>500</v>
      </c>
      <c r="D3690" s="1710">
        <v>2007</v>
      </c>
      <c r="E3690" s="131">
        <f t="shared" si="1100"/>
        <v>14</v>
      </c>
      <c r="F3690" s="26">
        <v>810000</v>
      </c>
      <c r="G3690" s="146">
        <v>0.1</v>
      </c>
      <c r="H3690" s="26">
        <f t="shared" si="1101"/>
        <v>1134000</v>
      </c>
      <c r="I3690" s="26">
        <f t="shared" si="1102"/>
        <v>-324000</v>
      </c>
      <c r="J3690" s="101">
        <f t="shared" si="1103"/>
        <v>81000</v>
      </c>
      <c r="K3690" s="101">
        <f t="shared" si="1087"/>
        <v>45.180722891566269</v>
      </c>
      <c r="L3690" s="26">
        <v>4.8</v>
      </c>
      <c r="M3690" s="27">
        <f t="shared" si="1104"/>
        <v>3.6144578313253017</v>
      </c>
    </row>
    <row r="3691" spans="1:13">
      <c r="A3691" s="36"/>
      <c r="B3691" s="38"/>
      <c r="C3691" s="38" t="s">
        <v>501</v>
      </c>
      <c r="D3691" s="1710">
        <v>2015</v>
      </c>
      <c r="E3691" s="131">
        <f t="shared" si="1100"/>
        <v>6</v>
      </c>
      <c r="F3691" s="26">
        <v>694025</v>
      </c>
      <c r="G3691" s="146">
        <v>0.1</v>
      </c>
      <c r="H3691" s="26">
        <f t="shared" si="1101"/>
        <v>416415</v>
      </c>
      <c r="I3691" s="26">
        <f t="shared" si="1102"/>
        <v>277610</v>
      </c>
      <c r="J3691" s="101">
        <f t="shared" si="1103"/>
        <v>69402.5</v>
      </c>
      <c r="K3691" s="101">
        <f t="shared" si="1087"/>
        <v>38.711791610888</v>
      </c>
      <c r="L3691" s="26">
        <v>18</v>
      </c>
      <c r="M3691" s="27">
        <f t="shared" si="1104"/>
        <v>11.6135374832664</v>
      </c>
    </row>
    <row r="3692" spans="1:13">
      <c r="A3692" s="36"/>
      <c r="B3692" s="38"/>
      <c r="C3692" s="38" t="s">
        <v>502</v>
      </c>
      <c r="D3692" s="1710">
        <v>2006</v>
      </c>
      <c r="E3692" s="131">
        <f t="shared" si="1100"/>
        <v>15</v>
      </c>
      <c r="F3692" s="26">
        <v>77000</v>
      </c>
      <c r="G3692" s="146">
        <v>0.05</v>
      </c>
      <c r="H3692" s="26">
        <f t="shared" si="1101"/>
        <v>57750</v>
      </c>
      <c r="I3692" s="26">
        <f t="shared" si="1102"/>
        <v>19250</v>
      </c>
      <c r="J3692" s="101">
        <f t="shared" si="1103"/>
        <v>3850</v>
      </c>
      <c r="K3692" s="101">
        <f t="shared" si="1087"/>
        <v>2.1474788041053103</v>
      </c>
      <c r="L3692" s="26">
        <v>9.6</v>
      </c>
      <c r="M3692" s="27">
        <f t="shared" si="1104"/>
        <v>0.34359660865684966</v>
      </c>
    </row>
    <row r="3693" spans="1:13">
      <c r="A3693" s="36"/>
      <c r="B3693" s="38"/>
      <c r="C3693" s="38" t="s">
        <v>503</v>
      </c>
      <c r="D3693" s="1710">
        <v>2007</v>
      </c>
      <c r="E3693" s="131">
        <f t="shared" si="1100"/>
        <v>14</v>
      </c>
      <c r="F3693" s="26">
        <v>482500</v>
      </c>
      <c r="G3693" s="146">
        <v>0.1</v>
      </c>
      <c r="H3693" s="26">
        <f t="shared" si="1101"/>
        <v>675500</v>
      </c>
      <c r="I3693" s="26">
        <f t="shared" si="1102"/>
        <v>-193000</v>
      </c>
      <c r="J3693" s="101">
        <f t="shared" si="1103"/>
        <v>48250</v>
      </c>
      <c r="K3693" s="101">
        <f t="shared" si="1087"/>
        <v>26.913208389112004</v>
      </c>
      <c r="L3693" s="26">
        <v>3.6</v>
      </c>
      <c r="M3693" s="27">
        <f t="shared" si="1104"/>
        <v>1.6147925033467203</v>
      </c>
    </row>
    <row r="3694" spans="1:13">
      <c r="A3694" s="36"/>
      <c r="B3694" s="89"/>
      <c r="C3694" s="38" t="s">
        <v>504</v>
      </c>
      <c r="D3694" s="1710">
        <v>2007</v>
      </c>
      <c r="E3694" s="131">
        <f t="shared" si="1100"/>
        <v>14</v>
      </c>
      <c r="F3694" s="26">
        <v>68000</v>
      </c>
      <c r="G3694" s="146">
        <v>0.1</v>
      </c>
      <c r="H3694" s="26">
        <f t="shared" si="1101"/>
        <v>95200</v>
      </c>
      <c r="I3694" s="26">
        <f t="shared" si="1102"/>
        <v>-27200</v>
      </c>
      <c r="J3694" s="101">
        <f t="shared" si="1103"/>
        <v>6800</v>
      </c>
      <c r="K3694" s="101">
        <f t="shared" si="1087"/>
        <v>3.7929495760821061</v>
      </c>
      <c r="L3694" s="26">
        <v>9.6</v>
      </c>
      <c r="M3694" s="27">
        <f t="shared" si="1104"/>
        <v>0.60687193217313695</v>
      </c>
    </row>
    <row r="3695" spans="1:13">
      <c r="A3695" s="36"/>
      <c r="B3695" s="89"/>
      <c r="C3695" s="38" t="s">
        <v>508</v>
      </c>
      <c r="D3695" s="1710">
        <v>1994</v>
      </c>
      <c r="E3695" s="131">
        <f t="shared" si="1100"/>
        <v>27</v>
      </c>
      <c r="F3695" s="26"/>
      <c r="G3695" s="26"/>
      <c r="H3695" s="26">
        <f t="shared" si="1101"/>
        <v>0</v>
      </c>
      <c r="I3695" s="26">
        <f t="shared" si="1102"/>
        <v>0</v>
      </c>
      <c r="J3695" s="101">
        <f t="shared" si="1103"/>
        <v>0</v>
      </c>
      <c r="K3695" s="101">
        <f t="shared" si="1087"/>
        <v>0</v>
      </c>
      <c r="L3695" s="26">
        <v>5</v>
      </c>
      <c r="M3695" s="27">
        <f t="shared" si="1104"/>
        <v>0</v>
      </c>
    </row>
    <row r="3696" spans="1:13">
      <c r="A3696" s="36"/>
      <c r="B3696" s="89"/>
      <c r="C3696" s="38" t="s">
        <v>507</v>
      </c>
      <c r="D3696" s="1710">
        <v>2007</v>
      </c>
      <c r="E3696" s="131">
        <f t="shared" si="1100"/>
        <v>14</v>
      </c>
      <c r="F3696" s="26">
        <v>1849800</v>
      </c>
      <c r="G3696" s="146">
        <v>0.1</v>
      </c>
      <c r="H3696" s="26">
        <f t="shared" si="1101"/>
        <v>2589720</v>
      </c>
      <c r="I3696" s="26">
        <f t="shared" si="1102"/>
        <v>-739920</v>
      </c>
      <c r="J3696" s="101">
        <f t="shared" si="1103"/>
        <v>184980</v>
      </c>
      <c r="K3696" s="101">
        <f t="shared" si="1087"/>
        <v>103.17938420348059</v>
      </c>
      <c r="L3696" s="26">
        <v>5</v>
      </c>
      <c r="M3696" s="27">
        <f t="shared" si="1104"/>
        <v>8.5982820169567162</v>
      </c>
    </row>
    <row r="3697" spans="1:13">
      <c r="A3697" s="36"/>
      <c r="B3697" s="16" t="s">
        <v>35</v>
      </c>
      <c r="C3697" s="87"/>
      <c r="D3697" s="17"/>
      <c r="E3697" s="131"/>
      <c r="F3697" s="98"/>
      <c r="G3697" s="98"/>
      <c r="H3697" s="98"/>
      <c r="I3697" s="98"/>
      <c r="J3697" s="98"/>
      <c r="K3697" s="101">
        <f t="shared" si="1087"/>
        <v>0</v>
      </c>
      <c r="L3697" s="98"/>
      <c r="M3697" s="96">
        <f>SUM(M3689:M3696)</f>
        <v>33.958844637810508</v>
      </c>
    </row>
    <row r="3698" spans="1:13">
      <c r="A3698" s="47" t="s">
        <v>834</v>
      </c>
      <c r="B3698" s="48" t="s">
        <v>944</v>
      </c>
      <c r="C3698" s="37"/>
      <c r="D3698" s="45"/>
      <c r="E3698" s="242"/>
      <c r="F3698" s="157"/>
      <c r="G3698" s="158"/>
      <c r="H3698" s="157"/>
      <c r="I3698" s="157"/>
      <c r="J3698" s="157"/>
      <c r="K3698" s="157"/>
      <c r="L3698" s="157"/>
      <c r="M3698" s="109"/>
    </row>
    <row r="3699" spans="1:13" ht="45">
      <c r="A3699" s="36" t="s">
        <v>773</v>
      </c>
      <c r="B3699" s="38" t="s">
        <v>179</v>
      </c>
      <c r="C3699" s="38" t="s">
        <v>499</v>
      </c>
      <c r="D3699" s="1297">
        <v>2007</v>
      </c>
      <c r="E3699" s="131">
        <f t="shared" si="1088"/>
        <v>14</v>
      </c>
      <c r="F3699" s="26">
        <v>407000</v>
      </c>
      <c r="G3699" s="146">
        <v>0.1</v>
      </c>
      <c r="H3699" s="26">
        <f t="shared" ref="H3699:H3705" si="1105">E3699*F3699*G3699</f>
        <v>569800</v>
      </c>
      <c r="I3699" s="26">
        <f t="shared" ref="I3699:I3705" si="1106">F3699-H3699</f>
        <v>-162800</v>
      </c>
      <c r="J3699" s="101">
        <f t="shared" ref="J3699:J3705" si="1107">F3699*G3699</f>
        <v>40700</v>
      </c>
      <c r="K3699" s="101">
        <f t="shared" si="1087"/>
        <v>22.701918786256137</v>
      </c>
      <c r="L3699" s="26">
        <v>28.8</v>
      </c>
      <c r="M3699" s="27">
        <f t="shared" ref="M3699:M3705" si="1108">K3699*L3699/60</f>
        <v>10.896921017402946</v>
      </c>
    </row>
    <row r="3700" spans="1:13">
      <c r="A3700" s="36"/>
      <c r="B3700" s="89"/>
      <c r="C3700" s="38" t="s">
        <v>500</v>
      </c>
      <c r="D3700" s="1297">
        <v>2007</v>
      </c>
      <c r="E3700" s="131">
        <f t="shared" si="1088"/>
        <v>14</v>
      </c>
      <c r="F3700" s="26">
        <v>810000</v>
      </c>
      <c r="G3700" s="146">
        <v>0.1</v>
      </c>
      <c r="H3700" s="26">
        <f t="shared" si="1105"/>
        <v>1134000</v>
      </c>
      <c r="I3700" s="26">
        <f t="shared" si="1106"/>
        <v>-324000</v>
      </c>
      <c r="J3700" s="101">
        <f t="shared" si="1107"/>
        <v>81000</v>
      </c>
      <c r="K3700" s="101">
        <f t="shared" si="1087"/>
        <v>45.180722891566269</v>
      </c>
      <c r="L3700" s="26">
        <v>4.8</v>
      </c>
      <c r="M3700" s="27">
        <f t="shared" si="1108"/>
        <v>3.6144578313253017</v>
      </c>
    </row>
    <row r="3701" spans="1:13">
      <c r="A3701" s="36"/>
      <c r="B3701" s="89"/>
      <c r="C3701" s="38" t="s">
        <v>501</v>
      </c>
      <c r="D3701" s="1297">
        <v>2015</v>
      </c>
      <c r="E3701" s="131">
        <f t="shared" si="1088"/>
        <v>6</v>
      </c>
      <c r="F3701" s="26">
        <v>694025</v>
      </c>
      <c r="G3701" s="146">
        <v>0.1</v>
      </c>
      <c r="H3701" s="26">
        <f t="shared" si="1105"/>
        <v>416415</v>
      </c>
      <c r="I3701" s="26">
        <f t="shared" si="1106"/>
        <v>277610</v>
      </c>
      <c r="J3701" s="101">
        <f t="shared" si="1107"/>
        <v>69402.5</v>
      </c>
      <c r="K3701" s="101">
        <f t="shared" si="1087"/>
        <v>38.711791610888</v>
      </c>
      <c r="L3701" s="26">
        <v>18</v>
      </c>
      <c r="M3701" s="27">
        <f t="shared" si="1108"/>
        <v>11.6135374832664</v>
      </c>
    </row>
    <row r="3702" spans="1:13">
      <c r="A3702" s="36"/>
      <c r="B3702" s="89"/>
      <c r="C3702" s="38" t="s">
        <v>502</v>
      </c>
      <c r="D3702" s="1297">
        <v>2006</v>
      </c>
      <c r="E3702" s="131">
        <f t="shared" si="1088"/>
        <v>15</v>
      </c>
      <c r="F3702" s="26">
        <v>77000</v>
      </c>
      <c r="G3702" s="146">
        <v>0.05</v>
      </c>
      <c r="H3702" s="26">
        <f t="shared" si="1105"/>
        <v>57750</v>
      </c>
      <c r="I3702" s="26">
        <f t="shared" si="1106"/>
        <v>19250</v>
      </c>
      <c r="J3702" s="101">
        <f t="shared" si="1107"/>
        <v>3850</v>
      </c>
      <c r="K3702" s="101">
        <f t="shared" si="1087"/>
        <v>2.1474788041053103</v>
      </c>
      <c r="L3702" s="26">
        <v>9.6</v>
      </c>
      <c r="M3702" s="27">
        <f t="shared" si="1108"/>
        <v>0.34359660865684966</v>
      </c>
    </row>
    <row r="3703" spans="1:13">
      <c r="A3703" s="36"/>
      <c r="B3703" s="89"/>
      <c r="C3703" s="38" t="s">
        <v>504</v>
      </c>
      <c r="D3703" s="1297">
        <v>2007</v>
      </c>
      <c r="E3703" s="131">
        <f t="shared" si="1088"/>
        <v>14</v>
      </c>
      <c r="F3703" s="26">
        <v>68000</v>
      </c>
      <c r="G3703" s="146">
        <v>0.1</v>
      </c>
      <c r="H3703" s="26">
        <f t="shared" si="1105"/>
        <v>95200</v>
      </c>
      <c r="I3703" s="26">
        <f t="shared" si="1106"/>
        <v>-27200</v>
      </c>
      <c r="J3703" s="101">
        <f t="shared" si="1107"/>
        <v>6800</v>
      </c>
      <c r="K3703" s="101">
        <f t="shared" si="1087"/>
        <v>3.7929495760821061</v>
      </c>
      <c r="L3703" s="26">
        <v>3.6</v>
      </c>
      <c r="M3703" s="27">
        <f t="shared" si="1108"/>
        <v>0.22757697456492637</v>
      </c>
    </row>
    <row r="3704" spans="1:13">
      <c r="A3704" s="36"/>
      <c r="B3704" s="89"/>
      <c r="C3704" s="38" t="s">
        <v>507</v>
      </c>
      <c r="D3704" s="1297">
        <v>2007</v>
      </c>
      <c r="E3704" s="131">
        <f t="shared" si="1088"/>
        <v>14</v>
      </c>
      <c r="F3704" s="26">
        <v>1849800</v>
      </c>
      <c r="G3704" s="146">
        <v>0.1</v>
      </c>
      <c r="H3704" s="26">
        <f t="shared" si="1105"/>
        <v>2589720</v>
      </c>
      <c r="I3704" s="26">
        <f t="shared" si="1106"/>
        <v>-739920</v>
      </c>
      <c r="J3704" s="101">
        <f t="shared" si="1107"/>
        <v>184980</v>
      </c>
      <c r="K3704" s="101">
        <f t="shared" si="1087"/>
        <v>103.17938420348059</v>
      </c>
      <c r="L3704" s="26">
        <v>5</v>
      </c>
      <c r="M3704" s="27">
        <f t="shared" si="1108"/>
        <v>8.5982820169567162</v>
      </c>
    </row>
    <row r="3705" spans="1:13">
      <c r="A3705" s="36"/>
      <c r="B3705" s="89"/>
      <c r="C3705" s="38" t="s">
        <v>503</v>
      </c>
      <c r="D3705" s="1297">
        <v>2007</v>
      </c>
      <c r="E3705" s="131">
        <f t="shared" si="1088"/>
        <v>14</v>
      </c>
      <c r="F3705" s="26">
        <v>482500</v>
      </c>
      <c r="G3705" s="146">
        <v>0.1</v>
      </c>
      <c r="H3705" s="26">
        <f t="shared" si="1105"/>
        <v>675500</v>
      </c>
      <c r="I3705" s="26">
        <f t="shared" si="1106"/>
        <v>-193000</v>
      </c>
      <c r="J3705" s="101">
        <f t="shared" si="1107"/>
        <v>48250</v>
      </c>
      <c r="K3705" s="101">
        <f t="shared" si="1087"/>
        <v>26.913208389112004</v>
      </c>
      <c r="L3705" s="26">
        <v>9.6</v>
      </c>
      <c r="M3705" s="27">
        <f t="shared" si="1108"/>
        <v>4.3061133422579205</v>
      </c>
    </row>
    <row r="3706" spans="1:13">
      <c r="A3706" s="36"/>
      <c r="B3706" s="16" t="s">
        <v>35</v>
      </c>
      <c r="C3706" s="87"/>
      <c r="D3706" s="17"/>
      <c r="E3706" s="131"/>
      <c r="F3706" s="98"/>
      <c r="G3706" s="98"/>
      <c r="H3706" s="98"/>
      <c r="I3706" s="98"/>
      <c r="J3706" s="98"/>
      <c r="K3706" s="101">
        <f t="shared" si="1087"/>
        <v>0</v>
      </c>
      <c r="L3706" s="98"/>
      <c r="M3706" s="96">
        <f>SUM(M3699:M3705)</f>
        <v>39.600485274431058</v>
      </c>
    </row>
    <row r="3707" spans="1:13" ht="45">
      <c r="A3707" s="36" t="s">
        <v>775</v>
      </c>
      <c r="B3707" s="38" t="s">
        <v>180</v>
      </c>
      <c r="C3707" s="38" t="s">
        <v>499</v>
      </c>
      <c r="D3707" s="1297">
        <v>2007</v>
      </c>
      <c r="E3707" s="131">
        <f t="shared" si="1088"/>
        <v>14</v>
      </c>
      <c r="F3707" s="26">
        <v>407000</v>
      </c>
      <c r="G3707" s="146">
        <v>0.1</v>
      </c>
      <c r="H3707" s="26">
        <f t="shared" ref="H3707:H3713" si="1109">E3707*F3707*G3707</f>
        <v>569800</v>
      </c>
      <c r="I3707" s="26">
        <f t="shared" ref="I3707:I3713" si="1110">F3707-H3707</f>
        <v>-162800</v>
      </c>
      <c r="J3707" s="101">
        <f t="shared" ref="J3707:J3713" si="1111">F3707*G3707</f>
        <v>40700</v>
      </c>
      <c r="K3707" s="101">
        <f t="shared" si="1087"/>
        <v>22.701918786256137</v>
      </c>
      <c r="L3707" s="26">
        <v>460.8</v>
      </c>
      <c r="M3707" s="27">
        <f t="shared" ref="M3707:M3713" si="1112">K3707*L3707/60</f>
        <v>174.35073627844713</v>
      </c>
    </row>
    <row r="3708" spans="1:13">
      <c r="A3708" s="36"/>
      <c r="B3708" s="89"/>
      <c r="C3708" s="38" t="s">
        <v>500</v>
      </c>
      <c r="D3708" s="1297">
        <v>2007</v>
      </c>
      <c r="E3708" s="131">
        <f t="shared" si="1088"/>
        <v>14</v>
      </c>
      <c r="F3708" s="26">
        <v>810000</v>
      </c>
      <c r="G3708" s="146">
        <v>0.1</v>
      </c>
      <c r="H3708" s="26">
        <f t="shared" si="1109"/>
        <v>1134000</v>
      </c>
      <c r="I3708" s="26">
        <f t="shared" si="1110"/>
        <v>-324000</v>
      </c>
      <c r="J3708" s="101">
        <f t="shared" si="1111"/>
        <v>81000</v>
      </c>
      <c r="K3708" s="101">
        <f t="shared" si="1087"/>
        <v>45.180722891566269</v>
      </c>
      <c r="L3708" s="26">
        <v>4.8</v>
      </c>
      <c r="M3708" s="27">
        <f t="shared" si="1112"/>
        <v>3.6144578313253017</v>
      </c>
    </row>
    <row r="3709" spans="1:13">
      <c r="A3709" s="36"/>
      <c r="B3709" s="89"/>
      <c r="C3709" s="38" t="s">
        <v>501</v>
      </c>
      <c r="D3709" s="1297">
        <v>2015</v>
      </c>
      <c r="E3709" s="131">
        <f t="shared" si="1088"/>
        <v>6</v>
      </c>
      <c r="F3709" s="26">
        <v>694025</v>
      </c>
      <c r="G3709" s="146">
        <v>0.1</v>
      </c>
      <c r="H3709" s="26">
        <f t="shared" si="1109"/>
        <v>416415</v>
      </c>
      <c r="I3709" s="26">
        <f t="shared" si="1110"/>
        <v>277610</v>
      </c>
      <c r="J3709" s="101">
        <f t="shared" si="1111"/>
        <v>69402.5</v>
      </c>
      <c r="K3709" s="101">
        <f t="shared" si="1087"/>
        <v>38.711791610888</v>
      </c>
      <c r="L3709" s="26">
        <v>18</v>
      </c>
      <c r="M3709" s="27">
        <f t="shared" si="1112"/>
        <v>11.6135374832664</v>
      </c>
    </row>
    <row r="3710" spans="1:13">
      <c r="A3710" s="36"/>
      <c r="B3710" s="89"/>
      <c r="C3710" s="38" t="s">
        <v>502</v>
      </c>
      <c r="D3710" s="1297">
        <v>2006</v>
      </c>
      <c r="E3710" s="131">
        <f t="shared" si="1088"/>
        <v>15</v>
      </c>
      <c r="F3710" s="26">
        <v>77000</v>
      </c>
      <c r="G3710" s="146">
        <v>0.05</v>
      </c>
      <c r="H3710" s="26">
        <f t="shared" si="1109"/>
        <v>57750</v>
      </c>
      <c r="I3710" s="26">
        <f t="shared" si="1110"/>
        <v>19250</v>
      </c>
      <c r="J3710" s="101">
        <f t="shared" si="1111"/>
        <v>3850</v>
      </c>
      <c r="K3710" s="101">
        <f t="shared" si="1087"/>
        <v>2.1474788041053103</v>
      </c>
      <c r="L3710" s="26">
        <v>9.6</v>
      </c>
      <c r="M3710" s="27">
        <f t="shared" si="1112"/>
        <v>0.34359660865684966</v>
      </c>
    </row>
    <row r="3711" spans="1:13">
      <c r="A3711" s="36"/>
      <c r="B3711" s="89"/>
      <c r="C3711" s="38" t="s">
        <v>503</v>
      </c>
      <c r="D3711" s="1297">
        <v>2007</v>
      </c>
      <c r="E3711" s="131">
        <f t="shared" si="1088"/>
        <v>14</v>
      </c>
      <c r="F3711" s="26">
        <v>482500</v>
      </c>
      <c r="G3711" s="146">
        <v>0.1</v>
      </c>
      <c r="H3711" s="26">
        <f t="shared" si="1109"/>
        <v>675500</v>
      </c>
      <c r="I3711" s="26">
        <f t="shared" si="1110"/>
        <v>-193000</v>
      </c>
      <c r="J3711" s="101">
        <f t="shared" si="1111"/>
        <v>48250</v>
      </c>
      <c r="K3711" s="101">
        <f t="shared" si="1087"/>
        <v>26.913208389112004</v>
      </c>
      <c r="L3711" s="26">
        <v>9.6</v>
      </c>
      <c r="M3711" s="27">
        <f t="shared" si="1112"/>
        <v>4.3061133422579205</v>
      </c>
    </row>
    <row r="3712" spans="1:13">
      <c r="A3712" s="36"/>
      <c r="B3712" s="89"/>
      <c r="C3712" s="38" t="s">
        <v>504</v>
      </c>
      <c r="D3712" s="1297">
        <v>2007</v>
      </c>
      <c r="E3712" s="131">
        <f t="shared" si="1088"/>
        <v>14</v>
      </c>
      <c r="F3712" s="26">
        <v>68000</v>
      </c>
      <c r="G3712" s="146">
        <v>0.1</v>
      </c>
      <c r="H3712" s="26">
        <f t="shared" si="1109"/>
        <v>95200</v>
      </c>
      <c r="I3712" s="26">
        <f t="shared" si="1110"/>
        <v>-27200</v>
      </c>
      <c r="J3712" s="101">
        <f t="shared" si="1111"/>
        <v>6800</v>
      </c>
      <c r="K3712" s="101">
        <f t="shared" si="1087"/>
        <v>3.7929495760821061</v>
      </c>
      <c r="L3712" s="26">
        <v>3.6</v>
      </c>
      <c r="M3712" s="27">
        <f t="shared" si="1112"/>
        <v>0.22757697456492637</v>
      </c>
    </row>
    <row r="3713" spans="1:13">
      <c r="A3713" s="36"/>
      <c r="B3713" s="89"/>
      <c r="C3713" s="38" t="s">
        <v>507</v>
      </c>
      <c r="D3713" s="1297">
        <v>2007</v>
      </c>
      <c r="E3713" s="131">
        <f t="shared" si="1088"/>
        <v>14</v>
      </c>
      <c r="F3713" s="26">
        <v>1849800</v>
      </c>
      <c r="G3713" s="146">
        <v>0.1</v>
      </c>
      <c r="H3713" s="26">
        <f t="shared" si="1109"/>
        <v>2589720</v>
      </c>
      <c r="I3713" s="26">
        <f t="shared" si="1110"/>
        <v>-739920</v>
      </c>
      <c r="J3713" s="101">
        <f t="shared" si="1111"/>
        <v>184980</v>
      </c>
      <c r="K3713" s="101">
        <f t="shared" si="1087"/>
        <v>103.17938420348059</v>
      </c>
      <c r="L3713" s="26">
        <v>5</v>
      </c>
      <c r="M3713" s="27">
        <f t="shared" si="1112"/>
        <v>8.5982820169567162</v>
      </c>
    </row>
    <row r="3714" spans="1:13">
      <c r="A3714" s="36"/>
      <c r="B3714" s="16" t="s">
        <v>35</v>
      </c>
      <c r="C3714" s="87"/>
      <c r="D3714" s="17"/>
      <c r="E3714" s="131"/>
      <c r="F3714" s="98"/>
      <c r="G3714" s="147"/>
      <c r="H3714" s="98"/>
      <c r="I3714" s="98"/>
      <c r="J3714" s="98"/>
      <c r="K3714" s="101">
        <f t="shared" si="1087"/>
        <v>0</v>
      </c>
      <c r="L3714" s="98"/>
      <c r="M3714" s="96">
        <f>SUM(M3707:M3713)</f>
        <v>203.05430053547525</v>
      </c>
    </row>
    <row r="3715" spans="1:13" ht="30">
      <c r="A3715" s="36" t="s">
        <v>5780</v>
      </c>
      <c r="B3715" s="38" t="s">
        <v>182</v>
      </c>
      <c r="C3715" s="38" t="s">
        <v>499</v>
      </c>
      <c r="D3715" s="1297">
        <v>2007</v>
      </c>
      <c r="E3715" s="131">
        <f t="shared" si="1088"/>
        <v>14</v>
      </c>
      <c r="F3715" s="26">
        <v>407000</v>
      </c>
      <c r="G3715" s="146">
        <v>0.1</v>
      </c>
      <c r="H3715" s="26">
        <f t="shared" ref="H3715:H3721" si="1113">E3715*F3715*G3715</f>
        <v>569800</v>
      </c>
      <c r="I3715" s="26">
        <f t="shared" ref="I3715:I3721" si="1114">F3715-H3715</f>
        <v>-162800</v>
      </c>
      <c r="J3715" s="101">
        <f t="shared" ref="J3715:J3721" si="1115">F3715*G3715</f>
        <v>40700</v>
      </c>
      <c r="K3715" s="101">
        <f t="shared" si="1087"/>
        <v>22.701918786256137</v>
      </c>
      <c r="L3715" s="26">
        <v>403.2</v>
      </c>
      <c r="M3715" s="27">
        <f t="shared" ref="M3715:M3721" si="1116">K3715*L3715/60</f>
        <v>152.55689424364124</v>
      </c>
    </row>
    <row r="3716" spans="1:13">
      <c r="A3716" s="36"/>
      <c r="B3716" s="89"/>
      <c r="C3716" s="38" t="s">
        <v>500</v>
      </c>
      <c r="D3716" s="1297">
        <v>2007</v>
      </c>
      <c r="E3716" s="131">
        <f t="shared" si="1088"/>
        <v>14</v>
      </c>
      <c r="F3716" s="26">
        <v>810000</v>
      </c>
      <c r="G3716" s="146">
        <v>0.1</v>
      </c>
      <c r="H3716" s="26">
        <f t="shared" si="1113"/>
        <v>1134000</v>
      </c>
      <c r="I3716" s="26">
        <f t="shared" si="1114"/>
        <v>-324000</v>
      </c>
      <c r="J3716" s="101">
        <f t="shared" si="1115"/>
        <v>81000</v>
      </c>
      <c r="K3716" s="101">
        <f t="shared" si="1087"/>
        <v>45.180722891566269</v>
      </c>
      <c r="L3716" s="26">
        <v>4.8</v>
      </c>
      <c r="M3716" s="27">
        <f t="shared" si="1116"/>
        <v>3.6144578313253017</v>
      </c>
    </row>
    <row r="3717" spans="1:13">
      <c r="A3717" s="36"/>
      <c r="B3717" s="89"/>
      <c r="C3717" s="38" t="s">
        <v>501</v>
      </c>
      <c r="D3717" s="1297">
        <v>2015</v>
      </c>
      <c r="E3717" s="131">
        <f t="shared" si="1088"/>
        <v>6</v>
      </c>
      <c r="F3717" s="26">
        <v>694025</v>
      </c>
      <c r="G3717" s="146">
        <v>0.1</v>
      </c>
      <c r="H3717" s="26">
        <f t="shared" si="1113"/>
        <v>416415</v>
      </c>
      <c r="I3717" s="26">
        <f t="shared" si="1114"/>
        <v>277610</v>
      </c>
      <c r="J3717" s="101">
        <f t="shared" si="1115"/>
        <v>69402.5</v>
      </c>
      <c r="K3717" s="101">
        <f t="shared" si="1087"/>
        <v>38.711791610888</v>
      </c>
      <c r="L3717" s="26">
        <v>18</v>
      </c>
      <c r="M3717" s="27">
        <f t="shared" si="1116"/>
        <v>11.6135374832664</v>
      </c>
    </row>
    <row r="3718" spans="1:13">
      <c r="A3718" s="36"/>
      <c r="B3718" s="89"/>
      <c r="C3718" s="38" t="s">
        <v>502</v>
      </c>
      <c r="D3718" s="1297">
        <v>2006</v>
      </c>
      <c r="E3718" s="131">
        <f t="shared" si="1088"/>
        <v>15</v>
      </c>
      <c r="F3718" s="26">
        <v>77000</v>
      </c>
      <c r="G3718" s="146">
        <v>0.05</v>
      </c>
      <c r="H3718" s="26">
        <f t="shared" si="1113"/>
        <v>57750</v>
      </c>
      <c r="I3718" s="26">
        <f t="shared" si="1114"/>
        <v>19250</v>
      </c>
      <c r="J3718" s="101">
        <f t="shared" si="1115"/>
        <v>3850</v>
      </c>
      <c r="K3718" s="101">
        <f t="shared" si="1087"/>
        <v>2.1474788041053103</v>
      </c>
      <c r="L3718" s="26">
        <v>9.6</v>
      </c>
      <c r="M3718" s="27">
        <f t="shared" si="1116"/>
        <v>0.34359660865684966</v>
      </c>
    </row>
    <row r="3719" spans="1:13">
      <c r="A3719" s="36"/>
      <c r="B3719" s="89"/>
      <c r="C3719" s="38" t="s">
        <v>503</v>
      </c>
      <c r="D3719" s="1297">
        <v>2007</v>
      </c>
      <c r="E3719" s="131">
        <f t="shared" si="1088"/>
        <v>14</v>
      </c>
      <c r="F3719" s="26">
        <v>482500</v>
      </c>
      <c r="G3719" s="146">
        <v>0.1</v>
      </c>
      <c r="H3719" s="26">
        <f t="shared" si="1113"/>
        <v>675500</v>
      </c>
      <c r="I3719" s="26">
        <f t="shared" si="1114"/>
        <v>-193000</v>
      </c>
      <c r="J3719" s="101">
        <f t="shared" si="1115"/>
        <v>48250</v>
      </c>
      <c r="K3719" s="101">
        <f t="shared" si="1087"/>
        <v>26.913208389112004</v>
      </c>
      <c r="L3719" s="26">
        <v>9.6</v>
      </c>
      <c r="M3719" s="27">
        <f t="shared" si="1116"/>
        <v>4.3061133422579205</v>
      </c>
    </row>
    <row r="3720" spans="1:13">
      <c r="A3720" s="36"/>
      <c r="B3720" s="89"/>
      <c r="C3720" s="38" t="s">
        <v>504</v>
      </c>
      <c r="D3720" s="1297">
        <v>2007</v>
      </c>
      <c r="E3720" s="131">
        <f t="shared" si="1088"/>
        <v>14</v>
      </c>
      <c r="F3720" s="26">
        <v>68000</v>
      </c>
      <c r="G3720" s="146">
        <v>0.1</v>
      </c>
      <c r="H3720" s="26">
        <f t="shared" si="1113"/>
        <v>95200</v>
      </c>
      <c r="I3720" s="26">
        <f t="shared" si="1114"/>
        <v>-27200</v>
      </c>
      <c r="J3720" s="101">
        <f t="shared" si="1115"/>
        <v>6800</v>
      </c>
      <c r="K3720" s="101">
        <f t="shared" si="1087"/>
        <v>3.7929495760821061</v>
      </c>
      <c r="L3720" s="26">
        <v>3.6</v>
      </c>
      <c r="M3720" s="27">
        <f t="shared" si="1116"/>
        <v>0.22757697456492637</v>
      </c>
    </row>
    <row r="3721" spans="1:13">
      <c r="A3721" s="36"/>
      <c r="B3721" s="89"/>
      <c r="C3721" s="38" t="s">
        <v>507</v>
      </c>
      <c r="D3721" s="1297">
        <v>2007</v>
      </c>
      <c r="E3721" s="131">
        <f t="shared" si="1088"/>
        <v>14</v>
      </c>
      <c r="F3721" s="26">
        <v>1849800</v>
      </c>
      <c r="G3721" s="146">
        <v>0.1</v>
      </c>
      <c r="H3721" s="26">
        <f t="shared" si="1113"/>
        <v>2589720</v>
      </c>
      <c r="I3721" s="26">
        <f t="shared" si="1114"/>
        <v>-739920</v>
      </c>
      <c r="J3721" s="101">
        <f t="shared" si="1115"/>
        <v>184980</v>
      </c>
      <c r="K3721" s="101">
        <f t="shared" si="1087"/>
        <v>103.17938420348059</v>
      </c>
      <c r="L3721" s="26">
        <v>5</v>
      </c>
      <c r="M3721" s="27">
        <f t="shared" si="1116"/>
        <v>8.5982820169567162</v>
      </c>
    </row>
    <row r="3722" spans="1:13">
      <c r="A3722" s="36"/>
      <c r="B3722" s="16" t="s">
        <v>35</v>
      </c>
      <c r="C3722" s="87"/>
      <c r="D3722" s="17"/>
      <c r="E3722" s="131"/>
      <c r="F3722" s="98"/>
      <c r="G3722" s="147"/>
      <c r="H3722" s="98"/>
      <c r="I3722" s="98"/>
      <c r="J3722" s="98"/>
      <c r="K3722" s="101">
        <f t="shared" si="1087"/>
        <v>0</v>
      </c>
      <c r="L3722" s="98"/>
      <c r="M3722" s="96">
        <f>SUM(M3715:M3721)</f>
        <v>181.26045850066936</v>
      </c>
    </row>
    <row r="3723" spans="1:13" ht="30">
      <c r="A3723" s="36" t="s">
        <v>5781</v>
      </c>
      <c r="B3723" s="38" t="s">
        <v>183</v>
      </c>
      <c r="C3723" s="38" t="s">
        <v>499</v>
      </c>
      <c r="D3723" s="1297">
        <v>2007</v>
      </c>
      <c r="E3723" s="131">
        <f t="shared" si="1088"/>
        <v>14</v>
      </c>
      <c r="F3723" s="26">
        <v>407000</v>
      </c>
      <c r="G3723" s="146">
        <v>0.1</v>
      </c>
      <c r="H3723" s="26">
        <f t="shared" ref="H3723:H3727" si="1117">E3723*F3723*G3723</f>
        <v>569800</v>
      </c>
      <c r="I3723" s="26">
        <f t="shared" ref="I3723:I3727" si="1118">F3723-H3723</f>
        <v>-162800</v>
      </c>
      <c r="J3723" s="101">
        <f t="shared" ref="J3723:J3727" si="1119">F3723*G3723</f>
        <v>40700</v>
      </c>
      <c r="K3723" s="101">
        <f t="shared" ref="K3723:K3786" si="1120">J3723/1792.8</f>
        <v>22.701918786256137</v>
      </c>
      <c r="L3723" s="26">
        <v>403.2</v>
      </c>
      <c r="M3723" s="27">
        <f t="shared" ref="M3723:M3727" si="1121">K3723*L3723/60</f>
        <v>152.55689424364124</v>
      </c>
    </row>
    <row r="3724" spans="1:13">
      <c r="A3724" s="36"/>
      <c r="B3724" s="89"/>
      <c r="C3724" s="38" t="s">
        <v>500</v>
      </c>
      <c r="D3724" s="1297">
        <v>2007</v>
      </c>
      <c r="E3724" s="131">
        <f t="shared" si="1088"/>
        <v>14</v>
      </c>
      <c r="F3724" s="26">
        <v>810000</v>
      </c>
      <c r="G3724" s="146">
        <v>0.1</v>
      </c>
      <c r="H3724" s="26">
        <f t="shared" si="1117"/>
        <v>1134000</v>
      </c>
      <c r="I3724" s="26">
        <f t="shared" si="1118"/>
        <v>-324000</v>
      </c>
      <c r="J3724" s="101">
        <f t="shared" si="1119"/>
        <v>81000</v>
      </c>
      <c r="K3724" s="101">
        <f t="shared" si="1120"/>
        <v>45.180722891566269</v>
      </c>
      <c r="L3724" s="26">
        <v>4.8</v>
      </c>
      <c r="M3724" s="27">
        <f t="shared" si="1121"/>
        <v>3.6144578313253017</v>
      </c>
    </row>
    <row r="3725" spans="1:13">
      <c r="A3725" s="36"/>
      <c r="B3725" s="89"/>
      <c r="C3725" s="38" t="s">
        <v>505</v>
      </c>
      <c r="D3725" s="1297">
        <v>1994</v>
      </c>
      <c r="E3725" s="131">
        <f t="shared" si="1088"/>
        <v>27</v>
      </c>
      <c r="F3725" s="26">
        <v>156540</v>
      </c>
      <c r="G3725" s="146">
        <v>0.1</v>
      </c>
      <c r="H3725" s="26">
        <v>156540</v>
      </c>
      <c r="I3725" s="26">
        <f t="shared" si="1118"/>
        <v>0</v>
      </c>
      <c r="J3725" s="101">
        <f t="shared" si="1119"/>
        <v>15654</v>
      </c>
      <c r="K3725" s="101">
        <f t="shared" si="1120"/>
        <v>8.7315930388219556</v>
      </c>
      <c r="L3725" s="26">
        <v>5</v>
      </c>
      <c r="M3725" s="27">
        <f t="shared" si="1121"/>
        <v>0.72763275323516297</v>
      </c>
    </row>
    <row r="3726" spans="1:13">
      <c r="A3726" s="36"/>
      <c r="B3726" s="89"/>
      <c r="C3726" s="38" t="s">
        <v>503</v>
      </c>
      <c r="D3726" s="1297">
        <v>2007</v>
      </c>
      <c r="E3726" s="131">
        <f t="shared" si="1088"/>
        <v>14</v>
      </c>
      <c r="F3726" s="26">
        <v>482500</v>
      </c>
      <c r="G3726" s="146">
        <v>0.1</v>
      </c>
      <c r="H3726" s="26">
        <f t="shared" si="1117"/>
        <v>675500</v>
      </c>
      <c r="I3726" s="26">
        <f t="shared" si="1118"/>
        <v>-193000</v>
      </c>
      <c r="J3726" s="101">
        <f t="shared" si="1119"/>
        <v>48250</v>
      </c>
      <c r="K3726" s="101">
        <f t="shared" si="1120"/>
        <v>26.913208389112004</v>
      </c>
      <c r="L3726" s="26">
        <v>9.6</v>
      </c>
      <c r="M3726" s="27">
        <f t="shared" si="1121"/>
        <v>4.3061133422579205</v>
      </c>
    </row>
    <row r="3727" spans="1:13">
      <c r="A3727" s="36"/>
      <c r="B3727" s="89"/>
      <c r="C3727" s="38" t="s">
        <v>507</v>
      </c>
      <c r="D3727" s="1297">
        <v>2007</v>
      </c>
      <c r="E3727" s="131">
        <f t="shared" si="1088"/>
        <v>14</v>
      </c>
      <c r="F3727" s="26">
        <v>1849800</v>
      </c>
      <c r="G3727" s="146">
        <v>0.1</v>
      </c>
      <c r="H3727" s="26">
        <f t="shared" si="1117"/>
        <v>2589720</v>
      </c>
      <c r="I3727" s="26">
        <f t="shared" si="1118"/>
        <v>-739920</v>
      </c>
      <c r="J3727" s="101">
        <f t="shared" si="1119"/>
        <v>184980</v>
      </c>
      <c r="K3727" s="101">
        <f t="shared" si="1120"/>
        <v>103.17938420348059</v>
      </c>
      <c r="L3727" s="26">
        <v>5</v>
      </c>
      <c r="M3727" s="27">
        <f t="shared" si="1121"/>
        <v>8.5982820169567162</v>
      </c>
    </row>
    <row r="3728" spans="1:13">
      <c r="A3728" s="36"/>
      <c r="B3728" s="16" t="s">
        <v>35</v>
      </c>
      <c r="C3728" s="87"/>
      <c r="D3728" s="17"/>
      <c r="E3728" s="131"/>
      <c r="F3728" s="98"/>
      <c r="G3728" s="147"/>
      <c r="H3728" s="98"/>
      <c r="I3728" s="98"/>
      <c r="J3728" s="98"/>
      <c r="K3728" s="101">
        <f t="shared" si="1120"/>
        <v>0</v>
      </c>
      <c r="L3728" s="98"/>
      <c r="M3728" s="96">
        <f>SUM(M3723:M3727)</f>
        <v>169.80338018741634</v>
      </c>
    </row>
    <row r="3729" spans="1:13" ht="60">
      <c r="A3729" s="36" t="s">
        <v>5782</v>
      </c>
      <c r="B3729" s="38" t="s">
        <v>184</v>
      </c>
      <c r="C3729" s="38" t="s">
        <v>499</v>
      </c>
      <c r="D3729" s="1297">
        <v>2007</v>
      </c>
      <c r="E3729" s="131">
        <f t="shared" ref="E3729:E3792" si="1122">2021-D3729</f>
        <v>14</v>
      </c>
      <c r="F3729" s="26">
        <v>407000</v>
      </c>
      <c r="G3729" s="146">
        <v>0.1</v>
      </c>
      <c r="H3729" s="26">
        <f t="shared" ref="H3729:H3735" si="1123">E3729*F3729*G3729</f>
        <v>569800</v>
      </c>
      <c r="I3729" s="26">
        <f t="shared" ref="I3729:I3735" si="1124">F3729-H3729</f>
        <v>-162800</v>
      </c>
      <c r="J3729" s="101">
        <f t="shared" ref="J3729:J3735" si="1125">F3729*G3729</f>
        <v>40700</v>
      </c>
      <c r="K3729" s="101">
        <f t="shared" si="1120"/>
        <v>22.701918786256137</v>
      </c>
      <c r="L3729" s="26">
        <v>28.8</v>
      </c>
      <c r="M3729" s="27">
        <f t="shared" ref="M3729:M3735" si="1126">K3729*L3729/60</f>
        <v>10.896921017402946</v>
      </c>
    </row>
    <row r="3730" spans="1:13">
      <c r="A3730" s="36"/>
      <c r="B3730" s="89"/>
      <c r="C3730" s="38" t="s">
        <v>500</v>
      </c>
      <c r="D3730" s="1297">
        <v>2007</v>
      </c>
      <c r="E3730" s="131">
        <f t="shared" si="1122"/>
        <v>14</v>
      </c>
      <c r="F3730" s="26">
        <v>810000</v>
      </c>
      <c r="G3730" s="146">
        <v>0.1</v>
      </c>
      <c r="H3730" s="26">
        <f t="shared" si="1123"/>
        <v>1134000</v>
      </c>
      <c r="I3730" s="26">
        <f t="shared" si="1124"/>
        <v>-324000</v>
      </c>
      <c r="J3730" s="101">
        <f t="shared" si="1125"/>
        <v>81000</v>
      </c>
      <c r="K3730" s="101">
        <f t="shared" si="1120"/>
        <v>45.180722891566269</v>
      </c>
      <c r="L3730" s="26">
        <v>4.8</v>
      </c>
      <c r="M3730" s="27">
        <f t="shared" si="1126"/>
        <v>3.6144578313253017</v>
      </c>
    </row>
    <row r="3731" spans="1:13">
      <c r="A3731" s="36"/>
      <c r="B3731" s="89"/>
      <c r="C3731" s="38" t="s">
        <v>501</v>
      </c>
      <c r="D3731" s="1297">
        <v>2015</v>
      </c>
      <c r="E3731" s="131">
        <f t="shared" si="1122"/>
        <v>6</v>
      </c>
      <c r="F3731" s="26">
        <v>694025</v>
      </c>
      <c r="G3731" s="146">
        <v>0.1</v>
      </c>
      <c r="H3731" s="26">
        <f t="shared" si="1123"/>
        <v>416415</v>
      </c>
      <c r="I3731" s="26">
        <f t="shared" si="1124"/>
        <v>277610</v>
      </c>
      <c r="J3731" s="101">
        <f t="shared" si="1125"/>
        <v>69402.5</v>
      </c>
      <c r="K3731" s="101">
        <f t="shared" si="1120"/>
        <v>38.711791610888</v>
      </c>
      <c r="L3731" s="26">
        <v>18</v>
      </c>
      <c r="M3731" s="27">
        <f t="shared" si="1126"/>
        <v>11.6135374832664</v>
      </c>
    </row>
    <row r="3732" spans="1:13">
      <c r="A3732" s="36"/>
      <c r="B3732" s="89"/>
      <c r="C3732" s="38" t="s">
        <v>502</v>
      </c>
      <c r="D3732" s="1297">
        <v>2006</v>
      </c>
      <c r="E3732" s="131">
        <f t="shared" si="1122"/>
        <v>15</v>
      </c>
      <c r="F3732" s="26">
        <v>77000</v>
      </c>
      <c r="G3732" s="146">
        <v>0.05</v>
      </c>
      <c r="H3732" s="26">
        <f t="shared" si="1123"/>
        <v>57750</v>
      </c>
      <c r="I3732" s="26">
        <f t="shared" si="1124"/>
        <v>19250</v>
      </c>
      <c r="J3732" s="101">
        <f t="shared" si="1125"/>
        <v>3850</v>
      </c>
      <c r="K3732" s="101">
        <f t="shared" si="1120"/>
        <v>2.1474788041053103</v>
      </c>
      <c r="L3732" s="26">
        <v>9.6</v>
      </c>
      <c r="M3732" s="27">
        <f t="shared" si="1126"/>
        <v>0.34359660865684966</v>
      </c>
    </row>
    <row r="3733" spans="1:13">
      <c r="A3733" s="36"/>
      <c r="B3733" s="89"/>
      <c r="C3733" s="38" t="s">
        <v>503</v>
      </c>
      <c r="D3733" s="1297">
        <v>2007</v>
      </c>
      <c r="E3733" s="131">
        <f t="shared" si="1122"/>
        <v>14</v>
      </c>
      <c r="F3733" s="26">
        <v>482500</v>
      </c>
      <c r="G3733" s="146">
        <v>0.1</v>
      </c>
      <c r="H3733" s="26">
        <f t="shared" si="1123"/>
        <v>675500</v>
      </c>
      <c r="I3733" s="26">
        <f t="shared" si="1124"/>
        <v>-193000</v>
      </c>
      <c r="J3733" s="101">
        <f t="shared" si="1125"/>
        <v>48250</v>
      </c>
      <c r="K3733" s="101">
        <f t="shared" si="1120"/>
        <v>26.913208389112004</v>
      </c>
      <c r="L3733" s="26">
        <v>9.6</v>
      </c>
      <c r="M3733" s="27">
        <f t="shared" si="1126"/>
        <v>4.3061133422579205</v>
      </c>
    </row>
    <row r="3734" spans="1:13">
      <c r="A3734" s="36"/>
      <c r="B3734" s="89"/>
      <c r="C3734" s="38" t="s">
        <v>504</v>
      </c>
      <c r="D3734" s="1297">
        <v>2007</v>
      </c>
      <c r="E3734" s="131">
        <f t="shared" si="1122"/>
        <v>14</v>
      </c>
      <c r="F3734" s="26">
        <v>68000</v>
      </c>
      <c r="G3734" s="146">
        <v>0.1</v>
      </c>
      <c r="H3734" s="26">
        <f t="shared" si="1123"/>
        <v>95200</v>
      </c>
      <c r="I3734" s="26">
        <f t="shared" si="1124"/>
        <v>-27200</v>
      </c>
      <c r="J3734" s="101">
        <f t="shared" si="1125"/>
        <v>6800</v>
      </c>
      <c r="K3734" s="101">
        <f t="shared" si="1120"/>
        <v>3.7929495760821061</v>
      </c>
      <c r="L3734" s="26">
        <v>3.6</v>
      </c>
      <c r="M3734" s="27">
        <f t="shared" si="1126"/>
        <v>0.22757697456492637</v>
      </c>
    </row>
    <row r="3735" spans="1:13">
      <c r="A3735" s="36"/>
      <c r="B3735" s="89"/>
      <c r="C3735" s="38" t="s">
        <v>507</v>
      </c>
      <c r="D3735" s="1297">
        <v>2007</v>
      </c>
      <c r="E3735" s="131">
        <f t="shared" si="1122"/>
        <v>14</v>
      </c>
      <c r="F3735" s="26">
        <v>1849800</v>
      </c>
      <c r="G3735" s="146">
        <v>0.1</v>
      </c>
      <c r="H3735" s="26">
        <f t="shared" si="1123"/>
        <v>2589720</v>
      </c>
      <c r="I3735" s="26">
        <f t="shared" si="1124"/>
        <v>-739920</v>
      </c>
      <c r="J3735" s="101">
        <f t="shared" si="1125"/>
        <v>184980</v>
      </c>
      <c r="K3735" s="101">
        <f t="shared" si="1120"/>
        <v>103.17938420348059</v>
      </c>
      <c r="L3735" s="26">
        <v>5</v>
      </c>
      <c r="M3735" s="27">
        <f t="shared" si="1126"/>
        <v>8.5982820169567162</v>
      </c>
    </row>
    <row r="3736" spans="1:13">
      <c r="A3736" s="36"/>
      <c r="B3736" s="16" t="s">
        <v>35</v>
      </c>
      <c r="C3736" s="87"/>
      <c r="D3736" s="17"/>
      <c r="E3736" s="131"/>
      <c r="F3736" s="98"/>
      <c r="G3736" s="147"/>
      <c r="H3736" s="98"/>
      <c r="I3736" s="98"/>
      <c r="J3736" s="98"/>
      <c r="K3736" s="101">
        <f t="shared" si="1120"/>
        <v>0</v>
      </c>
      <c r="L3736" s="98"/>
      <c r="M3736" s="96">
        <f>SUM(M3729:M3735)</f>
        <v>39.600485274431058</v>
      </c>
    </row>
    <row r="3737" spans="1:13" ht="60">
      <c r="A3737" s="36" t="s">
        <v>5783</v>
      </c>
      <c r="B3737" s="38" t="s">
        <v>185</v>
      </c>
      <c r="C3737" s="38" t="s">
        <v>499</v>
      </c>
      <c r="D3737" s="1297">
        <v>2007</v>
      </c>
      <c r="E3737" s="131">
        <f t="shared" si="1122"/>
        <v>14</v>
      </c>
      <c r="F3737" s="26">
        <v>407000</v>
      </c>
      <c r="G3737" s="146">
        <v>0.1</v>
      </c>
      <c r="H3737" s="26">
        <f t="shared" ref="H3737:H3743" si="1127">E3737*F3737*G3737</f>
        <v>569800</v>
      </c>
      <c r="I3737" s="26">
        <f t="shared" ref="I3737:I3743" si="1128">F3737-H3737</f>
        <v>-162800</v>
      </c>
      <c r="J3737" s="101">
        <f t="shared" ref="J3737:J3743" si="1129">F3737*G3737</f>
        <v>40700</v>
      </c>
      <c r="K3737" s="101">
        <f t="shared" si="1120"/>
        <v>22.701918786256137</v>
      </c>
      <c r="L3737" s="26">
        <v>28.8</v>
      </c>
      <c r="M3737" s="27">
        <f t="shared" ref="M3737:M3743" si="1130">K3737*L3737/60</f>
        <v>10.896921017402946</v>
      </c>
    </row>
    <row r="3738" spans="1:13">
      <c r="A3738" s="36"/>
      <c r="B3738" s="89"/>
      <c r="C3738" s="38" t="s">
        <v>500</v>
      </c>
      <c r="D3738" s="1297">
        <v>2007</v>
      </c>
      <c r="E3738" s="131">
        <f t="shared" si="1122"/>
        <v>14</v>
      </c>
      <c r="F3738" s="26">
        <v>810000</v>
      </c>
      <c r="G3738" s="146">
        <v>0.1</v>
      </c>
      <c r="H3738" s="26">
        <f t="shared" si="1127"/>
        <v>1134000</v>
      </c>
      <c r="I3738" s="26">
        <f t="shared" si="1128"/>
        <v>-324000</v>
      </c>
      <c r="J3738" s="101">
        <f t="shared" si="1129"/>
        <v>81000</v>
      </c>
      <c r="K3738" s="101">
        <f t="shared" si="1120"/>
        <v>45.180722891566269</v>
      </c>
      <c r="L3738" s="26">
        <v>4.8</v>
      </c>
      <c r="M3738" s="27">
        <f t="shared" si="1130"/>
        <v>3.6144578313253017</v>
      </c>
    </row>
    <row r="3739" spans="1:13">
      <c r="A3739" s="36"/>
      <c r="B3739" s="89"/>
      <c r="C3739" s="38" t="s">
        <v>501</v>
      </c>
      <c r="D3739" s="1297">
        <v>2015</v>
      </c>
      <c r="E3739" s="131">
        <f t="shared" si="1122"/>
        <v>6</v>
      </c>
      <c r="F3739" s="26">
        <v>694025</v>
      </c>
      <c r="G3739" s="146">
        <v>0.1</v>
      </c>
      <c r="H3739" s="26">
        <f t="shared" si="1127"/>
        <v>416415</v>
      </c>
      <c r="I3739" s="26">
        <f t="shared" si="1128"/>
        <v>277610</v>
      </c>
      <c r="J3739" s="101">
        <f t="shared" si="1129"/>
        <v>69402.5</v>
      </c>
      <c r="K3739" s="101">
        <f t="shared" si="1120"/>
        <v>38.711791610888</v>
      </c>
      <c r="L3739" s="26">
        <v>18</v>
      </c>
      <c r="M3739" s="27">
        <f t="shared" si="1130"/>
        <v>11.6135374832664</v>
      </c>
    </row>
    <row r="3740" spans="1:13">
      <c r="A3740" s="36"/>
      <c r="B3740" s="89"/>
      <c r="C3740" s="38" t="s">
        <v>502</v>
      </c>
      <c r="D3740" s="1297">
        <v>2006</v>
      </c>
      <c r="E3740" s="131">
        <f t="shared" si="1122"/>
        <v>15</v>
      </c>
      <c r="F3740" s="26">
        <v>77000</v>
      </c>
      <c r="G3740" s="146">
        <v>0.05</v>
      </c>
      <c r="H3740" s="26">
        <f t="shared" si="1127"/>
        <v>57750</v>
      </c>
      <c r="I3740" s="26">
        <f t="shared" si="1128"/>
        <v>19250</v>
      </c>
      <c r="J3740" s="101">
        <f t="shared" si="1129"/>
        <v>3850</v>
      </c>
      <c r="K3740" s="101">
        <f t="shared" si="1120"/>
        <v>2.1474788041053103</v>
      </c>
      <c r="L3740" s="26">
        <v>9.6</v>
      </c>
      <c r="M3740" s="27">
        <f t="shared" si="1130"/>
        <v>0.34359660865684966</v>
      </c>
    </row>
    <row r="3741" spans="1:13">
      <c r="A3741" s="36"/>
      <c r="B3741" s="89"/>
      <c r="C3741" s="38" t="s">
        <v>503</v>
      </c>
      <c r="D3741" s="1297">
        <v>2007</v>
      </c>
      <c r="E3741" s="131">
        <f t="shared" si="1122"/>
        <v>14</v>
      </c>
      <c r="F3741" s="26">
        <v>482500</v>
      </c>
      <c r="G3741" s="146">
        <v>0.1</v>
      </c>
      <c r="H3741" s="26">
        <f t="shared" si="1127"/>
        <v>675500</v>
      </c>
      <c r="I3741" s="26">
        <f t="shared" si="1128"/>
        <v>-193000</v>
      </c>
      <c r="J3741" s="101">
        <f t="shared" si="1129"/>
        <v>48250</v>
      </c>
      <c r="K3741" s="101">
        <f t="shared" si="1120"/>
        <v>26.913208389112004</v>
      </c>
      <c r="L3741" s="26">
        <v>9.6</v>
      </c>
      <c r="M3741" s="27">
        <f t="shared" si="1130"/>
        <v>4.3061133422579205</v>
      </c>
    </row>
    <row r="3742" spans="1:13">
      <c r="A3742" s="36"/>
      <c r="B3742" s="89"/>
      <c r="C3742" s="38" t="s">
        <v>504</v>
      </c>
      <c r="D3742" s="1297">
        <v>2007</v>
      </c>
      <c r="E3742" s="131">
        <f t="shared" si="1122"/>
        <v>14</v>
      </c>
      <c r="F3742" s="26">
        <v>68000</v>
      </c>
      <c r="G3742" s="146">
        <v>0.1</v>
      </c>
      <c r="H3742" s="26">
        <f t="shared" si="1127"/>
        <v>95200</v>
      </c>
      <c r="I3742" s="26">
        <f t="shared" si="1128"/>
        <v>-27200</v>
      </c>
      <c r="J3742" s="101">
        <f t="shared" si="1129"/>
        <v>6800</v>
      </c>
      <c r="K3742" s="101">
        <f t="shared" si="1120"/>
        <v>3.7929495760821061</v>
      </c>
      <c r="L3742" s="26">
        <v>3.6</v>
      </c>
      <c r="M3742" s="27">
        <f t="shared" si="1130"/>
        <v>0.22757697456492637</v>
      </c>
    </row>
    <row r="3743" spans="1:13">
      <c r="A3743" s="36"/>
      <c r="B3743" s="89"/>
      <c r="C3743" s="38" t="s">
        <v>508</v>
      </c>
      <c r="D3743" s="1297">
        <v>1994</v>
      </c>
      <c r="E3743" s="131">
        <f t="shared" si="1122"/>
        <v>27</v>
      </c>
      <c r="F3743" s="26"/>
      <c r="G3743" s="26"/>
      <c r="H3743" s="26">
        <f t="shared" si="1127"/>
        <v>0</v>
      </c>
      <c r="I3743" s="26">
        <f t="shared" si="1128"/>
        <v>0</v>
      </c>
      <c r="J3743" s="101">
        <f t="shared" si="1129"/>
        <v>0</v>
      </c>
      <c r="K3743" s="101">
        <f t="shared" si="1120"/>
        <v>0</v>
      </c>
      <c r="L3743" s="26">
        <v>5</v>
      </c>
      <c r="M3743" s="27">
        <f t="shared" si="1130"/>
        <v>0</v>
      </c>
    </row>
    <row r="3744" spans="1:13">
      <c r="A3744" s="36"/>
      <c r="B3744" s="16" t="s">
        <v>35</v>
      </c>
      <c r="C3744" s="87"/>
      <c r="D3744" s="17"/>
      <c r="E3744" s="131"/>
      <c r="F3744" s="98"/>
      <c r="G3744" s="98"/>
      <c r="H3744" s="98"/>
      <c r="I3744" s="98"/>
      <c r="J3744" s="98"/>
      <c r="K3744" s="101">
        <f t="shared" si="1120"/>
        <v>0</v>
      </c>
      <c r="L3744" s="98"/>
      <c r="M3744" s="96">
        <f>SUM(M3737:M3743)</f>
        <v>31.002203257474342</v>
      </c>
    </row>
    <row r="3745" spans="1:13" ht="30">
      <c r="A3745" s="36" t="s">
        <v>5784</v>
      </c>
      <c r="B3745" s="38" t="s">
        <v>186</v>
      </c>
      <c r="C3745" s="38" t="s">
        <v>499</v>
      </c>
      <c r="D3745" s="1297">
        <v>2007</v>
      </c>
      <c r="E3745" s="131">
        <f t="shared" si="1122"/>
        <v>14</v>
      </c>
      <c r="F3745" s="26">
        <v>407000</v>
      </c>
      <c r="G3745" s="146">
        <v>0.1</v>
      </c>
      <c r="H3745" s="26">
        <f t="shared" ref="H3745:H3750" si="1131">E3745*F3745*G3745</f>
        <v>569800</v>
      </c>
      <c r="I3745" s="26">
        <f t="shared" ref="I3745:I3750" si="1132">F3745-H3745</f>
        <v>-162800</v>
      </c>
      <c r="J3745" s="101">
        <f t="shared" ref="J3745:J3750" si="1133">F3745*G3745</f>
        <v>40700</v>
      </c>
      <c r="K3745" s="101">
        <f t="shared" si="1120"/>
        <v>22.701918786256137</v>
      </c>
      <c r="L3745" s="26">
        <v>20</v>
      </c>
      <c r="M3745" s="27">
        <f t="shared" ref="M3745:M3750" si="1134">K3745*L3745/60</f>
        <v>7.5673062620853786</v>
      </c>
    </row>
    <row r="3746" spans="1:13">
      <c r="A3746" s="36"/>
      <c r="B3746" s="89"/>
      <c r="C3746" s="38" t="s">
        <v>500</v>
      </c>
      <c r="D3746" s="1297">
        <v>2007</v>
      </c>
      <c r="E3746" s="131">
        <f t="shared" si="1122"/>
        <v>14</v>
      </c>
      <c r="F3746" s="26">
        <v>810000</v>
      </c>
      <c r="G3746" s="146">
        <v>0.1</v>
      </c>
      <c r="H3746" s="26">
        <f t="shared" si="1131"/>
        <v>1134000</v>
      </c>
      <c r="I3746" s="26">
        <f t="shared" si="1132"/>
        <v>-324000</v>
      </c>
      <c r="J3746" s="101">
        <f t="shared" si="1133"/>
        <v>81000</v>
      </c>
      <c r="K3746" s="101">
        <f t="shared" si="1120"/>
        <v>45.180722891566269</v>
      </c>
      <c r="L3746" s="26">
        <v>4.8</v>
      </c>
      <c r="M3746" s="27">
        <f t="shared" si="1134"/>
        <v>3.6144578313253017</v>
      </c>
    </row>
    <row r="3747" spans="1:13">
      <c r="A3747" s="36"/>
      <c r="B3747" s="89"/>
      <c r="C3747" s="38" t="s">
        <v>501</v>
      </c>
      <c r="D3747" s="1297">
        <v>2015</v>
      </c>
      <c r="E3747" s="131">
        <f t="shared" si="1122"/>
        <v>6</v>
      </c>
      <c r="F3747" s="26">
        <v>694025</v>
      </c>
      <c r="G3747" s="146">
        <v>0.1</v>
      </c>
      <c r="H3747" s="26">
        <f t="shared" si="1131"/>
        <v>416415</v>
      </c>
      <c r="I3747" s="26">
        <f t="shared" si="1132"/>
        <v>277610</v>
      </c>
      <c r="J3747" s="101">
        <f t="shared" si="1133"/>
        <v>69402.5</v>
      </c>
      <c r="K3747" s="101">
        <f t="shared" si="1120"/>
        <v>38.711791610888</v>
      </c>
      <c r="L3747" s="26">
        <v>18</v>
      </c>
      <c r="M3747" s="27">
        <f t="shared" si="1134"/>
        <v>11.6135374832664</v>
      </c>
    </row>
    <row r="3748" spans="1:13">
      <c r="A3748" s="36"/>
      <c r="B3748" s="89"/>
      <c r="C3748" s="38" t="s">
        <v>502</v>
      </c>
      <c r="D3748" s="1297">
        <v>2006</v>
      </c>
      <c r="E3748" s="131">
        <f t="shared" si="1122"/>
        <v>15</v>
      </c>
      <c r="F3748" s="26">
        <v>77000</v>
      </c>
      <c r="G3748" s="146">
        <v>0.05</v>
      </c>
      <c r="H3748" s="26">
        <f t="shared" si="1131"/>
        <v>57750</v>
      </c>
      <c r="I3748" s="26">
        <f t="shared" si="1132"/>
        <v>19250</v>
      </c>
      <c r="J3748" s="101">
        <f t="shared" si="1133"/>
        <v>3850</v>
      </c>
      <c r="K3748" s="101">
        <f t="shared" si="1120"/>
        <v>2.1474788041053103</v>
      </c>
      <c r="L3748" s="26">
        <v>9.6</v>
      </c>
      <c r="M3748" s="27">
        <f t="shared" si="1134"/>
        <v>0.34359660865684966</v>
      </c>
    </row>
    <row r="3749" spans="1:13">
      <c r="A3749" s="36"/>
      <c r="B3749" s="89"/>
      <c r="C3749" s="38" t="s">
        <v>503</v>
      </c>
      <c r="D3749" s="1297">
        <v>2007</v>
      </c>
      <c r="E3749" s="131">
        <f t="shared" si="1122"/>
        <v>14</v>
      </c>
      <c r="F3749" s="26">
        <v>482500</v>
      </c>
      <c r="G3749" s="146">
        <v>0.1</v>
      </c>
      <c r="H3749" s="26">
        <f t="shared" si="1131"/>
        <v>675500</v>
      </c>
      <c r="I3749" s="26">
        <f t="shared" si="1132"/>
        <v>-193000</v>
      </c>
      <c r="J3749" s="101">
        <f t="shared" si="1133"/>
        <v>48250</v>
      </c>
      <c r="K3749" s="101">
        <f t="shared" si="1120"/>
        <v>26.913208389112004</v>
      </c>
      <c r="L3749" s="26">
        <v>9.6</v>
      </c>
      <c r="M3749" s="27">
        <f t="shared" si="1134"/>
        <v>4.3061133422579205</v>
      </c>
    </row>
    <row r="3750" spans="1:13">
      <c r="A3750" s="36"/>
      <c r="B3750" s="89"/>
      <c r="C3750" s="38" t="s">
        <v>504</v>
      </c>
      <c r="D3750" s="1297">
        <v>2007</v>
      </c>
      <c r="E3750" s="131">
        <f t="shared" si="1122"/>
        <v>14</v>
      </c>
      <c r="F3750" s="26">
        <v>68000</v>
      </c>
      <c r="G3750" s="146">
        <v>0.1</v>
      </c>
      <c r="H3750" s="26">
        <f t="shared" si="1131"/>
        <v>95200</v>
      </c>
      <c r="I3750" s="26">
        <f t="shared" si="1132"/>
        <v>-27200</v>
      </c>
      <c r="J3750" s="101">
        <f t="shared" si="1133"/>
        <v>6800</v>
      </c>
      <c r="K3750" s="101">
        <f t="shared" si="1120"/>
        <v>3.7929495760821061</v>
      </c>
      <c r="L3750" s="26">
        <v>3.6</v>
      </c>
      <c r="M3750" s="27">
        <f t="shared" si="1134"/>
        <v>0.22757697456492637</v>
      </c>
    </row>
    <row r="3751" spans="1:13">
      <c r="A3751" s="36"/>
      <c r="B3751" s="16" t="s">
        <v>35</v>
      </c>
      <c r="C3751" s="87"/>
      <c r="D3751" s="17"/>
      <c r="E3751" s="131"/>
      <c r="F3751" s="98"/>
      <c r="G3751" s="98"/>
      <c r="H3751" s="98"/>
      <c r="I3751" s="98"/>
      <c r="J3751" s="98"/>
      <c r="K3751" s="101">
        <f t="shared" si="1120"/>
        <v>0</v>
      </c>
      <c r="L3751" s="98"/>
      <c r="M3751" s="96">
        <f>SUM(M3745:M3750)</f>
        <v>27.672588502156778</v>
      </c>
    </row>
    <row r="3752" spans="1:13" ht="30">
      <c r="A3752" s="36" t="s">
        <v>5785</v>
      </c>
      <c r="B3752" s="38" t="s">
        <v>187</v>
      </c>
      <c r="C3752" s="38" t="s">
        <v>499</v>
      </c>
      <c r="D3752" s="1297">
        <v>2007</v>
      </c>
      <c r="E3752" s="131">
        <f t="shared" si="1122"/>
        <v>14</v>
      </c>
      <c r="F3752" s="26">
        <v>407000</v>
      </c>
      <c r="G3752" s="146">
        <v>0.1</v>
      </c>
      <c r="H3752" s="26">
        <f t="shared" ref="H3752:H3756" si="1135">E3752*F3752*G3752</f>
        <v>569800</v>
      </c>
      <c r="I3752" s="26">
        <f t="shared" ref="I3752:I3756" si="1136">F3752-H3752</f>
        <v>-162800</v>
      </c>
      <c r="J3752" s="101">
        <f t="shared" ref="J3752:J3756" si="1137">F3752*G3752</f>
        <v>40700</v>
      </c>
      <c r="K3752" s="101">
        <f t="shared" si="1120"/>
        <v>22.701918786256137</v>
      </c>
      <c r="L3752" s="26">
        <v>28.8</v>
      </c>
      <c r="M3752" s="27">
        <f t="shared" ref="M3752:M3756" si="1138">K3752*L3752/60</f>
        <v>10.896921017402946</v>
      </c>
    </row>
    <row r="3753" spans="1:13">
      <c r="A3753" s="36"/>
      <c r="B3753" s="89"/>
      <c r="C3753" s="38" t="s">
        <v>500</v>
      </c>
      <c r="D3753" s="1297">
        <v>2007</v>
      </c>
      <c r="E3753" s="131">
        <f t="shared" si="1122"/>
        <v>14</v>
      </c>
      <c r="F3753" s="26">
        <v>810000</v>
      </c>
      <c r="G3753" s="146">
        <v>0.1</v>
      </c>
      <c r="H3753" s="26">
        <f t="shared" si="1135"/>
        <v>1134000</v>
      </c>
      <c r="I3753" s="26">
        <f t="shared" si="1136"/>
        <v>-324000</v>
      </c>
      <c r="J3753" s="101">
        <f t="shared" si="1137"/>
        <v>81000</v>
      </c>
      <c r="K3753" s="101">
        <f t="shared" si="1120"/>
        <v>45.180722891566269</v>
      </c>
      <c r="L3753" s="26">
        <v>4.8</v>
      </c>
      <c r="M3753" s="27">
        <f t="shared" si="1138"/>
        <v>3.6144578313253017</v>
      </c>
    </row>
    <row r="3754" spans="1:13">
      <c r="A3754" s="36"/>
      <c r="B3754" s="89"/>
      <c r="C3754" s="38" t="s">
        <v>505</v>
      </c>
      <c r="D3754" s="1297">
        <v>1994</v>
      </c>
      <c r="E3754" s="131">
        <f t="shared" si="1122"/>
        <v>27</v>
      </c>
      <c r="F3754" s="26">
        <v>156540</v>
      </c>
      <c r="G3754" s="146">
        <v>0.1</v>
      </c>
      <c r="H3754" s="26">
        <v>156540</v>
      </c>
      <c r="I3754" s="26">
        <f t="shared" si="1136"/>
        <v>0</v>
      </c>
      <c r="J3754" s="101">
        <f t="shared" si="1137"/>
        <v>15654</v>
      </c>
      <c r="K3754" s="101">
        <f t="shared" si="1120"/>
        <v>8.7315930388219556</v>
      </c>
      <c r="L3754" s="26">
        <v>5</v>
      </c>
      <c r="M3754" s="27">
        <f t="shared" si="1138"/>
        <v>0.72763275323516297</v>
      </c>
    </row>
    <row r="3755" spans="1:13">
      <c r="A3755" s="36"/>
      <c r="B3755" s="89"/>
      <c r="C3755" s="38" t="s">
        <v>503</v>
      </c>
      <c r="D3755" s="1297">
        <v>2007</v>
      </c>
      <c r="E3755" s="131">
        <f t="shared" si="1122"/>
        <v>14</v>
      </c>
      <c r="F3755" s="26">
        <v>482500</v>
      </c>
      <c r="G3755" s="146">
        <v>0.1</v>
      </c>
      <c r="H3755" s="26">
        <f t="shared" si="1135"/>
        <v>675500</v>
      </c>
      <c r="I3755" s="26">
        <f t="shared" si="1136"/>
        <v>-193000</v>
      </c>
      <c r="J3755" s="101">
        <f t="shared" si="1137"/>
        <v>48250</v>
      </c>
      <c r="K3755" s="101">
        <f t="shared" si="1120"/>
        <v>26.913208389112004</v>
      </c>
      <c r="L3755" s="26">
        <v>9.6</v>
      </c>
      <c r="M3755" s="27">
        <f t="shared" si="1138"/>
        <v>4.3061133422579205</v>
      </c>
    </row>
    <row r="3756" spans="1:13">
      <c r="A3756" s="36"/>
      <c r="B3756" s="89"/>
      <c r="C3756" s="38" t="s">
        <v>507</v>
      </c>
      <c r="D3756" s="1297">
        <v>2007</v>
      </c>
      <c r="E3756" s="131">
        <f t="shared" si="1122"/>
        <v>14</v>
      </c>
      <c r="F3756" s="26">
        <v>1849800</v>
      </c>
      <c r="G3756" s="146">
        <v>0.1</v>
      </c>
      <c r="H3756" s="26">
        <f t="shared" si="1135"/>
        <v>2589720</v>
      </c>
      <c r="I3756" s="26">
        <f t="shared" si="1136"/>
        <v>-739920</v>
      </c>
      <c r="J3756" s="101">
        <f t="shared" si="1137"/>
        <v>184980</v>
      </c>
      <c r="K3756" s="101">
        <f t="shared" si="1120"/>
        <v>103.17938420348059</v>
      </c>
      <c r="L3756" s="26">
        <v>5</v>
      </c>
      <c r="M3756" s="27">
        <f t="shared" si="1138"/>
        <v>8.5982820169567162</v>
      </c>
    </row>
    <row r="3757" spans="1:13">
      <c r="A3757" s="36"/>
      <c r="B3757" s="16" t="s">
        <v>35</v>
      </c>
      <c r="C3757" s="87"/>
      <c r="D3757" s="17"/>
      <c r="E3757" s="131"/>
      <c r="F3757" s="98"/>
      <c r="G3757" s="98"/>
      <c r="H3757" s="98"/>
      <c r="I3757" s="98"/>
      <c r="J3757" s="98"/>
      <c r="K3757" s="101">
        <f t="shared" si="1120"/>
        <v>0</v>
      </c>
      <c r="L3757" s="98"/>
      <c r="M3757" s="96">
        <f>SUM(M3752:M3756)</f>
        <v>28.143406961178048</v>
      </c>
    </row>
    <row r="3758" spans="1:13" ht="30">
      <c r="A3758" s="36" t="s">
        <v>5786</v>
      </c>
      <c r="B3758" s="38" t="s">
        <v>188</v>
      </c>
      <c r="C3758" s="38" t="s">
        <v>499</v>
      </c>
      <c r="D3758" s="1297">
        <v>2007</v>
      </c>
      <c r="E3758" s="131">
        <f t="shared" si="1122"/>
        <v>14</v>
      </c>
      <c r="F3758" s="26">
        <v>407000</v>
      </c>
      <c r="G3758" s="146">
        <v>0.1</v>
      </c>
      <c r="H3758" s="26">
        <f t="shared" ref="H3758:H3763" si="1139">E3758*F3758*G3758</f>
        <v>569800</v>
      </c>
      <c r="I3758" s="26">
        <f t="shared" ref="I3758:I3764" si="1140">F3758-H3758</f>
        <v>-162800</v>
      </c>
      <c r="J3758" s="101">
        <f t="shared" ref="J3758:J3764" si="1141">F3758*G3758</f>
        <v>40700</v>
      </c>
      <c r="K3758" s="101">
        <f t="shared" si="1120"/>
        <v>22.701918786256137</v>
      </c>
      <c r="L3758" s="26">
        <v>20</v>
      </c>
      <c r="M3758" s="27">
        <f t="shared" ref="M3758:M3764" si="1142">K3758*L3758/60</f>
        <v>7.5673062620853786</v>
      </c>
    </row>
    <row r="3759" spans="1:13">
      <c r="A3759" s="36"/>
      <c r="B3759" s="89"/>
      <c r="C3759" s="38" t="s">
        <v>500</v>
      </c>
      <c r="D3759" s="1297">
        <v>2007</v>
      </c>
      <c r="E3759" s="131">
        <f t="shared" si="1122"/>
        <v>14</v>
      </c>
      <c r="F3759" s="26">
        <v>810000</v>
      </c>
      <c r="G3759" s="146">
        <v>0.1</v>
      </c>
      <c r="H3759" s="26">
        <f t="shared" si="1139"/>
        <v>1134000</v>
      </c>
      <c r="I3759" s="26">
        <f t="shared" si="1140"/>
        <v>-324000</v>
      </c>
      <c r="J3759" s="101">
        <f t="shared" si="1141"/>
        <v>81000</v>
      </c>
      <c r="K3759" s="101">
        <f t="shared" si="1120"/>
        <v>45.180722891566269</v>
      </c>
      <c r="L3759" s="26">
        <v>4.8</v>
      </c>
      <c r="M3759" s="27">
        <f t="shared" si="1142"/>
        <v>3.6144578313253017</v>
      </c>
    </row>
    <row r="3760" spans="1:13">
      <c r="A3760" s="36"/>
      <c r="B3760" s="89"/>
      <c r="C3760" s="38" t="s">
        <v>501</v>
      </c>
      <c r="D3760" s="1297">
        <v>2015</v>
      </c>
      <c r="E3760" s="131">
        <f t="shared" si="1122"/>
        <v>6</v>
      </c>
      <c r="F3760" s="26">
        <v>694025</v>
      </c>
      <c r="G3760" s="146">
        <v>0.1</v>
      </c>
      <c r="H3760" s="26">
        <f t="shared" si="1139"/>
        <v>416415</v>
      </c>
      <c r="I3760" s="26">
        <f t="shared" si="1140"/>
        <v>277610</v>
      </c>
      <c r="J3760" s="101">
        <f t="shared" si="1141"/>
        <v>69402.5</v>
      </c>
      <c r="K3760" s="101">
        <f t="shared" si="1120"/>
        <v>38.711791610888</v>
      </c>
      <c r="L3760" s="26">
        <v>18</v>
      </c>
      <c r="M3760" s="27">
        <f t="shared" si="1142"/>
        <v>11.6135374832664</v>
      </c>
    </row>
    <row r="3761" spans="1:13">
      <c r="A3761" s="36"/>
      <c r="B3761" s="89"/>
      <c r="C3761" s="38" t="s">
        <v>502</v>
      </c>
      <c r="D3761" s="1297">
        <v>2006</v>
      </c>
      <c r="E3761" s="131">
        <f t="shared" si="1122"/>
        <v>15</v>
      </c>
      <c r="F3761" s="26">
        <v>77000</v>
      </c>
      <c r="G3761" s="146">
        <v>0.05</v>
      </c>
      <c r="H3761" s="26">
        <f t="shared" si="1139"/>
        <v>57750</v>
      </c>
      <c r="I3761" s="26">
        <f t="shared" si="1140"/>
        <v>19250</v>
      </c>
      <c r="J3761" s="101">
        <f t="shared" si="1141"/>
        <v>3850</v>
      </c>
      <c r="K3761" s="101">
        <f t="shared" si="1120"/>
        <v>2.1474788041053103</v>
      </c>
      <c r="L3761" s="26">
        <v>9.6</v>
      </c>
      <c r="M3761" s="27">
        <f t="shared" si="1142"/>
        <v>0.34359660865684966</v>
      </c>
    </row>
    <row r="3762" spans="1:13">
      <c r="A3762" s="36"/>
      <c r="B3762" s="89"/>
      <c r="C3762" s="38" t="s">
        <v>503</v>
      </c>
      <c r="D3762" s="1297">
        <v>2007</v>
      </c>
      <c r="E3762" s="131">
        <f t="shared" si="1122"/>
        <v>14</v>
      </c>
      <c r="F3762" s="26">
        <v>482500</v>
      </c>
      <c r="G3762" s="146">
        <v>0.1</v>
      </c>
      <c r="H3762" s="26">
        <f t="shared" si="1139"/>
        <v>675500</v>
      </c>
      <c r="I3762" s="26">
        <f t="shared" si="1140"/>
        <v>-193000</v>
      </c>
      <c r="J3762" s="101">
        <f t="shared" si="1141"/>
        <v>48250</v>
      </c>
      <c r="K3762" s="101">
        <f t="shared" si="1120"/>
        <v>26.913208389112004</v>
      </c>
      <c r="L3762" s="26">
        <v>9.6</v>
      </c>
      <c r="M3762" s="27">
        <f t="shared" si="1142"/>
        <v>4.3061133422579205</v>
      </c>
    </row>
    <row r="3763" spans="1:13">
      <c r="A3763" s="36"/>
      <c r="B3763" s="89"/>
      <c r="C3763" s="38" t="s">
        <v>504</v>
      </c>
      <c r="D3763" s="1297">
        <v>2007</v>
      </c>
      <c r="E3763" s="131">
        <f t="shared" si="1122"/>
        <v>14</v>
      </c>
      <c r="F3763" s="26">
        <v>68000</v>
      </c>
      <c r="G3763" s="146">
        <v>0.1</v>
      </c>
      <c r="H3763" s="26">
        <f t="shared" si="1139"/>
        <v>95200</v>
      </c>
      <c r="I3763" s="26">
        <f t="shared" si="1140"/>
        <v>-27200</v>
      </c>
      <c r="J3763" s="101">
        <f t="shared" si="1141"/>
        <v>6800</v>
      </c>
      <c r="K3763" s="101">
        <f t="shared" si="1120"/>
        <v>3.7929495760821061</v>
      </c>
      <c r="L3763" s="26">
        <v>3.6</v>
      </c>
      <c r="M3763" s="27">
        <f t="shared" si="1142"/>
        <v>0.22757697456492637</v>
      </c>
    </row>
    <row r="3764" spans="1:13">
      <c r="A3764" s="36"/>
      <c r="B3764" s="89"/>
      <c r="C3764" s="38" t="s">
        <v>507</v>
      </c>
      <c r="D3764" s="1297">
        <v>2007</v>
      </c>
      <c r="E3764" s="131">
        <f t="shared" si="1122"/>
        <v>14</v>
      </c>
      <c r="F3764" s="26">
        <v>1849800</v>
      </c>
      <c r="G3764" s="146">
        <v>0.1</v>
      </c>
      <c r="H3764" s="26">
        <f>E3764*F3764*G3764</f>
        <v>2589720</v>
      </c>
      <c r="I3764" s="26">
        <f t="shared" si="1140"/>
        <v>-739920</v>
      </c>
      <c r="J3764" s="101">
        <f t="shared" si="1141"/>
        <v>184980</v>
      </c>
      <c r="K3764" s="101">
        <f t="shared" si="1120"/>
        <v>103.17938420348059</v>
      </c>
      <c r="L3764" s="26">
        <v>5</v>
      </c>
      <c r="M3764" s="27">
        <f t="shared" si="1142"/>
        <v>8.5982820169567162</v>
      </c>
    </row>
    <row r="3765" spans="1:13">
      <c r="A3765" s="36"/>
      <c r="B3765" s="16" t="s">
        <v>35</v>
      </c>
      <c r="C3765" s="87"/>
      <c r="D3765" s="17"/>
      <c r="E3765" s="131"/>
      <c r="F3765" s="98"/>
      <c r="G3765" s="98"/>
      <c r="H3765" s="98"/>
      <c r="I3765" s="98"/>
      <c r="J3765" s="98"/>
      <c r="K3765" s="101">
        <f t="shared" si="1120"/>
        <v>0</v>
      </c>
      <c r="L3765" s="98"/>
      <c r="M3765" s="96">
        <f>SUM(M3758:M3764)</f>
        <v>36.270870519113494</v>
      </c>
    </row>
    <row r="3766" spans="1:13" ht="30">
      <c r="A3766" s="36" t="s">
        <v>5787</v>
      </c>
      <c r="B3766" s="38" t="s">
        <v>194</v>
      </c>
      <c r="C3766" s="38" t="s">
        <v>499</v>
      </c>
      <c r="D3766" s="1297">
        <v>2007</v>
      </c>
      <c r="E3766" s="131">
        <f t="shared" si="1122"/>
        <v>14</v>
      </c>
      <c r="F3766" s="26">
        <v>407000</v>
      </c>
      <c r="G3766" s="146">
        <v>0.1</v>
      </c>
      <c r="H3766" s="26">
        <f t="shared" ref="H3766:H3770" si="1143">E3766*F3766*G3766</f>
        <v>569800</v>
      </c>
      <c r="I3766" s="26">
        <f t="shared" ref="I3766:I3770" si="1144">F3766-H3766</f>
        <v>-162800</v>
      </c>
      <c r="J3766" s="101">
        <f t="shared" ref="J3766:J3770" si="1145">F3766*G3766</f>
        <v>40700</v>
      </c>
      <c r="K3766" s="101">
        <f t="shared" si="1120"/>
        <v>22.701918786256137</v>
      </c>
      <c r="L3766" s="26">
        <v>20</v>
      </c>
      <c r="M3766" s="27">
        <f t="shared" ref="M3766:M3770" si="1146">K3766*L3766/60</f>
        <v>7.5673062620853786</v>
      </c>
    </row>
    <row r="3767" spans="1:13">
      <c r="A3767" s="36"/>
      <c r="B3767" s="89"/>
      <c r="C3767" s="38" t="s">
        <v>500</v>
      </c>
      <c r="D3767" s="1297">
        <v>2007</v>
      </c>
      <c r="E3767" s="131">
        <f t="shared" si="1122"/>
        <v>14</v>
      </c>
      <c r="F3767" s="26">
        <v>810000</v>
      </c>
      <c r="G3767" s="146">
        <v>0.1</v>
      </c>
      <c r="H3767" s="26">
        <f t="shared" si="1143"/>
        <v>1134000</v>
      </c>
      <c r="I3767" s="26">
        <f t="shared" si="1144"/>
        <v>-324000</v>
      </c>
      <c r="J3767" s="101">
        <f t="shared" si="1145"/>
        <v>81000</v>
      </c>
      <c r="K3767" s="101">
        <f t="shared" si="1120"/>
        <v>45.180722891566269</v>
      </c>
      <c r="L3767" s="26">
        <v>4.8</v>
      </c>
      <c r="M3767" s="27">
        <f t="shared" si="1146"/>
        <v>3.6144578313253017</v>
      </c>
    </row>
    <row r="3768" spans="1:13">
      <c r="A3768" s="36"/>
      <c r="B3768" s="89"/>
      <c r="C3768" s="38" t="s">
        <v>505</v>
      </c>
      <c r="D3768" s="1297">
        <v>1994</v>
      </c>
      <c r="E3768" s="131">
        <f t="shared" si="1122"/>
        <v>27</v>
      </c>
      <c r="F3768" s="26">
        <v>156540</v>
      </c>
      <c r="G3768" s="146">
        <v>0.1</v>
      </c>
      <c r="H3768" s="26">
        <v>156540</v>
      </c>
      <c r="I3768" s="26">
        <f t="shared" si="1144"/>
        <v>0</v>
      </c>
      <c r="J3768" s="101">
        <f t="shared" si="1145"/>
        <v>15654</v>
      </c>
      <c r="K3768" s="101">
        <f t="shared" si="1120"/>
        <v>8.7315930388219556</v>
      </c>
      <c r="L3768" s="26">
        <v>5</v>
      </c>
      <c r="M3768" s="27">
        <f t="shared" si="1146"/>
        <v>0.72763275323516297</v>
      </c>
    </row>
    <row r="3769" spans="1:13">
      <c r="A3769" s="36"/>
      <c r="B3769" s="89"/>
      <c r="C3769" s="38" t="s">
        <v>503</v>
      </c>
      <c r="D3769" s="1297">
        <v>2007</v>
      </c>
      <c r="E3769" s="131">
        <f t="shared" si="1122"/>
        <v>14</v>
      </c>
      <c r="F3769" s="26">
        <v>482500</v>
      </c>
      <c r="G3769" s="146">
        <v>0.1</v>
      </c>
      <c r="H3769" s="26">
        <f t="shared" si="1143"/>
        <v>675500</v>
      </c>
      <c r="I3769" s="26">
        <f t="shared" si="1144"/>
        <v>-193000</v>
      </c>
      <c r="J3769" s="101">
        <f t="shared" si="1145"/>
        <v>48250</v>
      </c>
      <c r="K3769" s="101">
        <f t="shared" si="1120"/>
        <v>26.913208389112004</v>
      </c>
      <c r="L3769" s="26">
        <v>9.6</v>
      </c>
      <c r="M3769" s="27">
        <f t="shared" si="1146"/>
        <v>4.3061133422579205</v>
      </c>
    </row>
    <row r="3770" spans="1:13">
      <c r="A3770" s="36"/>
      <c r="B3770" s="89"/>
      <c r="C3770" s="38" t="s">
        <v>507</v>
      </c>
      <c r="D3770" s="1297">
        <v>2007</v>
      </c>
      <c r="E3770" s="131">
        <f t="shared" si="1122"/>
        <v>14</v>
      </c>
      <c r="F3770" s="26">
        <v>1849800</v>
      </c>
      <c r="G3770" s="146">
        <v>0.1</v>
      </c>
      <c r="H3770" s="26">
        <f t="shared" si="1143"/>
        <v>2589720</v>
      </c>
      <c r="I3770" s="26">
        <f t="shared" si="1144"/>
        <v>-739920</v>
      </c>
      <c r="J3770" s="101">
        <f t="shared" si="1145"/>
        <v>184980</v>
      </c>
      <c r="K3770" s="101">
        <f t="shared" si="1120"/>
        <v>103.17938420348059</v>
      </c>
      <c r="L3770" s="26">
        <v>5</v>
      </c>
      <c r="M3770" s="27">
        <f t="shared" si="1146"/>
        <v>8.5982820169567162</v>
      </c>
    </row>
    <row r="3771" spans="1:13">
      <c r="A3771" s="36"/>
      <c r="B3771" s="16" t="s">
        <v>35</v>
      </c>
      <c r="C3771" s="87"/>
      <c r="D3771" s="17"/>
      <c r="E3771" s="131"/>
      <c r="F3771" s="98"/>
      <c r="G3771" s="98"/>
      <c r="H3771" s="98"/>
      <c r="I3771" s="98"/>
      <c r="J3771" s="98"/>
      <c r="K3771" s="101">
        <f t="shared" si="1120"/>
        <v>0</v>
      </c>
      <c r="L3771" s="98"/>
      <c r="M3771" s="96">
        <f>SUM(M3766:M3770)</f>
        <v>24.81379220586048</v>
      </c>
    </row>
    <row r="3772" spans="1:13" ht="30">
      <c r="A3772" s="36" t="s">
        <v>5788</v>
      </c>
      <c r="B3772" s="38" t="s">
        <v>195</v>
      </c>
      <c r="C3772" s="38" t="s">
        <v>499</v>
      </c>
      <c r="D3772" s="1297">
        <v>2007</v>
      </c>
      <c r="E3772" s="131">
        <f t="shared" si="1122"/>
        <v>14</v>
      </c>
      <c r="F3772" s="26">
        <v>407000</v>
      </c>
      <c r="G3772" s="146">
        <v>0.1</v>
      </c>
      <c r="H3772" s="26">
        <f t="shared" ref="H3772:H3778" si="1147">E3772*F3772*G3772</f>
        <v>569800</v>
      </c>
      <c r="I3772" s="26">
        <f t="shared" ref="I3772:I3778" si="1148">F3772-H3772</f>
        <v>-162800</v>
      </c>
      <c r="J3772" s="101">
        <f t="shared" ref="J3772:J3778" si="1149">F3772*G3772</f>
        <v>40700</v>
      </c>
      <c r="K3772" s="101">
        <f t="shared" si="1120"/>
        <v>22.701918786256137</v>
      </c>
      <c r="L3772" s="26">
        <v>20</v>
      </c>
      <c r="M3772" s="27">
        <f t="shared" ref="M3772:M3778" si="1150">K3772*L3772/60</f>
        <v>7.5673062620853786</v>
      </c>
    </row>
    <row r="3773" spans="1:13">
      <c r="A3773" s="36"/>
      <c r="B3773" s="89"/>
      <c r="C3773" s="38" t="s">
        <v>500</v>
      </c>
      <c r="D3773" s="1297">
        <v>2007</v>
      </c>
      <c r="E3773" s="131">
        <f t="shared" si="1122"/>
        <v>14</v>
      </c>
      <c r="F3773" s="26">
        <v>810000</v>
      </c>
      <c r="G3773" s="146">
        <v>0.1</v>
      </c>
      <c r="H3773" s="26">
        <f t="shared" si="1147"/>
        <v>1134000</v>
      </c>
      <c r="I3773" s="26">
        <f t="shared" si="1148"/>
        <v>-324000</v>
      </c>
      <c r="J3773" s="101">
        <f t="shared" si="1149"/>
        <v>81000</v>
      </c>
      <c r="K3773" s="101">
        <f t="shared" si="1120"/>
        <v>45.180722891566269</v>
      </c>
      <c r="L3773" s="26">
        <v>4.8</v>
      </c>
      <c r="M3773" s="27">
        <f t="shared" si="1150"/>
        <v>3.6144578313253017</v>
      </c>
    </row>
    <row r="3774" spans="1:13">
      <c r="A3774" s="36"/>
      <c r="B3774" s="89"/>
      <c r="C3774" s="38" t="s">
        <v>501</v>
      </c>
      <c r="D3774" s="1297">
        <v>2015</v>
      </c>
      <c r="E3774" s="131">
        <f t="shared" si="1122"/>
        <v>6</v>
      </c>
      <c r="F3774" s="26">
        <v>694025</v>
      </c>
      <c r="G3774" s="146">
        <v>0.1</v>
      </c>
      <c r="H3774" s="26">
        <f t="shared" si="1147"/>
        <v>416415</v>
      </c>
      <c r="I3774" s="26">
        <f t="shared" si="1148"/>
        <v>277610</v>
      </c>
      <c r="J3774" s="101">
        <f t="shared" si="1149"/>
        <v>69402.5</v>
      </c>
      <c r="K3774" s="101">
        <f t="shared" si="1120"/>
        <v>38.711791610888</v>
      </c>
      <c r="L3774" s="26">
        <v>18</v>
      </c>
      <c r="M3774" s="27">
        <f t="shared" si="1150"/>
        <v>11.6135374832664</v>
      </c>
    </row>
    <row r="3775" spans="1:13">
      <c r="A3775" s="36"/>
      <c r="B3775" s="89"/>
      <c r="C3775" s="38" t="s">
        <v>502</v>
      </c>
      <c r="D3775" s="1297">
        <v>2006</v>
      </c>
      <c r="E3775" s="131">
        <f t="shared" si="1122"/>
        <v>15</v>
      </c>
      <c r="F3775" s="26">
        <v>77000</v>
      </c>
      <c r="G3775" s="146">
        <v>0.05</v>
      </c>
      <c r="H3775" s="26">
        <f t="shared" si="1147"/>
        <v>57750</v>
      </c>
      <c r="I3775" s="26">
        <f t="shared" si="1148"/>
        <v>19250</v>
      </c>
      <c r="J3775" s="101">
        <f t="shared" si="1149"/>
        <v>3850</v>
      </c>
      <c r="K3775" s="101">
        <f t="shared" si="1120"/>
        <v>2.1474788041053103</v>
      </c>
      <c r="L3775" s="26">
        <v>9.6</v>
      </c>
      <c r="M3775" s="27">
        <f t="shared" si="1150"/>
        <v>0.34359660865684966</v>
      </c>
    </row>
    <row r="3776" spans="1:13">
      <c r="A3776" s="36"/>
      <c r="B3776" s="89"/>
      <c r="C3776" s="38" t="s">
        <v>503</v>
      </c>
      <c r="D3776" s="1297">
        <v>2007</v>
      </c>
      <c r="E3776" s="131">
        <f t="shared" si="1122"/>
        <v>14</v>
      </c>
      <c r="F3776" s="26">
        <v>482500</v>
      </c>
      <c r="G3776" s="146">
        <v>0.1</v>
      </c>
      <c r="H3776" s="26">
        <f t="shared" si="1147"/>
        <v>675500</v>
      </c>
      <c r="I3776" s="26">
        <f t="shared" si="1148"/>
        <v>-193000</v>
      </c>
      <c r="J3776" s="101">
        <f t="shared" si="1149"/>
        <v>48250</v>
      </c>
      <c r="K3776" s="101">
        <f t="shared" si="1120"/>
        <v>26.913208389112004</v>
      </c>
      <c r="L3776" s="26">
        <v>9.6</v>
      </c>
      <c r="M3776" s="27">
        <f t="shared" si="1150"/>
        <v>4.3061133422579205</v>
      </c>
    </row>
    <row r="3777" spans="1:13">
      <c r="A3777" s="36"/>
      <c r="B3777" s="89"/>
      <c r="C3777" s="38" t="s">
        <v>504</v>
      </c>
      <c r="D3777" s="1297">
        <v>2007</v>
      </c>
      <c r="E3777" s="131">
        <f t="shared" si="1122"/>
        <v>14</v>
      </c>
      <c r="F3777" s="26">
        <v>68000</v>
      </c>
      <c r="G3777" s="146">
        <v>0.1</v>
      </c>
      <c r="H3777" s="26">
        <f t="shared" si="1147"/>
        <v>95200</v>
      </c>
      <c r="I3777" s="26">
        <f t="shared" si="1148"/>
        <v>-27200</v>
      </c>
      <c r="J3777" s="101">
        <f t="shared" si="1149"/>
        <v>6800</v>
      </c>
      <c r="K3777" s="101">
        <f t="shared" si="1120"/>
        <v>3.7929495760821061</v>
      </c>
      <c r="L3777" s="26">
        <v>3.6</v>
      </c>
      <c r="M3777" s="27">
        <f t="shared" si="1150"/>
        <v>0.22757697456492637</v>
      </c>
    </row>
    <row r="3778" spans="1:13">
      <c r="A3778" s="36"/>
      <c r="B3778" s="89"/>
      <c r="C3778" s="38" t="s">
        <v>508</v>
      </c>
      <c r="D3778" s="1297">
        <v>1994</v>
      </c>
      <c r="E3778" s="131">
        <f t="shared" si="1122"/>
        <v>27</v>
      </c>
      <c r="F3778" s="26"/>
      <c r="G3778" s="26"/>
      <c r="H3778" s="26">
        <f t="shared" si="1147"/>
        <v>0</v>
      </c>
      <c r="I3778" s="26">
        <f t="shared" si="1148"/>
        <v>0</v>
      </c>
      <c r="J3778" s="101">
        <f t="shared" si="1149"/>
        <v>0</v>
      </c>
      <c r="K3778" s="101">
        <f t="shared" si="1120"/>
        <v>0</v>
      </c>
      <c r="L3778" s="26">
        <v>5</v>
      </c>
      <c r="M3778" s="27">
        <f t="shared" si="1150"/>
        <v>0</v>
      </c>
    </row>
    <row r="3779" spans="1:13">
      <c r="A3779" s="36"/>
      <c r="B3779" s="16" t="s">
        <v>35</v>
      </c>
      <c r="C3779" s="87"/>
      <c r="D3779" s="17"/>
      <c r="E3779" s="131"/>
      <c r="F3779" s="98"/>
      <c r="G3779" s="98"/>
      <c r="H3779" s="98"/>
      <c r="I3779" s="98"/>
      <c r="J3779" s="98"/>
      <c r="K3779" s="101">
        <f t="shared" si="1120"/>
        <v>0</v>
      </c>
      <c r="L3779" s="98"/>
      <c r="M3779" s="96">
        <f>SUM(M3772:M3778)</f>
        <v>27.672588502156778</v>
      </c>
    </row>
    <row r="3780" spans="1:13" ht="30">
      <c r="A3780" s="36" t="s">
        <v>5789</v>
      </c>
      <c r="B3780" s="38" t="s">
        <v>198</v>
      </c>
      <c r="C3780" s="38" t="s">
        <v>499</v>
      </c>
      <c r="D3780" s="1297">
        <v>2007</v>
      </c>
      <c r="E3780" s="131">
        <f t="shared" si="1122"/>
        <v>14</v>
      </c>
      <c r="F3780" s="26">
        <v>407000</v>
      </c>
      <c r="G3780" s="146">
        <v>0.1</v>
      </c>
      <c r="H3780" s="26">
        <f t="shared" ref="H3780:H3781" si="1151">E3780*F3780*G3780</f>
        <v>569800</v>
      </c>
      <c r="I3780" s="26">
        <f t="shared" ref="I3780:I3784" si="1152">F3780-H3780</f>
        <v>-162800</v>
      </c>
      <c r="J3780" s="101">
        <f t="shared" ref="J3780:J3784" si="1153">F3780*G3780</f>
        <v>40700</v>
      </c>
      <c r="K3780" s="101">
        <f t="shared" si="1120"/>
        <v>22.701918786256137</v>
      </c>
      <c r="L3780" s="26">
        <v>20</v>
      </c>
      <c r="M3780" s="27">
        <f t="shared" ref="M3780:M3784" si="1154">K3780*L3780/60</f>
        <v>7.5673062620853786</v>
      </c>
    </row>
    <row r="3781" spans="1:13">
      <c r="A3781" s="36"/>
      <c r="B3781" s="89"/>
      <c r="C3781" s="38" t="s">
        <v>500</v>
      </c>
      <c r="D3781" s="1297">
        <v>2007</v>
      </c>
      <c r="E3781" s="131">
        <f t="shared" si="1122"/>
        <v>14</v>
      </c>
      <c r="F3781" s="26">
        <v>810000</v>
      </c>
      <c r="G3781" s="146">
        <v>0.1</v>
      </c>
      <c r="H3781" s="26">
        <f t="shared" si="1151"/>
        <v>1134000</v>
      </c>
      <c r="I3781" s="26">
        <f t="shared" si="1152"/>
        <v>-324000</v>
      </c>
      <c r="J3781" s="101">
        <f t="shared" si="1153"/>
        <v>81000</v>
      </c>
      <c r="K3781" s="101">
        <f t="shared" si="1120"/>
        <v>45.180722891566269</v>
      </c>
      <c r="L3781" s="26">
        <v>4.8</v>
      </c>
      <c r="M3781" s="27">
        <f t="shared" si="1154"/>
        <v>3.6144578313253017</v>
      </c>
    </row>
    <row r="3782" spans="1:13">
      <c r="A3782" s="36"/>
      <c r="B3782" s="89"/>
      <c r="C3782" s="38" t="s">
        <v>505</v>
      </c>
      <c r="D3782" s="1297">
        <v>1994</v>
      </c>
      <c r="E3782" s="131">
        <f t="shared" si="1122"/>
        <v>27</v>
      </c>
      <c r="F3782" s="26">
        <v>156540</v>
      </c>
      <c r="G3782" s="146">
        <v>0.1</v>
      </c>
      <c r="H3782" s="26">
        <v>156540</v>
      </c>
      <c r="I3782" s="26">
        <f t="shared" si="1152"/>
        <v>0</v>
      </c>
      <c r="J3782" s="101">
        <f t="shared" si="1153"/>
        <v>15654</v>
      </c>
      <c r="K3782" s="101">
        <f t="shared" si="1120"/>
        <v>8.7315930388219556</v>
      </c>
      <c r="L3782" s="26">
        <v>5</v>
      </c>
      <c r="M3782" s="27">
        <f t="shared" si="1154"/>
        <v>0.72763275323516297</v>
      </c>
    </row>
    <row r="3783" spans="1:13">
      <c r="A3783" s="36"/>
      <c r="B3783" s="89"/>
      <c r="C3783" s="38" t="s">
        <v>503</v>
      </c>
      <c r="D3783" s="1297">
        <v>2007</v>
      </c>
      <c r="E3783" s="131">
        <f t="shared" si="1122"/>
        <v>14</v>
      </c>
      <c r="F3783" s="26">
        <v>482500</v>
      </c>
      <c r="G3783" s="146">
        <v>0.1</v>
      </c>
      <c r="H3783" s="26">
        <f t="shared" ref="H3783:H3784" si="1155">E3783*F3783*G3783</f>
        <v>675500</v>
      </c>
      <c r="I3783" s="26">
        <f t="shared" si="1152"/>
        <v>-193000</v>
      </c>
      <c r="J3783" s="101">
        <f t="shared" si="1153"/>
        <v>48250</v>
      </c>
      <c r="K3783" s="101">
        <f t="shared" si="1120"/>
        <v>26.913208389112004</v>
      </c>
      <c r="L3783" s="26">
        <v>9.6</v>
      </c>
      <c r="M3783" s="27">
        <f t="shared" si="1154"/>
        <v>4.3061133422579205</v>
      </c>
    </row>
    <row r="3784" spans="1:13">
      <c r="A3784" s="36"/>
      <c r="B3784" s="89"/>
      <c r="C3784" s="38" t="s">
        <v>507</v>
      </c>
      <c r="D3784" s="1297">
        <v>2007</v>
      </c>
      <c r="E3784" s="131">
        <f t="shared" si="1122"/>
        <v>14</v>
      </c>
      <c r="F3784" s="26">
        <v>1849800</v>
      </c>
      <c r="G3784" s="146">
        <v>0.1</v>
      </c>
      <c r="H3784" s="26">
        <f t="shared" si="1155"/>
        <v>2589720</v>
      </c>
      <c r="I3784" s="26">
        <f t="shared" si="1152"/>
        <v>-739920</v>
      </c>
      <c r="J3784" s="101">
        <f t="shared" si="1153"/>
        <v>184980</v>
      </c>
      <c r="K3784" s="101">
        <f t="shared" si="1120"/>
        <v>103.17938420348059</v>
      </c>
      <c r="L3784" s="26">
        <v>5</v>
      </c>
      <c r="M3784" s="27">
        <f t="shared" si="1154"/>
        <v>8.5982820169567162</v>
      </c>
    </row>
    <row r="3785" spans="1:13">
      <c r="A3785" s="36"/>
      <c r="B3785" s="16" t="s">
        <v>35</v>
      </c>
      <c r="C3785" s="87"/>
      <c r="D3785" s="17"/>
      <c r="E3785" s="131"/>
      <c r="F3785" s="98"/>
      <c r="G3785" s="98"/>
      <c r="H3785" s="98"/>
      <c r="I3785" s="98"/>
      <c r="J3785" s="98"/>
      <c r="K3785" s="101">
        <f t="shared" si="1120"/>
        <v>0</v>
      </c>
      <c r="L3785" s="98"/>
      <c r="M3785" s="96">
        <f>SUM(M3780:M3784)</f>
        <v>24.81379220586048</v>
      </c>
    </row>
    <row r="3786" spans="1:13" ht="30">
      <c r="A3786" s="36" t="s">
        <v>5790</v>
      </c>
      <c r="B3786" s="38" t="s">
        <v>199</v>
      </c>
      <c r="C3786" s="38" t="s">
        <v>509</v>
      </c>
      <c r="D3786" s="1297">
        <v>2007</v>
      </c>
      <c r="E3786" s="131">
        <f t="shared" si="1122"/>
        <v>14</v>
      </c>
      <c r="F3786" s="26">
        <v>407000</v>
      </c>
      <c r="G3786" s="146">
        <v>0.1</v>
      </c>
      <c r="H3786" s="26">
        <f t="shared" ref="H3786:H3794" si="1156">E3786*F3786*G3786</f>
        <v>569800</v>
      </c>
      <c r="I3786" s="26">
        <f t="shared" ref="I3786:I3794" si="1157">F3786-H3786</f>
        <v>-162800</v>
      </c>
      <c r="J3786" s="101">
        <f t="shared" ref="J3786:J3794" si="1158">F3786*G3786</f>
        <v>40700</v>
      </c>
      <c r="K3786" s="101">
        <f t="shared" si="1120"/>
        <v>22.701918786256137</v>
      </c>
      <c r="L3786" s="26">
        <v>20</v>
      </c>
      <c r="M3786" s="27">
        <f t="shared" ref="M3786:M3794" si="1159">K3786*L3786/60</f>
        <v>7.5673062620853786</v>
      </c>
    </row>
    <row r="3787" spans="1:13">
      <c r="A3787" s="36"/>
      <c r="B3787" s="89"/>
      <c r="C3787" s="38" t="s">
        <v>510</v>
      </c>
      <c r="D3787" s="1297">
        <v>2007</v>
      </c>
      <c r="E3787" s="131">
        <f t="shared" si="1122"/>
        <v>14</v>
      </c>
      <c r="F3787" s="26">
        <v>407000</v>
      </c>
      <c r="G3787" s="146">
        <v>0.1</v>
      </c>
      <c r="H3787" s="26">
        <f t="shared" si="1156"/>
        <v>569800</v>
      </c>
      <c r="I3787" s="26">
        <f t="shared" si="1157"/>
        <v>-162800</v>
      </c>
      <c r="J3787" s="101">
        <f t="shared" si="1158"/>
        <v>40700</v>
      </c>
      <c r="K3787" s="101">
        <f t="shared" ref="K3787:K3850" si="1160">J3787/1792.8</f>
        <v>22.701918786256137</v>
      </c>
      <c r="L3787" s="26">
        <v>20</v>
      </c>
      <c r="M3787" s="27">
        <f t="shared" si="1159"/>
        <v>7.5673062620853786</v>
      </c>
    </row>
    <row r="3788" spans="1:13">
      <c r="A3788" s="36"/>
      <c r="B3788" s="89"/>
      <c r="C3788" s="38" t="s">
        <v>500</v>
      </c>
      <c r="D3788" s="1297">
        <v>2007</v>
      </c>
      <c r="E3788" s="131">
        <f t="shared" si="1122"/>
        <v>14</v>
      </c>
      <c r="F3788" s="26">
        <v>810000</v>
      </c>
      <c r="G3788" s="146">
        <v>0.1</v>
      </c>
      <c r="H3788" s="26">
        <f t="shared" si="1156"/>
        <v>1134000</v>
      </c>
      <c r="I3788" s="26">
        <f t="shared" si="1157"/>
        <v>-324000</v>
      </c>
      <c r="J3788" s="101">
        <f t="shared" si="1158"/>
        <v>81000</v>
      </c>
      <c r="K3788" s="101">
        <f t="shared" si="1160"/>
        <v>45.180722891566269</v>
      </c>
      <c r="L3788" s="26">
        <v>4.8</v>
      </c>
      <c r="M3788" s="27">
        <f t="shared" si="1159"/>
        <v>3.6144578313253017</v>
      </c>
    </row>
    <row r="3789" spans="1:13">
      <c r="A3789" s="36"/>
      <c r="B3789" s="89"/>
      <c r="C3789" s="38" t="s">
        <v>501</v>
      </c>
      <c r="D3789" s="1297">
        <v>2015</v>
      </c>
      <c r="E3789" s="131">
        <f t="shared" si="1122"/>
        <v>6</v>
      </c>
      <c r="F3789" s="26">
        <v>694025</v>
      </c>
      <c r="G3789" s="146">
        <v>0.1</v>
      </c>
      <c r="H3789" s="26">
        <f t="shared" si="1156"/>
        <v>416415</v>
      </c>
      <c r="I3789" s="26">
        <f t="shared" si="1157"/>
        <v>277610</v>
      </c>
      <c r="J3789" s="101">
        <f t="shared" si="1158"/>
        <v>69402.5</v>
      </c>
      <c r="K3789" s="101">
        <f t="shared" si="1160"/>
        <v>38.711791610888</v>
      </c>
      <c r="L3789" s="26">
        <v>18</v>
      </c>
      <c r="M3789" s="27">
        <f t="shared" si="1159"/>
        <v>11.6135374832664</v>
      </c>
    </row>
    <row r="3790" spans="1:13">
      <c r="A3790" s="36"/>
      <c r="B3790" s="89"/>
      <c r="C3790" s="38" t="s">
        <v>502</v>
      </c>
      <c r="D3790" s="1297">
        <v>2006</v>
      </c>
      <c r="E3790" s="131">
        <f t="shared" si="1122"/>
        <v>15</v>
      </c>
      <c r="F3790" s="26">
        <v>77000</v>
      </c>
      <c r="G3790" s="146">
        <v>0.05</v>
      </c>
      <c r="H3790" s="26">
        <f t="shared" si="1156"/>
        <v>57750</v>
      </c>
      <c r="I3790" s="26">
        <f t="shared" si="1157"/>
        <v>19250</v>
      </c>
      <c r="J3790" s="101">
        <f t="shared" si="1158"/>
        <v>3850</v>
      </c>
      <c r="K3790" s="101">
        <f t="shared" si="1160"/>
        <v>2.1474788041053103</v>
      </c>
      <c r="L3790" s="26">
        <v>9.6</v>
      </c>
      <c r="M3790" s="27">
        <f t="shared" si="1159"/>
        <v>0.34359660865684966</v>
      </c>
    </row>
    <row r="3791" spans="1:13">
      <c r="A3791" s="36"/>
      <c r="B3791" s="89"/>
      <c r="C3791" s="38" t="s">
        <v>503</v>
      </c>
      <c r="D3791" s="1297">
        <v>2007</v>
      </c>
      <c r="E3791" s="131">
        <f t="shared" si="1122"/>
        <v>14</v>
      </c>
      <c r="F3791" s="26">
        <v>482500</v>
      </c>
      <c r="G3791" s="146">
        <v>0.1</v>
      </c>
      <c r="H3791" s="26">
        <f t="shared" si="1156"/>
        <v>675500</v>
      </c>
      <c r="I3791" s="26">
        <f t="shared" si="1157"/>
        <v>-193000</v>
      </c>
      <c r="J3791" s="101">
        <f t="shared" si="1158"/>
        <v>48250</v>
      </c>
      <c r="K3791" s="101">
        <f t="shared" si="1160"/>
        <v>26.913208389112004</v>
      </c>
      <c r="L3791" s="26">
        <v>9.6</v>
      </c>
      <c r="M3791" s="27">
        <f t="shared" si="1159"/>
        <v>4.3061133422579205</v>
      </c>
    </row>
    <row r="3792" spans="1:13">
      <c r="A3792" s="36"/>
      <c r="B3792" s="89"/>
      <c r="C3792" s="38" t="s">
        <v>504</v>
      </c>
      <c r="D3792" s="1297">
        <v>2007</v>
      </c>
      <c r="E3792" s="131">
        <f t="shared" si="1122"/>
        <v>14</v>
      </c>
      <c r="F3792" s="26">
        <v>68000</v>
      </c>
      <c r="G3792" s="146">
        <v>0.1</v>
      </c>
      <c r="H3792" s="26">
        <f t="shared" si="1156"/>
        <v>95200</v>
      </c>
      <c r="I3792" s="26">
        <f t="shared" si="1157"/>
        <v>-27200</v>
      </c>
      <c r="J3792" s="101">
        <f t="shared" si="1158"/>
        <v>6800</v>
      </c>
      <c r="K3792" s="101">
        <f t="shared" si="1160"/>
        <v>3.7929495760821061</v>
      </c>
      <c r="L3792" s="26">
        <v>3.6</v>
      </c>
      <c r="M3792" s="27">
        <f t="shared" si="1159"/>
        <v>0.22757697456492637</v>
      </c>
    </row>
    <row r="3793" spans="1:13">
      <c r="A3793" s="36"/>
      <c r="B3793" s="89"/>
      <c r="C3793" s="38" t="s">
        <v>508</v>
      </c>
      <c r="D3793" s="1297">
        <v>1994</v>
      </c>
      <c r="E3793" s="131">
        <f t="shared" ref="E3793:E3856" si="1161">2021-D3793</f>
        <v>27</v>
      </c>
      <c r="F3793" s="26"/>
      <c r="G3793" s="26"/>
      <c r="H3793" s="26">
        <f t="shared" si="1156"/>
        <v>0</v>
      </c>
      <c r="I3793" s="26">
        <f t="shared" si="1157"/>
        <v>0</v>
      </c>
      <c r="J3793" s="101">
        <f t="shared" si="1158"/>
        <v>0</v>
      </c>
      <c r="K3793" s="101">
        <f t="shared" si="1160"/>
        <v>0</v>
      </c>
      <c r="L3793" s="26">
        <v>5</v>
      </c>
      <c r="M3793" s="27">
        <f t="shared" si="1159"/>
        <v>0</v>
      </c>
    </row>
    <row r="3794" spans="1:13">
      <c r="A3794" s="36"/>
      <c r="B3794" s="89"/>
      <c r="C3794" s="38" t="s">
        <v>507</v>
      </c>
      <c r="D3794" s="1297">
        <v>2007</v>
      </c>
      <c r="E3794" s="131">
        <f t="shared" si="1161"/>
        <v>14</v>
      </c>
      <c r="F3794" s="26">
        <v>1849800</v>
      </c>
      <c r="G3794" s="146">
        <v>0.1</v>
      </c>
      <c r="H3794" s="26">
        <f t="shared" si="1156"/>
        <v>2589720</v>
      </c>
      <c r="I3794" s="26">
        <f t="shared" si="1157"/>
        <v>-739920</v>
      </c>
      <c r="J3794" s="101">
        <f t="shared" si="1158"/>
        <v>184980</v>
      </c>
      <c r="K3794" s="101">
        <f t="shared" si="1160"/>
        <v>103.17938420348059</v>
      </c>
      <c r="L3794" s="26">
        <v>5</v>
      </c>
      <c r="M3794" s="27">
        <f t="shared" si="1159"/>
        <v>8.5982820169567162</v>
      </c>
    </row>
    <row r="3795" spans="1:13">
      <c r="A3795" s="36"/>
      <c r="B3795" s="16" t="s">
        <v>35</v>
      </c>
      <c r="C3795" s="87"/>
      <c r="D3795" s="17"/>
      <c r="E3795" s="131"/>
      <c r="F3795" s="98"/>
      <c r="G3795" s="98"/>
      <c r="H3795" s="98"/>
      <c r="I3795" s="98"/>
      <c r="J3795" s="98"/>
      <c r="K3795" s="101">
        <f t="shared" si="1160"/>
        <v>0</v>
      </c>
      <c r="L3795" s="98"/>
      <c r="M3795" s="96">
        <f>SUM(M3786:M3794)</f>
        <v>43.838176781198868</v>
      </c>
    </row>
    <row r="3796" spans="1:13" ht="30">
      <c r="A3796" s="36" t="s">
        <v>5791</v>
      </c>
      <c r="B3796" s="38" t="s">
        <v>203</v>
      </c>
      <c r="C3796" s="38" t="s">
        <v>499</v>
      </c>
      <c r="D3796" s="1297">
        <v>2007</v>
      </c>
      <c r="E3796" s="131">
        <f t="shared" si="1161"/>
        <v>14</v>
      </c>
      <c r="F3796" s="26">
        <v>407000</v>
      </c>
      <c r="G3796" s="146">
        <v>0.1</v>
      </c>
      <c r="H3796" s="26">
        <f t="shared" ref="H3796:H3797" si="1162">E3796*F3796*G3796</f>
        <v>569800</v>
      </c>
      <c r="I3796" s="26">
        <f t="shared" ref="I3796:I3800" si="1163">F3796-H3796</f>
        <v>-162800</v>
      </c>
      <c r="J3796" s="101">
        <f t="shared" ref="J3796:J3800" si="1164">F3796*G3796</f>
        <v>40700</v>
      </c>
      <c r="K3796" s="101">
        <f t="shared" si="1160"/>
        <v>22.701918786256137</v>
      </c>
      <c r="L3796" s="26">
        <v>20</v>
      </c>
      <c r="M3796" s="27">
        <f t="shared" ref="M3796:M3800" si="1165">K3796*L3796/60</f>
        <v>7.5673062620853786</v>
      </c>
    </row>
    <row r="3797" spans="1:13">
      <c r="A3797" s="36"/>
      <c r="B3797" s="89"/>
      <c r="C3797" s="38" t="s">
        <v>500</v>
      </c>
      <c r="D3797" s="1297">
        <v>2007</v>
      </c>
      <c r="E3797" s="131">
        <f t="shared" si="1161"/>
        <v>14</v>
      </c>
      <c r="F3797" s="26">
        <v>810000</v>
      </c>
      <c r="G3797" s="146">
        <v>0.1</v>
      </c>
      <c r="H3797" s="26">
        <f t="shared" si="1162"/>
        <v>1134000</v>
      </c>
      <c r="I3797" s="26">
        <f t="shared" si="1163"/>
        <v>-324000</v>
      </c>
      <c r="J3797" s="101">
        <f t="shared" si="1164"/>
        <v>81000</v>
      </c>
      <c r="K3797" s="101">
        <f t="shared" si="1160"/>
        <v>45.180722891566269</v>
      </c>
      <c r="L3797" s="26">
        <v>4.8</v>
      </c>
      <c r="M3797" s="27">
        <f t="shared" si="1165"/>
        <v>3.6144578313253017</v>
      </c>
    </row>
    <row r="3798" spans="1:13">
      <c r="A3798" s="36"/>
      <c r="B3798" s="89"/>
      <c r="C3798" s="38" t="s">
        <v>505</v>
      </c>
      <c r="D3798" s="1297">
        <v>1994</v>
      </c>
      <c r="E3798" s="131">
        <f t="shared" si="1161"/>
        <v>27</v>
      </c>
      <c r="F3798" s="26">
        <v>156540</v>
      </c>
      <c r="G3798" s="146">
        <v>0.1</v>
      </c>
      <c r="H3798" s="26">
        <v>156540</v>
      </c>
      <c r="I3798" s="26">
        <f t="shared" si="1163"/>
        <v>0</v>
      </c>
      <c r="J3798" s="101">
        <f t="shared" si="1164"/>
        <v>15654</v>
      </c>
      <c r="K3798" s="101">
        <f t="shared" si="1160"/>
        <v>8.7315930388219556</v>
      </c>
      <c r="L3798" s="26">
        <v>5</v>
      </c>
      <c r="M3798" s="27">
        <f t="shared" si="1165"/>
        <v>0.72763275323516297</v>
      </c>
    </row>
    <row r="3799" spans="1:13">
      <c r="A3799" s="36"/>
      <c r="B3799" s="89"/>
      <c r="C3799" s="38" t="s">
        <v>503</v>
      </c>
      <c r="D3799" s="1297">
        <v>2007</v>
      </c>
      <c r="E3799" s="131">
        <f t="shared" si="1161"/>
        <v>14</v>
      </c>
      <c r="F3799" s="26">
        <v>482500</v>
      </c>
      <c r="G3799" s="146">
        <v>0.1</v>
      </c>
      <c r="H3799" s="26">
        <f t="shared" ref="H3799:H3800" si="1166">E3799*F3799*G3799</f>
        <v>675500</v>
      </c>
      <c r="I3799" s="26">
        <f t="shared" si="1163"/>
        <v>-193000</v>
      </c>
      <c r="J3799" s="101">
        <f t="shared" si="1164"/>
        <v>48250</v>
      </c>
      <c r="K3799" s="101">
        <f t="shared" si="1160"/>
        <v>26.913208389112004</v>
      </c>
      <c r="L3799" s="26">
        <v>9.6</v>
      </c>
      <c r="M3799" s="27">
        <f t="shared" si="1165"/>
        <v>4.3061133422579205</v>
      </c>
    </row>
    <row r="3800" spans="1:13">
      <c r="A3800" s="36"/>
      <c r="B3800" s="89"/>
      <c r="C3800" s="38" t="s">
        <v>507</v>
      </c>
      <c r="D3800" s="1297">
        <v>2007</v>
      </c>
      <c r="E3800" s="131">
        <f t="shared" si="1161"/>
        <v>14</v>
      </c>
      <c r="F3800" s="26">
        <v>1849800</v>
      </c>
      <c r="G3800" s="146">
        <v>0.1</v>
      </c>
      <c r="H3800" s="26">
        <f t="shared" si="1166"/>
        <v>2589720</v>
      </c>
      <c r="I3800" s="26">
        <f t="shared" si="1163"/>
        <v>-739920</v>
      </c>
      <c r="J3800" s="101">
        <f t="shared" si="1164"/>
        <v>184980</v>
      </c>
      <c r="K3800" s="101">
        <f t="shared" si="1160"/>
        <v>103.17938420348059</v>
      </c>
      <c r="L3800" s="26">
        <v>5</v>
      </c>
      <c r="M3800" s="27">
        <f t="shared" si="1165"/>
        <v>8.5982820169567162</v>
      </c>
    </row>
    <row r="3801" spans="1:13">
      <c r="A3801" s="36"/>
      <c r="B3801" s="16" t="s">
        <v>35</v>
      </c>
      <c r="C3801" s="87"/>
      <c r="D3801" s="17"/>
      <c r="E3801" s="131"/>
      <c r="F3801" s="98"/>
      <c r="G3801" s="98"/>
      <c r="H3801" s="98"/>
      <c r="I3801" s="98"/>
      <c r="J3801" s="98"/>
      <c r="K3801" s="101">
        <f t="shared" si="1160"/>
        <v>0</v>
      </c>
      <c r="L3801" s="98"/>
      <c r="M3801" s="96">
        <f>SUM(M3796:M3800)</f>
        <v>24.81379220586048</v>
      </c>
    </row>
    <row r="3802" spans="1:13" s="51" customFormat="1" ht="30">
      <c r="A3802" s="49" t="s">
        <v>5792</v>
      </c>
      <c r="B3802" s="53" t="s">
        <v>204</v>
      </c>
      <c r="C3802" s="53" t="s">
        <v>525</v>
      </c>
      <c r="D3802" s="562">
        <v>2007</v>
      </c>
      <c r="E3802" s="166">
        <f t="shared" si="1161"/>
        <v>14</v>
      </c>
      <c r="F3802" s="213">
        <v>407000</v>
      </c>
      <c r="G3802" s="214">
        <v>0.1</v>
      </c>
      <c r="H3802" s="213">
        <f t="shared" ref="H3802:H3808" si="1167">E3802*F3802*G3802</f>
        <v>569800</v>
      </c>
      <c r="I3802" s="213">
        <f t="shared" ref="I3802:I3808" si="1168">F3802-H3802</f>
        <v>-162800</v>
      </c>
      <c r="J3802" s="174">
        <f t="shared" ref="J3802:J3808" si="1169">F3802*G3802</f>
        <v>40700</v>
      </c>
      <c r="K3802" s="101">
        <f t="shared" si="1160"/>
        <v>22.701918786256137</v>
      </c>
      <c r="L3802" s="213">
        <v>20</v>
      </c>
      <c r="M3802" s="269">
        <f t="shared" ref="M3802:M3808" si="1170">K3802*L3802/60</f>
        <v>7.5673062620853786</v>
      </c>
    </row>
    <row r="3803" spans="1:13">
      <c r="A3803" s="36"/>
      <c r="B3803" s="16"/>
      <c r="C3803" s="38" t="s">
        <v>500</v>
      </c>
      <c r="D3803" s="1297">
        <v>2007</v>
      </c>
      <c r="E3803" s="131">
        <f t="shared" si="1161"/>
        <v>14</v>
      </c>
      <c r="F3803" s="26">
        <v>810000</v>
      </c>
      <c r="G3803" s="146">
        <v>0.1</v>
      </c>
      <c r="H3803" s="26">
        <f t="shared" si="1167"/>
        <v>1134000</v>
      </c>
      <c r="I3803" s="26">
        <f t="shared" si="1168"/>
        <v>-324000</v>
      </c>
      <c r="J3803" s="101">
        <f t="shared" si="1169"/>
        <v>81000</v>
      </c>
      <c r="K3803" s="101">
        <f t="shared" si="1160"/>
        <v>45.180722891566269</v>
      </c>
      <c r="L3803" s="26">
        <v>4.8</v>
      </c>
      <c r="M3803" s="27">
        <f t="shared" si="1170"/>
        <v>3.6144578313253017</v>
      </c>
    </row>
    <row r="3804" spans="1:13">
      <c r="A3804" s="36"/>
      <c r="B3804" s="16"/>
      <c r="C3804" s="38" t="s">
        <v>501</v>
      </c>
      <c r="D3804" s="1297">
        <v>2015</v>
      </c>
      <c r="E3804" s="131">
        <f t="shared" si="1161"/>
        <v>6</v>
      </c>
      <c r="F3804" s="26">
        <v>694025</v>
      </c>
      <c r="G3804" s="146">
        <v>0.1</v>
      </c>
      <c r="H3804" s="26">
        <f t="shared" si="1167"/>
        <v>416415</v>
      </c>
      <c r="I3804" s="26">
        <f t="shared" si="1168"/>
        <v>277610</v>
      </c>
      <c r="J3804" s="101">
        <f t="shared" si="1169"/>
        <v>69402.5</v>
      </c>
      <c r="K3804" s="101">
        <f t="shared" si="1160"/>
        <v>38.711791610888</v>
      </c>
      <c r="L3804" s="26">
        <v>18</v>
      </c>
      <c r="M3804" s="27">
        <f t="shared" si="1170"/>
        <v>11.6135374832664</v>
      </c>
    </row>
    <row r="3805" spans="1:13">
      <c r="A3805" s="36"/>
      <c r="B3805" s="16"/>
      <c r="C3805" s="38" t="s">
        <v>502</v>
      </c>
      <c r="D3805" s="1297">
        <v>2006</v>
      </c>
      <c r="E3805" s="131">
        <f t="shared" si="1161"/>
        <v>15</v>
      </c>
      <c r="F3805" s="26">
        <v>77000</v>
      </c>
      <c r="G3805" s="146">
        <v>0.05</v>
      </c>
      <c r="H3805" s="26">
        <f t="shared" si="1167"/>
        <v>57750</v>
      </c>
      <c r="I3805" s="26">
        <f t="shared" si="1168"/>
        <v>19250</v>
      </c>
      <c r="J3805" s="101">
        <f t="shared" si="1169"/>
        <v>3850</v>
      </c>
      <c r="K3805" s="101">
        <f t="shared" si="1160"/>
        <v>2.1474788041053103</v>
      </c>
      <c r="L3805" s="26">
        <v>9.6</v>
      </c>
      <c r="M3805" s="27">
        <f t="shared" si="1170"/>
        <v>0.34359660865684966</v>
      </c>
    </row>
    <row r="3806" spans="1:13">
      <c r="A3806" s="36"/>
      <c r="B3806" s="16"/>
      <c r="C3806" s="38" t="s">
        <v>503</v>
      </c>
      <c r="D3806" s="1297">
        <v>2007</v>
      </c>
      <c r="E3806" s="131">
        <f t="shared" si="1161"/>
        <v>14</v>
      </c>
      <c r="F3806" s="26">
        <v>482500</v>
      </c>
      <c r="G3806" s="146">
        <v>0.1</v>
      </c>
      <c r="H3806" s="26">
        <f t="shared" si="1167"/>
        <v>675500</v>
      </c>
      <c r="I3806" s="26">
        <f t="shared" si="1168"/>
        <v>-193000</v>
      </c>
      <c r="J3806" s="101">
        <f t="shared" si="1169"/>
        <v>48250</v>
      </c>
      <c r="K3806" s="101">
        <f t="shared" si="1160"/>
        <v>26.913208389112004</v>
      </c>
      <c r="L3806" s="26">
        <v>9.6</v>
      </c>
      <c r="M3806" s="27">
        <f t="shared" si="1170"/>
        <v>4.3061133422579205</v>
      </c>
    </row>
    <row r="3807" spans="1:13">
      <c r="A3807" s="36"/>
      <c r="B3807" s="16"/>
      <c r="C3807" s="38" t="s">
        <v>504</v>
      </c>
      <c r="D3807" s="1297">
        <v>2007</v>
      </c>
      <c r="E3807" s="131">
        <f t="shared" si="1161"/>
        <v>14</v>
      </c>
      <c r="F3807" s="26">
        <v>68000</v>
      </c>
      <c r="G3807" s="146">
        <v>0.1</v>
      </c>
      <c r="H3807" s="26">
        <f t="shared" si="1167"/>
        <v>95200</v>
      </c>
      <c r="I3807" s="26">
        <f t="shared" si="1168"/>
        <v>-27200</v>
      </c>
      <c r="J3807" s="101">
        <f t="shared" si="1169"/>
        <v>6800</v>
      </c>
      <c r="K3807" s="101">
        <f t="shared" si="1160"/>
        <v>3.7929495760821061</v>
      </c>
      <c r="L3807" s="26">
        <v>3.6</v>
      </c>
      <c r="M3807" s="27">
        <f t="shared" si="1170"/>
        <v>0.22757697456492637</v>
      </c>
    </row>
    <row r="3808" spans="1:13">
      <c r="A3808" s="36"/>
      <c r="B3808" s="16"/>
      <c r="C3808" s="38" t="s">
        <v>507</v>
      </c>
      <c r="D3808" s="1297">
        <v>2007</v>
      </c>
      <c r="E3808" s="131">
        <f t="shared" si="1161"/>
        <v>14</v>
      </c>
      <c r="F3808" s="26">
        <v>1849800</v>
      </c>
      <c r="G3808" s="146">
        <v>0.1</v>
      </c>
      <c r="H3808" s="26">
        <f t="shared" si="1167"/>
        <v>2589720</v>
      </c>
      <c r="I3808" s="26">
        <f t="shared" si="1168"/>
        <v>-739920</v>
      </c>
      <c r="J3808" s="101">
        <f t="shared" si="1169"/>
        <v>184980</v>
      </c>
      <c r="K3808" s="101">
        <f t="shared" si="1160"/>
        <v>103.17938420348059</v>
      </c>
      <c r="L3808" s="26">
        <v>5</v>
      </c>
      <c r="M3808" s="27">
        <f t="shared" si="1170"/>
        <v>8.5982820169567162</v>
      </c>
    </row>
    <row r="3809" spans="1:13">
      <c r="A3809" s="36"/>
      <c r="B3809" s="16" t="s">
        <v>35</v>
      </c>
      <c r="C3809" s="87"/>
      <c r="D3809" s="17"/>
      <c r="E3809" s="131"/>
      <c r="F3809" s="98"/>
      <c r="G3809" s="98"/>
      <c r="H3809" s="98"/>
      <c r="I3809" s="98"/>
      <c r="J3809" s="98"/>
      <c r="K3809" s="101">
        <f t="shared" si="1160"/>
        <v>0</v>
      </c>
      <c r="L3809" s="98"/>
      <c r="M3809" s="96">
        <f>SUM(M3802:M3808)</f>
        <v>36.270870519113494</v>
      </c>
    </row>
    <row r="3810" spans="1:13" ht="30">
      <c r="A3810" s="36" t="s">
        <v>5793</v>
      </c>
      <c r="B3810" s="38" t="s">
        <v>205</v>
      </c>
      <c r="C3810" s="38" t="s">
        <v>509</v>
      </c>
      <c r="D3810" s="1297">
        <v>2007</v>
      </c>
      <c r="E3810" s="131">
        <f t="shared" si="1161"/>
        <v>14</v>
      </c>
      <c r="F3810" s="26">
        <v>407000</v>
      </c>
      <c r="G3810" s="146">
        <v>0.1</v>
      </c>
      <c r="H3810" s="26">
        <f t="shared" ref="H3810:H3817" si="1171">E3810*F3810*G3810</f>
        <v>569800</v>
      </c>
      <c r="I3810" s="26">
        <f t="shared" ref="I3810:I3818" si="1172">F3810-H3810</f>
        <v>-162800</v>
      </c>
      <c r="J3810" s="101">
        <f t="shared" ref="J3810:J3818" si="1173">F3810*G3810</f>
        <v>40700</v>
      </c>
      <c r="K3810" s="101">
        <f t="shared" si="1160"/>
        <v>22.701918786256137</v>
      </c>
      <c r="L3810" s="26">
        <v>20</v>
      </c>
      <c r="M3810" s="27">
        <f t="shared" ref="M3810:M3818" si="1174">K3810*L3810/60</f>
        <v>7.5673062620853786</v>
      </c>
    </row>
    <row r="3811" spans="1:13">
      <c r="A3811" s="36"/>
      <c r="B3811" s="89"/>
      <c r="C3811" s="38" t="s">
        <v>500</v>
      </c>
      <c r="D3811" s="1297">
        <v>2007</v>
      </c>
      <c r="E3811" s="131">
        <f t="shared" si="1161"/>
        <v>14</v>
      </c>
      <c r="F3811" s="26">
        <v>810000</v>
      </c>
      <c r="G3811" s="146">
        <v>0.1</v>
      </c>
      <c r="H3811" s="26">
        <f t="shared" si="1171"/>
        <v>1134000</v>
      </c>
      <c r="I3811" s="26">
        <f t="shared" si="1172"/>
        <v>-324000</v>
      </c>
      <c r="J3811" s="101">
        <f t="shared" si="1173"/>
        <v>81000</v>
      </c>
      <c r="K3811" s="101">
        <f t="shared" si="1160"/>
        <v>45.180722891566269</v>
      </c>
      <c r="L3811" s="26">
        <v>4.8</v>
      </c>
      <c r="M3811" s="27">
        <f t="shared" si="1174"/>
        <v>3.6144578313253017</v>
      </c>
    </row>
    <row r="3812" spans="1:13">
      <c r="A3812" s="36"/>
      <c r="B3812" s="89"/>
      <c r="C3812" s="38" t="s">
        <v>501</v>
      </c>
      <c r="D3812" s="1297">
        <v>2015</v>
      </c>
      <c r="E3812" s="131">
        <f t="shared" si="1161"/>
        <v>6</v>
      </c>
      <c r="F3812" s="26">
        <v>694025</v>
      </c>
      <c r="G3812" s="146">
        <v>0.1</v>
      </c>
      <c r="H3812" s="26">
        <f t="shared" si="1171"/>
        <v>416415</v>
      </c>
      <c r="I3812" s="26">
        <f t="shared" si="1172"/>
        <v>277610</v>
      </c>
      <c r="J3812" s="101">
        <f t="shared" si="1173"/>
        <v>69402.5</v>
      </c>
      <c r="K3812" s="101">
        <f t="shared" si="1160"/>
        <v>38.711791610888</v>
      </c>
      <c r="L3812" s="26">
        <v>18</v>
      </c>
      <c r="M3812" s="27">
        <f t="shared" si="1174"/>
        <v>11.6135374832664</v>
      </c>
    </row>
    <row r="3813" spans="1:13">
      <c r="A3813" s="36"/>
      <c r="B3813" s="89"/>
      <c r="C3813" s="38" t="s">
        <v>502</v>
      </c>
      <c r="D3813" s="1297">
        <v>2006</v>
      </c>
      <c r="E3813" s="131">
        <f t="shared" si="1161"/>
        <v>15</v>
      </c>
      <c r="F3813" s="26">
        <v>77000</v>
      </c>
      <c r="G3813" s="146">
        <v>0.05</v>
      </c>
      <c r="H3813" s="26">
        <f t="shared" si="1171"/>
        <v>57750</v>
      </c>
      <c r="I3813" s="26">
        <f t="shared" si="1172"/>
        <v>19250</v>
      </c>
      <c r="J3813" s="101">
        <f t="shared" si="1173"/>
        <v>3850</v>
      </c>
      <c r="K3813" s="101">
        <f t="shared" si="1160"/>
        <v>2.1474788041053103</v>
      </c>
      <c r="L3813" s="26">
        <v>9.6</v>
      </c>
      <c r="M3813" s="27">
        <f t="shared" si="1174"/>
        <v>0.34359660865684966</v>
      </c>
    </row>
    <row r="3814" spans="1:13">
      <c r="A3814" s="36"/>
      <c r="B3814" s="89"/>
      <c r="C3814" s="38" t="s">
        <v>503</v>
      </c>
      <c r="D3814" s="1297">
        <v>2007</v>
      </c>
      <c r="E3814" s="131">
        <f t="shared" si="1161"/>
        <v>14</v>
      </c>
      <c r="F3814" s="26">
        <v>482500</v>
      </c>
      <c r="G3814" s="146">
        <v>0.1</v>
      </c>
      <c r="H3814" s="26">
        <f t="shared" si="1171"/>
        <v>675500</v>
      </c>
      <c r="I3814" s="26">
        <f t="shared" si="1172"/>
        <v>-193000</v>
      </c>
      <c r="J3814" s="101">
        <f t="shared" si="1173"/>
        <v>48250</v>
      </c>
      <c r="K3814" s="101">
        <f t="shared" si="1160"/>
        <v>26.913208389112004</v>
      </c>
      <c r="L3814" s="26">
        <v>9.6</v>
      </c>
      <c r="M3814" s="27">
        <f t="shared" si="1174"/>
        <v>4.3061133422579205</v>
      </c>
    </row>
    <row r="3815" spans="1:13">
      <c r="A3815" s="36"/>
      <c r="B3815" s="89"/>
      <c r="C3815" s="38" t="s">
        <v>504</v>
      </c>
      <c r="D3815" s="1297">
        <v>2007</v>
      </c>
      <c r="E3815" s="131">
        <f t="shared" si="1161"/>
        <v>14</v>
      </c>
      <c r="F3815" s="26">
        <v>68000</v>
      </c>
      <c r="G3815" s="146">
        <v>0.1</v>
      </c>
      <c r="H3815" s="26">
        <f t="shared" si="1171"/>
        <v>95200</v>
      </c>
      <c r="I3815" s="26">
        <f t="shared" si="1172"/>
        <v>-27200</v>
      </c>
      <c r="J3815" s="101">
        <f t="shared" si="1173"/>
        <v>6800</v>
      </c>
      <c r="K3815" s="101">
        <f t="shared" si="1160"/>
        <v>3.7929495760821061</v>
      </c>
      <c r="L3815" s="26">
        <v>3.6</v>
      </c>
      <c r="M3815" s="27">
        <f t="shared" si="1174"/>
        <v>0.22757697456492637</v>
      </c>
    </row>
    <row r="3816" spans="1:13">
      <c r="A3816" s="36"/>
      <c r="B3816" s="89"/>
      <c r="C3816" s="38" t="s">
        <v>508</v>
      </c>
      <c r="D3816" s="1297">
        <v>1994</v>
      </c>
      <c r="E3816" s="131">
        <f t="shared" si="1161"/>
        <v>27</v>
      </c>
      <c r="F3816" s="26"/>
      <c r="G3816" s="26"/>
      <c r="H3816" s="26">
        <f t="shared" si="1171"/>
        <v>0</v>
      </c>
      <c r="I3816" s="26">
        <f t="shared" si="1172"/>
        <v>0</v>
      </c>
      <c r="J3816" s="101">
        <f t="shared" si="1173"/>
        <v>0</v>
      </c>
      <c r="K3816" s="101">
        <f t="shared" si="1160"/>
        <v>0</v>
      </c>
      <c r="L3816" s="26">
        <v>5</v>
      </c>
      <c r="M3816" s="27">
        <f t="shared" si="1174"/>
        <v>0</v>
      </c>
    </row>
    <row r="3817" spans="1:13">
      <c r="A3817" s="36"/>
      <c r="B3817" s="89"/>
      <c r="C3817" s="38" t="s">
        <v>507</v>
      </c>
      <c r="D3817" s="1297">
        <v>2007</v>
      </c>
      <c r="E3817" s="131">
        <f t="shared" si="1161"/>
        <v>14</v>
      </c>
      <c r="F3817" s="26">
        <v>1849800</v>
      </c>
      <c r="G3817" s="146">
        <v>0.1</v>
      </c>
      <c r="H3817" s="26">
        <f t="shared" si="1171"/>
        <v>2589720</v>
      </c>
      <c r="I3817" s="26">
        <f t="shared" si="1172"/>
        <v>-739920</v>
      </c>
      <c r="J3817" s="101">
        <f t="shared" si="1173"/>
        <v>184980</v>
      </c>
      <c r="K3817" s="101">
        <f t="shared" si="1160"/>
        <v>103.17938420348059</v>
      </c>
      <c r="L3817" s="26">
        <v>5</v>
      </c>
      <c r="M3817" s="27">
        <f t="shared" si="1174"/>
        <v>8.5982820169567162</v>
      </c>
    </row>
    <row r="3818" spans="1:13">
      <c r="A3818" s="36"/>
      <c r="B3818" s="89"/>
      <c r="C3818" s="38" t="s">
        <v>505</v>
      </c>
      <c r="D3818" s="1297">
        <v>1994</v>
      </c>
      <c r="E3818" s="131">
        <f t="shared" si="1161"/>
        <v>27</v>
      </c>
      <c r="F3818" s="26">
        <v>156540</v>
      </c>
      <c r="G3818" s="146">
        <v>0.1</v>
      </c>
      <c r="H3818" s="26">
        <v>156540</v>
      </c>
      <c r="I3818" s="26">
        <f t="shared" si="1172"/>
        <v>0</v>
      </c>
      <c r="J3818" s="101">
        <f t="shared" si="1173"/>
        <v>15654</v>
      </c>
      <c r="K3818" s="101">
        <f t="shared" si="1160"/>
        <v>8.7315930388219556</v>
      </c>
      <c r="L3818" s="26">
        <v>5</v>
      </c>
      <c r="M3818" s="27">
        <f t="shared" si="1174"/>
        <v>0.72763275323516297</v>
      </c>
    </row>
    <row r="3819" spans="1:13">
      <c r="A3819" s="36"/>
      <c r="B3819" s="16" t="s">
        <v>35</v>
      </c>
      <c r="C3819" s="87"/>
      <c r="D3819" s="17"/>
      <c r="E3819" s="131"/>
      <c r="F3819" s="98"/>
      <c r="G3819" s="147"/>
      <c r="H3819" s="98"/>
      <c r="I3819" s="98"/>
      <c r="J3819" s="98"/>
      <c r="K3819" s="101">
        <f t="shared" si="1160"/>
        <v>0</v>
      </c>
      <c r="L3819" s="98"/>
      <c r="M3819" s="96">
        <f>SUM(M3810:M3818)</f>
        <v>36.998503272348657</v>
      </c>
    </row>
    <row r="3820" spans="1:13" ht="30">
      <c r="A3820" s="36" t="s">
        <v>5794</v>
      </c>
      <c r="B3820" s="38" t="s">
        <v>206</v>
      </c>
      <c r="C3820" s="38" t="s">
        <v>525</v>
      </c>
      <c r="D3820" s="1297">
        <v>2007</v>
      </c>
      <c r="E3820" s="131">
        <f t="shared" si="1161"/>
        <v>14</v>
      </c>
      <c r="F3820" s="26">
        <v>407000</v>
      </c>
      <c r="G3820" s="146">
        <v>0.1</v>
      </c>
      <c r="H3820" s="26">
        <f t="shared" ref="H3820:H3826" si="1175">E3820*F3820*G3820</f>
        <v>569800</v>
      </c>
      <c r="I3820" s="26">
        <f t="shared" ref="I3820:I3826" si="1176">F3820-H3820</f>
        <v>-162800</v>
      </c>
      <c r="J3820" s="101">
        <f t="shared" ref="J3820:J3826" si="1177">F3820*G3820</f>
        <v>40700</v>
      </c>
      <c r="K3820" s="101">
        <f t="shared" si="1160"/>
        <v>22.701918786256137</v>
      </c>
      <c r="L3820" s="26">
        <v>20</v>
      </c>
      <c r="M3820" s="27">
        <f t="shared" ref="M3820:M3826" si="1178">K3820*L3820/60</f>
        <v>7.5673062620853786</v>
      </c>
    </row>
    <row r="3821" spans="1:13">
      <c r="A3821" s="36"/>
      <c r="B3821" s="89"/>
      <c r="C3821" s="38" t="s">
        <v>500</v>
      </c>
      <c r="D3821" s="1297">
        <v>2007</v>
      </c>
      <c r="E3821" s="131">
        <f t="shared" si="1161"/>
        <v>14</v>
      </c>
      <c r="F3821" s="26">
        <v>810000</v>
      </c>
      <c r="G3821" s="146">
        <v>0.1</v>
      </c>
      <c r="H3821" s="26">
        <f t="shared" si="1175"/>
        <v>1134000</v>
      </c>
      <c r="I3821" s="26">
        <f t="shared" si="1176"/>
        <v>-324000</v>
      </c>
      <c r="J3821" s="101">
        <f t="shared" si="1177"/>
        <v>81000</v>
      </c>
      <c r="K3821" s="101">
        <f t="shared" si="1160"/>
        <v>45.180722891566269</v>
      </c>
      <c r="L3821" s="26">
        <v>4.8</v>
      </c>
      <c r="M3821" s="27">
        <f t="shared" si="1178"/>
        <v>3.6144578313253017</v>
      </c>
    </row>
    <row r="3822" spans="1:13">
      <c r="A3822" s="36"/>
      <c r="B3822" s="89"/>
      <c r="C3822" s="38" t="s">
        <v>501</v>
      </c>
      <c r="D3822" s="1297">
        <v>2015</v>
      </c>
      <c r="E3822" s="131">
        <f t="shared" si="1161"/>
        <v>6</v>
      </c>
      <c r="F3822" s="26">
        <v>694025</v>
      </c>
      <c r="G3822" s="146">
        <v>0.1</v>
      </c>
      <c r="H3822" s="26">
        <f t="shared" si="1175"/>
        <v>416415</v>
      </c>
      <c r="I3822" s="26">
        <f t="shared" si="1176"/>
        <v>277610</v>
      </c>
      <c r="J3822" s="101">
        <f t="shared" si="1177"/>
        <v>69402.5</v>
      </c>
      <c r="K3822" s="101">
        <f t="shared" si="1160"/>
        <v>38.711791610888</v>
      </c>
      <c r="L3822" s="26">
        <v>18</v>
      </c>
      <c r="M3822" s="27">
        <f t="shared" si="1178"/>
        <v>11.6135374832664</v>
      </c>
    </row>
    <row r="3823" spans="1:13">
      <c r="A3823" s="36"/>
      <c r="B3823" s="89"/>
      <c r="C3823" s="38" t="s">
        <v>502</v>
      </c>
      <c r="D3823" s="1297">
        <v>2006</v>
      </c>
      <c r="E3823" s="131">
        <f t="shared" si="1161"/>
        <v>15</v>
      </c>
      <c r="F3823" s="26">
        <v>77000</v>
      </c>
      <c r="G3823" s="146">
        <v>0.05</v>
      </c>
      <c r="H3823" s="26">
        <f t="shared" si="1175"/>
        <v>57750</v>
      </c>
      <c r="I3823" s="26">
        <f t="shared" si="1176"/>
        <v>19250</v>
      </c>
      <c r="J3823" s="101">
        <f t="shared" si="1177"/>
        <v>3850</v>
      </c>
      <c r="K3823" s="101">
        <f t="shared" si="1160"/>
        <v>2.1474788041053103</v>
      </c>
      <c r="L3823" s="26">
        <v>9.6</v>
      </c>
      <c r="M3823" s="27">
        <f t="shared" si="1178"/>
        <v>0.34359660865684966</v>
      </c>
    </row>
    <row r="3824" spans="1:13">
      <c r="A3824" s="36"/>
      <c r="B3824" s="89"/>
      <c r="C3824" s="38" t="s">
        <v>503</v>
      </c>
      <c r="D3824" s="1297">
        <v>2007</v>
      </c>
      <c r="E3824" s="131">
        <f t="shared" si="1161"/>
        <v>14</v>
      </c>
      <c r="F3824" s="26">
        <v>482500</v>
      </c>
      <c r="G3824" s="146">
        <v>0.1</v>
      </c>
      <c r="H3824" s="26">
        <f t="shared" si="1175"/>
        <v>675500</v>
      </c>
      <c r="I3824" s="26">
        <f t="shared" si="1176"/>
        <v>-193000</v>
      </c>
      <c r="J3824" s="101">
        <f t="shared" si="1177"/>
        <v>48250</v>
      </c>
      <c r="K3824" s="101">
        <f t="shared" si="1160"/>
        <v>26.913208389112004</v>
      </c>
      <c r="L3824" s="26">
        <v>9.6</v>
      </c>
      <c r="M3824" s="27">
        <f t="shared" si="1178"/>
        <v>4.3061133422579205</v>
      </c>
    </row>
    <row r="3825" spans="1:13">
      <c r="A3825" s="36"/>
      <c r="B3825" s="89"/>
      <c r="C3825" s="38" t="s">
        <v>504</v>
      </c>
      <c r="D3825" s="1297">
        <v>2007</v>
      </c>
      <c r="E3825" s="131">
        <f t="shared" si="1161"/>
        <v>14</v>
      </c>
      <c r="F3825" s="26">
        <v>68000</v>
      </c>
      <c r="G3825" s="146">
        <v>0.1</v>
      </c>
      <c r="H3825" s="26">
        <f t="shared" si="1175"/>
        <v>95200</v>
      </c>
      <c r="I3825" s="26">
        <f t="shared" si="1176"/>
        <v>-27200</v>
      </c>
      <c r="J3825" s="101">
        <f t="shared" si="1177"/>
        <v>6800</v>
      </c>
      <c r="K3825" s="101">
        <f t="shared" si="1160"/>
        <v>3.7929495760821061</v>
      </c>
      <c r="L3825" s="26">
        <v>3.6</v>
      </c>
      <c r="M3825" s="27">
        <f t="shared" si="1178"/>
        <v>0.22757697456492637</v>
      </c>
    </row>
    <row r="3826" spans="1:13">
      <c r="A3826" s="36"/>
      <c r="B3826" s="89"/>
      <c r="C3826" s="38" t="s">
        <v>507</v>
      </c>
      <c r="D3826" s="1297">
        <v>2007</v>
      </c>
      <c r="E3826" s="131">
        <f t="shared" si="1161"/>
        <v>14</v>
      </c>
      <c r="F3826" s="26">
        <v>1849800</v>
      </c>
      <c r="G3826" s="146">
        <v>0.1</v>
      </c>
      <c r="H3826" s="26">
        <f t="shared" si="1175"/>
        <v>2589720</v>
      </c>
      <c r="I3826" s="26">
        <f t="shared" si="1176"/>
        <v>-739920</v>
      </c>
      <c r="J3826" s="101">
        <f t="shared" si="1177"/>
        <v>184980</v>
      </c>
      <c r="K3826" s="101">
        <f t="shared" si="1160"/>
        <v>103.17938420348059</v>
      </c>
      <c r="L3826" s="26">
        <v>5</v>
      </c>
      <c r="M3826" s="27">
        <f t="shared" si="1178"/>
        <v>8.5982820169567162</v>
      </c>
    </row>
    <row r="3827" spans="1:13">
      <c r="A3827" s="36"/>
      <c r="B3827" s="16" t="s">
        <v>35</v>
      </c>
      <c r="C3827" s="87"/>
      <c r="D3827" s="17"/>
      <c r="E3827" s="131"/>
      <c r="F3827" s="98"/>
      <c r="G3827" s="98"/>
      <c r="H3827" s="98"/>
      <c r="I3827" s="98"/>
      <c r="J3827" s="98"/>
      <c r="K3827" s="101">
        <f t="shared" si="1160"/>
        <v>0</v>
      </c>
      <c r="L3827" s="98"/>
      <c r="M3827" s="96">
        <f>SUM(M3820:M3826)</f>
        <v>36.270870519113494</v>
      </c>
    </row>
    <row r="3828" spans="1:13" ht="30">
      <c r="A3828" s="36" t="s">
        <v>5795</v>
      </c>
      <c r="B3828" s="38" t="s">
        <v>207</v>
      </c>
      <c r="C3828" s="38" t="s">
        <v>525</v>
      </c>
      <c r="D3828" s="1297">
        <v>2007</v>
      </c>
      <c r="E3828" s="131">
        <f t="shared" si="1161"/>
        <v>14</v>
      </c>
      <c r="F3828" s="26">
        <v>407000</v>
      </c>
      <c r="G3828" s="146">
        <v>0.1</v>
      </c>
      <c r="H3828" s="26">
        <f t="shared" ref="H3828:H3832" si="1179">E3828*F3828*G3828</f>
        <v>569800</v>
      </c>
      <c r="I3828" s="26">
        <f t="shared" ref="I3828:I3832" si="1180">F3828-H3828</f>
        <v>-162800</v>
      </c>
      <c r="J3828" s="101">
        <f t="shared" ref="J3828:J3832" si="1181">F3828*G3828</f>
        <v>40700</v>
      </c>
      <c r="K3828" s="101">
        <f t="shared" si="1160"/>
        <v>22.701918786256137</v>
      </c>
      <c r="L3828" s="26">
        <v>20</v>
      </c>
      <c r="M3828" s="27">
        <f t="shared" ref="M3828:M3832" si="1182">K3828*L3828/60</f>
        <v>7.5673062620853786</v>
      </c>
    </row>
    <row r="3829" spans="1:13">
      <c r="A3829" s="36"/>
      <c r="B3829" s="89"/>
      <c r="C3829" s="38" t="s">
        <v>500</v>
      </c>
      <c r="D3829" s="1297">
        <v>2007</v>
      </c>
      <c r="E3829" s="131">
        <f t="shared" si="1161"/>
        <v>14</v>
      </c>
      <c r="F3829" s="26">
        <v>810000</v>
      </c>
      <c r="G3829" s="146">
        <v>0.1</v>
      </c>
      <c r="H3829" s="26">
        <f t="shared" si="1179"/>
        <v>1134000</v>
      </c>
      <c r="I3829" s="26">
        <f t="shared" si="1180"/>
        <v>-324000</v>
      </c>
      <c r="J3829" s="101">
        <f t="shared" si="1181"/>
        <v>81000</v>
      </c>
      <c r="K3829" s="101">
        <f t="shared" si="1160"/>
        <v>45.180722891566269</v>
      </c>
      <c r="L3829" s="26">
        <v>4.8</v>
      </c>
      <c r="M3829" s="27">
        <f t="shared" si="1182"/>
        <v>3.6144578313253017</v>
      </c>
    </row>
    <row r="3830" spans="1:13">
      <c r="A3830" s="36"/>
      <c r="B3830" s="89"/>
      <c r="C3830" s="38" t="s">
        <v>505</v>
      </c>
      <c r="D3830" s="1297">
        <v>1994</v>
      </c>
      <c r="E3830" s="131">
        <f t="shared" si="1161"/>
        <v>27</v>
      </c>
      <c r="F3830" s="26">
        <v>156540</v>
      </c>
      <c r="G3830" s="146">
        <v>0.1</v>
      </c>
      <c r="H3830" s="26">
        <v>156540</v>
      </c>
      <c r="I3830" s="26">
        <f t="shared" si="1180"/>
        <v>0</v>
      </c>
      <c r="J3830" s="101">
        <f t="shared" si="1181"/>
        <v>15654</v>
      </c>
      <c r="K3830" s="101">
        <f t="shared" si="1160"/>
        <v>8.7315930388219556</v>
      </c>
      <c r="L3830" s="26">
        <v>5</v>
      </c>
      <c r="M3830" s="27">
        <f t="shared" si="1182"/>
        <v>0.72763275323516297</v>
      </c>
    </row>
    <row r="3831" spans="1:13">
      <c r="A3831" s="36"/>
      <c r="B3831" s="89"/>
      <c r="C3831" s="38" t="s">
        <v>503</v>
      </c>
      <c r="D3831" s="1297">
        <v>2007</v>
      </c>
      <c r="E3831" s="131">
        <f t="shared" si="1161"/>
        <v>14</v>
      </c>
      <c r="F3831" s="26">
        <v>482500</v>
      </c>
      <c r="G3831" s="146">
        <v>0.1</v>
      </c>
      <c r="H3831" s="26">
        <f t="shared" si="1179"/>
        <v>675500</v>
      </c>
      <c r="I3831" s="26">
        <f t="shared" si="1180"/>
        <v>-193000</v>
      </c>
      <c r="J3831" s="101">
        <f t="shared" si="1181"/>
        <v>48250</v>
      </c>
      <c r="K3831" s="101">
        <f t="shared" si="1160"/>
        <v>26.913208389112004</v>
      </c>
      <c r="L3831" s="26">
        <v>9.6</v>
      </c>
      <c r="M3831" s="27">
        <f t="shared" si="1182"/>
        <v>4.3061133422579205</v>
      </c>
    </row>
    <row r="3832" spans="1:13">
      <c r="A3832" s="36"/>
      <c r="B3832" s="89"/>
      <c r="C3832" s="38" t="s">
        <v>507</v>
      </c>
      <c r="D3832" s="1297">
        <v>2007</v>
      </c>
      <c r="E3832" s="131">
        <f t="shared" si="1161"/>
        <v>14</v>
      </c>
      <c r="F3832" s="26">
        <v>1849800</v>
      </c>
      <c r="G3832" s="146">
        <v>0.1</v>
      </c>
      <c r="H3832" s="26">
        <f t="shared" si="1179"/>
        <v>2589720</v>
      </c>
      <c r="I3832" s="26">
        <f t="shared" si="1180"/>
        <v>-739920</v>
      </c>
      <c r="J3832" s="101">
        <f t="shared" si="1181"/>
        <v>184980</v>
      </c>
      <c r="K3832" s="101">
        <f t="shared" si="1160"/>
        <v>103.17938420348059</v>
      </c>
      <c r="L3832" s="26">
        <v>5</v>
      </c>
      <c r="M3832" s="27">
        <f t="shared" si="1182"/>
        <v>8.5982820169567162</v>
      </c>
    </row>
    <row r="3833" spans="1:13">
      <c r="A3833" s="36"/>
      <c r="B3833" s="16" t="s">
        <v>35</v>
      </c>
      <c r="C3833" s="87"/>
      <c r="D3833" s="17"/>
      <c r="E3833" s="131"/>
      <c r="F3833" s="98"/>
      <c r="G3833" s="147"/>
      <c r="H3833" s="98"/>
      <c r="I3833" s="98"/>
      <c r="J3833" s="98"/>
      <c r="K3833" s="101">
        <f t="shared" si="1160"/>
        <v>0</v>
      </c>
      <c r="L3833" s="98"/>
      <c r="M3833" s="96">
        <f>SUM(M3828:M3832)</f>
        <v>24.81379220586048</v>
      </c>
    </row>
    <row r="3834" spans="1:13" ht="28.5">
      <c r="A3834" s="66" t="s">
        <v>835</v>
      </c>
      <c r="B3834" s="150" t="s">
        <v>209</v>
      </c>
      <c r="C3834" s="151"/>
      <c r="D3834" s="152"/>
      <c r="E3834" s="155"/>
      <c r="F3834" s="153"/>
      <c r="G3834" s="153"/>
      <c r="H3834" s="153"/>
      <c r="I3834" s="153"/>
      <c r="J3834" s="153"/>
      <c r="K3834" s="153"/>
      <c r="L3834" s="153"/>
      <c r="M3834" s="153"/>
    </row>
    <row r="3835" spans="1:13" ht="45">
      <c r="A3835" s="36" t="s">
        <v>781</v>
      </c>
      <c r="B3835" s="38" t="s">
        <v>210</v>
      </c>
      <c r="C3835" s="38" t="s">
        <v>525</v>
      </c>
      <c r="D3835" s="1297">
        <v>2007</v>
      </c>
      <c r="E3835" s="131">
        <f t="shared" si="1161"/>
        <v>14</v>
      </c>
      <c r="F3835" s="26">
        <v>407000</v>
      </c>
      <c r="G3835" s="146">
        <v>0.1</v>
      </c>
      <c r="H3835" s="26">
        <f t="shared" ref="H3835:H3841" si="1183">E3835*F3835*G3835</f>
        <v>569800</v>
      </c>
      <c r="I3835" s="26">
        <f t="shared" ref="I3835:I3841" si="1184">F3835-H3835</f>
        <v>-162800</v>
      </c>
      <c r="J3835" s="101">
        <f t="shared" ref="J3835:J3841" si="1185">F3835*G3835</f>
        <v>40700</v>
      </c>
      <c r="K3835" s="101">
        <f t="shared" si="1160"/>
        <v>22.701918786256137</v>
      </c>
      <c r="L3835" s="26">
        <v>20</v>
      </c>
      <c r="M3835" s="27">
        <f t="shared" ref="M3835:M3841" si="1186">K3835*L3835/60</f>
        <v>7.5673062620853786</v>
      </c>
    </row>
    <row r="3836" spans="1:13">
      <c r="A3836" s="36"/>
      <c r="B3836" s="89"/>
      <c r="C3836" s="38" t="s">
        <v>500</v>
      </c>
      <c r="D3836" s="1297">
        <v>2007</v>
      </c>
      <c r="E3836" s="131">
        <f t="shared" si="1161"/>
        <v>14</v>
      </c>
      <c r="F3836" s="26">
        <v>810000</v>
      </c>
      <c r="G3836" s="146">
        <v>0.1</v>
      </c>
      <c r="H3836" s="26">
        <f t="shared" si="1183"/>
        <v>1134000</v>
      </c>
      <c r="I3836" s="26">
        <f t="shared" si="1184"/>
        <v>-324000</v>
      </c>
      <c r="J3836" s="101">
        <f t="shared" si="1185"/>
        <v>81000</v>
      </c>
      <c r="K3836" s="101">
        <f t="shared" si="1160"/>
        <v>45.180722891566269</v>
      </c>
      <c r="L3836" s="26">
        <v>4.8</v>
      </c>
      <c r="M3836" s="27">
        <f t="shared" si="1186"/>
        <v>3.6144578313253017</v>
      </c>
    </row>
    <row r="3837" spans="1:13">
      <c r="A3837" s="36"/>
      <c r="B3837" s="89"/>
      <c r="C3837" s="38" t="s">
        <v>501</v>
      </c>
      <c r="D3837" s="1297">
        <v>2015</v>
      </c>
      <c r="E3837" s="131">
        <f t="shared" si="1161"/>
        <v>6</v>
      </c>
      <c r="F3837" s="26">
        <v>694025</v>
      </c>
      <c r="G3837" s="146">
        <v>0.1</v>
      </c>
      <c r="H3837" s="26">
        <f t="shared" si="1183"/>
        <v>416415</v>
      </c>
      <c r="I3837" s="26">
        <f t="shared" si="1184"/>
        <v>277610</v>
      </c>
      <c r="J3837" s="101">
        <f t="shared" si="1185"/>
        <v>69402.5</v>
      </c>
      <c r="K3837" s="101">
        <f t="shared" si="1160"/>
        <v>38.711791610888</v>
      </c>
      <c r="L3837" s="26">
        <v>18</v>
      </c>
      <c r="M3837" s="27">
        <f t="shared" si="1186"/>
        <v>11.6135374832664</v>
      </c>
    </row>
    <row r="3838" spans="1:13">
      <c r="A3838" s="36"/>
      <c r="B3838" s="89"/>
      <c r="C3838" s="38" t="s">
        <v>502</v>
      </c>
      <c r="D3838" s="1297">
        <v>2006</v>
      </c>
      <c r="E3838" s="131">
        <f t="shared" si="1161"/>
        <v>15</v>
      </c>
      <c r="F3838" s="26">
        <v>77000</v>
      </c>
      <c r="G3838" s="146">
        <v>0.05</v>
      </c>
      <c r="H3838" s="26">
        <f t="shared" si="1183"/>
        <v>57750</v>
      </c>
      <c r="I3838" s="26">
        <f t="shared" si="1184"/>
        <v>19250</v>
      </c>
      <c r="J3838" s="101">
        <f t="shared" si="1185"/>
        <v>3850</v>
      </c>
      <c r="K3838" s="101">
        <f t="shared" si="1160"/>
        <v>2.1474788041053103</v>
      </c>
      <c r="L3838" s="26">
        <v>9.6</v>
      </c>
      <c r="M3838" s="27">
        <f t="shared" si="1186"/>
        <v>0.34359660865684966</v>
      </c>
    </row>
    <row r="3839" spans="1:13">
      <c r="A3839" s="36"/>
      <c r="B3839" s="89"/>
      <c r="C3839" s="38" t="s">
        <v>503</v>
      </c>
      <c r="D3839" s="1297">
        <v>2007</v>
      </c>
      <c r="E3839" s="131">
        <f t="shared" si="1161"/>
        <v>14</v>
      </c>
      <c r="F3839" s="26">
        <v>482500</v>
      </c>
      <c r="G3839" s="146">
        <v>0.1</v>
      </c>
      <c r="H3839" s="26">
        <f t="shared" si="1183"/>
        <v>675500</v>
      </c>
      <c r="I3839" s="26">
        <f t="shared" si="1184"/>
        <v>-193000</v>
      </c>
      <c r="J3839" s="101">
        <f t="shared" si="1185"/>
        <v>48250</v>
      </c>
      <c r="K3839" s="101">
        <f t="shared" si="1160"/>
        <v>26.913208389112004</v>
      </c>
      <c r="L3839" s="26">
        <v>9.6</v>
      </c>
      <c r="M3839" s="27">
        <f t="shared" si="1186"/>
        <v>4.3061133422579205</v>
      </c>
    </row>
    <row r="3840" spans="1:13">
      <c r="A3840" s="36"/>
      <c r="B3840" s="89"/>
      <c r="C3840" s="38" t="s">
        <v>504</v>
      </c>
      <c r="D3840" s="1297">
        <v>2007</v>
      </c>
      <c r="E3840" s="131">
        <f t="shared" si="1161"/>
        <v>14</v>
      </c>
      <c r="F3840" s="26">
        <v>68000</v>
      </c>
      <c r="G3840" s="146">
        <v>0.1</v>
      </c>
      <c r="H3840" s="26">
        <f t="shared" si="1183"/>
        <v>95200</v>
      </c>
      <c r="I3840" s="26">
        <f t="shared" si="1184"/>
        <v>-27200</v>
      </c>
      <c r="J3840" s="101">
        <f t="shared" si="1185"/>
        <v>6800</v>
      </c>
      <c r="K3840" s="101">
        <f t="shared" si="1160"/>
        <v>3.7929495760821061</v>
      </c>
      <c r="L3840" s="26">
        <v>3.6</v>
      </c>
      <c r="M3840" s="27">
        <f t="shared" si="1186"/>
        <v>0.22757697456492637</v>
      </c>
    </row>
    <row r="3841" spans="1:13">
      <c r="A3841" s="36"/>
      <c r="B3841" s="89"/>
      <c r="C3841" s="38" t="s">
        <v>507</v>
      </c>
      <c r="D3841" s="1297">
        <v>2007</v>
      </c>
      <c r="E3841" s="131">
        <f t="shared" si="1161"/>
        <v>14</v>
      </c>
      <c r="F3841" s="26">
        <v>1849800</v>
      </c>
      <c r="G3841" s="146">
        <v>0.1</v>
      </c>
      <c r="H3841" s="26">
        <f t="shared" si="1183"/>
        <v>2589720</v>
      </c>
      <c r="I3841" s="26">
        <f t="shared" si="1184"/>
        <v>-739920</v>
      </c>
      <c r="J3841" s="101">
        <f t="shared" si="1185"/>
        <v>184980</v>
      </c>
      <c r="K3841" s="101">
        <f t="shared" si="1160"/>
        <v>103.17938420348059</v>
      </c>
      <c r="L3841" s="26">
        <v>5</v>
      </c>
      <c r="M3841" s="27">
        <f t="shared" si="1186"/>
        <v>8.5982820169567162</v>
      </c>
    </row>
    <row r="3842" spans="1:13">
      <c r="A3842" s="36"/>
      <c r="B3842" s="16" t="s">
        <v>35</v>
      </c>
      <c r="C3842" s="87"/>
      <c r="D3842" s="17"/>
      <c r="E3842" s="131"/>
      <c r="F3842" s="98"/>
      <c r="G3842" s="147"/>
      <c r="H3842" s="98"/>
      <c r="I3842" s="98"/>
      <c r="J3842" s="98"/>
      <c r="K3842" s="101">
        <f t="shared" si="1160"/>
        <v>0</v>
      </c>
      <c r="L3842" s="98"/>
      <c r="M3842" s="96">
        <f>SUM(M3835:M3841)</f>
        <v>36.270870519113494</v>
      </c>
    </row>
    <row r="3843" spans="1:13" s="51" customFormat="1" ht="30">
      <c r="A3843" s="49" t="s">
        <v>783</v>
      </c>
      <c r="B3843" s="53" t="s">
        <v>214</v>
      </c>
      <c r="C3843" s="53" t="s">
        <v>525</v>
      </c>
      <c r="D3843" s="562">
        <v>2007</v>
      </c>
      <c r="E3843" s="166">
        <f t="shared" si="1161"/>
        <v>14</v>
      </c>
      <c r="F3843" s="213">
        <v>407000</v>
      </c>
      <c r="G3843" s="214">
        <v>0.1</v>
      </c>
      <c r="H3843" s="213">
        <f t="shared" ref="H3843:H3849" si="1187">E3843*F3843*G3843</f>
        <v>569800</v>
      </c>
      <c r="I3843" s="213">
        <f t="shared" ref="I3843:I3849" si="1188">F3843-H3843</f>
        <v>-162800</v>
      </c>
      <c r="J3843" s="174">
        <f t="shared" ref="J3843:J3849" si="1189">F3843*G3843</f>
        <v>40700</v>
      </c>
      <c r="K3843" s="101">
        <f t="shared" si="1160"/>
        <v>22.701918786256137</v>
      </c>
      <c r="L3843" s="213">
        <v>20</v>
      </c>
      <c r="M3843" s="269">
        <f t="shared" ref="M3843:M3849" si="1190">K3843*L3843/60</f>
        <v>7.5673062620853786</v>
      </c>
    </row>
    <row r="3844" spans="1:13">
      <c r="A3844" s="36"/>
      <c r="B3844" s="89"/>
      <c r="C3844" s="38" t="s">
        <v>500</v>
      </c>
      <c r="D3844" s="1297">
        <v>2007</v>
      </c>
      <c r="E3844" s="131">
        <f t="shared" si="1161"/>
        <v>14</v>
      </c>
      <c r="F3844" s="26">
        <v>810000</v>
      </c>
      <c r="G3844" s="146">
        <v>0.1</v>
      </c>
      <c r="H3844" s="26">
        <f t="shared" si="1187"/>
        <v>1134000</v>
      </c>
      <c r="I3844" s="26">
        <f t="shared" si="1188"/>
        <v>-324000</v>
      </c>
      <c r="J3844" s="101">
        <f t="shared" si="1189"/>
        <v>81000</v>
      </c>
      <c r="K3844" s="101">
        <f t="shared" si="1160"/>
        <v>45.180722891566269</v>
      </c>
      <c r="L3844" s="26">
        <v>4.8</v>
      </c>
      <c r="M3844" s="27">
        <f t="shared" si="1190"/>
        <v>3.6144578313253017</v>
      </c>
    </row>
    <row r="3845" spans="1:13">
      <c r="A3845" s="36"/>
      <c r="B3845" s="89"/>
      <c r="C3845" s="38" t="s">
        <v>501</v>
      </c>
      <c r="D3845" s="1297">
        <v>2015</v>
      </c>
      <c r="E3845" s="131">
        <f t="shared" si="1161"/>
        <v>6</v>
      </c>
      <c r="F3845" s="26">
        <v>694025</v>
      </c>
      <c r="G3845" s="146">
        <v>0.1</v>
      </c>
      <c r="H3845" s="26">
        <f t="shared" si="1187"/>
        <v>416415</v>
      </c>
      <c r="I3845" s="26">
        <f t="shared" si="1188"/>
        <v>277610</v>
      </c>
      <c r="J3845" s="101">
        <f t="shared" si="1189"/>
        <v>69402.5</v>
      </c>
      <c r="K3845" s="101">
        <f t="shared" si="1160"/>
        <v>38.711791610888</v>
      </c>
      <c r="L3845" s="26">
        <v>18</v>
      </c>
      <c r="M3845" s="27">
        <f t="shared" si="1190"/>
        <v>11.6135374832664</v>
      </c>
    </row>
    <row r="3846" spans="1:13">
      <c r="A3846" s="36"/>
      <c r="B3846" s="89"/>
      <c r="C3846" s="38" t="s">
        <v>502</v>
      </c>
      <c r="D3846" s="1297">
        <v>2006</v>
      </c>
      <c r="E3846" s="131">
        <f t="shared" si="1161"/>
        <v>15</v>
      </c>
      <c r="F3846" s="26">
        <v>77000</v>
      </c>
      <c r="G3846" s="146">
        <v>0.05</v>
      </c>
      <c r="H3846" s="26">
        <f t="shared" si="1187"/>
        <v>57750</v>
      </c>
      <c r="I3846" s="26">
        <f t="shared" si="1188"/>
        <v>19250</v>
      </c>
      <c r="J3846" s="101">
        <f t="shared" si="1189"/>
        <v>3850</v>
      </c>
      <c r="K3846" s="101">
        <f t="shared" si="1160"/>
        <v>2.1474788041053103</v>
      </c>
      <c r="L3846" s="26">
        <v>9.6</v>
      </c>
      <c r="M3846" s="27">
        <f t="shared" si="1190"/>
        <v>0.34359660865684966</v>
      </c>
    </row>
    <row r="3847" spans="1:13">
      <c r="A3847" s="36"/>
      <c r="B3847" s="89"/>
      <c r="C3847" s="38" t="s">
        <v>503</v>
      </c>
      <c r="D3847" s="1297">
        <v>2007</v>
      </c>
      <c r="E3847" s="131">
        <f t="shared" si="1161"/>
        <v>14</v>
      </c>
      <c r="F3847" s="26">
        <v>482500</v>
      </c>
      <c r="G3847" s="146">
        <v>0.1</v>
      </c>
      <c r="H3847" s="26">
        <f t="shared" si="1187"/>
        <v>675500</v>
      </c>
      <c r="I3847" s="26">
        <f t="shared" si="1188"/>
        <v>-193000</v>
      </c>
      <c r="J3847" s="101">
        <f t="shared" si="1189"/>
        <v>48250</v>
      </c>
      <c r="K3847" s="101">
        <f t="shared" si="1160"/>
        <v>26.913208389112004</v>
      </c>
      <c r="L3847" s="26">
        <v>9.6</v>
      </c>
      <c r="M3847" s="27">
        <f t="shared" si="1190"/>
        <v>4.3061133422579205</v>
      </c>
    </row>
    <row r="3848" spans="1:13">
      <c r="A3848" s="36"/>
      <c r="B3848" s="89"/>
      <c r="C3848" s="38" t="s">
        <v>504</v>
      </c>
      <c r="D3848" s="1297">
        <v>2007</v>
      </c>
      <c r="E3848" s="131">
        <f t="shared" si="1161"/>
        <v>14</v>
      </c>
      <c r="F3848" s="26">
        <v>68000</v>
      </c>
      <c r="G3848" s="146">
        <v>0.1</v>
      </c>
      <c r="H3848" s="26">
        <f t="shared" si="1187"/>
        <v>95200</v>
      </c>
      <c r="I3848" s="26">
        <f t="shared" si="1188"/>
        <v>-27200</v>
      </c>
      <c r="J3848" s="101">
        <f t="shared" si="1189"/>
        <v>6800</v>
      </c>
      <c r="K3848" s="101">
        <f t="shared" si="1160"/>
        <v>3.7929495760821061</v>
      </c>
      <c r="L3848" s="26">
        <v>3.6</v>
      </c>
      <c r="M3848" s="27">
        <f t="shared" si="1190"/>
        <v>0.22757697456492637</v>
      </c>
    </row>
    <row r="3849" spans="1:13">
      <c r="A3849" s="36"/>
      <c r="B3849" s="89"/>
      <c r="C3849" s="38" t="s">
        <v>507</v>
      </c>
      <c r="D3849" s="1297">
        <v>2007</v>
      </c>
      <c r="E3849" s="131">
        <f t="shared" si="1161"/>
        <v>14</v>
      </c>
      <c r="F3849" s="26">
        <v>1849800</v>
      </c>
      <c r="G3849" s="146">
        <v>0.1</v>
      </c>
      <c r="H3849" s="26">
        <f t="shared" si="1187"/>
        <v>2589720</v>
      </c>
      <c r="I3849" s="26">
        <f t="shared" si="1188"/>
        <v>-739920</v>
      </c>
      <c r="J3849" s="101">
        <f t="shared" si="1189"/>
        <v>184980</v>
      </c>
      <c r="K3849" s="101">
        <f t="shared" si="1160"/>
        <v>103.17938420348059</v>
      </c>
      <c r="L3849" s="26">
        <v>5</v>
      </c>
      <c r="M3849" s="27">
        <f t="shared" si="1190"/>
        <v>8.5982820169567162</v>
      </c>
    </row>
    <row r="3850" spans="1:13">
      <c r="A3850" s="36"/>
      <c r="B3850" s="16" t="s">
        <v>35</v>
      </c>
      <c r="C3850" s="87"/>
      <c r="D3850" s="17"/>
      <c r="E3850" s="131"/>
      <c r="F3850" s="98"/>
      <c r="G3850" s="98"/>
      <c r="H3850" s="98"/>
      <c r="I3850" s="98"/>
      <c r="J3850" s="98"/>
      <c r="K3850" s="101">
        <f t="shared" si="1160"/>
        <v>0</v>
      </c>
      <c r="L3850" s="98"/>
      <c r="M3850" s="96">
        <f>SUM(M3843:M3849)</f>
        <v>36.270870519113494</v>
      </c>
    </row>
    <row r="3851" spans="1:13" ht="30">
      <c r="A3851" s="36" t="s">
        <v>786</v>
      </c>
      <c r="B3851" s="38" t="s">
        <v>215</v>
      </c>
      <c r="C3851" s="38" t="s">
        <v>525</v>
      </c>
      <c r="D3851" s="1297">
        <v>2007</v>
      </c>
      <c r="E3851" s="131">
        <f t="shared" si="1161"/>
        <v>14</v>
      </c>
      <c r="F3851" s="26">
        <v>407000</v>
      </c>
      <c r="G3851" s="146">
        <v>0.1</v>
      </c>
      <c r="H3851" s="26">
        <f t="shared" ref="H3851:H3857" si="1191">E3851*F3851*G3851</f>
        <v>569800</v>
      </c>
      <c r="I3851" s="26">
        <f t="shared" ref="I3851:I3857" si="1192">F3851-H3851</f>
        <v>-162800</v>
      </c>
      <c r="J3851" s="101">
        <f t="shared" ref="J3851:J3857" si="1193">F3851*G3851</f>
        <v>40700</v>
      </c>
      <c r="K3851" s="101">
        <f t="shared" ref="K3851:K3914" si="1194">J3851/1792.8</f>
        <v>22.701918786256137</v>
      </c>
      <c r="L3851" s="26">
        <v>20</v>
      </c>
      <c r="M3851" s="27">
        <f t="shared" ref="M3851:M3857" si="1195">K3851*L3851/60</f>
        <v>7.5673062620853786</v>
      </c>
    </row>
    <row r="3852" spans="1:13">
      <c r="A3852" s="36"/>
      <c r="B3852" s="89"/>
      <c r="C3852" s="38" t="s">
        <v>500</v>
      </c>
      <c r="D3852" s="1297">
        <v>2007</v>
      </c>
      <c r="E3852" s="131">
        <f t="shared" si="1161"/>
        <v>14</v>
      </c>
      <c r="F3852" s="26">
        <v>810000</v>
      </c>
      <c r="G3852" s="146">
        <v>0.1</v>
      </c>
      <c r="H3852" s="26">
        <f t="shared" si="1191"/>
        <v>1134000</v>
      </c>
      <c r="I3852" s="26">
        <f t="shared" si="1192"/>
        <v>-324000</v>
      </c>
      <c r="J3852" s="101">
        <f t="shared" si="1193"/>
        <v>81000</v>
      </c>
      <c r="K3852" s="101">
        <f t="shared" si="1194"/>
        <v>45.180722891566269</v>
      </c>
      <c r="L3852" s="26">
        <v>4.8</v>
      </c>
      <c r="M3852" s="27">
        <f t="shared" si="1195"/>
        <v>3.6144578313253017</v>
      </c>
    </row>
    <row r="3853" spans="1:13">
      <c r="A3853" s="36"/>
      <c r="B3853" s="89"/>
      <c r="C3853" s="38" t="s">
        <v>501</v>
      </c>
      <c r="D3853" s="1297">
        <v>2015</v>
      </c>
      <c r="E3853" s="131">
        <f t="shared" si="1161"/>
        <v>6</v>
      </c>
      <c r="F3853" s="26">
        <v>694025</v>
      </c>
      <c r="G3853" s="146">
        <v>0.1</v>
      </c>
      <c r="H3853" s="26">
        <f t="shared" si="1191"/>
        <v>416415</v>
      </c>
      <c r="I3853" s="26">
        <f t="shared" si="1192"/>
        <v>277610</v>
      </c>
      <c r="J3853" s="101">
        <f t="shared" si="1193"/>
        <v>69402.5</v>
      </c>
      <c r="K3853" s="101">
        <f t="shared" si="1194"/>
        <v>38.711791610888</v>
      </c>
      <c r="L3853" s="26">
        <v>18</v>
      </c>
      <c r="M3853" s="27">
        <f t="shared" si="1195"/>
        <v>11.6135374832664</v>
      </c>
    </row>
    <row r="3854" spans="1:13" s="51" customFormat="1">
      <c r="A3854" s="49"/>
      <c r="B3854" s="55"/>
      <c r="C3854" s="53" t="s">
        <v>502</v>
      </c>
      <c r="D3854" s="562">
        <v>2006</v>
      </c>
      <c r="E3854" s="166">
        <f t="shared" si="1161"/>
        <v>15</v>
      </c>
      <c r="F3854" s="213">
        <v>77000</v>
      </c>
      <c r="G3854" s="214">
        <v>0.05</v>
      </c>
      <c r="H3854" s="213">
        <f t="shared" si="1191"/>
        <v>57750</v>
      </c>
      <c r="I3854" s="213">
        <f t="shared" si="1192"/>
        <v>19250</v>
      </c>
      <c r="J3854" s="174">
        <f t="shared" si="1193"/>
        <v>3850</v>
      </c>
      <c r="K3854" s="101">
        <f t="shared" si="1194"/>
        <v>2.1474788041053103</v>
      </c>
      <c r="L3854" s="213">
        <v>9.6</v>
      </c>
      <c r="M3854" s="269">
        <f t="shared" si="1195"/>
        <v>0.34359660865684966</v>
      </c>
    </row>
    <row r="3855" spans="1:13">
      <c r="A3855" s="36"/>
      <c r="B3855" s="89"/>
      <c r="C3855" s="38" t="s">
        <v>503</v>
      </c>
      <c r="D3855" s="1297">
        <v>2007</v>
      </c>
      <c r="E3855" s="131">
        <f t="shared" si="1161"/>
        <v>14</v>
      </c>
      <c r="F3855" s="26">
        <v>482500</v>
      </c>
      <c r="G3855" s="146">
        <v>0.1</v>
      </c>
      <c r="H3855" s="26">
        <f t="shared" si="1191"/>
        <v>675500</v>
      </c>
      <c r="I3855" s="26">
        <f t="shared" si="1192"/>
        <v>-193000</v>
      </c>
      <c r="J3855" s="101">
        <f t="shared" si="1193"/>
        <v>48250</v>
      </c>
      <c r="K3855" s="101">
        <f t="shared" si="1194"/>
        <v>26.913208389112004</v>
      </c>
      <c r="L3855" s="26">
        <v>9.6</v>
      </c>
      <c r="M3855" s="27">
        <f t="shared" si="1195"/>
        <v>4.3061133422579205</v>
      </c>
    </row>
    <row r="3856" spans="1:13">
      <c r="A3856" s="36"/>
      <c r="B3856" s="89"/>
      <c r="C3856" s="38" t="s">
        <v>504</v>
      </c>
      <c r="D3856" s="1297">
        <v>2007</v>
      </c>
      <c r="E3856" s="131">
        <f t="shared" si="1161"/>
        <v>14</v>
      </c>
      <c r="F3856" s="26">
        <v>68000</v>
      </c>
      <c r="G3856" s="146">
        <v>0.1</v>
      </c>
      <c r="H3856" s="26">
        <f t="shared" si="1191"/>
        <v>95200</v>
      </c>
      <c r="I3856" s="26">
        <f t="shared" si="1192"/>
        <v>-27200</v>
      </c>
      <c r="J3856" s="101">
        <f t="shared" si="1193"/>
        <v>6800</v>
      </c>
      <c r="K3856" s="101">
        <f t="shared" si="1194"/>
        <v>3.7929495760821061</v>
      </c>
      <c r="L3856" s="26">
        <v>3.6</v>
      </c>
      <c r="M3856" s="27">
        <f t="shared" si="1195"/>
        <v>0.22757697456492637</v>
      </c>
    </row>
    <row r="3857" spans="1:13">
      <c r="A3857" s="36"/>
      <c r="B3857" s="89"/>
      <c r="C3857" s="38" t="s">
        <v>507</v>
      </c>
      <c r="D3857" s="1297">
        <v>2007</v>
      </c>
      <c r="E3857" s="131">
        <f t="shared" ref="E3857:E3920" si="1196">2021-D3857</f>
        <v>14</v>
      </c>
      <c r="F3857" s="26">
        <v>1849800</v>
      </c>
      <c r="G3857" s="146">
        <v>0.1</v>
      </c>
      <c r="H3857" s="26">
        <f t="shared" si="1191"/>
        <v>2589720</v>
      </c>
      <c r="I3857" s="26">
        <f t="shared" si="1192"/>
        <v>-739920</v>
      </c>
      <c r="J3857" s="101">
        <f t="shared" si="1193"/>
        <v>184980</v>
      </c>
      <c r="K3857" s="101">
        <f t="shared" si="1194"/>
        <v>103.17938420348059</v>
      </c>
      <c r="L3857" s="26">
        <v>5</v>
      </c>
      <c r="M3857" s="27">
        <f t="shared" si="1195"/>
        <v>8.5982820169567162</v>
      </c>
    </row>
    <row r="3858" spans="1:13">
      <c r="A3858" s="36"/>
      <c r="B3858" s="16" t="s">
        <v>35</v>
      </c>
      <c r="C3858" s="87"/>
      <c r="D3858" s="17"/>
      <c r="E3858" s="131"/>
      <c r="F3858" s="98"/>
      <c r="G3858" s="98"/>
      <c r="H3858" s="98"/>
      <c r="I3858" s="98"/>
      <c r="J3858" s="98"/>
      <c r="K3858" s="101">
        <f t="shared" si="1194"/>
        <v>0</v>
      </c>
      <c r="L3858" s="98"/>
      <c r="M3858" s="96">
        <f>SUM(M3851:M3857)</f>
        <v>36.270870519113494</v>
      </c>
    </row>
    <row r="3859" spans="1:13" ht="45">
      <c r="A3859" s="36" t="s">
        <v>787</v>
      </c>
      <c r="B3859" s="38" t="s">
        <v>216</v>
      </c>
      <c r="C3859" s="38" t="s">
        <v>525</v>
      </c>
      <c r="D3859" s="1297">
        <v>2007</v>
      </c>
      <c r="E3859" s="131">
        <f t="shared" si="1196"/>
        <v>14</v>
      </c>
      <c r="F3859" s="26">
        <v>407000</v>
      </c>
      <c r="G3859" s="146">
        <v>0.1</v>
      </c>
      <c r="H3859" s="26">
        <f t="shared" ref="H3859:H3865" si="1197">E3859*F3859*G3859</f>
        <v>569800</v>
      </c>
      <c r="I3859" s="26">
        <f t="shared" ref="I3859:I3865" si="1198">F3859-H3859</f>
        <v>-162800</v>
      </c>
      <c r="J3859" s="101">
        <f t="shared" ref="J3859:J3865" si="1199">F3859*G3859</f>
        <v>40700</v>
      </c>
      <c r="K3859" s="101">
        <f t="shared" si="1194"/>
        <v>22.701918786256137</v>
      </c>
      <c r="L3859" s="26">
        <v>20</v>
      </c>
      <c r="M3859" s="27">
        <f t="shared" ref="M3859:M3865" si="1200">K3859*L3859/60</f>
        <v>7.5673062620853786</v>
      </c>
    </row>
    <row r="3860" spans="1:13">
      <c r="A3860" s="36"/>
      <c r="B3860" s="89"/>
      <c r="C3860" s="38" t="s">
        <v>500</v>
      </c>
      <c r="D3860" s="1297">
        <v>2007</v>
      </c>
      <c r="E3860" s="131">
        <f t="shared" si="1196"/>
        <v>14</v>
      </c>
      <c r="F3860" s="26">
        <v>810000</v>
      </c>
      <c r="G3860" s="146">
        <v>0.1</v>
      </c>
      <c r="H3860" s="26">
        <f t="shared" si="1197"/>
        <v>1134000</v>
      </c>
      <c r="I3860" s="26">
        <f t="shared" si="1198"/>
        <v>-324000</v>
      </c>
      <c r="J3860" s="101">
        <f t="shared" si="1199"/>
        <v>81000</v>
      </c>
      <c r="K3860" s="101">
        <f t="shared" si="1194"/>
        <v>45.180722891566269</v>
      </c>
      <c r="L3860" s="26">
        <v>4.8</v>
      </c>
      <c r="M3860" s="27">
        <f t="shared" si="1200"/>
        <v>3.6144578313253017</v>
      </c>
    </row>
    <row r="3861" spans="1:13">
      <c r="A3861" s="36"/>
      <c r="B3861" s="89"/>
      <c r="C3861" s="38" t="s">
        <v>501</v>
      </c>
      <c r="D3861" s="1297">
        <v>2015</v>
      </c>
      <c r="E3861" s="131">
        <f t="shared" si="1196"/>
        <v>6</v>
      </c>
      <c r="F3861" s="26">
        <v>694025</v>
      </c>
      <c r="G3861" s="146">
        <v>0.1</v>
      </c>
      <c r="H3861" s="26">
        <f t="shared" si="1197"/>
        <v>416415</v>
      </c>
      <c r="I3861" s="26">
        <f t="shared" si="1198"/>
        <v>277610</v>
      </c>
      <c r="J3861" s="101">
        <f t="shared" si="1199"/>
        <v>69402.5</v>
      </c>
      <c r="K3861" s="101">
        <f t="shared" si="1194"/>
        <v>38.711791610888</v>
      </c>
      <c r="L3861" s="26">
        <v>18</v>
      </c>
      <c r="M3861" s="27">
        <f t="shared" si="1200"/>
        <v>11.6135374832664</v>
      </c>
    </row>
    <row r="3862" spans="1:13">
      <c r="A3862" s="36"/>
      <c r="B3862" s="89"/>
      <c r="C3862" s="38" t="s">
        <v>502</v>
      </c>
      <c r="D3862" s="1297">
        <v>2006</v>
      </c>
      <c r="E3862" s="131">
        <f t="shared" si="1196"/>
        <v>15</v>
      </c>
      <c r="F3862" s="26">
        <v>77000</v>
      </c>
      <c r="G3862" s="146">
        <v>0.05</v>
      </c>
      <c r="H3862" s="26">
        <f t="shared" si="1197"/>
        <v>57750</v>
      </c>
      <c r="I3862" s="26">
        <f t="shared" si="1198"/>
        <v>19250</v>
      </c>
      <c r="J3862" s="101">
        <f t="shared" si="1199"/>
        <v>3850</v>
      </c>
      <c r="K3862" s="101">
        <f t="shared" si="1194"/>
        <v>2.1474788041053103</v>
      </c>
      <c r="L3862" s="26">
        <v>9.6</v>
      </c>
      <c r="M3862" s="27">
        <f t="shared" si="1200"/>
        <v>0.34359660865684966</v>
      </c>
    </row>
    <row r="3863" spans="1:13">
      <c r="A3863" s="36"/>
      <c r="B3863" s="89"/>
      <c r="C3863" s="38" t="s">
        <v>503</v>
      </c>
      <c r="D3863" s="1297">
        <v>2007</v>
      </c>
      <c r="E3863" s="131">
        <f t="shared" si="1196"/>
        <v>14</v>
      </c>
      <c r="F3863" s="26">
        <v>482500</v>
      </c>
      <c r="G3863" s="146">
        <v>0.1</v>
      </c>
      <c r="H3863" s="26">
        <f t="shared" si="1197"/>
        <v>675500</v>
      </c>
      <c r="I3863" s="26">
        <f t="shared" si="1198"/>
        <v>-193000</v>
      </c>
      <c r="J3863" s="101">
        <f t="shared" si="1199"/>
        <v>48250</v>
      </c>
      <c r="K3863" s="101">
        <f t="shared" si="1194"/>
        <v>26.913208389112004</v>
      </c>
      <c r="L3863" s="26">
        <v>9.6</v>
      </c>
      <c r="M3863" s="27">
        <f t="shared" si="1200"/>
        <v>4.3061133422579205</v>
      </c>
    </row>
    <row r="3864" spans="1:13">
      <c r="A3864" s="36"/>
      <c r="B3864" s="89"/>
      <c r="C3864" s="38" t="s">
        <v>504</v>
      </c>
      <c r="D3864" s="1297">
        <v>2007</v>
      </c>
      <c r="E3864" s="131">
        <f t="shared" si="1196"/>
        <v>14</v>
      </c>
      <c r="F3864" s="26">
        <v>68000</v>
      </c>
      <c r="G3864" s="146">
        <v>0.1</v>
      </c>
      <c r="H3864" s="26">
        <f t="shared" si="1197"/>
        <v>95200</v>
      </c>
      <c r="I3864" s="26">
        <f t="shared" si="1198"/>
        <v>-27200</v>
      </c>
      <c r="J3864" s="101">
        <f t="shared" si="1199"/>
        <v>6800</v>
      </c>
      <c r="K3864" s="101">
        <f t="shared" si="1194"/>
        <v>3.7929495760821061</v>
      </c>
      <c r="L3864" s="26">
        <v>3.6</v>
      </c>
      <c r="M3864" s="27">
        <f t="shared" si="1200"/>
        <v>0.22757697456492637</v>
      </c>
    </row>
    <row r="3865" spans="1:13">
      <c r="A3865" s="36"/>
      <c r="B3865" s="89"/>
      <c r="C3865" s="38" t="s">
        <v>507</v>
      </c>
      <c r="D3865" s="1297">
        <v>2007</v>
      </c>
      <c r="E3865" s="131">
        <f t="shared" si="1196"/>
        <v>14</v>
      </c>
      <c r="F3865" s="26">
        <v>1849800</v>
      </c>
      <c r="G3865" s="146">
        <v>0.1</v>
      </c>
      <c r="H3865" s="26">
        <f t="shared" si="1197"/>
        <v>2589720</v>
      </c>
      <c r="I3865" s="26">
        <f t="shared" si="1198"/>
        <v>-739920</v>
      </c>
      <c r="J3865" s="101">
        <f t="shared" si="1199"/>
        <v>184980</v>
      </c>
      <c r="K3865" s="101">
        <f t="shared" si="1194"/>
        <v>103.17938420348059</v>
      </c>
      <c r="L3865" s="26">
        <v>5</v>
      </c>
      <c r="M3865" s="27">
        <f t="shared" si="1200"/>
        <v>8.5982820169567162</v>
      </c>
    </row>
    <row r="3866" spans="1:13">
      <c r="A3866" s="36"/>
      <c r="B3866" s="16" t="s">
        <v>35</v>
      </c>
      <c r="C3866" s="87"/>
      <c r="D3866" s="17"/>
      <c r="E3866" s="131"/>
      <c r="F3866" s="98"/>
      <c r="G3866" s="98"/>
      <c r="H3866" s="98"/>
      <c r="I3866" s="98"/>
      <c r="J3866" s="98"/>
      <c r="K3866" s="101">
        <f t="shared" si="1194"/>
        <v>0</v>
      </c>
      <c r="L3866" s="98"/>
      <c r="M3866" s="96">
        <f>SUM(M3859:M3865)</f>
        <v>36.270870519113494</v>
      </c>
    </row>
    <row r="3867" spans="1:13">
      <c r="A3867" s="43" t="s">
        <v>836</v>
      </c>
      <c r="B3867" s="41" t="s">
        <v>219</v>
      </c>
      <c r="C3867" s="154"/>
      <c r="D3867" s="44"/>
      <c r="E3867" s="155"/>
      <c r="F3867" s="156"/>
      <c r="G3867" s="156"/>
      <c r="H3867" s="156"/>
      <c r="I3867" s="156"/>
      <c r="J3867" s="156"/>
      <c r="K3867" s="156"/>
      <c r="L3867" s="156"/>
      <c r="M3867" s="108"/>
    </row>
    <row r="3868" spans="1:13" ht="30">
      <c r="A3868" s="36" t="s">
        <v>791</v>
      </c>
      <c r="B3868" s="38" t="s">
        <v>220</v>
      </c>
      <c r="C3868" s="38" t="s">
        <v>525</v>
      </c>
      <c r="D3868" s="1297">
        <v>2007</v>
      </c>
      <c r="E3868" s="131">
        <f t="shared" si="1196"/>
        <v>14</v>
      </c>
      <c r="F3868" s="26">
        <v>407000</v>
      </c>
      <c r="G3868" s="146">
        <v>0.1</v>
      </c>
      <c r="H3868" s="26">
        <f t="shared" ref="H3868:H3874" si="1201">E3868*F3868*G3868</f>
        <v>569800</v>
      </c>
      <c r="I3868" s="26">
        <f t="shared" ref="I3868:I3874" si="1202">F3868-H3868</f>
        <v>-162800</v>
      </c>
      <c r="J3868" s="101">
        <f t="shared" ref="J3868:J3874" si="1203">F3868*G3868</f>
        <v>40700</v>
      </c>
      <c r="K3868" s="101">
        <f t="shared" si="1194"/>
        <v>22.701918786256137</v>
      </c>
      <c r="L3868" s="26">
        <v>20</v>
      </c>
      <c r="M3868" s="27">
        <f t="shared" ref="M3868:M3874" si="1204">K3868*L3868/60</f>
        <v>7.5673062620853786</v>
      </c>
    </row>
    <row r="3869" spans="1:13">
      <c r="A3869" s="36"/>
      <c r="B3869" s="89"/>
      <c r="C3869" s="38" t="s">
        <v>500</v>
      </c>
      <c r="D3869" s="1297">
        <v>2007</v>
      </c>
      <c r="E3869" s="131">
        <f t="shared" si="1196"/>
        <v>14</v>
      </c>
      <c r="F3869" s="26">
        <v>810000</v>
      </c>
      <c r="G3869" s="146">
        <v>0.1</v>
      </c>
      <c r="H3869" s="26">
        <f t="shared" si="1201"/>
        <v>1134000</v>
      </c>
      <c r="I3869" s="26">
        <f t="shared" si="1202"/>
        <v>-324000</v>
      </c>
      <c r="J3869" s="101">
        <f t="shared" si="1203"/>
        <v>81000</v>
      </c>
      <c r="K3869" s="101">
        <f t="shared" si="1194"/>
        <v>45.180722891566269</v>
      </c>
      <c r="L3869" s="26">
        <v>4.8</v>
      </c>
      <c r="M3869" s="27">
        <f t="shared" si="1204"/>
        <v>3.6144578313253017</v>
      </c>
    </row>
    <row r="3870" spans="1:13">
      <c r="A3870" s="36"/>
      <c r="B3870" s="89"/>
      <c r="C3870" s="38" t="s">
        <v>501</v>
      </c>
      <c r="D3870" s="1297">
        <v>2015</v>
      </c>
      <c r="E3870" s="131">
        <f t="shared" si="1196"/>
        <v>6</v>
      </c>
      <c r="F3870" s="26">
        <v>694025</v>
      </c>
      <c r="G3870" s="146">
        <v>0.1</v>
      </c>
      <c r="H3870" s="26">
        <f t="shared" si="1201"/>
        <v>416415</v>
      </c>
      <c r="I3870" s="26">
        <f t="shared" si="1202"/>
        <v>277610</v>
      </c>
      <c r="J3870" s="101">
        <f t="shared" si="1203"/>
        <v>69402.5</v>
      </c>
      <c r="K3870" s="101">
        <f t="shared" si="1194"/>
        <v>38.711791610888</v>
      </c>
      <c r="L3870" s="26">
        <v>18</v>
      </c>
      <c r="M3870" s="27">
        <f t="shared" si="1204"/>
        <v>11.6135374832664</v>
      </c>
    </row>
    <row r="3871" spans="1:13">
      <c r="A3871" s="36"/>
      <c r="B3871" s="89"/>
      <c r="C3871" s="38" t="s">
        <v>502</v>
      </c>
      <c r="D3871" s="1297">
        <v>2006</v>
      </c>
      <c r="E3871" s="131">
        <f t="shared" si="1196"/>
        <v>15</v>
      </c>
      <c r="F3871" s="26">
        <v>77000</v>
      </c>
      <c r="G3871" s="146">
        <v>0.05</v>
      </c>
      <c r="H3871" s="26">
        <f t="shared" si="1201"/>
        <v>57750</v>
      </c>
      <c r="I3871" s="26">
        <f t="shared" si="1202"/>
        <v>19250</v>
      </c>
      <c r="J3871" s="101">
        <f t="shared" si="1203"/>
        <v>3850</v>
      </c>
      <c r="K3871" s="101">
        <f t="shared" si="1194"/>
        <v>2.1474788041053103</v>
      </c>
      <c r="L3871" s="26">
        <v>9.6</v>
      </c>
      <c r="M3871" s="27">
        <f t="shared" si="1204"/>
        <v>0.34359660865684966</v>
      </c>
    </row>
    <row r="3872" spans="1:13">
      <c r="A3872" s="36"/>
      <c r="B3872" s="89"/>
      <c r="C3872" s="38" t="s">
        <v>503</v>
      </c>
      <c r="D3872" s="1297">
        <v>2007</v>
      </c>
      <c r="E3872" s="131">
        <f t="shared" si="1196"/>
        <v>14</v>
      </c>
      <c r="F3872" s="26">
        <v>482500</v>
      </c>
      <c r="G3872" s="146">
        <v>0.1</v>
      </c>
      <c r="H3872" s="26">
        <f t="shared" si="1201"/>
        <v>675500</v>
      </c>
      <c r="I3872" s="26">
        <f t="shared" si="1202"/>
        <v>-193000</v>
      </c>
      <c r="J3872" s="101">
        <f t="shared" si="1203"/>
        <v>48250</v>
      </c>
      <c r="K3872" s="101">
        <f t="shared" si="1194"/>
        <v>26.913208389112004</v>
      </c>
      <c r="L3872" s="26">
        <v>9.6</v>
      </c>
      <c r="M3872" s="27">
        <f t="shared" si="1204"/>
        <v>4.3061133422579205</v>
      </c>
    </row>
    <row r="3873" spans="1:13">
      <c r="A3873" s="36"/>
      <c r="B3873" s="89"/>
      <c r="C3873" s="38" t="s">
        <v>504</v>
      </c>
      <c r="D3873" s="1297">
        <v>2007</v>
      </c>
      <c r="E3873" s="131">
        <f t="shared" si="1196"/>
        <v>14</v>
      </c>
      <c r="F3873" s="26">
        <v>68000</v>
      </c>
      <c r="G3873" s="146">
        <v>0.1</v>
      </c>
      <c r="H3873" s="26">
        <f t="shared" si="1201"/>
        <v>95200</v>
      </c>
      <c r="I3873" s="26">
        <f t="shared" si="1202"/>
        <v>-27200</v>
      </c>
      <c r="J3873" s="101">
        <f t="shared" si="1203"/>
        <v>6800</v>
      </c>
      <c r="K3873" s="101">
        <f t="shared" si="1194"/>
        <v>3.7929495760821061</v>
      </c>
      <c r="L3873" s="26">
        <v>3.6</v>
      </c>
      <c r="M3873" s="27">
        <f t="shared" si="1204"/>
        <v>0.22757697456492637</v>
      </c>
    </row>
    <row r="3874" spans="1:13">
      <c r="A3874" s="36"/>
      <c r="B3874" s="89"/>
      <c r="C3874" s="38" t="s">
        <v>507</v>
      </c>
      <c r="D3874" s="1297">
        <v>2007</v>
      </c>
      <c r="E3874" s="131">
        <f t="shared" si="1196"/>
        <v>14</v>
      </c>
      <c r="F3874" s="26">
        <v>1849800</v>
      </c>
      <c r="G3874" s="146">
        <v>0.1</v>
      </c>
      <c r="H3874" s="26">
        <f t="shared" si="1201"/>
        <v>2589720</v>
      </c>
      <c r="I3874" s="26">
        <f t="shared" si="1202"/>
        <v>-739920</v>
      </c>
      <c r="J3874" s="101">
        <f t="shared" si="1203"/>
        <v>184980</v>
      </c>
      <c r="K3874" s="101">
        <f t="shared" si="1194"/>
        <v>103.17938420348059</v>
      </c>
      <c r="L3874" s="26">
        <v>5</v>
      </c>
      <c r="M3874" s="27">
        <f t="shared" si="1204"/>
        <v>8.5982820169567162</v>
      </c>
    </row>
    <row r="3875" spans="1:13">
      <c r="A3875" s="36"/>
      <c r="B3875" s="16" t="s">
        <v>35</v>
      </c>
      <c r="C3875" s="87"/>
      <c r="D3875" s="17"/>
      <c r="E3875" s="131"/>
      <c r="F3875" s="98"/>
      <c r="G3875" s="98"/>
      <c r="H3875" s="98"/>
      <c r="I3875" s="98"/>
      <c r="J3875" s="98"/>
      <c r="K3875" s="101">
        <f t="shared" si="1194"/>
        <v>0</v>
      </c>
      <c r="L3875" s="98"/>
      <c r="M3875" s="96">
        <f>SUM(M3868:M3874)</f>
        <v>36.270870519113494</v>
      </c>
    </row>
    <row r="3876" spans="1:13" ht="30">
      <c r="A3876" s="36" t="s">
        <v>793</v>
      </c>
      <c r="B3876" s="38" t="s">
        <v>221</v>
      </c>
      <c r="C3876" s="38" t="s">
        <v>525</v>
      </c>
      <c r="D3876" s="1297">
        <v>2007</v>
      </c>
      <c r="E3876" s="131">
        <f t="shared" si="1196"/>
        <v>14</v>
      </c>
      <c r="F3876" s="26">
        <v>407000</v>
      </c>
      <c r="G3876" s="146">
        <v>0.1</v>
      </c>
      <c r="H3876" s="26">
        <f t="shared" ref="H3876:H3881" si="1205">E3876*F3876*G3876</f>
        <v>569800</v>
      </c>
      <c r="I3876" s="26">
        <f t="shared" ref="I3876:I3881" si="1206">F3876-H3876</f>
        <v>-162800</v>
      </c>
      <c r="J3876" s="101">
        <f t="shared" ref="J3876:J3881" si="1207">F3876*G3876</f>
        <v>40700</v>
      </c>
      <c r="K3876" s="101">
        <f t="shared" si="1194"/>
        <v>22.701918786256137</v>
      </c>
      <c r="L3876" s="26">
        <v>20</v>
      </c>
      <c r="M3876" s="27">
        <f t="shared" ref="M3876:M3881" si="1208">K3876*L3876/60</f>
        <v>7.5673062620853786</v>
      </c>
    </row>
    <row r="3877" spans="1:13">
      <c r="A3877" s="36"/>
      <c r="B3877" s="89"/>
      <c r="C3877" s="38" t="s">
        <v>500</v>
      </c>
      <c r="D3877" s="1297">
        <v>2007</v>
      </c>
      <c r="E3877" s="131">
        <f t="shared" si="1196"/>
        <v>14</v>
      </c>
      <c r="F3877" s="26">
        <v>810000</v>
      </c>
      <c r="G3877" s="146">
        <v>0.1</v>
      </c>
      <c r="H3877" s="26">
        <f t="shared" si="1205"/>
        <v>1134000</v>
      </c>
      <c r="I3877" s="26">
        <f t="shared" si="1206"/>
        <v>-324000</v>
      </c>
      <c r="J3877" s="101">
        <f t="shared" si="1207"/>
        <v>81000</v>
      </c>
      <c r="K3877" s="101">
        <f t="shared" si="1194"/>
        <v>45.180722891566269</v>
      </c>
      <c r="L3877" s="26">
        <v>4.8</v>
      </c>
      <c r="M3877" s="27">
        <f t="shared" si="1208"/>
        <v>3.6144578313253017</v>
      </c>
    </row>
    <row r="3878" spans="1:13">
      <c r="A3878" s="36"/>
      <c r="B3878" s="89"/>
      <c r="C3878" s="38" t="s">
        <v>501</v>
      </c>
      <c r="D3878" s="1297">
        <v>2015</v>
      </c>
      <c r="E3878" s="131">
        <f t="shared" si="1196"/>
        <v>6</v>
      </c>
      <c r="F3878" s="26">
        <v>694025</v>
      </c>
      <c r="G3878" s="146">
        <v>0.1</v>
      </c>
      <c r="H3878" s="26">
        <f t="shared" si="1205"/>
        <v>416415</v>
      </c>
      <c r="I3878" s="26">
        <f t="shared" si="1206"/>
        <v>277610</v>
      </c>
      <c r="J3878" s="101">
        <f t="shared" si="1207"/>
        <v>69402.5</v>
      </c>
      <c r="K3878" s="101">
        <f t="shared" si="1194"/>
        <v>38.711791610888</v>
      </c>
      <c r="L3878" s="26">
        <v>18</v>
      </c>
      <c r="M3878" s="27">
        <f t="shared" si="1208"/>
        <v>11.6135374832664</v>
      </c>
    </row>
    <row r="3879" spans="1:13">
      <c r="A3879" s="36"/>
      <c r="B3879" s="89"/>
      <c r="C3879" s="38" t="s">
        <v>502</v>
      </c>
      <c r="D3879" s="1297">
        <v>2006</v>
      </c>
      <c r="E3879" s="131">
        <f t="shared" si="1196"/>
        <v>15</v>
      </c>
      <c r="F3879" s="26">
        <v>77000</v>
      </c>
      <c r="G3879" s="146">
        <v>0.05</v>
      </c>
      <c r="H3879" s="26">
        <f t="shared" si="1205"/>
        <v>57750</v>
      </c>
      <c r="I3879" s="26">
        <f t="shared" si="1206"/>
        <v>19250</v>
      </c>
      <c r="J3879" s="101">
        <f t="shared" si="1207"/>
        <v>3850</v>
      </c>
      <c r="K3879" s="101">
        <f t="shared" si="1194"/>
        <v>2.1474788041053103</v>
      </c>
      <c r="L3879" s="26">
        <v>9.6</v>
      </c>
      <c r="M3879" s="27">
        <f t="shared" si="1208"/>
        <v>0.34359660865684966</v>
      </c>
    </row>
    <row r="3880" spans="1:13">
      <c r="A3880" s="36"/>
      <c r="B3880" s="89"/>
      <c r="C3880" s="38" t="s">
        <v>503</v>
      </c>
      <c r="D3880" s="1297">
        <v>2007</v>
      </c>
      <c r="E3880" s="131">
        <f t="shared" si="1196"/>
        <v>14</v>
      </c>
      <c r="F3880" s="26">
        <v>482500</v>
      </c>
      <c r="G3880" s="146">
        <v>0.1</v>
      </c>
      <c r="H3880" s="26">
        <f t="shared" si="1205"/>
        <v>675500</v>
      </c>
      <c r="I3880" s="26">
        <f t="shared" si="1206"/>
        <v>-193000</v>
      </c>
      <c r="J3880" s="101">
        <f t="shared" si="1207"/>
        <v>48250</v>
      </c>
      <c r="K3880" s="101">
        <f t="shared" si="1194"/>
        <v>26.913208389112004</v>
      </c>
      <c r="L3880" s="26">
        <v>9.6</v>
      </c>
      <c r="M3880" s="27">
        <f t="shared" si="1208"/>
        <v>4.3061133422579205</v>
      </c>
    </row>
    <row r="3881" spans="1:13">
      <c r="A3881" s="36"/>
      <c r="B3881" s="89"/>
      <c r="C3881" s="38" t="s">
        <v>504</v>
      </c>
      <c r="D3881" s="1297">
        <v>2007</v>
      </c>
      <c r="E3881" s="131">
        <f t="shared" si="1196"/>
        <v>14</v>
      </c>
      <c r="F3881" s="26">
        <v>68000</v>
      </c>
      <c r="G3881" s="146">
        <v>0.1</v>
      </c>
      <c r="H3881" s="26">
        <f t="shared" si="1205"/>
        <v>95200</v>
      </c>
      <c r="I3881" s="26">
        <f t="shared" si="1206"/>
        <v>-27200</v>
      </c>
      <c r="J3881" s="101">
        <f t="shared" si="1207"/>
        <v>6800</v>
      </c>
      <c r="K3881" s="101">
        <f t="shared" si="1194"/>
        <v>3.7929495760821061</v>
      </c>
      <c r="L3881" s="26">
        <v>3.6</v>
      </c>
      <c r="M3881" s="27">
        <f t="shared" si="1208"/>
        <v>0.22757697456492637</v>
      </c>
    </row>
    <row r="3882" spans="1:13">
      <c r="A3882" s="36"/>
      <c r="B3882" s="16" t="s">
        <v>35</v>
      </c>
      <c r="C3882" s="87"/>
      <c r="D3882" s="17"/>
      <c r="E3882" s="131"/>
      <c r="F3882" s="98"/>
      <c r="G3882" s="147"/>
      <c r="H3882" s="98"/>
      <c r="I3882" s="98"/>
      <c r="J3882" s="98"/>
      <c r="K3882" s="101">
        <f t="shared" si="1194"/>
        <v>0</v>
      </c>
      <c r="L3882" s="98"/>
      <c r="M3882" s="96">
        <f>SUM(M3876:M3881)</f>
        <v>27.672588502156778</v>
      </c>
    </row>
    <row r="3883" spans="1:13" ht="30">
      <c r="A3883" s="36" t="s">
        <v>837</v>
      </c>
      <c r="B3883" s="38" t="s">
        <v>222</v>
      </c>
      <c r="C3883" s="38" t="s">
        <v>525</v>
      </c>
      <c r="D3883" s="1297">
        <v>2007</v>
      </c>
      <c r="E3883" s="131">
        <f t="shared" si="1196"/>
        <v>14</v>
      </c>
      <c r="F3883" s="26">
        <v>407000</v>
      </c>
      <c r="G3883" s="146">
        <v>0.1</v>
      </c>
      <c r="H3883" s="26">
        <f t="shared" ref="H3883:H3889" si="1209">E3883*F3883*G3883</f>
        <v>569800</v>
      </c>
      <c r="I3883" s="26">
        <f t="shared" ref="I3883:I3889" si="1210">F3883-H3883</f>
        <v>-162800</v>
      </c>
      <c r="J3883" s="101">
        <f t="shared" ref="J3883:J3889" si="1211">F3883*G3883</f>
        <v>40700</v>
      </c>
      <c r="K3883" s="101">
        <f t="shared" si="1194"/>
        <v>22.701918786256137</v>
      </c>
      <c r="L3883" s="26">
        <v>28.8</v>
      </c>
      <c r="M3883" s="27">
        <f t="shared" ref="M3883:M3889" si="1212">K3883*L3883/60</f>
        <v>10.896921017402946</v>
      </c>
    </row>
    <row r="3884" spans="1:13">
      <c r="A3884" s="36"/>
      <c r="B3884" s="89"/>
      <c r="C3884" s="38" t="s">
        <v>500</v>
      </c>
      <c r="D3884" s="1297">
        <v>2007</v>
      </c>
      <c r="E3884" s="131">
        <f t="shared" si="1196"/>
        <v>14</v>
      </c>
      <c r="F3884" s="26">
        <v>810000</v>
      </c>
      <c r="G3884" s="146">
        <v>0.1</v>
      </c>
      <c r="H3884" s="26">
        <f t="shared" si="1209"/>
        <v>1134000</v>
      </c>
      <c r="I3884" s="26">
        <f t="shared" si="1210"/>
        <v>-324000</v>
      </c>
      <c r="J3884" s="101">
        <f t="shared" si="1211"/>
        <v>81000</v>
      </c>
      <c r="K3884" s="101">
        <f t="shared" si="1194"/>
        <v>45.180722891566269</v>
      </c>
      <c r="L3884" s="26">
        <v>4.8</v>
      </c>
      <c r="M3884" s="27">
        <f t="shared" si="1212"/>
        <v>3.6144578313253017</v>
      </c>
    </row>
    <row r="3885" spans="1:13">
      <c r="A3885" s="36"/>
      <c r="B3885" s="89"/>
      <c r="C3885" s="38" t="s">
        <v>501</v>
      </c>
      <c r="D3885" s="1297">
        <v>2015</v>
      </c>
      <c r="E3885" s="131">
        <f t="shared" si="1196"/>
        <v>6</v>
      </c>
      <c r="F3885" s="26">
        <v>694025</v>
      </c>
      <c r="G3885" s="146">
        <v>0.1</v>
      </c>
      <c r="H3885" s="26">
        <f t="shared" si="1209"/>
        <v>416415</v>
      </c>
      <c r="I3885" s="26">
        <f t="shared" si="1210"/>
        <v>277610</v>
      </c>
      <c r="J3885" s="101">
        <f t="shared" si="1211"/>
        <v>69402.5</v>
      </c>
      <c r="K3885" s="101">
        <f t="shared" si="1194"/>
        <v>38.711791610888</v>
      </c>
      <c r="L3885" s="26">
        <v>18</v>
      </c>
      <c r="M3885" s="27">
        <f t="shared" si="1212"/>
        <v>11.6135374832664</v>
      </c>
    </row>
    <row r="3886" spans="1:13">
      <c r="A3886" s="36"/>
      <c r="B3886" s="89"/>
      <c r="C3886" s="38" t="s">
        <v>502</v>
      </c>
      <c r="D3886" s="1297">
        <v>2006</v>
      </c>
      <c r="E3886" s="131">
        <f t="shared" si="1196"/>
        <v>15</v>
      </c>
      <c r="F3886" s="26">
        <v>77000</v>
      </c>
      <c r="G3886" s="146">
        <v>0.05</v>
      </c>
      <c r="H3886" s="26">
        <f t="shared" si="1209"/>
        <v>57750</v>
      </c>
      <c r="I3886" s="26">
        <f t="shared" si="1210"/>
        <v>19250</v>
      </c>
      <c r="J3886" s="101">
        <f t="shared" si="1211"/>
        <v>3850</v>
      </c>
      <c r="K3886" s="101">
        <f t="shared" si="1194"/>
        <v>2.1474788041053103</v>
      </c>
      <c r="L3886" s="26">
        <v>9.6</v>
      </c>
      <c r="M3886" s="27">
        <f t="shared" si="1212"/>
        <v>0.34359660865684966</v>
      </c>
    </row>
    <row r="3887" spans="1:13">
      <c r="A3887" s="36"/>
      <c r="B3887" s="89"/>
      <c r="C3887" s="38" t="s">
        <v>503</v>
      </c>
      <c r="D3887" s="1297">
        <v>2007</v>
      </c>
      <c r="E3887" s="131">
        <f t="shared" si="1196"/>
        <v>14</v>
      </c>
      <c r="F3887" s="26">
        <v>482500</v>
      </c>
      <c r="G3887" s="146">
        <v>0.1</v>
      </c>
      <c r="H3887" s="26">
        <f t="shared" si="1209"/>
        <v>675500</v>
      </c>
      <c r="I3887" s="26">
        <f t="shared" si="1210"/>
        <v>-193000</v>
      </c>
      <c r="J3887" s="101">
        <f t="shared" si="1211"/>
        <v>48250</v>
      </c>
      <c r="K3887" s="101">
        <f t="shared" si="1194"/>
        <v>26.913208389112004</v>
      </c>
      <c r="L3887" s="26">
        <v>9.6</v>
      </c>
      <c r="M3887" s="27">
        <f t="shared" si="1212"/>
        <v>4.3061133422579205</v>
      </c>
    </row>
    <row r="3888" spans="1:13">
      <c r="A3888" s="36"/>
      <c r="B3888" s="89"/>
      <c r="C3888" s="38" t="s">
        <v>504</v>
      </c>
      <c r="D3888" s="1297">
        <v>2007</v>
      </c>
      <c r="E3888" s="131">
        <f t="shared" si="1196"/>
        <v>14</v>
      </c>
      <c r="F3888" s="26">
        <v>68000</v>
      </c>
      <c r="G3888" s="146">
        <v>0.1</v>
      </c>
      <c r="H3888" s="26">
        <f t="shared" si="1209"/>
        <v>95200</v>
      </c>
      <c r="I3888" s="26">
        <f t="shared" si="1210"/>
        <v>-27200</v>
      </c>
      <c r="J3888" s="101">
        <f t="shared" si="1211"/>
        <v>6800</v>
      </c>
      <c r="K3888" s="101">
        <f t="shared" si="1194"/>
        <v>3.7929495760821061</v>
      </c>
      <c r="L3888" s="26">
        <v>3.6</v>
      </c>
      <c r="M3888" s="27">
        <f t="shared" si="1212"/>
        <v>0.22757697456492637</v>
      </c>
    </row>
    <row r="3889" spans="1:13">
      <c r="A3889" s="36"/>
      <c r="B3889" s="89"/>
      <c r="C3889" s="38" t="s">
        <v>526</v>
      </c>
      <c r="D3889" s="1297">
        <v>2004</v>
      </c>
      <c r="E3889" s="131">
        <f t="shared" si="1196"/>
        <v>17</v>
      </c>
      <c r="F3889" s="26">
        <v>277875</v>
      </c>
      <c r="G3889" s="146">
        <v>0.1</v>
      </c>
      <c r="H3889" s="26">
        <f t="shared" si="1209"/>
        <v>472387.5</v>
      </c>
      <c r="I3889" s="26">
        <f t="shared" si="1210"/>
        <v>-194512.5</v>
      </c>
      <c r="J3889" s="101">
        <f t="shared" si="1211"/>
        <v>27787.5</v>
      </c>
      <c r="K3889" s="101">
        <f t="shared" si="1194"/>
        <v>15.499497991967871</v>
      </c>
      <c r="L3889" s="26">
        <v>10</v>
      </c>
      <c r="M3889" s="27">
        <f t="shared" si="1212"/>
        <v>2.5832496653279784</v>
      </c>
    </row>
    <row r="3890" spans="1:13">
      <c r="A3890" s="36"/>
      <c r="B3890" s="16" t="s">
        <v>35</v>
      </c>
      <c r="C3890" s="87"/>
      <c r="D3890" s="17"/>
      <c r="E3890" s="131"/>
      <c r="F3890" s="98"/>
      <c r="G3890" s="147"/>
      <c r="H3890" s="98"/>
      <c r="I3890" s="98"/>
      <c r="J3890" s="98"/>
      <c r="K3890" s="101">
        <f t="shared" si="1194"/>
        <v>0</v>
      </c>
      <c r="L3890" s="98"/>
      <c r="M3890" s="96">
        <f>SUM(M3883:M3889)</f>
        <v>33.585452922802318</v>
      </c>
    </row>
    <row r="3891" spans="1:13" ht="30">
      <c r="A3891" s="36" t="s">
        <v>796</v>
      </c>
      <c r="B3891" s="38" t="s">
        <v>223</v>
      </c>
      <c r="C3891" s="38" t="s">
        <v>525</v>
      </c>
      <c r="D3891" s="1297">
        <v>2007</v>
      </c>
      <c r="E3891" s="131">
        <f t="shared" si="1196"/>
        <v>14</v>
      </c>
      <c r="F3891" s="26">
        <v>407000</v>
      </c>
      <c r="G3891" s="146">
        <v>0.1</v>
      </c>
      <c r="H3891" s="26">
        <f t="shared" ref="H3891:H3896" si="1213">E3891*F3891*G3891</f>
        <v>569800</v>
      </c>
      <c r="I3891" s="26">
        <f t="shared" ref="I3891:I3896" si="1214">F3891-H3891</f>
        <v>-162800</v>
      </c>
      <c r="J3891" s="101">
        <f t="shared" ref="J3891:J3896" si="1215">F3891*G3891</f>
        <v>40700</v>
      </c>
      <c r="K3891" s="101">
        <f t="shared" si="1194"/>
        <v>22.701918786256137</v>
      </c>
      <c r="L3891" s="26">
        <v>20</v>
      </c>
      <c r="M3891" s="27">
        <f t="shared" ref="M3891:M3896" si="1216">K3891*L3891/60</f>
        <v>7.5673062620853786</v>
      </c>
    </row>
    <row r="3892" spans="1:13">
      <c r="A3892" s="36"/>
      <c r="B3892" s="89"/>
      <c r="C3892" s="38" t="s">
        <v>500</v>
      </c>
      <c r="D3892" s="1297">
        <v>2007</v>
      </c>
      <c r="E3892" s="131">
        <f t="shared" si="1196"/>
        <v>14</v>
      </c>
      <c r="F3892" s="26">
        <v>810000</v>
      </c>
      <c r="G3892" s="146">
        <v>0.1</v>
      </c>
      <c r="H3892" s="26">
        <f t="shared" si="1213"/>
        <v>1134000</v>
      </c>
      <c r="I3892" s="26">
        <f t="shared" si="1214"/>
        <v>-324000</v>
      </c>
      <c r="J3892" s="101">
        <f t="shared" si="1215"/>
        <v>81000</v>
      </c>
      <c r="K3892" s="101">
        <f t="shared" si="1194"/>
        <v>45.180722891566269</v>
      </c>
      <c r="L3892" s="26">
        <v>4.8</v>
      </c>
      <c r="M3892" s="27">
        <f t="shared" si="1216"/>
        <v>3.6144578313253017</v>
      </c>
    </row>
    <row r="3893" spans="1:13">
      <c r="A3893" s="36"/>
      <c r="B3893" s="89"/>
      <c r="C3893" s="38" t="s">
        <v>501</v>
      </c>
      <c r="D3893" s="1297">
        <v>2015</v>
      </c>
      <c r="E3893" s="131">
        <f t="shared" si="1196"/>
        <v>6</v>
      </c>
      <c r="F3893" s="26">
        <v>694025</v>
      </c>
      <c r="G3893" s="146">
        <v>0.1</v>
      </c>
      <c r="H3893" s="26">
        <f t="shared" si="1213"/>
        <v>416415</v>
      </c>
      <c r="I3893" s="26">
        <f t="shared" si="1214"/>
        <v>277610</v>
      </c>
      <c r="J3893" s="101">
        <f t="shared" si="1215"/>
        <v>69402.5</v>
      </c>
      <c r="K3893" s="101">
        <f t="shared" si="1194"/>
        <v>38.711791610888</v>
      </c>
      <c r="L3893" s="26">
        <v>18</v>
      </c>
      <c r="M3893" s="27">
        <f t="shared" si="1216"/>
        <v>11.6135374832664</v>
      </c>
    </row>
    <row r="3894" spans="1:13">
      <c r="A3894" s="36"/>
      <c r="B3894" s="89"/>
      <c r="C3894" s="38" t="s">
        <v>502</v>
      </c>
      <c r="D3894" s="1297">
        <v>2006</v>
      </c>
      <c r="E3894" s="131">
        <f t="shared" si="1196"/>
        <v>15</v>
      </c>
      <c r="F3894" s="26">
        <v>77000</v>
      </c>
      <c r="G3894" s="146">
        <v>0.05</v>
      </c>
      <c r="H3894" s="26">
        <f t="shared" si="1213"/>
        <v>57750</v>
      </c>
      <c r="I3894" s="26">
        <f t="shared" si="1214"/>
        <v>19250</v>
      </c>
      <c r="J3894" s="101">
        <f t="shared" si="1215"/>
        <v>3850</v>
      </c>
      <c r="K3894" s="101">
        <f t="shared" si="1194"/>
        <v>2.1474788041053103</v>
      </c>
      <c r="L3894" s="26">
        <v>9.6</v>
      </c>
      <c r="M3894" s="27">
        <f t="shared" si="1216"/>
        <v>0.34359660865684966</v>
      </c>
    </row>
    <row r="3895" spans="1:13">
      <c r="A3895" s="36"/>
      <c r="B3895" s="89"/>
      <c r="C3895" s="38" t="s">
        <v>503</v>
      </c>
      <c r="D3895" s="1297">
        <v>2007</v>
      </c>
      <c r="E3895" s="131">
        <f t="shared" si="1196"/>
        <v>14</v>
      </c>
      <c r="F3895" s="26">
        <v>482500</v>
      </c>
      <c r="G3895" s="146">
        <v>0.1</v>
      </c>
      <c r="H3895" s="26">
        <f t="shared" si="1213"/>
        <v>675500</v>
      </c>
      <c r="I3895" s="26">
        <f t="shared" si="1214"/>
        <v>-193000</v>
      </c>
      <c r="J3895" s="101">
        <f t="shared" si="1215"/>
        <v>48250</v>
      </c>
      <c r="K3895" s="101">
        <f t="shared" si="1194"/>
        <v>26.913208389112004</v>
      </c>
      <c r="L3895" s="26">
        <v>9.6</v>
      </c>
      <c r="M3895" s="27">
        <f t="shared" si="1216"/>
        <v>4.3061133422579205</v>
      </c>
    </row>
    <row r="3896" spans="1:13">
      <c r="A3896" s="36"/>
      <c r="B3896" s="89"/>
      <c r="C3896" s="38" t="s">
        <v>504</v>
      </c>
      <c r="D3896" s="1297">
        <v>2007</v>
      </c>
      <c r="E3896" s="131">
        <f t="shared" si="1196"/>
        <v>14</v>
      </c>
      <c r="F3896" s="26">
        <v>68000</v>
      </c>
      <c r="G3896" s="146">
        <v>0.1</v>
      </c>
      <c r="H3896" s="26">
        <f t="shared" si="1213"/>
        <v>95200</v>
      </c>
      <c r="I3896" s="26">
        <f t="shared" si="1214"/>
        <v>-27200</v>
      </c>
      <c r="J3896" s="101">
        <f t="shared" si="1215"/>
        <v>6800</v>
      </c>
      <c r="K3896" s="101">
        <f t="shared" si="1194"/>
        <v>3.7929495760821061</v>
      </c>
      <c r="L3896" s="26">
        <v>3.6</v>
      </c>
      <c r="M3896" s="27">
        <f t="shared" si="1216"/>
        <v>0.22757697456492637</v>
      </c>
    </row>
    <row r="3897" spans="1:13">
      <c r="A3897" s="36"/>
      <c r="B3897" s="16" t="s">
        <v>35</v>
      </c>
      <c r="C3897" s="87"/>
      <c r="D3897" s="17"/>
      <c r="E3897" s="131"/>
      <c r="F3897" s="98"/>
      <c r="G3897" s="98"/>
      <c r="H3897" s="98"/>
      <c r="I3897" s="98"/>
      <c r="J3897" s="98"/>
      <c r="K3897" s="101">
        <f t="shared" si="1194"/>
        <v>0</v>
      </c>
      <c r="L3897" s="98"/>
      <c r="M3897" s="96">
        <f>SUM(M3891:M3896)</f>
        <v>27.672588502156778</v>
      </c>
    </row>
    <row r="3898" spans="1:13" ht="30">
      <c r="A3898" s="36" t="s">
        <v>798</v>
      </c>
      <c r="B3898" s="38" t="s">
        <v>224</v>
      </c>
      <c r="C3898" s="38" t="s">
        <v>525</v>
      </c>
      <c r="D3898" s="1297">
        <v>2007</v>
      </c>
      <c r="E3898" s="131">
        <f t="shared" si="1196"/>
        <v>14</v>
      </c>
      <c r="F3898" s="26">
        <v>407000</v>
      </c>
      <c r="G3898" s="146">
        <v>0.1</v>
      </c>
      <c r="H3898" s="26">
        <f t="shared" ref="H3898:H3903" si="1217">E3898*F3898*G3898</f>
        <v>569800</v>
      </c>
      <c r="I3898" s="26">
        <f t="shared" ref="I3898:I3904" si="1218">F3898-H3898</f>
        <v>-162800</v>
      </c>
      <c r="J3898" s="101">
        <f t="shared" ref="J3898:J3904" si="1219">F3898*G3898</f>
        <v>40700</v>
      </c>
      <c r="K3898" s="101">
        <f t="shared" si="1194"/>
        <v>22.701918786256137</v>
      </c>
      <c r="L3898" s="26">
        <v>20</v>
      </c>
      <c r="M3898" s="27">
        <f t="shared" ref="M3898:M3904" si="1220">K3898*L3898/60</f>
        <v>7.5673062620853786</v>
      </c>
    </row>
    <row r="3899" spans="1:13">
      <c r="A3899" s="36"/>
      <c r="B3899" s="89"/>
      <c r="C3899" s="38" t="s">
        <v>500</v>
      </c>
      <c r="D3899" s="1297">
        <v>2007</v>
      </c>
      <c r="E3899" s="131">
        <f t="shared" si="1196"/>
        <v>14</v>
      </c>
      <c r="F3899" s="26">
        <v>810000</v>
      </c>
      <c r="G3899" s="146">
        <v>0.1</v>
      </c>
      <c r="H3899" s="26">
        <f t="shared" si="1217"/>
        <v>1134000</v>
      </c>
      <c r="I3899" s="26">
        <f t="shared" si="1218"/>
        <v>-324000</v>
      </c>
      <c r="J3899" s="101">
        <f t="shared" si="1219"/>
        <v>81000</v>
      </c>
      <c r="K3899" s="101">
        <f t="shared" si="1194"/>
        <v>45.180722891566269</v>
      </c>
      <c r="L3899" s="26">
        <v>4.8</v>
      </c>
      <c r="M3899" s="27">
        <f t="shared" si="1220"/>
        <v>3.6144578313253017</v>
      </c>
    </row>
    <row r="3900" spans="1:13" s="51" customFormat="1">
      <c r="A3900" s="49"/>
      <c r="B3900" s="55"/>
      <c r="C3900" s="53" t="s">
        <v>501</v>
      </c>
      <c r="D3900" s="562">
        <v>2015</v>
      </c>
      <c r="E3900" s="131">
        <f t="shared" si="1196"/>
        <v>6</v>
      </c>
      <c r="F3900" s="213">
        <v>694025</v>
      </c>
      <c r="G3900" s="214">
        <v>0.1</v>
      </c>
      <c r="H3900" s="213">
        <f t="shared" si="1217"/>
        <v>416415</v>
      </c>
      <c r="I3900" s="213">
        <f t="shared" si="1218"/>
        <v>277610</v>
      </c>
      <c r="J3900" s="174">
        <f t="shared" si="1219"/>
        <v>69402.5</v>
      </c>
      <c r="K3900" s="101">
        <f t="shared" si="1194"/>
        <v>38.711791610888</v>
      </c>
      <c r="L3900" s="213">
        <v>18</v>
      </c>
      <c r="M3900" s="269">
        <f t="shared" si="1220"/>
        <v>11.6135374832664</v>
      </c>
    </row>
    <row r="3901" spans="1:13">
      <c r="A3901" s="36"/>
      <c r="B3901" s="89"/>
      <c r="C3901" s="38" t="s">
        <v>502</v>
      </c>
      <c r="D3901" s="1297">
        <v>2006</v>
      </c>
      <c r="E3901" s="131">
        <f t="shared" si="1196"/>
        <v>15</v>
      </c>
      <c r="F3901" s="26">
        <v>77000</v>
      </c>
      <c r="G3901" s="146">
        <v>0.05</v>
      </c>
      <c r="H3901" s="26">
        <f t="shared" si="1217"/>
        <v>57750</v>
      </c>
      <c r="I3901" s="26">
        <f t="shared" si="1218"/>
        <v>19250</v>
      </c>
      <c r="J3901" s="101">
        <f t="shared" si="1219"/>
        <v>3850</v>
      </c>
      <c r="K3901" s="101">
        <f t="shared" si="1194"/>
        <v>2.1474788041053103</v>
      </c>
      <c r="L3901" s="26">
        <v>9.6</v>
      </c>
      <c r="M3901" s="27">
        <f t="shared" si="1220"/>
        <v>0.34359660865684966</v>
      </c>
    </row>
    <row r="3902" spans="1:13">
      <c r="A3902" s="36"/>
      <c r="B3902" s="89"/>
      <c r="C3902" s="38" t="s">
        <v>503</v>
      </c>
      <c r="D3902" s="1297">
        <v>2007</v>
      </c>
      <c r="E3902" s="131">
        <f t="shared" si="1196"/>
        <v>14</v>
      </c>
      <c r="F3902" s="26">
        <v>482500</v>
      </c>
      <c r="G3902" s="146">
        <v>0.1</v>
      </c>
      <c r="H3902" s="26">
        <f t="shared" si="1217"/>
        <v>675500</v>
      </c>
      <c r="I3902" s="26">
        <f t="shared" si="1218"/>
        <v>-193000</v>
      </c>
      <c r="J3902" s="101">
        <f t="shared" si="1219"/>
        <v>48250</v>
      </c>
      <c r="K3902" s="101">
        <f t="shared" si="1194"/>
        <v>26.913208389112004</v>
      </c>
      <c r="L3902" s="26">
        <v>9.6</v>
      </c>
      <c r="M3902" s="27">
        <f t="shared" si="1220"/>
        <v>4.3061133422579205</v>
      </c>
    </row>
    <row r="3903" spans="1:13">
      <c r="A3903" s="36"/>
      <c r="B3903" s="89"/>
      <c r="C3903" s="38" t="s">
        <v>504</v>
      </c>
      <c r="D3903" s="1297">
        <v>2007</v>
      </c>
      <c r="E3903" s="131">
        <f t="shared" si="1196"/>
        <v>14</v>
      </c>
      <c r="F3903" s="26">
        <v>68000</v>
      </c>
      <c r="G3903" s="146">
        <v>0.1</v>
      </c>
      <c r="H3903" s="26">
        <f t="shared" si="1217"/>
        <v>95200</v>
      </c>
      <c r="I3903" s="26">
        <f t="shared" si="1218"/>
        <v>-27200</v>
      </c>
      <c r="J3903" s="101">
        <f t="shared" si="1219"/>
        <v>6800</v>
      </c>
      <c r="K3903" s="101">
        <f t="shared" si="1194"/>
        <v>3.7929495760821061</v>
      </c>
      <c r="L3903" s="26">
        <v>3.6</v>
      </c>
      <c r="M3903" s="27">
        <f t="shared" si="1220"/>
        <v>0.22757697456492637</v>
      </c>
    </row>
    <row r="3904" spans="1:13">
      <c r="A3904" s="36"/>
      <c r="B3904" s="89"/>
      <c r="C3904" s="38" t="s">
        <v>526</v>
      </c>
      <c r="D3904" s="1297">
        <v>2004</v>
      </c>
      <c r="E3904" s="131">
        <f t="shared" si="1196"/>
        <v>17</v>
      </c>
      <c r="F3904" s="26">
        <v>277875</v>
      </c>
      <c r="G3904" s="146">
        <v>0.1</v>
      </c>
      <c r="H3904" s="26">
        <v>277875</v>
      </c>
      <c r="I3904" s="26">
        <f t="shared" si="1218"/>
        <v>0</v>
      </c>
      <c r="J3904" s="101">
        <f t="shared" si="1219"/>
        <v>27787.5</v>
      </c>
      <c r="K3904" s="101">
        <f t="shared" si="1194"/>
        <v>15.499497991967871</v>
      </c>
      <c r="L3904" s="26">
        <v>10</v>
      </c>
      <c r="M3904" s="27">
        <f t="shared" si="1220"/>
        <v>2.5832496653279784</v>
      </c>
    </row>
    <row r="3905" spans="1:13">
      <c r="A3905" s="36"/>
      <c r="B3905" s="16" t="s">
        <v>35</v>
      </c>
      <c r="C3905" s="87"/>
      <c r="D3905" s="17"/>
      <c r="E3905" s="131"/>
      <c r="F3905" s="98"/>
      <c r="G3905" s="98"/>
      <c r="H3905" s="98"/>
      <c r="I3905" s="98"/>
      <c r="J3905" s="98"/>
      <c r="K3905" s="101">
        <f t="shared" si="1194"/>
        <v>0</v>
      </c>
      <c r="L3905" s="98"/>
      <c r="M3905" s="96">
        <f>SUM(M3898:M3904)</f>
        <v>30.255838167484757</v>
      </c>
    </row>
    <row r="3906" spans="1:13" ht="30">
      <c r="A3906" s="36" t="s">
        <v>800</v>
      </c>
      <c r="B3906" s="38" t="s">
        <v>226</v>
      </c>
      <c r="C3906" s="38" t="s">
        <v>525</v>
      </c>
      <c r="D3906" s="1297">
        <v>2007</v>
      </c>
      <c r="E3906" s="131">
        <f t="shared" si="1196"/>
        <v>14</v>
      </c>
      <c r="F3906" s="26">
        <v>407000</v>
      </c>
      <c r="G3906" s="146">
        <v>0.1</v>
      </c>
      <c r="H3906" s="26">
        <f t="shared" ref="H3906:H3911" si="1221">E3906*F3906*G3906</f>
        <v>569800</v>
      </c>
      <c r="I3906" s="26">
        <f t="shared" ref="I3906:I3911" si="1222">F3906-H3906</f>
        <v>-162800</v>
      </c>
      <c r="J3906" s="101">
        <f t="shared" ref="J3906:J3911" si="1223">F3906*G3906</f>
        <v>40700</v>
      </c>
      <c r="K3906" s="101">
        <f t="shared" si="1194"/>
        <v>22.701918786256137</v>
      </c>
      <c r="L3906" s="26">
        <v>20</v>
      </c>
      <c r="M3906" s="27">
        <f t="shared" ref="M3906:M3911" si="1224">K3906*L3906/60</f>
        <v>7.5673062620853786</v>
      </c>
    </row>
    <row r="3907" spans="1:13">
      <c r="A3907" s="36"/>
      <c r="B3907" s="89"/>
      <c r="C3907" s="38" t="s">
        <v>500</v>
      </c>
      <c r="D3907" s="1297">
        <v>2007</v>
      </c>
      <c r="E3907" s="131">
        <f t="shared" si="1196"/>
        <v>14</v>
      </c>
      <c r="F3907" s="26">
        <v>810000</v>
      </c>
      <c r="G3907" s="146">
        <v>0.1</v>
      </c>
      <c r="H3907" s="26">
        <f t="shared" si="1221"/>
        <v>1134000</v>
      </c>
      <c r="I3907" s="26">
        <f t="shared" si="1222"/>
        <v>-324000</v>
      </c>
      <c r="J3907" s="101">
        <f t="shared" si="1223"/>
        <v>81000</v>
      </c>
      <c r="K3907" s="101">
        <f t="shared" si="1194"/>
        <v>45.180722891566269</v>
      </c>
      <c r="L3907" s="26">
        <v>4.8</v>
      </c>
      <c r="M3907" s="27">
        <f t="shared" si="1224"/>
        <v>3.6144578313253017</v>
      </c>
    </row>
    <row r="3908" spans="1:13">
      <c r="A3908" s="36"/>
      <c r="B3908" s="89"/>
      <c r="C3908" s="38" t="s">
        <v>501</v>
      </c>
      <c r="D3908" s="1297">
        <v>2015</v>
      </c>
      <c r="E3908" s="131">
        <f t="shared" si="1196"/>
        <v>6</v>
      </c>
      <c r="F3908" s="26">
        <v>694025</v>
      </c>
      <c r="G3908" s="146">
        <v>0.1</v>
      </c>
      <c r="H3908" s="26">
        <f t="shared" si="1221"/>
        <v>416415</v>
      </c>
      <c r="I3908" s="26">
        <f t="shared" si="1222"/>
        <v>277610</v>
      </c>
      <c r="J3908" s="101">
        <f t="shared" si="1223"/>
        <v>69402.5</v>
      </c>
      <c r="K3908" s="101">
        <f t="shared" si="1194"/>
        <v>38.711791610888</v>
      </c>
      <c r="L3908" s="26">
        <v>18</v>
      </c>
      <c r="M3908" s="27">
        <f t="shared" si="1224"/>
        <v>11.6135374832664</v>
      </c>
    </row>
    <row r="3909" spans="1:13">
      <c r="A3909" s="36"/>
      <c r="B3909" s="89"/>
      <c r="C3909" s="38" t="s">
        <v>502</v>
      </c>
      <c r="D3909" s="1297">
        <v>2006</v>
      </c>
      <c r="E3909" s="131">
        <f t="shared" si="1196"/>
        <v>15</v>
      </c>
      <c r="F3909" s="26">
        <v>77000</v>
      </c>
      <c r="G3909" s="146">
        <v>0.05</v>
      </c>
      <c r="H3909" s="26">
        <f t="shared" si="1221"/>
        <v>57750</v>
      </c>
      <c r="I3909" s="26">
        <f t="shared" si="1222"/>
        <v>19250</v>
      </c>
      <c r="J3909" s="101">
        <f t="shared" si="1223"/>
        <v>3850</v>
      </c>
      <c r="K3909" s="101">
        <f t="shared" si="1194"/>
        <v>2.1474788041053103</v>
      </c>
      <c r="L3909" s="26">
        <v>9.6</v>
      </c>
      <c r="M3909" s="27">
        <f t="shared" si="1224"/>
        <v>0.34359660865684966</v>
      </c>
    </row>
    <row r="3910" spans="1:13">
      <c r="A3910" s="36"/>
      <c r="B3910" s="89"/>
      <c r="C3910" s="38" t="s">
        <v>503</v>
      </c>
      <c r="D3910" s="1297">
        <v>2007</v>
      </c>
      <c r="E3910" s="131">
        <f t="shared" si="1196"/>
        <v>14</v>
      </c>
      <c r="F3910" s="26">
        <v>482500</v>
      </c>
      <c r="G3910" s="146">
        <v>0.1</v>
      </c>
      <c r="H3910" s="26">
        <f t="shared" si="1221"/>
        <v>675500</v>
      </c>
      <c r="I3910" s="26">
        <f t="shared" si="1222"/>
        <v>-193000</v>
      </c>
      <c r="J3910" s="101">
        <f t="shared" si="1223"/>
        <v>48250</v>
      </c>
      <c r="K3910" s="101">
        <f t="shared" si="1194"/>
        <v>26.913208389112004</v>
      </c>
      <c r="L3910" s="26">
        <v>9.6</v>
      </c>
      <c r="M3910" s="27">
        <f t="shared" si="1224"/>
        <v>4.3061133422579205</v>
      </c>
    </row>
    <row r="3911" spans="1:13">
      <c r="A3911" s="36"/>
      <c r="B3911" s="89"/>
      <c r="C3911" s="38" t="s">
        <v>504</v>
      </c>
      <c r="D3911" s="1297">
        <v>2007</v>
      </c>
      <c r="E3911" s="131">
        <f t="shared" si="1196"/>
        <v>14</v>
      </c>
      <c r="F3911" s="26">
        <v>68000</v>
      </c>
      <c r="G3911" s="146">
        <v>0.1</v>
      </c>
      <c r="H3911" s="26">
        <f t="shared" si="1221"/>
        <v>95200</v>
      </c>
      <c r="I3911" s="26">
        <f t="shared" si="1222"/>
        <v>-27200</v>
      </c>
      <c r="J3911" s="101">
        <f t="shared" si="1223"/>
        <v>6800</v>
      </c>
      <c r="K3911" s="101">
        <f t="shared" si="1194"/>
        <v>3.7929495760821061</v>
      </c>
      <c r="L3911" s="26">
        <v>3.6</v>
      </c>
      <c r="M3911" s="27">
        <f t="shared" si="1224"/>
        <v>0.22757697456492637</v>
      </c>
    </row>
    <row r="3912" spans="1:13">
      <c r="A3912" s="36"/>
      <c r="B3912" s="16" t="s">
        <v>35</v>
      </c>
      <c r="C3912" s="87"/>
      <c r="D3912" s="17"/>
      <c r="E3912" s="131"/>
      <c r="F3912" s="98"/>
      <c r="G3912" s="98"/>
      <c r="H3912" s="98"/>
      <c r="I3912" s="98"/>
      <c r="J3912" s="98"/>
      <c r="K3912" s="101">
        <f t="shared" si="1194"/>
        <v>0</v>
      </c>
      <c r="L3912" s="98"/>
      <c r="M3912" s="96">
        <f>SUM(M3906:M3911)</f>
        <v>27.672588502156778</v>
      </c>
    </row>
    <row r="3913" spans="1:13" ht="17.25" customHeight="1">
      <c r="A3913" s="43" t="s">
        <v>809</v>
      </c>
      <c r="B3913" s="41" t="s">
        <v>228</v>
      </c>
      <c r="C3913" s="37"/>
      <c r="D3913" s="45"/>
      <c r="E3913" s="155"/>
      <c r="F3913" s="157"/>
      <c r="G3913" s="157"/>
      <c r="H3913" s="157"/>
      <c r="I3913" s="157"/>
      <c r="J3913" s="157"/>
      <c r="K3913" s="157"/>
      <c r="L3913" s="157"/>
      <c r="M3913" s="109"/>
    </row>
    <row r="3914" spans="1:13" ht="60">
      <c r="A3914" s="36" t="s">
        <v>811</v>
      </c>
      <c r="B3914" s="38" t="s">
        <v>229</v>
      </c>
      <c r="C3914" s="38" t="s">
        <v>525</v>
      </c>
      <c r="D3914" s="1297">
        <v>2007</v>
      </c>
      <c r="E3914" s="131">
        <f t="shared" si="1196"/>
        <v>14</v>
      </c>
      <c r="F3914" s="26">
        <v>407000</v>
      </c>
      <c r="G3914" s="146">
        <v>0.1</v>
      </c>
      <c r="H3914" s="26">
        <f t="shared" ref="H3914:H3919" si="1225">E3914*F3914*G3914</f>
        <v>569800</v>
      </c>
      <c r="I3914" s="26">
        <f t="shared" ref="I3914:I3920" si="1226">F3914-H3914</f>
        <v>-162800</v>
      </c>
      <c r="J3914" s="101">
        <f t="shared" ref="J3914:J3920" si="1227">F3914*G3914</f>
        <v>40700</v>
      </c>
      <c r="K3914" s="101">
        <f t="shared" si="1194"/>
        <v>22.701918786256137</v>
      </c>
      <c r="L3914" s="26">
        <v>20</v>
      </c>
      <c r="M3914" s="27">
        <f t="shared" ref="M3914:M3920" si="1228">K3914*L3914/60</f>
        <v>7.5673062620853786</v>
      </c>
    </row>
    <row r="3915" spans="1:13">
      <c r="A3915" s="36"/>
      <c r="B3915" s="89"/>
      <c r="C3915" s="38" t="s">
        <v>500</v>
      </c>
      <c r="D3915" s="1297">
        <v>2007</v>
      </c>
      <c r="E3915" s="131">
        <f t="shared" si="1196"/>
        <v>14</v>
      </c>
      <c r="F3915" s="26">
        <v>810000</v>
      </c>
      <c r="G3915" s="146">
        <v>0.1</v>
      </c>
      <c r="H3915" s="26">
        <f t="shared" si="1225"/>
        <v>1134000</v>
      </c>
      <c r="I3915" s="26">
        <f t="shared" si="1226"/>
        <v>-324000</v>
      </c>
      <c r="J3915" s="101">
        <f t="shared" si="1227"/>
        <v>81000</v>
      </c>
      <c r="K3915" s="101">
        <f t="shared" ref="K3915:K3949" si="1229">J3915/1792.8</f>
        <v>45.180722891566269</v>
      </c>
      <c r="L3915" s="26">
        <v>4.8</v>
      </c>
      <c r="M3915" s="27">
        <f t="shared" si="1228"/>
        <v>3.6144578313253017</v>
      </c>
    </row>
    <row r="3916" spans="1:13">
      <c r="A3916" s="36"/>
      <c r="B3916" s="89"/>
      <c r="C3916" s="38" t="s">
        <v>501</v>
      </c>
      <c r="D3916" s="1297">
        <v>2015</v>
      </c>
      <c r="E3916" s="131">
        <f t="shared" si="1196"/>
        <v>6</v>
      </c>
      <c r="F3916" s="26">
        <v>694025</v>
      </c>
      <c r="G3916" s="146">
        <v>0.1</v>
      </c>
      <c r="H3916" s="26">
        <f t="shared" si="1225"/>
        <v>416415</v>
      </c>
      <c r="I3916" s="26">
        <f t="shared" si="1226"/>
        <v>277610</v>
      </c>
      <c r="J3916" s="101">
        <f t="shared" si="1227"/>
        <v>69402.5</v>
      </c>
      <c r="K3916" s="101">
        <f t="shared" si="1229"/>
        <v>38.711791610888</v>
      </c>
      <c r="L3916" s="26">
        <v>18</v>
      </c>
      <c r="M3916" s="27">
        <f t="shared" si="1228"/>
        <v>11.6135374832664</v>
      </c>
    </row>
    <row r="3917" spans="1:13">
      <c r="A3917" s="36"/>
      <c r="B3917" s="89"/>
      <c r="C3917" s="38" t="s">
        <v>502</v>
      </c>
      <c r="D3917" s="1297">
        <v>2006</v>
      </c>
      <c r="E3917" s="131">
        <f t="shared" si="1196"/>
        <v>15</v>
      </c>
      <c r="F3917" s="26">
        <v>77000</v>
      </c>
      <c r="G3917" s="146">
        <v>0.05</v>
      </c>
      <c r="H3917" s="26">
        <f t="shared" si="1225"/>
        <v>57750</v>
      </c>
      <c r="I3917" s="26">
        <f t="shared" si="1226"/>
        <v>19250</v>
      </c>
      <c r="J3917" s="101">
        <f t="shared" si="1227"/>
        <v>3850</v>
      </c>
      <c r="K3917" s="101">
        <f t="shared" si="1229"/>
        <v>2.1474788041053103</v>
      </c>
      <c r="L3917" s="26">
        <v>9.6</v>
      </c>
      <c r="M3917" s="27">
        <f t="shared" si="1228"/>
        <v>0.34359660865684966</v>
      </c>
    </row>
    <row r="3918" spans="1:13">
      <c r="A3918" s="36"/>
      <c r="B3918" s="89"/>
      <c r="C3918" s="38" t="s">
        <v>503</v>
      </c>
      <c r="D3918" s="1297">
        <v>2007</v>
      </c>
      <c r="E3918" s="131">
        <f t="shared" si="1196"/>
        <v>14</v>
      </c>
      <c r="F3918" s="26">
        <v>482500</v>
      </c>
      <c r="G3918" s="146">
        <v>0.1</v>
      </c>
      <c r="H3918" s="26">
        <f t="shared" si="1225"/>
        <v>675500</v>
      </c>
      <c r="I3918" s="26">
        <f t="shared" si="1226"/>
        <v>-193000</v>
      </c>
      <c r="J3918" s="101">
        <f t="shared" si="1227"/>
        <v>48250</v>
      </c>
      <c r="K3918" s="101">
        <f t="shared" si="1229"/>
        <v>26.913208389112004</v>
      </c>
      <c r="L3918" s="26">
        <v>9.6</v>
      </c>
      <c r="M3918" s="27">
        <f t="shared" si="1228"/>
        <v>4.3061133422579205</v>
      </c>
    </row>
    <row r="3919" spans="1:13">
      <c r="A3919" s="36"/>
      <c r="B3919" s="89"/>
      <c r="C3919" s="38" t="s">
        <v>504</v>
      </c>
      <c r="D3919" s="1297">
        <v>2007</v>
      </c>
      <c r="E3919" s="131">
        <f t="shared" si="1196"/>
        <v>14</v>
      </c>
      <c r="F3919" s="26">
        <v>68000</v>
      </c>
      <c r="G3919" s="146">
        <v>0.1</v>
      </c>
      <c r="H3919" s="26">
        <f t="shared" si="1225"/>
        <v>95200</v>
      </c>
      <c r="I3919" s="26">
        <f t="shared" si="1226"/>
        <v>-27200</v>
      </c>
      <c r="J3919" s="101">
        <f t="shared" si="1227"/>
        <v>6800</v>
      </c>
      <c r="K3919" s="101">
        <f t="shared" si="1229"/>
        <v>3.7929495760821061</v>
      </c>
      <c r="L3919" s="26">
        <v>3.6</v>
      </c>
      <c r="M3919" s="27">
        <f t="shared" si="1228"/>
        <v>0.22757697456492637</v>
      </c>
    </row>
    <row r="3920" spans="1:13">
      <c r="A3920" s="36"/>
      <c r="B3920" s="89"/>
      <c r="C3920" s="38" t="s">
        <v>526</v>
      </c>
      <c r="D3920" s="1297">
        <v>2004</v>
      </c>
      <c r="E3920" s="131">
        <f t="shared" si="1196"/>
        <v>17</v>
      </c>
      <c r="F3920" s="26">
        <v>277875</v>
      </c>
      <c r="G3920" s="146">
        <v>0.1</v>
      </c>
      <c r="H3920" s="26">
        <v>277875</v>
      </c>
      <c r="I3920" s="26">
        <f t="shared" si="1226"/>
        <v>0</v>
      </c>
      <c r="J3920" s="101">
        <f t="shared" si="1227"/>
        <v>27787.5</v>
      </c>
      <c r="K3920" s="101">
        <f t="shared" si="1229"/>
        <v>15.499497991967871</v>
      </c>
      <c r="L3920" s="26">
        <v>10</v>
      </c>
      <c r="M3920" s="27">
        <f t="shared" si="1228"/>
        <v>2.5832496653279784</v>
      </c>
    </row>
    <row r="3921" spans="1:13">
      <c r="A3921" s="36"/>
      <c r="B3921" s="16" t="s">
        <v>35</v>
      </c>
      <c r="C3921" s="87"/>
      <c r="D3921" s="17"/>
      <c r="E3921" s="131"/>
      <c r="F3921" s="98"/>
      <c r="G3921" s="147"/>
      <c r="H3921" s="98"/>
      <c r="I3921" s="98"/>
      <c r="J3921" s="98"/>
      <c r="K3921" s="101">
        <f t="shared" si="1229"/>
        <v>0</v>
      </c>
      <c r="L3921" s="98"/>
      <c r="M3921" s="96">
        <f>SUM(M3914:M3920)</f>
        <v>30.255838167484757</v>
      </c>
    </row>
    <row r="3922" spans="1:13" ht="30">
      <c r="A3922" s="36" t="s">
        <v>5796</v>
      </c>
      <c r="B3922" s="38" t="s">
        <v>230</v>
      </c>
      <c r="C3922" s="38" t="s">
        <v>525</v>
      </c>
      <c r="D3922" s="1297">
        <v>2007</v>
      </c>
      <c r="E3922" s="131">
        <f t="shared" ref="E3922:E3955" si="1230">2021-D3922</f>
        <v>14</v>
      </c>
      <c r="F3922" s="26">
        <v>407000</v>
      </c>
      <c r="G3922" s="146">
        <v>0.1</v>
      </c>
      <c r="H3922" s="26">
        <f t="shared" ref="H3922:H3928" si="1231">E3922*F3922*G3922</f>
        <v>569800</v>
      </c>
      <c r="I3922" s="26">
        <f t="shared" ref="I3922:I3928" si="1232">F3922-H3922</f>
        <v>-162800</v>
      </c>
      <c r="J3922" s="101">
        <f t="shared" ref="J3922:J3928" si="1233">F3922*G3922</f>
        <v>40700</v>
      </c>
      <c r="K3922" s="101">
        <f t="shared" si="1229"/>
        <v>22.701918786256137</v>
      </c>
      <c r="L3922" s="26">
        <v>20</v>
      </c>
      <c r="M3922" s="27">
        <f t="shared" ref="M3922:M3928" si="1234">K3922*L3922/60</f>
        <v>7.5673062620853786</v>
      </c>
    </row>
    <row r="3923" spans="1:13">
      <c r="A3923" s="36"/>
      <c r="B3923" s="89"/>
      <c r="C3923" s="38" t="s">
        <v>500</v>
      </c>
      <c r="D3923" s="1297">
        <v>2007</v>
      </c>
      <c r="E3923" s="131">
        <f t="shared" si="1230"/>
        <v>14</v>
      </c>
      <c r="F3923" s="26">
        <v>810000</v>
      </c>
      <c r="G3923" s="146">
        <v>0.1</v>
      </c>
      <c r="H3923" s="26">
        <f t="shared" si="1231"/>
        <v>1134000</v>
      </c>
      <c r="I3923" s="26">
        <f t="shared" si="1232"/>
        <v>-324000</v>
      </c>
      <c r="J3923" s="101">
        <f t="shared" si="1233"/>
        <v>81000</v>
      </c>
      <c r="K3923" s="101">
        <f t="shared" si="1229"/>
        <v>45.180722891566269</v>
      </c>
      <c r="L3923" s="26">
        <v>4.8</v>
      </c>
      <c r="M3923" s="27">
        <f t="shared" si="1234"/>
        <v>3.6144578313253017</v>
      </c>
    </row>
    <row r="3924" spans="1:13">
      <c r="A3924" s="36"/>
      <c r="B3924" s="89"/>
      <c r="C3924" s="38" t="s">
        <v>501</v>
      </c>
      <c r="D3924" s="1297">
        <v>2015</v>
      </c>
      <c r="E3924" s="131">
        <f t="shared" si="1230"/>
        <v>6</v>
      </c>
      <c r="F3924" s="26">
        <v>694025</v>
      </c>
      <c r="G3924" s="146">
        <v>0.1</v>
      </c>
      <c r="H3924" s="26">
        <f t="shared" si="1231"/>
        <v>416415</v>
      </c>
      <c r="I3924" s="26">
        <f t="shared" si="1232"/>
        <v>277610</v>
      </c>
      <c r="J3924" s="101">
        <f t="shared" si="1233"/>
        <v>69402.5</v>
      </c>
      <c r="K3924" s="101">
        <f t="shared" si="1229"/>
        <v>38.711791610888</v>
      </c>
      <c r="L3924" s="26">
        <v>18</v>
      </c>
      <c r="M3924" s="27">
        <f t="shared" si="1234"/>
        <v>11.6135374832664</v>
      </c>
    </row>
    <row r="3925" spans="1:13">
      <c r="A3925" s="36"/>
      <c r="B3925" s="89"/>
      <c r="C3925" s="38" t="s">
        <v>502</v>
      </c>
      <c r="D3925" s="1297">
        <v>2006</v>
      </c>
      <c r="E3925" s="131">
        <f t="shared" si="1230"/>
        <v>15</v>
      </c>
      <c r="F3925" s="26">
        <v>77000</v>
      </c>
      <c r="G3925" s="146">
        <v>0.05</v>
      </c>
      <c r="H3925" s="26">
        <f t="shared" si="1231"/>
        <v>57750</v>
      </c>
      <c r="I3925" s="26">
        <f t="shared" si="1232"/>
        <v>19250</v>
      </c>
      <c r="J3925" s="101">
        <f t="shared" si="1233"/>
        <v>3850</v>
      </c>
      <c r="K3925" s="101">
        <f t="shared" si="1229"/>
        <v>2.1474788041053103</v>
      </c>
      <c r="L3925" s="26">
        <v>9.6</v>
      </c>
      <c r="M3925" s="27">
        <f t="shared" si="1234"/>
        <v>0.34359660865684966</v>
      </c>
    </row>
    <row r="3926" spans="1:13">
      <c r="A3926" s="36"/>
      <c r="B3926" s="89"/>
      <c r="C3926" s="38" t="s">
        <v>503</v>
      </c>
      <c r="D3926" s="1297">
        <v>2007</v>
      </c>
      <c r="E3926" s="131">
        <f t="shared" si="1230"/>
        <v>14</v>
      </c>
      <c r="F3926" s="26">
        <v>482500</v>
      </c>
      <c r="G3926" s="146">
        <v>0.1</v>
      </c>
      <c r="H3926" s="26">
        <f t="shared" si="1231"/>
        <v>675500</v>
      </c>
      <c r="I3926" s="26">
        <f t="shared" si="1232"/>
        <v>-193000</v>
      </c>
      <c r="J3926" s="101">
        <f t="shared" si="1233"/>
        <v>48250</v>
      </c>
      <c r="K3926" s="101">
        <f t="shared" si="1229"/>
        <v>26.913208389112004</v>
      </c>
      <c r="L3926" s="26">
        <v>9.6</v>
      </c>
      <c r="M3926" s="27">
        <f t="shared" si="1234"/>
        <v>4.3061133422579205</v>
      </c>
    </row>
    <row r="3927" spans="1:13">
      <c r="A3927" s="36"/>
      <c r="B3927" s="89"/>
      <c r="C3927" s="38" t="s">
        <v>504</v>
      </c>
      <c r="D3927" s="1297">
        <v>2007</v>
      </c>
      <c r="E3927" s="131">
        <f t="shared" si="1230"/>
        <v>14</v>
      </c>
      <c r="F3927" s="26">
        <v>68000</v>
      </c>
      <c r="G3927" s="146">
        <v>0.1</v>
      </c>
      <c r="H3927" s="26">
        <f t="shared" si="1231"/>
        <v>95200</v>
      </c>
      <c r="I3927" s="26">
        <f t="shared" si="1232"/>
        <v>-27200</v>
      </c>
      <c r="J3927" s="101">
        <f t="shared" si="1233"/>
        <v>6800</v>
      </c>
      <c r="K3927" s="101">
        <f t="shared" si="1229"/>
        <v>3.7929495760821061</v>
      </c>
      <c r="L3927" s="26">
        <v>3.6</v>
      </c>
      <c r="M3927" s="27">
        <f t="shared" si="1234"/>
        <v>0.22757697456492637</v>
      </c>
    </row>
    <row r="3928" spans="1:13">
      <c r="A3928" s="36"/>
      <c r="B3928" s="89"/>
      <c r="C3928" s="38" t="s">
        <v>508</v>
      </c>
      <c r="D3928" s="1297">
        <v>1994</v>
      </c>
      <c r="E3928" s="131">
        <f t="shared" si="1230"/>
        <v>27</v>
      </c>
      <c r="F3928" s="26"/>
      <c r="G3928" s="26"/>
      <c r="H3928" s="26">
        <f t="shared" si="1231"/>
        <v>0</v>
      </c>
      <c r="I3928" s="26">
        <f t="shared" si="1232"/>
        <v>0</v>
      </c>
      <c r="J3928" s="101">
        <f t="shared" si="1233"/>
        <v>0</v>
      </c>
      <c r="K3928" s="101">
        <f t="shared" si="1229"/>
        <v>0</v>
      </c>
      <c r="L3928" s="26">
        <v>5</v>
      </c>
      <c r="M3928" s="27">
        <f t="shared" si="1234"/>
        <v>0</v>
      </c>
    </row>
    <row r="3929" spans="1:13">
      <c r="A3929" s="36"/>
      <c r="B3929" s="16" t="s">
        <v>35</v>
      </c>
      <c r="C3929" s="87"/>
      <c r="D3929" s="17"/>
      <c r="E3929" s="131"/>
      <c r="F3929" s="98"/>
      <c r="G3929" s="147"/>
      <c r="H3929" s="98"/>
      <c r="I3929" s="98"/>
      <c r="J3929" s="98"/>
      <c r="K3929" s="101">
        <f t="shared" si="1229"/>
        <v>0</v>
      </c>
      <c r="L3929" s="98"/>
      <c r="M3929" s="96">
        <f>SUM(M3922:M3928)</f>
        <v>27.672588502156778</v>
      </c>
    </row>
    <row r="3930" spans="1:13" s="51" customFormat="1" ht="30">
      <c r="A3930" s="49" t="s">
        <v>5797</v>
      </c>
      <c r="B3930" s="53" t="s">
        <v>204</v>
      </c>
      <c r="C3930" s="53" t="s">
        <v>525</v>
      </c>
      <c r="D3930" s="562">
        <v>2007</v>
      </c>
      <c r="E3930" s="131">
        <f t="shared" si="1230"/>
        <v>14</v>
      </c>
      <c r="F3930" s="213">
        <v>407000</v>
      </c>
      <c r="G3930" s="214">
        <v>0.1</v>
      </c>
      <c r="H3930" s="213">
        <f t="shared" ref="H3930:H3937" si="1235">E3930*F3930*G3930</f>
        <v>569800</v>
      </c>
      <c r="I3930" s="213">
        <f t="shared" ref="I3930:I3937" si="1236">F3930-H3930</f>
        <v>-162800</v>
      </c>
      <c r="J3930" s="174">
        <f t="shared" ref="J3930:J3937" si="1237">F3930*G3930</f>
        <v>40700</v>
      </c>
      <c r="K3930" s="101">
        <f t="shared" si="1229"/>
        <v>22.701918786256137</v>
      </c>
      <c r="L3930" s="213">
        <v>20</v>
      </c>
      <c r="M3930" s="269">
        <f t="shared" ref="M3930:M3937" si="1238">K3930*L3930/60</f>
        <v>7.5673062620853786</v>
      </c>
    </row>
    <row r="3931" spans="1:13">
      <c r="A3931" s="36"/>
      <c r="B3931" s="89"/>
      <c r="C3931" s="38" t="s">
        <v>500</v>
      </c>
      <c r="D3931" s="1297">
        <v>2007</v>
      </c>
      <c r="E3931" s="131">
        <f t="shared" si="1230"/>
        <v>14</v>
      </c>
      <c r="F3931" s="26">
        <v>810000</v>
      </c>
      <c r="G3931" s="146">
        <v>0.1</v>
      </c>
      <c r="H3931" s="26">
        <f t="shared" si="1235"/>
        <v>1134000</v>
      </c>
      <c r="I3931" s="26">
        <f t="shared" si="1236"/>
        <v>-324000</v>
      </c>
      <c r="J3931" s="101">
        <f t="shared" si="1237"/>
        <v>81000</v>
      </c>
      <c r="K3931" s="101">
        <f t="shared" si="1229"/>
        <v>45.180722891566269</v>
      </c>
      <c r="L3931" s="26">
        <v>4.8</v>
      </c>
      <c r="M3931" s="27">
        <f t="shared" si="1238"/>
        <v>3.6144578313253017</v>
      </c>
    </row>
    <row r="3932" spans="1:13">
      <c r="A3932" s="36"/>
      <c r="B3932" s="89"/>
      <c r="C3932" s="38" t="s">
        <v>501</v>
      </c>
      <c r="D3932" s="1297">
        <v>2015</v>
      </c>
      <c r="E3932" s="131">
        <f t="shared" si="1230"/>
        <v>6</v>
      </c>
      <c r="F3932" s="26">
        <v>694025</v>
      </c>
      <c r="G3932" s="146">
        <v>0.1</v>
      </c>
      <c r="H3932" s="26">
        <f t="shared" si="1235"/>
        <v>416415</v>
      </c>
      <c r="I3932" s="26">
        <f t="shared" si="1236"/>
        <v>277610</v>
      </c>
      <c r="J3932" s="101">
        <f t="shared" si="1237"/>
        <v>69402.5</v>
      </c>
      <c r="K3932" s="101">
        <f t="shared" si="1229"/>
        <v>38.711791610888</v>
      </c>
      <c r="L3932" s="26">
        <v>18</v>
      </c>
      <c r="M3932" s="27">
        <f t="shared" si="1238"/>
        <v>11.6135374832664</v>
      </c>
    </row>
    <row r="3933" spans="1:13">
      <c r="A3933" s="36"/>
      <c r="B3933" s="89"/>
      <c r="C3933" s="38" t="s">
        <v>502</v>
      </c>
      <c r="D3933" s="1297">
        <v>2006</v>
      </c>
      <c r="E3933" s="131">
        <f t="shared" si="1230"/>
        <v>15</v>
      </c>
      <c r="F3933" s="26">
        <v>77000</v>
      </c>
      <c r="G3933" s="146">
        <v>0.05</v>
      </c>
      <c r="H3933" s="26">
        <f t="shared" si="1235"/>
        <v>57750</v>
      </c>
      <c r="I3933" s="26">
        <f t="shared" si="1236"/>
        <v>19250</v>
      </c>
      <c r="J3933" s="101">
        <f t="shared" si="1237"/>
        <v>3850</v>
      </c>
      <c r="K3933" s="101">
        <f t="shared" si="1229"/>
        <v>2.1474788041053103</v>
      </c>
      <c r="L3933" s="26">
        <v>9.6</v>
      </c>
      <c r="M3933" s="27">
        <f t="shared" si="1238"/>
        <v>0.34359660865684966</v>
      </c>
    </row>
    <row r="3934" spans="1:13" ht="24.75" customHeight="1">
      <c r="A3934" s="36"/>
      <c r="B3934" s="89"/>
      <c r="C3934" s="38" t="s">
        <v>503</v>
      </c>
      <c r="D3934" s="1297">
        <v>2007</v>
      </c>
      <c r="E3934" s="131">
        <f t="shared" si="1230"/>
        <v>14</v>
      </c>
      <c r="F3934" s="26">
        <v>482500</v>
      </c>
      <c r="G3934" s="146">
        <v>0.1</v>
      </c>
      <c r="H3934" s="26">
        <f t="shared" si="1235"/>
        <v>675500</v>
      </c>
      <c r="I3934" s="26">
        <f t="shared" si="1236"/>
        <v>-193000</v>
      </c>
      <c r="J3934" s="101">
        <f t="shared" si="1237"/>
        <v>48250</v>
      </c>
      <c r="K3934" s="101">
        <f t="shared" si="1229"/>
        <v>26.913208389112004</v>
      </c>
      <c r="L3934" s="26">
        <v>9.6</v>
      </c>
      <c r="M3934" s="27">
        <f t="shared" si="1238"/>
        <v>4.3061133422579205</v>
      </c>
    </row>
    <row r="3935" spans="1:13">
      <c r="A3935" s="36"/>
      <c r="B3935" s="89"/>
      <c r="C3935" s="38" t="s">
        <v>504</v>
      </c>
      <c r="D3935" s="1297">
        <v>2007</v>
      </c>
      <c r="E3935" s="131">
        <f t="shared" si="1230"/>
        <v>14</v>
      </c>
      <c r="F3935" s="26">
        <v>68000</v>
      </c>
      <c r="G3935" s="146">
        <v>0.1</v>
      </c>
      <c r="H3935" s="26">
        <f t="shared" si="1235"/>
        <v>95200</v>
      </c>
      <c r="I3935" s="26">
        <f t="shared" si="1236"/>
        <v>-27200</v>
      </c>
      <c r="J3935" s="101">
        <f t="shared" si="1237"/>
        <v>6800</v>
      </c>
      <c r="K3935" s="101">
        <f t="shared" si="1229"/>
        <v>3.7929495760821061</v>
      </c>
      <c r="L3935" s="26">
        <v>3.6</v>
      </c>
      <c r="M3935" s="27">
        <f t="shared" si="1238"/>
        <v>0.22757697456492637</v>
      </c>
    </row>
    <row r="3936" spans="1:13">
      <c r="A3936" s="36"/>
      <c r="B3936" s="89"/>
      <c r="C3936" s="38" t="s">
        <v>508</v>
      </c>
      <c r="D3936" s="1297">
        <v>1994</v>
      </c>
      <c r="E3936" s="131">
        <f t="shared" si="1230"/>
        <v>27</v>
      </c>
      <c r="F3936" s="26"/>
      <c r="G3936" s="26"/>
      <c r="H3936" s="26">
        <f t="shared" si="1235"/>
        <v>0</v>
      </c>
      <c r="I3936" s="26">
        <f t="shared" si="1236"/>
        <v>0</v>
      </c>
      <c r="J3936" s="101">
        <f t="shared" si="1237"/>
        <v>0</v>
      </c>
      <c r="K3936" s="101">
        <f t="shared" si="1229"/>
        <v>0</v>
      </c>
      <c r="L3936" s="26">
        <v>5</v>
      </c>
      <c r="M3936" s="27">
        <f t="shared" si="1238"/>
        <v>0</v>
      </c>
    </row>
    <row r="3937" spans="1:13">
      <c r="A3937" s="36"/>
      <c r="B3937" s="89"/>
      <c r="C3937" s="38" t="s">
        <v>507</v>
      </c>
      <c r="D3937" s="1297">
        <v>2007</v>
      </c>
      <c r="E3937" s="131">
        <f t="shared" si="1230"/>
        <v>14</v>
      </c>
      <c r="F3937" s="26">
        <v>1849800</v>
      </c>
      <c r="G3937" s="146">
        <v>0.1</v>
      </c>
      <c r="H3937" s="26">
        <f t="shared" si="1235"/>
        <v>2589720</v>
      </c>
      <c r="I3937" s="26">
        <f t="shared" si="1236"/>
        <v>-739920</v>
      </c>
      <c r="J3937" s="101">
        <f t="shared" si="1237"/>
        <v>184980</v>
      </c>
      <c r="K3937" s="101">
        <f t="shared" si="1229"/>
        <v>103.17938420348059</v>
      </c>
      <c r="L3937" s="26">
        <v>5</v>
      </c>
      <c r="M3937" s="27">
        <f t="shared" si="1238"/>
        <v>8.5982820169567162</v>
      </c>
    </row>
    <row r="3938" spans="1:13">
      <c r="A3938" s="36"/>
      <c r="B3938" s="16" t="s">
        <v>35</v>
      </c>
      <c r="C3938" s="87"/>
      <c r="D3938" s="17"/>
      <c r="E3938" s="131"/>
      <c r="F3938" s="98"/>
      <c r="G3938" s="98"/>
      <c r="H3938" s="98"/>
      <c r="I3938" s="98"/>
      <c r="J3938" s="98"/>
      <c r="K3938" s="101">
        <f t="shared" si="1229"/>
        <v>0</v>
      </c>
      <c r="L3938" s="98"/>
      <c r="M3938" s="96">
        <f>SUM(M3930:M3937)</f>
        <v>36.270870519113494</v>
      </c>
    </row>
    <row r="3939" spans="1:13" ht="30">
      <c r="A3939" s="36" t="s">
        <v>5798</v>
      </c>
      <c r="B3939" s="38" t="s">
        <v>199</v>
      </c>
      <c r="C3939" s="38" t="s">
        <v>525</v>
      </c>
      <c r="D3939" s="1297">
        <v>2007</v>
      </c>
      <c r="E3939" s="131">
        <f t="shared" si="1230"/>
        <v>14</v>
      </c>
      <c r="F3939" s="26">
        <v>407000</v>
      </c>
      <c r="G3939" s="146">
        <v>0.1</v>
      </c>
      <c r="H3939" s="26">
        <f t="shared" ref="H3939:H3946" si="1239">E3939*F3939*G3939</f>
        <v>569800</v>
      </c>
      <c r="I3939" s="26">
        <f t="shared" ref="I3939:I3946" si="1240">F3939-H3939</f>
        <v>-162800</v>
      </c>
      <c r="J3939" s="101">
        <f t="shared" ref="J3939:J3946" si="1241">F3939*G3939</f>
        <v>40700</v>
      </c>
      <c r="K3939" s="101">
        <f t="shared" si="1229"/>
        <v>22.701918786256137</v>
      </c>
      <c r="L3939" s="26">
        <v>20</v>
      </c>
      <c r="M3939" s="27">
        <f t="shared" ref="M3939:M3946" si="1242">K3939*L3939/60</f>
        <v>7.5673062620853786</v>
      </c>
    </row>
    <row r="3940" spans="1:13">
      <c r="A3940" s="36"/>
      <c r="B3940" s="89"/>
      <c r="C3940" s="38" t="s">
        <v>500</v>
      </c>
      <c r="D3940" s="1297">
        <v>2007</v>
      </c>
      <c r="E3940" s="131">
        <f t="shared" si="1230"/>
        <v>14</v>
      </c>
      <c r="F3940" s="26">
        <v>810000</v>
      </c>
      <c r="G3940" s="146">
        <v>0.1</v>
      </c>
      <c r="H3940" s="26">
        <f t="shared" si="1239"/>
        <v>1134000</v>
      </c>
      <c r="I3940" s="26">
        <f t="shared" si="1240"/>
        <v>-324000</v>
      </c>
      <c r="J3940" s="101">
        <f t="shared" si="1241"/>
        <v>81000</v>
      </c>
      <c r="K3940" s="101">
        <f t="shared" si="1229"/>
        <v>45.180722891566269</v>
      </c>
      <c r="L3940" s="26">
        <v>4.8</v>
      </c>
      <c r="M3940" s="27">
        <f t="shared" si="1242"/>
        <v>3.6144578313253017</v>
      </c>
    </row>
    <row r="3941" spans="1:13">
      <c r="A3941" s="36"/>
      <c r="B3941" s="89"/>
      <c r="C3941" s="38" t="s">
        <v>501</v>
      </c>
      <c r="D3941" s="1297">
        <v>2015</v>
      </c>
      <c r="E3941" s="131">
        <f t="shared" si="1230"/>
        <v>6</v>
      </c>
      <c r="F3941" s="26">
        <v>694025</v>
      </c>
      <c r="G3941" s="146">
        <v>0.1</v>
      </c>
      <c r="H3941" s="26">
        <f t="shared" si="1239"/>
        <v>416415</v>
      </c>
      <c r="I3941" s="26">
        <f t="shared" si="1240"/>
        <v>277610</v>
      </c>
      <c r="J3941" s="101">
        <f t="shared" si="1241"/>
        <v>69402.5</v>
      </c>
      <c r="K3941" s="101">
        <f t="shared" si="1229"/>
        <v>38.711791610888</v>
      </c>
      <c r="L3941" s="26">
        <v>18</v>
      </c>
      <c r="M3941" s="27">
        <f t="shared" si="1242"/>
        <v>11.6135374832664</v>
      </c>
    </row>
    <row r="3942" spans="1:13">
      <c r="A3942" s="36"/>
      <c r="B3942" s="89"/>
      <c r="C3942" s="38" t="s">
        <v>502</v>
      </c>
      <c r="D3942" s="1297">
        <v>2006</v>
      </c>
      <c r="E3942" s="131">
        <f t="shared" si="1230"/>
        <v>15</v>
      </c>
      <c r="F3942" s="26">
        <v>77000</v>
      </c>
      <c r="G3942" s="146">
        <v>0.05</v>
      </c>
      <c r="H3942" s="26">
        <f t="shared" si="1239"/>
        <v>57750</v>
      </c>
      <c r="I3942" s="26">
        <f t="shared" si="1240"/>
        <v>19250</v>
      </c>
      <c r="J3942" s="101">
        <f t="shared" si="1241"/>
        <v>3850</v>
      </c>
      <c r="K3942" s="101">
        <f t="shared" si="1229"/>
        <v>2.1474788041053103</v>
      </c>
      <c r="L3942" s="26">
        <v>9.6</v>
      </c>
      <c r="M3942" s="27">
        <f t="shared" si="1242"/>
        <v>0.34359660865684966</v>
      </c>
    </row>
    <row r="3943" spans="1:13">
      <c r="A3943" s="36"/>
      <c r="B3943" s="89"/>
      <c r="C3943" s="38" t="s">
        <v>503</v>
      </c>
      <c r="D3943" s="1297">
        <v>2007</v>
      </c>
      <c r="E3943" s="131">
        <f t="shared" si="1230"/>
        <v>14</v>
      </c>
      <c r="F3943" s="26">
        <v>482500</v>
      </c>
      <c r="G3943" s="146">
        <v>0.1</v>
      </c>
      <c r="H3943" s="26">
        <f t="shared" si="1239"/>
        <v>675500</v>
      </c>
      <c r="I3943" s="26">
        <f t="shared" si="1240"/>
        <v>-193000</v>
      </c>
      <c r="J3943" s="101">
        <f t="shared" si="1241"/>
        <v>48250</v>
      </c>
      <c r="K3943" s="101">
        <f t="shared" si="1229"/>
        <v>26.913208389112004</v>
      </c>
      <c r="L3943" s="26">
        <v>9.6</v>
      </c>
      <c r="M3943" s="27">
        <f t="shared" si="1242"/>
        <v>4.3061133422579205</v>
      </c>
    </row>
    <row r="3944" spans="1:13">
      <c r="A3944" s="36"/>
      <c r="B3944" s="89"/>
      <c r="C3944" s="38" t="s">
        <v>504</v>
      </c>
      <c r="D3944" s="1297">
        <v>2007</v>
      </c>
      <c r="E3944" s="131">
        <f t="shared" si="1230"/>
        <v>14</v>
      </c>
      <c r="F3944" s="26">
        <v>68000</v>
      </c>
      <c r="G3944" s="146">
        <v>0.1</v>
      </c>
      <c r="H3944" s="26">
        <f t="shared" si="1239"/>
        <v>95200</v>
      </c>
      <c r="I3944" s="26">
        <f t="shared" si="1240"/>
        <v>-27200</v>
      </c>
      <c r="J3944" s="101">
        <f t="shared" si="1241"/>
        <v>6800</v>
      </c>
      <c r="K3944" s="101">
        <f t="shared" si="1229"/>
        <v>3.7929495760821061</v>
      </c>
      <c r="L3944" s="26">
        <v>3.6</v>
      </c>
      <c r="M3944" s="27">
        <f t="shared" si="1242"/>
        <v>0.22757697456492637</v>
      </c>
    </row>
    <row r="3945" spans="1:13">
      <c r="A3945" s="36"/>
      <c r="B3945" s="89"/>
      <c r="C3945" s="38" t="s">
        <v>507</v>
      </c>
      <c r="D3945" s="1297">
        <v>2007</v>
      </c>
      <c r="E3945" s="131">
        <f t="shared" si="1230"/>
        <v>14</v>
      </c>
      <c r="F3945" s="26">
        <v>1849800</v>
      </c>
      <c r="G3945" s="146">
        <v>0.1</v>
      </c>
      <c r="H3945" s="26">
        <f t="shared" si="1239"/>
        <v>2589720</v>
      </c>
      <c r="I3945" s="26">
        <f t="shared" si="1240"/>
        <v>-739920</v>
      </c>
      <c r="J3945" s="101">
        <f t="shared" si="1241"/>
        <v>184980</v>
      </c>
      <c r="K3945" s="101">
        <f t="shared" si="1229"/>
        <v>103.17938420348059</v>
      </c>
      <c r="L3945" s="26">
        <v>5</v>
      </c>
      <c r="M3945" s="27">
        <f t="shared" si="1242"/>
        <v>8.5982820169567162</v>
      </c>
    </row>
    <row r="3946" spans="1:13">
      <c r="A3946" s="36"/>
      <c r="B3946" s="89"/>
      <c r="C3946" s="38" t="s">
        <v>508</v>
      </c>
      <c r="D3946" s="1297">
        <v>1994</v>
      </c>
      <c r="E3946" s="131">
        <f t="shared" si="1230"/>
        <v>27</v>
      </c>
      <c r="F3946" s="26"/>
      <c r="G3946" s="26"/>
      <c r="H3946" s="26">
        <f t="shared" si="1239"/>
        <v>0</v>
      </c>
      <c r="I3946" s="26">
        <f t="shared" si="1240"/>
        <v>0</v>
      </c>
      <c r="J3946" s="101">
        <f t="shared" si="1241"/>
        <v>0</v>
      </c>
      <c r="K3946" s="101">
        <f t="shared" si="1229"/>
        <v>0</v>
      </c>
      <c r="L3946" s="26">
        <v>10</v>
      </c>
      <c r="M3946" s="27">
        <f t="shared" si="1242"/>
        <v>0</v>
      </c>
    </row>
    <row r="3947" spans="1:13">
      <c r="A3947" s="36"/>
      <c r="B3947" s="16" t="s">
        <v>35</v>
      </c>
      <c r="C3947" s="87"/>
      <c r="D3947" s="17"/>
      <c r="E3947" s="131"/>
      <c r="F3947" s="98"/>
      <c r="G3947" s="98"/>
      <c r="H3947" s="98"/>
      <c r="I3947" s="98"/>
      <c r="J3947" s="98"/>
      <c r="K3947" s="101">
        <f t="shared" si="1229"/>
        <v>0</v>
      </c>
      <c r="L3947" s="98"/>
      <c r="M3947" s="96">
        <f>SUM(M3939:M3946)</f>
        <v>36.270870519113494</v>
      </c>
    </row>
    <row r="3948" spans="1:13" ht="45">
      <c r="A3948" s="36" t="s">
        <v>5799</v>
      </c>
      <c r="B3948" s="38" t="s">
        <v>231</v>
      </c>
      <c r="C3948" s="38" t="s">
        <v>509</v>
      </c>
      <c r="D3948" s="1297">
        <v>2007</v>
      </c>
      <c r="E3948" s="131">
        <f t="shared" si="1230"/>
        <v>14</v>
      </c>
      <c r="F3948" s="26">
        <v>407000</v>
      </c>
      <c r="G3948" s="146">
        <v>0.1</v>
      </c>
      <c r="H3948" s="26">
        <f t="shared" ref="H3948:H3956" si="1243">E3948*F3948*G3948</f>
        <v>569800</v>
      </c>
      <c r="I3948" s="26">
        <f t="shared" ref="I3948:I3956" si="1244">F3948-H3948</f>
        <v>-162800</v>
      </c>
      <c r="J3948" s="101">
        <f t="shared" ref="J3948:J3956" si="1245">F3948*G3948</f>
        <v>40700</v>
      </c>
      <c r="K3948" s="101">
        <f t="shared" si="1229"/>
        <v>22.701918786256137</v>
      </c>
      <c r="L3948" s="26">
        <v>20</v>
      </c>
      <c r="M3948" s="27">
        <f t="shared" ref="M3948:M3956" si="1246">K3948*L3948/60</f>
        <v>7.5673062620853786</v>
      </c>
    </row>
    <row r="3949" spans="1:13">
      <c r="A3949" s="36"/>
      <c r="B3949" s="89"/>
      <c r="C3949" s="38" t="s">
        <v>510</v>
      </c>
      <c r="D3949" s="1297">
        <v>2007</v>
      </c>
      <c r="E3949" s="131">
        <f t="shared" si="1230"/>
        <v>14</v>
      </c>
      <c r="F3949" s="26">
        <v>407000</v>
      </c>
      <c r="G3949" s="146">
        <v>0.1</v>
      </c>
      <c r="H3949" s="26">
        <f t="shared" si="1243"/>
        <v>569800</v>
      </c>
      <c r="I3949" s="26">
        <f t="shared" si="1244"/>
        <v>-162800</v>
      </c>
      <c r="J3949" s="101">
        <f t="shared" si="1245"/>
        <v>40700</v>
      </c>
      <c r="K3949" s="101">
        <f t="shared" si="1229"/>
        <v>22.701918786256137</v>
      </c>
      <c r="L3949" s="26">
        <v>20</v>
      </c>
      <c r="M3949" s="27">
        <f t="shared" si="1246"/>
        <v>7.5673062620853786</v>
      </c>
    </row>
    <row r="3950" spans="1:13">
      <c r="A3950" s="36"/>
      <c r="B3950" s="89"/>
      <c r="C3950" s="38" t="s">
        <v>500</v>
      </c>
      <c r="D3950" s="1297">
        <v>2007</v>
      </c>
      <c r="E3950" s="131">
        <f t="shared" si="1230"/>
        <v>14</v>
      </c>
      <c r="F3950" s="26">
        <v>810000</v>
      </c>
      <c r="G3950" s="146">
        <v>0.1</v>
      </c>
      <c r="H3950" s="26">
        <f t="shared" si="1243"/>
        <v>1134000</v>
      </c>
      <c r="I3950" s="26">
        <f t="shared" si="1244"/>
        <v>-324000</v>
      </c>
      <c r="J3950" s="101">
        <f t="shared" si="1245"/>
        <v>81000</v>
      </c>
      <c r="K3950" s="101">
        <f t="shared" ref="K3950:K4006" si="1247">J3950/1792.8</f>
        <v>45.180722891566269</v>
      </c>
      <c r="L3950" s="26">
        <v>18</v>
      </c>
      <c r="M3950" s="27">
        <f t="shared" si="1246"/>
        <v>13.554216867469881</v>
      </c>
    </row>
    <row r="3951" spans="1:13">
      <c r="A3951" s="36"/>
      <c r="B3951" s="89"/>
      <c r="C3951" s="38" t="s">
        <v>501</v>
      </c>
      <c r="D3951" s="1297">
        <v>2015</v>
      </c>
      <c r="E3951" s="131">
        <f t="shared" si="1230"/>
        <v>6</v>
      </c>
      <c r="F3951" s="26">
        <v>694025</v>
      </c>
      <c r="G3951" s="146">
        <v>0.1</v>
      </c>
      <c r="H3951" s="26">
        <f t="shared" si="1243"/>
        <v>416415</v>
      </c>
      <c r="I3951" s="26">
        <f t="shared" si="1244"/>
        <v>277610</v>
      </c>
      <c r="J3951" s="101">
        <f t="shared" si="1245"/>
        <v>69402.5</v>
      </c>
      <c r="K3951" s="101">
        <f t="shared" si="1247"/>
        <v>38.711791610888</v>
      </c>
      <c r="L3951" s="26">
        <v>9.6</v>
      </c>
      <c r="M3951" s="27">
        <f t="shared" si="1246"/>
        <v>6.1938866577420804</v>
      </c>
    </row>
    <row r="3952" spans="1:13">
      <c r="A3952" s="36"/>
      <c r="B3952" s="89"/>
      <c r="C3952" s="38" t="s">
        <v>502</v>
      </c>
      <c r="D3952" s="1297">
        <v>2006</v>
      </c>
      <c r="E3952" s="131">
        <f t="shared" si="1230"/>
        <v>15</v>
      </c>
      <c r="F3952" s="26">
        <v>77000</v>
      </c>
      <c r="G3952" s="146">
        <v>0.05</v>
      </c>
      <c r="H3952" s="26">
        <f t="shared" si="1243"/>
        <v>57750</v>
      </c>
      <c r="I3952" s="26">
        <f t="shared" si="1244"/>
        <v>19250</v>
      </c>
      <c r="J3952" s="101">
        <f t="shared" si="1245"/>
        <v>3850</v>
      </c>
      <c r="K3952" s="101">
        <f t="shared" si="1247"/>
        <v>2.1474788041053103</v>
      </c>
      <c r="L3952" s="26">
        <v>9.6</v>
      </c>
      <c r="M3952" s="27">
        <f t="shared" si="1246"/>
        <v>0.34359660865684966</v>
      </c>
    </row>
    <row r="3953" spans="1:13">
      <c r="A3953" s="36"/>
      <c r="B3953" s="89"/>
      <c r="C3953" s="38" t="s">
        <v>503</v>
      </c>
      <c r="D3953" s="1297">
        <v>2007</v>
      </c>
      <c r="E3953" s="131">
        <f t="shared" si="1230"/>
        <v>14</v>
      </c>
      <c r="F3953" s="26">
        <v>482500</v>
      </c>
      <c r="G3953" s="146">
        <v>0.1</v>
      </c>
      <c r="H3953" s="26">
        <f t="shared" si="1243"/>
        <v>675500</v>
      </c>
      <c r="I3953" s="26">
        <f t="shared" si="1244"/>
        <v>-193000</v>
      </c>
      <c r="J3953" s="101">
        <f t="shared" si="1245"/>
        <v>48250</v>
      </c>
      <c r="K3953" s="101">
        <f t="shared" si="1247"/>
        <v>26.913208389112004</v>
      </c>
      <c r="L3953" s="26">
        <v>3.6</v>
      </c>
      <c r="M3953" s="27">
        <f t="shared" si="1246"/>
        <v>1.6147925033467203</v>
      </c>
    </row>
    <row r="3954" spans="1:13">
      <c r="A3954" s="36"/>
      <c r="B3954" s="89"/>
      <c r="C3954" s="38" t="s">
        <v>504</v>
      </c>
      <c r="D3954" s="1297">
        <v>2007</v>
      </c>
      <c r="E3954" s="131">
        <f t="shared" si="1230"/>
        <v>14</v>
      </c>
      <c r="F3954" s="26">
        <v>68000</v>
      </c>
      <c r="G3954" s="146">
        <v>0.1</v>
      </c>
      <c r="H3954" s="26">
        <f t="shared" si="1243"/>
        <v>95200</v>
      </c>
      <c r="I3954" s="26">
        <f t="shared" si="1244"/>
        <v>-27200</v>
      </c>
      <c r="J3954" s="101">
        <f t="shared" si="1245"/>
        <v>6800</v>
      </c>
      <c r="K3954" s="101">
        <f t="shared" si="1247"/>
        <v>3.7929495760821061</v>
      </c>
      <c r="L3954" s="26">
        <v>6</v>
      </c>
      <c r="M3954" s="27">
        <f t="shared" si="1246"/>
        <v>0.37929495760821058</v>
      </c>
    </row>
    <row r="3955" spans="1:13">
      <c r="A3955" s="36"/>
      <c r="B3955" s="89"/>
      <c r="C3955" s="38" t="s">
        <v>508</v>
      </c>
      <c r="D3955" s="1297">
        <v>1994</v>
      </c>
      <c r="E3955" s="131">
        <f t="shared" si="1230"/>
        <v>27</v>
      </c>
      <c r="F3955" s="26"/>
      <c r="G3955" s="26"/>
      <c r="H3955" s="26">
        <f t="shared" si="1243"/>
        <v>0</v>
      </c>
      <c r="I3955" s="26">
        <f t="shared" si="1244"/>
        <v>0</v>
      </c>
      <c r="J3955" s="101">
        <f t="shared" si="1245"/>
        <v>0</v>
      </c>
      <c r="K3955" s="101">
        <f t="shared" si="1247"/>
        <v>0</v>
      </c>
      <c r="L3955" s="26">
        <v>5</v>
      </c>
      <c r="M3955" s="27">
        <f t="shared" si="1246"/>
        <v>0</v>
      </c>
    </row>
    <row r="3956" spans="1:13">
      <c r="A3956" s="36"/>
      <c r="B3956" s="89"/>
      <c r="C3956" s="38" t="s">
        <v>507</v>
      </c>
      <c r="D3956" s="1297">
        <v>2007</v>
      </c>
      <c r="E3956" s="131">
        <f t="shared" ref="E3956:E4012" si="1248">2021-D3956</f>
        <v>14</v>
      </c>
      <c r="F3956" s="26">
        <v>1849800</v>
      </c>
      <c r="G3956" s="146">
        <v>0.1</v>
      </c>
      <c r="H3956" s="26">
        <f t="shared" si="1243"/>
        <v>2589720</v>
      </c>
      <c r="I3956" s="26">
        <f t="shared" si="1244"/>
        <v>-739920</v>
      </c>
      <c r="J3956" s="101">
        <f t="shared" si="1245"/>
        <v>184980</v>
      </c>
      <c r="K3956" s="101">
        <f t="shared" si="1247"/>
        <v>103.17938420348059</v>
      </c>
      <c r="L3956" s="26">
        <v>5</v>
      </c>
      <c r="M3956" s="27">
        <f t="shared" si="1246"/>
        <v>8.5982820169567162</v>
      </c>
    </row>
    <row r="3957" spans="1:13">
      <c r="A3957" s="36"/>
      <c r="B3957" s="16" t="s">
        <v>35</v>
      </c>
      <c r="C3957" s="87"/>
      <c r="D3957" s="17"/>
      <c r="E3957" s="131"/>
      <c r="F3957" s="98"/>
      <c r="G3957" s="98"/>
      <c r="H3957" s="98"/>
      <c r="I3957" s="98"/>
      <c r="J3957" s="98"/>
      <c r="K3957" s="101">
        <f t="shared" si="1247"/>
        <v>0</v>
      </c>
      <c r="L3957" s="98"/>
      <c r="M3957" s="96">
        <f>SUM(M3948:M3956)</f>
        <v>45.818682135951221</v>
      </c>
    </row>
    <row r="3958" spans="1:13">
      <c r="A3958" s="43" t="s">
        <v>813</v>
      </c>
      <c r="B3958" s="39" t="s">
        <v>233</v>
      </c>
      <c r="C3958" s="238"/>
      <c r="D3958" s="239"/>
      <c r="E3958" s="155"/>
      <c r="F3958" s="189"/>
      <c r="G3958" s="221"/>
      <c r="H3958" s="189"/>
      <c r="I3958" s="189"/>
      <c r="J3958" s="189"/>
      <c r="K3958" s="189"/>
      <c r="L3958" s="189"/>
      <c r="M3958" s="108"/>
    </row>
    <row r="3959" spans="1:13" ht="30">
      <c r="A3959" s="36" t="s">
        <v>815</v>
      </c>
      <c r="B3959" s="38" t="s">
        <v>234</v>
      </c>
      <c r="C3959" s="38" t="s">
        <v>527</v>
      </c>
      <c r="D3959" s="1297">
        <v>2007</v>
      </c>
      <c r="E3959" s="131">
        <f t="shared" si="1248"/>
        <v>14</v>
      </c>
      <c r="F3959" s="26">
        <v>407000</v>
      </c>
      <c r="G3959" s="146">
        <v>0.1</v>
      </c>
      <c r="H3959" s="26">
        <f t="shared" ref="H3959:H3966" si="1249">E3959*F3959*G3959</f>
        <v>569800</v>
      </c>
      <c r="I3959" s="26">
        <f t="shared" ref="I3959:I3966" si="1250">F3959-H3959</f>
        <v>-162800</v>
      </c>
      <c r="J3959" s="101">
        <f t="shared" ref="J3959:J3966" si="1251">F3959*G3959</f>
        <v>40700</v>
      </c>
      <c r="K3959" s="101">
        <f t="shared" si="1247"/>
        <v>22.701918786256137</v>
      </c>
      <c r="L3959" s="26">
        <v>20</v>
      </c>
      <c r="M3959" s="27">
        <f t="shared" ref="M3959:M3966" si="1252">K3959*L3959/60</f>
        <v>7.5673062620853786</v>
      </c>
    </row>
    <row r="3960" spans="1:13">
      <c r="A3960" s="36"/>
      <c r="B3960" s="89"/>
      <c r="C3960" s="38" t="s">
        <v>500</v>
      </c>
      <c r="D3960" s="1297">
        <v>2007</v>
      </c>
      <c r="E3960" s="131">
        <f t="shared" si="1248"/>
        <v>14</v>
      </c>
      <c r="F3960" s="26">
        <v>810000</v>
      </c>
      <c r="G3960" s="146">
        <v>0.1</v>
      </c>
      <c r="H3960" s="26">
        <f t="shared" si="1249"/>
        <v>1134000</v>
      </c>
      <c r="I3960" s="26">
        <f t="shared" si="1250"/>
        <v>-324000</v>
      </c>
      <c r="J3960" s="101">
        <f t="shared" si="1251"/>
        <v>81000</v>
      </c>
      <c r="K3960" s="101">
        <f t="shared" si="1247"/>
        <v>45.180722891566269</v>
      </c>
      <c r="L3960" s="26">
        <v>4.8</v>
      </c>
      <c r="M3960" s="27">
        <f t="shared" si="1252"/>
        <v>3.6144578313253017</v>
      </c>
    </row>
    <row r="3961" spans="1:13">
      <c r="A3961" s="36"/>
      <c r="B3961" s="89"/>
      <c r="C3961" s="38" t="s">
        <v>502</v>
      </c>
      <c r="D3961" s="1297">
        <v>2006</v>
      </c>
      <c r="E3961" s="131">
        <f t="shared" si="1248"/>
        <v>15</v>
      </c>
      <c r="F3961" s="26">
        <v>77000</v>
      </c>
      <c r="G3961" s="146">
        <v>0.05</v>
      </c>
      <c r="H3961" s="26">
        <f t="shared" si="1249"/>
        <v>57750</v>
      </c>
      <c r="I3961" s="26">
        <f t="shared" si="1250"/>
        <v>19250</v>
      </c>
      <c r="J3961" s="101">
        <f t="shared" si="1251"/>
        <v>3850</v>
      </c>
      <c r="K3961" s="101">
        <f t="shared" si="1247"/>
        <v>2.1474788041053103</v>
      </c>
      <c r="L3961" s="26">
        <v>18</v>
      </c>
      <c r="M3961" s="27">
        <f t="shared" si="1252"/>
        <v>0.64424364123159317</v>
      </c>
    </row>
    <row r="3962" spans="1:13">
      <c r="A3962" s="36"/>
      <c r="B3962" s="89"/>
      <c r="C3962" s="38" t="s">
        <v>503</v>
      </c>
      <c r="D3962" s="1297">
        <v>2007</v>
      </c>
      <c r="E3962" s="131">
        <f t="shared" si="1248"/>
        <v>14</v>
      </c>
      <c r="F3962" s="26">
        <v>482500</v>
      </c>
      <c r="G3962" s="146">
        <v>0.1</v>
      </c>
      <c r="H3962" s="26">
        <f t="shared" si="1249"/>
        <v>675500</v>
      </c>
      <c r="I3962" s="26">
        <f t="shared" si="1250"/>
        <v>-193000</v>
      </c>
      <c r="J3962" s="101">
        <f t="shared" si="1251"/>
        <v>48250</v>
      </c>
      <c r="K3962" s="101">
        <f t="shared" si="1247"/>
        <v>26.913208389112004</v>
      </c>
      <c r="L3962" s="26">
        <v>9.6</v>
      </c>
      <c r="M3962" s="27">
        <f t="shared" si="1252"/>
        <v>4.3061133422579205</v>
      </c>
    </row>
    <row r="3963" spans="1:13">
      <c r="A3963" s="36"/>
      <c r="B3963" s="89"/>
      <c r="C3963" s="38" t="s">
        <v>504</v>
      </c>
      <c r="D3963" s="1297">
        <v>2007</v>
      </c>
      <c r="E3963" s="131">
        <f t="shared" si="1248"/>
        <v>14</v>
      </c>
      <c r="F3963" s="26">
        <v>68000</v>
      </c>
      <c r="G3963" s="146">
        <v>0.1</v>
      </c>
      <c r="H3963" s="26">
        <f t="shared" si="1249"/>
        <v>95200</v>
      </c>
      <c r="I3963" s="26">
        <f t="shared" si="1250"/>
        <v>-27200</v>
      </c>
      <c r="J3963" s="101">
        <f t="shared" si="1251"/>
        <v>6800</v>
      </c>
      <c r="K3963" s="101">
        <f t="shared" si="1247"/>
        <v>3.7929495760821061</v>
      </c>
      <c r="L3963" s="26">
        <v>9.6</v>
      </c>
      <c r="M3963" s="27">
        <f t="shared" si="1252"/>
        <v>0.60687193217313695</v>
      </c>
    </row>
    <row r="3964" spans="1:13">
      <c r="A3964" s="36"/>
      <c r="B3964" s="89"/>
      <c r="C3964" s="38" t="s">
        <v>507</v>
      </c>
      <c r="D3964" s="1297">
        <v>2007</v>
      </c>
      <c r="E3964" s="131">
        <f t="shared" si="1248"/>
        <v>14</v>
      </c>
      <c r="F3964" s="26">
        <v>1849800</v>
      </c>
      <c r="G3964" s="146">
        <v>0.1</v>
      </c>
      <c r="H3964" s="26">
        <f t="shared" si="1249"/>
        <v>2589720</v>
      </c>
      <c r="I3964" s="26">
        <f t="shared" si="1250"/>
        <v>-739920</v>
      </c>
      <c r="J3964" s="101">
        <f t="shared" si="1251"/>
        <v>184980</v>
      </c>
      <c r="K3964" s="101">
        <f t="shared" si="1247"/>
        <v>103.17938420348059</v>
      </c>
      <c r="L3964" s="26">
        <v>6</v>
      </c>
      <c r="M3964" s="27">
        <f t="shared" si="1252"/>
        <v>10.31793842034806</v>
      </c>
    </row>
    <row r="3965" spans="1:13">
      <c r="A3965" s="36"/>
      <c r="B3965" s="89"/>
      <c r="C3965" s="38" t="s">
        <v>508</v>
      </c>
      <c r="D3965" s="1297">
        <v>1994</v>
      </c>
      <c r="E3965" s="131">
        <f t="shared" si="1248"/>
        <v>27</v>
      </c>
      <c r="F3965" s="26"/>
      <c r="G3965" s="26"/>
      <c r="H3965" s="26">
        <f t="shared" si="1249"/>
        <v>0</v>
      </c>
      <c r="I3965" s="26">
        <f t="shared" si="1250"/>
        <v>0</v>
      </c>
      <c r="J3965" s="101">
        <f t="shared" si="1251"/>
        <v>0</v>
      </c>
      <c r="K3965" s="101">
        <f t="shared" si="1247"/>
        <v>0</v>
      </c>
      <c r="L3965" s="26">
        <v>5</v>
      </c>
      <c r="M3965" s="27">
        <f t="shared" si="1252"/>
        <v>0</v>
      </c>
    </row>
    <row r="3966" spans="1:13">
      <c r="A3966" s="36"/>
      <c r="B3966" s="89"/>
      <c r="C3966" s="38" t="s">
        <v>501</v>
      </c>
      <c r="D3966" s="1297">
        <v>2005</v>
      </c>
      <c r="E3966" s="131">
        <f t="shared" si="1248"/>
        <v>16</v>
      </c>
      <c r="F3966" s="26">
        <v>125000</v>
      </c>
      <c r="G3966" s="146">
        <v>0.1</v>
      </c>
      <c r="H3966" s="26">
        <f t="shared" si="1249"/>
        <v>200000</v>
      </c>
      <c r="I3966" s="26">
        <f t="shared" si="1250"/>
        <v>-75000</v>
      </c>
      <c r="J3966" s="101">
        <f t="shared" si="1251"/>
        <v>12500</v>
      </c>
      <c r="K3966" s="101">
        <f t="shared" si="1247"/>
        <v>6.9723337795626952</v>
      </c>
      <c r="L3966" s="26">
        <v>9.6</v>
      </c>
      <c r="M3966" s="27">
        <f t="shared" si="1252"/>
        <v>1.1155734047300312</v>
      </c>
    </row>
    <row r="3967" spans="1:13">
      <c r="A3967" s="36"/>
      <c r="B3967" s="16" t="s">
        <v>35</v>
      </c>
      <c r="C3967" s="87"/>
      <c r="D3967" s="17"/>
      <c r="E3967" s="131"/>
      <c r="F3967" s="98"/>
      <c r="G3967" s="98"/>
      <c r="H3967" s="98"/>
      <c r="I3967" s="98"/>
      <c r="J3967" s="98"/>
      <c r="K3967" s="101">
        <f t="shared" si="1247"/>
        <v>0</v>
      </c>
      <c r="L3967" s="98"/>
      <c r="M3967" s="96">
        <f>SUM(M3959:M3966)</f>
        <v>28.172504834151425</v>
      </c>
    </row>
    <row r="3968" spans="1:13" s="51" customFormat="1" ht="30">
      <c r="A3968" s="49" t="s">
        <v>816</v>
      </c>
      <c r="B3968" s="53" t="s">
        <v>235</v>
      </c>
      <c r="C3968" s="53" t="s">
        <v>525</v>
      </c>
      <c r="D3968" s="562">
        <v>2007</v>
      </c>
      <c r="E3968" s="131">
        <f t="shared" si="1248"/>
        <v>14</v>
      </c>
      <c r="F3968" s="213">
        <v>407000</v>
      </c>
      <c r="G3968" s="214">
        <v>0.1</v>
      </c>
      <c r="H3968" s="213">
        <f t="shared" ref="H3968:H3974" si="1253">E3968*F3968*G3968</f>
        <v>569800</v>
      </c>
      <c r="I3968" s="213">
        <f t="shared" ref="I3968:I3974" si="1254">F3968-H3968</f>
        <v>-162800</v>
      </c>
      <c r="J3968" s="174">
        <f t="shared" ref="J3968:J3974" si="1255">F3968*G3968</f>
        <v>40700</v>
      </c>
      <c r="K3968" s="101">
        <f t="shared" si="1247"/>
        <v>22.701918786256137</v>
      </c>
      <c r="L3968" s="213">
        <v>20</v>
      </c>
      <c r="M3968" s="269">
        <f t="shared" ref="M3968:M3974" si="1256">K3968*L3968/60</f>
        <v>7.5673062620853786</v>
      </c>
    </row>
    <row r="3969" spans="1:13">
      <c r="A3969" s="36"/>
      <c r="B3969" s="89"/>
      <c r="C3969" s="38" t="s">
        <v>500</v>
      </c>
      <c r="D3969" s="1297">
        <v>2007</v>
      </c>
      <c r="E3969" s="131">
        <f t="shared" si="1248"/>
        <v>14</v>
      </c>
      <c r="F3969" s="26">
        <v>810000</v>
      </c>
      <c r="G3969" s="146">
        <v>0.1</v>
      </c>
      <c r="H3969" s="26">
        <f t="shared" si="1253"/>
        <v>1134000</v>
      </c>
      <c r="I3969" s="26">
        <f t="shared" si="1254"/>
        <v>-324000</v>
      </c>
      <c r="J3969" s="101">
        <f t="shared" si="1255"/>
        <v>81000</v>
      </c>
      <c r="K3969" s="101">
        <f t="shared" si="1247"/>
        <v>45.180722891566269</v>
      </c>
      <c r="L3969" s="26">
        <v>4.8</v>
      </c>
      <c r="M3969" s="27">
        <f t="shared" si="1256"/>
        <v>3.6144578313253017</v>
      </c>
    </row>
    <row r="3970" spans="1:13">
      <c r="A3970" s="36"/>
      <c r="B3970" s="89"/>
      <c r="C3970" s="38" t="s">
        <v>501</v>
      </c>
      <c r="D3970" s="1297">
        <v>2015</v>
      </c>
      <c r="E3970" s="131">
        <f t="shared" si="1248"/>
        <v>6</v>
      </c>
      <c r="F3970" s="26">
        <v>694025</v>
      </c>
      <c r="G3970" s="146">
        <v>0.1</v>
      </c>
      <c r="H3970" s="26">
        <f t="shared" si="1253"/>
        <v>416415</v>
      </c>
      <c r="I3970" s="26">
        <f t="shared" si="1254"/>
        <v>277610</v>
      </c>
      <c r="J3970" s="101">
        <f t="shared" si="1255"/>
        <v>69402.5</v>
      </c>
      <c r="K3970" s="101">
        <f t="shared" si="1247"/>
        <v>38.711791610888</v>
      </c>
      <c r="L3970" s="26">
        <v>18</v>
      </c>
      <c r="M3970" s="27">
        <f t="shared" si="1256"/>
        <v>11.6135374832664</v>
      </c>
    </row>
    <row r="3971" spans="1:13">
      <c r="A3971" s="36"/>
      <c r="B3971" s="89"/>
      <c r="C3971" s="38" t="s">
        <v>502</v>
      </c>
      <c r="D3971" s="1297">
        <v>2006</v>
      </c>
      <c r="E3971" s="131">
        <f t="shared" si="1248"/>
        <v>15</v>
      </c>
      <c r="F3971" s="26">
        <v>77000</v>
      </c>
      <c r="G3971" s="146">
        <v>0.05</v>
      </c>
      <c r="H3971" s="26">
        <f t="shared" si="1253"/>
        <v>57750</v>
      </c>
      <c r="I3971" s="26">
        <f t="shared" si="1254"/>
        <v>19250</v>
      </c>
      <c r="J3971" s="101">
        <f t="shared" si="1255"/>
        <v>3850</v>
      </c>
      <c r="K3971" s="101">
        <f t="shared" si="1247"/>
        <v>2.1474788041053103</v>
      </c>
      <c r="L3971" s="26">
        <v>9.6</v>
      </c>
      <c r="M3971" s="27">
        <f t="shared" si="1256"/>
        <v>0.34359660865684966</v>
      </c>
    </row>
    <row r="3972" spans="1:13">
      <c r="A3972" s="36"/>
      <c r="B3972" s="89"/>
      <c r="C3972" s="38" t="s">
        <v>503</v>
      </c>
      <c r="D3972" s="1297">
        <v>2007</v>
      </c>
      <c r="E3972" s="131">
        <f t="shared" si="1248"/>
        <v>14</v>
      </c>
      <c r="F3972" s="26">
        <v>482500</v>
      </c>
      <c r="G3972" s="146">
        <v>0.1</v>
      </c>
      <c r="H3972" s="26">
        <f t="shared" si="1253"/>
        <v>675500</v>
      </c>
      <c r="I3972" s="26">
        <f t="shared" si="1254"/>
        <v>-193000</v>
      </c>
      <c r="J3972" s="101">
        <f t="shared" si="1255"/>
        <v>48250</v>
      </c>
      <c r="K3972" s="101">
        <f t="shared" si="1247"/>
        <v>26.913208389112004</v>
      </c>
      <c r="L3972" s="26">
        <v>9.6</v>
      </c>
      <c r="M3972" s="27">
        <f t="shared" si="1256"/>
        <v>4.3061133422579205</v>
      </c>
    </row>
    <row r="3973" spans="1:13">
      <c r="A3973" s="36"/>
      <c r="B3973" s="89"/>
      <c r="C3973" s="38" t="s">
        <v>504</v>
      </c>
      <c r="D3973" s="1297">
        <v>2007</v>
      </c>
      <c r="E3973" s="131">
        <f t="shared" si="1248"/>
        <v>14</v>
      </c>
      <c r="F3973" s="26">
        <v>68000</v>
      </c>
      <c r="G3973" s="146">
        <v>0.1</v>
      </c>
      <c r="H3973" s="26">
        <f t="shared" si="1253"/>
        <v>95200</v>
      </c>
      <c r="I3973" s="26">
        <f t="shared" si="1254"/>
        <v>-27200</v>
      </c>
      <c r="J3973" s="101">
        <f t="shared" si="1255"/>
        <v>6800</v>
      </c>
      <c r="K3973" s="101">
        <f t="shared" si="1247"/>
        <v>3.7929495760821061</v>
      </c>
      <c r="L3973" s="26">
        <v>3.6</v>
      </c>
      <c r="M3973" s="27">
        <f t="shared" si="1256"/>
        <v>0.22757697456492637</v>
      </c>
    </row>
    <row r="3974" spans="1:13">
      <c r="A3974" s="36"/>
      <c r="B3974" s="89"/>
      <c r="C3974" s="38" t="s">
        <v>508</v>
      </c>
      <c r="D3974" s="1297">
        <v>1994</v>
      </c>
      <c r="E3974" s="131">
        <f t="shared" si="1248"/>
        <v>27</v>
      </c>
      <c r="F3974" s="26"/>
      <c r="G3974" s="26"/>
      <c r="H3974" s="26">
        <f t="shared" si="1253"/>
        <v>0</v>
      </c>
      <c r="I3974" s="26">
        <f t="shared" si="1254"/>
        <v>0</v>
      </c>
      <c r="J3974" s="101">
        <f t="shared" si="1255"/>
        <v>0</v>
      </c>
      <c r="K3974" s="101">
        <f t="shared" si="1247"/>
        <v>0</v>
      </c>
      <c r="L3974" s="26">
        <v>5</v>
      </c>
      <c r="M3974" s="27">
        <f t="shared" si="1256"/>
        <v>0</v>
      </c>
    </row>
    <row r="3975" spans="1:13">
      <c r="A3975" s="36"/>
      <c r="B3975" s="16" t="s">
        <v>35</v>
      </c>
      <c r="C3975" s="87"/>
      <c r="D3975" s="17"/>
      <c r="E3975" s="131"/>
      <c r="F3975" s="98"/>
      <c r="G3975" s="147"/>
      <c r="H3975" s="98"/>
      <c r="I3975" s="98"/>
      <c r="J3975" s="98"/>
      <c r="K3975" s="101">
        <f t="shared" si="1247"/>
        <v>0</v>
      </c>
      <c r="L3975" s="98"/>
      <c r="M3975" s="96">
        <f>SUM(M3968:M3974)</f>
        <v>27.672588502156778</v>
      </c>
    </row>
    <row r="3976" spans="1:13" ht="30">
      <c r="A3976" s="36" t="s">
        <v>5800</v>
      </c>
      <c r="B3976" s="38" t="s">
        <v>236</v>
      </c>
      <c r="C3976" s="38" t="s">
        <v>525</v>
      </c>
      <c r="D3976" s="1297">
        <v>2007</v>
      </c>
      <c r="E3976" s="131">
        <f t="shared" si="1248"/>
        <v>14</v>
      </c>
      <c r="F3976" s="26">
        <v>407000</v>
      </c>
      <c r="G3976" s="146">
        <v>0.1</v>
      </c>
      <c r="H3976" s="26">
        <f t="shared" ref="H3976:H3983" si="1257">E3976*F3976*G3976</f>
        <v>569800</v>
      </c>
      <c r="I3976" s="26">
        <f t="shared" ref="I3976:I3983" si="1258">F3976-H3976</f>
        <v>-162800</v>
      </c>
      <c r="J3976" s="101">
        <f t="shared" ref="J3976:J3983" si="1259">F3976*G3976</f>
        <v>40700</v>
      </c>
      <c r="K3976" s="101">
        <f t="shared" si="1247"/>
        <v>22.701918786256137</v>
      </c>
      <c r="L3976" s="26">
        <v>20</v>
      </c>
      <c r="M3976" s="27">
        <f t="shared" ref="M3976:M3983" si="1260">K3976*L3976/60</f>
        <v>7.5673062620853786</v>
      </c>
    </row>
    <row r="3977" spans="1:13">
      <c r="A3977" s="36"/>
      <c r="B3977" s="89"/>
      <c r="C3977" s="38" t="s">
        <v>500</v>
      </c>
      <c r="D3977" s="1297">
        <v>2007</v>
      </c>
      <c r="E3977" s="131">
        <f t="shared" si="1248"/>
        <v>14</v>
      </c>
      <c r="F3977" s="26">
        <v>810000</v>
      </c>
      <c r="G3977" s="146">
        <v>0.1</v>
      </c>
      <c r="H3977" s="26">
        <f t="shared" si="1257"/>
        <v>1134000</v>
      </c>
      <c r="I3977" s="26">
        <f t="shared" si="1258"/>
        <v>-324000</v>
      </c>
      <c r="J3977" s="101">
        <f t="shared" si="1259"/>
        <v>81000</v>
      </c>
      <c r="K3977" s="101">
        <f t="shared" si="1247"/>
        <v>45.180722891566269</v>
      </c>
      <c r="L3977" s="26">
        <v>4.8</v>
      </c>
      <c r="M3977" s="27">
        <f t="shared" si="1260"/>
        <v>3.6144578313253017</v>
      </c>
    </row>
    <row r="3978" spans="1:13">
      <c r="A3978" s="36"/>
      <c r="B3978" s="89"/>
      <c r="C3978" s="38" t="s">
        <v>501</v>
      </c>
      <c r="D3978" s="1297">
        <v>2015</v>
      </c>
      <c r="E3978" s="131">
        <f t="shared" si="1248"/>
        <v>6</v>
      </c>
      <c r="F3978" s="26">
        <v>694025</v>
      </c>
      <c r="G3978" s="146">
        <v>0.1</v>
      </c>
      <c r="H3978" s="26">
        <f t="shared" si="1257"/>
        <v>416415</v>
      </c>
      <c r="I3978" s="26">
        <f t="shared" si="1258"/>
        <v>277610</v>
      </c>
      <c r="J3978" s="101">
        <f t="shared" si="1259"/>
        <v>69402.5</v>
      </c>
      <c r="K3978" s="101">
        <f t="shared" si="1247"/>
        <v>38.711791610888</v>
      </c>
      <c r="L3978" s="26">
        <v>18</v>
      </c>
      <c r="M3978" s="27">
        <f t="shared" si="1260"/>
        <v>11.6135374832664</v>
      </c>
    </row>
    <row r="3979" spans="1:13">
      <c r="A3979" s="36"/>
      <c r="B3979" s="89"/>
      <c r="C3979" s="38" t="s">
        <v>502</v>
      </c>
      <c r="D3979" s="1297">
        <v>2006</v>
      </c>
      <c r="E3979" s="131">
        <f t="shared" si="1248"/>
        <v>15</v>
      </c>
      <c r="F3979" s="26">
        <v>77000</v>
      </c>
      <c r="G3979" s="146">
        <v>0.05</v>
      </c>
      <c r="H3979" s="26">
        <f t="shared" si="1257"/>
        <v>57750</v>
      </c>
      <c r="I3979" s="26">
        <f t="shared" si="1258"/>
        <v>19250</v>
      </c>
      <c r="J3979" s="101">
        <f t="shared" si="1259"/>
        <v>3850</v>
      </c>
      <c r="K3979" s="101">
        <f t="shared" si="1247"/>
        <v>2.1474788041053103</v>
      </c>
      <c r="L3979" s="26">
        <v>9.6</v>
      </c>
      <c r="M3979" s="27">
        <f t="shared" si="1260"/>
        <v>0.34359660865684966</v>
      </c>
    </row>
    <row r="3980" spans="1:13">
      <c r="A3980" s="36"/>
      <c r="B3980" s="89"/>
      <c r="C3980" s="38" t="s">
        <v>503</v>
      </c>
      <c r="D3980" s="1297">
        <v>2007</v>
      </c>
      <c r="E3980" s="131">
        <f t="shared" si="1248"/>
        <v>14</v>
      </c>
      <c r="F3980" s="26">
        <v>482500</v>
      </c>
      <c r="G3980" s="146">
        <v>0.1</v>
      </c>
      <c r="H3980" s="26">
        <f t="shared" si="1257"/>
        <v>675500</v>
      </c>
      <c r="I3980" s="26">
        <f t="shared" si="1258"/>
        <v>-193000</v>
      </c>
      <c r="J3980" s="101">
        <f t="shared" si="1259"/>
        <v>48250</v>
      </c>
      <c r="K3980" s="101">
        <f t="shared" si="1247"/>
        <v>26.913208389112004</v>
      </c>
      <c r="L3980" s="26">
        <v>9.6</v>
      </c>
      <c r="M3980" s="27">
        <f t="shared" si="1260"/>
        <v>4.3061133422579205</v>
      </c>
    </row>
    <row r="3981" spans="1:13">
      <c r="A3981" s="36"/>
      <c r="B3981" s="89"/>
      <c r="C3981" s="38" t="s">
        <v>504</v>
      </c>
      <c r="D3981" s="1297">
        <v>2007</v>
      </c>
      <c r="E3981" s="131">
        <f t="shared" si="1248"/>
        <v>14</v>
      </c>
      <c r="F3981" s="26">
        <v>68000</v>
      </c>
      <c r="G3981" s="146">
        <v>0.1</v>
      </c>
      <c r="H3981" s="26">
        <f t="shared" si="1257"/>
        <v>95200</v>
      </c>
      <c r="I3981" s="26">
        <f t="shared" si="1258"/>
        <v>-27200</v>
      </c>
      <c r="J3981" s="101">
        <f t="shared" si="1259"/>
        <v>6800</v>
      </c>
      <c r="K3981" s="101">
        <f t="shared" si="1247"/>
        <v>3.7929495760821061</v>
      </c>
      <c r="L3981" s="26">
        <v>3.6</v>
      </c>
      <c r="M3981" s="27">
        <f t="shared" si="1260"/>
        <v>0.22757697456492637</v>
      </c>
    </row>
    <row r="3982" spans="1:13">
      <c r="A3982" s="36"/>
      <c r="B3982" s="89"/>
      <c r="C3982" s="38" t="s">
        <v>507</v>
      </c>
      <c r="D3982" s="1297">
        <v>2007</v>
      </c>
      <c r="E3982" s="131">
        <f t="shared" si="1248"/>
        <v>14</v>
      </c>
      <c r="F3982" s="26">
        <v>1849800</v>
      </c>
      <c r="G3982" s="146">
        <v>0.1</v>
      </c>
      <c r="H3982" s="26">
        <f t="shared" si="1257"/>
        <v>2589720</v>
      </c>
      <c r="I3982" s="26">
        <f t="shared" si="1258"/>
        <v>-739920</v>
      </c>
      <c r="J3982" s="101">
        <f t="shared" si="1259"/>
        <v>184980</v>
      </c>
      <c r="K3982" s="101">
        <f t="shared" si="1247"/>
        <v>103.17938420348059</v>
      </c>
      <c r="L3982" s="26">
        <v>5</v>
      </c>
      <c r="M3982" s="27">
        <f t="shared" si="1260"/>
        <v>8.5982820169567162</v>
      </c>
    </row>
    <row r="3983" spans="1:13">
      <c r="A3983" s="36"/>
      <c r="B3983" s="89"/>
      <c r="C3983" s="38" t="s">
        <v>508</v>
      </c>
      <c r="D3983" s="1297">
        <v>1994</v>
      </c>
      <c r="E3983" s="131">
        <f t="shared" si="1248"/>
        <v>27</v>
      </c>
      <c r="F3983" s="26"/>
      <c r="G3983" s="26"/>
      <c r="H3983" s="26">
        <f t="shared" si="1257"/>
        <v>0</v>
      </c>
      <c r="I3983" s="26">
        <f t="shared" si="1258"/>
        <v>0</v>
      </c>
      <c r="J3983" s="101">
        <f t="shared" si="1259"/>
        <v>0</v>
      </c>
      <c r="K3983" s="101">
        <f t="shared" si="1247"/>
        <v>0</v>
      </c>
      <c r="L3983" s="26">
        <v>5</v>
      </c>
      <c r="M3983" s="27">
        <f t="shared" si="1260"/>
        <v>0</v>
      </c>
    </row>
    <row r="3984" spans="1:13">
      <c r="A3984" s="36"/>
      <c r="B3984" s="16" t="s">
        <v>35</v>
      </c>
      <c r="C3984" s="87"/>
      <c r="D3984" s="17"/>
      <c r="E3984" s="131"/>
      <c r="F3984" s="98"/>
      <c r="G3984" s="98"/>
      <c r="H3984" s="98"/>
      <c r="I3984" s="98"/>
      <c r="J3984" s="98"/>
      <c r="K3984" s="101">
        <f t="shared" si="1247"/>
        <v>0</v>
      </c>
      <c r="L3984" s="98"/>
      <c r="M3984" s="96">
        <f>SUM(M3976:M3983)</f>
        <v>36.270870519113494</v>
      </c>
    </row>
    <row r="3985" spans="1:13" ht="30">
      <c r="A3985" s="36" t="s">
        <v>5801</v>
      </c>
      <c r="B3985" s="38" t="s">
        <v>237</v>
      </c>
      <c r="C3985" s="38" t="s">
        <v>509</v>
      </c>
      <c r="D3985" s="1297">
        <v>2007</v>
      </c>
      <c r="E3985" s="131">
        <f t="shared" si="1248"/>
        <v>14</v>
      </c>
      <c r="F3985" s="26">
        <v>407000</v>
      </c>
      <c r="G3985" s="146">
        <v>0.1</v>
      </c>
      <c r="H3985" s="26">
        <f t="shared" ref="H3985:H3993" si="1261">E3985*F3985*G3985</f>
        <v>569800</v>
      </c>
      <c r="I3985" s="26">
        <f t="shared" ref="I3985:I3993" si="1262">F3985-H3985</f>
        <v>-162800</v>
      </c>
      <c r="J3985" s="101">
        <f t="shared" ref="J3985:J3993" si="1263">F3985*G3985</f>
        <v>40700</v>
      </c>
      <c r="K3985" s="101">
        <f t="shared" si="1247"/>
        <v>22.701918786256137</v>
      </c>
      <c r="L3985" s="26">
        <v>20</v>
      </c>
      <c r="M3985" s="27">
        <f t="shared" ref="M3985:M3993" si="1264">K3985*L3985/60</f>
        <v>7.5673062620853786</v>
      </c>
    </row>
    <row r="3986" spans="1:13">
      <c r="A3986" s="36"/>
      <c r="B3986" s="89"/>
      <c r="C3986" s="38" t="s">
        <v>510</v>
      </c>
      <c r="D3986" s="1297">
        <v>2007</v>
      </c>
      <c r="E3986" s="131">
        <f t="shared" si="1248"/>
        <v>14</v>
      </c>
      <c r="F3986" s="26">
        <v>407000</v>
      </c>
      <c r="G3986" s="146">
        <v>0.1</v>
      </c>
      <c r="H3986" s="26">
        <f t="shared" si="1261"/>
        <v>569800</v>
      </c>
      <c r="I3986" s="26">
        <f t="shared" si="1262"/>
        <v>-162800</v>
      </c>
      <c r="J3986" s="101">
        <f t="shared" si="1263"/>
        <v>40700</v>
      </c>
      <c r="K3986" s="101">
        <f t="shared" si="1247"/>
        <v>22.701918786256137</v>
      </c>
      <c r="L3986" s="26">
        <v>20</v>
      </c>
      <c r="M3986" s="27">
        <f t="shared" si="1264"/>
        <v>7.5673062620853786</v>
      </c>
    </row>
    <row r="3987" spans="1:13">
      <c r="A3987" s="36"/>
      <c r="B3987" s="89"/>
      <c r="C3987" s="38" t="s">
        <v>500</v>
      </c>
      <c r="D3987" s="1297">
        <v>2007</v>
      </c>
      <c r="E3987" s="131">
        <f t="shared" si="1248"/>
        <v>14</v>
      </c>
      <c r="F3987" s="26">
        <v>810000</v>
      </c>
      <c r="G3987" s="146">
        <v>0.1</v>
      </c>
      <c r="H3987" s="26">
        <f t="shared" si="1261"/>
        <v>1134000</v>
      </c>
      <c r="I3987" s="26">
        <f t="shared" si="1262"/>
        <v>-324000</v>
      </c>
      <c r="J3987" s="101">
        <f t="shared" si="1263"/>
        <v>81000</v>
      </c>
      <c r="K3987" s="101">
        <f t="shared" si="1247"/>
        <v>45.180722891566269</v>
      </c>
      <c r="L3987" s="26">
        <v>4.8</v>
      </c>
      <c r="M3987" s="27">
        <f t="shared" si="1264"/>
        <v>3.6144578313253017</v>
      </c>
    </row>
    <row r="3988" spans="1:13">
      <c r="A3988" s="36"/>
      <c r="B3988" s="89"/>
      <c r="C3988" s="38" t="s">
        <v>501</v>
      </c>
      <c r="D3988" s="1297">
        <v>2015</v>
      </c>
      <c r="E3988" s="131">
        <f t="shared" si="1248"/>
        <v>6</v>
      </c>
      <c r="F3988" s="26">
        <v>694025</v>
      </c>
      <c r="G3988" s="146">
        <v>0.1</v>
      </c>
      <c r="H3988" s="26">
        <f t="shared" si="1261"/>
        <v>416415</v>
      </c>
      <c r="I3988" s="26">
        <f t="shared" si="1262"/>
        <v>277610</v>
      </c>
      <c r="J3988" s="101">
        <f t="shared" si="1263"/>
        <v>69402.5</v>
      </c>
      <c r="K3988" s="101">
        <f t="shared" si="1247"/>
        <v>38.711791610888</v>
      </c>
      <c r="L3988" s="26">
        <v>18</v>
      </c>
      <c r="M3988" s="27">
        <f t="shared" si="1264"/>
        <v>11.6135374832664</v>
      </c>
    </row>
    <row r="3989" spans="1:13">
      <c r="A3989" s="36"/>
      <c r="B3989" s="89"/>
      <c r="C3989" s="38" t="s">
        <v>502</v>
      </c>
      <c r="D3989" s="1297">
        <v>2006</v>
      </c>
      <c r="E3989" s="131">
        <f t="shared" si="1248"/>
        <v>15</v>
      </c>
      <c r="F3989" s="26">
        <v>77000</v>
      </c>
      <c r="G3989" s="146">
        <v>0.05</v>
      </c>
      <c r="H3989" s="26">
        <f t="shared" si="1261"/>
        <v>57750</v>
      </c>
      <c r="I3989" s="26">
        <f t="shared" si="1262"/>
        <v>19250</v>
      </c>
      <c r="J3989" s="101">
        <f t="shared" si="1263"/>
        <v>3850</v>
      </c>
      <c r="K3989" s="101">
        <f t="shared" si="1247"/>
        <v>2.1474788041053103</v>
      </c>
      <c r="L3989" s="26">
        <v>9.6</v>
      </c>
      <c r="M3989" s="27">
        <f t="shared" si="1264"/>
        <v>0.34359660865684966</v>
      </c>
    </row>
    <row r="3990" spans="1:13">
      <c r="A3990" s="36"/>
      <c r="B3990" s="89"/>
      <c r="C3990" s="38" t="s">
        <v>503</v>
      </c>
      <c r="D3990" s="1297">
        <v>2007</v>
      </c>
      <c r="E3990" s="131">
        <f t="shared" si="1248"/>
        <v>14</v>
      </c>
      <c r="F3990" s="26">
        <v>482500</v>
      </c>
      <c r="G3990" s="146">
        <v>0.1</v>
      </c>
      <c r="H3990" s="26">
        <f t="shared" si="1261"/>
        <v>675500</v>
      </c>
      <c r="I3990" s="26">
        <f t="shared" si="1262"/>
        <v>-193000</v>
      </c>
      <c r="J3990" s="101">
        <f t="shared" si="1263"/>
        <v>48250</v>
      </c>
      <c r="K3990" s="101">
        <f t="shared" si="1247"/>
        <v>26.913208389112004</v>
      </c>
      <c r="L3990" s="26">
        <v>9.6</v>
      </c>
      <c r="M3990" s="27">
        <f t="shared" si="1264"/>
        <v>4.3061133422579205</v>
      </c>
    </row>
    <row r="3991" spans="1:13">
      <c r="A3991" s="36"/>
      <c r="B3991" s="89"/>
      <c r="C3991" s="38" t="s">
        <v>504</v>
      </c>
      <c r="D3991" s="1297">
        <v>2007</v>
      </c>
      <c r="E3991" s="131">
        <f t="shared" si="1248"/>
        <v>14</v>
      </c>
      <c r="F3991" s="26">
        <v>68000</v>
      </c>
      <c r="G3991" s="146">
        <v>0.1</v>
      </c>
      <c r="H3991" s="26">
        <f t="shared" si="1261"/>
        <v>95200</v>
      </c>
      <c r="I3991" s="26">
        <f t="shared" si="1262"/>
        <v>-27200</v>
      </c>
      <c r="J3991" s="101">
        <f t="shared" si="1263"/>
        <v>6800</v>
      </c>
      <c r="K3991" s="101">
        <f t="shared" si="1247"/>
        <v>3.7929495760821061</v>
      </c>
      <c r="L3991" s="26">
        <v>3.6</v>
      </c>
      <c r="M3991" s="27">
        <f t="shared" si="1264"/>
        <v>0.22757697456492637</v>
      </c>
    </row>
    <row r="3992" spans="1:13">
      <c r="A3992" s="36"/>
      <c r="B3992" s="89"/>
      <c r="C3992" s="38" t="s">
        <v>507</v>
      </c>
      <c r="D3992" s="1297">
        <v>2007</v>
      </c>
      <c r="E3992" s="131">
        <f t="shared" si="1248"/>
        <v>14</v>
      </c>
      <c r="F3992" s="26">
        <v>1849800</v>
      </c>
      <c r="G3992" s="146">
        <v>0.1</v>
      </c>
      <c r="H3992" s="26">
        <f t="shared" si="1261"/>
        <v>2589720</v>
      </c>
      <c r="I3992" s="26">
        <f t="shared" si="1262"/>
        <v>-739920</v>
      </c>
      <c r="J3992" s="101">
        <f t="shared" si="1263"/>
        <v>184980</v>
      </c>
      <c r="K3992" s="101">
        <f t="shared" si="1247"/>
        <v>103.17938420348059</v>
      </c>
      <c r="L3992" s="26">
        <v>5</v>
      </c>
      <c r="M3992" s="27">
        <f t="shared" si="1264"/>
        <v>8.5982820169567162</v>
      </c>
    </row>
    <row r="3993" spans="1:13">
      <c r="A3993" s="36"/>
      <c r="B3993" s="89"/>
      <c r="C3993" s="38" t="s">
        <v>508</v>
      </c>
      <c r="D3993" s="1297">
        <v>1994</v>
      </c>
      <c r="E3993" s="131">
        <f t="shared" si="1248"/>
        <v>27</v>
      </c>
      <c r="F3993" s="26"/>
      <c r="G3993" s="26"/>
      <c r="H3993" s="26">
        <f t="shared" si="1261"/>
        <v>0</v>
      </c>
      <c r="I3993" s="26">
        <f t="shared" si="1262"/>
        <v>0</v>
      </c>
      <c r="J3993" s="101">
        <f t="shared" si="1263"/>
        <v>0</v>
      </c>
      <c r="K3993" s="101">
        <f t="shared" si="1247"/>
        <v>0</v>
      </c>
      <c r="L3993" s="26">
        <v>5</v>
      </c>
      <c r="M3993" s="27">
        <f t="shared" si="1264"/>
        <v>0</v>
      </c>
    </row>
    <row r="3994" spans="1:13">
      <c r="A3994" s="36"/>
      <c r="B3994" s="16" t="s">
        <v>35</v>
      </c>
      <c r="C3994" s="87"/>
      <c r="D3994" s="17"/>
      <c r="E3994" s="131"/>
      <c r="F3994" s="98"/>
      <c r="G3994" s="98"/>
      <c r="H3994" s="98"/>
      <c r="I3994" s="98"/>
      <c r="J3994" s="98"/>
      <c r="K3994" s="101">
        <f t="shared" si="1247"/>
        <v>0</v>
      </c>
      <c r="L3994" s="98"/>
      <c r="M3994" s="96">
        <f>SUM(M3985:M3993)</f>
        <v>43.838176781198868</v>
      </c>
    </row>
    <row r="3995" spans="1:13" s="51" customFormat="1" ht="30">
      <c r="A3995" s="49" t="s">
        <v>5802</v>
      </c>
      <c r="B3995" s="53" t="s">
        <v>204</v>
      </c>
      <c r="C3995" s="53" t="s">
        <v>525</v>
      </c>
      <c r="D3995" s="562">
        <v>2007</v>
      </c>
      <c r="E3995" s="131">
        <f t="shared" si="1248"/>
        <v>14</v>
      </c>
      <c r="F3995" s="213">
        <v>407000</v>
      </c>
      <c r="G3995" s="214">
        <v>0.1</v>
      </c>
      <c r="H3995" s="213">
        <f t="shared" ref="H3995:H4001" si="1265">E3995*F3995*G3995</f>
        <v>569800</v>
      </c>
      <c r="I3995" s="213">
        <f t="shared" ref="I3995:I4001" si="1266">F3995-H3995</f>
        <v>-162800</v>
      </c>
      <c r="J3995" s="174">
        <f t="shared" ref="J3995:J4001" si="1267">F3995*G3995</f>
        <v>40700</v>
      </c>
      <c r="K3995" s="101">
        <f t="shared" si="1247"/>
        <v>22.701918786256137</v>
      </c>
      <c r="L3995" s="213">
        <v>20</v>
      </c>
      <c r="M3995" s="269">
        <f t="shared" ref="M3995:M4001" si="1268">K3995*L3995/60</f>
        <v>7.5673062620853786</v>
      </c>
    </row>
    <row r="3996" spans="1:13">
      <c r="A3996" s="36"/>
      <c r="B3996" s="89"/>
      <c r="C3996" s="38" t="s">
        <v>500</v>
      </c>
      <c r="D3996" s="1297">
        <v>2007</v>
      </c>
      <c r="E3996" s="131">
        <f t="shared" si="1248"/>
        <v>14</v>
      </c>
      <c r="F3996" s="26">
        <v>810000</v>
      </c>
      <c r="G3996" s="146">
        <v>0.1</v>
      </c>
      <c r="H3996" s="26">
        <f t="shared" si="1265"/>
        <v>1134000</v>
      </c>
      <c r="I3996" s="26">
        <f t="shared" si="1266"/>
        <v>-324000</v>
      </c>
      <c r="J3996" s="101">
        <f t="shared" si="1267"/>
        <v>81000</v>
      </c>
      <c r="K3996" s="101">
        <f t="shared" si="1247"/>
        <v>45.180722891566269</v>
      </c>
      <c r="L3996" s="26">
        <v>4.8</v>
      </c>
      <c r="M3996" s="27">
        <f t="shared" si="1268"/>
        <v>3.6144578313253017</v>
      </c>
    </row>
    <row r="3997" spans="1:13">
      <c r="A3997" s="36"/>
      <c r="B3997" s="89"/>
      <c r="C3997" s="38" t="s">
        <v>501</v>
      </c>
      <c r="D3997" s="1297">
        <v>2015</v>
      </c>
      <c r="E3997" s="131">
        <f t="shared" si="1248"/>
        <v>6</v>
      </c>
      <c r="F3997" s="26">
        <v>694025</v>
      </c>
      <c r="G3997" s="146">
        <v>0.1</v>
      </c>
      <c r="H3997" s="26">
        <f t="shared" si="1265"/>
        <v>416415</v>
      </c>
      <c r="I3997" s="26">
        <f t="shared" si="1266"/>
        <v>277610</v>
      </c>
      <c r="J3997" s="101">
        <f t="shared" si="1267"/>
        <v>69402.5</v>
      </c>
      <c r="K3997" s="101">
        <f t="shared" si="1247"/>
        <v>38.711791610888</v>
      </c>
      <c r="L3997" s="26">
        <v>18</v>
      </c>
      <c r="M3997" s="27">
        <f t="shared" si="1268"/>
        <v>11.6135374832664</v>
      </c>
    </row>
    <row r="3998" spans="1:13">
      <c r="A3998" s="36"/>
      <c r="B3998" s="89"/>
      <c r="C3998" s="38" t="s">
        <v>502</v>
      </c>
      <c r="D3998" s="1297">
        <v>2006</v>
      </c>
      <c r="E3998" s="131">
        <f t="shared" si="1248"/>
        <v>15</v>
      </c>
      <c r="F3998" s="26">
        <v>77000</v>
      </c>
      <c r="G3998" s="146">
        <v>0.05</v>
      </c>
      <c r="H3998" s="26">
        <f t="shared" si="1265"/>
        <v>57750</v>
      </c>
      <c r="I3998" s="26">
        <f t="shared" si="1266"/>
        <v>19250</v>
      </c>
      <c r="J3998" s="101">
        <f t="shared" si="1267"/>
        <v>3850</v>
      </c>
      <c r="K3998" s="101">
        <f t="shared" si="1247"/>
        <v>2.1474788041053103</v>
      </c>
      <c r="L3998" s="26">
        <v>9.6</v>
      </c>
      <c r="M3998" s="27">
        <f t="shared" si="1268"/>
        <v>0.34359660865684966</v>
      </c>
    </row>
    <row r="3999" spans="1:13">
      <c r="A3999" s="36"/>
      <c r="B3999" s="89"/>
      <c r="C3999" s="38" t="s">
        <v>503</v>
      </c>
      <c r="D3999" s="1297">
        <v>2007</v>
      </c>
      <c r="E3999" s="131">
        <f t="shared" si="1248"/>
        <v>14</v>
      </c>
      <c r="F3999" s="26">
        <v>482500</v>
      </c>
      <c r="G3999" s="146">
        <v>0.1</v>
      </c>
      <c r="H3999" s="26">
        <f t="shared" si="1265"/>
        <v>675500</v>
      </c>
      <c r="I3999" s="26">
        <f t="shared" si="1266"/>
        <v>-193000</v>
      </c>
      <c r="J3999" s="101">
        <f t="shared" si="1267"/>
        <v>48250</v>
      </c>
      <c r="K3999" s="101">
        <f t="shared" si="1247"/>
        <v>26.913208389112004</v>
      </c>
      <c r="L3999" s="26">
        <v>9.6</v>
      </c>
      <c r="M3999" s="27">
        <f t="shared" si="1268"/>
        <v>4.3061133422579205</v>
      </c>
    </row>
    <row r="4000" spans="1:13">
      <c r="A4000" s="36"/>
      <c r="B4000" s="89"/>
      <c r="C4000" s="38" t="s">
        <v>504</v>
      </c>
      <c r="D4000" s="1297">
        <v>2007</v>
      </c>
      <c r="E4000" s="131">
        <f t="shared" si="1248"/>
        <v>14</v>
      </c>
      <c r="F4000" s="26">
        <v>68000</v>
      </c>
      <c r="G4000" s="146">
        <v>0.1</v>
      </c>
      <c r="H4000" s="26">
        <f t="shared" si="1265"/>
        <v>95200</v>
      </c>
      <c r="I4000" s="26">
        <f t="shared" si="1266"/>
        <v>-27200</v>
      </c>
      <c r="J4000" s="101">
        <f t="shared" si="1267"/>
        <v>6800</v>
      </c>
      <c r="K4000" s="101">
        <f t="shared" si="1247"/>
        <v>3.7929495760821061</v>
      </c>
      <c r="L4000" s="26">
        <v>3.6</v>
      </c>
      <c r="M4000" s="27">
        <f t="shared" si="1268"/>
        <v>0.22757697456492637</v>
      </c>
    </row>
    <row r="4001" spans="1:13">
      <c r="A4001" s="36"/>
      <c r="B4001" s="89"/>
      <c r="C4001" s="38" t="s">
        <v>508</v>
      </c>
      <c r="D4001" s="1297">
        <v>1994</v>
      </c>
      <c r="E4001" s="131">
        <f t="shared" si="1248"/>
        <v>27</v>
      </c>
      <c r="F4001" s="26"/>
      <c r="G4001" s="26"/>
      <c r="H4001" s="26">
        <f t="shared" si="1265"/>
        <v>0</v>
      </c>
      <c r="I4001" s="26">
        <f t="shared" si="1266"/>
        <v>0</v>
      </c>
      <c r="J4001" s="101">
        <f t="shared" si="1267"/>
        <v>0</v>
      </c>
      <c r="K4001" s="101">
        <f t="shared" si="1247"/>
        <v>0</v>
      </c>
      <c r="L4001" s="26">
        <v>5</v>
      </c>
      <c r="M4001" s="27">
        <f t="shared" si="1268"/>
        <v>0</v>
      </c>
    </row>
    <row r="4002" spans="1:13">
      <c r="A4002" s="36"/>
      <c r="B4002" s="16" t="s">
        <v>35</v>
      </c>
      <c r="C4002" s="87"/>
      <c r="D4002" s="17"/>
      <c r="E4002" s="131"/>
      <c r="F4002" s="98"/>
      <c r="G4002" s="147"/>
      <c r="H4002" s="98"/>
      <c r="I4002" s="98"/>
      <c r="J4002" s="98"/>
      <c r="K4002" s="101">
        <f t="shared" si="1247"/>
        <v>0</v>
      </c>
      <c r="L4002" s="98"/>
      <c r="M4002" s="96">
        <f>SUM(M3995:M4001)</f>
        <v>27.672588502156778</v>
      </c>
    </row>
    <row r="4003" spans="1:13" ht="30">
      <c r="A4003" s="36" t="s">
        <v>5803</v>
      </c>
      <c r="B4003" s="38" t="s">
        <v>199</v>
      </c>
      <c r="C4003" s="38" t="s">
        <v>525</v>
      </c>
      <c r="D4003" s="1297">
        <v>2007</v>
      </c>
      <c r="E4003" s="131">
        <f t="shared" si="1248"/>
        <v>14</v>
      </c>
      <c r="F4003" s="26">
        <v>407000</v>
      </c>
      <c r="G4003" s="146">
        <v>0.1</v>
      </c>
      <c r="H4003" s="26">
        <f t="shared" ref="H4003:H4010" si="1269">E4003*F4003*G4003</f>
        <v>569800</v>
      </c>
      <c r="I4003" s="26">
        <f t="shared" ref="I4003:I4010" si="1270">F4003-H4003</f>
        <v>-162800</v>
      </c>
      <c r="J4003" s="101">
        <f t="shared" ref="J4003:J4010" si="1271">F4003*G4003</f>
        <v>40700</v>
      </c>
      <c r="K4003" s="101">
        <f t="shared" si="1247"/>
        <v>22.701918786256137</v>
      </c>
      <c r="L4003" s="26">
        <v>20</v>
      </c>
      <c r="M4003" s="27">
        <f t="shared" ref="M4003:M4029" si="1272">K4003*L4003/60</f>
        <v>7.5673062620853786</v>
      </c>
    </row>
    <row r="4004" spans="1:13">
      <c r="A4004" s="36"/>
      <c r="B4004" s="89"/>
      <c r="C4004" s="38" t="s">
        <v>500</v>
      </c>
      <c r="D4004" s="1297">
        <v>2007</v>
      </c>
      <c r="E4004" s="131">
        <f t="shared" si="1248"/>
        <v>14</v>
      </c>
      <c r="F4004" s="26">
        <v>810000</v>
      </c>
      <c r="G4004" s="146">
        <v>0.1</v>
      </c>
      <c r="H4004" s="26">
        <f t="shared" si="1269"/>
        <v>1134000</v>
      </c>
      <c r="I4004" s="26">
        <f t="shared" si="1270"/>
        <v>-324000</v>
      </c>
      <c r="J4004" s="101">
        <f t="shared" si="1271"/>
        <v>81000</v>
      </c>
      <c r="K4004" s="101">
        <f t="shared" si="1247"/>
        <v>45.180722891566269</v>
      </c>
      <c r="L4004" s="26">
        <v>4.8</v>
      </c>
      <c r="M4004" s="27">
        <f t="shared" si="1272"/>
        <v>3.6144578313253017</v>
      </c>
    </row>
    <row r="4005" spans="1:13">
      <c r="A4005" s="36"/>
      <c r="B4005" s="89"/>
      <c r="C4005" s="38" t="s">
        <v>501</v>
      </c>
      <c r="D4005" s="1297">
        <v>2015</v>
      </c>
      <c r="E4005" s="131">
        <f t="shared" si="1248"/>
        <v>6</v>
      </c>
      <c r="F4005" s="26">
        <v>694025</v>
      </c>
      <c r="G4005" s="146">
        <v>0.1</v>
      </c>
      <c r="H4005" s="26">
        <f t="shared" si="1269"/>
        <v>416415</v>
      </c>
      <c r="I4005" s="26">
        <f t="shared" si="1270"/>
        <v>277610</v>
      </c>
      <c r="J4005" s="101">
        <f t="shared" si="1271"/>
        <v>69402.5</v>
      </c>
      <c r="K4005" s="101">
        <f t="shared" si="1247"/>
        <v>38.711791610888</v>
      </c>
      <c r="L4005" s="26">
        <v>18</v>
      </c>
      <c r="M4005" s="27">
        <f t="shared" si="1272"/>
        <v>11.6135374832664</v>
      </c>
    </row>
    <row r="4006" spans="1:13">
      <c r="A4006" s="36"/>
      <c r="B4006" s="89"/>
      <c r="C4006" s="38" t="s">
        <v>502</v>
      </c>
      <c r="D4006" s="1297">
        <v>2006</v>
      </c>
      <c r="E4006" s="131">
        <f t="shared" si="1248"/>
        <v>15</v>
      </c>
      <c r="F4006" s="26">
        <v>77000</v>
      </c>
      <c r="G4006" s="146">
        <v>0.05</v>
      </c>
      <c r="H4006" s="26">
        <f t="shared" si="1269"/>
        <v>57750</v>
      </c>
      <c r="I4006" s="26">
        <f t="shared" si="1270"/>
        <v>19250</v>
      </c>
      <c r="J4006" s="101">
        <f t="shared" si="1271"/>
        <v>3850</v>
      </c>
      <c r="K4006" s="101">
        <f t="shared" si="1247"/>
        <v>2.1474788041053103</v>
      </c>
      <c r="L4006" s="26">
        <v>9.6</v>
      </c>
      <c r="M4006" s="27">
        <f t="shared" si="1272"/>
        <v>0.34359660865684966</v>
      </c>
    </row>
    <row r="4007" spans="1:13">
      <c r="A4007" s="36"/>
      <c r="B4007" s="89"/>
      <c r="C4007" s="38" t="s">
        <v>503</v>
      </c>
      <c r="D4007" s="1297">
        <v>2007</v>
      </c>
      <c r="E4007" s="131">
        <f t="shared" si="1248"/>
        <v>14</v>
      </c>
      <c r="F4007" s="26">
        <v>482500</v>
      </c>
      <c r="G4007" s="146">
        <v>0.1</v>
      </c>
      <c r="H4007" s="26">
        <f t="shared" si="1269"/>
        <v>675500</v>
      </c>
      <c r="I4007" s="26">
        <f t="shared" si="1270"/>
        <v>-193000</v>
      </c>
      <c r="J4007" s="101">
        <f t="shared" si="1271"/>
        <v>48250</v>
      </c>
      <c r="K4007" s="101">
        <f t="shared" ref="K4007:K4070" si="1273">J4007/1792.8</f>
        <v>26.913208389112004</v>
      </c>
      <c r="L4007" s="26">
        <v>9.6</v>
      </c>
      <c r="M4007" s="27">
        <f t="shared" si="1272"/>
        <v>4.3061133422579205</v>
      </c>
    </row>
    <row r="4008" spans="1:13">
      <c r="A4008" s="36"/>
      <c r="B4008" s="89"/>
      <c r="C4008" s="38" t="s">
        <v>504</v>
      </c>
      <c r="D4008" s="1297">
        <v>2007</v>
      </c>
      <c r="E4008" s="131">
        <f t="shared" si="1248"/>
        <v>14</v>
      </c>
      <c r="F4008" s="26">
        <v>68000</v>
      </c>
      <c r="G4008" s="146">
        <v>0.1</v>
      </c>
      <c r="H4008" s="26">
        <f t="shared" si="1269"/>
        <v>95200</v>
      </c>
      <c r="I4008" s="26">
        <f t="shared" si="1270"/>
        <v>-27200</v>
      </c>
      <c r="J4008" s="101">
        <f t="shared" si="1271"/>
        <v>6800</v>
      </c>
      <c r="K4008" s="101">
        <f t="shared" si="1273"/>
        <v>3.7929495760821061</v>
      </c>
      <c r="L4008" s="26">
        <v>3.6</v>
      </c>
      <c r="M4008" s="27">
        <f t="shared" si="1272"/>
        <v>0.22757697456492637</v>
      </c>
    </row>
    <row r="4009" spans="1:13">
      <c r="A4009" s="36"/>
      <c r="B4009" s="89"/>
      <c r="C4009" s="38" t="s">
        <v>507</v>
      </c>
      <c r="D4009" s="1297">
        <v>2007</v>
      </c>
      <c r="E4009" s="131">
        <f t="shared" si="1248"/>
        <v>14</v>
      </c>
      <c r="F4009" s="26">
        <v>1849800</v>
      </c>
      <c r="G4009" s="146">
        <v>0.1</v>
      </c>
      <c r="H4009" s="26">
        <f t="shared" si="1269"/>
        <v>2589720</v>
      </c>
      <c r="I4009" s="26">
        <f t="shared" si="1270"/>
        <v>-739920</v>
      </c>
      <c r="J4009" s="101">
        <f t="shared" si="1271"/>
        <v>184980</v>
      </c>
      <c r="K4009" s="101">
        <f t="shared" si="1273"/>
        <v>103.17938420348059</v>
      </c>
      <c r="L4009" s="26">
        <v>5</v>
      </c>
      <c r="M4009" s="27">
        <f t="shared" si="1272"/>
        <v>8.5982820169567162</v>
      </c>
    </row>
    <row r="4010" spans="1:13">
      <c r="A4010" s="36"/>
      <c r="B4010" s="89"/>
      <c r="C4010" s="38" t="s">
        <v>508</v>
      </c>
      <c r="D4010" s="1297">
        <v>1994</v>
      </c>
      <c r="E4010" s="131">
        <f t="shared" si="1248"/>
        <v>27</v>
      </c>
      <c r="F4010" s="26"/>
      <c r="G4010" s="26"/>
      <c r="H4010" s="26">
        <f t="shared" si="1269"/>
        <v>0</v>
      </c>
      <c r="I4010" s="26">
        <f t="shared" si="1270"/>
        <v>0</v>
      </c>
      <c r="J4010" s="101">
        <f t="shared" si="1271"/>
        <v>0</v>
      </c>
      <c r="K4010" s="101">
        <f t="shared" si="1273"/>
        <v>0</v>
      </c>
      <c r="L4010" s="26">
        <v>5</v>
      </c>
      <c r="M4010" s="27">
        <f t="shared" si="1272"/>
        <v>0</v>
      </c>
    </row>
    <row r="4011" spans="1:13">
      <c r="A4011" s="36"/>
      <c r="B4011" s="16" t="s">
        <v>35</v>
      </c>
      <c r="C4011" s="87"/>
      <c r="D4011" s="17"/>
      <c r="E4011" s="131"/>
      <c r="F4011" s="98"/>
      <c r="G4011" s="98"/>
      <c r="H4011" s="98"/>
      <c r="I4011" s="98"/>
      <c r="J4011" s="98"/>
      <c r="K4011" s="101">
        <f t="shared" si="1273"/>
        <v>0</v>
      </c>
      <c r="L4011" s="98"/>
      <c r="M4011" s="96">
        <f>SUM(M4003:M4010)</f>
        <v>36.270870519113494</v>
      </c>
    </row>
    <row r="4012" spans="1:13" ht="45">
      <c r="A4012" s="36" t="s">
        <v>5804</v>
      </c>
      <c r="B4012" s="38" t="s">
        <v>238</v>
      </c>
      <c r="C4012" s="38" t="s">
        <v>525</v>
      </c>
      <c r="D4012" s="1297">
        <v>2007</v>
      </c>
      <c r="E4012" s="131">
        <f t="shared" si="1248"/>
        <v>14</v>
      </c>
      <c r="F4012" s="26">
        <v>407000</v>
      </c>
      <c r="G4012" s="146">
        <v>0.1</v>
      </c>
      <c r="H4012" s="26">
        <f t="shared" ref="H4012:H4019" si="1274">E4012*F4012*G4012</f>
        <v>569800</v>
      </c>
      <c r="I4012" s="26">
        <f t="shared" ref="I4012:I4019" si="1275">F4012-H4012</f>
        <v>-162800</v>
      </c>
      <c r="J4012" s="101">
        <f t="shared" ref="J4012:J4019" si="1276">F4012*G4012</f>
        <v>40700</v>
      </c>
      <c r="K4012" s="101">
        <f t="shared" si="1273"/>
        <v>22.701918786256137</v>
      </c>
      <c r="L4012" s="26">
        <v>20</v>
      </c>
      <c r="M4012" s="27">
        <f t="shared" si="1272"/>
        <v>7.5673062620853786</v>
      </c>
    </row>
    <row r="4013" spans="1:13">
      <c r="A4013" s="36"/>
      <c r="B4013" s="89"/>
      <c r="C4013" s="38" t="s">
        <v>500</v>
      </c>
      <c r="D4013" s="1297">
        <v>2007</v>
      </c>
      <c r="E4013" s="131">
        <f t="shared" ref="E4013:E4076" si="1277">2021-D4013</f>
        <v>14</v>
      </c>
      <c r="F4013" s="26">
        <v>810000</v>
      </c>
      <c r="G4013" s="146">
        <v>0.1</v>
      </c>
      <c r="H4013" s="26">
        <f t="shared" si="1274"/>
        <v>1134000</v>
      </c>
      <c r="I4013" s="26">
        <f t="shared" si="1275"/>
        <v>-324000</v>
      </c>
      <c r="J4013" s="101">
        <f t="shared" si="1276"/>
        <v>81000</v>
      </c>
      <c r="K4013" s="101">
        <f t="shared" si="1273"/>
        <v>45.180722891566269</v>
      </c>
      <c r="L4013" s="26">
        <v>4.8</v>
      </c>
      <c r="M4013" s="27">
        <f t="shared" si="1272"/>
        <v>3.6144578313253017</v>
      </c>
    </row>
    <row r="4014" spans="1:13">
      <c r="A4014" s="36"/>
      <c r="B4014" s="89"/>
      <c r="C4014" s="38" t="s">
        <v>501</v>
      </c>
      <c r="D4014" s="1297">
        <v>2015</v>
      </c>
      <c r="E4014" s="131">
        <f t="shared" si="1277"/>
        <v>6</v>
      </c>
      <c r="F4014" s="26">
        <v>694025</v>
      </c>
      <c r="G4014" s="146">
        <v>0.1</v>
      </c>
      <c r="H4014" s="26">
        <f t="shared" si="1274"/>
        <v>416415</v>
      </c>
      <c r="I4014" s="26">
        <f t="shared" si="1275"/>
        <v>277610</v>
      </c>
      <c r="J4014" s="101">
        <f t="shared" si="1276"/>
        <v>69402.5</v>
      </c>
      <c r="K4014" s="101">
        <f t="shared" si="1273"/>
        <v>38.711791610888</v>
      </c>
      <c r="L4014" s="26">
        <v>18</v>
      </c>
      <c r="M4014" s="27">
        <f t="shared" si="1272"/>
        <v>11.6135374832664</v>
      </c>
    </row>
    <row r="4015" spans="1:13">
      <c r="A4015" s="36"/>
      <c r="B4015" s="89"/>
      <c r="C4015" s="38" t="s">
        <v>502</v>
      </c>
      <c r="D4015" s="1297">
        <v>2006</v>
      </c>
      <c r="E4015" s="131">
        <f t="shared" si="1277"/>
        <v>15</v>
      </c>
      <c r="F4015" s="26">
        <v>77000</v>
      </c>
      <c r="G4015" s="146">
        <v>0.05</v>
      </c>
      <c r="H4015" s="26">
        <f t="shared" si="1274"/>
        <v>57750</v>
      </c>
      <c r="I4015" s="26">
        <f t="shared" si="1275"/>
        <v>19250</v>
      </c>
      <c r="J4015" s="101">
        <f t="shared" si="1276"/>
        <v>3850</v>
      </c>
      <c r="K4015" s="101">
        <f t="shared" si="1273"/>
        <v>2.1474788041053103</v>
      </c>
      <c r="L4015" s="26">
        <v>9.6</v>
      </c>
      <c r="M4015" s="27">
        <f t="shared" si="1272"/>
        <v>0.34359660865684966</v>
      </c>
    </row>
    <row r="4016" spans="1:13">
      <c r="A4016" s="36"/>
      <c r="B4016" s="89"/>
      <c r="C4016" s="38" t="s">
        <v>503</v>
      </c>
      <c r="D4016" s="1297">
        <v>2007</v>
      </c>
      <c r="E4016" s="131">
        <f t="shared" si="1277"/>
        <v>14</v>
      </c>
      <c r="F4016" s="26">
        <v>482500</v>
      </c>
      <c r="G4016" s="146">
        <v>0.1</v>
      </c>
      <c r="H4016" s="26">
        <f t="shared" si="1274"/>
        <v>675500</v>
      </c>
      <c r="I4016" s="26">
        <f t="shared" si="1275"/>
        <v>-193000</v>
      </c>
      <c r="J4016" s="101">
        <f t="shared" si="1276"/>
        <v>48250</v>
      </c>
      <c r="K4016" s="101">
        <f t="shared" si="1273"/>
        <v>26.913208389112004</v>
      </c>
      <c r="L4016" s="26">
        <v>9.6</v>
      </c>
      <c r="M4016" s="27">
        <f t="shared" si="1272"/>
        <v>4.3061133422579205</v>
      </c>
    </row>
    <row r="4017" spans="1:13">
      <c r="A4017" s="36"/>
      <c r="B4017" s="89"/>
      <c r="C4017" s="38" t="s">
        <v>504</v>
      </c>
      <c r="D4017" s="1297">
        <v>2007</v>
      </c>
      <c r="E4017" s="131">
        <f t="shared" si="1277"/>
        <v>14</v>
      </c>
      <c r="F4017" s="26">
        <v>68000</v>
      </c>
      <c r="G4017" s="146">
        <v>0.1</v>
      </c>
      <c r="H4017" s="26">
        <f t="shared" si="1274"/>
        <v>95200</v>
      </c>
      <c r="I4017" s="26">
        <f t="shared" si="1275"/>
        <v>-27200</v>
      </c>
      <c r="J4017" s="101">
        <f t="shared" si="1276"/>
        <v>6800</v>
      </c>
      <c r="K4017" s="101">
        <f t="shared" si="1273"/>
        <v>3.7929495760821061</v>
      </c>
      <c r="L4017" s="26">
        <v>3.6</v>
      </c>
      <c r="M4017" s="27">
        <f t="shared" si="1272"/>
        <v>0.22757697456492637</v>
      </c>
    </row>
    <row r="4018" spans="1:13">
      <c r="A4018" s="36"/>
      <c r="B4018" s="89"/>
      <c r="C4018" s="38" t="s">
        <v>508</v>
      </c>
      <c r="D4018" s="1297">
        <v>1994</v>
      </c>
      <c r="E4018" s="131">
        <f t="shared" si="1277"/>
        <v>27</v>
      </c>
      <c r="F4018" s="26"/>
      <c r="G4018" s="26"/>
      <c r="H4018" s="26">
        <f t="shared" si="1274"/>
        <v>0</v>
      </c>
      <c r="I4018" s="26">
        <f t="shared" si="1275"/>
        <v>0</v>
      </c>
      <c r="J4018" s="101">
        <f t="shared" si="1276"/>
        <v>0</v>
      </c>
      <c r="K4018" s="101">
        <f t="shared" si="1273"/>
        <v>0</v>
      </c>
      <c r="L4018" s="26">
        <v>5</v>
      </c>
      <c r="M4018" s="27">
        <f t="shared" si="1272"/>
        <v>0</v>
      </c>
    </row>
    <row r="4019" spans="1:13" ht="20.25" customHeight="1">
      <c r="A4019" s="36"/>
      <c r="B4019" s="89"/>
      <c r="C4019" s="38" t="s">
        <v>507</v>
      </c>
      <c r="D4019" s="1297">
        <v>2007</v>
      </c>
      <c r="E4019" s="131">
        <f t="shared" si="1277"/>
        <v>14</v>
      </c>
      <c r="F4019" s="26">
        <v>1849800</v>
      </c>
      <c r="G4019" s="146">
        <v>0.1</v>
      </c>
      <c r="H4019" s="26">
        <f t="shared" si="1274"/>
        <v>2589720</v>
      </c>
      <c r="I4019" s="26">
        <f t="shared" si="1275"/>
        <v>-739920</v>
      </c>
      <c r="J4019" s="101">
        <f t="shared" si="1276"/>
        <v>184980</v>
      </c>
      <c r="K4019" s="101">
        <f t="shared" si="1273"/>
        <v>103.17938420348059</v>
      </c>
      <c r="L4019" s="26">
        <v>5</v>
      </c>
      <c r="M4019" s="27">
        <f t="shared" si="1272"/>
        <v>8.5982820169567162</v>
      </c>
    </row>
    <row r="4020" spans="1:13">
      <c r="A4020" s="36"/>
      <c r="B4020" s="16" t="s">
        <v>35</v>
      </c>
      <c r="C4020" s="87"/>
      <c r="D4020" s="17"/>
      <c r="E4020" s="131"/>
      <c r="F4020" s="98"/>
      <c r="G4020" s="98"/>
      <c r="H4020" s="98"/>
      <c r="I4020" s="98"/>
      <c r="J4020" s="98"/>
      <c r="K4020" s="101">
        <f t="shared" si="1273"/>
        <v>0</v>
      </c>
      <c r="L4020" s="98"/>
      <c r="M4020" s="96">
        <f>SUM(M4012:M4019)</f>
        <v>36.270870519113494</v>
      </c>
    </row>
    <row r="4021" spans="1:13" ht="30">
      <c r="A4021" s="36" t="s">
        <v>5805</v>
      </c>
      <c r="B4021" s="38" t="s">
        <v>240</v>
      </c>
      <c r="C4021" s="38" t="s">
        <v>510</v>
      </c>
      <c r="D4021" s="1297">
        <v>2007</v>
      </c>
      <c r="E4021" s="131">
        <f t="shared" si="1277"/>
        <v>14</v>
      </c>
      <c r="F4021" s="26">
        <v>407000</v>
      </c>
      <c r="G4021" s="146">
        <v>0.1</v>
      </c>
      <c r="H4021" s="26">
        <f t="shared" ref="H4021:H4029" si="1278">E4021*F4021*G4021</f>
        <v>569800</v>
      </c>
      <c r="I4021" s="26">
        <f t="shared" ref="I4021:I4029" si="1279">F4021-H4021</f>
        <v>-162800</v>
      </c>
      <c r="J4021" s="101">
        <f t="shared" ref="J4021:J4029" si="1280">F4021*G4021</f>
        <v>40700</v>
      </c>
      <c r="K4021" s="101">
        <f t="shared" si="1273"/>
        <v>22.701918786256137</v>
      </c>
      <c r="L4021" s="26">
        <v>20</v>
      </c>
      <c r="M4021" s="27">
        <f t="shared" si="1272"/>
        <v>7.5673062620853786</v>
      </c>
    </row>
    <row r="4022" spans="1:13">
      <c r="A4022" s="36"/>
      <c r="B4022" s="89"/>
      <c r="C4022" s="38" t="s">
        <v>500</v>
      </c>
      <c r="D4022" s="1297">
        <v>2007</v>
      </c>
      <c r="E4022" s="131">
        <f t="shared" si="1277"/>
        <v>14</v>
      </c>
      <c r="F4022" s="26">
        <v>810000</v>
      </c>
      <c r="G4022" s="146">
        <v>0.1</v>
      </c>
      <c r="H4022" s="26">
        <f t="shared" si="1278"/>
        <v>1134000</v>
      </c>
      <c r="I4022" s="26">
        <f t="shared" si="1279"/>
        <v>-324000</v>
      </c>
      <c r="J4022" s="101">
        <f t="shared" si="1280"/>
        <v>81000</v>
      </c>
      <c r="K4022" s="101">
        <f t="shared" si="1273"/>
        <v>45.180722891566269</v>
      </c>
      <c r="L4022" s="26">
        <v>4.8</v>
      </c>
      <c r="M4022" s="27">
        <f t="shared" si="1272"/>
        <v>3.6144578313253017</v>
      </c>
    </row>
    <row r="4023" spans="1:13">
      <c r="A4023" s="36"/>
      <c r="B4023" s="89"/>
      <c r="C4023" s="38" t="s">
        <v>501</v>
      </c>
      <c r="D4023" s="1297">
        <v>2015</v>
      </c>
      <c r="E4023" s="131">
        <f t="shared" si="1277"/>
        <v>6</v>
      </c>
      <c r="F4023" s="26">
        <v>694025</v>
      </c>
      <c r="G4023" s="146">
        <v>0.1</v>
      </c>
      <c r="H4023" s="26">
        <f t="shared" si="1278"/>
        <v>416415</v>
      </c>
      <c r="I4023" s="26">
        <f t="shared" si="1279"/>
        <v>277610</v>
      </c>
      <c r="J4023" s="101">
        <f t="shared" si="1280"/>
        <v>69402.5</v>
      </c>
      <c r="K4023" s="101">
        <f t="shared" si="1273"/>
        <v>38.711791610888</v>
      </c>
      <c r="L4023" s="26">
        <v>18</v>
      </c>
      <c r="M4023" s="27">
        <f t="shared" si="1272"/>
        <v>11.6135374832664</v>
      </c>
    </row>
    <row r="4024" spans="1:13">
      <c r="A4024" s="36"/>
      <c r="B4024" s="89"/>
      <c r="C4024" s="38" t="s">
        <v>502</v>
      </c>
      <c r="D4024" s="1297">
        <v>2006</v>
      </c>
      <c r="E4024" s="131">
        <f t="shared" si="1277"/>
        <v>15</v>
      </c>
      <c r="F4024" s="26">
        <v>77000</v>
      </c>
      <c r="G4024" s="146">
        <v>0.05</v>
      </c>
      <c r="H4024" s="26">
        <f t="shared" si="1278"/>
        <v>57750</v>
      </c>
      <c r="I4024" s="26">
        <f t="shared" si="1279"/>
        <v>19250</v>
      </c>
      <c r="J4024" s="101">
        <f t="shared" si="1280"/>
        <v>3850</v>
      </c>
      <c r="K4024" s="101">
        <f t="shared" si="1273"/>
        <v>2.1474788041053103</v>
      </c>
      <c r="L4024" s="26">
        <v>9.6</v>
      </c>
      <c r="M4024" s="27">
        <f t="shared" si="1272"/>
        <v>0.34359660865684966</v>
      </c>
    </row>
    <row r="4025" spans="1:13">
      <c r="A4025" s="36"/>
      <c r="B4025" s="89"/>
      <c r="C4025" s="38" t="s">
        <v>503</v>
      </c>
      <c r="D4025" s="1297">
        <v>2007</v>
      </c>
      <c r="E4025" s="131">
        <f t="shared" si="1277"/>
        <v>14</v>
      </c>
      <c r="F4025" s="26">
        <v>482500</v>
      </c>
      <c r="G4025" s="146">
        <v>0.1</v>
      </c>
      <c r="H4025" s="26">
        <f t="shared" si="1278"/>
        <v>675500</v>
      </c>
      <c r="I4025" s="26">
        <f t="shared" si="1279"/>
        <v>-193000</v>
      </c>
      <c r="J4025" s="101">
        <f t="shared" si="1280"/>
        <v>48250</v>
      </c>
      <c r="K4025" s="101">
        <f t="shared" si="1273"/>
        <v>26.913208389112004</v>
      </c>
      <c r="L4025" s="26">
        <v>9.6</v>
      </c>
      <c r="M4025" s="27">
        <f t="shared" si="1272"/>
        <v>4.3061133422579205</v>
      </c>
    </row>
    <row r="4026" spans="1:13">
      <c r="A4026" s="36"/>
      <c r="B4026" s="89"/>
      <c r="C4026" s="38" t="s">
        <v>504</v>
      </c>
      <c r="D4026" s="1297">
        <v>2007</v>
      </c>
      <c r="E4026" s="131">
        <f t="shared" si="1277"/>
        <v>14</v>
      </c>
      <c r="F4026" s="26">
        <v>68000</v>
      </c>
      <c r="G4026" s="146">
        <v>0.1</v>
      </c>
      <c r="H4026" s="26">
        <f t="shared" si="1278"/>
        <v>95200</v>
      </c>
      <c r="I4026" s="26">
        <f t="shared" si="1279"/>
        <v>-27200</v>
      </c>
      <c r="J4026" s="101">
        <f t="shared" si="1280"/>
        <v>6800</v>
      </c>
      <c r="K4026" s="101">
        <f t="shared" si="1273"/>
        <v>3.7929495760821061</v>
      </c>
      <c r="L4026" s="26">
        <v>3.6</v>
      </c>
      <c r="M4026" s="27">
        <f t="shared" si="1272"/>
        <v>0.22757697456492637</v>
      </c>
    </row>
    <row r="4027" spans="1:13">
      <c r="A4027" s="36"/>
      <c r="B4027" s="89"/>
      <c r="C4027" s="38" t="s">
        <v>508</v>
      </c>
      <c r="D4027" s="1297">
        <v>1994</v>
      </c>
      <c r="E4027" s="131">
        <f t="shared" si="1277"/>
        <v>27</v>
      </c>
      <c r="F4027" s="26"/>
      <c r="G4027" s="26"/>
      <c r="H4027" s="26">
        <f t="shared" si="1278"/>
        <v>0</v>
      </c>
      <c r="I4027" s="26">
        <f t="shared" si="1279"/>
        <v>0</v>
      </c>
      <c r="J4027" s="101">
        <f t="shared" si="1280"/>
        <v>0</v>
      </c>
      <c r="K4027" s="101">
        <f t="shared" si="1273"/>
        <v>0</v>
      </c>
      <c r="L4027" s="26">
        <v>5</v>
      </c>
      <c r="M4027" s="27">
        <f t="shared" si="1272"/>
        <v>0</v>
      </c>
    </row>
    <row r="4028" spans="1:13">
      <c r="A4028" s="36"/>
      <c r="B4028" s="89"/>
      <c r="C4028" s="38" t="s">
        <v>511</v>
      </c>
      <c r="D4028" s="1297">
        <v>2007</v>
      </c>
      <c r="E4028" s="131">
        <f t="shared" si="1277"/>
        <v>14</v>
      </c>
      <c r="F4028" s="26">
        <v>200000</v>
      </c>
      <c r="G4028" s="26"/>
      <c r="H4028" s="26">
        <f t="shared" si="1278"/>
        <v>0</v>
      </c>
      <c r="I4028" s="26">
        <f t="shared" si="1279"/>
        <v>200000</v>
      </c>
      <c r="J4028" s="101">
        <f t="shared" si="1280"/>
        <v>0</v>
      </c>
      <c r="K4028" s="101">
        <f t="shared" si="1273"/>
        <v>0</v>
      </c>
      <c r="L4028" s="26">
        <v>10</v>
      </c>
      <c r="M4028" s="27">
        <f t="shared" si="1272"/>
        <v>0</v>
      </c>
    </row>
    <row r="4029" spans="1:13">
      <c r="A4029" s="36"/>
      <c r="B4029" s="89"/>
      <c r="C4029" s="38" t="s">
        <v>507</v>
      </c>
      <c r="D4029" s="1297">
        <v>2007</v>
      </c>
      <c r="E4029" s="131">
        <f t="shared" si="1277"/>
        <v>14</v>
      </c>
      <c r="F4029" s="26">
        <v>1849800</v>
      </c>
      <c r="G4029" s="146">
        <v>0.1</v>
      </c>
      <c r="H4029" s="26">
        <f t="shared" si="1278"/>
        <v>2589720</v>
      </c>
      <c r="I4029" s="26">
        <f t="shared" si="1279"/>
        <v>-739920</v>
      </c>
      <c r="J4029" s="101">
        <f t="shared" si="1280"/>
        <v>184980</v>
      </c>
      <c r="K4029" s="101">
        <f t="shared" si="1273"/>
        <v>103.17938420348059</v>
      </c>
      <c r="L4029" s="26">
        <v>5</v>
      </c>
      <c r="M4029" s="27">
        <f t="shared" si="1272"/>
        <v>8.5982820169567162</v>
      </c>
    </row>
    <row r="4030" spans="1:13">
      <c r="A4030" s="36"/>
      <c r="B4030" s="16" t="s">
        <v>35</v>
      </c>
      <c r="C4030" s="87"/>
      <c r="D4030" s="17"/>
      <c r="E4030" s="131"/>
      <c r="F4030" s="98"/>
      <c r="G4030" s="147"/>
      <c r="H4030" s="98"/>
      <c r="I4030" s="98"/>
      <c r="J4030" s="98"/>
      <c r="K4030" s="101">
        <f t="shared" si="1273"/>
        <v>0</v>
      </c>
      <c r="L4030" s="98"/>
      <c r="M4030" s="96">
        <f>SUM(M4021:M4029)</f>
        <v>36.270870519113494</v>
      </c>
    </row>
    <row r="4031" spans="1:13">
      <c r="A4031" s="43" t="s">
        <v>838</v>
      </c>
      <c r="B4031" s="39" t="s">
        <v>242</v>
      </c>
      <c r="C4031" s="37"/>
      <c r="D4031" s="45"/>
      <c r="E4031" s="155"/>
      <c r="F4031" s="157"/>
      <c r="G4031" s="158"/>
      <c r="H4031" s="157"/>
      <c r="I4031" s="157"/>
      <c r="J4031" s="157"/>
      <c r="K4031" s="157"/>
      <c r="L4031" s="157"/>
      <c r="M4031" s="109"/>
    </row>
    <row r="4032" spans="1:13" ht="30">
      <c r="A4032" s="36" t="s">
        <v>817</v>
      </c>
      <c r="B4032" s="38" t="s">
        <v>243</v>
      </c>
      <c r="C4032" s="38" t="s">
        <v>525</v>
      </c>
      <c r="D4032" s="1297">
        <v>2007</v>
      </c>
      <c r="E4032" s="131">
        <f t="shared" si="1277"/>
        <v>14</v>
      </c>
      <c r="F4032" s="26">
        <v>407000</v>
      </c>
      <c r="G4032" s="146">
        <v>0.1</v>
      </c>
      <c r="H4032" s="26">
        <f t="shared" ref="H4032:H4039" si="1281">E4032*F4032*G4032</f>
        <v>569800</v>
      </c>
      <c r="I4032" s="26">
        <f t="shared" ref="I4032:I4039" si="1282">F4032-H4032</f>
        <v>-162800</v>
      </c>
      <c r="J4032" s="101">
        <f t="shared" ref="J4032:J4039" si="1283">F4032*G4032</f>
        <v>40700</v>
      </c>
      <c r="K4032" s="101">
        <f t="shared" si="1273"/>
        <v>22.701918786256137</v>
      </c>
      <c r="L4032" s="26">
        <v>20</v>
      </c>
      <c r="M4032" s="27">
        <f t="shared" ref="M4032:M4039" si="1284">K4032*L4032/60</f>
        <v>7.5673062620853786</v>
      </c>
    </row>
    <row r="4033" spans="1:13">
      <c r="A4033" s="36"/>
      <c r="B4033" s="89"/>
      <c r="C4033" s="38" t="s">
        <v>500</v>
      </c>
      <c r="D4033" s="1297">
        <v>2007</v>
      </c>
      <c r="E4033" s="131">
        <f t="shared" si="1277"/>
        <v>14</v>
      </c>
      <c r="F4033" s="26">
        <v>810000</v>
      </c>
      <c r="G4033" s="146">
        <v>0.1</v>
      </c>
      <c r="H4033" s="26">
        <f t="shared" si="1281"/>
        <v>1134000</v>
      </c>
      <c r="I4033" s="26">
        <f t="shared" si="1282"/>
        <v>-324000</v>
      </c>
      <c r="J4033" s="101">
        <f t="shared" si="1283"/>
        <v>81000</v>
      </c>
      <c r="K4033" s="101">
        <f t="shared" si="1273"/>
        <v>45.180722891566269</v>
      </c>
      <c r="L4033" s="26">
        <v>4.8</v>
      </c>
      <c r="M4033" s="27">
        <f t="shared" si="1284"/>
        <v>3.6144578313253017</v>
      </c>
    </row>
    <row r="4034" spans="1:13">
      <c r="A4034" s="36"/>
      <c r="B4034" s="89"/>
      <c r="C4034" s="38" t="s">
        <v>501</v>
      </c>
      <c r="D4034" s="1297">
        <v>2015</v>
      </c>
      <c r="E4034" s="131">
        <f t="shared" si="1277"/>
        <v>6</v>
      </c>
      <c r="F4034" s="26">
        <v>694025</v>
      </c>
      <c r="G4034" s="146">
        <v>0.1</v>
      </c>
      <c r="H4034" s="26">
        <f t="shared" si="1281"/>
        <v>416415</v>
      </c>
      <c r="I4034" s="26">
        <f t="shared" si="1282"/>
        <v>277610</v>
      </c>
      <c r="J4034" s="101">
        <f t="shared" si="1283"/>
        <v>69402.5</v>
      </c>
      <c r="K4034" s="101">
        <f t="shared" si="1273"/>
        <v>38.711791610888</v>
      </c>
      <c r="L4034" s="26">
        <v>18</v>
      </c>
      <c r="M4034" s="27">
        <f t="shared" si="1284"/>
        <v>11.6135374832664</v>
      </c>
    </row>
    <row r="4035" spans="1:13">
      <c r="A4035" s="36"/>
      <c r="B4035" s="89"/>
      <c r="C4035" s="38" t="s">
        <v>502</v>
      </c>
      <c r="D4035" s="1297">
        <v>2006</v>
      </c>
      <c r="E4035" s="131">
        <f t="shared" si="1277"/>
        <v>15</v>
      </c>
      <c r="F4035" s="26">
        <v>77000</v>
      </c>
      <c r="G4035" s="146">
        <v>0.05</v>
      </c>
      <c r="H4035" s="26">
        <f t="shared" si="1281"/>
        <v>57750</v>
      </c>
      <c r="I4035" s="26">
        <f t="shared" si="1282"/>
        <v>19250</v>
      </c>
      <c r="J4035" s="101">
        <f t="shared" si="1283"/>
        <v>3850</v>
      </c>
      <c r="K4035" s="101">
        <f t="shared" si="1273"/>
        <v>2.1474788041053103</v>
      </c>
      <c r="L4035" s="26">
        <v>9.6</v>
      </c>
      <c r="M4035" s="27">
        <f t="shared" si="1284"/>
        <v>0.34359660865684966</v>
      </c>
    </row>
    <row r="4036" spans="1:13">
      <c r="A4036" s="36"/>
      <c r="B4036" s="89"/>
      <c r="C4036" s="38" t="s">
        <v>503</v>
      </c>
      <c r="D4036" s="1297">
        <v>2007</v>
      </c>
      <c r="E4036" s="131">
        <f t="shared" si="1277"/>
        <v>14</v>
      </c>
      <c r="F4036" s="26">
        <v>482500</v>
      </c>
      <c r="G4036" s="146">
        <v>0.1</v>
      </c>
      <c r="H4036" s="26">
        <f t="shared" si="1281"/>
        <v>675500</v>
      </c>
      <c r="I4036" s="26">
        <f t="shared" si="1282"/>
        <v>-193000</v>
      </c>
      <c r="J4036" s="101">
        <f t="shared" si="1283"/>
        <v>48250</v>
      </c>
      <c r="K4036" s="101">
        <f t="shared" si="1273"/>
        <v>26.913208389112004</v>
      </c>
      <c r="L4036" s="26">
        <v>9.6</v>
      </c>
      <c r="M4036" s="27">
        <f t="shared" si="1284"/>
        <v>4.3061133422579205</v>
      </c>
    </row>
    <row r="4037" spans="1:13">
      <c r="A4037" s="36"/>
      <c r="B4037" s="89"/>
      <c r="C4037" s="38" t="s">
        <v>504</v>
      </c>
      <c r="D4037" s="1297">
        <v>2007</v>
      </c>
      <c r="E4037" s="131">
        <f t="shared" si="1277"/>
        <v>14</v>
      </c>
      <c r="F4037" s="26">
        <v>68000</v>
      </c>
      <c r="G4037" s="146">
        <v>0.1</v>
      </c>
      <c r="H4037" s="26">
        <f t="shared" si="1281"/>
        <v>95200</v>
      </c>
      <c r="I4037" s="26">
        <f t="shared" si="1282"/>
        <v>-27200</v>
      </c>
      <c r="J4037" s="101">
        <f t="shared" si="1283"/>
        <v>6800</v>
      </c>
      <c r="K4037" s="101">
        <f t="shared" si="1273"/>
        <v>3.7929495760821061</v>
      </c>
      <c r="L4037" s="26">
        <v>3.6</v>
      </c>
      <c r="M4037" s="27">
        <f t="shared" si="1284"/>
        <v>0.22757697456492637</v>
      </c>
    </row>
    <row r="4038" spans="1:13">
      <c r="A4038" s="36"/>
      <c r="B4038" s="89"/>
      <c r="C4038" s="38" t="s">
        <v>507</v>
      </c>
      <c r="D4038" s="1297">
        <v>2007</v>
      </c>
      <c r="E4038" s="131">
        <f t="shared" si="1277"/>
        <v>14</v>
      </c>
      <c r="F4038" s="26">
        <v>1849800</v>
      </c>
      <c r="G4038" s="146">
        <v>0.1</v>
      </c>
      <c r="H4038" s="26">
        <f t="shared" si="1281"/>
        <v>2589720</v>
      </c>
      <c r="I4038" s="26">
        <f t="shared" si="1282"/>
        <v>-739920</v>
      </c>
      <c r="J4038" s="101">
        <f t="shared" si="1283"/>
        <v>184980</v>
      </c>
      <c r="K4038" s="101">
        <f t="shared" si="1273"/>
        <v>103.17938420348059</v>
      </c>
      <c r="L4038" s="26">
        <v>5</v>
      </c>
      <c r="M4038" s="27">
        <f t="shared" si="1284"/>
        <v>8.5982820169567162</v>
      </c>
    </row>
    <row r="4039" spans="1:13">
      <c r="A4039" s="36"/>
      <c r="B4039" s="89"/>
      <c r="C4039" s="38" t="s">
        <v>508</v>
      </c>
      <c r="D4039" s="1297">
        <v>1994</v>
      </c>
      <c r="E4039" s="131">
        <f t="shared" si="1277"/>
        <v>27</v>
      </c>
      <c r="F4039" s="26"/>
      <c r="G4039" s="26"/>
      <c r="H4039" s="26">
        <f t="shared" si="1281"/>
        <v>0</v>
      </c>
      <c r="I4039" s="26">
        <f t="shared" si="1282"/>
        <v>0</v>
      </c>
      <c r="J4039" s="101">
        <f t="shared" si="1283"/>
        <v>0</v>
      </c>
      <c r="K4039" s="101">
        <f t="shared" si="1273"/>
        <v>0</v>
      </c>
      <c r="L4039" s="26">
        <v>5</v>
      </c>
      <c r="M4039" s="27">
        <f t="shared" si="1284"/>
        <v>0</v>
      </c>
    </row>
    <row r="4040" spans="1:13">
      <c r="A4040" s="36"/>
      <c r="B4040" s="16" t="s">
        <v>35</v>
      </c>
      <c r="C4040" s="87"/>
      <c r="D4040" s="17"/>
      <c r="E4040" s="131"/>
      <c r="F4040" s="98"/>
      <c r="G4040" s="98"/>
      <c r="H4040" s="98"/>
      <c r="I4040" s="98"/>
      <c r="J4040" s="98"/>
      <c r="K4040" s="101">
        <f t="shared" si="1273"/>
        <v>0</v>
      </c>
      <c r="L4040" s="98"/>
      <c r="M4040" s="96">
        <f>SUM(M4032:M4039)</f>
        <v>36.270870519113494</v>
      </c>
    </row>
    <row r="4041" spans="1:13" ht="30">
      <c r="A4041" s="36" t="s">
        <v>820</v>
      </c>
      <c r="B4041" s="12" t="s">
        <v>252</v>
      </c>
      <c r="C4041" s="38" t="s">
        <v>525</v>
      </c>
      <c r="D4041" s="1297">
        <v>2007</v>
      </c>
      <c r="E4041" s="131">
        <f t="shared" si="1277"/>
        <v>14</v>
      </c>
      <c r="F4041" s="26">
        <v>407000</v>
      </c>
      <c r="G4041" s="146">
        <v>0.1</v>
      </c>
      <c r="H4041" s="26">
        <f t="shared" ref="H4041:H4048" si="1285">E4041*F4041*G4041</f>
        <v>569800</v>
      </c>
      <c r="I4041" s="26">
        <f t="shared" ref="I4041:I4048" si="1286">F4041-H4041</f>
        <v>-162800</v>
      </c>
      <c r="J4041" s="101">
        <f t="shared" ref="J4041:J4048" si="1287">F4041*G4041</f>
        <v>40700</v>
      </c>
      <c r="K4041" s="101">
        <f t="shared" si="1273"/>
        <v>22.701918786256137</v>
      </c>
      <c r="L4041" s="26">
        <v>20</v>
      </c>
      <c r="M4041" s="27">
        <f t="shared" ref="M4041:M4048" si="1288">K4041*L4041/60</f>
        <v>7.5673062620853786</v>
      </c>
    </row>
    <row r="4042" spans="1:13">
      <c r="A4042" s="36"/>
      <c r="B4042" s="12"/>
      <c r="C4042" s="38" t="s">
        <v>500</v>
      </c>
      <c r="D4042" s="1297">
        <v>2007</v>
      </c>
      <c r="E4042" s="131">
        <f t="shared" si="1277"/>
        <v>14</v>
      </c>
      <c r="F4042" s="26">
        <v>810000</v>
      </c>
      <c r="G4042" s="146">
        <v>0.1</v>
      </c>
      <c r="H4042" s="26">
        <f t="shared" si="1285"/>
        <v>1134000</v>
      </c>
      <c r="I4042" s="26">
        <f t="shared" si="1286"/>
        <v>-324000</v>
      </c>
      <c r="J4042" s="101">
        <f t="shared" si="1287"/>
        <v>81000</v>
      </c>
      <c r="K4042" s="101">
        <f t="shared" si="1273"/>
        <v>45.180722891566269</v>
      </c>
      <c r="L4042" s="26">
        <v>4.8</v>
      </c>
      <c r="M4042" s="27">
        <f t="shared" si="1288"/>
        <v>3.6144578313253017</v>
      </c>
    </row>
    <row r="4043" spans="1:13">
      <c r="A4043" s="36"/>
      <c r="B4043" s="12"/>
      <c r="C4043" s="38" t="s">
        <v>501</v>
      </c>
      <c r="D4043" s="1297">
        <v>2015</v>
      </c>
      <c r="E4043" s="131">
        <f t="shared" si="1277"/>
        <v>6</v>
      </c>
      <c r="F4043" s="26">
        <v>694025</v>
      </c>
      <c r="G4043" s="146">
        <v>0.1</v>
      </c>
      <c r="H4043" s="26">
        <f t="shared" si="1285"/>
        <v>416415</v>
      </c>
      <c r="I4043" s="26">
        <f t="shared" si="1286"/>
        <v>277610</v>
      </c>
      <c r="J4043" s="101">
        <f t="shared" si="1287"/>
        <v>69402.5</v>
      </c>
      <c r="K4043" s="101">
        <f t="shared" si="1273"/>
        <v>38.711791610888</v>
      </c>
      <c r="L4043" s="26">
        <v>18</v>
      </c>
      <c r="M4043" s="27">
        <f t="shared" si="1288"/>
        <v>11.6135374832664</v>
      </c>
    </row>
    <row r="4044" spans="1:13">
      <c r="A4044" s="36"/>
      <c r="B4044" s="12"/>
      <c r="C4044" s="38" t="s">
        <v>502</v>
      </c>
      <c r="D4044" s="1297">
        <v>2006</v>
      </c>
      <c r="E4044" s="131">
        <f t="shared" si="1277"/>
        <v>15</v>
      </c>
      <c r="F4044" s="26">
        <v>77000</v>
      </c>
      <c r="G4044" s="146">
        <v>0.05</v>
      </c>
      <c r="H4044" s="26">
        <f t="shared" si="1285"/>
        <v>57750</v>
      </c>
      <c r="I4044" s="26">
        <f t="shared" si="1286"/>
        <v>19250</v>
      </c>
      <c r="J4044" s="101">
        <f t="shared" si="1287"/>
        <v>3850</v>
      </c>
      <c r="K4044" s="101">
        <f t="shared" si="1273"/>
        <v>2.1474788041053103</v>
      </c>
      <c r="L4044" s="26">
        <v>9.6</v>
      </c>
      <c r="M4044" s="27">
        <f t="shared" si="1288"/>
        <v>0.34359660865684966</v>
      </c>
    </row>
    <row r="4045" spans="1:13">
      <c r="A4045" s="36"/>
      <c r="B4045" s="12"/>
      <c r="C4045" s="38" t="s">
        <v>503</v>
      </c>
      <c r="D4045" s="1297">
        <v>2007</v>
      </c>
      <c r="E4045" s="131">
        <f t="shared" si="1277"/>
        <v>14</v>
      </c>
      <c r="F4045" s="26">
        <v>482500</v>
      </c>
      <c r="G4045" s="146">
        <v>0.1</v>
      </c>
      <c r="H4045" s="26">
        <f t="shared" si="1285"/>
        <v>675500</v>
      </c>
      <c r="I4045" s="26">
        <f t="shared" si="1286"/>
        <v>-193000</v>
      </c>
      <c r="J4045" s="101">
        <f t="shared" si="1287"/>
        <v>48250</v>
      </c>
      <c r="K4045" s="101">
        <f t="shared" si="1273"/>
        <v>26.913208389112004</v>
      </c>
      <c r="L4045" s="26">
        <v>9.6</v>
      </c>
      <c r="M4045" s="27">
        <f t="shared" si="1288"/>
        <v>4.3061133422579205</v>
      </c>
    </row>
    <row r="4046" spans="1:13">
      <c r="A4046" s="36"/>
      <c r="B4046" s="12"/>
      <c r="C4046" s="38" t="s">
        <v>504</v>
      </c>
      <c r="D4046" s="1297">
        <v>2007</v>
      </c>
      <c r="E4046" s="131">
        <f t="shared" si="1277"/>
        <v>14</v>
      </c>
      <c r="F4046" s="26">
        <v>68000</v>
      </c>
      <c r="G4046" s="146">
        <v>0.1</v>
      </c>
      <c r="H4046" s="26">
        <f t="shared" si="1285"/>
        <v>95200</v>
      </c>
      <c r="I4046" s="26">
        <f t="shared" si="1286"/>
        <v>-27200</v>
      </c>
      <c r="J4046" s="101">
        <f t="shared" si="1287"/>
        <v>6800</v>
      </c>
      <c r="K4046" s="101">
        <f t="shared" si="1273"/>
        <v>3.7929495760821061</v>
      </c>
      <c r="L4046" s="26">
        <v>3.6</v>
      </c>
      <c r="M4046" s="27">
        <f t="shared" si="1288"/>
        <v>0.22757697456492637</v>
      </c>
    </row>
    <row r="4047" spans="1:13">
      <c r="A4047" s="36"/>
      <c r="B4047" s="12"/>
      <c r="C4047" s="38" t="s">
        <v>507</v>
      </c>
      <c r="D4047" s="1297">
        <v>2007</v>
      </c>
      <c r="E4047" s="131">
        <f t="shared" si="1277"/>
        <v>14</v>
      </c>
      <c r="F4047" s="26">
        <v>1849800</v>
      </c>
      <c r="G4047" s="146">
        <v>0.1</v>
      </c>
      <c r="H4047" s="26">
        <f t="shared" si="1285"/>
        <v>2589720</v>
      </c>
      <c r="I4047" s="26">
        <f t="shared" si="1286"/>
        <v>-739920</v>
      </c>
      <c r="J4047" s="101">
        <f t="shared" si="1287"/>
        <v>184980</v>
      </c>
      <c r="K4047" s="101">
        <f t="shared" si="1273"/>
        <v>103.17938420348059</v>
      </c>
      <c r="L4047" s="26">
        <v>5</v>
      </c>
      <c r="M4047" s="27">
        <f t="shared" si="1288"/>
        <v>8.5982820169567162</v>
      </c>
    </row>
    <row r="4048" spans="1:13">
      <c r="A4048" s="36"/>
      <c r="B4048" s="12"/>
      <c r="C4048" s="38" t="s">
        <v>508</v>
      </c>
      <c r="D4048" s="1297">
        <v>1994</v>
      </c>
      <c r="E4048" s="131">
        <f t="shared" si="1277"/>
        <v>27</v>
      </c>
      <c r="F4048" s="26"/>
      <c r="G4048" s="26"/>
      <c r="H4048" s="26">
        <f t="shared" si="1285"/>
        <v>0</v>
      </c>
      <c r="I4048" s="26">
        <f t="shared" si="1286"/>
        <v>0</v>
      </c>
      <c r="J4048" s="101">
        <f t="shared" si="1287"/>
        <v>0</v>
      </c>
      <c r="K4048" s="101">
        <f t="shared" si="1273"/>
        <v>0</v>
      </c>
      <c r="L4048" s="26">
        <v>5</v>
      </c>
      <c r="M4048" s="27">
        <f t="shared" si="1288"/>
        <v>0</v>
      </c>
    </row>
    <row r="4049" spans="1:13">
      <c r="A4049" s="36"/>
      <c r="B4049" s="12"/>
      <c r="C4049" s="87"/>
      <c r="D4049" s="17"/>
      <c r="E4049" s="131"/>
      <c r="F4049" s="98"/>
      <c r="G4049" s="98"/>
      <c r="H4049" s="98"/>
      <c r="I4049" s="98"/>
      <c r="J4049" s="98"/>
      <c r="K4049" s="101">
        <f t="shared" si="1273"/>
        <v>0</v>
      </c>
      <c r="L4049" s="98"/>
      <c r="M4049" s="96">
        <f>SUM(M4041:M4048)</f>
        <v>36.270870519113494</v>
      </c>
    </row>
    <row r="4050" spans="1:13" s="51" customFormat="1" ht="30">
      <c r="A4050" s="49" t="s">
        <v>5806</v>
      </c>
      <c r="B4050" s="55" t="s">
        <v>204</v>
      </c>
      <c r="C4050" s="53" t="s">
        <v>525</v>
      </c>
      <c r="D4050" s="562">
        <v>2007</v>
      </c>
      <c r="E4050" s="131">
        <f t="shared" si="1277"/>
        <v>14</v>
      </c>
      <c r="F4050" s="213">
        <v>407000</v>
      </c>
      <c r="G4050" s="214">
        <v>0.1</v>
      </c>
      <c r="H4050" s="213">
        <f t="shared" ref="H4050:H4056" si="1289">E4050*F4050*G4050</f>
        <v>569800</v>
      </c>
      <c r="I4050" s="213">
        <f t="shared" ref="I4050:I4056" si="1290">F4050-H4050</f>
        <v>-162800</v>
      </c>
      <c r="J4050" s="174">
        <f t="shared" ref="J4050:J4056" si="1291">F4050*G4050</f>
        <v>40700</v>
      </c>
      <c r="K4050" s="101">
        <f t="shared" si="1273"/>
        <v>22.701918786256137</v>
      </c>
      <c r="L4050" s="213">
        <v>20</v>
      </c>
      <c r="M4050" s="269">
        <f t="shared" ref="M4050:M4056" si="1292">K4050*L4050/60</f>
        <v>7.5673062620853786</v>
      </c>
    </row>
    <row r="4051" spans="1:13">
      <c r="A4051" s="36"/>
      <c r="B4051" s="16"/>
      <c r="C4051" s="38" t="s">
        <v>500</v>
      </c>
      <c r="D4051" s="1297">
        <v>2007</v>
      </c>
      <c r="E4051" s="131">
        <f t="shared" si="1277"/>
        <v>14</v>
      </c>
      <c r="F4051" s="26">
        <v>810000</v>
      </c>
      <c r="G4051" s="146">
        <v>0.1</v>
      </c>
      <c r="H4051" s="26">
        <f t="shared" si="1289"/>
        <v>1134000</v>
      </c>
      <c r="I4051" s="26">
        <f t="shared" si="1290"/>
        <v>-324000</v>
      </c>
      <c r="J4051" s="101">
        <f t="shared" si="1291"/>
        <v>81000</v>
      </c>
      <c r="K4051" s="101">
        <f t="shared" si="1273"/>
        <v>45.180722891566269</v>
      </c>
      <c r="L4051" s="26">
        <v>4.8</v>
      </c>
      <c r="M4051" s="27">
        <f t="shared" si="1292"/>
        <v>3.6144578313253017</v>
      </c>
    </row>
    <row r="4052" spans="1:13">
      <c r="A4052" s="36"/>
      <c r="B4052" s="16"/>
      <c r="C4052" s="38" t="s">
        <v>501</v>
      </c>
      <c r="D4052" s="1297">
        <v>2015</v>
      </c>
      <c r="E4052" s="131">
        <f t="shared" si="1277"/>
        <v>6</v>
      </c>
      <c r="F4052" s="26">
        <v>694025</v>
      </c>
      <c r="G4052" s="146">
        <v>0.1</v>
      </c>
      <c r="H4052" s="26">
        <f t="shared" si="1289"/>
        <v>416415</v>
      </c>
      <c r="I4052" s="26">
        <f t="shared" si="1290"/>
        <v>277610</v>
      </c>
      <c r="J4052" s="101">
        <f t="shared" si="1291"/>
        <v>69402.5</v>
      </c>
      <c r="K4052" s="101">
        <f t="shared" si="1273"/>
        <v>38.711791610888</v>
      </c>
      <c r="L4052" s="26">
        <v>18</v>
      </c>
      <c r="M4052" s="27">
        <f t="shared" si="1292"/>
        <v>11.6135374832664</v>
      </c>
    </row>
    <row r="4053" spans="1:13">
      <c r="A4053" s="36"/>
      <c r="B4053" s="16"/>
      <c r="C4053" s="38" t="s">
        <v>502</v>
      </c>
      <c r="D4053" s="1297">
        <v>2006</v>
      </c>
      <c r="E4053" s="131">
        <f t="shared" si="1277"/>
        <v>15</v>
      </c>
      <c r="F4053" s="26">
        <v>77000</v>
      </c>
      <c r="G4053" s="146">
        <v>0.05</v>
      </c>
      <c r="H4053" s="26">
        <f t="shared" si="1289"/>
        <v>57750</v>
      </c>
      <c r="I4053" s="26">
        <f t="shared" si="1290"/>
        <v>19250</v>
      </c>
      <c r="J4053" s="101">
        <f t="shared" si="1291"/>
        <v>3850</v>
      </c>
      <c r="K4053" s="101">
        <f t="shared" si="1273"/>
        <v>2.1474788041053103</v>
      </c>
      <c r="L4053" s="26">
        <v>9.6</v>
      </c>
      <c r="M4053" s="27">
        <f t="shared" si="1292"/>
        <v>0.34359660865684966</v>
      </c>
    </row>
    <row r="4054" spans="1:13" s="51" customFormat="1">
      <c r="A4054" s="49"/>
      <c r="B4054" s="115"/>
      <c r="C4054" s="53" t="s">
        <v>503</v>
      </c>
      <c r="D4054" s="562">
        <v>2007</v>
      </c>
      <c r="E4054" s="131">
        <f t="shared" si="1277"/>
        <v>14</v>
      </c>
      <c r="F4054" s="213">
        <v>482500</v>
      </c>
      <c r="G4054" s="214">
        <v>0.1</v>
      </c>
      <c r="H4054" s="213">
        <f t="shared" si="1289"/>
        <v>675500</v>
      </c>
      <c r="I4054" s="213">
        <f t="shared" si="1290"/>
        <v>-193000</v>
      </c>
      <c r="J4054" s="174">
        <f t="shared" si="1291"/>
        <v>48250</v>
      </c>
      <c r="K4054" s="101">
        <f t="shared" si="1273"/>
        <v>26.913208389112004</v>
      </c>
      <c r="L4054" s="213">
        <v>9.6</v>
      </c>
      <c r="M4054" s="269">
        <f t="shared" si="1292"/>
        <v>4.3061133422579205</v>
      </c>
    </row>
    <row r="4055" spans="1:13">
      <c r="A4055" s="36"/>
      <c r="B4055" s="16"/>
      <c r="C4055" s="38" t="s">
        <v>504</v>
      </c>
      <c r="D4055" s="1297">
        <v>2007</v>
      </c>
      <c r="E4055" s="131">
        <f t="shared" si="1277"/>
        <v>14</v>
      </c>
      <c r="F4055" s="26">
        <v>68000</v>
      </c>
      <c r="G4055" s="146">
        <v>0.1</v>
      </c>
      <c r="H4055" s="26">
        <f t="shared" si="1289"/>
        <v>95200</v>
      </c>
      <c r="I4055" s="26">
        <f t="shared" si="1290"/>
        <v>-27200</v>
      </c>
      <c r="J4055" s="101">
        <f t="shared" si="1291"/>
        <v>6800</v>
      </c>
      <c r="K4055" s="101">
        <f t="shared" si="1273"/>
        <v>3.7929495760821061</v>
      </c>
      <c r="L4055" s="26">
        <v>3.6</v>
      </c>
      <c r="M4055" s="27">
        <f t="shared" si="1292"/>
        <v>0.22757697456492637</v>
      </c>
    </row>
    <row r="4056" spans="1:13">
      <c r="A4056" s="36"/>
      <c r="B4056" s="16"/>
      <c r="C4056" s="38" t="s">
        <v>508</v>
      </c>
      <c r="D4056" s="1297">
        <v>1994</v>
      </c>
      <c r="E4056" s="131">
        <f t="shared" si="1277"/>
        <v>27</v>
      </c>
      <c r="F4056" s="26"/>
      <c r="G4056" s="26"/>
      <c r="H4056" s="26">
        <f t="shared" si="1289"/>
        <v>0</v>
      </c>
      <c r="I4056" s="26">
        <f t="shared" si="1290"/>
        <v>0</v>
      </c>
      <c r="J4056" s="101">
        <f t="shared" si="1291"/>
        <v>0</v>
      </c>
      <c r="K4056" s="101">
        <f t="shared" si="1273"/>
        <v>0</v>
      </c>
      <c r="L4056" s="26">
        <v>5</v>
      </c>
      <c r="M4056" s="27">
        <f t="shared" si="1292"/>
        <v>0</v>
      </c>
    </row>
    <row r="4057" spans="1:13">
      <c r="A4057" s="36"/>
      <c r="B4057" s="16"/>
      <c r="C4057" s="87"/>
      <c r="D4057" s="17"/>
      <c r="E4057" s="131"/>
      <c r="F4057" s="98"/>
      <c r="G4057" s="147"/>
      <c r="H4057" s="98"/>
      <c r="I4057" s="98"/>
      <c r="J4057" s="98"/>
      <c r="K4057" s="101">
        <f t="shared" si="1273"/>
        <v>0</v>
      </c>
      <c r="L4057" s="98"/>
      <c r="M4057" s="96">
        <f>SUM(M4050:M4056)</f>
        <v>27.672588502156778</v>
      </c>
    </row>
    <row r="4058" spans="1:13">
      <c r="A4058" s="36" t="s">
        <v>5807</v>
      </c>
      <c r="B4058" s="89" t="s">
        <v>253</v>
      </c>
      <c r="C4058" s="38" t="s">
        <v>525</v>
      </c>
      <c r="D4058" s="1297">
        <v>2007</v>
      </c>
      <c r="E4058" s="131">
        <f t="shared" si="1277"/>
        <v>14</v>
      </c>
      <c r="F4058" s="26">
        <v>407000</v>
      </c>
      <c r="G4058" s="146">
        <v>0.1</v>
      </c>
      <c r="H4058" s="26">
        <f t="shared" ref="H4058:H4065" si="1293">E4058*F4058*G4058</f>
        <v>569800</v>
      </c>
      <c r="I4058" s="26">
        <f t="shared" ref="I4058:I4065" si="1294">F4058-H4058</f>
        <v>-162800</v>
      </c>
      <c r="J4058" s="101">
        <f t="shared" ref="J4058:J4065" si="1295">F4058*G4058</f>
        <v>40700</v>
      </c>
      <c r="K4058" s="101">
        <f t="shared" si="1273"/>
        <v>22.701918786256137</v>
      </c>
      <c r="L4058" s="26">
        <v>20</v>
      </c>
      <c r="M4058" s="27">
        <f t="shared" ref="M4058:M4065" si="1296">K4058*L4058/60</f>
        <v>7.5673062620853786</v>
      </c>
    </row>
    <row r="4059" spans="1:13">
      <c r="A4059" s="36"/>
      <c r="B4059" s="16"/>
      <c r="C4059" s="38" t="s">
        <v>500</v>
      </c>
      <c r="D4059" s="1297">
        <v>2007</v>
      </c>
      <c r="E4059" s="131">
        <f t="shared" si="1277"/>
        <v>14</v>
      </c>
      <c r="F4059" s="26">
        <v>810000</v>
      </c>
      <c r="G4059" s="146">
        <v>0.1</v>
      </c>
      <c r="H4059" s="26">
        <f t="shared" si="1293"/>
        <v>1134000</v>
      </c>
      <c r="I4059" s="26">
        <f t="shared" si="1294"/>
        <v>-324000</v>
      </c>
      <c r="J4059" s="101">
        <f t="shared" si="1295"/>
        <v>81000</v>
      </c>
      <c r="K4059" s="101">
        <f t="shared" si="1273"/>
        <v>45.180722891566269</v>
      </c>
      <c r="L4059" s="26">
        <v>4.8</v>
      </c>
      <c r="M4059" s="27">
        <f t="shared" si="1296"/>
        <v>3.6144578313253017</v>
      </c>
    </row>
    <row r="4060" spans="1:13">
      <c r="A4060" s="36"/>
      <c r="B4060" s="16"/>
      <c r="C4060" s="38" t="s">
        <v>501</v>
      </c>
      <c r="D4060" s="1297">
        <v>2015</v>
      </c>
      <c r="E4060" s="131">
        <f t="shared" si="1277"/>
        <v>6</v>
      </c>
      <c r="F4060" s="26">
        <v>694025</v>
      </c>
      <c r="G4060" s="146">
        <v>0.1</v>
      </c>
      <c r="H4060" s="26">
        <f t="shared" si="1293"/>
        <v>416415</v>
      </c>
      <c r="I4060" s="26">
        <f t="shared" si="1294"/>
        <v>277610</v>
      </c>
      <c r="J4060" s="101">
        <f t="shared" si="1295"/>
        <v>69402.5</v>
      </c>
      <c r="K4060" s="101">
        <f t="shared" si="1273"/>
        <v>38.711791610888</v>
      </c>
      <c r="L4060" s="26">
        <v>18</v>
      </c>
      <c r="M4060" s="27">
        <f t="shared" si="1296"/>
        <v>11.6135374832664</v>
      </c>
    </row>
    <row r="4061" spans="1:13">
      <c r="A4061" s="36"/>
      <c r="B4061" s="16"/>
      <c r="C4061" s="38" t="s">
        <v>502</v>
      </c>
      <c r="D4061" s="1297">
        <v>2006</v>
      </c>
      <c r="E4061" s="131">
        <f t="shared" si="1277"/>
        <v>15</v>
      </c>
      <c r="F4061" s="26">
        <v>77000</v>
      </c>
      <c r="G4061" s="146">
        <v>0.05</v>
      </c>
      <c r="H4061" s="26">
        <f t="shared" si="1293"/>
        <v>57750</v>
      </c>
      <c r="I4061" s="26">
        <f t="shared" si="1294"/>
        <v>19250</v>
      </c>
      <c r="J4061" s="101">
        <f t="shared" si="1295"/>
        <v>3850</v>
      </c>
      <c r="K4061" s="101">
        <f t="shared" si="1273"/>
        <v>2.1474788041053103</v>
      </c>
      <c r="L4061" s="26">
        <v>9.6</v>
      </c>
      <c r="M4061" s="27">
        <f t="shared" si="1296"/>
        <v>0.34359660865684966</v>
      </c>
    </row>
    <row r="4062" spans="1:13">
      <c r="A4062" s="36"/>
      <c r="B4062" s="16"/>
      <c r="C4062" s="38" t="s">
        <v>503</v>
      </c>
      <c r="D4062" s="1297">
        <v>2007</v>
      </c>
      <c r="E4062" s="131">
        <f t="shared" si="1277"/>
        <v>14</v>
      </c>
      <c r="F4062" s="26">
        <v>482500</v>
      </c>
      <c r="G4062" s="146">
        <v>0.1</v>
      </c>
      <c r="H4062" s="26">
        <f t="shared" si="1293"/>
        <v>675500</v>
      </c>
      <c r="I4062" s="26">
        <f t="shared" si="1294"/>
        <v>-193000</v>
      </c>
      <c r="J4062" s="101">
        <f t="shared" si="1295"/>
        <v>48250</v>
      </c>
      <c r="K4062" s="101">
        <f t="shared" si="1273"/>
        <v>26.913208389112004</v>
      </c>
      <c r="L4062" s="26">
        <v>9.6</v>
      </c>
      <c r="M4062" s="27">
        <f t="shared" si="1296"/>
        <v>4.3061133422579205</v>
      </c>
    </row>
    <row r="4063" spans="1:13">
      <c r="A4063" s="36"/>
      <c r="B4063" s="16"/>
      <c r="C4063" s="38" t="s">
        <v>504</v>
      </c>
      <c r="D4063" s="1297">
        <v>2007</v>
      </c>
      <c r="E4063" s="131">
        <f t="shared" si="1277"/>
        <v>14</v>
      </c>
      <c r="F4063" s="26">
        <v>68000</v>
      </c>
      <c r="G4063" s="146">
        <v>0.1</v>
      </c>
      <c r="H4063" s="26">
        <f t="shared" si="1293"/>
        <v>95200</v>
      </c>
      <c r="I4063" s="26">
        <f t="shared" si="1294"/>
        <v>-27200</v>
      </c>
      <c r="J4063" s="101">
        <f t="shared" si="1295"/>
        <v>6800</v>
      </c>
      <c r="K4063" s="101">
        <f t="shared" si="1273"/>
        <v>3.7929495760821061</v>
      </c>
      <c r="L4063" s="26">
        <v>3.6</v>
      </c>
      <c r="M4063" s="27">
        <f t="shared" si="1296"/>
        <v>0.22757697456492637</v>
      </c>
    </row>
    <row r="4064" spans="1:13">
      <c r="A4064" s="1312"/>
      <c r="B4064" s="16"/>
      <c r="C4064" s="38" t="s">
        <v>507</v>
      </c>
      <c r="D4064" s="1297">
        <v>2007</v>
      </c>
      <c r="E4064" s="131">
        <f t="shared" si="1277"/>
        <v>14</v>
      </c>
      <c r="F4064" s="26">
        <v>1849800</v>
      </c>
      <c r="G4064" s="146">
        <v>0.1</v>
      </c>
      <c r="H4064" s="26">
        <f t="shared" si="1293"/>
        <v>2589720</v>
      </c>
      <c r="I4064" s="26">
        <f t="shared" si="1294"/>
        <v>-739920</v>
      </c>
      <c r="J4064" s="101">
        <f t="shared" si="1295"/>
        <v>184980</v>
      </c>
      <c r="K4064" s="101">
        <f t="shared" si="1273"/>
        <v>103.17938420348059</v>
      </c>
      <c r="L4064" s="26">
        <v>5</v>
      </c>
      <c r="M4064" s="27">
        <f t="shared" si="1296"/>
        <v>8.5982820169567162</v>
      </c>
    </row>
    <row r="4065" spans="1:13">
      <c r="A4065" s="36"/>
      <c r="B4065" s="16"/>
      <c r="C4065" s="38" t="s">
        <v>508</v>
      </c>
      <c r="D4065" s="1297">
        <v>1994</v>
      </c>
      <c r="E4065" s="131">
        <f t="shared" si="1277"/>
        <v>27</v>
      </c>
      <c r="F4065" s="26"/>
      <c r="G4065" s="26"/>
      <c r="H4065" s="26">
        <f t="shared" si="1293"/>
        <v>0</v>
      </c>
      <c r="I4065" s="26">
        <f t="shared" si="1294"/>
        <v>0</v>
      </c>
      <c r="J4065" s="101">
        <f t="shared" si="1295"/>
        <v>0</v>
      </c>
      <c r="K4065" s="101">
        <f t="shared" si="1273"/>
        <v>0</v>
      </c>
      <c r="L4065" s="26">
        <v>5</v>
      </c>
      <c r="M4065" s="27">
        <f t="shared" si="1296"/>
        <v>0</v>
      </c>
    </row>
    <row r="4066" spans="1:13">
      <c r="A4066" s="36"/>
      <c r="B4066" s="16"/>
      <c r="C4066" s="87"/>
      <c r="D4066" s="17"/>
      <c r="E4066" s="131"/>
      <c r="F4066" s="98"/>
      <c r="G4066" s="98"/>
      <c r="H4066" s="98"/>
      <c r="I4066" s="98"/>
      <c r="J4066" s="98"/>
      <c r="K4066" s="101">
        <f t="shared" si="1273"/>
        <v>0</v>
      </c>
      <c r="L4066" s="98"/>
      <c r="M4066" s="96">
        <f>SUM(M4058:M4065)</f>
        <v>36.270870519113494</v>
      </c>
    </row>
    <row r="4067" spans="1:13" ht="30">
      <c r="A4067" s="36" t="s">
        <v>5808</v>
      </c>
      <c r="B4067" s="89" t="s">
        <v>182</v>
      </c>
      <c r="C4067" s="38" t="s">
        <v>525</v>
      </c>
      <c r="D4067" s="1297">
        <v>2007</v>
      </c>
      <c r="E4067" s="131">
        <f t="shared" si="1277"/>
        <v>14</v>
      </c>
      <c r="F4067" s="26">
        <v>407000</v>
      </c>
      <c r="G4067" s="146">
        <v>0.1</v>
      </c>
      <c r="H4067" s="26">
        <f t="shared" ref="H4067:H4072" si="1297">E4067*F4067*G4067</f>
        <v>569800</v>
      </c>
      <c r="I4067" s="26">
        <f t="shared" ref="I4067:I4072" si="1298">F4067-H4067</f>
        <v>-162800</v>
      </c>
      <c r="J4067" s="101">
        <f t="shared" ref="J4067:J4072" si="1299">F4067*G4067</f>
        <v>40700</v>
      </c>
      <c r="K4067" s="101">
        <f t="shared" si="1273"/>
        <v>22.701918786256137</v>
      </c>
      <c r="L4067" s="26">
        <v>20</v>
      </c>
      <c r="M4067" s="27">
        <f t="shared" ref="M4067:M4072" si="1300">K4067*L4067/60</f>
        <v>7.5673062620853786</v>
      </c>
    </row>
    <row r="4068" spans="1:13">
      <c r="A4068" s="36"/>
      <c r="B4068" s="16"/>
      <c r="C4068" s="38" t="s">
        <v>500</v>
      </c>
      <c r="D4068" s="1297">
        <v>2007</v>
      </c>
      <c r="E4068" s="131">
        <f t="shared" si="1277"/>
        <v>14</v>
      </c>
      <c r="F4068" s="26">
        <v>810000</v>
      </c>
      <c r="G4068" s="146">
        <v>0.1</v>
      </c>
      <c r="H4068" s="26">
        <f t="shared" si="1297"/>
        <v>1134000</v>
      </c>
      <c r="I4068" s="26">
        <f t="shared" si="1298"/>
        <v>-324000</v>
      </c>
      <c r="J4068" s="101">
        <f t="shared" si="1299"/>
        <v>81000</v>
      </c>
      <c r="K4068" s="101">
        <f t="shared" si="1273"/>
        <v>45.180722891566269</v>
      </c>
      <c r="L4068" s="26">
        <v>4.8</v>
      </c>
      <c r="M4068" s="27">
        <f t="shared" si="1300"/>
        <v>3.6144578313253017</v>
      </c>
    </row>
    <row r="4069" spans="1:13">
      <c r="A4069" s="36"/>
      <c r="B4069" s="16"/>
      <c r="C4069" s="38" t="s">
        <v>501</v>
      </c>
      <c r="D4069" s="1297">
        <v>2015</v>
      </c>
      <c r="E4069" s="131">
        <f t="shared" si="1277"/>
        <v>6</v>
      </c>
      <c r="F4069" s="26">
        <v>694025</v>
      </c>
      <c r="G4069" s="146">
        <v>0.1</v>
      </c>
      <c r="H4069" s="26">
        <f t="shared" si="1297"/>
        <v>416415</v>
      </c>
      <c r="I4069" s="26">
        <f t="shared" si="1298"/>
        <v>277610</v>
      </c>
      <c r="J4069" s="101">
        <f t="shared" si="1299"/>
        <v>69402.5</v>
      </c>
      <c r="K4069" s="101">
        <f t="shared" si="1273"/>
        <v>38.711791610888</v>
      </c>
      <c r="L4069" s="26">
        <v>18</v>
      </c>
      <c r="M4069" s="27">
        <f t="shared" si="1300"/>
        <v>11.6135374832664</v>
      </c>
    </row>
    <row r="4070" spans="1:13">
      <c r="A4070" s="36"/>
      <c r="B4070" s="16"/>
      <c r="C4070" s="38" t="s">
        <v>502</v>
      </c>
      <c r="D4070" s="1297">
        <v>2006</v>
      </c>
      <c r="E4070" s="131">
        <f t="shared" si="1277"/>
        <v>15</v>
      </c>
      <c r="F4070" s="26">
        <v>77000</v>
      </c>
      <c r="G4070" s="146">
        <v>0.05</v>
      </c>
      <c r="H4070" s="26">
        <f t="shared" si="1297"/>
        <v>57750</v>
      </c>
      <c r="I4070" s="26">
        <f t="shared" si="1298"/>
        <v>19250</v>
      </c>
      <c r="J4070" s="101">
        <f t="shared" si="1299"/>
        <v>3850</v>
      </c>
      <c r="K4070" s="101">
        <f t="shared" si="1273"/>
        <v>2.1474788041053103</v>
      </c>
      <c r="L4070" s="26">
        <v>9.6</v>
      </c>
      <c r="M4070" s="27">
        <f t="shared" si="1300"/>
        <v>0.34359660865684966</v>
      </c>
    </row>
    <row r="4071" spans="1:13">
      <c r="A4071" s="36"/>
      <c r="B4071" s="16"/>
      <c r="C4071" s="38" t="s">
        <v>503</v>
      </c>
      <c r="D4071" s="1297">
        <v>2007</v>
      </c>
      <c r="E4071" s="131">
        <f t="shared" si="1277"/>
        <v>14</v>
      </c>
      <c r="F4071" s="26">
        <v>482500</v>
      </c>
      <c r="G4071" s="146">
        <v>0.1</v>
      </c>
      <c r="H4071" s="26">
        <f t="shared" si="1297"/>
        <v>675500</v>
      </c>
      <c r="I4071" s="26">
        <f t="shared" si="1298"/>
        <v>-193000</v>
      </c>
      <c r="J4071" s="101">
        <f t="shared" si="1299"/>
        <v>48250</v>
      </c>
      <c r="K4071" s="101">
        <f t="shared" ref="K4071:K4134" si="1301">J4071/1792.8</f>
        <v>26.913208389112004</v>
      </c>
      <c r="L4071" s="26">
        <v>9.6</v>
      </c>
      <c r="M4071" s="27">
        <f t="shared" si="1300"/>
        <v>4.3061133422579205</v>
      </c>
    </row>
    <row r="4072" spans="1:13">
      <c r="A4072" s="36"/>
      <c r="B4072" s="16"/>
      <c r="C4072" s="38" t="s">
        <v>504</v>
      </c>
      <c r="D4072" s="1297">
        <v>2007</v>
      </c>
      <c r="E4072" s="131">
        <f t="shared" si="1277"/>
        <v>14</v>
      </c>
      <c r="F4072" s="26">
        <v>68000</v>
      </c>
      <c r="G4072" s="146">
        <v>0.1</v>
      </c>
      <c r="H4072" s="26">
        <f t="shared" si="1297"/>
        <v>95200</v>
      </c>
      <c r="I4072" s="26">
        <f t="shared" si="1298"/>
        <v>-27200</v>
      </c>
      <c r="J4072" s="101">
        <f t="shared" si="1299"/>
        <v>6800</v>
      </c>
      <c r="K4072" s="101">
        <f t="shared" si="1301"/>
        <v>3.7929495760821061</v>
      </c>
      <c r="L4072" s="26">
        <v>3.6</v>
      </c>
      <c r="M4072" s="27">
        <f t="shared" si="1300"/>
        <v>0.22757697456492637</v>
      </c>
    </row>
    <row r="4073" spans="1:13">
      <c r="A4073" s="36"/>
      <c r="B4073" s="16"/>
      <c r="C4073" s="87"/>
      <c r="D4073" s="17"/>
      <c r="E4073" s="131"/>
      <c r="F4073" s="98"/>
      <c r="G4073" s="98"/>
      <c r="H4073" s="98"/>
      <c r="I4073" s="98"/>
      <c r="J4073" s="98"/>
      <c r="K4073" s="101">
        <f t="shared" si="1301"/>
        <v>0</v>
      </c>
      <c r="L4073" s="98"/>
      <c r="M4073" s="96">
        <f>SUM(M4067:M4072)</f>
        <v>27.672588502156778</v>
      </c>
    </row>
    <row r="4074" spans="1:13" ht="30">
      <c r="A4074" s="36" t="s">
        <v>5809</v>
      </c>
      <c r="B4074" s="38" t="s">
        <v>254</v>
      </c>
      <c r="C4074" s="38" t="s">
        <v>528</v>
      </c>
      <c r="D4074" s="1297">
        <v>2007</v>
      </c>
      <c r="E4074" s="131">
        <f t="shared" si="1277"/>
        <v>14</v>
      </c>
      <c r="F4074" s="26">
        <v>407000</v>
      </c>
      <c r="G4074" s="146">
        <v>0.1</v>
      </c>
      <c r="H4074" s="26">
        <f t="shared" ref="H4074:H4083" si="1302">E4074*F4074*G4074</f>
        <v>569800</v>
      </c>
      <c r="I4074" s="26">
        <f t="shared" ref="I4074:I4083" si="1303">F4074-H4074</f>
        <v>-162800</v>
      </c>
      <c r="J4074" s="101">
        <f t="shared" ref="J4074:J4083" si="1304">F4074*G4074</f>
        <v>40700</v>
      </c>
      <c r="K4074" s="101">
        <f t="shared" si="1301"/>
        <v>22.701918786256137</v>
      </c>
      <c r="L4074" s="26">
        <v>144</v>
      </c>
      <c r="M4074" s="27">
        <f t="shared" ref="M4074:M4083" si="1305">K4074*L4074/60</f>
        <v>54.484605087014728</v>
      </c>
    </row>
    <row r="4075" spans="1:13">
      <c r="A4075" s="36"/>
      <c r="B4075" s="89"/>
      <c r="C4075" s="38" t="s">
        <v>529</v>
      </c>
      <c r="D4075" s="1297">
        <v>2007</v>
      </c>
      <c r="E4075" s="131">
        <f t="shared" si="1277"/>
        <v>14</v>
      </c>
      <c r="F4075" s="26">
        <v>407000</v>
      </c>
      <c r="G4075" s="146">
        <v>0.1</v>
      </c>
      <c r="H4075" s="26">
        <f t="shared" si="1302"/>
        <v>569800</v>
      </c>
      <c r="I4075" s="26">
        <f t="shared" si="1303"/>
        <v>-162800</v>
      </c>
      <c r="J4075" s="101">
        <f t="shared" si="1304"/>
        <v>40700</v>
      </c>
      <c r="K4075" s="101">
        <f t="shared" si="1301"/>
        <v>22.701918786256137</v>
      </c>
      <c r="L4075" s="26">
        <v>144</v>
      </c>
      <c r="M4075" s="27">
        <f t="shared" si="1305"/>
        <v>54.484605087014728</v>
      </c>
    </row>
    <row r="4076" spans="1:13">
      <c r="A4076" s="36"/>
      <c r="B4076" s="89"/>
      <c r="C4076" s="38" t="s">
        <v>500</v>
      </c>
      <c r="D4076" s="1297">
        <v>2007</v>
      </c>
      <c r="E4076" s="131">
        <f t="shared" si="1277"/>
        <v>14</v>
      </c>
      <c r="F4076" s="26">
        <v>810000</v>
      </c>
      <c r="G4076" s="146">
        <v>0.1</v>
      </c>
      <c r="H4076" s="26">
        <f t="shared" si="1302"/>
        <v>1134000</v>
      </c>
      <c r="I4076" s="26">
        <f t="shared" si="1303"/>
        <v>-324000</v>
      </c>
      <c r="J4076" s="101">
        <f t="shared" si="1304"/>
        <v>81000</v>
      </c>
      <c r="K4076" s="101">
        <f t="shared" si="1301"/>
        <v>45.180722891566269</v>
      </c>
      <c r="L4076" s="26">
        <v>1.2</v>
      </c>
      <c r="M4076" s="27">
        <f t="shared" si="1305"/>
        <v>0.90361445783132543</v>
      </c>
    </row>
    <row r="4077" spans="1:13">
      <c r="A4077" s="36"/>
      <c r="B4077" s="89"/>
      <c r="C4077" s="38" t="s">
        <v>501</v>
      </c>
      <c r="D4077" s="1297">
        <v>2015</v>
      </c>
      <c r="E4077" s="131">
        <f t="shared" ref="E4077:E4140" si="1306">2021-D4077</f>
        <v>6</v>
      </c>
      <c r="F4077" s="26">
        <v>694025</v>
      </c>
      <c r="G4077" s="146">
        <v>0.1</v>
      </c>
      <c r="H4077" s="26">
        <f t="shared" si="1302"/>
        <v>416415</v>
      </c>
      <c r="I4077" s="26">
        <f t="shared" si="1303"/>
        <v>277610</v>
      </c>
      <c r="J4077" s="101">
        <f t="shared" si="1304"/>
        <v>69402.5</v>
      </c>
      <c r="K4077" s="101">
        <f t="shared" si="1301"/>
        <v>38.711791610888</v>
      </c>
      <c r="L4077" s="26">
        <v>18</v>
      </c>
      <c r="M4077" s="27">
        <f t="shared" si="1305"/>
        <v>11.6135374832664</v>
      </c>
    </row>
    <row r="4078" spans="1:13">
      <c r="A4078" s="36"/>
      <c r="B4078" s="89"/>
      <c r="C4078" s="38" t="s">
        <v>502</v>
      </c>
      <c r="D4078" s="1297">
        <v>2006</v>
      </c>
      <c r="E4078" s="131">
        <f t="shared" si="1306"/>
        <v>15</v>
      </c>
      <c r="F4078" s="26">
        <v>77000</v>
      </c>
      <c r="G4078" s="146">
        <v>0.05</v>
      </c>
      <c r="H4078" s="26">
        <f t="shared" si="1302"/>
        <v>57750</v>
      </c>
      <c r="I4078" s="26">
        <f t="shared" si="1303"/>
        <v>19250</v>
      </c>
      <c r="J4078" s="101">
        <f t="shared" si="1304"/>
        <v>3850</v>
      </c>
      <c r="K4078" s="101">
        <f t="shared" si="1301"/>
        <v>2.1474788041053103</v>
      </c>
      <c r="L4078" s="26">
        <v>5</v>
      </c>
      <c r="M4078" s="27">
        <f t="shared" si="1305"/>
        <v>0.17895656700877585</v>
      </c>
    </row>
    <row r="4079" spans="1:13">
      <c r="A4079" s="36"/>
      <c r="B4079" s="89"/>
      <c r="C4079" s="38" t="s">
        <v>503</v>
      </c>
      <c r="D4079" s="1297">
        <v>2007</v>
      </c>
      <c r="E4079" s="131">
        <f t="shared" si="1306"/>
        <v>14</v>
      </c>
      <c r="F4079" s="26">
        <v>482500</v>
      </c>
      <c r="G4079" s="146">
        <v>0.1</v>
      </c>
      <c r="H4079" s="26">
        <f t="shared" si="1302"/>
        <v>675500</v>
      </c>
      <c r="I4079" s="26">
        <f t="shared" si="1303"/>
        <v>-193000</v>
      </c>
      <c r="J4079" s="101">
        <f t="shared" si="1304"/>
        <v>48250</v>
      </c>
      <c r="K4079" s="101">
        <f t="shared" si="1301"/>
        <v>26.913208389112004</v>
      </c>
      <c r="L4079" s="26">
        <v>7.2</v>
      </c>
      <c r="M4079" s="27">
        <f t="shared" si="1305"/>
        <v>3.2295850066934406</v>
      </c>
    </row>
    <row r="4080" spans="1:13">
      <c r="A4080" s="36"/>
      <c r="B4080" s="89"/>
      <c r="C4080" s="38" t="s">
        <v>504</v>
      </c>
      <c r="D4080" s="1297">
        <v>2007</v>
      </c>
      <c r="E4080" s="131">
        <f t="shared" si="1306"/>
        <v>14</v>
      </c>
      <c r="F4080" s="26">
        <v>68000</v>
      </c>
      <c r="G4080" s="146">
        <v>0.1</v>
      </c>
      <c r="H4080" s="26">
        <f t="shared" si="1302"/>
        <v>95200</v>
      </c>
      <c r="I4080" s="26">
        <f t="shared" si="1303"/>
        <v>-27200</v>
      </c>
      <c r="J4080" s="101">
        <f t="shared" si="1304"/>
        <v>6800</v>
      </c>
      <c r="K4080" s="101">
        <f t="shared" si="1301"/>
        <v>3.7929495760821061</v>
      </c>
      <c r="L4080" s="26">
        <v>9.6</v>
      </c>
      <c r="M4080" s="27">
        <f t="shared" si="1305"/>
        <v>0.60687193217313695</v>
      </c>
    </row>
    <row r="4081" spans="1:13">
      <c r="A4081" s="36"/>
      <c r="B4081" s="89"/>
      <c r="C4081" s="38" t="s">
        <v>515</v>
      </c>
      <c r="D4081" s="1297">
        <v>2010</v>
      </c>
      <c r="E4081" s="131">
        <f t="shared" si="1306"/>
        <v>11</v>
      </c>
      <c r="F4081" s="26">
        <v>223200</v>
      </c>
      <c r="G4081" s="26">
        <v>0</v>
      </c>
      <c r="H4081" s="26">
        <f t="shared" si="1302"/>
        <v>0</v>
      </c>
      <c r="I4081" s="26">
        <f t="shared" si="1303"/>
        <v>223200</v>
      </c>
      <c r="J4081" s="101">
        <f t="shared" si="1304"/>
        <v>0</v>
      </c>
      <c r="K4081" s="101">
        <f t="shared" si="1301"/>
        <v>0</v>
      </c>
      <c r="L4081" s="26">
        <v>5</v>
      </c>
      <c r="M4081" s="27">
        <f t="shared" si="1305"/>
        <v>0</v>
      </c>
    </row>
    <row r="4082" spans="1:13">
      <c r="A4082" s="1312"/>
      <c r="B4082" s="89"/>
      <c r="C4082" s="38" t="s">
        <v>530</v>
      </c>
      <c r="D4082" s="1297">
        <v>2006</v>
      </c>
      <c r="E4082" s="131">
        <f t="shared" si="1306"/>
        <v>15</v>
      </c>
      <c r="F4082" s="26">
        <v>30000</v>
      </c>
      <c r="G4082" s="26"/>
      <c r="H4082" s="26">
        <f t="shared" si="1302"/>
        <v>0</v>
      </c>
      <c r="I4082" s="26">
        <f t="shared" si="1303"/>
        <v>30000</v>
      </c>
      <c r="J4082" s="101">
        <f t="shared" si="1304"/>
        <v>0</v>
      </c>
      <c r="K4082" s="101">
        <f t="shared" si="1301"/>
        <v>0</v>
      </c>
      <c r="L4082" s="26">
        <v>5</v>
      </c>
      <c r="M4082" s="27">
        <f t="shared" si="1305"/>
        <v>0</v>
      </c>
    </row>
    <row r="4083" spans="1:13">
      <c r="A4083" s="36"/>
      <c r="B4083" s="89"/>
      <c r="C4083" s="38" t="s">
        <v>520</v>
      </c>
      <c r="D4083" s="1297">
        <v>2007</v>
      </c>
      <c r="E4083" s="131">
        <f t="shared" si="1306"/>
        <v>14</v>
      </c>
      <c r="F4083" s="26">
        <v>25000</v>
      </c>
      <c r="G4083" s="146">
        <v>0.1</v>
      </c>
      <c r="H4083" s="26">
        <f t="shared" si="1302"/>
        <v>35000</v>
      </c>
      <c r="I4083" s="26">
        <f t="shared" si="1303"/>
        <v>-10000</v>
      </c>
      <c r="J4083" s="101">
        <f t="shared" si="1304"/>
        <v>2500</v>
      </c>
      <c r="K4083" s="101">
        <f t="shared" si="1301"/>
        <v>1.394466755912539</v>
      </c>
      <c r="L4083" s="26">
        <v>5</v>
      </c>
      <c r="M4083" s="27">
        <f t="shared" si="1305"/>
        <v>0.11620556299271159</v>
      </c>
    </row>
    <row r="4084" spans="1:13">
      <c r="A4084" s="36"/>
      <c r="B4084" s="16" t="s">
        <v>35</v>
      </c>
      <c r="C4084" s="87"/>
      <c r="D4084" s="17"/>
      <c r="E4084" s="131"/>
      <c r="F4084" s="98"/>
      <c r="G4084" s="98"/>
      <c r="H4084" s="98"/>
      <c r="I4084" s="98"/>
      <c r="J4084" s="98"/>
      <c r="K4084" s="101">
        <f t="shared" si="1301"/>
        <v>0</v>
      </c>
      <c r="L4084" s="98"/>
      <c r="M4084" s="96">
        <f>SUM(M4074:M4083)</f>
        <v>125.61798118399525</v>
      </c>
    </row>
    <row r="4085" spans="1:13" ht="30">
      <c r="A4085" s="36" t="s">
        <v>5810</v>
      </c>
      <c r="B4085" s="38" t="s">
        <v>140</v>
      </c>
      <c r="C4085" s="38" t="s">
        <v>528</v>
      </c>
      <c r="D4085" s="1297">
        <v>2007</v>
      </c>
      <c r="E4085" s="131">
        <f t="shared" si="1306"/>
        <v>14</v>
      </c>
      <c r="F4085" s="26">
        <v>407000</v>
      </c>
      <c r="G4085" s="146">
        <v>0.1</v>
      </c>
      <c r="H4085" s="26">
        <f t="shared" ref="H4085:H4090" si="1307">E4085*F4085*G4085</f>
        <v>569800</v>
      </c>
      <c r="I4085" s="26">
        <f t="shared" ref="I4085:I4090" si="1308">F4085-H4085</f>
        <v>-162800</v>
      </c>
      <c r="J4085" s="101">
        <f t="shared" ref="J4085:J4090" si="1309">F4085*G4085</f>
        <v>40700</v>
      </c>
      <c r="K4085" s="101">
        <f t="shared" si="1301"/>
        <v>22.701918786256137</v>
      </c>
      <c r="L4085" s="26">
        <v>144</v>
      </c>
      <c r="M4085" s="27">
        <f t="shared" ref="M4085:M4090" si="1310">K4085*L4085/60</f>
        <v>54.484605087014728</v>
      </c>
    </row>
    <row r="4086" spans="1:13">
      <c r="A4086" s="36"/>
      <c r="B4086" s="16"/>
      <c r="C4086" s="38" t="s">
        <v>504</v>
      </c>
      <c r="D4086" s="1297">
        <v>2007</v>
      </c>
      <c r="E4086" s="131">
        <f t="shared" si="1306"/>
        <v>14</v>
      </c>
      <c r="F4086" s="26">
        <v>68000</v>
      </c>
      <c r="G4086" s="146">
        <v>0.1</v>
      </c>
      <c r="H4086" s="26">
        <f t="shared" si="1307"/>
        <v>95200</v>
      </c>
      <c r="I4086" s="26">
        <f t="shared" si="1308"/>
        <v>-27200</v>
      </c>
      <c r="J4086" s="101">
        <f t="shared" si="1309"/>
        <v>6800</v>
      </c>
      <c r="K4086" s="101">
        <f t="shared" si="1301"/>
        <v>3.7929495760821061</v>
      </c>
      <c r="L4086" s="26">
        <v>9.6</v>
      </c>
      <c r="M4086" s="27">
        <f t="shared" si="1310"/>
        <v>0.60687193217313695</v>
      </c>
    </row>
    <row r="4087" spans="1:13">
      <c r="A4087" s="36"/>
      <c r="B4087" s="16"/>
      <c r="C4087" s="38" t="s">
        <v>508</v>
      </c>
      <c r="D4087" s="1297">
        <v>1994</v>
      </c>
      <c r="E4087" s="131">
        <f t="shared" si="1306"/>
        <v>27</v>
      </c>
      <c r="F4087" s="26"/>
      <c r="G4087" s="26"/>
      <c r="H4087" s="26">
        <f t="shared" si="1307"/>
        <v>0</v>
      </c>
      <c r="I4087" s="26">
        <f t="shared" si="1308"/>
        <v>0</v>
      </c>
      <c r="J4087" s="101">
        <f t="shared" si="1309"/>
        <v>0</v>
      </c>
      <c r="K4087" s="101">
        <f t="shared" si="1301"/>
        <v>0</v>
      </c>
      <c r="L4087" s="26">
        <v>10</v>
      </c>
      <c r="M4087" s="27">
        <f t="shared" si="1310"/>
        <v>0</v>
      </c>
    </row>
    <row r="4088" spans="1:13">
      <c r="A4088" s="36"/>
      <c r="B4088" s="16"/>
      <c r="C4088" s="38" t="s">
        <v>503</v>
      </c>
      <c r="D4088" s="1297">
        <v>2007</v>
      </c>
      <c r="E4088" s="131">
        <f t="shared" si="1306"/>
        <v>14</v>
      </c>
      <c r="F4088" s="26">
        <v>482500</v>
      </c>
      <c r="G4088" s="146">
        <v>0.1</v>
      </c>
      <c r="H4088" s="26">
        <f t="shared" si="1307"/>
        <v>675500</v>
      </c>
      <c r="I4088" s="26">
        <f t="shared" si="1308"/>
        <v>-193000</v>
      </c>
      <c r="J4088" s="101">
        <f t="shared" si="1309"/>
        <v>48250</v>
      </c>
      <c r="K4088" s="101">
        <f t="shared" si="1301"/>
        <v>26.913208389112004</v>
      </c>
      <c r="L4088" s="26">
        <v>3.6</v>
      </c>
      <c r="M4088" s="27">
        <f t="shared" si="1310"/>
        <v>1.6147925033467203</v>
      </c>
    </row>
    <row r="4089" spans="1:13">
      <c r="A4089" s="1312"/>
      <c r="B4089" s="16"/>
      <c r="C4089" s="148" t="s">
        <v>506</v>
      </c>
      <c r="D4089" s="1297">
        <v>2007</v>
      </c>
      <c r="E4089" s="131">
        <f t="shared" si="1306"/>
        <v>14</v>
      </c>
      <c r="F4089" s="26">
        <v>46650</v>
      </c>
      <c r="G4089" s="146">
        <v>0.1</v>
      </c>
      <c r="H4089" s="26">
        <f t="shared" si="1307"/>
        <v>65310</v>
      </c>
      <c r="I4089" s="26">
        <f t="shared" si="1308"/>
        <v>-18660</v>
      </c>
      <c r="J4089" s="101">
        <f t="shared" si="1309"/>
        <v>4665</v>
      </c>
      <c r="K4089" s="101">
        <f t="shared" si="1301"/>
        <v>2.6020749665327978</v>
      </c>
      <c r="L4089" s="26">
        <v>10</v>
      </c>
      <c r="M4089" s="27">
        <f t="shared" si="1310"/>
        <v>0.43367916108879961</v>
      </c>
    </row>
    <row r="4090" spans="1:13">
      <c r="A4090" s="36"/>
      <c r="B4090" s="16"/>
      <c r="C4090" s="38" t="s">
        <v>507</v>
      </c>
      <c r="D4090" s="1297">
        <v>2007</v>
      </c>
      <c r="E4090" s="131">
        <f t="shared" si="1306"/>
        <v>14</v>
      </c>
      <c r="F4090" s="26">
        <v>1849800</v>
      </c>
      <c r="G4090" s="146">
        <v>0.1</v>
      </c>
      <c r="H4090" s="26">
        <f t="shared" si="1307"/>
        <v>2589720</v>
      </c>
      <c r="I4090" s="26">
        <f t="shared" si="1308"/>
        <v>-739920</v>
      </c>
      <c r="J4090" s="101">
        <f t="shared" si="1309"/>
        <v>184980</v>
      </c>
      <c r="K4090" s="101">
        <f t="shared" si="1301"/>
        <v>103.17938420348059</v>
      </c>
      <c r="L4090" s="26">
        <v>5</v>
      </c>
      <c r="M4090" s="27">
        <f t="shared" si="1310"/>
        <v>8.5982820169567162</v>
      </c>
    </row>
    <row r="4091" spans="1:13">
      <c r="A4091" s="36"/>
      <c r="B4091" s="16" t="s">
        <v>35</v>
      </c>
      <c r="C4091" s="87"/>
      <c r="D4091" s="17"/>
      <c r="E4091" s="131"/>
      <c r="F4091" s="98"/>
      <c r="G4091" s="147"/>
      <c r="H4091" s="98"/>
      <c r="I4091" s="98"/>
      <c r="J4091" s="106"/>
      <c r="K4091" s="101">
        <f t="shared" si="1301"/>
        <v>0</v>
      </c>
      <c r="L4091" s="98"/>
      <c r="M4091" s="96">
        <f>SUM(M4085:M4090)</f>
        <v>65.73823070058009</v>
      </c>
    </row>
    <row r="4092" spans="1:13" ht="30">
      <c r="A4092" s="36" t="s">
        <v>5811</v>
      </c>
      <c r="B4092" s="38" t="s">
        <v>141</v>
      </c>
      <c r="C4092" s="38" t="s">
        <v>499</v>
      </c>
      <c r="D4092" s="1297">
        <v>2007</v>
      </c>
      <c r="E4092" s="131">
        <f t="shared" si="1306"/>
        <v>14</v>
      </c>
      <c r="F4092" s="26">
        <v>407000</v>
      </c>
      <c r="G4092" s="146">
        <v>0.1</v>
      </c>
      <c r="H4092" s="26">
        <f t="shared" ref="H4092:H4100" si="1311">E4092*F4092*G4092</f>
        <v>569800</v>
      </c>
      <c r="I4092" s="26">
        <f t="shared" ref="I4092:I4100" si="1312">F4092-H4092</f>
        <v>-162800</v>
      </c>
      <c r="J4092" s="101">
        <f t="shared" ref="J4092:J4100" si="1313">F4092*G4092</f>
        <v>40700</v>
      </c>
      <c r="K4092" s="101">
        <f t="shared" si="1301"/>
        <v>22.701918786256137</v>
      </c>
      <c r="L4092" s="26">
        <v>20</v>
      </c>
      <c r="M4092" s="27">
        <f t="shared" ref="M4092:M4100" si="1314">K4092*L4092/60</f>
        <v>7.5673062620853786</v>
      </c>
    </row>
    <row r="4093" spans="1:13">
      <c r="A4093" s="36"/>
      <c r="B4093" s="38"/>
      <c r="C4093" s="38" t="s">
        <v>500</v>
      </c>
      <c r="D4093" s="1297">
        <v>2007</v>
      </c>
      <c r="E4093" s="131">
        <f t="shared" si="1306"/>
        <v>14</v>
      </c>
      <c r="F4093" s="26">
        <v>810000</v>
      </c>
      <c r="G4093" s="146">
        <v>0.1</v>
      </c>
      <c r="H4093" s="26">
        <f t="shared" si="1311"/>
        <v>1134000</v>
      </c>
      <c r="I4093" s="26">
        <f t="shared" si="1312"/>
        <v>-324000</v>
      </c>
      <c r="J4093" s="101">
        <f t="shared" si="1313"/>
        <v>81000</v>
      </c>
      <c r="K4093" s="101">
        <f t="shared" si="1301"/>
        <v>45.180722891566269</v>
      </c>
      <c r="L4093" s="26">
        <v>4.8</v>
      </c>
      <c r="M4093" s="27">
        <f t="shared" si="1314"/>
        <v>3.6144578313253017</v>
      </c>
    </row>
    <row r="4094" spans="1:13">
      <c r="A4094" s="36"/>
      <c r="B4094" s="38"/>
      <c r="C4094" s="38" t="s">
        <v>501</v>
      </c>
      <c r="D4094" s="1297">
        <v>2015</v>
      </c>
      <c r="E4094" s="131">
        <f t="shared" si="1306"/>
        <v>6</v>
      </c>
      <c r="F4094" s="26">
        <v>694025</v>
      </c>
      <c r="G4094" s="146">
        <v>0.1</v>
      </c>
      <c r="H4094" s="26">
        <f t="shared" si="1311"/>
        <v>416415</v>
      </c>
      <c r="I4094" s="26">
        <f t="shared" si="1312"/>
        <v>277610</v>
      </c>
      <c r="J4094" s="101">
        <f t="shared" si="1313"/>
        <v>69402.5</v>
      </c>
      <c r="K4094" s="101">
        <f t="shared" si="1301"/>
        <v>38.711791610888</v>
      </c>
      <c r="L4094" s="26">
        <v>18</v>
      </c>
      <c r="M4094" s="27">
        <f t="shared" si="1314"/>
        <v>11.6135374832664</v>
      </c>
    </row>
    <row r="4095" spans="1:13">
      <c r="A4095" s="36"/>
      <c r="B4095" s="38"/>
      <c r="C4095" s="38" t="s">
        <v>502</v>
      </c>
      <c r="D4095" s="1297">
        <v>2006</v>
      </c>
      <c r="E4095" s="131">
        <f t="shared" si="1306"/>
        <v>15</v>
      </c>
      <c r="F4095" s="26">
        <v>77000</v>
      </c>
      <c r="G4095" s="146">
        <v>0.05</v>
      </c>
      <c r="H4095" s="26">
        <f t="shared" si="1311"/>
        <v>57750</v>
      </c>
      <c r="I4095" s="26">
        <f t="shared" si="1312"/>
        <v>19250</v>
      </c>
      <c r="J4095" s="101">
        <f t="shared" si="1313"/>
        <v>3850</v>
      </c>
      <c r="K4095" s="101">
        <f t="shared" si="1301"/>
        <v>2.1474788041053103</v>
      </c>
      <c r="L4095" s="26">
        <v>9.6</v>
      </c>
      <c r="M4095" s="27">
        <f t="shared" si="1314"/>
        <v>0.34359660865684966</v>
      </c>
    </row>
    <row r="4096" spans="1:13">
      <c r="A4096" s="36"/>
      <c r="B4096" s="38"/>
      <c r="C4096" s="38" t="s">
        <v>503</v>
      </c>
      <c r="D4096" s="1297">
        <v>2007</v>
      </c>
      <c r="E4096" s="131">
        <f t="shared" si="1306"/>
        <v>14</v>
      </c>
      <c r="F4096" s="26">
        <v>482500</v>
      </c>
      <c r="G4096" s="146">
        <v>0.1</v>
      </c>
      <c r="H4096" s="26">
        <f t="shared" si="1311"/>
        <v>675500</v>
      </c>
      <c r="I4096" s="26">
        <f t="shared" si="1312"/>
        <v>-193000</v>
      </c>
      <c r="J4096" s="101">
        <f t="shared" si="1313"/>
        <v>48250</v>
      </c>
      <c r="K4096" s="101">
        <f t="shared" si="1301"/>
        <v>26.913208389112004</v>
      </c>
      <c r="L4096" s="26">
        <v>3.6</v>
      </c>
      <c r="M4096" s="27">
        <f t="shared" si="1314"/>
        <v>1.6147925033467203</v>
      </c>
    </row>
    <row r="4097" spans="1:13">
      <c r="A4097" s="36"/>
      <c r="B4097" s="38"/>
      <c r="C4097" s="38" t="s">
        <v>504</v>
      </c>
      <c r="D4097" s="1297">
        <v>2007</v>
      </c>
      <c r="E4097" s="131">
        <f t="shared" si="1306"/>
        <v>14</v>
      </c>
      <c r="F4097" s="26">
        <v>68000</v>
      </c>
      <c r="G4097" s="146">
        <v>0.1</v>
      </c>
      <c r="H4097" s="26">
        <f t="shared" si="1311"/>
        <v>95200</v>
      </c>
      <c r="I4097" s="26">
        <f t="shared" si="1312"/>
        <v>-27200</v>
      </c>
      <c r="J4097" s="101">
        <f t="shared" si="1313"/>
        <v>6800</v>
      </c>
      <c r="K4097" s="101">
        <f t="shared" si="1301"/>
        <v>3.7929495760821061</v>
      </c>
      <c r="L4097" s="26">
        <v>9.6</v>
      </c>
      <c r="M4097" s="27">
        <f t="shared" si="1314"/>
        <v>0.60687193217313695</v>
      </c>
    </row>
    <row r="4098" spans="1:13">
      <c r="A4098" s="36"/>
      <c r="B4098" s="38"/>
      <c r="C4098" s="38" t="s">
        <v>508</v>
      </c>
      <c r="D4098" s="1297">
        <v>1994</v>
      </c>
      <c r="E4098" s="131">
        <f t="shared" si="1306"/>
        <v>27</v>
      </c>
      <c r="F4098" s="26"/>
      <c r="G4098" s="26"/>
      <c r="H4098" s="26">
        <f t="shared" si="1311"/>
        <v>0</v>
      </c>
      <c r="I4098" s="26">
        <f t="shared" si="1312"/>
        <v>0</v>
      </c>
      <c r="J4098" s="101">
        <f t="shared" si="1313"/>
        <v>0</v>
      </c>
      <c r="K4098" s="101">
        <f t="shared" si="1301"/>
        <v>0</v>
      </c>
      <c r="L4098" s="26">
        <v>5</v>
      </c>
      <c r="M4098" s="27">
        <f t="shared" si="1314"/>
        <v>0</v>
      </c>
    </row>
    <row r="4099" spans="1:13">
      <c r="A4099" s="1312"/>
      <c r="B4099" s="38"/>
      <c r="C4099" s="38" t="s">
        <v>511</v>
      </c>
      <c r="D4099" s="1297">
        <v>2007</v>
      </c>
      <c r="E4099" s="131">
        <f t="shared" si="1306"/>
        <v>14</v>
      </c>
      <c r="F4099" s="26">
        <v>200000</v>
      </c>
      <c r="G4099" s="146">
        <v>0.1</v>
      </c>
      <c r="H4099" s="26">
        <f t="shared" si="1311"/>
        <v>280000</v>
      </c>
      <c r="I4099" s="26">
        <f t="shared" si="1312"/>
        <v>-80000</v>
      </c>
      <c r="J4099" s="101">
        <f t="shared" si="1313"/>
        <v>20000</v>
      </c>
      <c r="K4099" s="101">
        <f t="shared" si="1301"/>
        <v>11.155734047300312</v>
      </c>
      <c r="L4099" s="26">
        <v>5</v>
      </c>
      <c r="M4099" s="27">
        <f t="shared" si="1314"/>
        <v>0.92964450394169273</v>
      </c>
    </row>
    <row r="4100" spans="1:13" ht="30.75" customHeight="1">
      <c r="A4100" s="36"/>
      <c r="B4100" s="38"/>
      <c r="C4100" s="38" t="s">
        <v>507</v>
      </c>
      <c r="D4100" s="1297">
        <v>2007</v>
      </c>
      <c r="E4100" s="131">
        <f t="shared" si="1306"/>
        <v>14</v>
      </c>
      <c r="F4100" s="26">
        <v>1849800</v>
      </c>
      <c r="G4100" s="146">
        <v>0.1</v>
      </c>
      <c r="H4100" s="26">
        <f t="shared" si="1311"/>
        <v>2589720</v>
      </c>
      <c r="I4100" s="26">
        <f t="shared" si="1312"/>
        <v>-739920</v>
      </c>
      <c r="J4100" s="101">
        <f t="shared" si="1313"/>
        <v>184980</v>
      </c>
      <c r="K4100" s="101">
        <f t="shared" si="1301"/>
        <v>103.17938420348059</v>
      </c>
      <c r="L4100" s="26">
        <v>5</v>
      </c>
      <c r="M4100" s="27">
        <f t="shared" si="1314"/>
        <v>8.5982820169567162</v>
      </c>
    </row>
    <row r="4101" spans="1:13">
      <c r="A4101" s="36"/>
      <c r="B4101" s="38" t="s">
        <v>35</v>
      </c>
      <c r="C4101" s="87"/>
      <c r="D4101" s="17"/>
      <c r="E4101" s="131"/>
      <c r="F4101" s="98"/>
      <c r="G4101" s="98"/>
      <c r="H4101" s="98"/>
      <c r="I4101" s="98"/>
      <c r="J4101" s="98"/>
      <c r="K4101" s="101">
        <f t="shared" si="1301"/>
        <v>0</v>
      </c>
      <c r="L4101" s="98"/>
      <c r="M4101" s="96">
        <f>SUM(M4092:M4100)</f>
        <v>34.888489141752203</v>
      </c>
    </row>
    <row r="4102" spans="1:13" ht="30">
      <c r="A4102" s="36" t="s">
        <v>5812</v>
      </c>
      <c r="B4102" s="89" t="s">
        <v>256</v>
      </c>
      <c r="C4102" s="1297"/>
      <c r="D4102" s="1297"/>
      <c r="E4102" s="131"/>
      <c r="F4102" s="1297"/>
      <c r="G4102" s="1297"/>
      <c r="H4102" s="1297"/>
      <c r="I4102" s="1297"/>
      <c r="J4102" s="1297"/>
      <c r="K4102" s="101">
        <f t="shared" si="1301"/>
        <v>0</v>
      </c>
      <c r="L4102" s="1297"/>
      <c r="M4102" s="1297"/>
    </row>
    <row r="4103" spans="1:13" ht="114">
      <c r="A4103" s="43" t="s">
        <v>5461</v>
      </c>
      <c r="B4103" s="37" t="s">
        <v>264</v>
      </c>
      <c r="C4103" s="44"/>
      <c r="D4103" s="44"/>
      <c r="E4103" s="155"/>
      <c r="F4103" s="44"/>
      <c r="G4103" s="44"/>
      <c r="H4103" s="44"/>
      <c r="I4103" s="44"/>
      <c r="J4103" s="44"/>
      <c r="K4103" s="44"/>
      <c r="L4103" s="44"/>
      <c r="M4103" s="44"/>
    </row>
    <row r="4104" spans="1:13" ht="30">
      <c r="A4104" s="36" t="s">
        <v>5451</v>
      </c>
      <c r="B4104" s="38" t="s">
        <v>265</v>
      </c>
      <c r="C4104" s="38" t="s">
        <v>528</v>
      </c>
      <c r="D4104" s="1297">
        <v>2007</v>
      </c>
      <c r="E4104" s="131">
        <f t="shared" si="1306"/>
        <v>14</v>
      </c>
      <c r="F4104" s="26">
        <v>407000</v>
      </c>
      <c r="G4104" s="146">
        <v>0.1</v>
      </c>
      <c r="H4104" s="26">
        <f t="shared" ref="H4104:H4110" si="1315">E4104*F4104*G4104</f>
        <v>569800</v>
      </c>
      <c r="I4104" s="26">
        <f t="shared" ref="I4104:I4112" si="1316">F4104-H4104</f>
        <v>-162800</v>
      </c>
      <c r="J4104" s="101">
        <f t="shared" ref="J4104:J4112" si="1317">F4104*G4104</f>
        <v>40700</v>
      </c>
      <c r="K4104" s="101">
        <f t="shared" si="1301"/>
        <v>22.701918786256137</v>
      </c>
      <c r="L4104" s="26">
        <v>20</v>
      </c>
      <c r="M4104" s="27">
        <f t="shared" ref="M4104:M4112" si="1318">K4104*L4104/60</f>
        <v>7.5673062620853786</v>
      </c>
    </row>
    <row r="4105" spans="1:13">
      <c r="A4105" s="36"/>
      <c r="B4105" s="89"/>
      <c r="C4105" s="38" t="s">
        <v>500</v>
      </c>
      <c r="D4105" s="1297">
        <v>2007</v>
      </c>
      <c r="E4105" s="131">
        <f t="shared" si="1306"/>
        <v>14</v>
      </c>
      <c r="F4105" s="26">
        <v>810000</v>
      </c>
      <c r="G4105" s="146">
        <v>0.1</v>
      </c>
      <c r="H4105" s="26">
        <f t="shared" si="1315"/>
        <v>1134000</v>
      </c>
      <c r="I4105" s="26">
        <f t="shared" si="1316"/>
        <v>-324000</v>
      </c>
      <c r="J4105" s="101">
        <f t="shared" si="1317"/>
        <v>81000</v>
      </c>
      <c r="K4105" s="101">
        <f t="shared" si="1301"/>
        <v>45.180722891566269</v>
      </c>
      <c r="L4105" s="26">
        <v>1.2</v>
      </c>
      <c r="M4105" s="27">
        <f t="shared" si="1318"/>
        <v>0.90361445783132543</v>
      </c>
    </row>
    <row r="4106" spans="1:13">
      <c r="A4106" s="36"/>
      <c r="B4106" s="89"/>
      <c r="C4106" s="38" t="s">
        <v>501</v>
      </c>
      <c r="D4106" s="1297">
        <v>2015</v>
      </c>
      <c r="E4106" s="131">
        <f t="shared" si="1306"/>
        <v>6</v>
      </c>
      <c r="F4106" s="26">
        <v>694025</v>
      </c>
      <c r="G4106" s="146">
        <v>0.1</v>
      </c>
      <c r="H4106" s="26">
        <f t="shared" si="1315"/>
        <v>416415</v>
      </c>
      <c r="I4106" s="26">
        <f t="shared" si="1316"/>
        <v>277610</v>
      </c>
      <c r="J4106" s="101">
        <f t="shared" si="1317"/>
        <v>69402.5</v>
      </c>
      <c r="K4106" s="101">
        <f t="shared" si="1301"/>
        <v>38.711791610888</v>
      </c>
      <c r="L4106" s="26">
        <v>18</v>
      </c>
      <c r="M4106" s="27">
        <f t="shared" si="1318"/>
        <v>11.6135374832664</v>
      </c>
    </row>
    <row r="4107" spans="1:13">
      <c r="A4107" s="36"/>
      <c r="B4107" s="89"/>
      <c r="C4107" s="38" t="s">
        <v>502</v>
      </c>
      <c r="D4107" s="1297">
        <v>2006</v>
      </c>
      <c r="E4107" s="131">
        <f t="shared" si="1306"/>
        <v>15</v>
      </c>
      <c r="F4107" s="26">
        <v>77000</v>
      </c>
      <c r="G4107" s="146">
        <v>0.05</v>
      </c>
      <c r="H4107" s="26">
        <f t="shared" si="1315"/>
        <v>57750</v>
      </c>
      <c r="I4107" s="26">
        <f t="shared" si="1316"/>
        <v>19250</v>
      </c>
      <c r="J4107" s="101">
        <f t="shared" si="1317"/>
        <v>3850</v>
      </c>
      <c r="K4107" s="101">
        <f t="shared" si="1301"/>
        <v>2.1474788041053103</v>
      </c>
      <c r="L4107" s="26">
        <v>5</v>
      </c>
      <c r="M4107" s="27">
        <f t="shared" si="1318"/>
        <v>0.17895656700877585</v>
      </c>
    </row>
    <row r="4108" spans="1:13">
      <c r="A4108" s="36"/>
      <c r="B4108" s="89"/>
      <c r="C4108" s="38" t="s">
        <v>503</v>
      </c>
      <c r="D4108" s="1297">
        <v>2007</v>
      </c>
      <c r="E4108" s="131">
        <f t="shared" si="1306"/>
        <v>14</v>
      </c>
      <c r="F4108" s="26">
        <v>482500</v>
      </c>
      <c r="G4108" s="146">
        <v>0.1</v>
      </c>
      <c r="H4108" s="26">
        <f t="shared" si="1315"/>
        <v>675500</v>
      </c>
      <c r="I4108" s="26">
        <f t="shared" si="1316"/>
        <v>-193000</v>
      </c>
      <c r="J4108" s="101">
        <f t="shared" si="1317"/>
        <v>48250</v>
      </c>
      <c r="K4108" s="101">
        <f t="shared" si="1301"/>
        <v>26.913208389112004</v>
      </c>
      <c r="L4108" s="26">
        <v>7.2</v>
      </c>
      <c r="M4108" s="27">
        <f t="shared" si="1318"/>
        <v>3.2295850066934406</v>
      </c>
    </row>
    <row r="4109" spans="1:13" s="51" customFormat="1">
      <c r="A4109" s="49"/>
      <c r="B4109" s="55"/>
      <c r="C4109" s="53" t="s">
        <v>504</v>
      </c>
      <c r="D4109" s="562">
        <v>2007</v>
      </c>
      <c r="E4109" s="166">
        <f t="shared" si="1306"/>
        <v>14</v>
      </c>
      <c r="F4109" s="213">
        <v>68000</v>
      </c>
      <c r="G4109" s="214">
        <v>0.1</v>
      </c>
      <c r="H4109" s="213">
        <f t="shared" si="1315"/>
        <v>95200</v>
      </c>
      <c r="I4109" s="213">
        <f t="shared" si="1316"/>
        <v>-27200</v>
      </c>
      <c r="J4109" s="174">
        <f t="shared" si="1317"/>
        <v>6800</v>
      </c>
      <c r="K4109" s="101">
        <f t="shared" si="1301"/>
        <v>3.7929495760821061</v>
      </c>
      <c r="L4109" s="213">
        <v>9.6</v>
      </c>
      <c r="M4109" s="269">
        <f t="shared" si="1318"/>
        <v>0.60687193217313695</v>
      </c>
    </row>
    <row r="4110" spans="1:13">
      <c r="A4110" s="36"/>
      <c r="B4110" s="89"/>
      <c r="C4110" s="38" t="s">
        <v>515</v>
      </c>
      <c r="D4110" s="1297">
        <v>2010</v>
      </c>
      <c r="E4110" s="131">
        <f t="shared" si="1306"/>
        <v>11</v>
      </c>
      <c r="F4110" s="26">
        <v>223200</v>
      </c>
      <c r="G4110" s="26">
        <v>0</v>
      </c>
      <c r="H4110" s="26">
        <f t="shared" si="1315"/>
        <v>0</v>
      </c>
      <c r="I4110" s="26">
        <f t="shared" si="1316"/>
        <v>223200</v>
      </c>
      <c r="J4110" s="101">
        <f t="shared" si="1317"/>
        <v>0</v>
      </c>
      <c r="K4110" s="101">
        <f t="shared" si="1301"/>
        <v>0</v>
      </c>
      <c r="L4110" s="26">
        <v>5</v>
      </c>
      <c r="M4110" s="27">
        <f t="shared" si="1318"/>
        <v>0</v>
      </c>
    </row>
    <row r="4111" spans="1:13">
      <c r="A4111" s="36"/>
      <c r="B4111" s="89"/>
      <c r="C4111" s="38" t="s">
        <v>530</v>
      </c>
      <c r="D4111" s="1297">
        <v>2006</v>
      </c>
      <c r="E4111" s="131">
        <f t="shared" si="1306"/>
        <v>15</v>
      </c>
      <c r="F4111" s="26">
        <v>30000</v>
      </c>
      <c r="G4111" s="146">
        <v>0.2</v>
      </c>
      <c r="H4111" s="26">
        <v>30000</v>
      </c>
      <c r="I4111" s="26">
        <f t="shared" si="1316"/>
        <v>0</v>
      </c>
      <c r="J4111" s="101">
        <f t="shared" si="1317"/>
        <v>6000</v>
      </c>
      <c r="K4111" s="101">
        <f t="shared" si="1301"/>
        <v>3.3467202141900936</v>
      </c>
      <c r="L4111" s="26">
        <v>5</v>
      </c>
      <c r="M4111" s="27">
        <f t="shared" si="1318"/>
        <v>0.2788933511825078</v>
      </c>
    </row>
    <row r="4112" spans="1:13">
      <c r="A4112" s="36"/>
      <c r="B4112" s="89"/>
      <c r="C4112" s="38" t="s">
        <v>520</v>
      </c>
      <c r="D4112" s="1297">
        <v>2007</v>
      </c>
      <c r="E4112" s="131">
        <f t="shared" si="1306"/>
        <v>14</v>
      </c>
      <c r="F4112" s="26">
        <v>25000</v>
      </c>
      <c r="G4112" s="146">
        <v>0.1</v>
      </c>
      <c r="H4112" s="26">
        <f>E4112*F4112*G4112</f>
        <v>35000</v>
      </c>
      <c r="I4112" s="26">
        <f t="shared" si="1316"/>
        <v>-10000</v>
      </c>
      <c r="J4112" s="101">
        <f t="shared" si="1317"/>
        <v>2500</v>
      </c>
      <c r="K4112" s="101">
        <f t="shared" si="1301"/>
        <v>1.394466755912539</v>
      </c>
      <c r="L4112" s="26">
        <v>5</v>
      </c>
      <c r="M4112" s="27">
        <f t="shared" si="1318"/>
        <v>0.11620556299271159</v>
      </c>
    </row>
    <row r="4113" spans="1:13">
      <c r="A4113" s="36"/>
      <c r="B4113" s="16" t="s">
        <v>35</v>
      </c>
      <c r="C4113" s="87"/>
      <c r="D4113" s="17"/>
      <c r="E4113" s="131"/>
      <c r="F4113" s="98"/>
      <c r="G4113" s="98"/>
      <c r="H4113" s="98"/>
      <c r="I4113" s="98"/>
      <c r="J4113" s="98"/>
      <c r="K4113" s="101">
        <f t="shared" si="1301"/>
        <v>0</v>
      </c>
      <c r="L4113" s="98"/>
      <c r="M4113" s="96">
        <f>SUM(M4104:M4112)</f>
        <v>24.494970623233677</v>
      </c>
    </row>
    <row r="4114" spans="1:13" ht="60">
      <c r="A4114" s="36" t="s">
        <v>5452</v>
      </c>
      <c r="B4114" s="38" t="s">
        <v>276</v>
      </c>
      <c r="C4114" s="38" t="s">
        <v>499</v>
      </c>
      <c r="D4114" s="1297">
        <v>2007</v>
      </c>
      <c r="E4114" s="131">
        <f t="shared" si="1306"/>
        <v>14</v>
      </c>
      <c r="F4114" s="26">
        <v>407000</v>
      </c>
      <c r="G4114" s="146">
        <v>0.1</v>
      </c>
      <c r="H4114" s="26">
        <f t="shared" ref="H4114:H4120" si="1319">E4114*F4114*G4114</f>
        <v>569800</v>
      </c>
      <c r="I4114" s="26">
        <f t="shared" ref="I4114:I4120" si="1320">F4114-H4114</f>
        <v>-162800</v>
      </c>
      <c r="J4114" s="101">
        <f t="shared" ref="J4114:J4120" si="1321">F4114*G4114</f>
        <v>40700</v>
      </c>
      <c r="K4114" s="101">
        <f t="shared" si="1301"/>
        <v>22.701918786256137</v>
      </c>
      <c r="L4114" s="26">
        <v>20</v>
      </c>
      <c r="M4114" s="27">
        <f t="shared" ref="M4114:M4177" si="1322">K4114*L4114/60</f>
        <v>7.5673062620853786</v>
      </c>
    </row>
    <row r="4115" spans="1:13">
      <c r="A4115" s="36"/>
      <c r="B4115" s="89"/>
      <c r="C4115" s="38" t="s">
        <v>500</v>
      </c>
      <c r="D4115" s="1297">
        <v>2007</v>
      </c>
      <c r="E4115" s="131">
        <f t="shared" si="1306"/>
        <v>14</v>
      </c>
      <c r="F4115" s="26">
        <v>810000</v>
      </c>
      <c r="G4115" s="146">
        <v>0.1</v>
      </c>
      <c r="H4115" s="26">
        <f t="shared" si="1319"/>
        <v>1134000</v>
      </c>
      <c r="I4115" s="26">
        <f t="shared" si="1320"/>
        <v>-324000</v>
      </c>
      <c r="J4115" s="101">
        <f t="shared" si="1321"/>
        <v>81000</v>
      </c>
      <c r="K4115" s="101">
        <f t="shared" si="1301"/>
        <v>45.180722891566269</v>
      </c>
      <c r="L4115" s="26">
        <v>4.8</v>
      </c>
      <c r="M4115" s="27">
        <f t="shared" si="1322"/>
        <v>3.6144578313253017</v>
      </c>
    </row>
    <row r="4116" spans="1:13">
      <c r="A4116" s="36"/>
      <c r="B4116" s="89"/>
      <c r="C4116" s="38" t="s">
        <v>501</v>
      </c>
      <c r="D4116" s="1297">
        <v>2015</v>
      </c>
      <c r="E4116" s="131">
        <f t="shared" si="1306"/>
        <v>6</v>
      </c>
      <c r="F4116" s="26">
        <v>694025</v>
      </c>
      <c r="G4116" s="146">
        <v>0.1</v>
      </c>
      <c r="H4116" s="26">
        <f t="shared" si="1319"/>
        <v>416415</v>
      </c>
      <c r="I4116" s="26">
        <f t="shared" si="1320"/>
        <v>277610</v>
      </c>
      <c r="J4116" s="101">
        <f t="shared" si="1321"/>
        <v>69402.5</v>
      </c>
      <c r="K4116" s="101">
        <f t="shared" si="1301"/>
        <v>38.711791610888</v>
      </c>
      <c r="L4116" s="26">
        <v>18</v>
      </c>
      <c r="M4116" s="27">
        <f t="shared" si="1322"/>
        <v>11.6135374832664</v>
      </c>
    </row>
    <row r="4117" spans="1:13" ht="24.75" customHeight="1">
      <c r="A4117" s="36"/>
      <c r="B4117" s="89"/>
      <c r="C4117" s="38" t="s">
        <v>502</v>
      </c>
      <c r="D4117" s="1297">
        <v>2006</v>
      </c>
      <c r="E4117" s="131">
        <f t="shared" si="1306"/>
        <v>15</v>
      </c>
      <c r="F4117" s="26">
        <v>77000</v>
      </c>
      <c r="G4117" s="146">
        <v>0.05</v>
      </c>
      <c r="H4117" s="26">
        <f t="shared" si="1319"/>
        <v>57750</v>
      </c>
      <c r="I4117" s="26">
        <f t="shared" si="1320"/>
        <v>19250</v>
      </c>
      <c r="J4117" s="101">
        <f t="shared" si="1321"/>
        <v>3850</v>
      </c>
      <c r="K4117" s="101">
        <f t="shared" si="1301"/>
        <v>2.1474788041053103</v>
      </c>
      <c r="L4117" s="26">
        <v>9.6</v>
      </c>
      <c r="M4117" s="27">
        <f t="shared" si="1322"/>
        <v>0.34359660865684966</v>
      </c>
    </row>
    <row r="4118" spans="1:13">
      <c r="A4118" s="36"/>
      <c r="B4118" s="89"/>
      <c r="C4118" s="38" t="s">
        <v>503</v>
      </c>
      <c r="D4118" s="1297">
        <v>2007</v>
      </c>
      <c r="E4118" s="131">
        <f t="shared" si="1306"/>
        <v>14</v>
      </c>
      <c r="F4118" s="26">
        <v>482500</v>
      </c>
      <c r="G4118" s="146">
        <v>0.1</v>
      </c>
      <c r="H4118" s="26">
        <f t="shared" si="1319"/>
        <v>675500</v>
      </c>
      <c r="I4118" s="26">
        <f t="shared" si="1320"/>
        <v>-193000</v>
      </c>
      <c r="J4118" s="101">
        <f t="shared" si="1321"/>
        <v>48250</v>
      </c>
      <c r="K4118" s="101">
        <f t="shared" si="1301"/>
        <v>26.913208389112004</v>
      </c>
      <c r="L4118" s="26">
        <v>9.6</v>
      </c>
      <c r="M4118" s="27">
        <f t="shared" si="1322"/>
        <v>4.3061133422579205</v>
      </c>
    </row>
    <row r="4119" spans="1:13">
      <c r="A4119" s="36"/>
      <c r="B4119" s="89"/>
      <c r="C4119" s="38" t="s">
        <v>504</v>
      </c>
      <c r="D4119" s="1297">
        <v>2007</v>
      </c>
      <c r="E4119" s="131">
        <f t="shared" si="1306"/>
        <v>14</v>
      </c>
      <c r="F4119" s="26">
        <v>68000</v>
      </c>
      <c r="G4119" s="146">
        <v>0.1</v>
      </c>
      <c r="H4119" s="26">
        <f t="shared" si="1319"/>
        <v>95200</v>
      </c>
      <c r="I4119" s="26">
        <f t="shared" si="1320"/>
        <v>-27200</v>
      </c>
      <c r="J4119" s="101">
        <f t="shared" si="1321"/>
        <v>6800</v>
      </c>
      <c r="K4119" s="101">
        <f t="shared" si="1301"/>
        <v>3.7929495760821061</v>
      </c>
      <c r="L4119" s="26">
        <v>3.6</v>
      </c>
      <c r="M4119" s="27">
        <f t="shared" si="1322"/>
        <v>0.22757697456492637</v>
      </c>
    </row>
    <row r="4120" spans="1:13">
      <c r="A4120" s="36"/>
      <c r="B4120" s="89"/>
      <c r="C4120" s="38" t="s">
        <v>507</v>
      </c>
      <c r="D4120" s="1297">
        <v>2007</v>
      </c>
      <c r="E4120" s="131">
        <f t="shared" si="1306"/>
        <v>14</v>
      </c>
      <c r="F4120" s="26">
        <v>1849800</v>
      </c>
      <c r="G4120" s="146">
        <v>0.1</v>
      </c>
      <c r="H4120" s="26">
        <f t="shared" si="1319"/>
        <v>2589720</v>
      </c>
      <c r="I4120" s="26">
        <f t="shared" si="1320"/>
        <v>-739920</v>
      </c>
      <c r="J4120" s="101">
        <f t="shared" si="1321"/>
        <v>184980</v>
      </c>
      <c r="K4120" s="101">
        <f t="shared" si="1301"/>
        <v>103.17938420348059</v>
      </c>
      <c r="L4120" s="26">
        <v>5</v>
      </c>
      <c r="M4120" s="27">
        <f t="shared" si="1322"/>
        <v>8.5982820169567162</v>
      </c>
    </row>
    <row r="4121" spans="1:13">
      <c r="A4121" s="36"/>
      <c r="B4121" s="16" t="s">
        <v>35</v>
      </c>
      <c r="C4121" s="87"/>
      <c r="D4121" s="17"/>
      <c r="E4121" s="131"/>
      <c r="F4121" s="98"/>
      <c r="G4121" s="98"/>
      <c r="H4121" s="96"/>
      <c r="I4121" s="96"/>
      <c r="J4121" s="96"/>
      <c r="K4121" s="101">
        <f t="shared" si="1301"/>
        <v>0</v>
      </c>
      <c r="L4121" s="98"/>
      <c r="M4121" s="96">
        <f>SUM(M4114:M4120)</f>
        <v>36.270870519113494</v>
      </c>
    </row>
    <row r="4122" spans="1:13" ht="60">
      <c r="A4122" s="36" t="s">
        <v>5453</v>
      </c>
      <c r="B4122" s="38" t="s">
        <v>281</v>
      </c>
      <c r="C4122" s="38" t="s">
        <v>499</v>
      </c>
      <c r="D4122" s="1297">
        <v>2007</v>
      </c>
      <c r="E4122" s="131">
        <f t="shared" si="1306"/>
        <v>14</v>
      </c>
      <c r="F4122" s="26">
        <v>407000</v>
      </c>
      <c r="G4122" s="146">
        <v>0.1</v>
      </c>
      <c r="H4122" s="26">
        <f t="shared" ref="H4122:H4128" si="1323">E4122*F4122*G4122</f>
        <v>569800</v>
      </c>
      <c r="I4122" s="26">
        <f t="shared" ref="I4122:I4128" si="1324">F4122-H4122</f>
        <v>-162800</v>
      </c>
      <c r="J4122" s="101">
        <f t="shared" ref="J4122:J4128" si="1325">F4122*G4122</f>
        <v>40700</v>
      </c>
      <c r="K4122" s="101">
        <f t="shared" si="1301"/>
        <v>22.701918786256137</v>
      </c>
      <c r="L4122" s="26">
        <v>57.6</v>
      </c>
      <c r="M4122" s="27">
        <f t="shared" si="1322"/>
        <v>21.793842034805891</v>
      </c>
    </row>
    <row r="4123" spans="1:13">
      <c r="A4123" s="36"/>
      <c r="B4123" s="89"/>
      <c r="C4123" s="38" t="s">
        <v>500</v>
      </c>
      <c r="D4123" s="1297">
        <v>2007</v>
      </c>
      <c r="E4123" s="131">
        <f t="shared" si="1306"/>
        <v>14</v>
      </c>
      <c r="F4123" s="26">
        <v>810000</v>
      </c>
      <c r="G4123" s="146">
        <v>0.1</v>
      </c>
      <c r="H4123" s="26">
        <f t="shared" si="1323"/>
        <v>1134000</v>
      </c>
      <c r="I4123" s="26">
        <f t="shared" si="1324"/>
        <v>-324000</v>
      </c>
      <c r="J4123" s="101">
        <f t="shared" si="1325"/>
        <v>81000</v>
      </c>
      <c r="K4123" s="101">
        <f t="shared" si="1301"/>
        <v>45.180722891566269</v>
      </c>
      <c r="L4123" s="26">
        <v>4.8</v>
      </c>
      <c r="M4123" s="27">
        <f t="shared" si="1322"/>
        <v>3.6144578313253017</v>
      </c>
    </row>
    <row r="4124" spans="1:13">
      <c r="A4124" s="36"/>
      <c r="B4124" s="89"/>
      <c r="C4124" s="38" t="s">
        <v>501</v>
      </c>
      <c r="D4124" s="1297">
        <v>2015</v>
      </c>
      <c r="E4124" s="131">
        <f t="shared" si="1306"/>
        <v>6</v>
      </c>
      <c r="F4124" s="26">
        <v>694025</v>
      </c>
      <c r="G4124" s="146">
        <v>0.1</v>
      </c>
      <c r="H4124" s="26">
        <f t="shared" si="1323"/>
        <v>416415</v>
      </c>
      <c r="I4124" s="26">
        <f t="shared" si="1324"/>
        <v>277610</v>
      </c>
      <c r="J4124" s="101">
        <f t="shared" si="1325"/>
        <v>69402.5</v>
      </c>
      <c r="K4124" s="101">
        <f t="shared" si="1301"/>
        <v>38.711791610888</v>
      </c>
      <c r="L4124" s="26">
        <v>18</v>
      </c>
      <c r="M4124" s="27">
        <f t="shared" si="1322"/>
        <v>11.6135374832664</v>
      </c>
    </row>
    <row r="4125" spans="1:13">
      <c r="A4125" s="36"/>
      <c r="B4125" s="89"/>
      <c r="C4125" s="38" t="s">
        <v>502</v>
      </c>
      <c r="D4125" s="1297">
        <v>2006</v>
      </c>
      <c r="E4125" s="131">
        <f t="shared" si="1306"/>
        <v>15</v>
      </c>
      <c r="F4125" s="26">
        <v>77000</v>
      </c>
      <c r="G4125" s="146">
        <v>0.05</v>
      </c>
      <c r="H4125" s="26">
        <f t="shared" si="1323"/>
        <v>57750</v>
      </c>
      <c r="I4125" s="26">
        <f t="shared" si="1324"/>
        <v>19250</v>
      </c>
      <c r="J4125" s="101">
        <f t="shared" si="1325"/>
        <v>3850</v>
      </c>
      <c r="K4125" s="101">
        <f t="shared" si="1301"/>
        <v>2.1474788041053103</v>
      </c>
      <c r="L4125" s="26">
        <v>20</v>
      </c>
      <c r="M4125" s="27">
        <f t="shared" si="1322"/>
        <v>0.71582626803510341</v>
      </c>
    </row>
    <row r="4126" spans="1:13" ht="36.75" customHeight="1">
      <c r="A4126" s="36"/>
      <c r="B4126" s="89"/>
      <c r="C4126" s="38" t="s">
        <v>503</v>
      </c>
      <c r="D4126" s="1297">
        <v>2007</v>
      </c>
      <c r="E4126" s="131">
        <f t="shared" si="1306"/>
        <v>14</v>
      </c>
      <c r="F4126" s="26">
        <v>482500</v>
      </c>
      <c r="G4126" s="146">
        <v>0.1</v>
      </c>
      <c r="H4126" s="26">
        <f t="shared" si="1323"/>
        <v>675500</v>
      </c>
      <c r="I4126" s="26">
        <f t="shared" si="1324"/>
        <v>-193000</v>
      </c>
      <c r="J4126" s="101">
        <f t="shared" si="1325"/>
        <v>48250</v>
      </c>
      <c r="K4126" s="101">
        <f t="shared" si="1301"/>
        <v>26.913208389112004</v>
      </c>
      <c r="L4126" s="26">
        <v>10</v>
      </c>
      <c r="M4126" s="27">
        <f t="shared" si="1322"/>
        <v>4.4855347315186673</v>
      </c>
    </row>
    <row r="4127" spans="1:13">
      <c r="A4127" s="36"/>
      <c r="B4127" s="89"/>
      <c r="C4127" s="38" t="s">
        <v>504</v>
      </c>
      <c r="D4127" s="1297">
        <v>2007</v>
      </c>
      <c r="E4127" s="131">
        <f t="shared" si="1306"/>
        <v>14</v>
      </c>
      <c r="F4127" s="26">
        <v>68000</v>
      </c>
      <c r="G4127" s="146">
        <v>0.1</v>
      </c>
      <c r="H4127" s="26">
        <f t="shared" si="1323"/>
        <v>95200</v>
      </c>
      <c r="I4127" s="26">
        <f t="shared" si="1324"/>
        <v>-27200</v>
      </c>
      <c r="J4127" s="101">
        <f t="shared" si="1325"/>
        <v>6800</v>
      </c>
      <c r="K4127" s="101">
        <f t="shared" si="1301"/>
        <v>3.7929495760821061</v>
      </c>
      <c r="L4127" s="26">
        <v>9.6</v>
      </c>
      <c r="M4127" s="27">
        <f t="shared" si="1322"/>
        <v>0.60687193217313695</v>
      </c>
    </row>
    <row r="4128" spans="1:13">
      <c r="A4128" s="36"/>
      <c r="B4128" s="89"/>
      <c r="C4128" s="38" t="s">
        <v>507</v>
      </c>
      <c r="D4128" s="1297">
        <v>2007</v>
      </c>
      <c r="E4128" s="131">
        <f t="shared" si="1306"/>
        <v>14</v>
      </c>
      <c r="F4128" s="26">
        <v>1849800</v>
      </c>
      <c r="G4128" s="146">
        <v>0.1</v>
      </c>
      <c r="H4128" s="26">
        <f t="shared" si="1323"/>
        <v>2589720</v>
      </c>
      <c r="I4128" s="26">
        <f t="shared" si="1324"/>
        <v>-739920</v>
      </c>
      <c r="J4128" s="101">
        <f t="shared" si="1325"/>
        <v>184980</v>
      </c>
      <c r="K4128" s="101">
        <f t="shared" si="1301"/>
        <v>103.17938420348059</v>
      </c>
      <c r="L4128" s="26">
        <v>5</v>
      </c>
      <c r="M4128" s="27">
        <f t="shared" si="1322"/>
        <v>8.5982820169567162</v>
      </c>
    </row>
    <row r="4129" spans="1:13">
      <c r="A4129" s="36"/>
      <c r="B4129" s="16" t="s">
        <v>35</v>
      </c>
      <c r="C4129" s="87"/>
      <c r="D4129" s="17"/>
      <c r="E4129" s="131"/>
      <c r="F4129" s="98"/>
      <c r="G4129" s="98"/>
      <c r="H4129" s="106"/>
      <c r="I4129" s="106"/>
      <c r="J4129" s="106"/>
      <c r="K4129" s="101">
        <f t="shared" si="1301"/>
        <v>0</v>
      </c>
      <c r="L4129" s="98"/>
      <c r="M4129" s="96">
        <f>SUM(M4122:M4128)</f>
        <v>51.428352298081215</v>
      </c>
    </row>
    <row r="4130" spans="1:13" ht="60">
      <c r="A4130" s="36" t="s">
        <v>5455</v>
      </c>
      <c r="B4130" s="38" t="s">
        <v>284</v>
      </c>
      <c r="C4130" s="38" t="s">
        <v>499</v>
      </c>
      <c r="D4130" s="1297">
        <v>2007</v>
      </c>
      <c r="E4130" s="131">
        <f t="shared" si="1306"/>
        <v>14</v>
      </c>
      <c r="F4130" s="26">
        <v>407000</v>
      </c>
      <c r="G4130" s="146">
        <v>0.1</v>
      </c>
      <c r="H4130" s="26">
        <f t="shared" ref="H4130:H4136" si="1326">E4130*F4130*G4130</f>
        <v>569800</v>
      </c>
      <c r="I4130" s="26">
        <f t="shared" ref="I4130:I4136" si="1327">F4130-H4130</f>
        <v>-162800</v>
      </c>
      <c r="J4130" s="101">
        <f t="shared" ref="J4130:J4136" si="1328">F4130*G4130</f>
        <v>40700</v>
      </c>
      <c r="K4130" s="101">
        <f t="shared" si="1301"/>
        <v>22.701918786256137</v>
      </c>
      <c r="L4130" s="26">
        <v>20</v>
      </c>
      <c r="M4130" s="27">
        <f t="shared" si="1322"/>
        <v>7.5673062620853786</v>
      </c>
    </row>
    <row r="4131" spans="1:13">
      <c r="A4131" s="36"/>
      <c r="B4131" s="89"/>
      <c r="C4131" s="38" t="s">
        <v>500</v>
      </c>
      <c r="D4131" s="1297">
        <v>2007</v>
      </c>
      <c r="E4131" s="131">
        <f t="shared" si="1306"/>
        <v>14</v>
      </c>
      <c r="F4131" s="26">
        <v>810000</v>
      </c>
      <c r="G4131" s="146">
        <v>0.1</v>
      </c>
      <c r="H4131" s="26">
        <f t="shared" si="1326"/>
        <v>1134000</v>
      </c>
      <c r="I4131" s="26">
        <f t="shared" si="1327"/>
        <v>-324000</v>
      </c>
      <c r="J4131" s="101">
        <f t="shared" si="1328"/>
        <v>81000</v>
      </c>
      <c r="K4131" s="101">
        <f t="shared" si="1301"/>
        <v>45.180722891566269</v>
      </c>
      <c r="L4131" s="26">
        <v>4.8</v>
      </c>
      <c r="M4131" s="27">
        <f t="shared" si="1322"/>
        <v>3.6144578313253017</v>
      </c>
    </row>
    <row r="4132" spans="1:13">
      <c r="A4132" s="36"/>
      <c r="B4132" s="89"/>
      <c r="C4132" s="38" t="s">
        <v>501</v>
      </c>
      <c r="D4132" s="1297">
        <v>2015</v>
      </c>
      <c r="E4132" s="131">
        <f t="shared" si="1306"/>
        <v>6</v>
      </c>
      <c r="F4132" s="26">
        <v>694025</v>
      </c>
      <c r="G4132" s="146">
        <v>0.1</v>
      </c>
      <c r="H4132" s="26">
        <f t="shared" si="1326"/>
        <v>416415</v>
      </c>
      <c r="I4132" s="26">
        <f t="shared" si="1327"/>
        <v>277610</v>
      </c>
      <c r="J4132" s="101">
        <f t="shared" si="1328"/>
        <v>69402.5</v>
      </c>
      <c r="K4132" s="101">
        <f t="shared" si="1301"/>
        <v>38.711791610888</v>
      </c>
      <c r="L4132" s="26">
        <v>18</v>
      </c>
      <c r="M4132" s="27">
        <f t="shared" si="1322"/>
        <v>11.6135374832664</v>
      </c>
    </row>
    <row r="4133" spans="1:13">
      <c r="A4133" s="36"/>
      <c r="B4133" s="89"/>
      <c r="C4133" s="38" t="s">
        <v>502</v>
      </c>
      <c r="D4133" s="1297">
        <v>2006</v>
      </c>
      <c r="E4133" s="131">
        <f t="shared" si="1306"/>
        <v>15</v>
      </c>
      <c r="F4133" s="26">
        <v>77000</v>
      </c>
      <c r="G4133" s="146">
        <v>0.05</v>
      </c>
      <c r="H4133" s="26">
        <f t="shared" si="1326"/>
        <v>57750</v>
      </c>
      <c r="I4133" s="26">
        <f t="shared" si="1327"/>
        <v>19250</v>
      </c>
      <c r="J4133" s="101">
        <f t="shared" si="1328"/>
        <v>3850</v>
      </c>
      <c r="K4133" s="101">
        <f t="shared" si="1301"/>
        <v>2.1474788041053103</v>
      </c>
      <c r="L4133" s="26">
        <v>9.6</v>
      </c>
      <c r="M4133" s="27">
        <f t="shared" si="1322"/>
        <v>0.34359660865684966</v>
      </c>
    </row>
    <row r="4134" spans="1:13">
      <c r="A4134" s="36"/>
      <c r="B4134" s="89"/>
      <c r="C4134" s="38" t="s">
        <v>503</v>
      </c>
      <c r="D4134" s="1297">
        <v>2007</v>
      </c>
      <c r="E4134" s="131">
        <f t="shared" si="1306"/>
        <v>14</v>
      </c>
      <c r="F4134" s="26">
        <v>482500</v>
      </c>
      <c r="G4134" s="146">
        <v>0.1</v>
      </c>
      <c r="H4134" s="26">
        <f t="shared" si="1326"/>
        <v>675500</v>
      </c>
      <c r="I4134" s="26">
        <f t="shared" si="1327"/>
        <v>-193000</v>
      </c>
      <c r="J4134" s="101">
        <f t="shared" si="1328"/>
        <v>48250</v>
      </c>
      <c r="K4134" s="101">
        <f t="shared" si="1301"/>
        <v>26.913208389112004</v>
      </c>
      <c r="L4134" s="26">
        <v>3.6</v>
      </c>
      <c r="M4134" s="27">
        <f t="shared" si="1322"/>
        <v>1.6147925033467203</v>
      </c>
    </row>
    <row r="4135" spans="1:13">
      <c r="A4135" s="36"/>
      <c r="B4135" s="89"/>
      <c r="C4135" s="38" t="s">
        <v>504</v>
      </c>
      <c r="D4135" s="1297">
        <v>2007</v>
      </c>
      <c r="E4135" s="131">
        <f t="shared" si="1306"/>
        <v>14</v>
      </c>
      <c r="F4135" s="26">
        <v>68000</v>
      </c>
      <c r="G4135" s="146">
        <v>0.1</v>
      </c>
      <c r="H4135" s="26">
        <f t="shared" si="1326"/>
        <v>95200</v>
      </c>
      <c r="I4135" s="26">
        <f t="shared" si="1327"/>
        <v>-27200</v>
      </c>
      <c r="J4135" s="101">
        <f t="shared" si="1328"/>
        <v>6800</v>
      </c>
      <c r="K4135" s="101">
        <f t="shared" ref="K4135:K4198" si="1329">J4135/1792.8</f>
        <v>3.7929495760821061</v>
      </c>
      <c r="L4135" s="26">
        <v>9.6</v>
      </c>
      <c r="M4135" s="27">
        <f t="shared" si="1322"/>
        <v>0.60687193217313695</v>
      </c>
    </row>
    <row r="4136" spans="1:13">
      <c r="A4136" s="36"/>
      <c r="B4136" s="89"/>
      <c r="C4136" s="38" t="s">
        <v>507</v>
      </c>
      <c r="D4136" s="1297">
        <v>2007</v>
      </c>
      <c r="E4136" s="131">
        <f t="shared" si="1306"/>
        <v>14</v>
      </c>
      <c r="F4136" s="26">
        <v>1849800</v>
      </c>
      <c r="G4136" s="146">
        <v>0.1</v>
      </c>
      <c r="H4136" s="26">
        <f t="shared" si="1326"/>
        <v>2589720</v>
      </c>
      <c r="I4136" s="26">
        <f t="shared" si="1327"/>
        <v>-739920</v>
      </c>
      <c r="J4136" s="101">
        <f t="shared" si="1328"/>
        <v>184980</v>
      </c>
      <c r="K4136" s="101">
        <f t="shared" si="1329"/>
        <v>103.17938420348059</v>
      </c>
      <c r="L4136" s="26">
        <v>5</v>
      </c>
      <c r="M4136" s="27">
        <f t="shared" si="1322"/>
        <v>8.5982820169567162</v>
      </c>
    </row>
    <row r="4137" spans="1:13">
      <c r="A4137" s="36"/>
      <c r="B4137" s="16" t="s">
        <v>35</v>
      </c>
      <c r="C4137" s="38"/>
      <c r="D4137" s="17"/>
      <c r="E4137" s="131"/>
      <c r="F4137" s="98"/>
      <c r="G4137" s="147"/>
      <c r="H4137" s="98"/>
      <c r="I4137" s="98"/>
      <c r="J4137" s="98"/>
      <c r="K4137" s="101">
        <f t="shared" si="1329"/>
        <v>0</v>
      </c>
      <c r="L4137" s="98"/>
      <c r="M4137" s="96">
        <f>SUM(M4130:M4136)</f>
        <v>33.958844637810508</v>
      </c>
    </row>
    <row r="4138" spans="1:13" ht="60">
      <c r="A4138" s="36" t="s">
        <v>5454</v>
      </c>
      <c r="B4138" s="38" t="s">
        <v>298</v>
      </c>
      <c r="C4138" s="38" t="s">
        <v>499</v>
      </c>
      <c r="D4138" s="1297">
        <v>2007</v>
      </c>
      <c r="E4138" s="131">
        <f t="shared" si="1306"/>
        <v>14</v>
      </c>
      <c r="F4138" s="26">
        <v>407000</v>
      </c>
      <c r="G4138" s="146">
        <v>0.1</v>
      </c>
      <c r="H4138" s="26">
        <f t="shared" ref="H4138:H4144" si="1330">E4138*F4138*G4138</f>
        <v>569800</v>
      </c>
      <c r="I4138" s="26">
        <f t="shared" ref="I4138:I4144" si="1331">F4138-H4138</f>
        <v>-162800</v>
      </c>
      <c r="J4138" s="101">
        <f t="shared" ref="J4138:J4144" si="1332">F4138*G4138</f>
        <v>40700</v>
      </c>
      <c r="K4138" s="101">
        <f t="shared" si="1329"/>
        <v>22.701918786256137</v>
      </c>
      <c r="L4138" s="26">
        <v>20</v>
      </c>
      <c r="M4138" s="27">
        <f t="shared" si="1322"/>
        <v>7.5673062620853786</v>
      </c>
    </row>
    <row r="4139" spans="1:13">
      <c r="A4139" s="36"/>
      <c r="B4139" s="89"/>
      <c r="C4139" s="38" t="s">
        <v>500</v>
      </c>
      <c r="D4139" s="1297">
        <v>2007</v>
      </c>
      <c r="E4139" s="131">
        <f t="shared" si="1306"/>
        <v>14</v>
      </c>
      <c r="F4139" s="26">
        <v>810000</v>
      </c>
      <c r="G4139" s="146">
        <v>0.1</v>
      </c>
      <c r="H4139" s="26">
        <f t="shared" si="1330"/>
        <v>1134000</v>
      </c>
      <c r="I4139" s="26">
        <f t="shared" si="1331"/>
        <v>-324000</v>
      </c>
      <c r="J4139" s="101">
        <f t="shared" si="1332"/>
        <v>81000</v>
      </c>
      <c r="K4139" s="101">
        <f t="shared" si="1329"/>
        <v>45.180722891566269</v>
      </c>
      <c r="L4139" s="26">
        <v>4.8</v>
      </c>
      <c r="M4139" s="27">
        <f t="shared" si="1322"/>
        <v>3.6144578313253017</v>
      </c>
    </row>
    <row r="4140" spans="1:13">
      <c r="A4140" s="36"/>
      <c r="B4140" s="89"/>
      <c r="C4140" s="38" t="s">
        <v>501</v>
      </c>
      <c r="D4140" s="1297">
        <v>2015</v>
      </c>
      <c r="E4140" s="131">
        <f t="shared" si="1306"/>
        <v>6</v>
      </c>
      <c r="F4140" s="26">
        <v>694025</v>
      </c>
      <c r="G4140" s="146">
        <v>0.1</v>
      </c>
      <c r="H4140" s="26">
        <f t="shared" si="1330"/>
        <v>416415</v>
      </c>
      <c r="I4140" s="26">
        <f t="shared" si="1331"/>
        <v>277610</v>
      </c>
      <c r="J4140" s="101">
        <f t="shared" si="1332"/>
        <v>69402.5</v>
      </c>
      <c r="K4140" s="101">
        <f t="shared" si="1329"/>
        <v>38.711791610888</v>
      </c>
      <c r="L4140" s="26">
        <v>18</v>
      </c>
      <c r="M4140" s="27">
        <f t="shared" si="1322"/>
        <v>11.6135374832664</v>
      </c>
    </row>
    <row r="4141" spans="1:13">
      <c r="A4141" s="36"/>
      <c r="B4141" s="89"/>
      <c r="C4141" s="38" t="s">
        <v>502</v>
      </c>
      <c r="D4141" s="1297">
        <v>2006</v>
      </c>
      <c r="E4141" s="131">
        <f t="shared" ref="E4141:E4203" si="1333">2021-D4141</f>
        <v>15</v>
      </c>
      <c r="F4141" s="26">
        <v>77000</v>
      </c>
      <c r="G4141" s="146">
        <v>0.05</v>
      </c>
      <c r="H4141" s="26">
        <f t="shared" si="1330"/>
        <v>57750</v>
      </c>
      <c r="I4141" s="26">
        <f t="shared" si="1331"/>
        <v>19250</v>
      </c>
      <c r="J4141" s="101">
        <f t="shared" si="1332"/>
        <v>3850</v>
      </c>
      <c r="K4141" s="101">
        <f t="shared" si="1329"/>
        <v>2.1474788041053103</v>
      </c>
      <c r="L4141" s="26">
        <v>18</v>
      </c>
      <c r="M4141" s="27">
        <f t="shared" si="1322"/>
        <v>0.64424364123159317</v>
      </c>
    </row>
    <row r="4142" spans="1:13">
      <c r="A4142" s="36"/>
      <c r="B4142" s="89"/>
      <c r="C4142" s="38" t="s">
        <v>503</v>
      </c>
      <c r="D4142" s="1297">
        <v>2007</v>
      </c>
      <c r="E4142" s="131">
        <f t="shared" si="1333"/>
        <v>14</v>
      </c>
      <c r="F4142" s="26">
        <v>482500</v>
      </c>
      <c r="G4142" s="146">
        <v>0.1</v>
      </c>
      <c r="H4142" s="26">
        <f t="shared" si="1330"/>
        <v>675500</v>
      </c>
      <c r="I4142" s="26">
        <f t="shared" si="1331"/>
        <v>-193000</v>
      </c>
      <c r="J4142" s="101">
        <f t="shared" si="1332"/>
        <v>48250</v>
      </c>
      <c r="K4142" s="101">
        <f t="shared" si="1329"/>
        <v>26.913208389112004</v>
      </c>
      <c r="L4142" s="26">
        <v>9.6</v>
      </c>
      <c r="M4142" s="27">
        <f t="shared" si="1322"/>
        <v>4.3061133422579205</v>
      </c>
    </row>
    <row r="4143" spans="1:13">
      <c r="A4143" s="36"/>
      <c r="B4143" s="89"/>
      <c r="C4143" s="38" t="s">
        <v>504</v>
      </c>
      <c r="D4143" s="1297">
        <v>2007</v>
      </c>
      <c r="E4143" s="131">
        <f t="shared" si="1333"/>
        <v>14</v>
      </c>
      <c r="F4143" s="26">
        <v>68000</v>
      </c>
      <c r="G4143" s="146">
        <v>0.1</v>
      </c>
      <c r="H4143" s="26">
        <f t="shared" si="1330"/>
        <v>95200</v>
      </c>
      <c r="I4143" s="26">
        <f t="shared" si="1331"/>
        <v>-27200</v>
      </c>
      <c r="J4143" s="101">
        <f t="shared" si="1332"/>
        <v>6800</v>
      </c>
      <c r="K4143" s="101">
        <f t="shared" si="1329"/>
        <v>3.7929495760821061</v>
      </c>
      <c r="L4143" s="26">
        <v>9.6</v>
      </c>
      <c r="M4143" s="27">
        <f t="shared" si="1322"/>
        <v>0.60687193217313695</v>
      </c>
    </row>
    <row r="4144" spans="1:13" ht="30.75" customHeight="1">
      <c r="A4144" s="36"/>
      <c r="B4144" s="89"/>
      <c r="C4144" s="38" t="s">
        <v>507</v>
      </c>
      <c r="D4144" s="1297">
        <v>2007</v>
      </c>
      <c r="E4144" s="131">
        <f t="shared" si="1333"/>
        <v>14</v>
      </c>
      <c r="F4144" s="26">
        <v>1849800</v>
      </c>
      <c r="G4144" s="146">
        <v>0.1</v>
      </c>
      <c r="H4144" s="26">
        <f t="shared" si="1330"/>
        <v>2589720</v>
      </c>
      <c r="I4144" s="26">
        <f t="shared" si="1331"/>
        <v>-739920</v>
      </c>
      <c r="J4144" s="101">
        <f t="shared" si="1332"/>
        <v>184980</v>
      </c>
      <c r="K4144" s="101">
        <f t="shared" si="1329"/>
        <v>103.17938420348059</v>
      </c>
      <c r="L4144" s="26">
        <v>5</v>
      </c>
      <c r="M4144" s="27">
        <f t="shared" si="1322"/>
        <v>8.5982820169567162</v>
      </c>
    </row>
    <row r="4145" spans="1:13">
      <c r="A4145" s="36"/>
      <c r="B4145" s="16" t="s">
        <v>35</v>
      </c>
      <c r="C4145" s="87"/>
      <c r="D4145" s="17"/>
      <c r="E4145" s="131"/>
      <c r="F4145" s="98"/>
      <c r="G4145" s="98"/>
      <c r="H4145" s="106"/>
      <c r="I4145" s="106"/>
      <c r="J4145" s="106"/>
      <c r="K4145" s="101">
        <f t="shared" si="1329"/>
        <v>0</v>
      </c>
      <c r="L4145" s="98"/>
      <c r="M4145" s="96">
        <f>SUM(M4138:M4144)</f>
        <v>36.950812509296455</v>
      </c>
    </row>
    <row r="4146" spans="1:13" ht="60">
      <c r="A4146" s="36" t="s">
        <v>5456</v>
      </c>
      <c r="B4146" s="38" t="s">
        <v>302</v>
      </c>
      <c r="C4146" s="38" t="s">
        <v>499</v>
      </c>
      <c r="D4146" s="1297">
        <v>2007</v>
      </c>
      <c r="E4146" s="131">
        <f t="shared" si="1333"/>
        <v>14</v>
      </c>
      <c r="F4146" s="26">
        <v>407000</v>
      </c>
      <c r="G4146" s="146">
        <v>0.1</v>
      </c>
      <c r="H4146" s="26">
        <f t="shared" ref="H4146:H4152" si="1334">E4146*F4146*G4146</f>
        <v>569800</v>
      </c>
      <c r="I4146" s="26">
        <f t="shared" ref="I4146:I4152" si="1335">F4146-H4146</f>
        <v>-162800</v>
      </c>
      <c r="J4146" s="101">
        <f t="shared" ref="J4146:J4152" si="1336">F4146*G4146</f>
        <v>40700</v>
      </c>
      <c r="K4146" s="101">
        <f t="shared" si="1329"/>
        <v>22.701918786256137</v>
      </c>
      <c r="L4146" s="26">
        <v>20</v>
      </c>
      <c r="M4146" s="27">
        <f t="shared" si="1322"/>
        <v>7.5673062620853786</v>
      </c>
    </row>
    <row r="4147" spans="1:13">
      <c r="A4147" s="36"/>
      <c r="B4147" s="89"/>
      <c r="C4147" s="38" t="s">
        <v>500</v>
      </c>
      <c r="D4147" s="1297">
        <v>2007</v>
      </c>
      <c r="E4147" s="131">
        <f t="shared" si="1333"/>
        <v>14</v>
      </c>
      <c r="F4147" s="26">
        <v>810000</v>
      </c>
      <c r="G4147" s="146">
        <v>0.1</v>
      </c>
      <c r="H4147" s="26">
        <f t="shared" si="1334"/>
        <v>1134000</v>
      </c>
      <c r="I4147" s="26">
        <f t="shared" si="1335"/>
        <v>-324000</v>
      </c>
      <c r="J4147" s="101">
        <f t="shared" si="1336"/>
        <v>81000</v>
      </c>
      <c r="K4147" s="101">
        <f t="shared" si="1329"/>
        <v>45.180722891566269</v>
      </c>
      <c r="L4147" s="26">
        <v>4.8</v>
      </c>
      <c r="M4147" s="27">
        <f t="shared" si="1322"/>
        <v>3.6144578313253017</v>
      </c>
    </row>
    <row r="4148" spans="1:13">
      <c r="A4148" s="36"/>
      <c r="B4148" s="89"/>
      <c r="C4148" s="38" t="s">
        <v>501</v>
      </c>
      <c r="D4148" s="1297">
        <v>2015</v>
      </c>
      <c r="E4148" s="131">
        <f t="shared" si="1333"/>
        <v>6</v>
      </c>
      <c r="F4148" s="26">
        <v>694025</v>
      </c>
      <c r="G4148" s="146">
        <v>0.1</v>
      </c>
      <c r="H4148" s="26">
        <f t="shared" si="1334"/>
        <v>416415</v>
      </c>
      <c r="I4148" s="26">
        <f t="shared" si="1335"/>
        <v>277610</v>
      </c>
      <c r="J4148" s="101">
        <f t="shared" si="1336"/>
        <v>69402.5</v>
      </c>
      <c r="K4148" s="101">
        <f t="shared" si="1329"/>
        <v>38.711791610888</v>
      </c>
      <c r="L4148" s="26">
        <v>18</v>
      </c>
      <c r="M4148" s="27">
        <f t="shared" si="1322"/>
        <v>11.6135374832664</v>
      </c>
    </row>
    <row r="4149" spans="1:13">
      <c r="A4149" s="36"/>
      <c r="B4149" s="89"/>
      <c r="C4149" s="38" t="s">
        <v>502</v>
      </c>
      <c r="D4149" s="1297">
        <v>2006</v>
      </c>
      <c r="E4149" s="131">
        <f t="shared" si="1333"/>
        <v>15</v>
      </c>
      <c r="F4149" s="26">
        <v>77000</v>
      </c>
      <c r="G4149" s="146">
        <v>0.05</v>
      </c>
      <c r="H4149" s="26">
        <f t="shared" si="1334"/>
        <v>57750</v>
      </c>
      <c r="I4149" s="26">
        <f t="shared" si="1335"/>
        <v>19250</v>
      </c>
      <c r="J4149" s="101">
        <f t="shared" si="1336"/>
        <v>3850</v>
      </c>
      <c r="K4149" s="101">
        <f t="shared" si="1329"/>
        <v>2.1474788041053103</v>
      </c>
      <c r="L4149" s="26">
        <v>9.6</v>
      </c>
      <c r="M4149" s="27">
        <f t="shared" si="1322"/>
        <v>0.34359660865684966</v>
      </c>
    </row>
    <row r="4150" spans="1:13">
      <c r="A4150" s="36"/>
      <c r="B4150" s="89"/>
      <c r="C4150" s="38" t="s">
        <v>503</v>
      </c>
      <c r="D4150" s="1297">
        <v>2007</v>
      </c>
      <c r="E4150" s="131">
        <f t="shared" si="1333"/>
        <v>14</v>
      </c>
      <c r="F4150" s="26">
        <v>482500</v>
      </c>
      <c r="G4150" s="146">
        <v>0.1</v>
      </c>
      <c r="H4150" s="26">
        <f t="shared" si="1334"/>
        <v>675500</v>
      </c>
      <c r="I4150" s="26">
        <f t="shared" si="1335"/>
        <v>-193000</v>
      </c>
      <c r="J4150" s="101">
        <f t="shared" si="1336"/>
        <v>48250</v>
      </c>
      <c r="K4150" s="101">
        <f t="shared" si="1329"/>
        <v>26.913208389112004</v>
      </c>
      <c r="L4150" s="26">
        <v>3.6</v>
      </c>
      <c r="M4150" s="27">
        <f t="shared" si="1322"/>
        <v>1.6147925033467203</v>
      </c>
    </row>
    <row r="4151" spans="1:13">
      <c r="A4151" s="36"/>
      <c r="B4151" s="89"/>
      <c r="C4151" s="38" t="s">
        <v>504</v>
      </c>
      <c r="D4151" s="1297">
        <v>2007</v>
      </c>
      <c r="E4151" s="131">
        <f t="shared" si="1333"/>
        <v>14</v>
      </c>
      <c r="F4151" s="26">
        <v>68000</v>
      </c>
      <c r="G4151" s="146">
        <v>0.1</v>
      </c>
      <c r="H4151" s="26">
        <f t="shared" si="1334"/>
        <v>95200</v>
      </c>
      <c r="I4151" s="26">
        <f t="shared" si="1335"/>
        <v>-27200</v>
      </c>
      <c r="J4151" s="101">
        <f t="shared" si="1336"/>
        <v>6800</v>
      </c>
      <c r="K4151" s="101">
        <f t="shared" si="1329"/>
        <v>3.7929495760821061</v>
      </c>
      <c r="L4151" s="26">
        <v>9.6</v>
      </c>
      <c r="M4151" s="27">
        <f t="shared" si="1322"/>
        <v>0.60687193217313695</v>
      </c>
    </row>
    <row r="4152" spans="1:13">
      <c r="A4152" s="36"/>
      <c r="B4152" s="89"/>
      <c r="C4152" s="38" t="s">
        <v>507</v>
      </c>
      <c r="D4152" s="1297">
        <v>2007</v>
      </c>
      <c r="E4152" s="131">
        <f t="shared" si="1333"/>
        <v>14</v>
      </c>
      <c r="F4152" s="26">
        <v>1849800</v>
      </c>
      <c r="G4152" s="146">
        <v>0.1</v>
      </c>
      <c r="H4152" s="26">
        <f t="shared" si="1334"/>
        <v>2589720</v>
      </c>
      <c r="I4152" s="26">
        <f t="shared" si="1335"/>
        <v>-739920</v>
      </c>
      <c r="J4152" s="101">
        <f t="shared" si="1336"/>
        <v>184980</v>
      </c>
      <c r="K4152" s="101">
        <f t="shared" si="1329"/>
        <v>103.17938420348059</v>
      </c>
      <c r="L4152" s="26">
        <v>3</v>
      </c>
      <c r="M4152" s="27">
        <f t="shared" si="1322"/>
        <v>5.1589692101740301</v>
      </c>
    </row>
    <row r="4153" spans="1:13">
      <c r="A4153" s="36"/>
      <c r="B4153" s="16" t="s">
        <v>35</v>
      </c>
      <c r="C4153" s="87"/>
      <c r="D4153" s="17"/>
      <c r="E4153" s="131"/>
      <c r="F4153" s="98"/>
      <c r="G4153" s="98"/>
      <c r="H4153" s="106"/>
      <c r="I4153" s="106"/>
      <c r="J4153" s="106"/>
      <c r="K4153" s="101">
        <f t="shared" si="1329"/>
        <v>0</v>
      </c>
      <c r="L4153" s="98"/>
      <c r="M4153" s="96">
        <f>SUM(M4146:M4152)</f>
        <v>30.51953183102782</v>
      </c>
    </row>
    <row r="4154" spans="1:13" ht="60">
      <c r="A4154" s="36" t="s">
        <v>5457</v>
      </c>
      <c r="B4154" s="38" t="s">
        <v>305</v>
      </c>
      <c r="C4154" s="38" t="s">
        <v>499</v>
      </c>
      <c r="D4154" s="1297">
        <v>2007</v>
      </c>
      <c r="E4154" s="131">
        <f t="shared" si="1333"/>
        <v>14</v>
      </c>
      <c r="F4154" s="26">
        <v>407000</v>
      </c>
      <c r="G4154" s="146">
        <v>0.1</v>
      </c>
      <c r="H4154" s="26">
        <f t="shared" ref="H4154:H4162" si="1337">E4154*F4154*G4154</f>
        <v>569800</v>
      </c>
      <c r="I4154" s="26">
        <f t="shared" ref="I4154:I4162" si="1338">F4154-H4154</f>
        <v>-162800</v>
      </c>
      <c r="J4154" s="101">
        <f t="shared" ref="J4154:J4162" si="1339">F4154*G4154</f>
        <v>40700</v>
      </c>
      <c r="K4154" s="101">
        <f t="shared" si="1329"/>
        <v>22.701918786256137</v>
      </c>
      <c r="L4154" s="26">
        <v>86.4</v>
      </c>
      <c r="M4154" s="27">
        <f t="shared" si="1322"/>
        <v>32.690763052208837</v>
      </c>
    </row>
    <row r="4155" spans="1:13">
      <c r="A4155" s="36"/>
      <c r="B4155" s="89"/>
      <c r="C4155" s="38" t="s">
        <v>500</v>
      </c>
      <c r="D4155" s="1297">
        <v>2007</v>
      </c>
      <c r="E4155" s="131">
        <f t="shared" si="1333"/>
        <v>14</v>
      </c>
      <c r="F4155" s="26">
        <v>810000</v>
      </c>
      <c r="G4155" s="146">
        <v>0.1</v>
      </c>
      <c r="H4155" s="26">
        <f t="shared" si="1337"/>
        <v>1134000</v>
      </c>
      <c r="I4155" s="26">
        <f t="shared" si="1338"/>
        <v>-324000</v>
      </c>
      <c r="J4155" s="101">
        <f t="shared" si="1339"/>
        <v>81000</v>
      </c>
      <c r="K4155" s="101">
        <f t="shared" si="1329"/>
        <v>45.180722891566269</v>
      </c>
      <c r="L4155" s="26">
        <v>4.8</v>
      </c>
      <c r="M4155" s="27">
        <f t="shared" si="1322"/>
        <v>3.6144578313253017</v>
      </c>
    </row>
    <row r="4156" spans="1:13">
      <c r="A4156" s="36"/>
      <c r="B4156" s="89"/>
      <c r="C4156" s="38" t="s">
        <v>501</v>
      </c>
      <c r="D4156" s="1297">
        <v>2015</v>
      </c>
      <c r="E4156" s="131">
        <f t="shared" si="1333"/>
        <v>6</v>
      </c>
      <c r="F4156" s="26">
        <v>694025</v>
      </c>
      <c r="G4156" s="146">
        <v>0.1</v>
      </c>
      <c r="H4156" s="26">
        <f t="shared" si="1337"/>
        <v>416415</v>
      </c>
      <c r="I4156" s="26">
        <f t="shared" si="1338"/>
        <v>277610</v>
      </c>
      <c r="J4156" s="101">
        <f t="shared" si="1339"/>
        <v>69402.5</v>
      </c>
      <c r="K4156" s="101">
        <f t="shared" si="1329"/>
        <v>38.711791610888</v>
      </c>
      <c r="L4156" s="26">
        <v>18</v>
      </c>
      <c r="M4156" s="27">
        <f t="shared" si="1322"/>
        <v>11.6135374832664</v>
      </c>
    </row>
    <row r="4157" spans="1:13">
      <c r="A4157" s="36"/>
      <c r="B4157" s="89"/>
      <c r="C4157" s="38" t="s">
        <v>502</v>
      </c>
      <c r="D4157" s="1297">
        <v>2006</v>
      </c>
      <c r="E4157" s="131">
        <f t="shared" si="1333"/>
        <v>15</v>
      </c>
      <c r="F4157" s="26">
        <v>77000</v>
      </c>
      <c r="G4157" s="146">
        <v>0.05</v>
      </c>
      <c r="H4157" s="26">
        <f t="shared" si="1337"/>
        <v>57750</v>
      </c>
      <c r="I4157" s="26">
        <f t="shared" si="1338"/>
        <v>19250</v>
      </c>
      <c r="J4157" s="101">
        <f t="shared" si="1339"/>
        <v>3850</v>
      </c>
      <c r="K4157" s="101">
        <f t="shared" si="1329"/>
        <v>2.1474788041053103</v>
      </c>
      <c r="L4157" s="26">
        <v>9.6</v>
      </c>
      <c r="M4157" s="27">
        <f t="shared" si="1322"/>
        <v>0.34359660865684966</v>
      </c>
    </row>
    <row r="4158" spans="1:13">
      <c r="A4158" s="36"/>
      <c r="B4158" s="89"/>
      <c r="C4158" s="38" t="s">
        <v>503</v>
      </c>
      <c r="D4158" s="1297">
        <v>2007</v>
      </c>
      <c r="E4158" s="131">
        <f t="shared" si="1333"/>
        <v>14</v>
      </c>
      <c r="F4158" s="26">
        <v>482500</v>
      </c>
      <c r="G4158" s="146">
        <v>0.1</v>
      </c>
      <c r="H4158" s="26">
        <f t="shared" si="1337"/>
        <v>675500</v>
      </c>
      <c r="I4158" s="26">
        <f t="shared" si="1338"/>
        <v>-193000</v>
      </c>
      <c r="J4158" s="101">
        <f t="shared" si="1339"/>
        <v>48250</v>
      </c>
      <c r="K4158" s="101">
        <f t="shared" si="1329"/>
        <v>26.913208389112004</v>
      </c>
      <c r="L4158" s="26">
        <v>3.6</v>
      </c>
      <c r="M4158" s="27">
        <f t="shared" si="1322"/>
        <v>1.6147925033467203</v>
      </c>
    </row>
    <row r="4159" spans="1:13">
      <c r="A4159" s="36"/>
      <c r="B4159" s="89"/>
      <c r="C4159" s="38" t="s">
        <v>504</v>
      </c>
      <c r="D4159" s="1297">
        <v>2007</v>
      </c>
      <c r="E4159" s="131">
        <f t="shared" si="1333"/>
        <v>14</v>
      </c>
      <c r="F4159" s="26">
        <v>68000</v>
      </c>
      <c r="G4159" s="146">
        <v>0.1</v>
      </c>
      <c r="H4159" s="26">
        <f t="shared" si="1337"/>
        <v>95200</v>
      </c>
      <c r="I4159" s="26">
        <f t="shared" si="1338"/>
        <v>-27200</v>
      </c>
      <c r="J4159" s="101">
        <f t="shared" si="1339"/>
        <v>6800</v>
      </c>
      <c r="K4159" s="101">
        <f t="shared" si="1329"/>
        <v>3.7929495760821061</v>
      </c>
      <c r="L4159" s="26">
        <v>9.6</v>
      </c>
      <c r="M4159" s="27">
        <f t="shared" si="1322"/>
        <v>0.60687193217313695</v>
      </c>
    </row>
    <row r="4160" spans="1:13">
      <c r="A4160" s="36"/>
      <c r="B4160" s="89"/>
      <c r="C4160" s="38" t="s">
        <v>507</v>
      </c>
      <c r="D4160" s="1297">
        <v>2007</v>
      </c>
      <c r="E4160" s="131">
        <f t="shared" si="1333"/>
        <v>14</v>
      </c>
      <c r="F4160" s="26">
        <v>1849800</v>
      </c>
      <c r="G4160" s="146">
        <v>0.1</v>
      </c>
      <c r="H4160" s="26">
        <f t="shared" si="1337"/>
        <v>2589720</v>
      </c>
      <c r="I4160" s="26">
        <f t="shared" si="1338"/>
        <v>-739920</v>
      </c>
      <c r="J4160" s="101">
        <f t="shared" si="1339"/>
        <v>184980</v>
      </c>
      <c r="K4160" s="101">
        <f t="shared" si="1329"/>
        <v>103.17938420348059</v>
      </c>
      <c r="L4160" s="26">
        <v>5</v>
      </c>
      <c r="M4160" s="27">
        <f t="shared" si="1322"/>
        <v>8.5982820169567162</v>
      </c>
    </row>
    <row r="4161" spans="1:13" ht="27.75" customHeight="1">
      <c r="A4161" s="36"/>
      <c r="B4161" s="89"/>
      <c r="C4161" s="38" t="s">
        <v>531</v>
      </c>
      <c r="D4161" s="1297">
        <v>2009</v>
      </c>
      <c r="E4161" s="131">
        <f t="shared" si="1333"/>
        <v>12</v>
      </c>
      <c r="F4161" s="26">
        <v>675000</v>
      </c>
      <c r="G4161" s="146">
        <v>0.1</v>
      </c>
      <c r="H4161" s="26">
        <f t="shared" si="1337"/>
        <v>810000</v>
      </c>
      <c r="I4161" s="26">
        <f t="shared" si="1338"/>
        <v>-135000</v>
      </c>
      <c r="J4161" s="101">
        <f t="shared" si="1339"/>
        <v>67500</v>
      </c>
      <c r="K4161" s="101">
        <f t="shared" si="1329"/>
        <v>37.650602409638552</v>
      </c>
      <c r="L4161" s="26">
        <v>10</v>
      </c>
      <c r="M4161" s="27">
        <f t="shared" si="1322"/>
        <v>6.2751004016064256</v>
      </c>
    </row>
    <row r="4162" spans="1:13">
      <c r="A4162" s="36"/>
      <c r="B4162" s="89"/>
      <c r="C4162" s="38" t="s">
        <v>518</v>
      </c>
      <c r="D4162" s="1297">
        <v>2007</v>
      </c>
      <c r="E4162" s="131">
        <f t="shared" si="1333"/>
        <v>14</v>
      </c>
      <c r="F4162" s="26">
        <v>1068000</v>
      </c>
      <c r="G4162" s="146">
        <v>0.1</v>
      </c>
      <c r="H4162" s="26">
        <f t="shared" si="1337"/>
        <v>1495200</v>
      </c>
      <c r="I4162" s="26">
        <f t="shared" si="1338"/>
        <v>-427200</v>
      </c>
      <c r="J4162" s="101">
        <f t="shared" si="1339"/>
        <v>106800</v>
      </c>
      <c r="K4162" s="101">
        <f t="shared" si="1329"/>
        <v>59.57161981258367</v>
      </c>
      <c r="L4162" s="26">
        <v>10</v>
      </c>
      <c r="M4162" s="27">
        <f t="shared" si="1322"/>
        <v>9.9286033020972795</v>
      </c>
    </row>
    <row r="4163" spans="1:13">
      <c r="A4163" s="36"/>
      <c r="B4163" s="16" t="s">
        <v>35</v>
      </c>
      <c r="C4163" s="87"/>
      <c r="D4163" s="17"/>
      <c r="E4163" s="131"/>
      <c r="F4163" s="98"/>
      <c r="G4163" s="98"/>
      <c r="H4163" s="106"/>
      <c r="I4163" s="106"/>
      <c r="J4163" s="106"/>
      <c r="K4163" s="101">
        <f t="shared" si="1329"/>
        <v>0</v>
      </c>
      <c r="L4163" s="98"/>
      <c r="M4163" s="96">
        <f>SUM(M4154:M4162)</f>
        <v>75.286005131637665</v>
      </c>
    </row>
    <row r="4164" spans="1:13" ht="45">
      <c r="A4164" s="36" t="s">
        <v>5458</v>
      </c>
      <c r="B4164" s="38" t="s">
        <v>312</v>
      </c>
      <c r="C4164" s="38" t="s">
        <v>499</v>
      </c>
      <c r="D4164" s="1297">
        <v>2007</v>
      </c>
      <c r="E4164" s="131">
        <f t="shared" si="1333"/>
        <v>14</v>
      </c>
      <c r="F4164" s="26">
        <v>407000</v>
      </c>
      <c r="G4164" s="146">
        <v>0.1</v>
      </c>
      <c r="H4164" s="26">
        <f t="shared" ref="H4164:H4170" si="1340">E4164*F4164*G4164</f>
        <v>569800</v>
      </c>
      <c r="I4164" s="26">
        <f t="shared" ref="I4164:I4170" si="1341">F4164-H4164</f>
        <v>-162800</v>
      </c>
      <c r="J4164" s="101">
        <f t="shared" ref="J4164:J4170" si="1342">F4164*G4164</f>
        <v>40700</v>
      </c>
      <c r="K4164" s="101">
        <f t="shared" si="1329"/>
        <v>22.701918786256137</v>
      </c>
      <c r="L4164" s="26">
        <v>20</v>
      </c>
      <c r="M4164" s="27">
        <f t="shared" si="1322"/>
        <v>7.5673062620853786</v>
      </c>
    </row>
    <row r="4165" spans="1:13">
      <c r="A4165" s="36"/>
      <c r="B4165" s="89"/>
      <c r="C4165" s="38" t="s">
        <v>500</v>
      </c>
      <c r="D4165" s="1297">
        <v>2007</v>
      </c>
      <c r="E4165" s="131">
        <f t="shared" si="1333"/>
        <v>14</v>
      </c>
      <c r="F4165" s="26">
        <v>810000</v>
      </c>
      <c r="G4165" s="146">
        <v>0.1</v>
      </c>
      <c r="H4165" s="26">
        <f t="shared" si="1340"/>
        <v>1134000</v>
      </c>
      <c r="I4165" s="26">
        <f t="shared" si="1341"/>
        <v>-324000</v>
      </c>
      <c r="J4165" s="101">
        <f t="shared" si="1342"/>
        <v>81000</v>
      </c>
      <c r="K4165" s="101">
        <f t="shared" si="1329"/>
        <v>45.180722891566269</v>
      </c>
      <c r="L4165" s="26">
        <v>4.8</v>
      </c>
      <c r="M4165" s="27">
        <f t="shared" si="1322"/>
        <v>3.6144578313253017</v>
      </c>
    </row>
    <row r="4166" spans="1:13">
      <c r="A4166" s="36"/>
      <c r="B4166" s="89"/>
      <c r="C4166" s="38" t="s">
        <v>501</v>
      </c>
      <c r="D4166" s="1297">
        <v>2015</v>
      </c>
      <c r="E4166" s="131">
        <f t="shared" si="1333"/>
        <v>6</v>
      </c>
      <c r="F4166" s="26">
        <v>694025</v>
      </c>
      <c r="G4166" s="146">
        <v>0.1</v>
      </c>
      <c r="H4166" s="26">
        <f t="shared" si="1340"/>
        <v>416415</v>
      </c>
      <c r="I4166" s="26">
        <f t="shared" si="1341"/>
        <v>277610</v>
      </c>
      <c r="J4166" s="101">
        <f t="shared" si="1342"/>
        <v>69402.5</v>
      </c>
      <c r="K4166" s="101">
        <f t="shared" si="1329"/>
        <v>38.711791610888</v>
      </c>
      <c r="L4166" s="26">
        <v>18</v>
      </c>
      <c r="M4166" s="27">
        <f t="shared" si="1322"/>
        <v>11.6135374832664</v>
      </c>
    </row>
    <row r="4167" spans="1:13" ht="59.25" customHeight="1">
      <c r="A4167" s="36"/>
      <c r="B4167" s="89"/>
      <c r="C4167" s="38" t="s">
        <v>502</v>
      </c>
      <c r="D4167" s="1297">
        <v>2006</v>
      </c>
      <c r="E4167" s="131">
        <f t="shared" si="1333"/>
        <v>15</v>
      </c>
      <c r="F4167" s="26">
        <v>77000</v>
      </c>
      <c r="G4167" s="146">
        <v>0.05</v>
      </c>
      <c r="H4167" s="26">
        <f t="shared" si="1340"/>
        <v>57750</v>
      </c>
      <c r="I4167" s="26">
        <f t="shared" si="1341"/>
        <v>19250</v>
      </c>
      <c r="J4167" s="101">
        <f t="shared" si="1342"/>
        <v>3850</v>
      </c>
      <c r="K4167" s="101">
        <f t="shared" si="1329"/>
        <v>2.1474788041053103</v>
      </c>
      <c r="L4167" s="26">
        <v>9.6</v>
      </c>
      <c r="M4167" s="27">
        <f t="shared" si="1322"/>
        <v>0.34359660865684966</v>
      </c>
    </row>
    <row r="4168" spans="1:13">
      <c r="A4168" s="36"/>
      <c r="B4168" s="89"/>
      <c r="C4168" s="38" t="s">
        <v>503</v>
      </c>
      <c r="D4168" s="1297">
        <v>2007</v>
      </c>
      <c r="E4168" s="131">
        <f t="shared" si="1333"/>
        <v>14</v>
      </c>
      <c r="F4168" s="26">
        <v>482500</v>
      </c>
      <c r="G4168" s="146">
        <v>0.1</v>
      </c>
      <c r="H4168" s="26">
        <f t="shared" si="1340"/>
        <v>675500</v>
      </c>
      <c r="I4168" s="26">
        <f t="shared" si="1341"/>
        <v>-193000</v>
      </c>
      <c r="J4168" s="101">
        <f t="shared" si="1342"/>
        <v>48250</v>
      </c>
      <c r="K4168" s="101">
        <f t="shared" si="1329"/>
        <v>26.913208389112004</v>
      </c>
      <c r="L4168" s="26">
        <v>3.6</v>
      </c>
      <c r="M4168" s="27">
        <f t="shared" si="1322"/>
        <v>1.6147925033467203</v>
      </c>
    </row>
    <row r="4169" spans="1:13">
      <c r="A4169" s="36"/>
      <c r="B4169" s="89"/>
      <c r="C4169" s="38" t="s">
        <v>504</v>
      </c>
      <c r="D4169" s="1297">
        <v>2007</v>
      </c>
      <c r="E4169" s="131">
        <f t="shared" si="1333"/>
        <v>14</v>
      </c>
      <c r="F4169" s="26">
        <v>68000</v>
      </c>
      <c r="G4169" s="146">
        <v>0.1</v>
      </c>
      <c r="H4169" s="26">
        <f t="shared" si="1340"/>
        <v>95200</v>
      </c>
      <c r="I4169" s="26">
        <f t="shared" si="1341"/>
        <v>-27200</v>
      </c>
      <c r="J4169" s="101">
        <f t="shared" si="1342"/>
        <v>6800</v>
      </c>
      <c r="K4169" s="101">
        <f t="shared" si="1329"/>
        <v>3.7929495760821061</v>
      </c>
      <c r="L4169" s="26">
        <v>9.6</v>
      </c>
      <c r="M4169" s="27">
        <f t="shared" si="1322"/>
        <v>0.60687193217313695</v>
      </c>
    </row>
    <row r="4170" spans="1:13">
      <c r="A4170" s="36"/>
      <c r="B4170" s="89"/>
      <c r="C4170" s="38" t="s">
        <v>507</v>
      </c>
      <c r="D4170" s="1297">
        <v>2007</v>
      </c>
      <c r="E4170" s="131">
        <f t="shared" si="1333"/>
        <v>14</v>
      </c>
      <c r="F4170" s="26">
        <v>1849800</v>
      </c>
      <c r="G4170" s="146">
        <v>0.1</v>
      </c>
      <c r="H4170" s="26">
        <f t="shared" si="1340"/>
        <v>2589720</v>
      </c>
      <c r="I4170" s="26">
        <f t="shared" si="1341"/>
        <v>-739920</v>
      </c>
      <c r="J4170" s="101">
        <f t="shared" si="1342"/>
        <v>184980</v>
      </c>
      <c r="K4170" s="101">
        <f t="shared" si="1329"/>
        <v>103.17938420348059</v>
      </c>
      <c r="L4170" s="26">
        <v>5</v>
      </c>
      <c r="M4170" s="27">
        <f t="shared" si="1322"/>
        <v>8.5982820169567162</v>
      </c>
    </row>
    <row r="4171" spans="1:13">
      <c r="A4171" s="36"/>
      <c r="B4171" s="16" t="s">
        <v>35</v>
      </c>
      <c r="C4171" s="87"/>
      <c r="D4171" s="17"/>
      <c r="E4171" s="131"/>
      <c r="F4171" s="98"/>
      <c r="G4171" s="98"/>
      <c r="H4171" s="106"/>
      <c r="I4171" s="106"/>
      <c r="J4171" s="106"/>
      <c r="K4171" s="101">
        <f t="shared" si="1329"/>
        <v>0</v>
      </c>
      <c r="L4171" s="98"/>
      <c r="M4171" s="96">
        <f>SUM(M4164:M4170)</f>
        <v>33.958844637810508</v>
      </c>
    </row>
    <row r="4172" spans="1:13" ht="45">
      <c r="A4172" s="36" t="s">
        <v>5459</v>
      </c>
      <c r="B4172" s="38" t="s">
        <v>315</v>
      </c>
      <c r="C4172" s="38" t="s">
        <v>499</v>
      </c>
      <c r="D4172" s="1297">
        <v>2007</v>
      </c>
      <c r="E4172" s="131">
        <f t="shared" si="1333"/>
        <v>14</v>
      </c>
      <c r="F4172" s="26">
        <v>407000</v>
      </c>
      <c r="G4172" s="146">
        <v>0.1</v>
      </c>
      <c r="H4172" s="26">
        <f t="shared" ref="H4172:H4178" si="1343">E4172*F4172*G4172</f>
        <v>569800</v>
      </c>
      <c r="I4172" s="26">
        <f t="shared" ref="I4172:I4178" si="1344">F4172-H4172</f>
        <v>-162800</v>
      </c>
      <c r="J4172" s="101">
        <f t="shared" ref="J4172:J4178" si="1345">F4172*G4172</f>
        <v>40700</v>
      </c>
      <c r="K4172" s="101">
        <f t="shared" si="1329"/>
        <v>22.701918786256137</v>
      </c>
      <c r="L4172" s="26">
        <v>20</v>
      </c>
      <c r="M4172" s="27">
        <f t="shared" si="1322"/>
        <v>7.5673062620853786</v>
      </c>
    </row>
    <row r="4173" spans="1:13">
      <c r="A4173" s="36"/>
      <c r="B4173" s="89"/>
      <c r="C4173" s="38" t="s">
        <v>500</v>
      </c>
      <c r="D4173" s="1297">
        <v>2007</v>
      </c>
      <c r="E4173" s="131">
        <f t="shared" si="1333"/>
        <v>14</v>
      </c>
      <c r="F4173" s="26">
        <v>810000</v>
      </c>
      <c r="G4173" s="146">
        <v>0.1</v>
      </c>
      <c r="H4173" s="26">
        <f t="shared" si="1343"/>
        <v>1134000</v>
      </c>
      <c r="I4173" s="26">
        <f t="shared" si="1344"/>
        <v>-324000</v>
      </c>
      <c r="J4173" s="101">
        <f t="shared" si="1345"/>
        <v>81000</v>
      </c>
      <c r="K4173" s="101">
        <f t="shared" si="1329"/>
        <v>45.180722891566269</v>
      </c>
      <c r="L4173" s="26">
        <v>4.8</v>
      </c>
      <c r="M4173" s="27">
        <f t="shared" si="1322"/>
        <v>3.6144578313253017</v>
      </c>
    </row>
    <row r="4174" spans="1:13">
      <c r="A4174" s="36"/>
      <c r="B4174" s="89"/>
      <c r="C4174" s="38" t="s">
        <v>501</v>
      </c>
      <c r="D4174" s="1297">
        <v>2015</v>
      </c>
      <c r="E4174" s="131">
        <f t="shared" si="1333"/>
        <v>6</v>
      </c>
      <c r="F4174" s="26">
        <v>694025</v>
      </c>
      <c r="G4174" s="146">
        <v>0.1</v>
      </c>
      <c r="H4174" s="26">
        <f t="shared" si="1343"/>
        <v>416415</v>
      </c>
      <c r="I4174" s="26">
        <f t="shared" si="1344"/>
        <v>277610</v>
      </c>
      <c r="J4174" s="101">
        <f t="shared" si="1345"/>
        <v>69402.5</v>
      </c>
      <c r="K4174" s="101">
        <f t="shared" si="1329"/>
        <v>38.711791610888</v>
      </c>
      <c r="L4174" s="26">
        <v>18</v>
      </c>
      <c r="M4174" s="27">
        <f t="shared" si="1322"/>
        <v>11.6135374832664</v>
      </c>
    </row>
    <row r="4175" spans="1:13">
      <c r="A4175" s="36"/>
      <c r="B4175" s="89"/>
      <c r="C4175" s="38" t="s">
        <v>502</v>
      </c>
      <c r="D4175" s="1297">
        <v>2006</v>
      </c>
      <c r="E4175" s="131">
        <f t="shared" si="1333"/>
        <v>15</v>
      </c>
      <c r="F4175" s="26">
        <v>77000</v>
      </c>
      <c r="G4175" s="146">
        <v>0.05</v>
      </c>
      <c r="H4175" s="26">
        <f t="shared" si="1343"/>
        <v>57750</v>
      </c>
      <c r="I4175" s="26">
        <f t="shared" si="1344"/>
        <v>19250</v>
      </c>
      <c r="J4175" s="101">
        <f t="shared" si="1345"/>
        <v>3850</v>
      </c>
      <c r="K4175" s="101">
        <f t="shared" si="1329"/>
        <v>2.1474788041053103</v>
      </c>
      <c r="L4175" s="26">
        <v>9.6</v>
      </c>
      <c r="M4175" s="27">
        <f t="shared" si="1322"/>
        <v>0.34359660865684966</v>
      </c>
    </row>
    <row r="4176" spans="1:13">
      <c r="A4176" s="36"/>
      <c r="B4176" s="89"/>
      <c r="C4176" s="38" t="s">
        <v>503</v>
      </c>
      <c r="D4176" s="1297">
        <v>2007</v>
      </c>
      <c r="E4176" s="131">
        <f t="shared" si="1333"/>
        <v>14</v>
      </c>
      <c r="F4176" s="26">
        <v>482500</v>
      </c>
      <c r="G4176" s="146">
        <v>0.1</v>
      </c>
      <c r="H4176" s="26">
        <f t="shared" si="1343"/>
        <v>675500</v>
      </c>
      <c r="I4176" s="26">
        <f t="shared" si="1344"/>
        <v>-193000</v>
      </c>
      <c r="J4176" s="101">
        <f t="shared" si="1345"/>
        <v>48250</v>
      </c>
      <c r="K4176" s="101">
        <f t="shared" si="1329"/>
        <v>26.913208389112004</v>
      </c>
      <c r="L4176" s="26">
        <v>3.6</v>
      </c>
      <c r="M4176" s="27">
        <f t="shared" si="1322"/>
        <v>1.6147925033467203</v>
      </c>
    </row>
    <row r="4177" spans="1:13">
      <c r="A4177" s="36"/>
      <c r="B4177" s="89"/>
      <c r="C4177" s="38" t="s">
        <v>504</v>
      </c>
      <c r="D4177" s="1297">
        <v>2007</v>
      </c>
      <c r="E4177" s="131">
        <f t="shared" si="1333"/>
        <v>14</v>
      </c>
      <c r="F4177" s="26">
        <v>68000</v>
      </c>
      <c r="G4177" s="146">
        <v>0.1</v>
      </c>
      <c r="H4177" s="26">
        <f t="shared" si="1343"/>
        <v>95200</v>
      </c>
      <c r="I4177" s="26">
        <f t="shared" si="1344"/>
        <v>-27200</v>
      </c>
      <c r="J4177" s="101">
        <f t="shared" si="1345"/>
        <v>6800</v>
      </c>
      <c r="K4177" s="101">
        <f t="shared" si="1329"/>
        <v>3.7929495760821061</v>
      </c>
      <c r="L4177" s="26">
        <v>9.6</v>
      </c>
      <c r="M4177" s="27">
        <f t="shared" si="1322"/>
        <v>0.60687193217313695</v>
      </c>
    </row>
    <row r="4178" spans="1:13">
      <c r="A4178" s="36"/>
      <c r="B4178" s="89"/>
      <c r="C4178" s="38" t="s">
        <v>507</v>
      </c>
      <c r="D4178" s="1297">
        <v>2007</v>
      </c>
      <c r="E4178" s="131">
        <f t="shared" si="1333"/>
        <v>14</v>
      </c>
      <c r="F4178" s="26">
        <v>1849800</v>
      </c>
      <c r="G4178" s="146">
        <v>0.1</v>
      </c>
      <c r="H4178" s="26">
        <f t="shared" si="1343"/>
        <v>2589720</v>
      </c>
      <c r="I4178" s="26">
        <f t="shared" si="1344"/>
        <v>-739920</v>
      </c>
      <c r="J4178" s="101">
        <f t="shared" si="1345"/>
        <v>184980</v>
      </c>
      <c r="K4178" s="101">
        <f t="shared" si="1329"/>
        <v>103.17938420348059</v>
      </c>
      <c r="L4178" s="26">
        <v>3</v>
      </c>
      <c r="M4178" s="27">
        <f t="shared" ref="M4178" si="1346">K4178*L4178/60</f>
        <v>5.1589692101740301</v>
      </c>
    </row>
    <row r="4179" spans="1:13">
      <c r="A4179" s="36"/>
      <c r="B4179" s="16" t="s">
        <v>35</v>
      </c>
      <c r="C4179" s="87"/>
      <c r="D4179" s="17"/>
      <c r="E4179" s="131"/>
      <c r="F4179" s="98"/>
      <c r="G4179" s="98"/>
      <c r="H4179" s="106"/>
      <c r="I4179" s="106"/>
      <c r="J4179" s="106"/>
      <c r="K4179" s="101">
        <f t="shared" si="1329"/>
        <v>0</v>
      </c>
      <c r="L4179" s="98"/>
      <c r="M4179" s="96">
        <f>SUM(M4172:M4178)</f>
        <v>30.51953183102782</v>
      </c>
    </row>
    <row r="4180" spans="1:13" ht="30">
      <c r="A4180" s="36" t="s">
        <v>5460</v>
      </c>
      <c r="B4180" s="38" t="s">
        <v>318</v>
      </c>
      <c r="C4180" s="38" t="s">
        <v>499</v>
      </c>
      <c r="D4180" s="1297">
        <v>2007</v>
      </c>
      <c r="E4180" s="131">
        <f t="shared" si="1333"/>
        <v>14</v>
      </c>
      <c r="F4180" s="26">
        <v>407000</v>
      </c>
      <c r="G4180" s="146">
        <v>0.1</v>
      </c>
      <c r="H4180" s="26">
        <f t="shared" ref="H4180:H4186" si="1347">E4180*F4180*G4180</f>
        <v>569800</v>
      </c>
      <c r="I4180" s="26">
        <f t="shared" ref="I4180:I4186" si="1348">F4180-H4180</f>
        <v>-162800</v>
      </c>
      <c r="J4180" s="101">
        <f t="shared" ref="J4180:J4186" si="1349">F4180*G4180</f>
        <v>40700</v>
      </c>
      <c r="K4180" s="101">
        <f t="shared" si="1329"/>
        <v>22.701918786256137</v>
      </c>
      <c r="L4180" s="26">
        <v>20</v>
      </c>
      <c r="M4180" s="27">
        <f t="shared" ref="M4180:M4186" si="1350">K4180*L4180/60</f>
        <v>7.5673062620853786</v>
      </c>
    </row>
    <row r="4181" spans="1:13">
      <c r="A4181" s="36"/>
      <c r="B4181" s="89"/>
      <c r="C4181" s="38" t="s">
        <v>500</v>
      </c>
      <c r="D4181" s="1297">
        <v>2007</v>
      </c>
      <c r="E4181" s="131">
        <f t="shared" si="1333"/>
        <v>14</v>
      </c>
      <c r="F4181" s="26">
        <v>810000</v>
      </c>
      <c r="G4181" s="146">
        <v>0.1</v>
      </c>
      <c r="H4181" s="26">
        <f t="shared" si="1347"/>
        <v>1134000</v>
      </c>
      <c r="I4181" s="26">
        <f t="shared" si="1348"/>
        <v>-324000</v>
      </c>
      <c r="J4181" s="101">
        <f t="shared" si="1349"/>
        <v>81000</v>
      </c>
      <c r="K4181" s="101">
        <f t="shared" si="1329"/>
        <v>45.180722891566269</v>
      </c>
      <c r="L4181" s="26">
        <v>4.8</v>
      </c>
      <c r="M4181" s="27">
        <f t="shared" si="1350"/>
        <v>3.6144578313253017</v>
      </c>
    </row>
    <row r="4182" spans="1:13">
      <c r="A4182" s="36"/>
      <c r="B4182" s="89"/>
      <c r="C4182" s="38" t="s">
        <v>501</v>
      </c>
      <c r="D4182" s="1297">
        <v>2015</v>
      </c>
      <c r="E4182" s="131">
        <f t="shared" si="1333"/>
        <v>6</v>
      </c>
      <c r="F4182" s="26">
        <v>694025</v>
      </c>
      <c r="G4182" s="146">
        <v>0.1</v>
      </c>
      <c r="H4182" s="26">
        <f t="shared" si="1347"/>
        <v>416415</v>
      </c>
      <c r="I4182" s="26">
        <f t="shared" si="1348"/>
        <v>277610</v>
      </c>
      <c r="J4182" s="101">
        <f t="shared" si="1349"/>
        <v>69402.5</v>
      </c>
      <c r="K4182" s="101">
        <f t="shared" si="1329"/>
        <v>38.711791610888</v>
      </c>
      <c r="L4182" s="26">
        <v>18</v>
      </c>
      <c r="M4182" s="27">
        <f t="shared" si="1350"/>
        <v>11.6135374832664</v>
      </c>
    </row>
    <row r="4183" spans="1:13">
      <c r="A4183" s="36"/>
      <c r="B4183" s="89"/>
      <c r="C4183" s="38" t="s">
        <v>502</v>
      </c>
      <c r="D4183" s="1297">
        <v>2006</v>
      </c>
      <c r="E4183" s="131">
        <f t="shared" si="1333"/>
        <v>15</v>
      </c>
      <c r="F4183" s="26">
        <v>77000</v>
      </c>
      <c r="G4183" s="146">
        <v>0.05</v>
      </c>
      <c r="H4183" s="26">
        <f t="shared" si="1347"/>
        <v>57750</v>
      </c>
      <c r="I4183" s="26">
        <f t="shared" si="1348"/>
        <v>19250</v>
      </c>
      <c r="J4183" s="101">
        <f t="shared" si="1349"/>
        <v>3850</v>
      </c>
      <c r="K4183" s="101">
        <f t="shared" si="1329"/>
        <v>2.1474788041053103</v>
      </c>
      <c r="L4183" s="26">
        <v>9.6</v>
      </c>
      <c r="M4183" s="27">
        <f t="shared" si="1350"/>
        <v>0.34359660865684966</v>
      </c>
    </row>
    <row r="4184" spans="1:13">
      <c r="A4184" s="36"/>
      <c r="B4184" s="89"/>
      <c r="C4184" s="38" t="s">
        <v>503</v>
      </c>
      <c r="D4184" s="1297">
        <v>2007</v>
      </c>
      <c r="E4184" s="131">
        <f t="shared" si="1333"/>
        <v>14</v>
      </c>
      <c r="F4184" s="26">
        <v>482500</v>
      </c>
      <c r="G4184" s="146">
        <v>0.1</v>
      </c>
      <c r="H4184" s="26">
        <f t="shared" si="1347"/>
        <v>675500</v>
      </c>
      <c r="I4184" s="26">
        <f t="shared" si="1348"/>
        <v>-193000</v>
      </c>
      <c r="J4184" s="101">
        <f t="shared" si="1349"/>
        <v>48250</v>
      </c>
      <c r="K4184" s="101">
        <f t="shared" si="1329"/>
        <v>26.913208389112004</v>
      </c>
      <c r="L4184" s="26">
        <v>3.6</v>
      </c>
      <c r="M4184" s="27">
        <f t="shared" si="1350"/>
        <v>1.6147925033467203</v>
      </c>
    </row>
    <row r="4185" spans="1:13">
      <c r="A4185" s="36"/>
      <c r="B4185" s="89"/>
      <c r="C4185" s="38" t="s">
        <v>504</v>
      </c>
      <c r="D4185" s="1297">
        <v>2007</v>
      </c>
      <c r="E4185" s="131">
        <f t="shared" si="1333"/>
        <v>14</v>
      </c>
      <c r="F4185" s="26">
        <v>68000</v>
      </c>
      <c r="G4185" s="146">
        <v>0.1</v>
      </c>
      <c r="H4185" s="26">
        <f t="shared" si="1347"/>
        <v>95200</v>
      </c>
      <c r="I4185" s="26">
        <f t="shared" si="1348"/>
        <v>-27200</v>
      </c>
      <c r="J4185" s="101">
        <f t="shared" si="1349"/>
        <v>6800</v>
      </c>
      <c r="K4185" s="101">
        <f t="shared" si="1329"/>
        <v>3.7929495760821061</v>
      </c>
      <c r="L4185" s="26">
        <v>9.6</v>
      </c>
      <c r="M4185" s="27">
        <f t="shared" si="1350"/>
        <v>0.60687193217313695</v>
      </c>
    </row>
    <row r="4186" spans="1:13">
      <c r="A4186" s="36"/>
      <c r="B4186" s="89"/>
      <c r="C4186" s="38" t="s">
        <v>507</v>
      </c>
      <c r="D4186" s="1297">
        <v>2007</v>
      </c>
      <c r="E4186" s="131">
        <f t="shared" si="1333"/>
        <v>14</v>
      </c>
      <c r="F4186" s="26">
        <v>1849800</v>
      </c>
      <c r="G4186" s="146">
        <v>0.1</v>
      </c>
      <c r="H4186" s="26">
        <f t="shared" si="1347"/>
        <v>2589720</v>
      </c>
      <c r="I4186" s="26">
        <f t="shared" si="1348"/>
        <v>-739920</v>
      </c>
      <c r="J4186" s="101">
        <f t="shared" si="1349"/>
        <v>184980</v>
      </c>
      <c r="K4186" s="101">
        <f t="shared" si="1329"/>
        <v>103.17938420348059</v>
      </c>
      <c r="L4186" s="26">
        <v>3</v>
      </c>
      <c r="M4186" s="27">
        <f t="shared" si="1350"/>
        <v>5.1589692101740301</v>
      </c>
    </row>
    <row r="4187" spans="1:13">
      <c r="A4187" s="36"/>
      <c r="B4187" s="16" t="s">
        <v>35</v>
      </c>
      <c r="C4187" s="87"/>
      <c r="D4187" s="17"/>
      <c r="E4187" s="131"/>
      <c r="F4187" s="98"/>
      <c r="G4187" s="98"/>
      <c r="H4187" s="106"/>
      <c r="I4187" s="106"/>
      <c r="J4187" s="106"/>
      <c r="K4187" s="101">
        <f t="shared" si="1329"/>
        <v>0</v>
      </c>
      <c r="L4187" s="98"/>
      <c r="M4187" s="96">
        <f>SUM(M4180:M4186)</f>
        <v>30.51953183102782</v>
      </c>
    </row>
    <row r="4188" spans="1:13" ht="30">
      <c r="A4188" s="36" t="s">
        <v>5813</v>
      </c>
      <c r="B4188" s="38" t="s">
        <v>324</v>
      </c>
      <c r="C4188" s="38" t="s">
        <v>499</v>
      </c>
      <c r="D4188" s="1297">
        <v>2007</v>
      </c>
      <c r="E4188" s="131">
        <f t="shared" si="1333"/>
        <v>14</v>
      </c>
      <c r="F4188" s="26">
        <v>407000</v>
      </c>
      <c r="G4188" s="146">
        <v>0.1</v>
      </c>
      <c r="H4188" s="26">
        <f t="shared" ref="H4188:H4194" si="1351">E4188*F4188*G4188</f>
        <v>569800</v>
      </c>
      <c r="I4188" s="26">
        <f t="shared" ref="I4188:I4195" si="1352">F4188-H4188</f>
        <v>-162800</v>
      </c>
      <c r="J4188" s="101">
        <f t="shared" ref="J4188:J4195" si="1353">F4188*G4188</f>
        <v>40700</v>
      </c>
      <c r="K4188" s="101">
        <f t="shared" si="1329"/>
        <v>22.701918786256137</v>
      </c>
      <c r="L4188" s="26">
        <v>20</v>
      </c>
      <c r="M4188" s="27">
        <f t="shared" ref="M4188:M4195" si="1354">K4188*L4188/60</f>
        <v>7.5673062620853786</v>
      </c>
    </row>
    <row r="4189" spans="1:13">
      <c r="A4189" s="36"/>
      <c r="B4189" s="89"/>
      <c r="C4189" s="38" t="s">
        <v>500</v>
      </c>
      <c r="D4189" s="1297">
        <v>2007</v>
      </c>
      <c r="E4189" s="131">
        <f t="shared" si="1333"/>
        <v>14</v>
      </c>
      <c r="F4189" s="26">
        <v>810000</v>
      </c>
      <c r="G4189" s="146">
        <v>0.1</v>
      </c>
      <c r="H4189" s="26">
        <f t="shared" si="1351"/>
        <v>1134000</v>
      </c>
      <c r="I4189" s="26">
        <f t="shared" si="1352"/>
        <v>-324000</v>
      </c>
      <c r="J4189" s="101">
        <f t="shared" si="1353"/>
        <v>81000</v>
      </c>
      <c r="K4189" s="101">
        <f t="shared" si="1329"/>
        <v>45.180722891566269</v>
      </c>
      <c r="L4189" s="26">
        <v>4.8</v>
      </c>
      <c r="M4189" s="27">
        <f t="shared" si="1354"/>
        <v>3.6144578313253017</v>
      </c>
    </row>
    <row r="4190" spans="1:13">
      <c r="A4190" s="36"/>
      <c r="B4190" s="89"/>
      <c r="C4190" s="38" t="s">
        <v>501</v>
      </c>
      <c r="D4190" s="1297">
        <v>2015</v>
      </c>
      <c r="E4190" s="131">
        <f t="shared" si="1333"/>
        <v>6</v>
      </c>
      <c r="F4190" s="26">
        <v>694025</v>
      </c>
      <c r="G4190" s="146">
        <v>0.1</v>
      </c>
      <c r="H4190" s="26">
        <f t="shared" si="1351"/>
        <v>416415</v>
      </c>
      <c r="I4190" s="26">
        <f t="shared" si="1352"/>
        <v>277610</v>
      </c>
      <c r="J4190" s="101">
        <f t="shared" si="1353"/>
        <v>69402.5</v>
      </c>
      <c r="K4190" s="101">
        <f t="shared" si="1329"/>
        <v>38.711791610888</v>
      </c>
      <c r="L4190" s="26">
        <v>18</v>
      </c>
      <c r="M4190" s="27">
        <f t="shared" si="1354"/>
        <v>11.6135374832664</v>
      </c>
    </row>
    <row r="4191" spans="1:13">
      <c r="A4191" s="36"/>
      <c r="B4191" s="89"/>
      <c r="C4191" s="38" t="s">
        <v>502</v>
      </c>
      <c r="D4191" s="1297">
        <v>2006</v>
      </c>
      <c r="E4191" s="131">
        <f t="shared" si="1333"/>
        <v>15</v>
      </c>
      <c r="F4191" s="26">
        <v>77000</v>
      </c>
      <c r="G4191" s="146">
        <v>0.05</v>
      </c>
      <c r="H4191" s="26">
        <f t="shared" si="1351"/>
        <v>57750</v>
      </c>
      <c r="I4191" s="26">
        <f t="shared" si="1352"/>
        <v>19250</v>
      </c>
      <c r="J4191" s="101">
        <f t="shared" si="1353"/>
        <v>3850</v>
      </c>
      <c r="K4191" s="101">
        <f t="shared" si="1329"/>
        <v>2.1474788041053103</v>
      </c>
      <c r="L4191" s="26">
        <v>20</v>
      </c>
      <c r="M4191" s="27">
        <f t="shared" si="1354"/>
        <v>0.71582626803510341</v>
      </c>
    </row>
    <row r="4192" spans="1:13">
      <c r="A4192" s="36"/>
      <c r="B4192" s="89"/>
      <c r="C4192" s="38" t="s">
        <v>503</v>
      </c>
      <c r="D4192" s="1297">
        <v>2007</v>
      </c>
      <c r="E4192" s="131">
        <f t="shared" si="1333"/>
        <v>14</v>
      </c>
      <c r="F4192" s="26">
        <v>482500</v>
      </c>
      <c r="G4192" s="146">
        <v>0.1</v>
      </c>
      <c r="H4192" s="26">
        <f t="shared" si="1351"/>
        <v>675500</v>
      </c>
      <c r="I4192" s="26">
        <f t="shared" si="1352"/>
        <v>-193000</v>
      </c>
      <c r="J4192" s="101">
        <f t="shared" si="1353"/>
        <v>48250</v>
      </c>
      <c r="K4192" s="101">
        <f t="shared" si="1329"/>
        <v>26.913208389112004</v>
      </c>
      <c r="L4192" s="26">
        <v>14.4</v>
      </c>
      <c r="M4192" s="27">
        <f t="shared" si="1354"/>
        <v>6.4591700133868812</v>
      </c>
    </row>
    <row r="4193" spans="1:13">
      <c r="A4193" s="36"/>
      <c r="B4193" s="89"/>
      <c r="C4193" s="38" t="s">
        <v>504</v>
      </c>
      <c r="D4193" s="1297">
        <v>2007</v>
      </c>
      <c r="E4193" s="131">
        <f t="shared" si="1333"/>
        <v>14</v>
      </c>
      <c r="F4193" s="26">
        <v>68000</v>
      </c>
      <c r="G4193" s="146">
        <v>0.1</v>
      </c>
      <c r="H4193" s="26">
        <f t="shared" si="1351"/>
        <v>95200</v>
      </c>
      <c r="I4193" s="26">
        <f t="shared" si="1352"/>
        <v>-27200</v>
      </c>
      <c r="J4193" s="101">
        <f t="shared" si="1353"/>
        <v>6800</v>
      </c>
      <c r="K4193" s="101">
        <f t="shared" si="1329"/>
        <v>3.7929495760821061</v>
      </c>
      <c r="L4193" s="26">
        <v>9.6</v>
      </c>
      <c r="M4193" s="27">
        <f t="shared" si="1354"/>
        <v>0.60687193217313695</v>
      </c>
    </row>
    <row r="4194" spans="1:13">
      <c r="A4194" s="1312"/>
      <c r="B4194" s="89"/>
      <c r="C4194" s="38" t="s">
        <v>507</v>
      </c>
      <c r="D4194" s="1297">
        <v>2007</v>
      </c>
      <c r="E4194" s="131">
        <f t="shared" si="1333"/>
        <v>14</v>
      </c>
      <c r="F4194" s="26">
        <v>1849800</v>
      </c>
      <c r="G4194" s="146">
        <v>0.1</v>
      </c>
      <c r="H4194" s="26">
        <f t="shared" si="1351"/>
        <v>2589720</v>
      </c>
      <c r="I4194" s="26">
        <f t="shared" si="1352"/>
        <v>-739920</v>
      </c>
      <c r="J4194" s="101">
        <f t="shared" si="1353"/>
        <v>184980</v>
      </c>
      <c r="K4194" s="101">
        <f t="shared" si="1329"/>
        <v>103.17938420348059</v>
      </c>
      <c r="L4194" s="26">
        <v>3</v>
      </c>
      <c r="M4194" s="27">
        <f t="shared" si="1354"/>
        <v>5.1589692101740301</v>
      </c>
    </row>
    <row r="4195" spans="1:13">
      <c r="A4195" s="36"/>
      <c r="B4195" s="89"/>
      <c r="C4195" s="38" t="s">
        <v>517</v>
      </c>
      <c r="D4195" s="1297">
        <v>2004</v>
      </c>
      <c r="E4195" s="131">
        <f t="shared" si="1333"/>
        <v>17</v>
      </c>
      <c r="F4195" s="26">
        <v>93423</v>
      </c>
      <c r="G4195" s="146">
        <v>0.1</v>
      </c>
      <c r="H4195" s="26">
        <v>93423</v>
      </c>
      <c r="I4195" s="26">
        <f t="shared" si="1352"/>
        <v>0</v>
      </c>
      <c r="J4195" s="101">
        <f t="shared" si="1353"/>
        <v>9342.3000000000011</v>
      </c>
      <c r="K4195" s="101">
        <f t="shared" si="1329"/>
        <v>5.211010709504686</v>
      </c>
      <c r="L4195" s="26">
        <v>20</v>
      </c>
      <c r="M4195" s="27">
        <f t="shared" si="1354"/>
        <v>1.7370035698348951</v>
      </c>
    </row>
    <row r="4196" spans="1:13">
      <c r="A4196" s="36"/>
      <c r="B4196" s="16" t="s">
        <v>35</v>
      </c>
      <c r="C4196" s="38"/>
      <c r="D4196" s="1297"/>
      <c r="E4196" s="131"/>
      <c r="F4196" s="26"/>
      <c r="G4196" s="26"/>
      <c r="H4196" s="101"/>
      <c r="I4196" s="101"/>
      <c r="J4196" s="106"/>
      <c r="K4196" s="101">
        <f t="shared" si="1329"/>
        <v>0</v>
      </c>
      <c r="L4196" s="98"/>
      <c r="M4196" s="96">
        <f>SUM(M4188:M4195)</f>
        <v>37.473142570281134</v>
      </c>
    </row>
    <row r="4197" spans="1:13" ht="30">
      <c r="A4197" s="36" t="s">
        <v>5814</v>
      </c>
      <c r="B4197" s="38" t="s">
        <v>470</v>
      </c>
      <c r="C4197" s="38" t="s">
        <v>499</v>
      </c>
      <c r="D4197" s="1297">
        <v>2007</v>
      </c>
      <c r="E4197" s="131">
        <f t="shared" si="1333"/>
        <v>14</v>
      </c>
      <c r="F4197" s="26">
        <v>407000</v>
      </c>
      <c r="G4197" s="146">
        <v>0.1</v>
      </c>
      <c r="H4197" s="26">
        <f t="shared" ref="H4197:H4203" si="1355">E4197*F4197*G4197</f>
        <v>569800</v>
      </c>
      <c r="I4197" s="26">
        <f t="shared" ref="I4197:I4203" si="1356">F4197-H4197</f>
        <v>-162800</v>
      </c>
      <c r="J4197" s="101">
        <f t="shared" ref="J4197:J4203" si="1357">F4197*G4197</f>
        <v>40700</v>
      </c>
      <c r="K4197" s="101">
        <f t="shared" si="1329"/>
        <v>22.701918786256137</v>
      </c>
      <c r="L4197" s="26">
        <v>20</v>
      </c>
      <c r="M4197" s="27">
        <f t="shared" ref="M4197:M4203" si="1358">K4197*L4197/60</f>
        <v>7.5673062620853786</v>
      </c>
    </row>
    <row r="4198" spans="1:13">
      <c r="A4198" s="36"/>
      <c r="B4198" s="89"/>
      <c r="C4198" s="38" t="s">
        <v>500</v>
      </c>
      <c r="D4198" s="1297">
        <v>2007</v>
      </c>
      <c r="E4198" s="131">
        <f t="shared" si="1333"/>
        <v>14</v>
      </c>
      <c r="F4198" s="26">
        <v>810000</v>
      </c>
      <c r="G4198" s="146">
        <v>0.1</v>
      </c>
      <c r="H4198" s="26">
        <f t="shared" si="1355"/>
        <v>1134000</v>
      </c>
      <c r="I4198" s="26">
        <f t="shared" si="1356"/>
        <v>-324000</v>
      </c>
      <c r="J4198" s="101">
        <f t="shared" si="1357"/>
        <v>81000</v>
      </c>
      <c r="K4198" s="101">
        <f t="shared" si="1329"/>
        <v>45.180722891566269</v>
      </c>
      <c r="L4198" s="26">
        <v>4.8</v>
      </c>
      <c r="M4198" s="27">
        <f t="shared" si="1358"/>
        <v>3.6144578313253017</v>
      </c>
    </row>
    <row r="4199" spans="1:13">
      <c r="A4199" s="36"/>
      <c r="B4199" s="89"/>
      <c r="C4199" s="38" t="s">
        <v>501</v>
      </c>
      <c r="D4199" s="1297">
        <v>2015</v>
      </c>
      <c r="E4199" s="131">
        <f t="shared" si="1333"/>
        <v>6</v>
      </c>
      <c r="F4199" s="26">
        <v>694025</v>
      </c>
      <c r="G4199" s="146">
        <v>0.1</v>
      </c>
      <c r="H4199" s="26">
        <f t="shared" si="1355"/>
        <v>416415</v>
      </c>
      <c r="I4199" s="26">
        <f t="shared" si="1356"/>
        <v>277610</v>
      </c>
      <c r="J4199" s="101">
        <f t="shared" si="1357"/>
        <v>69402.5</v>
      </c>
      <c r="K4199" s="101">
        <f t="shared" ref="K4199:K4262" si="1359">J4199/1792.8</f>
        <v>38.711791610888</v>
      </c>
      <c r="L4199" s="26">
        <v>18</v>
      </c>
      <c r="M4199" s="27">
        <f t="shared" si="1358"/>
        <v>11.6135374832664</v>
      </c>
    </row>
    <row r="4200" spans="1:13">
      <c r="A4200" s="36"/>
      <c r="B4200" s="89"/>
      <c r="C4200" s="38" t="s">
        <v>502</v>
      </c>
      <c r="D4200" s="1297">
        <v>2006</v>
      </c>
      <c r="E4200" s="131">
        <f t="shared" si="1333"/>
        <v>15</v>
      </c>
      <c r="F4200" s="26">
        <v>77000</v>
      </c>
      <c r="G4200" s="146">
        <v>0.05</v>
      </c>
      <c r="H4200" s="26">
        <f t="shared" si="1355"/>
        <v>57750</v>
      </c>
      <c r="I4200" s="26">
        <f t="shared" si="1356"/>
        <v>19250</v>
      </c>
      <c r="J4200" s="101">
        <f t="shared" si="1357"/>
        <v>3850</v>
      </c>
      <c r="K4200" s="101">
        <f t="shared" si="1359"/>
        <v>2.1474788041053103</v>
      </c>
      <c r="L4200" s="26">
        <v>9.6</v>
      </c>
      <c r="M4200" s="27">
        <f t="shared" si="1358"/>
        <v>0.34359660865684966</v>
      </c>
    </row>
    <row r="4201" spans="1:13">
      <c r="A4201" s="36"/>
      <c r="B4201" s="89"/>
      <c r="C4201" s="38" t="s">
        <v>503</v>
      </c>
      <c r="D4201" s="1297">
        <v>2007</v>
      </c>
      <c r="E4201" s="131">
        <f t="shared" si="1333"/>
        <v>14</v>
      </c>
      <c r="F4201" s="26">
        <v>482500</v>
      </c>
      <c r="G4201" s="146">
        <v>0.1</v>
      </c>
      <c r="H4201" s="26">
        <f t="shared" si="1355"/>
        <v>675500</v>
      </c>
      <c r="I4201" s="26">
        <f t="shared" si="1356"/>
        <v>-193000</v>
      </c>
      <c r="J4201" s="101">
        <f t="shared" si="1357"/>
        <v>48250</v>
      </c>
      <c r="K4201" s="101">
        <f t="shared" si="1359"/>
        <v>26.913208389112004</v>
      </c>
      <c r="L4201" s="26">
        <v>3.6</v>
      </c>
      <c r="M4201" s="27">
        <f t="shared" si="1358"/>
        <v>1.6147925033467203</v>
      </c>
    </row>
    <row r="4202" spans="1:13">
      <c r="A4202" s="36"/>
      <c r="B4202" s="89"/>
      <c r="C4202" s="38" t="s">
        <v>504</v>
      </c>
      <c r="D4202" s="1297">
        <v>2007</v>
      </c>
      <c r="E4202" s="131">
        <f t="shared" si="1333"/>
        <v>14</v>
      </c>
      <c r="F4202" s="26">
        <v>68000</v>
      </c>
      <c r="G4202" s="146">
        <v>0.1</v>
      </c>
      <c r="H4202" s="26">
        <f t="shared" si="1355"/>
        <v>95200</v>
      </c>
      <c r="I4202" s="26">
        <f t="shared" si="1356"/>
        <v>-27200</v>
      </c>
      <c r="J4202" s="101">
        <f t="shared" si="1357"/>
        <v>6800</v>
      </c>
      <c r="K4202" s="101">
        <f t="shared" si="1359"/>
        <v>3.7929495760821061</v>
      </c>
      <c r="L4202" s="26">
        <v>9.6</v>
      </c>
      <c r="M4202" s="27">
        <f t="shared" si="1358"/>
        <v>0.60687193217313695</v>
      </c>
    </row>
    <row r="4203" spans="1:13">
      <c r="A4203" s="36"/>
      <c r="B4203" s="89"/>
      <c r="C4203" s="38" t="s">
        <v>507</v>
      </c>
      <c r="D4203" s="1297">
        <v>2007</v>
      </c>
      <c r="E4203" s="131">
        <f t="shared" si="1333"/>
        <v>14</v>
      </c>
      <c r="F4203" s="26">
        <v>1849800</v>
      </c>
      <c r="G4203" s="146">
        <v>0.1</v>
      </c>
      <c r="H4203" s="26">
        <f t="shared" si="1355"/>
        <v>2589720</v>
      </c>
      <c r="I4203" s="26">
        <f t="shared" si="1356"/>
        <v>-739920</v>
      </c>
      <c r="J4203" s="101">
        <f t="shared" si="1357"/>
        <v>184980</v>
      </c>
      <c r="K4203" s="101">
        <f t="shared" si="1359"/>
        <v>103.17938420348059</v>
      </c>
      <c r="L4203" s="26">
        <v>3</v>
      </c>
      <c r="M4203" s="27">
        <f t="shared" si="1358"/>
        <v>5.1589692101740301</v>
      </c>
    </row>
    <row r="4204" spans="1:13">
      <c r="A4204" s="36"/>
      <c r="B4204" s="16" t="s">
        <v>35</v>
      </c>
      <c r="C4204" s="87"/>
      <c r="D4204" s="17"/>
      <c r="E4204" s="131"/>
      <c r="F4204" s="98"/>
      <c r="G4204" s="98"/>
      <c r="H4204" s="106"/>
      <c r="I4204" s="106"/>
      <c r="J4204" s="106"/>
      <c r="K4204" s="101">
        <f t="shared" si="1359"/>
        <v>0</v>
      </c>
      <c r="L4204" s="98"/>
      <c r="M4204" s="96">
        <f>SUM(M4197:M4203)</f>
        <v>30.51953183102782</v>
      </c>
    </row>
    <row r="4205" spans="1:13" ht="45">
      <c r="A4205" s="36" t="s">
        <v>5815</v>
      </c>
      <c r="B4205" s="12" t="s">
        <v>963</v>
      </c>
      <c r="C4205" s="38" t="s">
        <v>499</v>
      </c>
      <c r="D4205" s="1297">
        <v>2007</v>
      </c>
      <c r="E4205" s="131">
        <f t="shared" ref="E4205:E4268" si="1360">2021-D4205</f>
        <v>14</v>
      </c>
      <c r="F4205" s="26">
        <v>407000</v>
      </c>
      <c r="G4205" s="146">
        <v>0.1</v>
      </c>
      <c r="H4205" s="26">
        <f t="shared" ref="H4205:H4213" si="1361">E4205*F4205*G4205</f>
        <v>569800</v>
      </c>
      <c r="I4205" s="26">
        <f t="shared" ref="I4205:I4213" si="1362">F4205-H4205</f>
        <v>-162800</v>
      </c>
      <c r="J4205" s="101">
        <f t="shared" ref="J4205:J4213" si="1363">F4205*G4205</f>
        <v>40700</v>
      </c>
      <c r="K4205" s="101">
        <f t="shared" si="1359"/>
        <v>22.701918786256137</v>
      </c>
      <c r="L4205" s="26">
        <v>144</v>
      </c>
      <c r="M4205" s="27">
        <f t="shared" ref="M4205:M4213" si="1364">K4205*L4205/60</f>
        <v>54.484605087014728</v>
      </c>
    </row>
    <row r="4206" spans="1:13">
      <c r="A4206" s="36"/>
      <c r="B4206" s="89"/>
      <c r="C4206" s="38" t="s">
        <v>500</v>
      </c>
      <c r="D4206" s="1297">
        <v>2007</v>
      </c>
      <c r="E4206" s="131">
        <f t="shared" si="1360"/>
        <v>14</v>
      </c>
      <c r="F4206" s="26">
        <v>810000</v>
      </c>
      <c r="G4206" s="146">
        <v>0.1</v>
      </c>
      <c r="H4206" s="26">
        <f t="shared" si="1361"/>
        <v>1134000</v>
      </c>
      <c r="I4206" s="26">
        <f t="shared" si="1362"/>
        <v>-324000</v>
      </c>
      <c r="J4206" s="101">
        <f t="shared" si="1363"/>
        <v>81000</v>
      </c>
      <c r="K4206" s="101">
        <f t="shared" si="1359"/>
        <v>45.180722891566269</v>
      </c>
      <c r="L4206" s="26">
        <v>4.8</v>
      </c>
      <c r="M4206" s="27">
        <f t="shared" si="1364"/>
        <v>3.6144578313253017</v>
      </c>
    </row>
    <row r="4207" spans="1:13">
      <c r="A4207" s="36"/>
      <c r="B4207" s="89"/>
      <c r="C4207" s="38" t="s">
        <v>501</v>
      </c>
      <c r="D4207" s="1297">
        <v>2015</v>
      </c>
      <c r="E4207" s="131">
        <f t="shared" si="1360"/>
        <v>6</v>
      </c>
      <c r="F4207" s="26">
        <v>694025</v>
      </c>
      <c r="G4207" s="146">
        <v>0.1</v>
      </c>
      <c r="H4207" s="26">
        <f t="shared" si="1361"/>
        <v>416415</v>
      </c>
      <c r="I4207" s="26">
        <f t="shared" si="1362"/>
        <v>277610</v>
      </c>
      <c r="J4207" s="101">
        <f t="shared" si="1363"/>
        <v>69402.5</v>
      </c>
      <c r="K4207" s="101">
        <f t="shared" si="1359"/>
        <v>38.711791610888</v>
      </c>
      <c r="L4207" s="26">
        <v>18</v>
      </c>
      <c r="M4207" s="27">
        <f t="shared" si="1364"/>
        <v>11.6135374832664</v>
      </c>
    </row>
    <row r="4208" spans="1:13">
      <c r="A4208" s="36"/>
      <c r="B4208" s="89"/>
      <c r="C4208" s="38" t="s">
        <v>502</v>
      </c>
      <c r="D4208" s="1297">
        <v>2006</v>
      </c>
      <c r="E4208" s="131">
        <f t="shared" si="1360"/>
        <v>15</v>
      </c>
      <c r="F4208" s="26">
        <v>77000</v>
      </c>
      <c r="G4208" s="146">
        <v>0.05</v>
      </c>
      <c r="H4208" s="26">
        <f t="shared" si="1361"/>
        <v>57750</v>
      </c>
      <c r="I4208" s="26">
        <f t="shared" si="1362"/>
        <v>19250</v>
      </c>
      <c r="J4208" s="101">
        <f t="shared" si="1363"/>
        <v>3850</v>
      </c>
      <c r="K4208" s="101">
        <f t="shared" si="1359"/>
        <v>2.1474788041053103</v>
      </c>
      <c r="L4208" s="26">
        <v>38.4</v>
      </c>
      <c r="M4208" s="27">
        <f t="shared" si="1364"/>
        <v>1.3743864346273986</v>
      </c>
    </row>
    <row r="4209" spans="1:13">
      <c r="A4209" s="36"/>
      <c r="B4209" s="89"/>
      <c r="C4209" s="38" t="s">
        <v>503</v>
      </c>
      <c r="D4209" s="1297">
        <v>2007</v>
      </c>
      <c r="E4209" s="131">
        <f t="shared" si="1360"/>
        <v>14</v>
      </c>
      <c r="F4209" s="26">
        <v>482500</v>
      </c>
      <c r="G4209" s="146">
        <v>0.1</v>
      </c>
      <c r="H4209" s="26">
        <f t="shared" si="1361"/>
        <v>675500</v>
      </c>
      <c r="I4209" s="26">
        <f t="shared" si="1362"/>
        <v>-193000</v>
      </c>
      <c r="J4209" s="101">
        <f t="shared" si="1363"/>
        <v>48250</v>
      </c>
      <c r="K4209" s="101">
        <f t="shared" si="1359"/>
        <v>26.913208389112004</v>
      </c>
      <c r="L4209" s="26">
        <v>14.4</v>
      </c>
      <c r="M4209" s="27">
        <f t="shared" si="1364"/>
        <v>6.4591700133868812</v>
      </c>
    </row>
    <row r="4210" spans="1:13">
      <c r="A4210" s="36"/>
      <c r="B4210" s="89"/>
      <c r="C4210" s="38" t="s">
        <v>504</v>
      </c>
      <c r="D4210" s="1297">
        <v>2007</v>
      </c>
      <c r="E4210" s="131">
        <f t="shared" si="1360"/>
        <v>14</v>
      </c>
      <c r="F4210" s="26">
        <v>68000</v>
      </c>
      <c r="G4210" s="146">
        <v>0.1</v>
      </c>
      <c r="H4210" s="26">
        <f t="shared" si="1361"/>
        <v>95200</v>
      </c>
      <c r="I4210" s="26">
        <f t="shared" si="1362"/>
        <v>-27200</v>
      </c>
      <c r="J4210" s="101">
        <f t="shared" si="1363"/>
        <v>6800</v>
      </c>
      <c r="K4210" s="101">
        <f t="shared" si="1359"/>
        <v>3.7929495760821061</v>
      </c>
      <c r="L4210" s="26">
        <v>9.6</v>
      </c>
      <c r="M4210" s="27">
        <f t="shared" si="1364"/>
        <v>0.60687193217313695</v>
      </c>
    </row>
    <row r="4211" spans="1:13">
      <c r="A4211" s="36"/>
      <c r="B4211" s="89"/>
      <c r="C4211" s="38" t="s">
        <v>530</v>
      </c>
      <c r="D4211" s="1297">
        <v>2006</v>
      </c>
      <c r="E4211" s="131">
        <f t="shared" si="1360"/>
        <v>15</v>
      </c>
      <c r="F4211" s="26">
        <v>30000</v>
      </c>
      <c r="G4211" s="146">
        <v>0.2</v>
      </c>
      <c r="H4211" s="26">
        <v>30000</v>
      </c>
      <c r="I4211" s="26">
        <f t="shared" si="1362"/>
        <v>0</v>
      </c>
      <c r="J4211" s="101">
        <f t="shared" si="1363"/>
        <v>6000</v>
      </c>
      <c r="K4211" s="101">
        <f t="shared" si="1359"/>
        <v>3.3467202141900936</v>
      </c>
      <c r="L4211" s="26">
        <v>5</v>
      </c>
      <c r="M4211" s="27">
        <f t="shared" si="1364"/>
        <v>0.2788933511825078</v>
      </c>
    </row>
    <row r="4212" spans="1:13">
      <c r="A4212" s="36"/>
      <c r="B4212" s="89"/>
      <c r="C4212" s="38" t="s">
        <v>520</v>
      </c>
      <c r="D4212" s="1297">
        <v>2007</v>
      </c>
      <c r="E4212" s="131">
        <f t="shared" si="1360"/>
        <v>14</v>
      </c>
      <c r="F4212" s="26">
        <v>25000</v>
      </c>
      <c r="G4212" s="146">
        <v>0.1</v>
      </c>
      <c r="H4212" s="26">
        <f>E4212*F4212*G4212</f>
        <v>35000</v>
      </c>
      <c r="I4212" s="26">
        <f t="shared" si="1362"/>
        <v>-10000</v>
      </c>
      <c r="J4212" s="101">
        <f t="shared" si="1363"/>
        <v>2500</v>
      </c>
      <c r="K4212" s="101">
        <f t="shared" si="1359"/>
        <v>1.394466755912539</v>
      </c>
      <c r="L4212" s="26">
        <v>5</v>
      </c>
      <c r="M4212" s="27">
        <f t="shared" si="1364"/>
        <v>0.11620556299271159</v>
      </c>
    </row>
    <row r="4213" spans="1:13">
      <c r="A4213" s="36"/>
      <c r="B4213" s="1311"/>
      <c r="C4213" s="38" t="s">
        <v>964</v>
      </c>
      <c r="D4213" s="1297">
        <v>2007</v>
      </c>
      <c r="E4213" s="131">
        <f t="shared" si="1360"/>
        <v>14</v>
      </c>
      <c r="F4213" s="26">
        <v>1849800</v>
      </c>
      <c r="G4213" s="146">
        <v>0.1</v>
      </c>
      <c r="H4213" s="26">
        <f t="shared" si="1361"/>
        <v>2589720</v>
      </c>
      <c r="I4213" s="26">
        <f t="shared" si="1362"/>
        <v>-739920</v>
      </c>
      <c r="J4213" s="101">
        <f t="shared" si="1363"/>
        <v>184980</v>
      </c>
      <c r="K4213" s="101">
        <f t="shared" si="1359"/>
        <v>103.17938420348059</v>
      </c>
      <c r="L4213" s="26">
        <v>5</v>
      </c>
      <c r="M4213" s="27">
        <f t="shared" si="1364"/>
        <v>8.5982820169567162</v>
      </c>
    </row>
    <row r="4214" spans="1:13">
      <c r="A4214" s="36"/>
      <c r="B4214" s="16" t="s">
        <v>35</v>
      </c>
      <c r="C4214" s="87"/>
      <c r="D4214" s="17"/>
      <c r="E4214" s="131"/>
      <c r="F4214" s="98"/>
      <c r="G4214" s="98"/>
      <c r="H4214" s="106"/>
      <c r="I4214" s="106"/>
      <c r="J4214" s="106"/>
      <c r="K4214" s="101">
        <f t="shared" si="1359"/>
        <v>0</v>
      </c>
      <c r="L4214" s="98"/>
      <c r="M4214" s="96">
        <f>SUM(M4205:M4213)</f>
        <v>87.146409712925788</v>
      </c>
    </row>
    <row r="4215" spans="1:13" ht="45">
      <c r="A4215" s="36" t="s">
        <v>5816</v>
      </c>
      <c r="B4215" s="12" t="s">
        <v>330</v>
      </c>
      <c r="C4215" s="38" t="s">
        <v>499</v>
      </c>
      <c r="D4215" s="1297">
        <v>2007</v>
      </c>
      <c r="E4215" s="131">
        <f t="shared" si="1360"/>
        <v>14</v>
      </c>
      <c r="F4215" s="26">
        <v>407000</v>
      </c>
      <c r="G4215" s="146">
        <v>0.1</v>
      </c>
      <c r="H4215" s="26">
        <f t="shared" ref="H4215:H4220" si="1365">E4215*F4215*G4215</f>
        <v>569800</v>
      </c>
      <c r="I4215" s="26">
        <f t="shared" ref="I4215:I4222" si="1366">F4215-H4215</f>
        <v>-162800</v>
      </c>
      <c r="J4215" s="101">
        <f t="shared" ref="J4215:J4222" si="1367">F4215*G4215</f>
        <v>40700</v>
      </c>
      <c r="K4215" s="101">
        <f t="shared" si="1359"/>
        <v>22.701918786256137</v>
      </c>
      <c r="L4215" s="26">
        <v>28.8</v>
      </c>
      <c r="M4215" s="27">
        <f t="shared" ref="M4215:M4222" si="1368">K4215*L4215/60</f>
        <v>10.896921017402946</v>
      </c>
    </row>
    <row r="4216" spans="1:13">
      <c r="A4216" s="36"/>
      <c r="B4216" s="89"/>
      <c r="C4216" s="38" t="s">
        <v>500</v>
      </c>
      <c r="D4216" s="1297">
        <v>2007</v>
      </c>
      <c r="E4216" s="131">
        <f t="shared" si="1360"/>
        <v>14</v>
      </c>
      <c r="F4216" s="26">
        <v>810000</v>
      </c>
      <c r="G4216" s="146">
        <v>0.1</v>
      </c>
      <c r="H4216" s="26">
        <f t="shared" si="1365"/>
        <v>1134000</v>
      </c>
      <c r="I4216" s="26">
        <f t="shared" si="1366"/>
        <v>-324000</v>
      </c>
      <c r="J4216" s="101">
        <f t="shared" si="1367"/>
        <v>81000</v>
      </c>
      <c r="K4216" s="101">
        <f t="shared" si="1359"/>
        <v>45.180722891566269</v>
      </c>
      <c r="L4216" s="26">
        <v>4.8</v>
      </c>
      <c r="M4216" s="27">
        <f t="shared" si="1368"/>
        <v>3.6144578313253017</v>
      </c>
    </row>
    <row r="4217" spans="1:13">
      <c r="A4217" s="36"/>
      <c r="B4217" s="89"/>
      <c r="C4217" s="38" t="s">
        <v>501</v>
      </c>
      <c r="D4217" s="1297">
        <v>2005</v>
      </c>
      <c r="E4217" s="131">
        <f t="shared" si="1360"/>
        <v>16</v>
      </c>
      <c r="F4217" s="26">
        <v>125000</v>
      </c>
      <c r="G4217" s="146">
        <v>0.1</v>
      </c>
      <c r="H4217" s="26">
        <f t="shared" si="1365"/>
        <v>200000</v>
      </c>
      <c r="I4217" s="26">
        <f t="shared" si="1366"/>
        <v>-75000</v>
      </c>
      <c r="J4217" s="101">
        <f t="shared" si="1367"/>
        <v>12500</v>
      </c>
      <c r="K4217" s="101">
        <f t="shared" si="1359"/>
        <v>6.9723337795626952</v>
      </c>
      <c r="L4217" s="26">
        <v>18</v>
      </c>
      <c r="M4217" s="27">
        <f t="shared" si="1368"/>
        <v>2.0917001338688084</v>
      </c>
    </row>
    <row r="4218" spans="1:13">
      <c r="A4218" s="36"/>
      <c r="B4218" s="89"/>
      <c r="C4218" s="38" t="s">
        <v>502</v>
      </c>
      <c r="D4218" s="1297">
        <v>2006</v>
      </c>
      <c r="E4218" s="131">
        <f t="shared" si="1360"/>
        <v>15</v>
      </c>
      <c r="F4218" s="26">
        <v>77000</v>
      </c>
      <c r="G4218" s="146">
        <v>0.05</v>
      </c>
      <c r="H4218" s="26">
        <f t="shared" si="1365"/>
        <v>57750</v>
      </c>
      <c r="I4218" s="26">
        <f t="shared" si="1366"/>
        <v>19250</v>
      </c>
      <c r="J4218" s="101">
        <f t="shared" si="1367"/>
        <v>3850</v>
      </c>
      <c r="K4218" s="101">
        <f t="shared" si="1359"/>
        <v>2.1474788041053103</v>
      </c>
      <c r="L4218" s="26">
        <v>9.6</v>
      </c>
      <c r="M4218" s="27">
        <f t="shared" si="1368"/>
        <v>0.34359660865684966</v>
      </c>
    </row>
    <row r="4219" spans="1:13">
      <c r="A4219" s="36"/>
      <c r="B4219" s="89"/>
      <c r="C4219" s="38" t="s">
        <v>503</v>
      </c>
      <c r="D4219" s="1297">
        <v>2007</v>
      </c>
      <c r="E4219" s="131">
        <f t="shared" si="1360"/>
        <v>14</v>
      </c>
      <c r="F4219" s="26">
        <v>482500</v>
      </c>
      <c r="G4219" s="146">
        <v>0.1</v>
      </c>
      <c r="H4219" s="26">
        <f t="shared" si="1365"/>
        <v>675500</v>
      </c>
      <c r="I4219" s="26">
        <f t="shared" si="1366"/>
        <v>-193000</v>
      </c>
      <c r="J4219" s="101">
        <f t="shared" si="1367"/>
        <v>48250</v>
      </c>
      <c r="K4219" s="101">
        <f t="shared" si="1359"/>
        <v>26.913208389112004</v>
      </c>
      <c r="L4219" s="26">
        <v>3.6</v>
      </c>
      <c r="M4219" s="27">
        <f t="shared" si="1368"/>
        <v>1.6147925033467203</v>
      </c>
    </row>
    <row r="4220" spans="1:13">
      <c r="A4220" s="36"/>
      <c r="B4220" s="89"/>
      <c r="C4220" s="38" t="s">
        <v>504</v>
      </c>
      <c r="D4220" s="1297">
        <v>2007</v>
      </c>
      <c r="E4220" s="131">
        <f t="shared" si="1360"/>
        <v>14</v>
      </c>
      <c r="F4220" s="26">
        <v>68000</v>
      </c>
      <c r="G4220" s="146">
        <v>0.1</v>
      </c>
      <c r="H4220" s="26">
        <f t="shared" si="1365"/>
        <v>95200</v>
      </c>
      <c r="I4220" s="26">
        <f t="shared" si="1366"/>
        <v>-27200</v>
      </c>
      <c r="J4220" s="101">
        <f t="shared" si="1367"/>
        <v>6800</v>
      </c>
      <c r="K4220" s="101">
        <f t="shared" si="1359"/>
        <v>3.7929495760821061</v>
      </c>
      <c r="L4220" s="26">
        <v>9.6</v>
      </c>
      <c r="M4220" s="27">
        <f t="shared" si="1368"/>
        <v>0.60687193217313695</v>
      </c>
    </row>
    <row r="4221" spans="1:13">
      <c r="A4221" s="36"/>
      <c r="B4221" s="89"/>
      <c r="C4221" s="38" t="s">
        <v>530</v>
      </c>
      <c r="D4221" s="1297">
        <v>2006</v>
      </c>
      <c r="E4221" s="131">
        <f t="shared" si="1360"/>
        <v>15</v>
      </c>
      <c r="F4221" s="26">
        <v>30000</v>
      </c>
      <c r="G4221" s="146">
        <v>0.2</v>
      </c>
      <c r="H4221" s="26">
        <v>30000</v>
      </c>
      <c r="I4221" s="26">
        <f t="shared" si="1366"/>
        <v>0</v>
      </c>
      <c r="J4221" s="101">
        <f t="shared" si="1367"/>
        <v>6000</v>
      </c>
      <c r="K4221" s="101">
        <f t="shared" si="1359"/>
        <v>3.3467202141900936</v>
      </c>
      <c r="L4221" s="26">
        <v>5</v>
      </c>
      <c r="M4221" s="27">
        <f t="shared" si="1368"/>
        <v>0.2788933511825078</v>
      </c>
    </row>
    <row r="4222" spans="1:13">
      <c r="A4222" s="36"/>
      <c r="B4222" s="89"/>
      <c r="C4222" s="38" t="s">
        <v>520</v>
      </c>
      <c r="D4222" s="1297">
        <v>2007</v>
      </c>
      <c r="E4222" s="131">
        <f t="shared" si="1360"/>
        <v>14</v>
      </c>
      <c r="F4222" s="26">
        <v>25000</v>
      </c>
      <c r="G4222" s="146">
        <v>0.1</v>
      </c>
      <c r="H4222" s="26">
        <f>E4222*F4222*G4222</f>
        <v>35000</v>
      </c>
      <c r="I4222" s="26">
        <f t="shared" si="1366"/>
        <v>-10000</v>
      </c>
      <c r="J4222" s="101">
        <f t="shared" si="1367"/>
        <v>2500</v>
      </c>
      <c r="K4222" s="101">
        <f t="shared" si="1359"/>
        <v>1.394466755912539</v>
      </c>
      <c r="L4222" s="26">
        <v>5</v>
      </c>
      <c r="M4222" s="27">
        <f t="shared" si="1368"/>
        <v>0.11620556299271159</v>
      </c>
    </row>
    <row r="4223" spans="1:13">
      <c r="A4223" s="36"/>
      <c r="B4223" s="16" t="s">
        <v>35</v>
      </c>
      <c r="C4223" s="87"/>
      <c r="D4223" s="17"/>
      <c r="E4223" s="131"/>
      <c r="F4223" s="98"/>
      <c r="G4223" s="147"/>
      <c r="H4223" s="98"/>
      <c r="I4223" s="98"/>
      <c r="J4223" s="98"/>
      <c r="K4223" s="101">
        <f t="shared" si="1359"/>
        <v>0</v>
      </c>
      <c r="L4223" s="98"/>
      <c r="M4223" s="96">
        <f>SUM(M4215:M4222)</f>
        <v>19.563438940948981</v>
      </c>
    </row>
    <row r="4224" spans="1:13" ht="60">
      <c r="A4224" s="36" t="s">
        <v>5817</v>
      </c>
      <c r="B4224" s="12" t="s">
        <v>971</v>
      </c>
      <c r="C4224" s="38" t="s">
        <v>503</v>
      </c>
      <c r="D4224" s="1297">
        <v>2007</v>
      </c>
      <c r="E4224" s="131">
        <f t="shared" si="1360"/>
        <v>14</v>
      </c>
      <c r="F4224" s="26">
        <v>482500</v>
      </c>
      <c r="G4224" s="146">
        <v>0.1</v>
      </c>
      <c r="H4224" s="26">
        <f t="shared" ref="H4224:H4229" si="1369">E4224*F4224*G4224</f>
        <v>675500</v>
      </c>
      <c r="I4224" s="26">
        <f t="shared" ref="I4224:I4229" si="1370">F4224-H4224</f>
        <v>-193000</v>
      </c>
      <c r="J4224" s="101">
        <f t="shared" ref="J4224:J4229" si="1371">F4224*G4224</f>
        <v>48250</v>
      </c>
      <c r="K4224" s="101">
        <f t="shared" si="1359"/>
        <v>26.913208389112004</v>
      </c>
      <c r="L4224" s="26">
        <v>20</v>
      </c>
      <c r="M4224" s="27">
        <f t="shared" ref="M4224:M4229" si="1372">K4224*L4224/60</f>
        <v>8.9710694630373347</v>
      </c>
    </row>
    <row r="4225" spans="1:13">
      <c r="A4225" s="36"/>
      <c r="B4225" s="89"/>
      <c r="C4225" s="38" t="s">
        <v>504</v>
      </c>
      <c r="D4225" s="1297">
        <v>2007</v>
      </c>
      <c r="E4225" s="131">
        <f t="shared" si="1360"/>
        <v>14</v>
      </c>
      <c r="F4225" s="26">
        <v>68000</v>
      </c>
      <c r="G4225" s="146">
        <v>0.1</v>
      </c>
      <c r="H4225" s="26">
        <f t="shared" si="1369"/>
        <v>95200</v>
      </c>
      <c r="I4225" s="26">
        <f t="shared" si="1370"/>
        <v>-27200</v>
      </c>
      <c r="J4225" s="101">
        <f t="shared" si="1371"/>
        <v>6800</v>
      </c>
      <c r="K4225" s="101">
        <f t="shared" si="1359"/>
        <v>3.7929495760821061</v>
      </c>
      <c r="L4225" s="26">
        <v>4.8</v>
      </c>
      <c r="M4225" s="27">
        <f t="shared" si="1372"/>
        <v>0.30343596608656848</v>
      </c>
    </row>
    <row r="4226" spans="1:13">
      <c r="A4226" s="36"/>
      <c r="B4226" s="89"/>
      <c r="C4226" s="38" t="s">
        <v>501</v>
      </c>
      <c r="D4226" s="1297">
        <v>2015</v>
      </c>
      <c r="E4226" s="131">
        <f t="shared" si="1360"/>
        <v>6</v>
      </c>
      <c r="F4226" s="26">
        <v>694025</v>
      </c>
      <c r="G4226" s="146">
        <v>0.1</v>
      </c>
      <c r="H4226" s="26">
        <f t="shared" si="1369"/>
        <v>416415</v>
      </c>
      <c r="I4226" s="26">
        <f t="shared" si="1370"/>
        <v>277610</v>
      </c>
      <c r="J4226" s="101">
        <f t="shared" si="1371"/>
        <v>69402.5</v>
      </c>
      <c r="K4226" s="101">
        <f t="shared" si="1359"/>
        <v>38.711791610888</v>
      </c>
      <c r="L4226" s="26">
        <v>18</v>
      </c>
      <c r="M4226" s="27">
        <f t="shared" si="1372"/>
        <v>11.6135374832664</v>
      </c>
    </row>
    <row r="4227" spans="1:13">
      <c r="A4227" s="36"/>
      <c r="B4227" s="89"/>
      <c r="C4227" s="38" t="s">
        <v>502</v>
      </c>
      <c r="D4227" s="1297">
        <v>2006</v>
      </c>
      <c r="E4227" s="131">
        <f t="shared" si="1360"/>
        <v>15</v>
      </c>
      <c r="F4227" s="26">
        <v>77000</v>
      </c>
      <c r="G4227" s="146">
        <v>0.05</v>
      </c>
      <c r="H4227" s="26">
        <f t="shared" si="1369"/>
        <v>57750</v>
      </c>
      <c r="I4227" s="26">
        <f t="shared" si="1370"/>
        <v>19250</v>
      </c>
      <c r="J4227" s="101">
        <f t="shared" si="1371"/>
        <v>3850</v>
      </c>
      <c r="K4227" s="101">
        <f t="shared" si="1359"/>
        <v>2.1474788041053103</v>
      </c>
      <c r="L4227" s="26">
        <v>9.6</v>
      </c>
      <c r="M4227" s="27">
        <f t="shared" si="1372"/>
        <v>0.34359660865684966</v>
      </c>
    </row>
    <row r="4228" spans="1:13">
      <c r="A4228" s="36"/>
      <c r="B4228" s="89"/>
      <c r="C4228" s="38" t="s">
        <v>530</v>
      </c>
      <c r="D4228" s="1297">
        <v>2006</v>
      </c>
      <c r="E4228" s="131">
        <f t="shared" si="1360"/>
        <v>15</v>
      </c>
      <c r="F4228" s="26">
        <v>30000</v>
      </c>
      <c r="G4228" s="146">
        <v>0.1</v>
      </c>
      <c r="H4228" s="26">
        <f t="shared" si="1369"/>
        <v>45000</v>
      </c>
      <c r="I4228" s="26">
        <f t="shared" si="1370"/>
        <v>-15000</v>
      </c>
      <c r="J4228" s="101">
        <f t="shared" si="1371"/>
        <v>3000</v>
      </c>
      <c r="K4228" s="101">
        <f t="shared" si="1359"/>
        <v>1.6733601070950468</v>
      </c>
      <c r="L4228" s="26">
        <v>9.6</v>
      </c>
      <c r="M4228" s="27">
        <f t="shared" si="1372"/>
        <v>0.26773761713520744</v>
      </c>
    </row>
    <row r="4229" spans="1:13">
      <c r="A4229" s="36"/>
      <c r="B4229" s="89"/>
      <c r="C4229" s="38" t="s">
        <v>532</v>
      </c>
      <c r="D4229" s="1297">
        <v>2007</v>
      </c>
      <c r="E4229" s="131">
        <f t="shared" si="1360"/>
        <v>14</v>
      </c>
      <c r="F4229" s="26">
        <v>18000</v>
      </c>
      <c r="G4229" s="146">
        <v>0.1</v>
      </c>
      <c r="H4229" s="26">
        <f t="shared" si="1369"/>
        <v>25200</v>
      </c>
      <c r="I4229" s="26">
        <f t="shared" si="1370"/>
        <v>-7200</v>
      </c>
      <c r="J4229" s="101">
        <f t="shared" si="1371"/>
        <v>1800</v>
      </c>
      <c r="K4229" s="101">
        <f t="shared" si="1359"/>
        <v>1.0040160642570282</v>
      </c>
      <c r="L4229" s="26">
        <v>6</v>
      </c>
      <c r="M4229" s="27">
        <f t="shared" si="1372"/>
        <v>0.10040160642570281</v>
      </c>
    </row>
    <row r="4230" spans="1:13">
      <c r="A4230" s="36"/>
      <c r="B4230" s="16" t="s">
        <v>35</v>
      </c>
      <c r="C4230" s="87"/>
      <c r="D4230" s="17"/>
      <c r="E4230" s="131"/>
      <c r="F4230" s="98"/>
      <c r="G4230" s="98"/>
      <c r="H4230" s="106"/>
      <c r="I4230" s="106"/>
      <c r="J4230" s="106"/>
      <c r="K4230" s="101">
        <f t="shared" si="1359"/>
        <v>0</v>
      </c>
      <c r="L4230" s="98"/>
      <c r="M4230" s="96">
        <f>SUM(M4224:M4229)</f>
        <v>21.599778744608063</v>
      </c>
    </row>
    <row r="4231" spans="1:13" ht="28.5">
      <c r="A4231" s="43" t="s">
        <v>839</v>
      </c>
      <c r="B4231" s="39" t="s">
        <v>338</v>
      </c>
      <c r="C4231" s="37"/>
      <c r="D4231" s="45"/>
      <c r="E4231" s="155"/>
      <c r="F4231" s="157"/>
      <c r="G4231" s="157"/>
      <c r="H4231" s="159"/>
      <c r="I4231" s="159"/>
      <c r="J4231" s="159"/>
      <c r="K4231" s="159"/>
      <c r="L4231" s="157"/>
      <c r="M4231" s="109"/>
    </row>
    <row r="4232" spans="1:13" ht="30">
      <c r="A4232" s="36" t="s">
        <v>822</v>
      </c>
      <c r="B4232" s="38" t="s">
        <v>339</v>
      </c>
      <c r="C4232" s="38" t="s">
        <v>518</v>
      </c>
      <c r="D4232" s="1297">
        <v>2007</v>
      </c>
      <c r="E4232" s="131">
        <f t="shared" si="1360"/>
        <v>14</v>
      </c>
      <c r="F4232" s="26">
        <v>1068000</v>
      </c>
      <c r="G4232" s="146">
        <v>0.1</v>
      </c>
      <c r="H4232" s="26">
        <f t="shared" ref="H4232:H4234" si="1373">E4232*F4232*G4232</f>
        <v>1495200</v>
      </c>
      <c r="I4232" s="26">
        <f t="shared" ref="I4232:I4234" si="1374">F4232-H4232</f>
        <v>-427200</v>
      </c>
      <c r="J4232" s="101">
        <f t="shared" ref="J4232:J4234" si="1375">F4232*G4232</f>
        <v>106800</v>
      </c>
      <c r="K4232" s="101">
        <f t="shared" si="1359"/>
        <v>59.57161981258367</v>
      </c>
      <c r="L4232" s="26">
        <v>9.6</v>
      </c>
      <c r="M4232" s="27">
        <f t="shared" ref="M4232:M4234" si="1376">K4232*L4232/60</f>
        <v>9.5314591700133864</v>
      </c>
    </row>
    <row r="4233" spans="1:13">
      <c r="A4233" s="36"/>
      <c r="B4233" s="89"/>
      <c r="C4233" s="38" t="s">
        <v>515</v>
      </c>
      <c r="D4233" s="1297">
        <v>2010</v>
      </c>
      <c r="E4233" s="131">
        <f t="shared" si="1360"/>
        <v>11</v>
      </c>
      <c r="F4233" s="26">
        <v>223200</v>
      </c>
      <c r="G4233" s="146">
        <v>0.1</v>
      </c>
      <c r="H4233" s="26">
        <f t="shared" si="1373"/>
        <v>245520</v>
      </c>
      <c r="I4233" s="26">
        <f t="shared" si="1374"/>
        <v>-22320</v>
      </c>
      <c r="J4233" s="101">
        <f t="shared" si="1375"/>
        <v>22320</v>
      </c>
      <c r="K4233" s="101">
        <f t="shared" si="1359"/>
        <v>12.449799196787149</v>
      </c>
      <c r="L4233" s="26">
        <v>3</v>
      </c>
      <c r="M4233" s="27">
        <f t="shared" si="1376"/>
        <v>0.62248995983935751</v>
      </c>
    </row>
    <row r="4234" spans="1:13">
      <c r="A4234" s="36"/>
      <c r="B4234" s="89"/>
      <c r="C4234" s="38" t="s">
        <v>532</v>
      </c>
      <c r="D4234" s="1297">
        <v>2007</v>
      </c>
      <c r="E4234" s="131">
        <f t="shared" si="1360"/>
        <v>14</v>
      </c>
      <c r="F4234" s="26">
        <v>18000</v>
      </c>
      <c r="G4234" s="146">
        <v>0.1</v>
      </c>
      <c r="H4234" s="26">
        <f t="shared" si="1373"/>
        <v>25200</v>
      </c>
      <c r="I4234" s="26">
        <f t="shared" si="1374"/>
        <v>-7200</v>
      </c>
      <c r="J4234" s="101">
        <f t="shared" si="1375"/>
        <v>1800</v>
      </c>
      <c r="K4234" s="101">
        <f t="shared" si="1359"/>
        <v>1.0040160642570282</v>
      </c>
      <c r="L4234" s="26">
        <v>10</v>
      </c>
      <c r="M4234" s="27">
        <f t="shared" si="1376"/>
        <v>0.16733601070950468</v>
      </c>
    </row>
    <row r="4235" spans="1:13">
      <c r="A4235" s="36"/>
      <c r="B4235" s="16" t="s">
        <v>35</v>
      </c>
      <c r="C4235" s="87"/>
      <c r="D4235" s="17"/>
      <c r="E4235" s="131"/>
      <c r="F4235" s="98"/>
      <c r="G4235" s="98"/>
      <c r="H4235" s="106"/>
      <c r="I4235" s="106"/>
      <c r="J4235" s="106"/>
      <c r="K4235" s="101">
        <f t="shared" si="1359"/>
        <v>0</v>
      </c>
      <c r="L4235" s="98"/>
      <c r="M4235" s="96">
        <f>SUM(M4232:M4234)</f>
        <v>10.321285140562249</v>
      </c>
    </row>
    <row r="4236" spans="1:13" ht="30">
      <c r="A4236" s="36" t="s">
        <v>5818</v>
      </c>
      <c r="B4236" s="38" t="s">
        <v>341</v>
      </c>
      <c r="C4236" s="38" t="s">
        <v>499</v>
      </c>
      <c r="D4236" s="1297">
        <v>2007</v>
      </c>
      <c r="E4236" s="131">
        <f t="shared" si="1360"/>
        <v>14</v>
      </c>
      <c r="F4236" s="26">
        <v>407000</v>
      </c>
      <c r="G4236" s="146">
        <v>0.1</v>
      </c>
      <c r="H4236" s="26">
        <f>E4236*F4236*G4236</f>
        <v>569800</v>
      </c>
      <c r="I4236" s="26">
        <f>F4236-H4236</f>
        <v>-162800</v>
      </c>
      <c r="J4236" s="101">
        <f>F4236*G4236</f>
        <v>40700</v>
      </c>
      <c r="K4236" s="101">
        <f t="shared" si="1359"/>
        <v>22.701918786256137</v>
      </c>
      <c r="L4236" s="100">
        <v>3.6</v>
      </c>
      <c r="M4236" s="27">
        <f t="shared" ref="M4236:M4239" si="1377">K4236*L4236/60</f>
        <v>1.3621151271753682</v>
      </c>
    </row>
    <row r="4237" spans="1:13">
      <c r="A4237" s="36"/>
      <c r="B4237" s="89"/>
      <c r="C4237" s="38" t="s">
        <v>511</v>
      </c>
      <c r="D4237" s="1297">
        <v>2007</v>
      </c>
      <c r="E4237" s="131">
        <f t="shared" si="1360"/>
        <v>14</v>
      </c>
      <c r="F4237" s="26">
        <v>200000</v>
      </c>
      <c r="G4237" s="146">
        <v>0.1</v>
      </c>
      <c r="H4237" s="26">
        <f>E4237*F4237*G4237</f>
        <v>280000</v>
      </c>
      <c r="I4237" s="26">
        <f>F4237-H4237</f>
        <v>-80000</v>
      </c>
      <c r="J4237" s="101">
        <f>F4237*G4237</f>
        <v>20000</v>
      </c>
      <c r="K4237" s="101">
        <f t="shared" si="1359"/>
        <v>11.155734047300312</v>
      </c>
      <c r="L4237" s="100">
        <v>0.6</v>
      </c>
      <c r="M4237" s="27">
        <f t="shared" si="1377"/>
        <v>0.11155734047300311</v>
      </c>
    </row>
    <row r="4238" spans="1:13">
      <c r="A4238" s="36"/>
      <c r="B4238" s="89"/>
      <c r="C4238" s="38" t="s">
        <v>515</v>
      </c>
      <c r="D4238" s="1297">
        <v>2010</v>
      </c>
      <c r="E4238" s="131">
        <f t="shared" si="1360"/>
        <v>11</v>
      </c>
      <c r="F4238" s="26">
        <v>223200</v>
      </c>
      <c r="G4238" s="146">
        <v>0.1</v>
      </c>
      <c r="H4238" s="26">
        <f>E4238*F4238*G4238</f>
        <v>245520</v>
      </c>
      <c r="I4238" s="26">
        <f>F4238-H4238</f>
        <v>-22320</v>
      </c>
      <c r="J4238" s="101">
        <f>F4238*G4238</f>
        <v>22320</v>
      </c>
      <c r="K4238" s="101">
        <f t="shared" si="1359"/>
        <v>12.449799196787149</v>
      </c>
      <c r="L4238" s="100">
        <v>0.75</v>
      </c>
      <c r="M4238" s="27">
        <f t="shared" si="1377"/>
        <v>0.15562248995983938</v>
      </c>
    </row>
    <row r="4239" spans="1:13">
      <c r="A4239" s="36"/>
      <c r="B4239" s="89"/>
      <c r="C4239" s="38" t="s">
        <v>532</v>
      </c>
      <c r="D4239" s="1297">
        <v>2007</v>
      </c>
      <c r="E4239" s="131">
        <f t="shared" si="1360"/>
        <v>14</v>
      </c>
      <c r="F4239" s="26">
        <v>18000</v>
      </c>
      <c r="G4239" s="146">
        <v>0.1</v>
      </c>
      <c r="H4239" s="26">
        <f>E4239*F4239*G4239</f>
        <v>25200</v>
      </c>
      <c r="I4239" s="26">
        <f>F4239-H4239</f>
        <v>-7200</v>
      </c>
      <c r="J4239" s="101">
        <f>F4239*G4239</f>
        <v>1800</v>
      </c>
      <c r="K4239" s="101">
        <f t="shared" si="1359"/>
        <v>1.0040160642570282</v>
      </c>
      <c r="L4239" s="100">
        <v>15</v>
      </c>
      <c r="M4239" s="27">
        <f t="shared" si="1377"/>
        <v>0.25100401606425704</v>
      </c>
    </row>
    <row r="4240" spans="1:13">
      <c r="A4240" s="36"/>
      <c r="B4240" s="16" t="s">
        <v>35</v>
      </c>
      <c r="C4240" s="87"/>
      <c r="D4240" s="17"/>
      <c r="E4240" s="131"/>
      <c r="F4240" s="98"/>
      <c r="G4240" s="98"/>
      <c r="H4240" s="106"/>
      <c r="I4240" s="106"/>
      <c r="J4240" s="106"/>
      <c r="K4240" s="101">
        <f t="shared" si="1359"/>
        <v>0</v>
      </c>
      <c r="L4240" s="105"/>
      <c r="M4240" s="96">
        <f>SUM(M4236:M4239)</f>
        <v>1.8802989736724676</v>
      </c>
    </row>
    <row r="4241" spans="1:13" ht="31.5" customHeight="1">
      <c r="A4241" s="36" t="s">
        <v>5819</v>
      </c>
      <c r="B4241" s="38" t="s">
        <v>344</v>
      </c>
      <c r="C4241" s="38" t="s">
        <v>499</v>
      </c>
      <c r="D4241" s="1297">
        <v>2007</v>
      </c>
      <c r="E4241" s="131">
        <f t="shared" si="1360"/>
        <v>14</v>
      </c>
      <c r="F4241" s="26">
        <v>407000</v>
      </c>
      <c r="G4241" s="146">
        <v>0.1</v>
      </c>
      <c r="H4241" s="26">
        <f>E4241*F4241*G4241</f>
        <v>569800</v>
      </c>
      <c r="I4241" s="26">
        <f>F4241-H4241</f>
        <v>-162800</v>
      </c>
      <c r="J4241" s="101">
        <f>F4241*G4241</f>
        <v>40700</v>
      </c>
      <c r="K4241" s="101">
        <f t="shared" si="1359"/>
        <v>22.701918786256137</v>
      </c>
      <c r="L4241" s="100">
        <v>3.6</v>
      </c>
      <c r="M4241" s="27">
        <f t="shared" ref="M4241:M4244" si="1378">K4241*L4241/60</f>
        <v>1.3621151271753682</v>
      </c>
    </row>
    <row r="4242" spans="1:13">
      <c r="A4242" s="36"/>
      <c r="B4242" s="89"/>
      <c r="C4242" s="38" t="s">
        <v>511</v>
      </c>
      <c r="D4242" s="1297">
        <v>2007</v>
      </c>
      <c r="E4242" s="131">
        <f t="shared" si="1360"/>
        <v>14</v>
      </c>
      <c r="F4242" s="26">
        <v>200000</v>
      </c>
      <c r="G4242" s="146">
        <v>0.1</v>
      </c>
      <c r="H4242" s="26">
        <f>E4242*F4242*G4242</f>
        <v>280000</v>
      </c>
      <c r="I4242" s="26">
        <f>F4242-H4242</f>
        <v>-80000</v>
      </c>
      <c r="J4242" s="101">
        <f>F4242*G4242</f>
        <v>20000</v>
      </c>
      <c r="K4242" s="101">
        <f t="shared" si="1359"/>
        <v>11.155734047300312</v>
      </c>
      <c r="L4242" s="100">
        <v>0.6</v>
      </c>
      <c r="M4242" s="27">
        <f t="shared" si="1378"/>
        <v>0.11155734047300311</v>
      </c>
    </row>
    <row r="4243" spans="1:13" ht="19.5" customHeight="1">
      <c r="A4243" s="36"/>
      <c r="B4243" s="89"/>
      <c r="C4243" s="38" t="s">
        <v>515</v>
      </c>
      <c r="D4243" s="1297">
        <v>2010</v>
      </c>
      <c r="E4243" s="131">
        <f t="shared" si="1360"/>
        <v>11</v>
      </c>
      <c r="F4243" s="26">
        <v>223200</v>
      </c>
      <c r="G4243" s="146">
        <v>0.1</v>
      </c>
      <c r="H4243" s="26">
        <f>E4243*F4243*G4243</f>
        <v>245520</v>
      </c>
      <c r="I4243" s="26">
        <f>F4243-H4243</f>
        <v>-22320</v>
      </c>
      <c r="J4243" s="101">
        <f>F4243*G4243</f>
        <v>22320</v>
      </c>
      <c r="K4243" s="101">
        <f t="shared" si="1359"/>
        <v>12.449799196787149</v>
      </c>
      <c r="L4243" s="100">
        <v>0.75</v>
      </c>
      <c r="M4243" s="27">
        <f t="shared" si="1378"/>
        <v>0.15562248995983938</v>
      </c>
    </row>
    <row r="4244" spans="1:13" ht="18.75" customHeight="1">
      <c r="A4244" s="36"/>
      <c r="B4244" s="89"/>
      <c r="C4244" s="38" t="s">
        <v>532</v>
      </c>
      <c r="D4244" s="1297">
        <v>2007</v>
      </c>
      <c r="E4244" s="131">
        <f t="shared" si="1360"/>
        <v>14</v>
      </c>
      <c r="F4244" s="26">
        <v>18000</v>
      </c>
      <c r="G4244" s="146">
        <v>0.1</v>
      </c>
      <c r="H4244" s="26">
        <f>E4244*F4244*G4244</f>
        <v>25200</v>
      </c>
      <c r="I4244" s="26">
        <f>F4244-H4244</f>
        <v>-7200</v>
      </c>
      <c r="J4244" s="101">
        <f>F4244*G4244</f>
        <v>1800</v>
      </c>
      <c r="K4244" s="101">
        <f t="shared" si="1359"/>
        <v>1.0040160642570282</v>
      </c>
      <c r="L4244" s="100">
        <v>15</v>
      </c>
      <c r="M4244" s="27">
        <f t="shared" si="1378"/>
        <v>0.25100401606425704</v>
      </c>
    </row>
    <row r="4245" spans="1:13">
      <c r="A4245" s="36"/>
      <c r="B4245" s="16" t="s">
        <v>35</v>
      </c>
      <c r="C4245" s="87"/>
      <c r="D4245" s="17"/>
      <c r="E4245" s="131"/>
      <c r="F4245" s="98"/>
      <c r="G4245" s="98"/>
      <c r="H4245" s="106"/>
      <c r="I4245" s="106"/>
      <c r="J4245" s="106"/>
      <c r="K4245" s="101">
        <f t="shared" si="1359"/>
        <v>0</v>
      </c>
      <c r="L4245" s="105"/>
      <c r="M4245" s="96">
        <f>SUM(M4241:M4244)</f>
        <v>1.8802989736724676</v>
      </c>
    </row>
    <row r="4246" spans="1:13" s="51" customFormat="1">
      <c r="A4246" s="49" t="s">
        <v>5820</v>
      </c>
      <c r="B4246" s="42" t="s">
        <v>347</v>
      </c>
      <c r="C4246" s="53" t="s">
        <v>499</v>
      </c>
      <c r="D4246" s="562">
        <v>2007</v>
      </c>
      <c r="E4246" s="166">
        <f t="shared" si="1360"/>
        <v>14</v>
      </c>
      <c r="F4246" s="213">
        <v>407000</v>
      </c>
      <c r="G4246" s="214">
        <v>0.1</v>
      </c>
      <c r="H4246" s="213">
        <f>E4246*F4246*G4246</f>
        <v>569800</v>
      </c>
      <c r="I4246" s="213">
        <f>F4246-H4246</f>
        <v>-162800</v>
      </c>
      <c r="J4246" s="174">
        <f>F4246*G4246</f>
        <v>40700</v>
      </c>
      <c r="K4246" s="101">
        <f t="shared" si="1359"/>
        <v>22.701918786256137</v>
      </c>
      <c r="L4246" s="243">
        <v>3.6</v>
      </c>
      <c r="M4246" s="269">
        <f t="shared" ref="M4246:M4249" si="1379">K4246*L4246/60</f>
        <v>1.3621151271753682</v>
      </c>
    </row>
    <row r="4247" spans="1:13" ht="18.75" customHeight="1">
      <c r="A4247" s="36"/>
      <c r="B4247" s="220"/>
      <c r="C4247" s="38" t="s">
        <v>511</v>
      </c>
      <c r="D4247" s="1297">
        <v>2007</v>
      </c>
      <c r="E4247" s="131">
        <f t="shared" si="1360"/>
        <v>14</v>
      </c>
      <c r="F4247" s="26">
        <v>200000</v>
      </c>
      <c r="G4247" s="146">
        <v>0.1</v>
      </c>
      <c r="H4247" s="26">
        <f>E4247*F4247*G4247</f>
        <v>280000</v>
      </c>
      <c r="I4247" s="26">
        <f>F4247-H4247</f>
        <v>-80000</v>
      </c>
      <c r="J4247" s="101">
        <f>F4247*G4247</f>
        <v>20000</v>
      </c>
      <c r="K4247" s="101">
        <f t="shared" si="1359"/>
        <v>11.155734047300312</v>
      </c>
      <c r="L4247" s="100">
        <v>0.6</v>
      </c>
      <c r="M4247" s="27">
        <f t="shared" si="1379"/>
        <v>0.11155734047300311</v>
      </c>
    </row>
    <row r="4248" spans="1:13">
      <c r="A4248" s="36"/>
      <c r="B4248" s="89"/>
      <c r="C4248" s="38" t="s">
        <v>515</v>
      </c>
      <c r="D4248" s="1297">
        <v>2010</v>
      </c>
      <c r="E4248" s="131">
        <f t="shared" si="1360"/>
        <v>11</v>
      </c>
      <c r="F4248" s="26">
        <v>223200</v>
      </c>
      <c r="G4248" s="146">
        <v>0.1</v>
      </c>
      <c r="H4248" s="26">
        <f>E4248*F4248*G4248</f>
        <v>245520</v>
      </c>
      <c r="I4248" s="26">
        <f>F4248-H4248</f>
        <v>-22320</v>
      </c>
      <c r="J4248" s="101">
        <f>F4248*G4248</f>
        <v>22320</v>
      </c>
      <c r="K4248" s="101">
        <f t="shared" si="1359"/>
        <v>12.449799196787149</v>
      </c>
      <c r="L4248" s="100">
        <v>0.75</v>
      </c>
      <c r="M4248" s="27">
        <f t="shared" si="1379"/>
        <v>0.15562248995983938</v>
      </c>
    </row>
    <row r="4249" spans="1:13">
      <c r="A4249" s="36"/>
      <c r="B4249" s="89"/>
      <c r="C4249" s="38" t="s">
        <v>532</v>
      </c>
      <c r="D4249" s="1297">
        <v>2007</v>
      </c>
      <c r="E4249" s="131">
        <f t="shared" si="1360"/>
        <v>14</v>
      </c>
      <c r="F4249" s="26">
        <v>18000</v>
      </c>
      <c r="G4249" s="146">
        <v>0.1</v>
      </c>
      <c r="H4249" s="26">
        <f>E4249*F4249*G4249</f>
        <v>25200</v>
      </c>
      <c r="I4249" s="26">
        <f>F4249-H4249</f>
        <v>-7200</v>
      </c>
      <c r="J4249" s="101">
        <f>F4249*G4249</f>
        <v>1800</v>
      </c>
      <c r="K4249" s="101">
        <f t="shared" si="1359"/>
        <v>1.0040160642570282</v>
      </c>
      <c r="L4249" s="100">
        <v>10</v>
      </c>
      <c r="M4249" s="27">
        <f t="shared" si="1379"/>
        <v>0.16733601070950468</v>
      </c>
    </row>
    <row r="4250" spans="1:13">
      <c r="A4250" s="36"/>
      <c r="B4250" s="16" t="s">
        <v>35</v>
      </c>
      <c r="C4250" s="87"/>
      <c r="D4250" s="17"/>
      <c r="E4250" s="131"/>
      <c r="F4250" s="98"/>
      <c r="G4250" s="98"/>
      <c r="H4250" s="106"/>
      <c r="I4250" s="106"/>
      <c r="J4250" s="106"/>
      <c r="K4250" s="101">
        <f t="shared" si="1359"/>
        <v>0</v>
      </c>
      <c r="L4250" s="98"/>
      <c r="M4250" s="96">
        <f>SUM(M4246:M4249)</f>
        <v>1.7966309683177153</v>
      </c>
    </row>
    <row r="4251" spans="1:13">
      <c r="A4251" s="43" t="s">
        <v>5449</v>
      </c>
      <c r="B4251" s="39" t="s">
        <v>349</v>
      </c>
      <c r="C4251" s="37"/>
      <c r="D4251" s="45"/>
      <c r="E4251" s="155"/>
      <c r="F4251" s="157"/>
      <c r="G4251" s="157"/>
      <c r="H4251" s="159"/>
      <c r="I4251" s="159"/>
      <c r="J4251" s="159"/>
      <c r="K4251" s="159"/>
      <c r="L4251" s="157"/>
      <c r="M4251" s="109"/>
    </row>
    <row r="4252" spans="1:13" ht="75">
      <c r="A4252" s="36" t="s">
        <v>5450</v>
      </c>
      <c r="B4252" s="12" t="s">
        <v>350</v>
      </c>
      <c r="C4252" s="38" t="s">
        <v>499</v>
      </c>
      <c r="D4252" s="1297">
        <v>2007</v>
      </c>
      <c r="E4252" s="131">
        <f t="shared" si="1360"/>
        <v>14</v>
      </c>
      <c r="F4252" s="26">
        <v>407000</v>
      </c>
      <c r="G4252" s="146">
        <v>0.1</v>
      </c>
      <c r="H4252" s="26">
        <f>E4252*F4252*G4252</f>
        <v>569800</v>
      </c>
      <c r="I4252" s="26">
        <f>F4252-H4252</f>
        <v>-162800</v>
      </c>
      <c r="J4252" s="101">
        <f>F4252*G4252</f>
        <v>40700</v>
      </c>
      <c r="K4252" s="101">
        <f t="shared" si="1359"/>
        <v>22.701918786256137</v>
      </c>
      <c r="L4252" s="100">
        <v>3.6</v>
      </c>
      <c r="M4252" s="27">
        <f t="shared" ref="M4252:M4257" si="1380">K4252*L4252/60</f>
        <v>1.3621151271753682</v>
      </c>
    </row>
    <row r="4253" spans="1:13">
      <c r="A4253" s="36"/>
      <c r="B4253" s="89"/>
      <c r="C4253" s="38" t="s">
        <v>511</v>
      </c>
      <c r="D4253" s="1297">
        <v>2007</v>
      </c>
      <c r="E4253" s="131">
        <f t="shared" si="1360"/>
        <v>14</v>
      </c>
      <c r="F4253" s="26">
        <v>200000</v>
      </c>
      <c r="G4253" s="146">
        <v>0.1</v>
      </c>
      <c r="H4253" s="26">
        <f>E4253*F4253*G4253</f>
        <v>280000</v>
      </c>
      <c r="I4253" s="26">
        <f>F4253-H4253</f>
        <v>-80000</v>
      </c>
      <c r="J4253" s="101">
        <f>F4253*G4253</f>
        <v>20000</v>
      </c>
      <c r="K4253" s="101">
        <f t="shared" si="1359"/>
        <v>11.155734047300312</v>
      </c>
      <c r="L4253" s="100">
        <v>0.6</v>
      </c>
      <c r="M4253" s="27">
        <f t="shared" si="1380"/>
        <v>0.11155734047300311</v>
      </c>
    </row>
    <row r="4254" spans="1:13">
      <c r="A4254" s="36"/>
      <c r="B4254" s="89"/>
      <c r="C4254" s="38" t="s">
        <v>515</v>
      </c>
      <c r="D4254" s="1297">
        <v>2010</v>
      </c>
      <c r="E4254" s="131">
        <f t="shared" si="1360"/>
        <v>11</v>
      </c>
      <c r="F4254" s="26">
        <v>223200</v>
      </c>
      <c r="G4254" s="146">
        <v>0.1</v>
      </c>
      <c r="H4254" s="26">
        <f>E4254*F4254*G4254</f>
        <v>245520</v>
      </c>
      <c r="I4254" s="26">
        <f>F4254-H4254</f>
        <v>-22320</v>
      </c>
      <c r="J4254" s="101">
        <f>F4254*G4254</f>
        <v>22320</v>
      </c>
      <c r="K4254" s="101">
        <f t="shared" si="1359"/>
        <v>12.449799196787149</v>
      </c>
      <c r="L4254" s="100">
        <v>0.75</v>
      </c>
      <c r="M4254" s="27">
        <f t="shared" si="1380"/>
        <v>0.15562248995983938</v>
      </c>
    </row>
    <row r="4255" spans="1:13">
      <c r="A4255" s="36"/>
      <c r="B4255" s="89"/>
      <c r="C4255" s="38" t="s">
        <v>500</v>
      </c>
      <c r="D4255" s="1297">
        <v>2007</v>
      </c>
      <c r="E4255" s="131">
        <f t="shared" si="1360"/>
        <v>14</v>
      </c>
      <c r="F4255" s="26">
        <v>810000</v>
      </c>
      <c r="G4255" s="146">
        <v>0.1</v>
      </c>
      <c r="H4255" s="26">
        <f t="shared" ref="H4255:H4256" si="1381">E4255*F4255*G4255</f>
        <v>1134000</v>
      </c>
      <c r="I4255" s="26">
        <f t="shared" ref="I4255:I4256" si="1382">F4255-H4255</f>
        <v>-324000</v>
      </c>
      <c r="J4255" s="101">
        <f t="shared" ref="J4255:J4256" si="1383">F4255*G4255</f>
        <v>81000</v>
      </c>
      <c r="K4255" s="101">
        <f t="shared" si="1359"/>
        <v>45.180722891566269</v>
      </c>
      <c r="L4255" s="26">
        <v>4.8</v>
      </c>
      <c r="M4255" s="27">
        <f t="shared" si="1380"/>
        <v>3.6144578313253017</v>
      </c>
    </row>
    <row r="4256" spans="1:13">
      <c r="A4256" s="36"/>
      <c r="B4256" s="89"/>
      <c r="C4256" s="38" t="s">
        <v>503</v>
      </c>
      <c r="D4256" s="1297">
        <v>2007</v>
      </c>
      <c r="E4256" s="131">
        <f t="shared" si="1360"/>
        <v>14</v>
      </c>
      <c r="F4256" s="26">
        <v>482500</v>
      </c>
      <c r="G4256" s="146">
        <v>0.1</v>
      </c>
      <c r="H4256" s="26">
        <f t="shared" si="1381"/>
        <v>675500</v>
      </c>
      <c r="I4256" s="26">
        <f t="shared" si="1382"/>
        <v>-193000</v>
      </c>
      <c r="J4256" s="101">
        <f t="shared" si="1383"/>
        <v>48250</v>
      </c>
      <c r="K4256" s="101">
        <f t="shared" si="1359"/>
        <v>26.913208389112004</v>
      </c>
      <c r="L4256" s="26">
        <v>14.4</v>
      </c>
      <c r="M4256" s="27">
        <f t="shared" si="1380"/>
        <v>6.4591700133868812</v>
      </c>
    </row>
    <row r="4257" spans="1:13">
      <c r="A4257" s="36"/>
      <c r="B4257" s="220"/>
      <c r="C4257" s="38" t="s">
        <v>532</v>
      </c>
      <c r="D4257" s="1297">
        <v>2007</v>
      </c>
      <c r="E4257" s="131">
        <f t="shared" si="1360"/>
        <v>14</v>
      </c>
      <c r="F4257" s="26">
        <v>18000</v>
      </c>
      <c r="G4257" s="146">
        <v>0.1</v>
      </c>
      <c r="H4257" s="26">
        <f>E4257*F4257*G4257</f>
        <v>25200</v>
      </c>
      <c r="I4257" s="26">
        <f>F4257-H4257</f>
        <v>-7200</v>
      </c>
      <c r="J4257" s="101">
        <f>F4257*G4257</f>
        <v>1800</v>
      </c>
      <c r="K4257" s="101">
        <f t="shared" si="1359"/>
        <v>1.0040160642570282</v>
      </c>
      <c r="L4257" s="100">
        <v>15</v>
      </c>
      <c r="M4257" s="27">
        <f t="shared" si="1380"/>
        <v>0.25100401606425704</v>
      </c>
    </row>
    <row r="4258" spans="1:13">
      <c r="A4258" s="36"/>
      <c r="B4258" s="16" t="s">
        <v>35</v>
      </c>
      <c r="C4258" s="87"/>
      <c r="D4258" s="17"/>
      <c r="E4258" s="131"/>
      <c r="F4258" s="98"/>
      <c r="G4258" s="98"/>
      <c r="H4258" s="106"/>
      <c r="I4258" s="106"/>
      <c r="J4258" s="106"/>
      <c r="K4258" s="101">
        <f t="shared" si="1359"/>
        <v>0</v>
      </c>
      <c r="L4258" s="98"/>
      <c r="M4258" s="96">
        <f>SUM(M4252:M4257)</f>
        <v>11.953926818384652</v>
      </c>
    </row>
    <row r="4259" spans="1:13">
      <c r="A4259" s="36" t="s">
        <v>5821</v>
      </c>
      <c r="B4259" s="16" t="s">
        <v>352</v>
      </c>
      <c r="C4259" s="38" t="s">
        <v>518</v>
      </c>
      <c r="D4259" s="1297">
        <v>2007</v>
      </c>
      <c r="E4259" s="131">
        <f t="shared" si="1360"/>
        <v>14</v>
      </c>
      <c r="F4259" s="26">
        <v>1068000</v>
      </c>
      <c r="G4259" s="146">
        <v>0.1</v>
      </c>
      <c r="H4259" s="26">
        <f t="shared" ref="H4259:H4265" si="1384">E4259*F4259*G4259</f>
        <v>1495200</v>
      </c>
      <c r="I4259" s="26">
        <f t="shared" ref="I4259:I4265" si="1385">F4259-H4259</f>
        <v>-427200</v>
      </c>
      <c r="J4259" s="101">
        <f t="shared" ref="J4259:J4265" si="1386">F4259*G4259</f>
        <v>106800</v>
      </c>
      <c r="K4259" s="101">
        <f t="shared" si="1359"/>
        <v>59.57161981258367</v>
      </c>
      <c r="L4259" s="26">
        <v>9.6</v>
      </c>
      <c r="M4259" s="27">
        <f t="shared" ref="M4259:M4265" si="1387">K4259*L4259/60</f>
        <v>9.5314591700133864</v>
      </c>
    </row>
    <row r="4260" spans="1:13">
      <c r="A4260" s="36"/>
      <c r="B4260" s="89"/>
      <c r="C4260" s="38" t="s">
        <v>515</v>
      </c>
      <c r="D4260" s="1297">
        <v>2010</v>
      </c>
      <c r="E4260" s="131">
        <f t="shared" si="1360"/>
        <v>11</v>
      </c>
      <c r="F4260" s="26">
        <v>223200</v>
      </c>
      <c r="G4260" s="146">
        <v>0.1</v>
      </c>
      <c r="H4260" s="26">
        <f t="shared" si="1384"/>
        <v>245520</v>
      </c>
      <c r="I4260" s="26">
        <f t="shared" si="1385"/>
        <v>-22320</v>
      </c>
      <c r="J4260" s="101">
        <f t="shared" si="1386"/>
        <v>22320</v>
      </c>
      <c r="K4260" s="101">
        <f t="shared" si="1359"/>
        <v>12.449799196787149</v>
      </c>
      <c r="L4260" s="26">
        <v>3</v>
      </c>
      <c r="M4260" s="27">
        <f t="shared" si="1387"/>
        <v>0.62248995983935751</v>
      </c>
    </row>
    <row r="4261" spans="1:13">
      <c r="A4261" s="36"/>
      <c r="B4261" s="89"/>
      <c r="C4261" s="38" t="s">
        <v>520</v>
      </c>
      <c r="D4261" s="1297">
        <v>2007</v>
      </c>
      <c r="E4261" s="131">
        <f t="shared" si="1360"/>
        <v>14</v>
      </c>
      <c r="F4261" s="26">
        <v>25000</v>
      </c>
      <c r="G4261" s="146">
        <v>0.1</v>
      </c>
      <c r="H4261" s="26">
        <f t="shared" si="1384"/>
        <v>35000</v>
      </c>
      <c r="I4261" s="26">
        <f t="shared" si="1385"/>
        <v>-10000</v>
      </c>
      <c r="J4261" s="101">
        <f t="shared" si="1386"/>
        <v>2500</v>
      </c>
      <c r="K4261" s="101">
        <f t="shared" si="1359"/>
        <v>1.394466755912539</v>
      </c>
      <c r="L4261" s="26">
        <v>6</v>
      </c>
      <c r="M4261" s="27">
        <f t="shared" si="1387"/>
        <v>0.1394466755912539</v>
      </c>
    </row>
    <row r="4262" spans="1:13">
      <c r="A4262" s="36"/>
      <c r="B4262" s="89"/>
      <c r="C4262" s="38" t="s">
        <v>521</v>
      </c>
      <c r="D4262" s="1297">
        <v>2007</v>
      </c>
      <c r="E4262" s="131">
        <f t="shared" si="1360"/>
        <v>14</v>
      </c>
      <c r="F4262" s="26">
        <v>92000</v>
      </c>
      <c r="G4262" s="146">
        <v>0.1</v>
      </c>
      <c r="H4262" s="26">
        <f t="shared" si="1384"/>
        <v>128800</v>
      </c>
      <c r="I4262" s="26">
        <f t="shared" si="1385"/>
        <v>-36800</v>
      </c>
      <c r="J4262" s="101">
        <f t="shared" si="1386"/>
        <v>9200</v>
      </c>
      <c r="K4262" s="101">
        <f t="shared" si="1359"/>
        <v>5.1316376617581438</v>
      </c>
      <c r="L4262" s="26">
        <v>5</v>
      </c>
      <c r="M4262" s="27">
        <f t="shared" si="1387"/>
        <v>0.42763647181317865</v>
      </c>
    </row>
    <row r="4263" spans="1:13">
      <c r="A4263" s="36"/>
      <c r="B4263" s="89"/>
      <c r="C4263" s="38" t="s">
        <v>965</v>
      </c>
      <c r="D4263" s="1297">
        <v>2007</v>
      </c>
      <c r="E4263" s="131">
        <f t="shared" si="1360"/>
        <v>14</v>
      </c>
      <c r="F4263" s="26">
        <v>3000000</v>
      </c>
      <c r="G4263" s="146">
        <v>0.1</v>
      </c>
      <c r="H4263" s="26">
        <f t="shared" si="1384"/>
        <v>4200000</v>
      </c>
      <c r="I4263" s="26">
        <f t="shared" si="1385"/>
        <v>-1200000</v>
      </c>
      <c r="J4263" s="101">
        <f t="shared" si="1386"/>
        <v>300000</v>
      </c>
      <c r="K4263" s="101">
        <f t="shared" ref="K4263:K4326" si="1388">J4263/1792.8</f>
        <v>167.33601070950468</v>
      </c>
      <c r="L4263" s="26">
        <v>20</v>
      </c>
      <c r="M4263" s="27">
        <f t="shared" si="1387"/>
        <v>55.778670236501554</v>
      </c>
    </row>
    <row r="4264" spans="1:13">
      <c r="A4264" s="36"/>
      <c r="B4264" s="89"/>
      <c r="C4264" s="38" t="s">
        <v>532</v>
      </c>
      <c r="D4264" s="1297">
        <v>2007</v>
      </c>
      <c r="E4264" s="131">
        <f t="shared" si="1360"/>
        <v>14</v>
      </c>
      <c r="F4264" s="26">
        <v>18000</v>
      </c>
      <c r="G4264" s="146">
        <v>0.1</v>
      </c>
      <c r="H4264" s="26">
        <f t="shared" si="1384"/>
        <v>25200</v>
      </c>
      <c r="I4264" s="26">
        <f t="shared" si="1385"/>
        <v>-7200</v>
      </c>
      <c r="J4264" s="101">
        <f t="shared" si="1386"/>
        <v>1800</v>
      </c>
      <c r="K4264" s="101">
        <f t="shared" si="1388"/>
        <v>1.0040160642570282</v>
      </c>
      <c r="L4264" s="26">
        <v>10</v>
      </c>
      <c r="M4264" s="27">
        <f t="shared" si="1387"/>
        <v>0.16733601070950468</v>
      </c>
    </row>
    <row r="4265" spans="1:13">
      <c r="A4265" s="36"/>
      <c r="B4265" s="89"/>
      <c r="C4265" s="38" t="s">
        <v>524</v>
      </c>
      <c r="D4265" s="1297">
        <v>2007</v>
      </c>
      <c r="E4265" s="131">
        <f t="shared" si="1360"/>
        <v>14</v>
      </c>
      <c r="F4265" s="26">
        <v>60000</v>
      </c>
      <c r="G4265" s="146">
        <v>0.1</v>
      </c>
      <c r="H4265" s="26">
        <f t="shared" si="1384"/>
        <v>84000</v>
      </c>
      <c r="I4265" s="26">
        <f t="shared" si="1385"/>
        <v>-24000</v>
      </c>
      <c r="J4265" s="101">
        <f t="shared" si="1386"/>
        <v>6000</v>
      </c>
      <c r="K4265" s="101">
        <f t="shared" si="1388"/>
        <v>3.3467202141900936</v>
      </c>
      <c r="L4265" s="26">
        <v>6</v>
      </c>
      <c r="M4265" s="27">
        <f t="shared" si="1387"/>
        <v>0.33467202141900937</v>
      </c>
    </row>
    <row r="4266" spans="1:13">
      <c r="A4266" s="1312"/>
      <c r="B4266" s="16" t="s">
        <v>35</v>
      </c>
      <c r="C4266" s="87"/>
      <c r="D4266" s="17"/>
      <c r="E4266" s="131"/>
      <c r="F4266" s="98"/>
      <c r="G4266" s="98"/>
      <c r="H4266" s="106"/>
      <c r="I4266" s="106"/>
      <c r="J4266" s="106"/>
      <c r="K4266" s="101">
        <f t="shared" si="1388"/>
        <v>0</v>
      </c>
      <c r="L4266" s="98"/>
      <c r="M4266" s="96">
        <f>SUM(M4259:M4265)</f>
        <v>67.001710545887249</v>
      </c>
    </row>
    <row r="4267" spans="1:13">
      <c r="A4267" s="43" t="s">
        <v>5822</v>
      </c>
      <c r="B4267" s="39" t="s">
        <v>356</v>
      </c>
      <c r="C4267" s="37"/>
      <c r="D4267" s="45"/>
      <c r="E4267" s="155"/>
      <c r="F4267" s="157"/>
      <c r="G4267" s="157"/>
      <c r="H4267" s="159"/>
      <c r="I4267" s="159"/>
      <c r="J4267" s="159"/>
      <c r="K4267" s="159"/>
      <c r="L4267" s="157"/>
      <c r="M4267" s="109"/>
    </row>
    <row r="4268" spans="1:13" ht="60">
      <c r="A4268" s="1312" t="s">
        <v>6120</v>
      </c>
      <c r="B4268" s="38" t="s">
        <v>355</v>
      </c>
      <c r="C4268" s="38" t="s">
        <v>499</v>
      </c>
      <c r="D4268" s="1297">
        <v>2007</v>
      </c>
      <c r="E4268" s="131">
        <f t="shared" si="1360"/>
        <v>14</v>
      </c>
      <c r="F4268" s="26">
        <v>407000</v>
      </c>
      <c r="G4268" s="146">
        <v>0.1</v>
      </c>
      <c r="H4268" s="26">
        <f t="shared" ref="H4268:H4275" si="1389">E4268*F4268*G4268</f>
        <v>569800</v>
      </c>
      <c r="I4268" s="26">
        <f t="shared" ref="I4268:I4275" si="1390">F4268-H4268</f>
        <v>-162800</v>
      </c>
      <c r="J4268" s="101">
        <f t="shared" ref="J4268:J4275" si="1391">F4268*G4268</f>
        <v>40700</v>
      </c>
      <c r="K4268" s="101">
        <f t="shared" si="1388"/>
        <v>22.701918786256137</v>
      </c>
      <c r="L4268" s="100">
        <v>20</v>
      </c>
      <c r="M4268" s="27">
        <f t="shared" ref="M4268:M4275" si="1392">K4268*L4268/60</f>
        <v>7.5673062620853786</v>
      </c>
    </row>
    <row r="4269" spans="1:13">
      <c r="A4269" s="1312"/>
      <c r="B4269" s="89"/>
      <c r="C4269" s="38" t="s">
        <v>500</v>
      </c>
      <c r="D4269" s="1297">
        <v>2007</v>
      </c>
      <c r="E4269" s="131">
        <f t="shared" ref="E4269:E4332" si="1393">2021-D4269</f>
        <v>14</v>
      </c>
      <c r="F4269" s="26">
        <v>810000</v>
      </c>
      <c r="G4269" s="146">
        <v>0.1</v>
      </c>
      <c r="H4269" s="26">
        <f t="shared" si="1389"/>
        <v>1134000</v>
      </c>
      <c r="I4269" s="26">
        <f t="shared" si="1390"/>
        <v>-324000</v>
      </c>
      <c r="J4269" s="101">
        <f t="shared" si="1391"/>
        <v>81000</v>
      </c>
      <c r="K4269" s="101">
        <f t="shared" si="1388"/>
        <v>45.180722891566269</v>
      </c>
      <c r="L4269" s="26">
        <v>4.8</v>
      </c>
      <c r="M4269" s="27">
        <f t="shared" si="1392"/>
        <v>3.6144578313253017</v>
      </c>
    </row>
    <row r="4270" spans="1:13">
      <c r="A4270" s="1312"/>
      <c r="B4270" s="89"/>
      <c r="C4270" s="38" t="s">
        <v>501</v>
      </c>
      <c r="D4270" s="1297">
        <v>2015</v>
      </c>
      <c r="E4270" s="131">
        <f t="shared" si="1393"/>
        <v>6</v>
      </c>
      <c r="F4270" s="26">
        <v>694025</v>
      </c>
      <c r="G4270" s="146">
        <v>0.1</v>
      </c>
      <c r="H4270" s="26">
        <f t="shared" si="1389"/>
        <v>416415</v>
      </c>
      <c r="I4270" s="26">
        <f t="shared" si="1390"/>
        <v>277610</v>
      </c>
      <c r="J4270" s="101">
        <f t="shared" si="1391"/>
        <v>69402.5</v>
      </c>
      <c r="K4270" s="101">
        <f t="shared" si="1388"/>
        <v>38.711791610888</v>
      </c>
      <c r="L4270" s="26">
        <v>18</v>
      </c>
      <c r="M4270" s="27">
        <f t="shared" si="1392"/>
        <v>11.6135374832664</v>
      </c>
    </row>
    <row r="4271" spans="1:13">
      <c r="A4271" s="1312"/>
      <c r="B4271" s="89"/>
      <c r="C4271" s="38" t="s">
        <v>502</v>
      </c>
      <c r="D4271" s="1297">
        <v>2006</v>
      </c>
      <c r="E4271" s="131">
        <f t="shared" si="1393"/>
        <v>15</v>
      </c>
      <c r="F4271" s="26">
        <v>77000</v>
      </c>
      <c r="G4271" s="146">
        <v>0.05</v>
      </c>
      <c r="H4271" s="26">
        <f t="shared" si="1389"/>
        <v>57750</v>
      </c>
      <c r="I4271" s="26">
        <f t="shared" si="1390"/>
        <v>19250</v>
      </c>
      <c r="J4271" s="101">
        <f t="shared" si="1391"/>
        <v>3850</v>
      </c>
      <c r="K4271" s="101">
        <f t="shared" si="1388"/>
        <v>2.1474788041053103</v>
      </c>
      <c r="L4271" s="26">
        <v>9.6</v>
      </c>
      <c r="M4271" s="27">
        <f t="shared" si="1392"/>
        <v>0.34359660865684966</v>
      </c>
    </row>
    <row r="4272" spans="1:13">
      <c r="A4272" s="1312"/>
      <c r="B4272" s="89"/>
      <c r="C4272" s="38" t="s">
        <v>503</v>
      </c>
      <c r="D4272" s="1297">
        <v>2007</v>
      </c>
      <c r="E4272" s="131">
        <f t="shared" si="1393"/>
        <v>14</v>
      </c>
      <c r="F4272" s="26">
        <v>482500</v>
      </c>
      <c r="G4272" s="146">
        <v>0.1</v>
      </c>
      <c r="H4272" s="26">
        <f t="shared" si="1389"/>
        <v>675500</v>
      </c>
      <c r="I4272" s="26">
        <f t="shared" si="1390"/>
        <v>-193000</v>
      </c>
      <c r="J4272" s="101">
        <f t="shared" si="1391"/>
        <v>48250</v>
      </c>
      <c r="K4272" s="101">
        <f t="shared" si="1388"/>
        <v>26.913208389112004</v>
      </c>
      <c r="L4272" s="26">
        <v>14.4</v>
      </c>
      <c r="M4272" s="27">
        <f t="shared" si="1392"/>
        <v>6.4591700133868812</v>
      </c>
    </row>
    <row r="4273" spans="1:13">
      <c r="A4273" s="1312"/>
      <c r="B4273" s="89"/>
      <c r="C4273" s="38" t="s">
        <v>504</v>
      </c>
      <c r="D4273" s="1297">
        <v>2007</v>
      </c>
      <c r="E4273" s="131">
        <f t="shared" si="1393"/>
        <v>14</v>
      </c>
      <c r="F4273" s="26">
        <v>68000</v>
      </c>
      <c r="G4273" s="146">
        <v>0.1</v>
      </c>
      <c r="H4273" s="26">
        <f t="shared" si="1389"/>
        <v>95200</v>
      </c>
      <c r="I4273" s="26">
        <f t="shared" si="1390"/>
        <v>-27200</v>
      </c>
      <c r="J4273" s="101">
        <f t="shared" si="1391"/>
        <v>6800</v>
      </c>
      <c r="K4273" s="101">
        <f t="shared" si="1388"/>
        <v>3.7929495760821061</v>
      </c>
      <c r="L4273" s="26">
        <v>9.6</v>
      </c>
      <c r="M4273" s="27">
        <f t="shared" si="1392"/>
        <v>0.60687193217313695</v>
      </c>
    </row>
    <row r="4274" spans="1:13">
      <c r="A4274" s="544"/>
      <c r="B4274" s="89"/>
      <c r="C4274" s="38" t="s">
        <v>530</v>
      </c>
      <c r="D4274" s="1297">
        <v>2006</v>
      </c>
      <c r="E4274" s="131">
        <f t="shared" si="1393"/>
        <v>15</v>
      </c>
      <c r="F4274" s="26">
        <v>30000</v>
      </c>
      <c r="G4274" s="146">
        <v>0.1</v>
      </c>
      <c r="H4274" s="26">
        <f t="shared" si="1389"/>
        <v>45000</v>
      </c>
      <c r="I4274" s="26">
        <f t="shared" si="1390"/>
        <v>-15000</v>
      </c>
      <c r="J4274" s="101">
        <f t="shared" si="1391"/>
        <v>3000</v>
      </c>
      <c r="K4274" s="101">
        <f t="shared" si="1388"/>
        <v>1.6733601070950468</v>
      </c>
      <c r="L4274" s="26">
        <v>10</v>
      </c>
      <c r="M4274" s="27">
        <f t="shared" si="1392"/>
        <v>0.2788933511825078</v>
      </c>
    </row>
    <row r="4275" spans="1:13">
      <c r="A4275" s="544"/>
      <c r="B4275" s="89"/>
      <c r="C4275" s="38" t="s">
        <v>520</v>
      </c>
      <c r="D4275" s="1297">
        <v>2007</v>
      </c>
      <c r="E4275" s="131">
        <f t="shared" si="1393"/>
        <v>14</v>
      </c>
      <c r="F4275" s="26">
        <v>25000</v>
      </c>
      <c r="G4275" s="146">
        <v>0.1</v>
      </c>
      <c r="H4275" s="26">
        <f t="shared" si="1389"/>
        <v>35000</v>
      </c>
      <c r="I4275" s="26">
        <f t="shared" si="1390"/>
        <v>-10000</v>
      </c>
      <c r="J4275" s="101">
        <f t="shared" si="1391"/>
        <v>2500</v>
      </c>
      <c r="K4275" s="101">
        <f t="shared" si="1388"/>
        <v>1.394466755912539</v>
      </c>
      <c r="L4275" s="26">
        <v>10</v>
      </c>
      <c r="M4275" s="27">
        <f t="shared" si="1392"/>
        <v>0.23241112598542318</v>
      </c>
    </row>
    <row r="4276" spans="1:13">
      <c r="A4276" s="544"/>
      <c r="B4276" s="16" t="s">
        <v>35</v>
      </c>
      <c r="C4276" s="38"/>
      <c r="D4276" s="1297"/>
      <c r="E4276" s="131"/>
      <c r="F4276" s="26"/>
      <c r="G4276" s="146"/>
      <c r="H4276" s="26"/>
      <c r="I4276" s="26"/>
      <c r="J4276" s="101"/>
      <c r="K4276" s="101">
        <f t="shared" si="1388"/>
        <v>0</v>
      </c>
      <c r="L4276" s="26"/>
      <c r="M4276" s="96">
        <f>SUM(M4268:M4275)</f>
        <v>30.716244608061881</v>
      </c>
    </row>
    <row r="4277" spans="1:13">
      <c r="A4277" s="43" t="s">
        <v>5824</v>
      </c>
      <c r="B4277" s="39" t="s">
        <v>966</v>
      </c>
      <c r="C4277" s="154"/>
      <c r="D4277" s="44"/>
      <c r="E4277" s="155"/>
      <c r="F4277" s="156"/>
      <c r="G4277" s="221"/>
      <c r="H4277" s="156"/>
      <c r="I4277" s="156"/>
      <c r="J4277" s="189"/>
      <c r="K4277" s="189"/>
      <c r="L4277" s="156"/>
      <c r="M4277" s="108"/>
    </row>
    <row r="4278" spans="1:13" ht="45">
      <c r="A4278" s="1312" t="s">
        <v>5825</v>
      </c>
      <c r="B4278" s="264" t="s">
        <v>948</v>
      </c>
      <c r="C4278" s="222" t="s">
        <v>967</v>
      </c>
      <c r="D4278" s="223">
        <v>2013</v>
      </c>
      <c r="E4278" s="131">
        <f t="shared" si="1393"/>
        <v>8</v>
      </c>
      <c r="F4278" s="224">
        <v>14225000</v>
      </c>
      <c r="G4278" s="225">
        <v>0.1</v>
      </c>
      <c r="H4278" s="26">
        <f t="shared" ref="H4278:H4339" si="1394">E4278*F4278*G4278</f>
        <v>11380000</v>
      </c>
      <c r="I4278" s="26">
        <f t="shared" ref="I4278:I4339" si="1395">F4278-H4278</f>
        <v>2845000</v>
      </c>
      <c r="J4278" s="101">
        <f t="shared" ref="J4278:J4339" si="1396">F4278*G4278</f>
        <v>1422500</v>
      </c>
      <c r="K4278" s="101">
        <f t="shared" si="1388"/>
        <v>793.45158411423472</v>
      </c>
      <c r="L4278" s="226">
        <v>3.2</v>
      </c>
      <c r="M4278" s="27">
        <f t="shared" ref="M4278:M4287" si="1397">K4278*L4278/60</f>
        <v>42.317417819425856</v>
      </c>
    </row>
    <row r="4279" spans="1:13">
      <c r="A4279" s="544"/>
      <c r="B4279" s="264"/>
      <c r="C4279" s="38" t="s">
        <v>499</v>
      </c>
      <c r="D4279" s="1297">
        <v>2007</v>
      </c>
      <c r="E4279" s="131">
        <f t="shared" si="1393"/>
        <v>14</v>
      </c>
      <c r="F4279" s="26">
        <v>407000</v>
      </c>
      <c r="G4279" s="146">
        <v>0.1</v>
      </c>
      <c r="H4279" s="26">
        <f t="shared" si="1394"/>
        <v>569800</v>
      </c>
      <c r="I4279" s="26">
        <f t="shared" si="1395"/>
        <v>-162800</v>
      </c>
      <c r="J4279" s="101">
        <f t="shared" si="1396"/>
        <v>40700</v>
      </c>
      <c r="K4279" s="101">
        <f t="shared" si="1388"/>
        <v>22.701918786256137</v>
      </c>
      <c r="L4279" s="100">
        <v>20</v>
      </c>
      <c r="M4279" s="27">
        <f t="shared" si="1397"/>
        <v>7.5673062620853786</v>
      </c>
    </row>
    <row r="4280" spans="1:13">
      <c r="A4280" s="544"/>
      <c r="B4280" s="264"/>
      <c r="C4280" s="38" t="s">
        <v>500</v>
      </c>
      <c r="D4280" s="1297">
        <v>2007</v>
      </c>
      <c r="E4280" s="131">
        <f t="shared" si="1393"/>
        <v>14</v>
      </c>
      <c r="F4280" s="26">
        <v>810000</v>
      </c>
      <c r="G4280" s="146">
        <v>0.1</v>
      </c>
      <c r="H4280" s="26">
        <f t="shared" si="1394"/>
        <v>1134000</v>
      </c>
      <c r="I4280" s="26">
        <f t="shared" si="1395"/>
        <v>-324000</v>
      </c>
      <c r="J4280" s="101">
        <f t="shared" si="1396"/>
        <v>81000</v>
      </c>
      <c r="K4280" s="101">
        <f t="shared" si="1388"/>
        <v>45.180722891566269</v>
      </c>
      <c r="L4280" s="26">
        <v>4.8</v>
      </c>
      <c r="M4280" s="27">
        <f t="shared" si="1397"/>
        <v>3.6144578313253017</v>
      </c>
    </row>
    <row r="4281" spans="1:13">
      <c r="A4281" s="544"/>
      <c r="B4281" s="264"/>
      <c r="C4281" s="38" t="s">
        <v>501</v>
      </c>
      <c r="D4281" s="1297">
        <v>2015</v>
      </c>
      <c r="E4281" s="131">
        <f t="shared" si="1393"/>
        <v>6</v>
      </c>
      <c r="F4281" s="26">
        <v>694025</v>
      </c>
      <c r="G4281" s="146">
        <v>0.1</v>
      </c>
      <c r="H4281" s="26">
        <f t="shared" si="1394"/>
        <v>416415</v>
      </c>
      <c r="I4281" s="26">
        <f t="shared" si="1395"/>
        <v>277610</v>
      </c>
      <c r="J4281" s="101">
        <f t="shared" si="1396"/>
        <v>69402.5</v>
      </c>
      <c r="K4281" s="101">
        <f t="shared" si="1388"/>
        <v>38.711791610888</v>
      </c>
      <c r="L4281" s="26">
        <v>18</v>
      </c>
      <c r="M4281" s="27">
        <f t="shared" si="1397"/>
        <v>11.6135374832664</v>
      </c>
    </row>
    <row r="4282" spans="1:13">
      <c r="A4282" s="544"/>
      <c r="B4282" s="264"/>
      <c r="C4282" s="38" t="s">
        <v>502</v>
      </c>
      <c r="D4282" s="1297">
        <v>2006</v>
      </c>
      <c r="E4282" s="131">
        <f t="shared" si="1393"/>
        <v>15</v>
      </c>
      <c r="F4282" s="26">
        <v>77000</v>
      </c>
      <c r="G4282" s="146">
        <v>0.05</v>
      </c>
      <c r="H4282" s="26">
        <f t="shared" si="1394"/>
        <v>57750</v>
      </c>
      <c r="I4282" s="26">
        <f t="shared" si="1395"/>
        <v>19250</v>
      </c>
      <c r="J4282" s="101">
        <f t="shared" si="1396"/>
        <v>3850</v>
      </c>
      <c r="K4282" s="101">
        <f t="shared" si="1388"/>
        <v>2.1474788041053103</v>
      </c>
      <c r="L4282" s="26">
        <v>9.6</v>
      </c>
      <c r="M4282" s="27">
        <f t="shared" si="1397"/>
        <v>0.34359660865684966</v>
      </c>
    </row>
    <row r="4283" spans="1:13">
      <c r="A4283" s="544"/>
      <c r="B4283" s="264"/>
      <c r="C4283" s="38" t="s">
        <v>503</v>
      </c>
      <c r="D4283" s="1297">
        <v>2007</v>
      </c>
      <c r="E4283" s="131">
        <f t="shared" si="1393"/>
        <v>14</v>
      </c>
      <c r="F4283" s="26">
        <v>482500</v>
      </c>
      <c r="G4283" s="146">
        <v>0.1</v>
      </c>
      <c r="H4283" s="26">
        <f t="shared" si="1394"/>
        <v>675500</v>
      </c>
      <c r="I4283" s="26">
        <f t="shared" si="1395"/>
        <v>-193000</v>
      </c>
      <c r="J4283" s="101">
        <f t="shared" si="1396"/>
        <v>48250</v>
      </c>
      <c r="K4283" s="101">
        <f t="shared" si="1388"/>
        <v>26.913208389112004</v>
      </c>
      <c r="L4283" s="26">
        <v>14.4</v>
      </c>
      <c r="M4283" s="27">
        <f t="shared" si="1397"/>
        <v>6.4591700133868812</v>
      </c>
    </row>
    <row r="4284" spans="1:13">
      <c r="A4284" s="544"/>
      <c r="B4284" s="264"/>
      <c r="C4284" s="38" t="s">
        <v>504</v>
      </c>
      <c r="D4284" s="1297">
        <v>2007</v>
      </c>
      <c r="E4284" s="131">
        <f t="shared" si="1393"/>
        <v>14</v>
      </c>
      <c r="F4284" s="26">
        <v>68000</v>
      </c>
      <c r="G4284" s="146">
        <v>0.1</v>
      </c>
      <c r="H4284" s="26">
        <f t="shared" si="1394"/>
        <v>95200</v>
      </c>
      <c r="I4284" s="26">
        <f t="shared" si="1395"/>
        <v>-27200</v>
      </c>
      <c r="J4284" s="101">
        <f t="shared" si="1396"/>
        <v>6800</v>
      </c>
      <c r="K4284" s="101">
        <f t="shared" si="1388"/>
        <v>3.7929495760821061</v>
      </c>
      <c r="L4284" s="26">
        <v>9.6</v>
      </c>
      <c r="M4284" s="27">
        <f t="shared" si="1397"/>
        <v>0.60687193217313695</v>
      </c>
    </row>
    <row r="4285" spans="1:13">
      <c r="A4285" s="544"/>
      <c r="B4285" s="264"/>
      <c r="C4285" s="38" t="s">
        <v>530</v>
      </c>
      <c r="D4285" s="1297">
        <v>2006</v>
      </c>
      <c r="E4285" s="131">
        <f t="shared" si="1393"/>
        <v>15</v>
      </c>
      <c r="F4285" s="26">
        <v>30000</v>
      </c>
      <c r="G4285" s="146">
        <v>0.1</v>
      </c>
      <c r="H4285" s="26">
        <f t="shared" si="1394"/>
        <v>45000</v>
      </c>
      <c r="I4285" s="26">
        <f t="shared" si="1395"/>
        <v>-15000</v>
      </c>
      <c r="J4285" s="101">
        <f t="shared" si="1396"/>
        <v>3000</v>
      </c>
      <c r="K4285" s="101">
        <f t="shared" si="1388"/>
        <v>1.6733601070950468</v>
      </c>
      <c r="L4285" s="26">
        <v>10</v>
      </c>
      <c r="M4285" s="27">
        <f t="shared" si="1397"/>
        <v>0.2788933511825078</v>
      </c>
    </row>
    <row r="4286" spans="1:13">
      <c r="A4286" s="544"/>
      <c r="B4286" s="264"/>
      <c r="C4286" s="38" t="s">
        <v>520</v>
      </c>
      <c r="D4286" s="1297">
        <v>2007</v>
      </c>
      <c r="E4286" s="131">
        <f t="shared" si="1393"/>
        <v>14</v>
      </c>
      <c r="F4286" s="26">
        <v>25000</v>
      </c>
      <c r="G4286" s="146">
        <v>0.1</v>
      </c>
      <c r="H4286" s="26">
        <f t="shared" si="1394"/>
        <v>35000</v>
      </c>
      <c r="I4286" s="26">
        <f t="shared" si="1395"/>
        <v>-10000</v>
      </c>
      <c r="J4286" s="101">
        <f t="shared" si="1396"/>
        <v>2500</v>
      </c>
      <c r="K4286" s="101">
        <f t="shared" si="1388"/>
        <v>1.394466755912539</v>
      </c>
      <c r="L4286" s="26">
        <v>10</v>
      </c>
      <c r="M4286" s="27">
        <f t="shared" si="1397"/>
        <v>0.23241112598542318</v>
      </c>
    </row>
    <row r="4287" spans="1:13">
      <c r="A4287" s="544"/>
      <c r="B4287" s="264"/>
      <c r="C4287" s="38" t="s">
        <v>532</v>
      </c>
      <c r="D4287" s="1297">
        <v>2007</v>
      </c>
      <c r="E4287" s="131">
        <f t="shared" si="1393"/>
        <v>14</v>
      </c>
      <c r="F4287" s="26">
        <v>18000</v>
      </c>
      <c r="G4287" s="146">
        <v>0.1</v>
      </c>
      <c r="H4287" s="26">
        <f t="shared" si="1394"/>
        <v>25200</v>
      </c>
      <c r="I4287" s="26">
        <f t="shared" si="1395"/>
        <v>-7200</v>
      </c>
      <c r="J4287" s="101">
        <f t="shared" si="1396"/>
        <v>1800</v>
      </c>
      <c r="K4287" s="101">
        <f t="shared" si="1388"/>
        <v>1.0040160642570282</v>
      </c>
      <c r="L4287" s="26">
        <v>10</v>
      </c>
      <c r="M4287" s="27">
        <f t="shared" si="1397"/>
        <v>0.16733601070950468</v>
      </c>
    </row>
    <row r="4288" spans="1:13">
      <c r="A4288" s="544"/>
      <c r="B4288" s="16" t="s">
        <v>35</v>
      </c>
      <c r="C4288" s="38"/>
      <c r="D4288" s="1307"/>
      <c r="E4288" s="131"/>
      <c r="F4288" s="244"/>
      <c r="G4288" s="245"/>
      <c r="H4288" s="26"/>
      <c r="I4288" s="26"/>
      <c r="J4288" s="101"/>
      <c r="K4288" s="101">
        <f t="shared" si="1388"/>
        <v>0</v>
      </c>
      <c r="L4288" s="26"/>
      <c r="M4288" s="96">
        <f>SUM(M4278:M4287)</f>
        <v>73.200998438197246</v>
      </c>
    </row>
    <row r="4289" spans="1:13" ht="60">
      <c r="A4289" s="1312" t="s">
        <v>5826</v>
      </c>
      <c r="B4289" s="264" t="s">
        <v>949</v>
      </c>
      <c r="C4289" s="222" t="s">
        <v>968</v>
      </c>
      <c r="D4289" s="223">
        <v>2013</v>
      </c>
      <c r="E4289" s="131">
        <f t="shared" si="1393"/>
        <v>8</v>
      </c>
      <c r="F4289" s="224">
        <v>120000</v>
      </c>
      <c r="G4289" s="225">
        <v>0.1</v>
      </c>
      <c r="H4289" s="26">
        <f t="shared" si="1394"/>
        <v>96000</v>
      </c>
      <c r="I4289" s="26">
        <f t="shared" si="1395"/>
        <v>24000</v>
      </c>
      <c r="J4289" s="101">
        <f t="shared" si="1396"/>
        <v>12000</v>
      </c>
      <c r="K4289" s="101">
        <f t="shared" si="1388"/>
        <v>6.6934404283801872</v>
      </c>
      <c r="L4289" s="226">
        <v>3.2</v>
      </c>
      <c r="M4289" s="27">
        <f t="shared" ref="M4289:M4297" si="1398">K4289*L4289/60</f>
        <v>0.35698348951360998</v>
      </c>
    </row>
    <row r="4290" spans="1:13">
      <c r="A4290" s="227"/>
      <c r="B4290" s="264"/>
      <c r="C4290" s="38" t="s">
        <v>500</v>
      </c>
      <c r="D4290" s="1297">
        <v>2007</v>
      </c>
      <c r="E4290" s="131">
        <f t="shared" si="1393"/>
        <v>14</v>
      </c>
      <c r="F4290" s="26">
        <v>810000</v>
      </c>
      <c r="G4290" s="146">
        <v>0.1</v>
      </c>
      <c r="H4290" s="26">
        <f t="shared" si="1394"/>
        <v>1134000</v>
      </c>
      <c r="I4290" s="26">
        <f t="shared" si="1395"/>
        <v>-324000</v>
      </c>
      <c r="J4290" s="101">
        <f t="shared" si="1396"/>
        <v>81000</v>
      </c>
      <c r="K4290" s="101">
        <f t="shared" si="1388"/>
        <v>45.180722891566269</v>
      </c>
      <c r="L4290" s="26">
        <v>4.8</v>
      </c>
      <c r="M4290" s="27">
        <f t="shared" si="1398"/>
        <v>3.6144578313253017</v>
      </c>
    </row>
    <row r="4291" spans="1:13">
      <c r="A4291" s="227"/>
      <c r="B4291" s="264"/>
      <c r="C4291" s="38" t="s">
        <v>501</v>
      </c>
      <c r="D4291" s="1297">
        <v>2015</v>
      </c>
      <c r="E4291" s="131">
        <f t="shared" si="1393"/>
        <v>6</v>
      </c>
      <c r="F4291" s="26">
        <v>694025</v>
      </c>
      <c r="G4291" s="146">
        <v>0.1</v>
      </c>
      <c r="H4291" s="26">
        <f t="shared" si="1394"/>
        <v>416415</v>
      </c>
      <c r="I4291" s="26">
        <f t="shared" si="1395"/>
        <v>277610</v>
      </c>
      <c r="J4291" s="101">
        <f t="shared" si="1396"/>
        <v>69402.5</v>
      </c>
      <c r="K4291" s="101">
        <f t="shared" si="1388"/>
        <v>38.711791610888</v>
      </c>
      <c r="L4291" s="26">
        <v>18</v>
      </c>
      <c r="M4291" s="27">
        <f t="shared" si="1398"/>
        <v>11.6135374832664</v>
      </c>
    </row>
    <row r="4292" spans="1:13">
      <c r="A4292" s="227"/>
      <c r="B4292" s="264"/>
      <c r="C4292" s="38" t="s">
        <v>502</v>
      </c>
      <c r="D4292" s="1297">
        <v>2006</v>
      </c>
      <c r="E4292" s="131">
        <f t="shared" si="1393"/>
        <v>15</v>
      </c>
      <c r="F4292" s="26">
        <v>77000</v>
      </c>
      <c r="G4292" s="146">
        <v>0.05</v>
      </c>
      <c r="H4292" s="26">
        <f t="shared" si="1394"/>
        <v>57750</v>
      </c>
      <c r="I4292" s="26">
        <f t="shared" si="1395"/>
        <v>19250</v>
      </c>
      <c r="J4292" s="101">
        <f t="shared" si="1396"/>
        <v>3850</v>
      </c>
      <c r="K4292" s="101">
        <f t="shared" si="1388"/>
        <v>2.1474788041053103</v>
      </c>
      <c r="L4292" s="26">
        <v>9.6</v>
      </c>
      <c r="M4292" s="27">
        <f t="shared" si="1398"/>
        <v>0.34359660865684966</v>
      </c>
    </row>
    <row r="4293" spans="1:13">
      <c r="A4293" s="227"/>
      <c r="B4293" s="264"/>
      <c r="C4293" s="38" t="s">
        <v>503</v>
      </c>
      <c r="D4293" s="1297">
        <v>2007</v>
      </c>
      <c r="E4293" s="131">
        <f t="shared" si="1393"/>
        <v>14</v>
      </c>
      <c r="F4293" s="26">
        <v>482500</v>
      </c>
      <c r="G4293" s="146">
        <v>0.1</v>
      </c>
      <c r="H4293" s="26">
        <f t="shared" si="1394"/>
        <v>675500</v>
      </c>
      <c r="I4293" s="26">
        <f t="shared" si="1395"/>
        <v>-193000</v>
      </c>
      <c r="J4293" s="101">
        <f t="shared" si="1396"/>
        <v>48250</v>
      </c>
      <c r="K4293" s="101">
        <f t="shared" si="1388"/>
        <v>26.913208389112004</v>
      </c>
      <c r="L4293" s="26">
        <v>14.4</v>
      </c>
      <c r="M4293" s="27">
        <f t="shared" si="1398"/>
        <v>6.4591700133868812</v>
      </c>
    </row>
    <row r="4294" spans="1:13">
      <c r="A4294" s="227"/>
      <c r="B4294" s="264"/>
      <c r="C4294" s="38" t="s">
        <v>504</v>
      </c>
      <c r="D4294" s="1297">
        <v>2007</v>
      </c>
      <c r="E4294" s="131">
        <f t="shared" si="1393"/>
        <v>14</v>
      </c>
      <c r="F4294" s="26">
        <v>68000</v>
      </c>
      <c r="G4294" s="146">
        <v>0.1</v>
      </c>
      <c r="H4294" s="26">
        <f t="shared" si="1394"/>
        <v>95200</v>
      </c>
      <c r="I4294" s="26">
        <f t="shared" si="1395"/>
        <v>-27200</v>
      </c>
      <c r="J4294" s="101">
        <f t="shared" si="1396"/>
        <v>6800</v>
      </c>
      <c r="K4294" s="101">
        <f t="shared" si="1388"/>
        <v>3.7929495760821061</v>
      </c>
      <c r="L4294" s="26">
        <v>9.6</v>
      </c>
      <c r="M4294" s="27">
        <f t="shared" si="1398"/>
        <v>0.60687193217313695</v>
      </c>
    </row>
    <row r="4295" spans="1:13">
      <c r="A4295" s="227"/>
      <c r="B4295" s="264"/>
      <c r="C4295" s="38" t="s">
        <v>530</v>
      </c>
      <c r="D4295" s="1297">
        <v>2006</v>
      </c>
      <c r="E4295" s="131">
        <f t="shared" si="1393"/>
        <v>15</v>
      </c>
      <c r="F4295" s="26">
        <v>30000</v>
      </c>
      <c r="G4295" s="146">
        <v>0.1</v>
      </c>
      <c r="H4295" s="26">
        <f t="shared" si="1394"/>
        <v>45000</v>
      </c>
      <c r="I4295" s="26">
        <f t="shared" si="1395"/>
        <v>-15000</v>
      </c>
      <c r="J4295" s="101">
        <f t="shared" si="1396"/>
        <v>3000</v>
      </c>
      <c r="K4295" s="101">
        <f t="shared" si="1388"/>
        <v>1.6733601070950468</v>
      </c>
      <c r="L4295" s="26">
        <v>10</v>
      </c>
      <c r="M4295" s="27">
        <f t="shared" si="1398"/>
        <v>0.2788933511825078</v>
      </c>
    </row>
    <row r="4296" spans="1:13">
      <c r="A4296" s="227"/>
      <c r="B4296" s="264"/>
      <c r="C4296" s="38" t="s">
        <v>520</v>
      </c>
      <c r="D4296" s="1297">
        <v>2007</v>
      </c>
      <c r="E4296" s="131">
        <f t="shared" si="1393"/>
        <v>14</v>
      </c>
      <c r="F4296" s="26">
        <v>25000</v>
      </c>
      <c r="G4296" s="146">
        <v>0.1</v>
      </c>
      <c r="H4296" s="26">
        <f t="shared" si="1394"/>
        <v>35000</v>
      </c>
      <c r="I4296" s="26">
        <f t="shared" si="1395"/>
        <v>-10000</v>
      </c>
      <c r="J4296" s="101">
        <f t="shared" si="1396"/>
        <v>2500</v>
      </c>
      <c r="K4296" s="101">
        <f t="shared" si="1388"/>
        <v>1.394466755912539</v>
      </c>
      <c r="L4296" s="26">
        <v>10</v>
      </c>
      <c r="M4296" s="27">
        <f t="shared" si="1398"/>
        <v>0.23241112598542318</v>
      </c>
    </row>
    <row r="4297" spans="1:13">
      <c r="A4297" s="227"/>
      <c r="B4297" s="264"/>
      <c r="C4297" s="38" t="s">
        <v>532</v>
      </c>
      <c r="D4297" s="1297">
        <v>2007</v>
      </c>
      <c r="E4297" s="131">
        <f t="shared" si="1393"/>
        <v>14</v>
      </c>
      <c r="F4297" s="26">
        <v>18000</v>
      </c>
      <c r="G4297" s="146">
        <v>0.1</v>
      </c>
      <c r="H4297" s="26">
        <f t="shared" si="1394"/>
        <v>25200</v>
      </c>
      <c r="I4297" s="26">
        <f t="shared" si="1395"/>
        <v>-7200</v>
      </c>
      <c r="J4297" s="101">
        <f t="shared" si="1396"/>
        <v>1800</v>
      </c>
      <c r="K4297" s="101">
        <f t="shared" si="1388"/>
        <v>1.0040160642570282</v>
      </c>
      <c r="L4297" s="26">
        <v>10</v>
      </c>
      <c r="M4297" s="27">
        <f t="shared" si="1398"/>
        <v>0.16733601070950468</v>
      </c>
    </row>
    <row r="4298" spans="1:13">
      <c r="A4298" s="227"/>
      <c r="B4298" s="16" t="s">
        <v>35</v>
      </c>
      <c r="C4298" s="222"/>
      <c r="D4298" s="223"/>
      <c r="E4298" s="131"/>
      <c r="F4298" s="224"/>
      <c r="G4298" s="225"/>
      <c r="H4298" s="26"/>
      <c r="I4298" s="26"/>
      <c r="J4298" s="101"/>
      <c r="K4298" s="101">
        <f t="shared" si="1388"/>
        <v>0</v>
      </c>
      <c r="L4298" s="226"/>
      <c r="M4298" s="246">
        <f>SUM(M4289:M4297)</f>
        <v>23.673257846199615</v>
      </c>
    </row>
    <row r="4299" spans="1:13" ht="45">
      <c r="A4299" s="1312" t="s">
        <v>5827</v>
      </c>
      <c r="B4299" s="265" t="s">
        <v>950</v>
      </c>
      <c r="C4299" s="222" t="s">
        <v>969</v>
      </c>
      <c r="D4299" s="228">
        <v>2013</v>
      </c>
      <c r="E4299" s="131">
        <f t="shared" si="1393"/>
        <v>8</v>
      </c>
      <c r="F4299" s="226">
        <v>500000</v>
      </c>
      <c r="G4299" s="229">
        <v>0.1</v>
      </c>
      <c r="H4299" s="26">
        <f t="shared" si="1394"/>
        <v>400000</v>
      </c>
      <c r="I4299" s="26">
        <f t="shared" si="1395"/>
        <v>100000</v>
      </c>
      <c r="J4299" s="101">
        <f t="shared" si="1396"/>
        <v>50000</v>
      </c>
      <c r="K4299" s="101">
        <f t="shared" si="1388"/>
        <v>27.889335118250781</v>
      </c>
      <c r="L4299" s="226">
        <v>3.2</v>
      </c>
      <c r="M4299" s="27">
        <f t="shared" ref="M4299:M4306" si="1399">K4299*L4299/60</f>
        <v>1.4874312063067086</v>
      </c>
    </row>
    <row r="4300" spans="1:13">
      <c r="A4300" s="544"/>
      <c r="B4300" s="265"/>
      <c r="C4300" s="222" t="s">
        <v>968</v>
      </c>
      <c r="D4300" s="228">
        <v>2013</v>
      </c>
      <c r="E4300" s="131">
        <f t="shared" si="1393"/>
        <v>8</v>
      </c>
      <c r="F4300" s="226">
        <v>120000</v>
      </c>
      <c r="G4300" s="229">
        <v>0.1</v>
      </c>
      <c r="H4300" s="26">
        <f t="shared" si="1394"/>
        <v>96000</v>
      </c>
      <c r="I4300" s="26">
        <f t="shared" si="1395"/>
        <v>24000</v>
      </c>
      <c r="J4300" s="101">
        <f t="shared" si="1396"/>
        <v>12000</v>
      </c>
      <c r="K4300" s="101">
        <f t="shared" si="1388"/>
        <v>6.6934404283801872</v>
      </c>
      <c r="L4300" s="226">
        <v>3.2</v>
      </c>
      <c r="M4300" s="27">
        <f t="shared" si="1399"/>
        <v>0.35698348951360998</v>
      </c>
    </row>
    <row r="4301" spans="1:13">
      <c r="A4301" s="544"/>
      <c r="B4301" s="265"/>
      <c r="C4301" s="38" t="s">
        <v>500</v>
      </c>
      <c r="D4301" s="1297">
        <v>2007</v>
      </c>
      <c r="E4301" s="131">
        <f t="shared" si="1393"/>
        <v>14</v>
      </c>
      <c r="F4301" s="26">
        <v>810000</v>
      </c>
      <c r="G4301" s="146">
        <v>0.1</v>
      </c>
      <c r="H4301" s="26">
        <f t="shared" si="1394"/>
        <v>1134000</v>
      </c>
      <c r="I4301" s="26">
        <f t="shared" si="1395"/>
        <v>-324000</v>
      </c>
      <c r="J4301" s="101">
        <f t="shared" si="1396"/>
        <v>81000</v>
      </c>
      <c r="K4301" s="101">
        <f t="shared" si="1388"/>
        <v>45.180722891566269</v>
      </c>
      <c r="L4301" s="26">
        <v>4.8</v>
      </c>
      <c r="M4301" s="27">
        <f t="shared" si="1399"/>
        <v>3.6144578313253017</v>
      </c>
    </row>
    <row r="4302" spans="1:13">
      <c r="A4302" s="544"/>
      <c r="B4302" s="265"/>
      <c r="C4302" s="38" t="s">
        <v>501</v>
      </c>
      <c r="D4302" s="1297">
        <v>2015</v>
      </c>
      <c r="E4302" s="131">
        <f t="shared" si="1393"/>
        <v>6</v>
      </c>
      <c r="F4302" s="26">
        <v>694025</v>
      </c>
      <c r="G4302" s="146">
        <v>0.1</v>
      </c>
      <c r="H4302" s="26">
        <f t="shared" si="1394"/>
        <v>416415</v>
      </c>
      <c r="I4302" s="26">
        <f t="shared" si="1395"/>
        <v>277610</v>
      </c>
      <c r="J4302" s="101">
        <f t="shared" si="1396"/>
        <v>69402.5</v>
      </c>
      <c r="K4302" s="101">
        <f t="shared" si="1388"/>
        <v>38.711791610888</v>
      </c>
      <c r="L4302" s="26">
        <v>18</v>
      </c>
      <c r="M4302" s="27">
        <f t="shared" si="1399"/>
        <v>11.6135374832664</v>
      </c>
    </row>
    <row r="4303" spans="1:13">
      <c r="A4303" s="544"/>
      <c r="B4303" s="265"/>
      <c r="C4303" s="38" t="s">
        <v>502</v>
      </c>
      <c r="D4303" s="1297">
        <v>2006</v>
      </c>
      <c r="E4303" s="131">
        <f t="shared" si="1393"/>
        <v>15</v>
      </c>
      <c r="F4303" s="26">
        <v>77000</v>
      </c>
      <c r="G4303" s="146">
        <v>0.05</v>
      </c>
      <c r="H4303" s="26">
        <f t="shared" si="1394"/>
        <v>57750</v>
      </c>
      <c r="I4303" s="26">
        <f t="shared" si="1395"/>
        <v>19250</v>
      </c>
      <c r="J4303" s="101">
        <f t="shared" si="1396"/>
        <v>3850</v>
      </c>
      <c r="K4303" s="101">
        <f t="shared" si="1388"/>
        <v>2.1474788041053103</v>
      </c>
      <c r="L4303" s="26">
        <v>9.6</v>
      </c>
      <c r="M4303" s="27">
        <f t="shared" si="1399"/>
        <v>0.34359660865684966</v>
      </c>
    </row>
    <row r="4304" spans="1:13">
      <c r="A4304" s="544"/>
      <c r="B4304" s="265"/>
      <c r="C4304" s="38" t="s">
        <v>504</v>
      </c>
      <c r="D4304" s="1297">
        <v>2007</v>
      </c>
      <c r="E4304" s="131">
        <f t="shared" si="1393"/>
        <v>14</v>
      </c>
      <c r="F4304" s="26">
        <v>68000</v>
      </c>
      <c r="G4304" s="146">
        <v>0.1</v>
      </c>
      <c r="H4304" s="26">
        <f t="shared" si="1394"/>
        <v>95200</v>
      </c>
      <c r="I4304" s="26">
        <f t="shared" si="1395"/>
        <v>-27200</v>
      </c>
      <c r="J4304" s="101">
        <f t="shared" si="1396"/>
        <v>6800</v>
      </c>
      <c r="K4304" s="101">
        <f t="shared" si="1388"/>
        <v>3.7929495760821061</v>
      </c>
      <c r="L4304" s="26">
        <v>9.6</v>
      </c>
      <c r="M4304" s="27">
        <f t="shared" si="1399"/>
        <v>0.60687193217313695</v>
      </c>
    </row>
    <row r="4305" spans="1:13">
      <c r="A4305" s="544"/>
      <c r="B4305" s="265"/>
      <c r="C4305" s="38" t="s">
        <v>530</v>
      </c>
      <c r="D4305" s="1297">
        <v>2006</v>
      </c>
      <c r="E4305" s="131">
        <f t="shared" si="1393"/>
        <v>15</v>
      </c>
      <c r="F4305" s="26">
        <v>30000</v>
      </c>
      <c r="G4305" s="146">
        <v>0.1</v>
      </c>
      <c r="H4305" s="26">
        <f t="shared" si="1394"/>
        <v>45000</v>
      </c>
      <c r="I4305" s="26">
        <f t="shared" si="1395"/>
        <v>-15000</v>
      </c>
      <c r="J4305" s="101">
        <f t="shared" si="1396"/>
        <v>3000</v>
      </c>
      <c r="K4305" s="101">
        <f t="shared" si="1388"/>
        <v>1.6733601070950468</v>
      </c>
      <c r="L4305" s="26">
        <v>10</v>
      </c>
      <c r="M4305" s="27">
        <f t="shared" si="1399"/>
        <v>0.2788933511825078</v>
      </c>
    </row>
    <row r="4306" spans="1:13">
      <c r="A4306" s="544"/>
      <c r="B4306" s="265"/>
      <c r="C4306" s="38" t="s">
        <v>520</v>
      </c>
      <c r="D4306" s="1297">
        <v>2007</v>
      </c>
      <c r="E4306" s="131">
        <f t="shared" si="1393"/>
        <v>14</v>
      </c>
      <c r="F4306" s="26">
        <v>25000</v>
      </c>
      <c r="G4306" s="146">
        <v>0.1</v>
      </c>
      <c r="H4306" s="26">
        <f t="shared" si="1394"/>
        <v>35000</v>
      </c>
      <c r="I4306" s="26">
        <f t="shared" si="1395"/>
        <v>-10000</v>
      </c>
      <c r="J4306" s="101">
        <f t="shared" si="1396"/>
        <v>2500</v>
      </c>
      <c r="K4306" s="101">
        <f t="shared" si="1388"/>
        <v>1.394466755912539</v>
      </c>
      <c r="L4306" s="26">
        <v>10</v>
      </c>
      <c r="M4306" s="27">
        <f t="shared" si="1399"/>
        <v>0.23241112598542318</v>
      </c>
    </row>
    <row r="4307" spans="1:13">
      <c r="A4307" s="544"/>
      <c r="B4307" s="16" t="s">
        <v>35</v>
      </c>
      <c r="C4307" s="38"/>
      <c r="D4307" s="1297"/>
      <c r="E4307" s="131"/>
      <c r="F4307" s="26"/>
      <c r="G4307" s="146"/>
      <c r="H4307" s="26"/>
      <c r="I4307" s="26"/>
      <c r="J4307" s="101"/>
      <c r="K4307" s="101">
        <f t="shared" si="1388"/>
        <v>0</v>
      </c>
      <c r="L4307" s="26"/>
      <c r="M4307" s="96">
        <f>SUM(M4299:M4306)</f>
        <v>18.534183028409938</v>
      </c>
    </row>
    <row r="4308" spans="1:13" ht="60">
      <c r="A4308" s="1312" t="s">
        <v>5828</v>
      </c>
      <c r="B4308" s="256" t="s">
        <v>952</v>
      </c>
      <c r="C4308" s="222" t="s">
        <v>961</v>
      </c>
      <c r="D4308" s="228">
        <v>2020</v>
      </c>
      <c r="E4308" s="131">
        <f t="shared" si="1393"/>
        <v>1</v>
      </c>
      <c r="F4308" s="226">
        <v>16217249.17</v>
      </c>
      <c r="G4308" s="229">
        <v>0.1</v>
      </c>
      <c r="H4308" s="26">
        <f t="shared" si="1394"/>
        <v>1621724.9170000001</v>
      </c>
      <c r="I4308" s="26">
        <f t="shared" si="1395"/>
        <v>14595524.253</v>
      </c>
      <c r="J4308" s="101">
        <f t="shared" si="1396"/>
        <v>1621724.9170000001</v>
      </c>
      <c r="K4308" s="101">
        <f t="shared" si="1388"/>
        <v>904.57659359660875</v>
      </c>
      <c r="L4308" s="226">
        <v>3.2</v>
      </c>
      <c r="M4308" s="27">
        <f t="shared" ref="M4308:M4317" si="1400">K4308*L4308/60</f>
        <v>48.244084991819136</v>
      </c>
    </row>
    <row r="4309" spans="1:13">
      <c r="A4309" s="544"/>
      <c r="B4309" s="256"/>
      <c r="C4309" s="38" t="s">
        <v>518</v>
      </c>
      <c r="D4309" s="1297">
        <v>2007</v>
      </c>
      <c r="E4309" s="131">
        <f t="shared" si="1393"/>
        <v>14</v>
      </c>
      <c r="F4309" s="26">
        <v>1068000</v>
      </c>
      <c r="G4309" s="146">
        <v>0.1</v>
      </c>
      <c r="H4309" s="26">
        <f t="shared" si="1394"/>
        <v>1495200</v>
      </c>
      <c r="I4309" s="26">
        <f t="shared" si="1395"/>
        <v>-427200</v>
      </c>
      <c r="J4309" s="101">
        <f t="shared" si="1396"/>
        <v>106800</v>
      </c>
      <c r="K4309" s="101">
        <f t="shared" si="1388"/>
        <v>59.57161981258367</v>
      </c>
      <c r="L4309" s="26">
        <v>60</v>
      </c>
      <c r="M4309" s="27">
        <f t="shared" si="1400"/>
        <v>59.57161981258367</v>
      </c>
    </row>
    <row r="4310" spans="1:13">
      <c r="A4310" s="544"/>
      <c r="B4310" s="256"/>
      <c r="C4310" s="38" t="s">
        <v>519</v>
      </c>
      <c r="D4310" s="1297">
        <v>2007</v>
      </c>
      <c r="E4310" s="131">
        <f t="shared" si="1393"/>
        <v>14</v>
      </c>
      <c r="F4310" s="26">
        <v>250000</v>
      </c>
      <c r="G4310" s="146">
        <v>0.1</v>
      </c>
      <c r="H4310" s="26">
        <f t="shared" si="1394"/>
        <v>350000</v>
      </c>
      <c r="I4310" s="26">
        <f t="shared" si="1395"/>
        <v>-100000</v>
      </c>
      <c r="J4310" s="101">
        <f t="shared" si="1396"/>
        <v>25000</v>
      </c>
      <c r="K4310" s="101">
        <f t="shared" si="1388"/>
        <v>13.94466755912539</v>
      </c>
      <c r="L4310" s="26">
        <v>10</v>
      </c>
      <c r="M4310" s="27">
        <f t="shared" si="1400"/>
        <v>2.3241112598542317</v>
      </c>
    </row>
    <row r="4311" spans="1:13">
      <c r="A4311" s="544"/>
      <c r="B4311" s="256"/>
      <c r="C4311" s="38" t="s">
        <v>520</v>
      </c>
      <c r="D4311" s="1297">
        <v>2007</v>
      </c>
      <c r="E4311" s="131">
        <f t="shared" si="1393"/>
        <v>14</v>
      </c>
      <c r="F4311" s="26">
        <v>25000</v>
      </c>
      <c r="G4311" s="146">
        <v>0.1</v>
      </c>
      <c r="H4311" s="26">
        <f t="shared" si="1394"/>
        <v>35000</v>
      </c>
      <c r="I4311" s="26">
        <f t="shared" si="1395"/>
        <v>-10000</v>
      </c>
      <c r="J4311" s="101">
        <f t="shared" si="1396"/>
        <v>2500</v>
      </c>
      <c r="K4311" s="101">
        <f t="shared" si="1388"/>
        <v>1.394466755912539</v>
      </c>
      <c r="L4311" s="26">
        <v>10</v>
      </c>
      <c r="M4311" s="27">
        <f t="shared" si="1400"/>
        <v>0.23241112598542318</v>
      </c>
    </row>
    <row r="4312" spans="1:13">
      <c r="A4312" s="544"/>
      <c r="B4312" s="256"/>
      <c r="C4312" s="38" t="s">
        <v>521</v>
      </c>
      <c r="D4312" s="1297">
        <v>2007</v>
      </c>
      <c r="E4312" s="131">
        <f t="shared" si="1393"/>
        <v>14</v>
      </c>
      <c r="F4312" s="26">
        <v>92000</v>
      </c>
      <c r="G4312" s="146">
        <v>0.1</v>
      </c>
      <c r="H4312" s="26">
        <f t="shared" si="1394"/>
        <v>128800</v>
      </c>
      <c r="I4312" s="26">
        <f t="shared" si="1395"/>
        <v>-36800</v>
      </c>
      <c r="J4312" s="101">
        <f t="shared" si="1396"/>
        <v>9200</v>
      </c>
      <c r="K4312" s="101">
        <f t="shared" si="1388"/>
        <v>5.1316376617581438</v>
      </c>
      <c r="L4312" s="26">
        <v>60</v>
      </c>
      <c r="M4312" s="27">
        <f t="shared" si="1400"/>
        <v>5.1316376617581438</v>
      </c>
    </row>
    <row r="4313" spans="1:13">
      <c r="A4313" s="544"/>
      <c r="B4313" s="256"/>
      <c r="C4313" s="38" t="s">
        <v>522</v>
      </c>
      <c r="D4313" s="1297">
        <v>2007</v>
      </c>
      <c r="E4313" s="131">
        <f t="shared" si="1393"/>
        <v>14</v>
      </c>
      <c r="F4313" s="26">
        <v>3000000</v>
      </c>
      <c r="G4313" s="146">
        <v>0.1</v>
      </c>
      <c r="H4313" s="26">
        <f t="shared" si="1394"/>
        <v>4200000</v>
      </c>
      <c r="I4313" s="26">
        <f t="shared" si="1395"/>
        <v>-1200000</v>
      </c>
      <c r="J4313" s="101">
        <f t="shared" si="1396"/>
        <v>300000</v>
      </c>
      <c r="K4313" s="101">
        <f t="shared" si="1388"/>
        <v>167.33601070950468</v>
      </c>
      <c r="L4313" s="26">
        <v>240</v>
      </c>
      <c r="M4313" s="27">
        <f t="shared" si="1400"/>
        <v>669.34404283801871</v>
      </c>
    </row>
    <row r="4314" spans="1:13">
      <c r="A4314" s="544"/>
      <c r="B4314" s="256"/>
      <c r="C4314" s="38" t="s">
        <v>504</v>
      </c>
      <c r="D4314" s="1297">
        <v>2007</v>
      </c>
      <c r="E4314" s="131">
        <f t="shared" si="1393"/>
        <v>14</v>
      </c>
      <c r="F4314" s="26">
        <v>68000</v>
      </c>
      <c r="G4314" s="146">
        <v>0.1</v>
      </c>
      <c r="H4314" s="26">
        <f t="shared" si="1394"/>
        <v>95200</v>
      </c>
      <c r="I4314" s="26">
        <f t="shared" si="1395"/>
        <v>-27200</v>
      </c>
      <c r="J4314" s="101">
        <f t="shared" si="1396"/>
        <v>6800</v>
      </c>
      <c r="K4314" s="101">
        <f t="shared" si="1388"/>
        <v>3.7929495760821061</v>
      </c>
      <c r="L4314" s="26">
        <v>10</v>
      </c>
      <c r="M4314" s="27">
        <f t="shared" si="1400"/>
        <v>0.63215826268035102</v>
      </c>
    </row>
    <row r="4315" spans="1:13">
      <c r="A4315" s="544"/>
      <c r="B4315" s="256"/>
      <c r="C4315" s="38" t="s">
        <v>523</v>
      </c>
      <c r="D4315" s="1297">
        <v>2007</v>
      </c>
      <c r="E4315" s="131">
        <f t="shared" si="1393"/>
        <v>14</v>
      </c>
      <c r="F4315" s="26">
        <v>18000</v>
      </c>
      <c r="G4315" s="146">
        <v>0.1</v>
      </c>
      <c r="H4315" s="26">
        <f t="shared" si="1394"/>
        <v>25200</v>
      </c>
      <c r="I4315" s="26">
        <f t="shared" si="1395"/>
        <v>-7200</v>
      </c>
      <c r="J4315" s="101">
        <f t="shared" si="1396"/>
        <v>1800</v>
      </c>
      <c r="K4315" s="101">
        <f t="shared" si="1388"/>
        <v>1.0040160642570282</v>
      </c>
      <c r="L4315" s="26">
        <v>60</v>
      </c>
      <c r="M4315" s="27">
        <f t="shared" si="1400"/>
        <v>1.0040160642570282</v>
      </c>
    </row>
    <row r="4316" spans="1:13">
      <c r="A4316" s="544"/>
      <c r="B4316" s="256"/>
      <c r="C4316" s="38" t="s">
        <v>524</v>
      </c>
      <c r="D4316" s="1297">
        <v>2007</v>
      </c>
      <c r="E4316" s="131">
        <f t="shared" si="1393"/>
        <v>14</v>
      </c>
      <c r="F4316" s="26">
        <v>60000</v>
      </c>
      <c r="G4316" s="146">
        <v>0.1</v>
      </c>
      <c r="H4316" s="26">
        <f t="shared" si="1394"/>
        <v>84000</v>
      </c>
      <c r="I4316" s="26">
        <f t="shared" si="1395"/>
        <v>-24000</v>
      </c>
      <c r="J4316" s="101">
        <f t="shared" si="1396"/>
        <v>6000</v>
      </c>
      <c r="K4316" s="101">
        <f t="shared" si="1388"/>
        <v>3.3467202141900936</v>
      </c>
      <c r="L4316" s="26">
        <v>240</v>
      </c>
      <c r="M4316" s="27">
        <f t="shared" si="1400"/>
        <v>13.386880856760374</v>
      </c>
    </row>
    <row r="4317" spans="1:13">
      <c r="A4317" s="544"/>
      <c r="B4317" s="256"/>
      <c r="C4317" s="38" t="s">
        <v>508</v>
      </c>
      <c r="D4317" s="1297">
        <v>1994</v>
      </c>
      <c r="E4317" s="131">
        <f t="shared" si="1393"/>
        <v>27</v>
      </c>
      <c r="F4317" s="26"/>
      <c r="G4317" s="26"/>
      <c r="H4317" s="26">
        <f t="shared" si="1394"/>
        <v>0</v>
      </c>
      <c r="I4317" s="26">
        <f t="shared" si="1395"/>
        <v>0</v>
      </c>
      <c r="J4317" s="101">
        <f t="shared" si="1396"/>
        <v>0</v>
      </c>
      <c r="K4317" s="101">
        <f t="shared" si="1388"/>
        <v>0</v>
      </c>
      <c r="L4317" s="26">
        <v>30</v>
      </c>
      <c r="M4317" s="27">
        <f t="shared" si="1400"/>
        <v>0</v>
      </c>
    </row>
    <row r="4318" spans="1:13">
      <c r="A4318" s="544"/>
      <c r="B4318" s="210" t="s">
        <v>35</v>
      </c>
      <c r="C4318" s="38"/>
      <c r="D4318" s="1297"/>
      <c r="E4318" s="131"/>
      <c r="F4318" s="26"/>
      <c r="G4318" s="26"/>
      <c r="H4318" s="26"/>
      <c r="I4318" s="26"/>
      <c r="J4318" s="101"/>
      <c r="K4318" s="101">
        <f t="shared" si="1388"/>
        <v>0</v>
      </c>
      <c r="L4318" s="26"/>
      <c r="M4318" s="96">
        <f>SUM(M4308:M4317)</f>
        <v>799.87096287371708</v>
      </c>
    </row>
    <row r="4319" spans="1:13" ht="45">
      <c r="A4319" s="1312" t="s">
        <v>5829</v>
      </c>
      <c r="B4319" s="256" t="s">
        <v>953</v>
      </c>
      <c r="C4319" s="211" t="s">
        <v>969</v>
      </c>
      <c r="D4319" s="212">
        <v>2013</v>
      </c>
      <c r="E4319" s="131">
        <f t="shared" si="1393"/>
        <v>8</v>
      </c>
      <c r="F4319" s="212">
        <v>500000</v>
      </c>
      <c r="G4319" s="212">
        <v>0.1</v>
      </c>
      <c r="H4319" s="26">
        <f t="shared" si="1394"/>
        <v>400000</v>
      </c>
      <c r="I4319" s="26">
        <f t="shared" si="1395"/>
        <v>100000</v>
      </c>
      <c r="J4319" s="101">
        <f t="shared" si="1396"/>
        <v>50000</v>
      </c>
      <c r="K4319" s="101">
        <f t="shared" si="1388"/>
        <v>27.889335118250781</v>
      </c>
      <c r="L4319" s="212">
        <v>3.2</v>
      </c>
      <c r="M4319" s="27">
        <f t="shared" ref="M4319:M4326" si="1401">K4319*L4319/60</f>
        <v>1.4874312063067086</v>
      </c>
    </row>
    <row r="4320" spans="1:13">
      <c r="A4320" s="544"/>
      <c r="B4320" s="256"/>
      <c r="C4320" s="211" t="s">
        <v>968</v>
      </c>
      <c r="D4320" s="212">
        <v>2013</v>
      </c>
      <c r="E4320" s="131">
        <f t="shared" si="1393"/>
        <v>8</v>
      </c>
      <c r="F4320" s="212">
        <v>120000</v>
      </c>
      <c r="G4320" s="212">
        <v>0.1</v>
      </c>
      <c r="H4320" s="26">
        <f t="shared" si="1394"/>
        <v>96000</v>
      </c>
      <c r="I4320" s="26">
        <f t="shared" si="1395"/>
        <v>24000</v>
      </c>
      <c r="J4320" s="101">
        <f t="shared" si="1396"/>
        <v>12000</v>
      </c>
      <c r="K4320" s="101">
        <f t="shared" si="1388"/>
        <v>6.6934404283801872</v>
      </c>
      <c r="L4320" s="212">
        <v>3.2</v>
      </c>
      <c r="M4320" s="27">
        <f t="shared" si="1401"/>
        <v>0.35698348951360998</v>
      </c>
    </row>
    <row r="4321" spans="1:13">
      <c r="A4321" s="544"/>
      <c r="B4321" s="256"/>
      <c r="C4321" s="38" t="s">
        <v>500</v>
      </c>
      <c r="D4321" s="1297">
        <v>2007</v>
      </c>
      <c r="E4321" s="131">
        <f t="shared" si="1393"/>
        <v>14</v>
      </c>
      <c r="F4321" s="26">
        <v>810000</v>
      </c>
      <c r="G4321" s="146">
        <v>0.1</v>
      </c>
      <c r="H4321" s="26">
        <f t="shared" si="1394"/>
        <v>1134000</v>
      </c>
      <c r="I4321" s="26">
        <f t="shared" si="1395"/>
        <v>-324000</v>
      </c>
      <c r="J4321" s="101">
        <f t="shared" si="1396"/>
        <v>81000</v>
      </c>
      <c r="K4321" s="101">
        <f t="shared" si="1388"/>
        <v>45.180722891566269</v>
      </c>
      <c r="L4321" s="26">
        <v>4.8</v>
      </c>
      <c r="M4321" s="27">
        <f t="shared" si="1401"/>
        <v>3.6144578313253017</v>
      </c>
    </row>
    <row r="4322" spans="1:13">
      <c r="A4322" s="544"/>
      <c r="B4322" s="256"/>
      <c r="C4322" s="38" t="s">
        <v>501</v>
      </c>
      <c r="D4322" s="1297">
        <v>2015</v>
      </c>
      <c r="E4322" s="131">
        <f t="shared" si="1393"/>
        <v>6</v>
      </c>
      <c r="F4322" s="26">
        <v>694025</v>
      </c>
      <c r="G4322" s="146">
        <v>0.1</v>
      </c>
      <c r="H4322" s="26">
        <f t="shared" si="1394"/>
        <v>416415</v>
      </c>
      <c r="I4322" s="26">
        <f t="shared" si="1395"/>
        <v>277610</v>
      </c>
      <c r="J4322" s="101">
        <f t="shared" si="1396"/>
        <v>69402.5</v>
      </c>
      <c r="K4322" s="101">
        <f t="shared" si="1388"/>
        <v>38.711791610888</v>
      </c>
      <c r="L4322" s="26">
        <v>18</v>
      </c>
      <c r="M4322" s="27">
        <f t="shared" si="1401"/>
        <v>11.6135374832664</v>
      </c>
    </row>
    <row r="4323" spans="1:13">
      <c r="A4323" s="544"/>
      <c r="B4323" s="256"/>
      <c r="C4323" s="38" t="s">
        <v>502</v>
      </c>
      <c r="D4323" s="1297">
        <v>2006</v>
      </c>
      <c r="E4323" s="131">
        <f t="shared" si="1393"/>
        <v>15</v>
      </c>
      <c r="F4323" s="26">
        <v>77000</v>
      </c>
      <c r="G4323" s="146">
        <v>0.05</v>
      </c>
      <c r="H4323" s="26">
        <f t="shared" si="1394"/>
        <v>57750</v>
      </c>
      <c r="I4323" s="26">
        <f t="shared" si="1395"/>
        <v>19250</v>
      </c>
      <c r="J4323" s="101">
        <f t="shared" si="1396"/>
        <v>3850</v>
      </c>
      <c r="K4323" s="101">
        <f t="shared" si="1388"/>
        <v>2.1474788041053103</v>
      </c>
      <c r="L4323" s="26">
        <v>9.6</v>
      </c>
      <c r="M4323" s="27">
        <f t="shared" si="1401"/>
        <v>0.34359660865684966</v>
      </c>
    </row>
    <row r="4324" spans="1:13">
      <c r="A4324" s="544"/>
      <c r="B4324" s="256"/>
      <c r="C4324" s="38" t="s">
        <v>504</v>
      </c>
      <c r="D4324" s="1297">
        <v>2007</v>
      </c>
      <c r="E4324" s="131">
        <f t="shared" si="1393"/>
        <v>14</v>
      </c>
      <c r="F4324" s="26">
        <v>68000</v>
      </c>
      <c r="G4324" s="146">
        <v>0.1</v>
      </c>
      <c r="H4324" s="26">
        <f t="shared" si="1394"/>
        <v>95200</v>
      </c>
      <c r="I4324" s="26">
        <f t="shared" si="1395"/>
        <v>-27200</v>
      </c>
      <c r="J4324" s="101">
        <f t="shared" si="1396"/>
        <v>6800</v>
      </c>
      <c r="K4324" s="101">
        <f t="shared" si="1388"/>
        <v>3.7929495760821061</v>
      </c>
      <c r="L4324" s="26">
        <v>9.6</v>
      </c>
      <c r="M4324" s="27">
        <f t="shared" si="1401"/>
        <v>0.60687193217313695</v>
      </c>
    </row>
    <row r="4325" spans="1:13">
      <c r="A4325" s="544"/>
      <c r="B4325" s="256"/>
      <c r="C4325" s="38" t="s">
        <v>530</v>
      </c>
      <c r="D4325" s="1297">
        <v>2006</v>
      </c>
      <c r="E4325" s="131">
        <f t="shared" si="1393"/>
        <v>15</v>
      </c>
      <c r="F4325" s="26">
        <v>30000</v>
      </c>
      <c r="G4325" s="146">
        <v>0.1</v>
      </c>
      <c r="H4325" s="26">
        <f t="shared" si="1394"/>
        <v>45000</v>
      </c>
      <c r="I4325" s="26">
        <f t="shared" si="1395"/>
        <v>-15000</v>
      </c>
      <c r="J4325" s="101">
        <f t="shared" si="1396"/>
        <v>3000</v>
      </c>
      <c r="K4325" s="101">
        <f t="shared" si="1388"/>
        <v>1.6733601070950468</v>
      </c>
      <c r="L4325" s="26">
        <v>10</v>
      </c>
      <c r="M4325" s="27">
        <f t="shared" si="1401"/>
        <v>0.2788933511825078</v>
      </c>
    </row>
    <row r="4326" spans="1:13">
      <c r="A4326" s="544"/>
      <c r="B4326" s="256"/>
      <c r="C4326" s="38" t="s">
        <v>520</v>
      </c>
      <c r="D4326" s="1297">
        <v>2007</v>
      </c>
      <c r="E4326" s="131">
        <f t="shared" si="1393"/>
        <v>14</v>
      </c>
      <c r="F4326" s="26">
        <v>25000</v>
      </c>
      <c r="G4326" s="146">
        <v>0.1</v>
      </c>
      <c r="H4326" s="26">
        <f t="shared" si="1394"/>
        <v>35000</v>
      </c>
      <c r="I4326" s="26">
        <f t="shared" si="1395"/>
        <v>-10000</v>
      </c>
      <c r="J4326" s="101">
        <f t="shared" si="1396"/>
        <v>2500</v>
      </c>
      <c r="K4326" s="101">
        <f t="shared" si="1388"/>
        <v>1.394466755912539</v>
      </c>
      <c r="L4326" s="26">
        <v>10</v>
      </c>
      <c r="M4326" s="27">
        <f t="shared" si="1401"/>
        <v>0.23241112598542318</v>
      </c>
    </row>
    <row r="4327" spans="1:13">
      <c r="A4327" s="544"/>
      <c r="B4327" s="247" t="s">
        <v>35</v>
      </c>
      <c r="C4327" s="38"/>
      <c r="D4327" s="1307"/>
      <c r="E4327" s="131"/>
      <c r="F4327" s="244"/>
      <c r="G4327" s="245"/>
      <c r="H4327" s="26"/>
      <c r="I4327" s="26"/>
      <c r="J4327" s="101"/>
      <c r="K4327" s="101">
        <f t="shared" ref="K4327:K4390" si="1402">J4327/1792.8</f>
        <v>0</v>
      </c>
      <c r="L4327" s="26"/>
      <c r="M4327" s="96">
        <f>SUM(M4319:M4326)</f>
        <v>18.534183028409938</v>
      </c>
    </row>
    <row r="4328" spans="1:13" ht="90">
      <c r="A4328" s="1312" t="s">
        <v>5830</v>
      </c>
      <c r="B4328" s="268" t="s">
        <v>954</v>
      </c>
      <c r="C4328" s="230" t="s">
        <v>961</v>
      </c>
      <c r="D4328" s="231">
        <v>2020</v>
      </c>
      <c r="E4328" s="131">
        <f t="shared" si="1393"/>
        <v>1</v>
      </c>
      <c r="F4328" s="232">
        <v>16217249.17</v>
      </c>
      <c r="G4328" s="233">
        <v>0.1</v>
      </c>
      <c r="H4328" s="26">
        <f t="shared" si="1394"/>
        <v>1621724.9170000001</v>
      </c>
      <c r="I4328" s="26">
        <f t="shared" si="1395"/>
        <v>14595524.253</v>
      </c>
      <c r="J4328" s="101">
        <f t="shared" si="1396"/>
        <v>1621724.9170000001</v>
      </c>
      <c r="K4328" s="101">
        <f t="shared" si="1402"/>
        <v>904.57659359660875</v>
      </c>
      <c r="L4328" s="234">
        <v>3.2</v>
      </c>
      <c r="M4328" s="27">
        <f t="shared" ref="M4328:M4335" si="1403">K4328*L4328/60</f>
        <v>48.244084991819136</v>
      </c>
    </row>
    <row r="4329" spans="1:13">
      <c r="A4329" s="544"/>
      <c r="B4329" s="230"/>
      <c r="C4329" s="38" t="s">
        <v>518</v>
      </c>
      <c r="D4329" s="1297">
        <v>2007</v>
      </c>
      <c r="E4329" s="131">
        <f t="shared" si="1393"/>
        <v>14</v>
      </c>
      <c r="F4329" s="26">
        <v>1068000</v>
      </c>
      <c r="G4329" s="146">
        <v>0.1</v>
      </c>
      <c r="H4329" s="26">
        <f t="shared" si="1394"/>
        <v>1495200</v>
      </c>
      <c r="I4329" s="26">
        <f t="shared" si="1395"/>
        <v>-427200</v>
      </c>
      <c r="J4329" s="101">
        <f t="shared" si="1396"/>
        <v>106800</v>
      </c>
      <c r="K4329" s="101">
        <f t="shared" si="1402"/>
        <v>59.57161981258367</v>
      </c>
      <c r="L4329" s="26">
        <v>60</v>
      </c>
      <c r="M4329" s="27">
        <f t="shared" si="1403"/>
        <v>59.57161981258367</v>
      </c>
    </row>
    <row r="4330" spans="1:13">
      <c r="A4330" s="544"/>
      <c r="B4330" s="256"/>
      <c r="C4330" s="38" t="s">
        <v>519</v>
      </c>
      <c r="D4330" s="1297">
        <v>2007</v>
      </c>
      <c r="E4330" s="131">
        <f t="shared" si="1393"/>
        <v>14</v>
      </c>
      <c r="F4330" s="26">
        <v>250000</v>
      </c>
      <c r="G4330" s="146">
        <v>0.1</v>
      </c>
      <c r="H4330" s="26">
        <f t="shared" si="1394"/>
        <v>350000</v>
      </c>
      <c r="I4330" s="26">
        <f t="shared" si="1395"/>
        <v>-100000</v>
      </c>
      <c r="J4330" s="101">
        <f t="shared" si="1396"/>
        <v>25000</v>
      </c>
      <c r="K4330" s="101">
        <f t="shared" si="1402"/>
        <v>13.94466755912539</v>
      </c>
      <c r="L4330" s="26">
        <v>10</v>
      </c>
      <c r="M4330" s="27">
        <f t="shared" si="1403"/>
        <v>2.3241112598542317</v>
      </c>
    </row>
    <row r="4331" spans="1:13">
      <c r="A4331" s="544"/>
      <c r="B4331" s="256"/>
      <c r="C4331" s="38" t="s">
        <v>520</v>
      </c>
      <c r="D4331" s="1297">
        <v>2007</v>
      </c>
      <c r="E4331" s="131">
        <f t="shared" si="1393"/>
        <v>14</v>
      </c>
      <c r="F4331" s="26">
        <v>25000</v>
      </c>
      <c r="G4331" s="146">
        <v>0.1</v>
      </c>
      <c r="H4331" s="26">
        <f t="shared" si="1394"/>
        <v>35000</v>
      </c>
      <c r="I4331" s="26">
        <f t="shared" si="1395"/>
        <v>-10000</v>
      </c>
      <c r="J4331" s="101">
        <f t="shared" si="1396"/>
        <v>2500</v>
      </c>
      <c r="K4331" s="101">
        <f t="shared" si="1402"/>
        <v>1.394466755912539</v>
      </c>
      <c r="L4331" s="26">
        <v>10</v>
      </c>
      <c r="M4331" s="27">
        <f t="shared" si="1403"/>
        <v>0.23241112598542318</v>
      </c>
    </row>
    <row r="4332" spans="1:13">
      <c r="A4332" s="544"/>
      <c r="B4332" s="256"/>
      <c r="C4332" s="38" t="s">
        <v>521</v>
      </c>
      <c r="D4332" s="1297">
        <v>2007</v>
      </c>
      <c r="E4332" s="131">
        <f t="shared" si="1393"/>
        <v>14</v>
      </c>
      <c r="F4332" s="26">
        <v>92000</v>
      </c>
      <c r="G4332" s="146">
        <v>0.1</v>
      </c>
      <c r="H4332" s="26">
        <f t="shared" si="1394"/>
        <v>128800</v>
      </c>
      <c r="I4332" s="26">
        <f t="shared" si="1395"/>
        <v>-36800</v>
      </c>
      <c r="J4332" s="101">
        <f t="shared" si="1396"/>
        <v>9200</v>
      </c>
      <c r="K4332" s="101">
        <f t="shared" si="1402"/>
        <v>5.1316376617581438</v>
      </c>
      <c r="L4332" s="26">
        <v>60</v>
      </c>
      <c r="M4332" s="27">
        <f t="shared" si="1403"/>
        <v>5.1316376617581438</v>
      </c>
    </row>
    <row r="4333" spans="1:13">
      <c r="A4333" s="544"/>
      <c r="B4333" s="256"/>
      <c r="C4333" s="38" t="s">
        <v>522</v>
      </c>
      <c r="D4333" s="1297">
        <v>2007</v>
      </c>
      <c r="E4333" s="131">
        <f t="shared" ref="E4333:E4381" si="1404">2021-D4333</f>
        <v>14</v>
      </c>
      <c r="F4333" s="26">
        <v>3000000</v>
      </c>
      <c r="G4333" s="146">
        <v>0.1</v>
      </c>
      <c r="H4333" s="26">
        <f t="shared" si="1394"/>
        <v>4200000</v>
      </c>
      <c r="I4333" s="26">
        <f t="shared" si="1395"/>
        <v>-1200000</v>
      </c>
      <c r="J4333" s="101">
        <f t="shared" si="1396"/>
        <v>300000</v>
      </c>
      <c r="K4333" s="101">
        <f t="shared" si="1402"/>
        <v>167.33601070950468</v>
      </c>
      <c r="L4333" s="26">
        <v>240</v>
      </c>
      <c r="M4333" s="27">
        <f t="shared" si="1403"/>
        <v>669.34404283801871</v>
      </c>
    </row>
    <row r="4334" spans="1:13">
      <c r="A4334" s="544"/>
      <c r="B4334" s="256"/>
      <c r="C4334" s="38" t="s">
        <v>523</v>
      </c>
      <c r="D4334" s="1297">
        <v>2007</v>
      </c>
      <c r="E4334" s="131">
        <f t="shared" si="1404"/>
        <v>14</v>
      </c>
      <c r="F4334" s="26">
        <v>18000</v>
      </c>
      <c r="G4334" s="146">
        <v>0.1</v>
      </c>
      <c r="H4334" s="26">
        <f t="shared" si="1394"/>
        <v>25200</v>
      </c>
      <c r="I4334" s="26">
        <f t="shared" si="1395"/>
        <v>-7200</v>
      </c>
      <c r="J4334" s="101">
        <f t="shared" si="1396"/>
        <v>1800</v>
      </c>
      <c r="K4334" s="101">
        <f t="shared" si="1402"/>
        <v>1.0040160642570282</v>
      </c>
      <c r="L4334" s="26">
        <v>60</v>
      </c>
      <c r="M4334" s="27">
        <f t="shared" si="1403"/>
        <v>1.0040160642570282</v>
      </c>
    </row>
    <row r="4335" spans="1:13">
      <c r="A4335" s="544"/>
      <c r="B4335" s="256"/>
      <c r="C4335" s="38" t="s">
        <v>524</v>
      </c>
      <c r="D4335" s="1297">
        <v>2007</v>
      </c>
      <c r="E4335" s="131">
        <f t="shared" si="1404"/>
        <v>14</v>
      </c>
      <c r="F4335" s="26">
        <v>60000</v>
      </c>
      <c r="G4335" s="146">
        <v>0.1</v>
      </c>
      <c r="H4335" s="26">
        <f t="shared" si="1394"/>
        <v>84000</v>
      </c>
      <c r="I4335" s="26">
        <f t="shared" si="1395"/>
        <v>-24000</v>
      </c>
      <c r="J4335" s="101">
        <f t="shared" si="1396"/>
        <v>6000</v>
      </c>
      <c r="K4335" s="101">
        <f t="shared" si="1402"/>
        <v>3.3467202141900936</v>
      </c>
      <c r="L4335" s="26">
        <v>240</v>
      </c>
      <c r="M4335" s="27">
        <f t="shared" si="1403"/>
        <v>13.386880856760374</v>
      </c>
    </row>
    <row r="4336" spans="1:13">
      <c r="A4336" s="544"/>
      <c r="B4336" s="210" t="s">
        <v>35</v>
      </c>
      <c r="C4336" s="38"/>
      <c r="D4336" s="1307"/>
      <c r="E4336" s="131"/>
      <c r="F4336" s="244"/>
      <c r="G4336" s="245"/>
      <c r="H4336" s="26"/>
      <c r="I4336" s="26"/>
      <c r="J4336" s="101"/>
      <c r="K4336" s="101">
        <f t="shared" si="1402"/>
        <v>0</v>
      </c>
      <c r="L4336" s="26"/>
      <c r="M4336" s="96">
        <f>SUM(M4328:M4335)</f>
        <v>799.2388046110367</v>
      </c>
    </row>
    <row r="4337" spans="1:13" ht="75">
      <c r="A4337" s="1312" t="s">
        <v>5831</v>
      </c>
      <c r="B4337" s="252" t="s">
        <v>955</v>
      </c>
      <c r="C4337" s="230" t="s">
        <v>961</v>
      </c>
      <c r="D4337" s="231">
        <v>2020</v>
      </c>
      <c r="E4337" s="131">
        <f t="shared" si="1404"/>
        <v>1</v>
      </c>
      <c r="F4337" s="232">
        <v>16217249.17</v>
      </c>
      <c r="G4337" s="233">
        <v>0.1</v>
      </c>
      <c r="H4337" s="26">
        <f>E4337*F4337*G4337</f>
        <v>1621724.9170000001</v>
      </c>
      <c r="I4337" s="26">
        <f t="shared" si="1395"/>
        <v>14595524.253</v>
      </c>
      <c r="J4337" s="101">
        <f t="shared" si="1396"/>
        <v>1621724.9170000001</v>
      </c>
      <c r="K4337" s="101">
        <f t="shared" si="1402"/>
        <v>904.57659359660875</v>
      </c>
      <c r="L4337" s="234">
        <v>3.2</v>
      </c>
      <c r="M4337" s="27">
        <f t="shared" ref="M4337:M4381" si="1405">K4337*L4337/60</f>
        <v>48.244084991819136</v>
      </c>
    </row>
    <row r="4338" spans="1:13">
      <c r="A4338" s="544"/>
      <c r="B4338" s="256"/>
      <c r="C4338" s="38" t="s">
        <v>518</v>
      </c>
      <c r="D4338" s="1297">
        <v>2007</v>
      </c>
      <c r="E4338" s="131">
        <f t="shared" si="1404"/>
        <v>14</v>
      </c>
      <c r="F4338" s="26">
        <v>1068000</v>
      </c>
      <c r="G4338" s="146">
        <v>0.1</v>
      </c>
      <c r="H4338" s="26">
        <f t="shared" si="1394"/>
        <v>1495200</v>
      </c>
      <c r="I4338" s="26">
        <f t="shared" si="1395"/>
        <v>-427200</v>
      </c>
      <c r="J4338" s="101">
        <f t="shared" si="1396"/>
        <v>106800</v>
      </c>
      <c r="K4338" s="101">
        <f t="shared" si="1402"/>
        <v>59.57161981258367</v>
      </c>
      <c r="L4338" s="26">
        <v>60</v>
      </c>
      <c r="M4338" s="27">
        <f t="shared" si="1405"/>
        <v>59.57161981258367</v>
      </c>
    </row>
    <row r="4339" spans="1:13">
      <c r="A4339" s="544"/>
      <c r="B4339" s="256"/>
      <c r="C4339" s="38" t="s">
        <v>519</v>
      </c>
      <c r="D4339" s="1297">
        <v>2007</v>
      </c>
      <c r="E4339" s="131">
        <f t="shared" si="1404"/>
        <v>14</v>
      </c>
      <c r="F4339" s="26">
        <v>250000</v>
      </c>
      <c r="G4339" s="146">
        <v>0.1</v>
      </c>
      <c r="H4339" s="26">
        <f t="shared" si="1394"/>
        <v>350000</v>
      </c>
      <c r="I4339" s="26">
        <f t="shared" si="1395"/>
        <v>-100000</v>
      </c>
      <c r="J4339" s="101">
        <f t="shared" si="1396"/>
        <v>25000</v>
      </c>
      <c r="K4339" s="101">
        <f t="shared" si="1402"/>
        <v>13.94466755912539</v>
      </c>
      <c r="L4339" s="26">
        <v>10</v>
      </c>
      <c r="M4339" s="27">
        <f t="shared" si="1405"/>
        <v>2.3241112598542317</v>
      </c>
    </row>
    <row r="4340" spans="1:13">
      <c r="A4340" s="544"/>
      <c r="B4340" s="256"/>
      <c r="C4340" s="38" t="s">
        <v>520</v>
      </c>
      <c r="D4340" s="1297">
        <v>2007</v>
      </c>
      <c r="E4340" s="131">
        <f t="shared" si="1404"/>
        <v>14</v>
      </c>
      <c r="F4340" s="26">
        <v>25000</v>
      </c>
      <c r="G4340" s="146">
        <v>0.1</v>
      </c>
      <c r="H4340" s="26">
        <f t="shared" ref="H4340:H4381" si="1406">E4340*F4340*G4340</f>
        <v>35000</v>
      </c>
      <c r="I4340" s="26">
        <f t="shared" ref="I4340:I4381" si="1407">F4340-H4340</f>
        <v>-10000</v>
      </c>
      <c r="J4340" s="101">
        <f t="shared" ref="J4340:J4381" si="1408">F4340*G4340</f>
        <v>2500</v>
      </c>
      <c r="K4340" s="101">
        <f t="shared" si="1402"/>
        <v>1.394466755912539</v>
      </c>
      <c r="L4340" s="26">
        <v>10</v>
      </c>
      <c r="M4340" s="27">
        <f t="shared" si="1405"/>
        <v>0.23241112598542318</v>
      </c>
    </row>
    <row r="4341" spans="1:13">
      <c r="A4341" s="544"/>
      <c r="B4341" s="256"/>
      <c r="C4341" s="38" t="s">
        <v>521</v>
      </c>
      <c r="D4341" s="1297">
        <v>2007</v>
      </c>
      <c r="E4341" s="131">
        <f t="shared" si="1404"/>
        <v>14</v>
      </c>
      <c r="F4341" s="26">
        <v>92000</v>
      </c>
      <c r="G4341" s="146">
        <v>0.1</v>
      </c>
      <c r="H4341" s="26">
        <f t="shared" si="1406"/>
        <v>128800</v>
      </c>
      <c r="I4341" s="26">
        <f t="shared" si="1407"/>
        <v>-36800</v>
      </c>
      <c r="J4341" s="101">
        <f t="shared" si="1408"/>
        <v>9200</v>
      </c>
      <c r="K4341" s="101">
        <f t="shared" si="1402"/>
        <v>5.1316376617581438</v>
      </c>
      <c r="L4341" s="26">
        <v>60</v>
      </c>
      <c r="M4341" s="27">
        <f t="shared" si="1405"/>
        <v>5.1316376617581438</v>
      </c>
    </row>
    <row r="4342" spans="1:13">
      <c r="A4342" s="544"/>
      <c r="B4342" s="256"/>
      <c r="C4342" s="38" t="s">
        <v>522</v>
      </c>
      <c r="D4342" s="1297">
        <v>2007</v>
      </c>
      <c r="E4342" s="131">
        <f t="shared" si="1404"/>
        <v>14</v>
      </c>
      <c r="F4342" s="26">
        <v>3000000</v>
      </c>
      <c r="G4342" s="146">
        <v>0.1</v>
      </c>
      <c r="H4342" s="26">
        <f t="shared" si="1406"/>
        <v>4200000</v>
      </c>
      <c r="I4342" s="26">
        <f t="shared" si="1407"/>
        <v>-1200000</v>
      </c>
      <c r="J4342" s="101">
        <f t="shared" si="1408"/>
        <v>300000</v>
      </c>
      <c r="K4342" s="101">
        <f t="shared" si="1402"/>
        <v>167.33601070950468</v>
      </c>
      <c r="L4342" s="26">
        <v>240</v>
      </c>
      <c r="M4342" s="27">
        <f t="shared" si="1405"/>
        <v>669.34404283801871</v>
      </c>
    </row>
    <row r="4343" spans="1:13">
      <c r="A4343" s="544"/>
      <c r="B4343" s="256"/>
      <c r="C4343" s="38" t="s">
        <v>523</v>
      </c>
      <c r="D4343" s="1297">
        <v>2007</v>
      </c>
      <c r="E4343" s="131">
        <f t="shared" si="1404"/>
        <v>14</v>
      </c>
      <c r="F4343" s="26">
        <v>18000</v>
      </c>
      <c r="G4343" s="146">
        <v>0.1</v>
      </c>
      <c r="H4343" s="26">
        <f t="shared" si="1406"/>
        <v>25200</v>
      </c>
      <c r="I4343" s="26">
        <f t="shared" si="1407"/>
        <v>-7200</v>
      </c>
      <c r="J4343" s="101">
        <f t="shared" si="1408"/>
        <v>1800</v>
      </c>
      <c r="K4343" s="101">
        <f t="shared" si="1402"/>
        <v>1.0040160642570282</v>
      </c>
      <c r="L4343" s="26">
        <v>60</v>
      </c>
      <c r="M4343" s="27">
        <f t="shared" si="1405"/>
        <v>1.0040160642570282</v>
      </c>
    </row>
    <row r="4344" spans="1:13">
      <c r="A4344" s="544"/>
      <c r="B4344" s="256"/>
      <c r="C4344" s="38" t="s">
        <v>524</v>
      </c>
      <c r="D4344" s="1297">
        <v>2007</v>
      </c>
      <c r="E4344" s="131">
        <f t="shared" si="1404"/>
        <v>14</v>
      </c>
      <c r="F4344" s="26">
        <v>60000</v>
      </c>
      <c r="G4344" s="146">
        <v>0.1</v>
      </c>
      <c r="H4344" s="26">
        <f t="shared" si="1406"/>
        <v>84000</v>
      </c>
      <c r="I4344" s="26">
        <f t="shared" si="1407"/>
        <v>-24000</v>
      </c>
      <c r="J4344" s="101">
        <f t="shared" si="1408"/>
        <v>6000</v>
      </c>
      <c r="K4344" s="101">
        <f t="shared" si="1402"/>
        <v>3.3467202141900936</v>
      </c>
      <c r="L4344" s="26">
        <v>240</v>
      </c>
      <c r="M4344" s="27">
        <f t="shared" si="1405"/>
        <v>13.386880856760374</v>
      </c>
    </row>
    <row r="4345" spans="1:13">
      <c r="A4345" s="544"/>
      <c r="B4345" s="248" t="s">
        <v>35</v>
      </c>
      <c r="C4345" s="235"/>
      <c r="D4345" s="235"/>
      <c r="E4345" s="131"/>
      <c r="F4345" s="235"/>
      <c r="G4345" s="236"/>
      <c r="H4345" s="26"/>
      <c r="I4345" s="26"/>
      <c r="J4345" s="101"/>
      <c r="K4345" s="101">
        <f t="shared" si="1402"/>
        <v>0</v>
      </c>
      <c r="L4345" s="237"/>
      <c r="M4345" s="249">
        <f>SUM(M4337:M4344)</f>
        <v>799.2388046110367</v>
      </c>
    </row>
    <row r="4346" spans="1:13" ht="45">
      <c r="A4346" s="1312" t="s">
        <v>5832</v>
      </c>
      <c r="B4346" s="252" t="s">
        <v>959</v>
      </c>
      <c r="C4346" s="230" t="s">
        <v>961</v>
      </c>
      <c r="D4346" s="231">
        <v>2020</v>
      </c>
      <c r="E4346" s="131">
        <f t="shared" si="1404"/>
        <v>1</v>
      </c>
      <c r="F4346" s="232">
        <v>16217249.17</v>
      </c>
      <c r="G4346" s="233">
        <v>0.1</v>
      </c>
      <c r="H4346" s="26">
        <f t="shared" si="1406"/>
        <v>1621724.9170000001</v>
      </c>
      <c r="I4346" s="26">
        <f t="shared" si="1407"/>
        <v>14595524.253</v>
      </c>
      <c r="J4346" s="101">
        <f t="shared" si="1408"/>
        <v>1621724.9170000001</v>
      </c>
      <c r="K4346" s="101">
        <f t="shared" si="1402"/>
        <v>904.57659359660875</v>
      </c>
      <c r="L4346" s="234">
        <v>3.2</v>
      </c>
      <c r="M4346" s="27">
        <f t="shared" si="1405"/>
        <v>48.244084991819136</v>
      </c>
    </row>
    <row r="4347" spans="1:13">
      <c r="A4347" s="544"/>
      <c r="B4347" s="256"/>
      <c r="C4347" s="38" t="s">
        <v>518</v>
      </c>
      <c r="D4347" s="1297">
        <v>2007</v>
      </c>
      <c r="E4347" s="131">
        <f t="shared" si="1404"/>
        <v>14</v>
      </c>
      <c r="F4347" s="26">
        <v>1068000</v>
      </c>
      <c r="G4347" s="146">
        <v>0.1</v>
      </c>
      <c r="H4347" s="26">
        <f t="shared" si="1406"/>
        <v>1495200</v>
      </c>
      <c r="I4347" s="26">
        <f t="shared" si="1407"/>
        <v>-427200</v>
      </c>
      <c r="J4347" s="101">
        <f t="shared" si="1408"/>
        <v>106800</v>
      </c>
      <c r="K4347" s="101">
        <f t="shared" si="1402"/>
        <v>59.57161981258367</v>
      </c>
      <c r="L4347" s="26">
        <v>60</v>
      </c>
      <c r="M4347" s="27">
        <f t="shared" si="1405"/>
        <v>59.57161981258367</v>
      </c>
    </row>
    <row r="4348" spans="1:13">
      <c r="A4348" s="544"/>
      <c r="B4348" s="256"/>
      <c r="C4348" s="38" t="s">
        <v>519</v>
      </c>
      <c r="D4348" s="1297">
        <v>2007</v>
      </c>
      <c r="E4348" s="131">
        <f t="shared" si="1404"/>
        <v>14</v>
      </c>
      <c r="F4348" s="26">
        <v>250000</v>
      </c>
      <c r="G4348" s="146">
        <v>0.1</v>
      </c>
      <c r="H4348" s="26">
        <f t="shared" si="1406"/>
        <v>350000</v>
      </c>
      <c r="I4348" s="26">
        <f t="shared" si="1407"/>
        <v>-100000</v>
      </c>
      <c r="J4348" s="101">
        <f t="shared" si="1408"/>
        <v>25000</v>
      </c>
      <c r="K4348" s="101">
        <f t="shared" si="1402"/>
        <v>13.94466755912539</v>
      </c>
      <c r="L4348" s="26">
        <v>10</v>
      </c>
      <c r="M4348" s="27">
        <f t="shared" si="1405"/>
        <v>2.3241112598542317</v>
      </c>
    </row>
    <row r="4349" spans="1:13">
      <c r="A4349" s="544"/>
      <c r="B4349" s="256"/>
      <c r="C4349" s="38" t="s">
        <v>520</v>
      </c>
      <c r="D4349" s="1297">
        <v>2007</v>
      </c>
      <c r="E4349" s="131">
        <f t="shared" si="1404"/>
        <v>14</v>
      </c>
      <c r="F4349" s="26">
        <v>25000</v>
      </c>
      <c r="G4349" s="146">
        <v>0.1</v>
      </c>
      <c r="H4349" s="26">
        <f t="shared" si="1406"/>
        <v>35000</v>
      </c>
      <c r="I4349" s="26">
        <f t="shared" si="1407"/>
        <v>-10000</v>
      </c>
      <c r="J4349" s="101">
        <f t="shared" si="1408"/>
        <v>2500</v>
      </c>
      <c r="K4349" s="101">
        <f t="shared" si="1402"/>
        <v>1.394466755912539</v>
      </c>
      <c r="L4349" s="26">
        <v>10</v>
      </c>
      <c r="M4349" s="27">
        <f t="shared" si="1405"/>
        <v>0.23241112598542318</v>
      </c>
    </row>
    <row r="4350" spans="1:13">
      <c r="A4350" s="544"/>
      <c r="B4350" s="256"/>
      <c r="C4350" s="38" t="s">
        <v>521</v>
      </c>
      <c r="D4350" s="1297">
        <v>2007</v>
      </c>
      <c r="E4350" s="131">
        <f t="shared" si="1404"/>
        <v>14</v>
      </c>
      <c r="F4350" s="26">
        <v>92000</v>
      </c>
      <c r="G4350" s="146">
        <v>0.1</v>
      </c>
      <c r="H4350" s="26">
        <f t="shared" si="1406"/>
        <v>128800</v>
      </c>
      <c r="I4350" s="26">
        <f t="shared" si="1407"/>
        <v>-36800</v>
      </c>
      <c r="J4350" s="101">
        <f t="shared" si="1408"/>
        <v>9200</v>
      </c>
      <c r="K4350" s="101">
        <f t="shared" si="1402"/>
        <v>5.1316376617581438</v>
      </c>
      <c r="L4350" s="26">
        <v>60</v>
      </c>
      <c r="M4350" s="27">
        <f t="shared" si="1405"/>
        <v>5.1316376617581438</v>
      </c>
    </row>
    <row r="4351" spans="1:13">
      <c r="A4351" s="544"/>
      <c r="B4351" s="256"/>
      <c r="C4351" s="38" t="s">
        <v>522</v>
      </c>
      <c r="D4351" s="1297">
        <v>2007</v>
      </c>
      <c r="E4351" s="131">
        <f t="shared" si="1404"/>
        <v>14</v>
      </c>
      <c r="F4351" s="26">
        <v>3000000</v>
      </c>
      <c r="G4351" s="146">
        <v>0.1</v>
      </c>
      <c r="H4351" s="26">
        <f t="shared" si="1406"/>
        <v>4200000</v>
      </c>
      <c r="I4351" s="26">
        <f t="shared" si="1407"/>
        <v>-1200000</v>
      </c>
      <c r="J4351" s="101">
        <f t="shared" si="1408"/>
        <v>300000</v>
      </c>
      <c r="K4351" s="101">
        <f t="shared" si="1402"/>
        <v>167.33601070950468</v>
      </c>
      <c r="L4351" s="26">
        <v>240</v>
      </c>
      <c r="M4351" s="27">
        <f t="shared" si="1405"/>
        <v>669.34404283801871</v>
      </c>
    </row>
    <row r="4352" spans="1:13">
      <c r="A4352" s="544"/>
      <c r="B4352" s="256"/>
      <c r="C4352" s="38" t="s">
        <v>523</v>
      </c>
      <c r="D4352" s="1297">
        <v>2007</v>
      </c>
      <c r="E4352" s="131">
        <f t="shared" si="1404"/>
        <v>14</v>
      </c>
      <c r="F4352" s="26">
        <v>18000</v>
      </c>
      <c r="G4352" s="146">
        <v>0.1</v>
      </c>
      <c r="H4352" s="26">
        <f t="shared" si="1406"/>
        <v>25200</v>
      </c>
      <c r="I4352" s="26">
        <f t="shared" si="1407"/>
        <v>-7200</v>
      </c>
      <c r="J4352" s="101">
        <f t="shared" si="1408"/>
        <v>1800</v>
      </c>
      <c r="K4352" s="101">
        <f t="shared" si="1402"/>
        <v>1.0040160642570282</v>
      </c>
      <c r="L4352" s="26">
        <v>60</v>
      </c>
      <c r="M4352" s="27">
        <f t="shared" si="1405"/>
        <v>1.0040160642570282</v>
      </c>
    </row>
    <row r="4353" spans="1:13">
      <c r="A4353" s="544"/>
      <c r="B4353" s="256"/>
      <c r="C4353" s="38" t="s">
        <v>524</v>
      </c>
      <c r="D4353" s="1297">
        <v>2007</v>
      </c>
      <c r="E4353" s="131">
        <f t="shared" si="1404"/>
        <v>14</v>
      </c>
      <c r="F4353" s="26">
        <v>60000</v>
      </c>
      <c r="G4353" s="146">
        <v>0.1</v>
      </c>
      <c r="H4353" s="26">
        <f t="shared" si="1406"/>
        <v>84000</v>
      </c>
      <c r="I4353" s="26">
        <f t="shared" si="1407"/>
        <v>-24000</v>
      </c>
      <c r="J4353" s="101">
        <f t="shared" si="1408"/>
        <v>6000</v>
      </c>
      <c r="K4353" s="101">
        <f t="shared" si="1402"/>
        <v>3.3467202141900936</v>
      </c>
      <c r="L4353" s="26">
        <v>240</v>
      </c>
      <c r="M4353" s="27">
        <f t="shared" si="1405"/>
        <v>13.386880856760374</v>
      </c>
    </row>
    <row r="4354" spans="1:13">
      <c r="A4354" s="544"/>
      <c r="B4354" s="248" t="s">
        <v>35</v>
      </c>
      <c r="C4354" s="235"/>
      <c r="D4354" s="235"/>
      <c r="E4354" s="131"/>
      <c r="F4354" s="235"/>
      <c r="G4354" s="236"/>
      <c r="H4354" s="26"/>
      <c r="I4354" s="26"/>
      <c r="J4354" s="101"/>
      <c r="K4354" s="101">
        <f t="shared" si="1402"/>
        <v>0</v>
      </c>
      <c r="L4354" s="237"/>
      <c r="M4354" s="249">
        <f>SUM(M4346:M4353)</f>
        <v>799.2388046110367</v>
      </c>
    </row>
    <row r="4355" spans="1:13" ht="30">
      <c r="A4355" s="1312" t="s">
        <v>5833</v>
      </c>
      <c r="B4355" s="253" t="s">
        <v>956</v>
      </c>
      <c r="C4355" s="230" t="s">
        <v>970</v>
      </c>
      <c r="D4355" s="231">
        <v>2020</v>
      </c>
      <c r="E4355" s="131">
        <f t="shared" si="1404"/>
        <v>1</v>
      </c>
      <c r="F4355" s="232">
        <v>217392960.03999999</v>
      </c>
      <c r="G4355" s="233">
        <v>0.1</v>
      </c>
      <c r="H4355" s="26">
        <f t="shared" si="1406"/>
        <v>21739296.004000001</v>
      </c>
      <c r="I4355" s="26">
        <f t="shared" si="1407"/>
        <v>195653664.03599998</v>
      </c>
      <c r="J4355" s="101">
        <f t="shared" si="1408"/>
        <v>21739296.004000001</v>
      </c>
      <c r="K4355" s="101">
        <f t="shared" si="1402"/>
        <v>12125.890229808121</v>
      </c>
      <c r="L4355" s="234">
        <v>3.2</v>
      </c>
      <c r="M4355" s="27">
        <f t="shared" si="1405"/>
        <v>646.71414558976653</v>
      </c>
    </row>
    <row r="4356" spans="1:13">
      <c r="A4356" s="544"/>
      <c r="B4356" s="256"/>
      <c r="C4356" s="211" t="s">
        <v>969</v>
      </c>
      <c r="D4356" s="212">
        <v>2013</v>
      </c>
      <c r="E4356" s="131">
        <f t="shared" si="1404"/>
        <v>8</v>
      </c>
      <c r="F4356" s="212">
        <v>500000</v>
      </c>
      <c r="G4356" s="212">
        <v>0.1</v>
      </c>
      <c r="H4356" s="26">
        <f t="shared" si="1406"/>
        <v>400000</v>
      </c>
      <c r="I4356" s="26">
        <f t="shared" si="1407"/>
        <v>100000</v>
      </c>
      <c r="J4356" s="101">
        <f t="shared" si="1408"/>
        <v>50000</v>
      </c>
      <c r="K4356" s="101">
        <f t="shared" si="1402"/>
        <v>27.889335118250781</v>
      </c>
      <c r="L4356" s="212">
        <v>3.2</v>
      </c>
      <c r="M4356" s="27">
        <f t="shared" si="1405"/>
        <v>1.4874312063067086</v>
      </c>
    </row>
    <row r="4357" spans="1:13">
      <c r="A4357" s="544"/>
      <c r="B4357" s="256"/>
      <c r="C4357" s="211" t="s">
        <v>968</v>
      </c>
      <c r="D4357" s="212">
        <v>2013</v>
      </c>
      <c r="E4357" s="131">
        <f t="shared" si="1404"/>
        <v>8</v>
      </c>
      <c r="F4357" s="212">
        <v>120000</v>
      </c>
      <c r="G4357" s="212">
        <v>0.1</v>
      </c>
      <c r="H4357" s="26">
        <f t="shared" si="1406"/>
        <v>96000</v>
      </c>
      <c r="I4357" s="26">
        <f t="shared" si="1407"/>
        <v>24000</v>
      </c>
      <c r="J4357" s="101">
        <f t="shared" si="1408"/>
        <v>12000</v>
      </c>
      <c r="K4357" s="101">
        <f t="shared" si="1402"/>
        <v>6.6934404283801872</v>
      </c>
      <c r="L4357" s="212">
        <v>3.2</v>
      </c>
      <c r="M4357" s="27">
        <f t="shared" si="1405"/>
        <v>0.35698348951360998</v>
      </c>
    </row>
    <row r="4358" spans="1:13">
      <c r="A4358" s="544"/>
      <c r="B4358" s="256"/>
      <c r="C4358" s="38" t="s">
        <v>500</v>
      </c>
      <c r="D4358" s="1297">
        <v>2007</v>
      </c>
      <c r="E4358" s="131">
        <f t="shared" si="1404"/>
        <v>14</v>
      </c>
      <c r="F4358" s="26">
        <v>810000</v>
      </c>
      <c r="G4358" s="146">
        <v>0.1</v>
      </c>
      <c r="H4358" s="26">
        <f t="shared" si="1406"/>
        <v>1134000</v>
      </c>
      <c r="I4358" s="26">
        <f t="shared" si="1407"/>
        <v>-324000</v>
      </c>
      <c r="J4358" s="101">
        <f t="shared" si="1408"/>
        <v>81000</v>
      </c>
      <c r="K4358" s="101">
        <f t="shared" si="1402"/>
        <v>45.180722891566269</v>
      </c>
      <c r="L4358" s="26">
        <v>4.8</v>
      </c>
      <c r="M4358" s="27">
        <f t="shared" si="1405"/>
        <v>3.6144578313253017</v>
      </c>
    </row>
    <row r="4359" spans="1:13">
      <c r="A4359" s="544"/>
      <c r="B4359" s="256"/>
      <c r="C4359" s="38" t="s">
        <v>501</v>
      </c>
      <c r="D4359" s="1297">
        <v>2015</v>
      </c>
      <c r="E4359" s="131">
        <f t="shared" si="1404"/>
        <v>6</v>
      </c>
      <c r="F4359" s="26">
        <v>694025</v>
      </c>
      <c r="G4359" s="146">
        <v>0.1</v>
      </c>
      <c r="H4359" s="26">
        <f t="shared" si="1406"/>
        <v>416415</v>
      </c>
      <c r="I4359" s="26">
        <f t="shared" si="1407"/>
        <v>277610</v>
      </c>
      <c r="J4359" s="101">
        <f t="shared" si="1408"/>
        <v>69402.5</v>
      </c>
      <c r="K4359" s="101">
        <f t="shared" si="1402"/>
        <v>38.711791610888</v>
      </c>
      <c r="L4359" s="26">
        <v>18</v>
      </c>
      <c r="M4359" s="27">
        <f t="shared" si="1405"/>
        <v>11.6135374832664</v>
      </c>
    </row>
    <row r="4360" spans="1:13">
      <c r="A4360" s="544"/>
      <c r="B4360" s="256"/>
      <c r="C4360" s="38" t="s">
        <v>502</v>
      </c>
      <c r="D4360" s="1297">
        <v>2006</v>
      </c>
      <c r="E4360" s="131">
        <f t="shared" si="1404"/>
        <v>15</v>
      </c>
      <c r="F4360" s="26">
        <v>77000</v>
      </c>
      <c r="G4360" s="146">
        <v>0.05</v>
      </c>
      <c r="H4360" s="26">
        <f t="shared" si="1406"/>
        <v>57750</v>
      </c>
      <c r="I4360" s="26">
        <f t="shared" si="1407"/>
        <v>19250</v>
      </c>
      <c r="J4360" s="101">
        <f t="shared" si="1408"/>
        <v>3850</v>
      </c>
      <c r="K4360" s="101">
        <f t="shared" si="1402"/>
        <v>2.1474788041053103</v>
      </c>
      <c r="L4360" s="26">
        <v>9.6</v>
      </c>
      <c r="M4360" s="27">
        <f t="shared" si="1405"/>
        <v>0.34359660865684966</v>
      </c>
    </row>
    <row r="4361" spans="1:13">
      <c r="A4361" s="544"/>
      <c r="B4361" s="256"/>
      <c r="C4361" s="38" t="s">
        <v>504</v>
      </c>
      <c r="D4361" s="1297">
        <v>2007</v>
      </c>
      <c r="E4361" s="131">
        <f t="shared" si="1404"/>
        <v>14</v>
      </c>
      <c r="F4361" s="26">
        <v>68000</v>
      </c>
      <c r="G4361" s="146">
        <v>0.1</v>
      </c>
      <c r="H4361" s="26">
        <f t="shared" si="1406"/>
        <v>95200</v>
      </c>
      <c r="I4361" s="26">
        <f t="shared" si="1407"/>
        <v>-27200</v>
      </c>
      <c r="J4361" s="101">
        <f t="shared" si="1408"/>
        <v>6800</v>
      </c>
      <c r="K4361" s="101">
        <f t="shared" si="1402"/>
        <v>3.7929495760821061</v>
      </c>
      <c r="L4361" s="26">
        <v>9.6</v>
      </c>
      <c r="M4361" s="27">
        <f t="shared" si="1405"/>
        <v>0.60687193217313695</v>
      </c>
    </row>
    <row r="4362" spans="1:13">
      <c r="A4362" s="544"/>
      <c r="B4362" s="256"/>
      <c r="C4362" s="38" t="s">
        <v>523</v>
      </c>
      <c r="D4362" s="1297">
        <v>2007</v>
      </c>
      <c r="E4362" s="131">
        <f t="shared" si="1404"/>
        <v>14</v>
      </c>
      <c r="F4362" s="26">
        <v>18000</v>
      </c>
      <c r="G4362" s="146">
        <v>0.1</v>
      </c>
      <c r="H4362" s="26">
        <f t="shared" si="1406"/>
        <v>25200</v>
      </c>
      <c r="I4362" s="26">
        <f t="shared" si="1407"/>
        <v>-7200</v>
      </c>
      <c r="J4362" s="101">
        <f t="shared" si="1408"/>
        <v>1800</v>
      </c>
      <c r="K4362" s="101">
        <f t="shared" si="1402"/>
        <v>1.0040160642570282</v>
      </c>
      <c r="L4362" s="26">
        <v>60</v>
      </c>
      <c r="M4362" s="27">
        <f t="shared" si="1405"/>
        <v>1.0040160642570282</v>
      </c>
    </row>
    <row r="4363" spans="1:13">
      <c r="A4363" s="544"/>
      <c r="B4363" s="256"/>
      <c r="C4363" s="38" t="s">
        <v>520</v>
      </c>
      <c r="D4363" s="1297">
        <v>2007</v>
      </c>
      <c r="E4363" s="131">
        <f t="shared" si="1404"/>
        <v>14</v>
      </c>
      <c r="F4363" s="26">
        <v>25000</v>
      </c>
      <c r="G4363" s="146">
        <v>0.1</v>
      </c>
      <c r="H4363" s="26">
        <f t="shared" si="1406"/>
        <v>35000</v>
      </c>
      <c r="I4363" s="26">
        <f t="shared" si="1407"/>
        <v>-10000</v>
      </c>
      <c r="J4363" s="101">
        <f t="shared" si="1408"/>
        <v>2500</v>
      </c>
      <c r="K4363" s="101">
        <f t="shared" si="1402"/>
        <v>1.394466755912539</v>
      </c>
      <c r="L4363" s="26">
        <v>10</v>
      </c>
      <c r="M4363" s="27">
        <f t="shared" si="1405"/>
        <v>0.23241112598542318</v>
      </c>
    </row>
    <row r="4364" spans="1:13">
      <c r="A4364" s="544"/>
      <c r="B4364" s="248" t="s">
        <v>35</v>
      </c>
      <c r="C4364" s="235"/>
      <c r="D4364" s="235"/>
      <c r="E4364" s="131"/>
      <c r="F4364" s="235"/>
      <c r="G4364" s="236"/>
      <c r="H4364" s="26"/>
      <c r="I4364" s="26"/>
      <c r="J4364" s="101"/>
      <c r="K4364" s="101">
        <f t="shared" si="1402"/>
        <v>0</v>
      </c>
      <c r="L4364" s="237"/>
      <c r="M4364" s="249">
        <f>SUM(M4355:M4363)</f>
        <v>665.97345133125111</v>
      </c>
    </row>
    <row r="4365" spans="1:13" ht="30">
      <c r="A4365" s="1312" t="s">
        <v>5834</v>
      </c>
      <c r="B4365" s="89" t="s">
        <v>957</v>
      </c>
      <c r="C4365" s="230" t="s">
        <v>967</v>
      </c>
      <c r="D4365" s="231">
        <v>2013</v>
      </c>
      <c r="E4365" s="131">
        <f t="shared" si="1404"/>
        <v>8</v>
      </c>
      <c r="F4365" s="232">
        <v>14225000</v>
      </c>
      <c r="G4365" s="233">
        <v>0.1</v>
      </c>
      <c r="H4365" s="26">
        <f t="shared" si="1406"/>
        <v>11380000</v>
      </c>
      <c r="I4365" s="26">
        <f t="shared" si="1407"/>
        <v>2845000</v>
      </c>
      <c r="J4365" s="101">
        <f t="shared" si="1408"/>
        <v>1422500</v>
      </c>
      <c r="K4365" s="101">
        <f t="shared" si="1402"/>
        <v>793.45158411423472</v>
      </c>
      <c r="L4365" s="234">
        <v>3.2</v>
      </c>
      <c r="M4365" s="27">
        <f t="shared" si="1405"/>
        <v>42.317417819425856</v>
      </c>
    </row>
    <row r="4366" spans="1:13">
      <c r="A4366" s="544"/>
      <c r="B4366" s="256"/>
      <c r="C4366" s="211" t="s">
        <v>969</v>
      </c>
      <c r="D4366" s="212">
        <v>2013</v>
      </c>
      <c r="E4366" s="131">
        <f t="shared" si="1404"/>
        <v>8</v>
      </c>
      <c r="F4366" s="212">
        <v>500000</v>
      </c>
      <c r="G4366" s="212">
        <v>0.1</v>
      </c>
      <c r="H4366" s="26">
        <f t="shared" si="1406"/>
        <v>400000</v>
      </c>
      <c r="I4366" s="26">
        <f t="shared" si="1407"/>
        <v>100000</v>
      </c>
      <c r="J4366" s="101">
        <f t="shared" si="1408"/>
        <v>50000</v>
      </c>
      <c r="K4366" s="101">
        <f t="shared" si="1402"/>
        <v>27.889335118250781</v>
      </c>
      <c r="L4366" s="212">
        <v>3.2</v>
      </c>
      <c r="M4366" s="27">
        <f t="shared" si="1405"/>
        <v>1.4874312063067086</v>
      </c>
    </row>
    <row r="4367" spans="1:13">
      <c r="A4367" s="544"/>
      <c r="B4367" s="256"/>
      <c r="C4367" s="211" t="s">
        <v>968</v>
      </c>
      <c r="D4367" s="212">
        <v>2013</v>
      </c>
      <c r="E4367" s="131">
        <f t="shared" si="1404"/>
        <v>8</v>
      </c>
      <c r="F4367" s="212">
        <v>120000</v>
      </c>
      <c r="G4367" s="212">
        <v>0.1</v>
      </c>
      <c r="H4367" s="26">
        <f t="shared" si="1406"/>
        <v>96000</v>
      </c>
      <c r="I4367" s="26">
        <f t="shared" si="1407"/>
        <v>24000</v>
      </c>
      <c r="J4367" s="101">
        <f t="shared" si="1408"/>
        <v>12000</v>
      </c>
      <c r="K4367" s="101">
        <f t="shared" si="1402"/>
        <v>6.6934404283801872</v>
      </c>
      <c r="L4367" s="212">
        <v>3.2</v>
      </c>
      <c r="M4367" s="27">
        <f t="shared" si="1405"/>
        <v>0.35698348951360998</v>
      </c>
    </row>
    <row r="4368" spans="1:13">
      <c r="A4368" s="544"/>
      <c r="B4368" s="256"/>
      <c r="C4368" s="38" t="s">
        <v>500</v>
      </c>
      <c r="D4368" s="1297">
        <v>2007</v>
      </c>
      <c r="E4368" s="131">
        <f t="shared" si="1404"/>
        <v>14</v>
      </c>
      <c r="F4368" s="26">
        <v>810000</v>
      </c>
      <c r="G4368" s="146">
        <v>0.1</v>
      </c>
      <c r="H4368" s="26">
        <f t="shared" si="1406"/>
        <v>1134000</v>
      </c>
      <c r="I4368" s="26">
        <f t="shared" si="1407"/>
        <v>-324000</v>
      </c>
      <c r="J4368" s="101">
        <f t="shared" si="1408"/>
        <v>81000</v>
      </c>
      <c r="K4368" s="101">
        <f t="shared" si="1402"/>
        <v>45.180722891566269</v>
      </c>
      <c r="L4368" s="26">
        <v>4.8</v>
      </c>
      <c r="M4368" s="27">
        <f t="shared" si="1405"/>
        <v>3.6144578313253017</v>
      </c>
    </row>
    <row r="4369" spans="1:13">
      <c r="A4369" s="544"/>
      <c r="B4369" s="256"/>
      <c r="C4369" s="38" t="s">
        <v>501</v>
      </c>
      <c r="D4369" s="1297">
        <v>2015</v>
      </c>
      <c r="E4369" s="131">
        <f t="shared" si="1404"/>
        <v>6</v>
      </c>
      <c r="F4369" s="26">
        <v>694025</v>
      </c>
      <c r="G4369" s="146">
        <v>0.1</v>
      </c>
      <c r="H4369" s="26">
        <f t="shared" si="1406"/>
        <v>416415</v>
      </c>
      <c r="I4369" s="26">
        <f t="shared" si="1407"/>
        <v>277610</v>
      </c>
      <c r="J4369" s="101">
        <f t="shared" si="1408"/>
        <v>69402.5</v>
      </c>
      <c r="K4369" s="101">
        <f t="shared" si="1402"/>
        <v>38.711791610888</v>
      </c>
      <c r="L4369" s="26">
        <v>18</v>
      </c>
      <c r="M4369" s="27">
        <f t="shared" si="1405"/>
        <v>11.6135374832664</v>
      </c>
    </row>
    <row r="4370" spans="1:13">
      <c r="A4370" s="544"/>
      <c r="B4370" s="256"/>
      <c r="C4370" s="38" t="s">
        <v>502</v>
      </c>
      <c r="D4370" s="1297">
        <v>2006</v>
      </c>
      <c r="E4370" s="131">
        <f t="shared" si="1404"/>
        <v>15</v>
      </c>
      <c r="F4370" s="26">
        <v>77000</v>
      </c>
      <c r="G4370" s="146">
        <v>0.05</v>
      </c>
      <c r="H4370" s="26">
        <f t="shared" si="1406"/>
        <v>57750</v>
      </c>
      <c r="I4370" s="26">
        <f t="shared" si="1407"/>
        <v>19250</v>
      </c>
      <c r="J4370" s="101">
        <f t="shared" si="1408"/>
        <v>3850</v>
      </c>
      <c r="K4370" s="101">
        <f t="shared" si="1402"/>
        <v>2.1474788041053103</v>
      </c>
      <c r="L4370" s="26">
        <v>9.6</v>
      </c>
      <c r="M4370" s="27">
        <f t="shared" si="1405"/>
        <v>0.34359660865684966</v>
      </c>
    </row>
    <row r="4371" spans="1:13">
      <c r="A4371" s="544"/>
      <c r="B4371" s="256"/>
      <c r="C4371" s="38" t="s">
        <v>504</v>
      </c>
      <c r="D4371" s="1297">
        <v>2007</v>
      </c>
      <c r="E4371" s="131">
        <f t="shared" si="1404"/>
        <v>14</v>
      </c>
      <c r="F4371" s="26">
        <v>68000</v>
      </c>
      <c r="G4371" s="146">
        <v>0.1</v>
      </c>
      <c r="H4371" s="26">
        <f t="shared" si="1406"/>
        <v>95200</v>
      </c>
      <c r="I4371" s="26">
        <f t="shared" si="1407"/>
        <v>-27200</v>
      </c>
      <c r="J4371" s="101">
        <f t="shared" si="1408"/>
        <v>6800</v>
      </c>
      <c r="K4371" s="101">
        <f t="shared" si="1402"/>
        <v>3.7929495760821061</v>
      </c>
      <c r="L4371" s="26">
        <v>9.6</v>
      </c>
      <c r="M4371" s="27">
        <f t="shared" si="1405"/>
        <v>0.60687193217313695</v>
      </c>
    </row>
    <row r="4372" spans="1:13">
      <c r="A4372" s="544"/>
      <c r="B4372" s="256"/>
      <c r="C4372" s="38" t="s">
        <v>530</v>
      </c>
      <c r="D4372" s="1297">
        <v>2006</v>
      </c>
      <c r="E4372" s="131">
        <f t="shared" si="1404"/>
        <v>15</v>
      </c>
      <c r="F4372" s="26">
        <v>30000</v>
      </c>
      <c r="G4372" s="146">
        <v>0.1</v>
      </c>
      <c r="H4372" s="26">
        <f t="shared" si="1406"/>
        <v>45000</v>
      </c>
      <c r="I4372" s="26">
        <f t="shared" si="1407"/>
        <v>-15000</v>
      </c>
      <c r="J4372" s="101">
        <f t="shared" si="1408"/>
        <v>3000</v>
      </c>
      <c r="K4372" s="101">
        <f t="shared" si="1402"/>
        <v>1.6733601070950468</v>
      </c>
      <c r="L4372" s="26">
        <v>10</v>
      </c>
      <c r="M4372" s="27">
        <f t="shared" si="1405"/>
        <v>0.2788933511825078</v>
      </c>
    </row>
    <row r="4373" spans="1:13">
      <c r="A4373" s="544"/>
      <c r="B4373" s="256"/>
      <c r="C4373" s="38" t="s">
        <v>520</v>
      </c>
      <c r="D4373" s="1297">
        <v>2007</v>
      </c>
      <c r="E4373" s="131">
        <f t="shared" si="1404"/>
        <v>14</v>
      </c>
      <c r="F4373" s="26">
        <v>25000</v>
      </c>
      <c r="G4373" s="146">
        <v>0.1</v>
      </c>
      <c r="H4373" s="26">
        <f t="shared" si="1406"/>
        <v>35000</v>
      </c>
      <c r="I4373" s="26">
        <f t="shared" si="1407"/>
        <v>-10000</v>
      </c>
      <c r="J4373" s="101">
        <f t="shared" si="1408"/>
        <v>2500</v>
      </c>
      <c r="K4373" s="101">
        <f t="shared" si="1402"/>
        <v>1.394466755912539</v>
      </c>
      <c r="L4373" s="26">
        <v>10</v>
      </c>
      <c r="M4373" s="27">
        <f t="shared" si="1405"/>
        <v>0.23241112598542318</v>
      </c>
    </row>
    <row r="4374" spans="1:13">
      <c r="A4374" s="544"/>
      <c r="B4374" s="256"/>
      <c r="C4374" s="38" t="s">
        <v>523</v>
      </c>
      <c r="D4374" s="1297">
        <v>2007</v>
      </c>
      <c r="E4374" s="131">
        <f t="shared" si="1404"/>
        <v>14</v>
      </c>
      <c r="F4374" s="26">
        <v>18000</v>
      </c>
      <c r="G4374" s="146">
        <v>0.1</v>
      </c>
      <c r="H4374" s="26">
        <f t="shared" si="1406"/>
        <v>25200</v>
      </c>
      <c r="I4374" s="26">
        <f t="shared" si="1407"/>
        <v>-7200</v>
      </c>
      <c r="J4374" s="101">
        <f t="shared" si="1408"/>
        <v>1800</v>
      </c>
      <c r="K4374" s="101">
        <f t="shared" si="1402"/>
        <v>1.0040160642570282</v>
      </c>
      <c r="L4374" s="26">
        <v>60</v>
      </c>
      <c r="M4374" s="27">
        <f t="shared" si="1405"/>
        <v>1.0040160642570282</v>
      </c>
    </row>
    <row r="4375" spans="1:13">
      <c r="A4375" s="544"/>
      <c r="B4375" s="210" t="s">
        <v>35</v>
      </c>
      <c r="C4375" s="38"/>
      <c r="D4375" s="1297"/>
      <c r="E4375" s="131"/>
      <c r="F4375" s="26"/>
      <c r="G4375" s="146"/>
      <c r="H4375" s="26"/>
      <c r="I4375" s="26"/>
      <c r="J4375" s="101"/>
      <c r="K4375" s="101">
        <f t="shared" si="1402"/>
        <v>0</v>
      </c>
      <c r="L4375" s="26"/>
      <c r="M4375" s="96">
        <f>SUM(M4365:M4374)</f>
        <v>61.855616912092827</v>
      </c>
    </row>
    <row r="4376" spans="1:13" ht="30">
      <c r="A4376" s="1312" t="s">
        <v>5835</v>
      </c>
      <c r="B4376" s="253" t="s">
        <v>958</v>
      </c>
      <c r="C4376" s="211" t="s">
        <v>969</v>
      </c>
      <c r="D4376" s="212">
        <v>2013</v>
      </c>
      <c r="E4376" s="131">
        <f t="shared" si="1404"/>
        <v>8</v>
      </c>
      <c r="F4376" s="212">
        <v>500000</v>
      </c>
      <c r="G4376" s="212">
        <v>0.1</v>
      </c>
      <c r="H4376" s="26">
        <f t="shared" si="1406"/>
        <v>400000</v>
      </c>
      <c r="I4376" s="26">
        <f t="shared" si="1407"/>
        <v>100000</v>
      </c>
      <c r="J4376" s="101">
        <f t="shared" si="1408"/>
        <v>50000</v>
      </c>
      <c r="K4376" s="101">
        <f t="shared" si="1402"/>
        <v>27.889335118250781</v>
      </c>
      <c r="L4376" s="212">
        <v>3.2</v>
      </c>
      <c r="M4376" s="27">
        <f t="shared" si="1405"/>
        <v>1.4874312063067086</v>
      </c>
    </row>
    <row r="4377" spans="1:13">
      <c r="A4377" s="544"/>
      <c r="B4377" s="256"/>
      <c r="C4377" s="211" t="s">
        <v>968</v>
      </c>
      <c r="D4377" s="212">
        <v>2013</v>
      </c>
      <c r="E4377" s="131">
        <f t="shared" si="1404"/>
        <v>8</v>
      </c>
      <c r="F4377" s="212">
        <v>120000</v>
      </c>
      <c r="G4377" s="212">
        <v>0.1</v>
      </c>
      <c r="H4377" s="26">
        <f t="shared" si="1406"/>
        <v>96000</v>
      </c>
      <c r="I4377" s="26">
        <f t="shared" si="1407"/>
        <v>24000</v>
      </c>
      <c r="J4377" s="101">
        <f t="shared" si="1408"/>
        <v>12000</v>
      </c>
      <c r="K4377" s="101">
        <f t="shared" si="1402"/>
        <v>6.6934404283801872</v>
      </c>
      <c r="L4377" s="212">
        <v>3.2</v>
      </c>
      <c r="M4377" s="27">
        <f t="shared" si="1405"/>
        <v>0.35698348951360998</v>
      </c>
    </row>
    <row r="4378" spans="1:13">
      <c r="A4378" s="544"/>
      <c r="B4378" s="256"/>
      <c r="C4378" s="38" t="s">
        <v>500</v>
      </c>
      <c r="D4378" s="1297">
        <v>2007</v>
      </c>
      <c r="E4378" s="131">
        <f t="shared" si="1404"/>
        <v>14</v>
      </c>
      <c r="F4378" s="26">
        <v>810000</v>
      </c>
      <c r="G4378" s="146">
        <v>0.1</v>
      </c>
      <c r="H4378" s="26">
        <f t="shared" si="1406"/>
        <v>1134000</v>
      </c>
      <c r="I4378" s="26">
        <f t="shared" si="1407"/>
        <v>-324000</v>
      </c>
      <c r="J4378" s="101">
        <f t="shared" si="1408"/>
        <v>81000</v>
      </c>
      <c r="K4378" s="101">
        <f t="shared" si="1402"/>
        <v>45.180722891566269</v>
      </c>
      <c r="L4378" s="26">
        <v>4.8</v>
      </c>
      <c r="M4378" s="27">
        <f t="shared" si="1405"/>
        <v>3.6144578313253017</v>
      </c>
    </row>
    <row r="4379" spans="1:13">
      <c r="A4379" s="544"/>
      <c r="B4379" s="256"/>
      <c r="C4379" s="38" t="s">
        <v>501</v>
      </c>
      <c r="D4379" s="1297">
        <v>2015</v>
      </c>
      <c r="E4379" s="131">
        <f t="shared" si="1404"/>
        <v>6</v>
      </c>
      <c r="F4379" s="26">
        <v>694025</v>
      </c>
      <c r="G4379" s="146">
        <v>0.1</v>
      </c>
      <c r="H4379" s="26">
        <f t="shared" si="1406"/>
        <v>416415</v>
      </c>
      <c r="I4379" s="26">
        <f t="shared" si="1407"/>
        <v>277610</v>
      </c>
      <c r="J4379" s="101">
        <f t="shared" si="1408"/>
        <v>69402.5</v>
      </c>
      <c r="K4379" s="101">
        <f t="shared" si="1402"/>
        <v>38.711791610888</v>
      </c>
      <c r="L4379" s="26">
        <v>18</v>
      </c>
      <c r="M4379" s="27">
        <f t="shared" si="1405"/>
        <v>11.6135374832664</v>
      </c>
    </row>
    <row r="4380" spans="1:13">
      <c r="A4380" s="544"/>
      <c r="B4380" s="256"/>
      <c r="C4380" s="38" t="s">
        <v>502</v>
      </c>
      <c r="D4380" s="1297">
        <v>2006</v>
      </c>
      <c r="E4380" s="131">
        <f t="shared" si="1404"/>
        <v>15</v>
      </c>
      <c r="F4380" s="26">
        <v>77000</v>
      </c>
      <c r="G4380" s="146">
        <v>0.05</v>
      </c>
      <c r="H4380" s="26">
        <f t="shared" si="1406"/>
        <v>57750</v>
      </c>
      <c r="I4380" s="26">
        <f t="shared" si="1407"/>
        <v>19250</v>
      </c>
      <c r="J4380" s="101">
        <f t="shared" si="1408"/>
        <v>3850</v>
      </c>
      <c r="K4380" s="101">
        <f t="shared" si="1402"/>
        <v>2.1474788041053103</v>
      </c>
      <c r="L4380" s="26">
        <v>9.6</v>
      </c>
      <c r="M4380" s="27">
        <f t="shared" si="1405"/>
        <v>0.34359660865684966</v>
      </c>
    </row>
    <row r="4381" spans="1:13">
      <c r="A4381" s="544"/>
      <c r="B4381" s="210"/>
      <c r="C4381" s="38" t="s">
        <v>504</v>
      </c>
      <c r="D4381" s="1297">
        <v>2007</v>
      </c>
      <c r="E4381" s="131">
        <f t="shared" si="1404"/>
        <v>14</v>
      </c>
      <c r="F4381" s="26">
        <v>68000</v>
      </c>
      <c r="G4381" s="146">
        <v>0.1</v>
      </c>
      <c r="H4381" s="26">
        <f t="shared" si="1406"/>
        <v>95200</v>
      </c>
      <c r="I4381" s="26">
        <f t="shared" si="1407"/>
        <v>-27200</v>
      </c>
      <c r="J4381" s="101">
        <f t="shared" si="1408"/>
        <v>6800</v>
      </c>
      <c r="K4381" s="101">
        <f t="shared" si="1402"/>
        <v>3.7929495760821061</v>
      </c>
      <c r="L4381" s="26">
        <v>9.6</v>
      </c>
      <c r="M4381" s="27">
        <f t="shared" si="1405"/>
        <v>0.60687193217313695</v>
      </c>
    </row>
    <row r="4382" spans="1:13">
      <c r="A4382" s="544"/>
      <c r="B4382" s="16" t="s">
        <v>35</v>
      </c>
      <c r="C4382" s="87"/>
      <c r="D4382" s="17"/>
      <c r="E4382" s="131"/>
      <c r="F4382" s="98"/>
      <c r="G4382" s="98"/>
      <c r="H4382" s="26"/>
      <c r="I4382" s="26"/>
      <c r="J4382" s="101"/>
      <c r="K4382" s="101">
        <f t="shared" si="1402"/>
        <v>0</v>
      </c>
      <c r="L4382" s="98"/>
      <c r="M4382" s="96">
        <f>SUM(M4376:M4381)</f>
        <v>18.022878551242009</v>
      </c>
    </row>
    <row r="4383" spans="1:13" ht="28.5">
      <c r="A4383" s="949" t="s">
        <v>19</v>
      </c>
      <c r="B4383" s="46" t="s">
        <v>6024</v>
      </c>
      <c r="C4383" s="29"/>
      <c r="D4383" s="86"/>
      <c r="E4383" s="388"/>
      <c r="F4383" s="389"/>
      <c r="G4383" s="389"/>
      <c r="H4383" s="389"/>
      <c r="I4383" s="389"/>
      <c r="J4383" s="389"/>
      <c r="K4383" s="389"/>
      <c r="L4383" s="188"/>
      <c r="M4383" s="389"/>
    </row>
    <row r="4384" spans="1:13" ht="30">
      <c r="A4384" s="544" t="s">
        <v>23</v>
      </c>
      <c r="B4384" s="38" t="s">
        <v>2491</v>
      </c>
      <c r="C4384" s="32" t="s">
        <v>2219</v>
      </c>
      <c r="D4384" s="1298">
        <v>2005</v>
      </c>
      <c r="E4384" s="131">
        <f>2021-D4384</f>
        <v>16</v>
      </c>
      <c r="F4384" s="101">
        <v>253000</v>
      </c>
      <c r="G4384" s="146">
        <v>0.1</v>
      </c>
      <c r="H4384" s="101">
        <f t="shared" ref="H4384:H4427" si="1409">E4384*F4384*G4384</f>
        <v>404800</v>
      </c>
      <c r="I4384" s="101">
        <f>F4384-H4384</f>
        <v>-151800</v>
      </c>
      <c r="J4384" s="101">
        <f t="shared" ref="J4384:J4407" si="1410">F4384*G4384</f>
        <v>25300</v>
      </c>
      <c r="K4384" s="101">
        <f t="shared" si="1402"/>
        <v>14.112003569834895</v>
      </c>
      <c r="L4384" s="101">
        <v>10</v>
      </c>
      <c r="M4384" s="27">
        <f>K4384*L4384/60</f>
        <v>2.3520005949724823</v>
      </c>
    </row>
    <row r="4385" spans="1:13">
      <c r="A4385" s="1312"/>
      <c r="B4385" s="89"/>
      <c r="C4385" s="32" t="s">
        <v>2620</v>
      </c>
      <c r="D4385" s="1298">
        <v>2008</v>
      </c>
      <c r="E4385" s="131">
        <f t="shared" ref="E4385:E4451" si="1411">2021-D4385</f>
        <v>13</v>
      </c>
      <c r="F4385" s="101">
        <v>1849800</v>
      </c>
      <c r="G4385" s="146">
        <v>0.1</v>
      </c>
      <c r="H4385" s="101">
        <f t="shared" si="1409"/>
        <v>2404740</v>
      </c>
      <c r="I4385" s="101">
        <f>F4385-H4385</f>
        <v>-554940</v>
      </c>
      <c r="J4385" s="101">
        <f t="shared" si="1410"/>
        <v>184980</v>
      </c>
      <c r="K4385" s="101">
        <f t="shared" si="1402"/>
        <v>103.17938420348059</v>
      </c>
      <c r="L4385" s="101">
        <v>20</v>
      </c>
      <c r="M4385" s="27">
        <f>(J4385/1778.4)*(L4385/60)</f>
        <v>34.671614934772826</v>
      </c>
    </row>
    <row r="4386" spans="1:13">
      <c r="A4386" s="1312"/>
      <c r="B4386" s="390" t="s">
        <v>35</v>
      </c>
      <c r="C4386" s="391"/>
      <c r="D4386" s="8"/>
      <c r="E4386" s="131"/>
      <c r="F4386" s="392"/>
      <c r="G4386" s="393"/>
      <c r="H4386" s="106"/>
      <c r="I4386" s="392"/>
      <c r="J4386" s="106"/>
      <c r="K4386" s="101">
        <f t="shared" si="1402"/>
        <v>0</v>
      </c>
      <c r="L4386" s="392"/>
      <c r="M4386" s="394">
        <f>SUM(M4384:M4385)</f>
        <v>37.023615529745307</v>
      </c>
    </row>
    <row r="4387" spans="1:13">
      <c r="A4387" s="1312" t="s">
        <v>208</v>
      </c>
      <c r="B4387" s="38" t="s">
        <v>2493</v>
      </c>
      <c r="C4387" s="32" t="s">
        <v>2219</v>
      </c>
      <c r="D4387" s="1298">
        <v>2005</v>
      </c>
      <c r="E4387" s="131">
        <f t="shared" si="1411"/>
        <v>16</v>
      </c>
      <c r="F4387" s="101">
        <v>253000</v>
      </c>
      <c r="G4387" s="146">
        <v>0.1</v>
      </c>
      <c r="H4387" s="101">
        <f t="shared" si="1409"/>
        <v>404800</v>
      </c>
      <c r="I4387" s="101">
        <f>F4387-H4387</f>
        <v>-151800</v>
      </c>
      <c r="J4387" s="101">
        <f t="shared" si="1410"/>
        <v>25300</v>
      </c>
      <c r="K4387" s="101">
        <f t="shared" si="1402"/>
        <v>14.112003569834895</v>
      </c>
      <c r="L4387" s="101">
        <v>20</v>
      </c>
      <c r="M4387" s="27">
        <f>(J4387/1778.4)*(L4387/60)</f>
        <v>4.7420902684060575</v>
      </c>
    </row>
    <row r="4388" spans="1:13">
      <c r="A4388" s="1312"/>
      <c r="B4388" s="121"/>
      <c r="C4388" s="32" t="s">
        <v>2620</v>
      </c>
      <c r="D4388" s="1298">
        <v>2008</v>
      </c>
      <c r="E4388" s="131">
        <f t="shared" si="1411"/>
        <v>13</v>
      </c>
      <c r="F4388" s="101">
        <v>1849800</v>
      </c>
      <c r="G4388" s="146">
        <v>0.1</v>
      </c>
      <c r="H4388" s="101">
        <f t="shared" si="1409"/>
        <v>2404740</v>
      </c>
      <c r="I4388" s="101">
        <f>F4388-H4388</f>
        <v>-554940</v>
      </c>
      <c r="J4388" s="101">
        <f t="shared" si="1410"/>
        <v>184980</v>
      </c>
      <c r="K4388" s="101">
        <f t="shared" si="1402"/>
        <v>103.17938420348059</v>
      </c>
      <c r="L4388" s="101">
        <v>20</v>
      </c>
      <c r="M4388" s="27">
        <f>(J4388/1778.4)*(L4388/60)</f>
        <v>34.671614934772826</v>
      </c>
    </row>
    <row r="4389" spans="1:13">
      <c r="A4389" s="1312"/>
      <c r="B4389" s="390" t="s">
        <v>35</v>
      </c>
      <c r="C4389" s="31"/>
      <c r="D4389" s="97"/>
      <c r="E4389" s="131"/>
      <c r="F4389" s="106"/>
      <c r="G4389" s="147"/>
      <c r="H4389" s="106"/>
      <c r="I4389" s="106"/>
      <c r="J4389" s="106"/>
      <c r="K4389" s="101">
        <f t="shared" si="1402"/>
        <v>0</v>
      </c>
      <c r="L4389" s="106"/>
      <c r="M4389" s="96">
        <f>SUM(M4387:M4388)</f>
        <v>39.413705203178885</v>
      </c>
    </row>
    <row r="4390" spans="1:13">
      <c r="A4390" s="1312" t="s">
        <v>218</v>
      </c>
      <c r="B4390" s="121" t="s">
        <v>4803</v>
      </c>
      <c r="C4390" s="32" t="s">
        <v>2219</v>
      </c>
      <c r="D4390" s="1298">
        <v>2005</v>
      </c>
      <c r="E4390" s="131">
        <f t="shared" ref="E4390:E4391" si="1412">2021-D4390</f>
        <v>16</v>
      </c>
      <c r="F4390" s="101">
        <v>253000</v>
      </c>
      <c r="G4390" s="146">
        <v>0.1</v>
      </c>
      <c r="H4390" s="101">
        <f t="shared" ref="H4390:H4391" si="1413">E4390*F4390*G4390</f>
        <v>404800</v>
      </c>
      <c r="I4390" s="101">
        <f>F4390-H4390</f>
        <v>-151800</v>
      </c>
      <c r="J4390" s="101">
        <f t="shared" ref="J4390:J4391" si="1414">F4390*G4390</f>
        <v>25300</v>
      </c>
      <c r="K4390" s="101">
        <f t="shared" si="1402"/>
        <v>14.112003569834895</v>
      </c>
      <c r="L4390" s="101">
        <v>20</v>
      </c>
      <c r="M4390" s="27">
        <f>(J4390/1778.4)*(L4390/60)</f>
        <v>4.7420902684060575</v>
      </c>
    </row>
    <row r="4391" spans="1:13">
      <c r="A4391" s="1312"/>
      <c r="B4391" s="390"/>
      <c r="C4391" s="32" t="s">
        <v>2620</v>
      </c>
      <c r="D4391" s="1298">
        <v>2008</v>
      </c>
      <c r="E4391" s="131">
        <f t="shared" si="1412"/>
        <v>13</v>
      </c>
      <c r="F4391" s="101">
        <v>1849800</v>
      </c>
      <c r="G4391" s="146">
        <v>0.1</v>
      </c>
      <c r="H4391" s="101">
        <f t="shared" si="1413"/>
        <v>2404740</v>
      </c>
      <c r="I4391" s="101">
        <f>F4391-H4391</f>
        <v>-554940</v>
      </c>
      <c r="J4391" s="101">
        <f t="shared" si="1414"/>
        <v>184980</v>
      </c>
      <c r="K4391" s="101">
        <f t="shared" ref="K4391:K4454" si="1415">J4391/1792.8</f>
        <v>103.17938420348059</v>
      </c>
      <c r="L4391" s="101">
        <v>20</v>
      </c>
      <c r="M4391" s="27">
        <f>(J4391/1778.4)*(L4391/60)</f>
        <v>34.671614934772826</v>
      </c>
    </row>
    <row r="4392" spans="1:13">
      <c r="A4392" s="1312"/>
      <c r="B4392" s="390" t="s">
        <v>35</v>
      </c>
      <c r="C4392" s="31"/>
      <c r="D4392" s="97"/>
      <c r="E4392" s="131"/>
      <c r="F4392" s="106"/>
      <c r="G4392" s="147"/>
      <c r="H4392" s="106"/>
      <c r="I4392" s="106"/>
      <c r="J4392" s="106"/>
      <c r="K4392" s="101">
        <f t="shared" si="1415"/>
        <v>0</v>
      </c>
      <c r="L4392" s="106"/>
      <c r="M4392" s="96">
        <f>SUM(M4390:M4391)</f>
        <v>39.413705203178885</v>
      </c>
    </row>
    <row r="4393" spans="1:13">
      <c r="A4393" s="1312" t="s">
        <v>227</v>
      </c>
      <c r="B4393" s="38" t="s">
        <v>2495</v>
      </c>
      <c r="C4393" s="32" t="s">
        <v>2219</v>
      </c>
      <c r="D4393" s="1298">
        <v>2005</v>
      </c>
      <c r="E4393" s="131">
        <f t="shared" si="1411"/>
        <v>16</v>
      </c>
      <c r="F4393" s="101">
        <v>253000</v>
      </c>
      <c r="G4393" s="146">
        <v>0.1</v>
      </c>
      <c r="H4393" s="101">
        <f t="shared" si="1409"/>
        <v>404800</v>
      </c>
      <c r="I4393" s="101">
        <f>F4393-H4393</f>
        <v>-151800</v>
      </c>
      <c r="J4393" s="101">
        <f t="shared" si="1410"/>
        <v>25300</v>
      </c>
      <c r="K4393" s="101">
        <f t="shared" si="1415"/>
        <v>14.112003569834895</v>
      </c>
      <c r="L4393" s="101">
        <v>35</v>
      </c>
      <c r="M4393" s="27">
        <f>(J4393/1778.4)*(L4393/60)</f>
        <v>8.298657969710602</v>
      </c>
    </row>
    <row r="4394" spans="1:13">
      <c r="A4394" s="1312"/>
      <c r="B4394" s="89"/>
      <c r="C4394" s="32" t="s">
        <v>2620</v>
      </c>
      <c r="D4394" s="1298">
        <v>2008</v>
      </c>
      <c r="E4394" s="131">
        <f t="shared" si="1411"/>
        <v>13</v>
      </c>
      <c r="F4394" s="101">
        <v>1849800</v>
      </c>
      <c r="G4394" s="146">
        <v>0.1</v>
      </c>
      <c r="H4394" s="101">
        <f t="shared" si="1409"/>
        <v>2404740</v>
      </c>
      <c r="I4394" s="101">
        <f>F4394-H4394</f>
        <v>-554940</v>
      </c>
      <c r="J4394" s="101">
        <f t="shared" si="1410"/>
        <v>184980</v>
      </c>
      <c r="K4394" s="101">
        <f t="shared" si="1415"/>
        <v>103.17938420348059</v>
      </c>
      <c r="L4394" s="101">
        <v>10</v>
      </c>
      <c r="M4394" s="27">
        <f>(J4394/1778.4)*(L4394/60)</f>
        <v>17.335807467386413</v>
      </c>
    </row>
    <row r="4395" spans="1:13">
      <c r="A4395" s="1312"/>
      <c r="B4395" s="390" t="s">
        <v>35</v>
      </c>
      <c r="C4395" s="31"/>
      <c r="D4395" s="97"/>
      <c r="E4395" s="131"/>
      <c r="F4395" s="106"/>
      <c r="G4395" s="147"/>
      <c r="H4395" s="106"/>
      <c r="I4395" s="106"/>
      <c r="J4395" s="106"/>
      <c r="K4395" s="101">
        <f t="shared" si="1415"/>
        <v>0</v>
      </c>
      <c r="L4395" s="106"/>
      <c r="M4395" s="96">
        <f>SUM(M4393:M4394)</f>
        <v>25.634465437097013</v>
      </c>
    </row>
    <row r="4396" spans="1:13" ht="30">
      <c r="A4396" s="1312" t="s">
        <v>450</v>
      </c>
      <c r="B4396" s="38" t="s">
        <v>2497</v>
      </c>
      <c r="C4396" s="32" t="s">
        <v>2219</v>
      </c>
      <c r="D4396" s="1298">
        <v>2005</v>
      </c>
      <c r="E4396" s="131">
        <f t="shared" si="1411"/>
        <v>16</v>
      </c>
      <c r="F4396" s="101">
        <v>253000</v>
      </c>
      <c r="G4396" s="146">
        <v>0.1</v>
      </c>
      <c r="H4396" s="101">
        <f t="shared" si="1409"/>
        <v>404800</v>
      </c>
      <c r="I4396" s="101">
        <f>F4396-H4396</f>
        <v>-151800</v>
      </c>
      <c r="J4396" s="101">
        <f t="shared" si="1410"/>
        <v>25300</v>
      </c>
      <c r="K4396" s="101">
        <f t="shared" si="1415"/>
        <v>14.112003569834895</v>
      </c>
      <c r="L4396" s="101">
        <v>7</v>
      </c>
      <c r="M4396" s="27">
        <f>(J4396/1778.4)*(L4396/60)</f>
        <v>1.6597315939421202</v>
      </c>
    </row>
    <row r="4397" spans="1:13" ht="21.75" customHeight="1">
      <c r="A4397" s="1312"/>
      <c r="B4397" s="12"/>
      <c r="C4397" s="32" t="s">
        <v>2621</v>
      </c>
      <c r="D4397" s="1298">
        <v>2017</v>
      </c>
      <c r="E4397" s="131">
        <f t="shared" si="1411"/>
        <v>4</v>
      </c>
      <c r="F4397" s="1435">
        <v>192500</v>
      </c>
      <c r="G4397" s="146">
        <v>0.1</v>
      </c>
      <c r="H4397" s="101">
        <f t="shared" si="1409"/>
        <v>77000</v>
      </c>
      <c r="I4397" s="101">
        <f>F4397-H4397</f>
        <v>115500</v>
      </c>
      <c r="J4397" s="101">
        <f t="shared" si="1410"/>
        <v>19250</v>
      </c>
      <c r="K4397" s="101">
        <f t="shared" si="1415"/>
        <v>10.737394020526551</v>
      </c>
      <c r="L4397" s="101">
        <v>8</v>
      </c>
      <c r="M4397" s="27">
        <f>(J4397/1778.4)*(L4397/60)</f>
        <v>1.4432448642974958</v>
      </c>
    </row>
    <row r="4398" spans="1:13" ht="18.75" customHeight="1">
      <c r="A4398" s="1312"/>
      <c r="B4398" s="89"/>
      <c r="C4398" s="32" t="s">
        <v>2622</v>
      </c>
      <c r="D4398" s="1298">
        <v>2016</v>
      </c>
      <c r="E4398" s="131">
        <f t="shared" si="1411"/>
        <v>5</v>
      </c>
      <c r="F4398" s="101">
        <v>2100000</v>
      </c>
      <c r="G4398" s="146">
        <v>0.1</v>
      </c>
      <c r="H4398" s="101">
        <f t="shared" si="1409"/>
        <v>1050000</v>
      </c>
      <c r="I4398" s="101">
        <f>F4398-H4398</f>
        <v>1050000</v>
      </c>
      <c r="J4398" s="101">
        <f t="shared" si="1410"/>
        <v>210000</v>
      </c>
      <c r="K4398" s="101">
        <f t="shared" si="1415"/>
        <v>117.13520749665328</v>
      </c>
      <c r="L4398" s="101">
        <v>9</v>
      </c>
      <c r="M4398" s="27">
        <f>(J4398/1778.4)*(L4398/60)</f>
        <v>17.712550607287447</v>
      </c>
    </row>
    <row r="4399" spans="1:13" ht="30">
      <c r="A4399" s="1312"/>
      <c r="B4399" s="390"/>
      <c r="C4399" s="32" t="s">
        <v>2623</v>
      </c>
      <c r="D4399" s="1298">
        <v>2013</v>
      </c>
      <c r="E4399" s="131">
        <f t="shared" si="1411"/>
        <v>8</v>
      </c>
      <c r="F4399" s="27">
        <v>680000</v>
      </c>
      <c r="G4399" s="146">
        <v>0.1</v>
      </c>
      <c r="H4399" s="101">
        <f t="shared" si="1409"/>
        <v>544000</v>
      </c>
      <c r="I4399" s="101">
        <f>F4399-H4399</f>
        <v>136000</v>
      </c>
      <c r="J4399" s="101">
        <f>SUM(J4396:J4398)</f>
        <v>254550</v>
      </c>
      <c r="K4399" s="101">
        <f t="shared" si="1415"/>
        <v>141.98460508701473</v>
      </c>
      <c r="L4399" s="101">
        <f>SUM(L4396:L4398)</f>
        <v>24</v>
      </c>
      <c r="M4399" s="27">
        <f>SUM(M4396:M4398)</f>
        <v>20.815527065527064</v>
      </c>
    </row>
    <row r="4400" spans="1:13">
      <c r="A4400" s="1312"/>
      <c r="B4400" s="390" t="s">
        <v>35</v>
      </c>
      <c r="C4400" s="32"/>
      <c r="D4400" s="1298"/>
      <c r="E4400" s="131"/>
      <c r="F4400" s="27"/>
      <c r="G4400" s="146"/>
      <c r="H4400" s="101"/>
      <c r="I4400" s="101"/>
      <c r="J4400" s="101"/>
      <c r="K4400" s="101">
        <f t="shared" si="1415"/>
        <v>0</v>
      </c>
      <c r="L4400" s="101"/>
      <c r="M4400" s="96">
        <f>SUM(M4396:M4399)</f>
        <v>41.631054131054128</v>
      </c>
    </row>
    <row r="4401" spans="1:13">
      <c r="A4401" s="1312" t="s">
        <v>241</v>
      </c>
      <c r="B4401" s="12" t="s">
        <v>2499</v>
      </c>
      <c r="C4401" s="32" t="s">
        <v>2219</v>
      </c>
      <c r="D4401" s="1298">
        <v>2005</v>
      </c>
      <c r="E4401" s="131">
        <f t="shared" si="1411"/>
        <v>16</v>
      </c>
      <c r="F4401" s="101">
        <v>253000</v>
      </c>
      <c r="G4401" s="146">
        <v>0.1</v>
      </c>
      <c r="H4401" s="101">
        <f t="shared" si="1409"/>
        <v>404800</v>
      </c>
      <c r="I4401" s="101">
        <f>F4401-H4401</f>
        <v>-151800</v>
      </c>
      <c r="J4401" s="101">
        <f t="shared" si="1410"/>
        <v>25300</v>
      </c>
      <c r="K4401" s="101">
        <f t="shared" si="1415"/>
        <v>14.112003569834895</v>
      </c>
      <c r="L4401" s="101">
        <v>7</v>
      </c>
      <c r="M4401" s="27">
        <f>(J4401/1778.4)*(L4401/60)</f>
        <v>1.6597315939421202</v>
      </c>
    </row>
    <row r="4402" spans="1:13">
      <c r="A4402" s="1312"/>
      <c r="B4402" s="89"/>
      <c r="C4402" s="32" t="s">
        <v>2624</v>
      </c>
      <c r="D4402" s="1298">
        <v>2004</v>
      </c>
      <c r="E4402" s="131">
        <f t="shared" si="1411"/>
        <v>17</v>
      </c>
      <c r="F4402" s="1435">
        <v>292400</v>
      </c>
      <c r="G4402" s="146">
        <v>0.1</v>
      </c>
      <c r="H4402" s="101">
        <f>F4402</f>
        <v>292400</v>
      </c>
      <c r="I4402" s="101">
        <f>F4402-H4402</f>
        <v>0</v>
      </c>
      <c r="J4402" s="101">
        <f t="shared" si="1410"/>
        <v>29240</v>
      </c>
      <c r="K4402" s="101">
        <f t="shared" si="1415"/>
        <v>16.309683177153058</v>
      </c>
      <c r="L4402" s="101">
        <v>30</v>
      </c>
      <c r="M4402" s="27">
        <f>(J4402/1778.4)*(L4402/60)</f>
        <v>8.2208726945569044</v>
      </c>
    </row>
    <row r="4403" spans="1:13">
      <c r="A4403" s="1312"/>
      <c r="B4403" s="390" t="s">
        <v>35</v>
      </c>
      <c r="C4403" s="31"/>
      <c r="D4403" s="97"/>
      <c r="E4403" s="131"/>
      <c r="F4403" s="106"/>
      <c r="G4403" s="147"/>
      <c r="H4403" s="106"/>
      <c r="I4403" s="106"/>
      <c r="J4403" s="106"/>
      <c r="K4403" s="101">
        <f t="shared" si="1415"/>
        <v>0</v>
      </c>
      <c r="L4403" s="106"/>
      <c r="M4403" s="96">
        <f>SUM(M4401:M4402)</f>
        <v>9.8806042884990255</v>
      </c>
    </row>
    <row r="4404" spans="1:13">
      <c r="A4404" s="1312" t="s">
        <v>263</v>
      </c>
      <c r="B4404" s="12" t="s">
        <v>2501</v>
      </c>
      <c r="C4404" s="32" t="s">
        <v>2219</v>
      </c>
      <c r="D4404" s="1298">
        <v>2005</v>
      </c>
      <c r="E4404" s="131">
        <f t="shared" si="1411"/>
        <v>16</v>
      </c>
      <c r="F4404" s="101">
        <v>253000</v>
      </c>
      <c r="G4404" s="146">
        <v>0.1</v>
      </c>
      <c r="H4404" s="101">
        <f t="shared" si="1409"/>
        <v>404800</v>
      </c>
      <c r="I4404" s="101">
        <f>F4404-H4404</f>
        <v>-151800</v>
      </c>
      <c r="J4404" s="101">
        <f t="shared" si="1410"/>
        <v>25300</v>
      </c>
      <c r="K4404" s="101">
        <f t="shared" si="1415"/>
        <v>14.112003569834895</v>
      </c>
      <c r="L4404" s="101">
        <v>20</v>
      </c>
      <c r="M4404" s="27">
        <f>(J4404/1778.4)*(L4404/60)</f>
        <v>4.7420902684060575</v>
      </c>
    </row>
    <row r="4405" spans="1:13">
      <c r="A4405" s="1312"/>
      <c r="B4405" s="89"/>
      <c r="C4405" s="32" t="s">
        <v>2624</v>
      </c>
      <c r="D4405" s="1298">
        <v>2004</v>
      </c>
      <c r="E4405" s="131">
        <f t="shared" si="1411"/>
        <v>17</v>
      </c>
      <c r="F4405" s="1435">
        <v>292400</v>
      </c>
      <c r="G4405" s="146">
        <v>0.1</v>
      </c>
      <c r="H4405" s="101">
        <f>F4405</f>
        <v>292400</v>
      </c>
      <c r="I4405" s="101">
        <f>F4405-H4405</f>
        <v>0</v>
      </c>
      <c r="J4405" s="101">
        <f t="shared" si="1410"/>
        <v>29240</v>
      </c>
      <c r="K4405" s="101">
        <f t="shared" si="1415"/>
        <v>16.309683177153058</v>
      </c>
      <c r="L4405" s="101">
        <v>20</v>
      </c>
      <c r="M4405" s="27">
        <f>(J4405/1778.4)*(L4405/60)</f>
        <v>5.4805817963712693</v>
      </c>
    </row>
    <row r="4406" spans="1:13">
      <c r="A4406" s="1312"/>
      <c r="B4406" s="390" t="s">
        <v>35</v>
      </c>
      <c r="C4406" s="31"/>
      <c r="D4406" s="97"/>
      <c r="E4406" s="131"/>
      <c r="F4406" s="106"/>
      <c r="G4406" s="147"/>
      <c r="H4406" s="106"/>
      <c r="I4406" s="106"/>
      <c r="J4406" s="106"/>
      <c r="K4406" s="101">
        <f t="shared" si="1415"/>
        <v>0</v>
      </c>
      <c r="L4406" s="106"/>
      <c r="M4406" s="96">
        <f>SUM(M4404:M4405)</f>
        <v>10.222672064777328</v>
      </c>
    </row>
    <row r="4407" spans="1:13" ht="60">
      <c r="A4407" s="1312" t="s">
        <v>337</v>
      </c>
      <c r="B4407" s="38" t="s">
        <v>2503</v>
      </c>
      <c r="C4407" s="32" t="s">
        <v>2219</v>
      </c>
      <c r="D4407" s="1298">
        <v>2005</v>
      </c>
      <c r="E4407" s="131">
        <f t="shared" si="1411"/>
        <v>16</v>
      </c>
      <c r="F4407" s="101">
        <v>253000</v>
      </c>
      <c r="G4407" s="146">
        <v>0.1</v>
      </c>
      <c r="H4407" s="101">
        <f t="shared" si="1409"/>
        <v>404800</v>
      </c>
      <c r="I4407" s="101">
        <f>F4407-H4407</f>
        <v>-151800</v>
      </c>
      <c r="J4407" s="101">
        <f t="shared" si="1410"/>
        <v>25300</v>
      </c>
      <c r="K4407" s="101">
        <f t="shared" si="1415"/>
        <v>14.112003569834895</v>
      </c>
      <c r="L4407" s="101">
        <v>10</v>
      </c>
      <c r="M4407" s="27">
        <f>(J4407/1778.4)*(L4407/60)</f>
        <v>2.3710451342030288</v>
      </c>
    </row>
    <row r="4408" spans="1:13">
      <c r="A4408" s="1312"/>
      <c r="B4408" s="89"/>
      <c r="C4408" s="32" t="s">
        <v>2620</v>
      </c>
      <c r="D4408" s="1298">
        <v>2008</v>
      </c>
      <c r="E4408" s="131">
        <f t="shared" si="1411"/>
        <v>13</v>
      </c>
      <c r="F4408" s="101">
        <v>1849800</v>
      </c>
      <c r="G4408" s="146">
        <v>0.1</v>
      </c>
      <c r="H4408" s="101">
        <f t="shared" si="1409"/>
        <v>2404740</v>
      </c>
      <c r="I4408" s="101">
        <f>F4408-H4408</f>
        <v>-554940</v>
      </c>
      <c r="J4408" s="101">
        <f>F4408*G4408</f>
        <v>184980</v>
      </c>
      <c r="K4408" s="101">
        <f t="shared" si="1415"/>
        <v>103.17938420348059</v>
      </c>
      <c r="L4408" s="101">
        <v>20</v>
      </c>
      <c r="M4408" s="27">
        <f>(J4408/1778.4)*(L4408/60)</f>
        <v>34.671614934772826</v>
      </c>
    </row>
    <row r="4409" spans="1:13">
      <c r="A4409" s="1312"/>
      <c r="B4409" s="390" t="s">
        <v>35</v>
      </c>
      <c r="C4409" s="31"/>
      <c r="D4409" s="97"/>
      <c r="E4409" s="131"/>
      <c r="F4409" s="106"/>
      <c r="G4409" s="147"/>
      <c r="H4409" s="106"/>
      <c r="I4409" s="106"/>
      <c r="J4409" s="106"/>
      <c r="K4409" s="101">
        <f t="shared" si="1415"/>
        <v>0</v>
      </c>
      <c r="L4409" s="106"/>
      <c r="M4409" s="96">
        <f>SUM(M4407:M4408)</f>
        <v>37.042660068975856</v>
      </c>
    </row>
    <row r="4410" spans="1:13" ht="45">
      <c r="A4410" s="1312" t="s">
        <v>348</v>
      </c>
      <c r="B4410" s="386" t="s">
        <v>2505</v>
      </c>
      <c r="C4410" s="32" t="s">
        <v>2623</v>
      </c>
      <c r="D4410" s="1298">
        <v>2013</v>
      </c>
      <c r="E4410" s="131">
        <f t="shared" si="1411"/>
        <v>8</v>
      </c>
      <c r="F4410" s="27">
        <v>680000</v>
      </c>
      <c r="G4410" s="146">
        <v>0.1</v>
      </c>
      <c r="H4410" s="101">
        <f>E4410*F4410*G4410</f>
        <v>544000</v>
      </c>
      <c r="I4410" s="101">
        <f t="shared" ref="I4410:I4415" si="1416">F4410-H4410</f>
        <v>136000</v>
      </c>
      <c r="J4410" s="101">
        <f>F4410*G4410</f>
        <v>68000</v>
      </c>
      <c r="K4410" s="101">
        <f t="shared" si="1415"/>
        <v>37.929495760821062</v>
      </c>
      <c r="L4410" s="101">
        <v>20</v>
      </c>
      <c r="M4410" s="96">
        <f t="shared" ref="M4410:M4415" si="1417">(J4410/1778.4)*(L4410/60)</f>
        <v>12.745539061328532</v>
      </c>
    </row>
    <row r="4411" spans="1:13" ht="45">
      <c r="A4411" s="1312" t="s">
        <v>353</v>
      </c>
      <c r="B4411" s="386" t="s">
        <v>2625</v>
      </c>
      <c r="C4411" s="32" t="s">
        <v>2623</v>
      </c>
      <c r="D4411" s="1298">
        <v>2004</v>
      </c>
      <c r="E4411" s="131">
        <f t="shared" si="1411"/>
        <v>17</v>
      </c>
      <c r="F4411" s="101">
        <v>680000</v>
      </c>
      <c r="G4411" s="146">
        <v>0.1</v>
      </c>
      <c r="H4411" s="101">
        <f>E4411*F4411*G4411</f>
        <v>1156000</v>
      </c>
      <c r="I4411" s="101">
        <f t="shared" si="1416"/>
        <v>-476000</v>
      </c>
      <c r="J4411" s="101">
        <f>F4411*G4411</f>
        <v>68000</v>
      </c>
      <c r="K4411" s="101">
        <f t="shared" si="1415"/>
        <v>37.929495760821062</v>
      </c>
      <c r="L4411" s="101">
        <v>20</v>
      </c>
      <c r="M4411" s="96">
        <f t="shared" si="1417"/>
        <v>12.745539061328532</v>
      </c>
    </row>
    <row r="4412" spans="1:13">
      <c r="A4412" s="1312" t="s">
        <v>1031</v>
      </c>
      <c r="B4412" s="38" t="s">
        <v>2509</v>
      </c>
      <c r="C4412" s="32" t="s">
        <v>2624</v>
      </c>
      <c r="D4412" s="1298">
        <v>2004</v>
      </c>
      <c r="E4412" s="131">
        <f t="shared" si="1411"/>
        <v>17</v>
      </c>
      <c r="F4412" s="101">
        <v>292400</v>
      </c>
      <c r="G4412" s="146">
        <v>0.1</v>
      </c>
      <c r="H4412" s="101">
        <f>F4412</f>
        <v>292400</v>
      </c>
      <c r="I4412" s="101">
        <f t="shared" si="1416"/>
        <v>0</v>
      </c>
      <c r="J4412" s="101">
        <f t="shared" ref="J4412:J4455" si="1418">F4412*G4412</f>
        <v>29240</v>
      </c>
      <c r="K4412" s="101">
        <f t="shared" si="1415"/>
        <v>16.309683177153058</v>
      </c>
      <c r="L4412" s="101">
        <v>20</v>
      </c>
      <c r="M4412" s="96">
        <f t="shared" si="1417"/>
        <v>5.4805817963712693</v>
      </c>
    </row>
    <row r="4413" spans="1:13">
      <c r="A4413" s="1312" t="s">
        <v>1032</v>
      </c>
      <c r="B4413" s="38" t="s">
        <v>2511</v>
      </c>
      <c r="C4413" s="32" t="s">
        <v>2626</v>
      </c>
      <c r="D4413" s="1298">
        <v>1985</v>
      </c>
      <c r="E4413" s="131">
        <f t="shared" si="1411"/>
        <v>36</v>
      </c>
      <c r="F4413" s="101">
        <v>862000</v>
      </c>
      <c r="G4413" s="146">
        <v>0.1</v>
      </c>
      <c r="H4413" s="101">
        <f>E4413*F4413*G4413</f>
        <v>3103200</v>
      </c>
      <c r="I4413" s="101">
        <f t="shared" si="1416"/>
        <v>-2241200</v>
      </c>
      <c r="J4413" s="101">
        <f>F4413*G4413</f>
        <v>86200</v>
      </c>
      <c r="K4413" s="101">
        <f t="shared" si="1415"/>
        <v>48.081213743864346</v>
      </c>
      <c r="L4413" s="101">
        <v>20</v>
      </c>
      <c r="M4413" s="27">
        <f t="shared" si="1417"/>
        <v>16.156845104213524</v>
      </c>
    </row>
    <row r="4414" spans="1:13">
      <c r="A4414" s="1312"/>
      <c r="B4414" s="390"/>
      <c r="C4414" s="32" t="s">
        <v>499</v>
      </c>
      <c r="D4414" s="1298">
        <v>2006</v>
      </c>
      <c r="E4414" s="131">
        <f t="shared" si="1411"/>
        <v>15</v>
      </c>
      <c r="F4414" s="101">
        <v>100000</v>
      </c>
      <c r="G4414" s="146">
        <v>0.1</v>
      </c>
      <c r="H4414" s="101">
        <f t="shared" si="1409"/>
        <v>150000</v>
      </c>
      <c r="I4414" s="101">
        <f t="shared" si="1416"/>
        <v>-50000</v>
      </c>
      <c r="J4414" s="101">
        <f t="shared" si="1418"/>
        <v>10000</v>
      </c>
      <c r="K4414" s="101">
        <f t="shared" si="1415"/>
        <v>5.577867023650156</v>
      </c>
      <c r="L4414" s="101">
        <v>60</v>
      </c>
      <c r="M4414" s="27">
        <f t="shared" si="1417"/>
        <v>5.6230319388214118</v>
      </c>
    </row>
    <row r="4415" spans="1:13">
      <c r="A4415" s="1312"/>
      <c r="B4415" s="89"/>
      <c r="C4415" s="32" t="s">
        <v>2627</v>
      </c>
      <c r="D4415" s="1298">
        <v>2005</v>
      </c>
      <c r="E4415" s="131">
        <f t="shared" si="1411"/>
        <v>16</v>
      </c>
      <c r="F4415" s="101">
        <v>1222776</v>
      </c>
      <c r="G4415" s="146">
        <v>0.1</v>
      </c>
      <c r="H4415" s="101">
        <f>E4415*F4415*G4415</f>
        <v>1956441.6</v>
      </c>
      <c r="I4415" s="101">
        <f t="shared" si="1416"/>
        <v>-733665.60000000009</v>
      </c>
      <c r="J4415" s="101">
        <f>F4415*G4415</f>
        <v>122277.6</v>
      </c>
      <c r="K4415" s="101">
        <f t="shared" si="1415"/>
        <v>68.204819277108442</v>
      </c>
      <c r="L4415" s="101">
        <v>18</v>
      </c>
      <c r="M4415" s="27">
        <f t="shared" si="1417"/>
        <v>20.627125506072872</v>
      </c>
    </row>
    <row r="4416" spans="1:13">
      <c r="A4416" s="1312"/>
      <c r="B4416" s="390" t="s">
        <v>35</v>
      </c>
      <c r="C4416" s="31"/>
      <c r="D4416" s="97"/>
      <c r="E4416" s="131"/>
      <c r="F4416" s="106"/>
      <c r="G4416" s="147"/>
      <c r="H4416" s="106"/>
      <c r="I4416" s="106"/>
      <c r="J4416" s="106"/>
      <c r="K4416" s="101">
        <f t="shared" si="1415"/>
        <v>0</v>
      </c>
      <c r="L4416" s="106"/>
      <c r="M4416" s="96">
        <f>SUM(M4413:M4415)</f>
        <v>42.407002549107808</v>
      </c>
    </row>
    <row r="4417" spans="1:13">
      <c r="A4417" s="1312" t="s">
        <v>2576</v>
      </c>
      <c r="B4417" s="38" t="s">
        <v>2513</v>
      </c>
      <c r="C4417" s="32" t="s">
        <v>2626</v>
      </c>
      <c r="D4417" s="1298">
        <v>1985</v>
      </c>
      <c r="E4417" s="131">
        <f t="shared" si="1411"/>
        <v>36</v>
      </c>
      <c r="F4417" s="101">
        <v>862000</v>
      </c>
      <c r="G4417" s="146">
        <v>0.1</v>
      </c>
      <c r="H4417" s="101">
        <f>E4417*F4417*G4417</f>
        <v>3103200</v>
      </c>
      <c r="I4417" s="101">
        <f>F4417-H4417</f>
        <v>-2241200</v>
      </c>
      <c r="J4417" s="101">
        <f>F4417*G4417</f>
        <v>86200</v>
      </c>
      <c r="K4417" s="101">
        <f t="shared" si="1415"/>
        <v>48.081213743864346</v>
      </c>
      <c r="L4417" s="101">
        <v>20</v>
      </c>
      <c r="M4417" s="27">
        <f>(J4417/1778.4)*(L4417/60)</f>
        <v>16.156845104213524</v>
      </c>
    </row>
    <row r="4418" spans="1:13">
      <c r="A4418" s="1312"/>
      <c r="B4418" s="89"/>
      <c r="C4418" s="32" t="s">
        <v>499</v>
      </c>
      <c r="D4418" s="1298">
        <v>2006</v>
      </c>
      <c r="E4418" s="131">
        <f t="shared" si="1411"/>
        <v>15</v>
      </c>
      <c r="F4418" s="101">
        <v>100000</v>
      </c>
      <c r="G4418" s="146">
        <v>0.1</v>
      </c>
      <c r="H4418" s="101">
        <f t="shared" si="1409"/>
        <v>150000</v>
      </c>
      <c r="I4418" s="101">
        <f>F4418-H4418</f>
        <v>-50000</v>
      </c>
      <c r="J4418" s="101">
        <f t="shared" si="1418"/>
        <v>10000</v>
      </c>
      <c r="K4418" s="101">
        <f t="shared" si="1415"/>
        <v>5.577867023650156</v>
      </c>
      <c r="L4418" s="101">
        <v>60</v>
      </c>
      <c r="M4418" s="27">
        <f>(J4418/1778.4)*(L4418/60)</f>
        <v>5.6230319388214118</v>
      </c>
    </row>
    <row r="4419" spans="1:13">
      <c r="A4419" s="1312"/>
      <c r="B4419" s="89"/>
      <c r="C4419" s="32" t="s">
        <v>2627</v>
      </c>
      <c r="D4419" s="1298">
        <v>2005</v>
      </c>
      <c r="E4419" s="131">
        <f t="shared" si="1411"/>
        <v>16</v>
      </c>
      <c r="F4419" s="101">
        <v>1222776</v>
      </c>
      <c r="G4419" s="146">
        <v>0.1</v>
      </c>
      <c r="H4419" s="101">
        <f t="shared" si="1409"/>
        <v>1956441.6</v>
      </c>
      <c r="I4419" s="101">
        <f>F4419-H4419</f>
        <v>-733665.60000000009</v>
      </c>
      <c r="J4419" s="101">
        <f t="shared" si="1418"/>
        <v>122277.6</v>
      </c>
      <c r="K4419" s="101">
        <f t="shared" si="1415"/>
        <v>68.204819277108442</v>
      </c>
      <c r="L4419" s="101">
        <v>18</v>
      </c>
      <c r="M4419" s="27">
        <f>(J4419/1778.4)*(L4419/60)</f>
        <v>20.627125506072872</v>
      </c>
    </row>
    <row r="4420" spans="1:13">
      <c r="A4420" s="1312"/>
      <c r="B4420" s="390" t="s">
        <v>35</v>
      </c>
      <c r="C4420" s="31"/>
      <c r="D4420" s="97"/>
      <c r="E4420" s="131"/>
      <c r="F4420" s="106"/>
      <c r="G4420" s="147"/>
      <c r="H4420" s="106"/>
      <c r="I4420" s="106"/>
      <c r="J4420" s="106"/>
      <c r="K4420" s="101">
        <f t="shared" si="1415"/>
        <v>0</v>
      </c>
      <c r="L4420" s="106"/>
      <c r="M4420" s="96">
        <f>SUM(M4417:M4419)</f>
        <v>42.407002549107808</v>
      </c>
    </row>
    <row r="4421" spans="1:13">
      <c r="A4421" s="1312" t="s">
        <v>2577</v>
      </c>
      <c r="B4421" s="38" t="s">
        <v>2515</v>
      </c>
      <c r="C4421" s="32" t="s">
        <v>2626</v>
      </c>
      <c r="D4421" s="1298">
        <v>1985</v>
      </c>
      <c r="E4421" s="131">
        <f t="shared" si="1411"/>
        <v>36</v>
      </c>
      <c r="F4421" s="101">
        <v>862000</v>
      </c>
      <c r="G4421" s="146">
        <v>0.1</v>
      </c>
      <c r="H4421" s="101">
        <f>E4421*F4421*G4421</f>
        <v>3103200</v>
      </c>
      <c r="I4421" s="101">
        <f>F4421-H4421</f>
        <v>-2241200</v>
      </c>
      <c r="J4421" s="101">
        <f>F4421*G4421</f>
        <v>86200</v>
      </c>
      <c r="K4421" s="101">
        <f t="shared" si="1415"/>
        <v>48.081213743864346</v>
      </c>
      <c r="L4421" s="101">
        <v>20</v>
      </c>
      <c r="M4421" s="27">
        <f>(J4421/1778.4)*(L4421/60)</f>
        <v>16.156845104213524</v>
      </c>
    </row>
    <row r="4422" spans="1:13">
      <c r="A4422" s="1312"/>
      <c r="B4422" s="89"/>
      <c r="C4422" s="32" t="s">
        <v>499</v>
      </c>
      <c r="D4422" s="1298">
        <v>2006</v>
      </c>
      <c r="E4422" s="131">
        <f t="shared" si="1411"/>
        <v>15</v>
      </c>
      <c r="F4422" s="101">
        <v>100000</v>
      </c>
      <c r="G4422" s="146">
        <v>0.1</v>
      </c>
      <c r="H4422" s="101">
        <f t="shared" si="1409"/>
        <v>150000</v>
      </c>
      <c r="I4422" s="101">
        <f>F4422-H4422</f>
        <v>-50000</v>
      </c>
      <c r="J4422" s="101">
        <f t="shared" si="1418"/>
        <v>10000</v>
      </c>
      <c r="K4422" s="101">
        <f t="shared" si="1415"/>
        <v>5.577867023650156</v>
      </c>
      <c r="L4422" s="101">
        <v>60</v>
      </c>
      <c r="M4422" s="27">
        <f>(J4422/1778.4)*(L4422/60)</f>
        <v>5.6230319388214118</v>
      </c>
    </row>
    <row r="4423" spans="1:13">
      <c r="A4423" s="1312"/>
      <c r="B4423" s="89"/>
      <c r="C4423" s="32" t="s">
        <v>2627</v>
      </c>
      <c r="D4423" s="1298">
        <v>2005</v>
      </c>
      <c r="E4423" s="131">
        <f t="shared" si="1411"/>
        <v>16</v>
      </c>
      <c r="F4423" s="101">
        <v>1222776</v>
      </c>
      <c r="G4423" s="146">
        <v>0.1</v>
      </c>
      <c r="H4423" s="101">
        <f t="shared" si="1409"/>
        <v>1956441.6</v>
      </c>
      <c r="I4423" s="101">
        <f>F4423-H4423</f>
        <v>-733665.60000000009</v>
      </c>
      <c r="J4423" s="101">
        <f t="shared" si="1418"/>
        <v>122277.6</v>
      </c>
      <c r="K4423" s="101">
        <f t="shared" si="1415"/>
        <v>68.204819277108442</v>
      </c>
      <c r="L4423" s="101">
        <v>18</v>
      </c>
      <c r="M4423" s="27">
        <f>(J4423/1778.4)*(L4423/60)</f>
        <v>20.627125506072872</v>
      </c>
    </row>
    <row r="4424" spans="1:13">
      <c r="A4424" s="1312"/>
      <c r="B4424" s="390" t="s">
        <v>35</v>
      </c>
      <c r="C4424" s="31"/>
      <c r="D4424" s="97"/>
      <c r="E4424" s="131"/>
      <c r="F4424" s="106"/>
      <c r="G4424" s="147"/>
      <c r="H4424" s="106"/>
      <c r="I4424" s="106"/>
      <c r="J4424" s="106"/>
      <c r="K4424" s="101">
        <f t="shared" si="1415"/>
        <v>0</v>
      </c>
      <c r="L4424" s="106"/>
      <c r="M4424" s="96">
        <f>SUM(M4421:M4423)</f>
        <v>42.407002549107808</v>
      </c>
    </row>
    <row r="4425" spans="1:13">
      <c r="A4425" s="1312" t="s">
        <v>5837</v>
      </c>
      <c r="B4425" s="38" t="s">
        <v>2517</v>
      </c>
      <c r="C4425" s="32" t="s">
        <v>2626</v>
      </c>
      <c r="D4425" s="1298">
        <v>1985</v>
      </c>
      <c r="E4425" s="131">
        <f t="shared" si="1411"/>
        <v>36</v>
      </c>
      <c r="F4425" s="101">
        <v>862000</v>
      </c>
      <c r="G4425" s="146">
        <v>0.1</v>
      </c>
      <c r="H4425" s="101">
        <f>E4425*F4425*G4425</f>
        <v>3103200</v>
      </c>
      <c r="I4425" s="101">
        <f>F4425-H4425</f>
        <v>-2241200</v>
      </c>
      <c r="J4425" s="101">
        <f>F4425*G4425</f>
        <v>86200</v>
      </c>
      <c r="K4425" s="101">
        <f t="shared" si="1415"/>
        <v>48.081213743864346</v>
      </c>
      <c r="L4425" s="101">
        <v>20</v>
      </c>
      <c r="M4425" s="27">
        <f>(J4425/1778.4)*(L4425/60)</f>
        <v>16.156845104213524</v>
      </c>
    </row>
    <row r="4426" spans="1:13">
      <c r="A4426" s="1312"/>
      <c r="B4426" s="89"/>
      <c r="C4426" s="32" t="s">
        <v>499</v>
      </c>
      <c r="D4426" s="1298">
        <v>2006</v>
      </c>
      <c r="E4426" s="131">
        <f t="shared" si="1411"/>
        <v>15</v>
      </c>
      <c r="F4426" s="101">
        <v>100000</v>
      </c>
      <c r="G4426" s="146">
        <v>0.1</v>
      </c>
      <c r="H4426" s="101">
        <f t="shared" si="1409"/>
        <v>150000</v>
      </c>
      <c r="I4426" s="101">
        <f>F4426-H4426</f>
        <v>-50000</v>
      </c>
      <c r="J4426" s="101">
        <f t="shared" si="1418"/>
        <v>10000</v>
      </c>
      <c r="K4426" s="101">
        <f t="shared" si="1415"/>
        <v>5.577867023650156</v>
      </c>
      <c r="L4426" s="101">
        <v>60</v>
      </c>
      <c r="M4426" s="27">
        <f>(J4426/1778.4)*(L4426/60)</f>
        <v>5.6230319388214118</v>
      </c>
    </row>
    <row r="4427" spans="1:13">
      <c r="A4427" s="1312"/>
      <c r="B4427" s="89"/>
      <c r="C4427" s="32" t="s">
        <v>2627</v>
      </c>
      <c r="D4427" s="1298">
        <v>2005</v>
      </c>
      <c r="E4427" s="131">
        <f t="shared" si="1411"/>
        <v>16</v>
      </c>
      <c r="F4427" s="101">
        <v>1222776</v>
      </c>
      <c r="G4427" s="146">
        <v>0.1</v>
      </c>
      <c r="H4427" s="101">
        <f t="shared" si="1409"/>
        <v>1956441.6</v>
      </c>
      <c r="I4427" s="101">
        <f>F4427-H4427</f>
        <v>-733665.60000000009</v>
      </c>
      <c r="J4427" s="101">
        <f t="shared" si="1418"/>
        <v>122277.6</v>
      </c>
      <c r="K4427" s="101">
        <f t="shared" si="1415"/>
        <v>68.204819277108442</v>
      </c>
      <c r="L4427" s="101">
        <v>18</v>
      </c>
      <c r="M4427" s="27">
        <f>(J4427/1778.4)*(L4427/60)</f>
        <v>20.627125506072872</v>
      </c>
    </row>
    <row r="4428" spans="1:13">
      <c r="A4428" s="1312"/>
      <c r="B4428" s="390" t="s">
        <v>35</v>
      </c>
      <c r="C4428" s="31"/>
      <c r="D4428" s="97"/>
      <c r="E4428" s="131"/>
      <c r="F4428" s="106"/>
      <c r="G4428" s="147"/>
      <c r="H4428" s="106"/>
      <c r="I4428" s="106"/>
      <c r="J4428" s="106"/>
      <c r="K4428" s="101">
        <f t="shared" si="1415"/>
        <v>0</v>
      </c>
      <c r="L4428" s="106"/>
      <c r="M4428" s="96">
        <f>SUM(M4425:M4427)</f>
        <v>42.407002549107808</v>
      </c>
    </row>
    <row r="4429" spans="1:13" ht="30">
      <c r="A4429" s="1312" t="s">
        <v>5838</v>
      </c>
      <c r="B4429" s="38" t="s">
        <v>2519</v>
      </c>
      <c r="C4429" s="32" t="s">
        <v>2626</v>
      </c>
      <c r="D4429" s="1298">
        <v>1985</v>
      </c>
      <c r="E4429" s="131">
        <f t="shared" si="1411"/>
        <v>36</v>
      </c>
      <c r="F4429" s="101">
        <v>862000</v>
      </c>
      <c r="G4429" s="146">
        <v>0.1</v>
      </c>
      <c r="H4429" s="101">
        <f>E4429*F4429*G4429</f>
        <v>3103200</v>
      </c>
      <c r="I4429" s="101">
        <f>F4429-H4429</f>
        <v>-2241200</v>
      </c>
      <c r="J4429" s="101">
        <f>F4429*G4429</f>
        <v>86200</v>
      </c>
      <c r="K4429" s="101">
        <f t="shared" si="1415"/>
        <v>48.081213743864346</v>
      </c>
      <c r="L4429" s="101">
        <v>20</v>
      </c>
      <c r="M4429" s="27">
        <f>(J4429/1778.4)*(L4429/60)</f>
        <v>16.156845104213524</v>
      </c>
    </row>
    <row r="4430" spans="1:13">
      <c r="A4430" s="1312"/>
      <c r="B4430" s="89"/>
      <c r="C4430" s="32" t="s">
        <v>499</v>
      </c>
      <c r="D4430" s="1298">
        <v>2006</v>
      </c>
      <c r="E4430" s="131">
        <f t="shared" si="1411"/>
        <v>15</v>
      </c>
      <c r="F4430" s="101">
        <v>100000</v>
      </c>
      <c r="G4430" s="146">
        <v>0.1</v>
      </c>
      <c r="H4430" s="101">
        <f>E4430*F4430*G4430</f>
        <v>150000</v>
      </c>
      <c r="I4430" s="101">
        <f>F4430-H4430</f>
        <v>-50000</v>
      </c>
      <c r="J4430" s="101">
        <f t="shared" si="1418"/>
        <v>10000</v>
      </c>
      <c r="K4430" s="101">
        <f t="shared" si="1415"/>
        <v>5.577867023650156</v>
      </c>
      <c r="L4430" s="101">
        <v>60</v>
      </c>
      <c r="M4430" s="27">
        <f>(J4430/1778.4)*(L4430/60)</f>
        <v>5.6230319388214118</v>
      </c>
    </row>
    <row r="4431" spans="1:13">
      <c r="A4431" s="1312"/>
      <c r="B4431" s="89"/>
      <c r="C4431" s="32" t="s">
        <v>2627</v>
      </c>
      <c r="D4431" s="1298">
        <v>2005</v>
      </c>
      <c r="E4431" s="131">
        <f t="shared" si="1411"/>
        <v>16</v>
      </c>
      <c r="F4431" s="101">
        <v>1222776</v>
      </c>
      <c r="G4431" s="146">
        <v>0.1</v>
      </c>
      <c r="H4431" s="101">
        <f>E4431*F4431*G4431</f>
        <v>1956441.6</v>
      </c>
      <c r="I4431" s="101">
        <f>F4431-H4431</f>
        <v>-733665.60000000009</v>
      </c>
      <c r="J4431" s="101">
        <f t="shared" si="1418"/>
        <v>122277.6</v>
      </c>
      <c r="K4431" s="101">
        <f t="shared" si="1415"/>
        <v>68.204819277108442</v>
      </c>
      <c r="L4431" s="101">
        <v>18</v>
      </c>
      <c r="M4431" s="27">
        <f>(J4431/1778.4)*(L4431/60)</f>
        <v>20.627125506072872</v>
      </c>
    </row>
    <row r="4432" spans="1:13">
      <c r="A4432" s="1312"/>
      <c r="B4432" s="390" t="s">
        <v>35</v>
      </c>
      <c r="C4432" s="31"/>
      <c r="D4432" s="97"/>
      <c r="E4432" s="131"/>
      <c r="F4432" s="106"/>
      <c r="G4432" s="147"/>
      <c r="H4432" s="106"/>
      <c r="I4432" s="106"/>
      <c r="J4432" s="106"/>
      <c r="K4432" s="101">
        <f t="shared" si="1415"/>
        <v>0</v>
      </c>
      <c r="L4432" s="106"/>
      <c r="M4432" s="96">
        <f>SUM(M4429:M4431)</f>
        <v>42.407002549107808</v>
      </c>
    </row>
    <row r="4433" spans="1:13" ht="30">
      <c r="A4433" s="1312" t="s">
        <v>5839</v>
      </c>
      <c r="B4433" s="38" t="s">
        <v>2521</v>
      </c>
      <c r="C4433" s="32" t="s">
        <v>2626</v>
      </c>
      <c r="D4433" s="1298">
        <v>1985</v>
      </c>
      <c r="E4433" s="131">
        <f t="shared" si="1411"/>
        <v>36</v>
      </c>
      <c r="F4433" s="101">
        <v>862000</v>
      </c>
      <c r="G4433" s="146">
        <v>0.1</v>
      </c>
      <c r="H4433" s="101">
        <f>E4433*F4433*G4433</f>
        <v>3103200</v>
      </c>
      <c r="I4433" s="101">
        <f>F4433-H4433</f>
        <v>-2241200</v>
      </c>
      <c r="J4433" s="101">
        <f>F4433*G4433</f>
        <v>86200</v>
      </c>
      <c r="K4433" s="101">
        <f t="shared" si="1415"/>
        <v>48.081213743864346</v>
      </c>
      <c r="L4433" s="101">
        <v>20</v>
      </c>
      <c r="M4433" s="27">
        <f>(J4433/1778.4)*(L4433/60)</f>
        <v>16.156845104213524</v>
      </c>
    </row>
    <row r="4434" spans="1:13">
      <c r="A4434" s="1312"/>
      <c r="B4434" s="89"/>
      <c r="C4434" s="32" t="s">
        <v>499</v>
      </c>
      <c r="D4434" s="1298">
        <v>2006</v>
      </c>
      <c r="E4434" s="131">
        <f t="shared" si="1411"/>
        <v>15</v>
      </c>
      <c r="F4434" s="101">
        <v>100000</v>
      </c>
      <c r="G4434" s="146">
        <v>0.1</v>
      </c>
      <c r="H4434" s="101">
        <f>E4434*F4434*G4434</f>
        <v>150000</v>
      </c>
      <c r="I4434" s="101">
        <f>F4434-H4434</f>
        <v>-50000</v>
      </c>
      <c r="J4434" s="101">
        <f t="shared" si="1418"/>
        <v>10000</v>
      </c>
      <c r="K4434" s="101">
        <f t="shared" si="1415"/>
        <v>5.577867023650156</v>
      </c>
      <c r="L4434" s="101">
        <v>60</v>
      </c>
      <c r="M4434" s="27">
        <f>(J4434/1778.4)*(L4434/60)</f>
        <v>5.6230319388214118</v>
      </c>
    </row>
    <row r="4435" spans="1:13">
      <c r="A4435" s="1312"/>
      <c r="B4435" s="89"/>
      <c r="C4435" s="32" t="s">
        <v>2627</v>
      </c>
      <c r="D4435" s="1298">
        <v>2005</v>
      </c>
      <c r="E4435" s="131">
        <f t="shared" si="1411"/>
        <v>16</v>
      </c>
      <c r="F4435" s="101">
        <v>1222776</v>
      </c>
      <c r="G4435" s="146">
        <v>0.1</v>
      </c>
      <c r="H4435" s="101">
        <f>E4435*F4435*G4435</f>
        <v>1956441.6</v>
      </c>
      <c r="I4435" s="101">
        <f>F4435-H4435</f>
        <v>-733665.60000000009</v>
      </c>
      <c r="J4435" s="101">
        <f t="shared" si="1418"/>
        <v>122277.6</v>
      </c>
      <c r="K4435" s="101">
        <f t="shared" si="1415"/>
        <v>68.204819277108442</v>
      </c>
      <c r="L4435" s="101">
        <v>18</v>
      </c>
      <c r="M4435" s="27">
        <f>(J4435/1778.4)*(L4435/60)</f>
        <v>20.627125506072872</v>
      </c>
    </row>
    <row r="4436" spans="1:13">
      <c r="A4436" s="1312"/>
      <c r="B4436" s="390" t="s">
        <v>35</v>
      </c>
      <c r="C4436" s="31"/>
      <c r="D4436" s="97"/>
      <c r="E4436" s="131"/>
      <c r="F4436" s="106"/>
      <c r="G4436" s="147"/>
      <c r="H4436" s="106"/>
      <c r="I4436" s="106"/>
      <c r="J4436" s="106"/>
      <c r="K4436" s="101">
        <f t="shared" si="1415"/>
        <v>0</v>
      </c>
      <c r="L4436" s="106"/>
      <c r="M4436" s="96">
        <f>SUM(M4433:M4435)</f>
        <v>42.407002549107808</v>
      </c>
    </row>
    <row r="4437" spans="1:13" ht="30">
      <c r="A4437" s="1312" t="s">
        <v>5840</v>
      </c>
      <c r="B4437" s="38" t="s">
        <v>2523</v>
      </c>
      <c r="C4437" s="32" t="s">
        <v>2626</v>
      </c>
      <c r="D4437" s="1298">
        <v>1985</v>
      </c>
      <c r="E4437" s="131">
        <f t="shared" si="1411"/>
        <v>36</v>
      </c>
      <c r="F4437" s="101">
        <v>862000</v>
      </c>
      <c r="G4437" s="146">
        <v>0.1</v>
      </c>
      <c r="H4437" s="101">
        <f>E4437*F4437*G4437</f>
        <v>3103200</v>
      </c>
      <c r="I4437" s="101">
        <f>F4437-H4437</f>
        <v>-2241200</v>
      </c>
      <c r="J4437" s="101">
        <f>F4437*G4437</f>
        <v>86200</v>
      </c>
      <c r="K4437" s="101">
        <f t="shared" si="1415"/>
        <v>48.081213743864346</v>
      </c>
      <c r="L4437" s="101">
        <v>20</v>
      </c>
      <c r="M4437" s="27">
        <f>(J4437/1778.4)*(L4437/60)</f>
        <v>16.156845104213524</v>
      </c>
    </row>
    <row r="4438" spans="1:13">
      <c r="A4438" s="1312"/>
      <c r="B4438" s="89"/>
      <c r="C4438" s="32" t="s">
        <v>499</v>
      </c>
      <c r="D4438" s="1298">
        <v>2006</v>
      </c>
      <c r="E4438" s="131">
        <f t="shared" si="1411"/>
        <v>15</v>
      </c>
      <c r="F4438" s="101">
        <v>100000</v>
      </c>
      <c r="G4438" s="146">
        <v>0.1</v>
      </c>
      <c r="H4438" s="101">
        <f>E4438*F4438*G4438</f>
        <v>150000</v>
      </c>
      <c r="I4438" s="101">
        <f>F4438-H4438</f>
        <v>-50000</v>
      </c>
      <c r="J4438" s="101">
        <f t="shared" si="1418"/>
        <v>10000</v>
      </c>
      <c r="K4438" s="101">
        <f t="shared" si="1415"/>
        <v>5.577867023650156</v>
      </c>
      <c r="L4438" s="101">
        <v>60</v>
      </c>
      <c r="M4438" s="27">
        <f>(J4438/1778.4)*(L4438/60)</f>
        <v>5.6230319388214118</v>
      </c>
    </row>
    <row r="4439" spans="1:13">
      <c r="A4439" s="1312"/>
      <c r="B4439" s="89"/>
      <c r="C4439" s="32" t="s">
        <v>2627</v>
      </c>
      <c r="D4439" s="1298">
        <v>2005</v>
      </c>
      <c r="E4439" s="131">
        <f t="shared" si="1411"/>
        <v>16</v>
      </c>
      <c r="F4439" s="101">
        <v>1222776</v>
      </c>
      <c r="G4439" s="146">
        <v>0.1</v>
      </c>
      <c r="H4439" s="101">
        <f>E4439*F4439*G4439</f>
        <v>1956441.6</v>
      </c>
      <c r="I4439" s="101">
        <f>F4439-H4439</f>
        <v>-733665.60000000009</v>
      </c>
      <c r="J4439" s="101">
        <f t="shared" si="1418"/>
        <v>122277.6</v>
      </c>
      <c r="K4439" s="101">
        <f t="shared" si="1415"/>
        <v>68.204819277108442</v>
      </c>
      <c r="L4439" s="101">
        <v>18</v>
      </c>
      <c r="M4439" s="27">
        <f>(J4439/1778.4)*(L4439/60)</f>
        <v>20.627125506072872</v>
      </c>
    </row>
    <row r="4440" spans="1:13">
      <c r="A4440" s="1312"/>
      <c r="B4440" s="390" t="s">
        <v>35</v>
      </c>
      <c r="C4440" s="31"/>
      <c r="D4440" s="97"/>
      <c r="E4440" s="131"/>
      <c r="F4440" s="106"/>
      <c r="G4440" s="147"/>
      <c r="H4440" s="106"/>
      <c r="I4440" s="106"/>
      <c r="J4440" s="106"/>
      <c r="K4440" s="101">
        <f t="shared" si="1415"/>
        <v>0</v>
      </c>
      <c r="L4440" s="106"/>
      <c r="M4440" s="96">
        <f>SUM(M4437:M4439)</f>
        <v>42.407002549107808</v>
      </c>
    </row>
    <row r="4441" spans="1:13">
      <c r="A4441" s="1312" t="s">
        <v>5841</v>
      </c>
      <c r="B4441" s="38" t="s">
        <v>2525</v>
      </c>
      <c r="C4441" s="32" t="s">
        <v>2626</v>
      </c>
      <c r="D4441" s="1298">
        <v>1985</v>
      </c>
      <c r="E4441" s="131">
        <f t="shared" si="1411"/>
        <v>36</v>
      </c>
      <c r="F4441" s="101">
        <v>862000</v>
      </c>
      <c r="G4441" s="146">
        <v>0.1</v>
      </c>
      <c r="H4441" s="101">
        <f>E4441*F4441*G4441</f>
        <v>3103200</v>
      </c>
      <c r="I4441" s="101">
        <f>F4441-H4441</f>
        <v>-2241200</v>
      </c>
      <c r="J4441" s="101">
        <f>F4441*G4441</f>
        <v>86200</v>
      </c>
      <c r="K4441" s="101">
        <f t="shared" si="1415"/>
        <v>48.081213743864346</v>
      </c>
      <c r="L4441" s="101">
        <v>20</v>
      </c>
      <c r="M4441" s="27">
        <f>(J4441/1778.4)*(L4441/60)</f>
        <v>16.156845104213524</v>
      </c>
    </row>
    <row r="4442" spans="1:13">
      <c r="A4442" s="1312"/>
      <c r="B4442" s="89"/>
      <c r="C4442" s="32" t="s">
        <v>499</v>
      </c>
      <c r="D4442" s="1298">
        <v>2006</v>
      </c>
      <c r="E4442" s="131">
        <f t="shared" si="1411"/>
        <v>15</v>
      </c>
      <c r="F4442" s="101">
        <v>100000</v>
      </c>
      <c r="G4442" s="146">
        <v>0.1</v>
      </c>
      <c r="H4442" s="101">
        <f>E4442*F4442*G4442</f>
        <v>150000</v>
      </c>
      <c r="I4442" s="101">
        <f>F4442-H4442</f>
        <v>-50000</v>
      </c>
      <c r="J4442" s="101">
        <f t="shared" si="1418"/>
        <v>10000</v>
      </c>
      <c r="K4442" s="101">
        <f t="shared" si="1415"/>
        <v>5.577867023650156</v>
      </c>
      <c r="L4442" s="101">
        <v>60</v>
      </c>
      <c r="M4442" s="27">
        <f>(J4442/1778.4)*(L4442/60)</f>
        <v>5.6230319388214118</v>
      </c>
    </row>
    <row r="4443" spans="1:13">
      <c r="A4443" s="1312"/>
      <c r="B4443" s="89"/>
      <c r="C4443" s="32" t="s">
        <v>2627</v>
      </c>
      <c r="D4443" s="1298">
        <v>2005</v>
      </c>
      <c r="E4443" s="131">
        <f t="shared" si="1411"/>
        <v>16</v>
      </c>
      <c r="F4443" s="101">
        <v>1222776</v>
      </c>
      <c r="G4443" s="146">
        <v>0.1</v>
      </c>
      <c r="H4443" s="101">
        <f>E4443*F4443*G4443</f>
        <v>1956441.6</v>
      </c>
      <c r="I4443" s="101">
        <f>F4443-H4443</f>
        <v>-733665.60000000009</v>
      </c>
      <c r="J4443" s="101">
        <f t="shared" si="1418"/>
        <v>122277.6</v>
      </c>
      <c r="K4443" s="101">
        <f t="shared" si="1415"/>
        <v>68.204819277108442</v>
      </c>
      <c r="L4443" s="101">
        <v>18</v>
      </c>
      <c r="M4443" s="27">
        <f>(J4443/1778.4)*(L4443/60)</f>
        <v>20.627125506072872</v>
      </c>
    </row>
    <row r="4444" spans="1:13">
      <c r="A4444" s="1312"/>
      <c r="B4444" s="390" t="s">
        <v>35</v>
      </c>
      <c r="C4444" s="31"/>
      <c r="D4444" s="97"/>
      <c r="E4444" s="131"/>
      <c r="F4444" s="106"/>
      <c r="G4444" s="147"/>
      <c r="H4444" s="106"/>
      <c r="I4444" s="106"/>
      <c r="J4444" s="106"/>
      <c r="K4444" s="101">
        <f t="shared" si="1415"/>
        <v>0</v>
      </c>
      <c r="L4444" s="106"/>
      <c r="M4444" s="96">
        <f>SUM(M4441:M4443)</f>
        <v>42.407002549107808</v>
      </c>
    </row>
    <row r="4445" spans="1:13">
      <c r="A4445" s="1312" t="s">
        <v>5842</v>
      </c>
      <c r="B4445" s="12" t="s">
        <v>2527</v>
      </c>
      <c r="C4445" s="32" t="s">
        <v>515</v>
      </c>
      <c r="D4445" s="1298">
        <v>2006</v>
      </c>
      <c r="E4445" s="131">
        <f t="shared" si="1411"/>
        <v>15</v>
      </c>
      <c r="F4445" s="101">
        <v>192500</v>
      </c>
      <c r="G4445" s="146">
        <v>0.1</v>
      </c>
      <c r="H4445" s="101">
        <f>E4445*F4445*G4445</f>
        <v>288750</v>
      </c>
      <c r="I4445" s="101">
        <f>F4445-H4445</f>
        <v>-96250</v>
      </c>
      <c r="J4445" s="101">
        <f t="shared" si="1418"/>
        <v>19250</v>
      </c>
      <c r="K4445" s="101">
        <f t="shared" si="1415"/>
        <v>10.737394020526551</v>
      </c>
      <c r="L4445" s="101">
        <v>10</v>
      </c>
      <c r="M4445" s="27">
        <f>(J4445/1778.4)*(L4445/60)</f>
        <v>1.8040560803718697</v>
      </c>
    </row>
    <row r="4446" spans="1:13">
      <c r="A4446" s="1312"/>
      <c r="B4446" s="89"/>
      <c r="C4446" s="32" t="s">
        <v>499</v>
      </c>
      <c r="D4446" s="1298">
        <v>2006</v>
      </c>
      <c r="E4446" s="131">
        <f t="shared" si="1411"/>
        <v>15</v>
      </c>
      <c r="F4446" s="101">
        <v>100000</v>
      </c>
      <c r="G4446" s="146">
        <v>0.1</v>
      </c>
      <c r="H4446" s="101">
        <f>E4446*F4446*G4446</f>
        <v>150000</v>
      </c>
      <c r="I4446" s="101">
        <f>F4446-H4446</f>
        <v>-50000</v>
      </c>
      <c r="J4446" s="101">
        <f t="shared" si="1418"/>
        <v>10000</v>
      </c>
      <c r="K4446" s="101">
        <f t="shared" si="1415"/>
        <v>5.577867023650156</v>
      </c>
      <c r="L4446" s="101">
        <v>60</v>
      </c>
      <c r="M4446" s="27">
        <f>(J4446/1778.4)*(L4446/60)</f>
        <v>5.6230319388214118</v>
      </c>
    </row>
    <row r="4447" spans="1:13">
      <c r="A4447" s="1312"/>
      <c r="B4447" s="89"/>
      <c r="C4447" s="32" t="s">
        <v>2627</v>
      </c>
      <c r="D4447" s="1298">
        <v>2005</v>
      </c>
      <c r="E4447" s="131">
        <f t="shared" si="1411"/>
        <v>16</v>
      </c>
      <c r="F4447" s="101">
        <v>1222776</v>
      </c>
      <c r="G4447" s="146">
        <v>0.1</v>
      </c>
      <c r="H4447" s="101">
        <f>E4447*F4447*G4447</f>
        <v>1956441.6</v>
      </c>
      <c r="I4447" s="101">
        <f>F4447-H4447</f>
        <v>-733665.60000000009</v>
      </c>
      <c r="J4447" s="101">
        <f t="shared" si="1418"/>
        <v>122277.6</v>
      </c>
      <c r="K4447" s="101">
        <f t="shared" si="1415"/>
        <v>68.204819277108442</v>
      </c>
      <c r="L4447" s="101">
        <v>18</v>
      </c>
      <c r="M4447" s="27">
        <f>(J4447/1778.4)*(L4447/60)</f>
        <v>20.627125506072872</v>
      </c>
    </row>
    <row r="4448" spans="1:13">
      <c r="A4448" s="1312"/>
      <c r="B4448" s="390" t="s">
        <v>35</v>
      </c>
      <c r="C4448" s="31"/>
      <c r="D4448" s="97"/>
      <c r="E4448" s="131"/>
      <c r="F4448" s="106"/>
      <c r="G4448" s="147"/>
      <c r="H4448" s="106"/>
      <c r="I4448" s="106"/>
      <c r="J4448" s="106"/>
      <c r="K4448" s="101">
        <f t="shared" si="1415"/>
        <v>0</v>
      </c>
      <c r="L4448" s="106"/>
      <c r="M4448" s="96">
        <f>SUM(M4445:M4447)</f>
        <v>28.054213525266153</v>
      </c>
    </row>
    <row r="4449" spans="1:13">
      <c r="A4449" s="1312" t="s">
        <v>5843</v>
      </c>
      <c r="B4449" s="12" t="s">
        <v>2529</v>
      </c>
      <c r="C4449" s="32" t="s">
        <v>2626</v>
      </c>
      <c r="D4449" s="1298">
        <v>1985</v>
      </c>
      <c r="E4449" s="131">
        <f t="shared" si="1411"/>
        <v>36</v>
      </c>
      <c r="F4449" s="101">
        <v>862000</v>
      </c>
      <c r="G4449" s="146">
        <v>0.1</v>
      </c>
      <c r="H4449" s="101">
        <f>E4449*F4449*G4449</f>
        <v>3103200</v>
      </c>
      <c r="I4449" s="101">
        <f>F4449-H4449</f>
        <v>-2241200</v>
      </c>
      <c r="J4449" s="101">
        <f>F4449*G4449</f>
        <v>86200</v>
      </c>
      <c r="K4449" s="101">
        <f t="shared" si="1415"/>
        <v>48.081213743864346</v>
      </c>
      <c r="L4449" s="101">
        <v>20</v>
      </c>
      <c r="M4449" s="27">
        <f>(J4449/1778.4)*(L4449/60)</f>
        <v>16.156845104213524</v>
      </c>
    </row>
    <row r="4450" spans="1:13">
      <c r="A4450" s="1312"/>
      <c r="B4450" s="89"/>
      <c r="C4450" s="32" t="s">
        <v>499</v>
      </c>
      <c r="D4450" s="1298">
        <v>2006</v>
      </c>
      <c r="E4450" s="131">
        <f t="shared" si="1411"/>
        <v>15</v>
      </c>
      <c r="F4450" s="101">
        <v>100000</v>
      </c>
      <c r="G4450" s="146">
        <v>0.1</v>
      </c>
      <c r="H4450" s="101">
        <f>E4450*F4450*G4450</f>
        <v>150000</v>
      </c>
      <c r="I4450" s="101">
        <f>F4450-H4450</f>
        <v>-50000</v>
      </c>
      <c r="J4450" s="101">
        <f t="shared" si="1418"/>
        <v>10000</v>
      </c>
      <c r="K4450" s="101">
        <f t="shared" si="1415"/>
        <v>5.577867023650156</v>
      </c>
      <c r="L4450" s="101">
        <v>60</v>
      </c>
      <c r="M4450" s="27">
        <f>(J4450/1778.4)*(L4450/60)</f>
        <v>5.6230319388214118</v>
      </c>
    </row>
    <row r="4451" spans="1:13">
      <c r="A4451" s="1312"/>
      <c r="B4451" s="89"/>
      <c r="C4451" s="32" t="s">
        <v>2627</v>
      </c>
      <c r="D4451" s="1298">
        <v>2005</v>
      </c>
      <c r="E4451" s="131">
        <f t="shared" si="1411"/>
        <v>16</v>
      </c>
      <c r="F4451" s="101">
        <v>1222776</v>
      </c>
      <c r="G4451" s="146">
        <v>0.1</v>
      </c>
      <c r="H4451" s="101">
        <f>E4451*F4451*G4451</f>
        <v>1956441.6</v>
      </c>
      <c r="I4451" s="101">
        <f>F4451-H4451</f>
        <v>-733665.60000000009</v>
      </c>
      <c r="J4451" s="101">
        <f t="shared" si="1418"/>
        <v>122277.6</v>
      </c>
      <c r="K4451" s="101">
        <f t="shared" si="1415"/>
        <v>68.204819277108442</v>
      </c>
      <c r="L4451" s="101">
        <v>18</v>
      </c>
      <c r="M4451" s="27">
        <f>(J4451/1778.4)*(L4451/60)</f>
        <v>20.627125506072872</v>
      </c>
    </row>
    <row r="4452" spans="1:13">
      <c r="A4452" s="1312"/>
      <c r="B4452" s="390" t="s">
        <v>35</v>
      </c>
      <c r="C4452" s="31"/>
      <c r="D4452" s="97"/>
      <c r="E4452" s="131"/>
      <c r="F4452" s="106"/>
      <c r="G4452" s="147"/>
      <c r="H4452" s="106"/>
      <c r="I4452" s="106"/>
      <c r="J4452" s="106"/>
      <c r="K4452" s="101">
        <f t="shared" si="1415"/>
        <v>0</v>
      </c>
      <c r="L4452" s="106"/>
      <c r="M4452" s="96">
        <f>SUM(M4449:M4451)</f>
        <v>42.407002549107808</v>
      </c>
    </row>
    <row r="4453" spans="1:13">
      <c r="A4453" s="1312" t="s">
        <v>5844</v>
      </c>
      <c r="B4453" s="12" t="s">
        <v>2531</v>
      </c>
      <c r="C4453" s="32" t="s">
        <v>2626</v>
      </c>
      <c r="D4453" s="1298">
        <v>1985</v>
      </c>
      <c r="E4453" s="131">
        <f t="shared" ref="E4453:E4506" si="1419">2021-D4453</f>
        <v>36</v>
      </c>
      <c r="F4453" s="101">
        <v>862000</v>
      </c>
      <c r="G4453" s="146">
        <v>0.1</v>
      </c>
      <c r="H4453" s="101">
        <f>E4453*F4453*G4453</f>
        <v>3103200</v>
      </c>
      <c r="I4453" s="101">
        <f>F4453-H4453</f>
        <v>-2241200</v>
      </c>
      <c r="J4453" s="101">
        <f>F4453*G4453</f>
        <v>86200</v>
      </c>
      <c r="K4453" s="101">
        <f t="shared" si="1415"/>
        <v>48.081213743864346</v>
      </c>
      <c r="L4453" s="101">
        <v>20</v>
      </c>
      <c r="M4453" s="27">
        <f>(J4453/1778.4)*(L4453/60)</f>
        <v>16.156845104213524</v>
      </c>
    </row>
    <row r="4454" spans="1:13">
      <c r="A4454" s="1312"/>
      <c r="B4454" s="89"/>
      <c r="C4454" s="32" t="s">
        <v>499</v>
      </c>
      <c r="D4454" s="1298">
        <v>2006</v>
      </c>
      <c r="E4454" s="131">
        <f t="shared" si="1419"/>
        <v>15</v>
      </c>
      <c r="F4454" s="101">
        <v>100000</v>
      </c>
      <c r="G4454" s="146">
        <v>0.1</v>
      </c>
      <c r="H4454" s="101">
        <f>E4454*F4454*G4454</f>
        <v>150000</v>
      </c>
      <c r="I4454" s="101">
        <f>F4454-H4454</f>
        <v>-50000</v>
      </c>
      <c r="J4454" s="101">
        <f t="shared" si="1418"/>
        <v>10000</v>
      </c>
      <c r="K4454" s="101">
        <f t="shared" si="1415"/>
        <v>5.577867023650156</v>
      </c>
      <c r="L4454" s="101">
        <v>60</v>
      </c>
      <c r="M4454" s="27">
        <f>(J4454/1778.4)*(L4454/60)</f>
        <v>5.6230319388214118</v>
      </c>
    </row>
    <row r="4455" spans="1:13">
      <c r="A4455" s="1312"/>
      <c r="B4455" s="89"/>
      <c r="C4455" s="32" t="s">
        <v>2627</v>
      </c>
      <c r="D4455" s="1298">
        <v>2005</v>
      </c>
      <c r="E4455" s="131">
        <f t="shared" si="1419"/>
        <v>16</v>
      </c>
      <c r="F4455" s="101">
        <v>1222776</v>
      </c>
      <c r="G4455" s="146">
        <v>0.1</v>
      </c>
      <c r="H4455" s="101">
        <f>E4455*F4455*G4455</f>
        <v>1956441.6</v>
      </c>
      <c r="I4455" s="101">
        <f>F4455-H4455</f>
        <v>-733665.60000000009</v>
      </c>
      <c r="J4455" s="101">
        <f t="shared" si="1418"/>
        <v>122277.6</v>
      </c>
      <c r="K4455" s="101">
        <f t="shared" ref="K4455:K4518" si="1420">J4455/1792.8</f>
        <v>68.204819277108442</v>
      </c>
      <c r="L4455" s="101">
        <v>18</v>
      </c>
      <c r="M4455" s="27">
        <f>(J4455/1778.4)*(L4455/60)</f>
        <v>20.627125506072872</v>
      </c>
    </row>
    <row r="4456" spans="1:13">
      <c r="A4456" s="1312"/>
      <c r="B4456" s="390" t="s">
        <v>35</v>
      </c>
      <c r="C4456" s="31"/>
      <c r="D4456" s="97"/>
      <c r="E4456" s="131"/>
      <c r="F4456" s="106"/>
      <c r="G4456" s="147"/>
      <c r="H4456" s="106"/>
      <c r="I4456" s="106"/>
      <c r="J4456" s="106"/>
      <c r="K4456" s="101">
        <f t="shared" si="1420"/>
        <v>0</v>
      </c>
      <c r="L4456" s="106"/>
      <c r="M4456" s="96">
        <f>SUM(M4453:M4455)</f>
        <v>42.407002549107808</v>
      </c>
    </row>
    <row r="4457" spans="1:13">
      <c r="A4457" s="1312" t="s">
        <v>5845</v>
      </c>
      <c r="B4457" s="12" t="s">
        <v>2533</v>
      </c>
      <c r="C4457" s="32" t="s">
        <v>2626</v>
      </c>
      <c r="D4457" s="1298">
        <v>1985</v>
      </c>
      <c r="E4457" s="131">
        <f t="shared" si="1419"/>
        <v>36</v>
      </c>
      <c r="F4457" s="101">
        <v>862000</v>
      </c>
      <c r="G4457" s="146">
        <v>0.1</v>
      </c>
      <c r="H4457" s="101">
        <f>E4457*F4457*G4457</f>
        <v>3103200</v>
      </c>
      <c r="I4457" s="101">
        <f>F4457-H4457</f>
        <v>-2241200</v>
      </c>
      <c r="J4457" s="101">
        <f>F4457*G4457</f>
        <v>86200</v>
      </c>
      <c r="K4457" s="101">
        <f t="shared" si="1420"/>
        <v>48.081213743864346</v>
      </c>
      <c r="L4457" s="101">
        <v>20</v>
      </c>
      <c r="M4457" s="27">
        <f>(J4457/1778.4)*(L4457/60)</f>
        <v>16.156845104213524</v>
      </c>
    </row>
    <row r="4458" spans="1:13">
      <c r="A4458" s="1312"/>
      <c r="B4458" s="89"/>
      <c r="C4458" s="32" t="s">
        <v>499</v>
      </c>
      <c r="D4458" s="1298">
        <v>2006</v>
      </c>
      <c r="E4458" s="131">
        <f t="shared" si="1419"/>
        <v>15</v>
      </c>
      <c r="F4458" s="101">
        <v>100000</v>
      </c>
      <c r="G4458" s="146">
        <v>0.1</v>
      </c>
      <c r="H4458" s="101">
        <f>E4458*F4458*G4458</f>
        <v>150000</v>
      </c>
      <c r="I4458" s="101">
        <f>F4458-H4458</f>
        <v>-50000</v>
      </c>
      <c r="J4458" s="101">
        <f>F4458*G4458</f>
        <v>10000</v>
      </c>
      <c r="K4458" s="101">
        <f t="shared" si="1420"/>
        <v>5.577867023650156</v>
      </c>
      <c r="L4458" s="101">
        <v>60</v>
      </c>
      <c r="M4458" s="27">
        <f>(J4458/1778.4)*(L4458/60)</f>
        <v>5.6230319388214118</v>
      </c>
    </row>
    <row r="4459" spans="1:13">
      <c r="A4459" s="1312"/>
      <c r="B4459" s="89"/>
      <c r="C4459" s="32" t="s">
        <v>2627</v>
      </c>
      <c r="D4459" s="1298">
        <v>2005</v>
      </c>
      <c r="E4459" s="131">
        <f t="shared" si="1419"/>
        <v>16</v>
      </c>
      <c r="F4459" s="101">
        <v>1222776</v>
      </c>
      <c r="G4459" s="146">
        <v>0.1</v>
      </c>
      <c r="H4459" s="101">
        <f>E4459*F4459*G4459</f>
        <v>1956441.6</v>
      </c>
      <c r="I4459" s="101">
        <f>F4459-H4459</f>
        <v>-733665.60000000009</v>
      </c>
      <c r="J4459" s="101">
        <f>F4459*G4459</f>
        <v>122277.6</v>
      </c>
      <c r="K4459" s="101">
        <f t="shared" si="1420"/>
        <v>68.204819277108442</v>
      </c>
      <c r="L4459" s="101">
        <v>18</v>
      </c>
      <c r="M4459" s="27">
        <f>(J4459/1778.4)*(L4459/60)</f>
        <v>20.627125506072872</v>
      </c>
    </row>
    <row r="4460" spans="1:13">
      <c r="A4460" s="1312"/>
      <c r="B4460" s="390" t="s">
        <v>35</v>
      </c>
      <c r="C4460" s="31"/>
      <c r="D4460" s="97"/>
      <c r="E4460" s="131"/>
      <c r="F4460" s="106"/>
      <c r="G4460" s="147"/>
      <c r="H4460" s="106"/>
      <c r="I4460" s="106"/>
      <c r="J4460" s="106"/>
      <c r="K4460" s="101">
        <f t="shared" si="1420"/>
        <v>0</v>
      </c>
      <c r="L4460" s="106"/>
      <c r="M4460" s="96">
        <f>SUM(M4457:M4459)</f>
        <v>42.407002549107808</v>
      </c>
    </row>
    <row r="4461" spans="1:13" ht="30">
      <c r="A4461" s="1312" t="s">
        <v>5846</v>
      </c>
      <c r="B4461" s="12" t="s">
        <v>2535</v>
      </c>
      <c r="C4461" s="32" t="s">
        <v>2620</v>
      </c>
      <c r="D4461" s="1298">
        <v>2008</v>
      </c>
      <c r="E4461" s="131">
        <f t="shared" si="1419"/>
        <v>13</v>
      </c>
      <c r="F4461" s="101">
        <v>1849800</v>
      </c>
      <c r="G4461" s="146">
        <v>0.1</v>
      </c>
      <c r="H4461" s="101">
        <f>E4461*F4461*G4461</f>
        <v>2404740</v>
      </c>
      <c r="I4461" s="101">
        <f>F4461-H4461</f>
        <v>-554940</v>
      </c>
      <c r="J4461" s="101">
        <f>F4461*G4461</f>
        <v>184980</v>
      </c>
      <c r="K4461" s="101">
        <f t="shared" si="1420"/>
        <v>103.17938420348059</v>
      </c>
      <c r="L4461" s="101">
        <v>20</v>
      </c>
      <c r="M4461" s="96">
        <f>(J4461/1778.4)*(L4461/60)</f>
        <v>34.671614934772826</v>
      </c>
    </row>
    <row r="4462" spans="1:13" ht="30">
      <c r="A4462" s="1312" t="s">
        <v>5847</v>
      </c>
      <c r="B4462" s="12" t="s">
        <v>2537</v>
      </c>
      <c r="C4462" s="32" t="s">
        <v>2620</v>
      </c>
      <c r="D4462" s="1298">
        <v>2008</v>
      </c>
      <c r="E4462" s="131">
        <f t="shared" si="1419"/>
        <v>13</v>
      </c>
      <c r="F4462" s="101">
        <v>1849800</v>
      </c>
      <c r="G4462" s="146">
        <v>0.1</v>
      </c>
      <c r="H4462" s="101">
        <f>E4462*F4462*G4462</f>
        <v>2404740</v>
      </c>
      <c r="I4462" s="101">
        <f>F4462-H4462</f>
        <v>-554940</v>
      </c>
      <c r="J4462" s="101">
        <f>F4462*G4462</f>
        <v>184980</v>
      </c>
      <c r="K4462" s="101">
        <f t="shared" si="1420"/>
        <v>103.17938420348059</v>
      </c>
      <c r="L4462" s="101">
        <v>20</v>
      </c>
      <c r="M4462" s="96">
        <f>(J4462/1778.4)*(L4462/60)</f>
        <v>34.671614934772826</v>
      </c>
    </row>
    <row r="4463" spans="1:13" ht="30">
      <c r="A4463" s="1312" t="s">
        <v>5848</v>
      </c>
      <c r="B4463" s="12" t="s">
        <v>2539</v>
      </c>
      <c r="C4463" s="32" t="s">
        <v>2620</v>
      </c>
      <c r="D4463" s="1298">
        <v>2008</v>
      </c>
      <c r="E4463" s="131">
        <f t="shared" si="1419"/>
        <v>13</v>
      </c>
      <c r="F4463" s="101">
        <v>1849800</v>
      </c>
      <c r="G4463" s="146">
        <v>0.1</v>
      </c>
      <c r="H4463" s="101">
        <f>E4463*F4463*G4463</f>
        <v>2404740</v>
      </c>
      <c r="I4463" s="101">
        <f>F4463-H4463</f>
        <v>-554940</v>
      </c>
      <c r="J4463" s="101">
        <f>F4463*G4463</f>
        <v>184980</v>
      </c>
      <c r="K4463" s="101">
        <f t="shared" si="1420"/>
        <v>103.17938420348059</v>
      </c>
      <c r="L4463" s="101">
        <v>20</v>
      </c>
      <c r="M4463" s="96">
        <f>(J4463/1778.4)*(L4463/60)</f>
        <v>34.671614934772826</v>
      </c>
    </row>
    <row r="4464" spans="1:13" ht="45">
      <c r="A4464" s="1312" t="s">
        <v>5849</v>
      </c>
      <c r="B4464" s="38" t="s">
        <v>2541</v>
      </c>
      <c r="C4464" s="32" t="s">
        <v>2626</v>
      </c>
      <c r="D4464" s="1298">
        <v>1985</v>
      </c>
      <c r="E4464" s="131">
        <f t="shared" si="1419"/>
        <v>36</v>
      </c>
      <c r="F4464" s="101">
        <v>862000</v>
      </c>
      <c r="G4464" s="146">
        <v>0.1</v>
      </c>
      <c r="H4464" s="101">
        <f>E4464*F4464*G4464</f>
        <v>3103200</v>
      </c>
      <c r="I4464" s="101">
        <f>F4464-H4464</f>
        <v>-2241200</v>
      </c>
      <c r="J4464" s="101">
        <f>F4464*G4464</f>
        <v>86200</v>
      </c>
      <c r="K4464" s="101">
        <f t="shared" si="1420"/>
        <v>48.081213743864346</v>
      </c>
      <c r="L4464" s="101">
        <v>20</v>
      </c>
      <c r="M4464" s="27">
        <f>(J4464/1778.4)*(L4464/60)</f>
        <v>16.156845104213524</v>
      </c>
    </row>
    <row r="4465" spans="1:13">
      <c r="A4465" s="1312"/>
      <c r="B4465" s="89"/>
      <c r="C4465" s="32" t="s">
        <v>2624</v>
      </c>
      <c r="D4465" s="1298">
        <v>2004</v>
      </c>
      <c r="E4465" s="131">
        <f t="shared" si="1419"/>
        <v>17</v>
      </c>
      <c r="F4465" s="101">
        <v>292400</v>
      </c>
      <c r="G4465" s="146">
        <v>0.1</v>
      </c>
      <c r="H4465" s="101">
        <f>E4465*F4465*G4465</f>
        <v>497080</v>
      </c>
      <c r="I4465" s="101">
        <f>F4465-H4465</f>
        <v>-204680</v>
      </c>
      <c r="J4465" s="101">
        <f>F4465*G4465</f>
        <v>29240</v>
      </c>
      <c r="K4465" s="101">
        <f t="shared" si="1420"/>
        <v>16.309683177153058</v>
      </c>
      <c r="L4465" s="101">
        <v>20</v>
      </c>
      <c r="M4465" s="27">
        <f>(J4465/1778.4)*(L4465/60)</f>
        <v>5.4805817963712693</v>
      </c>
    </row>
    <row r="4466" spans="1:13">
      <c r="A4466" s="1312"/>
      <c r="B4466" s="390" t="s">
        <v>35</v>
      </c>
      <c r="C4466" s="31"/>
      <c r="D4466" s="97"/>
      <c r="E4466" s="131"/>
      <c r="F4466" s="106"/>
      <c r="G4466" s="147"/>
      <c r="H4466" s="106"/>
      <c r="I4466" s="106"/>
      <c r="J4466" s="106"/>
      <c r="K4466" s="101">
        <f t="shared" si="1420"/>
        <v>0</v>
      </c>
      <c r="L4466" s="106"/>
      <c r="M4466" s="96">
        <f>SUM(M4464:M4465)</f>
        <v>21.637426900584792</v>
      </c>
    </row>
    <row r="4467" spans="1:13" ht="30">
      <c r="A4467" s="1312" t="s">
        <v>5850</v>
      </c>
      <c r="B4467" s="38" t="s">
        <v>2543</v>
      </c>
      <c r="C4467" s="32" t="s">
        <v>2626</v>
      </c>
      <c r="D4467" s="1298">
        <v>1985</v>
      </c>
      <c r="E4467" s="131">
        <f t="shared" si="1419"/>
        <v>36</v>
      </c>
      <c r="F4467" s="101">
        <v>862000</v>
      </c>
      <c r="G4467" s="146">
        <v>0.1</v>
      </c>
      <c r="H4467" s="101">
        <f>E4467*F4467*G4467</f>
        <v>3103200</v>
      </c>
      <c r="I4467" s="101">
        <f>F4467-H4467</f>
        <v>-2241200</v>
      </c>
      <c r="J4467" s="101">
        <f>F4467*G4467</f>
        <v>86200</v>
      </c>
      <c r="K4467" s="101">
        <f t="shared" si="1420"/>
        <v>48.081213743864346</v>
      </c>
      <c r="L4467" s="101">
        <v>20</v>
      </c>
      <c r="M4467" s="27">
        <f>(J4467/1778.4)*(L4467/60)</f>
        <v>16.156845104213524</v>
      </c>
    </row>
    <row r="4468" spans="1:13">
      <c r="A4468" s="1312"/>
      <c r="B4468" s="89"/>
      <c r="C4468" s="32" t="s">
        <v>2620</v>
      </c>
      <c r="D4468" s="1298">
        <v>2008</v>
      </c>
      <c r="E4468" s="131">
        <f t="shared" si="1419"/>
        <v>13</v>
      </c>
      <c r="F4468" s="101">
        <v>1849800</v>
      </c>
      <c r="G4468" s="146">
        <v>0.1</v>
      </c>
      <c r="H4468" s="101">
        <f>E4468*F4468*G4468</f>
        <v>2404740</v>
      </c>
      <c r="I4468" s="101">
        <f>F4468-H4468</f>
        <v>-554940</v>
      </c>
      <c r="J4468" s="101">
        <f>F4468*G4468</f>
        <v>184980</v>
      </c>
      <c r="K4468" s="101">
        <f t="shared" si="1420"/>
        <v>103.17938420348059</v>
      </c>
      <c r="L4468" s="101">
        <v>40</v>
      </c>
      <c r="M4468" s="27">
        <f>(J4468/1778.4)*(L4468/60)</f>
        <v>69.343229869545652</v>
      </c>
    </row>
    <row r="4469" spans="1:13">
      <c r="A4469" s="1312"/>
      <c r="B4469" s="390" t="s">
        <v>35</v>
      </c>
      <c r="C4469" s="31"/>
      <c r="D4469" s="97"/>
      <c r="E4469" s="131"/>
      <c r="F4469" s="106"/>
      <c r="G4469" s="147"/>
      <c r="H4469" s="106"/>
      <c r="I4469" s="106"/>
      <c r="J4469" s="106"/>
      <c r="K4469" s="101">
        <f t="shared" si="1420"/>
        <v>0</v>
      </c>
      <c r="L4469" s="106"/>
      <c r="M4469" s="96">
        <f>SUM(M4467:M4468)</f>
        <v>85.500074973759183</v>
      </c>
    </row>
    <row r="4470" spans="1:13" ht="30">
      <c r="A4470" s="1312" t="s">
        <v>5851</v>
      </c>
      <c r="B4470" s="38" t="s">
        <v>2545</v>
      </c>
      <c r="C4470" s="32" t="s">
        <v>2626</v>
      </c>
      <c r="D4470" s="1298">
        <v>1985</v>
      </c>
      <c r="E4470" s="131">
        <f t="shared" si="1419"/>
        <v>36</v>
      </c>
      <c r="F4470" s="101">
        <v>862000</v>
      </c>
      <c r="G4470" s="146">
        <v>0.1</v>
      </c>
      <c r="H4470" s="101">
        <f>E4470*F4470*G4470</f>
        <v>3103200</v>
      </c>
      <c r="I4470" s="101">
        <f>F4470-H4470</f>
        <v>-2241200</v>
      </c>
      <c r="J4470" s="101">
        <f>F4470*G4470</f>
        <v>86200</v>
      </c>
      <c r="K4470" s="101">
        <f t="shared" si="1420"/>
        <v>48.081213743864346</v>
      </c>
      <c r="L4470" s="101">
        <v>20</v>
      </c>
      <c r="M4470" s="27">
        <f>(J4470/1778.4)*(L4470/60)</f>
        <v>16.156845104213524</v>
      </c>
    </row>
    <row r="4471" spans="1:13">
      <c r="A4471" s="1312"/>
      <c r="B4471" s="89"/>
      <c r="C4471" s="32" t="s">
        <v>2620</v>
      </c>
      <c r="D4471" s="1298">
        <v>2008</v>
      </c>
      <c r="E4471" s="131">
        <f t="shared" si="1419"/>
        <v>13</v>
      </c>
      <c r="F4471" s="101">
        <v>1849800</v>
      </c>
      <c r="G4471" s="146">
        <v>0.1</v>
      </c>
      <c r="H4471" s="101">
        <f>E4471*F4471*G4471</f>
        <v>2404740</v>
      </c>
      <c r="I4471" s="101">
        <f>F4471-H4471</f>
        <v>-554940</v>
      </c>
      <c r="J4471" s="101">
        <f>F4471*G4471</f>
        <v>184980</v>
      </c>
      <c r="K4471" s="101">
        <f t="shared" si="1420"/>
        <v>103.17938420348059</v>
      </c>
      <c r="L4471" s="101">
        <v>35</v>
      </c>
      <c r="M4471" s="27">
        <f>(J4471/1778.4)*(L4471/60)</f>
        <v>60.675326135852451</v>
      </c>
    </row>
    <row r="4472" spans="1:13">
      <c r="A4472" s="1312"/>
      <c r="B4472" s="390"/>
      <c r="C4472" s="32" t="s">
        <v>2626</v>
      </c>
      <c r="D4472" s="1298">
        <v>1985</v>
      </c>
      <c r="E4472" s="131">
        <f t="shared" si="1419"/>
        <v>36</v>
      </c>
      <c r="F4472" s="101">
        <v>862000</v>
      </c>
      <c r="G4472" s="146">
        <v>0.1</v>
      </c>
      <c r="H4472" s="101">
        <f>E4472*F4472*G4472</f>
        <v>3103200</v>
      </c>
      <c r="I4472" s="101">
        <f>F4472-H4472</f>
        <v>-2241200</v>
      </c>
      <c r="J4472" s="101">
        <f>F4472*G4472</f>
        <v>86200</v>
      </c>
      <c r="K4472" s="101">
        <f t="shared" si="1420"/>
        <v>48.081213743864346</v>
      </c>
      <c r="L4472" s="101">
        <v>20</v>
      </c>
      <c r="M4472" s="27">
        <f>(J4472/1778.4)*(L4472/60)</f>
        <v>16.156845104213524</v>
      </c>
    </row>
    <row r="4473" spans="1:13">
      <c r="A4473" s="1312"/>
      <c r="B4473" s="390" t="s">
        <v>35</v>
      </c>
      <c r="C4473" s="32"/>
      <c r="D4473" s="1298"/>
      <c r="E4473" s="131"/>
      <c r="F4473" s="101"/>
      <c r="G4473" s="146"/>
      <c r="H4473" s="101"/>
      <c r="I4473" s="101"/>
      <c r="J4473" s="101"/>
      <c r="K4473" s="101">
        <f t="shared" si="1420"/>
        <v>0</v>
      </c>
      <c r="L4473" s="101"/>
      <c r="M4473" s="96">
        <f>SUM(M4470:M4472)</f>
        <v>92.989016344279491</v>
      </c>
    </row>
    <row r="4474" spans="1:13" ht="30">
      <c r="A4474" s="1312" t="s">
        <v>5852</v>
      </c>
      <c r="B4474" s="38" t="s">
        <v>2547</v>
      </c>
      <c r="C4474" s="32" t="s">
        <v>2620</v>
      </c>
      <c r="D4474" s="1298">
        <v>2008</v>
      </c>
      <c r="E4474" s="131">
        <f t="shared" si="1419"/>
        <v>13</v>
      </c>
      <c r="F4474" s="101">
        <v>1849800</v>
      </c>
      <c r="G4474" s="146">
        <v>0.1</v>
      </c>
      <c r="H4474" s="101">
        <f>E4474*F4474*G4474</f>
        <v>2404740</v>
      </c>
      <c r="I4474" s="101">
        <f>F4474-H4474</f>
        <v>-554940</v>
      </c>
      <c r="J4474" s="101">
        <f>F4474*G4474</f>
        <v>184980</v>
      </c>
      <c r="K4474" s="101">
        <f t="shared" si="1420"/>
        <v>103.17938420348059</v>
      </c>
      <c r="L4474" s="101">
        <v>27.3</v>
      </c>
      <c r="M4474" s="96">
        <f>(J4474/1778.4)*(L4474/60)</f>
        <v>47.326754385964911</v>
      </c>
    </row>
    <row r="4475" spans="1:13" ht="30">
      <c r="A4475" s="1312" t="s">
        <v>5853</v>
      </c>
      <c r="B4475" s="38" t="s">
        <v>2549</v>
      </c>
      <c r="C4475" s="32" t="s">
        <v>2620</v>
      </c>
      <c r="D4475" s="1298">
        <v>2008</v>
      </c>
      <c r="E4475" s="131">
        <f t="shared" si="1419"/>
        <v>13</v>
      </c>
      <c r="F4475" s="101">
        <v>1849800</v>
      </c>
      <c r="G4475" s="146">
        <v>0.1</v>
      </c>
      <c r="H4475" s="101">
        <f>E4475*F4475*G4475</f>
        <v>2404740</v>
      </c>
      <c r="I4475" s="101">
        <f>F4475-H4475</f>
        <v>-554940</v>
      </c>
      <c r="J4475" s="101">
        <f>F4475*G4475</f>
        <v>184980</v>
      </c>
      <c r="K4475" s="101">
        <f t="shared" si="1420"/>
        <v>103.17938420348059</v>
      </c>
      <c r="L4475" s="101">
        <v>20</v>
      </c>
      <c r="M4475" s="27">
        <f>(J4475/1778.4)*(L4475/60)</f>
        <v>34.671614934772826</v>
      </c>
    </row>
    <row r="4476" spans="1:13">
      <c r="A4476" s="1312"/>
      <c r="B4476" s="390"/>
      <c r="C4476" s="32" t="s">
        <v>2626</v>
      </c>
      <c r="D4476" s="1298">
        <v>1985</v>
      </c>
      <c r="E4476" s="131">
        <f t="shared" si="1419"/>
        <v>36</v>
      </c>
      <c r="F4476" s="101">
        <v>862000</v>
      </c>
      <c r="G4476" s="146">
        <v>0.1</v>
      </c>
      <c r="H4476" s="101">
        <f>E4476*F4476*G4476</f>
        <v>3103200</v>
      </c>
      <c r="I4476" s="101">
        <f>F4476-H4476</f>
        <v>-2241200</v>
      </c>
      <c r="J4476" s="101">
        <f>F4476*G4476</f>
        <v>86200</v>
      </c>
      <c r="K4476" s="101">
        <f t="shared" si="1420"/>
        <v>48.081213743864346</v>
      </c>
      <c r="L4476" s="101">
        <v>20</v>
      </c>
      <c r="M4476" s="27">
        <f>(J4476/1778.4)*(L4476/60)</f>
        <v>16.156845104213524</v>
      </c>
    </row>
    <row r="4477" spans="1:13">
      <c r="A4477" s="1312"/>
      <c r="B4477" s="390" t="s">
        <v>35</v>
      </c>
      <c r="C4477" s="32"/>
      <c r="D4477" s="1298"/>
      <c r="E4477" s="131"/>
      <c r="F4477" s="106"/>
      <c r="G4477" s="147"/>
      <c r="H4477" s="106"/>
      <c r="I4477" s="106"/>
      <c r="J4477" s="106"/>
      <c r="K4477" s="101">
        <f t="shared" si="1420"/>
        <v>0</v>
      </c>
      <c r="L4477" s="106"/>
      <c r="M4477" s="96">
        <f>SUM(M4476)</f>
        <v>16.156845104213524</v>
      </c>
    </row>
    <row r="4478" spans="1:13" ht="30">
      <c r="A4478" s="1312" t="s">
        <v>5854</v>
      </c>
      <c r="B4478" s="38" t="s">
        <v>2551</v>
      </c>
      <c r="C4478" s="32" t="s">
        <v>2620</v>
      </c>
      <c r="D4478" s="1298">
        <v>2008</v>
      </c>
      <c r="E4478" s="131">
        <f t="shared" si="1419"/>
        <v>13</v>
      </c>
      <c r="F4478" s="101">
        <v>1849800</v>
      </c>
      <c r="G4478" s="146">
        <v>0.1</v>
      </c>
      <c r="H4478" s="101">
        <f>E4478*F4478*G4478</f>
        <v>2404740</v>
      </c>
      <c r="I4478" s="101">
        <f>F4478-H4478</f>
        <v>-554940</v>
      </c>
      <c r="J4478" s="101">
        <f>F4478*G4478</f>
        <v>184980</v>
      </c>
      <c r="K4478" s="101">
        <f t="shared" si="1420"/>
        <v>103.17938420348059</v>
      </c>
      <c r="L4478" s="101">
        <v>30</v>
      </c>
      <c r="M4478" s="96">
        <f>(J4478/1778.4)*(L4478/60)</f>
        <v>52.007422402159243</v>
      </c>
    </row>
    <row r="4479" spans="1:13" ht="30">
      <c r="A4479" s="1312" t="s">
        <v>5855</v>
      </c>
      <c r="B4479" s="38" t="s">
        <v>2553</v>
      </c>
      <c r="C4479" s="32" t="s">
        <v>2628</v>
      </c>
      <c r="D4479" s="1298">
        <v>2009</v>
      </c>
      <c r="E4479" s="131">
        <f t="shared" si="1419"/>
        <v>12</v>
      </c>
      <c r="F4479" s="106"/>
      <c r="G4479" s="147"/>
      <c r="H4479" s="106"/>
      <c r="I4479" s="106"/>
      <c r="J4479" s="106"/>
      <c r="K4479" s="101">
        <f t="shared" si="1420"/>
        <v>0</v>
      </c>
      <c r="L4479" s="106"/>
      <c r="M4479" s="96"/>
    </row>
    <row r="4480" spans="1:13">
      <c r="A4480" s="1312"/>
      <c r="B4480" s="38"/>
      <c r="C4480" s="32" t="s">
        <v>2626</v>
      </c>
      <c r="D4480" s="1298">
        <v>1985</v>
      </c>
      <c r="E4480" s="131">
        <f t="shared" si="1419"/>
        <v>36</v>
      </c>
      <c r="F4480" s="101">
        <v>862000</v>
      </c>
      <c r="G4480" s="146">
        <v>0.1</v>
      </c>
      <c r="H4480" s="101">
        <f>E4480*F4480*G4480</f>
        <v>3103200</v>
      </c>
      <c r="I4480" s="101">
        <f>F4480-H4480</f>
        <v>-2241200</v>
      </c>
      <c r="J4480" s="101">
        <f>F4480*G4480</f>
        <v>86200</v>
      </c>
      <c r="K4480" s="101">
        <f t="shared" si="1420"/>
        <v>48.081213743864346</v>
      </c>
      <c r="L4480" s="101">
        <v>20</v>
      </c>
      <c r="M4480" s="27">
        <f>(J4480/1778.4)*(L4480/60)</f>
        <v>16.156845104213524</v>
      </c>
    </row>
    <row r="4481" spans="1:13">
      <c r="A4481" s="1312"/>
      <c r="B4481" s="89"/>
      <c r="C4481" s="32" t="s">
        <v>2620</v>
      </c>
      <c r="D4481" s="1298">
        <v>2008</v>
      </c>
      <c r="E4481" s="131">
        <f t="shared" si="1419"/>
        <v>13</v>
      </c>
      <c r="F4481" s="101">
        <v>1849800</v>
      </c>
      <c r="G4481" s="146">
        <v>0.1</v>
      </c>
      <c r="H4481" s="101">
        <f>E4481*F4481*G4481</f>
        <v>2404740</v>
      </c>
      <c r="I4481" s="101">
        <f>F4481-H4481</f>
        <v>-554940</v>
      </c>
      <c r="J4481" s="101">
        <f>F4481*G4481</f>
        <v>184980</v>
      </c>
      <c r="K4481" s="101">
        <f t="shared" si="1420"/>
        <v>103.17938420348059</v>
      </c>
      <c r="L4481" s="101">
        <v>20</v>
      </c>
      <c r="M4481" s="27">
        <f>(J4481/1778.4)*(L4481/60)</f>
        <v>34.671614934772826</v>
      </c>
    </row>
    <row r="4482" spans="1:13">
      <c r="A4482" s="1312"/>
      <c r="B4482" s="390" t="s">
        <v>35</v>
      </c>
      <c r="C4482" s="31"/>
      <c r="D4482" s="97"/>
      <c r="E4482" s="131"/>
      <c r="F4482" s="106"/>
      <c r="G4482" s="147"/>
      <c r="H4482" s="106"/>
      <c r="I4482" s="106"/>
      <c r="J4482" s="106"/>
      <c r="K4482" s="101">
        <f t="shared" si="1420"/>
        <v>0</v>
      </c>
      <c r="L4482" s="106"/>
      <c r="M4482" s="96">
        <f>SUM(M4481)</f>
        <v>34.671614934772826</v>
      </c>
    </row>
    <row r="4483" spans="1:13" ht="45">
      <c r="A4483" s="1312" t="s">
        <v>5856</v>
      </c>
      <c r="B4483" s="38" t="s">
        <v>2555</v>
      </c>
      <c r="C4483" s="32" t="s">
        <v>2628</v>
      </c>
      <c r="D4483" s="1298">
        <v>2009</v>
      </c>
      <c r="E4483" s="131">
        <f t="shared" si="1419"/>
        <v>12</v>
      </c>
      <c r="F4483" s="106"/>
      <c r="G4483" s="147"/>
      <c r="H4483" s="106"/>
      <c r="I4483" s="106"/>
      <c r="J4483" s="106"/>
      <c r="K4483" s="101">
        <f t="shared" si="1420"/>
        <v>0</v>
      </c>
      <c r="L4483" s="106"/>
      <c r="M4483" s="96"/>
    </row>
    <row r="4484" spans="1:13">
      <c r="A4484" s="1312"/>
      <c r="B4484" s="1297"/>
      <c r="C4484" s="32" t="s">
        <v>2626</v>
      </c>
      <c r="D4484" s="1298">
        <v>1985</v>
      </c>
      <c r="E4484" s="131">
        <f t="shared" si="1419"/>
        <v>36</v>
      </c>
      <c r="F4484" s="101">
        <v>862000</v>
      </c>
      <c r="G4484" s="146">
        <v>0.1</v>
      </c>
      <c r="H4484" s="101">
        <f>E4484*F4484*G4484</f>
        <v>3103200</v>
      </c>
      <c r="I4484" s="101">
        <f>F4484-H4484</f>
        <v>-2241200</v>
      </c>
      <c r="J4484" s="101">
        <f>F4484*G4484</f>
        <v>86200</v>
      </c>
      <c r="K4484" s="101">
        <f t="shared" si="1420"/>
        <v>48.081213743864346</v>
      </c>
      <c r="L4484" s="101">
        <v>20</v>
      </c>
      <c r="M4484" s="27">
        <f>(J4484/1778.4)*(L4484/60)</f>
        <v>16.156845104213524</v>
      </c>
    </row>
    <row r="4485" spans="1:13">
      <c r="A4485" s="1312"/>
      <c r="B4485" s="1297"/>
      <c r="C4485" s="32" t="s">
        <v>2620</v>
      </c>
      <c r="D4485" s="1298">
        <v>2008</v>
      </c>
      <c r="E4485" s="131">
        <f t="shared" si="1419"/>
        <v>13</v>
      </c>
      <c r="F4485" s="101">
        <v>1849800</v>
      </c>
      <c r="G4485" s="146">
        <v>0.1</v>
      </c>
      <c r="H4485" s="101">
        <f>E4485*F4485*G4485</f>
        <v>2404740</v>
      </c>
      <c r="I4485" s="101">
        <f>F4485-H4485</f>
        <v>-554940</v>
      </c>
      <c r="J4485" s="101">
        <f>F4485*G4485</f>
        <v>184980</v>
      </c>
      <c r="K4485" s="101">
        <f t="shared" si="1420"/>
        <v>103.17938420348059</v>
      </c>
      <c r="L4485" s="101">
        <v>20</v>
      </c>
      <c r="M4485" s="27">
        <f>(J4485/1778.4)*(L4485/60)</f>
        <v>34.671614934772826</v>
      </c>
    </row>
    <row r="4486" spans="1:13">
      <c r="A4486" s="1312"/>
      <c r="B4486" s="390" t="s">
        <v>35</v>
      </c>
      <c r="C4486" s="31"/>
      <c r="D4486" s="97"/>
      <c r="E4486" s="131"/>
      <c r="F4486" s="106"/>
      <c r="G4486" s="147"/>
      <c r="H4486" s="106"/>
      <c r="I4486" s="106"/>
      <c r="J4486" s="106"/>
      <c r="K4486" s="101">
        <f t="shared" si="1420"/>
        <v>0</v>
      </c>
      <c r="L4486" s="106"/>
      <c r="M4486" s="96">
        <f>SUM(M4485)</f>
        <v>34.671614934772826</v>
      </c>
    </row>
    <row r="4487" spans="1:13" ht="30">
      <c r="A4487" s="1312" t="s">
        <v>5857</v>
      </c>
      <c r="B4487" s="38" t="s">
        <v>2557</v>
      </c>
      <c r="C4487" s="32" t="s">
        <v>2620</v>
      </c>
      <c r="D4487" s="1298">
        <v>2008</v>
      </c>
      <c r="E4487" s="131">
        <f t="shared" si="1419"/>
        <v>13</v>
      </c>
      <c r="F4487" s="101">
        <v>1849800</v>
      </c>
      <c r="G4487" s="146">
        <v>0.1</v>
      </c>
      <c r="H4487" s="101">
        <f>E4487*F4487*G4487</f>
        <v>2404740</v>
      </c>
      <c r="I4487" s="101">
        <f>F4487-H4487</f>
        <v>-554940</v>
      </c>
      <c r="J4487" s="101">
        <f>F4487*G4487</f>
        <v>184980</v>
      </c>
      <c r="K4487" s="101">
        <f t="shared" si="1420"/>
        <v>103.17938420348059</v>
      </c>
      <c r="L4487" s="101">
        <v>30</v>
      </c>
      <c r="M4487" s="27">
        <f>(J4487/1778.4)*(L4487/60)</f>
        <v>52.007422402159243</v>
      </c>
    </row>
    <row r="4488" spans="1:13">
      <c r="A4488" s="1312"/>
      <c r="B4488" s="89"/>
      <c r="C4488" s="32" t="s">
        <v>2626</v>
      </c>
      <c r="D4488" s="1298">
        <v>1985</v>
      </c>
      <c r="E4488" s="131">
        <f t="shared" si="1419"/>
        <v>36</v>
      </c>
      <c r="F4488" s="101">
        <v>862000</v>
      </c>
      <c r="G4488" s="146">
        <v>0.1</v>
      </c>
      <c r="H4488" s="101">
        <f>E4488*F4488*G4488</f>
        <v>3103200</v>
      </c>
      <c r="I4488" s="101">
        <f>F4488-H4488</f>
        <v>-2241200</v>
      </c>
      <c r="J4488" s="101">
        <f>F4488*G4488</f>
        <v>86200</v>
      </c>
      <c r="K4488" s="101">
        <f t="shared" si="1420"/>
        <v>48.081213743864346</v>
      </c>
      <c r="L4488" s="101">
        <v>20</v>
      </c>
      <c r="M4488" s="27">
        <f>(J4488/1778.4)*(L4488/60)</f>
        <v>16.156845104213524</v>
      </c>
    </row>
    <row r="4489" spans="1:13">
      <c r="A4489" s="1312"/>
      <c r="B4489" s="390" t="s">
        <v>35</v>
      </c>
      <c r="C4489" s="31"/>
      <c r="D4489" s="97"/>
      <c r="E4489" s="131"/>
      <c r="F4489" s="106"/>
      <c r="G4489" s="147"/>
      <c r="H4489" s="106"/>
      <c r="I4489" s="106"/>
      <c r="J4489" s="106"/>
      <c r="K4489" s="101">
        <f t="shared" si="1420"/>
        <v>0</v>
      </c>
      <c r="L4489" s="106"/>
      <c r="M4489" s="96">
        <f>SUM(M4487:M4488)</f>
        <v>68.164267506372767</v>
      </c>
    </row>
    <row r="4490" spans="1:13" ht="30">
      <c r="A4490" s="1312" t="s">
        <v>5858</v>
      </c>
      <c r="B4490" s="38" t="s">
        <v>2559</v>
      </c>
      <c r="C4490" s="32" t="s">
        <v>2620</v>
      </c>
      <c r="D4490" s="1298">
        <v>2008</v>
      </c>
      <c r="E4490" s="131">
        <f t="shared" si="1419"/>
        <v>13</v>
      </c>
      <c r="F4490" s="101">
        <v>1849800</v>
      </c>
      <c r="G4490" s="146">
        <v>0.1</v>
      </c>
      <c r="H4490" s="101">
        <f>E4490*F4490*G4490</f>
        <v>2404740</v>
      </c>
      <c r="I4490" s="101">
        <f>F4490-H4490</f>
        <v>-554940</v>
      </c>
      <c r="J4490" s="101">
        <f>F4490*G4490</f>
        <v>184980</v>
      </c>
      <c r="K4490" s="101">
        <f t="shared" si="1420"/>
        <v>103.17938420348059</v>
      </c>
      <c r="L4490" s="101">
        <v>15</v>
      </c>
      <c r="M4490" s="96">
        <f>(J4490/1778.4)*(L4490/60)</f>
        <v>26.003711201079621</v>
      </c>
    </row>
    <row r="4491" spans="1:13">
      <c r="A4491" s="1312" t="s">
        <v>5859</v>
      </c>
      <c r="B4491" s="38" t="s">
        <v>2561</v>
      </c>
      <c r="C4491" s="32" t="s">
        <v>2620</v>
      </c>
      <c r="D4491" s="1298">
        <v>2008</v>
      </c>
      <c r="E4491" s="131">
        <f t="shared" si="1419"/>
        <v>13</v>
      </c>
      <c r="F4491" s="101">
        <v>1849800</v>
      </c>
      <c r="G4491" s="146">
        <v>0.1</v>
      </c>
      <c r="H4491" s="101">
        <f>E4491*F4491*G4491</f>
        <v>2404740</v>
      </c>
      <c r="I4491" s="101">
        <f>F4491-H4491</f>
        <v>-554940</v>
      </c>
      <c r="J4491" s="101">
        <f>F4491*G4491</f>
        <v>184980</v>
      </c>
      <c r="K4491" s="101">
        <f t="shared" si="1420"/>
        <v>103.17938420348059</v>
      </c>
      <c r="L4491" s="101">
        <v>30</v>
      </c>
      <c r="M4491" s="27">
        <f>(J4491/1778.4)*(L4491/60)</f>
        <v>52.007422402159243</v>
      </c>
    </row>
    <row r="4492" spans="1:13">
      <c r="A4492" s="1312"/>
      <c r="B4492" s="89"/>
      <c r="C4492" s="32" t="s">
        <v>2626</v>
      </c>
      <c r="D4492" s="1298">
        <v>1985</v>
      </c>
      <c r="E4492" s="131">
        <f t="shared" si="1419"/>
        <v>36</v>
      </c>
      <c r="F4492" s="101">
        <v>862000</v>
      </c>
      <c r="G4492" s="146">
        <v>0.1</v>
      </c>
      <c r="H4492" s="101">
        <f>E4492*F4492*G4492</f>
        <v>3103200</v>
      </c>
      <c r="I4492" s="101">
        <f>F4492-H4492</f>
        <v>-2241200</v>
      </c>
      <c r="J4492" s="101">
        <f>F4492*G4492</f>
        <v>86200</v>
      </c>
      <c r="K4492" s="101">
        <f t="shared" si="1420"/>
        <v>48.081213743864346</v>
      </c>
      <c r="L4492" s="101">
        <v>20</v>
      </c>
      <c r="M4492" s="27">
        <f>(J4492/1778.4)*(L4492/60)</f>
        <v>16.156845104213524</v>
      </c>
    </row>
    <row r="4493" spans="1:13">
      <c r="A4493" s="1312"/>
      <c r="B4493" s="390" t="s">
        <v>35</v>
      </c>
      <c r="C4493" s="31"/>
      <c r="D4493" s="97"/>
      <c r="E4493" s="131"/>
      <c r="F4493" s="106"/>
      <c r="G4493" s="147"/>
      <c r="H4493" s="106"/>
      <c r="I4493" s="106"/>
      <c r="J4493" s="106"/>
      <c r="K4493" s="101">
        <f t="shared" si="1420"/>
        <v>0</v>
      </c>
      <c r="L4493" s="106"/>
      <c r="M4493" s="96">
        <f>SUM(M4491:M4492)</f>
        <v>68.164267506372767</v>
      </c>
    </row>
    <row r="4494" spans="1:13">
      <c r="A4494" s="1312" t="s">
        <v>5860</v>
      </c>
      <c r="B4494" s="38" t="s">
        <v>2563</v>
      </c>
      <c r="C4494" s="32" t="s">
        <v>2620</v>
      </c>
      <c r="D4494" s="1298">
        <v>2008</v>
      </c>
      <c r="E4494" s="131">
        <f t="shared" si="1419"/>
        <v>13</v>
      </c>
      <c r="F4494" s="101">
        <v>1849800</v>
      </c>
      <c r="G4494" s="146">
        <v>0.1</v>
      </c>
      <c r="H4494" s="101">
        <f>E4494*F4494*G4494</f>
        <v>2404740</v>
      </c>
      <c r="I4494" s="101">
        <f>F4494-H4494</f>
        <v>-554940</v>
      </c>
      <c r="J4494" s="101">
        <f>F4494*G4494</f>
        <v>184980</v>
      </c>
      <c r="K4494" s="101">
        <f t="shared" si="1420"/>
        <v>103.17938420348059</v>
      </c>
      <c r="L4494" s="101">
        <v>20</v>
      </c>
      <c r="M4494" s="96">
        <f>(J4494/1778.4)*(L4494/60)</f>
        <v>34.671614934772826</v>
      </c>
    </row>
    <row r="4495" spans="1:13" ht="30">
      <c r="A4495" s="1312" t="s">
        <v>5861</v>
      </c>
      <c r="B4495" s="38" t="s">
        <v>2565</v>
      </c>
      <c r="C4495" s="32" t="s">
        <v>2629</v>
      </c>
      <c r="D4495" s="1298">
        <v>2006</v>
      </c>
      <c r="E4495" s="131">
        <f t="shared" si="1419"/>
        <v>15</v>
      </c>
      <c r="F4495" s="101">
        <v>224700</v>
      </c>
      <c r="G4495" s="146">
        <v>0.1</v>
      </c>
      <c r="H4495" s="101">
        <f>E4495*F4495*G4495</f>
        <v>337050</v>
      </c>
      <c r="I4495" s="101">
        <f>F4495-H4495</f>
        <v>-112350</v>
      </c>
      <c r="J4495" s="101">
        <f>F4495*G4495</f>
        <v>22470</v>
      </c>
      <c r="K4495" s="101">
        <f t="shared" si="1420"/>
        <v>12.533467202141901</v>
      </c>
      <c r="L4495" s="101">
        <v>20</v>
      </c>
      <c r="M4495" s="96">
        <f>(J4495/1778.4)*(L4495/60)</f>
        <v>4.2116509221772374</v>
      </c>
    </row>
    <row r="4496" spans="1:13" ht="30">
      <c r="A4496" s="1312" t="s">
        <v>5862</v>
      </c>
      <c r="B4496" s="38" t="s">
        <v>2566</v>
      </c>
      <c r="C4496" s="32" t="s">
        <v>499</v>
      </c>
      <c r="D4496" s="1298">
        <v>2006</v>
      </c>
      <c r="E4496" s="131">
        <f t="shared" si="1419"/>
        <v>15</v>
      </c>
      <c r="F4496" s="101">
        <v>100000</v>
      </c>
      <c r="G4496" s="146">
        <v>0.1</v>
      </c>
      <c r="H4496" s="101">
        <f>E4496*F4496*G4496</f>
        <v>150000</v>
      </c>
      <c r="I4496" s="101">
        <f>F4496-H4496</f>
        <v>-50000</v>
      </c>
      <c r="J4496" s="101">
        <f>F4496*G4496</f>
        <v>10000</v>
      </c>
      <c r="K4496" s="101">
        <f t="shared" si="1420"/>
        <v>5.577867023650156</v>
      </c>
      <c r="L4496" s="101">
        <v>180</v>
      </c>
      <c r="M4496" s="27">
        <f>(J4496/1778.4)*(L4496/60)</f>
        <v>16.869095816464235</v>
      </c>
    </row>
    <row r="4497" spans="1:13">
      <c r="A4497" s="1312"/>
      <c r="B4497" s="89"/>
      <c r="C4497" s="32" t="s">
        <v>2624</v>
      </c>
      <c r="D4497" s="1298">
        <v>2004</v>
      </c>
      <c r="E4497" s="131">
        <f t="shared" si="1419"/>
        <v>17</v>
      </c>
      <c r="F4497" s="101">
        <v>292400</v>
      </c>
      <c r="G4497" s="146">
        <v>0.1</v>
      </c>
      <c r="H4497" s="101">
        <f>F4497</f>
        <v>292400</v>
      </c>
      <c r="I4497" s="101">
        <f>F4497-H4497</f>
        <v>0</v>
      </c>
      <c r="J4497" s="101">
        <f>F4497*G4497</f>
        <v>29240</v>
      </c>
      <c r="K4497" s="101">
        <f t="shared" si="1420"/>
        <v>16.309683177153058</v>
      </c>
      <c r="L4497" s="101">
        <v>20</v>
      </c>
      <c r="M4497" s="27">
        <f>(J4497/1778.4)*(L4497/60)</f>
        <v>5.4805817963712693</v>
      </c>
    </row>
    <row r="4498" spans="1:13">
      <c r="A4498" s="1312"/>
      <c r="B4498" s="390" t="s">
        <v>35</v>
      </c>
      <c r="C4498" s="31"/>
      <c r="D4498" s="97"/>
      <c r="E4498" s="131"/>
      <c r="F4498" s="106"/>
      <c r="G4498" s="147"/>
      <c r="H4498" s="106"/>
      <c r="I4498" s="106"/>
      <c r="J4498" s="106"/>
      <c r="K4498" s="101">
        <f t="shared" si="1420"/>
        <v>0</v>
      </c>
      <c r="L4498" s="106"/>
      <c r="M4498" s="96">
        <f>SUM(M4496:M4497)</f>
        <v>22.349677612835503</v>
      </c>
    </row>
    <row r="4499" spans="1:13" ht="30">
      <c r="A4499" s="1312" t="s">
        <v>5863</v>
      </c>
      <c r="B4499" s="38" t="s">
        <v>2567</v>
      </c>
      <c r="C4499" s="32" t="s">
        <v>2629</v>
      </c>
      <c r="D4499" s="1298">
        <v>2006</v>
      </c>
      <c r="E4499" s="131">
        <f t="shared" si="1419"/>
        <v>15</v>
      </c>
      <c r="F4499" s="101">
        <v>224700</v>
      </c>
      <c r="G4499" s="146">
        <v>0.1</v>
      </c>
      <c r="H4499" s="101">
        <f t="shared" ref="H4499:H4506" si="1421">E4499*F4499*G4499</f>
        <v>337050</v>
      </c>
      <c r="I4499" s="101">
        <f t="shared" ref="I4499:I4506" si="1422">F4499-H4499</f>
        <v>-112350</v>
      </c>
      <c r="J4499" s="101">
        <f>F4499*G4499</f>
        <v>22470</v>
      </c>
      <c r="K4499" s="101">
        <f t="shared" si="1420"/>
        <v>12.533467202141901</v>
      </c>
      <c r="L4499" s="101">
        <v>20</v>
      </c>
      <c r="M4499" s="96">
        <f t="shared" ref="M4499:M4506" si="1423">(J4499/1778.4)*(L4499/60)</f>
        <v>4.2116509221772374</v>
      </c>
    </row>
    <row r="4500" spans="1:13" ht="30">
      <c r="A4500" s="1312" t="s">
        <v>5864</v>
      </c>
      <c r="B4500" s="38" t="s">
        <v>2568</v>
      </c>
      <c r="C4500" s="32" t="s">
        <v>2629</v>
      </c>
      <c r="D4500" s="1298">
        <v>2006</v>
      </c>
      <c r="E4500" s="131">
        <f t="shared" si="1419"/>
        <v>15</v>
      </c>
      <c r="F4500" s="101">
        <v>224700</v>
      </c>
      <c r="G4500" s="146">
        <v>0.1</v>
      </c>
      <c r="H4500" s="101">
        <f t="shared" si="1421"/>
        <v>337050</v>
      </c>
      <c r="I4500" s="101">
        <f t="shared" si="1422"/>
        <v>-112350</v>
      </c>
      <c r="J4500" s="101">
        <f>F4500*G4500</f>
        <v>22470</v>
      </c>
      <c r="K4500" s="101">
        <f t="shared" si="1420"/>
        <v>12.533467202141901</v>
      </c>
      <c r="L4500" s="101">
        <v>20</v>
      </c>
      <c r="M4500" s="96">
        <f t="shared" si="1423"/>
        <v>4.2116509221772374</v>
      </c>
    </row>
    <row r="4501" spans="1:13" ht="45">
      <c r="A4501" s="1312" t="s">
        <v>5865</v>
      </c>
      <c r="B4501" s="38" t="s">
        <v>2569</v>
      </c>
      <c r="C4501" s="32" t="s">
        <v>2624</v>
      </c>
      <c r="D4501" s="1298">
        <v>2004</v>
      </c>
      <c r="E4501" s="131">
        <f t="shared" si="1419"/>
        <v>17</v>
      </c>
      <c r="F4501" s="101">
        <v>292400</v>
      </c>
      <c r="G4501" s="146">
        <v>0.1</v>
      </c>
      <c r="H4501" s="101">
        <f>F4501</f>
        <v>292400</v>
      </c>
      <c r="I4501" s="101">
        <f t="shared" si="1422"/>
        <v>0</v>
      </c>
      <c r="J4501" s="101">
        <f t="shared" ref="J4501:J4506" si="1424">F4501*G4501</f>
        <v>29240</v>
      </c>
      <c r="K4501" s="101">
        <f t="shared" si="1420"/>
        <v>16.309683177153058</v>
      </c>
      <c r="L4501" s="101">
        <v>10</v>
      </c>
      <c r="M4501" s="96">
        <f t="shared" si="1423"/>
        <v>2.7402908981856346</v>
      </c>
    </row>
    <row r="4502" spans="1:13" ht="30">
      <c r="A4502" s="1312" t="s">
        <v>5866</v>
      </c>
      <c r="B4502" s="38" t="s">
        <v>2570</v>
      </c>
      <c r="C4502" s="32" t="s">
        <v>2624</v>
      </c>
      <c r="D4502" s="1298">
        <v>2004</v>
      </c>
      <c r="E4502" s="131">
        <f t="shared" si="1419"/>
        <v>17</v>
      </c>
      <c r="F4502" s="101">
        <v>292400</v>
      </c>
      <c r="G4502" s="146">
        <v>0.1</v>
      </c>
      <c r="H4502" s="101">
        <f>F4502</f>
        <v>292400</v>
      </c>
      <c r="I4502" s="101">
        <f t="shared" si="1422"/>
        <v>0</v>
      </c>
      <c r="J4502" s="101">
        <f t="shared" si="1424"/>
        <v>29240</v>
      </c>
      <c r="K4502" s="101">
        <f t="shared" si="1420"/>
        <v>16.309683177153058</v>
      </c>
      <c r="L4502" s="101">
        <v>65</v>
      </c>
      <c r="M4502" s="96">
        <f t="shared" si="1423"/>
        <v>17.811890838206626</v>
      </c>
    </row>
    <row r="4503" spans="1:13" ht="30">
      <c r="A4503" s="1312" t="s">
        <v>5867</v>
      </c>
      <c r="B4503" s="38" t="s">
        <v>2571</v>
      </c>
      <c r="C4503" s="32" t="s">
        <v>2620</v>
      </c>
      <c r="D4503" s="1298">
        <v>2008</v>
      </c>
      <c r="E4503" s="131">
        <f t="shared" si="1419"/>
        <v>13</v>
      </c>
      <c r="F4503" s="101">
        <v>1849800</v>
      </c>
      <c r="G4503" s="146">
        <v>0.1</v>
      </c>
      <c r="H4503" s="101">
        <f t="shared" si="1421"/>
        <v>2404740</v>
      </c>
      <c r="I4503" s="101">
        <f t="shared" si="1422"/>
        <v>-554940</v>
      </c>
      <c r="J4503" s="101">
        <f t="shared" si="1424"/>
        <v>184980</v>
      </c>
      <c r="K4503" s="101">
        <f t="shared" si="1420"/>
        <v>103.17938420348059</v>
      </c>
      <c r="L4503" s="101">
        <v>20</v>
      </c>
      <c r="M4503" s="96">
        <f t="shared" si="1423"/>
        <v>34.671614934772826</v>
      </c>
    </row>
    <row r="4504" spans="1:13" ht="30">
      <c r="A4504" s="1303" t="s">
        <v>5868</v>
      </c>
      <c r="B4504" s="38" t="s">
        <v>2572</v>
      </c>
      <c r="C4504" s="32" t="s">
        <v>2620</v>
      </c>
      <c r="D4504" s="1298">
        <v>2008</v>
      </c>
      <c r="E4504" s="131">
        <f t="shared" si="1419"/>
        <v>13</v>
      </c>
      <c r="F4504" s="101">
        <v>1849800</v>
      </c>
      <c r="G4504" s="146">
        <v>0.1</v>
      </c>
      <c r="H4504" s="101">
        <f t="shared" si="1421"/>
        <v>2404740</v>
      </c>
      <c r="I4504" s="101">
        <f t="shared" si="1422"/>
        <v>-554940</v>
      </c>
      <c r="J4504" s="101">
        <f t="shared" si="1424"/>
        <v>184980</v>
      </c>
      <c r="K4504" s="101">
        <f t="shared" si="1420"/>
        <v>103.17938420348059</v>
      </c>
      <c r="L4504" s="101">
        <v>20</v>
      </c>
      <c r="M4504" s="96">
        <f t="shared" si="1423"/>
        <v>34.671614934772826</v>
      </c>
    </row>
    <row r="4505" spans="1:13" ht="30">
      <c r="A4505" s="1302" t="s">
        <v>5869</v>
      </c>
      <c r="B4505" s="38" t="s">
        <v>2573</v>
      </c>
      <c r="C4505" s="32" t="s">
        <v>2620</v>
      </c>
      <c r="D4505" s="1298">
        <v>2008</v>
      </c>
      <c r="E4505" s="131">
        <f t="shared" si="1419"/>
        <v>13</v>
      </c>
      <c r="F4505" s="101">
        <v>1849800</v>
      </c>
      <c r="G4505" s="146">
        <v>0.1</v>
      </c>
      <c r="H4505" s="101">
        <f t="shared" si="1421"/>
        <v>2404740</v>
      </c>
      <c r="I4505" s="101">
        <f t="shared" si="1422"/>
        <v>-554940</v>
      </c>
      <c r="J4505" s="101">
        <f t="shared" si="1424"/>
        <v>184980</v>
      </c>
      <c r="K4505" s="101">
        <f t="shared" si="1420"/>
        <v>103.17938420348059</v>
      </c>
      <c r="L4505" s="101">
        <v>20</v>
      </c>
      <c r="M4505" s="96">
        <f t="shared" si="1423"/>
        <v>34.671614934772826</v>
      </c>
    </row>
    <row r="4506" spans="1:13" ht="30">
      <c r="A4506" s="1302" t="s">
        <v>5870</v>
      </c>
      <c r="B4506" s="431" t="s">
        <v>4806</v>
      </c>
      <c r="C4506" s="32" t="s">
        <v>2620</v>
      </c>
      <c r="D4506" s="1298">
        <v>2008</v>
      </c>
      <c r="E4506" s="131">
        <f t="shared" si="1419"/>
        <v>13</v>
      </c>
      <c r="F4506" s="101">
        <v>1849800</v>
      </c>
      <c r="G4506" s="146">
        <v>0.1</v>
      </c>
      <c r="H4506" s="101">
        <f t="shared" si="1421"/>
        <v>2404740</v>
      </c>
      <c r="I4506" s="101">
        <f t="shared" si="1422"/>
        <v>-554940</v>
      </c>
      <c r="J4506" s="101">
        <f t="shared" si="1424"/>
        <v>184980</v>
      </c>
      <c r="K4506" s="101">
        <f t="shared" si="1420"/>
        <v>103.17938420348059</v>
      </c>
      <c r="L4506" s="101">
        <v>20</v>
      </c>
      <c r="M4506" s="96">
        <f t="shared" si="1423"/>
        <v>34.671614934772826</v>
      </c>
    </row>
    <row r="4507" spans="1:13" ht="36" customHeight="1">
      <c r="A4507" s="160" t="s">
        <v>20</v>
      </c>
      <c r="B4507" s="46" t="s">
        <v>4816</v>
      </c>
      <c r="C4507" s="161"/>
      <c r="D4507" s="162"/>
      <c r="E4507" s="163"/>
      <c r="F4507" s="163"/>
      <c r="G4507" s="163"/>
      <c r="H4507" s="163"/>
      <c r="I4507" s="163"/>
      <c r="J4507" s="163"/>
      <c r="K4507" s="163"/>
      <c r="L4507" s="163"/>
      <c r="M4507" s="163"/>
    </row>
    <row r="4508" spans="1:13" s="51" customFormat="1" ht="30">
      <c r="A4508" s="164" t="s">
        <v>2490</v>
      </c>
      <c r="B4508" s="42" t="s">
        <v>581</v>
      </c>
      <c r="C4508" s="165" t="s">
        <v>910</v>
      </c>
      <c r="D4508" s="166">
        <v>2004</v>
      </c>
      <c r="E4508" s="166">
        <f>2021-D4508</f>
        <v>17</v>
      </c>
      <c r="F4508" s="167">
        <v>214320</v>
      </c>
      <c r="G4508" s="168">
        <v>0.1</v>
      </c>
      <c r="H4508" s="167">
        <f>E4508*F4508*G4508</f>
        <v>364344</v>
      </c>
      <c r="I4508" s="167">
        <f>F4508</f>
        <v>214320</v>
      </c>
      <c r="J4508" s="167">
        <f>F4508*G4508</f>
        <v>21432</v>
      </c>
      <c r="K4508" s="101">
        <f t="shared" si="1420"/>
        <v>11.954484605087014</v>
      </c>
      <c r="L4508" s="167">
        <v>20</v>
      </c>
      <c r="M4508" s="169">
        <f>K4508*L4508/60</f>
        <v>3.9848282016956715</v>
      </c>
    </row>
    <row r="4509" spans="1:13" s="51" customFormat="1">
      <c r="A4509" s="164"/>
      <c r="B4509" s="55"/>
      <c r="C4509" s="165" t="s">
        <v>911</v>
      </c>
      <c r="D4509" s="166">
        <v>2008</v>
      </c>
      <c r="E4509" s="166">
        <f t="shared" ref="E4509:E4517" si="1425">2021-D4509</f>
        <v>13</v>
      </c>
      <c r="F4509" s="167">
        <v>376800</v>
      </c>
      <c r="G4509" s="168">
        <v>0.1</v>
      </c>
      <c r="H4509" s="167">
        <f t="shared" ref="H4509:H4572" si="1426">E4509*F4509*G4509</f>
        <v>489840</v>
      </c>
      <c r="I4509" s="167">
        <f t="shared" ref="I4509:I4567" si="1427">F4509-H4509</f>
        <v>-113040</v>
      </c>
      <c r="J4509" s="167">
        <f t="shared" ref="J4509:J4572" si="1428">F4509*G4509</f>
        <v>37680</v>
      </c>
      <c r="K4509" s="101">
        <f t="shared" si="1420"/>
        <v>21.01740294511379</v>
      </c>
      <c r="L4509" s="167">
        <v>6</v>
      </c>
      <c r="M4509" s="169">
        <f t="shared" ref="M4509:M4572" si="1429">K4509*L4509/60</f>
        <v>2.1017402945113792</v>
      </c>
    </row>
    <row r="4510" spans="1:13" s="51" customFormat="1">
      <c r="A4510" s="164"/>
      <c r="B4510" s="55"/>
      <c r="C4510" s="165" t="s">
        <v>520</v>
      </c>
      <c r="D4510" s="166">
        <v>2009</v>
      </c>
      <c r="E4510" s="166">
        <f t="shared" si="1425"/>
        <v>12</v>
      </c>
      <c r="F4510" s="167">
        <v>166807</v>
      </c>
      <c r="G4510" s="168">
        <v>0.1</v>
      </c>
      <c r="H4510" s="167">
        <f t="shared" si="1426"/>
        <v>200168.40000000002</v>
      </c>
      <c r="I4510" s="167">
        <f t="shared" si="1427"/>
        <v>-33361.400000000023</v>
      </c>
      <c r="J4510" s="167">
        <f t="shared" si="1428"/>
        <v>16680.7</v>
      </c>
      <c r="K4510" s="101">
        <f t="shared" si="1420"/>
        <v>9.3042726461401166</v>
      </c>
      <c r="L4510" s="167">
        <v>6</v>
      </c>
      <c r="M4510" s="169">
        <f t="shared" si="1429"/>
        <v>0.93042726461401171</v>
      </c>
    </row>
    <row r="4511" spans="1:13" s="51" customFormat="1">
      <c r="A4511" s="164"/>
      <c r="B4511" s="55"/>
      <c r="C4511" s="165" t="s">
        <v>912</v>
      </c>
      <c r="D4511" s="166">
        <v>2004</v>
      </c>
      <c r="E4511" s="166">
        <f t="shared" si="1425"/>
        <v>17</v>
      </c>
      <c r="F4511" s="167">
        <v>198000</v>
      </c>
      <c r="G4511" s="168">
        <v>0.1</v>
      </c>
      <c r="H4511" s="167">
        <f t="shared" si="1426"/>
        <v>336600</v>
      </c>
      <c r="I4511" s="167">
        <f>F4511</f>
        <v>198000</v>
      </c>
      <c r="J4511" s="167">
        <f t="shared" si="1428"/>
        <v>19800</v>
      </c>
      <c r="K4511" s="101">
        <f t="shared" si="1420"/>
        <v>11.04417670682731</v>
      </c>
      <c r="L4511" s="167">
        <v>12</v>
      </c>
      <c r="M4511" s="169">
        <f t="shared" si="1429"/>
        <v>2.2088353413654622</v>
      </c>
    </row>
    <row r="4512" spans="1:13" s="51" customFormat="1">
      <c r="A4512" s="164"/>
      <c r="B4512" s="55"/>
      <c r="C4512" s="165" t="s">
        <v>913</v>
      </c>
      <c r="D4512" s="166">
        <v>2006</v>
      </c>
      <c r="E4512" s="166">
        <f t="shared" si="1425"/>
        <v>15</v>
      </c>
      <c r="F4512" s="167">
        <v>10250000</v>
      </c>
      <c r="G4512" s="168">
        <v>0.1</v>
      </c>
      <c r="H4512" s="167">
        <f t="shared" si="1426"/>
        <v>15375000</v>
      </c>
      <c r="I4512" s="167">
        <f t="shared" si="1427"/>
        <v>-5125000</v>
      </c>
      <c r="J4512" s="167">
        <f t="shared" si="1428"/>
        <v>1025000</v>
      </c>
      <c r="K4512" s="101">
        <f t="shared" si="1420"/>
        <v>571.73136992414106</v>
      </c>
      <c r="L4512" s="167">
        <v>30</v>
      </c>
      <c r="M4512" s="169">
        <f t="shared" si="1429"/>
        <v>285.86568496207053</v>
      </c>
    </row>
    <row r="4513" spans="1:13" s="51" customFormat="1">
      <c r="A4513" s="164"/>
      <c r="B4513" s="55"/>
      <c r="C4513" s="165" t="s">
        <v>914</v>
      </c>
      <c r="D4513" s="166">
        <v>2006</v>
      </c>
      <c r="E4513" s="166">
        <f t="shared" si="1425"/>
        <v>15</v>
      </c>
      <c r="F4513" s="167">
        <v>174000</v>
      </c>
      <c r="G4513" s="168">
        <v>0.1</v>
      </c>
      <c r="H4513" s="167">
        <f t="shared" si="1426"/>
        <v>261000</v>
      </c>
      <c r="I4513" s="167">
        <f t="shared" si="1427"/>
        <v>-87000</v>
      </c>
      <c r="J4513" s="167">
        <f t="shared" si="1428"/>
        <v>17400</v>
      </c>
      <c r="K4513" s="101">
        <f t="shared" si="1420"/>
        <v>9.7054886211512716</v>
      </c>
      <c r="L4513" s="167">
        <v>30</v>
      </c>
      <c r="M4513" s="169">
        <f t="shared" si="1429"/>
        <v>4.8527443105756358</v>
      </c>
    </row>
    <row r="4514" spans="1:13" s="51" customFormat="1">
      <c r="A4514" s="164"/>
      <c r="B4514" s="55"/>
      <c r="C4514" s="165" t="s">
        <v>915</v>
      </c>
      <c r="D4514" s="166">
        <v>2007</v>
      </c>
      <c r="E4514" s="166">
        <f t="shared" si="1425"/>
        <v>14</v>
      </c>
      <c r="F4514" s="167">
        <v>429000</v>
      </c>
      <c r="G4514" s="168">
        <v>0.1</v>
      </c>
      <c r="H4514" s="167">
        <f t="shared" si="1426"/>
        <v>600600</v>
      </c>
      <c r="I4514" s="167">
        <f t="shared" si="1427"/>
        <v>-171600</v>
      </c>
      <c r="J4514" s="167">
        <f t="shared" si="1428"/>
        <v>42900</v>
      </c>
      <c r="K4514" s="101">
        <f t="shared" si="1420"/>
        <v>23.929049531459171</v>
      </c>
      <c r="L4514" s="167">
        <v>30</v>
      </c>
      <c r="M4514" s="169">
        <f t="shared" si="1429"/>
        <v>11.964524765729585</v>
      </c>
    </row>
    <row r="4515" spans="1:13" s="51" customFormat="1">
      <c r="A4515" s="164"/>
      <c r="B4515" s="55"/>
      <c r="C4515" s="165" t="s">
        <v>916</v>
      </c>
      <c r="D4515" s="166">
        <v>2007</v>
      </c>
      <c r="E4515" s="166">
        <f t="shared" si="1425"/>
        <v>14</v>
      </c>
      <c r="F4515" s="167">
        <v>287614</v>
      </c>
      <c r="G4515" s="168">
        <v>0.1</v>
      </c>
      <c r="H4515" s="167">
        <f t="shared" si="1426"/>
        <v>402659.60000000003</v>
      </c>
      <c r="I4515" s="167">
        <f t="shared" si="1427"/>
        <v>-115045.60000000003</v>
      </c>
      <c r="J4515" s="167">
        <f t="shared" si="1428"/>
        <v>28761.4</v>
      </c>
      <c r="K4515" s="101">
        <f t="shared" si="1420"/>
        <v>16.042726461401163</v>
      </c>
      <c r="L4515" s="167">
        <v>30</v>
      </c>
      <c r="M4515" s="169">
        <f t="shared" si="1429"/>
        <v>8.0213632307005813</v>
      </c>
    </row>
    <row r="4516" spans="1:13" s="51" customFormat="1">
      <c r="A4516" s="164"/>
      <c r="B4516" s="55"/>
      <c r="C4516" s="165" t="s">
        <v>917</v>
      </c>
      <c r="D4516" s="166">
        <v>2006</v>
      </c>
      <c r="E4516" s="166">
        <f t="shared" si="1425"/>
        <v>15</v>
      </c>
      <c r="F4516" s="167">
        <v>28260</v>
      </c>
      <c r="G4516" s="168">
        <v>0.1</v>
      </c>
      <c r="H4516" s="167">
        <f t="shared" si="1426"/>
        <v>42390</v>
      </c>
      <c r="I4516" s="167">
        <f t="shared" si="1427"/>
        <v>-14130</v>
      </c>
      <c r="J4516" s="167">
        <f t="shared" si="1428"/>
        <v>2826</v>
      </c>
      <c r="K4516" s="101">
        <f t="shared" si="1420"/>
        <v>1.5763052208835342</v>
      </c>
      <c r="L4516" s="167">
        <v>30</v>
      </c>
      <c r="M4516" s="169">
        <f t="shared" si="1429"/>
        <v>0.7881526104417671</v>
      </c>
    </row>
    <row r="4517" spans="1:13" s="51" customFormat="1">
      <c r="A4517" s="65"/>
      <c r="B4517" s="55"/>
      <c r="C4517" s="165" t="s">
        <v>918</v>
      </c>
      <c r="D4517" s="166">
        <v>2009</v>
      </c>
      <c r="E4517" s="166">
        <f t="shared" si="1425"/>
        <v>12</v>
      </c>
      <c r="F4517" s="167">
        <v>2030000</v>
      </c>
      <c r="G4517" s="168">
        <v>0.1</v>
      </c>
      <c r="H4517" s="167">
        <f t="shared" si="1426"/>
        <v>2436000</v>
      </c>
      <c r="I4517" s="167">
        <f t="shared" si="1427"/>
        <v>-406000</v>
      </c>
      <c r="J4517" s="167">
        <f t="shared" si="1428"/>
        <v>203000</v>
      </c>
      <c r="K4517" s="101">
        <f t="shared" si="1420"/>
        <v>113.23070058009817</v>
      </c>
      <c r="L4517" s="167">
        <v>60</v>
      </c>
      <c r="M4517" s="169">
        <f t="shared" si="1429"/>
        <v>113.23070058009817</v>
      </c>
    </row>
    <row r="4518" spans="1:13" s="51" customFormat="1">
      <c r="A4518" s="164"/>
      <c r="B4518" s="113" t="s">
        <v>35</v>
      </c>
      <c r="C4518" s="165"/>
      <c r="D4518" s="166"/>
      <c r="E4518" s="166"/>
      <c r="F4518" s="167"/>
      <c r="G4518" s="168"/>
      <c r="H4518" s="167"/>
      <c r="I4518" s="167"/>
      <c r="J4518" s="167"/>
      <c r="K4518" s="101">
        <f t="shared" si="1420"/>
        <v>0</v>
      </c>
      <c r="L4518" s="170"/>
      <c r="M4518" s="170">
        <f>SUM(M4508:M4517)</f>
        <v>433.94900156180285</v>
      </c>
    </row>
    <row r="4519" spans="1:13" s="51" customFormat="1" ht="30">
      <c r="A4519" s="164" t="s">
        <v>2492</v>
      </c>
      <c r="B4519" s="42" t="s">
        <v>589</v>
      </c>
      <c r="C4519" s="165" t="s">
        <v>503</v>
      </c>
      <c r="D4519" s="166">
        <v>2009</v>
      </c>
      <c r="E4519" s="166">
        <f t="shared" ref="E4519:E4524" si="1430">2021-D4519</f>
        <v>12</v>
      </c>
      <c r="F4519" s="167">
        <v>417600</v>
      </c>
      <c r="G4519" s="168">
        <v>0.1</v>
      </c>
      <c r="H4519" s="167">
        <f t="shared" si="1426"/>
        <v>501120</v>
      </c>
      <c r="I4519" s="167">
        <f t="shared" si="1427"/>
        <v>-83520</v>
      </c>
      <c r="J4519" s="167">
        <f t="shared" si="1428"/>
        <v>41760</v>
      </c>
      <c r="K4519" s="101">
        <f t="shared" ref="K4519:K4582" si="1431">J4519/1792.8</f>
        <v>23.293172690763054</v>
      </c>
      <c r="L4519" s="167">
        <v>61</v>
      </c>
      <c r="M4519" s="169">
        <f t="shared" si="1429"/>
        <v>23.681392235609106</v>
      </c>
    </row>
    <row r="4520" spans="1:13" s="51" customFormat="1">
      <c r="A4520" s="164"/>
      <c r="B4520" s="55"/>
      <c r="C4520" s="165" t="s">
        <v>918</v>
      </c>
      <c r="D4520" s="166">
        <v>2009</v>
      </c>
      <c r="E4520" s="166">
        <f t="shared" si="1430"/>
        <v>12</v>
      </c>
      <c r="F4520" s="167">
        <v>2030000</v>
      </c>
      <c r="G4520" s="168">
        <v>0.1</v>
      </c>
      <c r="H4520" s="167">
        <f t="shared" si="1426"/>
        <v>2436000</v>
      </c>
      <c r="I4520" s="167">
        <f t="shared" si="1427"/>
        <v>-406000</v>
      </c>
      <c r="J4520" s="167">
        <f t="shared" si="1428"/>
        <v>203000</v>
      </c>
      <c r="K4520" s="101">
        <f t="shared" si="1431"/>
        <v>113.23070058009817</v>
      </c>
      <c r="L4520" s="167">
        <v>60</v>
      </c>
      <c r="M4520" s="169">
        <f t="shared" si="1429"/>
        <v>113.23070058009817</v>
      </c>
    </row>
    <row r="4521" spans="1:13" s="51" customFormat="1">
      <c r="A4521" s="164"/>
      <c r="B4521" s="171"/>
      <c r="C4521" s="165" t="s">
        <v>500</v>
      </c>
      <c r="D4521" s="166">
        <v>2005</v>
      </c>
      <c r="E4521" s="166">
        <f t="shared" si="1430"/>
        <v>16</v>
      </c>
      <c r="F4521" s="167">
        <v>85000</v>
      </c>
      <c r="G4521" s="168">
        <v>0.1</v>
      </c>
      <c r="H4521" s="167">
        <f t="shared" si="1426"/>
        <v>136000</v>
      </c>
      <c r="I4521" s="167">
        <f>F4521</f>
        <v>85000</v>
      </c>
      <c r="J4521" s="167">
        <f t="shared" si="1428"/>
        <v>8500</v>
      </c>
      <c r="K4521" s="101">
        <f t="shared" si="1431"/>
        <v>4.7411869701026328</v>
      </c>
      <c r="L4521" s="167">
        <v>30</v>
      </c>
      <c r="M4521" s="169">
        <f t="shared" si="1429"/>
        <v>2.3705934850513164</v>
      </c>
    </row>
    <row r="4522" spans="1:13" s="51" customFormat="1">
      <c r="A4522" s="65"/>
      <c r="B4522" s="55"/>
      <c r="C4522" s="165" t="s">
        <v>518</v>
      </c>
      <c r="D4522" s="166">
        <v>2005</v>
      </c>
      <c r="E4522" s="166">
        <f t="shared" si="1430"/>
        <v>16</v>
      </c>
      <c r="F4522" s="167">
        <v>1638000</v>
      </c>
      <c r="G4522" s="168">
        <v>0.1</v>
      </c>
      <c r="H4522" s="167">
        <f t="shared" si="1426"/>
        <v>2620800</v>
      </c>
      <c r="I4522" s="167">
        <f>F4522</f>
        <v>1638000</v>
      </c>
      <c r="J4522" s="167">
        <f t="shared" si="1428"/>
        <v>163800</v>
      </c>
      <c r="K4522" s="101">
        <f t="shared" si="1431"/>
        <v>91.365461847389554</v>
      </c>
      <c r="L4522" s="167">
        <v>30</v>
      </c>
      <c r="M4522" s="169">
        <f t="shared" si="1429"/>
        <v>45.682730923694777</v>
      </c>
    </row>
    <row r="4523" spans="1:13" s="51" customFormat="1">
      <c r="A4523" s="65"/>
      <c r="B4523" s="55"/>
      <c r="C4523" s="165" t="s">
        <v>911</v>
      </c>
      <c r="D4523" s="166">
        <v>2008</v>
      </c>
      <c r="E4523" s="166">
        <f t="shared" si="1430"/>
        <v>13</v>
      </c>
      <c r="F4523" s="167">
        <v>376800</v>
      </c>
      <c r="G4523" s="168">
        <v>0.1</v>
      </c>
      <c r="H4523" s="167">
        <f t="shared" si="1426"/>
        <v>489840</v>
      </c>
      <c r="I4523" s="167">
        <f t="shared" si="1427"/>
        <v>-113040</v>
      </c>
      <c r="J4523" s="167">
        <f t="shared" si="1428"/>
        <v>37680</v>
      </c>
      <c r="K4523" s="101">
        <f t="shared" si="1431"/>
        <v>21.01740294511379</v>
      </c>
      <c r="L4523" s="167">
        <v>18</v>
      </c>
      <c r="M4523" s="169">
        <f t="shared" si="1429"/>
        <v>6.3052208835341368</v>
      </c>
    </row>
    <row r="4524" spans="1:13" s="51" customFormat="1">
      <c r="A4524" s="65"/>
      <c r="B4524" s="55"/>
      <c r="C4524" s="53" t="s">
        <v>919</v>
      </c>
      <c r="D4524" s="114">
        <v>2008</v>
      </c>
      <c r="E4524" s="166">
        <f t="shared" si="1430"/>
        <v>13</v>
      </c>
      <c r="F4524" s="167">
        <v>1800000</v>
      </c>
      <c r="G4524" s="168">
        <v>0.1</v>
      </c>
      <c r="H4524" s="167">
        <f t="shared" si="1426"/>
        <v>2340000</v>
      </c>
      <c r="I4524" s="167">
        <f t="shared" si="1427"/>
        <v>-540000</v>
      </c>
      <c r="J4524" s="167">
        <f t="shared" si="1428"/>
        <v>180000</v>
      </c>
      <c r="K4524" s="101">
        <f t="shared" si="1431"/>
        <v>100.40160642570281</v>
      </c>
      <c r="L4524" s="167">
        <v>66</v>
      </c>
      <c r="M4524" s="169">
        <f t="shared" si="1429"/>
        <v>110.44176706827309</v>
      </c>
    </row>
    <row r="4525" spans="1:13" s="51" customFormat="1">
      <c r="A4525" s="65"/>
      <c r="B4525" s="113" t="s">
        <v>35</v>
      </c>
      <c r="C4525" s="165"/>
      <c r="D4525" s="166"/>
      <c r="E4525" s="166"/>
      <c r="F4525" s="167"/>
      <c r="G4525" s="168"/>
      <c r="H4525" s="167"/>
      <c r="I4525" s="167"/>
      <c r="J4525" s="167"/>
      <c r="K4525" s="101">
        <f t="shared" si="1431"/>
        <v>0</v>
      </c>
      <c r="L4525" s="172"/>
      <c r="M4525" s="170">
        <f>SUM(M4519:M4524)</f>
        <v>301.71240517626063</v>
      </c>
    </row>
    <row r="4526" spans="1:13" s="51" customFormat="1" ht="45">
      <c r="A4526" s="65" t="s">
        <v>2574</v>
      </c>
      <c r="B4526" s="171" t="s">
        <v>597</v>
      </c>
      <c r="C4526" s="165" t="s">
        <v>503</v>
      </c>
      <c r="D4526" s="166">
        <v>2009</v>
      </c>
      <c r="E4526" s="166">
        <f t="shared" ref="E4526:E4527" si="1432">2021-D4526</f>
        <v>12</v>
      </c>
      <c r="F4526" s="167">
        <v>417600</v>
      </c>
      <c r="G4526" s="168">
        <v>0.1</v>
      </c>
      <c r="H4526" s="167">
        <f t="shared" si="1426"/>
        <v>501120</v>
      </c>
      <c r="I4526" s="167">
        <f t="shared" si="1427"/>
        <v>-83520</v>
      </c>
      <c r="J4526" s="167">
        <f t="shared" si="1428"/>
        <v>41760</v>
      </c>
      <c r="K4526" s="101">
        <f t="shared" si="1431"/>
        <v>23.293172690763054</v>
      </c>
      <c r="L4526" s="167">
        <v>61</v>
      </c>
      <c r="M4526" s="169">
        <f t="shared" si="1429"/>
        <v>23.681392235609106</v>
      </c>
    </row>
    <row r="4527" spans="1:13" s="51" customFormat="1">
      <c r="A4527" s="65"/>
      <c r="B4527" s="171"/>
      <c r="C4527" s="165" t="s">
        <v>920</v>
      </c>
      <c r="D4527" s="166">
        <v>2009</v>
      </c>
      <c r="E4527" s="166">
        <f t="shared" si="1432"/>
        <v>12</v>
      </c>
      <c r="F4527" s="167">
        <v>47700</v>
      </c>
      <c r="G4527" s="168">
        <v>0.1</v>
      </c>
      <c r="H4527" s="167">
        <f t="shared" si="1426"/>
        <v>57240</v>
      </c>
      <c r="I4527" s="167">
        <f t="shared" si="1427"/>
        <v>-9540</v>
      </c>
      <c r="J4527" s="167">
        <f t="shared" si="1428"/>
        <v>4770</v>
      </c>
      <c r="K4527" s="101">
        <f t="shared" si="1431"/>
        <v>2.6606425702811247</v>
      </c>
      <c r="L4527" s="167">
        <v>1080</v>
      </c>
      <c r="M4527" s="169">
        <f t="shared" si="1429"/>
        <v>47.891566265060241</v>
      </c>
    </row>
    <row r="4528" spans="1:13" s="51" customFormat="1">
      <c r="A4528" s="65"/>
      <c r="B4528" s="113" t="s">
        <v>35</v>
      </c>
      <c r="C4528" s="165"/>
      <c r="D4528" s="166"/>
      <c r="E4528" s="166"/>
      <c r="F4528" s="167"/>
      <c r="G4528" s="168"/>
      <c r="H4528" s="167"/>
      <c r="I4528" s="167"/>
      <c r="J4528" s="167"/>
      <c r="K4528" s="101">
        <f t="shared" si="1431"/>
        <v>0</v>
      </c>
      <c r="L4528" s="172"/>
      <c r="M4528" s="170">
        <f>SUM(M4526:M4527)</f>
        <v>71.572958500669344</v>
      </c>
    </row>
    <row r="4529" spans="1:13" s="51" customFormat="1" ht="49.5" customHeight="1">
      <c r="A4529" s="65" t="s">
        <v>2494</v>
      </c>
      <c r="B4529" s="171" t="s">
        <v>921</v>
      </c>
      <c r="C4529" s="165" t="s">
        <v>910</v>
      </c>
      <c r="D4529" s="166">
        <v>2004</v>
      </c>
      <c r="E4529" s="166">
        <f>2021-D4529</f>
        <v>17</v>
      </c>
      <c r="F4529" s="167">
        <v>214320</v>
      </c>
      <c r="G4529" s="168">
        <v>0.1</v>
      </c>
      <c r="H4529" s="167">
        <f t="shared" si="1426"/>
        <v>364344</v>
      </c>
      <c r="I4529" s="167">
        <f>F4529</f>
        <v>214320</v>
      </c>
      <c r="J4529" s="167">
        <f t="shared" si="1428"/>
        <v>21432</v>
      </c>
      <c r="K4529" s="101">
        <f t="shared" si="1431"/>
        <v>11.954484605087014</v>
      </c>
      <c r="L4529" s="167">
        <v>30</v>
      </c>
      <c r="M4529" s="169">
        <f t="shared" si="1429"/>
        <v>5.9772423025435071</v>
      </c>
    </row>
    <row r="4530" spans="1:13" s="51" customFormat="1">
      <c r="A4530" s="65"/>
      <c r="B4530" s="171"/>
      <c r="C4530" s="165" t="s">
        <v>911</v>
      </c>
      <c r="D4530" s="166">
        <v>2008</v>
      </c>
      <c r="E4530" s="166">
        <f t="shared" ref="E4530:E4536" si="1433">2021-D4530</f>
        <v>13</v>
      </c>
      <c r="F4530" s="167">
        <v>376800</v>
      </c>
      <c r="G4530" s="168">
        <v>0.1</v>
      </c>
      <c r="H4530" s="167">
        <f t="shared" si="1426"/>
        <v>489840</v>
      </c>
      <c r="I4530" s="167">
        <f t="shared" si="1427"/>
        <v>-113040</v>
      </c>
      <c r="J4530" s="167">
        <f t="shared" si="1428"/>
        <v>37680</v>
      </c>
      <c r="K4530" s="101">
        <f t="shared" si="1431"/>
        <v>21.01740294511379</v>
      </c>
      <c r="L4530" s="167">
        <v>18</v>
      </c>
      <c r="M4530" s="169">
        <f t="shared" si="1429"/>
        <v>6.3052208835341368</v>
      </c>
    </row>
    <row r="4531" spans="1:13" s="51" customFormat="1">
      <c r="A4531" s="65"/>
      <c r="B4531" s="171"/>
      <c r="C4531" s="165" t="s">
        <v>520</v>
      </c>
      <c r="D4531" s="166">
        <v>2009</v>
      </c>
      <c r="E4531" s="166">
        <f t="shared" si="1433"/>
        <v>12</v>
      </c>
      <c r="F4531" s="167">
        <v>166807</v>
      </c>
      <c r="G4531" s="168">
        <v>0.1</v>
      </c>
      <c r="H4531" s="167">
        <f t="shared" si="1426"/>
        <v>200168.40000000002</v>
      </c>
      <c r="I4531" s="167">
        <f t="shared" si="1427"/>
        <v>-33361.400000000023</v>
      </c>
      <c r="J4531" s="167">
        <f t="shared" si="1428"/>
        <v>16680.7</v>
      </c>
      <c r="K4531" s="101">
        <f t="shared" si="1431"/>
        <v>9.3042726461401166</v>
      </c>
      <c r="L4531" s="167">
        <v>18</v>
      </c>
      <c r="M4531" s="169">
        <f t="shared" si="1429"/>
        <v>2.7912817938420349</v>
      </c>
    </row>
    <row r="4532" spans="1:13" s="51" customFormat="1">
      <c r="A4532" s="164"/>
      <c r="B4532" s="171"/>
      <c r="C4532" s="165" t="s">
        <v>913</v>
      </c>
      <c r="D4532" s="166">
        <v>2006</v>
      </c>
      <c r="E4532" s="166">
        <f t="shared" si="1433"/>
        <v>15</v>
      </c>
      <c r="F4532" s="167">
        <v>10250000</v>
      </c>
      <c r="G4532" s="168">
        <v>0.1</v>
      </c>
      <c r="H4532" s="167">
        <f t="shared" si="1426"/>
        <v>15375000</v>
      </c>
      <c r="I4532" s="167">
        <f t="shared" si="1427"/>
        <v>-5125000</v>
      </c>
      <c r="J4532" s="167">
        <f t="shared" si="1428"/>
        <v>1025000</v>
      </c>
      <c r="K4532" s="101">
        <f t="shared" si="1431"/>
        <v>571.73136992414106</v>
      </c>
      <c r="L4532" s="167">
        <v>30</v>
      </c>
      <c r="M4532" s="169">
        <f t="shared" si="1429"/>
        <v>285.86568496207053</v>
      </c>
    </row>
    <row r="4533" spans="1:13" s="51" customFormat="1">
      <c r="A4533" s="65"/>
      <c r="B4533" s="171"/>
      <c r="C4533" s="165" t="s">
        <v>914</v>
      </c>
      <c r="D4533" s="166">
        <v>2006</v>
      </c>
      <c r="E4533" s="166">
        <f t="shared" si="1433"/>
        <v>15</v>
      </c>
      <c r="F4533" s="167">
        <v>174000</v>
      </c>
      <c r="G4533" s="168">
        <v>0.1</v>
      </c>
      <c r="H4533" s="167">
        <f t="shared" si="1426"/>
        <v>261000</v>
      </c>
      <c r="I4533" s="167">
        <f t="shared" si="1427"/>
        <v>-87000</v>
      </c>
      <c r="J4533" s="167">
        <f t="shared" si="1428"/>
        <v>17400</v>
      </c>
      <c r="K4533" s="101">
        <f t="shared" si="1431"/>
        <v>9.7054886211512716</v>
      </c>
      <c r="L4533" s="167">
        <v>30</v>
      </c>
      <c r="M4533" s="169">
        <f t="shared" si="1429"/>
        <v>4.8527443105756358</v>
      </c>
    </row>
    <row r="4534" spans="1:13" s="51" customFormat="1">
      <c r="A4534" s="164"/>
      <c r="B4534" s="171"/>
      <c r="C4534" s="165" t="s">
        <v>915</v>
      </c>
      <c r="D4534" s="166">
        <v>2007</v>
      </c>
      <c r="E4534" s="166">
        <f t="shared" si="1433"/>
        <v>14</v>
      </c>
      <c r="F4534" s="167">
        <v>429000</v>
      </c>
      <c r="G4534" s="168">
        <v>0.1</v>
      </c>
      <c r="H4534" s="167">
        <f t="shared" si="1426"/>
        <v>600600</v>
      </c>
      <c r="I4534" s="167">
        <f t="shared" si="1427"/>
        <v>-171600</v>
      </c>
      <c r="J4534" s="167">
        <f t="shared" si="1428"/>
        <v>42900</v>
      </c>
      <c r="K4534" s="101">
        <f t="shared" si="1431"/>
        <v>23.929049531459171</v>
      </c>
      <c r="L4534" s="167">
        <v>30</v>
      </c>
      <c r="M4534" s="169">
        <f t="shared" si="1429"/>
        <v>11.964524765729585</v>
      </c>
    </row>
    <row r="4535" spans="1:13" s="51" customFormat="1">
      <c r="A4535" s="164"/>
      <c r="B4535" s="171"/>
      <c r="C4535" s="165" t="s">
        <v>916</v>
      </c>
      <c r="D4535" s="166">
        <v>2007</v>
      </c>
      <c r="E4535" s="166">
        <f t="shared" si="1433"/>
        <v>14</v>
      </c>
      <c r="F4535" s="167">
        <v>287614</v>
      </c>
      <c r="G4535" s="168">
        <v>0.1</v>
      </c>
      <c r="H4535" s="167">
        <f t="shared" si="1426"/>
        <v>402659.60000000003</v>
      </c>
      <c r="I4535" s="167">
        <f t="shared" si="1427"/>
        <v>-115045.60000000003</v>
      </c>
      <c r="J4535" s="167">
        <f t="shared" si="1428"/>
        <v>28761.4</v>
      </c>
      <c r="K4535" s="101">
        <f t="shared" si="1431"/>
        <v>16.042726461401163</v>
      </c>
      <c r="L4535" s="167">
        <v>30</v>
      </c>
      <c r="M4535" s="169">
        <f t="shared" si="1429"/>
        <v>8.0213632307005813</v>
      </c>
    </row>
    <row r="4536" spans="1:13" s="51" customFormat="1">
      <c r="A4536" s="164"/>
      <c r="B4536" s="55"/>
      <c r="C4536" s="165" t="s">
        <v>918</v>
      </c>
      <c r="D4536" s="166">
        <v>2009</v>
      </c>
      <c r="E4536" s="166">
        <f t="shared" si="1433"/>
        <v>12</v>
      </c>
      <c r="F4536" s="167">
        <v>2030000</v>
      </c>
      <c r="G4536" s="168">
        <v>0.1</v>
      </c>
      <c r="H4536" s="167">
        <f t="shared" si="1426"/>
        <v>2436000</v>
      </c>
      <c r="I4536" s="167">
        <f t="shared" si="1427"/>
        <v>-406000</v>
      </c>
      <c r="J4536" s="167">
        <f t="shared" si="1428"/>
        <v>203000</v>
      </c>
      <c r="K4536" s="101">
        <f t="shared" si="1431"/>
        <v>113.23070058009817</v>
      </c>
      <c r="L4536" s="167">
        <v>60</v>
      </c>
      <c r="M4536" s="169">
        <f t="shared" si="1429"/>
        <v>113.23070058009817</v>
      </c>
    </row>
    <row r="4537" spans="1:13" s="51" customFormat="1">
      <c r="A4537" s="164"/>
      <c r="B4537" s="113"/>
      <c r="C4537" s="165"/>
      <c r="D4537" s="166"/>
      <c r="E4537" s="166"/>
      <c r="F4537" s="167"/>
      <c r="G4537" s="168"/>
      <c r="H4537" s="167"/>
      <c r="I4537" s="167"/>
      <c r="J4537" s="167"/>
      <c r="K4537" s="101">
        <f t="shared" si="1431"/>
        <v>0</v>
      </c>
      <c r="L4537" s="172"/>
      <c r="M4537" s="170">
        <f>SUM(M4529:M4536)</f>
        <v>439.00876282909422</v>
      </c>
    </row>
    <row r="4538" spans="1:13" s="51" customFormat="1" ht="37.5" customHeight="1">
      <c r="A4538" s="164" t="s">
        <v>2496</v>
      </c>
      <c r="B4538" s="42" t="s">
        <v>922</v>
      </c>
      <c r="C4538" s="165" t="s">
        <v>503</v>
      </c>
      <c r="D4538" s="166">
        <v>2009</v>
      </c>
      <c r="E4538" s="166">
        <f t="shared" ref="E4538:E4547" si="1434">2021-D4538</f>
        <v>12</v>
      </c>
      <c r="F4538" s="167">
        <v>417600</v>
      </c>
      <c r="G4538" s="168">
        <v>0.1</v>
      </c>
      <c r="H4538" s="167">
        <f t="shared" si="1426"/>
        <v>501120</v>
      </c>
      <c r="I4538" s="167">
        <f t="shared" si="1427"/>
        <v>-83520</v>
      </c>
      <c r="J4538" s="167">
        <f t="shared" si="1428"/>
        <v>41760</v>
      </c>
      <c r="K4538" s="101">
        <f t="shared" si="1431"/>
        <v>23.293172690763054</v>
      </c>
      <c r="L4538" s="167">
        <v>61</v>
      </c>
      <c r="M4538" s="169">
        <f t="shared" si="1429"/>
        <v>23.681392235609106</v>
      </c>
    </row>
    <row r="4539" spans="1:13" s="51" customFormat="1">
      <c r="A4539" s="164"/>
      <c r="B4539" s="55"/>
      <c r="C4539" s="165" t="s">
        <v>920</v>
      </c>
      <c r="D4539" s="166">
        <v>2009</v>
      </c>
      <c r="E4539" s="166">
        <f t="shared" si="1434"/>
        <v>12</v>
      </c>
      <c r="F4539" s="167">
        <v>47700</v>
      </c>
      <c r="G4539" s="168">
        <v>0.1</v>
      </c>
      <c r="H4539" s="167">
        <f t="shared" si="1426"/>
        <v>57240</v>
      </c>
      <c r="I4539" s="167">
        <f t="shared" si="1427"/>
        <v>-9540</v>
      </c>
      <c r="J4539" s="167">
        <f t="shared" si="1428"/>
        <v>4770</v>
      </c>
      <c r="K4539" s="101">
        <f t="shared" si="1431"/>
        <v>2.6606425702811247</v>
      </c>
      <c r="L4539" s="167">
        <v>1080</v>
      </c>
      <c r="M4539" s="169">
        <f t="shared" si="1429"/>
        <v>47.891566265060241</v>
      </c>
    </row>
    <row r="4540" spans="1:13" s="51" customFormat="1">
      <c r="A4540" s="164"/>
      <c r="B4540" s="55"/>
      <c r="C4540" s="165" t="s">
        <v>500</v>
      </c>
      <c r="D4540" s="166">
        <v>2005</v>
      </c>
      <c r="E4540" s="166">
        <f t="shared" si="1434"/>
        <v>16</v>
      </c>
      <c r="F4540" s="167">
        <v>85000</v>
      </c>
      <c r="G4540" s="168">
        <v>0.1</v>
      </c>
      <c r="H4540" s="167">
        <f t="shared" si="1426"/>
        <v>136000</v>
      </c>
      <c r="I4540" s="167">
        <f>F4540</f>
        <v>85000</v>
      </c>
      <c r="J4540" s="167">
        <f t="shared" si="1428"/>
        <v>8500</v>
      </c>
      <c r="K4540" s="101">
        <f t="shared" si="1431"/>
        <v>4.7411869701026328</v>
      </c>
      <c r="L4540" s="167">
        <v>64</v>
      </c>
      <c r="M4540" s="169">
        <f t="shared" si="1429"/>
        <v>5.0572661014428082</v>
      </c>
    </row>
    <row r="4541" spans="1:13" s="51" customFormat="1">
      <c r="A4541" s="164"/>
      <c r="B4541" s="55"/>
      <c r="C4541" s="165" t="s">
        <v>923</v>
      </c>
      <c r="D4541" s="166">
        <v>2006</v>
      </c>
      <c r="E4541" s="166">
        <f t="shared" si="1434"/>
        <v>15</v>
      </c>
      <c r="F4541" s="167">
        <v>442300</v>
      </c>
      <c r="G4541" s="168">
        <v>0.1</v>
      </c>
      <c r="H4541" s="167">
        <f t="shared" si="1426"/>
        <v>663450</v>
      </c>
      <c r="I4541" s="167">
        <f t="shared" si="1427"/>
        <v>-221150</v>
      </c>
      <c r="J4541" s="167">
        <f t="shared" si="1428"/>
        <v>44230</v>
      </c>
      <c r="K4541" s="101">
        <f t="shared" si="1431"/>
        <v>24.67090584560464</v>
      </c>
      <c r="L4541" s="167">
        <v>65</v>
      </c>
      <c r="M4541" s="169">
        <f t="shared" si="1429"/>
        <v>26.726814666071693</v>
      </c>
    </row>
    <row r="4542" spans="1:13" s="51" customFormat="1">
      <c r="A4542" s="164"/>
      <c r="B4542" s="55"/>
      <c r="C4542" s="165" t="s">
        <v>924</v>
      </c>
      <c r="D4542" s="166">
        <v>2004</v>
      </c>
      <c r="E4542" s="166">
        <f t="shared" si="1434"/>
        <v>17</v>
      </c>
      <c r="F4542" s="167">
        <v>198000</v>
      </c>
      <c r="G4542" s="168">
        <v>0.1</v>
      </c>
      <c r="H4542" s="167">
        <f t="shared" si="1426"/>
        <v>336600</v>
      </c>
      <c r="I4542" s="167">
        <f>F4542</f>
        <v>198000</v>
      </c>
      <c r="J4542" s="167">
        <f t="shared" si="1428"/>
        <v>19800</v>
      </c>
      <c r="K4542" s="101">
        <f t="shared" si="1431"/>
        <v>11.04417670682731</v>
      </c>
      <c r="L4542" s="167">
        <v>66</v>
      </c>
      <c r="M4542" s="169">
        <f t="shared" si="1429"/>
        <v>12.148594377510042</v>
      </c>
    </row>
    <row r="4543" spans="1:13" s="51" customFormat="1">
      <c r="A4543" s="164"/>
      <c r="B4543" s="55"/>
      <c r="C4543" s="165" t="s">
        <v>518</v>
      </c>
      <c r="D4543" s="166">
        <v>2005</v>
      </c>
      <c r="E4543" s="166">
        <f t="shared" si="1434"/>
        <v>16</v>
      </c>
      <c r="F4543" s="167">
        <v>1638000</v>
      </c>
      <c r="G4543" s="168">
        <v>0.1</v>
      </c>
      <c r="H4543" s="167">
        <f t="shared" si="1426"/>
        <v>2620800</v>
      </c>
      <c r="I4543" s="167">
        <f>F4543</f>
        <v>1638000</v>
      </c>
      <c r="J4543" s="167">
        <f t="shared" si="1428"/>
        <v>163800</v>
      </c>
      <c r="K4543" s="101">
        <f t="shared" si="1431"/>
        <v>91.365461847389554</v>
      </c>
      <c r="L4543" s="167">
        <v>67</v>
      </c>
      <c r="M4543" s="169">
        <f t="shared" si="1429"/>
        <v>102.024765729585</v>
      </c>
    </row>
    <row r="4544" spans="1:13" s="51" customFormat="1">
      <c r="A4544" s="164"/>
      <c r="B4544" s="55"/>
      <c r="C4544" s="165" t="s">
        <v>925</v>
      </c>
      <c r="D4544" s="166">
        <v>2008</v>
      </c>
      <c r="E4544" s="166">
        <f t="shared" si="1434"/>
        <v>13</v>
      </c>
      <c r="F4544" s="167">
        <v>397200</v>
      </c>
      <c r="G4544" s="168">
        <v>0.1</v>
      </c>
      <c r="H4544" s="167">
        <f t="shared" si="1426"/>
        <v>516360</v>
      </c>
      <c r="I4544" s="167">
        <f t="shared" si="1427"/>
        <v>-119160</v>
      </c>
      <c r="J4544" s="167">
        <f t="shared" si="1428"/>
        <v>39720</v>
      </c>
      <c r="K4544" s="101">
        <f t="shared" si="1431"/>
        <v>22.155287817938422</v>
      </c>
      <c r="L4544" s="167">
        <v>71</v>
      </c>
      <c r="M4544" s="169">
        <f t="shared" si="1429"/>
        <v>26.217090584560466</v>
      </c>
    </row>
    <row r="4545" spans="1:13" s="51" customFormat="1">
      <c r="A4545" s="164"/>
      <c r="B4545" s="55"/>
      <c r="C4545" s="165" t="s">
        <v>926</v>
      </c>
      <c r="D4545" s="166">
        <v>2005</v>
      </c>
      <c r="E4545" s="166">
        <f t="shared" si="1434"/>
        <v>16</v>
      </c>
      <c r="F4545" s="167">
        <v>57600</v>
      </c>
      <c r="G4545" s="168">
        <v>0.1</v>
      </c>
      <c r="H4545" s="167">
        <f t="shared" si="1426"/>
        <v>92160</v>
      </c>
      <c r="I4545" s="167">
        <f>F4545</f>
        <v>57600</v>
      </c>
      <c r="J4545" s="167">
        <f t="shared" si="1428"/>
        <v>5760</v>
      </c>
      <c r="K4545" s="101">
        <f t="shared" si="1431"/>
        <v>3.2128514056224899</v>
      </c>
      <c r="L4545" s="167">
        <v>73</v>
      </c>
      <c r="M4545" s="169">
        <f t="shared" si="1429"/>
        <v>3.9089692101740292</v>
      </c>
    </row>
    <row r="4546" spans="1:13" s="51" customFormat="1">
      <c r="A4546" s="164"/>
      <c r="B4546" s="55"/>
      <c r="C4546" s="165" t="s">
        <v>927</v>
      </c>
      <c r="D4546" s="166">
        <v>2004</v>
      </c>
      <c r="E4546" s="166">
        <f t="shared" si="1434"/>
        <v>17</v>
      </c>
      <c r="F4546" s="167">
        <v>1465000</v>
      </c>
      <c r="G4546" s="168">
        <v>0.1</v>
      </c>
      <c r="H4546" s="167">
        <f t="shared" si="1426"/>
        <v>2490500</v>
      </c>
      <c r="I4546" s="167">
        <f>F4546</f>
        <v>1465000</v>
      </c>
      <c r="J4546" s="167">
        <f t="shared" si="1428"/>
        <v>146500</v>
      </c>
      <c r="K4546" s="101">
        <f t="shared" si="1431"/>
        <v>81.715751896474785</v>
      </c>
      <c r="L4546" s="167">
        <v>74</v>
      </c>
      <c r="M4546" s="169">
        <f t="shared" si="1429"/>
        <v>100.78276067231891</v>
      </c>
    </row>
    <row r="4547" spans="1:13" s="51" customFormat="1">
      <c r="A4547" s="164"/>
      <c r="B4547" s="55"/>
      <c r="C4547" s="53" t="s">
        <v>919</v>
      </c>
      <c r="D4547" s="173">
        <v>2008</v>
      </c>
      <c r="E4547" s="166">
        <f t="shared" si="1434"/>
        <v>13</v>
      </c>
      <c r="F4547" s="167">
        <v>1800000</v>
      </c>
      <c r="G4547" s="168">
        <v>0.1</v>
      </c>
      <c r="H4547" s="167">
        <f t="shared" si="1426"/>
        <v>2340000</v>
      </c>
      <c r="I4547" s="167">
        <f t="shared" si="1427"/>
        <v>-540000</v>
      </c>
      <c r="J4547" s="167">
        <f t="shared" si="1428"/>
        <v>180000</v>
      </c>
      <c r="K4547" s="101">
        <f t="shared" si="1431"/>
        <v>100.40160642570281</v>
      </c>
      <c r="L4547" s="167">
        <v>66</v>
      </c>
      <c r="M4547" s="169">
        <f t="shared" si="1429"/>
        <v>110.44176706827309</v>
      </c>
    </row>
    <row r="4548" spans="1:13" s="51" customFormat="1">
      <c r="A4548" s="164"/>
      <c r="B4548" s="113" t="s">
        <v>35</v>
      </c>
      <c r="C4548" s="165"/>
      <c r="D4548" s="166"/>
      <c r="E4548" s="166"/>
      <c r="F4548" s="167"/>
      <c r="G4548" s="168"/>
      <c r="H4548" s="167"/>
      <c r="I4548" s="167"/>
      <c r="J4548" s="167"/>
      <c r="K4548" s="101">
        <f t="shared" si="1431"/>
        <v>0</v>
      </c>
      <c r="L4548" s="172"/>
      <c r="M4548" s="170">
        <f>SUM(M4538:M4547)</f>
        <v>458.88098691060543</v>
      </c>
    </row>
    <row r="4549" spans="1:13" s="51" customFormat="1" ht="30">
      <c r="A4549" s="164" t="s">
        <v>2498</v>
      </c>
      <c r="B4549" s="42" t="s">
        <v>607</v>
      </c>
      <c r="C4549" s="165" t="s">
        <v>910</v>
      </c>
      <c r="D4549" s="166">
        <v>2004</v>
      </c>
      <c r="E4549" s="166">
        <f t="shared" ref="E4549:E4556" si="1435">2021-D4549</f>
        <v>17</v>
      </c>
      <c r="F4549" s="167">
        <v>214320</v>
      </c>
      <c r="G4549" s="168">
        <v>0.1</v>
      </c>
      <c r="H4549" s="167">
        <f t="shared" si="1426"/>
        <v>364344</v>
      </c>
      <c r="I4549" s="167">
        <f>F4549</f>
        <v>214320</v>
      </c>
      <c r="J4549" s="167">
        <f t="shared" si="1428"/>
        <v>21432</v>
      </c>
      <c r="K4549" s="101">
        <f t="shared" si="1431"/>
        <v>11.954484605087014</v>
      </c>
      <c r="L4549" s="167">
        <v>30</v>
      </c>
      <c r="M4549" s="169">
        <f t="shared" si="1429"/>
        <v>5.9772423025435071</v>
      </c>
    </row>
    <row r="4550" spans="1:13" s="51" customFormat="1">
      <c r="A4550" s="164"/>
      <c r="B4550" s="55"/>
      <c r="C4550" s="165" t="s">
        <v>911</v>
      </c>
      <c r="D4550" s="166">
        <v>2008</v>
      </c>
      <c r="E4550" s="166">
        <f t="shared" si="1435"/>
        <v>13</v>
      </c>
      <c r="F4550" s="167">
        <v>376800</v>
      </c>
      <c r="G4550" s="168">
        <v>0.1</v>
      </c>
      <c r="H4550" s="167">
        <f t="shared" si="1426"/>
        <v>489840</v>
      </c>
      <c r="I4550" s="167">
        <f t="shared" si="1427"/>
        <v>-113040</v>
      </c>
      <c r="J4550" s="167">
        <f t="shared" si="1428"/>
        <v>37680</v>
      </c>
      <c r="K4550" s="101">
        <f t="shared" si="1431"/>
        <v>21.01740294511379</v>
      </c>
      <c r="L4550" s="167">
        <v>30</v>
      </c>
      <c r="M4550" s="169">
        <f t="shared" si="1429"/>
        <v>10.508701472556895</v>
      </c>
    </row>
    <row r="4551" spans="1:13" s="51" customFormat="1">
      <c r="A4551" s="164"/>
      <c r="B4551" s="55"/>
      <c r="C4551" s="165" t="s">
        <v>520</v>
      </c>
      <c r="D4551" s="166">
        <v>2009</v>
      </c>
      <c r="E4551" s="166">
        <f t="shared" si="1435"/>
        <v>12</v>
      </c>
      <c r="F4551" s="167">
        <v>166807</v>
      </c>
      <c r="G4551" s="168">
        <v>0.1</v>
      </c>
      <c r="H4551" s="167">
        <f t="shared" si="1426"/>
        <v>200168.40000000002</v>
      </c>
      <c r="I4551" s="167">
        <f t="shared" si="1427"/>
        <v>-33361.400000000023</v>
      </c>
      <c r="J4551" s="167">
        <f t="shared" si="1428"/>
        <v>16680.7</v>
      </c>
      <c r="K4551" s="101">
        <f t="shared" si="1431"/>
        <v>9.3042726461401166</v>
      </c>
      <c r="L4551" s="167">
        <v>30</v>
      </c>
      <c r="M4551" s="169">
        <f t="shared" si="1429"/>
        <v>4.6521363230700583</v>
      </c>
    </row>
    <row r="4552" spans="1:13" s="51" customFormat="1">
      <c r="A4552" s="164"/>
      <c r="B4552" s="55"/>
      <c r="C4552" s="165" t="s">
        <v>913</v>
      </c>
      <c r="D4552" s="166">
        <v>2006</v>
      </c>
      <c r="E4552" s="166">
        <f t="shared" si="1435"/>
        <v>15</v>
      </c>
      <c r="F4552" s="167">
        <v>10250000</v>
      </c>
      <c r="G4552" s="168">
        <v>0.1</v>
      </c>
      <c r="H4552" s="167">
        <f t="shared" si="1426"/>
        <v>15375000</v>
      </c>
      <c r="I4552" s="167">
        <f t="shared" si="1427"/>
        <v>-5125000</v>
      </c>
      <c r="J4552" s="167">
        <f t="shared" si="1428"/>
        <v>1025000</v>
      </c>
      <c r="K4552" s="101">
        <f t="shared" si="1431"/>
        <v>571.73136992414106</v>
      </c>
      <c r="L4552" s="167">
        <v>30</v>
      </c>
      <c r="M4552" s="169">
        <f t="shared" si="1429"/>
        <v>285.86568496207053</v>
      </c>
    </row>
    <row r="4553" spans="1:13" s="51" customFormat="1">
      <c r="A4553" s="164"/>
      <c r="B4553" s="55"/>
      <c r="C4553" s="165" t="s">
        <v>914</v>
      </c>
      <c r="D4553" s="166">
        <v>2006</v>
      </c>
      <c r="E4553" s="166">
        <f t="shared" si="1435"/>
        <v>15</v>
      </c>
      <c r="F4553" s="167">
        <v>174000</v>
      </c>
      <c r="G4553" s="168">
        <v>0.1</v>
      </c>
      <c r="H4553" s="167">
        <f t="shared" si="1426"/>
        <v>261000</v>
      </c>
      <c r="I4553" s="167">
        <f t="shared" si="1427"/>
        <v>-87000</v>
      </c>
      <c r="J4553" s="167">
        <f t="shared" si="1428"/>
        <v>17400</v>
      </c>
      <c r="K4553" s="101">
        <f t="shared" si="1431"/>
        <v>9.7054886211512716</v>
      </c>
      <c r="L4553" s="167">
        <v>24</v>
      </c>
      <c r="M4553" s="169">
        <f t="shared" si="1429"/>
        <v>3.8821954484605086</v>
      </c>
    </row>
    <row r="4554" spans="1:13" s="51" customFormat="1">
      <c r="A4554" s="164"/>
      <c r="B4554" s="55"/>
      <c r="C4554" s="165" t="s">
        <v>915</v>
      </c>
      <c r="D4554" s="166">
        <v>2007</v>
      </c>
      <c r="E4554" s="166">
        <f t="shared" si="1435"/>
        <v>14</v>
      </c>
      <c r="F4554" s="167">
        <v>429000</v>
      </c>
      <c r="G4554" s="168">
        <v>0.1</v>
      </c>
      <c r="H4554" s="167">
        <f t="shared" si="1426"/>
        <v>600600</v>
      </c>
      <c r="I4554" s="167">
        <f t="shared" si="1427"/>
        <v>-171600</v>
      </c>
      <c r="J4554" s="167">
        <f t="shared" si="1428"/>
        <v>42900</v>
      </c>
      <c r="K4554" s="101">
        <f t="shared" si="1431"/>
        <v>23.929049531459171</v>
      </c>
      <c r="L4554" s="167">
        <v>24</v>
      </c>
      <c r="M4554" s="169">
        <f t="shared" si="1429"/>
        <v>9.571619812583668</v>
      </c>
    </row>
    <row r="4555" spans="1:13" s="51" customFormat="1">
      <c r="A4555" s="164"/>
      <c r="B4555" s="55"/>
      <c r="C4555" s="165" t="s">
        <v>916</v>
      </c>
      <c r="D4555" s="166">
        <v>2007</v>
      </c>
      <c r="E4555" s="166">
        <f t="shared" si="1435"/>
        <v>14</v>
      </c>
      <c r="F4555" s="167">
        <v>287614</v>
      </c>
      <c r="G4555" s="168">
        <v>0.1</v>
      </c>
      <c r="H4555" s="167">
        <f t="shared" si="1426"/>
        <v>402659.60000000003</v>
      </c>
      <c r="I4555" s="167">
        <f t="shared" si="1427"/>
        <v>-115045.60000000003</v>
      </c>
      <c r="J4555" s="167">
        <f t="shared" si="1428"/>
        <v>28761.4</v>
      </c>
      <c r="K4555" s="101">
        <f t="shared" si="1431"/>
        <v>16.042726461401163</v>
      </c>
      <c r="L4555" s="167">
        <v>60</v>
      </c>
      <c r="M4555" s="169">
        <f t="shared" si="1429"/>
        <v>16.042726461401163</v>
      </c>
    </row>
    <row r="4556" spans="1:13" s="51" customFormat="1">
      <c r="A4556" s="164"/>
      <c r="B4556" s="55"/>
      <c r="C4556" s="165" t="s">
        <v>928</v>
      </c>
      <c r="D4556" s="166">
        <v>2009</v>
      </c>
      <c r="E4556" s="166">
        <f t="shared" si="1435"/>
        <v>12</v>
      </c>
      <c r="F4556" s="167">
        <v>49275</v>
      </c>
      <c r="G4556" s="168">
        <v>0.1</v>
      </c>
      <c r="H4556" s="167">
        <f t="shared" si="1426"/>
        <v>59130</v>
      </c>
      <c r="I4556" s="167">
        <f t="shared" si="1427"/>
        <v>-9855</v>
      </c>
      <c r="J4556" s="167">
        <f t="shared" si="1428"/>
        <v>4927.5</v>
      </c>
      <c r="K4556" s="101">
        <f t="shared" si="1431"/>
        <v>2.7484939759036147</v>
      </c>
      <c r="L4556" s="167">
        <v>60</v>
      </c>
      <c r="M4556" s="169">
        <f t="shared" si="1429"/>
        <v>2.7484939759036147</v>
      </c>
    </row>
    <row r="4557" spans="1:13" s="51" customFormat="1">
      <c r="A4557" s="164"/>
      <c r="B4557" s="113" t="s">
        <v>35</v>
      </c>
      <c r="C4557" s="165"/>
      <c r="D4557" s="166"/>
      <c r="E4557" s="166"/>
      <c r="F4557" s="167"/>
      <c r="G4557" s="168"/>
      <c r="H4557" s="167"/>
      <c r="I4557" s="167"/>
      <c r="J4557" s="167"/>
      <c r="K4557" s="101">
        <f t="shared" si="1431"/>
        <v>0</v>
      </c>
      <c r="L4557" s="172"/>
      <c r="M4557" s="170">
        <f>SUM(M4549:M4556)</f>
        <v>339.24880075858994</v>
      </c>
    </row>
    <row r="4558" spans="1:13" s="51" customFormat="1" ht="60">
      <c r="A4558" s="164" t="s">
        <v>2500</v>
      </c>
      <c r="B4558" s="54" t="s">
        <v>610</v>
      </c>
      <c r="C4558" s="165" t="s">
        <v>503</v>
      </c>
      <c r="D4558" s="166">
        <v>2009</v>
      </c>
      <c r="E4558" s="166">
        <f t="shared" ref="E4558:E4569" si="1436">2021-D4558</f>
        <v>12</v>
      </c>
      <c r="F4558" s="167">
        <v>417600</v>
      </c>
      <c r="G4558" s="168">
        <v>0.1</v>
      </c>
      <c r="H4558" s="167">
        <f t="shared" si="1426"/>
        <v>501120</v>
      </c>
      <c r="I4558" s="167">
        <f t="shared" si="1427"/>
        <v>-83520</v>
      </c>
      <c r="J4558" s="167">
        <f t="shared" si="1428"/>
        <v>41760</v>
      </c>
      <c r="K4558" s="101">
        <f t="shared" si="1431"/>
        <v>23.293172690763054</v>
      </c>
      <c r="L4558" s="167">
        <v>61</v>
      </c>
      <c r="M4558" s="169">
        <f t="shared" si="1429"/>
        <v>23.681392235609106</v>
      </c>
    </row>
    <row r="4559" spans="1:13" s="51" customFormat="1">
      <c r="A4559" s="164"/>
      <c r="B4559" s="55"/>
      <c r="C4559" s="165" t="s">
        <v>920</v>
      </c>
      <c r="D4559" s="166">
        <v>2009</v>
      </c>
      <c r="E4559" s="166">
        <f t="shared" si="1436"/>
        <v>12</v>
      </c>
      <c r="F4559" s="167">
        <v>47700</v>
      </c>
      <c r="G4559" s="168">
        <v>0.1</v>
      </c>
      <c r="H4559" s="167">
        <f t="shared" si="1426"/>
        <v>57240</v>
      </c>
      <c r="I4559" s="167">
        <f t="shared" si="1427"/>
        <v>-9540</v>
      </c>
      <c r="J4559" s="167">
        <f t="shared" si="1428"/>
        <v>4770</v>
      </c>
      <c r="K4559" s="101">
        <f t="shared" si="1431"/>
        <v>2.6606425702811247</v>
      </c>
      <c r="L4559" s="167">
        <v>1080</v>
      </c>
      <c r="M4559" s="169">
        <f t="shared" si="1429"/>
        <v>47.891566265060241</v>
      </c>
    </row>
    <row r="4560" spans="1:13" s="51" customFormat="1">
      <c r="A4560" s="164"/>
      <c r="B4560" s="52"/>
      <c r="C4560" s="165" t="s">
        <v>500</v>
      </c>
      <c r="D4560" s="166">
        <v>2005</v>
      </c>
      <c r="E4560" s="166">
        <f t="shared" si="1436"/>
        <v>16</v>
      </c>
      <c r="F4560" s="167">
        <v>85000</v>
      </c>
      <c r="G4560" s="168">
        <v>0.1</v>
      </c>
      <c r="H4560" s="167">
        <f t="shared" si="1426"/>
        <v>136000</v>
      </c>
      <c r="I4560" s="167">
        <f>F4560</f>
        <v>85000</v>
      </c>
      <c r="J4560" s="167">
        <f t="shared" si="1428"/>
        <v>8500</v>
      </c>
      <c r="K4560" s="101">
        <f t="shared" si="1431"/>
        <v>4.7411869701026328</v>
      </c>
      <c r="L4560" s="167">
        <v>64</v>
      </c>
      <c r="M4560" s="169">
        <f t="shared" si="1429"/>
        <v>5.0572661014428082</v>
      </c>
    </row>
    <row r="4561" spans="1:13" s="51" customFormat="1">
      <c r="A4561" s="164"/>
      <c r="B4561" s="52"/>
      <c r="C4561" s="165" t="s">
        <v>923</v>
      </c>
      <c r="D4561" s="166">
        <v>2006</v>
      </c>
      <c r="E4561" s="166">
        <f t="shared" si="1436"/>
        <v>15</v>
      </c>
      <c r="F4561" s="167">
        <v>442300</v>
      </c>
      <c r="G4561" s="168">
        <v>0.1</v>
      </c>
      <c r="H4561" s="167">
        <f t="shared" si="1426"/>
        <v>663450</v>
      </c>
      <c r="I4561" s="167">
        <f t="shared" si="1427"/>
        <v>-221150</v>
      </c>
      <c r="J4561" s="167">
        <f t="shared" si="1428"/>
        <v>44230</v>
      </c>
      <c r="K4561" s="101">
        <f t="shared" si="1431"/>
        <v>24.67090584560464</v>
      </c>
      <c r="L4561" s="167">
        <v>65</v>
      </c>
      <c r="M4561" s="169">
        <f t="shared" si="1429"/>
        <v>26.726814666071693</v>
      </c>
    </row>
    <row r="4562" spans="1:13" s="51" customFormat="1">
      <c r="A4562" s="164"/>
      <c r="B4562" s="52"/>
      <c r="C4562" s="165" t="s">
        <v>924</v>
      </c>
      <c r="D4562" s="166">
        <v>2004</v>
      </c>
      <c r="E4562" s="166">
        <f t="shared" si="1436"/>
        <v>17</v>
      </c>
      <c r="F4562" s="167">
        <v>198000</v>
      </c>
      <c r="G4562" s="168">
        <v>0.1</v>
      </c>
      <c r="H4562" s="167">
        <f t="shared" si="1426"/>
        <v>336600</v>
      </c>
      <c r="I4562" s="167">
        <f>F4562</f>
        <v>198000</v>
      </c>
      <c r="J4562" s="167">
        <f t="shared" si="1428"/>
        <v>19800</v>
      </c>
      <c r="K4562" s="101">
        <f t="shared" si="1431"/>
        <v>11.04417670682731</v>
      </c>
      <c r="L4562" s="167">
        <v>66</v>
      </c>
      <c r="M4562" s="169">
        <f t="shared" si="1429"/>
        <v>12.148594377510042</v>
      </c>
    </row>
    <row r="4563" spans="1:13" s="51" customFormat="1">
      <c r="A4563" s="164"/>
      <c r="B4563" s="52"/>
      <c r="C4563" s="165" t="s">
        <v>518</v>
      </c>
      <c r="D4563" s="166">
        <v>2005</v>
      </c>
      <c r="E4563" s="166">
        <f t="shared" si="1436"/>
        <v>16</v>
      </c>
      <c r="F4563" s="167">
        <v>1638000</v>
      </c>
      <c r="G4563" s="168">
        <v>0.1</v>
      </c>
      <c r="H4563" s="167">
        <f t="shared" si="1426"/>
        <v>2620800</v>
      </c>
      <c r="I4563" s="167">
        <f>F4563</f>
        <v>1638000</v>
      </c>
      <c r="J4563" s="167">
        <f t="shared" si="1428"/>
        <v>163800</v>
      </c>
      <c r="K4563" s="101">
        <f t="shared" si="1431"/>
        <v>91.365461847389554</v>
      </c>
      <c r="L4563" s="167">
        <v>67</v>
      </c>
      <c r="M4563" s="169">
        <f t="shared" si="1429"/>
        <v>102.024765729585</v>
      </c>
    </row>
    <row r="4564" spans="1:13" s="51" customFormat="1">
      <c r="A4564" s="164"/>
      <c r="B4564" s="52"/>
      <c r="C4564" s="165" t="s">
        <v>925</v>
      </c>
      <c r="D4564" s="166">
        <v>2008</v>
      </c>
      <c r="E4564" s="166">
        <f t="shared" si="1436"/>
        <v>13</v>
      </c>
      <c r="F4564" s="167">
        <v>397200</v>
      </c>
      <c r="G4564" s="168">
        <v>0.1</v>
      </c>
      <c r="H4564" s="167">
        <f t="shared" si="1426"/>
        <v>516360</v>
      </c>
      <c r="I4564" s="167">
        <f t="shared" si="1427"/>
        <v>-119160</v>
      </c>
      <c r="J4564" s="167">
        <f t="shared" si="1428"/>
        <v>39720</v>
      </c>
      <c r="K4564" s="101">
        <f t="shared" si="1431"/>
        <v>22.155287817938422</v>
      </c>
      <c r="L4564" s="167">
        <v>71</v>
      </c>
      <c r="M4564" s="169">
        <f t="shared" si="1429"/>
        <v>26.217090584560466</v>
      </c>
    </row>
    <row r="4565" spans="1:13" s="51" customFormat="1">
      <c r="A4565" s="164"/>
      <c r="B4565" s="52"/>
      <c r="C4565" s="165" t="s">
        <v>926</v>
      </c>
      <c r="D4565" s="166">
        <v>2005</v>
      </c>
      <c r="E4565" s="166">
        <f t="shared" si="1436"/>
        <v>16</v>
      </c>
      <c r="F4565" s="167">
        <v>57600</v>
      </c>
      <c r="G4565" s="168">
        <v>0.1</v>
      </c>
      <c r="H4565" s="167">
        <f t="shared" si="1426"/>
        <v>92160</v>
      </c>
      <c r="I4565" s="167">
        <f>F4565</f>
        <v>57600</v>
      </c>
      <c r="J4565" s="167">
        <f t="shared" si="1428"/>
        <v>5760</v>
      </c>
      <c r="K4565" s="101">
        <f t="shared" si="1431"/>
        <v>3.2128514056224899</v>
      </c>
      <c r="L4565" s="167">
        <v>73</v>
      </c>
      <c r="M4565" s="169">
        <f t="shared" si="1429"/>
        <v>3.9089692101740292</v>
      </c>
    </row>
    <row r="4566" spans="1:13" s="51" customFormat="1">
      <c r="A4566" s="164"/>
      <c r="B4566" s="52"/>
      <c r="C4566" s="165" t="s">
        <v>927</v>
      </c>
      <c r="D4566" s="166">
        <v>2004</v>
      </c>
      <c r="E4566" s="166">
        <f t="shared" si="1436"/>
        <v>17</v>
      </c>
      <c r="F4566" s="167">
        <v>1465000</v>
      </c>
      <c r="G4566" s="168">
        <v>0.1</v>
      </c>
      <c r="H4566" s="167">
        <f t="shared" si="1426"/>
        <v>2490500</v>
      </c>
      <c r="I4566" s="167">
        <f>F4566</f>
        <v>1465000</v>
      </c>
      <c r="J4566" s="167">
        <f t="shared" si="1428"/>
        <v>146500</v>
      </c>
      <c r="K4566" s="101">
        <f t="shared" si="1431"/>
        <v>81.715751896474785</v>
      </c>
      <c r="L4566" s="167">
        <v>74</v>
      </c>
      <c r="M4566" s="169">
        <f t="shared" si="1429"/>
        <v>100.78276067231891</v>
      </c>
    </row>
    <row r="4567" spans="1:13" s="51" customFormat="1">
      <c r="A4567" s="65"/>
      <c r="B4567" s="52"/>
      <c r="C4567" s="165" t="s">
        <v>929</v>
      </c>
      <c r="D4567" s="166">
        <v>2006</v>
      </c>
      <c r="E4567" s="166">
        <f t="shared" si="1436"/>
        <v>15</v>
      </c>
      <c r="F4567" s="167">
        <v>96230</v>
      </c>
      <c r="G4567" s="168">
        <v>0.1</v>
      </c>
      <c r="H4567" s="167">
        <f t="shared" si="1426"/>
        <v>144345</v>
      </c>
      <c r="I4567" s="167">
        <f t="shared" si="1427"/>
        <v>-48115</v>
      </c>
      <c r="J4567" s="167">
        <f t="shared" si="1428"/>
        <v>9623</v>
      </c>
      <c r="K4567" s="101">
        <f t="shared" si="1431"/>
        <v>5.3675814368585453</v>
      </c>
      <c r="L4567" s="167">
        <v>75</v>
      </c>
      <c r="M4567" s="169">
        <f t="shared" si="1429"/>
        <v>6.7094767960731811</v>
      </c>
    </row>
    <row r="4568" spans="1:13" s="51" customFormat="1">
      <c r="A4568" s="164"/>
      <c r="B4568" s="52"/>
      <c r="C4568" s="165" t="s">
        <v>930</v>
      </c>
      <c r="D4568" s="166">
        <v>2004</v>
      </c>
      <c r="E4568" s="166">
        <f t="shared" si="1436"/>
        <v>17</v>
      </c>
      <c r="F4568" s="167">
        <v>214320</v>
      </c>
      <c r="G4568" s="168">
        <v>0.1</v>
      </c>
      <c r="H4568" s="167">
        <f t="shared" si="1426"/>
        <v>364344</v>
      </c>
      <c r="I4568" s="167">
        <f>F4568</f>
        <v>214320</v>
      </c>
      <c r="J4568" s="167">
        <f t="shared" si="1428"/>
        <v>21432</v>
      </c>
      <c r="K4568" s="101">
        <f t="shared" si="1431"/>
        <v>11.954484605087014</v>
      </c>
      <c r="L4568" s="167">
        <v>76</v>
      </c>
      <c r="M4568" s="169">
        <f t="shared" si="1429"/>
        <v>15.142347166443551</v>
      </c>
    </row>
    <row r="4569" spans="1:13" s="51" customFormat="1">
      <c r="A4569" s="164"/>
      <c r="B4569" s="55"/>
      <c r="C4569" s="53" t="s">
        <v>919</v>
      </c>
      <c r="D4569" s="173">
        <v>2008</v>
      </c>
      <c r="E4569" s="166">
        <f t="shared" si="1436"/>
        <v>13</v>
      </c>
      <c r="F4569" s="167">
        <v>1800000</v>
      </c>
      <c r="G4569" s="168">
        <v>0.1</v>
      </c>
      <c r="H4569" s="167">
        <f t="shared" si="1426"/>
        <v>2340000</v>
      </c>
      <c r="I4569" s="167">
        <f>F4569-H4569</f>
        <v>-540000</v>
      </c>
      <c r="J4569" s="167">
        <f t="shared" si="1428"/>
        <v>180000</v>
      </c>
      <c r="K4569" s="101">
        <f t="shared" si="1431"/>
        <v>100.40160642570281</v>
      </c>
      <c r="L4569" s="167">
        <v>66</v>
      </c>
      <c r="M4569" s="169">
        <f t="shared" si="1429"/>
        <v>110.44176706827309</v>
      </c>
    </row>
    <row r="4570" spans="1:13" s="51" customFormat="1">
      <c r="A4570" s="164"/>
      <c r="B4570" s="52" t="s">
        <v>35</v>
      </c>
      <c r="C4570" s="165"/>
      <c r="D4570" s="174"/>
      <c r="E4570" s="166"/>
      <c r="F4570" s="174"/>
      <c r="G4570" s="168"/>
      <c r="H4570" s="167"/>
      <c r="I4570" s="167"/>
      <c r="J4570" s="167"/>
      <c r="K4570" s="101">
        <f t="shared" si="1431"/>
        <v>0</v>
      </c>
      <c r="L4570" s="562"/>
      <c r="M4570" s="170">
        <f>SUM(M4558:M4569)</f>
        <v>480.73281087312216</v>
      </c>
    </row>
    <row r="4571" spans="1:13" s="51" customFormat="1" ht="30">
      <c r="A4571" s="164" t="s">
        <v>2502</v>
      </c>
      <c r="B4571" s="53" t="s">
        <v>613</v>
      </c>
      <c r="C4571" s="165" t="s">
        <v>503</v>
      </c>
      <c r="D4571" s="166">
        <v>2009</v>
      </c>
      <c r="E4571" s="166">
        <f t="shared" ref="E4571:E4581" si="1437">2021-D4571</f>
        <v>12</v>
      </c>
      <c r="F4571" s="167">
        <v>417600</v>
      </c>
      <c r="G4571" s="168">
        <v>0.1</v>
      </c>
      <c r="H4571" s="167">
        <f t="shared" si="1426"/>
        <v>501120</v>
      </c>
      <c r="I4571" s="167">
        <f>F4571-H4571</f>
        <v>-83520</v>
      </c>
      <c r="J4571" s="167">
        <f t="shared" si="1428"/>
        <v>41760</v>
      </c>
      <c r="K4571" s="101">
        <f t="shared" si="1431"/>
        <v>23.293172690763054</v>
      </c>
      <c r="L4571" s="167">
        <v>60</v>
      </c>
      <c r="M4571" s="169">
        <f t="shared" si="1429"/>
        <v>23.293172690763054</v>
      </c>
    </row>
    <row r="4572" spans="1:13" s="51" customFormat="1">
      <c r="A4572" s="164"/>
      <c r="B4572" s="55"/>
      <c r="C4572" s="165" t="s">
        <v>920</v>
      </c>
      <c r="D4572" s="166">
        <v>2009</v>
      </c>
      <c r="E4572" s="166">
        <f t="shared" si="1437"/>
        <v>12</v>
      </c>
      <c r="F4572" s="167">
        <v>47700</v>
      </c>
      <c r="G4572" s="168">
        <v>0.1</v>
      </c>
      <c r="H4572" s="167">
        <f t="shared" si="1426"/>
        <v>57240</v>
      </c>
      <c r="I4572" s="167">
        <f>F4572-H4572</f>
        <v>-9540</v>
      </c>
      <c r="J4572" s="167">
        <f t="shared" si="1428"/>
        <v>4770</v>
      </c>
      <c r="K4572" s="101">
        <f t="shared" si="1431"/>
        <v>2.6606425702811247</v>
      </c>
      <c r="L4572" s="167">
        <v>1080</v>
      </c>
      <c r="M4572" s="169">
        <f t="shared" si="1429"/>
        <v>47.891566265060241</v>
      </c>
    </row>
    <row r="4573" spans="1:13" s="51" customFormat="1">
      <c r="A4573" s="164"/>
      <c r="B4573" s="52"/>
      <c r="C4573" s="165" t="s">
        <v>500</v>
      </c>
      <c r="D4573" s="166">
        <v>2005</v>
      </c>
      <c r="E4573" s="166">
        <f t="shared" si="1437"/>
        <v>16</v>
      </c>
      <c r="F4573" s="167">
        <v>85000</v>
      </c>
      <c r="G4573" s="168">
        <v>0.1</v>
      </c>
      <c r="H4573" s="167">
        <f t="shared" ref="H4573:H4636" si="1438">E4573*F4573*G4573</f>
        <v>136000</v>
      </c>
      <c r="I4573" s="167">
        <f>F4573</f>
        <v>85000</v>
      </c>
      <c r="J4573" s="167">
        <f t="shared" ref="J4573:J4636" si="1439">F4573*G4573</f>
        <v>8500</v>
      </c>
      <c r="K4573" s="101">
        <f t="shared" si="1431"/>
        <v>4.7411869701026328</v>
      </c>
      <c r="L4573" s="167">
        <v>64</v>
      </c>
      <c r="M4573" s="169">
        <f t="shared" ref="M4573:M4636" si="1440">K4573*L4573/60</f>
        <v>5.0572661014428082</v>
      </c>
    </row>
    <row r="4574" spans="1:13" s="51" customFormat="1">
      <c r="A4574" s="164"/>
      <c r="B4574" s="52"/>
      <c r="C4574" s="165" t="s">
        <v>923</v>
      </c>
      <c r="D4574" s="166">
        <v>2006</v>
      </c>
      <c r="E4574" s="166">
        <f t="shared" si="1437"/>
        <v>15</v>
      </c>
      <c r="F4574" s="167">
        <v>442300</v>
      </c>
      <c r="G4574" s="168">
        <v>0.1</v>
      </c>
      <c r="H4574" s="167">
        <f t="shared" si="1438"/>
        <v>663450</v>
      </c>
      <c r="I4574" s="167">
        <f>F4574-H4574</f>
        <v>-221150</v>
      </c>
      <c r="J4574" s="167">
        <f t="shared" si="1439"/>
        <v>44230</v>
      </c>
      <c r="K4574" s="101">
        <f t="shared" si="1431"/>
        <v>24.67090584560464</v>
      </c>
      <c r="L4574" s="167">
        <v>65</v>
      </c>
      <c r="M4574" s="169">
        <f t="shared" si="1440"/>
        <v>26.726814666071693</v>
      </c>
    </row>
    <row r="4575" spans="1:13" s="51" customFormat="1">
      <c r="A4575" s="164"/>
      <c r="B4575" s="52"/>
      <c r="C4575" s="165" t="s">
        <v>924</v>
      </c>
      <c r="D4575" s="166">
        <v>2004</v>
      </c>
      <c r="E4575" s="166">
        <f t="shared" si="1437"/>
        <v>17</v>
      </c>
      <c r="F4575" s="167">
        <v>198000</v>
      </c>
      <c r="G4575" s="168">
        <v>0.1</v>
      </c>
      <c r="H4575" s="167">
        <f t="shared" si="1438"/>
        <v>336600</v>
      </c>
      <c r="I4575" s="167">
        <f>F4575</f>
        <v>198000</v>
      </c>
      <c r="J4575" s="167">
        <f t="shared" si="1439"/>
        <v>19800</v>
      </c>
      <c r="K4575" s="101">
        <f t="shared" si="1431"/>
        <v>11.04417670682731</v>
      </c>
      <c r="L4575" s="167">
        <v>66</v>
      </c>
      <c r="M4575" s="169">
        <f t="shared" si="1440"/>
        <v>12.148594377510042</v>
      </c>
    </row>
    <row r="4576" spans="1:13" s="51" customFormat="1">
      <c r="A4576" s="164"/>
      <c r="B4576" s="52"/>
      <c r="C4576" s="165" t="s">
        <v>518</v>
      </c>
      <c r="D4576" s="166">
        <v>2005</v>
      </c>
      <c r="E4576" s="166">
        <f t="shared" si="1437"/>
        <v>16</v>
      </c>
      <c r="F4576" s="167">
        <v>1638000</v>
      </c>
      <c r="G4576" s="168">
        <v>0.1</v>
      </c>
      <c r="H4576" s="167">
        <f t="shared" si="1438"/>
        <v>2620800</v>
      </c>
      <c r="I4576" s="167">
        <f>F4576</f>
        <v>1638000</v>
      </c>
      <c r="J4576" s="167">
        <f t="shared" si="1439"/>
        <v>163800</v>
      </c>
      <c r="K4576" s="101">
        <f t="shared" si="1431"/>
        <v>91.365461847389554</v>
      </c>
      <c r="L4576" s="167">
        <v>67</v>
      </c>
      <c r="M4576" s="169">
        <f t="shared" si="1440"/>
        <v>102.024765729585</v>
      </c>
    </row>
    <row r="4577" spans="1:13" s="51" customFormat="1">
      <c r="A4577" s="164"/>
      <c r="B4577" s="52"/>
      <c r="C4577" s="165" t="s">
        <v>925</v>
      </c>
      <c r="D4577" s="166">
        <v>2008</v>
      </c>
      <c r="E4577" s="166">
        <f t="shared" si="1437"/>
        <v>13</v>
      </c>
      <c r="F4577" s="167">
        <v>397200</v>
      </c>
      <c r="G4577" s="168">
        <v>0.1</v>
      </c>
      <c r="H4577" s="167">
        <f t="shared" si="1438"/>
        <v>516360</v>
      </c>
      <c r="I4577" s="167">
        <f>F4577-H4577</f>
        <v>-119160</v>
      </c>
      <c r="J4577" s="167">
        <f t="shared" si="1439"/>
        <v>39720</v>
      </c>
      <c r="K4577" s="101">
        <f t="shared" si="1431"/>
        <v>22.155287817938422</v>
      </c>
      <c r="L4577" s="167">
        <v>71</v>
      </c>
      <c r="M4577" s="169">
        <f t="shared" si="1440"/>
        <v>26.217090584560466</v>
      </c>
    </row>
    <row r="4578" spans="1:13" s="51" customFormat="1">
      <c r="A4578" s="164"/>
      <c r="B4578" s="52"/>
      <c r="C4578" s="165" t="s">
        <v>926</v>
      </c>
      <c r="D4578" s="166">
        <v>2005</v>
      </c>
      <c r="E4578" s="166">
        <f t="shared" si="1437"/>
        <v>16</v>
      </c>
      <c r="F4578" s="167">
        <v>57600</v>
      </c>
      <c r="G4578" s="168">
        <v>0.1</v>
      </c>
      <c r="H4578" s="167">
        <f t="shared" si="1438"/>
        <v>92160</v>
      </c>
      <c r="I4578" s="167">
        <f>F4578</f>
        <v>57600</v>
      </c>
      <c r="J4578" s="167">
        <f t="shared" si="1439"/>
        <v>5760</v>
      </c>
      <c r="K4578" s="101">
        <f t="shared" si="1431"/>
        <v>3.2128514056224899</v>
      </c>
      <c r="L4578" s="167">
        <v>73</v>
      </c>
      <c r="M4578" s="169">
        <f t="shared" si="1440"/>
        <v>3.9089692101740292</v>
      </c>
    </row>
    <row r="4579" spans="1:13" s="51" customFormat="1">
      <c r="A4579" s="164"/>
      <c r="B4579" s="52"/>
      <c r="C4579" s="165" t="s">
        <v>927</v>
      </c>
      <c r="D4579" s="166">
        <v>2004</v>
      </c>
      <c r="E4579" s="166">
        <f t="shared" si="1437"/>
        <v>17</v>
      </c>
      <c r="F4579" s="167">
        <v>1465000</v>
      </c>
      <c r="G4579" s="168">
        <v>0.1</v>
      </c>
      <c r="H4579" s="167">
        <f t="shared" si="1438"/>
        <v>2490500</v>
      </c>
      <c r="I4579" s="167">
        <f>F4579</f>
        <v>1465000</v>
      </c>
      <c r="J4579" s="167">
        <f t="shared" si="1439"/>
        <v>146500</v>
      </c>
      <c r="K4579" s="101">
        <f t="shared" si="1431"/>
        <v>81.715751896474785</v>
      </c>
      <c r="L4579" s="167">
        <v>74</v>
      </c>
      <c r="M4579" s="169">
        <f t="shared" si="1440"/>
        <v>100.78276067231891</v>
      </c>
    </row>
    <row r="4580" spans="1:13" s="51" customFormat="1">
      <c r="A4580" s="164"/>
      <c r="B4580" s="52"/>
      <c r="C4580" s="165" t="s">
        <v>929</v>
      </c>
      <c r="D4580" s="166">
        <v>2006</v>
      </c>
      <c r="E4580" s="166">
        <f t="shared" si="1437"/>
        <v>15</v>
      </c>
      <c r="F4580" s="167">
        <v>96230</v>
      </c>
      <c r="G4580" s="168">
        <v>0.1</v>
      </c>
      <c r="H4580" s="167">
        <f t="shared" si="1438"/>
        <v>144345</v>
      </c>
      <c r="I4580" s="167">
        <f>F4580-H4580</f>
        <v>-48115</v>
      </c>
      <c r="J4580" s="167">
        <f t="shared" si="1439"/>
        <v>9623</v>
      </c>
      <c r="K4580" s="101">
        <f t="shared" si="1431"/>
        <v>5.3675814368585453</v>
      </c>
      <c r="L4580" s="167">
        <v>75</v>
      </c>
      <c r="M4580" s="169">
        <f t="shared" si="1440"/>
        <v>6.7094767960731811</v>
      </c>
    </row>
    <row r="4581" spans="1:13" s="51" customFormat="1">
      <c r="A4581" s="164"/>
      <c r="B4581" s="52"/>
      <c r="C4581" s="165" t="s">
        <v>930</v>
      </c>
      <c r="D4581" s="166">
        <v>2004</v>
      </c>
      <c r="E4581" s="166">
        <f t="shared" si="1437"/>
        <v>17</v>
      </c>
      <c r="F4581" s="167">
        <v>214320</v>
      </c>
      <c r="G4581" s="168">
        <v>0.1</v>
      </c>
      <c r="H4581" s="167">
        <f t="shared" si="1438"/>
        <v>364344</v>
      </c>
      <c r="I4581" s="167">
        <f>F4581</f>
        <v>214320</v>
      </c>
      <c r="J4581" s="167">
        <f t="shared" si="1439"/>
        <v>21432</v>
      </c>
      <c r="K4581" s="101">
        <f t="shared" si="1431"/>
        <v>11.954484605087014</v>
      </c>
      <c r="L4581" s="167">
        <v>76</v>
      </c>
      <c r="M4581" s="169">
        <f t="shared" si="1440"/>
        <v>15.142347166443551</v>
      </c>
    </row>
    <row r="4582" spans="1:13" s="51" customFormat="1">
      <c r="A4582" s="164"/>
      <c r="B4582" s="113" t="s">
        <v>35</v>
      </c>
      <c r="C4582" s="165"/>
      <c r="D4582" s="166"/>
      <c r="E4582" s="166"/>
      <c r="F4582" s="167"/>
      <c r="G4582" s="168"/>
      <c r="H4582" s="167"/>
      <c r="I4582" s="167"/>
      <c r="J4582" s="167"/>
      <c r="K4582" s="101">
        <f t="shared" si="1431"/>
        <v>0</v>
      </c>
      <c r="L4582" s="172"/>
      <c r="M4582" s="170">
        <f>SUM(M4571:M4581)</f>
        <v>369.902824260003</v>
      </c>
    </row>
    <row r="4583" spans="1:13" s="51" customFormat="1" ht="30">
      <c r="A4583" s="164" t="s">
        <v>2575</v>
      </c>
      <c r="B4583" s="42" t="s">
        <v>616</v>
      </c>
      <c r="C4583" s="165" t="s">
        <v>931</v>
      </c>
      <c r="D4583" s="166">
        <v>2006</v>
      </c>
      <c r="E4583" s="166">
        <f t="shared" ref="E4583:E4589" si="1441">2021-D4583</f>
        <v>15</v>
      </c>
      <c r="F4583" s="167">
        <v>442300</v>
      </c>
      <c r="G4583" s="168">
        <v>0.1</v>
      </c>
      <c r="H4583" s="167">
        <f t="shared" si="1438"/>
        <v>663450</v>
      </c>
      <c r="I4583" s="167">
        <f>F4583-H4583</f>
        <v>-221150</v>
      </c>
      <c r="J4583" s="167">
        <f t="shared" si="1439"/>
        <v>44230</v>
      </c>
      <c r="K4583" s="101">
        <f t="shared" ref="K4583:K4646" si="1442">J4583/1792.8</f>
        <v>24.67090584560464</v>
      </c>
      <c r="L4583" s="167">
        <v>60</v>
      </c>
      <c r="M4583" s="169">
        <f t="shared" si="1440"/>
        <v>24.67090584560464</v>
      </c>
    </row>
    <row r="4584" spans="1:13" s="51" customFormat="1">
      <c r="A4584" s="164"/>
      <c r="B4584" s="42"/>
      <c r="C4584" s="165" t="s">
        <v>932</v>
      </c>
      <c r="D4584" s="166">
        <v>2005</v>
      </c>
      <c r="E4584" s="166">
        <f t="shared" si="1441"/>
        <v>16</v>
      </c>
      <c r="F4584" s="167">
        <v>57600</v>
      </c>
      <c r="G4584" s="168">
        <v>0.1</v>
      </c>
      <c r="H4584" s="167">
        <f t="shared" si="1438"/>
        <v>92160</v>
      </c>
      <c r="I4584" s="167">
        <f>F4584</f>
        <v>57600</v>
      </c>
      <c r="J4584" s="167">
        <f t="shared" si="1439"/>
        <v>5760</v>
      </c>
      <c r="K4584" s="101">
        <f t="shared" si="1442"/>
        <v>3.2128514056224899</v>
      </c>
      <c r="L4584" s="167">
        <v>300</v>
      </c>
      <c r="M4584" s="169">
        <f t="shared" si="1440"/>
        <v>16.064257028112451</v>
      </c>
    </row>
    <row r="4585" spans="1:13" s="51" customFormat="1">
      <c r="A4585" s="164"/>
      <c r="B4585" s="55"/>
      <c r="C4585" s="165" t="s">
        <v>933</v>
      </c>
      <c r="D4585" s="166">
        <v>2005</v>
      </c>
      <c r="E4585" s="166">
        <f t="shared" si="1441"/>
        <v>16</v>
      </c>
      <c r="F4585" s="167">
        <v>132000</v>
      </c>
      <c r="G4585" s="168">
        <v>0.1</v>
      </c>
      <c r="H4585" s="167">
        <f t="shared" si="1438"/>
        <v>211200</v>
      </c>
      <c r="I4585" s="167">
        <f>F4585</f>
        <v>132000</v>
      </c>
      <c r="J4585" s="167">
        <f t="shared" si="1439"/>
        <v>13200</v>
      </c>
      <c r="K4585" s="101">
        <f t="shared" si="1442"/>
        <v>7.3627844712182062</v>
      </c>
      <c r="L4585" s="167">
        <v>60</v>
      </c>
      <c r="M4585" s="169">
        <f t="shared" si="1440"/>
        <v>7.3627844712182062</v>
      </c>
    </row>
    <row r="4586" spans="1:13" s="51" customFormat="1">
      <c r="A4586" s="164"/>
      <c r="B4586" s="55"/>
      <c r="C4586" s="165" t="s">
        <v>934</v>
      </c>
      <c r="D4586" s="166">
        <v>2007</v>
      </c>
      <c r="E4586" s="166">
        <f t="shared" si="1441"/>
        <v>14</v>
      </c>
      <c r="F4586" s="167">
        <v>769804.25</v>
      </c>
      <c r="G4586" s="168">
        <v>0.1</v>
      </c>
      <c r="H4586" s="167">
        <f t="shared" si="1438"/>
        <v>1077725.95</v>
      </c>
      <c r="I4586" s="167">
        <f>F4586-H4586</f>
        <v>-307921.69999999995</v>
      </c>
      <c r="J4586" s="167">
        <f t="shared" si="1439"/>
        <v>76980.425000000003</v>
      </c>
      <c r="K4586" s="101">
        <f t="shared" si="1442"/>
        <v>42.938657407407412</v>
      </c>
      <c r="L4586" s="167">
        <v>60</v>
      </c>
      <c r="M4586" s="169">
        <f t="shared" si="1440"/>
        <v>42.938657407407412</v>
      </c>
    </row>
    <row r="4587" spans="1:13" s="51" customFormat="1">
      <c r="A4587" s="164"/>
      <c r="B4587" s="55"/>
      <c r="C4587" s="165" t="s">
        <v>935</v>
      </c>
      <c r="D4587" s="166">
        <v>2005</v>
      </c>
      <c r="E4587" s="166">
        <f t="shared" si="1441"/>
        <v>16</v>
      </c>
      <c r="F4587" s="167">
        <v>132000</v>
      </c>
      <c r="G4587" s="168">
        <v>0.1</v>
      </c>
      <c r="H4587" s="167">
        <f t="shared" si="1438"/>
        <v>211200</v>
      </c>
      <c r="I4587" s="167">
        <f>F4587</f>
        <v>132000</v>
      </c>
      <c r="J4587" s="167">
        <f t="shared" si="1439"/>
        <v>13200</v>
      </c>
      <c r="K4587" s="101">
        <f t="shared" si="1442"/>
        <v>7.3627844712182062</v>
      </c>
      <c r="L4587" s="167">
        <v>60</v>
      </c>
      <c r="M4587" s="169">
        <f t="shared" si="1440"/>
        <v>7.3627844712182062</v>
      </c>
    </row>
    <row r="4588" spans="1:13" s="51" customFormat="1">
      <c r="A4588" s="164"/>
      <c r="B4588" s="55"/>
      <c r="C4588" s="165" t="s">
        <v>936</v>
      </c>
      <c r="D4588" s="166">
        <v>2009</v>
      </c>
      <c r="E4588" s="166">
        <f t="shared" si="1441"/>
        <v>12</v>
      </c>
      <c r="F4588" s="167">
        <v>797040</v>
      </c>
      <c r="G4588" s="168">
        <v>0.1</v>
      </c>
      <c r="H4588" s="167">
        <f t="shared" si="1438"/>
        <v>956448</v>
      </c>
      <c r="I4588" s="167">
        <f>F4588-H4588</f>
        <v>-159408</v>
      </c>
      <c r="J4588" s="167">
        <f t="shared" si="1439"/>
        <v>79704</v>
      </c>
      <c r="K4588" s="101">
        <f t="shared" si="1442"/>
        <v>44.457831325301207</v>
      </c>
      <c r="L4588" s="167">
        <v>2</v>
      </c>
      <c r="M4588" s="169">
        <f t="shared" si="1440"/>
        <v>1.4819277108433735</v>
      </c>
    </row>
    <row r="4589" spans="1:13" s="51" customFormat="1">
      <c r="A4589" s="164"/>
      <c r="B4589" s="55"/>
      <c r="C4589" s="165" t="s">
        <v>937</v>
      </c>
      <c r="D4589" s="166">
        <v>2006</v>
      </c>
      <c r="E4589" s="166">
        <f t="shared" si="1441"/>
        <v>15</v>
      </c>
      <c r="F4589" s="167">
        <v>40572</v>
      </c>
      <c r="G4589" s="168">
        <v>0.1</v>
      </c>
      <c r="H4589" s="167">
        <f t="shared" si="1438"/>
        <v>60858</v>
      </c>
      <c r="I4589" s="167">
        <f>F4589-H4589</f>
        <v>-20286</v>
      </c>
      <c r="J4589" s="167">
        <f t="shared" si="1439"/>
        <v>4057.2000000000003</v>
      </c>
      <c r="K4589" s="101">
        <f t="shared" si="1442"/>
        <v>2.2630522088353415</v>
      </c>
      <c r="L4589" s="167">
        <v>1440</v>
      </c>
      <c r="M4589" s="169">
        <f t="shared" si="1440"/>
        <v>54.3132530120482</v>
      </c>
    </row>
    <row r="4590" spans="1:13" s="51" customFormat="1">
      <c r="A4590" s="164"/>
      <c r="B4590" s="113" t="s">
        <v>35</v>
      </c>
      <c r="C4590" s="165"/>
      <c r="D4590" s="166"/>
      <c r="E4590" s="166"/>
      <c r="F4590" s="167"/>
      <c r="G4590" s="168"/>
      <c r="H4590" s="167"/>
      <c r="I4590" s="167"/>
      <c r="J4590" s="167"/>
      <c r="K4590" s="101">
        <f t="shared" si="1442"/>
        <v>0</v>
      </c>
      <c r="L4590" s="172"/>
      <c r="M4590" s="170">
        <f>SUM(M4583:M4589)</f>
        <v>154.19456994645248</v>
      </c>
    </row>
    <row r="4591" spans="1:13" s="51" customFormat="1" ht="75">
      <c r="A4591" s="164" t="s">
        <v>2504</v>
      </c>
      <c r="B4591" s="42" t="s">
        <v>938</v>
      </c>
      <c r="C4591" s="165" t="s">
        <v>931</v>
      </c>
      <c r="D4591" s="166">
        <v>2006</v>
      </c>
      <c r="E4591" s="166">
        <f t="shared" ref="E4591:E4596" si="1443">2021-D4591</f>
        <v>15</v>
      </c>
      <c r="F4591" s="167">
        <v>442300</v>
      </c>
      <c r="G4591" s="168">
        <v>0.1</v>
      </c>
      <c r="H4591" s="167">
        <f t="shared" si="1438"/>
        <v>663450</v>
      </c>
      <c r="I4591" s="167">
        <f>F4591-H4591</f>
        <v>-221150</v>
      </c>
      <c r="J4591" s="167">
        <f t="shared" si="1439"/>
        <v>44230</v>
      </c>
      <c r="K4591" s="101">
        <f t="shared" si="1442"/>
        <v>24.67090584560464</v>
      </c>
      <c r="L4591" s="167">
        <v>60</v>
      </c>
      <c r="M4591" s="169">
        <f t="shared" si="1440"/>
        <v>24.67090584560464</v>
      </c>
    </row>
    <row r="4592" spans="1:13" s="51" customFormat="1">
      <c r="A4592" s="164"/>
      <c r="B4592" s="42"/>
      <c r="C4592" s="165" t="s">
        <v>932</v>
      </c>
      <c r="D4592" s="166">
        <v>2005</v>
      </c>
      <c r="E4592" s="166">
        <f t="shared" si="1443"/>
        <v>16</v>
      </c>
      <c r="F4592" s="167">
        <v>57600</v>
      </c>
      <c r="G4592" s="168">
        <v>0.1</v>
      </c>
      <c r="H4592" s="167">
        <f t="shared" si="1438"/>
        <v>92160</v>
      </c>
      <c r="I4592" s="167">
        <f>F4592</f>
        <v>57600</v>
      </c>
      <c r="J4592" s="167">
        <f t="shared" si="1439"/>
        <v>5760</v>
      </c>
      <c r="K4592" s="101">
        <f t="shared" si="1442"/>
        <v>3.2128514056224899</v>
      </c>
      <c r="L4592" s="167">
        <v>300</v>
      </c>
      <c r="M4592" s="169">
        <f t="shared" si="1440"/>
        <v>16.064257028112451</v>
      </c>
    </row>
    <row r="4593" spans="1:13" s="51" customFormat="1">
      <c r="A4593" s="164"/>
      <c r="B4593" s="55"/>
      <c r="C4593" s="165" t="s">
        <v>934</v>
      </c>
      <c r="D4593" s="166">
        <v>2007</v>
      </c>
      <c r="E4593" s="166">
        <f t="shared" si="1443"/>
        <v>14</v>
      </c>
      <c r="F4593" s="167">
        <v>769804.25</v>
      </c>
      <c r="G4593" s="168">
        <v>0.1</v>
      </c>
      <c r="H4593" s="167">
        <f t="shared" si="1438"/>
        <v>1077725.95</v>
      </c>
      <c r="I4593" s="167">
        <f>F4593-H4593</f>
        <v>-307921.69999999995</v>
      </c>
      <c r="J4593" s="167">
        <f t="shared" si="1439"/>
        <v>76980.425000000003</v>
      </c>
      <c r="K4593" s="101">
        <f t="shared" si="1442"/>
        <v>42.938657407407412</v>
      </c>
      <c r="L4593" s="167">
        <v>60</v>
      </c>
      <c r="M4593" s="169">
        <f t="shared" si="1440"/>
        <v>42.938657407407412</v>
      </c>
    </row>
    <row r="4594" spans="1:13" s="51" customFormat="1">
      <c r="A4594" s="164"/>
      <c r="B4594" s="55"/>
      <c r="C4594" s="165" t="s">
        <v>935</v>
      </c>
      <c r="D4594" s="166">
        <v>2005</v>
      </c>
      <c r="E4594" s="166">
        <f t="shared" si="1443"/>
        <v>16</v>
      </c>
      <c r="F4594" s="167">
        <v>132000</v>
      </c>
      <c r="G4594" s="168">
        <v>0.1</v>
      </c>
      <c r="H4594" s="167">
        <f t="shared" si="1438"/>
        <v>211200</v>
      </c>
      <c r="I4594" s="167">
        <f>F4594</f>
        <v>132000</v>
      </c>
      <c r="J4594" s="167">
        <f t="shared" si="1439"/>
        <v>13200</v>
      </c>
      <c r="K4594" s="101">
        <f t="shared" si="1442"/>
        <v>7.3627844712182062</v>
      </c>
      <c r="L4594" s="167">
        <v>60</v>
      </c>
      <c r="M4594" s="169">
        <f t="shared" si="1440"/>
        <v>7.3627844712182062</v>
      </c>
    </row>
    <row r="4595" spans="1:13" s="51" customFormat="1">
      <c r="A4595" s="164"/>
      <c r="B4595" s="55"/>
      <c r="C4595" s="165" t="s">
        <v>936</v>
      </c>
      <c r="D4595" s="166">
        <v>2009</v>
      </c>
      <c r="E4595" s="166">
        <f t="shared" si="1443"/>
        <v>12</v>
      </c>
      <c r="F4595" s="167">
        <v>797040</v>
      </c>
      <c r="G4595" s="168">
        <v>0.1</v>
      </c>
      <c r="H4595" s="167">
        <f t="shared" si="1438"/>
        <v>956448</v>
      </c>
      <c r="I4595" s="167">
        <f>F4595-H4595</f>
        <v>-159408</v>
      </c>
      <c r="J4595" s="167">
        <f t="shared" si="1439"/>
        <v>79704</v>
      </c>
      <c r="K4595" s="101">
        <f t="shared" si="1442"/>
        <v>44.457831325301207</v>
      </c>
      <c r="L4595" s="167">
        <v>2</v>
      </c>
      <c r="M4595" s="169">
        <f t="shared" si="1440"/>
        <v>1.4819277108433735</v>
      </c>
    </row>
    <row r="4596" spans="1:13" s="51" customFormat="1">
      <c r="A4596" s="164"/>
      <c r="B4596" s="55"/>
      <c r="C4596" s="165" t="s">
        <v>937</v>
      </c>
      <c r="D4596" s="166">
        <v>2006</v>
      </c>
      <c r="E4596" s="166">
        <f t="shared" si="1443"/>
        <v>15</v>
      </c>
      <c r="F4596" s="167">
        <v>40572</v>
      </c>
      <c r="G4596" s="168">
        <v>0.1</v>
      </c>
      <c r="H4596" s="167">
        <f t="shared" si="1438"/>
        <v>60858</v>
      </c>
      <c r="I4596" s="167">
        <f>F4596-H4596</f>
        <v>-20286</v>
      </c>
      <c r="J4596" s="167">
        <f t="shared" si="1439"/>
        <v>4057.2000000000003</v>
      </c>
      <c r="K4596" s="101">
        <f t="shared" si="1442"/>
        <v>2.2630522088353415</v>
      </c>
      <c r="L4596" s="167">
        <v>1440</v>
      </c>
      <c r="M4596" s="169">
        <f t="shared" si="1440"/>
        <v>54.3132530120482</v>
      </c>
    </row>
    <row r="4597" spans="1:13" s="51" customFormat="1">
      <c r="A4597" s="164"/>
      <c r="B4597" s="113" t="s">
        <v>35</v>
      </c>
      <c r="C4597" s="165"/>
      <c r="D4597" s="166"/>
      <c r="E4597" s="166"/>
      <c r="F4597" s="167"/>
      <c r="G4597" s="168"/>
      <c r="H4597" s="167"/>
      <c r="I4597" s="167"/>
      <c r="J4597" s="167"/>
      <c r="K4597" s="101">
        <f t="shared" si="1442"/>
        <v>0</v>
      </c>
      <c r="L4597" s="172"/>
      <c r="M4597" s="170">
        <f>SUM(M4591:M4596)</f>
        <v>146.83178547523428</v>
      </c>
    </row>
    <row r="4598" spans="1:13" s="51" customFormat="1" ht="30">
      <c r="A4598" s="164" t="s">
        <v>2506</v>
      </c>
      <c r="B4598" s="42" t="s">
        <v>624</v>
      </c>
      <c r="C4598" s="165" t="s">
        <v>932</v>
      </c>
      <c r="D4598" s="166">
        <v>2005</v>
      </c>
      <c r="E4598" s="166">
        <f t="shared" ref="E4598:E4604" si="1444">2021-D4598</f>
        <v>16</v>
      </c>
      <c r="F4598" s="167">
        <v>57600</v>
      </c>
      <c r="G4598" s="168">
        <v>0.1</v>
      </c>
      <c r="H4598" s="167">
        <f t="shared" si="1438"/>
        <v>92160</v>
      </c>
      <c r="I4598" s="167">
        <f>F4598</f>
        <v>57600</v>
      </c>
      <c r="J4598" s="167">
        <f t="shared" si="1439"/>
        <v>5760</v>
      </c>
      <c r="K4598" s="101">
        <f t="shared" si="1442"/>
        <v>3.2128514056224899</v>
      </c>
      <c r="L4598" s="167">
        <v>300</v>
      </c>
      <c r="M4598" s="169">
        <f t="shared" si="1440"/>
        <v>16.064257028112451</v>
      </c>
    </row>
    <row r="4599" spans="1:13" s="51" customFormat="1">
      <c r="A4599" s="164"/>
      <c r="B4599" s="55"/>
      <c r="C4599" s="165" t="s">
        <v>931</v>
      </c>
      <c r="D4599" s="166">
        <v>2006</v>
      </c>
      <c r="E4599" s="166">
        <f t="shared" si="1444"/>
        <v>15</v>
      </c>
      <c r="F4599" s="167">
        <v>442300</v>
      </c>
      <c r="G4599" s="168">
        <v>0.1</v>
      </c>
      <c r="H4599" s="167">
        <f t="shared" si="1438"/>
        <v>663450</v>
      </c>
      <c r="I4599" s="167">
        <f>F4599-H4599</f>
        <v>-221150</v>
      </c>
      <c r="J4599" s="167">
        <f t="shared" si="1439"/>
        <v>44230</v>
      </c>
      <c r="K4599" s="101">
        <f t="shared" si="1442"/>
        <v>24.67090584560464</v>
      </c>
      <c r="L4599" s="167">
        <v>348</v>
      </c>
      <c r="M4599" s="169">
        <f t="shared" si="1440"/>
        <v>143.09125390450691</v>
      </c>
    </row>
    <row r="4600" spans="1:13" s="51" customFormat="1">
      <c r="A4600" s="164"/>
      <c r="B4600" s="55"/>
      <c r="C4600" s="165" t="s">
        <v>933</v>
      </c>
      <c r="D4600" s="166">
        <v>2005</v>
      </c>
      <c r="E4600" s="166">
        <f t="shared" si="1444"/>
        <v>16</v>
      </c>
      <c r="F4600" s="167">
        <v>132000</v>
      </c>
      <c r="G4600" s="168">
        <v>0.1</v>
      </c>
      <c r="H4600" s="167">
        <f t="shared" si="1438"/>
        <v>211200</v>
      </c>
      <c r="I4600" s="167">
        <f>F4600</f>
        <v>132000</v>
      </c>
      <c r="J4600" s="167">
        <f t="shared" si="1439"/>
        <v>13200</v>
      </c>
      <c r="K4600" s="101">
        <f t="shared" si="1442"/>
        <v>7.3627844712182062</v>
      </c>
      <c r="L4600" s="167">
        <v>390</v>
      </c>
      <c r="M4600" s="169">
        <f t="shared" si="1440"/>
        <v>47.858099062918342</v>
      </c>
    </row>
    <row r="4601" spans="1:13" s="51" customFormat="1">
      <c r="A4601" s="164"/>
      <c r="B4601" s="55"/>
      <c r="C4601" s="165" t="s">
        <v>934</v>
      </c>
      <c r="D4601" s="166">
        <v>2007</v>
      </c>
      <c r="E4601" s="166">
        <f t="shared" si="1444"/>
        <v>14</v>
      </c>
      <c r="F4601" s="167">
        <v>769804.25</v>
      </c>
      <c r="G4601" s="168">
        <v>0.1</v>
      </c>
      <c r="H4601" s="167">
        <f t="shared" si="1438"/>
        <v>1077725.95</v>
      </c>
      <c r="I4601" s="167">
        <f>F4601-H4601</f>
        <v>-307921.69999999995</v>
      </c>
      <c r="J4601" s="167">
        <f t="shared" si="1439"/>
        <v>76980.425000000003</v>
      </c>
      <c r="K4601" s="101">
        <f t="shared" si="1442"/>
        <v>42.938657407407412</v>
      </c>
      <c r="L4601" s="167">
        <v>60</v>
      </c>
      <c r="M4601" s="169">
        <f t="shared" si="1440"/>
        <v>42.938657407407412</v>
      </c>
    </row>
    <row r="4602" spans="1:13" s="51" customFormat="1">
      <c r="A4602" s="164"/>
      <c r="B4602" s="55"/>
      <c r="C4602" s="165" t="s">
        <v>935</v>
      </c>
      <c r="D4602" s="166">
        <v>2005</v>
      </c>
      <c r="E4602" s="166">
        <f t="shared" si="1444"/>
        <v>16</v>
      </c>
      <c r="F4602" s="167">
        <v>132000</v>
      </c>
      <c r="G4602" s="168">
        <v>0.1</v>
      </c>
      <c r="H4602" s="167">
        <f t="shared" si="1438"/>
        <v>211200</v>
      </c>
      <c r="I4602" s="167">
        <f>F4602</f>
        <v>132000</v>
      </c>
      <c r="J4602" s="167">
        <f t="shared" si="1439"/>
        <v>13200</v>
      </c>
      <c r="K4602" s="101">
        <f t="shared" si="1442"/>
        <v>7.3627844712182062</v>
      </c>
      <c r="L4602" s="167">
        <v>60</v>
      </c>
      <c r="M4602" s="169">
        <f t="shared" si="1440"/>
        <v>7.3627844712182062</v>
      </c>
    </row>
    <row r="4603" spans="1:13" s="51" customFormat="1">
      <c r="A4603" s="164"/>
      <c r="B4603" s="55"/>
      <c r="C4603" s="165" t="s">
        <v>936</v>
      </c>
      <c r="D4603" s="166">
        <v>2009</v>
      </c>
      <c r="E4603" s="166">
        <f t="shared" si="1444"/>
        <v>12</v>
      </c>
      <c r="F4603" s="167">
        <v>797040</v>
      </c>
      <c r="G4603" s="168">
        <v>0.1</v>
      </c>
      <c r="H4603" s="167">
        <f t="shared" si="1438"/>
        <v>956448</v>
      </c>
      <c r="I4603" s="167">
        <f>F4603-H4603</f>
        <v>-159408</v>
      </c>
      <c r="J4603" s="167">
        <f t="shared" si="1439"/>
        <v>79704</v>
      </c>
      <c r="K4603" s="101">
        <f t="shared" si="1442"/>
        <v>44.457831325301207</v>
      </c>
      <c r="L4603" s="167">
        <v>2</v>
      </c>
      <c r="M4603" s="169">
        <f t="shared" si="1440"/>
        <v>1.4819277108433735</v>
      </c>
    </row>
    <row r="4604" spans="1:13" s="51" customFormat="1">
      <c r="A4604" s="164"/>
      <c r="B4604" s="55"/>
      <c r="C4604" s="165" t="s">
        <v>937</v>
      </c>
      <c r="D4604" s="166">
        <v>2006</v>
      </c>
      <c r="E4604" s="166">
        <f t="shared" si="1444"/>
        <v>15</v>
      </c>
      <c r="F4604" s="167">
        <v>40572</v>
      </c>
      <c r="G4604" s="168">
        <v>0.1</v>
      </c>
      <c r="H4604" s="167">
        <f t="shared" si="1438"/>
        <v>60858</v>
      </c>
      <c r="I4604" s="167">
        <f>F4604-H4604</f>
        <v>-20286</v>
      </c>
      <c r="J4604" s="167">
        <f t="shared" si="1439"/>
        <v>4057.2000000000003</v>
      </c>
      <c r="K4604" s="101">
        <f t="shared" si="1442"/>
        <v>2.2630522088353415</v>
      </c>
      <c r="L4604" s="167">
        <v>1440</v>
      </c>
      <c r="M4604" s="169">
        <f t="shared" si="1440"/>
        <v>54.3132530120482</v>
      </c>
    </row>
    <row r="4605" spans="1:13" s="51" customFormat="1">
      <c r="A4605" s="164"/>
      <c r="B4605" s="113" t="s">
        <v>35</v>
      </c>
      <c r="C4605" s="165"/>
      <c r="D4605" s="166"/>
      <c r="E4605" s="166"/>
      <c r="F4605" s="167"/>
      <c r="G4605" s="168"/>
      <c r="H4605" s="167"/>
      <c r="I4605" s="167"/>
      <c r="J4605" s="167"/>
      <c r="K4605" s="101">
        <f t="shared" si="1442"/>
        <v>0</v>
      </c>
      <c r="L4605" s="172"/>
      <c r="M4605" s="170">
        <f>SUM(M4598:M4604)</f>
        <v>313.1102325970549</v>
      </c>
    </row>
    <row r="4606" spans="1:13" s="51" customFormat="1">
      <c r="A4606" s="164" t="s">
        <v>2508</v>
      </c>
      <c r="B4606" s="42" t="s">
        <v>633</v>
      </c>
      <c r="C4606" s="165" t="s">
        <v>932</v>
      </c>
      <c r="D4606" s="166">
        <v>2005</v>
      </c>
      <c r="E4606" s="166">
        <f t="shared" ref="E4606:E4612" si="1445">2021-D4606</f>
        <v>16</v>
      </c>
      <c r="F4606" s="167">
        <v>57600</v>
      </c>
      <c r="G4606" s="168">
        <v>0.1</v>
      </c>
      <c r="H4606" s="167">
        <f t="shared" si="1438"/>
        <v>92160</v>
      </c>
      <c r="I4606" s="167">
        <f>F4606</f>
        <v>57600</v>
      </c>
      <c r="J4606" s="167">
        <f t="shared" si="1439"/>
        <v>5760</v>
      </c>
      <c r="K4606" s="101">
        <f t="shared" si="1442"/>
        <v>3.2128514056224899</v>
      </c>
      <c r="L4606" s="167">
        <v>300</v>
      </c>
      <c r="M4606" s="169">
        <f t="shared" si="1440"/>
        <v>16.064257028112451</v>
      </c>
    </row>
    <row r="4607" spans="1:13" s="51" customFormat="1">
      <c r="A4607" s="164"/>
      <c r="B4607" s="55"/>
      <c r="C4607" s="165" t="s">
        <v>931</v>
      </c>
      <c r="D4607" s="166">
        <v>2006</v>
      </c>
      <c r="E4607" s="166">
        <f t="shared" si="1445"/>
        <v>15</v>
      </c>
      <c r="F4607" s="167">
        <v>442300</v>
      </c>
      <c r="G4607" s="168">
        <v>0.1</v>
      </c>
      <c r="H4607" s="167">
        <f t="shared" si="1438"/>
        <v>663450</v>
      </c>
      <c r="I4607" s="167">
        <f>F4607-H4607</f>
        <v>-221150</v>
      </c>
      <c r="J4607" s="167">
        <f t="shared" si="1439"/>
        <v>44230</v>
      </c>
      <c r="K4607" s="101">
        <f t="shared" si="1442"/>
        <v>24.67090584560464</v>
      </c>
      <c r="L4607" s="167">
        <v>348</v>
      </c>
      <c r="M4607" s="169">
        <f t="shared" si="1440"/>
        <v>143.09125390450691</v>
      </c>
    </row>
    <row r="4608" spans="1:13" s="51" customFormat="1">
      <c r="A4608" s="164"/>
      <c r="B4608" s="55"/>
      <c r="C4608" s="165" t="s">
        <v>933</v>
      </c>
      <c r="D4608" s="166">
        <v>2005</v>
      </c>
      <c r="E4608" s="166">
        <f t="shared" si="1445"/>
        <v>16</v>
      </c>
      <c r="F4608" s="167">
        <v>132000</v>
      </c>
      <c r="G4608" s="168">
        <v>0.1</v>
      </c>
      <c r="H4608" s="167">
        <f t="shared" si="1438"/>
        <v>211200</v>
      </c>
      <c r="I4608" s="167">
        <f>F4608</f>
        <v>132000</v>
      </c>
      <c r="J4608" s="167">
        <f t="shared" si="1439"/>
        <v>13200</v>
      </c>
      <c r="K4608" s="101">
        <f t="shared" si="1442"/>
        <v>7.3627844712182062</v>
      </c>
      <c r="L4608" s="167">
        <v>390</v>
      </c>
      <c r="M4608" s="169">
        <f t="shared" si="1440"/>
        <v>47.858099062918342</v>
      </c>
    </row>
    <row r="4609" spans="1:13" s="51" customFormat="1">
      <c r="A4609" s="164"/>
      <c r="B4609" s="55"/>
      <c r="C4609" s="165" t="s">
        <v>934</v>
      </c>
      <c r="D4609" s="166">
        <v>2007</v>
      </c>
      <c r="E4609" s="166">
        <f t="shared" si="1445"/>
        <v>14</v>
      </c>
      <c r="F4609" s="167">
        <v>769804.25</v>
      </c>
      <c r="G4609" s="168">
        <v>0.1</v>
      </c>
      <c r="H4609" s="167">
        <f t="shared" si="1438"/>
        <v>1077725.95</v>
      </c>
      <c r="I4609" s="167">
        <f>F4609-H4609</f>
        <v>-307921.69999999995</v>
      </c>
      <c r="J4609" s="167">
        <f t="shared" si="1439"/>
        <v>76980.425000000003</v>
      </c>
      <c r="K4609" s="101">
        <f t="shared" si="1442"/>
        <v>42.938657407407412</v>
      </c>
      <c r="L4609" s="167">
        <v>60</v>
      </c>
      <c r="M4609" s="169">
        <f t="shared" si="1440"/>
        <v>42.938657407407412</v>
      </c>
    </row>
    <row r="4610" spans="1:13" s="51" customFormat="1">
      <c r="A4610" s="164"/>
      <c r="B4610" s="55"/>
      <c r="C4610" s="165" t="s">
        <v>936</v>
      </c>
      <c r="D4610" s="166">
        <v>2009</v>
      </c>
      <c r="E4610" s="166">
        <f t="shared" si="1445"/>
        <v>12</v>
      </c>
      <c r="F4610" s="167">
        <v>797040</v>
      </c>
      <c r="G4610" s="168">
        <v>0.1</v>
      </c>
      <c r="H4610" s="167">
        <f t="shared" si="1438"/>
        <v>956448</v>
      </c>
      <c r="I4610" s="167">
        <f>F4610-H4610</f>
        <v>-159408</v>
      </c>
      <c r="J4610" s="167">
        <f t="shared" si="1439"/>
        <v>79704</v>
      </c>
      <c r="K4610" s="101">
        <f t="shared" si="1442"/>
        <v>44.457831325301207</v>
      </c>
      <c r="L4610" s="167">
        <v>2</v>
      </c>
      <c r="M4610" s="169">
        <f t="shared" si="1440"/>
        <v>1.4819277108433735</v>
      </c>
    </row>
    <row r="4611" spans="1:13" s="51" customFormat="1">
      <c r="A4611" s="164"/>
      <c r="B4611" s="55"/>
      <c r="C4611" s="165" t="s">
        <v>935</v>
      </c>
      <c r="D4611" s="166">
        <v>2005</v>
      </c>
      <c r="E4611" s="166">
        <f t="shared" si="1445"/>
        <v>16</v>
      </c>
      <c r="F4611" s="167">
        <v>132000</v>
      </c>
      <c r="G4611" s="168">
        <v>0.1</v>
      </c>
      <c r="H4611" s="167">
        <f t="shared" si="1438"/>
        <v>211200</v>
      </c>
      <c r="I4611" s="167">
        <f>F4611</f>
        <v>132000</v>
      </c>
      <c r="J4611" s="167">
        <f t="shared" si="1439"/>
        <v>13200</v>
      </c>
      <c r="K4611" s="101">
        <f t="shared" si="1442"/>
        <v>7.3627844712182062</v>
      </c>
      <c r="L4611" s="167">
        <v>60</v>
      </c>
      <c r="M4611" s="169">
        <f t="shared" si="1440"/>
        <v>7.3627844712182062</v>
      </c>
    </row>
    <row r="4612" spans="1:13" s="51" customFormat="1">
      <c r="A4612" s="164"/>
      <c r="B4612" s="55"/>
      <c r="C4612" s="165" t="s">
        <v>937</v>
      </c>
      <c r="D4612" s="166">
        <v>2006</v>
      </c>
      <c r="E4612" s="166">
        <f t="shared" si="1445"/>
        <v>15</v>
      </c>
      <c r="F4612" s="167">
        <v>40572</v>
      </c>
      <c r="G4612" s="168">
        <v>0.1</v>
      </c>
      <c r="H4612" s="167">
        <f t="shared" si="1438"/>
        <v>60858</v>
      </c>
      <c r="I4612" s="167">
        <f>F4612-H4612</f>
        <v>-20286</v>
      </c>
      <c r="J4612" s="167">
        <f t="shared" si="1439"/>
        <v>4057.2000000000003</v>
      </c>
      <c r="K4612" s="101">
        <f t="shared" si="1442"/>
        <v>2.2630522088353415</v>
      </c>
      <c r="L4612" s="167">
        <v>1440</v>
      </c>
      <c r="M4612" s="169">
        <f t="shared" si="1440"/>
        <v>54.3132530120482</v>
      </c>
    </row>
    <row r="4613" spans="1:13" s="51" customFormat="1">
      <c r="A4613" s="164"/>
      <c r="B4613" s="113" t="s">
        <v>35</v>
      </c>
      <c r="C4613" s="165"/>
      <c r="D4613" s="166"/>
      <c r="E4613" s="166"/>
      <c r="F4613" s="167"/>
      <c r="G4613" s="168"/>
      <c r="H4613" s="167"/>
      <c r="I4613" s="167"/>
      <c r="J4613" s="167"/>
      <c r="K4613" s="101">
        <f t="shared" si="1442"/>
        <v>0</v>
      </c>
      <c r="L4613" s="172"/>
      <c r="M4613" s="170">
        <f>SUM(M4606:M4612)</f>
        <v>313.1102325970549</v>
      </c>
    </row>
    <row r="4614" spans="1:13" s="51" customFormat="1">
      <c r="A4614" s="164" t="s">
        <v>2576</v>
      </c>
      <c r="B4614" s="42" t="s">
        <v>635</v>
      </c>
      <c r="C4614" s="165" t="s">
        <v>932</v>
      </c>
      <c r="D4614" s="166">
        <v>2005</v>
      </c>
      <c r="E4614" s="166">
        <f t="shared" ref="E4614:E4620" si="1446">2021-D4614</f>
        <v>16</v>
      </c>
      <c r="F4614" s="167">
        <v>57600</v>
      </c>
      <c r="G4614" s="168">
        <v>0.1</v>
      </c>
      <c r="H4614" s="167">
        <f t="shared" si="1438"/>
        <v>92160</v>
      </c>
      <c r="I4614" s="167">
        <f>F4614</f>
        <v>57600</v>
      </c>
      <c r="J4614" s="167">
        <f t="shared" si="1439"/>
        <v>5760</v>
      </c>
      <c r="K4614" s="101">
        <f t="shared" si="1442"/>
        <v>3.2128514056224899</v>
      </c>
      <c r="L4614" s="167">
        <v>300</v>
      </c>
      <c r="M4614" s="169">
        <f t="shared" si="1440"/>
        <v>16.064257028112451</v>
      </c>
    </row>
    <row r="4615" spans="1:13" s="51" customFormat="1">
      <c r="A4615" s="164"/>
      <c r="B4615" s="55"/>
      <c r="C4615" s="165" t="s">
        <v>931</v>
      </c>
      <c r="D4615" s="166">
        <v>2006</v>
      </c>
      <c r="E4615" s="166">
        <f t="shared" si="1446"/>
        <v>15</v>
      </c>
      <c r="F4615" s="167">
        <v>442300</v>
      </c>
      <c r="G4615" s="168">
        <v>0.1</v>
      </c>
      <c r="H4615" s="167">
        <f t="shared" si="1438"/>
        <v>663450</v>
      </c>
      <c r="I4615" s="167">
        <f>F4615-H4615</f>
        <v>-221150</v>
      </c>
      <c r="J4615" s="167">
        <f t="shared" si="1439"/>
        <v>44230</v>
      </c>
      <c r="K4615" s="101">
        <f t="shared" si="1442"/>
        <v>24.67090584560464</v>
      </c>
      <c r="L4615" s="167">
        <v>348</v>
      </c>
      <c r="M4615" s="169">
        <f t="shared" si="1440"/>
        <v>143.09125390450691</v>
      </c>
    </row>
    <row r="4616" spans="1:13" s="51" customFormat="1">
      <c r="A4616" s="164"/>
      <c r="B4616" s="55"/>
      <c r="C4616" s="165" t="s">
        <v>933</v>
      </c>
      <c r="D4616" s="166">
        <v>2005</v>
      </c>
      <c r="E4616" s="166">
        <f t="shared" si="1446"/>
        <v>16</v>
      </c>
      <c r="F4616" s="167">
        <v>132000</v>
      </c>
      <c r="G4616" s="168">
        <v>0.1</v>
      </c>
      <c r="H4616" s="167">
        <f t="shared" si="1438"/>
        <v>211200</v>
      </c>
      <c r="I4616" s="167">
        <f>F4616</f>
        <v>132000</v>
      </c>
      <c r="J4616" s="167">
        <f t="shared" si="1439"/>
        <v>13200</v>
      </c>
      <c r="K4616" s="101">
        <f t="shared" si="1442"/>
        <v>7.3627844712182062</v>
      </c>
      <c r="L4616" s="167">
        <v>390</v>
      </c>
      <c r="M4616" s="169">
        <f t="shared" si="1440"/>
        <v>47.858099062918342</v>
      </c>
    </row>
    <row r="4617" spans="1:13" s="51" customFormat="1">
      <c r="A4617" s="164"/>
      <c r="B4617" s="55"/>
      <c r="C4617" s="165" t="s">
        <v>934</v>
      </c>
      <c r="D4617" s="166">
        <v>2007</v>
      </c>
      <c r="E4617" s="166">
        <f t="shared" si="1446"/>
        <v>14</v>
      </c>
      <c r="F4617" s="167">
        <v>769804.25</v>
      </c>
      <c r="G4617" s="168">
        <v>0.1</v>
      </c>
      <c r="H4617" s="167">
        <f t="shared" si="1438"/>
        <v>1077725.95</v>
      </c>
      <c r="I4617" s="167">
        <f>F4617-H4617</f>
        <v>-307921.69999999995</v>
      </c>
      <c r="J4617" s="167">
        <f t="shared" si="1439"/>
        <v>76980.425000000003</v>
      </c>
      <c r="K4617" s="101">
        <f t="shared" si="1442"/>
        <v>42.938657407407412</v>
      </c>
      <c r="L4617" s="167">
        <v>60</v>
      </c>
      <c r="M4617" s="169">
        <f t="shared" si="1440"/>
        <v>42.938657407407412</v>
      </c>
    </row>
    <row r="4618" spans="1:13" s="51" customFormat="1">
      <c r="A4618" s="164"/>
      <c r="B4618" s="55"/>
      <c r="C4618" s="165" t="s">
        <v>936</v>
      </c>
      <c r="D4618" s="166">
        <v>2009</v>
      </c>
      <c r="E4618" s="166">
        <f t="shared" si="1446"/>
        <v>12</v>
      </c>
      <c r="F4618" s="167">
        <v>797040</v>
      </c>
      <c r="G4618" s="168">
        <v>0.1</v>
      </c>
      <c r="H4618" s="167">
        <f t="shared" si="1438"/>
        <v>956448</v>
      </c>
      <c r="I4618" s="167">
        <f>F4618-H4618</f>
        <v>-159408</v>
      </c>
      <c r="J4618" s="167">
        <f t="shared" si="1439"/>
        <v>79704</v>
      </c>
      <c r="K4618" s="101">
        <f t="shared" si="1442"/>
        <v>44.457831325301207</v>
      </c>
      <c r="L4618" s="167">
        <v>2</v>
      </c>
      <c r="M4618" s="169">
        <f t="shared" si="1440"/>
        <v>1.4819277108433735</v>
      </c>
    </row>
    <row r="4619" spans="1:13" s="51" customFormat="1">
      <c r="A4619" s="164"/>
      <c r="B4619" s="55"/>
      <c r="C4619" s="165" t="s">
        <v>935</v>
      </c>
      <c r="D4619" s="166">
        <v>2005</v>
      </c>
      <c r="E4619" s="166">
        <f t="shared" si="1446"/>
        <v>16</v>
      </c>
      <c r="F4619" s="167">
        <v>132000</v>
      </c>
      <c r="G4619" s="168">
        <v>0.1</v>
      </c>
      <c r="H4619" s="167">
        <f t="shared" si="1438"/>
        <v>211200</v>
      </c>
      <c r="I4619" s="167">
        <f>F4619</f>
        <v>132000</v>
      </c>
      <c r="J4619" s="167">
        <f t="shared" si="1439"/>
        <v>13200</v>
      </c>
      <c r="K4619" s="101">
        <f t="shared" si="1442"/>
        <v>7.3627844712182062</v>
      </c>
      <c r="L4619" s="167">
        <v>60</v>
      </c>
      <c r="M4619" s="169">
        <f t="shared" si="1440"/>
        <v>7.3627844712182062</v>
      </c>
    </row>
    <row r="4620" spans="1:13" s="51" customFormat="1">
      <c r="A4620" s="164"/>
      <c r="B4620" s="55"/>
      <c r="C4620" s="165" t="s">
        <v>937</v>
      </c>
      <c r="D4620" s="166">
        <v>2006</v>
      </c>
      <c r="E4620" s="166">
        <f t="shared" si="1446"/>
        <v>15</v>
      </c>
      <c r="F4620" s="167">
        <v>40572</v>
      </c>
      <c r="G4620" s="168">
        <v>0.1</v>
      </c>
      <c r="H4620" s="167">
        <f t="shared" si="1438"/>
        <v>60858</v>
      </c>
      <c r="I4620" s="167">
        <f>F4620-H4620</f>
        <v>-20286</v>
      </c>
      <c r="J4620" s="167">
        <f t="shared" si="1439"/>
        <v>4057.2000000000003</v>
      </c>
      <c r="K4620" s="101">
        <f t="shared" si="1442"/>
        <v>2.2630522088353415</v>
      </c>
      <c r="L4620" s="167">
        <v>1440</v>
      </c>
      <c r="M4620" s="169">
        <f t="shared" si="1440"/>
        <v>54.3132530120482</v>
      </c>
    </row>
    <row r="4621" spans="1:13" s="51" customFormat="1">
      <c r="A4621" s="164"/>
      <c r="B4621" s="113" t="s">
        <v>35</v>
      </c>
      <c r="C4621" s="165"/>
      <c r="D4621" s="166"/>
      <c r="E4621" s="166"/>
      <c r="F4621" s="167"/>
      <c r="G4621" s="168"/>
      <c r="H4621" s="167"/>
      <c r="I4621" s="167"/>
      <c r="J4621" s="167"/>
      <c r="K4621" s="101">
        <f t="shared" si="1442"/>
        <v>0</v>
      </c>
      <c r="L4621" s="172"/>
      <c r="M4621" s="170">
        <f>SUM(M4614:M4620)</f>
        <v>313.1102325970549</v>
      </c>
    </row>
    <row r="4622" spans="1:13" s="51" customFormat="1">
      <c r="A4622" s="164" t="s">
        <v>2577</v>
      </c>
      <c r="B4622" s="42" t="s">
        <v>638</v>
      </c>
      <c r="C4622" s="165" t="s">
        <v>932</v>
      </c>
      <c r="D4622" s="166">
        <v>2005</v>
      </c>
      <c r="E4622" s="166">
        <f t="shared" ref="E4622:E4628" si="1447">2021-D4622</f>
        <v>16</v>
      </c>
      <c r="F4622" s="167">
        <v>57600</v>
      </c>
      <c r="G4622" s="168">
        <v>0.1</v>
      </c>
      <c r="H4622" s="167">
        <f t="shared" si="1438"/>
        <v>92160</v>
      </c>
      <c r="I4622" s="167">
        <f>F4622</f>
        <v>57600</v>
      </c>
      <c r="J4622" s="167">
        <f t="shared" si="1439"/>
        <v>5760</v>
      </c>
      <c r="K4622" s="101">
        <f t="shared" si="1442"/>
        <v>3.2128514056224899</v>
      </c>
      <c r="L4622" s="167">
        <v>300</v>
      </c>
      <c r="M4622" s="169">
        <f t="shared" si="1440"/>
        <v>16.064257028112451</v>
      </c>
    </row>
    <row r="4623" spans="1:13" s="51" customFormat="1">
      <c r="A4623" s="164"/>
      <c r="B4623" s="55"/>
      <c r="C4623" s="165" t="s">
        <v>931</v>
      </c>
      <c r="D4623" s="166">
        <v>2006</v>
      </c>
      <c r="E4623" s="166">
        <f t="shared" si="1447"/>
        <v>15</v>
      </c>
      <c r="F4623" s="167">
        <v>442300</v>
      </c>
      <c r="G4623" s="168">
        <v>0.1</v>
      </c>
      <c r="H4623" s="167">
        <f t="shared" si="1438"/>
        <v>663450</v>
      </c>
      <c r="I4623" s="167">
        <f>F4623-H4623</f>
        <v>-221150</v>
      </c>
      <c r="J4623" s="167">
        <f t="shared" si="1439"/>
        <v>44230</v>
      </c>
      <c r="K4623" s="101">
        <f t="shared" si="1442"/>
        <v>24.67090584560464</v>
      </c>
      <c r="L4623" s="167">
        <v>348</v>
      </c>
      <c r="M4623" s="169">
        <f t="shared" si="1440"/>
        <v>143.09125390450691</v>
      </c>
    </row>
    <row r="4624" spans="1:13" s="51" customFormat="1">
      <c r="A4624" s="164"/>
      <c r="B4624" s="55"/>
      <c r="C4624" s="165" t="s">
        <v>933</v>
      </c>
      <c r="D4624" s="166">
        <v>2005</v>
      </c>
      <c r="E4624" s="166">
        <f t="shared" si="1447"/>
        <v>16</v>
      </c>
      <c r="F4624" s="167">
        <v>132000</v>
      </c>
      <c r="G4624" s="168">
        <v>0.1</v>
      </c>
      <c r="H4624" s="167">
        <f t="shared" si="1438"/>
        <v>211200</v>
      </c>
      <c r="I4624" s="167">
        <f>F4624</f>
        <v>132000</v>
      </c>
      <c r="J4624" s="167">
        <f t="shared" si="1439"/>
        <v>13200</v>
      </c>
      <c r="K4624" s="101">
        <f t="shared" si="1442"/>
        <v>7.3627844712182062</v>
      </c>
      <c r="L4624" s="167">
        <v>390</v>
      </c>
      <c r="M4624" s="169">
        <f t="shared" si="1440"/>
        <v>47.858099062918342</v>
      </c>
    </row>
    <row r="4625" spans="1:13" s="51" customFormat="1">
      <c r="A4625" s="164"/>
      <c r="B4625" s="55"/>
      <c r="C4625" s="165" t="s">
        <v>934</v>
      </c>
      <c r="D4625" s="166">
        <v>2007</v>
      </c>
      <c r="E4625" s="166">
        <f t="shared" si="1447"/>
        <v>14</v>
      </c>
      <c r="F4625" s="167">
        <v>769804.25</v>
      </c>
      <c r="G4625" s="168">
        <v>0.1</v>
      </c>
      <c r="H4625" s="167">
        <f t="shared" si="1438"/>
        <v>1077725.95</v>
      </c>
      <c r="I4625" s="167">
        <f>F4625-H4625</f>
        <v>-307921.69999999995</v>
      </c>
      <c r="J4625" s="167">
        <f t="shared" si="1439"/>
        <v>76980.425000000003</v>
      </c>
      <c r="K4625" s="101">
        <f t="shared" si="1442"/>
        <v>42.938657407407412</v>
      </c>
      <c r="L4625" s="167">
        <v>60</v>
      </c>
      <c r="M4625" s="169">
        <f t="shared" si="1440"/>
        <v>42.938657407407412</v>
      </c>
    </row>
    <row r="4626" spans="1:13" s="51" customFormat="1">
      <c r="A4626" s="164"/>
      <c r="B4626" s="55"/>
      <c r="C4626" s="165" t="s">
        <v>936</v>
      </c>
      <c r="D4626" s="166">
        <v>2009</v>
      </c>
      <c r="E4626" s="166">
        <f t="shared" si="1447"/>
        <v>12</v>
      </c>
      <c r="F4626" s="167">
        <v>797040</v>
      </c>
      <c r="G4626" s="168">
        <v>0.1</v>
      </c>
      <c r="H4626" s="167">
        <f t="shared" si="1438"/>
        <v>956448</v>
      </c>
      <c r="I4626" s="167">
        <f>F4626-H4626</f>
        <v>-159408</v>
      </c>
      <c r="J4626" s="167">
        <f t="shared" si="1439"/>
        <v>79704</v>
      </c>
      <c r="K4626" s="101">
        <f>J4626/1792.8</f>
        <v>44.457831325301207</v>
      </c>
      <c r="L4626" s="167">
        <v>2</v>
      </c>
      <c r="M4626" s="169">
        <f t="shared" si="1440"/>
        <v>1.4819277108433735</v>
      </c>
    </row>
    <row r="4627" spans="1:13" s="51" customFormat="1">
      <c r="A4627" s="164"/>
      <c r="B4627" s="55"/>
      <c r="C4627" s="165" t="s">
        <v>935</v>
      </c>
      <c r="D4627" s="166">
        <v>2005</v>
      </c>
      <c r="E4627" s="166">
        <f t="shared" si="1447"/>
        <v>16</v>
      </c>
      <c r="F4627" s="167">
        <v>132000</v>
      </c>
      <c r="G4627" s="168">
        <v>0.1</v>
      </c>
      <c r="H4627" s="167">
        <f t="shared" si="1438"/>
        <v>211200</v>
      </c>
      <c r="I4627" s="167">
        <f>F4627</f>
        <v>132000</v>
      </c>
      <c r="J4627" s="167">
        <f t="shared" si="1439"/>
        <v>13200</v>
      </c>
      <c r="K4627" s="101">
        <f t="shared" si="1442"/>
        <v>7.3627844712182062</v>
      </c>
      <c r="L4627" s="172"/>
      <c r="M4627" s="169">
        <f t="shared" si="1440"/>
        <v>0</v>
      </c>
    </row>
    <row r="4628" spans="1:13" s="51" customFormat="1">
      <c r="A4628" s="164"/>
      <c r="B4628" s="55"/>
      <c r="C4628" s="165" t="s">
        <v>937</v>
      </c>
      <c r="D4628" s="166">
        <v>2006</v>
      </c>
      <c r="E4628" s="166">
        <f t="shared" si="1447"/>
        <v>15</v>
      </c>
      <c r="F4628" s="167">
        <v>40572</v>
      </c>
      <c r="G4628" s="168">
        <v>0.1</v>
      </c>
      <c r="H4628" s="167">
        <f t="shared" si="1438"/>
        <v>60858</v>
      </c>
      <c r="I4628" s="167">
        <f>F4628-H4628</f>
        <v>-20286</v>
      </c>
      <c r="J4628" s="167">
        <f t="shared" si="1439"/>
        <v>4057.2000000000003</v>
      </c>
      <c r="K4628" s="101">
        <f t="shared" si="1442"/>
        <v>2.2630522088353415</v>
      </c>
      <c r="L4628" s="167">
        <v>1440</v>
      </c>
      <c r="M4628" s="169">
        <f t="shared" si="1440"/>
        <v>54.3132530120482</v>
      </c>
    </row>
    <row r="4629" spans="1:13" s="51" customFormat="1">
      <c r="A4629" s="164"/>
      <c r="B4629" s="113" t="s">
        <v>35</v>
      </c>
      <c r="C4629" s="165"/>
      <c r="D4629" s="166"/>
      <c r="E4629" s="166"/>
      <c r="F4629" s="167"/>
      <c r="G4629" s="168"/>
      <c r="H4629" s="167"/>
      <c r="I4629" s="167"/>
      <c r="J4629" s="167"/>
      <c r="K4629" s="101">
        <f t="shared" si="1442"/>
        <v>0</v>
      </c>
      <c r="L4629" s="172"/>
      <c r="M4629" s="170">
        <f>SUM(M4622:M4628)</f>
        <v>305.74744812583668</v>
      </c>
    </row>
    <row r="4630" spans="1:13" s="51" customFormat="1">
      <c r="A4630" s="164" t="s">
        <v>2578</v>
      </c>
      <c r="B4630" s="42" t="s">
        <v>641</v>
      </c>
      <c r="C4630" s="165" t="s">
        <v>932</v>
      </c>
      <c r="D4630" s="166">
        <v>2005</v>
      </c>
      <c r="E4630" s="166">
        <f t="shared" ref="E4630:E4636" si="1448">2021-D4630</f>
        <v>16</v>
      </c>
      <c r="F4630" s="167">
        <v>57600</v>
      </c>
      <c r="G4630" s="168">
        <v>0.1</v>
      </c>
      <c r="H4630" s="167">
        <f t="shared" si="1438"/>
        <v>92160</v>
      </c>
      <c r="I4630" s="167">
        <f>F4630</f>
        <v>57600</v>
      </c>
      <c r="J4630" s="167">
        <f t="shared" si="1439"/>
        <v>5760</v>
      </c>
      <c r="K4630" s="101">
        <f t="shared" si="1442"/>
        <v>3.2128514056224899</v>
      </c>
      <c r="L4630" s="167">
        <v>300</v>
      </c>
      <c r="M4630" s="169">
        <f t="shared" si="1440"/>
        <v>16.064257028112451</v>
      </c>
    </row>
    <row r="4631" spans="1:13" s="51" customFormat="1">
      <c r="A4631" s="164"/>
      <c r="B4631" s="55"/>
      <c r="C4631" s="165" t="s">
        <v>931</v>
      </c>
      <c r="D4631" s="166">
        <v>2006</v>
      </c>
      <c r="E4631" s="166">
        <f t="shared" si="1448"/>
        <v>15</v>
      </c>
      <c r="F4631" s="167">
        <v>442300</v>
      </c>
      <c r="G4631" s="168">
        <v>0.1</v>
      </c>
      <c r="H4631" s="167">
        <f t="shared" si="1438"/>
        <v>663450</v>
      </c>
      <c r="I4631" s="167">
        <f>F4631-H4631</f>
        <v>-221150</v>
      </c>
      <c r="J4631" s="167">
        <f t="shared" si="1439"/>
        <v>44230</v>
      </c>
      <c r="K4631" s="101">
        <f t="shared" si="1442"/>
        <v>24.67090584560464</v>
      </c>
      <c r="L4631" s="167">
        <v>348</v>
      </c>
      <c r="M4631" s="169">
        <f t="shared" si="1440"/>
        <v>143.09125390450691</v>
      </c>
    </row>
    <row r="4632" spans="1:13" s="51" customFormat="1">
      <c r="A4632" s="164"/>
      <c r="B4632" s="55"/>
      <c r="C4632" s="165" t="s">
        <v>933</v>
      </c>
      <c r="D4632" s="166">
        <v>2005</v>
      </c>
      <c r="E4632" s="166">
        <f t="shared" si="1448"/>
        <v>16</v>
      </c>
      <c r="F4632" s="167">
        <v>132000</v>
      </c>
      <c r="G4632" s="168">
        <v>0.1</v>
      </c>
      <c r="H4632" s="167">
        <f t="shared" si="1438"/>
        <v>211200</v>
      </c>
      <c r="I4632" s="167">
        <f>F4632</f>
        <v>132000</v>
      </c>
      <c r="J4632" s="167">
        <f t="shared" si="1439"/>
        <v>13200</v>
      </c>
      <c r="K4632" s="101">
        <f t="shared" si="1442"/>
        <v>7.3627844712182062</v>
      </c>
      <c r="L4632" s="167">
        <v>390</v>
      </c>
      <c r="M4632" s="169">
        <f t="shared" si="1440"/>
        <v>47.858099062918342</v>
      </c>
    </row>
    <row r="4633" spans="1:13" s="51" customFormat="1">
      <c r="A4633" s="164"/>
      <c r="B4633" s="55"/>
      <c r="C4633" s="165" t="s">
        <v>934</v>
      </c>
      <c r="D4633" s="166">
        <v>2007</v>
      </c>
      <c r="E4633" s="166">
        <f t="shared" si="1448"/>
        <v>14</v>
      </c>
      <c r="F4633" s="167">
        <v>769804.25</v>
      </c>
      <c r="G4633" s="168">
        <v>0.1</v>
      </c>
      <c r="H4633" s="167">
        <f t="shared" si="1438"/>
        <v>1077725.95</v>
      </c>
      <c r="I4633" s="167">
        <f t="shared" ref="I4633:I4692" si="1449">F4633-H4633</f>
        <v>-307921.69999999995</v>
      </c>
      <c r="J4633" s="167">
        <f t="shared" si="1439"/>
        <v>76980.425000000003</v>
      </c>
      <c r="K4633" s="101">
        <f t="shared" si="1442"/>
        <v>42.938657407407412</v>
      </c>
      <c r="L4633" s="167">
        <v>60</v>
      </c>
      <c r="M4633" s="169">
        <f t="shared" si="1440"/>
        <v>42.938657407407412</v>
      </c>
    </row>
    <row r="4634" spans="1:13" s="51" customFormat="1">
      <c r="A4634" s="164"/>
      <c r="B4634" s="55"/>
      <c r="C4634" s="165" t="s">
        <v>936</v>
      </c>
      <c r="D4634" s="166">
        <v>2009</v>
      </c>
      <c r="E4634" s="166">
        <f t="shared" si="1448"/>
        <v>12</v>
      </c>
      <c r="F4634" s="167">
        <v>797040</v>
      </c>
      <c r="G4634" s="168">
        <v>0.1</v>
      </c>
      <c r="H4634" s="167">
        <f t="shared" si="1438"/>
        <v>956448</v>
      </c>
      <c r="I4634" s="167">
        <f t="shared" si="1449"/>
        <v>-159408</v>
      </c>
      <c r="J4634" s="167">
        <f t="shared" si="1439"/>
        <v>79704</v>
      </c>
      <c r="K4634" s="101">
        <f t="shared" si="1442"/>
        <v>44.457831325301207</v>
      </c>
      <c r="L4634" s="167">
        <v>2</v>
      </c>
      <c r="M4634" s="169">
        <f t="shared" si="1440"/>
        <v>1.4819277108433735</v>
      </c>
    </row>
    <row r="4635" spans="1:13" s="51" customFormat="1">
      <c r="A4635" s="164"/>
      <c r="B4635" s="55"/>
      <c r="C4635" s="165" t="s">
        <v>935</v>
      </c>
      <c r="D4635" s="166">
        <v>2005</v>
      </c>
      <c r="E4635" s="166">
        <f t="shared" si="1448"/>
        <v>16</v>
      </c>
      <c r="F4635" s="167">
        <v>132000</v>
      </c>
      <c r="G4635" s="168">
        <v>0.1</v>
      </c>
      <c r="H4635" s="167">
        <f t="shared" si="1438"/>
        <v>211200</v>
      </c>
      <c r="I4635" s="167">
        <f>F4635</f>
        <v>132000</v>
      </c>
      <c r="J4635" s="167">
        <f t="shared" si="1439"/>
        <v>13200</v>
      </c>
      <c r="K4635" s="101">
        <f t="shared" si="1442"/>
        <v>7.3627844712182062</v>
      </c>
      <c r="L4635" s="167">
        <v>60</v>
      </c>
      <c r="M4635" s="169">
        <f t="shared" si="1440"/>
        <v>7.3627844712182062</v>
      </c>
    </row>
    <row r="4636" spans="1:13" s="51" customFormat="1">
      <c r="A4636" s="164"/>
      <c r="B4636" s="55"/>
      <c r="C4636" s="165" t="s">
        <v>937</v>
      </c>
      <c r="D4636" s="166">
        <v>2006</v>
      </c>
      <c r="E4636" s="166">
        <f t="shared" si="1448"/>
        <v>15</v>
      </c>
      <c r="F4636" s="167">
        <v>40572</v>
      </c>
      <c r="G4636" s="168">
        <v>0.1</v>
      </c>
      <c r="H4636" s="167">
        <f t="shared" si="1438"/>
        <v>60858</v>
      </c>
      <c r="I4636" s="167">
        <f t="shared" si="1449"/>
        <v>-20286</v>
      </c>
      <c r="J4636" s="167">
        <f t="shared" si="1439"/>
        <v>4057.2000000000003</v>
      </c>
      <c r="K4636" s="101">
        <f t="shared" si="1442"/>
        <v>2.2630522088353415</v>
      </c>
      <c r="L4636" s="167">
        <v>1440</v>
      </c>
      <c r="M4636" s="169">
        <f t="shared" si="1440"/>
        <v>54.3132530120482</v>
      </c>
    </row>
    <row r="4637" spans="1:13" s="51" customFormat="1">
      <c r="A4637" s="164"/>
      <c r="B4637" s="113" t="s">
        <v>35</v>
      </c>
      <c r="C4637" s="165"/>
      <c r="D4637" s="166"/>
      <c r="E4637" s="166"/>
      <c r="F4637" s="167"/>
      <c r="G4637" s="168"/>
      <c r="H4637" s="167"/>
      <c r="I4637" s="167"/>
      <c r="J4637" s="167"/>
      <c r="K4637" s="101">
        <f t="shared" si="1442"/>
        <v>0</v>
      </c>
      <c r="L4637" s="172"/>
      <c r="M4637" s="170">
        <f>SUM(M4630:M4636)</f>
        <v>313.1102325970549</v>
      </c>
    </row>
    <row r="4638" spans="1:13" s="51" customFormat="1">
      <c r="A4638" s="164" t="s">
        <v>2510</v>
      </c>
      <c r="B4638" s="42" t="s">
        <v>644</v>
      </c>
      <c r="C4638" s="165" t="s">
        <v>932</v>
      </c>
      <c r="D4638" s="166">
        <v>2005</v>
      </c>
      <c r="E4638" s="166">
        <f t="shared" ref="E4638:E4644" si="1450">2021-D4638</f>
        <v>16</v>
      </c>
      <c r="F4638" s="167">
        <v>57600</v>
      </c>
      <c r="G4638" s="168">
        <v>0.1</v>
      </c>
      <c r="H4638" s="167">
        <f t="shared" ref="H4638:H4700" si="1451">E4638*F4638*G4638</f>
        <v>92160</v>
      </c>
      <c r="I4638" s="167">
        <f>F4638</f>
        <v>57600</v>
      </c>
      <c r="J4638" s="167">
        <f t="shared" ref="J4638:J4700" si="1452">F4638*G4638</f>
        <v>5760</v>
      </c>
      <c r="K4638" s="101">
        <f t="shared" si="1442"/>
        <v>3.2128514056224899</v>
      </c>
      <c r="L4638" s="167">
        <v>300</v>
      </c>
      <c r="M4638" s="169">
        <f t="shared" ref="M4638:M4700" si="1453">K4638*L4638/60</f>
        <v>16.064257028112451</v>
      </c>
    </row>
    <row r="4639" spans="1:13" s="51" customFormat="1">
      <c r="A4639" s="164"/>
      <c r="B4639" s="55"/>
      <c r="C4639" s="165" t="s">
        <v>931</v>
      </c>
      <c r="D4639" s="166">
        <v>2006</v>
      </c>
      <c r="E4639" s="166">
        <f t="shared" si="1450"/>
        <v>15</v>
      </c>
      <c r="F4639" s="167">
        <v>442300</v>
      </c>
      <c r="G4639" s="168">
        <v>0.1</v>
      </c>
      <c r="H4639" s="167">
        <f t="shared" si="1451"/>
        <v>663450</v>
      </c>
      <c r="I4639" s="167">
        <f t="shared" si="1449"/>
        <v>-221150</v>
      </c>
      <c r="J4639" s="167">
        <f t="shared" si="1452"/>
        <v>44230</v>
      </c>
      <c r="K4639" s="101">
        <f t="shared" si="1442"/>
        <v>24.67090584560464</v>
      </c>
      <c r="L4639" s="167">
        <v>348</v>
      </c>
      <c r="M4639" s="169">
        <f t="shared" si="1453"/>
        <v>143.09125390450691</v>
      </c>
    </row>
    <row r="4640" spans="1:13" s="51" customFormat="1">
      <c r="A4640" s="164"/>
      <c r="B4640" s="55"/>
      <c r="C4640" s="165" t="s">
        <v>933</v>
      </c>
      <c r="D4640" s="166">
        <v>2005</v>
      </c>
      <c r="E4640" s="166">
        <f t="shared" si="1450"/>
        <v>16</v>
      </c>
      <c r="F4640" s="167">
        <v>132000</v>
      </c>
      <c r="G4640" s="168">
        <v>0.1</v>
      </c>
      <c r="H4640" s="167">
        <f t="shared" si="1451"/>
        <v>211200</v>
      </c>
      <c r="I4640" s="167">
        <f>F4640</f>
        <v>132000</v>
      </c>
      <c r="J4640" s="167">
        <f t="shared" si="1452"/>
        <v>13200</v>
      </c>
      <c r="K4640" s="101">
        <f t="shared" si="1442"/>
        <v>7.3627844712182062</v>
      </c>
      <c r="L4640" s="167">
        <v>390</v>
      </c>
      <c r="M4640" s="169">
        <f t="shared" si="1453"/>
        <v>47.858099062918342</v>
      </c>
    </row>
    <row r="4641" spans="1:13" s="51" customFormat="1">
      <c r="A4641" s="164"/>
      <c r="B4641" s="55"/>
      <c r="C4641" s="165" t="s">
        <v>934</v>
      </c>
      <c r="D4641" s="166">
        <v>2007</v>
      </c>
      <c r="E4641" s="166">
        <f t="shared" si="1450"/>
        <v>14</v>
      </c>
      <c r="F4641" s="167">
        <v>769804.25</v>
      </c>
      <c r="G4641" s="168">
        <v>0.1</v>
      </c>
      <c r="H4641" s="167">
        <f t="shared" si="1451"/>
        <v>1077725.95</v>
      </c>
      <c r="I4641" s="167">
        <f t="shared" si="1449"/>
        <v>-307921.69999999995</v>
      </c>
      <c r="J4641" s="167">
        <f t="shared" si="1452"/>
        <v>76980.425000000003</v>
      </c>
      <c r="K4641" s="101">
        <f t="shared" si="1442"/>
        <v>42.938657407407412</v>
      </c>
      <c r="L4641" s="167">
        <v>60</v>
      </c>
      <c r="M4641" s="169">
        <f t="shared" si="1453"/>
        <v>42.938657407407412</v>
      </c>
    </row>
    <row r="4642" spans="1:13" s="51" customFormat="1">
      <c r="A4642" s="164"/>
      <c r="B4642" s="55"/>
      <c r="C4642" s="165" t="s">
        <v>936</v>
      </c>
      <c r="D4642" s="166">
        <v>2009</v>
      </c>
      <c r="E4642" s="166">
        <f t="shared" si="1450"/>
        <v>12</v>
      </c>
      <c r="F4642" s="167">
        <v>797040</v>
      </c>
      <c r="G4642" s="168">
        <v>0.1</v>
      </c>
      <c r="H4642" s="167">
        <f t="shared" si="1451"/>
        <v>956448</v>
      </c>
      <c r="I4642" s="167">
        <f t="shared" si="1449"/>
        <v>-159408</v>
      </c>
      <c r="J4642" s="167">
        <f t="shared" si="1452"/>
        <v>79704</v>
      </c>
      <c r="K4642" s="101">
        <f t="shared" si="1442"/>
        <v>44.457831325301207</v>
      </c>
      <c r="L4642" s="167">
        <v>2</v>
      </c>
      <c r="M4642" s="169">
        <f t="shared" si="1453"/>
        <v>1.4819277108433735</v>
      </c>
    </row>
    <row r="4643" spans="1:13" s="51" customFormat="1">
      <c r="A4643" s="164"/>
      <c r="B4643" s="55"/>
      <c r="C4643" s="165" t="s">
        <v>935</v>
      </c>
      <c r="D4643" s="166">
        <v>2005</v>
      </c>
      <c r="E4643" s="166">
        <f t="shared" si="1450"/>
        <v>16</v>
      </c>
      <c r="F4643" s="167">
        <v>132000</v>
      </c>
      <c r="G4643" s="168">
        <v>0.1</v>
      </c>
      <c r="H4643" s="167">
        <f t="shared" si="1451"/>
        <v>211200</v>
      </c>
      <c r="I4643" s="167">
        <f>F4643</f>
        <v>132000</v>
      </c>
      <c r="J4643" s="167">
        <f t="shared" si="1452"/>
        <v>13200</v>
      </c>
      <c r="K4643" s="101">
        <f t="shared" si="1442"/>
        <v>7.3627844712182062</v>
      </c>
      <c r="L4643" s="167">
        <v>60</v>
      </c>
      <c r="M4643" s="169">
        <f t="shared" si="1453"/>
        <v>7.3627844712182062</v>
      </c>
    </row>
    <row r="4644" spans="1:13" s="51" customFormat="1">
      <c r="A4644" s="164"/>
      <c r="B4644" s="55"/>
      <c r="C4644" s="165" t="s">
        <v>937</v>
      </c>
      <c r="D4644" s="166">
        <v>2006</v>
      </c>
      <c r="E4644" s="166">
        <f t="shared" si="1450"/>
        <v>15</v>
      </c>
      <c r="F4644" s="167">
        <v>40572</v>
      </c>
      <c r="G4644" s="168">
        <v>0.1</v>
      </c>
      <c r="H4644" s="167">
        <f t="shared" si="1451"/>
        <v>60858</v>
      </c>
      <c r="I4644" s="167">
        <f t="shared" si="1449"/>
        <v>-20286</v>
      </c>
      <c r="J4644" s="167">
        <f t="shared" si="1452"/>
        <v>4057.2000000000003</v>
      </c>
      <c r="K4644" s="101">
        <f t="shared" si="1442"/>
        <v>2.2630522088353415</v>
      </c>
      <c r="L4644" s="167">
        <v>1440</v>
      </c>
      <c r="M4644" s="169">
        <f t="shared" si="1453"/>
        <v>54.3132530120482</v>
      </c>
    </row>
    <row r="4645" spans="1:13" s="51" customFormat="1">
      <c r="A4645" s="164"/>
      <c r="B4645" s="113" t="s">
        <v>35</v>
      </c>
      <c r="C4645" s="165"/>
      <c r="D4645" s="166"/>
      <c r="E4645" s="166"/>
      <c r="F4645" s="167"/>
      <c r="G4645" s="168"/>
      <c r="H4645" s="167"/>
      <c r="I4645" s="167"/>
      <c r="J4645" s="167"/>
      <c r="K4645" s="101">
        <f t="shared" si="1442"/>
        <v>0</v>
      </c>
      <c r="L4645" s="167"/>
      <c r="M4645" s="170">
        <f>SUM(M4638:M4644)</f>
        <v>313.1102325970549</v>
      </c>
    </row>
    <row r="4646" spans="1:13" s="51" customFormat="1">
      <c r="A4646" s="164" t="s">
        <v>2512</v>
      </c>
      <c r="B4646" s="42" t="s">
        <v>647</v>
      </c>
      <c r="C4646" s="165" t="s">
        <v>932</v>
      </c>
      <c r="D4646" s="166">
        <v>2005</v>
      </c>
      <c r="E4646" s="166">
        <f t="shared" ref="E4646:E4652" si="1454">2021-D4646</f>
        <v>16</v>
      </c>
      <c r="F4646" s="167">
        <v>57600</v>
      </c>
      <c r="G4646" s="168">
        <v>0.1</v>
      </c>
      <c r="H4646" s="167">
        <f t="shared" si="1451"/>
        <v>92160</v>
      </c>
      <c r="I4646" s="167">
        <f>F4646</f>
        <v>57600</v>
      </c>
      <c r="J4646" s="167">
        <f t="shared" si="1452"/>
        <v>5760</v>
      </c>
      <c r="K4646" s="101">
        <f t="shared" si="1442"/>
        <v>3.2128514056224899</v>
      </c>
      <c r="L4646" s="167">
        <v>300</v>
      </c>
      <c r="M4646" s="169">
        <f t="shared" si="1453"/>
        <v>16.064257028112451</v>
      </c>
    </row>
    <row r="4647" spans="1:13" s="51" customFormat="1">
      <c r="A4647" s="164"/>
      <c r="B4647" s="55"/>
      <c r="C4647" s="165" t="s">
        <v>931</v>
      </c>
      <c r="D4647" s="166">
        <v>2006</v>
      </c>
      <c r="E4647" s="166">
        <f t="shared" si="1454"/>
        <v>15</v>
      </c>
      <c r="F4647" s="167">
        <v>442300</v>
      </c>
      <c r="G4647" s="168">
        <v>0.1</v>
      </c>
      <c r="H4647" s="167">
        <f t="shared" si="1451"/>
        <v>663450</v>
      </c>
      <c r="I4647" s="167">
        <f t="shared" si="1449"/>
        <v>-221150</v>
      </c>
      <c r="J4647" s="167">
        <f t="shared" si="1452"/>
        <v>44230</v>
      </c>
      <c r="K4647" s="101">
        <f t="shared" ref="K4647:K4710" si="1455">J4647/1792.8</f>
        <v>24.67090584560464</v>
      </c>
      <c r="L4647" s="167">
        <v>348</v>
      </c>
      <c r="M4647" s="169">
        <f t="shared" si="1453"/>
        <v>143.09125390450691</v>
      </c>
    </row>
    <row r="4648" spans="1:13" s="51" customFormat="1">
      <c r="A4648" s="164"/>
      <c r="B4648" s="55"/>
      <c r="C4648" s="165" t="s">
        <v>933</v>
      </c>
      <c r="D4648" s="166">
        <v>2005</v>
      </c>
      <c r="E4648" s="166">
        <f t="shared" si="1454"/>
        <v>16</v>
      </c>
      <c r="F4648" s="167">
        <v>132000</v>
      </c>
      <c r="G4648" s="168">
        <v>0.1</v>
      </c>
      <c r="H4648" s="167">
        <f t="shared" si="1451"/>
        <v>211200</v>
      </c>
      <c r="I4648" s="167">
        <f>F4648</f>
        <v>132000</v>
      </c>
      <c r="J4648" s="167">
        <f t="shared" si="1452"/>
        <v>13200</v>
      </c>
      <c r="K4648" s="101">
        <f t="shared" si="1455"/>
        <v>7.3627844712182062</v>
      </c>
      <c r="L4648" s="167">
        <v>390</v>
      </c>
      <c r="M4648" s="169">
        <f t="shared" si="1453"/>
        <v>47.858099062918342</v>
      </c>
    </row>
    <row r="4649" spans="1:13" s="51" customFormat="1">
      <c r="A4649" s="164"/>
      <c r="B4649" s="55"/>
      <c r="C4649" s="165" t="s">
        <v>934</v>
      </c>
      <c r="D4649" s="166">
        <v>2007</v>
      </c>
      <c r="E4649" s="166">
        <f t="shared" si="1454"/>
        <v>14</v>
      </c>
      <c r="F4649" s="167">
        <v>769804.25</v>
      </c>
      <c r="G4649" s="168">
        <v>0.1</v>
      </c>
      <c r="H4649" s="167">
        <f t="shared" si="1451"/>
        <v>1077725.95</v>
      </c>
      <c r="I4649" s="167">
        <f t="shared" si="1449"/>
        <v>-307921.69999999995</v>
      </c>
      <c r="J4649" s="167">
        <f t="shared" si="1452"/>
        <v>76980.425000000003</v>
      </c>
      <c r="K4649" s="101">
        <f t="shared" si="1455"/>
        <v>42.938657407407412</v>
      </c>
      <c r="L4649" s="167">
        <v>60</v>
      </c>
      <c r="M4649" s="169">
        <f t="shared" si="1453"/>
        <v>42.938657407407412</v>
      </c>
    </row>
    <row r="4650" spans="1:13" s="51" customFormat="1">
      <c r="A4650" s="164"/>
      <c r="B4650" s="55"/>
      <c r="C4650" s="165" t="s">
        <v>936</v>
      </c>
      <c r="D4650" s="166">
        <v>2009</v>
      </c>
      <c r="E4650" s="166">
        <f t="shared" si="1454"/>
        <v>12</v>
      </c>
      <c r="F4650" s="167">
        <v>797040</v>
      </c>
      <c r="G4650" s="168">
        <v>0.1</v>
      </c>
      <c r="H4650" s="167">
        <f t="shared" si="1451"/>
        <v>956448</v>
      </c>
      <c r="I4650" s="167">
        <f t="shared" si="1449"/>
        <v>-159408</v>
      </c>
      <c r="J4650" s="167">
        <f t="shared" si="1452"/>
        <v>79704</v>
      </c>
      <c r="K4650" s="101">
        <f t="shared" si="1455"/>
        <v>44.457831325301207</v>
      </c>
      <c r="L4650" s="167">
        <v>2</v>
      </c>
      <c r="M4650" s="169">
        <f t="shared" si="1453"/>
        <v>1.4819277108433735</v>
      </c>
    </row>
    <row r="4651" spans="1:13" s="51" customFormat="1">
      <c r="A4651" s="164"/>
      <c r="B4651" s="55"/>
      <c r="C4651" s="165" t="s">
        <v>935</v>
      </c>
      <c r="D4651" s="166">
        <v>2005</v>
      </c>
      <c r="E4651" s="166">
        <f t="shared" si="1454"/>
        <v>16</v>
      </c>
      <c r="F4651" s="167">
        <v>132000</v>
      </c>
      <c r="G4651" s="168">
        <v>0.1</v>
      </c>
      <c r="H4651" s="167">
        <f t="shared" si="1451"/>
        <v>211200</v>
      </c>
      <c r="I4651" s="167">
        <f>F4651</f>
        <v>132000</v>
      </c>
      <c r="J4651" s="167">
        <f t="shared" si="1452"/>
        <v>13200</v>
      </c>
      <c r="K4651" s="101">
        <f t="shared" si="1455"/>
        <v>7.3627844712182062</v>
      </c>
      <c r="L4651" s="167">
        <v>60</v>
      </c>
      <c r="M4651" s="169">
        <f t="shared" si="1453"/>
        <v>7.3627844712182062</v>
      </c>
    </row>
    <row r="4652" spans="1:13" s="51" customFormat="1">
      <c r="A4652" s="164"/>
      <c r="B4652" s="55"/>
      <c r="C4652" s="165" t="s">
        <v>937</v>
      </c>
      <c r="D4652" s="166">
        <v>2006</v>
      </c>
      <c r="E4652" s="166">
        <f t="shared" si="1454"/>
        <v>15</v>
      </c>
      <c r="F4652" s="167">
        <v>40572</v>
      </c>
      <c r="G4652" s="168">
        <v>0.1</v>
      </c>
      <c r="H4652" s="167">
        <f t="shared" si="1451"/>
        <v>60858</v>
      </c>
      <c r="I4652" s="167">
        <f t="shared" si="1449"/>
        <v>-20286</v>
      </c>
      <c r="J4652" s="167">
        <f t="shared" si="1452"/>
        <v>4057.2000000000003</v>
      </c>
      <c r="K4652" s="101">
        <f t="shared" si="1455"/>
        <v>2.2630522088353415</v>
      </c>
      <c r="L4652" s="167">
        <v>1440</v>
      </c>
      <c r="M4652" s="169">
        <f t="shared" si="1453"/>
        <v>54.3132530120482</v>
      </c>
    </row>
    <row r="4653" spans="1:13" s="51" customFormat="1">
      <c r="A4653" s="164"/>
      <c r="B4653" s="113" t="s">
        <v>35</v>
      </c>
      <c r="C4653" s="165"/>
      <c r="D4653" s="166"/>
      <c r="E4653" s="166"/>
      <c r="F4653" s="167"/>
      <c r="G4653" s="168"/>
      <c r="H4653" s="167"/>
      <c r="I4653" s="167"/>
      <c r="J4653" s="167"/>
      <c r="K4653" s="101">
        <f t="shared" si="1455"/>
        <v>0</v>
      </c>
      <c r="L4653" s="167"/>
      <c r="M4653" s="170">
        <f>SUM(M4646:M4652)</f>
        <v>313.1102325970549</v>
      </c>
    </row>
    <row r="4654" spans="1:13" s="51" customFormat="1">
      <c r="A4654" s="164" t="s">
        <v>2514</v>
      </c>
      <c r="B4654" s="42" t="s">
        <v>650</v>
      </c>
      <c r="C4654" s="165" t="s">
        <v>932</v>
      </c>
      <c r="D4654" s="166">
        <v>2005</v>
      </c>
      <c r="E4654" s="166">
        <f t="shared" ref="E4654:E4660" si="1456">2021-D4654</f>
        <v>16</v>
      </c>
      <c r="F4654" s="167">
        <v>57600</v>
      </c>
      <c r="G4654" s="168">
        <v>0.1</v>
      </c>
      <c r="H4654" s="167">
        <f t="shared" si="1451"/>
        <v>92160</v>
      </c>
      <c r="I4654" s="167">
        <f>F4654</f>
        <v>57600</v>
      </c>
      <c r="J4654" s="167">
        <f t="shared" si="1452"/>
        <v>5760</v>
      </c>
      <c r="K4654" s="101">
        <f t="shared" si="1455"/>
        <v>3.2128514056224899</v>
      </c>
      <c r="L4654" s="167">
        <v>300</v>
      </c>
      <c r="M4654" s="169">
        <f t="shared" si="1453"/>
        <v>16.064257028112451</v>
      </c>
    </row>
    <row r="4655" spans="1:13" s="51" customFormat="1">
      <c r="A4655" s="164"/>
      <c r="B4655" s="55"/>
      <c r="C4655" s="165" t="s">
        <v>931</v>
      </c>
      <c r="D4655" s="166">
        <v>2006</v>
      </c>
      <c r="E4655" s="166">
        <f t="shared" si="1456"/>
        <v>15</v>
      </c>
      <c r="F4655" s="167">
        <v>442300</v>
      </c>
      <c r="G4655" s="168">
        <v>0.1</v>
      </c>
      <c r="H4655" s="167">
        <f t="shared" si="1451"/>
        <v>663450</v>
      </c>
      <c r="I4655" s="167">
        <f t="shared" si="1449"/>
        <v>-221150</v>
      </c>
      <c r="J4655" s="167">
        <f t="shared" si="1452"/>
        <v>44230</v>
      </c>
      <c r="K4655" s="101">
        <f t="shared" si="1455"/>
        <v>24.67090584560464</v>
      </c>
      <c r="L4655" s="167">
        <v>348</v>
      </c>
      <c r="M4655" s="169">
        <f t="shared" si="1453"/>
        <v>143.09125390450691</v>
      </c>
    </row>
    <row r="4656" spans="1:13" s="51" customFormat="1">
      <c r="A4656" s="164"/>
      <c r="B4656" s="55"/>
      <c r="C4656" s="165" t="s">
        <v>933</v>
      </c>
      <c r="D4656" s="166">
        <v>2005</v>
      </c>
      <c r="E4656" s="166">
        <f t="shared" si="1456"/>
        <v>16</v>
      </c>
      <c r="F4656" s="167">
        <v>132000</v>
      </c>
      <c r="G4656" s="168">
        <v>0.1</v>
      </c>
      <c r="H4656" s="167">
        <f t="shared" si="1451"/>
        <v>211200</v>
      </c>
      <c r="I4656" s="167">
        <f>F4656</f>
        <v>132000</v>
      </c>
      <c r="J4656" s="167">
        <f t="shared" si="1452"/>
        <v>13200</v>
      </c>
      <c r="K4656" s="101">
        <f t="shared" si="1455"/>
        <v>7.3627844712182062</v>
      </c>
      <c r="L4656" s="167">
        <v>390</v>
      </c>
      <c r="M4656" s="169">
        <f t="shared" si="1453"/>
        <v>47.858099062918342</v>
      </c>
    </row>
    <row r="4657" spans="1:13" s="51" customFormat="1">
      <c r="A4657" s="164"/>
      <c r="B4657" s="55"/>
      <c r="C4657" s="165" t="s">
        <v>934</v>
      </c>
      <c r="D4657" s="166">
        <v>2007</v>
      </c>
      <c r="E4657" s="166">
        <f t="shared" si="1456"/>
        <v>14</v>
      </c>
      <c r="F4657" s="167">
        <v>769804.25</v>
      </c>
      <c r="G4657" s="168">
        <v>0.1</v>
      </c>
      <c r="H4657" s="167">
        <f t="shared" si="1451"/>
        <v>1077725.95</v>
      </c>
      <c r="I4657" s="167">
        <f t="shared" si="1449"/>
        <v>-307921.69999999995</v>
      </c>
      <c r="J4657" s="167">
        <f t="shared" si="1452"/>
        <v>76980.425000000003</v>
      </c>
      <c r="K4657" s="101">
        <f t="shared" si="1455"/>
        <v>42.938657407407412</v>
      </c>
      <c r="L4657" s="167">
        <v>60</v>
      </c>
      <c r="M4657" s="169">
        <f t="shared" si="1453"/>
        <v>42.938657407407412</v>
      </c>
    </row>
    <row r="4658" spans="1:13" s="51" customFormat="1">
      <c r="A4658" s="164"/>
      <c r="B4658" s="55"/>
      <c r="C4658" s="165" t="s">
        <v>936</v>
      </c>
      <c r="D4658" s="166">
        <v>2009</v>
      </c>
      <c r="E4658" s="166">
        <f t="shared" si="1456"/>
        <v>12</v>
      </c>
      <c r="F4658" s="167">
        <v>797040</v>
      </c>
      <c r="G4658" s="168">
        <v>0.1</v>
      </c>
      <c r="H4658" s="167">
        <f t="shared" si="1451"/>
        <v>956448</v>
      </c>
      <c r="I4658" s="167">
        <f t="shared" si="1449"/>
        <v>-159408</v>
      </c>
      <c r="J4658" s="167">
        <f t="shared" si="1452"/>
        <v>79704</v>
      </c>
      <c r="K4658" s="101">
        <f t="shared" si="1455"/>
        <v>44.457831325301207</v>
      </c>
      <c r="L4658" s="167">
        <v>2</v>
      </c>
      <c r="M4658" s="169">
        <f t="shared" si="1453"/>
        <v>1.4819277108433735</v>
      </c>
    </row>
    <row r="4659" spans="1:13" s="51" customFormat="1">
      <c r="A4659" s="164"/>
      <c r="B4659" s="55"/>
      <c r="C4659" s="165" t="s">
        <v>935</v>
      </c>
      <c r="D4659" s="166">
        <v>2005</v>
      </c>
      <c r="E4659" s="166">
        <f t="shared" si="1456"/>
        <v>16</v>
      </c>
      <c r="F4659" s="167">
        <v>132000</v>
      </c>
      <c r="G4659" s="168">
        <v>0.1</v>
      </c>
      <c r="H4659" s="167">
        <f t="shared" si="1451"/>
        <v>211200</v>
      </c>
      <c r="I4659" s="167">
        <f>F4659</f>
        <v>132000</v>
      </c>
      <c r="J4659" s="167">
        <f t="shared" si="1452"/>
        <v>13200</v>
      </c>
      <c r="K4659" s="101">
        <f t="shared" si="1455"/>
        <v>7.3627844712182062</v>
      </c>
      <c r="L4659" s="172"/>
      <c r="M4659" s="169">
        <f t="shared" si="1453"/>
        <v>0</v>
      </c>
    </row>
    <row r="4660" spans="1:13" s="51" customFormat="1" ht="39.75" customHeight="1">
      <c r="A4660" s="164"/>
      <c r="B4660" s="55"/>
      <c r="C4660" s="165" t="s">
        <v>937</v>
      </c>
      <c r="D4660" s="166">
        <v>2006</v>
      </c>
      <c r="E4660" s="166">
        <f t="shared" si="1456"/>
        <v>15</v>
      </c>
      <c r="F4660" s="167">
        <v>40572</v>
      </c>
      <c r="G4660" s="168">
        <v>0.1</v>
      </c>
      <c r="H4660" s="167">
        <f t="shared" si="1451"/>
        <v>60858</v>
      </c>
      <c r="I4660" s="167">
        <f t="shared" si="1449"/>
        <v>-20286</v>
      </c>
      <c r="J4660" s="167">
        <f t="shared" si="1452"/>
        <v>4057.2000000000003</v>
      </c>
      <c r="K4660" s="101">
        <f t="shared" si="1455"/>
        <v>2.2630522088353415</v>
      </c>
      <c r="L4660" s="167">
        <v>1440</v>
      </c>
      <c r="M4660" s="169">
        <f t="shared" si="1453"/>
        <v>54.3132530120482</v>
      </c>
    </row>
    <row r="4661" spans="1:13" s="51" customFormat="1">
      <c r="A4661" s="164"/>
      <c r="B4661" s="113" t="s">
        <v>35</v>
      </c>
      <c r="C4661" s="165"/>
      <c r="D4661" s="166"/>
      <c r="E4661" s="166"/>
      <c r="F4661" s="167"/>
      <c r="G4661" s="168"/>
      <c r="H4661" s="167"/>
      <c r="I4661" s="167"/>
      <c r="J4661" s="167"/>
      <c r="K4661" s="101">
        <f t="shared" si="1455"/>
        <v>0</v>
      </c>
      <c r="L4661" s="167"/>
      <c r="M4661" s="170">
        <f>SUM(M4654:M4660)</f>
        <v>305.74744812583668</v>
      </c>
    </row>
    <row r="4662" spans="1:13" s="51" customFormat="1" ht="45">
      <c r="A4662" s="164" t="s">
        <v>2516</v>
      </c>
      <c r="B4662" s="42" t="s">
        <v>653</v>
      </c>
      <c r="C4662" s="165" t="s">
        <v>911</v>
      </c>
      <c r="D4662" s="166">
        <v>2008</v>
      </c>
      <c r="E4662" s="166">
        <f t="shared" ref="E4662:E4669" si="1457">2021-D4662</f>
        <v>13</v>
      </c>
      <c r="F4662" s="167">
        <v>376800</v>
      </c>
      <c r="G4662" s="168">
        <v>0.1</v>
      </c>
      <c r="H4662" s="167">
        <f t="shared" si="1451"/>
        <v>489840</v>
      </c>
      <c r="I4662" s="167">
        <f t="shared" si="1449"/>
        <v>-113040</v>
      </c>
      <c r="J4662" s="167">
        <f t="shared" si="1452"/>
        <v>37680</v>
      </c>
      <c r="K4662" s="101">
        <f t="shared" si="1455"/>
        <v>21.01740294511379</v>
      </c>
      <c r="L4662" s="167">
        <v>300</v>
      </c>
      <c r="M4662" s="169">
        <f t="shared" si="1453"/>
        <v>105.08701472556895</v>
      </c>
    </row>
    <row r="4663" spans="1:13" s="51" customFormat="1">
      <c r="A4663" s="164"/>
      <c r="B4663" s="42"/>
      <c r="C4663" s="165" t="s">
        <v>910</v>
      </c>
      <c r="D4663" s="166">
        <v>2004</v>
      </c>
      <c r="E4663" s="166">
        <f t="shared" si="1457"/>
        <v>17</v>
      </c>
      <c r="F4663" s="167">
        <v>214320</v>
      </c>
      <c r="G4663" s="168">
        <v>0.1</v>
      </c>
      <c r="H4663" s="167">
        <f t="shared" si="1451"/>
        <v>364344</v>
      </c>
      <c r="I4663" s="167">
        <f>F4663</f>
        <v>214320</v>
      </c>
      <c r="J4663" s="167">
        <f t="shared" si="1452"/>
        <v>21432</v>
      </c>
      <c r="K4663" s="101">
        <f t="shared" si="1455"/>
        <v>11.954484605087014</v>
      </c>
      <c r="L4663" s="167">
        <v>30</v>
      </c>
      <c r="M4663" s="169">
        <f t="shared" si="1453"/>
        <v>5.9772423025435071</v>
      </c>
    </row>
    <row r="4664" spans="1:13" s="51" customFormat="1">
      <c r="A4664" s="164"/>
      <c r="B4664" s="55"/>
      <c r="C4664" s="165" t="s">
        <v>520</v>
      </c>
      <c r="D4664" s="166">
        <v>2009</v>
      </c>
      <c r="E4664" s="166">
        <f t="shared" si="1457"/>
        <v>12</v>
      </c>
      <c r="F4664" s="167">
        <v>166807</v>
      </c>
      <c r="G4664" s="168">
        <v>0.1</v>
      </c>
      <c r="H4664" s="167">
        <f t="shared" si="1451"/>
        <v>200168.40000000002</v>
      </c>
      <c r="I4664" s="167">
        <f t="shared" si="1449"/>
        <v>-33361.400000000023</v>
      </c>
      <c r="J4664" s="167">
        <f t="shared" si="1452"/>
        <v>16680.7</v>
      </c>
      <c r="K4664" s="101">
        <f t="shared" si="1455"/>
        <v>9.3042726461401166</v>
      </c>
      <c r="L4664" s="167">
        <v>348</v>
      </c>
      <c r="M4664" s="169">
        <f t="shared" si="1453"/>
        <v>53.964781347612671</v>
      </c>
    </row>
    <row r="4665" spans="1:13" s="51" customFormat="1">
      <c r="A4665" s="164"/>
      <c r="B4665" s="55"/>
      <c r="C4665" s="165" t="s">
        <v>913</v>
      </c>
      <c r="D4665" s="166">
        <v>2006</v>
      </c>
      <c r="E4665" s="166">
        <f t="shared" si="1457"/>
        <v>15</v>
      </c>
      <c r="F4665" s="167">
        <v>10250000</v>
      </c>
      <c r="G4665" s="168">
        <v>0.1</v>
      </c>
      <c r="H4665" s="167">
        <f t="shared" si="1451"/>
        <v>15375000</v>
      </c>
      <c r="I4665" s="167">
        <f t="shared" si="1449"/>
        <v>-5125000</v>
      </c>
      <c r="J4665" s="167">
        <f t="shared" si="1452"/>
        <v>1025000</v>
      </c>
      <c r="K4665" s="101">
        <f t="shared" si="1455"/>
        <v>571.73136992414106</v>
      </c>
      <c r="L4665" s="167">
        <v>120</v>
      </c>
      <c r="M4665" s="169">
        <f>K4665*L4665/60</f>
        <v>1143.4627398482821</v>
      </c>
    </row>
    <row r="4666" spans="1:13" s="51" customFormat="1">
      <c r="A4666" s="164"/>
      <c r="B4666" s="55"/>
      <c r="C4666" s="165" t="s">
        <v>914</v>
      </c>
      <c r="D4666" s="166">
        <v>2006</v>
      </c>
      <c r="E4666" s="166">
        <f t="shared" si="1457"/>
        <v>15</v>
      </c>
      <c r="F4666" s="167">
        <v>174000</v>
      </c>
      <c r="G4666" s="168">
        <v>0.1</v>
      </c>
      <c r="H4666" s="167">
        <f t="shared" si="1451"/>
        <v>261000</v>
      </c>
      <c r="I4666" s="167">
        <f t="shared" si="1449"/>
        <v>-87000</v>
      </c>
      <c r="J4666" s="167">
        <f t="shared" si="1452"/>
        <v>17400</v>
      </c>
      <c r="K4666" s="101">
        <f t="shared" si="1455"/>
        <v>9.7054886211512716</v>
      </c>
      <c r="L4666" s="167">
        <v>60</v>
      </c>
      <c r="M4666" s="169">
        <f t="shared" si="1453"/>
        <v>9.7054886211512716</v>
      </c>
    </row>
    <row r="4667" spans="1:13" s="51" customFormat="1">
      <c r="A4667" s="164"/>
      <c r="B4667" s="55"/>
      <c r="C4667" s="165" t="s">
        <v>915</v>
      </c>
      <c r="D4667" s="166">
        <v>2007</v>
      </c>
      <c r="E4667" s="166">
        <f t="shared" si="1457"/>
        <v>14</v>
      </c>
      <c r="F4667" s="167">
        <v>429000</v>
      </c>
      <c r="G4667" s="168">
        <v>0.1</v>
      </c>
      <c r="H4667" s="167">
        <f t="shared" si="1451"/>
        <v>600600</v>
      </c>
      <c r="I4667" s="167">
        <f t="shared" si="1449"/>
        <v>-171600</v>
      </c>
      <c r="J4667" s="167">
        <f t="shared" si="1452"/>
        <v>42900</v>
      </c>
      <c r="K4667" s="101">
        <f t="shared" si="1455"/>
        <v>23.929049531459171</v>
      </c>
      <c r="L4667" s="167">
        <v>2</v>
      </c>
      <c r="M4667" s="169">
        <f t="shared" si="1453"/>
        <v>0.79763498438197233</v>
      </c>
    </row>
    <row r="4668" spans="1:13" s="51" customFormat="1" ht="44.25" customHeight="1">
      <c r="A4668" s="164"/>
      <c r="B4668" s="55"/>
      <c r="C4668" s="165" t="s">
        <v>916</v>
      </c>
      <c r="D4668" s="166">
        <v>2007</v>
      </c>
      <c r="E4668" s="166">
        <f t="shared" si="1457"/>
        <v>14</v>
      </c>
      <c r="F4668" s="167">
        <v>287614</v>
      </c>
      <c r="G4668" s="168">
        <v>0.1</v>
      </c>
      <c r="H4668" s="167">
        <f t="shared" si="1451"/>
        <v>402659.60000000003</v>
      </c>
      <c r="I4668" s="167">
        <f t="shared" si="1449"/>
        <v>-115045.60000000003</v>
      </c>
      <c r="J4668" s="167">
        <f t="shared" si="1452"/>
        <v>28761.4</v>
      </c>
      <c r="K4668" s="101">
        <f t="shared" si="1455"/>
        <v>16.042726461401163</v>
      </c>
      <c r="L4668" s="167"/>
      <c r="M4668" s="169">
        <f t="shared" si="1453"/>
        <v>0</v>
      </c>
    </row>
    <row r="4669" spans="1:13" s="51" customFormat="1">
      <c r="A4669" s="164"/>
      <c r="B4669" s="55"/>
      <c r="C4669" s="165" t="s">
        <v>928</v>
      </c>
      <c r="D4669" s="166">
        <v>2009</v>
      </c>
      <c r="E4669" s="166">
        <f t="shared" si="1457"/>
        <v>12</v>
      </c>
      <c r="F4669" s="167">
        <v>49275</v>
      </c>
      <c r="G4669" s="168">
        <v>0.1</v>
      </c>
      <c r="H4669" s="167">
        <f t="shared" si="1451"/>
        <v>59130</v>
      </c>
      <c r="I4669" s="167">
        <f t="shared" si="1449"/>
        <v>-9855</v>
      </c>
      <c r="J4669" s="167">
        <f t="shared" si="1452"/>
        <v>4927.5</v>
      </c>
      <c r="K4669" s="101">
        <f t="shared" si="1455"/>
        <v>2.7484939759036147</v>
      </c>
      <c r="L4669" s="167"/>
      <c r="M4669" s="169">
        <f t="shared" si="1453"/>
        <v>0</v>
      </c>
    </row>
    <row r="4670" spans="1:13" s="51" customFormat="1">
      <c r="A4670" s="164"/>
      <c r="B4670" s="113" t="s">
        <v>35</v>
      </c>
      <c r="C4670" s="165"/>
      <c r="D4670" s="166"/>
      <c r="E4670" s="166"/>
      <c r="F4670" s="167"/>
      <c r="G4670" s="168"/>
      <c r="H4670" s="167"/>
      <c r="I4670" s="167"/>
      <c r="J4670" s="167"/>
      <c r="K4670" s="101">
        <f t="shared" si="1455"/>
        <v>0</v>
      </c>
      <c r="L4670" s="172"/>
      <c r="M4670" s="170">
        <f>SUM(M4662:M4669)</f>
        <v>1318.9949018295406</v>
      </c>
    </row>
    <row r="4671" spans="1:13" s="51" customFormat="1" ht="45">
      <c r="A4671" s="164" t="s">
        <v>2518</v>
      </c>
      <c r="B4671" s="42" t="s">
        <v>658</v>
      </c>
      <c r="C4671" s="165" t="s">
        <v>911</v>
      </c>
      <c r="D4671" s="166">
        <v>2008</v>
      </c>
      <c r="E4671" s="166">
        <f t="shared" ref="E4671:E4678" si="1458">2021-D4671</f>
        <v>13</v>
      </c>
      <c r="F4671" s="167">
        <v>376800</v>
      </c>
      <c r="G4671" s="168">
        <v>0.1</v>
      </c>
      <c r="H4671" s="167">
        <f t="shared" si="1451"/>
        <v>489840</v>
      </c>
      <c r="I4671" s="167">
        <f t="shared" si="1449"/>
        <v>-113040</v>
      </c>
      <c r="J4671" s="167">
        <f t="shared" si="1452"/>
        <v>37680</v>
      </c>
      <c r="K4671" s="101">
        <f t="shared" si="1455"/>
        <v>21.01740294511379</v>
      </c>
      <c r="L4671" s="167">
        <v>300</v>
      </c>
      <c r="M4671" s="169">
        <f t="shared" si="1453"/>
        <v>105.08701472556895</v>
      </c>
    </row>
    <row r="4672" spans="1:13" s="51" customFormat="1">
      <c r="A4672" s="164"/>
      <c r="B4672" s="42"/>
      <c r="C4672" s="165" t="s">
        <v>910</v>
      </c>
      <c r="D4672" s="166">
        <v>2004</v>
      </c>
      <c r="E4672" s="166">
        <f t="shared" si="1458"/>
        <v>17</v>
      </c>
      <c r="F4672" s="167">
        <v>214320</v>
      </c>
      <c r="G4672" s="168">
        <v>0.1</v>
      </c>
      <c r="H4672" s="167">
        <f t="shared" si="1451"/>
        <v>364344</v>
      </c>
      <c r="I4672" s="167">
        <f>F4672</f>
        <v>214320</v>
      </c>
      <c r="J4672" s="167">
        <f t="shared" si="1452"/>
        <v>21432</v>
      </c>
      <c r="K4672" s="101">
        <f t="shared" si="1455"/>
        <v>11.954484605087014</v>
      </c>
      <c r="L4672" s="167">
        <v>30</v>
      </c>
      <c r="M4672" s="169">
        <f t="shared" si="1453"/>
        <v>5.9772423025435071</v>
      </c>
    </row>
    <row r="4673" spans="1:13" s="51" customFormat="1">
      <c r="A4673" s="164"/>
      <c r="B4673" s="55"/>
      <c r="C4673" s="165" t="s">
        <v>520</v>
      </c>
      <c r="D4673" s="166">
        <v>2009</v>
      </c>
      <c r="E4673" s="166">
        <f t="shared" si="1458"/>
        <v>12</v>
      </c>
      <c r="F4673" s="167">
        <v>166807</v>
      </c>
      <c r="G4673" s="168">
        <v>0.1</v>
      </c>
      <c r="H4673" s="167">
        <f t="shared" si="1451"/>
        <v>200168.40000000002</v>
      </c>
      <c r="I4673" s="167">
        <f t="shared" si="1449"/>
        <v>-33361.400000000023</v>
      </c>
      <c r="J4673" s="167">
        <f t="shared" si="1452"/>
        <v>16680.7</v>
      </c>
      <c r="K4673" s="101">
        <f t="shared" si="1455"/>
        <v>9.3042726461401166</v>
      </c>
      <c r="L4673" s="167">
        <v>240</v>
      </c>
      <c r="M4673" s="169">
        <f t="shared" si="1453"/>
        <v>37.217090584560466</v>
      </c>
    </row>
    <row r="4674" spans="1:13" s="51" customFormat="1">
      <c r="A4674" s="164"/>
      <c r="B4674" s="55"/>
      <c r="C4674" s="165" t="s">
        <v>913</v>
      </c>
      <c r="D4674" s="166">
        <v>2006</v>
      </c>
      <c r="E4674" s="166">
        <f t="shared" si="1458"/>
        <v>15</v>
      </c>
      <c r="F4674" s="167">
        <v>10250000</v>
      </c>
      <c r="G4674" s="168">
        <v>0.1</v>
      </c>
      <c r="H4674" s="167">
        <f t="shared" si="1451"/>
        <v>15375000</v>
      </c>
      <c r="I4674" s="167">
        <f t="shared" si="1449"/>
        <v>-5125000</v>
      </c>
      <c r="J4674" s="167">
        <f t="shared" si="1452"/>
        <v>1025000</v>
      </c>
      <c r="K4674" s="101">
        <f t="shared" si="1455"/>
        <v>571.73136992414106</v>
      </c>
      <c r="L4674" s="167">
        <v>120</v>
      </c>
      <c r="M4674" s="169">
        <f t="shared" si="1453"/>
        <v>1143.4627398482821</v>
      </c>
    </row>
    <row r="4675" spans="1:13" s="51" customFormat="1">
      <c r="A4675" s="164"/>
      <c r="B4675" s="55"/>
      <c r="C4675" s="165" t="s">
        <v>914</v>
      </c>
      <c r="D4675" s="166">
        <v>2006</v>
      </c>
      <c r="E4675" s="166">
        <f t="shared" si="1458"/>
        <v>15</v>
      </c>
      <c r="F4675" s="167">
        <v>174000</v>
      </c>
      <c r="G4675" s="168">
        <v>0.1</v>
      </c>
      <c r="H4675" s="167">
        <f t="shared" si="1451"/>
        <v>261000</v>
      </c>
      <c r="I4675" s="167">
        <f t="shared" si="1449"/>
        <v>-87000</v>
      </c>
      <c r="J4675" s="167">
        <f t="shared" si="1452"/>
        <v>17400</v>
      </c>
      <c r="K4675" s="101">
        <f t="shared" si="1455"/>
        <v>9.7054886211512716</v>
      </c>
      <c r="L4675" s="167">
        <v>60</v>
      </c>
      <c r="M4675" s="169">
        <f t="shared" si="1453"/>
        <v>9.7054886211512716</v>
      </c>
    </row>
    <row r="4676" spans="1:13" s="51" customFormat="1">
      <c r="A4676" s="65"/>
      <c r="B4676" s="55"/>
      <c r="C4676" s="165" t="s">
        <v>915</v>
      </c>
      <c r="D4676" s="166">
        <v>2007</v>
      </c>
      <c r="E4676" s="166">
        <f t="shared" si="1458"/>
        <v>14</v>
      </c>
      <c r="F4676" s="167">
        <v>429000</v>
      </c>
      <c r="G4676" s="168">
        <v>0.1</v>
      </c>
      <c r="H4676" s="167">
        <f t="shared" si="1451"/>
        <v>600600</v>
      </c>
      <c r="I4676" s="167">
        <f t="shared" si="1449"/>
        <v>-171600</v>
      </c>
      <c r="J4676" s="167">
        <f t="shared" si="1452"/>
        <v>42900</v>
      </c>
      <c r="K4676" s="101">
        <f t="shared" si="1455"/>
        <v>23.929049531459171</v>
      </c>
      <c r="L4676" s="167">
        <v>2</v>
      </c>
      <c r="M4676" s="169">
        <f t="shared" si="1453"/>
        <v>0.79763498438197233</v>
      </c>
    </row>
    <row r="4677" spans="1:13" s="51" customFormat="1">
      <c r="A4677" s="164"/>
      <c r="B4677" s="55"/>
      <c r="C4677" s="165" t="s">
        <v>916</v>
      </c>
      <c r="D4677" s="166">
        <v>2007</v>
      </c>
      <c r="E4677" s="166">
        <f t="shared" si="1458"/>
        <v>14</v>
      </c>
      <c r="F4677" s="167">
        <v>287614</v>
      </c>
      <c r="G4677" s="168">
        <v>0.1</v>
      </c>
      <c r="H4677" s="167">
        <f t="shared" si="1451"/>
        <v>402659.60000000003</v>
      </c>
      <c r="I4677" s="167">
        <f t="shared" si="1449"/>
        <v>-115045.60000000003</v>
      </c>
      <c r="J4677" s="167">
        <f t="shared" si="1452"/>
        <v>28761.4</v>
      </c>
      <c r="K4677" s="101">
        <f t="shared" si="1455"/>
        <v>16.042726461401163</v>
      </c>
      <c r="L4677" s="167"/>
      <c r="M4677" s="169">
        <f t="shared" si="1453"/>
        <v>0</v>
      </c>
    </row>
    <row r="4678" spans="1:13" s="51" customFormat="1">
      <c r="A4678" s="65"/>
      <c r="B4678" s="55"/>
      <c r="C4678" s="165" t="s">
        <v>928</v>
      </c>
      <c r="D4678" s="166">
        <v>2009</v>
      </c>
      <c r="E4678" s="166">
        <f t="shared" si="1458"/>
        <v>12</v>
      </c>
      <c r="F4678" s="167">
        <v>49275</v>
      </c>
      <c r="G4678" s="168">
        <v>0.1</v>
      </c>
      <c r="H4678" s="167">
        <f t="shared" si="1451"/>
        <v>59130</v>
      </c>
      <c r="I4678" s="167">
        <f t="shared" si="1449"/>
        <v>-9855</v>
      </c>
      <c r="J4678" s="167">
        <f t="shared" si="1452"/>
        <v>4927.5</v>
      </c>
      <c r="K4678" s="101">
        <f t="shared" si="1455"/>
        <v>2.7484939759036147</v>
      </c>
      <c r="L4678" s="167"/>
      <c r="M4678" s="169">
        <f t="shared" si="1453"/>
        <v>0</v>
      </c>
    </row>
    <row r="4679" spans="1:13" s="51" customFormat="1">
      <c r="A4679" s="65"/>
      <c r="B4679" s="113" t="s">
        <v>35</v>
      </c>
      <c r="C4679" s="165"/>
      <c r="D4679" s="166"/>
      <c r="E4679" s="166"/>
      <c r="F4679" s="167"/>
      <c r="G4679" s="168"/>
      <c r="H4679" s="167"/>
      <c r="I4679" s="167"/>
      <c r="J4679" s="167"/>
      <c r="K4679" s="101">
        <f t="shared" si="1455"/>
        <v>0</v>
      </c>
      <c r="L4679" s="172"/>
      <c r="M4679" s="170">
        <f>SUM(M4671:M4678)</f>
        <v>1302.2472110664885</v>
      </c>
    </row>
    <row r="4680" spans="1:13" s="51" customFormat="1" ht="30">
      <c r="A4680" s="65" t="s">
        <v>2520</v>
      </c>
      <c r="B4680" s="171" t="s">
        <v>939</v>
      </c>
      <c r="C4680" s="165" t="s">
        <v>911</v>
      </c>
      <c r="D4680" s="166">
        <v>2008</v>
      </c>
      <c r="E4680" s="166">
        <f t="shared" ref="E4680:E4687" si="1459">2021-D4680</f>
        <v>13</v>
      </c>
      <c r="F4680" s="167">
        <v>376800</v>
      </c>
      <c r="G4680" s="168">
        <v>0.1</v>
      </c>
      <c r="H4680" s="167">
        <f t="shared" si="1451"/>
        <v>489840</v>
      </c>
      <c r="I4680" s="167">
        <f t="shared" si="1449"/>
        <v>-113040</v>
      </c>
      <c r="J4680" s="167">
        <f t="shared" si="1452"/>
        <v>37680</v>
      </c>
      <c r="K4680" s="101">
        <f t="shared" si="1455"/>
        <v>21.01740294511379</v>
      </c>
      <c r="L4680" s="167">
        <v>18</v>
      </c>
      <c r="M4680" s="169">
        <f t="shared" si="1453"/>
        <v>6.3052208835341368</v>
      </c>
    </row>
    <row r="4681" spans="1:13" s="51" customFormat="1">
      <c r="A4681" s="65"/>
      <c r="B4681" s="42"/>
      <c r="C4681" s="165" t="s">
        <v>910</v>
      </c>
      <c r="D4681" s="166">
        <v>2004</v>
      </c>
      <c r="E4681" s="166">
        <f t="shared" si="1459"/>
        <v>17</v>
      </c>
      <c r="F4681" s="167">
        <v>214320</v>
      </c>
      <c r="G4681" s="168">
        <v>0.1</v>
      </c>
      <c r="H4681" s="167">
        <f t="shared" si="1451"/>
        <v>364344</v>
      </c>
      <c r="I4681" s="167">
        <f>F4681</f>
        <v>214320</v>
      </c>
      <c r="J4681" s="167">
        <f t="shared" si="1452"/>
        <v>21432</v>
      </c>
      <c r="K4681" s="101">
        <f t="shared" si="1455"/>
        <v>11.954484605087014</v>
      </c>
      <c r="L4681" s="167">
        <v>30</v>
      </c>
      <c r="M4681" s="169">
        <f t="shared" si="1453"/>
        <v>5.9772423025435071</v>
      </c>
    </row>
    <row r="4682" spans="1:13" s="51" customFormat="1" ht="40.5" customHeight="1">
      <c r="A4682" s="65"/>
      <c r="B4682" s="171"/>
      <c r="C4682" s="165" t="s">
        <v>520</v>
      </c>
      <c r="D4682" s="166">
        <v>2009</v>
      </c>
      <c r="E4682" s="166">
        <f t="shared" si="1459"/>
        <v>12</v>
      </c>
      <c r="F4682" s="167">
        <v>166807</v>
      </c>
      <c r="G4682" s="168">
        <v>0.1</v>
      </c>
      <c r="H4682" s="167">
        <f t="shared" si="1451"/>
        <v>200168.40000000002</v>
      </c>
      <c r="I4682" s="167">
        <f t="shared" si="1449"/>
        <v>-33361.400000000023</v>
      </c>
      <c r="J4682" s="167">
        <f t="shared" si="1452"/>
        <v>16680.7</v>
      </c>
      <c r="K4682" s="101">
        <f t="shared" si="1455"/>
        <v>9.3042726461401166</v>
      </c>
      <c r="L4682" s="167">
        <v>18</v>
      </c>
      <c r="M4682" s="169">
        <f t="shared" si="1453"/>
        <v>2.7912817938420349</v>
      </c>
    </row>
    <row r="4683" spans="1:13" s="51" customFormat="1">
      <c r="A4683" s="65"/>
      <c r="B4683" s="171"/>
      <c r="C4683" s="165" t="s">
        <v>913</v>
      </c>
      <c r="D4683" s="166">
        <v>2006</v>
      </c>
      <c r="E4683" s="166">
        <f t="shared" si="1459"/>
        <v>15</v>
      </c>
      <c r="F4683" s="167">
        <v>10250000</v>
      </c>
      <c r="G4683" s="168">
        <v>0.1</v>
      </c>
      <c r="H4683" s="167">
        <f t="shared" si="1451"/>
        <v>15375000</v>
      </c>
      <c r="I4683" s="167">
        <f t="shared" si="1449"/>
        <v>-5125000</v>
      </c>
      <c r="J4683" s="167">
        <f t="shared" si="1452"/>
        <v>1025000</v>
      </c>
      <c r="K4683" s="101">
        <f t="shared" si="1455"/>
        <v>571.73136992414106</v>
      </c>
      <c r="L4683" s="167">
        <v>30</v>
      </c>
      <c r="M4683" s="169">
        <f t="shared" si="1453"/>
        <v>285.86568496207053</v>
      </c>
    </row>
    <row r="4684" spans="1:13" s="51" customFormat="1">
      <c r="A4684" s="65"/>
      <c r="B4684" s="171"/>
      <c r="C4684" s="165" t="s">
        <v>914</v>
      </c>
      <c r="D4684" s="166">
        <v>2006</v>
      </c>
      <c r="E4684" s="166">
        <f t="shared" si="1459"/>
        <v>15</v>
      </c>
      <c r="F4684" s="167">
        <v>174000</v>
      </c>
      <c r="G4684" s="168">
        <v>0.1</v>
      </c>
      <c r="H4684" s="167">
        <f t="shared" si="1451"/>
        <v>261000</v>
      </c>
      <c r="I4684" s="167">
        <f t="shared" si="1449"/>
        <v>-87000</v>
      </c>
      <c r="J4684" s="167">
        <f t="shared" si="1452"/>
        <v>17400</v>
      </c>
      <c r="K4684" s="101">
        <f t="shared" si="1455"/>
        <v>9.7054886211512716</v>
      </c>
      <c r="L4684" s="167">
        <v>30</v>
      </c>
      <c r="M4684" s="169">
        <f t="shared" si="1453"/>
        <v>4.8527443105756358</v>
      </c>
    </row>
    <row r="4685" spans="1:13" s="51" customFormat="1">
      <c r="A4685" s="65"/>
      <c r="B4685" s="171"/>
      <c r="C4685" s="165" t="s">
        <v>915</v>
      </c>
      <c r="D4685" s="166">
        <v>2007</v>
      </c>
      <c r="E4685" s="166">
        <f t="shared" si="1459"/>
        <v>14</v>
      </c>
      <c r="F4685" s="167">
        <v>429000</v>
      </c>
      <c r="G4685" s="168">
        <v>0.1</v>
      </c>
      <c r="H4685" s="167">
        <f t="shared" si="1451"/>
        <v>600600</v>
      </c>
      <c r="I4685" s="167">
        <f t="shared" si="1449"/>
        <v>-171600</v>
      </c>
      <c r="J4685" s="167">
        <f t="shared" si="1452"/>
        <v>42900</v>
      </c>
      <c r="K4685" s="101">
        <f t="shared" si="1455"/>
        <v>23.929049531459171</v>
      </c>
      <c r="L4685" s="167">
        <v>30</v>
      </c>
      <c r="M4685" s="169">
        <f t="shared" si="1453"/>
        <v>11.964524765729585</v>
      </c>
    </row>
    <row r="4686" spans="1:13" s="51" customFormat="1">
      <c r="A4686" s="164"/>
      <c r="B4686" s="171"/>
      <c r="C4686" s="165" t="s">
        <v>916</v>
      </c>
      <c r="D4686" s="166">
        <v>2007</v>
      </c>
      <c r="E4686" s="166">
        <f t="shared" si="1459"/>
        <v>14</v>
      </c>
      <c r="F4686" s="167">
        <v>287614</v>
      </c>
      <c r="G4686" s="168">
        <v>0.1</v>
      </c>
      <c r="H4686" s="167">
        <f t="shared" si="1451"/>
        <v>402659.60000000003</v>
      </c>
      <c r="I4686" s="167">
        <f t="shared" si="1449"/>
        <v>-115045.60000000003</v>
      </c>
      <c r="J4686" s="167">
        <f t="shared" si="1452"/>
        <v>28761.4</v>
      </c>
      <c r="K4686" s="101">
        <f t="shared" si="1455"/>
        <v>16.042726461401163</v>
      </c>
      <c r="L4686" s="167">
        <v>30</v>
      </c>
      <c r="M4686" s="169">
        <f t="shared" si="1453"/>
        <v>8.0213632307005813</v>
      </c>
    </row>
    <row r="4687" spans="1:13" s="51" customFormat="1">
      <c r="A4687" s="65"/>
      <c r="B4687" s="171"/>
      <c r="C4687" s="165" t="s">
        <v>928</v>
      </c>
      <c r="D4687" s="166">
        <v>2009</v>
      </c>
      <c r="E4687" s="166">
        <f t="shared" si="1459"/>
        <v>12</v>
      </c>
      <c r="F4687" s="167">
        <v>49275</v>
      </c>
      <c r="G4687" s="168">
        <v>0.1</v>
      </c>
      <c r="H4687" s="167">
        <f t="shared" si="1451"/>
        <v>59130</v>
      </c>
      <c r="I4687" s="167">
        <f t="shared" si="1449"/>
        <v>-9855</v>
      </c>
      <c r="J4687" s="167">
        <f t="shared" si="1452"/>
        <v>4927.5</v>
      </c>
      <c r="K4687" s="101">
        <f t="shared" si="1455"/>
        <v>2.7484939759036147</v>
      </c>
      <c r="L4687" s="167">
        <v>30</v>
      </c>
      <c r="M4687" s="169">
        <f t="shared" si="1453"/>
        <v>1.3742469879518073</v>
      </c>
    </row>
    <row r="4688" spans="1:13" s="51" customFormat="1">
      <c r="A4688" s="65"/>
      <c r="B4688" s="113" t="s">
        <v>35</v>
      </c>
      <c r="C4688" s="165"/>
      <c r="D4688" s="166"/>
      <c r="E4688" s="166"/>
      <c r="F4688" s="167"/>
      <c r="G4688" s="168"/>
      <c r="H4688" s="167"/>
      <c r="I4688" s="167"/>
      <c r="J4688" s="167"/>
      <c r="K4688" s="101">
        <f t="shared" si="1455"/>
        <v>0</v>
      </c>
      <c r="L4688" s="172"/>
      <c r="M4688" s="170">
        <f>SUM(M4680:M4687)</f>
        <v>327.15230923694787</v>
      </c>
    </row>
    <row r="4689" spans="1:13" s="51" customFormat="1" ht="28.5" customHeight="1">
      <c r="A4689" s="65" t="s">
        <v>2522</v>
      </c>
      <c r="B4689" s="171" t="s">
        <v>666</v>
      </c>
      <c r="C4689" s="165" t="s">
        <v>911</v>
      </c>
      <c r="D4689" s="166">
        <v>2008</v>
      </c>
      <c r="E4689" s="166">
        <f t="shared" ref="E4689:E4752" si="1460">2021-D4689</f>
        <v>13</v>
      </c>
      <c r="F4689" s="167">
        <v>376800</v>
      </c>
      <c r="G4689" s="168">
        <v>0.1</v>
      </c>
      <c r="H4689" s="167">
        <f t="shared" si="1451"/>
        <v>489840</v>
      </c>
      <c r="I4689" s="167">
        <f t="shared" si="1449"/>
        <v>-113040</v>
      </c>
      <c r="J4689" s="167">
        <f t="shared" si="1452"/>
        <v>37680</v>
      </c>
      <c r="K4689" s="101">
        <f t="shared" si="1455"/>
        <v>21.01740294511379</v>
      </c>
      <c r="L4689" s="167">
        <v>18</v>
      </c>
      <c r="M4689" s="169">
        <f t="shared" si="1453"/>
        <v>6.3052208835341368</v>
      </c>
    </row>
    <row r="4690" spans="1:13" s="51" customFormat="1" ht="15" customHeight="1">
      <c r="A4690" s="65"/>
      <c r="B4690" s="171"/>
      <c r="C4690" s="165" t="s">
        <v>915</v>
      </c>
      <c r="D4690" s="166">
        <v>2007</v>
      </c>
      <c r="E4690" s="166">
        <f t="shared" si="1460"/>
        <v>14</v>
      </c>
      <c r="F4690" s="167">
        <v>429000</v>
      </c>
      <c r="G4690" s="168">
        <v>0.1</v>
      </c>
      <c r="H4690" s="167">
        <f t="shared" si="1451"/>
        <v>600600</v>
      </c>
      <c r="I4690" s="167">
        <f t="shared" si="1449"/>
        <v>-171600</v>
      </c>
      <c r="J4690" s="167">
        <f t="shared" si="1452"/>
        <v>42900</v>
      </c>
      <c r="K4690" s="101">
        <f t="shared" si="1455"/>
        <v>23.929049531459171</v>
      </c>
      <c r="L4690" s="167">
        <v>30</v>
      </c>
      <c r="M4690" s="169">
        <f t="shared" si="1453"/>
        <v>11.964524765729585</v>
      </c>
    </row>
    <row r="4691" spans="1:13" s="51" customFormat="1" ht="13.5" customHeight="1">
      <c r="A4691" s="65"/>
      <c r="B4691" s="171"/>
      <c r="C4691" s="165" t="s">
        <v>916</v>
      </c>
      <c r="D4691" s="166">
        <v>2007</v>
      </c>
      <c r="E4691" s="166">
        <f t="shared" si="1460"/>
        <v>14</v>
      </c>
      <c r="F4691" s="167">
        <v>287614</v>
      </c>
      <c r="G4691" s="168">
        <v>0.1</v>
      </c>
      <c r="H4691" s="167">
        <f t="shared" si="1451"/>
        <v>402659.60000000003</v>
      </c>
      <c r="I4691" s="167">
        <f t="shared" si="1449"/>
        <v>-115045.60000000003</v>
      </c>
      <c r="J4691" s="167">
        <f t="shared" si="1452"/>
        <v>28761.4</v>
      </c>
      <c r="K4691" s="101">
        <f t="shared" si="1455"/>
        <v>16.042726461401163</v>
      </c>
      <c r="L4691" s="167">
        <v>360</v>
      </c>
      <c r="M4691" s="169">
        <f t="shared" si="1453"/>
        <v>96.256358768406969</v>
      </c>
    </row>
    <row r="4692" spans="1:13" s="51" customFormat="1" ht="15.75" customHeight="1">
      <c r="A4692" s="65"/>
      <c r="B4692" s="171"/>
      <c r="C4692" s="165" t="s">
        <v>928</v>
      </c>
      <c r="D4692" s="166">
        <v>2009</v>
      </c>
      <c r="E4692" s="166">
        <f t="shared" si="1460"/>
        <v>12</v>
      </c>
      <c r="F4692" s="167">
        <v>49275</v>
      </c>
      <c r="G4692" s="168">
        <v>0.1</v>
      </c>
      <c r="H4692" s="167">
        <f t="shared" si="1451"/>
        <v>59130</v>
      </c>
      <c r="I4692" s="167">
        <f t="shared" si="1449"/>
        <v>-9855</v>
      </c>
      <c r="J4692" s="167">
        <f t="shared" si="1452"/>
        <v>4927.5</v>
      </c>
      <c r="K4692" s="101">
        <f t="shared" si="1455"/>
        <v>2.7484939759036147</v>
      </c>
      <c r="L4692" s="167">
        <v>30</v>
      </c>
      <c r="M4692" s="169">
        <f t="shared" si="1453"/>
        <v>1.3742469879518073</v>
      </c>
    </row>
    <row r="4693" spans="1:13" s="51" customFormat="1" ht="15.75" customHeight="1">
      <c r="A4693" s="65"/>
      <c r="B4693" s="113" t="s">
        <v>35</v>
      </c>
      <c r="C4693" s="165"/>
      <c r="D4693" s="166"/>
      <c r="E4693" s="166"/>
      <c r="F4693" s="167"/>
      <c r="G4693" s="168"/>
      <c r="H4693" s="167"/>
      <c r="I4693" s="167"/>
      <c r="J4693" s="167"/>
      <c r="K4693" s="101">
        <f t="shared" si="1455"/>
        <v>0</v>
      </c>
      <c r="L4693" s="172"/>
      <c r="M4693" s="170">
        <f>SUM(M4689:M4692)</f>
        <v>115.9003514056225</v>
      </c>
    </row>
    <row r="4694" spans="1:13" s="51" customFormat="1" ht="30">
      <c r="A4694" s="164" t="s">
        <v>2524</v>
      </c>
      <c r="B4694" s="42" t="s">
        <v>672</v>
      </c>
      <c r="C4694" s="165" t="s">
        <v>932</v>
      </c>
      <c r="D4694" s="166">
        <v>2005</v>
      </c>
      <c r="E4694" s="166">
        <f t="shared" si="1460"/>
        <v>16</v>
      </c>
      <c r="F4694" s="167">
        <v>57600</v>
      </c>
      <c r="G4694" s="168">
        <v>0.1</v>
      </c>
      <c r="H4694" s="167">
        <f t="shared" si="1451"/>
        <v>92160</v>
      </c>
      <c r="I4694" s="167">
        <f>F4694</f>
        <v>57600</v>
      </c>
      <c r="J4694" s="167">
        <f t="shared" si="1452"/>
        <v>5760</v>
      </c>
      <c r="K4694" s="101">
        <f t="shared" si="1455"/>
        <v>3.2128514056224899</v>
      </c>
      <c r="L4694" s="167">
        <v>30</v>
      </c>
      <c r="M4694" s="169">
        <f t="shared" si="1453"/>
        <v>1.606425702811245</v>
      </c>
    </row>
    <row r="4695" spans="1:13" s="51" customFormat="1">
      <c r="A4695" s="164"/>
      <c r="B4695" s="55"/>
      <c r="C4695" s="165" t="s">
        <v>931</v>
      </c>
      <c r="D4695" s="166">
        <v>2006</v>
      </c>
      <c r="E4695" s="166">
        <f t="shared" si="1460"/>
        <v>15</v>
      </c>
      <c r="F4695" s="167">
        <v>442300</v>
      </c>
      <c r="G4695" s="168">
        <v>0.1</v>
      </c>
      <c r="H4695" s="167">
        <f t="shared" si="1451"/>
        <v>663450</v>
      </c>
      <c r="I4695" s="167">
        <f t="shared" ref="I4695:I4758" si="1461">F4695-H4695</f>
        <v>-221150</v>
      </c>
      <c r="J4695" s="167">
        <f t="shared" si="1452"/>
        <v>44230</v>
      </c>
      <c r="K4695" s="101">
        <f t="shared" si="1455"/>
        <v>24.67090584560464</v>
      </c>
      <c r="L4695" s="167">
        <v>30</v>
      </c>
      <c r="M4695" s="169">
        <f t="shared" si="1453"/>
        <v>12.33545292280232</v>
      </c>
    </row>
    <row r="4696" spans="1:13" s="51" customFormat="1">
      <c r="A4696" s="164"/>
      <c r="B4696" s="55"/>
      <c r="C4696" s="165" t="s">
        <v>937</v>
      </c>
      <c r="D4696" s="166">
        <v>2006</v>
      </c>
      <c r="E4696" s="166">
        <f t="shared" si="1460"/>
        <v>15</v>
      </c>
      <c r="F4696" s="167">
        <v>40572</v>
      </c>
      <c r="G4696" s="168">
        <v>0.1</v>
      </c>
      <c r="H4696" s="167">
        <f t="shared" si="1451"/>
        <v>60858</v>
      </c>
      <c r="I4696" s="167">
        <f t="shared" si="1461"/>
        <v>-20286</v>
      </c>
      <c r="J4696" s="167">
        <f t="shared" si="1452"/>
        <v>4057.2000000000003</v>
      </c>
      <c r="K4696" s="101">
        <f t="shared" si="1455"/>
        <v>2.2630522088353415</v>
      </c>
      <c r="L4696" s="167">
        <v>1440</v>
      </c>
      <c r="M4696" s="169">
        <f t="shared" si="1453"/>
        <v>54.3132530120482</v>
      </c>
    </row>
    <row r="4697" spans="1:13" s="51" customFormat="1">
      <c r="A4697" s="164"/>
      <c r="B4697" s="55"/>
      <c r="C4697" s="165" t="s">
        <v>933</v>
      </c>
      <c r="D4697" s="166">
        <v>2005</v>
      </c>
      <c r="E4697" s="166">
        <f t="shared" si="1460"/>
        <v>16</v>
      </c>
      <c r="F4697" s="167">
        <v>132000</v>
      </c>
      <c r="G4697" s="168">
        <v>0.1</v>
      </c>
      <c r="H4697" s="167">
        <f t="shared" si="1451"/>
        <v>211200</v>
      </c>
      <c r="I4697" s="167">
        <f>F4697</f>
        <v>132000</v>
      </c>
      <c r="J4697" s="167">
        <f t="shared" si="1452"/>
        <v>13200</v>
      </c>
      <c r="K4697" s="101">
        <f t="shared" si="1455"/>
        <v>7.3627844712182062</v>
      </c>
      <c r="L4697" s="167">
        <v>390</v>
      </c>
      <c r="M4697" s="169">
        <f t="shared" si="1453"/>
        <v>47.858099062918342</v>
      </c>
    </row>
    <row r="4698" spans="1:13" s="51" customFormat="1">
      <c r="A4698" s="164"/>
      <c r="B4698" s="55"/>
      <c r="C4698" s="165" t="s">
        <v>934</v>
      </c>
      <c r="D4698" s="166">
        <v>2007</v>
      </c>
      <c r="E4698" s="166">
        <f t="shared" si="1460"/>
        <v>14</v>
      </c>
      <c r="F4698" s="167">
        <v>769804.25</v>
      </c>
      <c r="G4698" s="168">
        <v>0.1</v>
      </c>
      <c r="H4698" s="167">
        <f t="shared" si="1451"/>
        <v>1077725.95</v>
      </c>
      <c r="I4698" s="167">
        <f t="shared" si="1461"/>
        <v>-307921.69999999995</v>
      </c>
      <c r="J4698" s="167">
        <f t="shared" si="1452"/>
        <v>76980.425000000003</v>
      </c>
      <c r="K4698" s="101">
        <f t="shared" si="1455"/>
        <v>42.938657407407412</v>
      </c>
      <c r="L4698" s="167">
        <v>20</v>
      </c>
      <c r="M4698" s="169">
        <f t="shared" si="1453"/>
        <v>14.312885802469138</v>
      </c>
    </row>
    <row r="4699" spans="1:13" s="51" customFormat="1">
      <c r="A4699" s="164"/>
      <c r="B4699" s="55"/>
      <c r="C4699" s="165" t="s">
        <v>936</v>
      </c>
      <c r="D4699" s="166">
        <v>2009</v>
      </c>
      <c r="E4699" s="166">
        <f t="shared" si="1460"/>
        <v>12</v>
      </c>
      <c r="F4699" s="167">
        <v>797040</v>
      </c>
      <c r="G4699" s="168">
        <v>0.1</v>
      </c>
      <c r="H4699" s="167">
        <f t="shared" si="1451"/>
        <v>956448</v>
      </c>
      <c r="I4699" s="167">
        <f t="shared" si="1461"/>
        <v>-159408</v>
      </c>
      <c r="J4699" s="167">
        <f t="shared" si="1452"/>
        <v>79704</v>
      </c>
      <c r="K4699" s="101">
        <f t="shared" si="1455"/>
        <v>44.457831325301207</v>
      </c>
      <c r="L4699" s="167">
        <v>2</v>
      </c>
      <c r="M4699" s="169">
        <f t="shared" si="1453"/>
        <v>1.4819277108433735</v>
      </c>
    </row>
    <row r="4700" spans="1:13" s="51" customFormat="1">
      <c r="A4700" s="164"/>
      <c r="B4700" s="55"/>
      <c r="C4700" s="165" t="s">
        <v>935</v>
      </c>
      <c r="D4700" s="166">
        <v>2005</v>
      </c>
      <c r="E4700" s="166">
        <f t="shared" si="1460"/>
        <v>16</v>
      </c>
      <c r="F4700" s="167">
        <v>132000</v>
      </c>
      <c r="G4700" s="168">
        <v>0.1</v>
      </c>
      <c r="H4700" s="167">
        <f t="shared" si="1451"/>
        <v>211200</v>
      </c>
      <c r="I4700" s="167">
        <f>F4700</f>
        <v>132000</v>
      </c>
      <c r="J4700" s="167">
        <f t="shared" si="1452"/>
        <v>13200</v>
      </c>
      <c r="K4700" s="101">
        <f t="shared" si="1455"/>
        <v>7.3627844712182062</v>
      </c>
      <c r="L4700" s="167">
        <v>60</v>
      </c>
      <c r="M4700" s="169">
        <f t="shared" si="1453"/>
        <v>7.3627844712182062</v>
      </c>
    </row>
    <row r="4701" spans="1:13" s="51" customFormat="1">
      <c r="A4701" s="164"/>
      <c r="B4701" s="113" t="s">
        <v>35</v>
      </c>
      <c r="C4701" s="165"/>
      <c r="D4701" s="166"/>
      <c r="E4701" s="166"/>
      <c r="F4701" s="167"/>
      <c r="G4701" s="168"/>
      <c r="H4701" s="167"/>
      <c r="I4701" s="167"/>
      <c r="J4701" s="167"/>
      <c r="K4701" s="101">
        <f t="shared" si="1455"/>
        <v>0</v>
      </c>
      <c r="L4701" s="172"/>
      <c r="M4701" s="170">
        <f>SUM(M4694:M4700)</f>
        <v>139.27082868511081</v>
      </c>
    </row>
    <row r="4702" spans="1:13" s="51" customFormat="1" ht="30">
      <c r="A4702" s="65" t="s">
        <v>2526</v>
      </c>
      <c r="B4702" s="171" t="s">
        <v>940</v>
      </c>
      <c r="C4702" s="165" t="s">
        <v>911</v>
      </c>
      <c r="D4702" s="166">
        <v>2008</v>
      </c>
      <c r="E4702" s="166">
        <f t="shared" si="1460"/>
        <v>13</v>
      </c>
      <c r="F4702" s="167">
        <v>376800</v>
      </c>
      <c r="G4702" s="168">
        <v>0.1</v>
      </c>
      <c r="H4702" s="167">
        <f t="shared" ref="H4702:H4761" si="1462">E4702*F4702*G4702</f>
        <v>489840</v>
      </c>
      <c r="I4702" s="167">
        <f t="shared" si="1461"/>
        <v>-113040</v>
      </c>
      <c r="J4702" s="167">
        <f t="shared" ref="J4702:J4761" si="1463">F4702*G4702</f>
        <v>37680</v>
      </c>
      <c r="K4702" s="101">
        <f t="shared" si="1455"/>
        <v>21.01740294511379</v>
      </c>
      <c r="L4702" s="167">
        <v>18</v>
      </c>
      <c r="M4702" s="169">
        <f t="shared" ref="M4702:M4761" si="1464">K4702*L4702/60</f>
        <v>6.3052208835341368</v>
      </c>
    </row>
    <row r="4703" spans="1:13" s="51" customFormat="1">
      <c r="A4703" s="164"/>
      <c r="B4703" s="42"/>
      <c r="C4703" s="165" t="s">
        <v>910</v>
      </c>
      <c r="D4703" s="166">
        <v>2004</v>
      </c>
      <c r="E4703" s="166">
        <f t="shared" si="1460"/>
        <v>17</v>
      </c>
      <c r="F4703" s="167">
        <v>214320</v>
      </c>
      <c r="G4703" s="168">
        <v>0.1</v>
      </c>
      <c r="H4703" s="167">
        <f t="shared" si="1462"/>
        <v>364344</v>
      </c>
      <c r="I4703" s="167">
        <f>F4703</f>
        <v>214320</v>
      </c>
      <c r="J4703" s="167">
        <f t="shared" si="1463"/>
        <v>21432</v>
      </c>
      <c r="K4703" s="101">
        <f t="shared" si="1455"/>
        <v>11.954484605087014</v>
      </c>
      <c r="L4703" s="167">
        <v>30</v>
      </c>
      <c r="M4703" s="169">
        <f t="shared" si="1464"/>
        <v>5.9772423025435071</v>
      </c>
    </row>
    <row r="4704" spans="1:13" s="51" customFormat="1">
      <c r="A4704" s="65"/>
      <c r="B4704" s="171"/>
      <c r="C4704" s="165" t="s">
        <v>520</v>
      </c>
      <c r="D4704" s="166">
        <v>2009</v>
      </c>
      <c r="E4704" s="166">
        <f t="shared" si="1460"/>
        <v>12</v>
      </c>
      <c r="F4704" s="167">
        <v>166807</v>
      </c>
      <c r="G4704" s="168">
        <v>0.1</v>
      </c>
      <c r="H4704" s="167">
        <f t="shared" si="1462"/>
        <v>200168.40000000002</v>
      </c>
      <c r="I4704" s="167">
        <f t="shared" si="1461"/>
        <v>-33361.400000000023</v>
      </c>
      <c r="J4704" s="167">
        <f t="shared" si="1463"/>
        <v>16680.7</v>
      </c>
      <c r="K4704" s="101">
        <f t="shared" si="1455"/>
        <v>9.3042726461401166</v>
      </c>
      <c r="L4704" s="167">
        <v>18</v>
      </c>
      <c r="M4704" s="169">
        <f t="shared" si="1464"/>
        <v>2.7912817938420349</v>
      </c>
    </row>
    <row r="4705" spans="1:13" s="51" customFormat="1">
      <c r="A4705" s="65"/>
      <c r="B4705" s="171"/>
      <c r="C4705" s="165" t="s">
        <v>913</v>
      </c>
      <c r="D4705" s="166">
        <v>2006</v>
      </c>
      <c r="E4705" s="166">
        <f t="shared" si="1460"/>
        <v>15</v>
      </c>
      <c r="F4705" s="167">
        <v>10250000</v>
      </c>
      <c r="G4705" s="168">
        <v>0.1</v>
      </c>
      <c r="H4705" s="167">
        <f t="shared" si="1462"/>
        <v>15375000</v>
      </c>
      <c r="I4705" s="167">
        <f t="shared" si="1461"/>
        <v>-5125000</v>
      </c>
      <c r="J4705" s="167">
        <f t="shared" si="1463"/>
        <v>1025000</v>
      </c>
      <c r="K4705" s="101">
        <f t="shared" si="1455"/>
        <v>571.73136992414106</v>
      </c>
      <c r="L4705" s="167">
        <v>30</v>
      </c>
      <c r="M4705" s="169">
        <f t="shared" si="1464"/>
        <v>285.86568496207053</v>
      </c>
    </row>
    <row r="4706" spans="1:13" s="51" customFormat="1">
      <c r="A4706" s="65"/>
      <c r="B4706" s="171"/>
      <c r="C4706" s="165" t="s">
        <v>914</v>
      </c>
      <c r="D4706" s="166">
        <v>2006</v>
      </c>
      <c r="E4706" s="166">
        <f t="shared" si="1460"/>
        <v>15</v>
      </c>
      <c r="F4706" s="167">
        <v>174000</v>
      </c>
      <c r="G4706" s="168">
        <v>0.1</v>
      </c>
      <c r="H4706" s="167">
        <f>E4706*F4706*G4706</f>
        <v>261000</v>
      </c>
      <c r="I4706" s="167">
        <f t="shared" si="1461"/>
        <v>-87000</v>
      </c>
      <c r="J4706" s="167">
        <f t="shared" si="1463"/>
        <v>17400</v>
      </c>
      <c r="K4706" s="101">
        <f t="shared" si="1455"/>
        <v>9.7054886211512716</v>
      </c>
      <c r="L4706" s="167">
        <v>30</v>
      </c>
      <c r="M4706" s="169">
        <f t="shared" si="1464"/>
        <v>4.8527443105756358</v>
      </c>
    </row>
    <row r="4707" spans="1:13" s="51" customFormat="1">
      <c r="A4707" s="65"/>
      <c r="B4707" s="171"/>
      <c r="C4707" s="165" t="s">
        <v>915</v>
      </c>
      <c r="D4707" s="166">
        <v>2007</v>
      </c>
      <c r="E4707" s="166">
        <f t="shared" si="1460"/>
        <v>14</v>
      </c>
      <c r="F4707" s="167">
        <v>429000</v>
      </c>
      <c r="G4707" s="168">
        <v>0.1</v>
      </c>
      <c r="H4707" s="167">
        <f t="shared" si="1462"/>
        <v>600600</v>
      </c>
      <c r="I4707" s="167">
        <f t="shared" si="1461"/>
        <v>-171600</v>
      </c>
      <c r="J4707" s="167">
        <f t="shared" si="1463"/>
        <v>42900</v>
      </c>
      <c r="K4707" s="101">
        <f t="shared" si="1455"/>
        <v>23.929049531459171</v>
      </c>
      <c r="L4707" s="167">
        <v>30</v>
      </c>
      <c r="M4707" s="169">
        <f t="shared" si="1464"/>
        <v>11.964524765729585</v>
      </c>
    </row>
    <row r="4708" spans="1:13" s="51" customFormat="1">
      <c r="A4708" s="65"/>
      <c r="B4708" s="171"/>
      <c r="C4708" s="165" t="s">
        <v>916</v>
      </c>
      <c r="D4708" s="166">
        <v>2007</v>
      </c>
      <c r="E4708" s="166">
        <f t="shared" si="1460"/>
        <v>14</v>
      </c>
      <c r="F4708" s="167">
        <v>287614</v>
      </c>
      <c r="G4708" s="168">
        <v>0.1</v>
      </c>
      <c r="H4708" s="167">
        <f t="shared" si="1462"/>
        <v>402659.60000000003</v>
      </c>
      <c r="I4708" s="167">
        <f t="shared" si="1461"/>
        <v>-115045.60000000003</v>
      </c>
      <c r="J4708" s="167">
        <f t="shared" si="1463"/>
        <v>28761.4</v>
      </c>
      <c r="K4708" s="101">
        <f t="shared" si="1455"/>
        <v>16.042726461401163</v>
      </c>
      <c r="L4708" s="167">
        <v>30</v>
      </c>
      <c r="M4708" s="169">
        <f t="shared" si="1464"/>
        <v>8.0213632307005813</v>
      </c>
    </row>
    <row r="4709" spans="1:13" s="51" customFormat="1">
      <c r="A4709" s="65"/>
      <c r="B4709" s="171"/>
      <c r="C4709" s="165" t="s">
        <v>928</v>
      </c>
      <c r="D4709" s="166">
        <v>2009</v>
      </c>
      <c r="E4709" s="166">
        <f t="shared" si="1460"/>
        <v>12</v>
      </c>
      <c r="F4709" s="167">
        <v>49275</v>
      </c>
      <c r="G4709" s="168">
        <v>0.1</v>
      </c>
      <c r="H4709" s="167">
        <f t="shared" si="1462"/>
        <v>59130</v>
      </c>
      <c r="I4709" s="167">
        <f t="shared" si="1461"/>
        <v>-9855</v>
      </c>
      <c r="J4709" s="167">
        <f t="shared" si="1463"/>
        <v>4927.5</v>
      </c>
      <c r="K4709" s="101">
        <f t="shared" si="1455"/>
        <v>2.7484939759036147</v>
      </c>
      <c r="L4709" s="167">
        <v>30</v>
      </c>
      <c r="M4709" s="169">
        <f t="shared" si="1464"/>
        <v>1.3742469879518073</v>
      </c>
    </row>
    <row r="4710" spans="1:13" s="51" customFormat="1">
      <c r="A4710" s="65"/>
      <c r="B4710" s="113" t="s">
        <v>35</v>
      </c>
      <c r="C4710" s="165"/>
      <c r="D4710" s="166"/>
      <c r="E4710" s="166"/>
      <c r="F4710" s="167"/>
      <c r="G4710" s="168"/>
      <c r="H4710" s="167"/>
      <c r="I4710" s="167"/>
      <c r="J4710" s="167"/>
      <c r="K4710" s="101">
        <f t="shared" si="1455"/>
        <v>0</v>
      </c>
      <c r="L4710" s="172"/>
      <c r="M4710" s="170">
        <f>SUM(M4702:M4709)</f>
        <v>327.15230923694787</v>
      </c>
    </row>
    <row r="4711" spans="1:13" s="51" customFormat="1" ht="30">
      <c r="A4711" s="65" t="s">
        <v>2528</v>
      </c>
      <c r="B4711" s="171" t="s">
        <v>941</v>
      </c>
      <c r="C4711" s="165" t="s">
        <v>911</v>
      </c>
      <c r="D4711" s="166">
        <v>2008</v>
      </c>
      <c r="E4711" s="166">
        <f t="shared" si="1460"/>
        <v>13</v>
      </c>
      <c r="F4711" s="167">
        <v>376800</v>
      </c>
      <c r="G4711" s="168">
        <v>0.1</v>
      </c>
      <c r="H4711" s="167">
        <f t="shared" si="1462"/>
        <v>489840</v>
      </c>
      <c r="I4711" s="167">
        <f t="shared" si="1461"/>
        <v>-113040</v>
      </c>
      <c r="J4711" s="167">
        <f t="shared" si="1463"/>
        <v>37680</v>
      </c>
      <c r="K4711" s="101">
        <f t="shared" ref="K4711:K4766" si="1465">J4711/1792.8</f>
        <v>21.01740294511379</v>
      </c>
      <c r="L4711" s="167">
        <v>18</v>
      </c>
      <c r="M4711" s="169">
        <f t="shared" si="1464"/>
        <v>6.3052208835341368</v>
      </c>
    </row>
    <row r="4712" spans="1:13" s="51" customFormat="1">
      <c r="A4712" s="164"/>
      <c r="B4712" s="42"/>
      <c r="C4712" s="165" t="s">
        <v>910</v>
      </c>
      <c r="D4712" s="166">
        <v>2004</v>
      </c>
      <c r="E4712" s="166">
        <f t="shared" si="1460"/>
        <v>17</v>
      </c>
      <c r="F4712" s="167">
        <v>214320</v>
      </c>
      <c r="G4712" s="168">
        <v>0.1</v>
      </c>
      <c r="H4712" s="167">
        <f t="shared" si="1462"/>
        <v>364344</v>
      </c>
      <c r="I4712" s="167">
        <f>F4712</f>
        <v>214320</v>
      </c>
      <c r="J4712" s="167">
        <f t="shared" si="1463"/>
        <v>21432</v>
      </c>
      <c r="K4712" s="101">
        <f t="shared" si="1465"/>
        <v>11.954484605087014</v>
      </c>
      <c r="L4712" s="167">
        <v>30</v>
      </c>
      <c r="M4712" s="169">
        <f t="shared" si="1464"/>
        <v>5.9772423025435071</v>
      </c>
    </row>
    <row r="4713" spans="1:13" s="51" customFormat="1">
      <c r="A4713" s="65"/>
      <c r="B4713" s="171"/>
      <c r="C4713" s="165" t="s">
        <v>520</v>
      </c>
      <c r="D4713" s="166">
        <v>2009</v>
      </c>
      <c r="E4713" s="166">
        <f t="shared" si="1460"/>
        <v>12</v>
      </c>
      <c r="F4713" s="167">
        <v>166807</v>
      </c>
      <c r="G4713" s="168">
        <v>0.1</v>
      </c>
      <c r="H4713" s="167">
        <f t="shared" si="1462"/>
        <v>200168.40000000002</v>
      </c>
      <c r="I4713" s="167">
        <f t="shared" si="1461"/>
        <v>-33361.400000000023</v>
      </c>
      <c r="J4713" s="167">
        <f t="shared" si="1463"/>
        <v>16680.7</v>
      </c>
      <c r="K4713" s="101">
        <f t="shared" si="1465"/>
        <v>9.3042726461401166</v>
      </c>
      <c r="L4713" s="167">
        <v>18</v>
      </c>
      <c r="M4713" s="169">
        <f t="shared" si="1464"/>
        <v>2.7912817938420349</v>
      </c>
    </row>
    <row r="4714" spans="1:13" s="51" customFormat="1">
      <c r="A4714" s="65"/>
      <c r="B4714" s="171"/>
      <c r="C4714" s="165" t="s">
        <v>913</v>
      </c>
      <c r="D4714" s="166">
        <v>2006</v>
      </c>
      <c r="E4714" s="166">
        <f t="shared" si="1460"/>
        <v>15</v>
      </c>
      <c r="F4714" s="167">
        <v>10250000</v>
      </c>
      <c r="G4714" s="168">
        <v>0.1</v>
      </c>
      <c r="H4714" s="167">
        <f t="shared" si="1462"/>
        <v>15375000</v>
      </c>
      <c r="I4714" s="167">
        <f t="shared" si="1461"/>
        <v>-5125000</v>
      </c>
      <c r="J4714" s="167">
        <f t="shared" si="1463"/>
        <v>1025000</v>
      </c>
      <c r="K4714" s="101">
        <f t="shared" si="1465"/>
        <v>571.73136992414106</v>
      </c>
      <c r="L4714" s="167">
        <v>30</v>
      </c>
      <c r="M4714" s="169">
        <f t="shared" si="1464"/>
        <v>285.86568496207053</v>
      </c>
    </row>
    <row r="4715" spans="1:13" s="51" customFormat="1">
      <c r="A4715" s="65"/>
      <c r="B4715" s="171"/>
      <c r="C4715" s="165" t="s">
        <v>914</v>
      </c>
      <c r="D4715" s="166">
        <v>2006</v>
      </c>
      <c r="E4715" s="166">
        <f t="shared" si="1460"/>
        <v>15</v>
      </c>
      <c r="F4715" s="167">
        <v>174000</v>
      </c>
      <c r="G4715" s="168">
        <v>0.1</v>
      </c>
      <c r="H4715" s="167">
        <f t="shared" si="1462"/>
        <v>261000</v>
      </c>
      <c r="I4715" s="167">
        <f t="shared" si="1461"/>
        <v>-87000</v>
      </c>
      <c r="J4715" s="167">
        <f t="shared" si="1463"/>
        <v>17400</v>
      </c>
      <c r="K4715" s="101">
        <f t="shared" si="1465"/>
        <v>9.7054886211512716</v>
      </c>
      <c r="L4715" s="167">
        <v>30</v>
      </c>
      <c r="M4715" s="169">
        <f t="shared" si="1464"/>
        <v>4.8527443105756358</v>
      </c>
    </row>
    <row r="4716" spans="1:13" s="51" customFormat="1">
      <c r="A4716" s="65"/>
      <c r="B4716" s="171"/>
      <c r="C4716" s="165" t="s">
        <v>915</v>
      </c>
      <c r="D4716" s="166">
        <v>2007</v>
      </c>
      <c r="E4716" s="166">
        <f t="shared" si="1460"/>
        <v>14</v>
      </c>
      <c r="F4716" s="167">
        <v>429000</v>
      </c>
      <c r="G4716" s="168">
        <v>0.1</v>
      </c>
      <c r="H4716" s="167">
        <f t="shared" si="1462"/>
        <v>600600</v>
      </c>
      <c r="I4716" s="167">
        <f t="shared" si="1461"/>
        <v>-171600</v>
      </c>
      <c r="J4716" s="167">
        <f t="shared" si="1463"/>
        <v>42900</v>
      </c>
      <c r="K4716" s="101">
        <f t="shared" si="1465"/>
        <v>23.929049531459171</v>
      </c>
      <c r="L4716" s="167">
        <v>30</v>
      </c>
      <c r="M4716" s="169">
        <f t="shared" si="1464"/>
        <v>11.964524765729585</v>
      </c>
    </row>
    <row r="4717" spans="1:13" s="51" customFormat="1">
      <c r="A4717" s="65"/>
      <c r="B4717" s="171"/>
      <c r="C4717" s="165" t="s">
        <v>916</v>
      </c>
      <c r="D4717" s="166">
        <v>2007</v>
      </c>
      <c r="E4717" s="166">
        <f t="shared" si="1460"/>
        <v>14</v>
      </c>
      <c r="F4717" s="167">
        <v>287614</v>
      </c>
      <c r="G4717" s="168">
        <v>0.1</v>
      </c>
      <c r="H4717" s="167">
        <f t="shared" si="1462"/>
        <v>402659.60000000003</v>
      </c>
      <c r="I4717" s="167">
        <f t="shared" si="1461"/>
        <v>-115045.60000000003</v>
      </c>
      <c r="J4717" s="167">
        <f t="shared" si="1463"/>
        <v>28761.4</v>
      </c>
      <c r="K4717" s="101">
        <f t="shared" si="1465"/>
        <v>16.042726461401163</v>
      </c>
      <c r="L4717" s="167">
        <v>30</v>
      </c>
      <c r="M4717" s="169">
        <f t="shared" si="1464"/>
        <v>8.0213632307005813</v>
      </c>
    </row>
    <row r="4718" spans="1:13" s="51" customFormat="1">
      <c r="A4718" s="65"/>
      <c r="B4718" s="171"/>
      <c r="C4718" s="165" t="s">
        <v>928</v>
      </c>
      <c r="D4718" s="166">
        <v>2009</v>
      </c>
      <c r="E4718" s="166">
        <f t="shared" si="1460"/>
        <v>12</v>
      </c>
      <c r="F4718" s="167">
        <v>49275</v>
      </c>
      <c r="G4718" s="168">
        <v>0.1</v>
      </c>
      <c r="H4718" s="167">
        <f t="shared" si="1462"/>
        <v>59130</v>
      </c>
      <c r="I4718" s="167">
        <f t="shared" si="1461"/>
        <v>-9855</v>
      </c>
      <c r="J4718" s="167">
        <f t="shared" si="1463"/>
        <v>4927.5</v>
      </c>
      <c r="K4718" s="101">
        <f t="shared" si="1465"/>
        <v>2.7484939759036147</v>
      </c>
      <c r="L4718" s="167">
        <v>30</v>
      </c>
      <c r="M4718" s="169">
        <f t="shared" si="1464"/>
        <v>1.3742469879518073</v>
      </c>
    </row>
    <row r="4719" spans="1:13" s="51" customFormat="1">
      <c r="A4719" s="65"/>
      <c r="B4719" s="113" t="s">
        <v>35</v>
      </c>
      <c r="C4719" s="165"/>
      <c r="D4719" s="166"/>
      <c r="E4719" s="166"/>
      <c r="F4719" s="167"/>
      <c r="G4719" s="168"/>
      <c r="H4719" s="167"/>
      <c r="I4719" s="167"/>
      <c r="J4719" s="167"/>
      <c r="K4719" s="101">
        <f t="shared" si="1465"/>
        <v>0</v>
      </c>
      <c r="L4719" s="172"/>
      <c r="M4719" s="170">
        <f>SUM(M4711:M4718)</f>
        <v>327.15230923694787</v>
      </c>
    </row>
    <row r="4720" spans="1:13" s="51" customFormat="1">
      <c r="A4720" s="164" t="s">
        <v>2530</v>
      </c>
      <c r="B4720" s="42" t="s">
        <v>942</v>
      </c>
      <c r="C4720" s="165" t="s">
        <v>932</v>
      </c>
      <c r="D4720" s="166">
        <v>2005</v>
      </c>
      <c r="E4720" s="166">
        <f t="shared" si="1460"/>
        <v>16</v>
      </c>
      <c r="F4720" s="167">
        <v>57600</v>
      </c>
      <c r="G4720" s="168">
        <v>0.1</v>
      </c>
      <c r="H4720" s="167">
        <f t="shared" si="1462"/>
        <v>92160</v>
      </c>
      <c r="I4720" s="167">
        <f>F4720</f>
        <v>57600</v>
      </c>
      <c r="J4720" s="167">
        <f t="shared" si="1463"/>
        <v>5760</v>
      </c>
      <c r="K4720" s="101">
        <f t="shared" si="1465"/>
        <v>3.2128514056224899</v>
      </c>
      <c r="L4720" s="167">
        <v>30</v>
      </c>
      <c r="M4720" s="169">
        <f t="shared" si="1464"/>
        <v>1.606425702811245</v>
      </c>
    </row>
    <row r="4721" spans="1:13" s="51" customFormat="1">
      <c r="A4721" s="164"/>
      <c r="B4721" s="55"/>
      <c r="C4721" s="165" t="s">
        <v>931</v>
      </c>
      <c r="D4721" s="166">
        <v>2006</v>
      </c>
      <c r="E4721" s="166">
        <f t="shared" si="1460"/>
        <v>15</v>
      </c>
      <c r="F4721" s="167">
        <v>442300</v>
      </c>
      <c r="G4721" s="168">
        <v>0.1</v>
      </c>
      <c r="H4721" s="167">
        <f t="shared" si="1462"/>
        <v>663450</v>
      </c>
      <c r="I4721" s="167">
        <f t="shared" si="1461"/>
        <v>-221150</v>
      </c>
      <c r="J4721" s="167">
        <f t="shared" si="1463"/>
        <v>44230</v>
      </c>
      <c r="K4721" s="101">
        <f t="shared" si="1465"/>
        <v>24.67090584560464</v>
      </c>
      <c r="L4721" s="167">
        <v>30</v>
      </c>
      <c r="M4721" s="169">
        <f t="shared" si="1464"/>
        <v>12.33545292280232</v>
      </c>
    </row>
    <row r="4722" spans="1:13" s="51" customFormat="1" ht="18.75" customHeight="1">
      <c r="A4722" s="164"/>
      <c r="B4722" s="55"/>
      <c r="C4722" s="165" t="s">
        <v>933</v>
      </c>
      <c r="D4722" s="166">
        <v>2005</v>
      </c>
      <c r="E4722" s="166">
        <f t="shared" si="1460"/>
        <v>16</v>
      </c>
      <c r="F4722" s="167">
        <v>132000</v>
      </c>
      <c r="G4722" s="168">
        <v>0.1</v>
      </c>
      <c r="H4722" s="167">
        <f t="shared" si="1462"/>
        <v>211200</v>
      </c>
      <c r="I4722" s="167">
        <f>F4722</f>
        <v>132000</v>
      </c>
      <c r="J4722" s="167">
        <f t="shared" si="1463"/>
        <v>13200</v>
      </c>
      <c r="K4722" s="101">
        <f t="shared" si="1465"/>
        <v>7.3627844712182062</v>
      </c>
      <c r="L4722" s="167">
        <v>345</v>
      </c>
      <c r="M4722" s="169">
        <f t="shared" si="1464"/>
        <v>42.336010709504684</v>
      </c>
    </row>
    <row r="4723" spans="1:13" s="51" customFormat="1">
      <c r="A4723" s="164"/>
      <c r="B4723" s="55"/>
      <c r="C4723" s="165" t="s">
        <v>934</v>
      </c>
      <c r="D4723" s="166">
        <v>2007</v>
      </c>
      <c r="E4723" s="166">
        <f t="shared" si="1460"/>
        <v>14</v>
      </c>
      <c r="F4723" s="167">
        <v>769804.25</v>
      </c>
      <c r="G4723" s="168">
        <v>0.1</v>
      </c>
      <c r="H4723" s="167">
        <f t="shared" si="1462"/>
        <v>1077725.95</v>
      </c>
      <c r="I4723" s="167">
        <f t="shared" si="1461"/>
        <v>-307921.69999999995</v>
      </c>
      <c r="J4723" s="167">
        <f t="shared" si="1463"/>
        <v>76980.425000000003</v>
      </c>
      <c r="K4723" s="101">
        <f t="shared" si="1465"/>
        <v>42.938657407407412</v>
      </c>
      <c r="L4723" s="167">
        <v>20</v>
      </c>
      <c r="M4723" s="169">
        <f t="shared" si="1464"/>
        <v>14.312885802469138</v>
      </c>
    </row>
    <row r="4724" spans="1:13" s="51" customFormat="1">
      <c r="A4724" s="164"/>
      <c r="B4724" s="55"/>
      <c r="C4724" s="165" t="s">
        <v>936</v>
      </c>
      <c r="D4724" s="166">
        <v>2009</v>
      </c>
      <c r="E4724" s="166">
        <f t="shared" si="1460"/>
        <v>12</v>
      </c>
      <c r="F4724" s="167">
        <v>797040</v>
      </c>
      <c r="G4724" s="168">
        <v>0.1</v>
      </c>
      <c r="H4724" s="167">
        <f t="shared" si="1462"/>
        <v>956448</v>
      </c>
      <c r="I4724" s="167">
        <f t="shared" si="1461"/>
        <v>-159408</v>
      </c>
      <c r="J4724" s="167">
        <f t="shared" si="1463"/>
        <v>79704</v>
      </c>
      <c r="K4724" s="101">
        <f t="shared" si="1465"/>
        <v>44.457831325301207</v>
      </c>
      <c r="L4724" s="167">
        <v>2</v>
      </c>
      <c r="M4724" s="169">
        <f t="shared" si="1464"/>
        <v>1.4819277108433735</v>
      </c>
    </row>
    <row r="4725" spans="1:13" s="51" customFormat="1">
      <c r="A4725" s="164"/>
      <c r="B4725" s="55"/>
      <c r="C4725" s="165" t="s">
        <v>935</v>
      </c>
      <c r="D4725" s="166">
        <v>2005</v>
      </c>
      <c r="E4725" s="166">
        <f t="shared" si="1460"/>
        <v>16</v>
      </c>
      <c r="F4725" s="167">
        <v>132000</v>
      </c>
      <c r="G4725" s="168">
        <v>0.1</v>
      </c>
      <c r="H4725" s="167">
        <f t="shared" si="1462"/>
        <v>211200</v>
      </c>
      <c r="I4725" s="167">
        <f>F4725</f>
        <v>132000</v>
      </c>
      <c r="J4725" s="167">
        <f t="shared" si="1463"/>
        <v>13200</v>
      </c>
      <c r="K4725" s="101">
        <f t="shared" si="1465"/>
        <v>7.3627844712182062</v>
      </c>
      <c r="L4725" s="167">
        <v>60</v>
      </c>
      <c r="M4725" s="169">
        <f t="shared" si="1464"/>
        <v>7.3627844712182062</v>
      </c>
    </row>
    <row r="4726" spans="1:13" s="51" customFormat="1">
      <c r="A4726" s="164"/>
      <c r="B4726" s="55"/>
      <c r="C4726" s="165" t="s">
        <v>937</v>
      </c>
      <c r="D4726" s="166">
        <v>2006</v>
      </c>
      <c r="E4726" s="166">
        <f t="shared" si="1460"/>
        <v>15</v>
      </c>
      <c r="F4726" s="167">
        <v>40572</v>
      </c>
      <c r="G4726" s="168">
        <v>0.1</v>
      </c>
      <c r="H4726" s="167">
        <f t="shared" si="1462"/>
        <v>60858</v>
      </c>
      <c r="I4726" s="167">
        <f t="shared" si="1461"/>
        <v>-20286</v>
      </c>
      <c r="J4726" s="167">
        <f t="shared" si="1463"/>
        <v>4057.2000000000003</v>
      </c>
      <c r="K4726" s="101">
        <f t="shared" si="1465"/>
        <v>2.2630522088353415</v>
      </c>
      <c r="L4726" s="167">
        <v>1440</v>
      </c>
      <c r="M4726" s="169">
        <f t="shared" si="1464"/>
        <v>54.3132530120482</v>
      </c>
    </row>
    <row r="4727" spans="1:13" s="51" customFormat="1">
      <c r="A4727" s="164"/>
      <c r="B4727" s="113" t="s">
        <v>35</v>
      </c>
      <c r="C4727" s="165"/>
      <c r="D4727" s="166"/>
      <c r="E4727" s="166"/>
      <c r="F4727" s="167"/>
      <c r="G4727" s="168"/>
      <c r="H4727" s="167"/>
      <c r="I4727" s="167"/>
      <c r="J4727" s="167"/>
      <c r="K4727" s="101">
        <f t="shared" si="1465"/>
        <v>0</v>
      </c>
      <c r="L4727" s="172"/>
      <c r="M4727" s="170">
        <f>SUM(M4720:M4726)</f>
        <v>133.74874033169718</v>
      </c>
    </row>
    <row r="4728" spans="1:13" s="51" customFormat="1" ht="30">
      <c r="A4728" s="164" t="s">
        <v>2532</v>
      </c>
      <c r="B4728" s="42" t="s">
        <v>684</v>
      </c>
      <c r="C4728" s="165" t="s">
        <v>932</v>
      </c>
      <c r="D4728" s="166">
        <v>2005</v>
      </c>
      <c r="E4728" s="166">
        <f t="shared" si="1460"/>
        <v>16</v>
      </c>
      <c r="F4728" s="167">
        <v>57600</v>
      </c>
      <c r="G4728" s="168">
        <v>0.1</v>
      </c>
      <c r="H4728" s="167">
        <f t="shared" si="1462"/>
        <v>92160</v>
      </c>
      <c r="I4728" s="167">
        <f>F4728</f>
        <v>57600</v>
      </c>
      <c r="J4728" s="167">
        <f t="shared" si="1463"/>
        <v>5760</v>
      </c>
      <c r="K4728" s="101">
        <f t="shared" si="1465"/>
        <v>3.2128514056224899</v>
      </c>
      <c r="L4728" s="167">
        <v>30</v>
      </c>
      <c r="M4728" s="169">
        <f t="shared" si="1464"/>
        <v>1.606425702811245</v>
      </c>
    </row>
    <row r="4729" spans="1:13" s="51" customFormat="1">
      <c r="A4729" s="164"/>
      <c r="B4729" s="55"/>
      <c r="C4729" s="165" t="s">
        <v>931</v>
      </c>
      <c r="D4729" s="166">
        <v>2006</v>
      </c>
      <c r="E4729" s="166">
        <f t="shared" si="1460"/>
        <v>15</v>
      </c>
      <c r="F4729" s="167">
        <v>442300</v>
      </c>
      <c r="G4729" s="168">
        <v>0.1</v>
      </c>
      <c r="H4729" s="167">
        <f t="shared" si="1462"/>
        <v>663450</v>
      </c>
      <c r="I4729" s="167">
        <f t="shared" si="1461"/>
        <v>-221150</v>
      </c>
      <c r="J4729" s="167">
        <f t="shared" si="1463"/>
        <v>44230</v>
      </c>
      <c r="K4729" s="101">
        <f t="shared" si="1465"/>
        <v>24.67090584560464</v>
      </c>
      <c r="L4729" s="167">
        <v>30</v>
      </c>
      <c r="M4729" s="169">
        <f t="shared" si="1464"/>
        <v>12.33545292280232</v>
      </c>
    </row>
    <row r="4730" spans="1:13" s="51" customFormat="1" ht="39.75" customHeight="1">
      <c r="A4730" s="164"/>
      <c r="B4730" s="55"/>
      <c r="C4730" s="165" t="s">
        <v>933</v>
      </c>
      <c r="D4730" s="166">
        <v>2005</v>
      </c>
      <c r="E4730" s="166">
        <f t="shared" si="1460"/>
        <v>16</v>
      </c>
      <c r="F4730" s="167">
        <v>132000</v>
      </c>
      <c r="G4730" s="168">
        <v>0.1</v>
      </c>
      <c r="H4730" s="167">
        <f t="shared" si="1462"/>
        <v>211200</v>
      </c>
      <c r="I4730" s="167">
        <f>F4730</f>
        <v>132000</v>
      </c>
      <c r="J4730" s="167">
        <f t="shared" si="1463"/>
        <v>13200</v>
      </c>
      <c r="K4730" s="101">
        <f t="shared" si="1465"/>
        <v>7.3627844712182062</v>
      </c>
      <c r="L4730" s="167">
        <v>36</v>
      </c>
      <c r="M4730" s="169">
        <f t="shared" si="1464"/>
        <v>4.4176706827309244</v>
      </c>
    </row>
    <row r="4731" spans="1:13" s="51" customFormat="1">
      <c r="A4731" s="164"/>
      <c r="B4731" s="55"/>
      <c r="C4731" s="165" t="s">
        <v>934</v>
      </c>
      <c r="D4731" s="166">
        <v>2007</v>
      </c>
      <c r="E4731" s="166">
        <f t="shared" si="1460"/>
        <v>14</v>
      </c>
      <c r="F4731" s="167">
        <v>769804.25</v>
      </c>
      <c r="G4731" s="168">
        <v>0.1</v>
      </c>
      <c r="H4731" s="167">
        <f t="shared" si="1462"/>
        <v>1077725.95</v>
      </c>
      <c r="I4731" s="167">
        <f t="shared" si="1461"/>
        <v>-307921.69999999995</v>
      </c>
      <c r="J4731" s="167">
        <f t="shared" si="1463"/>
        <v>76980.425000000003</v>
      </c>
      <c r="K4731" s="101">
        <f t="shared" si="1465"/>
        <v>42.938657407407412</v>
      </c>
      <c r="L4731" s="167">
        <v>30</v>
      </c>
      <c r="M4731" s="169">
        <f t="shared" si="1464"/>
        <v>21.469328703703706</v>
      </c>
    </row>
    <row r="4732" spans="1:13" s="51" customFormat="1">
      <c r="A4732" s="164"/>
      <c r="B4732" s="55"/>
      <c r="C4732" s="165" t="s">
        <v>936</v>
      </c>
      <c r="D4732" s="166">
        <v>2009</v>
      </c>
      <c r="E4732" s="166">
        <f t="shared" si="1460"/>
        <v>12</v>
      </c>
      <c r="F4732" s="167">
        <v>797040</v>
      </c>
      <c r="G4732" s="168">
        <v>0.1</v>
      </c>
      <c r="H4732" s="167">
        <f t="shared" si="1462"/>
        <v>956448</v>
      </c>
      <c r="I4732" s="167">
        <f t="shared" si="1461"/>
        <v>-159408</v>
      </c>
      <c r="J4732" s="167">
        <f t="shared" si="1463"/>
        <v>79704</v>
      </c>
      <c r="K4732" s="101">
        <f t="shared" si="1465"/>
        <v>44.457831325301207</v>
      </c>
      <c r="L4732" s="167">
        <v>24</v>
      </c>
      <c r="M4732" s="169">
        <f t="shared" si="1464"/>
        <v>17.783132530120483</v>
      </c>
    </row>
    <row r="4733" spans="1:13" s="51" customFormat="1">
      <c r="A4733" s="164"/>
      <c r="B4733" s="55"/>
      <c r="C4733" s="165" t="s">
        <v>935</v>
      </c>
      <c r="D4733" s="166">
        <v>2005</v>
      </c>
      <c r="E4733" s="166">
        <f t="shared" si="1460"/>
        <v>16</v>
      </c>
      <c r="F4733" s="167">
        <v>132000</v>
      </c>
      <c r="G4733" s="168">
        <v>0.1</v>
      </c>
      <c r="H4733" s="167">
        <f t="shared" si="1462"/>
        <v>211200</v>
      </c>
      <c r="I4733" s="167">
        <f>F4733</f>
        <v>132000</v>
      </c>
      <c r="J4733" s="167">
        <f t="shared" si="1463"/>
        <v>13200</v>
      </c>
      <c r="K4733" s="101">
        <f t="shared" si="1465"/>
        <v>7.3627844712182062</v>
      </c>
      <c r="L4733" s="172"/>
      <c r="M4733" s="169">
        <f t="shared" si="1464"/>
        <v>0</v>
      </c>
    </row>
    <row r="4734" spans="1:13" s="51" customFormat="1">
      <c r="A4734" s="164"/>
      <c r="B4734" s="55"/>
      <c r="C4734" s="165" t="s">
        <v>937</v>
      </c>
      <c r="D4734" s="166">
        <v>2006</v>
      </c>
      <c r="E4734" s="166">
        <f t="shared" si="1460"/>
        <v>15</v>
      </c>
      <c r="F4734" s="167">
        <v>40572</v>
      </c>
      <c r="G4734" s="168">
        <v>0.1</v>
      </c>
      <c r="H4734" s="167">
        <f t="shared" si="1462"/>
        <v>60858</v>
      </c>
      <c r="I4734" s="167">
        <f t="shared" si="1461"/>
        <v>-20286</v>
      </c>
      <c r="J4734" s="167">
        <f t="shared" si="1463"/>
        <v>4057.2000000000003</v>
      </c>
      <c r="K4734" s="101">
        <f t="shared" si="1465"/>
        <v>2.2630522088353415</v>
      </c>
      <c r="L4734" s="167">
        <v>1440</v>
      </c>
      <c r="M4734" s="169">
        <f t="shared" si="1464"/>
        <v>54.3132530120482</v>
      </c>
    </row>
    <row r="4735" spans="1:13" s="51" customFormat="1">
      <c r="A4735" s="164"/>
      <c r="B4735" s="113" t="s">
        <v>35</v>
      </c>
      <c r="C4735" s="165"/>
      <c r="D4735" s="166"/>
      <c r="E4735" s="166"/>
      <c r="F4735" s="167"/>
      <c r="G4735" s="168"/>
      <c r="H4735" s="167"/>
      <c r="I4735" s="167"/>
      <c r="J4735" s="167"/>
      <c r="K4735" s="101">
        <f t="shared" si="1465"/>
        <v>0</v>
      </c>
      <c r="L4735" s="172"/>
      <c r="M4735" s="170">
        <f>SUM(M4728:M4734)</f>
        <v>111.92526355421688</v>
      </c>
    </row>
    <row r="4736" spans="1:13" s="51" customFormat="1" ht="45">
      <c r="A4736" s="164" t="s">
        <v>2579</v>
      </c>
      <c r="B4736" s="42" t="s">
        <v>688</v>
      </c>
      <c r="C4736" s="165" t="s">
        <v>911</v>
      </c>
      <c r="D4736" s="166">
        <v>2008</v>
      </c>
      <c r="E4736" s="166">
        <f t="shared" si="1460"/>
        <v>13</v>
      </c>
      <c r="F4736" s="167">
        <v>376800</v>
      </c>
      <c r="G4736" s="168">
        <v>0.1</v>
      </c>
      <c r="H4736" s="167">
        <f t="shared" si="1462"/>
        <v>489840</v>
      </c>
      <c r="I4736" s="167">
        <f t="shared" si="1461"/>
        <v>-113040</v>
      </c>
      <c r="J4736" s="167">
        <f t="shared" si="1463"/>
        <v>37680</v>
      </c>
      <c r="K4736" s="101">
        <f t="shared" si="1465"/>
        <v>21.01740294511379</v>
      </c>
      <c r="L4736" s="167">
        <v>30</v>
      </c>
      <c r="M4736" s="169">
        <f t="shared" si="1464"/>
        <v>10.508701472556895</v>
      </c>
    </row>
    <row r="4737" spans="1:13" s="51" customFormat="1">
      <c r="A4737" s="164"/>
      <c r="B4737" s="42"/>
      <c r="C4737" s="165" t="s">
        <v>910</v>
      </c>
      <c r="D4737" s="166">
        <v>2004</v>
      </c>
      <c r="E4737" s="166">
        <f t="shared" si="1460"/>
        <v>17</v>
      </c>
      <c r="F4737" s="167">
        <v>214320</v>
      </c>
      <c r="G4737" s="168">
        <v>0.1</v>
      </c>
      <c r="H4737" s="167">
        <f t="shared" si="1462"/>
        <v>364344</v>
      </c>
      <c r="I4737" s="167">
        <f>F4737</f>
        <v>214320</v>
      </c>
      <c r="J4737" s="167">
        <f t="shared" si="1463"/>
        <v>21432</v>
      </c>
      <c r="K4737" s="101">
        <f t="shared" si="1465"/>
        <v>11.954484605087014</v>
      </c>
      <c r="L4737" s="167">
        <v>30</v>
      </c>
      <c r="M4737" s="169">
        <f t="shared" si="1464"/>
        <v>5.9772423025435071</v>
      </c>
    </row>
    <row r="4738" spans="1:13" s="51" customFormat="1">
      <c r="A4738" s="164"/>
      <c r="B4738" s="55"/>
      <c r="C4738" s="165" t="s">
        <v>520</v>
      </c>
      <c r="D4738" s="166">
        <v>2009</v>
      </c>
      <c r="E4738" s="166">
        <f t="shared" si="1460"/>
        <v>12</v>
      </c>
      <c r="F4738" s="167">
        <v>166807</v>
      </c>
      <c r="G4738" s="168">
        <v>0.1</v>
      </c>
      <c r="H4738" s="167">
        <f t="shared" si="1462"/>
        <v>200168.40000000002</v>
      </c>
      <c r="I4738" s="167">
        <f t="shared" si="1461"/>
        <v>-33361.400000000023</v>
      </c>
      <c r="J4738" s="167">
        <f t="shared" si="1463"/>
        <v>16680.7</v>
      </c>
      <c r="K4738" s="101">
        <f t="shared" si="1465"/>
        <v>9.3042726461401166</v>
      </c>
      <c r="L4738" s="167">
        <v>30</v>
      </c>
      <c r="M4738" s="169">
        <f t="shared" si="1464"/>
        <v>4.6521363230700583</v>
      </c>
    </row>
    <row r="4739" spans="1:13" s="51" customFormat="1">
      <c r="A4739" s="164"/>
      <c r="B4739" s="55"/>
      <c r="C4739" s="165" t="s">
        <v>913</v>
      </c>
      <c r="D4739" s="166">
        <v>2006</v>
      </c>
      <c r="E4739" s="166">
        <f t="shared" si="1460"/>
        <v>15</v>
      </c>
      <c r="F4739" s="167">
        <v>10250000</v>
      </c>
      <c r="G4739" s="168">
        <v>0.1</v>
      </c>
      <c r="H4739" s="167">
        <f t="shared" si="1462"/>
        <v>15375000</v>
      </c>
      <c r="I4739" s="167">
        <f t="shared" si="1461"/>
        <v>-5125000</v>
      </c>
      <c r="J4739" s="167">
        <f t="shared" si="1463"/>
        <v>1025000</v>
      </c>
      <c r="K4739" s="101">
        <f t="shared" si="1465"/>
        <v>571.73136992414106</v>
      </c>
      <c r="L4739" s="167">
        <v>2</v>
      </c>
      <c r="M4739" s="169">
        <f t="shared" si="1464"/>
        <v>19.057712330804701</v>
      </c>
    </row>
    <row r="4740" spans="1:13" s="51" customFormat="1">
      <c r="A4740" s="164"/>
      <c r="B4740" s="55"/>
      <c r="C4740" s="165" t="s">
        <v>914</v>
      </c>
      <c r="D4740" s="166">
        <v>2006</v>
      </c>
      <c r="E4740" s="166">
        <f t="shared" si="1460"/>
        <v>15</v>
      </c>
      <c r="F4740" s="167">
        <v>174000</v>
      </c>
      <c r="G4740" s="168">
        <v>0.1</v>
      </c>
      <c r="H4740" s="167">
        <f t="shared" si="1462"/>
        <v>261000</v>
      </c>
      <c r="I4740" s="167">
        <f t="shared" si="1461"/>
        <v>-87000</v>
      </c>
      <c r="J4740" s="167">
        <f t="shared" si="1463"/>
        <v>17400</v>
      </c>
      <c r="K4740" s="101">
        <f t="shared" si="1465"/>
        <v>9.7054886211512716</v>
      </c>
      <c r="L4740" s="167">
        <v>60</v>
      </c>
      <c r="M4740" s="169">
        <f t="shared" si="1464"/>
        <v>9.7054886211512716</v>
      </c>
    </row>
    <row r="4741" spans="1:13" s="51" customFormat="1">
      <c r="A4741" s="164"/>
      <c r="B4741" s="55"/>
      <c r="C4741" s="165" t="s">
        <v>915</v>
      </c>
      <c r="D4741" s="166">
        <v>2007</v>
      </c>
      <c r="E4741" s="166">
        <f t="shared" si="1460"/>
        <v>14</v>
      </c>
      <c r="F4741" s="167">
        <v>429000</v>
      </c>
      <c r="G4741" s="168">
        <v>0.1</v>
      </c>
      <c r="H4741" s="167">
        <f t="shared" si="1462"/>
        <v>600600</v>
      </c>
      <c r="I4741" s="167">
        <f t="shared" si="1461"/>
        <v>-171600</v>
      </c>
      <c r="J4741" s="167">
        <f t="shared" si="1463"/>
        <v>42900</v>
      </c>
      <c r="K4741" s="101">
        <f t="shared" si="1465"/>
        <v>23.929049531459171</v>
      </c>
      <c r="L4741" s="167">
        <v>30</v>
      </c>
      <c r="M4741" s="169">
        <f t="shared" si="1464"/>
        <v>11.964524765729585</v>
      </c>
    </row>
    <row r="4742" spans="1:13" s="51" customFormat="1">
      <c r="A4742" s="164"/>
      <c r="B4742" s="55"/>
      <c r="C4742" s="165" t="s">
        <v>916</v>
      </c>
      <c r="D4742" s="166">
        <v>2007</v>
      </c>
      <c r="E4742" s="166">
        <f t="shared" si="1460"/>
        <v>14</v>
      </c>
      <c r="F4742" s="167">
        <v>287614</v>
      </c>
      <c r="G4742" s="168">
        <v>0.1</v>
      </c>
      <c r="H4742" s="167">
        <f t="shared" si="1462"/>
        <v>402659.60000000003</v>
      </c>
      <c r="I4742" s="167">
        <f t="shared" si="1461"/>
        <v>-115045.60000000003</v>
      </c>
      <c r="J4742" s="167">
        <f t="shared" si="1463"/>
        <v>28761.4</v>
      </c>
      <c r="K4742" s="101">
        <f t="shared" si="1465"/>
        <v>16.042726461401163</v>
      </c>
      <c r="L4742" s="167">
        <v>30</v>
      </c>
      <c r="M4742" s="169">
        <f t="shared" si="1464"/>
        <v>8.0213632307005813</v>
      </c>
    </row>
    <row r="4743" spans="1:13" s="51" customFormat="1">
      <c r="A4743" s="164"/>
      <c r="B4743" s="55"/>
      <c r="C4743" s="165" t="s">
        <v>928</v>
      </c>
      <c r="D4743" s="166">
        <v>2009</v>
      </c>
      <c r="E4743" s="166">
        <f t="shared" si="1460"/>
        <v>12</v>
      </c>
      <c r="F4743" s="167">
        <v>49275</v>
      </c>
      <c r="G4743" s="168">
        <v>0.1</v>
      </c>
      <c r="H4743" s="167">
        <f t="shared" si="1462"/>
        <v>59130</v>
      </c>
      <c r="I4743" s="167">
        <f t="shared" si="1461"/>
        <v>-9855</v>
      </c>
      <c r="J4743" s="167">
        <f t="shared" si="1463"/>
        <v>4927.5</v>
      </c>
      <c r="K4743" s="101">
        <f t="shared" si="1465"/>
        <v>2.7484939759036147</v>
      </c>
      <c r="L4743" s="167">
        <v>1440</v>
      </c>
      <c r="M4743" s="169">
        <f t="shared" si="1464"/>
        <v>65.963855421686759</v>
      </c>
    </row>
    <row r="4744" spans="1:13" s="51" customFormat="1">
      <c r="A4744" s="164"/>
      <c r="B4744" s="113" t="s">
        <v>35</v>
      </c>
      <c r="C4744" s="165"/>
      <c r="D4744" s="166"/>
      <c r="E4744" s="166"/>
      <c r="F4744" s="167"/>
      <c r="G4744" s="168"/>
      <c r="H4744" s="167"/>
      <c r="I4744" s="167"/>
      <c r="J4744" s="167"/>
      <c r="K4744" s="101">
        <f t="shared" si="1465"/>
        <v>0</v>
      </c>
      <c r="L4744" s="172"/>
      <c r="M4744" s="170">
        <f>SUM(M4736:M4743)</f>
        <v>135.85102446824337</v>
      </c>
    </row>
    <row r="4745" spans="1:13" s="51" customFormat="1" ht="45">
      <c r="A4745" s="164" t="s">
        <v>2534</v>
      </c>
      <c r="B4745" s="42" t="s">
        <v>691</v>
      </c>
      <c r="C4745" s="165" t="s">
        <v>911</v>
      </c>
      <c r="D4745" s="166">
        <v>2008</v>
      </c>
      <c r="E4745" s="166">
        <f t="shared" si="1460"/>
        <v>13</v>
      </c>
      <c r="F4745" s="167">
        <v>376800</v>
      </c>
      <c r="G4745" s="168">
        <v>0.1</v>
      </c>
      <c r="H4745" s="167">
        <f t="shared" si="1462"/>
        <v>489840</v>
      </c>
      <c r="I4745" s="167">
        <f t="shared" si="1461"/>
        <v>-113040</v>
      </c>
      <c r="J4745" s="167">
        <f t="shared" si="1463"/>
        <v>37680</v>
      </c>
      <c r="K4745" s="101">
        <f t="shared" si="1465"/>
        <v>21.01740294511379</v>
      </c>
      <c r="L4745" s="167">
        <v>60</v>
      </c>
      <c r="M4745" s="169">
        <f t="shared" si="1464"/>
        <v>21.01740294511379</v>
      </c>
    </row>
    <row r="4746" spans="1:13" s="51" customFormat="1">
      <c r="A4746" s="164"/>
      <c r="B4746" s="42"/>
      <c r="C4746" s="165" t="s">
        <v>910</v>
      </c>
      <c r="D4746" s="166">
        <v>2004</v>
      </c>
      <c r="E4746" s="166">
        <f t="shared" si="1460"/>
        <v>17</v>
      </c>
      <c r="F4746" s="167">
        <v>214320</v>
      </c>
      <c r="G4746" s="168">
        <v>0.1</v>
      </c>
      <c r="H4746" s="167">
        <f t="shared" si="1462"/>
        <v>364344</v>
      </c>
      <c r="I4746" s="167">
        <f>F4746</f>
        <v>214320</v>
      </c>
      <c r="J4746" s="167">
        <f t="shared" si="1463"/>
        <v>21432</v>
      </c>
      <c r="K4746" s="101">
        <f t="shared" si="1465"/>
        <v>11.954484605087014</v>
      </c>
      <c r="L4746" s="167">
        <v>30</v>
      </c>
      <c r="M4746" s="169">
        <f t="shared" si="1464"/>
        <v>5.9772423025435071</v>
      </c>
    </row>
    <row r="4747" spans="1:13" s="51" customFormat="1">
      <c r="A4747" s="164"/>
      <c r="B4747" s="55"/>
      <c r="C4747" s="165" t="s">
        <v>520</v>
      </c>
      <c r="D4747" s="166">
        <v>2009</v>
      </c>
      <c r="E4747" s="166">
        <f t="shared" si="1460"/>
        <v>12</v>
      </c>
      <c r="F4747" s="167">
        <v>166807</v>
      </c>
      <c r="G4747" s="168">
        <v>0.1</v>
      </c>
      <c r="H4747" s="167">
        <f t="shared" si="1462"/>
        <v>200168.40000000002</v>
      </c>
      <c r="I4747" s="167">
        <f t="shared" si="1461"/>
        <v>-33361.400000000023</v>
      </c>
      <c r="J4747" s="167">
        <f t="shared" si="1463"/>
        <v>16680.7</v>
      </c>
      <c r="K4747" s="101">
        <f t="shared" si="1465"/>
        <v>9.3042726461401166</v>
      </c>
      <c r="L4747" s="167">
        <v>90</v>
      </c>
      <c r="M4747" s="169">
        <f t="shared" si="1464"/>
        <v>13.956408969210175</v>
      </c>
    </row>
    <row r="4748" spans="1:13" s="51" customFormat="1">
      <c r="A4748" s="164"/>
      <c r="B4748" s="55"/>
      <c r="C4748" s="165" t="s">
        <v>913</v>
      </c>
      <c r="D4748" s="166">
        <v>2006</v>
      </c>
      <c r="E4748" s="166">
        <f t="shared" si="1460"/>
        <v>15</v>
      </c>
      <c r="F4748" s="167">
        <v>10250000</v>
      </c>
      <c r="G4748" s="168">
        <v>0.1</v>
      </c>
      <c r="H4748" s="167">
        <f t="shared" si="1462"/>
        <v>15375000</v>
      </c>
      <c r="I4748" s="167">
        <f t="shared" si="1461"/>
        <v>-5125000</v>
      </c>
      <c r="J4748" s="167">
        <f t="shared" si="1463"/>
        <v>1025000</v>
      </c>
      <c r="K4748" s="101">
        <f t="shared" si="1465"/>
        <v>571.73136992414106</v>
      </c>
      <c r="L4748" s="167">
        <v>18</v>
      </c>
      <c r="M4748" s="169">
        <f t="shared" si="1464"/>
        <v>171.51941097724233</v>
      </c>
    </row>
    <row r="4749" spans="1:13" s="51" customFormat="1">
      <c r="A4749" s="164"/>
      <c r="B4749" s="55"/>
      <c r="C4749" s="165" t="s">
        <v>914</v>
      </c>
      <c r="D4749" s="166">
        <v>2006</v>
      </c>
      <c r="E4749" s="166">
        <f t="shared" si="1460"/>
        <v>15</v>
      </c>
      <c r="F4749" s="167">
        <v>174000</v>
      </c>
      <c r="G4749" s="168">
        <v>0.1</v>
      </c>
      <c r="H4749" s="167">
        <f t="shared" si="1462"/>
        <v>261000</v>
      </c>
      <c r="I4749" s="167">
        <f t="shared" si="1461"/>
        <v>-87000</v>
      </c>
      <c r="J4749" s="167">
        <f t="shared" si="1463"/>
        <v>17400</v>
      </c>
      <c r="K4749" s="101">
        <f t="shared" si="1465"/>
        <v>9.7054886211512716</v>
      </c>
      <c r="L4749" s="167">
        <v>60</v>
      </c>
      <c r="M4749" s="169">
        <f t="shared" si="1464"/>
        <v>9.7054886211512716</v>
      </c>
    </row>
    <row r="4750" spans="1:13" s="51" customFormat="1">
      <c r="A4750" s="164"/>
      <c r="B4750" s="55"/>
      <c r="C4750" s="165" t="s">
        <v>915</v>
      </c>
      <c r="D4750" s="166">
        <v>2007</v>
      </c>
      <c r="E4750" s="166">
        <f t="shared" si="1460"/>
        <v>14</v>
      </c>
      <c r="F4750" s="167">
        <v>429000</v>
      </c>
      <c r="G4750" s="168">
        <v>0.1</v>
      </c>
      <c r="H4750" s="167">
        <f t="shared" si="1462"/>
        <v>600600</v>
      </c>
      <c r="I4750" s="167">
        <f t="shared" si="1461"/>
        <v>-171600</v>
      </c>
      <c r="J4750" s="167">
        <f t="shared" si="1463"/>
        <v>42900</v>
      </c>
      <c r="K4750" s="101">
        <f t="shared" si="1465"/>
        <v>23.929049531459171</v>
      </c>
      <c r="L4750" s="167">
        <v>90</v>
      </c>
      <c r="M4750" s="169">
        <f t="shared" si="1464"/>
        <v>35.893574297188756</v>
      </c>
    </row>
    <row r="4751" spans="1:13" s="51" customFormat="1">
      <c r="A4751" s="164"/>
      <c r="B4751" s="55"/>
      <c r="C4751" s="165" t="s">
        <v>916</v>
      </c>
      <c r="D4751" s="166">
        <v>2007</v>
      </c>
      <c r="E4751" s="166">
        <f t="shared" si="1460"/>
        <v>14</v>
      </c>
      <c r="F4751" s="167">
        <v>287614</v>
      </c>
      <c r="G4751" s="168">
        <v>0.1</v>
      </c>
      <c r="H4751" s="167">
        <f t="shared" si="1462"/>
        <v>402659.60000000003</v>
      </c>
      <c r="I4751" s="167">
        <f t="shared" si="1461"/>
        <v>-115045.60000000003</v>
      </c>
      <c r="J4751" s="167">
        <f t="shared" si="1463"/>
        <v>28761.4</v>
      </c>
      <c r="K4751" s="101">
        <f t="shared" si="1465"/>
        <v>16.042726461401163</v>
      </c>
      <c r="L4751" s="167">
        <v>90</v>
      </c>
      <c r="M4751" s="169">
        <f t="shared" si="1464"/>
        <v>24.064089692101742</v>
      </c>
    </row>
    <row r="4752" spans="1:13" s="51" customFormat="1">
      <c r="A4752" s="164"/>
      <c r="B4752" s="55"/>
      <c r="C4752" s="165" t="s">
        <v>928</v>
      </c>
      <c r="D4752" s="166">
        <v>2009</v>
      </c>
      <c r="E4752" s="166">
        <f t="shared" si="1460"/>
        <v>12</v>
      </c>
      <c r="F4752" s="167">
        <v>49275</v>
      </c>
      <c r="G4752" s="168">
        <v>0.1</v>
      </c>
      <c r="H4752" s="167">
        <f t="shared" si="1462"/>
        <v>59130</v>
      </c>
      <c r="I4752" s="167">
        <f t="shared" si="1461"/>
        <v>-9855</v>
      </c>
      <c r="J4752" s="167">
        <f t="shared" si="1463"/>
        <v>4927.5</v>
      </c>
      <c r="K4752" s="101">
        <f t="shared" si="1465"/>
        <v>2.7484939759036147</v>
      </c>
      <c r="L4752" s="167">
        <v>320</v>
      </c>
      <c r="M4752" s="169">
        <f t="shared" si="1464"/>
        <v>14.65863453815261</v>
      </c>
    </row>
    <row r="4753" spans="1:13" s="51" customFormat="1">
      <c r="A4753" s="164"/>
      <c r="B4753" s="113" t="s">
        <v>35</v>
      </c>
      <c r="C4753" s="165"/>
      <c r="D4753" s="166"/>
      <c r="E4753" s="166"/>
      <c r="F4753" s="167"/>
      <c r="G4753" s="168"/>
      <c r="H4753" s="167"/>
      <c r="I4753" s="167"/>
      <c r="J4753" s="167"/>
      <c r="K4753" s="101">
        <f t="shared" si="1465"/>
        <v>0</v>
      </c>
      <c r="L4753" s="172"/>
      <c r="M4753" s="170">
        <f>SUM(M4745:M4752)</f>
        <v>296.79225234270416</v>
      </c>
    </row>
    <row r="4754" spans="1:13" s="51" customFormat="1" ht="30">
      <c r="A4754" s="65" t="s">
        <v>2536</v>
      </c>
      <c r="B4754" s="171" t="s">
        <v>943</v>
      </c>
      <c r="C4754" s="165" t="s">
        <v>911</v>
      </c>
      <c r="D4754" s="166">
        <v>2008</v>
      </c>
      <c r="E4754" s="166">
        <f t="shared" ref="E4754:E4761" si="1466">2021-D4754</f>
        <v>13</v>
      </c>
      <c r="F4754" s="167">
        <v>376800</v>
      </c>
      <c r="G4754" s="168">
        <v>0.1</v>
      </c>
      <c r="H4754" s="167">
        <f t="shared" si="1462"/>
        <v>489840</v>
      </c>
      <c r="I4754" s="167">
        <f t="shared" si="1461"/>
        <v>-113040</v>
      </c>
      <c r="J4754" s="167">
        <f t="shared" si="1463"/>
        <v>37680</v>
      </c>
      <c r="K4754" s="101">
        <f t="shared" si="1465"/>
        <v>21.01740294511379</v>
      </c>
      <c r="L4754" s="167">
        <v>18</v>
      </c>
      <c r="M4754" s="169">
        <f t="shared" si="1464"/>
        <v>6.3052208835341368</v>
      </c>
    </row>
    <row r="4755" spans="1:13" s="51" customFormat="1">
      <c r="A4755" s="164"/>
      <c r="B4755" s="42"/>
      <c r="C4755" s="165" t="s">
        <v>910</v>
      </c>
      <c r="D4755" s="166">
        <v>2004</v>
      </c>
      <c r="E4755" s="166">
        <f t="shared" si="1466"/>
        <v>17</v>
      </c>
      <c r="F4755" s="167">
        <v>214320</v>
      </c>
      <c r="G4755" s="168">
        <v>0.1</v>
      </c>
      <c r="H4755" s="167">
        <f t="shared" si="1462"/>
        <v>364344</v>
      </c>
      <c r="I4755" s="167">
        <f>F4755</f>
        <v>214320</v>
      </c>
      <c r="J4755" s="167">
        <f t="shared" si="1463"/>
        <v>21432</v>
      </c>
      <c r="K4755" s="101">
        <f t="shared" si="1465"/>
        <v>11.954484605087014</v>
      </c>
      <c r="L4755" s="167">
        <v>30</v>
      </c>
      <c r="M4755" s="169">
        <f t="shared" si="1464"/>
        <v>5.9772423025435071</v>
      </c>
    </row>
    <row r="4756" spans="1:13" s="51" customFormat="1">
      <c r="A4756" s="65"/>
      <c r="B4756" s="171"/>
      <c r="C4756" s="165" t="s">
        <v>520</v>
      </c>
      <c r="D4756" s="166">
        <v>2009</v>
      </c>
      <c r="E4756" s="166">
        <f t="shared" si="1466"/>
        <v>12</v>
      </c>
      <c r="F4756" s="167">
        <v>166807</v>
      </c>
      <c r="G4756" s="168">
        <v>0.1</v>
      </c>
      <c r="H4756" s="167">
        <f t="shared" si="1462"/>
        <v>200168.40000000002</v>
      </c>
      <c r="I4756" s="167">
        <f t="shared" si="1461"/>
        <v>-33361.400000000023</v>
      </c>
      <c r="J4756" s="167">
        <f t="shared" si="1463"/>
        <v>16680.7</v>
      </c>
      <c r="K4756" s="101">
        <f t="shared" si="1465"/>
        <v>9.3042726461401166</v>
      </c>
      <c r="L4756" s="167">
        <v>18</v>
      </c>
      <c r="M4756" s="169">
        <f t="shared" si="1464"/>
        <v>2.7912817938420349</v>
      </c>
    </row>
    <row r="4757" spans="1:13" s="51" customFormat="1">
      <c r="A4757" s="65"/>
      <c r="B4757" s="171"/>
      <c r="C4757" s="165" t="s">
        <v>913</v>
      </c>
      <c r="D4757" s="166">
        <v>2006</v>
      </c>
      <c r="E4757" s="166">
        <f t="shared" si="1466"/>
        <v>15</v>
      </c>
      <c r="F4757" s="167">
        <v>10250000</v>
      </c>
      <c r="G4757" s="168">
        <v>0.1</v>
      </c>
      <c r="H4757" s="167">
        <f t="shared" si="1462"/>
        <v>15375000</v>
      </c>
      <c r="I4757" s="167">
        <f t="shared" si="1461"/>
        <v>-5125000</v>
      </c>
      <c r="J4757" s="167">
        <f t="shared" si="1463"/>
        <v>1025000</v>
      </c>
      <c r="K4757" s="101">
        <f t="shared" si="1465"/>
        <v>571.73136992414106</v>
      </c>
      <c r="L4757" s="167">
        <v>30</v>
      </c>
      <c r="M4757" s="169">
        <f t="shared" si="1464"/>
        <v>285.86568496207053</v>
      </c>
    </row>
    <row r="4758" spans="1:13" s="51" customFormat="1">
      <c r="A4758" s="65"/>
      <c r="B4758" s="171"/>
      <c r="C4758" s="165" t="s">
        <v>914</v>
      </c>
      <c r="D4758" s="166">
        <v>2006</v>
      </c>
      <c r="E4758" s="166">
        <f t="shared" si="1466"/>
        <v>15</v>
      </c>
      <c r="F4758" s="167">
        <v>174000</v>
      </c>
      <c r="G4758" s="168">
        <v>0.1</v>
      </c>
      <c r="H4758" s="167">
        <f t="shared" si="1462"/>
        <v>261000</v>
      </c>
      <c r="I4758" s="167">
        <f t="shared" si="1461"/>
        <v>-87000</v>
      </c>
      <c r="J4758" s="167">
        <f t="shared" si="1463"/>
        <v>17400</v>
      </c>
      <c r="K4758" s="101">
        <f t="shared" si="1465"/>
        <v>9.7054886211512716</v>
      </c>
      <c r="L4758" s="167">
        <v>30</v>
      </c>
      <c r="M4758" s="169">
        <f t="shared" si="1464"/>
        <v>4.8527443105756358</v>
      </c>
    </row>
    <row r="4759" spans="1:13" s="51" customFormat="1">
      <c r="A4759" s="65"/>
      <c r="B4759" s="171"/>
      <c r="C4759" s="165" t="s">
        <v>915</v>
      </c>
      <c r="D4759" s="166">
        <v>2007</v>
      </c>
      <c r="E4759" s="166">
        <f t="shared" si="1466"/>
        <v>14</v>
      </c>
      <c r="F4759" s="167">
        <v>429000</v>
      </c>
      <c r="G4759" s="168">
        <v>0.1</v>
      </c>
      <c r="H4759" s="167">
        <f t="shared" si="1462"/>
        <v>600600</v>
      </c>
      <c r="I4759" s="167">
        <f t="shared" ref="I4759:I4813" si="1467">F4759-H4759</f>
        <v>-171600</v>
      </c>
      <c r="J4759" s="167">
        <f t="shared" si="1463"/>
        <v>42900</v>
      </c>
      <c r="K4759" s="101">
        <f t="shared" si="1465"/>
        <v>23.929049531459171</v>
      </c>
      <c r="L4759" s="167">
        <v>30</v>
      </c>
      <c r="M4759" s="169">
        <f t="shared" si="1464"/>
        <v>11.964524765729585</v>
      </c>
    </row>
    <row r="4760" spans="1:13" s="51" customFormat="1">
      <c r="A4760" s="65"/>
      <c r="B4760" s="171"/>
      <c r="C4760" s="165" t="s">
        <v>916</v>
      </c>
      <c r="D4760" s="166">
        <v>2007</v>
      </c>
      <c r="E4760" s="166">
        <f t="shared" si="1466"/>
        <v>14</v>
      </c>
      <c r="F4760" s="167">
        <v>287614</v>
      </c>
      <c r="G4760" s="168">
        <v>0.1</v>
      </c>
      <c r="H4760" s="167">
        <f t="shared" si="1462"/>
        <v>402659.60000000003</v>
      </c>
      <c r="I4760" s="167">
        <f t="shared" si="1467"/>
        <v>-115045.60000000003</v>
      </c>
      <c r="J4760" s="167">
        <f t="shared" si="1463"/>
        <v>28761.4</v>
      </c>
      <c r="K4760" s="101">
        <f t="shared" si="1465"/>
        <v>16.042726461401163</v>
      </c>
      <c r="L4760" s="167">
        <v>30</v>
      </c>
      <c r="M4760" s="169">
        <f t="shared" si="1464"/>
        <v>8.0213632307005813</v>
      </c>
    </row>
    <row r="4761" spans="1:13" s="51" customFormat="1">
      <c r="A4761" s="65"/>
      <c r="B4761" s="171"/>
      <c r="C4761" s="165" t="s">
        <v>928</v>
      </c>
      <c r="D4761" s="166">
        <v>2009</v>
      </c>
      <c r="E4761" s="166">
        <f t="shared" si="1466"/>
        <v>12</v>
      </c>
      <c r="F4761" s="167">
        <v>49275</v>
      </c>
      <c r="G4761" s="168">
        <v>0.1</v>
      </c>
      <c r="H4761" s="167">
        <f t="shared" si="1462"/>
        <v>59130</v>
      </c>
      <c r="I4761" s="167">
        <f t="shared" si="1467"/>
        <v>-9855</v>
      </c>
      <c r="J4761" s="167">
        <f t="shared" si="1463"/>
        <v>4927.5</v>
      </c>
      <c r="K4761" s="101">
        <f t="shared" si="1465"/>
        <v>2.7484939759036147</v>
      </c>
      <c r="L4761" s="167">
        <v>30</v>
      </c>
      <c r="M4761" s="169">
        <f t="shared" si="1464"/>
        <v>1.3742469879518073</v>
      </c>
    </row>
    <row r="4762" spans="1:13" s="51" customFormat="1">
      <c r="A4762" s="65"/>
      <c r="B4762" s="113" t="s">
        <v>35</v>
      </c>
      <c r="C4762" s="165"/>
      <c r="D4762" s="166"/>
      <c r="E4762" s="166"/>
      <c r="F4762" s="167"/>
      <c r="G4762" s="168"/>
      <c r="H4762" s="167"/>
      <c r="I4762" s="167"/>
      <c r="J4762" s="167"/>
      <c r="K4762" s="101">
        <f t="shared" si="1465"/>
        <v>0</v>
      </c>
      <c r="L4762" s="172"/>
      <c r="M4762" s="170">
        <f>SUM(M4754:M4761)</f>
        <v>327.15230923694787</v>
      </c>
    </row>
    <row r="4763" spans="1:13" s="51" customFormat="1" ht="30">
      <c r="A4763" s="164" t="s">
        <v>2538</v>
      </c>
      <c r="B4763" s="42" t="s">
        <v>696</v>
      </c>
      <c r="C4763" s="165" t="s">
        <v>932</v>
      </c>
      <c r="D4763" s="166">
        <v>2005</v>
      </c>
      <c r="E4763" s="166">
        <f t="shared" ref="E4763:E4769" si="1468">2021-D4763</f>
        <v>16</v>
      </c>
      <c r="F4763" s="167">
        <v>57600</v>
      </c>
      <c r="G4763" s="168">
        <v>0.1</v>
      </c>
      <c r="H4763" s="167">
        <f t="shared" ref="H4763:H4818" si="1469">E4763*F4763*G4763</f>
        <v>92160</v>
      </c>
      <c r="I4763" s="167">
        <f>F4763</f>
        <v>57600</v>
      </c>
      <c r="J4763" s="167">
        <f t="shared" ref="J4763:J4822" si="1470">F4763*G4763</f>
        <v>5760</v>
      </c>
      <c r="K4763" s="101">
        <f t="shared" si="1465"/>
        <v>3.2128514056224899</v>
      </c>
      <c r="L4763" s="167">
        <v>30</v>
      </c>
      <c r="M4763" s="169">
        <f t="shared" ref="M4763:M4818" si="1471">K4763*L4763/60</f>
        <v>1.606425702811245</v>
      </c>
    </row>
    <row r="4764" spans="1:13" s="51" customFormat="1">
      <c r="A4764" s="164"/>
      <c r="B4764" s="55"/>
      <c r="C4764" s="165" t="s">
        <v>931</v>
      </c>
      <c r="D4764" s="166">
        <v>2006</v>
      </c>
      <c r="E4764" s="166">
        <f t="shared" si="1468"/>
        <v>15</v>
      </c>
      <c r="F4764" s="167">
        <v>442300</v>
      </c>
      <c r="G4764" s="168">
        <v>0.1</v>
      </c>
      <c r="H4764" s="167">
        <f t="shared" si="1469"/>
        <v>663450</v>
      </c>
      <c r="I4764" s="167">
        <f t="shared" si="1467"/>
        <v>-221150</v>
      </c>
      <c r="J4764" s="167">
        <f t="shared" si="1470"/>
        <v>44230</v>
      </c>
      <c r="K4764" s="101">
        <f t="shared" si="1465"/>
        <v>24.67090584560464</v>
      </c>
      <c r="L4764" s="167">
        <v>30</v>
      </c>
      <c r="M4764" s="169">
        <f t="shared" si="1471"/>
        <v>12.33545292280232</v>
      </c>
    </row>
    <row r="4765" spans="1:13" s="51" customFormat="1">
      <c r="A4765" s="164"/>
      <c r="B4765" s="55"/>
      <c r="C4765" s="165" t="s">
        <v>933</v>
      </c>
      <c r="D4765" s="166">
        <v>2005</v>
      </c>
      <c r="E4765" s="166">
        <f t="shared" si="1468"/>
        <v>16</v>
      </c>
      <c r="F4765" s="167">
        <v>132000</v>
      </c>
      <c r="G4765" s="168">
        <v>0.1</v>
      </c>
      <c r="H4765" s="167">
        <f t="shared" si="1469"/>
        <v>211200</v>
      </c>
      <c r="I4765" s="167">
        <f>F4765</f>
        <v>132000</v>
      </c>
      <c r="J4765" s="167">
        <f t="shared" si="1470"/>
        <v>13200</v>
      </c>
      <c r="K4765" s="101">
        <f t="shared" si="1465"/>
        <v>7.3627844712182062</v>
      </c>
      <c r="L4765" s="167">
        <v>5</v>
      </c>
      <c r="M4765" s="169">
        <f t="shared" si="1471"/>
        <v>0.61356537260151722</v>
      </c>
    </row>
    <row r="4766" spans="1:13" s="51" customFormat="1">
      <c r="A4766" s="164"/>
      <c r="B4766" s="55"/>
      <c r="C4766" s="165" t="s">
        <v>934</v>
      </c>
      <c r="D4766" s="166">
        <v>2007</v>
      </c>
      <c r="E4766" s="166">
        <f t="shared" si="1468"/>
        <v>14</v>
      </c>
      <c r="F4766" s="167">
        <v>769804.25</v>
      </c>
      <c r="G4766" s="168">
        <v>0.1</v>
      </c>
      <c r="H4766" s="167">
        <f t="shared" si="1469"/>
        <v>1077725.95</v>
      </c>
      <c r="I4766" s="167">
        <f t="shared" si="1467"/>
        <v>-307921.69999999995</v>
      </c>
      <c r="J4766" s="167">
        <f t="shared" si="1470"/>
        <v>76980.425000000003</v>
      </c>
      <c r="K4766" s="101">
        <f t="shared" si="1465"/>
        <v>42.938657407407412</v>
      </c>
      <c r="L4766" s="167">
        <v>2</v>
      </c>
      <c r="M4766" s="169">
        <f t="shared" si="1471"/>
        <v>1.4312885802469137</v>
      </c>
    </row>
    <row r="4767" spans="1:13" s="51" customFormat="1">
      <c r="A4767" s="164"/>
      <c r="B4767" s="55"/>
      <c r="C4767" s="165" t="s">
        <v>936</v>
      </c>
      <c r="D4767" s="166">
        <v>2009</v>
      </c>
      <c r="E4767" s="166">
        <f t="shared" si="1468"/>
        <v>12</v>
      </c>
      <c r="F4767" s="167">
        <v>797040</v>
      </c>
      <c r="G4767" s="168">
        <v>0.1</v>
      </c>
      <c r="H4767" s="167">
        <f t="shared" si="1469"/>
        <v>956448</v>
      </c>
      <c r="I4767" s="167">
        <f t="shared" si="1467"/>
        <v>-159408</v>
      </c>
      <c r="J4767" s="167">
        <f t="shared" si="1470"/>
        <v>79704</v>
      </c>
      <c r="K4767" s="101">
        <f t="shared" ref="K4767:K4828" si="1472">J4767/1792.8</f>
        <v>44.457831325301207</v>
      </c>
      <c r="L4767" s="167">
        <v>60</v>
      </c>
      <c r="M4767" s="169">
        <f t="shared" si="1471"/>
        <v>44.457831325301207</v>
      </c>
    </row>
    <row r="4768" spans="1:13" s="51" customFormat="1">
      <c r="A4768" s="164"/>
      <c r="B4768" s="55"/>
      <c r="C4768" s="165" t="s">
        <v>935</v>
      </c>
      <c r="D4768" s="166">
        <v>2005</v>
      </c>
      <c r="E4768" s="166">
        <f t="shared" si="1468"/>
        <v>16</v>
      </c>
      <c r="F4768" s="167">
        <v>132000</v>
      </c>
      <c r="G4768" s="168">
        <v>0.1</v>
      </c>
      <c r="H4768" s="167">
        <f t="shared" si="1469"/>
        <v>211200</v>
      </c>
      <c r="I4768" s="167">
        <f>F4768</f>
        <v>132000</v>
      </c>
      <c r="J4768" s="167">
        <f t="shared" si="1470"/>
        <v>13200</v>
      </c>
      <c r="K4768" s="101">
        <f t="shared" si="1472"/>
        <v>7.3627844712182062</v>
      </c>
      <c r="L4768" s="167">
        <v>60</v>
      </c>
      <c r="M4768" s="169">
        <f t="shared" si="1471"/>
        <v>7.3627844712182062</v>
      </c>
    </row>
    <row r="4769" spans="1:13" s="51" customFormat="1">
      <c r="A4769" s="164"/>
      <c r="B4769" s="55"/>
      <c r="C4769" s="165" t="s">
        <v>937</v>
      </c>
      <c r="D4769" s="166">
        <v>2006</v>
      </c>
      <c r="E4769" s="166">
        <f t="shared" si="1468"/>
        <v>15</v>
      </c>
      <c r="F4769" s="167">
        <v>40572</v>
      </c>
      <c r="G4769" s="168">
        <v>0.1</v>
      </c>
      <c r="H4769" s="167">
        <f t="shared" si="1469"/>
        <v>60858</v>
      </c>
      <c r="I4769" s="167">
        <f t="shared" si="1467"/>
        <v>-20286</v>
      </c>
      <c r="J4769" s="167">
        <f t="shared" si="1470"/>
        <v>4057.2000000000003</v>
      </c>
      <c r="K4769" s="101">
        <f t="shared" si="1472"/>
        <v>2.2630522088353415</v>
      </c>
      <c r="L4769" s="167">
        <v>1440</v>
      </c>
      <c r="M4769" s="169">
        <f t="shared" si="1471"/>
        <v>54.3132530120482</v>
      </c>
    </row>
    <row r="4770" spans="1:13" s="51" customFormat="1">
      <c r="A4770" s="164"/>
      <c r="B4770" s="113" t="s">
        <v>35</v>
      </c>
      <c r="C4770" s="165"/>
      <c r="D4770" s="166"/>
      <c r="E4770" s="166"/>
      <c r="F4770" s="167"/>
      <c r="G4770" s="168"/>
      <c r="H4770" s="167"/>
      <c r="I4770" s="167"/>
      <c r="J4770" s="167"/>
      <c r="K4770" s="101">
        <f t="shared" si="1472"/>
        <v>0</v>
      </c>
      <c r="L4770" s="172"/>
      <c r="M4770" s="170">
        <f>SUM(M4763:M4769)</f>
        <v>122.12060138702961</v>
      </c>
    </row>
    <row r="4771" spans="1:13" s="51" customFormat="1" ht="30">
      <c r="A4771" s="164" t="s">
        <v>2540</v>
      </c>
      <c r="B4771" s="53" t="s">
        <v>699</v>
      </c>
      <c r="C4771" s="165" t="s">
        <v>911</v>
      </c>
      <c r="D4771" s="166">
        <v>2008</v>
      </c>
      <c r="E4771" s="166">
        <f t="shared" ref="E4771:E4778" si="1473">2021-D4771</f>
        <v>13</v>
      </c>
      <c r="F4771" s="167">
        <v>376800</v>
      </c>
      <c r="G4771" s="168">
        <v>0.1</v>
      </c>
      <c r="H4771" s="167">
        <f t="shared" si="1469"/>
        <v>489840</v>
      </c>
      <c r="I4771" s="167">
        <f t="shared" si="1467"/>
        <v>-113040</v>
      </c>
      <c r="J4771" s="167">
        <f t="shared" si="1470"/>
        <v>37680</v>
      </c>
      <c r="K4771" s="101">
        <f t="shared" si="1472"/>
        <v>21.01740294511379</v>
      </c>
      <c r="L4771" s="167">
        <v>60</v>
      </c>
      <c r="M4771" s="169">
        <f t="shared" si="1471"/>
        <v>21.01740294511379</v>
      </c>
    </row>
    <row r="4772" spans="1:13" s="51" customFormat="1">
      <c r="A4772" s="164"/>
      <c r="B4772" s="42"/>
      <c r="C4772" s="165" t="s">
        <v>910</v>
      </c>
      <c r="D4772" s="166">
        <v>2004</v>
      </c>
      <c r="E4772" s="166">
        <f t="shared" si="1473"/>
        <v>17</v>
      </c>
      <c r="F4772" s="167">
        <v>214320</v>
      </c>
      <c r="G4772" s="168">
        <v>0.1</v>
      </c>
      <c r="H4772" s="167">
        <f t="shared" si="1469"/>
        <v>364344</v>
      </c>
      <c r="I4772" s="167">
        <f>F4772</f>
        <v>214320</v>
      </c>
      <c r="J4772" s="167">
        <f t="shared" si="1470"/>
        <v>21432</v>
      </c>
      <c r="K4772" s="101">
        <f t="shared" si="1472"/>
        <v>11.954484605087014</v>
      </c>
      <c r="L4772" s="167">
        <v>30</v>
      </c>
      <c r="M4772" s="169">
        <f t="shared" si="1471"/>
        <v>5.9772423025435071</v>
      </c>
    </row>
    <row r="4773" spans="1:13" s="51" customFormat="1">
      <c r="A4773" s="164"/>
      <c r="B4773" s="113"/>
      <c r="C4773" s="165" t="s">
        <v>520</v>
      </c>
      <c r="D4773" s="166">
        <v>2009</v>
      </c>
      <c r="E4773" s="166">
        <f t="shared" si="1473"/>
        <v>12</v>
      </c>
      <c r="F4773" s="167">
        <v>166807</v>
      </c>
      <c r="G4773" s="168">
        <v>0.1</v>
      </c>
      <c r="H4773" s="167">
        <f t="shared" si="1469"/>
        <v>200168.40000000002</v>
      </c>
      <c r="I4773" s="167">
        <f t="shared" si="1467"/>
        <v>-33361.400000000023</v>
      </c>
      <c r="J4773" s="167">
        <f t="shared" si="1470"/>
        <v>16680.7</v>
      </c>
      <c r="K4773" s="101">
        <f t="shared" si="1472"/>
        <v>9.3042726461401166</v>
      </c>
      <c r="L4773" s="167">
        <v>18</v>
      </c>
      <c r="M4773" s="169">
        <f t="shared" si="1471"/>
        <v>2.7912817938420349</v>
      </c>
    </row>
    <row r="4774" spans="1:13" s="51" customFormat="1">
      <c r="A4774" s="164"/>
      <c r="B4774" s="113"/>
      <c r="C4774" s="165" t="s">
        <v>913</v>
      </c>
      <c r="D4774" s="166">
        <v>2006</v>
      </c>
      <c r="E4774" s="166">
        <f t="shared" si="1473"/>
        <v>15</v>
      </c>
      <c r="F4774" s="167">
        <v>10250000</v>
      </c>
      <c r="G4774" s="168">
        <v>0.1</v>
      </c>
      <c r="H4774" s="167">
        <f t="shared" si="1469"/>
        <v>15375000</v>
      </c>
      <c r="I4774" s="167">
        <f t="shared" si="1467"/>
        <v>-5125000</v>
      </c>
      <c r="J4774" s="167">
        <f t="shared" si="1470"/>
        <v>1025000</v>
      </c>
      <c r="K4774" s="101">
        <f t="shared" si="1472"/>
        <v>571.73136992414106</v>
      </c>
      <c r="L4774" s="167">
        <v>30</v>
      </c>
      <c r="M4774" s="169">
        <f t="shared" si="1471"/>
        <v>285.86568496207053</v>
      </c>
    </row>
    <row r="4775" spans="1:13" s="51" customFormat="1">
      <c r="A4775" s="164"/>
      <c r="B4775" s="113"/>
      <c r="C4775" s="165" t="s">
        <v>914</v>
      </c>
      <c r="D4775" s="166">
        <v>2006</v>
      </c>
      <c r="E4775" s="166">
        <f t="shared" si="1473"/>
        <v>15</v>
      </c>
      <c r="F4775" s="167">
        <v>174000</v>
      </c>
      <c r="G4775" s="168">
        <v>0.1</v>
      </c>
      <c r="H4775" s="167">
        <f t="shared" si="1469"/>
        <v>261000</v>
      </c>
      <c r="I4775" s="167">
        <f t="shared" si="1467"/>
        <v>-87000</v>
      </c>
      <c r="J4775" s="167">
        <f t="shared" si="1470"/>
        <v>17400</v>
      </c>
      <c r="K4775" s="101">
        <f t="shared" si="1472"/>
        <v>9.7054886211512716</v>
      </c>
      <c r="L4775" s="167">
        <v>30</v>
      </c>
      <c r="M4775" s="169">
        <f t="shared" si="1471"/>
        <v>4.8527443105756358</v>
      </c>
    </row>
    <row r="4776" spans="1:13" s="51" customFormat="1">
      <c r="A4776" s="164"/>
      <c r="B4776" s="113"/>
      <c r="C4776" s="165" t="s">
        <v>915</v>
      </c>
      <c r="D4776" s="166">
        <v>2007</v>
      </c>
      <c r="E4776" s="166">
        <f t="shared" si="1473"/>
        <v>14</v>
      </c>
      <c r="F4776" s="167">
        <v>429000</v>
      </c>
      <c r="G4776" s="168">
        <v>0.1</v>
      </c>
      <c r="H4776" s="167">
        <f t="shared" si="1469"/>
        <v>600600</v>
      </c>
      <c r="I4776" s="167">
        <f t="shared" si="1467"/>
        <v>-171600</v>
      </c>
      <c r="J4776" s="167">
        <f t="shared" si="1470"/>
        <v>42900</v>
      </c>
      <c r="K4776" s="101">
        <f t="shared" si="1472"/>
        <v>23.929049531459171</v>
      </c>
      <c r="L4776" s="167">
        <v>30</v>
      </c>
      <c r="M4776" s="169">
        <f t="shared" si="1471"/>
        <v>11.964524765729585</v>
      </c>
    </row>
    <row r="4777" spans="1:13" s="51" customFormat="1">
      <c r="A4777" s="164"/>
      <c r="B4777" s="113"/>
      <c r="C4777" s="165" t="s">
        <v>916</v>
      </c>
      <c r="D4777" s="166">
        <v>2007</v>
      </c>
      <c r="E4777" s="166">
        <f t="shared" si="1473"/>
        <v>14</v>
      </c>
      <c r="F4777" s="167">
        <v>287614</v>
      </c>
      <c r="G4777" s="168">
        <v>0.1</v>
      </c>
      <c r="H4777" s="167">
        <f t="shared" si="1469"/>
        <v>402659.60000000003</v>
      </c>
      <c r="I4777" s="167">
        <f t="shared" si="1467"/>
        <v>-115045.60000000003</v>
      </c>
      <c r="J4777" s="167">
        <f t="shared" si="1470"/>
        <v>28761.4</v>
      </c>
      <c r="K4777" s="101">
        <f t="shared" si="1472"/>
        <v>16.042726461401163</v>
      </c>
      <c r="L4777" s="167">
        <v>30</v>
      </c>
      <c r="M4777" s="169">
        <f t="shared" si="1471"/>
        <v>8.0213632307005813</v>
      </c>
    </row>
    <row r="4778" spans="1:13" s="51" customFormat="1">
      <c r="A4778" s="164"/>
      <c r="B4778" s="113"/>
      <c r="C4778" s="165" t="s">
        <v>928</v>
      </c>
      <c r="D4778" s="166">
        <v>2009</v>
      </c>
      <c r="E4778" s="166">
        <f t="shared" si="1473"/>
        <v>12</v>
      </c>
      <c r="F4778" s="167">
        <v>49275</v>
      </c>
      <c r="G4778" s="168">
        <v>0.1</v>
      </c>
      <c r="H4778" s="167">
        <f t="shared" si="1469"/>
        <v>59130</v>
      </c>
      <c r="I4778" s="167">
        <f t="shared" si="1467"/>
        <v>-9855</v>
      </c>
      <c r="J4778" s="167">
        <f t="shared" si="1470"/>
        <v>4927.5</v>
      </c>
      <c r="K4778" s="101">
        <f t="shared" si="1472"/>
        <v>2.7484939759036147</v>
      </c>
      <c r="L4778" s="167">
        <v>30</v>
      </c>
      <c r="M4778" s="169">
        <f t="shared" si="1471"/>
        <v>1.3742469879518073</v>
      </c>
    </row>
    <row r="4779" spans="1:13" s="51" customFormat="1">
      <c r="A4779" s="164"/>
      <c r="B4779" s="113" t="s">
        <v>35</v>
      </c>
      <c r="C4779" s="165"/>
      <c r="D4779" s="166"/>
      <c r="E4779" s="166"/>
      <c r="F4779" s="167"/>
      <c r="G4779" s="168"/>
      <c r="H4779" s="167"/>
      <c r="I4779" s="167"/>
      <c r="J4779" s="167"/>
      <c r="K4779" s="101">
        <f t="shared" si="1472"/>
        <v>0</v>
      </c>
      <c r="L4779" s="172"/>
      <c r="M4779" s="170">
        <f>SUM(M4771:M4778)</f>
        <v>341.86449129852753</v>
      </c>
    </row>
    <row r="4780" spans="1:13" s="51" customFormat="1" ht="30">
      <c r="A4780" s="164" t="s">
        <v>2542</v>
      </c>
      <c r="B4780" s="42" t="s">
        <v>703</v>
      </c>
      <c r="C4780" s="165" t="s">
        <v>932</v>
      </c>
      <c r="D4780" s="166">
        <v>2005</v>
      </c>
      <c r="E4780" s="166">
        <f t="shared" ref="E4780:E4786" si="1474">2021-D4780</f>
        <v>16</v>
      </c>
      <c r="F4780" s="167">
        <v>57600</v>
      </c>
      <c r="G4780" s="168">
        <v>0.1</v>
      </c>
      <c r="H4780" s="167">
        <f t="shared" si="1469"/>
        <v>92160</v>
      </c>
      <c r="I4780" s="167">
        <f>F4780</f>
        <v>57600</v>
      </c>
      <c r="J4780" s="167">
        <f t="shared" si="1470"/>
        <v>5760</v>
      </c>
      <c r="K4780" s="101">
        <f t="shared" si="1472"/>
        <v>3.2128514056224899</v>
      </c>
      <c r="L4780" s="167">
        <v>30</v>
      </c>
      <c r="M4780" s="169">
        <f t="shared" si="1471"/>
        <v>1.606425702811245</v>
      </c>
    </row>
    <row r="4781" spans="1:13" s="51" customFormat="1">
      <c r="A4781" s="164"/>
      <c r="B4781" s="55"/>
      <c r="C4781" s="165" t="s">
        <v>931</v>
      </c>
      <c r="D4781" s="166">
        <v>2006</v>
      </c>
      <c r="E4781" s="166">
        <f t="shared" si="1474"/>
        <v>15</v>
      </c>
      <c r="F4781" s="167">
        <v>442300</v>
      </c>
      <c r="G4781" s="168">
        <v>0.1</v>
      </c>
      <c r="H4781" s="167">
        <f t="shared" si="1469"/>
        <v>663450</v>
      </c>
      <c r="I4781" s="167">
        <f t="shared" si="1467"/>
        <v>-221150</v>
      </c>
      <c r="J4781" s="167">
        <f t="shared" si="1470"/>
        <v>44230</v>
      </c>
      <c r="K4781" s="101">
        <f t="shared" si="1472"/>
        <v>24.67090584560464</v>
      </c>
      <c r="L4781" s="167">
        <v>30</v>
      </c>
      <c r="M4781" s="169">
        <f t="shared" si="1471"/>
        <v>12.33545292280232</v>
      </c>
    </row>
    <row r="4782" spans="1:13" s="51" customFormat="1">
      <c r="A4782" s="164"/>
      <c r="B4782" s="55"/>
      <c r="C4782" s="165" t="s">
        <v>934</v>
      </c>
      <c r="D4782" s="166">
        <v>2007</v>
      </c>
      <c r="E4782" s="166">
        <f t="shared" si="1474"/>
        <v>14</v>
      </c>
      <c r="F4782" s="167">
        <v>769804.25</v>
      </c>
      <c r="G4782" s="168">
        <v>0.1</v>
      </c>
      <c r="H4782" s="167">
        <f t="shared" si="1469"/>
        <v>1077725.95</v>
      </c>
      <c r="I4782" s="167">
        <f t="shared" si="1467"/>
        <v>-307921.69999999995</v>
      </c>
      <c r="J4782" s="167">
        <f t="shared" si="1470"/>
        <v>76980.425000000003</v>
      </c>
      <c r="K4782" s="101">
        <f t="shared" si="1472"/>
        <v>42.938657407407412</v>
      </c>
      <c r="L4782" s="167">
        <v>5</v>
      </c>
      <c r="M4782" s="169">
        <f t="shared" si="1471"/>
        <v>3.5782214506172845</v>
      </c>
    </row>
    <row r="4783" spans="1:13" s="51" customFormat="1">
      <c r="A4783" s="164"/>
      <c r="B4783" s="55"/>
      <c r="C4783" s="165" t="s">
        <v>936</v>
      </c>
      <c r="D4783" s="166">
        <v>2009</v>
      </c>
      <c r="E4783" s="166">
        <f t="shared" si="1474"/>
        <v>12</v>
      </c>
      <c r="F4783" s="167">
        <v>797040</v>
      </c>
      <c r="G4783" s="168">
        <v>0.1</v>
      </c>
      <c r="H4783" s="167">
        <f t="shared" si="1469"/>
        <v>956448</v>
      </c>
      <c r="I4783" s="167">
        <f t="shared" si="1467"/>
        <v>-159408</v>
      </c>
      <c r="J4783" s="167">
        <f t="shared" si="1470"/>
        <v>79704</v>
      </c>
      <c r="K4783" s="101">
        <f t="shared" si="1472"/>
        <v>44.457831325301207</v>
      </c>
      <c r="L4783" s="167">
        <v>2</v>
      </c>
      <c r="M4783" s="169">
        <f t="shared" si="1471"/>
        <v>1.4819277108433735</v>
      </c>
    </row>
    <row r="4784" spans="1:13" s="51" customFormat="1">
      <c r="A4784" s="164"/>
      <c r="B4784" s="55"/>
      <c r="C4784" s="165" t="s">
        <v>935</v>
      </c>
      <c r="D4784" s="166">
        <v>2005</v>
      </c>
      <c r="E4784" s="166">
        <f t="shared" si="1474"/>
        <v>16</v>
      </c>
      <c r="F4784" s="167">
        <v>132000</v>
      </c>
      <c r="G4784" s="168">
        <v>0.1</v>
      </c>
      <c r="H4784" s="167">
        <f t="shared" si="1469"/>
        <v>211200</v>
      </c>
      <c r="I4784" s="167">
        <f>F4784</f>
        <v>132000</v>
      </c>
      <c r="J4784" s="167">
        <f t="shared" si="1470"/>
        <v>13200</v>
      </c>
      <c r="K4784" s="101">
        <f t="shared" si="1472"/>
        <v>7.3627844712182062</v>
      </c>
      <c r="L4784" s="167">
        <v>60</v>
      </c>
      <c r="M4784" s="169">
        <f t="shared" si="1471"/>
        <v>7.3627844712182062</v>
      </c>
    </row>
    <row r="4785" spans="1:13" s="51" customFormat="1">
      <c r="A4785" s="164"/>
      <c r="B4785" s="55"/>
      <c r="C4785" s="165" t="s">
        <v>933</v>
      </c>
      <c r="D4785" s="166">
        <v>2005</v>
      </c>
      <c r="E4785" s="166">
        <f t="shared" si="1474"/>
        <v>16</v>
      </c>
      <c r="F4785" s="167">
        <v>132000</v>
      </c>
      <c r="G4785" s="168">
        <v>0.1</v>
      </c>
      <c r="H4785" s="167">
        <f t="shared" si="1469"/>
        <v>211200</v>
      </c>
      <c r="I4785" s="167">
        <f>F4785</f>
        <v>132000</v>
      </c>
      <c r="J4785" s="167">
        <f t="shared" si="1470"/>
        <v>13200</v>
      </c>
      <c r="K4785" s="101">
        <f t="shared" si="1472"/>
        <v>7.3627844712182062</v>
      </c>
      <c r="L4785" s="167">
        <v>60</v>
      </c>
      <c r="M4785" s="169">
        <f t="shared" si="1471"/>
        <v>7.3627844712182062</v>
      </c>
    </row>
    <row r="4786" spans="1:13" s="51" customFormat="1">
      <c r="A4786" s="164"/>
      <c r="B4786" s="55"/>
      <c r="C4786" s="165" t="s">
        <v>937</v>
      </c>
      <c r="D4786" s="166">
        <v>2006</v>
      </c>
      <c r="E4786" s="166">
        <f t="shared" si="1474"/>
        <v>15</v>
      </c>
      <c r="F4786" s="167">
        <v>40572</v>
      </c>
      <c r="G4786" s="168">
        <v>0.1</v>
      </c>
      <c r="H4786" s="167">
        <f t="shared" si="1469"/>
        <v>60858</v>
      </c>
      <c r="I4786" s="167">
        <f t="shared" si="1467"/>
        <v>-20286</v>
      </c>
      <c r="J4786" s="167">
        <f t="shared" si="1470"/>
        <v>4057.2000000000003</v>
      </c>
      <c r="K4786" s="101">
        <f t="shared" si="1472"/>
        <v>2.2630522088353415</v>
      </c>
      <c r="L4786" s="167">
        <v>1440</v>
      </c>
      <c r="M4786" s="169">
        <f t="shared" si="1471"/>
        <v>54.3132530120482</v>
      </c>
    </row>
    <row r="4787" spans="1:13" s="51" customFormat="1">
      <c r="A4787" s="164"/>
      <c r="B4787" s="113" t="s">
        <v>35</v>
      </c>
      <c r="C4787" s="165"/>
      <c r="D4787" s="166"/>
      <c r="E4787" s="166"/>
      <c r="F4787" s="167"/>
      <c r="G4787" s="168"/>
      <c r="H4787" s="167"/>
      <c r="I4787" s="167"/>
      <c r="J4787" s="167"/>
      <c r="K4787" s="101">
        <f t="shared" si="1472"/>
        <v>0</v>
      </c>
      <c r="L4787" s="172"/>
      <c r="M4787" s="170">
        <f>SUM(M4780:M4786)</f>
        <v>88.040849741558844</v>
      </c>
    </row>
    <row r="4788" spans="1:13" s="51" customFormat="1" ht="30">
      <c r="A4788" s="164" t="s">
        <v>2544</v>
      </c>
      <c r="B4788" s="42" t="s">
        <v>706</v>
      </c>
      <c r="C4788" s="165" t="s">
        <v>932</v>
      </c>
      <c r="D4788" s="166">
        <v>2005</v>
      </c>
      <c r="E4788" s="166">
        <f t="shared" ref="E4788:E4794" si="1475">2021-D4788</f>
        <v>16</v>
      </c>
      <c r="F4788" s="167">
        <v>57600</v>
      </c>
      <c r="G4788" s="168">
        <v>0.1</v>
      </c>
      <c r="H4788" s="167">
        <f t="shared" si="1469"/>
        <v>92160</v>
      </c>
      <c r="I4788" s="167">
        <f>F4788</f>
        <v>57600</v>
      </c>
      <c r="J4788" s="167">
        <f t="shared" si="1470"/>
        <v>5760</v>
      </c>
      <c r="K4788" s="101">
        <f t="shared" si="1472"/>
        <v>3.2128514056224899</v>
      </c>
      <c r="L4788" s="167">
        <v>30</v>
      </c>
      <c r="M4788" s="169">
        <f t="shared" si="1471"/>
        <v>1.606425702811245</v>
      </c>
    </row>
    <row r="4789" spans="1:13" s="51" customFormat="1">
      <c r="A4789" s="164"/>
      <c r="B4789" s="55"/>
      <c r="C4789" s="165" t="s">
        <v>931</v>
      </c>
      <c r="D4789" s="166">
        <v>2006</v>
      </c>
      <c r="E4789" s="166">
        <f t="shared" si="1475"/>
        <v>15</v>
      </c>
      <c r="F4789" s="167">
        <v>442300</v>
      </c>
      <c r="G4789" s="168">
        <v>0.1</v>
      </c>
      <c r="H4789" s="167">
        <f t="shared" si="1469"/>
        <v>663450</v>
      </c>
      <c r="I4789" s="167">
        <f t="shared" si="1467"/>
        <v>-221150</v>
      </c>
      <c r="J4789" s="167">
        <f t="shared" si="1470"/>
        <v>44230</v>
      </c>
      <c r="K4789" s="101">
        <f t="shared" si="1472"/>
        <v>24.67090584560464</v>
      </c>
      <c r="L4789" s="167">
        <v>30</v>
      </c>
      <c r="M4789" s="169">
        <f t="shared" si="1471"/>
        <v>12.33545292280232</v>
      </c>
    </row>
    <row r="4790" spans="1:13" s="51" customFormat="1">
      <c r="A4790" s="164"/>
      <c r="B4790" s="55"/>
      <c r="C4790" s="165" t="s">
        <v>935</v>
      </c>
      <c r="D4790" s="166">
        <v>2005</v>
      </c>
      <c r="E4790" s="166">
        <f t="shared" si="1475"/>
        <v>16</v>
      </c>
      <c r="F4790" s="167">
        <v>132000</v>
      </c>
      <c r="G4790" s="168">
        <v>0.1</v>
      </c>
      <c r="H4790" s="167">
        <f t="shared" si="1469"/>
        <v>211200</v>
      </c>
      <c r="I4790" s="167">
        <f>F4790</f>
        <v>132000</v>
      </c>
      <c r="J4790" s="167">
        <f t="shared" si="1470"/>
        <v>13200</v>
      </c>
      <c r="K4790" s="101">
        <f t="shared" si="1472"/>
        <v>7.3627844712182062</v>
      </c>
      <c r="L4790" s="167">
        <v>5</v>
      </c>
      <c r="M4790" s="169">
        <f t="shared" si="1471"/>
        <v>0.61356537260151722</v>
      </c>
    </row>
    <row r="4791" spans="1:13" s="51" customFormat="1">
      <c r="A4791" s="164"/>
      <c r="B4791" s="55"/>
      <c r="C4791" s="165" t="s">
        <v>934</v>
      </c>
      <c r="D4791" s="166">
        <v>2007</v>
      </c>
      <c r="E4791" s="166">
        <f t="shared" si="1475"/>
        <v>14</v>
      </c>
      <c r="F4791" s="167">
        <v>769804</v>
      </c>
      <c r="G4791" s="168">
        <v>0.1</v>
      </c>
      <c r="H4791" s="167">
        <f t="shared" si="1469"/>
        <v>1077725.6000000001</v>
      </c>
      <c r="I4791" s="167">
        <f t="shared" si="1467"/>
        <v>-307921.60000000009</v>
      </c>
      <c r="J4791" s="167">
        <f t="shared" si="1470"/>
        <v>76980.400000000009</v>
      </c>
      <c r="K4791" s="101">
        <f t="shared" si="1472"/>
        <v>42.938643462739854</v>
      </c>
      <c r="L4791" s="167">
        <v>2</v>
      </c>
      <c r="M4791" s="169">
        <f t="shared" si="1471"/>
        <v>1.4312881154246617</v>
      </c>
    </row>
    <row r="4792" spans="1:13" s="51" customFormat="1">
      <c r="A4792" s="164"/>
      <c r="B4792" s="55"/>
      <c r="C4792" s="165" t="s">
        <v>936</v>
      </c>
      <c r="D4792" s="166">
        <v>2009</v>
      </c>
      <c r="E4792" s="166">
        <f t="shared" si="1475"/>
        <v>12</v>
      </c>
      <c r="F4792" s="167">
        <v>797040</v>
      </c>
      <c r="G4792" s="168">
        <v>0.1</v>
      </c>
      <c r="H4792" s="167">
        <f t="shared" si="1469"/>
        <v>956448</v>
      </c>
      <c r="I4792" s="167">
        <f t="shared" si="1467"/>
        <v>-159408</v>
      </c>
      <c r="J4792" s="167">
        <f>F4792*G4792</f>
        <v>79704</v>
      </c>
      <c r="K4792" s="101">
        <f t="shared" si="1472"/>
        <v>44.457831325301207</v>
      </c>
      <c r="L4792" s="167">
        <v>60</v>
      </c>
      <c r="M4792" s="169">
        <f t="shared" si="1471"/>
        <v>44.457831325301207</v>
      </c>
    </row>
    <row r="4793" spans="1:13" s="51" customFormat="1">
      <c r="A4793" s="164"/>
      <c r="B4793" s="55"/>
      <c r="C4793" s="165" t="s">
        <v>933</v>
      </c>
      <c r="D4793" s="166">
        <v>2005</v>
      </c>
      <c r="E4793" s="166">
        <f t="shared" si="1475"/>
        <v>16</v>
      </c>
      <c r="F4793" s="167">
        <v>132000</v>
      </c>
      <c r="G4793" s="168">
        <v>0.1</v>
      </c>
      <c r="H4793" s="167">
        <f t="shared" si="1469"/>
        <v>211200</v>
      </c>
      <c r="I4793" s="167">
        <f>F4793</f>
        <v>132000</v>
      </c>
      <c r="J4793" s="167">
        <f t="shared" si="1470"/>
        <v>13200</v>
      </c>
      <c r="K4793" s="101">
        <f t="shared" si="1472"/>
        <v>7.3627844712182062</v>
      </c>
      <c r="L4793" s="167">
        <v>60</v>
      </c>
      <c r="M4793" s="169">
        <f t="shared" si="1471"/>
        <v>7.3627844712182062</v>
      </c>
    </row>
    <row r="4794" spans="1:13" s="51" customFormat="1">
      <c r="A4794" s="164"/>
      <c r="B4794" s="55"/>
      <c r="C4794" s="165" t="s">
        <v>937</v>
      </c>
      <c r="D4794" s="166">
        <v>2006</v>
      </c>
      <c r="E4794" s="166">
        <f t="shared" si="1475"/>
        <v>15</v>
      </c>
      <c r="F4794" s="167">
        <v>40572</v>
      </c>
      <c r="G4794" s="168">
        <v>0.1</v>
      </c>
      <c r="H4794" s="167">
        <f t="shared" si="1469"/>
        <v>60858</v>
      </c>
      <c r="I4794" s="167">
        <f t="shared" si="1467"/>
        <v>-20286</v>
      </c>
      <c r="J4794" s="167">
        <f t="shared" si="1470"/>
        <v>4057.2000000000003</v>
      </c>
      <c r="K4794" s="101">
        <f t="shared" si="1472"/>
        <v>2.2630522088353415</v>
      </c>
      <c r="L4794" s="167">
        <v>1440</v>
      </c>
      <c r="M4794" s="169">
        <f t="shared" si="1471"/>
        <v>54.3132530120482</v>
      </c>
    </row>
    <row r="4795" spans="1:13" s="51" customFormat="1">
      <c r="A4795" s="164"/>
      <c r="B4795" s="113" t="s">
        <v>35</v>
      </c>
      <c r="C4795" s="165"/>
      <c r="D4795" s="166"/>
      <c r="E4795" s="166"/>
      <c r="F4795" s="167"/>
      <c r="G4795" s="168"/>
      <c r="H4795" s="167"/>
      <c r="I4795" s="167"/>
      <c r="J4795" s="167"/>
      <c r="K4795" s="101">
        <f t="shared" si="1472"/>
        <v>0</v>
      </c>
      <c r="L4795" s="172"/>
      <c r="M4795" s="170">
        <f>SUM(M4788:M4794)</f>
        <v>122.12060092220736</v>
      </c>
    </row>
    <row r="4796" spans="1:13" s="51" customFormat="1" ht="30">
      <c r="A4796" s="164" t="s">
        <v>2546</v>
      </c>
      <c r="B4796" s="42" t="s">
        <v>708</v>
      </c>
      <c r="C4796" s="165" t="s">
        <v>932</v>
      </c>
      <c r="D4796" s="166">
        <v>2005</v>
      </c>
      <c r="E4796" s="166">
        <f t="shared" ref="E4796:E4802" si="1476">2021-D4796</f>
        <v>16</v>
      </c>
      <c r="F4796" s="167">
        <v>57600</v>
      </c>
      <c r="G4796" s="168">
        <v>0.1</v>
      </c>
      <c r="H4796" s="167">
        <f t="shared" si="1469"/>
        <v>92160</v>
      </c>
      <c r="I4796" s="167">
        <f>F4796</f>
        <v>57600</v>
      </c>
      <c r="J4796" s="167">
        <f t="shared" si="1470"/>
        <v>5760</v>
      </c>
      <c r="K4796" s="101">
        <f t="shared" si="1472"/>
        <v>3.2128514056224899</v>
      </c>
      <c r="L4796" s="167">
        <v>30</v>
      </c>
      <c r="M4796" s="169">
        <f t="shared" si="1471"/>
        <v>1.606425702811245</v>
      </c>
    </row>
    <row r="4797" spans="1:13" s="51" customFormat="1" ht="25.5" customHeight="1">
      <c r="A4797" s="164"/>
      <c r="B4797" s="55"/>
      <c r="C4797" s="165" t="s">
        <v>931</v>
      </c>
      <c r="D4797" s="166">
        <v>2006</v>
      </c>
      <c r="E4797" s="166">
        <f t="shared" si="1476"/>
        <v>15</v>
      </c>
      <c r="F4797" s="167">
        <v>442300</v>
      </c>
      <c r="G4797" s="168">
        <v>0.1</v>
      </c>
      <c r="H4797" s="167">
        <f t="shared" si="1469"/>
        <v>663450</v>
      </c>
      <c r="I4797" s="167">
        <f t="shared" si="1467"/>
        <v>-221150</v>
      </c>
      <c r="J4797" s="167">
        <f t="shared" si="1470"/>
        <v>44230</v>
      </c>
      <c r="K4797" s="101">
        <f t="shared" si="1472"/>
        <v>24.67090584560464</v>
      </c>
      <c r="L4797" s="167">
        <v>30</v>
      </c>
      <c r="M4797" s="169">
        <f t="shared" si="1471"/>
        <v>12.33545292280232</v>
      </c>
    </row>
    <row r="4798" spans="1:13" s="51" customFormat="1">
      <c r="A4798" s="164"/>
      <c r="B4798" s="55"/>
      <c r="C4798" s="165" t="s">
        <v>935</v>
      </c>
      <c r="D4798" s="166">
        <v>2005</v>
      </c>
      <c r="E4798" s="166">
        <f t="shared" si="1476"/>
        <v>16</v>
      </c>
      <c r="F4798" s="167">
        <v>132000</v>
      </c>
      <c r="G4798" s="168">
        <v>0.1</v>
      </c>
      <c r="H4798" s="167">
        <f t="shared" si="1469"/>
        <v>211200</v>
      </c>
      <c r="I4798" s="167">
        <f>F4798</f>
        <v>132000</v>
      </c>
      <c r="J4798" s="167">
        <f t="shared" si="1470"/>
        <v>13200</v>
      </c>
      <c r="K4798" s="101">
        <f t="shared" si="1472"/>
        <v>7.3627844712182062</v>
      </c>
      <c r="L4798" s="167">
        <v>5</v>
      </c>
      <c r="M4798" s="169">
        <f t="shared" si="1471"/>
        <v>0.61356537260151722</v>
      </c>
    </row>
    <row r="4799" spans="1:13" s="51" customFormat="1">
      <c r="A4799" s="164"/>
      <c r="B4799" s="55"/>
      <c r="C4799" s="165" t="s">
        <v>934</v>
      </c>
      <c r="D4799" s="166">
        <v>2007</v>
      </c>
      <c r="E4799" s="166">
        <f t="shared" si="1476"/>
        <v>14</v>
      </c>
      <c r="F4799" s="167">
        <v>769804</v>
      </c>
      <c r="G4799" s="168">
        <v>0.1</v>
      </c>
      <c r="H4799" s="167">
        <f t="shared" si="1469"/>
        <v>1077725.6000000001</v>
      </c>
      <c r="I4799" s="167">
        <f t="shared" si="1467"/>
        <v>-307921.60000000009</v>
      </c>
      <c r="J4799" s="167">
        <f t="shared" si="1470"/>
        <v>76980.400000000009</v>
      </c>
      <c r="K4799" s="101">
        <f t="shared" si="1472"/>
        <v>42.938643462739854</v>
      </c>
      <c r="L4799" s="167">
        <v>2</v>
      </c>
      <c r="M4799" s="169">
        <f t="shared" si="1471"/>
        <v>1.4312881154246617</v>
      </c>
    </row>
    <row r="4800" spans="1:13" s="51" customFormat="1">
      <c r="A4800" s="164"/>
      <c r="B4800" s="55"/>
      <c r="C4800" s="165" t="s">
        <v>936</v>
      </c>
      <c r="D4800" s="166">
        <v>2009</v>
      </c>
      <c r="E4800" s="166">
        <f t="shared" si="1476"/>
        <v>12</v>
      </c>
      <c r="F4800" s="167">
        <v>797040</v>
      </c>
      <c r="G4800" s="168">
        <v>0.1</v>
      </c>
      <c r="H4800" s="167">
        <f t="shared" si="1469"/>
        <v>956448</v>
      </c>
      <c r="I4800" s="167">
        <f t="shared" si="1467"/>
        <v>-159408</v>
      </c>
      <c r="J4800" s="167">
        <f t="shared" si="1470"/>
        <v>79704</v>
      </c>
      <c r="K4800" s="101">
        <f t="shared" si="1472"/>
        <v>44.457831325301207</v>
      </c>
      <c r="L4800" s="167">
        <v>60</v>
      </c>
      <c r="M4800" s="169">
        <f t="shared" si="1471"/>
        <v>44.457831325301207</v>
      </c>
    </row>
    <row r="4801" spans="1:13" s="51" customFormat="1">
      <c r="A4801" s="164"/>
      <c r="B4801" s="55"/>
      <c r="C4801" s="165" t="s">
        <v>933</v>
      </c>
      <c r="D4801" s="166">
        <v>2005</v>
      </c>
      <c r="E4801" s="166">
        <f t="shared" si="1476"/>
        <v>16</v>
      </c>
      <c r="F4801" s="167">
        <v>132000</v>
      </c>
      <c r="G4801" s="168">
        <v>0.1</v>
      </c>
      <c r="H4801" s="167">
        <f t="shared" si="1469"/>
        <v>211200</v>
      </c>
      <c r="I4801" s="167">
        <f>F4801</f>
        <v>132000</v>
      </c>
      <c r="J4801" s="167">
        <f t="shared" si="1470"/>
        <v>13200</v>
      </c>
      <c r="K4801" s="101">
        <f t="shared" si="1472"/>
        <v>7.3627844712182062</v>
      </c>
      <c r="L4801" s="167">
        <v>60</v>
      </c>
      <c r="M4801" s="169">
        <f t="shared" si="1471"/>
        <v>7.3627844712182062</v>
      </c>
    </row>
    <row r="4802" spans="1:13" s="51" customFormat="1">
      <c r="A4802" s="164"/>
      <c r="B4802" s="55"/>
      <c r="C4802" s="165" t="s">
        <v>937</v>
      </c>
      <c r="D4802" s="166">
        <v>2006</v>
      </c>
      <c r="E4802" s="166">
        <f t="shared" si="1476"/>
        <v>15</v>
      </c>
      <c r="F4802" s="167">
        <v>40572</v>
      </c>
      <c r="G4802" s="168">
        <v>0.1</v>
      </c>
      <c r="H4802" s="167">
        <f t="shared" si="1469"/>
        <v>60858</v>
      </c>
      <c r="I4802" s="167">
        <f t="shared" si="1467"/>
        <v>-20286</v>
      </c>
      <c r="J4802" s="167">
        <f t="shared" si="1470"/>
        <v>4057.2000000000003</v>
      </c>
      <c r="K4802" s="101">
        <f t="shared" si="1472"/>
        <v>2.2630522088353415</v>
      </c>
      <c r="L4802" s="167">
        <v>1440</v>
      </c>
      <c r="M4802" s="169">
        <f t="shared" si="1471"/>
        <v>54.3132530120482</v>
      </c>
    </row>
    <row r="4803" spans="1:13" s="51" customFormat="1">
      <c r="A4803" s="164"/>
      <c r="B4803" s="113" t="s">
        <v>35</v>
      </c>
      <c r="C4803" s="165"/>
      <c r="D4803" s="166"/>
      <c r="E4803" s="166"/>
      <c r="F4803" s="167"/>
      <c r="G4803" s="168"/>
      <c r="H4803" s="167"/>
      <c r="I4803" s="167"/>
      <c r="J4803" s="167"/>
      <c r="K4803" s="101">
        <f t="shared" si="1472"/>
        <v>0</v>
      </c>
      <c r="L4803" s="172"/>
      <c r="M4803" s="170">
        <f>SUM(M4796:M4802)</f>
        <v>122.12060092220736</v>
      </c>
    </row>
    <row r="4804" spans="1:13" s="51" customFormat="1" ht="30">
      <c r="A4804" s="164" t="s">
        <v>2548</v>
      </c>
      <c r="B4804" s="42" t="s">
        <v>710</v>
      </c>
      <c r="C4804" s="165" t="s">
        <v>932</v>
      </c>
      <c r="D4804" s="166">
        <v>2005</v>
      </c>
      <c r="E4804" s="166">
        <f t="shared" ref="E4804:E4810" si="1477">2021-D4804</f>
        <v>16</v>
      </c>
      <c r="F4804" s="167">
        <v>57600</v>
      </c>
      <c r="G4804" s="168">
        <v>0.1</v>
      </c>
      <c r="H4804" s="167">
        <f t="shared" si="1469"/>
        <v>92160</v>
      </c>
      <c r="I4804" s="167">
        <f>F4804</f>
        <v>57600</v>
      </c>
      <c r="J4804" s="167">
        <f t="shared" si="1470"/>
        <v>5760</v>
      </c>
      <c r="K4804" s="101">
        <f t="shared" si="1472"/>
        <v>3.2128514056224899</v>
      </c>
      <c r="L4804" s="167">
        <v>30</v>
      </c>
      <c r="M4804" s="169">
        <f t="shared" si="1471"/>
        <v>1.606425702811245</v>
      </c>
    </row>
    <row r="4805" spans="1:13" s="51" customFormat="1">
      <c r="A4805" s="164"/>
      <c r="B4805" s="55"/>
      <c r="C4805" s="165" t="s">
        <v>931</v>
      </c>
      <c r="D4805" s="166">
        <v>2006</v>
      </c>
      <c r="E4805" s="166">
        <f t="shared" si="1477"/>
        <v>15</v>
      </c>
      <c r="F4805" s="167">
        <v>442300</v>
      </c>
      <c r="G4805" s="168">
        <v>0.1</v>
      </c>
      <c r="H4805" s="167">
        <f t="shared" si="1469"/>
        <v>663450</v>
      </c>
      <c r="I4805" s="167">
        <f t="shared" si="1467"/>
        <v>-221150</v>
      </c>
      <c r="J4805" s="167">
        <f t="shared" si="1470"/>
        <v>44230</v>
      </c>
      <c r="K4805" s="101">
        <f t="shared" si="1472"/>
        <v>24.67090584560464</v>
      </c>
      <c r="L4805" s="167">
        <v>30</v>
      </c>
      <c r="M4805" s="169">
        <f t="shared" si="1471"/>
        <v>12.33545292280232</v>
      </c>
    </row>
    <row r="4806" spans="1:13" s="51" customFormat="1">
      <c r="A4806" s="164"/>
      <c r="B4806" s="55"/>
      <c r="C4806" s="165" t="s">
        <v>935</v>
      </c>
      <c r="D4806" s="166">
        <v>2005</v>
      </c>
      <c r="E4806" s="166">
        <f t="shared" si="1477"/>
        <v>16</v>
      </c>
      <c r="F4806" s="167">
        <v>132000</v>
      </c>
      <c r="G4806" s="168">
        <v>0.1</v>
      </c>
      <c r="H4806" s="167">
        <f t="shared" si="1469"/>
        <v>211200</v>
      </c>
      <c r="I4806" s="167">
        <f>F4806</f>
        <v>132000</v>
      </c>
      <c r="J4806" s="167">
        <f t="shared" si="1470"/>
        <v>13200</v>
      </c>
      <c r="K4806" s="101">
        <f t="shared" si="1472"/>
        <v>7.3627844712182062</v>
      </c>
      <c r="L4806" s="167">
        <v>5</v>
      </c>
      <c r="M4806" s="169">
        <f t="shared" si="1471"/>
        <v>0.61356537260151722</v>
      </c>
    </row>
    <row r="4807" spans="1:13" s="51" customFormat="1">
      <c r="A4807" s="164"/>
      <c r="B4807" s="55"/>
      <c r="C4807" s="165" t="s">
        <v>934</v>
      </c>
      <c r="D4807" s="166">
        <v>2007</v>
      </c>
      <c r="E4807" s="166">
        <f t="shared" si="1477"/>
        <v>14</v>
      </c>
      <c r="F4807" s="167">
        <v>769804</v>
      </c>
      <c r="G4807" s="168">
        <v>0.1</v>
      </c>
      <c r="H4807" s="167">
        <f t="shared" si="1469"/>
        <v>1077725.6000000001</v>
      </c>
      <c r="I4807" s="167">
        <f t="shared" si="1467"/>
        <v>-307921.60000000009</v>
      </c>
      <c r="J4807" s="167">
        <f t="shared" si="1470"/>
        <v>76980.400000000009</v>
      </c>
      <c r="K4807" s="101">
        <f t="shared" si="1472"/>
        <v>42.938643462739854</v>
      </c>
      <c r="L4807" s="167">
        <v>2</v>
      </c>
      <c r="M4807" s="169">
        <f t="shared" si="1471"/>
        <v>1.4312881154246617</v>
      </c>
    </row>
    <row r="4808" spans="1:13" s="51" customFormat="1">
      <c r="A4808" s="164"/>
      <c r="B4808" s="55"/>
      <c r="C4808" s="165" t="s">
        <v>936</v>
      </c>
      <c r="D4808" s="166">
        <v>2009</v>
      </c>
      <c r="E4808" s="166">
        <f t="shared" si="1477"/>
        <v>12</v>
      </c>
      <c r="F4808" s="167">
        <v>797040</v>
      </c>
      <c r="G4808" s="168">
        <v>0.1</v>
      </c>
      <c r="H4808" s="167">
        <f t="shared" si="1469"/>
        <v>956448</v>
      </c>
      <c r="I4808" s="167">
        <f t="shared" si="1467"/>
        <v>-159408</v>
      </c>
      <c r="J4808" s="167">
        <f t="shared" si="1470"/>
        <v>79704</v>
      </c>
      <c r="K4808" s="101">
        <f t="shared" si="1472"/>
        <v>44.457831325301207</v>
      </c>
      <c r="L4808" s="167">
        <v>60</v>
      </c>
      <c r="M4808" s="169">
        <f t="shared" si="1471"/>
        <v>44.457831325301207</v>
      </c>
    </row>
    <row r="4809" spans="1:13" s="51" customFormat="1">
      <c r="A4809" s="164"/>
      <c r="B4809" s="55"/>
      <c r="C4809" s="165" t="s">
        <v>933</v>
      </c>
      <c r="D4809" s="166">
        <v>2005</v>
      </c>
      <c r="E4809" s="166">
        <f t="shared" si="1477"/>
        <v>16</v>
      </c>
      <c r="F4809" s="167">
        <v>132000</v>
      </c>
      <c r="G4809" s="168">
        <v>0.1</v>
      </c>
      <c r="H4809" s="167">
        <f t="shared" si="1469"/>
        <v>211200</v>
      </c>
      <c r="I4809" s="167">
        <f>F4809</f>
        <v>132000</v>
      </c>
      <c r="J4809" s="167">
        <f t="shared" si="1470"/>
        <v>13200</v>
      </c>
      <c r="K4809" s="101">
        <f t="shared" si="1472"/>
        <v>7.3627844712182062</v>
      </c>
      <c r="L4809" s="167">
        <v>60</v>
      </c>
      <c r="M4809" s="169">
        <f t="shared" si="1471"/>
        <v>7.3627844712182062</v>
      </c>
    </row>
    <row r="4810" spans="1:13" s="51" customFormat="1">
      <c r="A4810" s="164"/>
      <c r="B4810" s="55"/>
      <c r="C4810" s="165" t="s">
        <v>937</v>
      </c>
      <c r="D4810" s="166">
        <v>2006</v>
      </c>
      <c r="E4810" s="166">
        <f t="shared" si="1477"/>
        <v>15</v>
      </c>
      <c r="F4810" s="167">
        <v>40572</v>
      </c>
      <c r="G4810" s="168">
        <v>0.1</v>
      </c>
      <c r="H4810" s="167">
        <f t="shared" si="1469"/>
        <v>60858</v>
      </c>
      <c r="I4810" s="167">
        <f t="shared" si="1467"/>
        <v>-20286</v>
      </c>
      <c r="J4810" s="167">
        <f t="shared" si="1470"/>
        <v>4057.2000000000003</v>
      </c>
      <c r="K4810" s="101">
        <f t="shared" si="1472"/>
        <v>2.2630522088353415</v>
      </c>
      <c r="L4810" s="167">
        <v>1440</v>
      </c>
      <c r="M4810" s="169">
        <f t="shared" si="1471"/>
        <v>54.3132530120482</v>
      </c>
    </row>
    <row r="4811" spans="1:13" s="51" customFormat="1">
      <c r="A4811" s="164"/>
      <c r="B4811" s="113" t="s">
        <v>35</v>
      </c>
      <c r="C4811" s="165"/>
      <c r="D4811" s="166"/>
      <c r="E4811" s="166"/>
      <c r="F4811" s="167"/>
      <c r="G4811" s="168"/>
      <c r="H4811" s="167"/>
      <c r="I4811" s="167"/>
      <c r="J4811" s="167"/>
      <c r="K4811" s="101">
        <f t="shared" si="1472"/>
        <v>0</v>
      </c>
      <c r="L4811" s="172"/>
      <c r="M4811" s="170">
        <f>SUM(M4804:M4810)</f>
        <v>122.12060092220736</v>
      </c>
    </row>
    <row r="4812" spans="1:13" s="51" customFormat="1" ht="45">
      <c r="A4812" s="164" t="s">
        <v>2550</v>
      </c>
      <c r="B4812" s="42" t="s">
        <v>712</v>
      </c>
      <c r="C4812" s="165" t="s">
        <v>932</v>
      </c>
      <c r="D4812" s="166">
        <v>2005</v>
      </c>
      <c r="E4812" s="166">
        <f t="shared" ref="E4812:E4818" si="1478">2021-D4812</f>
        <v>16</v>
      </c>
      <c r="F4812" s="167">
        <v>57600</v>
      </c>
      <c r="G4812" s="168">
        <v>0.1</v>
      </c>
      <c r="H4812" s="167">
        <f t="shared" si="1469"/>
        <v>92160</v>
      </c>
      <c r="I4812" s="167">
        <f>F4812</f>
        <v>57600</v>
      </c>
      <c r="J4812" s="167">
        <f t="shared" si="1470"/>
        <v>5760</v>
      </c>
      <c r="K4812" s="101">
        <f t="shared" si="1472"/>
        <v>3.2128514056224899</v>
      </c>
      <c r="L4812" s="167">
        <v>30</v>
      </c>
      <c r="M4812" s="169">
        <f t="shared" si="1471"/>
        <v>1.606425702811245</v>
      </c>
    </row>
    <row r="4813" spans="1:13" s="51" customFormat="1">
      <c r="A4813" s="164"/>
      <c r="B4813" s="55"/>
      <c r="C4813" s="165" t="s">
        <v>931</v>
      </c>
      <c r="D4813" s="166">
        <v>2006</v>
      </c>
      <c r="E4813" s="166">
        <f t="shared" si="1478"/>
        <v>15</v>
      </c>
      <c r="F4813" s="167">
        <v>442300</v>
      </c>
      <c r="G4813" s="168">
        <v>0.1</v>
      </c>
      <c r="H4813" s="167">
        <f t="shared" si="1469"/>
        <v>663450</v>
      </c>
      <c r="I4813" s="167">
        <f t="shared" si="1467"/>
        <v>-221150</v>
      </c>
      <c r="J4813" s="167">
        <f t="shared" si="1470"/>
        <v>44230</v>
      </c>
      <c r="K4813" s="101">
        <f t="shared" si="1472"/>
        <v>24.67090584560464</v>
      </c>
      <c r="L4813" s="167">
        <v>30</v>
      </c>
      <c r="M4813" s="169">
        <f t="shared" si="1471"/>
        <v>12.33545292280232</v>
      </c>
    </row>
    <row r="4814" spans="1:13" s="51" customFormat="1">
      <c r="A4814" s="164"/>
      <c r="B4814" s="55"/>
      <c r="C4814" s="165" t="s">
        <v>935</v>
      </c>
      <c r="D4814" s="166">
        <v>2005</v>
      </c>
      <c r="E4814" s="166">
        <f t="shared" si="1478"/>
        <v>16</v>
      </c>
      <c r="F4814" s="167">
        <v>132000</v>
      </c>
      <c r="G4814" s="168">
        <v>0.1</v>
      </c>
      <c r="H4814" s="167">
        <f t="shared" si="1469"/>
        <v>211200</v>
      </c>
      <c r="I4814" s="167">
        <f>F4814</f>
        <v>132000</v>
      </c>
      <c r="J4814" s="167">
        <f t="shared" si="1470"/>
        <v>13200</v>
      </c>
      <c r="K4814" s="101">
        <f t="shared" si="1472"/>
        <v>7.3627844712182062</v>
      </c>
      <c r="L4814" s="167">
        <v>5</v>
      </c>
      <c r="M4814" s="169">
        <f t="shared" si="1471"/>
        <v>0.61356537260151722</v>
      </c>
    </row>
    <row r="4815" spans="1:13" s="51" customFormat="1">
      <c r="A4815" s="164"/>
      <c r="B4815" s="55"/>
      <c r="C4815" s="165" t="s">
        <v>934</v>
      </c>
      <c r="D4815" s="166">
        <v>2007</v>
      </c>
      <c r="E4815" s="166">
        <f t="shared" si="1478"/>
        <v>14</v>
      </c>
      <c r="F4815" s="167">
        <v>769804</v>
      </c>
      <c r="G4815" s="168">
        <v>0.1</v>
      </c>
      <c r="H4815" s="167">
        <f t="shared" si="1469"/>
        <v>1077725.6000000001</v>
      </c>
      <c r="I4815" s="167">
        <f>F4815-H4815</f>
        <v>-307921.60000000009</v>
      </c>
      <c r="J4815" s="167">
        <f t="shared" si="1470"/>
        <v>76980.400000000009</v>
      </c>
      <c r="K4815" s="101">
        <f t="shared" si="1472"/>
        <v>42.938643462739854</v>
      </c>
      <c r="L4815" s="167">
        <v>2</v>
      </c>
      <c r="M4815" s="169">
        <f t="shared" si="1471"/>
        <v>1.4312881154246617</v>
      </c>
    </row>
    <row r="4816" spans="1:13" s="51" customFormat="1">
      <c r="A4816" s="164"/>
      <c r="B4816" s="55"/>
      <c r="C4816" s="165" t="s">
        <v>936</v>
      </c>
      <c r="D4816" s="166">
        <v>2009</v>
      </c>
      <c r="E4816" s="166">
        <f t="shared" si="1478"/>
        <v>12</v>
      </c>
      <c r="F4816" s="167">
        <v>797040</v>
      </c>
      <c r="G4816" s="168">
        <v>0.1</v>
      </c>
      <c r="H4816" s="167">
        <f t="shared" si="1469"/>
        <v>956448</v>
      </c>
      <c r="I4816" s="167">
        <f>F4816-H4816</f>
        <v>-159408</v>
      </c>
      <c r="J4816" s="167">
        <f t="shared" si="1470"/>
        <v>79704</v>
      </c>
      <c r="K4816" s="101">
        <f t="shared" si="1472"/>
        <v>44.457831325301207</v>
      </c>
      <c r="L4816" s="167">
        <v>60</v>
      </c>
      <c r="M4816" s="169">
        <f t="shared" si="1471"/>
        <v>44.457831325301207</v>
      </c>
    </row>
    <row r="4817" spans="1:13" s="51" customFormat="1">
      <c r="A4817" s="164"/>
      <c r="B4817" s="55"/>
      <c r="C4817" s="165" t="s">
        <v>933</v>
      </c>
      <c r="D4817" s="166">
        <v>2005</v>
      </c>
      <c r="E4817" s="166">
        <f t="shared" si="1478"/>
        <v>16</v>
      </c>
      <c r="F4817" s="167">
        <v>132000</v>
      </c>
      <c r="G4817" s="168">
        <v>0.1</v>
      </c>
      <c r="H4817" s="167">
        <f t="shared" si="1469"/>
        <v>211200</v>
      </c>
      <c r="I4817" s="167">
        <f>F4817</f>
        <v>132000</v>
      </c>
      <c r="J4817" s="167">
        <f t="shared" si="1470"/>
        <v>13200</v>
      </c>
      <c r="K4817" s="101">
        <f t="shared" si="1472"/>
        <v>7.3627844712182062</v>
      </c>
      <c r="L4817" s="167">
        <v>60</v>
      </c>
      <c r="M4817" s="169">
        <f t="shared" si="1471"/>
        <v>7.3627844712182062</v>
      </c>
    </row>
    <row r="4818" spans="1:13" s="51" customFormat="1">
      <c r="A4818" s="164"/>
      <c r="B4818" s="55"/>
      <c r="C4818" s="165" t="s">
        <v>937</v>
      </c>
      <c r="D4818" s="166">
        <v>2006</v>
      </c>
      <c r="E4818" s="166">
        <f t="shared" si="1478"/>
        <v>15</v>
      </c>
      <c r="F4818" s="167">
        <v>40572</v>
      </c>
      <c r="G4818" s="168">
        <v>0.1</v>
      </c>
      <c r="H4818" s="167">
        <f t="shared" si="1469"/>
        <v>60858</v>
      </c>
      <c r="I4818" s="167">
        <f t="shared" ref="I4818:I4827" si="1479">F4818-H4818</f>
        <v>-20286</v>
      </c>
      <c r="J4818" s="167">
        <f t="shared" si="1470"/>
        <v>4057.2000000000003</v>
      </c>
      <c r="K4818" s="101">
        <f t="shared" si="1472"/>
        <v>2.2630522088353415</v>
      </c>
      <c r="L4818" s="167">
        <v>1440</v>
      </c>
      <c r="M4818" s="169">
        <f t="shared" si="1471"/>
        <v>54.3132530120482</v>
      </c>
    </row>
    <row r="4819" spans="1:13" s="51" customFormat="1">
      <c r="A4819" s="164"/>
      <c r="B4819" s="113" t="s">
        <v>35</v>
      </c>
      <c r="C4819" s="165"/>
      <c r="D4819" s="166"/>
      <c r="E4819" s="166"/>
      <c r="F4819" s="167"/>
      <c r="G4819" s="168"/>
      <c r="H4819" s="167"/>
      <c r="I4819" s="167"/>
      <c r="J4819" s="167"/>
      <c r="K4819" s="101">
        <f t="shared" si="1472"/>
        <v>0</v>
      </c>
      <c r="L4819" s="167"/>
      <c r="M4819" s="170">
        <f>SUM(M4812:M4818)</f>
        <v>122.12060092220736</v>
      </c>
    </row>
    <row r="4820" spans="1:13" s="51" customFormat="1" ht="30">
      <c r="A4820" s="164" t="s">
        <v>2580</v>
      </c>
      <c r="B4820" s="42" t="s">
        <v>909</v>
      </c>
      <c r="C4820" s="165" t="s">
        <v>911</v>
      </c>
      <c r="D4820" s="166">
        <v>2008</v>
      </c>
      <c r="E4820" s="166">
        <f t="shared" ref="E4820:E4827" si="1480">2021-D4820</f>
        <v>13</v>
      </c>
      <c r="F4820" s="167">
        <v>376800</v>
      </c>
      <c r="G4820" s="168">
        <v>0.1</v>
      </c>
      <c r="H4820" s="167">
        <f t="shared" ref="H4820:H4827" si="1481">E4820*F4820*G4820</f>
        <v>489840</v>
      </c>
      <c r="I4820" s="167">
        <f t="shared" si="1479"/>
        <v>-113040</v>
      </c>
      <c r="J4820" s="167">
        <f t="shared" si="1470"/>
        <v>37680</v>
      </c>
      <c r="K4820" s="101">
        <f t="shared" si="1472"/>
        <v>21.01740294511379</v>
      </c>
      <c r="L4820" s="167">
        <v>30</v>
      </c>
      <c r="M4820" s="169">
        <f t="shared" ref="M4820:M4827" si="1482">K4820*L4820/60</f>
        <v>10.508701472556895</v>
      </c>
    </row>
    <row r="4821" spans="1:13" s="51" customFormat="1">
      <c r="A4821" s="164"/>
      <c r="B4821" s="42"/>
      <c r="C4821" s="165" t="s">
        <v>910</v>
      </c>
      <c r="D4821" s="166">
        <v>2004</v>
      </c>
      <c r="E4821" s="166">
        <f t="shared" si="1480"/>
        <v>17</v>
      </c>
      <c r="F4821" s="167">
        <v>214320</v>
      </c>
      <c r="G4821" s="168">
        <v>0.1</v>
      </c>
      <c r="H4821" s="167">
        <f t="shared" si="1481"/>
        <v>364344</v>
      </c>
      <c r="I4821" s="167">
        <f>F4821</f>
        <v>214320</v>
      </c>
      <c r="J4821" s="167">
        <f t="shared" si="1470"/>
        <v>21432</v>
      </c>
      <c r="K4821" s="101">
        <f t="shared" si="1472"/>
        <v>11.954484605087014</v>
      </c>
      <c r="L4821" s="167">
        <v>30</v>
      </c>
      <c r="M4821" s="169">
        <f t="shared" si="1482"/>
        <v>5.9772423025435071</v>
      </c>
    </row>
    <row r="4822" spans="1:13" s="51" customFormat="1">
      <c r="A4822" s="164"/>
      <c r="B4822" s="113"/>
      <c r="C4822" s="165" t="s">
        <v>520</v>
      </c>
      <c r="D4822" s="166">
        <v>2009</v>
      </c>
      <c r="E4822" s="166">
        <f t="shared" si="1480"/>
        <v>12</v>
      </c>
      <c r="F4822" s="167">
        <v>166807</v>
      </c>
      <c r="G4822" s="168">
        <v>0.1</v>
      </c>
      <c r="H4822" s="167">
        <f t="shared" si="1481"/>
        <v>200168.40000000002</v>
      </c>
      <c r="I4822" s="167">
        <f t="shared" si="1479"/>
        <v>-33361.400000000023</v>
      </c>
      <c r="J4822" s="167">
        <f t="shared" si="1470"/>
        <v>16680.7</v>
      </c>
      <c r="K4822" s="101">
        <f t="shared" si="1472"/>
        <v>9.3042726461401166</v>
      </c>
      <c r="L4822" s="167">
        <v>30</v>
      </c>
      <c r="M4822" s="169">
        <f t="shared" si="1482"/>
        <v>4.6521363230700583</v>
      </c>
    </row>
    <row r="4823" spans="1:13" s="51" customFormat="1">
      <c r="A4823" s="164"/>
      <c r="B4823" s="113"/>
      <c r="C4823" s="165" t="s">
        <v>913</v>
      </c>
      <c r="D4823" s="166">
        <v>2006</v>
      </c>
      <c r="E4823" s="166">
        <f t="shared" si="1480"/>
        <v>15</v>
      </c>
      <c r="F4823" s="167">
        <v>10250000</v>
      </c>
      <c r="G4823" s="168">
        <v>0.1</v>
      </c>
      <c r="H4823" s="167">
        <f t="shared" si="1481"/>
        <v>15375000</v>
      </c>
      <c r="I4823" s="167">
        <f t="shared" si="1479"/>
        <v>-5125000</v>
      </c>
      <c r="J4823" s="167">
        <f t="shared" ref="J4823:J4827" si="1483">F4823*G4823</f>
        <v>1025000</v>
      </c>
      <c r="K4823" s="101">
        <f t="shared" si="1472"/>
        <v>571.73136992414106</v>
      </c>
      <c r="L4823" s="167">
        <v>30</v>
      </c>
      <c r="M4823" s="169">
        <f t="shared" si="1482"/>
        <v>285.86568496207053</v>
      </c>
    </row>
    <row r="4824" spans="1:13" s="51" customFormat="1">
      <c r="A4824" s="164"/>
      <c r="B4824" s="113"/>
      <c r="C4824" s="165" t="s">
        <v>914</v>
      </c>
      <c r="D4824" s="166">
        <v>2006</v>
      </c>
      <c r="E4824" s="166">
        <f t="shared" si="1480"/>
        <v>15</v>
      </c>
      <c r="F4824" s="167">
        <v>174000</v>
      </c>
      <c r="G4824" s="168">
        <v>0.1</v>
      </c>
      <c r="H4824" s="167">
        <f t="shared" si="1481"/>
        <v>261000</v>
      </c>
      <c r="I4824" s="167">
        <f t="shared" si="1479"/>
        <v>-87000</v>
      </c>
      <c r="J4824" s="167">
        <f t="shared" si="1483"/>
        <v>17400</v>
      </c>
      <c r="K4824" s="101">
        <f t="shared" si="1472"/>
        <v>9.7054886211512716</v>
      </c>
      <c r="L4824" s="167">
        <v>30</v>
      </c>
      <c r="M4824" s="169">
        <f t="shared" si="1482"/>
        <v>4.8527443105756358</v>
      </c>
    </row>
    <row r="4825" spans="1:13" s="51" customFormat="1">
      <c r="A4825" s="164"/>
      <c r="B4825" s="113"/>
      <c r="C4825" s="165" t="s">
        <v>915</v>
      </c>
      <c r="D4825" s="166">
        <v>2007</v>
      </c>
      <c r="E4825" s="166">
        <f t="shared" si="1480"/>
        <v>14</v>
      </c>
      <c r="F4825" s="167">
        <v>429000</v>
      </c>
      <c r="G4825" s="168">
        <v>0.1</v>
      </c>
      <c r="H4825" s="167">
        <f t="shared" si="1481"/>
        <v>600600</v>
      </c>
      <c r="I4825" s="167">
        <f t="shared" si="1479"/>
        <v>-171600</v>
      </c>
      <c r="J4825" s="167">
        <f t="shared" si="1483"/>
        <v>42900</v>
      </c>
      <c r="K4825" s="101">
        <f t="shared" si="1472"/>
        <v>23.929049531459171</v>
      </c>
      <c r="L4825" s="167">
        <v>30</v>
      </c>
      <c r="M4825" s="169">
        <f t="shared" si="1482"/>
        <v>11.964524765729585</v>
      </c>
    </row>
    <row r="4826" spans="1:13" s="51" customFormat="1">
      <c r="A4826" s="164"/>
      <c r="B4826" s="113"/>
      <c r="C4826" s="165" t="s">
        <v>916</v>
      </c>
      <c r="D4826" s="166">
        <v>2007</v>
      </c>
      <c r="E4826" s="166">
        <f t="shared" si="1480"/>
        <v>14</v>
      </c>
      <c r="F4826" s="167">
        <v>287614</v>
      </c>
      <c r="G4826" s="168">
        <v>0.1</v>
      </c>
      <c r="H4826" s="167">
        <f t="shared" si="1481"/>
        <v>402659.60000000003</v>
      </c>
      <c r="I4826" s="167">
        <f t="shared" si="1479"/>
        <v>-115045.60000000003</v>
      </c>
      <c r="J4826" s="167">
        <f t="shared" si="1483"/>
        <v>28761.4</v>
      </c>
      <c r="K4826" s="101">
        <f t="shared" si="1472"/>
        <v>16.042726461401163</v>
      </c>
      <c r="L4826" s="167">
        <v>30</v>
      </c>
      <c r="M4826" s="169">
        <f t="shared" si="1482"/>
        <v>8.0213632307005813</v>
      </c>
    </row>
    <row r="4827" spans="1:13" s="51" customFormat="1">
      <c r="A4827" s="65"/>
      <c r="B4827" s="55"/>
      <c r="C4827" s="165" t="s">
        <v>928</v>
      </c>
      <c r="D4827" s="166">
        <v>2009</v>
      </c>
      <c r="E4827" s="166">
        <f t="shared" si="1480"/>
        <v>12</v>
      </c>
      <c r="F4827" s="167">
        <v>49275</v>
      </c>
      <c r="G4827" s="168">
        <v>0.1</v>
      </c>
      <c r="H4827" s="167">
        <f t="shared" si="1481"/>
        <v>59130</v>
      </c>
      <c r="I4827" s="167">
        <f t="shared" si="1479"/>
        <v>-9855</v>
      </c>
      <c r="J4827" s="167">
        <f t="shared" si="1483"/>
        <v>4927.5</v>
      </c>
      <c r="K4827" s="101">
        <f t="shared" si="1472"/>
        <v>2.7484939759036147</v>
      </c>
      <c r="L4827" s="174">
        <v>60</v>
      </c>
      <c r="M4827" s="169">
        <f t="shared" si="1482"/>
        <v>2.7484939759036147</v>
      </c>
    </row>
    <row r="4828" spans="1:13" s="51" customFormat="1">
      <c r="A4828" s="164"/>
      <c r="B4828" s="113" t="s">
        <v>35</v>
      </c>
      <c r="C4828" s="165"/>
      <c r="D4828" s="166"/>
      <c r="E4828" s="166"/>
      <c r="F4828" s="167"/>
      <c r="G4828" s="168"/>
      <c r="H4828" s="167"/>
      <c r="I4828" s="167"/>
      <c r="J4828" s="167"/>
      <c r="K4828" s="101">
        <f t="shared" si="1472"/>
        <v>0</v>
      </c>
      <c r="L4828" s="172"/>
      <c r="M4828" s="170">
        <f>SUM(M4820:M4827)</f>
        <v>334.59089134315042</v>
      </c>
    </row>
    <row r="4829" spans="1:13" s="51" customFormat="1" ht="30">
      <c r="A4829" s="65" t="s">
        <v>2552</v>
      </c>
      <c r="B4829" s="42" t="s">
        <v>717</v>
      </c>
      <c r="C4829" s="165" t="s">
        <v>499</v>
      </c>
      <c r="D4829" s="166">
        <v>2006</v>
      </c>
      <c r="E4829" s="166">
        <f t="shared" ref="E4829:E4834" si="1484">2021-D4829</f>
        <v>15</v>
      </c>
      <c r="F4829" s="167">
        <v>28260</v>
      </c>
      <c r="G4829" s="168">
        <v>0.1</v>
      </c>
      <c r="H4829" s="167">
        <f t="shared" ref="H4829:H4834" si="1485">E4829*F4829*G4829</f>
        <v>42390</v>
      </c>
      <c r="I4829" s="167">
        <f t="shared" ref="I4829:I4832" si="1486">F4829-H4829</f>
        <v>-14130</v>
      </c>
      <c r="J4829" s="167">
        <f t="shared" ref="J4829:J4834" si="1487">F4829*G4829</f>
        <v>2826</v>
      </c>
      <c r="K4829" s="101">
        <f t="shared" ref="K4829:K4835" si="1488">J4829/1792.8</f>
        <v>1.5763052208835342</v>
      </c>
      <c r="L4829" s="167">
        <v>120</v>
      </c>
      <c r="M4829" s="169">
        <f t="shared" ref="M4829:M4834" si="1489">K4829*L4829/60</f>
        <v>3.1526104417670684</v>
      </c>
    </row>
    <row r="4830" spans="1:13" s="51" customFormat="1">
      <c r="A4830" s="164"/>
      <c r="B4830" s="55"/>
      <c r="C4830" s="165" t="s">
        <v>918</v>
      </c>
      <c r="D4830" s="166">
        <v>2009</v>
      </c>
      <c r="E4830" s="166">
        <f t="shared" si="1484"/>
        <v>12</v>
      </c>
      <c r="F4830" s="167">
        <v>2030000</v>
      </c>
      <c r="G4830" s="168">
        <v>0.1</v>
      </c>
      <c r="H4830" s="167">
        <f t="shared" si="1485"/>
        <v>2436000</v>
      </c>
      <c r="I4830" s="167">
        <f t="shared" si="1486"/>
        <v>-406000</v>
      </c>
      <c r="J4830" s="167">
        <f t="shared" si="1487"/>
        <v>203000</v>
      </c>
      <c r="K4830" s="101">
        <f t="shared" si="1488"/>
        <v>113.23070058009817</v>
      </c>
      <c r="L4830" s="167">
        <v>120</v>
      </c>
      <c r="M4830" s="169">
        <f t="shared" si="1489"/>
        <v>226.46140116019635</v>
      </c>
    </row>
    <row r="4831" spans="1:13" s="51" customFormat="1" ht="46.5" customHeight="1">
      <c r="A4831" s="164"/>
      <c r="B4831" s="55"/>
      <c r="C4831" s="165" t="s">
        <v>500</v>
      </c>
      <c r="D4831" s="166">
        <v>2005</v>
      </c>
      <c r="E4831" s="166">
        <f t="shared" si="1484"/>
        <v>16</v>
      </c>
      <c r="F4831" s="167">
        <v>85000</v>
      </c>
      <c r="G4831" s="168">
        <v>0.1</v>
      </c>
      <c r="H4831" s="167">
        <f t="shared" si="1485"/>
        <v>136000</v>
      </c>
      <c r="I4831" s="167">
        <f>F4831</f>
        <v>85000</v>
      </c>
      <c r="J4831" s="167">
        <f t="shared" si="1487"/>
        <v>8500</v>
      </c>
      <c r="K4831" s="101">
        <f t="shared" si="1488"/>
        <v>4.7411869701026328</v>
      </c>
      <c r="L4831" s="167">
        <v>120</v>
      </c>
      <c r="M4831" s="169">
        <f t="shared" si="1489"/>
        <v>9.4823739402052656</v>
      </c>
    </row>
    <row r="4832" spans="1:13" s="51" customFormat="1">
      <c r="A4832" s="164"/>
      <c r="B4832" s="55"/>
      <c r="C4832" s="165" t="s">
        <v>923</v>
      </c>
      <c r="D4832" s="166">
        <v>2006</v>
      </c>
      <c r="E4832" s="166">
        <f t="shared" si="1484"/>
        <v>15</v>
      </c>
      <c r="F4832" s="167">
        <v>442300</v>
      </c>
      <c r="G4832" s="168">
        <v>0.1</v>
      </c>
      <c r="H4832" s="167">
        <f t="shared" si="1485"/>
        <v>663450</v>
      </c>
      <c r="I4832" s="167">
        <f t="shared" si="1486"/>
        <v>-221150</v>
      </c>
      <c r="J4832" s="167">
        <f t="shared" si="1487"/>
        <v>44230</v>
      </c>
      <c r="K4832" s="101">
        <f t="shared" si="1488"/>
        <v>24.67090584560464</v>
      </c>
      <c r="L4832" s="167">
        <v>30</v>
      </c>
      <c r="M4832" s="169">
        <f t="shared" si="1489"/>
        <v>12.33545292280232</v>
      </c>
    </row>
    <row r="4833" spans="1:13" s="51" customFormat="1">
      <c r="A4833" s="164"/>
      <c r="B4833" s="55"/>
      <c r="C4833" s="165" t="s">
        <v>518</v>
      </c>
      <c r="D4833" s="166">
        <v>2005</v>
      </c>
      <c r="E4833" s="166">
        <f t="shared" si="1484"/>
        <v>16</v>
      </c>
      <c r="F4833" s="167">
        <v>1638000</v>
      </c>
      <c r="G4833" s="168">
        <v>0.1</v>
      </c>
      <c r="H4833" s="167">
        <f t="shared" si="1485"/>
        <v>2620800</v>
      </c>
      <c r="I4833" s="167">
        <f>F4833</f>
        <v>1638000</v>
      </c>
      <c r="J4833" s="167">
        <f t="shared" si="1487"/>
        <v>163800</v>
      </c>
      <c r="K4833" s="101">
        <f t="shared" si="1488"/>
        <v>91.365461847389554</v>
      </c>
      <c r="L4833" s="167">
        <v>15</v>
      </c>
      <c r="M4833" s="169">
        <f t="shared" si="1489"/>
        <v>22.841365461847388</v>
      </c>
    </row>
    <row r="4834" spans="1:13" s="51" customFormat="1">
      <c r="A4834" s="164"/>
      <c r="B4834" s="55"/>
      <c r="C4834" s="165" t="s">
        <v>503</v>
      </c>
      <c r="D4834" s="166">
        <v>2000</v>
      </c>
      <c r="E4834" s="166">
        <f t="shared" si="1484"/>
        <v>21</v>
      </c>
      <c r="F4834" s="167">
        <v>417600</v>
      </c>
      <c r="G4834" s="168">
        <v>0.1</v>
      </c>
      <c r="H4834" s="167">
        <f t="shared" si="1485"/>
        <v>876960</v>
      </c>
      <c r="I4834" s="167">
        <f>F4834</f>
        <v>417600</v>
      </c>
      <c r="J4834" s="167">
        <f t="shared" si="1487"/>
        <v>41760</v>
      </c>
      <c r="K4834" s="101">
        <f t="shared" si="1488"/>
        <v>23.293172690763054</v>
      </c>
      <c r="L4834" s="167">
        <v>60</v>
      </c>
      <c r="M4834" s="169">
        <f t="shared" si="1489"/>
        <v>23.293172690763054</v>
      </c>
    </row>
    <row r="4835" spans="1:13" s="51" customFormat="1">
      <c r="A4835" s="164"/>
      <c r="B4835" s="113" t="s">
        <v>35</v>
      </c>
      <c r="C4835" s="165"/>
      <c r="D4835" s="166"/>
      <c r="E4835" s="166"/>
      <c r="F4835" s="167"/>
      <c r="G4835" s="168"/>
      <c r="H4835" s="167"/>
      <c r="I4835" s="167"/>
      <c r="J4835" s="167"/>
      <c r="K4835" s="101">
        <f t="shared" si="1488"/>
        <v>0</v>
      </c>
      <c r="L4835" s="172"/>
      <c r="M4835" s="170">
        <f>SUM(M4829:M4834)</f>
        <v>297.56637661758145</v>
      </c>
    </row>
    <row r="4836" spans="1:13" s="51" customFormat="1" ht="30">
      <c r="A4836" s="164" t="s">
        <v>2581</v>
      </c>
      <c r="B4836" s="53" t="s">
        <v>721</v>
      </c>
      <c r="C4836" s="165" t="s">
        <v>503</v>
      </c>
      <c r="D4836" s="166">
        <v>2009</v>
      </c>
      <c r="E4836" s="166">
        <f t="shared" ref="E4836:E4841" si="1490">2021-D4836</f>
        <v>12</v>
      </c>
      <c r="F4836" s="167">
        <v>417600</v>
      </c>
      <c r="G4836" s="168">
        <v>0.1</v>
      </c>
      <c r="H4836" s="167">
        <f t="shared" ref="H4836:H4841" si="1491">E4836*F4836*G4836</f>
        <v>501120</v>
      </c>
      <c r="I4836" s="167">
        <f t="shared" ref="I4836:I4841" si="1492">F4836-H4836</f>
        <v>-83520</v>
      </c>
      <c r="J4836" s="167">
        <f t="shared" ref="J4836:J4838" si="1493">F4836*G4836</f>
        <v>41760</v>
      </c>
      <c r="K4836" s="101">
        <f t="shared" ref="K4836:K4845" si="1494">J4836/1792.8</f>
        <v>23.293172690763054</v>
      </c>
      <c r="L4836" s="167">
        <v>320</v>
      </c>
      <c r="M4836" s="169">
        <f t="shared" ref="M4836:M4841" si="1495">K4836*L4836/60</f>
        <v>124.23025435073629</v>
      </c>
    </row>
    <row r="4837" spans="1:13" s="51" customFormat="1">
      <c r="A4837" s="164"/>
      <c r="B4837" s="562"/>
      <c r="C4837" s="165" t="s">
        <v>500</v>
      </c>
      <c r="D4837" s="166">
        <v>2005</v>
      </c>
      <c r="E4837" s="166">
        <f t="shared" si="1490"/>
        <v>16</v>
      </c>
      <c r="F4837" s="167">
        <v>85000</v>
      </c>
      <c r="G4837" s="168">
        <v>0.1</v>
      </c>
      <c r="H4837" s="167">
        <f t="shared" si="1491"/>
        <v>136000</v>
      </c>
      <c r="I4837" s="167">
        <f>F4837</f>
        <v>85000</v>
      </c>
      <c r="J4837" s="167">
        <f t="shared" si="1493"/>
        <v>8500</v>
      </c>
      <c r="K4837" s="101">
        <f t="shared" si="1494"/>
        <v>4.7411869701026328</v>
      </c>
      <c r="L4837" s="167">
        <v>60</v>
      </c>
      <c r="M4837" s="169">
        <f t="shared" si="1495"/>
        <v>4.7411869701026328</v>
      </c>
    </row>
    <row r="4838" spans="1:13" s="51" customFormat="1">
      <c r="A4838" s="164"/>
      <c r="B4838" s="562"/>
      <c r="C4838" s="165" t="s">
        <v>924</v>
      </c>
      <c r="D4838" s="166">
        <v>2004</v>
      </c>
      <c r="E4838" s="166">
        <f t="shared" si="1490"/>
        <v>17</v>
      </c>
      <c r="F4838" s="167">
        <v>198000</v>
      </c>
      <c r="G4838" s="168">
        <v>0.1</v>
      </c>
      <c r="H4838" s="167">
        <f t="shared" si="1491"/>
        <v>336600</v>
      </c>
      <c r="I4838" s="167">
        <f>F4838</f>
        <v>198000</v>
      </c>
      <c r="J4838" s="167">
        <f t="shared" si="1493"/>
        <v>19800</v>
      </c>
      <c r="K4838" s="101">
        <f t="shared" si="1494"/>
        <v>11.04417670682731</v>
      </c>
      <c r="L4838" s="167">
        <v>30</v>
      </c>
      <c r="M4838" s="169">
        <f>K4838*L4838/60</f>
        <v>5.5220883534136549</v>
      </c>
    </row>
    <row r="4839" spans="1:13" s="51" customFormat="1">
      <c r="A4839" s="164"/>
      <c r="B4839" s="42"/>
      <c r="C4839" s="165" t="s">
        <v>518</v>
      </c>
      <c r="D4839" s="166">
        <v>2005</v>
      </c>
      <c r="E4839" s="166">
        <f t="shared" si="1490"/>
        <v>16</v>
      </c>
      <c r="F4839" s="167">
        <v>1638000</v>
      </c>
      <c r="G4839" s="168">
        <v>0.1</v>
      </c>
      <c r="H4839" s="167">
        <f t="shared" si="1491"/>
        <v>2620800</v>
      </c>
      <c r="I4839" s="167">
        <f>F4839</f>
        <v>1638000</v>
      </c>
      <c r="J4839" s="167">
        <f t="shared" ref="J4839:J4841" si="1496">F4839*G4839</f>
        <v>163800</v>
      </c>
      <c r="K4839" s="101">
        <f t="shared" si="1494"/>
        <v>91.365461847389554</v>
      </c>
      <c r="L4839" s="167">
        <v>30</v>
      </c>
      <c r="M4839" s="169">
        <f t="shared" si="1495"/>
        <v>45.682730923694777</v>
      </c>
    </row>
    <row r="4840" spans="1:13" s="51" customFormat="1">
      <c r="A4840" s="164"/>
      <c r="B4840" s="562"/>
      <c r="C4840" s="165" t="s">
        <v>925</v>
      </c>
      <c r="D4840" s="166">
        <v>2008</v>
      </c>
      <c r="E4840" s="166">
        <f t="shared" si="1490"/>
        <v>13</v>
      </c>
      <c r="F4840" s="167">
        <v>397200</v>
      </c>
      <c r="G4840" s="168">
        <v>0.1</v>
      </c>
      <c r="H4840" s="167">
        <f t="shared" si="1491"/>
        <v>516360</v>
      </c>
      <c r="I4840" s="167">
        <f t="shared" si="1492"/>
        <v>-119160</v>
      </c>
      <c r="J4840" s="167">
        <f t="shared" si="1496"/>
        <v>39720</v>
      </c>
      <c r="K4840" s="101">
        <f t="shared" si="1494"/>
        <v>22.155287817938422</v>
      </c>
      <c r="L4840" s="167">
        <v>30</v>
      </c>
      <c r="M4840" s="169">
        <f t="shared" si="1495"/>
        <v>11.077643908969211</v>
      </c>
    </row>
    <row r="4841" spans="1:13" s="51" customFormat="1">
      <c r="A4841" s="164"/>
      <c r="B4841" s="55"/>
      <c r="C4841" s="53" t="s">
        <v>919</v>
      </c>
      <c r="D4841" s="114">
        <v>2008</v>
      </c>
      <c r="E4841" s="166">
        <f t="shared" si="1490"/>
        <v>13</v>
      </c>
      <c r="F4841" s="167">
        <v>1800000</v>
      </c>
      <c r="G4841" s="168">
        <v>0.1</v>
      </c>
      <c r="H4841" s="167">
        <f t="shared" si="1491"/>
        <v>2340000</v>
      </c>
      <c r="I4841" s="167">
        <f t="shared" si="1492"/>
        <v>-540000</v>
      </c>
      <c r="J4841" s="167">
        <f t="shared" si="1496"/>
        <v>180000</v>
      </c>
      <c r="K4841" s="101">
        <f t="shared" si="1494"/>
        <v>100.40160642570281</v>
      </c>
      <c r="L4841" s="167">
        <v>120</v>
      </c>
      <c r="M4841" s="169">
        <f t="shared" si="1495"/>
        <v>200.80321285140562</v>
      </c>
    </row>
    <row r="4842" spans="1:13" s="51" customFormat="1">
      <c r="A4842" s="164"/>
      <c r="B4842" s="113" t="s">
        <v>35</v>
      </c>
      <c r="C4842" s="165"/>
      <c r="D4842" s="166"/>
      <c r="E4842" s="166"/>
      <c r="F4842" s="167"/>
      <c r="G4842" s="168"/>
      <c r="H4842" s="167"/>
      <c r="I4842" s="167"/>
      <c r="J4842" s="167"/>
      <c r="K4842" s="101">
        <f t="shared" si="1494"/>
        <v>0</v>
      </c>
      <c r="L4842" s="167"/>
      <c r="M4842" s="170">
        <f>SUM(M4836:M4841)</f>
        <v>392.05711735832222</v>
      </c>
    </row>
    <row r="4843" spans="1:13" s="51" customFormat="1" ht="30">
      <c r="A4843" s="175" t="s">
        <v>2554</v>
      </c>
      <c r="B4843" s="53" t="s">
        <v>721</v>
      </c>
      <c r="C4843" s="165" t="s">
        <v>503</v>
      </c>
      <c r="D4843" s="166">
        <v>2009</v>
      </c>
      <c r="E4843" s="166">
        <f t="shared" ref="E4843:E4848" si="1497">2021-D4843</f>
        <v>12</v>
      </c>
      <c r="F4843" s="167">
        <v>417600</v>
      </c>
      <c r="G4843" s="168">
        <v>0.1</v>
      </c>
      <c r="H4843" s="167">
        <f t="shared" ref="H4843:H4848" si="1498">E4843*F4843*G4843</f>
        <v>501120</v>
      </c>
      <c r="I4843" s="167">
        <f t="shared" ref="I4843" si="1499">F4843-H4843</f>
        <v>-83520</v>
      </c>
      <c r="J4843" s="167">
        <f t="shared" ref="J4843:J4848" si="1500">F4843*G4843</f>
        <v>41760</v>
      </c>
      <c r="K4843" s="101">
        <f t="shared" si="1494"/>
        <v>23.293172690763054</v>
      </c>
      <c r="L4843" s="167">
        <v>320</v>
      </c>
      <c r="M4843" s="169">
        <f t="shared" ref="M4843:M4844" si="1501">K4843*L4843/60</f>
        <v>124.23025435073629</v>
      </c>
    </row>
    <row r="4844" spans="1:13" s="51" customFormat="1">
      <c r="A4844" s="65"/>
      <c r="B4844" s="562"/>
      <c r="C4844" s="165" t="s">
        <v>500</v>
      </c>
      <c r="D4844" s="166">
        <v>2005</v>
      </c>
      <c r="E4844" s="166">
        <f t="shared" si="1497"/>
        <v>16</v>
      </c>
      <c r="F4844" s="167">
        <v>85000</v>
      </c>
      <c r="G4844" s="168">
        <v>0.1</v>
      </c>
      <c r="H4844" s="167">
        <f t="shared" si="1498"/>
        <v>136000</v>
      </c>
      <c r="I4844" s="167">
        <f>F4844</f>
        <v>85000</v>
      </c>
      <c r="J4844" s="167">
        <f t="shared" si="1500"/>
        <v>8500</v>
      </c>
      <c r="K4844" s="101">
        <f t="shared" si="1494"/>
        <v>4.7411869701026328</v>
      </c>
      <c r="L4844" s="167">
        <v>60</v>
      </c>
      <c r="M4844" s="169">
        <f t="shared" si="1501"/>
        <v>4.7411869701026328</v>
      </c>
    </row>
    <row r="4845" spans="1:13" s="51" customFormat="1">
      <c r="A4845" s="65"/>
      <c r="B4845" s="562"/>
      <c r="C4845" s="165" t="s">
        <v>924</v>
      </c>
      <c r="D4845" s="166">
        <v>2004</v>
      </c>
      <c r="E4845" s="166">
        <f t="shared" si="1497"/>
        <v>17</v>
      </c>
      <c r="F4845" s="167">
        <v>198000</v>
      </c>
      <c r="G4845" s="168">
        <v>0.1</v>
      </c>
      <c r="H4845" s="167">
        <f t="shared" si="1498"/>
        <v>336600</v>
      </c>
      <c r="I4845" s="167">
        <f>F4845</f>
        <v>198000</v>
      </c>
      <c r="J4845" s="167">
        <f t="shared" si="1500"/>
        <v>19800</v>
      </c>
      <c r="K4845" s="101">
        <f t="shared" si="1494"/>
        <v>11.04417670682731</v>
      </c>
      <c r="L4845" s="167">
        <v>30</v>
      </c>
      <c r="M4845" s="169">
        <f>K4845*L4845/60</f>
        <v>5.5220883534136549</v>
      </c>
    </row>
    <row r="4846" spans="1:13" s="51" customFormat="1">
      <c r="A4846" s="65"/>
      <c r="B4846" s="42"/>
      <c r="C4846" s="165" t="s">
        <v>518</v>
      </c>
      <c r="D4846" s="166">
        <v>2005</v>
      </c>
      <c r="E4846" s="166">
        <f t="shared" si="1497"/>
        <v>16</v>
      </c>
      <c r="F4846" s="167">
        <v>1638000</v>
      </c>
      <c r="G4846" s="168">
        <v>0.1</v>
      </c>
      <c r="H4846" s="167">
        <f t="shared" si="1498"/>
        <v>2620800</v>
      </c>
      <c r="I4846" s="167">
        <f>F4846</f>
        <v>1638000</v>
      </c>
      <c r="J4846" s="167">
        <f t="shared" si="1500"/>
        <v>163800</v>
      </c>
      <c r="K4846" s="101">
        <f t="shared" ref="K4846:K4940" si="1502">J4846/1792.8</f>
        <v>91.365461847389554</v>
      </c>
      <c r="L4846" s="167">
        <v>30</v>
      </c>
      <c r="M4846" s="169">
        <f t="shared" ref="M4846:M4848" si="1503">K4846*L4846/60</f>
        <v>45.682730923694777</v>
      </c>
    </row>
    <row r="4847" spans="1:13" s="51" customFormat="1">
      <c r="A4847" s="65"/>
      <c r="B4847" s="562"/>
      <c r="C4847" s="165" t="s">
        <v>925</v>
      </c>
      <c r="D4847" s="166">
        <v>2008</v>
      </c>
      <c r="E4847" s="166">
        <f t="shared" si="1497"/>
        <v>13</v>
      </c>
      <c r="F4847" s="167">
        <v>397200</v>
      </c>
      <c r="G4847" s="168">
        <v>0.1</v>
      </c>
      <c r="H4847" s="167">
        <f t="shared" si="1498"/>
        <v>516360</v>
      </c>
      <c r="I4847" s="167">
        <f t="shared" ref="I4847:I4848" si="1504">F4847-H4847</f>
        <v>-119160</v>
      </c>
      <c r="J4847" s="167">
        <f t="shared" si="1500"/>
        <v>39720</v>
      </c>
      <c r="K4847" s="101">
        <f t="shared" si="1502"/>
        <v>22.155287817938422</v>
      </c>
      <c r="L4847" s="167">
        <v>30</v>
      </c>
      <c r="M4847" s="169">
        <f t="shared" si="1503"/>
        <v>11.077643908969211</v>
      </c>
    </row>
    <row r="4848" spans="1:13" s="51" customFormat="1">
      <c r="A4848" s="65"/>
      <c r="B4848" s="55"/>
      <c r="C4848" s="53" t="s">
        <v>919</v>
      </c>
      <c r="D4848" s="114">
        <v>2008</v>
      </c>
      <c r="E4848" s="166">
        <f t="shared" si="1497"/>
        <v>13</v>
      </c>
      <c r="F4848" s="167">
        <v>1800000</v>
      </c>
      <c r="G4848" s="168">
        <v>0.1</v>
      </c>
      <c r="H4848" s="167">
        <f t="shared" si="1498"/>
        <v>2340000</v>
      </c>
      <c r="I4848" s="167">
        <f t="shared" si="1504"/>
        <v>-540000</v>
      </c>
      <c r="J4848" s="167">
        <f t="shared" si="1500"/>
        <v>180000</v>
      </c>
      <c r="K4848" s="101">
        <f t="shared" si="1502"/>
        <v>100.40160642570281</v>
      </c>
      <c r="L4848" s="167">
        <v>120</v>
      </c>
      <c r="M4848" s="169">
        <f t="shared" si="1503"/>
        <v>200.80321285140562</v>
      </c>
    </row>
    <row r="4849" spans="1:13" s="51" customFormat="1">
      <c r="A4849" s="65"/>
      <c r="B4849" s="113" t="s">
        <v>35</v>
      </c>
      <c r="C4849" s="165"/>
      <c r="D4849" s="166"/>
      <c r="E4849" s="166"/>
      <c r="F4849" s="167"/>
      <c r="G4849" s="168"/>
      <c r="H4849" s="167"/>
      <c r="I4849" s="167"/>
      <c r="J4849" s="167"/>
      <c r="K4849" s="101">
        <f t="shared" si="1502"/>
        <v>0</v>
      </c>
      <c r="L4849" s="167"/>
      <c r="M4849" s="170">
        <f>SUM(M4843:M4848)</f>
        <v>392.05711735832222</v>
      </c>
    </row>
    <row r="4850" spans="1:13" ht="30">
      <c r="A4850" s="1163" t="s">
        <v>2556</v>
      </c>
      <c r="B4850" s="1164" t="s">
        <v>5313</v>
      </c>
      <c r="C4850" s="165" t="s">
        <v>911</v>
      </c>
      <c r="D4850" s="166">
        <v>2008</v>
      </c>
      <c r="E4850" s="166">
        <f t="shared" ref="E4850:E4865" si="1505">2021-D4850</f>
        <v>13</v>
      </c>
      <c r="F4850" s="167">
        <v>376800</v>
      </c>
      <c r="G4850" s="168">
        <v>0.1</v>
      </c>
      <c r="H4850" s="167">
        <f t="shared" ref="H4850:H4865" si="1506">E4850*F4850*G4850</f>
        <v>489840</v>
      </c>
      <c r="I4850" s="167">
        <f t="shared" ref="I4850" si="1507">F4850-H4850</f>
        <v>-113040</v>
      </c>
      <c r="J4850" s="167">
        <f t="shared" ref="J4850:J4865" si="1508">F4850*G4850</f>
        <v>37680</v>
      </c>
      <c r="K4850" s="101">
        <f t="shared" si="1502"/>
        <v>21.01740294511379</v>
      </c>
      <c r="L4850" s="167">
        <v>30</v>
      </c>
      <c r="M4850" s="169">
        <f t="shared" ref="M4850:M4865" si="1509">K4850*L4850/60</f>
        <v>10.508701472556895</v>
      </c>
    </row>
    <row r="4851" spans="1:13">
      <c r="A4851" s="1163"/>
      <c r="B4851" s="1164"/>
      <c r="C4851" s="165" t="s">
        <v>910</v>
      </c>
      <c r="D4851" s="166">
        <v>2004</v>
      </c>
      <c r="E4851" s="166">
        <f t="shared" si="1505"/>
        <v>17</v>
      </c>
      <c r="F4851" s="167">
        <v>214320</v>
      </c>
      <c r="G4851" s="168">
        <v>0.1</v>
      </c>
      <c r="H4851" s="167">
        <f t="shared" si="1506"/>
        <v>364344</v>
      </c>
      <c r="I4851" s="167">
        <f>F4851</f>
        <v>214320</v>
      </c>
      <c r="J4851" s="167">
        <f t="shared" si="1508"/>
        <v>21432</v>
      </c>
      <c r="K4851" s="101">
        <f t="shared" si="1502"/>
        <v>11.954484605087014</v>
      </c>
      <c r="L4851" s="167">
        <v>30</v>
      </c>
      <c r="M4851" s="169">
        <f t="shared" si="1509"/>
        <v>5.9772423025435071</v>
      </c>
    </row>
    <row r="4852" spans="1:13">
      <c r="A4852" s="1163"/>
      <c r="B4852" s="1164"/>
      <c r="C4852" s="165" t="s">
        <v>520</v>
      </c>
      <c r="D4852" s="166">
        <v>2009</v>
      </c>
      <c r="E4852" s="166">
        <f t="shared" si="1505"/>
        <v>12</v>
      </c>
      <c r="F4852" s="167">
        <v>166807</v>
      </c>
      <c r="G4852" s="168">
        <v>0.1</v>
      </c>
      <c r="H4852" s="167">
        <f t="shared" si="1506"/>
        <v>200168.40000000002</v>
      </c>
      <c r="I4852" s="167">
        <f t="shared" ref="I4852:I4857" si="1510">F4852-H4852</f>
        <v>-33361.400000000023</v>
      </c>
      <c r="J4852" s="167">
        <f t="shared" si="1508"/>
        <v>16680.7</v>
      </c>
      <c r="K4852" s="101">
        <f t="shared" si="1502"/>
        <v>9.3042726461401166</v>
      </c>
      <c r="L4852" s="167">
        <v>30</v>
      </c>
      <c r="M4852" s="169">
        <f t="shared" si="1509"/>
        <v>4.6521363230700583</v>
      </c>
    </row>
    <row r="4853" spans="1:13">
      <c r="A4853" s="1163"/>
      <c r="B4853" s="1164"/>
      <c r="C4853" s="165" t="s">
        <v>913</v>
      </c>
      <c r="D4853" s="166">
        <v>2006</v>
      </c>
      <c r="E4853" s="166">
        <f t="shared" si="1505"/>
        <v>15</v>
      </c>
      <c r="F4853" s="167">
        <v>10250000</v>
      </c>
      <c r="G4853" s="168">
        <v>0.1</v>
      </c>
      <c r="H4853" s="167">
        <f t="shared" si="1506"/>
        <v>15375000</v>
      </c>
      <c r="I4853" s="167">
        <f t="shared" si="1510"/>
        <v>-5125000</v>
      </c>
      <c r="J4853" s="167">
        <f t="shared" si="1508"/>
        <v>1025000</v>
      </c>
      <c r="K4853" s="101">
        <f t="shared" si="1502"/>
        <v>571.73136992414106</v>
      </c>
      <c r="L4853" s="167">
        <v>30</v>
      </c>
      <c r="M4853" s="169">
        <f t="shared" si="1509"/>
        <v>285.86568496207053</v>
      </c>
    </row>
    <row r="4854" spans="1:13">
      <c r="A4854" s="1163"/>
      <c r="B4854" s="1164"/>
      <c r="C4854" s="165" t="s">
        <v>914</v>
      </c>
      <c r="D4854" s="166">
        <v>2006</v>
      </c>
      <c r="E4854" s="166">
        <f t="shared" si="1505"/>
        <v>15</v>
      </c>
      <c r="F4854" s="167">
        <v>174000</v>
      </c>
      <c r="G4854" s="168">
        <v>0.1</v>
      </c>
      <c r="H4854" s="167">
        <f t="shared" si="1506"/>
        <v>261000</v>
      </c>
      <c r="I4854" s="167">
        <f t="shared" si="1510"/>
        <v>-87000</v>
      </c>
      <c r="J4854" s="167">
        <f t="shared" si="1508"/>
        <v>17400</v>
      </c>
      <c r="K4854" s="101">
        <f t="shared" si="1502"/>
        <v>9.7054886211512716</v>
      </c>
      <c r="L4854" s="167">
        <v>30</v>
      </c>
      <c r="M4854" s="169">
        <f t="shared" si="1509"/>
        <v>4.8527443105756358</v>
      </c>
    </row>
    <row r="4855" spans="1:13">
      <c r="A4855" s="1163"/>
      <c r="B4855" s="1164"/>
      <c r="C4855" s="165" t="s">
        <v>915</v>
      </c>
      <c r="D4855" s="166">
        <v>2007</v>
      </c>
      <c r="E4855" s="166">
        <f t="shared" si="1505"/>
        <v>14</v>
      </c>
      <c r="F4855" s="167">
        <v>429000</v>
      </c>
      <c r="G4855" s="168">
        <v>0.1</v>
      </c>
      <c r="H4855" s="167">
        <f t="shared" si="1506"/>
        <v>600600</v>
      </c>
      <c r="I4855" s="167">
        <f t="shared" si="1510"/>
        <v>-171600</v>
      </c>
      <c r="J4855" s="167">
        <f t="shared" si="1508"/>
        <v>42900</v>
      </c>
      <c r="K4855" s="101">
        <f t="shared" si="1502"/>
        <v>23.929049531459171</v>
      </c>
      <c r="L4855" s="167">
        <v>30</v>
      </c>
      <c r="M4855" s="169">
        <f t="shared" si="1509"/>
        <v>11.964524765729585</v>
      </c>
    </row>
    <row r="4856" spans="1:13">
      <c r="A4856" s="1163"/>
      <c r="B4856" s="1051"/>
      <c r="C4856" s="165" t="s">
        <v>916</v>
      </c>
      <c r="D4856" s="166">
        <v>2007</v>
      </c>
      <c r="E4856" s="166">
        <f t="shared" si="1505"/>
        <v>14</v>
      </c>
      <c r="F4856" s="167">
        <v>287614</v>
      </c>
      <c r="G4856" s="168">
        <v>0.1</v>
      </c>
      <c r="H4856" s="167">
        <f t="shared" si="1506"/>
        <v>402659.60000000003</v>
      </c>
      <c r="I4856" s="167">
        <f t="shared" si="1510"/>
        <v>-115045.60000000003</v>
      </c>
      <c r="J4856" s="167">
        <f t="shared" si="1508"/>
        <v>28761.4</v>
      </c>
      <c r="K4856" s="101">
        <f t="shared" si="1502"/>
        <v>16.042726461401163</v>
      </c>
      <c r="L4856" s="167">
        <v>30</v>
      </c>
      <c r="M4856" s="169">
        <f t="shared" si="1509"/>
        <v>8.0213632307005813</v>
      </c>
    </row>
    <row r="4857" spans="1:13">
      <c r="A4857" s="1163"/>
      <c r="B4857" s="1051"/>
      <c r="C4857" s="165" t="s">
        <v>928</v>
      </c>
      <c r="D4857" s="166">
        <v>2009</v>
      </c>
      <c r="E4857" s="166">
        <f t="shared" si="1505"/>
        <v>12</v>
      </c>
      <c r="F4857" s="167">
        <v>49275</v>
      </c>
      <c r="G4857" s="168">
        <v>0.1</v>
      </c>
      <c r="H4857" s="167">
        <f t="shared" si="1506"/>
        <v>59130</v>
      </c>
      <c r="I4857" s="167">
        <f t="shared" si="1510"/>
        <v>-9855</v>
      </c>
      <c r="J4857" s="167">
        <f t="shared" si="1508"/>
        <v>4927.5</v>
      </c>
      <c r="K4857" s="101">
        <f t="shared" si="1502"/>
        <v>2.7484939759036147</v>
      </c>
      <c r="L4857" s="167">
        <v>60</v>
      </c>
      <c r="M4857" s="169">
        <f t="shared" si="1509"/>
        <v>2.7484939759036147</v>
      </c>
    </row>
    <row r="4858" spans="1:13">
      <c r="A4858" s="1163"/>
      <c r="B4858" s="88" t="s">
        <v>35</v>
      </c>
      <c r="C4858" s="165"/>
      <c r="D4858" s="166"/>
      <c r="E4858" s="166"/>
      <c r="F4858" s="167"/>
      <c r="G4858" s="168"/>
      <c r="H4858" s="167"/>
      <c r="I4858" s="167"/>
      <c r="J4858" s="167"/>
      <c r="K4858" s="101"/>
      <c r="L4858" s="167"/>
      <c r="M4858" s="170">
        <f>SUM(M4850:M4857)</f>
        <v>334.59089134315042</v>
      </c>
    </row>
    <row r="4859" spans="1:13" ht="45">
      <c r="A4859" s="1163" t="s">
        <v>2558</v>
      </c>
      <c r="B4859" s="1051" t="s">
        <v>5314</v>
      </c>
      <c r="C4859" s="165" t="s">
        <v>932</v>
      </c>
      <c r="D4859" s="166">
        <v>2005</v>
      </c>
      <c r="E4859" s="166">
        <f t="shared" si="1505"/>
        <v>16</v>
      </c>
      <c r="F4859" s="167">
        <v>57600</v>
      </c>
      <c r="G4859" s="168">
        <v>0.1</v>
      </c>
      <c r="H4859" s="167">
        <f t="shared" si="1506"/>
        <v>92160</v>
      </c>
      <c r="I4859" s="167">
        <f>F4859</f>
        <v>57600</v>
      </c>
      <c r="J4859" s="167">
        <f t="shared" si="1508"/>
        <v>5760</v>
      </c>
      <c r="K4859" s="101">
        <f t="shared" si="1502"/>
        <v>3.2128514056224899</v>
      </c>
      <c r="L4859" s="167">
        <v>30</v>
      </c>
      <c r="M4859" s="169">
        <f t="shared" si="1509"/>
        <v>1.606425702811245</v>
      </c>
    </row>
    <row r="4860" spans="1:13">
      <c r="A4860" s="1163"/>
      <c r="B4860" s="1051"/>
      <c r="C4860" s="165" t="s">
        <v>931</v>
      </c>
      <c r="D4860" s="166">
        <v>2006</v>
      </c>
      <c r="E4860" s="166">
        <f t="shared" si="1505"/>
        <v>15</v>
      </c>
      <c r="F4860" s="167">
        <v>442300</v>
      </c>
      <c r="G4860" s="168">
        <v>0.1</v>
      </c>
      <c r="H4860" s="167">
        <f t="shared" si="1506"/>
        <v>663450</v>
      </c>
      <c r="I4860" s="167">
        <f t="shared" ref="I4860" si="1511">F4860-H4860</f>
        <v>-221150</v>
      </c>
      <c r="J4860" s="167">
        <f t="shared" si="1508"/>
        <v>44230</v>
      </c>
      <c r="K4860" s="101">
        <f t="shared" si="1502"/>
        <v>24.67090584560464</v>
      </c>
      <c r="L4860" s="167">
        <v>30</v>
      </c>
      <c r="M4860" s="169">
        <f t="shared" si="1509"/>
        <v>12.33545292280232</v>
      </c>
    </row>
    <row r="4861" spans="1:13">
      <c r="A4861" s="1163"/>
      <c r="B4861" s="1051"/>
      <c r="C4861" s="165" t="s">
        <v>933</v>
      </c>
      <c r="D4861" s="166">
        <v>2005</v>
      </c>
      <c r="E4861" s="166">
        <f t="shared" si="1505"/>
        <v>16</v>
      </c>
      <c r="F4861" s="167">
        <v>132000</v>
      </c>
      <c r="G4861" s="168">
        <v>0.1</v>
      </c>
      <c r="H4861" s="167">
        <f t="shared" si="1506"/>
        <v>211200</v>
      </c>
      <c r="I4861" s="167">
        <f>F4861</f>
        <v>132000</v>
      </c>
      <c r="J4861" s="167">
        <f t="shared" si="1508"/>
        <v>13200</v>
      </c>
      <c r="K4861" s="101">
        <f t="shared" si="1502"/>
        <v>7.3627844712182062</v>
      </c>
      <c r="L4861" s="167">
        <v>5</v>
      </c>
      <c r="M4861" s="169">
        <f t="shared" si="1509"/>
        <v>0.61356537260151722</v>
      </c>
    </row>
    <row r="4862" spans="1:13">
      <c r="A4862" s="1163"/>
      <c r="B4862" s="1051"/>
      <c r="C4862" s="165" t="s">
        <v>934</v>
      </c>
      <c r="D4862" s="166">
        <v>2007</v>
      </c>
      <c r="E4862" s="166">
        <f t="shared" si="1505"/>
        <v>14</v>
      </c>
      <c r="F4862" s="167">
        <v>769804</v>
      </c>
      <c r="G4862" s="168">
        <v>0.1</v>
      </c>
      <c r="H4862" s="167">
        <f t="shared" si="1506"/>
        <v>1077725.6000000001</v>
      </c>
      <c r="I4862" s="167">
        <f t="shared" ref="I4862" si="1512">F4862-H4862</f>
        <v>-307921.60000000009</v>
      </c>
      <c r="J4862" s="167">
        <f t="shared" si="1508"/>
        <v>76980.400000000009</v>
      </c>
      <c r="K4862" s="101">
        <f t="shared" si="1502"/>
        <v>42.938643462739854</v>
      </c>
      <c r="L4862" s="167">
        <v>2</v>
      </c>
      <c r="M4862" s="169">
        <f t="shared" si="1509"/>
        <v>1.4312881154246617</v>
      </c>
    </row>
    <row r="4863" spans="1:13">
      <c r="A4863" s="1163"/>
      <c r="B4863" s="1051"/>
      <c r="C4863" s="165" t="s">
        <v>936</v>
      </c>
      <c r="D4863" s="166">
        <v>2000</v>
      </c>
      <c r="E4863" s="166">
        <f t="shared" si="1505"/>
        <v>21</v>
      </c>
      <c r="F4863" s="167">
        <v>797040</v>
      </c>
      <c r="G4863" s="168">
        <v>0.1</v>
      </c>
      <c r="H4863" s="167">
        <f t="shared" si="1506"/>
        <v>1673784</v>
      </c>
      <c r="I4863" s="167">
        <f>F4863</f>
        <v>797040</v>
      </c>
      <c r="J4863" s="167">
        <f t="shared" si="1508"/>
        <v>79704</v>
      </c>
      <c r="K4863" s="101">
        <f t="shared" si="1502"/>
        <v>44.457831325301207</v>
      </c>
      <c r="L4863" s="167">
        <v>60</v>
      </c>
      <c r="M4863" s="169">
        <f t="shared" si="1509"/>
        <v>44.457831325301207</v>
      </c>
    </row>
    <row r="4864" spans="1:13">
      <c r="A4864" s="1163"/>
      <c r="B4864" s="1165"/>
      <c r="C4864" s="165" t="s">
        <v>935</v>
      </c>
      <c r="D4864" s="166">
        <v>2005</v>
      </c>
      <c r="E4864" s="166">
        <f t="shared" si="1505"/>
        <v>16</v>
      </c>
      <c r="F4864" s="167">
        <v>132000</v>
      </c>
      <c r="G4864" s="168">
        <v>0.1</v>
      </c>
      <c r="H4864" s="167">
        <f t="shared" si="1506"/>
        <v>211200</v>
      </c>
      <c r="I4864" s="167">
        <f>F4864</f>
        <v>132000</v>
      </c>
      <c r="J4864" s="167">
        <f t="shared" si="1508"/>
        <v>13200</v>
      </c>
      <c r="K4864" s="101">
        <f t="shared" si="1502"/>
        <v>7.3627844712182062</v>
      </c>
      <c r="L4864" s="167">
        <v>60</v>
      </c>
      <c r="M4864" s="169">
        <f t="shared" si="1509"/>
        <v>7.3627844712182062</v>
      </c>
    </row>
    <row r="4865" spans="1:13">
      <c r="A4865" s="36"/>
      <c r="B4865" s="89"/>
      <c r="C4865" s="165" t="s">
        <v>937</v>
      </c>
      <c r="D4865" s="166">
        <v>2006</v>
      </c>
      <c r="E4865" s="166">
        <f t="shared" si="1505"/>
        <v>15</v>
      </c>
      <c r="F4865" s="167">
        <v>40572</v>
      </c>
      <c r="G4865" s="168">
        <v>0.1</v>
      </c>
      <c r="H4865" s="167">
        <f t="shared" si="1506"/>
        <v>60858</v>
      </c>
      <c r="I4865" s="167">
        <f t="shared" ref="I4865" si="1513">F4865-H4865</f>
        <v>-20286</v>
      </c>
      <c r="J4865" s="167">
        <f t="shared" si="1508"/>
        <v>4057.2000000000003</v>
      </c>
      <c r="K4865" s="101">
        <f t="shared" si="1502"/>
        <v>2.2630522088353415</v>
      </c>
      <c r="L4865" s="167">
        <v>1440</v>
      </c>
      <c r="M4865" s="169">
        <f t="shared" si="1509"/>
        <v>54.3132530120482</v>
      </c>
    </row>
    <row r="4866" spans="1:13">
      <c r="A4866" s="36"/>
      <c r="B4866" s="89"/>
      <c r="C4866" s="165"/>
      <c r="D4866" s="166"/>
      <c r="E4866" s="166"/>
      <c r="F4866" s="167"/>
      <c r="G4866" s="168"/>
      <c r="H4866" s="167"/>
      <c r="I4866" s="167"/>
      <c r="J4866" s="167"/>
      <c r="K4866" s="101"/>
      <c r="L4866" s="167"/>
      <c r="M4866" s="170">
        <f>SUM(M4859:M4865)</f>
        <v>122.12060092220736</v>
      </c>
    </row>
    <row r="4867" spans="1:13" ht="45">
      <c r="A4867" s="1163" t="s">
        <v>2560</v>
      </c>
      <c r="B4867" s="1165" t="s">
        <v>5315</v>
      </c>
      <c r="C4867" s="165" t="s">
        <v>932</v>
      </c>
      <c r="D4867" s="166">
        <v>2005</v>
      </c>
      <c r="E4867" s="166">
        <f t="shared" ref="E4867:E4880" si="1514">2021-D4867</f>
        <v>16</v>
      </c>
      <c r="F4867" s="167">
        <v>57600</v>
      </c>
      <c r="G4867" s="168">
        <v>0.1</v>
      </c>
      <c r="H4867" s="167">
        <f t="shared" ref="H4867:H4880" si="1515">E4867*F4867*G4867</f>
        <v>92160</v>
      </c>
      <c r="I4867" s="167">
        <f>F4867</f>
        <v>57600</v>
      </c>
      <c r="J4867" s="167">
        <f t="shared" ref="J4867:J4880" si="1516">F4867*G4867</f>
        <v>5760</v>
      </c>
      <c r="K4867" s="101">
        <f t="shared" ref="K4867:K4880" si="1517">J4867/1792.8</f>
        <v>3.2128514056224899</v>
      </c>
      <c r="L4867" s="167">
        <v>30</v>
      </c>
      <c r="M4867" s="169">
        <f t="shared" ref="M4867:M4876" si="1518">K4867*L4867/60</f>
        <v>1.606425702811245</v>
      </c>
    </row>
    <row r="4868" spans="1:13">
      <c r="A4868" s="36"/>
      <c r="B4868" s="89"/>
      <c r="C4868" s="165" t="s">
        <v>931</v>
      </c>
      <c r="D4868" s="166">
        <v>2006</v>
      </c>
      <c r="E4868" s="166">
        <f t="shared" si="1514"/>
        <v>15</v>
      </c>
      <c r="F4868" s="167">
        <v>442300</v>
      </c>
      <c r="G4868" s="168">
        <v>0.1</v>
      </c>
      <c r="H4868" s="167">
        <f t="shared" si="1515"/>
        <v>663450</v>
      </c>
      <c r="I4868" s="167">
        <f t="shared" ref="I4868" si="1519">F4868-H4868</f>
        <v>-221150</v>
      </c>
      <c r="J4868" s="167">
        <f t="shared" si="1516"/>
        <v>44230</v>
      </c>
      <c r="K4868" s="101">
        <f t="shared" si="1517"/>
        <v>24.67090584560464</v>
      </c>
      <c r="L4868" s="167">
        <v>30</v>
      </c>
      <c r="M4868" s="169">
        <f t="shared" si="1518"/>
        <v>12.33545292280232</v>
      </c>
    </row>
    <row r="4869" spans="1:13">
      <c r="A4869" s="36"/>
      <c r="B4869" s="89"/>
      <c r="C4869" s="165" t="s">
        <v>933</v>
      </c>
      <c r="D4869" s="166">
        <v>2005</v>
      </c>
      <c r="E4869" s="166">
        <f t="shared" si="1514"/>
        <v>16</v>
      </c>
      <c r="F4869" s="167">
        <v>132000</v>
      </c>
      <c r="G4869" s="168">
        <v>0.1</v>
      </c>
      <c r="H4869" s="167">
        <f t="shared" si="1515"/>
        <v>211200</v>
      </c>
      <c r="I4869" s="167">
        <f>F4869</f>
        <v>132000</v>
      </c>
      <c r="J4869" s="167">
        <f t="shared" si="1516"/>
        <v>13200</v>
      </c>
      <c r="K4869" s="101">
        <f t="shared" si="1517"/>
        <v>7.3627844712182062</v>
      </c>
      <c r="L4869" s="167">
        <v>5</v>
      </c>
      <c r="M4869" s="169">
        <f t="shared" si="1518"/>
        <v>0.61356537260151722</v>
      </c>
    </row>
    <row r="4870" spans="1:13">
      <c r="A4870" s="36"/>
      <c r="B4870" s="89"/>
      <c r="C4870" s="165" t="s">
        <v>934</v>
      </c>
      <c r="D4870" s="166">
        <v>2007</v>
      </c>
      <c r="E4870" s="166">
        <f t="shared" si="1514"/>
        <v>14</v>
      </c>
      <c r="F4870" s="167">
        <v>769804</v>
      </c>
      <c r="G4870" s="168">
        <v>0.1</v>
      </c>
      <c r="H4870" s="167">
        <f t="shared" si="1515"/>
        <v>1077725.6000000001</v>
      </c>
      <c r="I4870" s="167">
        <f t="shared" ref="I4870" si="1520">F4870-H4870</f>
        <v>-307921.60000000009</v>
      </c>
      <c r="J4870" s="167">
        <f t="shared" si="1516"/>
        <v>76980.400000000009</v>
      </c>
      <c r="K4870" s="101">
        <f t="shared" si="1517"/>
        <v>42.938643462739854</v>
      </c>
      <c r="L4870" s="167">
        <v>2</v>
      </c>
      <c r="M4870" s="169">
        <f t="shared" si="1518"/>
        <v>1.4312881154246617</v>
      </c>
    </row>
    <row r="4871" spans="1:13">
      <c r="A4871" s="36"/>
      <c r="B4871" s="89"/>
      <c r="C4871" s="165" t="s">
        <v>936</v>
      </c>
      <c r="D4871" s="166">
        <v>2000</v>
      </c>
      <c r="E4871" s="166">
        <f t="shared" si="1514"/>
        <v>21</v>
      </c>
      <c r="F4871" s="167">
        <v>797040</v>
      </c>
      <c r="G4871" s="168">
        <v>0.1</v>
      </c>
      <c r="H4871" s="167">
        <f t="shared" si="1515"/>
        <v>1673784</v>
      </c>
      <c r="I4871" s="167">
        <f>F4871</f>
        <v>797040</v>
      </c>
      <c r="J4871" s="167">
        <f t="shared" si="1516"/>
        <v>79704</v>
      </c>
      <c r="K4871" s="101">
        <f t="shared" si="1517"/>
        <v>44.457831325301207</v>
      </c>
      <c r="L4871" s="167">
        <v>60</v>
      </c>
      <c r="M4871" s="169">
        <f t="shared" si="1518"/>
        <v>44.457831325301207</v>
      </c>
    </row>
    <row r="4872" spans="1:13">
      <c r="A4872" s="36"/>
      <c r="B4872" s="89"/>
      <c r="C4872" s="165" t="s">
        <v>935</v>
      </c>
      <c r="D4872" s="166">
        <v>2005</v>
      </c>
      <c r="E4872" s="166">
        <f t="shared" si="1514"/>
        <v>16</v>
      </c>
      <c r="F4872" s="167">
        <v>132000</v>
      </c>
      <c r="G4872" s="168">
        <v>0.1</v>
      </c>
      <c r="H4872" s="167">
        <f t="shared" si="1515"/>
        <v>211200</v>
      </c>
      <c r="I4872" s="167">
        <f>F4872</f>
        <v>132000</v>
      </c>
      <c r="J4872" s="167">
        <f t="shared" si="1516"/>
        <v>13200</v>
      </c>
      <c r="K4872" s="101">
        <f t="shared" si="1517"/>
        <v>7.3627844712182062</v>
      </c>
      <c r="L4872" s="167">
        <v>60</v>
      </c>
      <c r="M4872" s="169">
        <f t="shared" si="1518"/>
        <v>7.3627844712182062</v>
      </c>
    </row>
    <row r="4873" spans="1:13">
      <c r="A4873" s="36"/>
      <c r="B4873" s="89"/>
      <c r="C4873" s="165" t="s">
        <v>937</v>
      </c>
      <c r="D4873" s="166">
        <v>2006</v>
      </c>
      <c r="E4873" s="166">
        <f t="shared" si="1514"/>
        <v>15</v>
      </c>
      <c r="F4873" s="167">
        <v>40572</v>
      </c>
      <c r="G4873" s="168">
        <v>0.1</v>
      </c>
      <c r="H4873" s="167">
        <f t="shared" si="1515"/>
        <v>60858</v>
      </c>
      <c r="I4873" s="167">
        <f t="shared" ref="I4873:I4875" si="1521">F4873-H4873</f>
        <v>-20286</v>
      </c>
      <c r="J4873" s="167">
        <f t="shared" si="1516"/>
        <v>4057.2000000000003</v>
      </c>
      <c r="K4873" s="101">
        <f t="shared" si="1517"/>
        <v>2.2630522088353415</v>
      </c>
      <c r="L4873" s="167">
        <v>1440</v>
      </c>
      <c r="M4873" s="169">
        <f t="shared" si="1518"/>
        <v>54.3132530120482</v>
      </c>
    </row>
    <row r="4874" spans="1:13">
      <c r="A4874" s="36"/>
      <c r="B4874" s="88" t="s">
        <v>35</v>
      </c>
      <c r="C4874" s="165"/>
      <c r="D4874" s="166"/>
      <c r="E4874" s="166"/>
      <c r="F4874" s="167"/>
      <c r="G4874" s="168"/>
      <c r="H4874" s="167"/>
      <c r="I4874" s="167"/>
      <c r="J4874" s="167"/>
      <c r="K4874" s="101"/>
      <c r="L4874" s="167"/>
      <c r="M4874" s="170">
        <f>SUM(M4867:M4873)</f>
        <v>122.12060092220736</v>
      </c>
    </row>
    <row r="4875" spans="1:13">
      <c r="A4875" s="1163" t="s">
        <v>2562</v>
      </c>
      <c r="B4875" s="288" t="s">
        <v>5316</v>
      </c>
      <c r="C4875" s="165" t="s">
        <v>503</v>
      </c>
      <c r="D4875" s="166">
        <v>2009</v>
      </c>
      <c r="E4875" s="166">
        <f t="shared" si="1514"/>
        <v>12</v>
      </c>
      <c r="F4875" s="167">
        <v>417600</v>
      </c>
      <c r="G4875" s="168">
        <v>0.1</v>
      </c>
      <c r="H4875" s="167">
        <f t="shared" si="1515"/>
        <v>501120</v>
      </c>
      <c r="I4875" s="167">
        <f t="shared" si="1521"/>
        <v>-83520</v>
      </c>
      <c r="J4875" s="167">
        <f t="shared" si="1516"/>
        <v>41760</v>
      </c>
      <c r="K4875" s="101">
        <f t="shared" si="1517"/>
        <v>23.293172690763054</v>
      </c>
      <c r="L4875" s="167">
        <v>320</v>
      </c>
      <c r="M4875" s="169">
        <f t="shared" si="1518"/>
        <v>124.23025435073629</v>
      </c>
    </row>
    <row r="4876" spans="1:13">
      <c r="A4876" s="36"/>
      <c r="B4876" s="89"/>
      <c r="C4876" s="165" t="s">
        <v>500</v>
      </c>
      <c r="D4876" s="166">
        <v>2005</v>
      </c>
      <c r="E4876" s="166">
        <f t="shared" si="1514"/>
        <v>16</v>
      </c>
      <c r="F4876" s="167">
        <v>85000</v>
      </c>
      <c r="G4876" s="168">
        <v>0.1</v>
      </c>
      <c r="H4876" s="167">
        <f t="shared" si="1515"/>
        <v>136000</v>
      </c>
      <c r="I4876" s="167">
        <f>F4876</f>
        <v>85000</v>
      </c>
      <c r="J4876" s="167">
        <f t="shared" si="1516"/>
        <v>8500</v>
      </c>
      <c r="K4876" s="101">
        <f t="shared" si="1517"/>
        <v>4.7411869701026328</v>
      </c>
      <c r="L4876" s="167">
        <v>60</v>
      </c>
      <c r="M4876" s="169">
        <f t="shared" si="1518"/>
        <v>4.7411869701026328</v>
      </c>
    </row>
    <row r="4877" spans="1:13">
      <c r="A4877" s="36"/>
      <c r="B4877" s="89"/>
      <c r="C4877" s="165" t="s">
        <v>924</v>
      </c>
      <c r="D4877" s="166">
        <v>2004</v>
      </c>
      <c r="E4877" s="166">
        <f t="shared" si="1514"/>
        <v>17</v>
      </c>
      <c r="F4877" s="167">
        <v>198000</v>
      </c>
      <c r="G4877" s="168">
        <v>0.1</v>
      </c>
      <c r="H4877" s="167">
        <f t="shared" si="1515"/>
        <v>336600</v>
      </c>
      <c r="I4877" s="167">
        <f>F4877</f>
        <v>198000</v>
      </c>
      <c r="J4877" s="167">
        <f t="shared" si="1516"/>
        <v>19800</v>
      </c>
      <c r="K4877" s="101">
        <f t="shared" si="1517"/>
        <v>11.04417670682731</v>
      </c>
      <c r="L4877" s="167">
        <v>30</v>
      </c>
      <c r="M4877" s="169">
        <f>K4877*L4877/60</f>
        <v>5.5220883534136549</v>
      </c>
    </row>
    <row r="4878" spans="1:13">
      <c r="A4878" s="36"/>
      <c r="B4878" s="89"/>
      <c r="C4878" s="165" t="s">
        <v>518</v>
      </c>
      <c r="D4878" s="166">
        <v>2005</v>
      </c>
      <c r="E4878" s="166">
        <f t="shared" si="1514"/>
        <v>16</v>
      </c>
      <c r="F4878" s="167">
        <v>1638000</v>
      </c>
      <c r="G4878" s="168">
        <v>0.1</v>
      </c>
      <c r="H4878" s="167">
        <f t="shared" si="1515"/>
        <v>2620800</v>
      </c>
      <c r="I4878" s="167">
        <f>F4878</f>
        <v>1638000</v>
      </c>
      <c r="J4878" s="167">
        <f t="shared" si="1516"/>
        <v>163800</v>
      </c>
      <c r="K4878" s="101">
        <f t="shared" si="1517"/>
        <v>91.365461847389554</v>
      </c>
      <c r="L4878" s="167">
        <v>30</v>
      </c>
      <c r="M4878" s="169">
        <f t="shared" ref="M4878:M4880" si="1522">K4878*L4878/60</f>
        <v>45.682730923694777</v>
      </c>
    </row>
    <row r="4879" spans="1:13">
      <c r="A4879" s="36"/>
      <c r="B4879" s="89"/>
      <c r="C4879" s="165" t="s">
        <v>925</v>
      </c>
      <c r="D4879" s="166">
        <v>2008</v>
      </c>
      <c r="E4879" s="166">
        <f t="shared" si="1514"/>
        <v>13</v>
      </c>
      <c r="F4879" s="167">
        <v>397200</v>
      </c>
      <c r="G4879" s="168">
        <v>0.1</v>
      </c>
      <c r="H4879" s="167">
        <f t="shared" si="1515"/>
        <v>516360</v>
      </c>
      <c r="I4879" s="167">
        <f t="shared" ref="I4879:I4880" si="1523">F4879-H4879</f>
        <v>-119160</v>
      </c>
      <c r="J4879" s="167">
        <f t="shared" si="1516"/>
        <v>39720</v>
      </c>
      <c r="K4879" s="101">
        <f t="shared" si="1517"/>
        <v>22.155287817938422</v>
      </c>
      <c r="L4879" s="167">
        <v>30</v>
      </c>
      <c r="M4879" s="169">
        <f t="shared" si="1522"/>
        <v>11.077643908969211</v>
      </c>
    </row>
    <row r="4880" spans="1:13">
      <c r="A4880" s="36"/>
      <c r="B4880" s="89"/>
      <c r="C4880" s="53" t="s">
        <v>919</v>
      </c>
      <c r="D4880" s="114">
        <v>2008</v>
      </c>
      <c r="E4880" s="166">
        <f t="shared" si="1514"/>
        <v>13</v>
      </c>
      <c r="F4880" s="167">
        <v>1800000</v>
      </c>
      <c r="G4880" s="168">
        <v>0.1</v>
      </c>
      <c r="H4880" s="167">
        <f t="shared" si="1515"/>
        <v>2340000</v>
      </c>
      <c r="I4880" s="167">
        <f t="shared" si="1523"/>
        <v>-540000</v>
      </c>
      <c r="J4880" s="167">
        <f t="shared" si="1516"/>
        <v>180000</v>
      </c>
      <c r="K4880" s="101">
        <f t="shared" si="1517"/>
        <v>100.40160642570281</v>
      </c>
      <c r="L4880" s="167">
        <v>120</v>
      </c>
      <c r="M4880" s="169">
        <f t="shared" si="1522"/>
        <v>200.80321285140562</v>
      </c>
    </row>
    <row r="4881" spans="1:13">
      <c r="A4881" s="36"/>
      <c r="B4881" s="88" t="s">
        <v>35</v>
      </c>
      <c r="C4881" s="32"/>
      <c r="D4881" s="1298"/>
      <c r="E4881" s="101"/>
      <c r="F4881" s="101"/>
      <c r="G4881" s="146"/>
      <c r="H4881" s="101"/>
      <c r="I4881" s="101"/>
      <c r="J4881" s="101"/>
      <c r="K4881" s="101"/>
      <c r="L4881" s="101"/>
      <c r="M4881" s="96">
        <f>SUM(M4875:M4880)</f>
        <v>392.05711735832222</v>
      </c>
    </row>
    <row r="4882" spans="1:13" ht="28.5" customHeight="1">
      <c r="A4882" s="949" t="s">
        <v>21</v>
      </c>
      <c r="B4882" s="480" t="s">
        <v>5309</v>
      </c>
      <c r="C4882" s="93"/>
      <c r="D4882" s="94"/>
      <c r="E4882" s="484"/>
      <c r="F4882" s="484"/>
      <c r="G4882" s="484"/>
      <c r="H4882" s="484"/>
      <c r="I4882" s="484"/>
      <c r="J4882" s="484"/>
      <c r="K4882" s="484"/>
      <c r="L4882" s="484"/>
      <c r="M4882" s="484"/>
    </row>
    <row r="4883" spans="1:13" ht="16.5" customHeight="1">
      <c r="A4883" s="43" t="s">
        <v>580</v>
      </c>
      <c r="B4883" s="40" t="s">
        <v>4232</v>
      </c>
      <c r="C4883" s="39"/>
      <c r="D4883" s="40"/>
      <c r="E4883" s="95"/>
      <c r="F4883" s="95"/>
      <c r="G4883" s="95"/>
      <c r="H4883" s="95"/>
      <c r="I4883" s="95"/>
      <c r="J4883" s="95"/>
      <c r="K4883" s="95"/>
      <c r="L4883" s="95"/>
      <c r="M4883" s="95"/>
    </row>
    <row r="4884" spans="1:13" ht="28.5" customHeight="1">
      <c r="A4884" s="1312" t="s">
        <v>6121</v>
      </c>
      <c r="B4884" s="38" t="s">
        <v>4372</v>
      </c>
      <c r="C4884" s="485"/>
      <c r="D4884" s="1298"/>
      <c r="E4884" s="101"/>
      <c r="F4884" s="101"/>
      <c r="G4884" s="146"/>
      <c r="H4884" s="101"/>
      <c r="I4884" s="101"/>
      <c r="J4884" s="101"/>
      <c r="K4884" s="101">
        <f t="shared" si="1502"/>
        <v>0</v>
      </c>
      <c r="L4884" s="101"/>
      <c r="M4884" s="27"/>
    </row>
    <row r="4885" spans="1:13">
      <c r="A4885" s="1312"/>
      <c r="B4885" s="89"/>
      <c r="C4885" s="32" t="s">
        <v>4388</v>
      </c>
      <c r="D4885" s="1298">
        <v>2006</v>
      </c>
      <c r="E4885" s="101">
        <v>6</v>
      </c>
      <c r="F4885" s="101">
        <v>347000</v>
      </c>
      <c r="G4885" s="146">
        <v>0.1</v>
      </c>
      <c r="H4885" s="101">
        <f>E4885*F4885*G4885</f>
        <v>208200</v>
      </c>
      <c r="I4885" s="101">
        <f>F4885-H4885</f>
        <v>138800</v>
      </c>
      <c r="J4885" s="101">
        <f>F4885*G4885</f>
        <v>34700</v>
      </c>
      <c r="K4885" s="101">
        <f t="shared" si="1502"/>
        <v>19.355198572066044</v>
      </c>
      <c r="L4885" s="101">
        <v>30</v>
      </c>
      <c r="M4885" s="27">
        <f>K4885*L4885/60</f>
        <v>9.677599286033022</v>
      </c>
    </row>
    <row r="4886" spans="1:13">
      <c r="A4886" s="1312"/>
      <c r="B4886" s="89"/>
      <c r="C4886" s="32" t="s">
        <v>4373</v>
      </c>
      <c r="D4886" s="1298">
        <v>2004</v>
      </c>
      <c r="E4886" s="101">
        <v>6</v>
      </c>
      <c r="F4886" s="101">
        <v>39832</v>
      </c>
      <c r="G4886" s="146">
        <v>0.1</v>
      </c>
      <c r="H4886" s="101">
        <f t="shared" ref="H4886:H4949" si="1524">E4886*F4886*G4886</f>
        <v>23899.200000000001</v>
      </c>
      <c r="I4886" s="101">
        <f t="shared" ref="I4886:I4949" si="1525">F4886-H4886</f>
        <v>15932.8</v>
      </c>
      <c r="J4886" s="101">
        <f t="shared" ref="J4886:J4949" si="1526">F4886*G4886</f>
        <v>3983.2000000000003</v>
      </c>
      <c r="K4886" s="101">
        <f t="shared" si="1502"/>
        <v>2.2217759928603305</v>
      </c>
      <c r="L4886" s="101">
        <v>30</v>
      </c>
      <c r="M4886" s="27">
        <f t="shared" ref="M4886:M4888" si="1527">K4886*L4886/60</f>
        <v>1.1108879964301652</v>
      </c>
    </row>
    <row r="4887" spans="1:13">
      <c r="A4887" s="1312"/>
      <c r="B4887" s="89"/>
      <c r="C4887" s="32" t="s">
        <v>4374</v>
      </c>
      <c r="D4887" s="1298">
        <v>2004</v>
      </c>
      <c r="E4887" s="101">
        <v>6</v>
      </c>
      <c r="F4887" s="101">
        <v>40572</v>
      </c>
      <c r="G4887" s="146">
        <v>0.1</v>
      </c>
      <c r="H4887" s="101">
        <f t="shared" si="1524"/>
        <v>24343.200000000001</v>
      </c>
      <c r="I4887" s="101">
        <f t="shared" si="1525"/>
        <v>16228.8</v>
      </c>
      <c r="J4887" s="101">
        <f t="shared" si="1526"/>
        <v>4057.2000000000003</v>
      </c>
      <c r="K4887" s="101">
        <f t="shared" si="1502"/>
        <v>2.2630522088353415</v>
      </c>
      <c r="L4887" s="101">
        <v>2880</v>
      </c>
      <c r="M4887" s="27">
        <f t="shared" si="1527"/>
        <v>108.6265060240964</v>
      </c>
    </row>
    <row r="4888" spans="1:13">
      <c r="A4888" s="1312"/>
      <c r="B4888" s="89"/>
      <c r="C4888" s="32" t="s">
        <v>503</v>
      </c>
      <c r="D4888" s="1298">
        <v>2005</v>
      </c>
      <c r="E4888" s="101">
        <v>5</v>
      </c>
      <c r="F4888" s="101">
        <v>12190000</v>
      </c>
      <c r="G4888" s="146">
        <v>0.1</v>
      </c>
      <c r="H4888" s="101">
        <f t="shared" si="1524"/>
        <v>6095000</v>
      </c>
      <c r="I4888" s="101">
        <f t="shared" si="1525"/>
        <v>6095000</v>
      </c>
      <c r="J4888" s="101">
        <f t="shared" si="1526"/>
        <v>1219000</v>
      </c>
      <c r="K4888" s="101">
        <f t="shared" si="1502"/>
        <v>679.9419901829541</v>
      </c>
      <c r="L4888" s="101">
        <v>27.5</v>
      </c>
      <c r="M4888" s="27">
        <f t="shared" si="1527"/>
        <v>311.64007883385398</v>
      </c>
    </row>
    <row r="4889" spans="1:13">
      <c r="A4889" s="1312"/>
      <c r="B4889" s="89"/>
      <c r="C4889" s="31"/>
      <c r="D4889" s="97"/>
      <c r="E4889" s="106"/>
      <c r="F4889" s="106"/>
      <c r="G4889" s="147"/>
      <c r="H4889" s="101">
        <f t="shared" si="1524"/>
        <v>0</v>
      </c>
      <c r="I4889" s="101">
        <f t="shared" si="1525"/>
        <v>0</v>
      </c>
      <c r="J4889" s="101">
        <f t="shared" si="1526"/>
        <v>0</v>
      </c>
      <c r="K4889" s="101">
        <f t="shared" si="1502"/>
        <v>0</v>
      </c>
      <c r="L4889" s="106">
        <f>SUM(L4885:L4888)</f>
        <v>2967.5</v>
      </c>
      <c r="M4889" s="96">
        <f>SUM(M4884:M4888)</f>
        <v>431.05507214041359</v>
      </c>
    </row>
    <row r="4890" spans="1:13" ht="27.75" customHeight="1">
      <c r="A4890" s="1312" t="s">
        <v>6025</v>
      </c>
      <c r="B4890" s="38" t="s">
        <v>4234</v>
      </c>
      <c r="C4890" s="32"/>
      <c r="D4890" s="1298"/>
      <c r="E4890" s="101"/>
      <c r="F4890" s="101"/>
      <c r="G4890" s="146"/>
      <c r="H4890" s="101">
        <f t="shared" si="1524"/>
        <v>0</v>
      </c>
      <c r="I4890" s="101">
        <f t="shared" si="1525"/>
        <v>0</v>
      </c>
      <c r="J4890" s="101">
        <f t="shared" si="1526"/>
        <v>0</v>
      </c>
      <c r="K4890" s="101">
        <f t="shared" si="1502"/>
        <v>0</v>
      </c>
      <c r="L4890" s="101"/>
      <c r="M4890" s="27"/>
    </row>
    <row r="4891" spans="1:13">
      <c r="A4891" s="1312"/>
      <c r="B4891" s="89"/>
      <c r="C4891" s="32" t="s">
        <v>4388</v>
      </c>
      <c r="D4891" s="1298">
        <v>2006</v>
      </c>
      <c r="E4891" s="101">
        <v>6</v>
      </c>
      <c r="F4891" s="101">
        <v>347000</v>
      </c>
      <c r="G4891" s="146">
        <v>0.1</v>
      </c>
      <c r="H4891" s="101">
        <f t="shared" si="1524"/>
        <v>208200</v>
      </c>
      <c r="I4891" s="101">
        <f t="shared" si="1525"/>
        <v>138800</v>
      </c>
      <c r="J4891" s="101">
        <f t="shared" si="1526"/>
        <v>34700</v>
      </c>
      <c r="K4891" s="101">
        <f t="shared" si="1502"/>
        <v>19.355198572066044</v>
      </c>
      <c r="L4891" s="101">
        <v>30</v>
      </c>
      <c r="M4891" s="27">
        <f t="shared" ref="M4891:M4894" si="1528">K4891*L4891/60</f>
        <v>9.677599286033022</v>
      </c>
    </row>
    <row r="4892" spans="1:13">
      <c r="A4892" s="1312"/>
      <c r="B4892" s="89"/>
      <c r="C4892" s="32" t="s">
        <v>4373</v>
      </c>
      <c r="D4892" s="1298">
        <v>2004</v>
      </c>
      <c r="E4892" s="101">
        <v>6</v>
      </c>
      <c r="F4892" s="101">
        <v>39832</v>
      </c>
      <c r="G4892" s="146">
        <v>0.1</v>
      </c>
      <c r="H4892" s="101">
        <f t="shared" si="1524"/>
        <v>23899.200000000001</v>
      </c>
      <c r="I4892" s="101">
        <f t="shared" si="1525"/>
        <v>15932.8</v>
      </c>
      <c r="J4892" s="101">
        <f t="shared" si="1526"/>
        <v>3983.2000000000003</v>
      </c>
      <c r="K4892" s="101">
        <f t="shared" si="1502"/>
        <v>2.2217759928603305</v>
      </c>
      <c r="L4892" s="101">
        <v>70</v>
      </c>
      <c r="M4892" s="27">
        <f t="shared" si="1528"/>
        <v>2.5920719916703856</v>
      </c>
    </row>
    <row r="4893" spans="1:13">
      <c r="A4893" s="1312"/>
      <c r="B4893" s="89"/>
      <c r="C4893" s="32" t="s">
        <v>4374</v>
      </c>
      <c r="D4893" s="1298">
        <v>2004</v>
      </c>
      <c r="E4893" s="101">
        <v>6</v>
      </c>
      <c r="F4893" s="101">
        <v>202860</v>
      </c>
      <c r="G4893" s="146">
        <v>0.1</v>
      </c>
      <c r="H4893" s="101">
        <f t="shared" si="1524"/>
        <v>121716</v>
      </c>
      <c r="I4893" s="101">
        <f t="shared" si="1525"/>
        <v>81144</v>
      </c>
      <c r="J4893" s="101">
        <f t="shared" si="1526"/>
        <v>20286</v>
      </c>
      <c r="K4893" s="101">
        <f t="shared" si="1502"/>
        <v>11.315261044176706</v>
      </c>
      <c r="L4893" s="101">
        <v>2880</v>
      </c>
      <c r="M4893" s="27">
        <f t="shared" si="1528"/>
        <v>543.13253012048187</v>
      </c>
    </row>
    <row r="4894" spans="1:13">
      <c r="A4894" s="1312"/>
      <c r="B4894" s="89"/>
      <c r="C4894" s="32" t="s">
        <v>503</v>
      </c>
      <c r="D4894" s="1298">
        <v>2004</v>
      </c>
      <c r="E4894" s="101">
        <v>6</v>
      </c>
      <c r="F4894" s="101">
        <v>6985000</v>
      </c>
      <c r="G4894" s="146">
        <v>0.1</v>
      </c>
      <c r="H4894" s="101">
        <f t="shared" si="1524"/>
        <v>4191000</v>
      </c>
      <c r="I4894" s="101">
        <f t="shared" si="1525"/>
        <v>2794000</v>
      </c>
      <c r="J4894" s="101">
        <f t="shared" si="1526"/>
        <v>698500</v>
      </c>
      <c r="K4894" s="101">
        <f t="shared" si="1502"/>
        <v>389.6140116019634</v>
      </c>
      <c r="L4894" s="101">
        <v>15</v>
      </c>
      <c r="M4894" s="27">
        <f t="shared" si="1528"/>
        <v>97.403502900490849</v>
      </c>
    </row>
    <row r="4895" spans="1:13">
      <c r="A4895" s="1312"/>
      <c r="B4895" s="89"/>
      <c r="C4895" s="31"/>
      <c r="D4895" s="97"/>
      <c r="E4895" s="106"/>
      <c r="F4895" s="106"/>
      <c r="G4895" s="147"/>
      <c r="H4895" s="101">
        <f t="shared" si="1524"/>
        <v>0</v>
      </c>
      <c r="I4895" s="101">
        <f t="shared" si="1525"/>
        <v>0</v>
      </c>
      <c r="J4895" s="101">
        <f t="shared" si="1526"/>
        <v>0</v>
      </c>
      <c r="K4895" s="101">
        <f t="shared" si="1502"/>
        <v>0</v>
      </c>
      <c r="L4895" s="106">
        <f>SUM(L4891:L4894)</f>
        <v>2995</v>
      </c>
      <c r="M4895" s="96">
        <f>SUM(M4890:M4894)</f>
        <v>652.80570429867612</v>
      </c>
    </row>
    <row r="4896" spans="1:13" ht="45">
      <c r="A4896" s="1312" t="s">
        <v>6026</v>
      </c>
      <c r="B4896" s="38" t="s">
        <v>5044</v>
      </c>
      <c r="C4896" s="1297"/>
      <c r="D4896" s="1297"/>
      <c r="E4896" s="1297"/>
      <c r="F4896" s="1297"/>
      <c r="G4896" s="1297"/>
      <c r="H4896" s="101">
        <f t="shared" si="1524"/>
        <v>0</v>
      </c>
      <c r="I4896" s="101">
        <f t="shared" si="1525"/>
        <v>0</v>
      </c>
      <c r="J4896" s="101">
        <f t="shared" si="1526"/>
        <v>0</v>
      </c>
      <c r="K4896" s="101">
        <f t="shared" si="1502"/>
        <v>0</v>
      </c>
      <c r="L4896" s="1297"/>
      <c r="M4896" s="1297"/>
    </row>
    <row r="4897" spans="1:13">
      <c r="A4897" s="1312"/>
      <c r="B4897" s="38"/>
      <c r="C4897" s="32" t="s">
        <v>4374</v>
      </c>
      <c r="D4897" s="1298">
        <v>2004</v>
      </c>
      <c r="E4897" s="101">
        <v>6</v>
      </c>
      <c r="F4897" s="101">
        <v>202860</v>
      </c>
      <c r="G4897" s="146">
        <v>0.15</v>
      </c>
      <c r="H4897" s="101">
        <f t="shared" si="1524"/>
        <v>182574</v>
      </c>
      <c r="I4897" s="101">
        <f t="shared" si="1525"/>
        <v>20286</v>
      </c>
      <c r="J4897" s="101">
        <f t="shared" si="1526"/>
        <v>30429</v>
      </c>
      <c r="K4897" s="101">
        <f t="shared" si="1502"/>
        <v>16.972891566265062</v>
      </c>
      <c r="L4897" s="101">
        <v>500</v>
      </c>
      <c r="M4897" s="27">
        <f t="shared" ref="M4897:M4901" si="1529">K4897*L4897/60</f>
        <v>141.44076305220884</v>
      </c>
    </row>
    <row r="4898" spans="1:13">
      <c r="A4898" s="1312"/>
      <c r="B4898" s="89"/>
      <c r="C4898" s="32" t="s">
        <v>4375</v>
      </c>
      <c r="D4898" s="1298">
        <v>2006</v>
      </c>
      <c r="E4898" s="101">
        <v>4</v>
      </c>
      <c r="F4898" s="101">
        <v>55500</v>
      </c>
      <c r="G4898" s="146">
        <v>0.1</v>
      </c>
      <c r="H4898" s="101">
        <f t="shared" si="1524"/>
        <v>22200</v>
      </c>
      <c r="I4898" s="101">
        <f t="shared" si="1525"/>
        <v>33300</v>
      </c>
      <c r="J4898" s="101">
        <f t="shared" si="1526"/>
        <v>5550</v>
      </c>
      <c r="K4898" s="101">
        <f t="shared" si="1502"/>
        <v>3.0957161981258365</v>
      </c>
      <c r="L4898" s="101">
        <v>15</v>
      </c>
      <c r="M4898" s="27">
        <f t="shared" si="1529"/>
        <v>0.77392904953145913</v>
      </c>
    </row>
    <row r="4899" spans="1:13">
      <c r="A4899" s="1312"/>
      <c r="B4899" s="89"/>
      <c r="C4899" s="32" t="s">
        <v>4388</v>
      </c>
      <c r="D4899" s="1298">
        <v>2005</v>
      </c>
      <c r="E4899" s="101">
        <v>5</v>
      </c>
      <c r="F4899" s="101">
        <v>1638000</v>
      </c>
      <c r="G4899" s="146">
        <v>0.1</v>
      </c>
      <c r="H4899" s="101">
        <f t="shared" si="1524"/>
        <v>819000</v>
      </c>
      <c r="I4899" s="101">
        <f t="shared" si="1525"/>
        <v>819000</v>
      </c>
      <c r="J4899" s="101">
        <f t="shared" si="1526"/>
        <v>163800</v>
      </c>
      <c r="K4899" s="101">
        <f t="shared" si="1502"/>
        <v>91.365461847389554</v>
      </c>
      <c r="L4899" s="101">
        <v>40.299999999999997</v>
      </c>
      <c r="M4899" s="27">
        <f t="shared" si="1529"/>
        <v>61.367135207496645</v>
      </c>
    </row>
    <row r="4900" spans="1:13">
      <c r="A4900" s="1312"/>
      <c r="B4900" s="89"/>
      <c r="C4900" s="32" t="s">
        <v>503</v>
      </c>
      <c r="D4900" s="1298">
        <v>2005</v>
      </c>
      <c r="E4900" s="101">
        <v>5</v>
      </c>
      <c r="F4900" s="101">
        <v>12190000</v>
      </c>
      <c r="G4900" s="146">
        <v>0.1</v>
      </c>
      <c r="H4900" s="101">
        <f t="shared" si="1524"/>
        <v>6095000</v>
      </c>
      <c r="I4900" s="101">
        <f t="shared" si="1525"/>
        <v>6095000</v>
      </c>
      <c r="J4900" s="101">
        <f t="shared" si="1526"/>
        <v>1219000</v>
      </c>
      <c r="K4900" s="101">
        <f t="shared" si="1502"/>
        <v>679.9419901829541</v>
      </c>
      <c r="L4900" s="101">
        <v>27.5</v>
      </c>
      <c r="M4900" s="27">
        <f t="shared" si="1529"/>
        <v>311.64007883385398</v>
      </c>
    </row>
    <row r="4901" spans="1:13">
      <c r="A4901" s="1312"/>
      <c r="B4901" s="89"/>
      <c r="C4901" s="32" t="s">
        <v>778</v>
      </c>
      <c r="D4901" s="1298">
        <v>2004</v>
      </c>
      <c r="E4901" s="101">
        <v>6</v>
      </c>
      <c r="F4901" s="101">
        <v>196670</v>
      </c>
      <c r="G4901" s="146">
        <v>0.1</v>
      </c>
      <c r="H4901" s="101">
        <f t="shared" si="1524"/>
        <v>118002</v>
      </c>
      <c r="I4901" s="101">
        <f t="shared" si="1525"/>
        <v>78668</v>
      </c>
      <c r="J4901" s="101">
        <f t="shared" si="1526"/>
        <v>19667</v>
      </c>
      <c r="K4901" s="101">
        <f t="shared" si="1502"/>
        <v>10.969991075412763</v>
      </c>
      <c r="L4901" s="101">
        <v>10</v>
      </c>
      <c r="M4901" s="27">
        <f t="shared" si="1529"/>
        <v>1.8283318459021272</v>
      </c>
    </row>
    <row r="4902" spans="1:13">
      <c r="A4902" s="1312"/>
      <c r="B4902" s="89"/>
      <c r="C4902" s="31"/>
      <c r="D4902" s="97"/>
      <c r="E4902" s="106"/>
      <c r="F4902" s="106"/>
      <c r="G4902" s="147"/>
      <c r="H4902" s="101">
        <f t="shared" si="1524"/>
        <v>0</v>
      </c>
      <c r="I4902" s="101">
        <f t="shared" si="1525"/>
        <v>0</v>
      </c>
      <c r="J4902" s="101">
        <f t="shared" si="1526"/>
        <v>0</v>
      </c>
      <c r="K4902" s="101">
        <f t="shared" si="1502"/>
        <v>0</v>
      </c>
      <c r="L4902" s="106">
        <f>SUM(L4897:L4901)</f>
        <v>592.79999999999995</v>
      </c>
      <c r="M4902" s="96">
        <f>SUM(M4897:M4901)</f>
        <v>517.05023798899299</v>
      </c>
    </row>
    <row r="4903" spans="1:13" ht="30">
      <c r="A4903" s="1312" t="s">
        <v>6027</v>
      </c>
      <c r="B4903" s="38" t="s">
        <v>4376</v>
      </c>
      <c r="C4903" s="32"/>
      <c r="D4903" s="1298"/>
      <c r="E4903" s="101"/>
      <c r="F4903" s="101"/>
      <c r="G4903" s="146"/>
      <c r="H4903" s="101">
        <f t="shared" si="1524"/>
        <v>0</v>
      </c>
      <c r="I4903" s="101">
        <f t="shared" si="1525"/>
        <v>0</v>
      </c>
      <c r="J4903" s="101">
        <f t="shared" si="1526"/>
        <v>0</v>
      </c>
      <c r="K4903" s="101">
        <f t="shared" si="1502"/>
        <v>0</v>
      </c>
      <c r="L4903" s="101"/>
      <c r="M4903" s="27"/>
    </row>
    <row r="4904" spans="1:13" ht="30">
      <c r="A4904" s="1312"/>
      <c r="B4904" s="89"/>
      <c r="C4904" s="32" t="s">
        <v>4377</v>
      </c>
      <c r="D4904" s="1298">
        <v>2005</v>
      </c>
      <c r="E4904" s="101">
        <v>5</v>
      </c>
      <c r="F4904" s="101">
        <v>347000</v>
      </c>
      <c r="G4904" s="146">
        <v>0.1</v>
      </c>
      <c r="H4904" s="101">
        <f t="shared" si="1524"/>
        <v>173500</v>
      </c>
      <c r="I4904" s="101">
        <f t="shared" si="1525"/>
        <v>173500</v>
      </c>
      <c r="J4904" s="101">
        <f t="shared" si="1526"/>
        <v>34700</v>
      </c>
      <c r="K4904" s="101">
        <f t="shared" si="1502"/>
        <v>19.355198572066044</v>
      </c>
      <c r="L4904" s="101">
        <v>30</v>
      </c>
      <c r="M4904" s="27">
        <f t="shared" ref="M4904:M4907" si="1530">K4904*L4904/60</f>
        <v>9.677599286033022</v>
      </c>
    </row>
    <row r="4905" spans="1:13">
      <c r="A4905" s="1312"/>
      <c r="B4905" s="89"/>
      <c r="C4905" s="32" t="s">
        <v>4388</v>
      </c>
      <c r="D4905" s="1298">
        <v>2004</v>
      </c>
      <c r="E4905" s="101">
        <v>6</v>
      </c>
      <c r="F4905" s="101">
        <v>39832</v>
      </c>
      <c r="G4905" s="146">
        <v>0.1</v>
      </c>
      <c r="H4905" s="101">
        <f t="shared" si="1524"/>
        <v>23899.200000000001</v>
      </c>
      <c r="I4905" s="101">
        <f t="shared" si="1525"/>
        <v>15932.8</v>
      </c>
      <c r="J4905" s="101">
        <f t="shared" si="1526"/>
        <v>3983.2000000000003</v>
      </c>
      <c r="K4905" s="101">
        <f t="shared" si="1502"/>
        <v>2.2217759928603305</v>
      </c>
      <c r="L4905" s="101">
        <v>30</v>
      </c>
      <c r="M4905" s="27">
        <f t="shared" si="1530"/>
        <v>1.1108879964301652</v>
      </c>
    </row>
    <row r="4906" spans="1:13">
      <c r="A4906" s="1312"/>
      <c r="B4906" s="89"/>
      <c r="C4906" s="32" t="s">
        <v>4374</v>
      </c>
      <c r="D4906" s="1298">
        <v>2004</v>
      </c>
      <c r="E4906" s="101">
        <v>6</v>
      </c>
      <c r="F4906" s="101">
        <v>202860</v>
      </c>
      <c r="G4906" s="146">
        <v>0.1</v>
      </c>
      <c r="H4906" s="101">
        <f t="shared" si="1524"/>
        <v>121716</v>
      </c>
      <c r="I4906" s="101">
        <f t="shared" si="1525"/>
        <v>81144</v>
      </c>
      <c r="J4906" s="101">
        <f t="shared" si="1526"/>
        <v>20286</v>
      </c>
      <c r="K4906" s="101">
        <f t="shared" si="1502"/>
        <v>11.315261044176706</v>
      </c>
      <c r="L4906" s="101">
        <v>1440</v>
      </c>
      <c r="M4906" s="27">
        <f t="shared" si="1530"/>
        <v>271.56626506024094</v>
      </c>
    </row>
    <row r="4907" spans="1:13">
      <c r="A4907" s="1312"/>
      <c r="B4907" s="89"/>
      <c r="C4907" s="32" t="s">
        <v>4375</v>
      </c>
      <c r="D4907" s="1298">
        <v>2004</v>
      </c>
      <c r="E4907" s="101">
        <v>6</v>
      </c>
      <c r="F4907" s="101">
        <v>6985000</v>
      </c>
      <c r="G4907" s="146">
        <v>0.1</v>
      </c>
      <c r="H4907" s="101">
        <f t="shared" si="1524"/>
        <v>4191000</v>
      </c>
      <c r="I4907" s="101">
        <f t="shared" si="1525"/>
        <v>2794000</v>
      </c>
      <c r="J4907" s="101">
        <f t="shared" si="1526"/>
        <v>698500</v>
      </c>
      <c r="K4907" s="101">
        <f t="shared" si="1502"/>
        <v>389.6140116019634</v>
      </c>
      <c r="L4907" s="101">
        <v>15</v>
      </c>
      <c r="M4907" s="27">
        <f t="shared" si="1530"/>
        <v>97.403502900490849</v>
      </c>
    </row>
    <row r="4908" spans="1:13">
      <c r="A4908" s="1312"/>
      <c r="B4908" s="89"/>
      <c r="C4908" s="31"/>
      <c r="D4908" s="97"/>
      <c r="E4908" s="106"/>
      <c r="F4908" s="106"/>
      <c r="G4908" s="147"/>
      <c r="H4908" s="101">
        <f t="shared" si="1524"/>
        <v>0</v>
      </c>
      <c r="I4908" s="101">
        <f t="shared" si="1525"/>
        <v>0</v>
      </c>
      <c r="J4908" s="101">
        <f t="shared" si="1526"/>
        <v>0</v>
      </c>
      <c r="K4908" s="101">
        <f t="shared" si="1502"/>
        <v>0</v>
      </c>
      <c r="L4908" s="106">
        <f>SUM(L4904:L4907)</f>
        <v>1515</v>
      </c>
      <c r="M4908" s="96">
        <f>SUM(M4903:M4907)</f>
        <v>379.75825524319498</v>
      </c>
    </row>
    <row r="4909" spans="1:13" ht="30">
      <c r="A4909" s="1312" t="s">
        <v>6028</v>
      </c>
      <c r="B4909" s="38" t="s">
        <v>4378</v>
      </c>
      <c r="C4909" s="32"/>
      <c r="D4909" s="1298"/>
      <c r="E4909" s="101"/>
      <c r="F4909" s="101"/>
      <c r="G4909" s="146"/>
      <c r="H4909" s="101">
        <f t="shared" si="1524"/>
        <v>0</v>
      </c>
      <c r="I4909" s="101">
        <f t="shared" si="1525"/>
        <v>0</v>
      </c>
      <c r="J4909" s="101">
        <f t="shared" si="1526"/>
        <v>0</v>
      </c>
      <c r="K4909" s="101">
        <f t="shared" si="1502"/>
        <v>0</v>
      </c>
      <c r="L4909" s="101"/>
      <c r="M4909" s="27"/>
    </row>
    <row r="4910" spans="1:13">
      <c r="A4910" s="1312"/>
      <c r="B4910" s="89"/>
      <c r="C4910" s="32" t="s">
        <v>4374</v>
      </c>
      <c r="D4910" s="1298">
        <v>2004</v>
      </c>
      <c r="E4910" s="101">
        <v>6</v>
      </c>
      <c r="F4910" s="101">
        <v>202860</v>
      </c>
      <c r="G4910" s="146">
        <v>0.15</v>
      </c>
      <c r="H4910" s="101">
        <f t="shared" si="1524"/>
        <v>182574</v>
      </c>
      <c r="I4910" s="101">
        <f t="shared" si="1525"/>
        <v>20286</v>
      </c>
      <c r="J4910" s="101">
        <f t="shared" si="1526"/>
        <v>30429</v>
      </c>
      <c r="K4910" s="101">
        <f t="shared" si="1502"/>
        <v>16.972891566265062</v>
      </c>
      <c r="L4910" s="101">
        <v>30</v>
      </c>
      <c r="M4910" s="27">
        <f t="shared" ref="M4910:M4915" si="1531">K4910*L4910/60</f>
        <v>8.4864457831325311</v>
      </c>
    </row>
    <row r="4911" spans="1:13">
      <c r="A4911" s="1312"/>
      <c r="B4911" s="89"/>
      <c r="C4911" s="32" t="s">
        <v>4375</v>
      </c>
      <c r="D4911" s="1298">
        <v>2006</v>
      </c>
      <c r="E4911" s="101">
        <v>4</v>
      </c>
      <c r="F4911" s="101">
        <v>55500</v>
      </c>
      <c r="G4911" s="146">
        <v>0.1</v>
      </c>
      <c r="H4911" s="101">
        <f t="shared" si="1524"/>
        <v>22200</v>
      </c>
      <c r="I4911" s="101">
        <f t="shared" si="1525"/>
        <v>33300</v>
      </c>
      <c r="J4911" s="101">
        <f t="shared" si="1526"/>
        <v>5550</v>
      </c>
      <c r="K4911" s="101">
        <f t="shared" si="1502"/>
        <v>3.0957161981258365</v>
      </c>
      <c r="L4911" s="101">
        <v>10</v>
      </c>
      <c r="M4911" s="27">
        <f t="shared" si="1531"/>
        <v>0.51595269968763946</v>
      </c>
    </row>
    <row r="4912" spans="1:13">
      <c r="A4912" s="1312"/>
      <c r="B4912" s="89"/>
      <c r="C4912" s="32" t="s">
        <v>4379</v>
      </c>
      <c r="D4912" s="1298">
        <v>2005</v>
      </c>
      <c r="E4912" s="101">
        <v>5</v>
      </c>
      <c r="F4912" s="101">
        <v>1638000</v>
      </c>
      <c r="G4912" s="146">
        <v>0.1</v>
      </c>
      <c r="H4912" s="101">
        <f t="shared" si="1524"/>
        <v>819000</v>
      </c>
      <c r="I4912" s="101">
        <f t="shared" si="1525"/>
        <v>819000</v>
      </c>
      <c r="J4912" s="101">
        <f t="shared" si="1526"/>
        <v>163800</v>
      </c>
      <c r="K4912" s="101">
        <f t="shared" si="1502"/>
        <v>91.365461847389554</v>
      </c>
      <c r="L4912" s="101">
        <v>80</v>
      </c>
      <c r="M4912" s="27">
        <f t="shared" si="1531"/>
        <v>121.82061579651941</v>
      </c>
    </row>
    <row r="4913" spans="1:13">
      <c r="A4913" s="1312"/>
      <c r="B4913" s="89"/>
      <c r="C4913" s="32" t="s">
        <v>4380</v>
      </c>
      <c r="D4913" s="1298">
        <v>2005</v>
      </c>
      <c r="E4913" s="101">
        <v>5</v>
      </c>
      <c r="F4913" s="101">
        <v>12190000</v>
      </c>
      <c r="G4913" s="146">
        <v>0.1</v>
      </c>
      <c r="H4913" s="101">
        <f t="shared" si="1524"/>
        <v>6095000</v>
      </c>
      <c r="I4913" s="101">
        <f t="shared" si="1525"/>
        <v>6095000</v>
      </c>
      <c r="J4913" s="101">
        <f t="shared" si="1526"/>
        <v>1219000</v>
      </c>
      <c r="K4913" s="101">
        <f t="shared" si="1502"/>
        <v>679.9419901829541</v>
      </c>
      <c r="L4913" s="101">
        <v>20</v>
      </c>
      <c r="M4913" s="27">
        <f t="shared" si="1531"/>
        <v>226.6473300609847</v>
      </c>
    </row>
    <row r="4914" spans="1:13">
      <c r="A4914" s="1312"/>
      <c r="B4914" s="89"/>
      <c r="C4914" s="32" t="s">
        <v>515</v>
      </c>
      <c r="D4914" s="1298">
        <v>2004</v>
      </c>
      <c r="E4914" s="101">
        <v>6</v>
      </c>
      <c r="F4914" s="101">
        <v>196670</v>
      </c>
      <c r="G4914" s="146">
        <v>0.1</v>
      </c>
      <c r="H4914" s="101">
        <f t="shared" si="1524"/>
        <v>118002</v>
      </c>
      <c r="I4914" s="101">
        <f t="shared" si="1525"/>
        <v>78668</v>
      </c>
      <c r="J4914" s="101">
        <f t="shared" si="1526"/>
        <v>19667</v>
      </c>
      <c r="K4914" s="101">
        <f t="shared" si="1502"/>
        <v>10.969991075412763</v>
      </c>
      <c r="L4914" s="101">
        <v>15</v>
      </c>
      <c r="M4914" s="27">
        <f t="shared" si="1531"/>
        <v>2.7424977688531906</v>
      </c>
    </row>
    <row r="4915" spans="1:13">
      <c r="A4915" s="1312"/>
      <c r="B4915" s="89"/>
      <c r="C4915" s="32" t="s">
        <v>503</v>
      </c>
      <c r="D4915" s="1298">
        <v>2005</v>
      </c>
      <c r="E4915" s="101">
        <v>5</v>
      </c>
      <c r="F4915" s="101">
        <v>12190000</v>
      </c>
      <c r="G4915" s="146">
        <v>0.1</v>
      </c>
      <c r="H4915" s="101">
        <f t="shared" si="1524"/>
        <v>6095000</v>
      </c>
      <c r="I4915" s="101">
        <f t="shared" si="1525"/>
        <v>6095000</v>
      </c>
      <c r="J4915" s="101">
        <f t="shared" si="1526"/>
        <v>1219000</v>
      </c>
      <c r="K4915" s="101">
        <f t="shared" si="1502"/>
        <v>679.9419901829541</v>
      </c>
      <c r="L4915" s="101">
        <v>27.5</v>
      </c>
      <c r="M4915" s="27">
        <f t="shared" si="1531"/>
        <v>311.64007883385398</v>
      </c>
    </row>
    <row r="4916" spans="1:13">
      <c r="A4916" s="1312"/>
      <c r="B4916" s="89"/>
      <c r="C4916" s="31"/>
      <c r="D4916" s="97"/>
      <c r="E4916" s="106"/>
      <c r="F4916" s="106"/>
      <c r="G4916" s="147"/>
      <c r="H4916" s="101">
        <f t="shared" si="1524"/>
        <v>0</v>
      </c>
      <c r="I4916" s="101">
        <f t="shared" si="1525"/>
        <v>0</v>
      </c>
      <c r="J4916" s="101">
        <f t="shared" si="1526"/>
        <v>0</v>
      </c>
      <c r="K4916" s="101">
        <f t="shared" si="1502"/>
        <v>0</v>
      </c>
      <c r="L4916" s="106">
        <f>SUM(L4910:L4915)</f>
        <v>182.5</v>
      </c>
      <c r="M4916" s="96">
        <f>SUM(M4909:M4915)</f>
        <v>671.85292094303145</v>
      </c>
    </row>
    <row r="4917" spans="1:13">
      <c r="A4917" s="66" t="s">
        <v>588</v>
      </c>
      <c r="B4917" s="150" t="s">
        <v>4239</v>
      </c>
      <c r="C4917" s="486"/>
      <c r="D4917" s="128"/>
      <c r="E4917" s="427"/>
      <c r="F4917" s="427"/>
      <c r="G4917" s="487"/>
      <c r="H4917" s="189"/>
      <c r="I4917" s="189"/>
      <c r="J4917" s="189"/>
      <c r="K4917" s="189"/>
      <c r="L4917" s="427"/>
      <c r="M4917" s="261"/>
    </row>
    <row r="4918" spans="1:13" ht="30">
      <c r="A4918" s="1312" t="s">
        <v>6122</v>
      </c>
      <c r="B4918" s="38" t="s">
        <v>4381</v>
      </c>
      <c r="C4918" s="32"/>
      <c r="D4918" s="1298"/>
      <c r="E4918" s="101"/>
      <c r="F4918" s="101"/>
      <c r="G4918" s="146"/>
      <c r="H4918" s="101">
        <f t="shared" si="1524"/>
        <v>0</v>
      </c>
      <c r="I4918" s="101">
        <f t="shared" si="1525"/>
        <v>0</v>
      </c>
      <c r="J4918" s="101">
        <f t="shared" si="1526"/>
        <v>0</v>
      </c>
      <c r="K4918" s="101">
        <f t="shared" si="1502"/>
        <v>0</v>
      </c>
      <c r="L4918" s="101"/>
      <c r="M4918" s="27"/>
    </row>
    <row r="4919" spans="1:13">
      <c r="A4919" s="1312"/>
      <c r="B4919" s="38"/>
      <c r="C4919" s="32" t="s">
        <v>4374</v>
      </c>
      <c r="D4919" s="1298">
        <v>2004</v>
      </c>
      <c r="E4919" s="101">
        <v>6</v>
      </c>
      <c r="F4919" s="101">
        <v>202860</v>
      </c>
      <c r="G4919" s="146">
        <v>0.1</v>
      </c>
      <c r="H4919" s="101">
        <f t="shared" si="1524"/>
        <v>121716</v>
      </c>
      <c r="I4919" s="101">
        <f t="shared" si="1525"/>
        <v>81144</v>
      </c>
      <c r="J4919" s="101">
        <f t="shared" si="1526"/>
        <v>20286</v>
      </c>
      <c r="K4919" s="101">
        <f t="shared" si="1502"/>
        <v>11.315261044176706</v>
      </c>
      <c r="L4919" s="101">
        <v>2880</v>
      </c>
      <c r="M4919" s="27">
        <f t="shared" ref="M4919:M4925" si="1532">K4919*L4919/60</f>
        <v>543.13253012048187</v>
      </c>
    </row>
    <row r="4920" spans="1:13">
      <c r="A4920" s="1312"/>
      <c r="B4920" s="38"/>
      <c r="C4920" s="32" t="s">
        <v>4382</v>
      </c>
      <c r="D4920" s="1298">
        <v>2003</v>
      </c>
      <c r="E4920" s="101"/>
      <c r="F4920" s="101">
        <v>950000</v>
      </c>
      <c r="G4920" s="146">
        <v>0.1</v>
      </c>
      <c r="H4920" s="101">
        <f t="shared" si="1524"/>
        <v>0</v>
      </c>
      <c r="I4920" s="101">
        <f t="shared" si="1525"/>
        <v>950000</v>
      </c>
      <c r="J4920" s="101">
        <f t="shared" si="1526"/>
        <v>95000</v>
      </c>
      <c r="K4920" s="101">
        <f t="shared" si="1502"/>
        <v>52.989736724676483</v>
      </c>
      <c r="L4920" s="101"/>
      <c r="M4920" s="27">
        <f t="shared" si="1532"/>
        <v>0</v>
      </c>
    </row>
    <row r="4921" spans="1:13">
      <c r="A4921" s="1312"/>
      <c r="B4921" s="38"/>
      <c r="C4921" s="32" t="s">
        <v>503</v>
      </c>
      <c r="D4921" s="1298">
        <v>2004</v>
      </c>
      <c r="E4921" s="101">
        <v>6</v>
      </c>
      <c r="F4921" s="101">
        <v>6985000</v>
      </c>
      <c r="G4921" s="146">
        <v>0.1</v>
      </c>
      <c r="H4921" s="101">
        <f t="shared" si="1524"/>
        <v>4191000</v>
      </c>
      <c r="I4921" s="101">
        <f t="shared" si="1525"/>
        <v>2794000</v>
      </c>
      <c r="J4921" s="101">
        <f t="shared" si="1526"/>
        <v>698500</v>
      </c>
      <c r="K4921" s="101">
        <f t="shared" si="1502"/>
        <v>389.6140116019634</v>
      </c>
      <c r="L4921" s="101">
        <v>15</v>
      </c>
      <c r="M4921" s="27">
        <f t="shared" si="1532"/>
        <v>97.403502900490849</v>
      </c>
    </row>
    <row r="4922" spans="1:13">
      <c r="A4922" s="1312"/>
      <c r="B4922" s="89"/>
      <c r="C4922" s="32" t="s">
        <v>4375</v>
      </c>
      <c r="D4922" s="1298">
        <v>2005</v>
      </c>
      <c r="E4922" s="101">
        <v>5</v>
      </c>
      <c r="F4922" s="101">
        <v>347000</v>
      </c>
      <c r="G4922" s="146">
        <v>0.1</v>
      </c>
      <c r="H4922" s="101">
        <f t="shared" si="1524"/>
        <v>173500</v>
      </c>
      <c r="I4922" s="101">
        <f t="shared" si="1525"/>
        <v>173500</v>
      </c>
      <c r="J4922" s="101">
        <f t="shared" si="1526"/>
        <v>34700</v>
      </c>
      <c r="K4922" s="101">
        <f t="shared" si="1502"/>
        <v>19.355198572066044</v>
      </c>
      <c r="L4922" s="101">
        <v>60</v>
      </c>
      <c r="M4922" s="27">
        <f t="shared" si="1532"/>
        <v>19.355198572066044</v>
      </c>
    </row>
    <row r="4923" spans="1:13">
      <c r="A4923" s="1312"/>
      <c r="B4923" s="89"/>
      <c r="C4923" s="32" t="s">
        <v>4388</v>
      </c>
      <c r="D4923" s="1298">
        <v>2005</v>
      </c>
      <c r="E4923" s="101">
        <v>5</v>
      </c>
      <c r="F4923" s="101">
        <v>347000</v>
      </c>
      <c r="G4923" s="146">
        <v>0.1</v>
      </c>
      <c r="H4923" s="101">
        <f t="shared" si="1524"/>
        <v>173500</v>
      </c>
      <c r="I4923" s="101">
        <f t="shared" si="1525"/>
        <v>173500</v>
      </c>
      <c r="J4923" s="101">
        <f t="shared" si="1526"/>
        <v>34700</v>
      </c>
      <c r="K4923" s="101">
        <f t="shared" si="1502"/>
        <v>19.355198572066044</v>
      </c>
      <c r="L4923" s="101">
        <v>30</v>
      </c>
      <c r="M4923" s="27">
        <f t="shared" si="1532"/>
        <v>9.677599286033022</v>
      </c>
    </row>
    <row r="4924" spans="1:13">
      <c r="A4924" s="1312"/>
      <c r="B4924" s="89"/>
      <c r="C4924" s="32" t="s">
        <v>4383</v>
      </c>
      <c r="D4924" s="1298">
        <v>2004</v>
      </c>
      <c r="E4924" s="101">
        <v>6</v>
      </c>
      <c r="F4924" s="101">
        <v>6985000</v>
      </c>
      <c r="G4924" s="146">
        <v>0.1</v>
      </c>
      <c r="H4924" s="101">
        <f t="shared" si="1524"/>
        <v>4191000</v>
      </c>
      <c r="I4924" s="101">
        <f t="shared" si="1525"/>
        <v>2794000</v>
      </c>
      <c r="J4924" s="101">
        <f t="shared" si="1526"/>
        <v>698500</v>
      </c>
      <c r="K4924" s="101">
        <f t="shared" si="1502"/>
        <v>389.6140116019634</v>
      </c>
      <c r="L4924" s="101">
        <v>20</v>
      </c>
      <c r="M4924" s="27">
        <f t="shared" si="1532"/>
        <v>129.87133720065447</v>
      </c>
    </row>
    <row r="4925" spans="1:13">
      <c r="A4925" s="1312"/>
      <c r="B4925" s="89"/>
      <c r="C4925" s="32" t="s">
        <v>4384</v>
      </c>
      <c r="D4925" s="1298">
        <v>2004</v>
      </c>
      <c r="E4925" s="101">
        <v>6</v>
      </c>
      <c r="F4925" s="101">
        <v>197664</v>
      </c>
      <c r="G4925" s="146">
        <v>0.1</v>
      </c>
      <c r="H4925" s="101">
        <f t="shared" si="1524"/>
        <v>118598.40000000001</v>
      </c>
      <c r="I4925" s="101">
        <f t="shared" si="1525"/>
        <v>79065.599999999991</v>
      </c>
      <c r="J4925" s="101">
        <f t="shared" si="1526"/>
        <v>19766.400000000001</v>
      </c>
      <c r="K4925" s="101">
        <f t="shared" si="1502"/>
        <v>11.025435073627845</v>
      </c>
      <c r="L4925" s="101">
        <v>20</v>
      </c>
      <c r="M4925" s="27">
        <f t="shared" si="1532"/>
        <v>3.6751450245426152</v>
      </c>
    </row>
    <row r="4926" spans="1:13">
      <c r="A4926" s="1312"/>
      <c r="B4926" s="89"/>
      <c r="C4926" s="31"/>
      <c r="D4926" s="97"/>
      <c r="E4926" s="106"/>
      <c r="F4926" s="106"/>
      <c r="G4926" s="147">
        <v>0.1</v>
      </c>
      <c r="H4926" s="101">
        <f t="shared" si="1524"/>
        <v>0</v>
      </c>
      <c r="I4926" s="101">
        <f t="shared" si="1525"/>
        <v>0</v>
      </c>
      <c r="J4926" s="101">
        <f t="shared" si="1526"/>
        <v>0</v>
      </c>
      <c r="K4926" s="101">
        <f t="shared" si="1502"/>
        <v>0</v>
      </c>
      <c r="L4926" s="106">
        <f>SUM(L4919:L4925)</f>
        <v>3025</v>
      </c>
      <c r="M4926" s="96">
        <f>SUM(M4918:M4925)</f>
        <v>803.11531310426881</v>
      </c>
    </row>
    <row r="4927" spans="1:13" ht="30">
      <c r="A4927" s="1312" t="s">
        <v>6030</v>
      </c>
      <c r="B4927" s="38" t="s">
        <v>4385</v>
      </c>
      <c r="C4927" s="32"/>
      <c r="D4927" s="1298"/>
      <c r="E4927" s="101"/>
      <c r="F4927" s="101"/>
      <c r="G4927" s="146">
        <v>0.1</v>
      </c>
      <c r="H4927" s="101">
        <f t="shared" si="1524"/>
        <v>0</v>
      </c>
      <c r="I4927" s="101">
        <f t="shared" si="1525"/>
        <v>0</v>
      </c>
      <c r="J4927" s="101">
        <f t="shared" si="1526"/>
        <v>0</v>
      </c>
      <c r="K4927" s="101">
        <f t="shared" si="1502"/>
        <v>0</v>
      </c>
      <c r="L4927" s="101"/>
      <c r="M4927" s="27"/>
    </row>
    <row r="4928" spans="1:13">
      <c r="A4928" s="1312"/>
      <c r="B4928" s="38"/>
      <c r="C4928" s="32" t="s">
        <v>4374</v>
      </c>
      <c r="D4928" s="1298">
        <v>2004</v>
      </c>
      <c r="E4928" s="101">
        <v>6</v>
      </c>
      <c r="F4928" s="101">
        <v>202860</v>
      </c>
      <c r="G4928" s="146">
        <v>0.1</v>
      </c>
      <c r="H4928" s="101">
        <f t="shared" si="1524"/>
        <v>121716</v>
      </c>
      <c r="I4928" s="101">
        <f t="shared" si="1525"/>
        <v>81144</v>
      </c>
      <c r="J4928" s="101">
        <f t="shared" si="1526"/>
        <v>20286</v>
      </c>
      <c r="K4928" s="101">
        <f t="shared" si="1502"/>
        <v>11.315261044176706</v>
      </c>
      <c r="L4928" s="101">
        <v>720</v>
      </c>
      <c r="M4928" s="27">
        <f t="shared" ref="M4928:M4933" si="1533">K4928*L4928/60</f>
        <v>135.78313253012047</v>
      </c>
    </row>
    <row r="4929" spans="1:13" ht="30">
      <c r="A4929" s="1312"/>
      <c r="B4929" s="89"/>
      <c r="C4929" s="32" t="s">
        <v>4377</v>
      </c>
      <c r="D4929" s="1298">
        <v>2005</v>
      </c>
      <c r="E4929" s="101">
        <v>5</v>
      </c>
      <c r="F4929" s="101">
        <v>347000</v>
      </c>
      <c r="G4929" s="146">
        <v>0.1</v>
      </c>
      <c r="H4929" s="101">
        <f t="shared" si="1524"/>
        <v>173500</v>
      </c>
      <c r="I4929" s="101">
        <f t="shared" si="1525"/>
        <v>173500</v>
      </c>
      <c r="J4929" s="101">
        <f t="shared" si="1526"/>
        <v>34700</v>
      </c>
      <c r="K4929" s="101">
        <f t="shared" si="1502"/>
        <v>19.355198572066044</v>
      </c>
      <c r="L4929" s="101">
        <v>20</v>
      </c>
      <c r="M4929" s="27">
        <f t="shared" si="1533"/>
        <v>6.4517328573553483</v>
      </c>
    </row>
    <row r="4930" spans="1:13">
      <c r="A4930" s="1312"/>
      <c r="B4930" s="89"/>
      <c r="C4930" s="32" t="s">
        <v>4388</v>
      </c>
      <c r="D4930" s="1298">
        <v>2005</v>
      </c>
      <c r="E4930" s="101">
        <v>5</v>
      </c>
      <c r="F4930" s="101">
        <v>347000</v>
      </c>
      <c r="G4930" s="146">
        <v>0.1</v>
      </c>
      <c r="H4930" s="101">
        <f t="shared" si="1524"/>
        <v>173500</v>
      </c>
      <c r="I4930" s="101">
        <f t="shared" si="1525"/>
        <v>173500</v>
      </c>
      <c r="J4930" s="101">
        <f t="shared" si="1526"/>
        <v>34700</v>
      </c>
      <c r="K4930" s="101">
        <f t="shared" si="1502"/>
        <v>19.355198572066044</v>
      </c>
      <c r="L4930" s="101">
        <v>20</v>
      </c>
      <c r="M4930" s="27">
        <f t="shared" si="1533"/>
        <v>6.4517328573553483</v>
      </c>
    </row>
    <row r="4931" spans="1:13">
      <c r="A4931" s="1312"/>
      <c r="B4931" s="89"/>
      <c r="C4931" s="32" t="s">
        <v>515</v>
      </c>
      <c r="D4931" s="1298">
        <v>2004</v>
      </c>
      <c r="E4931" s="101">
        <v>6</v>
      </c>
      <c r="F4931" s="101">
        <v>196670</v>
      </c>
      <c r="G4931" s="146">
        <v>0.1</v>
      </c>
      <c r="H4931" s="101">
        <f t="shared" si="1524"/>
        <v>118002</v>
      </c>
      <c r="I4931" s="101">
        <f t="shared" si="1525"/>
        <v>78668</v>
      </c>
      <c r="J4931" s="101">
        <f t="shared" si="1526"/>
        <v>19667</v>
      </c>
      <c r="K4931" s="101">
        <f t="shared" si="1502"/>
        <v>10.969991075412763</v>
      </c>
      <c r="L4931" s="101">
        <v>15</v>
      </c>
      <c r="M4931" s="27">
        <f t="shared" si="1533"/>
        <v>2.7424977688531906</v>
      </c>
    </row>
    <row r="4932" spans="1:13">
      <c r="A4932" s="1312"/>
      <c r="B4932" s="89"/>
      <c r="C4932" s="32" t="s">
        <v>964</v>
      </c>
      <c r="D4932" s="1298">
        <v>2005</v>
      </c>
      <c r="E4932" s="101">
        <v>5</v>
      </c>
      <c r="F4932" s="101">
        <v>347000</v>
      </c>
      <c r="G4932" s="146">
        <v>0.1</v>
      </c>
      <c r="H4932" s="101">
        <f t="shared" si="1524"/>
        <v>173500</v>
      </c>
      <c r="I4932" s="101">
        <f t="shared" si="1525"/>
        <v>173500</v>
      </c>
      <c r="J4932" s="101">
        <f t="shared" si="1526"/>
        <v>34700</v>
      </c>
      <c r="K4932" s="101">
        <f t="shared" si="1502"/>
        <v>19.355198572066044</v>
      </c>
      <c r="L4932" s="101">
        <v>20</v>
      </c>
      <c r="M4932" s="27">
        <f t="shared" si="1533"/>
        <v>6.4517328573553483</v>
      </c>
    </row>
    <row r="4933" spans="1:13">
      <c r="A4933" s="1312"/>
      <c r="B4933" s="89"/>
      <c r="C4933" s="32" t="s">
        <v>503</v>
      </c>
      <c r="D4933" s="1298">
        <v>2004</v>
      </c>
      <c r="E4933" s="101">
        <v>6</v>
      </c>
      <c r="F4933" s="101">
        <v>6985000</v>
      </c>
      <c r="G4933" s="146">
        <v>0.1</v>
      </c>
      <c r="H4933" s="101">
        <f t="shared" si="1524"/>
        <v>4191000</v>
      </c>
      <c r="I4933" s="101">
        <f t="shared" si="1525"/>
        <v>2794000</v>
      </c>
      <c r="J4933" s="101">
        <f t="shared" si="1526"/>
        <v>698500</v>
      </c>
      <c r="K4933" s="101">
        <f t="shared" si="1502"/>
        <v>389.6140116019634</v>
      </c>
      <c r="L4933" s="101">
        <v>10</v>
      </c>
      <c r="M4933" s="27">
        <f t="shared" si="1533"/>
        <v>64.935668600327233</v>
      </c>
    </row>
    <row r="4934" spans="1:13">
      <c r="A4934" s="1312"/>
      <c r="B4934" s="89"/>
      <c r="C4934" s="31"/>
      <c r="D4934" s="97"/>
      <c r="E4934" s="106"/>
      <c r="F4934" s="106"/>
      <c r="G4934" s="147">
        <v>0.1</v>
      </c>
      <c r="H4934" s="101">
        <f t="shared" si="1524"/>
        <v>0</v>
      </c>
      <c r="I4934" s="101">
        <f t="shared" si="1525"/>
        <v>0</v>
      </c>
      <c r="J4934" s="101">
        <f t="shared" si="1526"/>
        <v>0</v>
      </c>
      <c r="K4934" s="101">
        <f t="shared" si="1502"/>
        <v>0</v>
      </c>
      <c r="L4934" s="106">
        <f>SUM(L4928:L4933)</f>
        <v>805</v>
      </c>
      <c r="M4934" s="96">
        <f>SUM(M4927:M4933)</f>
        <v>222.81649747136694</v>
      </c>
    </row>
    <row r="4935" spans="1:13" ht="30">
      <c r="A4935" s="1312" t="s">
        <v>6031</v>
      </c>
      <c r="B4935" s="38" t="s">
        <v>4386</v>
      </c>
      <c r="C4935" s="32"/>
      <c r="D4935" s="1298"/>
      <c r="E4935" s="101"/>
      <c r="F4935" s="101"/>
      <c r="G4935" s="146">
        <v>0.1</v>
      </c>
      <c r="H4935" s="101">
        <f t="shared" si="1524"/>
        <v>0</v>
      </c>
      <c r="I4935" s="101">
        <f t="shared" si="1525"/>
        <v>0</v>
      </c>
      <c r="J4935" s="101">
        <f t="shared" si="1526"/>
        <v>0</v>
      </c>
      <c r="K4935" s="101">
        <f t="shared" si="1502"/>
        <v>0</v>
      </c>
      <c r="L4935" s="101"/>
      <c r="M4935" s="27"/>
    </row>
    <row r="4936" spans="1:13">
      <c r="A4936" s="1312"/>
      <c r="B4936" s="38"/>
      <c r="C4936" s="32" t="s">
        <v>4374</v>
      </c>
      <c r="D4936" s="1298">
        <v>2004</v>
      </c>
      <c r="E4936" s="101">
        <v>6</v>
      </c>
      <c r="F4936" s="101">
        <v>202860</v>
      </c>
      <c r="G4936" s="146">
        <v>0.1</v>
      </c>
      <c r="H4936" s="101">
        <f t="shared" si="1524"/>
        <v>121716</v>
      </c>
      <c r="I4936" s="101">
        <f t="shared" si="1525"/>
        <v>81144</v>
      </c>
      <c r="J4936" s="101">
        <f t="shared" si="1526"/>
        <v>20286</v>
      </c>
      <c r="K4936" s="101">
        <f t="shared" si="1502"/>
        <v>11.315261044176706</v>
      </c>
      <c r="L4936" s="101">
        <v>720</v>
      </c>
      <c r="M4936" s="27">
        <f t="shared" ref="M4936:M4941" si="1534">K4936*L4936/60</f>
        <v>135.78313253012047</v>
      </c>
    </row>
    <row r="4937" spans="1:13">
      <c r="A4937" s="1312"/>
      <c r="B4937" s="89"/>
      <c r="C4937" s="32" t="s">
        <v>4388</v>
      </c>
      <c r="D4937" s="1298">
        <v>2005</v>
      </c>
      <c r="E4937" s="101">
        <v>5</v>
      </c>
      <c r="F4937" s="101">
        <v>347000</v>
      </c>
      <c r="G4937" s="146">
        <v>0.1</v>
      </c>
      <c r="H4937" s="101">
        <f t="shared" si="1524"/>
        <v>173500</v>
      </c>
      <c r="I4937" s="101">
        <f t="shared" si="1525"/>
        <v>173500</v>
      </c>
      <c r="J4937" s="101">
        <f t="shared" si="1526"/>
        <v>34700</v>
      </c>
      <c r="K4937" s="101">
        <f t="shared" si="1502"/>
        <v>19.355198572066044</v>
      </c>
      <c r="L4937" s="101">
        <v>30</v>
      </c>
      <c r="M4937" s="27">
        <f t="shared" si="1534"/>
        <v>9.677599286033022</v>
      </c>
    </row>
    <row r="4938" spans="1:13">
      <c r="A4938" s="1312"/>
      <c r="B4938" s="89"/>
      <c r="C4938" s="32" t="s">
        <v>964</v>
      </c>
      <c r="D4938" s="1298">
        <v>2005</v>
      </c>
      <c r="E4938" s="101">
        <v>5</v>
      </c>
      <c r="F4938" s="101">
        <v>347000</v>
      </c>
      <c r="G4938" s="146">
        <v>0.1</v>
      </c>
      <c r="H4938" s="101">
        <f t="shared" si="1524"/>
        <v>173500</v>
      </c>
      <c r="I4938" s="101">
        <f t="shared" si="1525"/>
        <v>173500</v>
      </c>
      <c r="J4938" s="101">
        <f t="shared" si="1526"/>
        <v>34700</v>
      </c>
      <c r="K4938" s="101">
        <f t="shared" si="1502"/>
        <v>19.355198572066044</v>
      </c>
      <c r="L4938" s="101">
        <v>30</v>
      </c>
      <c r="M4938" s="27">
        <f t="shared" si="1534"/>
        <v>9.677599286033022</v>
      </c>
    </row>
    <row r="4939" spans="1:13">
      <c r="A4939" s="1312"/>
      <c r="B4939" s="89"/>
      <c r="C4939" s="32" t="s">
        <v>4384</v>
      </c>
      <c r="D4939" s="1298">
        <v>2004</v>
      </c>
      <c r="E4939" s="101">
        <v>6</v>
      </c>
      <c r="F4939" s="101">
        <v>197664</v>
      </c>
      <c r="G4939" s="146">
        <v>0.1</v>
      </c>
      <c r="H4939" s="101">
        <f t="shared" si="1524"/>
        <v>118598.40000000001</v>
      </c>
      <c r="I4939" s="101">
        <f t="shared" si="1525"/>
        <v>79065.599999999991</v>
      </c>
      <c r="J4939" s="101">
        <f t="shared" si="1526"/>
        <v>19766.400000000001</v>
      </c>
      <c r="K4939" s="101">
        <f t="shared" si="1502"/>
        <v>11.025435073627845</v>
      </c>
      <c r="L4939" s="101">
        <v>20</v>
      </c>
      <c r="M4939" s="27">
        <f t="shared" si="1534"/>
        <v>3.6751450245426152</v>
      </c>
    </row>
    <row r="4940" spans="1:13">
      <c r="A4940" s="1312"/>
      <c r="B4940" s="89"/>
      <c r="C4940" s="32" t="s">
        <v>503</v>
      </c>
      <c r="D4940" s="1298">
        <v>2004</v>
      </c>
      <c r="E4940" s="101">
        <v>6</v>
      </c>
      <c r="F4940" s="101">
        <v>6985000</v>
      </c>
      <c r="G4940" s="146">
        <v>0.1</v>
      </c>
      <c r="H4940" s="101">
        <f t="shared" si="1524"/>
        <v>4191000</v>
      </c>
      <c r="I4940" s="101">
        <f t="shared" si="1525"/>
        <v>2794000</v>
      </c>
      <c r="J4940" s="101">
        <f t="shared" si="1526"/>
        <v>698500</v>
      </c>
      <c r="K4940" s="101">
        <f t="shared" si="1502"/>
        <v>389.6140116019634</v>
      </c>
      <c r="L4940" s="101">
        <v>15</v>
      </c>
      <c r="M4940" s="27">
        <f t="shared" si="1534"/>
        <v>97.403502900490849</v>
      </c>
    </row>
    <row r="4941" spans="1:13">
      <c r="A4941" s="1312"/>
      <c r="B4941" s="89"/>
      <c r="C4941" s="32" t="s">
        <v>4383</v>
      </c>
      <c r="D4941" s="1298">
        <v>2004</v>
      </c>
      <c r="E4941" s="101">
        <v>6</v>
      </c>
      <c r="F4941" s="101">
        <v>6985000</v>
      </c>
      <c r="G4941" s="146">
        <v>0.1</v>
      </c>
      <c r="H4941" s="101">
        <f t="shared" si="1524"/>
        <v>4191000</v>
      </c>
      <c r="I4941" s="101">
        <f t="shared" si="1525"/>
        <v>2794000</v>
      </c>
      <c r="J4941" s="101">
        <f t="shared" si="1526"/>
        <v>698500</v>
      </c>
      <c r="K4941" s="101">
        <f t="shared" ref="K4941:K4998" si="1535">J4941/1792.8</f>
        <v>389.6140116019634</v>
      </c>
      <c r="L4941" s="101">
        <v>20</v>
      </c>
      <c r="M4941" s="27">
        <f t="shared" si="1534"/>
        <v>129.87133720065447</v>
      </c>
    </row>
    <row r="4942" spans="1:13">
      <c r="A4942" s="1312"/>
      <c r="B4942" s="89"/>
      <c r="C4942" s="31"/>
      <c r="D4942" s="97"/>
      <c r="E4942" s="106"/>
      <c r="F4942" s="106"/>
      <c r="G4942" s="147">
        <v>0.1</v>
      </c>
      <c r="H4942" s="101">
        <f t="shared" si="1524"/>
        <v>0</v>
      </c>
      <c r="I4942" s="101">
        <f t="shared" si="1525"/>
        <v>0</v>
      </c>
      <c r="J4942" s="101">
        <f t="shared" si="1526"/>
        <v>0</v>
      </c>
      <c r="K4942" s="101">
        <f t="shared" si="1535"/>
        <v>0</v>
      </c>
      <c r="L4942" s="106">
        <f>SUM(L4936:L4941)</f>
        <v>835</v>
      </c>
      <c r="M4942" s="96">
        <f>SUM(M4935:M4941)</f>
        <v>386.08831622787443</v>
      </c>
    </row>
    <row r="4943" spans="1:13" ht="30">
      <c r="A4943" s="1312" t="s">
        <v>6032</v>
      </c>
      <c r="B4943" s="38" t="s">
        <v>4387</v>
      </c>
      <c r="C4943" s="32"/>
      <c r="D4943" s="1298"/>
      <c r="E4943" s="101"/>
      <c r="F4943" s="101"/>
      <c r="G4943" s="146">
        <v>0.1</v>
      </c>
      <c r="H4943" s="101">
        <f t="shared" si="1524"/>
        <v>0</v>
      </c>
      <c r="I4943" s="101">
        <f t="shared" si="1525"/>
        <v>0</v>
      </c>
      <c r="J4943" s="101">
        <f t="shared" si="1526"/>
        <v>0</v>
      </c>
      <c r="K4943" s="101">
        <f t="shared" si="1535"/>
        <v>0</v>
      </c>
      <c r="L4943" s="101"/>
      <c r="M4943" s="27"/>
    </row>
    <row r="4944" spans="1:13">
      <c r="A4944" s="1312"/>
      <c r="B4944" s="38"/>
      <c r="C4944" s="32" t="s">
        <v>4374</v>
      </c>
      <c r="D4944" s="1298">
        <v>2004</v>
      </c>
      <c r="E4944" s="101">
        <v>6</v>
      </c>
      <c r="F4944" s="101">
        <v>202860</v>
      </c>
      <c r="G4944" s="146">
        <v>0.1</v>
      </c>
      <c r="H4944" s="101">
        <f t="shared" si="1524"/>
        <v>121716</v>
      </c>
      <c r="I4944" s="101">
        <f t="shared" si="1525"/>
        <v>81144</v>
      </c>
      <c r="J4944" s="101">
        <f t="shared" si="1526"/>
        <v>20286</v>
      </c>
      <c r="K4944" s="101">
        <f t="shared" si="1535"/>
        <v>11.315261044176706</v>
      </c>
      <c r="L4944" s="101">
        <v>720</v>
      </c>
      <c r="M4944" s="27">
        <f t="shared" ref="M4944:M4949" si="1536">K4944*L4944/60</f>
        <v>135.78313253012047</v>
      </c>
    </row>
    <row r="4945" spans="1:13">
      <c r="A4945" s="1312"/>
      <c r="B4945" s="38"/>
      <c r="C4945" s="32" t="s">
        <v>4375</v>
      </c>
      <c r="D4945" s="1298">
        <v>2006</v>
      </c>
      <c r="E4945" s="101">
        <v>4</v>
      </c>
      <c r="F4945" s="101">
        <v>55500</v>
      </c>
      <c r="G4945" s="146">
        <v>0.1</v>
      </c>
      <c r="H4945" s="101">
        <f t="shared" si="1524"/>
        <v>22200</v>
      </c>
      <c r="I4945" s="101">
        <f t="shared" si="1525"/>
        <v>33300</v>
      </c>
      <c r="J4945" s="101">
        <f t="shared" si="1526"/>
        <v>5550</v>
      </c>
      <c r="K4945" s="101">
        <f t="shared" si="1535"/>
        <v>3.0957161981258365</v>
      </c>
      <c r="L4945" s="101">
        <v>10</v>
      </c>
      <c r="M4945" s="27">
        <f t="shared" si="1536"/>
        <v>0.51595269968763946</v>
      </c>
    </row>
    <row r="4946" spans="1:13">
      <c r="A4946" s="1312"/>
      <c r="B4946" s="38"/>
      <c r="C4946" s="32" t="s">
        <v>4379</v>
      </c>
      <c r="D4946" s="1298">
        <v>2005</v>
      </c>
      <c r="E4946" s="101">
        <v>5</v>
      </c>
      <c r="F4946" s="101">
        <v>1638000</v>
      </c>
      <c r="G4946" s="146">
        <v>0.1</v>
      </c>
      <c r="H4946" s="101">
        <f t="shared" si="1524"/>
        <v>819000</v>
      </c>
      <c r="I4946" s="101">
        <f t="shared" si="1525"/>
        <v>819000</v>
      </c>
      <c r="J4946" s="101">
        <f t="shared" si="1526"/>
        <v>163800</v>
      </c>
      <c r="K4946" s="101">
        <f t="shared" si="1535"/>
        <v>91.365461847389554</v>
      </c>
      <c r="L4946" s="101">
        <v>20</v>
      </c>
      <c r="M4946" s="27">
        <f t="shared" si="1536"/>
        <v>30.455153949129851</v>
      </c>
    </row>
    <row r="4947" spans="1:13">
      <c r="A4947" s="1312"/>
      <c r="B4947" s="89"/>
      <c r="C4947" s="32" t="s">
        <v>4380</v>
      </c>
      <c r="D4947" s="1298">
        <v>2005</v>
      </c>
      <c r="E4947" s="101">
        <v>5</v>
      </c>
      <c r="F4947" s="101">
        <v>12190000</v>
      </c>
      <c r="G4947" s="146">
        <v>0.1</v>
      </c>
      <c r="H4947" s="101">
        <f t="shared" si="1524"/>
        <v>6095000</v>
      </c>
      <c r="I4947" s="101">
        <f t="shared" si="1525"/>
        <v>6095000</v>
      </c>
      <c r="J4947" s="101">
        <f t="shared" si="1526"/>
        <v>1219000</v>
      </c>
      <c r="K4947" s="101">
        <f t="shared" si="1535"/>
        <v>679.9419901829541</v>
      </c>
      <c r="L4947" s="101">
        <v>20</v>
      </c>
      <c r="M4947" s="27">
        <f t="shared" si="1536"/>
        <v>226.6473300609847</v>
      </c>
    </row>
    <row r="4948" spans="1:13">
      <c r="A4948" s="1312"/>
      <c r="B4948" s="89"/>
      <c r="C4948" s="32" t="s">
        <v>515</v>
      </c>
      <c r="D4948" s="1298">
        <v>2004</v>
      </c>
      <c r="E4948" s="101">
        <v>6</v>
      </c>
      <c r="F4948" s="101">
        <v>196670</v>
      </c>
      <c r="G4948" s="146">
        <v>0.1</v>
      </c>
      <c r="H4948" s="101">
        <f t="shared" si="1524"/>
        <v>118002</v>
      </c>
      <c r="I4948" s="101">
        <f t="shared" si="1525"/>
        <v>78668</v>
      </c>
      <c r="J4948" s="101">
        <f t="shared" si="1526"/>
        <v>19667</v>
      </c>
      <c r="K4948" s="101">
        <f t="shared" si="1535"/>
        <v>10.969991075412763</v>
      </c>
      <c r="L4948" s="101">
        <v>15</v>
      </c>
      <c r="M4948" s="27">
        <f t="shared" si="1536"/>
        <v>2.7424977688531906</v>
      </c>
    </row>
    <row r="4949" spans="1:13">
      <c r="A4949" s="1312"/>
      <c r="B4949" s="89"/>
      <c r="C4949" s="32" t="s">
        <v>503</v>
      </c>
      <c r="D4949" s="1298">
        <v>2004</v>
      </c>
      <c r="E4949" s="101">
        <v>6</v>
      </c>
      <c r="F4949" s="101">
        <v>6985000</v>
      </c>
      <c r="G4949" s="146">
        <v>0.1</v>
      </c>
      <c r="H4949" s="101">
        <f t="shared" si="1524"/>
        <v>4191000</v>
      </c>
      <c r="I4949" s="101">
        <f t="shared" si="1525"/>
        <v>2794000</v>
      </c>
      <c r="J4949" s="101">
        <f t="shared" si="1526"/>
        <v>698500</v>
      </c>
      <c r="K4949" s="101">
        <f t="shared" si="1535"/>
        <v>389.6140116019634</v>
      </c>
      <c r="L4949" s="101">
        <v>15</v>
      </c>
      <c r="M4949" s="27">
        <f t="shared" si="1536"/>
        <v>97.403502900490849</v>
      </c>
    </row>
    <row r="4950" spans="1:13">
      <c r="A4950" s="1312"/>
      <c r="B4950" s="89"/>
      <c r="C4950" s="31"/>
      <c r="D4950" s="97"/>
      <c r="E4950" s="106"/>
      <c r="F4950" s="106"/>
      <c r="G4950" s="147">
        <v>0.1</v>
      </c>
      <c r="H4950" s="101">
        <f t="shared" ref="H4950:H5007" si="1537">E4950*F4950*G4950</f>
        <v>0</v>
      </c>
      <c r="I4950" s="101">
        <f t="shared" ref="I4950:I5007" si="1538">F4950-H4950</f>
        <v>0</v>
      </c>
      <c r="J4950" s="101">
        <f t="shared" ref="J4950:J5007" si="1539">F4950*G4950</f>
        <v>0</v>
      </c>
      <c r="K4950" s="101">
        <f t="shared" si="1535"/>
        <v>0</v>
      </c>
      <c r="L4950" s="106">
        <f>SUM(L4944:L4949)</f>
        <v>800</v>
      </c>
      <c r="M4950" s="96">
        <f>SUM(M4943:M4949)</f>
        <v>493.54756990926671</v>
      </c>
    </row>
    <row r="4951" spans="1:13">
      <c r="A4951" s="66" t="s">
        <v>596</v>
      </c>
      <c r="B4951" s="150" t="s">
        <v>4389</v>
      </c>
      <c r="C4951" s="486"/>
      <c r="D4951" s="128"/>
      <c r="E4951" s="427"/>
      <c r="F4951" s="427"/>
      <c r="G4951" s="487"/>
      <c r="H4951" s="189"/>
      <c r="I4951" s="189"/>
      <c r="J4951" s="189"/>
      <c r="K4951" s="189"/>
      <c r="L4951" s="427"/>
      <c r="M4951" s="261"/>
    </row>
    <row r="4952" spans="1:13" ht="30">
      <c r="A4952" s="1312" t="s">
        <v>6033</v>
      </c>
      <c r="B4952" s="38" t="s">
        <v>4390</v>
      </c>
      <c r="C4952" s="32"/>
      <c r="D4952" s="1298"/>
      <c r="E4952" s="101"/>
      <c r="F4952" s="101"/>
      <c r="G4952" s="146">
        <v>0.1</v>
      </c>
      <c r="H4952" s="101">
        <f t="shared" si="1537"/>
        <v>0</v>
      </c>
      <c r="I4952" s="101">
        <f t="shared" si="1538"/>
        <v>0</v>
      </c>
      <c r="J4952" s="101">
        <f t="shared" si="1539"/>
        <v>0</v>
      </c>
      <c r="K4952" s="101">
        <f t="shared" si="1535"/>
        <v>0</v>
      </c>
      <c r="L4952" s="101"/>
      <c r="M4952" s="27"/>
    </row>
    <row r="4953" spans="1:13">
      <c r="A4953" s="1312"/>
      <c r="B4953" s="38"/>
      <c r="C4953" s="32" t="s">
        <v>499</v>
      </c>
      <c r="D4953" s="1298">
        <v>2005</v>
      </c>
      <c r="E4953" s="101">
        <v>5</v>
      </c>
      <c r="F4953" s="101">
        <v>347000</v>
      </c>
      <c r="G4953" s="146">
        <v>0.1</v>
      </c>
      <c r="H4953" s="101">
        <f t="shared" si="1537"/>
        <v>173500</v>
      </c>
      <c r="I4953" s="101">
        <f t="shared" si="1538"/>
        <v>173500</v>
      </c>
      <c r="J4953" s="101">
        <f t="shared" si="1539"/>
        <v>34700</v>
      </c>
      <c r="K4953" s="101">
        <f t="shared" si="1535"/>
        <v>19.355198572066044</v>
      </c>
      <c r="L4953" s="101">
        <v>30</v>
      </c>
      <c r="M4953" s="27">
        <f>K4953*L4953/60</f>
        <v>9.677599286033022</v>
      </c>
    </row>
    <row r="4954" spans="1:13">
      <c r="A4954" s="1312"/>
      <c r="B4954" s="38"/>
      <c r="C4954" s="32" t="s">
        <v>6137</v>
      </c>
      <c r="D4954" s="1298">
        <v>2005</v>
      </c>
      <c r="E4954" s="101">
        <v>5</v>
      </c>
      <c r="F4954" s="101">
        <v>300000</v>
      </c>
      <c r="G4954" s="146">
        <v>0.1</v>
      </c>
      <c r="H4954" s="101">
        <f t="shared" si="1537"/>
        <v>150000</v>
      </c>
      <c r="I4954" s="101">
        <f t="shared" si="1538"/>
        <v>150000</v>
      </c>
      <c r="J4954" s="101">
        <f t="shared" si="1539"/>
        <v>30000</v>
      </c>
      <c r="K4954" s="101">
        <f t="shared" si="1535"/>
        <v>16.733601070950471</v>
      </c>
      <c r="L4954" s="101">
        <v>15</v>
      </c>
      <c r="M4954" s="27">
        <f t="shared" ref="M4954:M4959" si="1540">K4954*L4954/60</f>
        <v>4.1834002677376176</v>
      </c>
    </row>
    <row r="4955" spans="1:13">
      <c r="A4955" s="1312"/>
      <c r="B4955" s="38"/>
      <c r="C4955" s="32" t="s">
        <v>4382</v>
      </c>
      <c r="D4955" s="1298">
        <v>2007</v>
      </c>
      <c r="E4955" s="101">
        <v>3</v>
      </c>
      <c r="F4955" s="101">
        <v>1638000</v>
      </c>
      <c r="G4955" s="146">
        <v>0.1</v>
      </c>
      <c r="H4955" s="101">
        <f t="shared" si="1537"/>
        <v>491400</v>
      </c>
      <c r="I4955" s="101">
        <f t="shared" si="1538"/>
        <v>1146600</v>
      </c>
      <c r="J4955" s="101">
        <f t="shared" si="1539"/>
        <v>163800</v>
      </c>
      <c r="K4955" s="101">
        <f t="shared" si="1535"/>
        <v>91.365461847389554</v>
      </c>
      <c r="L4955" s="101"/>
      <c r="M4955" s="27">
        <f t="shared" si="1540"/>
        <v>0</v>
      </c>
    </row>
    <row r="4956" spans="1:13">
      <c r="A4956" s="1312"/>
      <c r="B4956" s="38"/>
      <c r="C4956" s="32" t="s">
        <v>964</v>
      </c>
      <c r="D4956" s="1298">
        <v>2005</v>
      </c>
      <c r="E4956" s="101">
        <v>5</v>
      </c>
      <c r="F4956" s="101">
        <v>347000</v>
      </c>
      <c r="G4956" s="146">
        <v>0.1</v>
      </c>
      <c r="H4956" s="101">
        <f t="shared" si="1537"/>
        <v>173500</v>
      </c>
      <c r="I4956" s="101">
        <f t="shared" si="1538"/>
        <v>173500</v>
      </c>
      <c r="J4956" s="101">
        <f t="shared" si="1539"/>
        <v>34700</v>
      </c>
      <c r="K4956" s="101">
        <f t="shared" si="1535"/>
        <v>19.355198572066044</v>
      </c>
      <c r="L4956" s="101">
        <v>60</v>
      </c>
      <c r="M4956" s="27">
        <f t="shared" si="1540"/>
        <v>19.355198572066044</v>
      </c>
    </row>
    <row r="4957" spans="1:13">
      <c r="A4957" s="1312"/>
      <c r="B4957" s="38"/>
      <c r="C4957" s="32" t="s">
        <v>4374</v>
      </c>
      <c r="D4957" s="1298">
        <v>2004</v>
      </c>
      <c r="E4957" s="101">
        <v>6</v>
      </c>
      <c r="F4957" s="101">
        <v>202860</v>
      </c>
      <c r="G4957" s="146">
        <v>0.1</v>
      </c>
      <c r="H4957" s="101">
        <f t="shared" si="1537"/>
        <v>121716</v>
      </c>
      <c r="I4957" s="101">
        <f t="shared" si="1538"/>
        <v>81144</v>
      </c>
      <c r="J4957" s="101">
        <f t="shared" si="1539"/>
        <v>20286</v>
      </c>
      <c r="K4957" s="101">
        <f t="shared" si="1535"/>
        <v>11.315261044176706</v>
      </c>
      <c r="L4957" s="101">
        <v>720</v>
      </c>
      <c r="M4957" s="27">
        <f t="shared" si="1540"/>
        <v>135.78313253012047</v>
      </c>
    </row>
    <row r="4958" spans="1:13">
      <c r="A4958" s="1312"/>
      <c r="B4958" s="38"/>
      <c r="C4958" s="32" t="s">
        <v>503</v>
      </c>
      <c r="D4958" s="1298">
        <v>2004</v>
      </c>
      <c r="E4958" s="101">
        <v>6</v>
      </c>
      <c r="F4958" s="101">
        <v>6985000</v>
      </c>
      <c r="G4958" s="146">
        <v>0.1</v>
      </c>
      <c r="H4958" s="101">
        <f t="shared" si="1537"/>
        <v>4191000</v>
      </c>
      <c r="I4958" s="101">
        <f t="shared" si="1538"/>
        <v>2794000</v>
      </c>
      <c r="J4958" s="101">
        <f t="shared" si="1539"/>
        <v>698500</v>
      </c>
      <c r="K4958" s="101">
        <f t="shared" si="1535"/>
        <v>389.6140116019634</v>
      </c>
      <c r="L4958" s="101">
        <v>20</v>
      </c>
      <c r="M4958" s="27">
        <f t="shared" si="1540"/>
        <v>129.87133720065447</v>
      </c>
    </row>
    <row r="4959" spans="1:13">
      <c r="A4959" s="1312"/>
      <c r="B4959" s="89"/>
      <c r="C4959" s="32" t="s">
        <v>4391</v>
      </c>
      <c r="D4959" s="1298">
        <v>2005</v>
      </c>
      <c r="E4959" s="101">
        <v>5</v>
      </c>
      <c r="F4959" s="101">
        <v>197664</v>
      </c>
      <c r="G4959" s="146">
        <v>0.1</v>
      </c>
      <c r="H4959" s="101">
        <f t="shared" si="1537"/>
        <v>98832</v>
      </c>
      <c r="I4959" s="101">
        <f t="shared" si="1538"/>
        <v>98832</v>
      </c>
      <c r="J4959" s="101">
        <f t="shared" si="1539"/>
        <v>19766.400000000001</v>
      </c>
      <c r="K4959" s="101">
        <f t="shared" si="1535"/>
        <v>11.025435073627845</v>
      </c>
      <c r="L4959" s="101">
        <v>180</v>
      </c>
      <c r="M4959" s="27">
        <f t="shared" si="1540"/>
        <v>33.076305220883533</v>
      </c>
    </row>
    <row r="4960" spans="1:13">
      <c r="A4960" s="1312"/>
      <c r="B4960" s="89"/>
      <c r="C4960" s="31"/>
      <c r="D4960" s="97"/>
      <c r="E4960" s="106"/>
      <c r="F4960" s="106"/>
      <c r="G4960" s="147">
        <v>0.1</v>
      </c>
      <c r="H4960" s="101">
        <f t="shared" si="1537"/>
        <v>0</v>
      </c>
      <c r="I4960" s="101">
        <f t="shared" si="1538"/>
        <v>0</v>
      </c>
      <c r="J4960" s="101">
        <f t="shared" si="1539"/>
        <v>0</v>
      </c>
      <c r="K4960" s="101">
        <f t="shared" si="1535"/>
        <v>0</v>
      </c>
      <c r="L4960" s="106">
        <f>SUM(L4953:L4959)</f>
        <v>1025</v>
      </c>
      <c r="M4960" s="96">
        <f>SUM(M4953:M4959)</f>
        <v>331.9469730774951</v>
      </c>
    </row>
    <row r="4961" spans="1:13" ht="30">
      <c r="A4961" s="1312" t="s">
        <v>6034</v>
      </c>
      <c r="B4961" s="38" t="s">
        <v>4392</v>
      </c>
      <c r="C4961" s="6"/>
      <c r="D4961" s="6"/>
      <c r="E4961" s="6"/>
      <c r="F4961" s="6"/>
      <c r="G4961" s="6">
        <v>0.1</v>
      </c>
      <c r="H4961" s="101">
        <f t="shared" si="1537"/>
        <v>0</v>
      </c>
      <c r="I4961" s="101">
        <f t="shared" si="1538"/>
        <v>0</v>
      </c>
      <c r="J4961" s="101">
        <f t="shared" si="1539"/>
        <v>0</v>
      </c>
      <c r="K4961" s="101">
        <f t="shared" si="1535"/>
        <v>0</v>
      </c>
      <c r="L4961" s="6"/>
      <c r="M4961" s="6"/>
    </row>
    <row r="4962" spans="1:13">
      <c r="A4962" s="1312"/>
      <c r="B4962" s="38"/>
      <c r="C4962" s="32" t="s">
        <v>515</v>
      </c>
      <c r="D4962" s="1298">
        <v>2006</v>
      </c>
      <c r="E4962" s="101">
        <v>4</v>
      </c>
      <c r="F4962" s="101">
        <v>192500</v>
      </c>
      <c r="G4962" s="146">
        <v>0.1</v>
      </c>
      <c r="H4962" s="101">
        <f t="shared" si="1537"/>
        <v>77000</v>
      </c>
      <c r="I4962" s="101">
        <f t="shared" si="1538"/>
        <v>115500</v>
      </c>
      <c r="J4962" s="101">
        <f t="shared" si="1539"/>
        <v>19250</v>
      </c>
      <c r="K4962" s="101">
        <f t="shared" si="1535"/>
        <v>10.737394020526551</v>
      </c>
      <c r="L4962" s="101">
        <v>15</v>
      </c>
      <c r="M4962" s="27">
        <f t="shared" ref="M4962:M4966" si="1541">K4962*L4962/60</f>
        <v>2.6843485051316378</v>
      </c>
    </row>
    <row r="4963" spans="1:13">
      <c r="A4963" s="1312"/>
      <c r="B4963" s="38"/>
      <c r="C4963" s="32" t="s">
        <v>499</v>
      </c>
      <c r="D4963" s="1298">
        <v>2005</v>
      </c>
      <c r="E4963" s="101">
        <v>5</v>
      </c>
      <c r="F4963" s="101">
        <v>347000</v>
      </c>
      <c r="G4963" s="146">
        <v>0.1</v>
      </c>
      <c r="H4963" s="101">
        <f t="shared" si="1537"/>
        <v>173500</v>
      </c>
      <c r="I4963" s="101">
        <f t="shared" si="1538"/>
        <v>173500</v>
      </c>
      <c r="J4963" s="101">
        <f t="shared" si="1539"/>
        <v>34700</v>
      </c>
      <c r="K4963" s="101">
        <f t="shared" si="1535"/>
        <v>19.355198572066044</v>
      </c>
      <c r="L4963" s="101">
        <v>30</v>
      </c>
      <c r="M4963" s="27">
        <f t="shared" si="1541"/>
        <v>9.677599286033022</v>
      </c>
    </row>
    <row r="4964" spans="1:13">
      <c r="A4964" s="1312"/>
      <c r="B4964" s="38"/>
      <c r="C4964" s="32" t="s">
        <v>964</v>
      </c>
      <c r="D4964" s="1298">
        <v>2005</v>
      </c>
      <c r="E4964" s="101">
        <v>5</v>
      </c>
      <c r="F4964" s="101">
        <v>347000</v>
      </c>
      <c r="G4964" s="146">
        <v>0.1</v>
      </c>
      <c r="H4964" s="101">
        <f t="shared" si="1537"/>
        <v>173500</v>
      </c>
      <c r="I4964" s="101">
        <f t="shared" si="1538"/>
        <v>173500</v>
      </c>
      <c r="J4964" s="101">
        <f t="shared" si="1539"/>
        <v>34700</v>
      </c>
      <c r="K4964" s="101">
        <f t="shared" si="1535"/>
        <v>19.355198572066044</v>
      </c>
      <c r="L4964" s="101">
        <v>60</v>
      </c>
      <c r="M4964" s="27">
        <f t="shared" si="1541"/>
        <v>19.355198572066044</v>
      </c>
    </row>
    <row r="4965" spans="1:13">
      <c r="A4965" s="1312"/>
      <c r="B4965" s="38"/>
      <c r="C4965" s="32" t="s">
        <v>503</v>
      </c>
      <c r="D4965" s="1298">
        <v>2004</v>
      </c>
      <c r="E4965" s="101">
        <v>6</v>
      </c>
      <c r="F4965" s="101">
        <v>6985000</v>
      </c>
      <c r="G4965" s="146">
        <v>0.1</v>
      </c>
      <c r="H4965" s="101">
        <f t="shared" si="1537"/>
        <v>4191000</v>
      </c>
      <c r="I4965" s="101">
        <f t="shared" si="1538"/>
        <v>2794000</v>
      </c>
      <c r="J4965" s="101">
        <f t="shared" si="1539"/>
        <v>698500</v>
      </c>
      <c r="K4965" s="101">
        <f t="shared" si="1535"/>
        <v>389.6140116019634</v>
      </c>
      <c r="L4965" s="101">
        <v>20</v>
      </c>
      <c r="M4965" s="27">
        <f t="shared" si="1541"/>
        <v>129.87133720065447</v>
      </c>
    </row>
    <row r="4966" spans="1:13">
      <c r="A4966" s="1312"/>
      <c r="B4966" s="89"/>
      <c r="C4966" s="32" t="s">
        <v>4393</v>
      </c>
      <c r="D4966" s="1298">
        <v>2005</v>
      </c>
      <c r="E4966" s="101">
        <v>5</v>
      </c>
      <c r="F4966" s="101">
        <v>67600</v>
      </c>
      <c r="G4966" s="146">
        <v>0.1</v>
      </c>
      <c r="H4966" s="101">
        <f t="shared" si="1537"/>
        <v>33800</v>
      </c>
      <c r="I4966" s="101">
        <f t="shared" si="1538"/>
        <v>33800</v>
      </c>
      <c r="J4966" s="101">
        <f t="shared" si="1539"/>
        <v>6760</v>
      </c>
      <c r="K4966" s="101">
        <f t="shared" si="1535"/>
        <v>3.7706381079875055</v>
      </c>
      <c r="L4966" s="101">
        <v>1440</v>
      </c>
      <c r="M4966" s="27">
        <f t="shared" si="1541"/>
        <v>90.495314591700136</v>
      </c>
    </row>
    <row r="4967" spans="1:13">
      <c r="A4967" s="1312"/>
      <c r="B4967" s="89"/>
      <c r="C4967" s="31"/>
      <c r="D4967" s="97"/>
      <c r="E4967" s="106"/>
      <c r="F4967" s="106"/>
      <c r="G4967" s="147">
        <v>0.1</v>
      </c>
      <c r="H4967" s="101">
        <f t="shared" si="1537"/>
        <v>0</v>
      </c>
      <c r="I4967" s="101">
        <f t="shared" si="1538"/>
        <v>0</v>
      </c>
      <c r="J4967" s="101">
        <f t="shared" si="1539"/>
        <v>0</v>
      </c>
      <c r="K4967" s="101">
        <f t="shared" si="1535"/>
        <v>0</v>
      </c>
      <c r="L4967" s="106">
        <f>SUM(L4962:L4966)</f>
        <v>1565</v>
      </c>
      <c r="M4967" s="96">
        <f>SUM(M4962:M4966)</f>
        <v>252.08379815558533</v>
      </c>
    </row>
    <row r="4968" spans="1:13" ht="28.5" customHeight="1">
      <c r="A4968" s="1312" t="s">
        <v>6038</v>
      </c>
      <c r="B4968" s="16" t="s">
        <v>4247</v>
      </c>
      <c r="C4968" s="6"/>
      <c r="D4968" s="6"/>
      <c r="E4968" s="6"/>
      <c r="F4968" s="6"/>
      <c r="G4968" s="6">
        <v>0.1</v>
      </c>
      <c r="H4968" s="101">
        <f t="shared" si="1537"/>
        <v>0</v>
      </c>
      <c r="I4968" s="101">
        <f t="shared" si="1538"/>
        <v>0</v>
      </c>
      <c r="J4968" s="101">
        <f t="shared" si="1539"/>
        <v>0</v>
      </c>
      <c r="K4968" s="101">
        <f t="shared" si="1535"/>
        <v>0</v>
      </c>
      <c r="L4968" s="6"/>
      <c r="M4968" s="6"/>
    </row>
    <row r="4969" spans="1:13">
      <c r="A4969" s="1312"/>
      <c r="B4969" s="89"/>
      <c r="C4969" s="32" t="s">
        <v>515</v>
      </c>
      <c r="D4969" s="1298">
        <v>2006</v>
      </c>
      <c r="E4969" s="101">
        <v>4</v>
      </c>
      <c r="F4969" s="101">
        <v>192500</v>
      </c>
      <c r="G4969" s="146">
        <v>0.1</v>
      </c>
      <c r="H4969" s="101">
        <f t="shared" si="1537"/>
        <v>77000</v>
      </c>
      <c r="I4969" s="101">
        <f t="shared" si="1538"/>
        <v>115500</v>
      </c>
      <c r="J4969" s="101">
        <f t="shared" si="1539"/>
        <v>19250</v>
      </c>
      <c r="K4969" s="101">
        <f t="shared" si="1535"/>
        <v>10.737394020526551</v>
      </c>
      <c r="L4969" s="101">
        <v>15</v>
      </c>
      <c r="M4969" s="27">
        <f t="shared" ref="M4969:M4973" si="1542">K4969*L4969/60</f>
        <v>2.6843485051316378</v>
      </c>
    </row>
    <row r="4970" spans="1:13">
      <c r="A4970" s="1312"/>
      <c r="B4970" s="89"/>
      <c r="C4970" s="32" t="s">
        <v>499</v>
      </c>
      <c r="D4970" s="1298">
        <v>2005</v>
      </c>
      <c r="E4970" s="101">
        <v>5</v>
      </c>
      <c r="F4970" s="101">
        <v>347000</v>
      </c>
      <c r="G4970" s="146">
        <v>0.1</v>
      </c>
      <c r="H4970" s="101">
        <f t="shared" si="1537"/>
        <v>173500</v>
      </c>
      <c r="I4970" s="101">
        <f t="shared" si="1538"/>
        <v>173500</v>
      </c>
      <c r="J4970" s="101">
        <f t="shared" si="1539"/>
        <v>34700</v>
      </c>
      <c r="K4970" s="101">
        <f t="shared" si="1535"/>
        <v>19.355198572066044</v>
      </c>
      <c r="L4970" s="101">
        <v>10</v>
      </c>
      <c r="M4970" s="27">
        <f t="shared" si="1542"/>
        <v>3.2258664286776741</v>
      </c>
    </row>
    <row r="4971" spans="1:13">
      <c r="A4971" s="1312"/>
      <c r="B4971" s="89"/>
      <c r="C4971" s="32" t="s">
        <v>964</v>
      </c>
      <c r="D4971" s="1298">
        <v>2005</v>
      </c>
      <c r="E4971" s="101">
        <v>5</v>
      </c>
      <c r="F4971" s="101">
        <v>347000</v>
      </c>
      <c r="G4971" s="146">
        <v>0.1</v>
      </c>
      <c r="H4971" s="101">
        <f t="shared" si="1537"/>
        <v>173500</v>
      </c>
      <c r="I4971" s="101">
        <f t="shared" si="1538"/>
        <v>173500</v>
      </c>
      <c r="J4971" s="101">
        <f t="shared" si="1539"/>
        <v>34700</v>
      </c>
      <c r="K4971" s="101">
        <f t="shared" si="1535"/>
        <v>19.355198572066044</v>
      </c>
      <c r="L4971" s="101">
        <v>10</v>
      </c>
      <c r="M4971" s="27">
        <f t="shared" si="1542"/>
        <v>3.2258664286776741</v>
      </c>
    </row>
    <row r="4972" spans="1:13">
      <c r="A4972" s="1312"/>
      <c r="B4972" s="89"/>
      <c r="C4972" s="32" t="s">
        <v>503</v>
      </c>
      <c r="D4972" s="1298">
        <v>2004</v>
      </c>
      <c r="E4972" s="101">
        <v>6</v>
      </c>
      <c r="F4972" s="101">
        <v>6985000</v>
      </c>
      <c r="G4972" s="146">
        <v>0.1</v>
      </c>
      <c r="H4972" s="101">
        <f t="shared" si="1537"/>
        <v>4191000</v>
      </c>
      <c r="I4972" s="101">
        <f t="shared" si="1538"/>
        <v>2794000</v>
      </c>
      <c r="J4972" s="101">
        <f t="shared" si="1539"/>
        <v>698500</v>
      </c>
      <c r="K4972" s="101">
        <f t="shared" si="1535"/>
        <v>389.6140116019634</v>
      </c>
      <c r="L4972" s="101">
        <v>10</v>
      </c>
      <c r="M4972" s="27">
        <f t="shared" si="1542"/>
        <v>64.935668600327233</v>
      </c>
    </row>
    <row r="4973" spans="1:13">
      <c r="A4973" s="1312"/>
      <c r="B4973" s="89"/>
      <c r="C4973" s="32" t="s">
        <v>4393</v>
      </c>
      <c r="D4973" s="1298">
        <v>2005</v>
      </c>
      <c r="E4973" s="101">
        <v>5</v>
      </c>
      <c r="F4973" s="101">
        <v>67600</v>
      </c>
      <c r="G4973" s="146">
        <v>0.1</v>
      </c>
      <c r="H4973" s="101">
        <f t="shared" si="1537"/>
        <v>33800</v>
      </c>
      <c r="I4973" s="101">
        <f t="shared" si="1538"/>
        <v>33800</v>
      </c>
      <c r="J4973" s="101">
        <f t="shared" si="1539"/>
        <v>6760</v>
      </c>
      <c r="K4973" s="101">
        <f t="shared" si="1535"/>
        <v>3.7706381079875055</v>
      </c>
      <c r="L4973" s="101">
        <v>60</v>
      </c>
      <c r="M4973" s="27">
        <f t="shared" si="1542"/>
        <v>3.7706381079875055</v>
      </c>
    </row>
    <row r="4974" spans="1:13">
      <c r="A4974" s="1312"/>
      <c r="B4974" s="89"/>
      <c r="C4974" s="31"/>
      <c r="D4974" s="97"/>
      <c r="E4974" s="106"/>
      <c r="F4974" s="106"/>
      <c r="G4974" s="147">
        <v>0.1</v>
      </c>
      <c r="H4974" s="101">
        <f t="shared" si="1537"/>
        <v>0</v>
      </c>
      <c r="I4974" s="101">
        <f t="shared" si="1538"/>
        <v>0</v>
      </c>
      <c r="J4974" s="101">
        <f t="shared" si="1539"/>
        <v>0</v>
      </c>
      <c r="K4974" s="101">
        <f t="shared" si="1535"/>
        <v>0</v>
      </c>
      <c r="L4974" s="106">
        <f>SUM(L4969:L4973)</f>
        <v>105</v>
      </c>
      <c r="M4974" s="96">
        <f>SUM(M4969:M4973)</f>
        <v>77.842388070801732</v>
      </c>
    </row>
    <row r="4975" spans="1:13">
      <c r="A4975" s="1312"/>
      <c r="B4975" s="89"/>
      <c r="C4975" s="31"/>
      <c r="D4975" s="97"/>
      <c r="E4975" s="106"/>
      <c r="F4975" s="106"/>
      <c r="G4975" s="147">
        <v>0.1</v>
      </c>
      <c r="H4975" s="101">
        <f t="shared" si="1537"/>
        <v>0</v>
      </c>
      <c r="I4975" s="101">
        <f t="shared" si="1538"/>
        <v>0</v>
      </c>
      <c r="J4975" s="101">
        <f t="shared" si="1539"/>
        <v>0</v>
      </c>
      <c r="K4975" s="101">
        <f t="shared" si="1535"/>
        <v>0</v>
      </c>
      <c r="L4975" s="106"/>
      <c r="M4975" s="96"/>
    </row>
    <row r="4976" spans="1:13" ht="38.25" customHeight="1">
      <c r="A4976" s="1312" t="s">
        <v>6035</v>
      </c>
      <c r="B4976" s="89" t="s">
        <v>4248</v>
      </c>
      <c r="C4976" s="6"/>
      <c r="D4976" s="6"/>
      <c r="E4976" s="6"/>
      <c r="F4976" s="6"/>
      <c r="G4976" s="6">
        <v>0.1</v>
      </c>
      <c r="H4976" s="101">
        <f t="shared" si="1537"/>
        <v>0</v>
      </c>
      <c r="I4976" s="101">
        <f t="shared" si="1538"/>
        <v>0</v>
      </c>
      <c r="J4976" s="101">
        <f t="shared" si="1539"/>
        <v>0</v>
      </c>
      <c r="K4976" s="101">
        <f t="shared" si="1535"/>
        <v>0</v>
      </c>
      <c r="L4976" s="6"/>
      <c r="M4976" s="6"/>
    </row>
    <row r="4977" spans="1:13">
      <c r="A4977" s="1312"/>
      <c r="B4977" s="89"/>
      <c r="C4977" s="32" t="s">
        <v>515</v>
      </c>
      <c r="D4977" s="1298">
        <v>2006</v>
      </c>
      <c r="E4977" s="101">
        <v>4</v>
      </c>
      <c r="F4977" s="101">
        <v>192500</v>
      </c>
      <c r="G4977" s="146">
        <v>0.1</v>
      </c>
      <c r="H4977" s="101">
        <f t="shared" si="1537"/>
        <v>77000</v>
      </c>
      <c r="I4977" s="101">
        <f t="shared" si="1538"/>
        <v>115500</v>
      </c>
      <c r="J4977" s="101">
        <f t="shared" si="1539"/>
        <v>19250</v>
      </c>
      <c r="K4977" s="101">
        <f t="shared" si="1535"/>
        <v>10.737394020526551</v>
      </c>
      <c r="L4977" s="101">
        <v>15</v>
      </c>
      <c r="M4977" s="27">
        <f>K4977*L4977/60</f>
        <v>2.6843485051316378</v>
      </c>
    </row>
    <row r="4978" spans="1:13">
      <c r="A4978" s="1312"/>
      <c r="B4978" s="89"/>
      <c r="C4978" s="32" t="s">
        <v>499</v>
      </c>
      <c r="D4978" s="1298">
        <v>2005</v>
      </c>
      <c r="E4978" s="101">
        <v>5</v>
      </c>
      <c r="F4978" s="101">
        <v>347000</v>
      </c>
      <c r="G4978" s="146">
        <v>0.1</v>
      </c>
      <c r="H4978" s="101">
        <f t="shared" si="1537"/>
        <v>173500</v>
      </c>
      <c r="I4978" s="101">
        <f t="shared" si="1538"/>
        <v>173500</v>
      </c>
      <c r="J4978" s="101">
        <f t="shared" si="1539"/>
        <v>34700</v>
      </c>
      <c r="K4978" s="101">
        <f t="shared" si="1535"/>
        <v>19.355198572066044</v>
      </c>
      <c r="L4978" s="101">
        <v>30</v>
      </c>
      <c r="M4978" s="27">
        <f t="shared" ref="M4978:M4981" si="1543">K4978*L4978/60</f>
        <v>9.677599286033022</v>
      </c>
    </row>
    <row r="4979" spans="1:13">
      <c r="A4979" s="1312"/>
      <c r="B4979" s="89"/>
      <c r="C4979" s="32" t="s">
        <v>964</v>
      </c>
      <c r="D4979" s="1298">
        <v>2005</v>
      </c>
      <c r="E4979" s="101">
        <v>5</v>
      </c>
      <c r="F4979" s="101">
        <v>347000</v>
      </c>
      <c r="G4979" s="146">
        <v>0.1</v>
      </c>
      <c r="H4979" s="101">
        <f t="shared" si="1537"/>
        <v>173500</v>
      </c>
      <c r="I4979" s="101">
        <f t="shared" si="1538"/>
        <v>173500</v>
      </c>
      <c r="J4979" s="101">
        <f t="shared" si="1539"/>
        <v>34700</v>
      </c>
      <c r="K4979" s="101">
        <f t="shared" si="1535"/>
        <v>19.355198572066044</v>
      </c>
      <c r="L4979" s="101">
        <v>60</v>
      </c>
      <c r="M4979" s="27">
        <f t="shared" si="1543"/>
        <v>19.355198572066044</v>
      </c>
    </row>
    <row r="4980" spans="1:13">
      <c r="A4980" s="1312"/>
      <c r="B4980" s="89"/>
      <c r="C4980" s="32" t="s">
        <v>503</v>
      </c>
      <c r="D4980" s="1298">
        <v>2004</v>
      </c>
      <c r="E4980" s="101">
        <v>6</v>
      </c>
      <c r="F4980" s="101">
        <v>6985000</v>
      </c>
      <c r="G4980" s="146">
        <v>0.1</v>
      </c>
      <c r="H4980" s="101">
        <f t="shared" si="1537"/>
        <v>4191000</v>
      </c>
      <c r="I4980" s="101">
        <f t="shared" si="1538"/>
        <v>2794000</v>
      </c>
      <c r="J4980" s="101">
        <f t="shared" si="1539"/>
        <v>698500</v>
      </c>
      <c r="K4980" s="101">
        <f t="shared" si="1535"/>
        <v>389.6140116019634</v>
      </c>
      <c r="L4980" s="101">
        <v>20</v>
      </c>
      <c r="M4980" s="27">
        <f t="shared" si="1543"/>
        <v>129.87133720065447</v>
      </c>
    </row>
    <row r="4981" spans="1:13">
      <c r="A4981" s="1312"/>
      <c r="B4981" s="89"/>
      <c r="C4981" s="32" t="s">
        <v>4393</v>
      </c>
      <c r="D4981" s="1298">
        <v>2005</v>
      </c>
      <c r="E4981" s="101">
        <v>5</v>
      </c>
      <c r="F4981" s="101">
        <v>67600</v>
      </c>
      <c r="G4981" s="146">
        <v>0.1</v>
      </c>
      <c r="H4981" s="101">
        <f t="shared" si="1537"/>
        <v>33800</v>
      </c>
      <c r="I4981" s="101">
        <f t="shared" si="1538"/>
        <v>33800</v>
      </c>
      <c r="J4981" s="101">
        <f t="shared" si="1539"/>
        <v>6760</v>
      </c>
      <c r="K4981" s="101">
        <f t="shared" si="1535"/>
        <v>3.7706381079875055</v>
      </c>
      <c r="L4981" s="101">
        <v>1440</v>
      </c>
      <c r="M4981" s="27">
        <f t="shared" si="1543"/>
        <v>90.495314591700136</v>
      </c>
    </row>
    <row r="4982" spans="1:13">
      <c r="A4982" s="1312"/>
      <c r="B4982" s="89"/>
      <c r="C4982" s="31"/>
      <c r="D4982" s="97"/>
      <c r="E4982" s="106"/>
      <c r="F4982" s="106"/>
      <c r="G4982" s="147">
        <v>0.1</v>
      </c>
      <c r="H4982" s="101">
        <f t="shared" si="1537"/>
        <v>0</v>
      </c>
      <c r="I4982" s="101">
        <f t="shared" si="1538"/>
        <v>0</v>
      </c>
      <c r="J4982" s="101">
        <f t="shared" si="1539"/>
        <v>0</v>
      </c>
      <c r="K4982" s="101">
        <f t="shared" si="1535"/>
        <v>0</v>
      </c>
      <c r="L4982" s="106">
        <f>SUM(L4977:L4981)</f>
        <v>1565</v>
      </c>
      <c r="M4982" s="96">
        <f>SUM(M4977:M4981)</f>
        <v>252.08379815558533</v>
      </c>
    </row>
    <row r="4983" spans="1:13" ht="30">
      <c r="A4983" s="1312" t="s">
        <v>6039</v>
      </c>
      <c r="B4983" s="38" t="s">
        <v>4394</v>
      </c>
      <c r="C4983" s="32"/>
      <c r="D4983" s="1298"/>
      <c r="E4983" s="101"/>
      <c r="F4983" s="101"/>
      <c r="G4983" s="146">
        <v>0.1</v>
      </c>
      <c r="H4983" s="101">
        <f t="shared" si="1537"/>
        <v>0</v>
      </c>
      <c r="I4983" s="101">
        <f t="shared" si="1538"/>
        <v>0</v>
      </c>
      <c r="J4983" s="101">
        <f t="shared" si="1539"/>
        <v>0</v>
      </c>
      <c r="K4983" s="101">
        <f t="shared" si="1535"/>
        <v>0</v>
      </c>
      <c r="L4983" s="101"/>
      <c r="M4983" s="27"/>
    </row>
    <row r="4984" spans="1:13">
      <c r="A4984" s="1312"/>
      <c r="B4984" s="89"/>
      <c r="C4984" s="32" t="s">
        <v>515</v>
      </c>
      <c r="D4984" s="1298">
        <v>2006</v>
      </c>
      <c r="E4984" s="101">
        <v>4</v>
      </c>
      <c r="F4984" s="101">
        <v>192500</v>
      </c>
      <c r="G4984" s="146">
        <v>0.1</v>
      </c>
      <c r="H4984" s="101">
        <f t="shared" si="1537"/>
        <v>77000</v>
      </c>
      <c r="I4984" s="101">
        <f t="shared" si="1538"/>
        <v>115500</v>
      </c>
      <c r="J4984" s="101">
        <f t="shared" si="1539"/>
        <v>19250</v>
      </c>
      <c r="K4984" s="101">
        <f t="shared" si="1535"/>
        <v>10.737394020526551</v>
      </c>
      <c r="L4984" s="101">
        <v>15</v>
      </c>
      <c r="M4984" s="27">
        <f t="shared" ref="M4984:M4988" si="1544">K4984*L4984/60</f>
        <v>2.6843485051316378</v>
      </c>
    </row>
    <row r="4985" spans="1:13">
      <c r="A4985" s="1312"/>
      <c r="B4985" s="89"/>
      <c r="C4985" s="32" t="s">
        <v>4393</v>
      </c>
      <c r="D4985" s="1298">
        <v>2005</v>
      </c>
      <c r="E4985" s="101">
        <v>5</v>
      </c>
      <c r="F4985" s="101">
        <v>67600</v>
      </c>
      <c r="G4985" s="146">
        <v>0.1</v>
      </c>
      <c r="H4985" s="101">
        <f t="shared" si="1537"/>
        <v>33800</v>
      </c>
      <c r="I4985" s="101">
        <f t="shared" si="1538"/>
        <v>33800</v>
      </c>
      <c r="J4985" s="101">
        <f t="shared" si="1539"/>
        <v>6760</v>
      </c>
      <c r="K4985" s="101">
        <f t="shared" si="1535"/>
        <v>3.7706381079875055</v>
      </c>
      <c r="L4985" s="101">
        <v>1440</v>
      </c>
      <c r="M4985" s="27">
        <f t="shared" si="1544"/>
        <v>90.495314591700136</v>
      </c>
    </row>
    <row r="4986" spans="1:13">
      <c r="A4986" s="1312"/>
      <c r="B4986" s="89"/>
      <c r="C4986" s="32" t="s">
        <v>499</v>
      </c>
      <c r="D4986" s="1298">
        <v>2005</v>
      </c>
      <c r="E4986" s="101">
        <v>5</v>
      </c>
      <c r="F4986" s="101">
        <v>347000</v>
      </c>
      <c r="G4986" s="146">
        <v>0.1</v>
      </c>
      <c r="H4986" s="101">
        <f t="shared" si="1537"/>
        <v>173500</v>
      </c>
      <c r="I4986" s="101">
        <f t="shared" si="1538"/>
        <v>173500</v>
      </c>
      <c r="J4986" s="101">
        <f t="shared" si="1539"/>
        <v>34700</v>
      </c>
      <c r="K4986" s="101">
        <f t="shared" si="1535"/>
        <v>19.355198572066044</v>
      </c>
      <c r="L4986" s="101">
        <v>30</v>
      </c>
      <c r="M4986" s="27">
        <f t="shared" si="1544"/>
        <v>9.677599286033022</v>
      </c>
    </row>
    <row r="4987" spans="1:13">
      <c r="A4987" s="1312"/>
      <c r="B4987" s="89"/>
      <c r="C4987" s="32" t="s">
        <v>964</v>
      </c>
      <c r="D4987" s="1298">
        <v>2005</v>
      </c>
      <c r="E4987" s="101">
        <v>5</v>
      </c>
      <c r="F4987" s="101">
        <v>347000</v>
      </c>
      <c r="G4987" s="146">
        <v>0.1</v>
      </c>
      <c r="H4987" s="101">
        <f t="shared" si="1537"/>
        <v>173500</v>
      </c>
      <c r="I4987" s="101">
        <f t="shared" si="1538"/>
        <v>173500</v>
      </c>
      <c r="J4987" s="101">
        <f t="shared" si="1539"/>
        <v>34700</v>
      </c>
      <c r="K4987" s="101">
        <f t="shared" si="1535"/>
        <v>19.355198572066044</v>
      </c>
      <c r="L4987" s="101">
        <v>60</v>
      </c>
      <c r="M4987" s="27">
        <f t="shared" si="1544"/>
        <v>19.355198572066044</v>
      </c>
    </row>
    <row r="4988" spans="1:13">
      <c r="A4988" s="1312"/>
      <c r="B4988" s="89"/>
      <c r="C4988" s="32" t="s">
        <v>503</v>
      </c>
      <c r="D4988" s="1298">
        <v>2004</v>
      </c>
      <c r="E4988" s="101">
        <v>6</v>
      </c>
      <c r="F4988" s="101">
        <v>6985000</v>
      </c>
      <c r="G4988" s="146">
        <v>0.1</v>
      </c>
      <c r="H4988" s="101">
        <f t="shared" si="1537"/>
        <v>4191000</v>
      </c>
      <c r="I4988" s="101">
        <f t="shared" si="1538"/>
        <v>2794000</v>
      </c>
      <c r="J4988" s="101">
        <f t="shared" si="1539"/>
        <v>698500</v>
      </c>
      <c r="K4988" s="101">
        <f t="shared" si="1535"/>
        <v>389.6140116019634</v>
      </c>
      <c r="L4988" s="101">
        <v>20</v>
      </c>
      <c r="M4988" s="27">
        <f t="shared" si="1544"/>
        <v>129.87133720065447</v>
      </c>
    </row>
    <row r="4989" spans="1:13">
      <c r="A4989" s="1312"/>
      <c r="B4989" s="89"/>
      <c r="C4989" s="31"/>
      <c r="D4989" s="488"/>
      <c r="E4989" s="106"/>
      <c r="F4989" s="106"/>
      <c r="G4989" s="147">
        <v>0.1</v>
      </c>
      <c r="H4989" s="101">
        <f t="shared" si="1537"/>
        <v>0</v>
      </c>
      <c r="I4989" s="101">
        <f t="shared" si="1538"/>
        <v>0</v>
      </c>
      <c r="J4989" s="101">
        <f t="shared" si="1539"/>
        <v>0</v>
      </c>
      <c r="K4989" s="101">
        <f t="shared" si="1535"/>
        <v>0</v>
      </c>
      <c r="L4989" s="106">
        <f>SUM(L4984:L4988)</f>
        <v>1565</v>
      </c>
      <c r="M4989" s="96">
        <f>SUM(M4983:M4988)</f>
        <v>252.08379815558533</v>
      </c>
    </row>
    <row r="4990" spans="1:13" ht="30">
      <c r="A4990" s="1312" t="s">
        <v>6040</v>
      </c>
      <c r="B4990" s="38" t="s">
        <v>4395</v>
      </c>
      <c r="C4990" s="32"/>
      <c r="D4990" s="1298"/>
      <c r="E4990" s="101"/>
      <c r="F4990" s="101"/>
      <c r="G4990" s="146">
        <v>0.1</v>
      </c>
      <c r="H4990" s="101">
        <f t="shared" si="1537"/>
        <v>0</v>
      </c>
      <c r="I4990" s="101">
        <f t="shared" si="1538"/>
        <v>0</v>
      </c>
      <c r="J4990" s="101">
        <f t="shared" si="1539"/>
        <v>0</v>
      </c>
      <c r="K4990" s="101">
        <f t="shared" si="1535"/>
        <v>0</v>
      </c>
      <c r="L4990" s="101"/>
      <c r="M4990" s="27"/>
    </row>
    <row r="4991" spans="1:13">
      <c r="A4991" s="1312"/>
      <c r="B4991" s="38"/>
      <c r="C4991" s="32" t="s">
        <v>4374</v>
      </c>
      <c r="D4991" s="1298">
        <v>2004</v>
      </c>
      <c r="E4991" s="101">
        <v>6</v>
      </c>
      <c r="F4991" s="101">
        <v>202860</v>
      </c>
      <c r="G4991" s="146">
        <v>0.1</v>
      </c>
      <c r="H4991" s="101">
        <f t="shared" si="1537"/>
        <v>121716</v>
      </c>
      <c r="I4991" s="101">
        <f t="shared" si="1538"/>
        <v>81144</v>
      </c>
      <c r="J4991" s="101">
        <f t="shared" si="1539"/>
        <v>20286</v>
      </c>
      <c r="K4991" s="101">
        <f t="shared" si="1535"/>
        <v>11.315261044176706</v>
      </c>
      <c r="L4991" s="101">
        <v>180</v>
      </c>
      <c r="M4991" s="27">
        <f t="shared" ref="M4991:M4996" si="1545">K4991*L4991/60</f>
        <v>33.945783132530117</v>
      </c>
    </row>
    <row r="4992" spans="1:13">
      <c r="A4992" s="1312"/>
      <c r="B4992" s="38"/>
      <c r="C4992" s="32" t="s">
        <v>4375</v>
      </c>
      <c r="D4992" s="1298">
        <v>2006</v>
      </c>
      <c r="E4992" s="101">
        <v>4</v>
      </c>
      <c r="F4992" s="101">
        <v>55500</v>
      </c>
      <c r="G4992" s="146">
        <v>0.1</v>
      </c>
      <c r="H4992" s="101">
        <f t="shared" si="1537"/>
        <v>22200</v>
      </c>
      <c r="I4992" s="101">
        <f t="shared" si="1538"/>
        <v>33300</v>
      </c>
      <c r="J4992" s="101">
        <f t="shared" si="1539"/>
        <v>5550</v>
      </c>
      <c r="K4992" s="101">
        <f t="shared" si="1535"/>
        <v>3.0957161981258365</v>
      </c>
      <c r="L4992" s="101">
        <v>10</v>
      </c>
      <c r="M4992" s="27">
        <f t="shared" si="1545"/>
        <v>0.51595269968763946</v>
      </c>
    </row>
    <row r="4993" spans="1:13">
      <c r="A4993" s="1312"/>
      <c r="B4993" s="38"/>
      <c r="C4993" s="32" t="s">
        <v>4379</v>
      </c>
      <c r="D4993" s="1298">
        <v>2005</v>
      </c>
      <c r="E4993" s="101">
        <v>5</v>
      </c>
      <c r="F4993" s="101">
        <v>1638000</v>
      </c>
      <c r="G4993" s="146">
        <v>0.1</v>
      </c>
      <c r="H4993" s="101">
        <f t="shared" si="1537"/>
        <v>819000</v>
      </c>
      <c r="I4993" s="101">
        <f t="shared" si="1538"/>
        <v>819000</v>
      </c>
      <c r="J4993" s="101">
        <f t="shared" si="1539"/>
        <v>163800</v>
      </c>
      <c r="K4993" s="101">
        <f t="shared" si="1535"/>
        <v>91.365461847389554</v>
      </c>
      <c r="L4993" s="101">
        <v>20</v>
      </c>
      <c r="M4993" s="27">
        <f t="shared" si="1545"/>
        <v>30.455153949129851</v>
      </c>
    </row>
    <row r="4994" spans="1:13">
      <c r="A4994" s="1312"/>
      <c r="B4994" s="38"/>
      <c r="C4994" s="32" t="s">
        <v>4380</v>
      </c>
      <c r="D4994" s="1298">
        <v>2005</v>
      </c>
      <c r="E4994" s="101">
        <v>5</v>
      </c>
      <c r="F4994" s="101">
        <v>12190000</v>
      </c>
      <c r="G4994" s="146">
        <v>0.1</v>
      </c>
      <c r="H4994" s="101">
        <f t="shared" si="1537"/>
        <v>6095000</v>
      </c>
      <c r="I4994" s="101">
        <f t="shared" si="1538"/>
        <v>6095000</v>
      </c>
      <c r="J4994" s="101">
        <f t="shared" si="1539"/>
        <v>1219000</v>
      </c>
      <c r="K4994" s="101">
        <f t="shared" si="1535"/>
        <v>679.9419901829541</v>
      </c>
      <c r="L4994" s="101">
        <v>20</v>
      </c>
      <c r="M4994" s="27">
        <f t="shared" si="1545"/>
        <v>226.6473300609847</v>
      </c>
    </row>
    <row r="4995" spans="1:13">
      <c r="A4995" s="1312"/>
      <c r="B4995" s="38"/>
      <c r="C4995" s="32" t="s">
        <v>515</v>
      </c>
      <c r="D4995" s="1298">
        <v>2004</v>
      </c>
      <c r="E4995" s="101">
        <v>6</v>
      </c>
      <c r="F4995" s="101">
        <v>196670</v>
      </c>
      <c r="G4995" s="146">
        <v>0.1</v>
      </c>
      <c r="H4995" s="101">
        <f t="shared" si="1537"/>
        <v>118002</v>
      </c>
      <c r="I4995" s="101">
        <f t="shared" si="1538"/>
        <v>78668</v>
      </c>
      <c r="J4995" s="101">
        <f t="shared" si="1539"/>
        <v>19667</v>
      </c>
      <c r="K4995" s="101">
        <f t="shared" si="1535"/>
        <v>10.969991075412763</v>
      </c>
      <c r="L4995" s="101">
        <v>15</v>
      </c>
      <c r="M4995" s="27">
        <f t="shared" si="1545"/>
        <v>2.7424977688531906</v>
      </c>
    </row>
    <row r="4996" spans="1:13">
      <c r="A4996" s="1312"/>
      <c r="B4996" s="38"/>
      <c r="C4996" s="32" t="s">
        <v>503</v>
      </c>
      <c r="D4996" s="1298">
        <v>2004</v>
      </c>
      <c r="E4996" s="101">
        <v>6</v>
      </c>
      <c r="F4996" s="101">
        <v>6985000</v>
      </c>
      <c r="G4996" s="146">
        <v>0.1</v>
      </c>
      <c r="H4996" s="101">
        <f t="shared" si="1537"/>
        <v>4191000</v>
      </c>
      <c r="I4996" s="101">
        <f t="shared" si="1538"/>
        <v>2794000</v>
      </c>
      <c r="J4996" s="101">
        <f t="shared" si="1539"/>
        <v>698500</v>
      </c>
      <c r="K4996" s="101">
        <f t="shared" si="1535"/>
        <v>389.6140116019634</v>
      </c>
      <c r="L4996" s="101">
        <v>20</v>
      </c>
      <c r="M4996" s="27">
        <f t="shared" si="1545"/>
        <v>129.87133720065447</v>
      </c>
    </row>
    <row r="4997" spans="1:13">
      <c r="A4997" s="1312"/>
      <c r="B4997" s="89"/>
      <c r="C4997" s="31"/>
      <c r="D4997" s="97"/>
      <c r="E4997" s="106"/>
      <c r="F4997" s="106"/>
      <c r="G4997" s="147">
        <v>0.1</v>
      </c>
      <c r="H4997" s="101">
        <f t="shared" si="1537"/>
        <v>0</v>
      </c>
      <c r="I4997" s="101">
        <f t="shared" si="1538"/>
        <v>0</v>
      </c>
      <c r="J4997" s="101">
        <f t="shared" si="1539"/>
        <v>0</v>
      </c>
      <c r="K4997" s="101">
        <f t="shared" si="1535"/>
        <v>0</v>
      </c>
      <c r="L4997" s="106">
        <f>SUM(L4991:L4996)</f>
        <v>265</v>
      </c>
      <c r="M4997" s="96">
        <f>SUM(M4990:M4996)</f>
        <v>424.17805481183996</v>
      </c>
    </row>
    <row r="4998" spans="1:13" ht="30">
      <c r="A4998" s="1312" t="s">
        <v>6036</v>
      </c>
      <c r="B4998" s="38" t="s">
        <v>4396</v>
      </c>
      <c r="C4998" s="32"/>
      <c r="D4998" s="1298"/>
      <c r="E4998" s="101"/>
      <c r="F4998" s="101"/>
      <c r="G4998" s="146">
        <v>0.1</v>
      </c>
      <c r="H4998" s="101">
        <f t="shared" si="1537"/>
        <v>0</v>
      </c>
      <c r="I4998" s="101">
        <f t="shared" si="1538"/>
        <v>0</v>
      </c>
      <c r="J4998" s="101">
        <f t="shared" si="1539"/>
        <v>0</v>
      </c>
      <c r="K4998" s="101">
        <f t="shared" si="1535"/>
        <v>0</v>
      </c>
      <c r="L4998" s="101"/>
      <c r="M4998" s="27"/>
    </row>
    <row r="4999" spans="1:13" ht="30">
      <c r="A4999" s="1312"/>
      <c r="B4999" s="38"/>
      <c r="C4999" s="32" t="s">
        <v>4377</v>
      </c>
      <c r="D4999" s="1298">
        <v>2005</v>
      </c>
      <c r="E4999" s="101">
        <v>5</v>
      </c>
      <c r="F4999" s="101">
        <v>347000</v>
      </c>
      <c r="G4999" s="146">
        <v>0.1</v>
      </c>
      <c r="H4999" s="101">
        <f t="shared" si="1537"/>
        <v>173500</v>
      </c>
      <c r="I4999" s="101">
        <f t="shared" si="1538"/>
        <v>173500</v>
      </c>
      <c r="J4999" s="101">
        <f t="shared" si="1539"/>
        <v>34700</v>
      </c>
      <c r="K4999" s="101">
        <f t="shared" ref="K4999:K5062" si="1546">J4999/1792.8</f>
        <v>19.355198572066044</v>
      </c>
      <c r="L4999" s="101">
        <v>30</v>
      </c>
      <c r="M4999" s="27">
        <f t="shared" ref="M4999:M5002" si="1547">K4999*L4999/60</f>
        <v>9.677599286033022</v>
      </c>
    </row>
    <row r="5000" spans="1:13">
      <c r="A5000" s="1312"/>
      <c r="B5000" s="89"/>
      <c r="C5000" s="32" t="s">
        <v>4388</v>
      </c>
      <c r="D5000" s="1298">
        <v>2004</v>
      </c>
      <c r="E5000" s="101">
        <v>6</v>
      </c>
      <c r="F5000" s="101">
        <v>39832</v>
      </c>
      <c r="G5000" s="146">
        <v>0.1</v>
      </c>
      <c r="H5000" s="101">
        <f t="shared" si="1537"/>
        <v>23899.200000000001</v>
      </c>
      <c r="I5000" s="101">
        <f t="shared" si="1538"/>
        <v>15932.8</v>
      </c>
      <c r="J5000" s="101">
        <f t="shared" si="1539"/>
        <v>3983.2000000000003</v>
      </c>
      <c r="K5000" s="101">
        <f t="shared" si="1546"/>
        <v>2.2217759928603305</v>
      </c>
      <c r="L5000" s="101">
        <v>30</v>
      </c>
      <c r="M5000" s="27">
        <f t="shared" si="1547"/>
        <v>1.1108879964301652</v>
      </c>
    </row>
    <row r="5001" spans="1:13">
      <c r="A5001" s="1312"/>
      <c r="B5001" s="89"/>
      <c r="C5001" s="32" t="s">
        <v>4374</v>
      </c>
      <c r="D5001" s="1298">
        <v>2004</v>
      </c>
      <c r="E5001" s="101">
        <v>6</v>
      </c>
      <c r="F5001" s="101">
        <v>202860</v>
      </c>
      <c r="G5001" s="146">
        <v>0.1</v>
      </c>
      <c r="H5001" s="101">
        <f t="shared" si="1537"/>
        <v>121716</v>
      </c>
      <c r="I5001" s="101">
        <f t="shared" si="1538"/>
        <v>81144</v>
      </c>
      <c r="J5001" s="101">
        <f t="shared" si="1539"/>
        <v>20286</v>
      </c>
      <c r="K5001" s="101">
        <f t="shared" si="1546"/>
        <v>11.315261044176706</v>
      </c>
      <c r="L5001" s="101">
        <v>1440</v>
      </c>
      <c r="M5001" s="27">
        <f t="shared" si="1547"/>
        <v>271.56626506024094</v>
      </c>
    </row>
    <row r="5002" spans="1:13">
      <c r="A5002" s="1312"/>
      <c r="B5002" s="89"/>
      <c r="C5002" s="32" t="s">
        <v>4375</v>
      </c>
      <c r="D5002" s="1298">
        <v>2004</v>
      </c>
      <c r="E5002" s="101">
        <v>6</v>
      </c>
      <c r="F5002" s="101">
        <v>6985000</v>
      </c>
      <c r="G5002" s="146">
        <v>0.1</v>
      </c>
      <c r="H5002" s="101">
        <f t="shared" si="1537"/>
        <v>4191000</v>
      </c>
      <c r="I5002" s="101">
        <f t="shared" si="1538"/>
        <v>2794000</v>
      </c>
      <c r="J5002" s="101">
        <f t="shared" si="1539"/>
        <v>698500</v>
      </c>
      <c r="K5002" s="101">
        <f t="shared" si="1546"/>
        <v>389.6140116019634</v>
      </c>
      <c r="L5002" s="101">
        <v>15</v>
      </c>
      <c r="M5002" s="27">
        <f t="shared" si="1547"/>
        <v>97.403502900490849</v>
      </c>
    </row>
    <row r="5003" spans="1:13">
      <c r="A5003" s="1312"/>
      <c r="B5003" s="89"/>
      <c r="C5003" s="31"/>
      <c r="D5003" s="97"/>
      <c r="E5003" s="106"/>
      <c r="F5003" s="106"/>
      <c r="G5003" s="147">
        <v>0.1</v>
      </c>
      <c r="H5003" s="101">
        <f t="shared" si="1537"/>
        <v>0</v>
      </c>
      <c r="I5003" s="101">
        <f t="shared" si="1538"/>
        <v>0</v>
      </c>
      <c r="J5003" s="101">
        <f t="shared" si="1539"/>
        <v>0</v>
      </c>
      <c r="K5003" s="101">
        <f t="shared" si="1546"/>
        <v>0</v>
      </c>
      <c r="L5003" s="106">
        <f>SUM(L4998:L5002)</f>
        <v>1515</v>
      </c>
      <c r="M5003" s="96">
        <f>SUM(M4998:M5002)</f>
        <v>379.75825524319498</v>
      </c>
    </row>
    <row r="5004" spans="1:13" ht="30">
      <c r="A5004" s="1312" t="s">
        <v>6037</v>
      </c>
      <c r="B5004" s="38" t="s">
        <v>4251</v>
      </c>
      <c r="C5004" s="32"/>
      <c r="D5004" s="1298"/>
      <c r="E5004" s="101"/>
      <c r="F5004" s="101"/>
      <c r="G5004" s="146">
        <v>0.1</v>
      </c>
      <c r="H5004" s="101">
        <f t="shared" si="1537"/>
        <v>0</v>
      </c>
      <c r="I5004" s="101">
        <f t="shared" si="1538"/>
        <v>0</v>
      </c>
      <c r="J5004" s="101">
        <f t="shared" si="1539"/>
        <v>0</v>
      </c>
      <c r="K5004" s="101">
        <f t="shared" si="1546"/>
        <v>0</v>
      </c>
      <c r="L5004" s="101"/>
      <c r="M5004" s="27"/>
    </row>
    <row r="5005" spans="1:13">
      <c r="A5005" s="1312"/>
      <c r="B5005" s="38"/>
      <c r="C5005" s="32" t="s">
        <v>515</v>
      </c>
      <c r="D5005" s="1298">
        <v>2006</v>
      </c>
      <c r="E5005" s="101">
        <v>4</v>
      </c>
      <c r="F5005" s="101">
        <v>192500</v>
      </c>
      <c r="G5005" s="146">
        <v>0.1</v>
      </c>
      <c r="H5005" s="101">
        <f t="shared" si="1537"/>
        <v>77000</v>
      </c>
      <c r="I5005" s="101">
        <f t="shared" si="1538"/>
        <v>115500</v>
      </c>
      <c r="J5005" s="101">
        <f t="shared" si="1539"/>
        <v>19250</v>
      </c>
      <c r="K5005" s="101">
        <f t="shared" si="1546"/>
        <v>10.737394020526551</v>
      </c>
      <c r="L5005" s="101">
        <v>15</v>
      </c>
      <c r="M5005" s="27">
        <f t="shared" ref="M5005:M5009" si="1548">K5005*L5005/60</f>
        <v>2.6843485051316378</v>
      </c>
    </row>
    <row r="5006" spans="1:13">
      <c r="A5006" s="1312"/>
      <c r="B5006" s="38"/>
      <c r="C5006" s="32" t="s">
        <v>499</v>
      </c>
      <c r="D5006" s="1298">
        <v>2004</v>
      </c>
      <c r="E5006" s="101">
        <v>6</v>
      </c>
      <c r="F5006" s="101">
        <v>39832</v>
      </c>
      <c r="G5006" s="146">
        <v>0.1</v>
      </c>
      <c r="H5006" s="101">
        <f t="shared" si="1537"/>
        <v>23899.200000000001</v>
      </c>
      <c r="I5006" s="101">
        <f t="shared" si="1538"/>
        <v>15932.8</v>
      </c>
      <c r="J5006" s="101">
        <f t="shared" si="1539"/>
        <v>3983.2000000000003</v>
      </c>
      <c r="K5006" s="101">
        <f t="shared" si="1546"/>
        <v>2.2217759928603305</v>
      </c>
      <c r="L5006" s="101">
        <v>20</v>
      </c>
      <c r="M5006" s="27">
        <f t="shared" si="1548"/>
        <v>0.74059199762011008</v>
      </c>
    </row>
    <row r="5007" spans="1:13">
      <c r="A5007" s="1312"/>
      <c r="B5007" s="38"/>
      <c r="C5007" s="32" t="s">
        <v>964</v>
      </c>
      <c r="D5007" s="1298">
        <v>2005</v>
      </c>
      <c r="E5007" s="101">
        <v>5</v>
      </c>
      <c r="F5007" s="101">
        <v>347000</v>
      </c>
      <c r="G5007" s="146">
        <v>0.1</v>
      </c>
      <c r="H5007" s="101">
        <f t="shared" si="1537"/>
        <v>173500</v>
      </c>
      <c r="I5007" s="101">
        <f t="shared" si="1538"/>
        <v>173500</v>
      </c>
      <c r="J5007" s="101">
        <f t="shared" si="1539"/>
        <v>34700</v>
      </c>
      <c r="K5007" s="101">
        <f t="shared" si="1546"/>
        <v>19.355198572066044</v>
      </c>
      <c r="L5007" s="101">
        <v>20</v>
      </c>
      <c r="M5007" s="27">
        <f t="shared" si="1548"/>
        <v>6.4517328573553483</v>
      </c>
    </row>
    <row r="5008" spans="1:13">
      <c r="A5008" s="1312"/>
      <c r="B5008" s="38"/>
      <c r="C5008" s="32" t="s">
        <v>503</v>
      </c>
      <c r="D5008" s="1298">
        <v>2004</v>
      </c>
      <c r="E5008" s="101">
        <v>6</v>
      </c>
      <c r="F5008" s="101">
        <v>6985000</v>
      </c>
      <c r="G5008" s="146">
        <v>0.1</v>
      </c>
      <c r="H5008" s="101">
        <f t="shared" ref="H5008:H5071" si="1549">E5008*F5008*G5008</f>
        <v>4191000</v>
      </c>
      <c r="I5008" s="101">
        <f t="shared" ref="I5008:I5071" si="1550">F5008-H5008</f>
        <v>2794000</v>
      </c>
      <c r="J5008" s="101">
        <f t="shared" ref="J5008:J5071" si="1551">F5008*G5008</f>
        <v>698500</v>
      </c>
      <c r="K5008" s="101">
        <f t="shared" si="1546"/>
        <v>389.6140116019634</v>
      </c>
      <c r="L5008" s="101">
        <v>20</v>
      </c>
      <c r="M5008" s="27">
        <f t="shared" si="1548"/>
        <v>129.87133720065447</v>
      </c>
    </row>
    <row r="5009" spans="1:13">
      <c r="A5009" s="1312"/>
      <c r="B5009" s="38"/>
      <c r="C5009" s="32" t="s">
        <v>4393</v>
      </c>
      <c r="D5009" s="1298">
        <v>2005</v>
      </c>
      <c r="E5009" s="101">
        <v>5</v>
      </c>
      <c r="F5009" s="101">
        <v>67600</v>
      </c>
      <c r="G5009" s="146">
        <v>0.1</v>
      </c>
      <c r="H5009" s="101">
        <f t="shared" si="1549"/>
        <v>33800</v>
      </c>
      <c r="I5009" s="101">
        <f t="shared" si="1550"/>
        <v>33800</v>
      </c>
      <c r="J5009" s="101">
        <f t="shared" si="1551"/>
        <v>6760</v>
      </c>
      <c r="K5009" s="101">
        <f t="shared" si="1546"/>
        <v>3.7706381079875055</v>
      </c>
      <c r="L5009" s="101">
        <v>60</v>
      </c>
      <c r="M5009" s="27">
        <f t="shared" si="1548"/>
        <v>3.7706381079875055</v>
      </c>
    </row>
    <row r="5010" spans="1:13">
      <c r="A5010" s="1312"/>
      <c r="B5010" s="89"/>
      <c r="C5010" s="31"/>
      <c r="D5010" s="97"/>
      <c r="E5010" s="106"/>
      <c r="F5010" s="106"/>
      <c r="G5010" s="147">
        <v>0.1</v>
      </c>
      <c r="H5010" s="101">
        <f t="shared" si="1549"/>
        <v>0</v>
      </c>
      <c r="I5010" s="101">
        <f t="shared" si="1550"/>
        <v>0</v>
      </c>
      <c r="J5010" s="101">
        <f t="shared" si="1551"/>
        <v>0</v>
      </c>
      <c r="K5010" s="101">
        <f t="shared" si="1546"/>
        <v>0</v>
      </c>
      <c r="L5010" s="106">
        <f>SUM(L5004:L5009)</f>
        <v>135</v>
      </c>
      <c r="M5010" s="96">
        <f>SUM(M5004:M5009)</f>
        <v>143.51864866874908</v>
      </c>
    </row>
    <row r="5011" spans="1:13" ht="33" customHeight="1">
      <c r="A5011" s="1312" t="s">
        <v>6123</v>
      </c>
      <c r="B5011" s="16" t="s">
        <v>4253</v>
      </c>
      <c r="C5011" s="32"/>
      <c r="D5011" s="1298"/>
      <c r="E5011" s="101"/>
      <c r="F5011" s="101"/>
      <c r="G5011" s="146">
        <v>0.1</v>
      </c>
      <c r="H5011" s="101">
        <f t="shared" si="1549"/>
        <v>0</v>
      </c>
      <c r="I5011" s="101">
        <f t="shared" si="1550"/>
        <v>0</v>
      </c>
      <c r="J5011" s="101">
        <f t="shared" si="1551"/>
        <v>0</v>
      </c>
      <c r="K5011" s="101">
        <f t="shared" si="1546"/>
        <v>0</v>
      </c>
      <c r="L5011" s="101"/>
      <c r="M5011" s="269"/>
    </row>
    <row r="5012" spans="1:13">
      <c r="A5012" s="1312"/>
      <c r="B5012" s="38"/>
      <c r="C5012" s="32" t="s">
        <v>4388</v>
      </c>
      <c r="D5012" s="1298">
        <v>2005</v>
      </c>
      <c r="E5012" s="101">
        <v>5</v>
      </c>
      <c r="F5012" s="101">
        <v>347000</v>
      </c>
      <c r="G5012" s="146">
        <v>0.1</v>
      </c>
      <c r="H5012" s="101">
        <f t="shared" si="1549"/>
        <v>173500</v>
      </c>
      <c r="I5012" s="101">
        <f t="shared" si="1550"/>
        <v>173500</v>
      </c>
      <c r="J5012" s="101">
        <f t="shared" si="1551"/>
        <v>34700</v>
      </c>
      <c r="K5012" s="101">
        <f t="shared" si="1546"/>
        <v>19.355198572066044</v>
      </c>
      <c r="L5012" s="101">
        <v>30</v>
      </c>
      <c r="M5012" s="27">
        <f t="shared" ref="M5012:M5017" si="1552">K5012*L5012/60</f>
        <v>9.677599286033022</v>
      </c>
    </row>
    <row r="5013" spans="1:13">
      <c r="A5013" s="1312"/>
      <c r="B5013" s="38"/>
      <c r="C5013" s="32" t="s">
        <v>4397</v>
      </c>
      <c r="D5013" s="1298">
        <v>2014</v>
      </c>
      <c r="E5013" s="101">
        <v>10</v>
      </c>
      <c r="F5013" s="101">
        <v>1411800</v>
      </c>
      <c r="G5013" s="146">
        <v>0.1</v>
      </c>
      <c r="H5013" s="101">
        <f t="shared" si="1549"/>
        <v>1411800</v>
      </c>
      <c r="I5013" s="101">
        <f t="shared" si="1550"/>
        <v>0</v>
      </c>
      <c r="J5013" s="101">
        <f t="shared" si="1551"/>
        <v>141180</v>
      </c>
      <c r="K5013" s="101">
        <f t="shared" si="1546"/>
        <v>78.748326639892909</v>
      </c>
      <c r="L5013" s="101">
        <v>31</v>
      </c>
      <c r="M5013" s="27">
        <f t="shared" si="1552"/>
        <v>40.686635430611332</v>
      </c>
    </row>
    <row r="5014" spans="1:13">
      <c r="A5014" s="1312"/>
      <c r="B5014" s="38"/>
      <c r="C5014" s="32" t="s">
        <v>4375</v>
      </c>
      <c r="D5014" s="1298">
        <v>2005</v>
      </c>
      <c r="E5014" s="101">
        <v>5</v>
      </c>
      <c r="F5014" s="101">
        <v>347000</v>
      </c>
      <c r="G5014" s="146">
        <v>0.1</v>
      </c>
      <c r="H5014" s="101">
        <f t="shared" si="1549"/>
        <v>173500</v>
      </c>
      <c r="I5014" s="101">
        <f t="shared" si="1550"/>
        <v>173500</v>
      </c>
      <c r="J5014" s="101">
        <f t="shared" si="1551"/>
        <v>34700</v>
      </c>
      <c r="K5014" s="101">
        <f t="shared" si="1546"/>
        <v>19.355198572066044</v>
      </c>
      <c r="L5014" s="101">
        <v>60</v>
      </c>
      <c r="M5014" s="27">
        <f t="shared" si="1552"/>
        <v>19.355198572066044</v>
      </c>
    </row>
    <row r="5015" spans="1:13">
      <c r="A5015" s="1312"/>
      <c r="B5015" s="38"/>
      <c r="C5015" s="32" t="s">
        <v>515</v>
      </c>
      <c r="D5015" s="1298">
        <v>2004</v>
      </c>
      <c r="E5015" s="101">
        <v>6</v>
      </c>
      <c r="F5015" s="101">
        <v>196670</v>
      </c>
      <c r="G5015" s="146">
        <v>0.1</v>
      </c>
      <c r="H5015" s="101">
        <f t="shared" si="1549"/>
        <v>118002</v>
      </c>
      <c r="I5015" s="101">
        <f t="shared" si="1550"/>
        <v>78668</v>
      </c>
      <c r="J5015" s="101">
        <f t="shared" si="1551"/>
        <v>19667</v>
      </c>
      <c r="K5015" s="101">
        <f t="shared" si="1546"/>
        <v>10.969991075412763</v>
      </c>
      <c r="L5015" s="101">
        <v>15</v>
      </c>
      <c r="M5015" s="27">
        <f t="shared" si="1552"/>
        <v>2.7424977688531906</v>
      </c>
    </row>
    <row r="5016" spans="1:13">
      <c r="A5016" s="1312"/>
      <c r="B5016" s="38"/>
      <c r="C5016" s="32" t="s">
        <v>4374</v>
      </c>
      <c r="D5016" s="1298">
        <v>2004</v>
      </c>
      <c r="E5016" s="101">
        <v>6</v>
      </c>
      <c r="F5016" s="101">
        <v>202860</v>
      </c>
      <c r="G5016" s="146">
        <v>0.1</v>
      </c>
      <c r="H5016" s="101">
        <f t="shared" si="1549"/>
        <v>121716</v>
      </c>
      <c r="I5016" s="101">
        <f t="shared" si="1550"/>
        <v>81144</v>
      </c>
      <c r="J5016" s="101">
        <f t="shared" si="1551"/>
        <v>20286</v>
      </c>
      <c r="K5016" s="101">
        <f t="shared" si="1546"/>
        <v>11.315261044176706</v>
      </c>
      <c r="L5016" s="101">
        <v>1440</v>
      </c>
      <c r="M5016" s="27">
        <f t="shared" si="1552"/>
        <v>271.56626506024094</v>
      </c>
    </row>
    <row r="5017" spans="1:13">
      <c r="A5017" s="1312"/>
      <c r="B5017" s="38"/>
      <c r="C5017" s="32" t="s">
        <v>503</v>
      </c>
      <c r="D5017" s="1298">
        <v>2004</v>
      </c>
      <c r="E5017" s="101">
        <v>6</v>
      </c>
      <c r="F5017" s="101">
        <v>6985000</v>
      </c>
      <c r="G5017" s="146">
        <v>0.1</v>
      </c>
      <c r="H5017" s="101">
        <f t="shared" si="1549"/>
        <v>4191000</v>
      </c>
      <c r="I5017" s="101">
        <f t="shared" si="1550"/>
        <v>2794000</v>
      </c>
      <c r="J5017" s="101">
        <f t="shared" si="1551"/>
        <v>698500</v>
      </c>
      <c r="K5017" s="101">
        <f t="shared" si="1546"/>
        <v>389.6140116019634</v>
      </c>
      <c r="L5017" s="101">
        <v>15</v>
      </c>
      <c r="M5017" s="27">
        <f t="shared" si="1552"/>
        <v>97.403502900490849</v>
      </c>
    </row>
    <row r="5018" spans="1:13">
      <c r="A5018" s="1312"/>
      <c r="B5018" s="89"/>
      <c r="C5018" s="31"/>
      <c r="D5018" s="97"/>
      <c r="E5018" s="106"/>
      <c r="F5018" s="106"/>
      <c r="G5018" s="147">
        <v>0.1</v>
      </c>
      <c r="H5018" s="101">
        <f t="shared" si="1549"/>
        <v>0</v>
      </c>
      <c r="I5018" s="101">
        <f t="shared" si="1550"/>
        <v>0</v>
      </c>
      <c r="J5018" s="101">
        <f t="shared" si="1551"/>
        <v>0</v>
      </c>
      <c r="K5018" s="101">
        <f t="shared" si="1546"/>
        <v>0</v>
      </c>
      <c r="L5018" s="106">
        <f>SUM(L5011:L5017)</f>
        <v>1591</v>
      </c>
      <c r="M5018" s="96">
        <f>SUM(M5011:M5017)</f>
        <v>441.43169901829538</v>
      </c>
    </row>
    <row r="5019" spans="1:13" ht="28.5" customHeight="1">
      <c r="A5019" s="1312" t="s">
        <v>6041</v>
      </c>
      <c r="B5019" s="89" t="s">
        <v>4254</v>
      </c>
      <c r="C5019" s="31"/>
      <c r="D5019" s="97"/>
      <c r="E5019" s="106"/>
      <c r="F5019" s="106"/>
      <c r="G5019" s="147">
        <v>0.1</v>
      </c>
      <c r="H5019" s="101">
        <f t="shared" si="1549"/>
        <v>0</v>
      </c>
      <c r="I5019" s="101">
        <f t="shared" si="1550"/>
        <v>0</v>
      </c>
      <c r="J5019" s="101">
        <f t="shared" si="1551"/>
        <v>0</v>
      </c>
      <c r="K5019" s="101">
        <f t="shared" si="1546"/>
        <v>0</v>
      </c>
      <c r="L5019" s="106"/>
      <c r="M5019" s="96"/>
    </row>
    <row r="5020" spans="1:13">
      <c r="A5020" s="1312"/>
      <c r="B5020" s="89"/>
      <c r="C5020" s="32" t="s">
        <v>4388</v>
      </c>
      <c r="D5020" s="1298">
        <v>2005</v>
      </c>
      <c r="E5020" s="101">
        <v>5</v>
      </c>
      <c r="F5020" s="101">
        <v>347000</v>
      </c>
      <c r="G5020" s="146">
        <v>0.1</v>
      </c>
      <c r="H5020" s="101">
        <f t="shared" si="1549"/>
        <v>173500</v>
      </c>
      <c r="I5020" s="101">
        <f t="shared" si="1550"/>
        <v>173500</v>
      </c>
      <c r="J5020" s="101">
        <f t="shared" si="1551"/>
        <v>34700</v>
      </c>
      <c r="K5020" s="101">
        <f t="shared" si="1546"/>
        <v>19.355198572066044</v>
      </c>
      <c r="L5020" s="101">
        <v>30</v>
      </c>
      <c r="M5020" s="27">
        <f t="shared" ref="M5020:M5025" si="1553">K5020*L5020/60</f>
        <v>9.677599286033022</v>
      </c>
    </row>
    <row r="5021" spans="1:13">
      <c r="A5021" s="1312"/>
      <c r="B5021" s="89"/>
      <c r="C5021" s="32" t="s">
        <v>4397</v>
      </c>
      <c r="D5021" s="1298">
        <v>2014</v>
      </c>
      <c r="E5021" s="101">
        <v>10</v>
      </c>
      <c r="F5021" s="101">
        <v>1411800</v>
      </c>
      <c r="G5021" s="146">
        <v>0.1</v>
      </c>
      <c r="H5021" s="101">
        <f t="shared" si="1549"/>
        <v>1411800</v>
      </c>
      <c r="I5021" s="101">
        <f t="shared" si="1550"/>
        <v>0</v>
      </c>
      <c r="J5021" s="101">
        <f t="shared" si="1551"/>
        <v>141180</v>
      </c>
      <c r="K5021" s="101">
        <f t="shared" si="1546"/>
        <v>78.748326639892909</v>
      </c>
      <c r="L5021" s="101">
        <v>31</v>
      </c>
      <c r="M5021" s="27">
        <f t="shared" si="1553"/>
        <v>40.686635430611332</v>
      </c>
    </row>
    <row r="5022" spans="1:13">
      <c r="A5022" s="1312"/>
      <c r="B5022" s="89"/>
      <c r="C5022" s="32" t="s">
        <v>4375</v>
      </c>
      <c r="D5022" s="1298">
        <v>2005</v>
      </c>
      <c r="E5022" s="101">
        <v>5</v>
      </c>
      <c r="F5022" s="101">
        <v>347000</v>
      </c>
      <c r="G5022" s="146">
        <v>0.1</v>
      </c>
      <c r="H5022" s="101">
        <f t="shared" si="1549"/>
        <v>173500</v>
      </c>
      <c r="I5022" s="101">
        <f t="shared" si="1550"/>
        <v>173500</v>
      </c>
      <c r="J5022" s="101">
        <f t="shared" si="1551"/>
        <v>34700</v>
      </c>
      <c r="K5022" s="101">
        <f t="shared" si="1546"/>
        <v>19.355198572066044</v>
      </c>
      <c r="L5022" s="101">
        <v>20</v>
      </c>
      <c r="M5022" s="27">
        <f t="shared" si="1553"/>
        <v>6.4517328573553483</v>
      </c>
    </row>
    <row r="5023" spans="1:13">
      <c r="A5023" s="1312"/>
      <c r="B5023" s="89"/>
      <c r="C5023" s="32" t="s">
        <v>515</v>
      </c>
      <c r="D5023" s="1298">
        <v>2004</v>
      </c>
      <c r="E5023" s="101">
        <v>6</v>
      </c>
      <c r="F5023" s="101">
        <v>196670</v>
      </c>
      <c r="G5023" s="146">
        <v>0.1</v>
      </c>
      <c r="H5023" s="101">
        <f t="shared" si="1549"/>
        <v>118002</v>
      </c>
      <c r="I5023" s="101">
        <f t="shared" si="1550"/>
        <v>78668</v>
      </c>
      <c r="J5023" s="101">
        <f t="shared" si="1551"/>
        <v>19667</v>
      </c>
      <c r="K5023" s="101">
        <f t="shared" si="1546"/>
        <v>10.969991075412763</v>
      </c>
      <c r="L5023" s="101">
        <v>15</v>
      </c>
      <c r="M5023" s="27">
        <f t="shared" si="1553"/>
        <v>2.7424977688531906</v>
      </c>
    </row>
    <row r="5024" spans="1:13">
      <c r="A5024" s="1312"/>
      <c r="B5024" s="89"/>
      <c r="C5024" s="32" t="s">
        <v>4374</v>
      </c>
      <c r="D5024" s="1298">
        <v>2004</v>
      </c>
      <c r="E5024" s="101">
        <v>6</v>
      </c>
      <c r="F5024" s="101">
        <v>202860</v>
      </c>
      <c r="G5024" s="146">
        <v>0.1</v>
      </c>
      <c r="H5024" s="101">
        <f t="shared" si="1549"/>
        <v>121716</v>
      </c>
      <c r="I5024" s="101">
        <f t="shared" si="1550"/>
        <v>81144</v>
      </c>
      <c r="J5024" s="101">
        <f t="shared" si="1551"/>
        <v>20286</v>
      </c>
      <c r="K5024" s="101">
        <f t="shared" si="1546"/>
        <v>11.315261044176706</v>
      </c>
      <c r="L5024" s="101">
        <v>60</v>
      </c>
      <c r="M5024" s="27">
        <f t="shared" si="1553"/>
        <v>11.315261044176706</v>
      </c>
    </row>
    <row r="5025" spans="1:13">
      <c r="A5025" s="1312"/>
      <c r="B5025" s="89"/>
      <c r="C5025" s="32" t="s">
        <v>503</v>
      </c>
      <c r="D5025" s="1298">
        <v>2004</v>
      </c>
      <c r="E5025" s="101">
        <v>6</v>
      </c>
      <c r="F5025" s="101">
        <v>6985000</v>
      </c>
      <c r="G5025" s="146">
        <v>0.1</v>
      </c>
      <c r="H5025" s="101">
        <f t="shared" si="1549"/>
        <v>4191000</v>
      </c>
      <c r="I5025" s="101">
        <f t="shared" si="1550"/>
        <v>2794000</v>
      </c>
      <c r="J5025" s="101">
        <f t="shared" si="1551"/>
        <v>698500</v>
      </c>
      <c r="K5025" s="101">
        <f t="shared" si="1546"/>
        <v>389.6140116019634</v>
      </c>
      <c r="L5025" s="101">
        <v>15</v>
      </c>
      <c r="M5025" s="27">
        <f t="shared" si="1553"/>
        <v>97.403502900490849</v>
      </c>
    </row>
    <row r="5026" spans="1:13">
      <c r="A5026" s="1312"/>
      <c r="B5026" s="89"/>
      <c r="C5026" s="31"/>
      <c r="D5026" s="97"/>
      <c r="E5026" s="106"/>
      <c r="F5026" s="106"/>
      <c r="G5026" s="147">
        <v>0.1</v>
      </c>
      <c r="H5026" s="101">
        <f t="shared" si="1549"/>
        <v>0</v>
      </c>
      <c r="I5026" s="101">
        <f t="shared" si="1550"/>
        <v>0</v>
      </c>
      <c r="J5026" s="101">
        <f t="shared" si="1551"/>
        <v>0</v>
      </c>
      <c r="K5026" s="101">
        <f t="shared" si="1546"/>
        <v>0</v>
      </c>
      <c r="L5026" s="106">
        <f>SUM(L5020:L5025)</f>
        <v>171</v>
      </c>
      <c r="M5026" s="96">
        <f>SUM(M5020:M5025)</f>
        <v>168.27722928752044</v>
      </c>
    </row>
    <row r="5027" spans="1:13" ht="45">
      <c r="A5027" s="1312" t="s">
        <v>6042</v>
      </c>
      <c r="B5027" s="89" t="s">
        <v>4255</v>
      </c>
      <c r="C5027" s="31"/>
      <c r="D5027" s="97"/>
      <c r="E5027" s="106"/>
      <c r="F5027" s="106"/>
      <c r="G5027" s="147">
        <v>0.1</v>
      </c>
      <c r="H5027" s="101">
        <f t="shared" si="1549"/>
        <v>0</v>
      </c>
      <c r="I5027" s="101">
        <f t="shared" si="1550"/>
        <v>0</v>
      </c>
      <c r="J5027" s="101">
        <f t="shared" si="1551"/>
        <v>0</v>
      </c>
      <c r="K5027" s="101">
        <f t="shared" si="1546"/>
        <v>0</v>
      </c>
      <c r="L5027" s="106"/>
      <c r="M5027" s="96"/>
    </row>
    <row r="5028" spans="1:13">
      <c r="A5028" s="1312"/>
      <c r="B5028" s="89"/>
      <c r="C5028" s="32" t="s">
        <v>4388</v>
      </c>
      <c r="D5028" s="1298">
        <v>2005</v>
      </c>
      <c r="E5028" s="101">
        <v>5</v>
      </c>
      <c r="F5028" s="101">
        <v>347000</v>
      </c>
      <c r="G5028" s="146">
        <v>0.1</v>
      </c>
      <c r="H5028" s="101">
        <f t="shared" si="1549"/>
        <v>173500</v>
      </c>
      <c r="I5028" s="101">
        <f t="shared" si="1550"/>
        <v>173500</v>
      </c>
      <c r="J5028" s="101">
        <f t="shared" si="1551"/>
        <v>34700</v>
      </c>
      <c r="K5028" s="101">
        <f t="shared" si="1546"/>
        <v>19.355198572066044</v>
      </c>
      <c r="L5028" s="101">
        <v>30</v>
      </c>
      <c r="M5028" s="27">
        <f t="shared" ref="M5028:M5033" si="1554">K5028*L5028/60</f>
        <v>9.677599286033022</v>
      </c>
    </row>
    <row r="5029" spans="1:13">
      <c r="A5029" s="1312"/>
      <c r="B5029" s="89"/>
      <c r="C5029" s="32" t="s">
        <v>4397</v>
      </c>
      <c r="D5029" s="1298">
        <v>2014</v>
      </c>
      <c r="E5029" s="101">
        <v>10</v>
      </c>
      <c r="F5029" s="101">
        <v>1411800</v>
      </c>
      <c r="G5029" s="146">
        <v>0.1</v>
      </c>
      <c r="H5029" s="101">
        <f t="shared" si="1549"/>
        <v>1411800</v>
      </c>
      <c r="I5029" s="101">
        <f t="shared" si="1550"/>
        <v>0</v>
      </c>
      <c r="J5029" s="101">
        <f t="shared" si="1551"/>
        <v>141180</v>
      </c>
      <c r="K5029" s="101">
        <f t="shared" si="1546"/>
        <v>78.748326639892909</v>
      </c>
      <c r="L5029" s="101"/>
      <c r="M5029" s="27">
        <f t="shared" si="1554"/>
        <v>0</v>
      </c>
    </row>
    <row r="5030" spans="1:13">
      <c r="A5030" s="1312"/>
      <c r="B5030" s="89"/>
      <c r="C5030" s="32" t="s">
        <v>4375</v>
      </c>
      <c r="D5030" s="1298">
        <v>2005</v>
      </c>
      <c r="E5030" s="101">
        <v>5</v>
      </c>
      <c r="F5030" s="101">
        <v>347000</v>
      </c>
      <c r="G5030" s="146">
        <v>0.1</v>
      </c>
      <c r="H5030" s="101">
        <f t="shared" si="1549"/>
        <v>173500</v>
      </c>
      <c r="I5030" s="101">
        <f t="shared" si="1550"/>
        <v>173500</v>
      </c>
      <c r="J5030" s="101">
        <f t="shared" si="1551"/>
        <v>34700</v>
      </c>
      <c r="K5030" s="101">
        <f t="shared" si="1546"/>
        <v>19.355198572066044</v>
      </c>
      <c r="L5030" s="101">
        <v>60</v>
      </c>
      <c r="M5030" s="27">
        <f t="shared" si="1554"/>
        <v>19.355198572066044</v>
      </c>
    </row>
    <row r="5031" spans="1:13">
      <c r="A5031" s="1312"/>
      <c r="B5031" s="89"/>
      <c r="C5031" s="32" t="s">
        <v>515</v>
      </c>
      <c r="D5031" s="1298">
        <v>2004</v>
      </c>
      <c r="E5031" s="101">
        <v>6</v>
      </c>
      <c r="F5031" s="101">
        <v>196670</v>
      </c>
      <c r="G5031" s="146">
        <v>0.1</v>
      </c>
      <c r="H5031" s="101">
        <f t="shared" si="1549"/>
        <v>118002</v>
      </c>
      <c r="I5031" s="101">
        <f t="shared" si="1550"/>
        <v>78668</v>
      </c>
      <c r="J5031" s="101">
        <f t="shared" si="1551"/>
        <v>19667</v>
      </c>
      <c r="K5031" s="101">
        <f t="shared" si="1546"/>
        <v>10.969991075412763</v>
      </c>
      <c r="L5031" s="101">
        <v>15</v>
      </c>
      <c r="M5031" s="27">
        <f t="shared" si="1554"/>
        <v>2.7424977688531906</v>
      </c>
    </row>
    <row r="5032" spans="1:13">
      <c r="A5032" s="1312"/>
      <c r="B5032" s="89"/>
      <c r="C5032" s="32" t="s">
        <v>4374</v>
      </c>
      <c r="D5032" s="1298">
        <v>2004</v>
      </c>
      <c r="E5032" s="101">
        <v>6</v>
      </c>
      <c r="F5032" s="101">
        <v>202860</v>
      </c>
      <c r="G5032" s="146">
        <v>0.1</v>
      </c>
      <c r="H5032" s="101">
        <f t="shared" si="1549"/>
        <v>121716</v>
      </c>
      <c r="I5032" s="101">
        <f t="shared" si="1550"/>
        <v>81144</v>
      </c>
      <c r="J5032" s="101">
        <f t="shared" si="1551"/>
        <v>20286</v>
      </c>
      <c r="K5032" s="101">
        <f t="shared" si="1546"/>
        <v>11.315261044176706</v>
      </c>
      <c r="L5032" s="101">
        <v>1440</v>
      </c>
      <c r="M5032" s="27">
        <f t="shared" si="1554"/>
        <v>271.56626506024094</v>
      </c>
    </row>
    <row r="5033" spans="1:13">
      <c r="A5033" s="1312"/>
      <c r="B5033" s="89"/>
      <c r="C5033" s="32" t="s">
        <v>503</v>
      </c>
      <c r="D5033" s="1298">
        <v>2004</v>
      </c>
      <c r="E5033" s="101">
        <v>6</v>
      </c>
      <c r="F5033" s="101">
        <v>6985000</v>
      </c>
      <c r="G5033" s="146">
        <v>0.1</v>
      </c>
      <c r="H5033" s="101">
        <f t="shared" si="1549"/>
        <v>4191000</v>
      </c>
      <c r="I5033" s="101">
        <f t="shared" si="1550"/>
        <v>2794000</v>
      </c>
      <c r="J5033" s="101">
        <f t="shared" si="1551"/>
        <v>698500</v>
      </c>
      <c r="K5033" s="101">
        <f t="shared" si="1546"/>
        <v>389.6140116019634</v>
      </c>
      <c r="L5033" s="101">
        <v>15</v>
      </c>
      <c r="M5033" s="27">
        <f t="shared" si="1554"/>
        <v>97.403502900490849</v>
      </c>
    </row>
    <row r="5034" spans="1:13">
      <c r="A5034" s="1312"/>
      <c r="B5034" s="89"/>
      <c r="C5034" s="31"/>
      <c r="D5034" s="97"/>
      <c r="E5034" s="106"/>
      <c r="F5034" s="106"/>
      <c r="G5034" s="147">
        <v>0.1</v>
      </c>
      <c r="H5034" s="101">
        <f t="shared" si="1549"/>
        <v>0</v>
      </c>
      <c r="I5034" s="101">
        <f t="shared" si="1550"/>
        <v>0</v>
      </c>
      <c r="J5034" s="101">
        <f t="shared" si="1551"/>
        <v>0</v>
      </c>
      <c r="K5034" s="101">
        <f t="shared" si="1546"/>
        <v>0</v>
      </c>
      <c r="L5034" s="106">
        <v>1560</v>
      </c>
      <c r="M5034" s="96">
        <v>407.2878401360544</v>
      </c>
    </row>
    <row r="5035" spans="1:13">
      <c r="A5035" s="66" t="s">
        <v>599</v>
      </c>
      <c r="B5035" s="150" t="s">
        <v>4398</v>
      </c>
      <c r="C5035" s="486"/>
      <c r="D5035" s="128"/>
      <c r="E5035" s="427"/>
      <c r="F5035" s="427"/>
      <c r="G5035" s="487"/>
      <c r="H5035" s="189"/>
      <c r="I5035" s="189"/>
      <c r="J5035" s="189"/>
      <c r="K5035" s="189"/>
      <c r="L5035" s="427"/>
      <c r="M5035" s="261"/>
    </row>
    <row r="5036" spans="1:13" ht="30">
      <c r="A5036" s="1312" t="s">
        <v>6043</v>
      </c>
      <c r="B5036" s="38" t="s">
        <v>4257</v>
      </c>
      <c r="C5036" s="32"/>
      <c r="D5036" s="1298"/>
      <c r="E5036" s="101"/>
      <c r="F5036" s="101"/>
      <c r="G5036" s="146">
        <v>0.1</v>
      </c>
      <c r="H5036" s="101">
        <f t="shared" si="1549"/>
        <v>0</v>
      </c>
      <c r="I5036" s="101">
        <f t="shared" si="1550"/>
        <v>0</v>
      </c>
      <c r="J5036" s="101">
        <f t="shared" si="1551"/>
        <v>0</v>
      </c>
      <c r="K5036" s="101">
        <f t="shared" si="1546"/>
        <v>0</v>
      </c>
      <c r="L5036" s="101"/>
      <c r="M5036" s="27"/>
    </row>
    <row r="5037" spans="1:13">
      <c r="A5037" s="1312"/>
      <c r="B5037" s="89"/>
      <c r="C5037" s="32" t="s">
        <v>499</v>
      </c>
      <c r="D5037" s="1298">
        <v>2005</v>
      </c>
      <c r="E5037" s="101">
        <v>5</v>
      </c>
      <c r="F5037" s="101">
        <v>347000</v>
      </c>
      <c r="G5037" s="146">
        <v>0.1</v>
      </c>
      <c r="H5037" s="101">
        <f t="shared" si="1549"/>
        <v>173500</v>
      </c>
      <c r="I5037" s="101">
        <f t="shared" si="1550"/>
        <v>173500</v>
      </c>
      <c r="J5037" s="101">
        <f t="shared" si="1551"/>
        <v>34700</v>
      </c>
      <c r="K5037" s="101">
        <f t="shared" si="1546"/>
        <v>19.355198572066044</v>
      </c>
      <c r="L5037" s="101">
        <v>30</v>
      </c>
      <c r="M5037" s="27">
        <f t="shared" ref="M5037:M5042" si="1555">K5037*L5037/60</f>
        <v>9.677599286033022</v>
      </c>
    </row>
    <row r="5038" spans="1:13">
      <c r="A5038" s="1312"/>
      <c r="B5038" s="89"/>
      <c r="C5038" s="32" t="s">
        <v>4382</v>
      </c>
      <c r="D5038" s="1298">
        <v>2007</v>
      </c>
      <c r="E5038" s="101">
        <v>3</v>
      </c>
      <c r="F5038" s="101">
        <v>1638000</v>
      </c>
      <c r="G5038" s="146">
        <v>0.1</v>
      </c>
      <c r="H5038" s="101">
        <f t="shared" si="1549"/>
        <v>491400</v>
      </c>
      <c r="I5038" s="101">
        <f t="shared" si="1550"/>
        <v>1146600</v>
      </c>
      <c r="J5038" s="101">
        <f t="shared" si="1551"/>
        <v>163800</v>
      </c>
      <c r="K5038" s="101">
        <f t="shared" si="1546"/>
        <v>91.365461847389554</v>
      </c>
      <c r="L5038" s="101"/>
      <c r="M5038" s="27">
        <f t="shared" si="1555"/>
        <v>0</v>
      </c>
    </row>
    <row r="5039" spans="1:13">
      <c r="A5039" s="1312"/>
      <c r="B5039" s="89"/>
      <c r="C5039" s="32" t="s">
        <v>964</v>
      </c>
      <c r="D5039" s="1298">
        <v>2005</v>
      </c>
      <c r="E5039" s="101">
        <v>5</v>
      </c>
      <c r="F5039" s="101">
        <v>347000</v>
      </c>
      <c r="G5039" s="146">
        <v>0.1</v>
      </c>
      <c r="H5039" s="101">
        <f t="shared" si="1549"/>
        <v>173500</v>
      </c>
      <c r="I5039" s="101">
        <f t="shared" si="1550"/>
        <v>173500</v>
      </c>
      <c r="J5039" s="101">
        <f t="shared" si="1551"/>
        <v>34700</v>
      </c>
      <c r="K5039" s="101">
        <f t="shared" si="1546"/>
        <v>19.355198572066044</v>
      </c>
      <c r="L5039" s="101">
        <v>60</v>
      </c>
      <c r="M5039" s="27">
        <f t="shared" si="1555"/>
        <v>19.355198572066044</v>
      </c>
    </row>
    <row r="5040" spans="1:13">
      <c r="A5040" s="1312"/>
      <c r="B5040" s="89"/>
      <c r="C5040" s="32" t="s">
        <v>4374</v>
      </c>
      <c r="D5040" s="1298">
        <v>2004</v>
      </c>
      <c r="E5040" s="101">
        <v>6</v>
      </c>
      <c r="F5040" s="101">
        <v>202860</v>
      </c>
      <c r="G5040" s="146">
        <v>0.1</v>
      </c>
      <c r="H5040" s="101">
        <f t="shared" si="1549"/>
        <v>121716</v>
      </c>
      <c r="I5040" s="101">
        <f t="shared" si="1550"/>
        <v>81144</v>
      </c>
      <c r="J5040" s="101">
        <f t="shared" si="1551"/>
        <v>20286</v>
      </c>
      <c r="K5040" s="101">
        <f t="shared" si="1546"/>
        <v>11.315261044176706</v>
      </c>
      <c r="L5040" s="101">
        <v>1440</v>
      </c>
      <c r="M5040" s="27">
        <f t="shared" si="1555"/>
        <v>271.56626506024094</v>
      </c>
    </row>
    <row r="5041" spans="1:13">
      <c r="A5041" s="1312"/>
      <c r="B5041" s="89"/>
      <c r="C5041" s="32" t="s">
        <v>503</v>
      </c>
      <c r="D5041" s="1298">
        <v>2004</v>
      </c>
      <c r="E5041" s="101">
        <v>6</v>
      </c>
      <c r="F5041" s="101">
        <v>6985000</v>
      </c>
      <c r="G5041" s="146">
        <v>0.1</v>
      </c>
      <c r="H5041" s="101">
        <f t="shared" si="1549"/>
        <v>4191000</v>
      </c>
      <c r="I5041" s="101">
        <f t="shared" si="1550"/>
        <v>2794000</v>
      </c>
      <c r="J5041" s="101">
        <f t="shared" si="1551"/>
        <v>698500</v>
      </c>
      <c r="K5041" s="101">
        <f t="shared" si="1546"/>
        <v>389.6140116019634</v>
      </c>
      <c r="L5041" s="101">
        <v>15</v>
      </c>
      <c r="M5041" s="27">
        <f t="shared" si="1555"/>
        <v>97.403502900490849</v>
      </c>
    </row>
    <row r="5042" spans="1:13">
      <c r="A5042" s="1312"/>
      <c r="B5042" s="89"/>
      <c r="C5042" s="32" t="s">
        <v>4391</v>
      </c>
      <c r="D5042" s="1298">
        <v>2005</v>
      </c>
      <c r="E5042" s="101">
        <v>5</v>
      </c>
      <c r="F5042" s="101">
        <v>197664</v>
      </c>
      <c r="G5042" s="146">
        <v>0.1</v>
      </c>
      <c r="H5042" s="101">
        <f t="shared" si="1549"/>
        <v>98832</v>
      </c>
      <c r="I5042" s="101">
        <f t="shared" si="1550"/>
        <v>98832</v>
      </c>
      <c r="J5042" s="101">
        <f t="shared" si="1551"/>
        <v>19766.400000000001</v>
      </c>
      <c r="K5042" s="101">
        <f t="shared" si="1546"/>
        <v>11.025435073627845</v>
      </c>
      <c r="L5042" s="101">
        <v>180</v>
      </c>
      <c r="M5042" s="27">
        <f t="shared" si="1555"/>
        <v>33.076305220883533</v>
      </c>
    </row>
    <row r="5043" spans="1:13">
      <c r="A5043" s="1312"/>
      <c r="B5043" s="89"/>
      <c r="C5043" s="31"/>
      <c r="D5043" s="97"/>
      <c r="E5043" s="106"/>
      <c r="F5043" s="106"/>
      <c r="G5043" s="147">
        <v>0.1</v>
      </c>
      <c r="H5043" s="101">
        <f t="shared" si="1549"/>
        <v>0</v>
      </c>
      <c r="I5043" s="101">
        <f t="shared" si="1550"/>
        <v>0</v>
      </c>
      <c r="J5043" s="101">
        <f t="shared" si="1551"/>
        <v>0</v>
      </c>
      <c r="K5043" s="101">
        <f t="shared" si="1546"/>
        <v>0</v>
      </c>
      <c r="L5043" s="106">
        <f>SUM(L5036:L5042)</f>
        <v>1725</v>
      </c>
      <c r="M5043" s="96">
        <f>SUM(M5036:M5042)</f>
        <v>431.07887103971433</v>
      </c>
    </row>
    <row r="5044" spans="1:13" ht="30">
      <c r="A5044" s="1297" t="s">
        <v>6044</v>
      </c>
      <c r="B5044" s="38" t="s">
        <v>4399</v>
      </c>
      <c r="C5044" s="32"/>
      <c r="D5044" s="1298"/>
      <c r="E5044" s="101"/>
      <c r="F5044" s="101"/>
      <c r="G5044" s="146">
        <v>0.1</v>
      </c>
      <c r="H5044" s="101">
        <f t="shared" si="1549"/>
        <v>0</v>
      </c>
      <c r="I5044" s="101">
        <f t="shared" si="1550"/>
        <v>0</v>
      </c>
      <c r="J5044" s="101">
        <f t="shared" si="1551"/>
        <v>0</v>
      </c>
      <c r="K5044" s="101">
        <f t="shared" si="1546"/>
        <v>0</v>
      </c>
      <c r="L5044" s="101"/>
      <c r="M5044" s="27"/>
    </row>
    <row r="5045" spans="1:13">
      <c r="A5045" s="1312"/>
      <c r="B5045" s="89"/>
      <c r="C5045" s="32" t="s">
        <v>4374</v>
      </c>
      <c r="D5045" s="1298">
        <v>2004</v>
      </c>
      <c r="E5045" s="101">
        <v>6</v>
      </c>
      <c r="F5045" s="101">
        <v>202860</v>
      </c>
      <c r="G5045" s="146">
        <v>0.1</v>
      </c>
      <c r="H5045" s="101">
        <f t="shared" si="1549"/>
        <v>121716</v>
      </c>
      <c r="I5045" s="101">
        <f t="shared" si="1550"/>
        <v>81144</v>
      </c>
      <c r="J5045" s="101">
        <f t="shared" si="1551"/>
        <v>20286</v>
      </c>
      <c r="K5045" s="101">
        <f t="shared" si="1546"/>
        <v>11.315261044176706</v>
      </c>
      <c r="L5045" s="101">
        <v>1440</v>
      </c>
      <c r="M5045" s="27">
        <f t="shared" ref="M5045:M5050" si="1556">K5045*L5045/60</f>
        <v>271.56626506024094</v>
      </c>
    </row>
    <row r="5046" spans="1:13">
      <c r="A5046" s="1312"/>
      <c r="B5046" s="89"/>
      <c r="C5046" s="32" t="s">
        <v>4388</v>
      </c>
      <c r="D5046" s="1298">
        <v>2005</v>
      </c>
      <c r="E5046" s="101">
        <v>5</v>
      </c>
      <c r="F5046" s="101">
        <v>347000</v>
      </c>
      <c r="G5046" s="146">
        <v>0.1</v>
      </c>
      <c r="H5046" s="101">
        <f t="shared" si="1549"/>
        <v>173500</v>
      </c>
      <c r="I5046" s="101">
        <f t="shared" si="1550"/>
        <v>173500</v>
      </c>
      <c r="J5046" s="101">
        <f t="shared" si="1551"/>
        <v>34700</v>
      </c>
      <c r="K5046" s="101">
        <f t="shared" si="1546"/>
        <v>19.355198572066044</v>
      </c>
      <c r="L5046" s="101">
        <v>30</v>
      </c>
      <c r="M5046" s="27">
        <f t="shared" si="1556"/>
        <v>9.677599286033022</v>
      </c>
    </row>
    <row r="5047" spans="1:13">
      <c r="A5047" s="1312"/>
      <c r="B5047" s="89"/>
      <c r="C5047" s="32" t="s">
        <v>964</v>
      </c>
      <c r="D5047" s="1298">
        <v>2005</v>
      </c>
      <c r="E5047" s="101">
        <v>5</v>
      </c>
      <c r="F5047" s="101">
        <v>347000</v>
      </c>
      <c r="G5047" s="146">
        <v>0.1</v>
      </c>
      <c r="H5047" s="101">
        <f t="shared" si="1549"/>
        <v>173500</v>
      </c>
      <c r="I5047" s="101">
        <f t="shared" si="1550"/>
        <v>173500</v>
      </c>
      <c r="J5047" s="101">
        <f t="shared" si="1551"/>
        <v>34700</v>
      </c>
      <c r="K5047" s="101">
        <f t="shared" si="1546"/>
        <v>19.355198572066044</v>
      </c>
      <c r="L5047" s="101">
        <v>60</v>
      </c>
      <c r="M5047" s="27">
        <f t="shared" si="1556"/>
        <v>19.355198572066044</v>
      </c>
    </row>
    <row r="5048" spans="1:13">
      <c r="A5048" s="1312"/>
      <c r="B5048" s="89"/>
      <c r="C5048" s="32" t="s">
        <v>4384</v>
      </c>
      <c r="D5048" s="1298">
        <v>2005</v>
      </c>
      <c r="E5048" s="101">
        <v>5</v>
      </c>
      <c r="F5048" s="101">
        <v>197664</v>
      </c>
      <c r="G5048" s="146">
        <v>0.1</v>
      </c>
      <c r="H5048" s="101">
        <f t="shared" si="1549"/>
        <v>98832</v>
      </c>
      <c r="I5048" s="101">
        <f t="shared" si="1550"/>
        <v>98832</v>
      </c>
      <c r="J5048" s="101">
        <f t="shared" si="1551"/>
        <v>19766.400000000001</v>
      </c>
      <c r="K5048" s="101">
        <f t="shared" si="1546"/>
        <v>11.025435073627845</v>
      </c>
      <c r="L5048" s="101">
        <v>180</v>
      </c>
      <c r="M5048" s="27">
        <f t="shared" si="1556"/>
        <v>33.076305220883533</v>
      </c>
    </row>
    <row r="5049" spans="1:13">
      <c r="A5049" s="1312"/>
      <c r="B5049" s="89"/>
      <c r="C5049" s="32" t="s">
        <v>503</v>
      </c>
      <c r="D5049" s="1298">
        <v>2004</v>
      </c>
      <c r="E5049" s="101">
        <v>6</v>
      </c>
      <c r="F5049" s="101">
        <v>6985000</v>
      </c>
      <c r="G5049" s="146">
        <v>0.1</v>
      </c>
      <c r="H5049" s="101">
        <f t="shared" si="1549"/>
        <v>4191000</v>
      </c>
      <c r="I5049" s="101">
        <f t="shared" si="1550"/>
        <v>2794000</v>
      </c>
      <c r="J5049" s="101">
        <f t="shared" si="1551"/>
        <v>698500</v>
      </c>
      <c r="K5049" s="101">
        <f t="shared" si="1546"/>
        <v>389.6140116019634</v>
      </c>
      <c r="L5049" s="101">
        <v>15</v>
      </c>
      <c r="M5049" s="27">
        <f t="shared" si="1556"/>
        <v>97.403502900490849</v>
      </c>
    </row>
    <row r="5050" spans="1:13">
      <c r="A5050" s="1312"/>
      <c r="B5050" s="89"/>
      <c r="C5050" s="32" t="s">
        <v>4383</v>
      </c>
      <c r="D5050" s="1298">
        <v>2004</v>
      </c>
      <c r="E5050" s="101">
        <v>6</v>
      </c>
      <c r="F5050" s="101">
        <v>6985000</v>
      </c>
      <c r="G5050" s="146">
        <v>0.1</v>
      </c>
      <c r="H5050" s="101">
        <f t="shared" si="1549"/>
        <v>4191000</v>
      </c>
      <c r="I5050" s="101">
        <f t="shared" si="1550"/>
        <v>2794000</v>
      </c>
      <c r="J5050" s="101">
        <f t="shared" si="1551"/>
        <v>698500</v>
      </c>
      <c r="K5050" s="101">
        <f t="shared" si="1546"/>
        <v>389.6140116019634</v>
      </c>
      <c r="L5050" s="101">
        <v>20</v>
      </c>
      <c r="M5050" s="27">
        <f t="shared" si="1556"/>
        <v>129.87133720065447</v>
      </c>
    </row>
    <row r="5051" spans="1:13">
      <c r="A5051" s="1312"/>
      <c r="B5051" s="89"/>
      <c r="C5051" s="31"/>
      <c r="D5051" s="97"/>
      <c r="E5051" s="106"/>
      <c r="F5051" s="106"/>
      <c r="G5051" s="147">
        <v>0.1</v>
      </c>
      <c r="H5051" s="101">
        <f t="shared" si="1549"/>
        <v>0</v>
      </c>
      <c r="I5051" s="101">
        <f t="shared" si="1550"/>
        <v>0</v>
      </c>
      <c r="J5051" s="101">
        <f t="shared" si="1551"/>
        <v>0</v>
      </c>
      <c r="K5051" s="101">
        <f t="shared" si="1546"/>
        <v>0</v>
      </c>
      <c r="L5051" s="106">
        <f>SUM(L5045:L5050)</f>
        <v>1745</v>
      </c>
      <c r="M5051" s="106">
        <f t="shared" ref="M5051" si="1557">SUM(M5045:M5050)</f>
        <v>560.95020824036885</v>
      </c>
    </row>
    <row r="5052" spans="1:13" ht="30">
      <c r="A5052" s="1312" t="s">
        <v>6045</v>
      </c>
      <c r="B5052" s="38" t="s">
        <v>4400</v>
      </c>
      <c r="C5052" s="32"/>
      <c r="D5052" s="1298"/>
      <c r="E5052" s="101"/>
      <c r="F5052" s="101"/>
      <c r="G5052" s="146">
        <v>0.1</v>
      </c>
      <c r="H5052" s="101">
        <f t="shared" si="1549"/>
        <v>0</v>
      </c>
      <c r="I5052" s="101">
        <f t="shared" si="1550"/>
        <v>0</v>
      </c>
      <c r="J5052" s="101">
        <f t="shared" si="1551"/>
        <v>0</v>
      </c>
      <c r="K5052" s="101">
        <f t="shared" si="1546"/>
        <v>0</v>
      </c>
      <c r="L5052" s="101"/>
      <c r="M5052" s="27"/>
    </row>
    <row r="5053" spans="1:13">
      <c r="A5053" s="1312"/>
      <c r="B5053" s="89"/>
      <c r="C5053" s="32" t="s">
        <v>4374</v>
      </c>
      <c r="D5053" s="1298">
        <v>2004</v>
      </c>
      <c r="E5053" s="101">
        <v>6</v>
      </c>
      <c r="F5053" s="101">
        <v>202860</v>
      </c>
      <c r="G5053" s="146">
        <v>0.1</v>
      </c>
      <c r="H5053" s="101">
        <f t="shared" si="1549"/>
        <v>121716</v>
      </c>
      <c r="I5053" s="101">
        <f t="shared" si="1550"/>
        <v>81144</v>
      </c>
      <c r="J5053" s="101">
        <f t="shared" si="1551"/>
        <v>20286</v>
      </c>
      <c r="K5053" s="101">
        <f t="shared" si="1546"/>
        <v>11.315261044176706</v>
      </c>
      <c r="L5053" s="101">
        <v>1440</v>
      </c>
      <c r="M5053" s="27">
        <f t="shared" ref="M5053:M5058" si="1558">K5053*L5053/60</f>
        <v>271.56626506024094</v>
      </c>
    </row>
    <row r="5054" spans="1:13" ht="30">
      <c r="A5054" s="1312"/>
      <c r="B5054" s="89"/>
      <c r="C5054" s="32" t="s">
        <v>4377</v>
      </c>
      <c r="D5054" s="1298">
        <v>2005</v>
      </c>
      <c r="E5054" s="101">
        <v>5</v>
      </c>
      <c r="F5054" s="101">
        <v>347000</v>
      </c>
      <c r="G5054" s="146">
        <v>0.1</v>
      </c>
      <c r="H5054" s="101">
        <f t="shared" si="1549"/>
        <v>173500</v>
      </c>
      <c r="I5054" s="101">
        <f t="shared" si="1550"/>
        <v>173500</v>
      </c>
      <c r="J5054" s="101">
        <f t="shared" si="1551"/>
        <v>34700</v>
      </c>
      <c r="K5054" s="101">
        <f t="shared" si="1546"/>
        <v>19.355198572066044</v>
      </c>
      <c r="L5054" s="101">
        <v>40</v>
      </c>
      <c r="M5054" s="27">
        <f t="shared" si="1558"/>
        <v>12.903465714710697</v>
      </c>
    </row>
    <row r="5055" spans="1:13">
      <c r="A5055" s="1312"/>
      <c r="B5055" s="89"/>
      <c r="C5055" s="32" t="s">
        <v>4388</v>
      </c>
      <c r="D5055" s="1298">
        <v>2005</v>
      </c>
      <c r="E5055" s="101">
        <v>5</v>
      </c>
      <c r="F5055" s="101">
        <v>347000</v>
      </c>
      <c r="G5055" s="146">
        <v>0.1</v>
      </c>
      <c r="H5055" s="101">
        <f t="shared" si="1549"/>
        <v>173500</v>
      </c>
      <c r="I5055" s="101">
        <f t="shared" si="1550"/>
        <v>173500</v>
      </c>
      <c r="J5055" s="101">
        <f t="shared" si="1551"/>
        <v>34700</v>
      </c>
      <c r="K5055" s="101">
        <f t="shared" si="1546"/>
        <v>19.355198572066044</v>
      </c>
      <c r="L5055" s="101">
        <v>30</v>
      </c>
      <c r="M5055" s="27">
        <f t="shared" si="1558"/>
        <v>9.677599286033022</v>
      </c>
    </row>
    <row r="5056" spans="1:13">
      <c r="A5056" s="1312"/>
      <c r="B5056" s="89"/>
      <c r="C5056" s="32" t="s">
        <v>515</v>
      </c>
      <c r="D5056" s="1298">
        <v>2004</v>
      </c>
      <c r="E5056" s="101">
        <v>6</v>
      </c>
      <c r="F5056" s="101">
        <v>196670</v>
      </c>
      <c r="G5056" s="146">
        <v>0.1</v>
      </c>
      <c r="H5056" s="101">
        <f t="shared" si="1549"/>
        <v>118002</v>
      </c>
      <c r="I5056" s="101">
        <f t="shared" si="1550"/>
        <v>78668</v>
      </c>
      <c r="J5056" s="101">
        <f t="shared" si="1551"/>
        <v>19667</v>
      </c>
      <c r="K5056" s="101">
        <f t="shared" si="1546"/>
        <v>10.969991075412763</v>
      </c>
      <c r="L5056" s="101">
        <v>15</v>
      </c>
      <c r="M5056" s="27">
        <f t="shared" si="1558"/>
        <v>2.7424977688531906</v>
      </c>
    </row>
    <row r="5057" spans="1:13">
      <c r="A5057" s="1312"/>
      <c r="B5057" s="89"/>
      <c r="C5057" s="32" t="s">
        <v>964</v>
      </c>
      <c r="D5057" s="1298">
        <v>2005</v>
      </c>
      <c r="E5057" s="101">
        <v>5</v>
      </c>
      <c r="F5057" s="101">
        <v>347000</v>
      </c>
      <c r="G5057" s="146">
        <v>0.1</v>
      </c>
      <c r="H5057" s="101">
        <f t="shared" si="1549"/>
        <v>173500</v>
      </c>
      <c r="I5057" s="101">
        <f t="shared" si="1550"/>
        <v>173500</v>
      </c>
      <c r="J5057" s="101">
        <f t="shared" si="1551"/>
        <v>34700</v>
      </c>
      <c r="K5057" s="101">
        <f t="shared" si="1546"/>
        <v>19.355198572066044</v>
      </c>
      <c r="L5057" s="101">
        <v>40</v>
      </c>
      <c r="M5057" s="27">
        <f t="shared" si="1558"/>
        <v>12.903465714710697</v>
      </c>
    </row>
    <row r="5058" spans="1:13">
      <c r="A5058" s="1312"/>
      <c r="B5058" s="89"/>
      <c r="C5058" s="32" t="s">
        <v>503</v>
      </c>
      <c r="D5058" s="1298">
        <v>2004</v>
      </c>
      <c r="E5058" s="101">
        <v>6</v>
      </c>
      <c r="F5058" s="101">
        <v>6985000</v>
      </c>
      <c r="G5058" s="146">
        <v>0.1</v>
      </c>
      <c r="H5058" s="101">
        <f t="shared" si="1549"/>
        <v>4191000</v>
      </c>
      <c r="I5058" s="101">
        <f t="shared" si="1550"/>
        <v>2794000</v>
      </c>
      <c r="J5058" s="101">
        <f t="shared" si="1551"/>
        <v>698500</v>
      </c>
      <c r="K5058" s="101">
        <f t="shared" si="1546"/>
        <v>389.6140116019634</v>
      </c>
      <c r="L5058" s="101">
        <v>20</v>
      </c>
      <c r="M5058" s="27">
        <f t="shared" si="1558"/>
        <v>129.87133720065447</v>
      </c>
    </row>
    <row r="5059" spans="1:13">
      <c r="A5059" s="1312"/>
      <c r="B5059" s="89"/>
      <c r="C5059" s="31"/>
      <c r="D5059" s="97"/>
      <c r="E5059" s="106"/>
      <c r="F5059" s="106"/>
      <c r="G5059" s="147">
        <v>0.1</v>
      </c>
      <c r="H5059" s="101">
        <f t="shared" si="1549"/>
        <v>0</v>
      </c>
      <c r="I5059" s="101">
        <f t="shared" si="1550"/>
        <v>0</v>
      </c>
      <c r="J5059" s="101">
        <f t="shared" si="1551"/>
        <v>0</v>
      </c>
      <c r="K5059" s="101">
        <f t="shared" si="1546"/>
        <v>0</v>
      </c>
      <c r="L5059" s="106">
        <f>SUM(L5052:L5058)</f>
        <v>1585</v>
      </c>
      <c r="M5059" s="96">
        <f>SUM(M5052:M5058)</f>
        <v>439.664630745203</v>
      </c>
    </row>
    <row r="5060" spans="1:13">
      <c r="A5060" s="66" t="s">
        <v>602</v>
      </c>
      <c r="B5060" s="150" t="s">
        <v>4260</v>
      </c>
      <c r="C5060" s="486"/>
      <c r="D5060" s="128"/>
      <c r="E5060" s="427"/>
      <c r="F5060" s="427"/>
      <c r="G5060" s="487"/>
      <c r="H5060" s="189"/>
      <c r="I5060" s="189"/>
      <c r="J5060" s="189"/>
      <c r="K5060" s="189"/>
      <c r="L5060" s="427"/>
      <c r="M5060" s="261"/>
    </row>
    <row r="5061" spans="1:13" ht="30">
      <c r="A5061" s="1312" t="s">
        <v>6046</v>
      </c>
      <c r="B5061" s="38" t="s">
        <v>4401</v>
      </c>
      <c r="C5061" s="32"/>
      <c r="D5061" s="1298"/>
      <c r="E5061" s="101"/>
      <c r="F5061" s="101"/>
      <c r="G5061" s="146"/>
      <c r="H5061" s="101"/>
      <c r="I5061" s="101"/>
      <c r="J5061" s="101"/>
      <c r="K5061" s="101"/>
      <c r="L5061" s="101"/>
      <c r="M5061" s="27"/>
    </row>
    <row r="5062" spans="1:13">
      <c r="A5062" s="1312"/>
      <c r="B5062" s="89"/>
      <c r="C5062" s="32" t="s">
        <v>4374</v>
      </c>
      <c r="D5062" s="1298">
        <v>2004</v>
      </c>
      <c r="E5062" s="101">
        <v>6</v>
      </c>
      <c r="F5062" s="101">
        <v>202860</v>
      </c>
      <c r="G5062" s="146">
        <v>0.1</v>
      </c>
      <c r="H5062" s="101">
        <f t="shared" si="1549"/>
        <v>121716</v>
      </c>
      <c r="I5062" s="101">
        <f t="shared" si="1550"/>
        <v>81144</v>
      </c>
      <c r="J5062" s="101">
        <f t="shared" si="1551"/>
        <v>20286</v>
      </c>
      <c r="K5062" s="101">
        <f t="shared" si="1546"/>
        <v>11.315261044176706</v>
      </c>
      <c r="L5062" s="101">
        <v>1440</v>
      </c>
      <c r="M5062" s="27">
        <f t="shared" ref="M5062:M5068" si="1559">K5062*L5062/60</f>
        <v>271.56626506024094</v>
      </c>
    </row>
    <row r="5063" spans="1:13">
      <c r="A5063" s="1312"/>
      <c r="B5063" s="89"/>
      <c r="C5063" s="32" t="s">
        <v>4382</v>
      </c>
      <c r="D5063" s="1298">
        <v>2007</v>
      </c>
      <c r="E5063" s="101">
        <v>3</v>
      </c>
      <c r="F5063" s="101">
        <v>1638000</v>
      </c>
      <c r="G5063" s="146">
        <v>0.1</v>
      </c>
      <c r="H5063" s="101">
        <f t="shared" si="1549"/>
        <v>491400</v>
      </c>
      <c r="I5063" s="101">
        <f t="shared" si="1550"/>
        <v>1146600</v>
      </c>
      <c r="J5063" s="101">
        <f t="shared" si="1551"/>
        <v>163800</v>
      </c>
      <c r="K5063" s="101">
        <f t="shared" ref="K5063:K5126" si="1560">J5063/1792.8</f>
        <v>91.365461847389554</v>
      </c>
      <c r="L5063" s="101"/>
      <c r="M5063" s="27">
        <f t="shared" si="1559"/>
        <v>0</v>
      </c>
    </row>
    <row r="5064" spans="1:13">
      <c r="A5064" s="1312"/>
      <c r="B5064" s="89"/>
      <c r="C5064" s="32" t="s">
        <v>503</v>
      </c>
      <c r="D5064" s="1298">
        <v>2004</v>
      </c>
      <c r="E5064" s="101">
        <v>6</v>
      </c>
      <c r="F5064" s="101">
        <v>6985000</v>
      </c>
      <c r="G5064" s="146">
        <v>0.1</v>
      </c>
      <c r="H5064" s="101">
        <f t="shared" si="1549"/>
        <v>4191000</v>
      </c>
      <c r="I5064" s="101">
        <f t="shared" si="1550"/>
        <v>2794000</v>
      </c>
      <c r="J5064" s="101">
        <f t="shared" si="1551"/>
        <v>698500</v>
      </c>
      <c r="K5064" s="101">
        <f t="shared" si="1560"/>
        <v>389.6140116019634</v>
      </c>
      <c r="L5064" s="101">
        <v>20</v>
      </c>
      <c r="M5064" s="27">
        <f t="shared" si="1559"/>
        <v>129.87133720065447</v>
      </c>
    </row>
    <row r="5065" spans="1:13">
      <c r="A5065" s="1312"/>
      <c r="B5065" s="89"/>
      <c r="C5065" s="32" t="s">
        <v>4375</v>
      </c>
      <c r="D5065" s="1298">
        <v>2005</v>
      </c>
      <c r="E5065" s="101">
        <v>5</v>
      </c>
      <c r="F5065" s="101">
        <v>347000</v>
      </c>
      <c r="G5065" s="146">
        <v>0.1</v>
      </c>
      <c r="H5065" s="101">
        <f t="shared" si="1549"/>
        <v>173500</v>
      </c>
      <c r="I5065" s="101">
        <f t="shared" si="1550"/>
        <v>173500</v>
      </c>
      <c r="J5065" s="101">
        <f t="shared" si="1551"/>
        <v>34700</v>
      </c>
      <c r="K5065" s="101">
        <f t="shared" si="1560"/>
        <v>19.355198572066044</v>
      </c>
      <c r="L5065" s="101">
        <v>20</v>
      </c>
      <c r="M5065" s="27">
        <f t="shared" si="1559"/>
        <v>6.4517328573553483</v>
      </c>
    </row>
    <row r="5066" spans="1:13">
      <c r="A5066" s="1312"/>
      <c r="B5066" s="89"/>
      <c r="C5066" s="32" t="s">
        <v>4388</v>
      </c>
      <c r="D5066" s="1298">
        <v>2005</v>
      </c>
      <c r="E5066" s="101">
        <v>5</v>
      </c>
      <c r="F5066" s="101">
        <v>347000</v>
      </c>
      <c r="G5066" s="146">
        <v>0.1</v>
      </c>
      <c r="H5066" s="101">
        <f t="shared" si="1549"/>
        <v>173500</v>
      </c>
      <c r="I5066" s="101">
        <f t="shared" si="1550"/>
        <v>173500</v>
      </c>
      <c r="J5066" s="101">
        <f t="shared" si="1551"/>
        <v>34700</v>
      </c>
      <c r="K5066" s="101">
        <f t="shared" si="1560"/>
        <v>19.355198572066044</v>
      </c>
      <c r="L5066" s="101">
        <v>30</v>
      </c>
      <c r="M5066" s="27">
        <f t="shared" si="1559"/>
        <v>9.677599286033022</v>
      </c>
    </row>
    <row r="5067" spans="1:13">
      <c r="A5067" s="1312"/>
      <c r="B5067" s="89"/>
      <c r="C5067" s="32" t="s">
        <v>4383</v>
      </c>
      <c r="D5067" s="1298">
        <v>2004</v>
      </c>
      <c r="E5067" s="101">
        <v>6</v>
      </c>
      <c r="F5067" s="101">
        <v>6985000</v>
      </c>
      <c r="G5067" s="146">
        <v>0.1</v>
      </c>
      <c r="H5067" s="101">
        <f t="shared" si="1549"/>
        <v>4191000</v>
      </c>
      <c r="I5067" s="101">
        <f t="shared" si="1550"/>
        <v>2794000</v>
      </c>
      <c r="J5067" s="101">
        <f t="shared" si="1551"/>
        <v>698500</v>
      </c>
      <c r="K5067" s="101">
        <f t="shared" si="1560"/>
        <v>389.6140116019634</v>
      </c>
      <c r="L5067" s="101">
        <v>20</v>
      </c>
      <c r="M5067" s="27">
        <f t="shared" si="1559"/>
        <v>129.87133720065447</v>
      </c>
    </row>
    <row r="5068" spans="1:13">
      <c r="A5068" s="1312"/>
      <c r="B5068" s="89"/>
      <c r="C5068" s="32" t="s">
        <v>4384</v>
      </c>
      <c r="D5068" s="1298">
        <v>2005</v>
      </c>
      <c r="E5068" s="101">
        <v>5</v>
      </c>
      <c r="F5068" s="101">
        <v>197664</v>
      </c>
      <c r="G5068" s="146">
        <v>0.1</v>
      </c>
      <c r="H5068" s="101">
        <f t="shared" si="1549"/>
        <v>98832</v>
      </c>
      <c r="I5068" s="101">
        <f t="shared" si="1550"/>
        <v>98832</v>
      </c>
      <c r="J5068" s="101">
        <f t="shared" si="1551"/>
        <v>19766.400000000001</v>
      </c>
      <c r="K5068" s="101">
        <f t="shared" si="1560"/>
        <v>11.025435073627845</v>
      </c>
      <c r="L5068" s="101">
        <v>180</v>
      </c>
      <c r="M5068" s="27">
        <f t="shared" si="1559"/>
        <v>33.076305220883533</v>
      </c>
    </row>
    <row r="5069" spans="1:13">
      <c r="A5069" s="1312"/>
      <c r="B5069" s="89"/>
      <c r="C5069" s="31"/>
      <c r="D5069" s="97"/>
      <c r="E5069" s="106"/>
      <c r="F5069" s="106"/>
      <c r="G5069" s="147">
        <v>0.1</v>
      </c>
      <c r="H5069" s="101">
        <f t="shared" si="1549"/>
        <v>0</v>
      </c>
      <c r="I5069" s="101">
        <f t="shared" si="1550"/>
        <v>0</v>
      </c>
      <c r="J5069" s="101">
        <f t="shared" si="1551"/>
        <v>0</v>
      </c>
      <c r="K5069" s="101">
        <f t="shared" si="1560"/>
        <v>0</v>
      </c>
      <c r="L5069" s="106">
        <f>SUM(L5062:L5068)</f>
        <v>1710</v>
      </c>
      <c r="M5069" s="96">
        <f>SUM(M5061:M5068)</f>
        <v>580.51457682582179</v>
      </c>
    </row>
    <row r="5070" spans="1:13" ht="30">
      <c r="A5070" s="1312" t="s">
        <v>6047</v>
      </c>
      <c r="B5070" s="38" t="s">
        <v>4262</v>
      </c>
      <c r="C5070" s="32"/>
      <c r="D5070" s="1298"/>
      <c r="E5070" s="101"/>
      <c r="F5070" s="101"/>
      <c r="G5070" s="146"/>
      <c r="H5070" s="101"/>
      <c r="I5070" s="101"/>
      <c r="J5070" s="101"/>
      <c r="K5070" s="101"/>
      <c r="L5070" s="101"/>
      <c r="M5070" s="27"/>
    </row>
    <row r="5071" spans="1:13">
      <c r="A5071" s="1312"/>
      <c r="B5071" s="89"/>
      <c r="C5071" s="32" t="s">
        <v>4374</v>
      </c>
      <c r="D5071" s="1298">
        <v>2004</v>
      </c>
      <c r="E5071" s="101">
        <v>6</v>
      </c>
      <c r="F5071" s="101">
        <v>202860</v>
      </c>
      <c r="G5071" s="146">
        <v>0.1</v>
      </c>
      <c r="H5071" s="101">
        <f t="shared" si="1549"/>
        <v>121716</v>
      </c>
      <c r="I5071" s="101">
        <f t="shared" si="1550"/>
        <v>81144</v>
      </c>
      <c r="J5071" s="101">
        <f t="shared" si="1551"/>
        <v>20286</v>
      </c>
      <c r="K5071" s="101">
        <f t="shared" si="1560"/>
        <v>11.315261044176706</v>
      </c>
      <c r="L5071" s="101">
        <v>1440</v>
      </c>
      <c r="M5071" s="27">
        <f t="shared" ref="M5071:M5076" si="1561">K5071*L5071/60</f>
        <v>271.56626506024094</v>
      </c>
    </row>
    <row r="5072" spans="1:13">
      <c r="A5072" s="1312"/>
      <c r="B5072" s="89"/>
      <c r="C5072" s="32" t="s">
        <v>4388</v>
      </c>
      <c r="D5072" s="1298">
        <v>2005</v>
      </c>
      <c r="E5072" s="101">
        <v>5</v>
      </c>
      <c r="F5072" s="101">
        <v>347000</v>
      </c>
      <c r="G5072" s="146">
        <v>0.1</v>
      </c>
      <c r="H5072" s="101">
        <f t="shared" ref="H5072:H5135" si="1562">E5072*F5072*G5072</f>
        <v>173500</v>
      </c>
      <c r="I5072" s="101">
        <f t="shared" ref="I5072:I5135" si="1563">F5072-H5072</f>
        <v>173500</v>
      </c>
      <c r="J5072" s="101">
        <f t="shared" ref="J5072:J5135" si="1564">F5072*G5072</f>
        <v>34700</v>
      </c>
      <c r="K5072" s="101">
        <f t="shared" si="1560"/>
        <v>19.355198572066044</v>
      </c>
      <c r="L5072" s="101">
        <v>30</v>
      </c>
      <c r="M5072" s="27">
        <f t="shared" si="1561"/>
        <v>9.677599286033022</v>
      </c>
    </row>
    <row r="5073" spans="1:13">
      <c r="A5073" s="1312"/>
      <c r="B5073" s="89"/>
      <c r="C5073" s="32" t="s">
        <v>964</v>
      </c>
      <c r="D5073" s="1298">
        <v>2005</v>
      </c>
      <c r="E5073" s="101">
        <v>5</v>
      </c>
      <c r="F5073" s="101">
        <v>347000</v>
      </c>
      <c r="G5073" s="146">
        <v>0.1</v>
      </c>
      <c r="H5073" s="101">
        <f t="shared" si="1562"/>
        <v>173500</v>
      </c>
      <c r="I5073" s="101">
        <f t="shared" si="1563"/>
        <v>173500</v>
      </c>
      <c r="J5073" s="101">
        <f t="shared" si="1564"/>
        <v>34700</v>
      </c>
      <c r="K5073" s="101">
        <f t="shared" si="1560"/>
        <v>19.355198572066044</v>
      </c>
      <c r="L5073" s="101">
        <v>60</v>
      </c>
      <c r="M5073" s="27">
        <f t="shared" si="1561"/>
        <v>19.355198572066044</v>
      </c>
    </row>
    <row r="5074" spans="1:13">
      <c r="A5074" s="1312"/>
      <c r="B5074" s="89"/>
      <c r="C5074" s="32" t="s">
        <v>4384</v>
      </c>
      <c r="D5074" s="1298">
        <v>2005</v>
      </c>
      <c r="E5074" s="101">
        <v>5</v>
      </c>
      <c r="F5074" s="101">
        <v>197664</v>
      </c>
      <c r="G5074" s="146">
        <v>0.1</v>
      </c>
      <c r="H5074" s="101">
        <f t="shared" si="1562"/>
        <v>98832</v>
      </c>
      <c r="I5074" s="101">
        <f t="shared" si="1563"/>
        <v>98832</v>
      </c>
      <c r="J5074" s="101">
        <f t="shared" si="1564"/>
        <v>19766.400000000001</v>
      </c>
      <c r="K5074" s="101">
        <f t="shared" si="1560"/>
        <v>11.025435073627845</v>
      </c>
      <c r="L5074" s="101">
        <v>180</v>
      </c>
      <c r="M5074" s="27">
        <f t="shared" si="1561"/>
        <v>33.076305220883533</v>
      </c>
    </row>
    <row r="5075" spans="1:13">
      <c r="A5075" s="1312"/>
      <c r="B5075" s="89"/>
      <c r="C5075" s="32" t="s">
        <v>503</v>
      </c>
      <c r="D5075" s="1298">
        <v>2004</v>
      </c>
      <c r="E5075" s="101">
        <v>6</v>
      </c>
      <c r="F5075" s="101">
        <v>6985000</v>
      </c>
      <c r="G5075" s="146">
        <v>0.1</v>
      </c>
      <c r="H5075" s="101">
        <f t="shared" si="1562"/>
        <v>4191000</v>
      </c>
      <c r="I5075" s="101">
        <f t="shared" si="1563"/>
        <v>2794000</v>
      </c>
      <c r="J5075" s="101">
        <f t="shared" si="1564"/>
        <v>698500</v>
      </c>
      <c r="K5075" s="101">
        <f t="shared" si="1560"/>
        <v>389.6140116019634</v>
      </c>
      <c r="L5075" s="101">
        <v>20</v>
      </c>
      <c r="M5075" s="27">
        <f t="shared" si="1561"/>
        <v>129.87133720065447</v>
      </c>
    </row>
    <row r="5076" spans="1:13">
      <c r="A5076" s="1312"/>
      <c r="B5076" s="89"/>
      <c r="C5076" s="32" t="s">
        <v>4383</v>
      </c>
      <c r="D5076" s="1298">
        <v>2004</v>
      </c>
      <c r="E5076" s="101">
        <v>6</v>
      </c>
      <c r="F5076" s="101">
        <v>6985000</v>
      </c>
      <c r="G5076" s="146">
        <v>0.1</v>
      </c>
      <c r="H5076" s="101">
        <f t="shared" si="1562"/>
        <v>4191000</v>
      </c>
      <c r="I5076" s="101">
        <f t="shared" si="1563"/>
        <v>2794000</v>
      </c>
      <c r="J5076" s="101">
        <f t="shared" si="1564"/>
        <v>698500</v>
      </c>
      <c r="K5076" s="101">
        <f t="shared" si="1560"/>
        <v>389.6140116019634</v>
      </c>
      <c r="L5076" s="101">
        <v>20</v>
      </c>
      <c r="M5076" s="27">
        <f t="shared" si="1561"/>
        <v>129.87133720065447</v>
      </c>
    </row>
    <row r="5077" spans="1:13">
      <c r="A5077" s="1297"/>
      <c r="B5077" s="6"/>
      <c r="C5077" s="31"/>
      <c r="D5077" s="97"/>
      <c r="E5077" s="106"/>
      <c r="F5077" s="106"/>
      <c r="G5077" s="147">
        <v>0.1</v>
      </c>
      <c r="H5077" s="101">
        <f t="shared" si="1562"/>
        <v>0</v>
      </c>
      <c r="I5077" s="101">
        <f t="shared" si="1563"/>
        <v>0</v>
      </c>
      <c r="J5077" s="101">
        <f t="shared" si="1564"/>
        <v>0</v>
      </c>
      <c r="K5077" s="101">
        <f t="shared" si="1560"/>
        <v>0</v>
      </c>
      <c r="L5077" s="106">
        <f>SUM(L5070:L5076)</f>
        <v>1750</v>
      </c>
      <c r="M5077" s="96">
        <f>SUM(M5070:M5076)</f>
        <v>593.4180425405325</v>
      </c>
    </row>
    <row r="5078" spans="1:13" ht="30">
      <c r="A5078" s="1312" t="s">
        <v>6048</v>
      </c>
      <c r="B5078" s="38" t="s">
        <v>4402</v>
      </c>
      <c r="C5078" s="32"/>
      <c r="D5078" s="1298"/>
      <c r="E5078" s="101"/>
      <c r="F5078" s="101"/>
      <c r="G5078" s="146">
        <v>0.1</v>
      </c>
      <c r="H5078" s="101">
        <f t="shared" si="1562"/>
        <v>0</v>
      </c>
      <c r="I5078" s="101">
        <f t="shared" si="1563"/>
        <v>0</v>
      </c>
      <c r="J5078" s="101">
        <f t="shared" si="1564"/>
        <v>0</v>
      </c>
      <c r="K5078" s="101">
        <f t="shared" si="1560"/>
        <v>0</v>
      </c>
      <c r="L5078" s="101"/>
      <c r="M5078" s="27"/>
    </row>
    <row r="5079" spans="1:13">
      <c r="A5079" s="1312"/>
      <c r="B5079" s="89"/>
      <c r="C5079" s="32" t="s">
        <v>4374</v>
      </c>
      <c r="D5079" s="1298">
        <v>2004</v>
      </c>
      <c r="E5079" s="101">
        <v>6</v>
      </c>
      <c r="F5079" s="101">
        <v>202860</v>
      </c>
      <c r="G5079" s="146">
        <v>0.1</v>
      </c>
      <c r="H5079" s="101">
        <f t="shared" si="1562"/>
        <v>121716</v>
      </c>
      <c r="I5079" s="101">
        <f t="shared" si="1563"/>
        <v>81144</v>
      </c>
      <c r="J5079" s="101">
        <f t="shared" si="1564"/>
        <v>20286</v>
      </c>
      <c r="K5079" s="101">
        <f t="shared" si="1560"/>
        <v>11.315261044176706</v>
      </c>
      <c r="L5079" s="101">
        <v>1440</v>
      </c>
      <c r="M5079" s="27">
        <f t="shared" ref="M5079:M5084" si="1565">K5079*L5079/60</f>
        <v>271.56626506024094</v>
      </c>
    </row>
    <row r="5080" spans="1:13" ht="30">
      <c r="A5080" s="1312"/>
      <c r="B5080" s="89"/>
      <c r="C5080" s="32" t="s">
        <v>4377</v>
      </c>
      <c r="D5080" s="1298">
        <v>2005</v>
      </c>
      <c r="E5080" s="101">
        <v>5</v>
      </c>
      <c r="F5080" s="101">
        <v>347000</v>
      </c>
      <c r="G5080" s="146">
        <v>0.1</v>
      </c>
      <c r="H5080" s="101">
        <f t="shared" si="1562"/>
        <v>173500</v>
      </c>
      <c r="I5080" s="101">
        <f t="shared" si="1563"/>
        <v>173500</v>
      </c>
      <c r="J5080" s="101">
        <f t="shared" si="1564"/>
        <v>34700</v>
      </c>
      <c r="K5080" s="101">
        <f t="shared" si="1560"/>
        <v>19.355198572066044</v>
      </c>
      <c r="L5080" s="101">
        <v>60</v>
      </c>
      <c r="M5080" s="27">
        <f t="shared" si="1565"/>
        <v>19.355198572066044</v>
      </c>
    </row>
    <row r="5081" spans="1:13">
      <c r="A5081" s="1312"/>
      <c r="B5081" s="89"/>
      <c r="C5081" s="32" t="s">
        <v>4388</v>
      </c>
      <c r="D5081" s="1298">
        <v>2005</v>
      </c>
      <c r="E5081" s="101">
        <v>5</v>
      </c>
      <c r="F5081" s="101">
        <v>347000</v>
      </c>
      <c r="G5081" s="146">
        <v>0.1</v>
      </c>
      <c r="H5081" s="101">
        <f t="shared" si="1562"/>
        <v>173500</v>
      </c>
      <c r="I5081" s="101">
        <f t="shared" si="1563"/>
        <v>173500</v>
      </c>
      <c r="J5081" s="101">
        <f t="shared" si="1564"/>
        <v>34700</v>
      </c>
      <c r="K5081" s="101">
        <f t="shared" si="1560"/>
        <v>19.355198572066044</v>
      </c>
      <c r="L5081" s="101">
        <v>30</v>
      </c>
      <c r="M5081" s="27">
        <f t="shared" si="1565"/>
        <v>9.677599286033022</v>
      </c>
    </row>
    <row r="5082" spans="1:13">
      <c r="A5082" s="1312"/>
      <c r="B5082" s="89"/>
      <c r="C5082" s="32" t="s">
        <v>515</v>
      </c>
      <c r="D5082" s="1298">
        <v>2004</v>
      </c>
      <c r="E5082" s="101">
        <v>6</v>
      </c>
      <c r="F5082" s="101">
        <v>196670</v>
      </c>
      <c r="G5082" s="146">
        <v>0.1</v>
      </c>
      <c r="H5082" s="101">
        <f t="shared" si="1562"/>
        <v>118002</v>
      </c>
      <c r="I5082" s="101">
        <f t="shared" si="1563"/>
        <v>78668</v>
      </c>
      <c r="J5082" s="101">
        <f t="shared" si="1564"/>
        <v>19667</v>
      </c>
      <c r="K5082" s="101">
        <f t="shared" si="1560"/>
        <v>10.969991075412763</v>
      </c>
      <c r="L5082" s="101">
        <v>15</v>
      </c>
      <c r="M5082" s="27">
        <f t="shared" si="1565"/>
        <v>2.7424977688531906</v>
      </c>
    </row>
    <row r="5083" spans="1:13">
      <c r="A5083" s="1312"/>
      <c r="B5083" s="89"/>
      <c r="C5083" s="32" t="s">
        <v>964</v>
      </c>
      <c r="D5083" s="1298">
        <v>2005</v>
      </c>
      <c r="E5083" s="101">
        <v>5</v>
      </c>
      <c r="F5083" s="101">
        <v>347000</v>
      </c>
      <c r="G5083" s="146">
        <v>0.1</v>
      </c>
      <c r="H5083" s="101">
        <f t="shared" si="1562"/>
        <v>173500</v>
      </c>
      <c r="I5083" s="101">
        <f t="shared" si="1563"/>
        <v>173500</v>
      </c>
      <c r="J5083" s="101">
        <f t="shared" si="1564"/>
        <v>34700</v>
      </c>
      <c r="K5083" s="101">
        <f t="shared" si="1560"/>
        <v>19.355198572066044</v>
      </c>
      <c r="L5083" s="101">
        <v>60</v>
      </c>
      <c r="M5083" s="27">
        <f t="shared" si="1565"/>
        <v>19.355198572066044</v>
      </c>
    </row>
    <row r="5084" spans="1:13">
      <c r="A5084" s="1312"/>
      <c r="B5084" s="89"/>
      <c r="C5084" s="32" t="s">
        <v>503</v>
      </c>
      <c r="D5084" s="1298">
        <v>2004</v>
      </c>
      <c r="E5084" s="101">
        <v>6</v>
      </c>
      <c r="F5084" s="101">
        <v>6985000</v>
      </c>
      <c r="G5084" s="146">
        <v>0.1</v>
      </c>
      <c r="H5084" s="101">
        <f t="shared" si="1562"/>
        <v>4191000</v>
      </c>
      <c r="I5084" s="101">
        <f t="shared" si="1563"/>
        <v>2794000</v>
      </c>
      <c r="J5084" s="101">
        <f t="shared" si="1564"/>
        <v>698500</v>
      </c>
      <c r="K5084" s="101">
        <f t="shared" si="1560"/>
        <v>389.6140116019634</v>
      </c>
      <c r="L5084" s="101">
        <v>20</v>
      </c>
      <c r="M5084" s="27">
        <f t="shared" si="1565"/>
        <v>129.87133720065447</v>
      </c>
    </row>
    <row r="5085" spans="1:13">
      <c r="A5085" s="1297"/>
      <c r="B5085" s="6"/>
      <c r="C5085" s="31"/>
      <c r="D5085" s="97"/>
      <c r="E5085" s="106"/>
      <c r="F5085" s="106"/>
      <c r="G5085" s="147">
        <v>0.1</v>
      </c>
      <c r="H5085" s="101">
        <f t="shared" si="1562"/>
        <v>0</v>
      </c>
      <c r="I5085" s="101">
        <f t="shared" si="1563"/>
        <v>0</v>
      </c>
      <c r="J5085" s="101">
        <f t="shared" si="1564"/>
        <v>0</v>
      </c>
      <c r="K5085" s="101">
        <f t="shared" si="1560"/>
        <v>0</v>
      </c>
      <c r="L5085" s="106">
        <f>SUM(L5078:L5084)</f>
        <v>1625</v>
      </c>
      <c r="M5085" s="96">
        <f>SUM(M5078:M5084)</f>
        <v>452.5680964599137</v>
      </c>
    </row>
    <row r="5086" spans="1:13" ht="30">
      <c r="A5086" s="1312" t="s">
        <v>6049</v>
      </c>
      <c r="B5086" s="38" t="s">
        <v>4403</v>
      </c>
      <c r="C5086" s="31"/>
      <c r="D5086" s="97"/>
      <c r="E5086" s="106"/>
      <c r="F5086" s="106"/>
      <c r="G5086" s="147">
        <v>0.1</v>
      </c>
      <c r="H5086" s="101">
        <f t="shared" si="1562"/>
        <v>0</v>
      </c>
      <c r="I5086" s="101">
        <f t="shared" si="1563"/>
        <v>0</v>
      </c>
      <c r="J5086" s="101">
        <f t="shared" si="1564"/>
        <v>0</v>
      </c>
      <c r="K5086" s="101">
        <f t="shared" si="1560"/>
        <v>0</v>
      </c>
      <c r="L5086" s="106"/>
      <c r="M5086" s="96"/>
    </row>
    <row r="5087" spans="1:13">
      <c r="A5087" s="1312"/>
      <c r="B5087" s="89"/>
      <c r="C5087" s="32" t="s">
        <v>4374</v>
      </c>
      <c r="D5087" s="1298">
        <v>2004</v>
      </c>
      <c r="E5087" s="101">
        <v>6</v>
      </c>
      <c r="F5087" s="101">
        <v>202860</v>
      </c>
      <c r="G5087" s="146">
        <v>0.1</v>
      </c>
      <c r="H5087" s="101">
        <f t="shared" si="1562"/>
        <v>121716</v>
      </c>
      <c r="I5087" s="101">
        <f t="shared" si="1563"/>
        <v>81144</v>
      </c>
      <c r="J5087" s="101">
        <f t="shared" si="1564"/>
        <v>20286</v>
      </c>
      <c r="K5087" s="101">
        <f t="shared" si="1560"/>
        <v>11.315261044176706</v>
      </c>
      <c r="L5087" s="101">
        <v>2880</v>
      </c>
      <c r="M5087" s="27">
        <f t="shared" ref="M5087:M5092" si="1566">K5087*L5087/60</f>
        <v>543.13253012048187</v>
      </c>
    </row>
    <row r="5088" spans="1:13" ht="30">
      <c r="A5088" s="1312"/>
      <c r="B5088" s="89"/>
      <c r="C5088" s="32" t="s">
        <v>4377</v>
      </c>
      <c r="D5088" s="1298">
        <v>2005</v>
      </c>
      <c r="E5088" s="101">
        <v>5</v>
      </c>
      <c r="F5088" s="101">
        <v>347000</v>
      </c>
      <c r="G5088" s="146">
        <v>0.1</v>
      </c>
      <c r="H5088" s="101">
        <f t="shared" si="1562"/>
        <v>173500</v>
      </c>
      <c r="I5088" s="101">
        <f t="shared" si="1563"/>
        <v>173500</v>
      </c>
      <c r="J5088" s="101">
        <f t="shared" si="1564"/>
        <v>34700</v>
      </c>
      <c r="K5088" s="101">
        <f t="shared" si="1560"/>
        <v>19.355198572066044</v>
      </c>
      <c r="L5088" s="101">
        <v>60</v>
      </c>
      <c r="M5088" s="27">
        <f t="shared" si="1566"/>
        <v>19.355198572066044</v>
      </c>
    </row>
    <row r="5089" spans="1:13">
      <c r="A5089" s="1312"/>
      <c r="B5089" s="89"/>
      <c r="C5089" s="32" t="s">
        <v>4388</v>
      </c>
      <c r="D5089" s="1298">
        <v>2005</v>
      </c>
      <c r="E5089" s="101">
        <v>5</v>
      </c>
      <c r="F5089" s="101">
        <v>347000</v>
      </c>
      <c r="G5089" s="146">
        <v>0.1</v>
      </c>
      <c r="H5089" s="101">
        <f t="shared" si="1562"/>
        <v>173500</v>
      </c>
      <c r="I5089" s="101">
        <f t="shared" si="1563"/>
        <v>173500</v>
      </c>
      <c r="J5089" s="101">
        <f t="shared" si="1564"/>
        <v>34700</v>
      </c>
      <c r="K5089" s="101">
        <f t="shared" si="1560"/>
        <v>19.355198572066044</v>
      </c>
      <c r="L5089" s="101">
        <v>30</v>
      </c>
      <c r="M5089" s="27">
        <f t="shared" si="1566"/>
        <v>9.677599286033022</v>
      </c>
    </row>
    <row r="5090" spans="1:13">
      <c r="A5090" s="1312"/>
      <c r="B5090" s="89"/>
      <c r="C5090" s="32" t="s">
        <v>515</v>
      </c>
      <c r="D5090" s="1298">
        <v>2004</v>
      </c>
      <c r="E5090" s="101">
        <v>6</v>
      </c>
      <c r="F5090" s="101">
        <v>196670</v>
      </c>
      <c r="G5090" s="146">
        <v>0.1</v>
      </c>
      <c r="H5090" s="101">
        <f t="shared" si="1562"/>
        <v>118002</v>
      </c>
      <c r="I5090" s="101">
        <f t="shared" si="1563"/>
        <v>78668</v>
      </c>
      <c r="J5090" s="101">
        <f t="shared" si="1564"/>
        <v>19667</v>
      </c>
      <c r="K5090" s="101">
        <f t="shared" si="1560"/>
        <v>10.969991075412763</v>
      </c>
      <c r="L5090" s="101">
        <v>15</v>
      </c>
      <c r="M5090" s="27">
        <f t="shared" si="1566"/>
        <v>2.7424977688531906</v>
      </c>
    </row>
    <row r="5091" spans="1:13">
      <c r="A5091" s="1312"/>
      <c r="B5091" s="89"/>
      <c r="C5091" s="32" t="s">
        <v>964</v>
      </c>
      <c r="D5091" s="1298">
        <v>2005</v>
      </c>
      <c r="E5091" s="101">
        <v>5</v>
      </c>
      <c r="F5091" s="101">
        <v>347000</v>
      </c>
      <c r="G5091" s="146">
        <v>0.1</v>
      </c>
      <c r="H5091" s="101">
        <f t="shared" si="1562"/>
        <v>173500</v>
      </c>
      <c r="I5091" s="101">
        <f t="shared" si="1563"/>
        <v>173500</v>
      </c>
      <c r="J5091" s="101">
        <f t="shared" si="1564"/>
        <v>34700</v>
      </c>
      <c r="K5091" s="101">
        <f t="shared" si="1560"/>
        <v>19.355198572066044</v>
      </c>
      <c r="L5091" s="101">
        <v>60</v>
      </c>
      <c r="M5091" s="27">
        <f t="shared" si="1566"/>
        <v>19.355198572066044</v>
      </c>
    </row>
    <row r="5092" spans="1:13">
      <c r="A5092" s="1312"/>
      <c r="B5092" s="89"/>
      <c r="C5092" s="32" t="s">
        <v>503</v>
      </c>
      <c r="D5092" s="1298">
        <v>2004</v>
      </c>
      <c r="E5092" s="101">
        <v>6</v>
      </c>
      <c r="F5092" s="101">
        <v>6985000</v>
      </c>
      <c r="G5092" s="146">
        <v>0.1</v>
      </c>
      <c r="H5092" s="101">
        <f t="shared" si="1562"/>
        <v>4191000</v>
      </c>
      <c r="I5092" s="101">
        <f t="shared" si="1563"/>
        <v>2794000</v>
      </c>
      <c r="J5092" s="101">
        <f t="shared" si="1564"/>
        <v>698500</v>
      </c>
      <c r="K5092" s="101">
        <f t="shared" si="1560"/>
        <v>389.6140116019634</v>
      </c>
      <c r="L5092" s="101">
        <v>20</v>
      </c>
      <c r="M5092" s="27">
        <f t="shared" si="1566"/>
        <v>129.87133720065447</v>
      </c>
    </row>
    <row r="5093" spans="1:13">
      <c r="A5093" s="1312"/>
      <c r="B5093" s="89"/>
      <c r="C5093" s="31"/>
      <c r="D5093" s="97"/>
      <c r="E5093" s="106"/>
      <c r="F5093" s="106"/>
      <c r="G5093" s="147">
        <v>0.1</v>
      </c>
      <c r="H5093" s="101">
        <f t="shared" si="1562"/>
        <v>0</v>
      </c>
      <c r="I5093" s="101">
        <f t="shared" si="1563"/>
        <v>0</v>
      </c>
      <c r="J5093" s="101">
        <f t="shared" si="1564"/>
        <v>0</v>
      </c>
      <c r="K5093" s="101">
        <f t="shared" si="1560"/>
        <v>0</v>
      </c>
      <c r="L5093" s="106">
        <f>SUM(L5086:L5092)</f>
        <v>3065</v>
      </c>
      <c r="M5093" s="96">
        <f>SUM(M5086:M5092)</f>
        <v>724.13436152015458</v>
      </c>
    </row>
    <row r="5094" spans="1:13" ht="30">
      <c r="A5094" s="1312" t="s">
        <v>6029</v>
      </c>
      <c r="B5094" s="38" t="s">
        <v>4404</v>
      </c>
      <c r="C5094" s="32"/>
      <c r="D5094" s="1298"/>
      <c r="E5094" s="101"/>
      <c r="F5094" s="101"/>
      <c r="G5094" s="146">
        <v>0.1</v>
      </c>
      <c r="H5094" s="101">
        <f t="shared" si="1562"/>
        <v>0</v>
      </c>
      <c r="I5094" s="101">
        <f t="shared" si="1563"/>
        <v>0</v>
      </c>
      <c r="J5094" s="101">
        <f t="shared" si="1564"/>
        <v>0</v>
      </c>
      <c r="K5094" s="101">
        <f t="shared" si="1560"/>
        <v>0</v>
      </c>
      <c r="L5094" s="101"/>
      <c r="M5094" s="27"/>
    </row>
    <row r="5095" spans="1:13">
      <c r="A5095" s="1312"/>
      <c r="B5095" s="89"/>
      <c r="C5095" s="32" t="s">
        <v>4388</v>
      </c>
      <c r="D5095" s="1298">
        <v>2005</v>
      </c>
      <c r="E5095" s="101">
        <v>5</v>
      </c>
      <c r="F5095" s="101">
        <v>347000</v>
      </c>
      <c r="G5095" s="146">
        <v>0.1</v>
      </c>
      <c r="H5095" s="101">
        <f t="shared" si="1562"/>
        <v>173500</v>
      </c>
      <c r="I5095" s="101">
        <f t="shared" si="1563"/>
        <v>173500</v>
      </c>
      <c r="J5095" s="101">
        <f t="shared" si="1564"/>
        <v>34700</v>
      </c>
      <c r="K5095" s="101">
        <f t="shared" si="1560"/>
        <v>19.355198572066044</v>
      </c>
      <c r="L5095" s="101">
        <v>30</v>
      </c>
      <c r="M5095" s="27">
        <f t="shared" ref="M5095:M5100" si="1567">K5095*L5095/60</f>
        <v>9.677599286033022</v>
      </c>
    </row>
    <row r="5096" spans="1:13">
      <c r="A5096" s="1312"/>
      <c r="B5096" s="89"/>
      <c r="C5096" s="32" t="s">
        <v>4397</v>
      </c>
      <c r="D5096" s="1298">
        <v>2014</v>
      </c>
      <c r="E5096" s="101">
        <v>10</v>
      </c>
      <c r="F5096" s="101">
        <v>1411800</v>
      </c>
      <c r="G5096" s="146">
        <v>0.1</v>
      </c>
      <c r="H5096" s="101">
        <f t="shared" si="1562"/>
        <v>1411800</v>
      </c>
      <c r="I5096" s="101">
        <f t="shared" si="1563"/>
        <v>0</v>
      </c>
      <c r="J5096" s="101">
        <f t="shared" si="1564"/>
        <v>141180</v>
      </c>
      <c r="K5096" s="101">
        <f t="shared" si="1560"/>
        <v>78.748326639892909</v>
      </c>
      <c r="L5096" s="101"/>
      <c r="M5096" s="27">
        <f t="shared" si="1567"/>
        <v>0</v>
      </c>
    </row>
    <row r="5097" spans="1:13">
      <c r="A5097" s="1312"/>
      <c r="B5097" s="89"/>
      <c r="C5097" s="32" t="s">
        <v>4375</v>
      </c>
      <c r="D5097" s="1298">
        <v>2005</v>
      </c>
      <c r="E5097" s="101">
        <v>5</v>
      </c>
      <c r="F5097" s="101">
        <v>347000</v>
      </c>
      <c r="G5097" s="146">
        <v>0.1</v>
      </c>
      <c r="H5097" s="101">
        <f t="shared" si="1562"/>
        <v>173500</v>
      </c>
      <c r="I5097" s="101">
        <f t="shared" si="1563"/>
        <v>173500</v>
      </c>
      <c r="J5097" s="101">
        <f t="shared" si="1564"/>
        <v>34700</v>
      </c>
      <c r="K5097" s="101">
        <f t="shared" si="1560"/>
        <v>19.355198572066044</v>
      </c>
      <c r="L5097" s="101">
        <v>60</v>
      </c>
      <c r="M5097" s="27">
        <f t="shared" si="1567"/>
        <v>19.355198572066044</v>
      </c>
    </row>
    <row r="5098" spans="1:13">
      <c r="A5098" s="1312"/>
      <c r="B5098" s="89"/>
      <c r="C5098" s="32" t="s">
        <v>515</v>
      </c>
      <c r="D5098" s="1298">
        <v>2004</v>
      </c>
      <c r="E5098" s="101">
        <v>6</v>
      </c>
      <c r="F5098" s="101">
        <v>196670</v>
      </c>
      <c r="G5098" s="146">
        <v>0.1</v>
      </c>
      <c r="H5098" s="101">
        <f t="shared" si="1562"/>
        <v>118002</v>
      </c>
      <c r="I5098" s="101">
        <f t="shared" si="1563"/>
        <v>78668</v>
      </c>
      <c r="J5098" s="101">
        <f t="shared" si="1564"/>
        <v>19667</v>
      </c>
      <c r="K5098" s="101">
        <f t="shared" si="1560"/>
        <v>10.969991075412763</v>
      </c>
      <c r="L5098" s="101">
        <v>15</v>
      </c>
      <c r="M5098" s="27">
        <f t="shared" si="1567"/>
        <v>2.7424977688531906</v>
      </c>
    </row>
    <row r="5099" spans="1:13">
      <c r="A5099" s="1312"/>
      <c r="B5099" s="89"/>
      <c r="C5099" s="32" t="s">
        <v>4374</v>
      </c>
      <c r="D5099" s="1298">
        <v>2004</v>
      </c>
      <c r="E5099" s="101">
        <v>6</v>
      </c>
      <c r="F5099" s="101">
        <v>202860</v>
      </c>
      <c r="G5099" s="146">
        <v>0.1</v>
      </c>
      <c r="H5099" s="101">
        <f t="shared" si="1562"/>
        <v>121716</v>
      </c>
      <c r="I5099" s="101">
        <f t="shared" si="1563"/>
        <v>81144</v>
      </c>
      <c r="J5099" s="101">
        <f t="shared" si="1564"/>
        <v>20286</v>
      </c>
      <c r="K5099" s="101">
        <f t="shared" si="1560"/>
        <v>11.315261044176706</v>
      </c>
      <c r="L5099" s="101">
        <v>2880</v>
      </c>
      <c r="M5099" s="27">
        <f t="shared" si="1567"/>
        <v>543.13253012048187</v>
      </c>
    </row>
    <row r="5100" spans="1:13">
      <c r="A5100" s="1312"/>
      <c r="B5100" s="89"/>
      <c r="C5100" s="32" t="s">
        <v>503</v>
      </c>
      <c r="D5100" s="1298">
        <v>2004</v>
      </c>
      <c r="E5100" s="101">
        <v>6</v>
      </c>
      <c r="F5100" s="101">
        <v>6985000</v>
      </c>
      <c r="G5100" s="146">
        <v>0.1</v>
      </c>
      <c r="H5100" s="101">
        <f t="shared" si="1562"/>
        <v>4191000</v>
      </c>
      <c r="I5100" s="101">
        <f t="shared" si="1563"/>
        <v>2794000</v>
      </c>
      <c r="J5100" s="101">
        <f t="shared" si="1564"/>
        <v>698500</v>
      </c>
      <c r="K5100" s="101">
        <f t="shared" si="1560"/>
        <v>389.6140116019634</v>
      </c>
      <c r="L5100" s="101">
        <v>15</v>
      </c>
      <c r="M5100" s="27">
        <f t="shared" si="1567"/>
        <v>97.403502900490849</v>
      </c>
    </row>
    <row r="5101" spans="1:13">
      <c r="A5101" s="1312"/>
      <c r="B5101" s="89"/>
      <c r="C5101" s="31"/>
      <c r="D5101" s="97"/>
      <c r="E5101" s="106"/>
      <c r="F5101" s="106"/>
      <c r="G5101" s="147">
        <v>0.1</v>
      </c>
      <c r="H5101" s="101">
        <f t="shared" si="1562"/>
        <v>0</v>
      </c>
      <c r="I5101" s="101">
        <f t="shared" si="1563"/>
        <v>0</v>
      </c>
      <c r="J5101" s="101">
        <f t="shared" si="1564"/>
        <v>0</v>
      </c>
      <c r="K5101" s="101">
        <f t="shared" si="1560"/>
        <v>0</v>
      </c>
      <c r="L5101" s="106">
        <f>SUM(L5094:L5100)</f>
        <v>3000</v>
      </c>
      <c r="M5101" s="96">
        <f>SUM(M5094:M5100)</f>
        <v>672.31132864792494</v>
      </c>
    </row>
    <row r="5102" spans="1:13" ht="30">
      <c r="A5102" s="1297" t="s">
        <v>6050</v>
      </c>
      <c r="B5102" s="38" t="s">
        <v>4266</v>
      </c>
      <c r="C5102" s="6"/>
      <c r="D5102" s="6"/>
      <c r="E5102" s="6"/>
      <c r="F5102" s="6"/>
      <c r="G5102" s="6">
        <v>0.1</v>
      </c>
      <c r="H5102" s="101">
        <f t="shared" si="1562"/>
        <v>0</v>
      </c>
      <c r="I5102" s="101">
        <f t="shared" si="1563"/>
        <v>0</v>
      </c>
      <c r="J5102" s="101">
        <f t="shared" si="1564"/>
        <v>0</v>
      </c>
      <c r="K5102" s="101">
        <f t="shared" si="1560"/>
        <v>0</v>
      </c>
      <c r="L5102" s="6"/>
      <c r="M5102" s="6"/>
    </row>
    <row r="5103" spans="1:13">
      <c r="A5103" s="1297"/>
      <c r="B5103" s="38"/>
      <c r="C5103" s="32" t="s">
        <v>4374</v>
      </c>
      <c r="D5103" s="1298">
        <v>2004</v>
      </c>
      <c r="E5103" s="101">
        <v>6</v>
      </c>
      <c r="F5103" s="101">
        <v>202860</v>
      </c>
      <c r="G5103" s="146">
        <v>0.1</v>
      </c>
      <c r="H5103" s="101">
        <f t="shared" si="1562"/>
        <v>121716</v>
      </c>
      <c r="I5103" s="101">
        <f t="shared" si="1563"/>
        <v>81144</v>
      </c>
      <c r="J5103" s="101">
        <f t="shared" si="1564"/>
        <v>20286</v>
      </c>
      <c r="K5103" s="101">
        <f t="shared" si="1560"/>
        <v>11.315261044176706</v>
      </c>
      <c r="L5103" s="101">
        <v>1440</v>
      </c>
      <c r="M5103" s="27">
        <f t="shared" ref="M5103:M5108" si="1568">K5103*L5103/60</f>
        <v>271.56626506024094</v>
      </c>
    </row>
    <row r="5104" spans="1:13">
      <c r="A5104" s="1297"/>
      <c r="B5104" s="38"/>
      <c r="C5104" s="32" t="s">
        <v>4375</v>
      </c>
      <c r="D5104" s="1298">
        <v>2006</v>
      </c>
      <c r="E5104" s="101">
        <v>4</v>
      </c>
      <c r="F5104" s="101">
        <v>55500</v>
      </c>
      <c r="G5104" s="146">
        <v>0.1</v>
      </c>
      <c r="H5104" s="101">
        <f t="shared" si="1562"/>
        <v>22200</v>
      </c>
      <c r="I5104" s="101">
        <f t="shared" si="1563"/>
        <v>33300</v>
      </c>
      <c r="J5104" s="101">
        <f t="shared" si="1564"/>
        <v>5550</v>
      </c>
      <c r="K5104" s="101">
        <f t="shared" si="1560"/>
        <v>3.0957161981258365</v>
      </c>
      <c r="L5104" s="101">
        <v>10</v>
      </c>
      <c r="M5104" s="27">
        <f t="shared" si="1568"/>
        <v>0.51595269968763946</v>
      </c>
    </row>
    <row r="5105" spans="1:13">
      <c r="A5105" s="1297"/>
      <c r="B5105" s="38"/>
      <c r="C5105" s="32" t="s">
        <v>4379</v>
      </c>
      <c r="D5105" s="1298">
        <v>2005</v>
      </c>
      <c r="E5105" s="101">
        <v>5</v>
      </c>
      <c r="F5105" s="101">
        <v>1638000</v>
      </c>
      <c r="G5105" s="146">
        <v>0.1</v>
      </c>
      <c r="H5105" s="101">
        <f t="shared" si="1562"/>
        <v>819000</v>
      </c>
      <c r="I5105" s="101">
        <f t="shared" si="1563"/>
        <v>819000</v>
      </c>
      <c r="J5105" s="101">
        <f t="shared" si="1564"/>
        <v>163800</v>
      </c>
      <c r="K5105" s="101">
        <f t="shared" si="1560"/>
        <v>91.365461847389554</v>
      </c>
      <c r="L5105" s="101">
        <v>80</v>
      </c>
      <c r="M5105" s="27">
        <f t="shared" si="1568"/>
        <v>121.82061579651941</v>
      </c>
    </row>
    <row r="5106" spans="1:13">
      <c r="A5106" s="1297"/>
      <c r="B5106" s="38"/>
      <c r="C5106" s="32" t="s">
        <v>4380</v>
      </c>
      <c r="D5106" s="1298">
        <v>2005</v>
      </c>
      <c r="E5106" s="101">
        <v>5</v>
      </c>
      <c r="F5106" s="101">
        <v>12190000</v>
      </c>
      <c r="G5106" s="146">
        <v>0.1</v>
      </c>
      <c r="H5106" s="101">
        <f t="shared" si="1562"/>
        <v>6095000</v>
      </c>
      <c r="I5106" s="101">
        <f t="shared" si="1563"/>
        <v>6095000</v>
      </c>
      <c r="J5106" s="101">
        <f t="shared" si="1564"/>
        <v>1219000</v>
      </c>
      <c r="K5106" s="101">
        <f t="shared" si="1560"/>
        <v>679.9419901829541</v>
      </c>
      <c r="L5106" s="101">
        <v>20</v>
      </c>
      <c r="M5106" s="27">
        <f t="shared" si="1568"/>
        <v>226.6473300609847</v>
      </c>
    </row>
    <row r="5107" spans="1:13">
      <c r="A5107" s="1297"/>
      <c r="B5107" s="38"/>
      <c r="C5107" s="32" t="s">
        <v>515</v>
      </c>
      <c r="D5107" s="1298">
        <v>2004</v>
      </c>
      <c r="E5107" s="101">
        <v>6</v>
      </c>
      <c r="F5107" s="101">
        <v>196670</v>
      </c>
      <c r="G5107" s="146">
        <v>0.1</v>
      </c>
      <c r="H5107" s="101">
        <f t="shared" si="1562"/>
        <v>118002</v>
      </c>
      <c r="I5107" s="101">
        <f t="shared" si="1563"/>
        <v>78668</v>
      </c>
      <c r="J5107" s="101">
        <f t="shared" si="1564"/>
        <v>19667</v>
      </c>
      <c r="K5107" s="101">
        <f t="shared" si="1560"/>
        <v>10.969991075412763</v>
      </c>
      <c r="L5107" s="101">
        <v>15</v>
      </c>
      <c r="M5107" s="27">
        <f t="shared" si="1568"/>
        <v>2.7424977688531906</v>
      </c>
    </row>
    <row r="5108" spans="1:13">
      <c r="A5108" s="1297"/>
      <c r="B5108" s="38"/>
      <c r="C5108" s="32" t="s">
        <v>503</v>
      </c>
      <c r="D5108" s="1298">
        <v>2004</v>
      </c>
      <c r="E5108" s="101">
        <v>6</v>
      </c>
      <c r="F5108" s="101">
        <v>6985000</v>
      </c>
      <c r="G5108" s="146">
        <v>0.1</v>
      </c>
      <c r="H5108" s="101">
        <f t="shared" si="1562"/>
        <v>4191000</v>
      </c>
      <c r="I5108" s="101">
        <f t="shared" si="1563"/>
        <v>2794000</v>
      </c>
      <c r="J5108" s="101">
        <f t="shared" si="1564"/>
        <v>698500</v>
      </c>
      <c r="K5108" s="101">
        <f t="shared" si="1560"/>
        <v>389.6140116019634</v>
      </c>
      <c r="L5108" s="101">
        <v>15</v>
      </c>
      <c r="M5108" s="27">
        <f t="shared" si="1568"/>
        <v>97.403502900490849</v>
      </c>
    </row>
    <row r="5109" spans="1:13">
      <c r="A5109" s="1297"/>
      <c r="B5109" s="38"/>
      <c r="C5109" s="31"/>
      <c r="D5109" s="97"/>
      <c r="E5109" s="106"/>
      <c r="F5109" s="106"/>
      <c r="G5109" s="147">
        <v>0.1</v>
      </c>
      <c r="H5109" s="101">
        <f t="shared" si="1562"/>
        <v>0</v>
      </c>
      <c r="I5109" s="101">
        <f t="shared" si="1563"/>
        <v>0</v>
      </c>
      <c r="J5109" s="101">
        <f t="shared" si="1564"/>
        <v>0</v>
      </c>
      <c r="K5109" s="101">
        <f t="shared" si="1560"/>
        <v>0</v>
      </c>
      <c r="L5109" s="106">
        <f>SUM(L5103:L5108)</f>
        <v>1580</v>
      </c>
      <c r="M5109" s="106">
        <f>SUM(M5103:M5108)</f>
        <v>720.69616428677671</v>
      </c>
    </row>
    <row r="5110" spans="1:13" ht="30">
      <c r="A5110" s="1297" t="s">
        <v>6051</v>
      </c>
      <c r="B5110" s="38" t="s">
        <v>4405</v>
      </c>
      <c r="C5110" s="31"/>
      <c r="D5110" s="97"/>
      <c r="E5110" s="106"/>
      <c r="F5110" s="106"/>
      <c r="G5110" s="147">
        <v>0.1</v>
      </c>
      <c r="H5110" s="101">
        <f t="shared" si="1562"/>
        <v>0</v>
      </c>
      <c r="I5110" s="101">
        <f t="shared" si="1563"/>
        <v>0</v>
      </c>
      <c r="J5110" s="101">
        <f t="shared" si="1564"/>
        <v>0</v>
      </c>
      <c r="K5110" s="101">
        <f t="shared" si="1560"/>
        <v>0</v>
      </c>
      <c r="L5110" s="106"/>
      <c r="M5110" s="96"/>
    </row>
    <row r="5111" spans="1:13">
      <c r="A5111" s="1312"/>
      <c r="B5111" s="89"/>
      <c r="C5111" s="32" t="s">
        <v>4388</v>
      </c>
      <c r="D5111" s="1298">
        <v>2005</v>
      </c>
      <c r="E5111" s="101">
        <v>5</v>
      </c>
      <c r="F5111" s="101">
        <v>347000</v>
      </c>
      <c r="G5111" s="146">
        <v>0.1</v>
      </c>
      <c r="H5111" s="101">
        <f t="shared" si="1562"/>
        <v>173500</v>
      </c>
      <c r="I5111" s="101">
        <f t="shared" si="1563"/>
        <v>173500</v>
      </c>
      <c r="J5111" s="101">
        <f t="shared" si="1564"/>
        <v>34700</v>
      </c>
      <c r="K5111" s="101">
        <f t="shared" si="1560"/>
        <v>19.355198572066044</v>
      </c>
      <c r="L5111" s="101">
        <v>30</v>
      </c>
      <c r="M5111" s="27">
        <f>K5111*L5111/60</f>
        <v>9.677599286033022</v>
      </c>
    </row>
    <row r="5112" spans="1:13">
      <c r="A5112" s="1312"/>
      <c r="B5112" s="89"/>
      <c r="C5112" s="32" t="s">
        <v>4375</v>
      </c>
      <c r="D5112" s="1298">
        <v>2004</v>
      </c>
      <c r="E5112" s="101">
        <v>6</v>
      </c>
      <c r="F5112" s="101">
        <v>39832</v>
      </c>
      <c r="G5112" s="146">
        <v>0.1</v>
      </c>
      <c r="H5112" s="101">
        <f t="shared" si="1562"/>
        <v>23899.200000000001</v>
      </c>
      <c r="I5112" s="101">
        <f t="shared" si="1563"/>
        <v>15932.8</v>
      </c>
      <c r="J5112" s="101">
        <f t="shared" si="1564"/>
        <v>3983.2000000000003</v>
      </c>
      <c r="K5112" s="101">
        <f t="shared" si="1560"/>
        <v>2.2217759928603305</v>
      </c>
      <c r="L5112" s="101">
        <v>30</v>
      </c>
      <c r="M5112" s="27">
        <f>K5112*L5112/60</f>
        <v>1.1108879964301652</v>
      </c>
    </row>
    <row r="5113" spans="1:13">
      <c r="A5113" s="1312"/>
      <c r="B5113" s="89"/>
      <c r="C5113" s="32" t="s">
        <v>4374</v>
      </c>
      <c r="D5113" s="1298">
        <v>2004</v>
      </c>
      <c r="E5113" s="101">
        <v>6</v>
      </c>
      <c r="F5113" s="101">
        <v>202860</v>
      </c>
      <c r="G5113" s="146">
        <v>0.1</v>
      </c>
      <c r="H5113" s="101">
        <f t="shared" si="1562"/>
        <v>121716</v>
      </c>
      <c r="I5113" s="101">
        <f t="shared" si="1563"/>
        <v>81144</v>
      </c>
      <c r="J5113" s="101">
        <f t="shared" si="1564"/>
        <v>20286</v>
      </c>
      <c r="K5113" s="101">
        <f t="shared" si="1560"/>
        <v>11.315261044176706</v>
      </c>
      <c r="L5113" s="101">
        <v>2880</v>
      </c>
      <c r="M5113" s="27">
        <f>K5113*L5113/60</f>
        <v>543.13253012048187</v>
      </c>
    </row>
    <row r="5114" spans="1:13">
      <c r="A5114" s="1312"/>
      <c r="B5114" s="89"/>
      <c r="C5114" s="32" t="s">
        <v>4383</v>
      </c>
      <c r="D5114" s="1298">
        <v>2004</v>
      </c>
      <c r="E5114" s="101">
        <v>6</v>
      </c>
      <c r="F5114" s="101">
        <v>6985000</v>
      </c>
      <c r="G5114" s="146">
        <v>0.1</v>
      </c>
      <c r="H5114" s="101">
        <f t="shared" si="1562"/>
        <v>4191000</v>
      </c>
      <c r="I5114" s="101">
        <f t="shared" si="1563"/>
        <v>2794000</v>
      </c>
      <c r="J5114" s="101">
        <f t="shared" si="1564"/>
        <v>698500</v>
      </c>
      <c r="K5114" s="101">
        <f t="shared" si="1560"/>
        <v>389.6140116019634</v>
      </c>
      <c r="L5114" s="101">
        <v>15</v>
      </c>
      <c r="M5114" s="27">
        <f>K5114*L5114/60</f>
        <v>97.403502900490849</v>
      </c>
    </row>
    <row r="5115" spans="1:13">
      <c r="A5115" s="6"/>
      <c r="B5115" s="6"/>
      <c r="C5115" s="31"/>
      <c r="D5115" s="97"/>
      <c r="E5115" s="106"/>
      <c r="F5115" s="106"/>
      <c r="G5115" s="147">
        <v>0.1</v>
      </c>
      <c r="H5115" s="101">
        <f t="shared" si="1562"/>
        <v>0</v>
      </c>
      <c r="I5115" s="101">
        <f t="shared" si="1563"/>
        <v>0</v>
      </c>
      <c r="J5115" s="101">
        <f t="shared" si="1564"/>
        <v>0</v>
      </c>
      <c r="K5115" s="101">
        <f t="shared" si="1560"/>
        <v>0</v>
      </c>
      <c r="L5115" s="106">
        <f>SUM(L5110:L5114)</f>
        <v>2955</v>
      </c>
      <c r="M5115" s="96">
        <f>SUM(M5110:M5114)</f>
        <v>651.32452030343586</v>
      </c>
    </row>
    <row r="5116" spans="1:13">
      <c r="A5116" s="6"/>
      <c r="B5116" s="6"/>
      <c r="C5116" s="31"/>
      <c r="D5116" s="97"/>
      <c r="E5116" s="106"/>
      <c r="F5116" s="106"/>
      <c r="G5116" s="147">
        <v>0.1</v>
      </c>
      <c r="H5116" s="101">
        <f t="shared" si="1562"/>
        <v>0</v>
      </c>
      <c r="I5116" s="101">
        <f t="shared" si="1563"/>
        <v>0</v>
      </c>
      <c r="J5116" s="101">
        <f t="shared" si="1564"/>
        <v>0</v>
      </c>
      <c r="K5116" s="101">
        <f t="shared" si="1560"/>
        <v>0</v>
      </c>
      <c r="L5116" s="106"/>
      <c r="M5116" s="96"/>
    </row>
    <row r="5117" spans="1:13" ht="45">
      <c r="A5117" s="1297" t="s">
        <v>6052</v>
      </c>
      <c r="B5117" s="38" t="s">
        <v>4268</v>
      </c>
      <c r="C5117" s="31"/>
      <c r="D5117" s="97"/>
      <c r="E5117" s="106"/>
      <c r="F5117" s="106"/>
      <c r="G5117" s="147">
        <v>0.1</v>
      </c>
      <c r="H5117" s="101">
        <f t="shared" si="1562"/>
        <v>0</v>
      </c>
      <c r="I5117" s="101">
        <f t="shared" si="1563"/>
        <v>0</v>
      </c>
      <c r="J5117" s="101">
        <f t="shared" si="1564"/>
        <v>0</v>
      </c>
      <c r="K5117" s="101">
        <f t="shared" si="1560"/>
        <v>0</v>
      </c>
      <c r="L5117" s="106"/>
      <c r="M5117" s="96"/>
    </row>
    <row r="5118" spans="1:13">
      <c r="A5118" s="1312"/>
      <c r="B5118" s="89"/>
      <c r="C5118" s="32" t="s">
        <v>4388</v>
      </c>
      <c r="D5118" s="1298">
        <v>2005</v>
      </c>
      <c r="E5118" s="101">
        <v>5</v>
      </c>
      <c r="F5118" s="101">
        <v>347000</v>
      </c>
      <c r="G5118" s="146">
        <v>0.1</v>
      </c>
      <c r="H5118" s="101">
        <f t="shared" si="1562"/>
        <v>173500</v>
      </c>
      <c r="I5118" s="101">
        <f t="shared" si="1563"/>
        <v>173500</v>
      </c>
      <c r="J5118" s="101">
        <f t="shared" si="1564"/>
        <v>34700</v>
      </c>
      <c r="K5118" s="101">
        <f t="shared" si="1560"/>
        <v>19.355198572066044</v>
      </c>
      <c r="L5118" s="101">
        <v>30</v>
      </c>
      <c r="M5118" s="27">
        <f>K5118*L5118/60</f>
        <v>9.677599286033022</v>
      </c>
    </row>
    <row r="5119" spans="1:13">
      <c r="A5119" s="1312"/>
      <c r="B5119" s="89"/>
      <c r="C5119" s="32" t="s">
        <v>4375</v>
      </c>
      <c r="D5119" s="1298">
        <v>2004</v>
      </c>
      <c r="E5119" s="101">
        <v>6</v>
      </c>
      <c r="F5119" s="101">
        <v>39832</v>
      </c>
      <c r="G5119" s="146">
        <v>0.1</v>
      </c>
      <c r="H5119" s="101">
        <f t="shared" si="1562"/>
        <v>23899.200000000001</v>
      </c>
      <c r="I5119" s="101">
        <f t="shared" si="1563"/>
        <v>15932.8</v>
      </c>
      <c r="J5119" s="101">
        <f t="shared" si="1564"/>
        <v>3983.2000000000003</v>
      </c>
      <c r="K5119" s="101">
        <f t="shared" si="1560"/>
        <v>2.2217759928603305</v>
      </c>
      <c r="L5119" s="101">
        <v>30</v>
      </c>
      <c r="M5119" s="27">
        <f>K5119*L5119/60</f>
        <v>1.1108879964301652</v>
      </c>
    </row>
    <row r="5120" spans="1:13">
      <c r="A5120" s="1312"/>
      <c r="B5120" s="89"/>
      <c r="C5120" s="32" t="s">
        <v>4374</v>
      </c>
      <c r="D5120" s="1298">
        <v>2004</v>
      </c>
      <c r="E5120" s="101">
        <v>6</v>
      </c>
      <c r="F5120" s="101">
        <v>202860</v>
      </c>
      <c r="G5120" s="146">
        <v>0.1</v>
      </c>
      <c r="H5120" s="101">
        <f t="shared" si="1562"/>
        <v>121716</v>
      </c>
      <c r="I5120" s="101">
        <f t="shared" si="1563"/>
        <v>81144</v>
      </c>
      <c r="J5120" s="101">
        <f t="shared" si="1564"/>
        <v>20286</v>
      </c>
      <c r="K5120" s="101">
        <f t="shared" si="1560"/>
        <v>11.315261044176706</v>
      </c>
      <c r="L5120" s="101">
        <v>2880</v>
      </c>
      <c r="M5120" s="27">
        <f>K5120*L5120/60</f>
        <v>543.13253012048187</v>
      </c>
    </row>
    <row r="5121" spans="1:13">
      <c r="A5121" s="1312"/>
      <c r="B5121" s="89"/>
      <c r="C5121" s="32" t="s">
        <v>4383</v>
      </c>
      <c r="D5121" s="1298">
        <v>2004</v>
      </c>
      <c r="E5121" s="101">
        <v>6</v>
      </c>
      <c r="F5121" s="101">
        <v>6985000</v>
      </c>
      <c r="G5121" s="146">
        <v>0.1</v>
      </c>
      <c r="H5121" s="101">
        <f t="shared" si="1562"/>
        <v>4191000</v>
      </c>
      <c r="I5121" s="101">
        <f t="shared" si="1563"/>
        <v>2794000</v>
      </c>
      <c r="J5121" s="101">
        <f t="shared" si="1564"/>
        <v>698500</v>
      </c>
      <c r="K5121" s="101">
        <f t="shared" si="1560"/>
        <v>389.6140116019634</v>
      </c>
      <c r="L5121" s="101">
        <v>15</v>
      </c>
      <c r="M5121" s="27">
        <f>K5121*L5121/60</f>
        <v>97.403502900490849</v>
      </c>
    </row>
    <row r="5122" spans="1:13">
      <c r="A5122" s="1297"/>
      <c r="B5122" s="1297"/>
      <c r="C5122" s="31"/>
      <c r="D5122" s="97"/>
      <c r="E5122" s="106"/>
      <c r="F5122" s="106"/>
      <c r="G5122" s="147">
        <v>0.1</v>
      </c>
      <c r="H5122" s="101">
        <f t="shared" si="1562"/>
        <v>0</v>
      </c>
      <c r="I5122" s="101">
        <f t="shared" si="1563"/>
        <v>0</v>
      </c>
      <c r="J5122" s="101">
        <f t="shared" si="1564"/>
        <v>0</v>
      </c>
      <c r="K5122" s="101">
        <f t="shared" si="1560"/>
        <v>0</v>
      </c>
      <c r="L5122" s="106">
        <f>SUM(L5117:L5121)</f>
        <v>2955</v>
      </c>
      <c r="M5122" s="96">
        <f>SUM(M5117:M5121)</f>
        <v>651.32452030343586</v>
      </c>
    </row>
    <row r="5123" spans="1:13">
      <c r="A5123" s="66" t="s">
        <v>606</v>
      </c>
      <c r="B5123" s="285" t="s">
        <v>4269</v>
      </c>
      <c r="C5123" s="486"/>
      <c r="D5123" s="128"/>
      <c r="E5123" s="427"/>
      <c r="F5123" s="427"/>
      <c r="G5123" s="487"/>
      <c r="H5123" s="189"/>
      <c r="I5123" s="189"/>
      <c r="J5123" s="189"/>
      <c r="K5123" s="189"/>
      <c r="L5123" s="427"/>
      <c r="M5123" s="261"/>
    </row>
    <row r="5124" spans="1:13" ht="30">
      <c r="A5124" s="1312" t="s">
        <v>6124</v>
      </c>
      <c r="B5124" s="38" t="s">
        <v>4406</v>
      </c>
      <c r="C5124" s="32"/>
      <c r="D5124" s="1298"/>
      <c r="E5124" s="101"/>
      <c r="F5124" s="101"/>
      <c r="G5124" s="146"/>
      <c r="H5124" s="101"/>
      <c r="I5124" s="101"/>
      <c r="J5124" s="101"/>
      <c r="K5124" s="101"/>
      <c r="L5124" s="101"/>
      <c r="M5124" s="27"/>
    </row>
    <row r="5125" spans="1:13">
      <c r="A5125" s="1312"/>
      <c r="B5125" s="89"/>
      <c r="C5125" s="32" t="s">
        <v>4374</v>
      </c>
      <c r="D5125" s="1298">
        <v>2004</v>
      </c>
      <c r="E5125" s="101">
        <v>6</v>
      </c>
      <c r="F5125" s="101">
        <v>202860</v>
      </c>
      <c r="G5125" s="146">
        <v>0.1</v>
      </c>
      <c r="H5125" s="101">
        <f t="shared" si="1562"/>
        <v>121716</v>
      </c>
      <c r="I5125" s="101">
        <f t="shared" si="1563"/>
        <v>81144</v>
      </c>
      <c r="J5125" s="101">
        <f t="shared" si="1564"/>
        <v>20286</v>
      </c>
      <c r="K5125" s="101">
        <f t="shared" si="1560"/>
        <v>11.315261044176706</v>
      </c>
      <c r="L5125" s="101">
        <v>2880</v>
      </c>
      <c r="M5125" s="27">
        <f t="shared" ref="M5125:M5130" si="1569">K5125*L5125/60</f>
        <v>543.13253012048187</v>
      </c>
    </row>
    <row r="5126" spans="1:13">
      <c r="A5126" s="1312"/>
      <c r="B5126" s="89"/>
      <c r="C5126" s="32" t="s">
        <v>4382</v>
      </c>
      <c r="D5126" s="1298">
        <v>2007</v>
      </c>
      <c r="E5126" s="101">
        <v>3</v>
      </c>
      <c r="F5126" s="101">
        <v>1638000</v>
      </c>
      <c r="G5126" s="146">
        <v>0.1</v>
      </c>
      <c r="H5126" s="101">
        <f t="shared" si="1562"/>
        <v>491400</v>
      </c>
      <c r="I5126" s="101">
        <f t="shared" si="1563"/>
        <v>1146600</v>
      </c>
      <c r="J5126" s="101">
        <f t="shared" si="1564"/>
        <v>163800</v>
      </c>
      <c r="K5126" s="101">
        <f t="shared" si="1560"/>
        <v>91.365461847389554</v>
      </c>
      <c r="L5126" s="101"/>
      <c r="M5126" s="27">
        <f t="shared" si="1569"/>
        <v>0</v>
      </c>
    </row>
    <row r="5127" spans="1:13">
      <c r="A5127" s="1312"/>
      <c r="B5127" s="89"/>
      <c r="C5127" s="32" t="s">
        <v>503</v>
      </c>
      <c r="D5127" s="1298">
        <v>2004</v>
      </c>
      <c r="E5127" s="101">
        <v>6</v>
      </c>
      <c r="F5127" s="101">
        <v>6985000</v>
      </c>
      <c r="G5127" s="146">
        <v>0.1</v>
      </c>
      <c r="H5127" s="101">
        <f t="shared" si="1562"/>
        <v>4191000</v>
      </c>
      <c r="I5127" s="101">
        <f t="shared" si="1563"/>
        <v>2794000</v>
      </c>
      <c r="J5127" s="101">
        <f t="shared" si="1564"/>
        <v>698500</v>
      </c>
      <c r="K5127" s="101">
        <f t="shared" ref="K5127:K5190" si="1570">J5127/1792.8</f>
        <v>389.6140116019634</v>
      </c>
      <c r="L5127" s="101">
        <v>20</v>
      </c>
      <c r="M5127" s="27">
        <f t="shared" si="1569"/>
        <v>129.87133720065447</v>
      </c>
    </row>
    <row r="5128" spans="1:13">
      <c r="A5128" s="1312"/>
      <c r="B5128" s="89"/>
      <c r="C5128" s="32" t="s">
        <v>4375</v>
      </c>
      <c r="D5128" s="1298">
        <v>2005</v>
      </c>
      <c r="E5128" s="101">
        <v>5</v>
      </c>
      <c r="F5128" s="101">
        <v>347000</v>
      </c>
      <c r="G5128" s="146">
        <v>0.1</v>
      </c>
      <c r="H5128" s="101">
        <f t="shared" si="1562"/>
        <v>173500</v>
      </c>
      <c r="I5128" s="101">
        <f t="shared" si="1563"/>
        <v>173500</v>
      </c>
      <c r="J5128" s="101">
        <f t="shared" si="1564"/>
        <v>34700</v>
      </c>
      <c r="K5128" s="101">
        <f t="shared" si="1570"/>
        <v>19.355198572066044</v>
      </c>
      <c r="L5128" s="101">
        <v>60</v>
      </c>
      <c r="M5128" s="27">
        <f t="shared" si="1569"/>
        <v>19.355198572066044</v>
      </c>
    </row>
    <row r="5129" spans="1:13">
      <c r="A5129" s="1312"/>
      <c r="B5129" s="89"/>
      <c r="C5129" s="32" t="s">
        <v>4388</v>
      </c>
      <c r="D5129" s="1298">
        <v>2005</v>
      </c>
      <c r="E5129" s="101">
        <v>5</v>
      </c>
      <c r="F5129" s="101">
        <v>347000</v>
      </c>
      <c r="G5129" s="146">
        <v>0.1</v>
      </c>
      <c r="H5129" s="101">
        <f t="shared" si="1562"/>
        <v>173500</v>
      </c>
      <c r="I5129" s="101">
        <f t="shared" si="1563"/>
        <v>173500</v>
      </c>
      <c r="J5129" s="101">
        <f t="shared" si="1564"/>
        <v>34700</v>
      </c>
      <c r="K5129" s="101">
        <f t="shared" si="1570"/>
        <v>19.355198572066044</v>
      </c>
      <c r="L5129" s="101">
        <v>30</v>
      </c>
      <c r="M5129" s="27">
        <f t="shared" si="1569"/>
        <v>9.677599286033022</v>
      </c>
    </row>
    <row r="5130" spans="1:13">
      <c r="A5130" s="1312"/>
      <c r="B5130" s="89"/>
      <c r="C5130" s="32" t="s">
        <v>4384</v>
      </c>
      <c r="D5130" s="1298">
        <v>2005</v>
      </c>
      <c r="E5130" s="101">
        <v>5</v>
      </c>
      <c r="F5130" s="101">
        <v>197664</v>
      </c>
      <c r="G5130" s="146">
        <v>0.1</v>
      </c>
      <c r="H5130" s="101">
        <f t="shared" si="1562"/>
        <v>98832</v>
      </c>
      <c r="I5130" s="101">
        <f t="shared" si="1563"/>
        <v>98832</v>
      </c>
      <c r="J5130" s="101">
        <f t="shared" si="1564"/>
        <v>19766.400000000001</v>
      </c>
      <c r="K5130" s="101">
        <f t="shared" si="1570"/>
        <v>11.025435073627845</v>
      </c>
      <c r="L5130" s="101">
        <v>485</v>
      </c>
      <c r="M5130" s="27">
        <f t="shared" si="1569"/>
        <v>89.122266845158421</v>
      </c>
    </row>
    <row r="5131" spans="1:13">
      <c r="A5131" s="1312"/>
      <c r="B5131" s="89"/>
      <c r="C5131" s="31"/>
      <c r="D5131" s="97"/>
      <c r="E5131" s="106"/>
      <c r="F5131" s="106"/>
      <c r="G5131" s="147">
        <v>0.1</v>
      </c>
      <c r="H5131" s="101">
        <f t="shared" si="1562"/>
        <v>0</v>
      </c>
      <c r="I5131" s="101">
        <f t="shared" si="1563"/>
        <v>0</v>
      </c>
      <c r="J5131" s="101">
        <f t="shared" si="1564"/>
        <v>0</v>
      </c>
      <c r="K5131" s="101">
        <f t="shared" si="1570"/>
        <v>0</v>
      </c>
      <c r="L5131" s="106">
        <f>SUM(L5125:L5130)</f>
        <v>3475</v>
      </c>
      <c r="M5131" s="106">
        <f>SUM(M5125:M5130)</f>
        <v>791.15893202439372</v>
      </c>
    </row>
    <row r="5132" spans="1:13" ht="45">
      <c r="A5132" s="1297" t="s">
        <v>6054</v>
      </c>
      <c r="B5132" s="38" t="s">
        <v>4271</v>
      </c>
      <c r="C5132" s="32"/>
      <c r="D5132" s="1298"/>
      <c r="E5132" s="101"/>
      <c r="F5132" s="101"/>
      <c r="G5132" s="146">
        <v>0.1</v>
      </c>
      <c r="H5132" s="101">
        <f t="shared" si="1562"/>
        <v>0</v>
      </c>
      <c r="I5132" s="101">
        <f t="shared" si="1563"/>
        <v>0</v>
      </c>
      <c r="J5132" s="101">
        <f t="shared" si="1564"/>
        <v>0</v>
      </c>
      <c r="K5132" s="101">
        <f t="shared" si="1570"/>
        <v>0</v>
      </c>
      <c r="L5132" s="101"/>
      <c r="M5132" s="27"/>
    </row>
    <row r="5133" spans="1:13" ht="30">
      <c r="A5133" s="1312"/>
      <c r="B5133" s="89"/>
      <c r="C5133" s="32" t="s">
        <v>4377</v>
      </c>
      <c r="D5133" s="1298">
        <v>2005</v>
      </c>
      <c r="E5133" s="101">
        <v>5</v>
      </c>
      <c r="F5133" s="101">
        <v>347000</v>
      </c>
      <c r="G5133" s="146">
        <v>0.1</v>
      </c>
      <c r="H5133" s="101">
        <f t="shared" si="1562"/>
        <v>173500</v>
      </c>
      <c r="I5133" s="101">
        <f t="shared" si="1563"/>
        <v>173500</v>
      </c>
      <c r="J5133" s="101">
        <f t="shared" si="1564"/>
        <v>34700</v>
      </c>
      <c r="K5133" s="101">
        <f t="shared" si="1570"/>
        <v>19.355198572066044</v>
      </c>
      <c r="L5133" s="101">
        <v>60</v>
      </c>
      <c r="M5133" s="27">
        <f>K5133*L5133/60</f>
        <v>19.355198572066044</v>
      </c>
    </row>
    <row r="5134" spans="1:13">
      <c r="A5134" s="1312"/>
      <c r="B5134" s="89"/>
      <c r="C5134" s="32" t="s">
        <v>4388</v>
      </c>
      <c r="D5134" s="1298">
        <v>2005</v>
      </c>
      <c r="E5134" s="101">
        <v>5</v>
      </c>
      <c r="F5134" s="101">
        <v>347000</v>
      </c>
      <c r="G5134" s="146">
        <v>0.1</v>
      </c>
      <c r="H5134" s="101">
        <f t="shared" si="1562"/>
        <v>173500</v>
      </c>
      <c r="I5134" s="101">
        <f t="shared" si="1563"/>
        <v>173500</v>
      </c>
      <c r="J5134" s="101">
        <f t="shared" si="1564"/>
        <v>34700</v>
      </c>
      <c r="K5134" s="101">
        <f t="shared" si="1570"/>
        <v>19.355198572066044</v>
      </c>
      <c r="L5134" s="101">
        <v>30</v>
      </c>
      <c r="M5134" s="27">
        <f>K5134*L5134/60</f>
        <v>9.677599286033022</v>
      </c>
    </row>
    <row r="5135" spans="1:13">
      <c r="A5135" s="1312"/>
      <c r="B5135" s="89"/>
      <c r="C5135" s="32" t="s">
        <v>515</v>
      </c>
      <c r="D5135" s="1298">
        <v>2004</v>
      </c>
      <c r="E5135" s="101">
        <v>6</v>
      </c>
      <c r="F5135" s="101">
        <v>196670</v>
      </c>
      <c r="G5135" s="146">
        <v>0.1</v>
      </c>
      <c r="H5135" s="101">
        <f t="shared" si="1562"/>
        <v>118002</v>
      </c>
      <c r="I5135" s="101">
        <f t="shared" si="1563"/>
        <v>78668</v>
      </c>
      <c r="J5135" s="101">
        <f t="shared" si="1564"/>
        <v>19667</v>
      </c>
      <c r="K5135" s="101">
        <f t="shared" si="1570"/>
        <v>10.969991075412763</v>
      </c>
      <c r="L5135" s="101">
        <v>15</v>
      </c>
      <c r="M5135" s="27">
        <f>K5135*L5135/60</f>
        <v>2.7424977688531906</v>
      </c>
    </row>
    <row r="5136" spans="1:13">
      <c r="A5136" s="1312"/>
      <c r="B5136" s="89"/>
      <c r="C5136" s="32" t="s">
        <v>964</v>
      </c>
      <c r="D5136" s="1298">
        <v>2005</v>
      </c>
      <c r="E5136" s="101">
        <v>5</v>
      </c>
      <c r="F5136" s="101">
        <v>347000</v>
      </c>
      <c r="G5136" s="146">
        <v>0.1</v>
      </c>
      <c r="H5136" s="101">
        <f t="shared" ref="H5136:H5199" si="1571">E5136*F5136*G5136</f>
        <v>173500</v>
      </c>
      <c r="I5136" s="101">
        <f t="shared" ref="I5136:I5199" si="1572">F5136-H5136</f>
        <v>173500</v>
      </c>
      <c r="J5136" s="101">
        <f t="shared" ref="J5136:J5199" si="1573">F5136*G5136</f>
        <v>34700</v>
      </c>
      <c r="K5136" s="101">
        <f t="shared" si="1570"/>
        <v>19.355198572066044</v>
      </c>
      <c r="L5136" s="101">
        <v>60</v>
      </c>
      <c r="M5136" s="27">
        <f>K5136*L5136/60</f>
        <v>19.355198572066044</v>
      </c>
    </row>
    <row r="5137" spans="1:13">
      <c r="A5137" s="1312"/>
      <c r="B5137" s="89"/>
      <c r="C5137" s="32" t="s">
        <v>503</v>
      </c>
      <c r="D5137" s="1298">
        <v>2004</v>
      </c>
      <c r="E5137" s="101">
        <v>6</v>
      </c>
      <c r="F5137" s="101">
        <v>6985000</v>
      </c>
      <c r="G5137" s="146">
        <v>0.1</v>
      </c>
      <c r="H5137" s="101">
        <f t="shared" si="1571"/>
        <v>4191000</v>
      </c>
      <c r="I5137" s="101">
        <f t="shared" si="1572"/>
        <v>2794000</v>
      </c>
      <c r="J5137" s="101">
        <f t="shared" si="1573"/>
        <v>698500</v>
      </c>
      <c r="K5137" s="101">
        <f t="shared" si="1570"/>
        <v>389.6140116019634</v>
      </c>
      <c r="L5137" s="101">
        <v>20</v>
      </c>
      <c r="M5137" s="27">
        <f>K5137*L5137/60</f>
        <v>129.87133720065447</v>
      </c>
    </row>
    <row r="5138" spans="1:13">
      <c r="A5138" s="1312"/>
      <c r="B5138" s="89"/>
      <c r="C5138" s="31"/>
      <c r="D5138" s="97"/>
      <c r="E5138" s="106"/>
      <c r="F5138" s="106"/>
      <c r="G5138" s="147">
        <v>0.1</v>
      </c>
      <c r="H5138" s="101">
        <f t="shared" si="1571"/>
        <v>0</v>
      </c>
      <c r="I5138" s="101">
        <f t="shared" si="1572"/>
        <v>0</v>
      </c>
      <c r="J5138" s="101">
        <f t="shared" si="1573"/>
        <v>0</v>
      </c>
      <c r="K5138" s="101">
        <f t="shared" si="1570"/>
        <v>0</v>
      </c>
      <c r="L5138" s="106">
        <f>SUM(L5133:L5137)</f>
        <v>185</v>
      </c>
      <c r="M5138" s="106">
        <f t="shared" ref="M5138" si="1574">SUM(M5133:M5137)</f>
        <v>181.00183139967277</v>
      </c>
    </row>
    <row r="5139" spans="1:13" ht="45">
      <c r="A5139" s="1312" t="s">
        <v>6055</v>
      </c>
      <c r="B5139" s="38" t="s">
        <v>4272</v>
      </c>
      <c r="C5139" s="32"/>
      <c r="D5139" s="1298"/>
      <c r="E5139" s="101"/>
      <c r="F5139" s="101"/>
      <c r="G5139" s="146">
        <v>0.1</v>
      </c>
      <c r="H5139" s="101">
        <f t="shared" si="1571"/>
        <v>0</v>
      </c>
      <c r="I5139" s="101">
        <f t="shared" si="1572"/>
        <v>0</v>
      </c>
      <c r="J5139" s="101">
        <f t="shared" si="1573"/>
        <v>0</v>
      </c>
      <c r="K5139" s="101">
        <f t="shared" si="1570"/>
        <v>0</v>
      </c>
      <c r="L5139" s="101"/>
      <c r="M5139" s="27"/>
    </row>
    <row r="5140" spans="1:13">
      <c r="A5140" s="1312"/>
      <c r="B5140" s="89"/>
      <c r="C5140" s="32" t="s">
        <v>4374</v>
      </c>
      <c r="D5140" s="1298">
        <v>2004</v>
      </c>
      <c r="E5140" s="101">
        <v>6</v>
      </c>
      <c r="F5140" s="101">
        <v>202860</v>
      </c>
      <c r="G5140" s="146">
        <v>0.1</v>
      </c>
      <c r="H5140" s="101">
        <f t="shared" si="1571"/>
        <v>121716</v>
      </c>
      <c r="I5140" s="101">
        <f t="shared" si="1572"/>
        <v>81144</v>
      </c>
      <c r="J5140" s="101">
        <f t="shared" si="1573"/>
        <v>20286</v>
      </c>
      <c r="K5140" s="101">
        <f t="shared" si="1570"/>
        <v>11.315261044176706</v>
      </c>
      <c r="L5140" s="101">
        <v>1440</v>
      </c>
      <c r="M5140" s="27">
        <f t="shared" ref="M5140:M5145" si="1575">K5140*L5140/60</f>
        <v>271.56626506024094</v>
      </c>
    </row>
    <row r="5141" spans="1:13">
      <c r="A5141" s="1312"/>
      <c r="B5141" s="89"/>
      <c r="C5141" s="32" t="s">
        <v>4375</v>
      </c>
      <c r="D5141" s="1298">
        <v>2006</v>
      </c>
      <c r="E5141" s="101">
        <v>4</v>
      </c>
      <c r="F5141" s="101">
        <v>55500</v>
      </c>
      <c r="G5141" s="146">
        <v>0.1</v>
      </c>
      <c r="H5141" s="101">
        <f t="shared" si="1571"/>
        <v>22200</v>
      </c>
      <c r="I5141" s="101">
        <f t="shared" si="1572"/>
        <v>33300</v>
      </c>
      <c r="J5141" s="101">
        <f t="shared" si="1573"/>
        <v>5550</v>
      </c>
      <c r="K5141" s="101">
        <f t="shared" si="1570"/>
        <v>3.0957161981258365</v>
      </c>
      <c r="L5141" s="101">
        <v>10</v>
      </c>
      <c r="M5141" s="27">
        <f t="shared" si="1575"/>
        <v>0.51595269968763946</v>
      </c>
    </row>
    <row r="5142" spans="1:13">
      <c r="A5142" s="1312"/>
      <c r="B5142" s="89"/>
      <c r="C5142" s="32" t="s">
        <v>4379</v>
      </c>
      <c r="D5142" s="1298">
        <v>2005</v>
      </c>
      <c r="E5142" s="101">
        <v>5</v>
      </c>
      <c r="F5142" s="101">
        <v>1638000</v>
      </c>
      <c r="G5142" s="146">
        <v>0.1</v>
      </c>
      <c r="H5142" s="101">
        <f t="shared" si="1571"/>
        <v>819000</v>
      </c>
      <c r="I5142" s="101">
        <f t="shared" si="1572"/>
        <v>819000</v>
      </c>
      <c r="J5142" s="101">
        <f t="shared" si="1573"/>
        <v>163800</v>
      </c>
      <c r="K5142" s="101">
        <f t="shared" si="1570"/>
        <v>91.365461847389554</v>
      </c>
      <c r="L5142" s="101">
        <v>80</v>
      </c>
      <c r="M5142" s="27">
        <f t="shared" si="1575"/>
        <v>121.82061579651941</v>
      </c>
    </row>
    <row r="5143" spans="1:13">
      <c r="A5143" s="1312"/>
      <c r="B5143" s="89"/>
      <c r="C5143" s="32" t="s">
        <v>4380</v>
      </c>
      <c r="D5143" s="1298">
        <v>2005</v>
      </c>
      <c r="E5143" s="101">
        <v>5</v>
      </c>
      <c r="F5143" s="101">
        <v>12190000</v>
      </c>
      <c r="G5143" s="146">
        <v>0.1</v>
      </c>
      <c r="H5143" s="101">
        <f t="shared" si="1571"/>
        <v>6095000</v>
      </c>
      <c r="I5143" s="101">
        <f t="shared" si="1572"/>
        <v>6095000</v>
      </c>
      <c r="J5143" s="101">
        <f t="shared" si="1573"/>
        <v>1219000</v>
      </c>
      <c r="K5143" s="101">
        <f t="shared" si="1570"/>
        <v>679.9419901829541</v>
      </c>
      <c r="L5143" s="101">
        <v>20</v>
      </c>
      <c r="M5143" s="27">
        <f t="shared" si="1575"/>
        <v>226.6473300609847</v>
      </c>
    </row>
    <row r="5144" spans="1:13">
      <c r="A5144" s="1312"/>
      <c r="B5144" s="89"/>
      <c r="C5144" s="32" t="s">
        <v>515</v>
      </c>
      <c r="D5144" s="1298">
        <v>2004</v>
      </c>
      <c r="E5144" s="101">
        <v>6</v>
      </c>
      <c r="F5144" s="101">
        <v>196670</v>
      </c>
      <c r="G5144" s="146">
        <v>0.1</v>
      </c>
      <c r="H5144" s="101">
        <f t="shared" si="1571"/>
        <v>118002</v>
      </c>
      <c r="I5144" s="101">
        <f t="shared" si="1572"/>
        <v>78668</v>
      </c>
      <c r="J5144" s="101">
        <f t="shared" si="1573"/>
        <v>19667</v>
      </c>
      <c r="K5144" s="101">
        <f t="shared" si="1570"/>
        <v>10.969991075412763</v>
      </c>
      <c r="L5144" s="101">
        <v>15</v>
      </c>
      <c r="M5144" s="27">
        <f t="shared" si="1575"/>
        <v>2.7424977688531906</v>
      </c>
    </row>
    <row r="5145" spans="1:13">
      <c r="A5145" s="1312"/>
      <c r="B5145" s="89"/>
      <c r="C5145" s="32" t="s">
        <v>503</v>
      </c>
      <c r="D5145" s="1298">
        <v>2004</v>
      </c>
      <c r="E5145" s="101">
        <v>6</v>
      </c>
      <c r="F5145" s="101">
        <v>6985000</v>
      </c>
      <c r="G5145" s="146">
        <v>0.1</v>
      </c>
      <c r="H5145" s="101">
        <f t="shared" si="1571"/>
        <v>4191000</v>
      </c>
      <c r="I5145" s="101">
        <f t="shared" si="1572"/>
        <v>2794000</v>
      </c>
      <c r="J5145" s="101">
        <f t="shared" si="1573"/>
        <v>698500</v>
      </c>
      <c r="K5145" s="101">
        <f t="shared" si="1570"/>
        <v>389.6140116019634</v>
      </c>
      <c r="L5145" s="101">
        <v>20</v>
      </c>
      <c r="M5145" s="27">
        <f t="shared" si="1575"/>
        <v>129.87133720065447</v>
      </c>
    </row>
    <row r="5146" spans="1:13">
      <c r="A5146" s="1312"/>
      <c r="B5146" s="89"/>
      <c r="C5146" s="31"/>
      <c r="D5146" s="97"/>
      <c r="E5146" s="106"/>
      <c r="F5146" s="106"/>
      <c r="G5146" s="147">
        <v>0.1</v>
      </c>
      <c r="H5146" s="101">
        <f t="shared" si="1571"/>
        <v>0</v>
      </c>
      <c r="I5146" s="101">
        <f t="shared" si="1572"/>
        <v>0</v>
      </c>
      <c r="J5146" s="101">
        <f t="shared" si="1573"/>
        <v>0</v>
      </c>
      <c r="K5146" s="101">
        <f t="shared" si="1570"/>
        <v>0</v>
      </c>
      <c r="L5146" s="106">
        <f>SUM(L5140:L5145)</f>
        <v>1585</v>
      </c>
      <c r="M5146" s="106">
        <f>SUM(M5140:M5145)</f>
        <v>753.16399858694035</v>
      </c>
    </row>
    <row r="5147" spans="1:13" ht="30">
      <c r="A5147" s="1297" t="s">
        <v>6058</v>
      </c>
      <c r="B5147" s="38" t="s">
        <v>4407</v>
      </c>
      <c r="C5147" s="32"/>
      <c r="D5147" s="1298"/>
      <c r="E5147" s="101"/>
      <c r="F5147" s="101"/>
      <c r="G5147" s="146">
        <v>0.1</v>
      </c>
      <c r="H5147" s="101">
        <f t="shared" si="1571"/>
        <v>0</v>
      </c>
      <c r="I5147" s="101">
        <f t="shared" si="1572"/>
        <v>0</v>
      </c>
      <c r="J5147" s="101">
        <f t="shared" si="1573"/>
        <v>0</v>
      </c>
      <c r="K5147" s="101">
        <f t="shared" si="1570"/>
        <v>0</v>
      </c>
      <c r="L5147" s="106"/>
      <c r="M5147" s="96"/>
    </row>
    <row r="5148" spans="1:13">
      <c r="A5148" s="1312"/>
      <c r="B5148" s="89"/>
      <c r="C5148" s="32" t="s">
        <v>4388</v>
      </c>
      <c r="D5148" s="1298">
        <v>2005</v>
      </c>
      <c r="E5148" s="101">
        <v>5</v>
      </c>
      <c r="F5148" s="101">
        <v>347000</v>
      </c>
      <c r="G5148" s="146">
        <v>0.1</v>
      </c>
      <c r="H5148" s="101">
        <f t="shared" si="1571"/>
        <v>173500</v>
      </c>
      <c r="I5148" s="101">
        <f t="shared" si="1572"/>
        <v>173500</v>
      </c>
      <c r="J5148" s="101">
        <f t="shared" si="1573"/>
        <v>34700</v>
      </c>
      <c r="K5148" s="101">
        <f t="shared" si="1570"/>
        <v>19.355198572066044</v>
      </c>
      <c r="L5148" s="101">
        <v>30</v>
      </c>
      <c r="M5148" s="27">
        <f t="shared" ref="M5148:M5153" si="1576">K5148*L5148/60</f>
        <v>9.677599286033022</v>
      </c>
    </row>
    <row r="5149" spans="1:13">
      <c r="A5149" s="1297"/>
      <c r="B5149" s="1297"/>
      <c r="C5149" s="32" t="s">
        <v>4397</v>
      </c>
      <c r="D5149" s="1298">
        <v>2014</v>
      </c>
      <c r="E5149" s="101">
        <v>10</v>
      </c>
      <c r="F5149" s="101">
        <v>1411000</v>
      </c>
      <c r="G5149" s="146">
        <v>0.1</v>
      </c>
      <c r="H5149" s="101">
        <f t="shared" si="1571"/>
        <v>1411000</v>
      </c>
      <c r="I5149" s="101">
        <f t="shared" si="1572"/>
        <v>0</v>
      </c>
      <c r="J5149" s="101">
        <f t="shared" si="1573"/>
        <v>141100</v>
      </c>
      <c r="K5149" s="101">
        <f t="shared" si="1570"/>
        <v>78.703703703703709</v>
      </c>
      <c r="L5149" s="101"/>
      <c r="M5149" s="27">
        <f t="shared" si="1576"/>
        <v>0</v>
      </c>
    </row>
    <row r="5150" spans="1:13">
      <c r="A5150" s="1297"/>
      <c r="B5150" s="1297"/>
      <c r="C5150" s="32" t="s">
        <v>4375</v>
      </c>
      <c r="D5150" s="1298">
        <v>2005</v>
      </c>
      <c r="E5150" s="101">
        <v>5</v>
      </c>
      <c r="F5150" s="101">
        <v>347000</v>
      </c>
      <c r="G5150" s="146">
        <v>0.1</v>
      </c>
      <c r="H5150" s="101">
        <f t="shared" si="1571"/>
        <v>173500</v>
      </c>
      <c r="I5150" s="101">
        <f t="shared" si="1572"/>
        <v>173500</v>
      </c>
      <c r="J5150" s="101">
        <f t="shared" si="1573"/>
        <v>34700</v>
      </c>
      <c r="K5150" s="101">
        <f t="shared" si="1570"/>
        <v>19.355198572066044</v>
      </c>
      <c r="L5150" s="101">
        <v>60</v>
      </c>
      <c r="M5150" s="27">
        <f t="shared" si="1576"/>
        <v>19.355198572066044</v>
      </c>
    </row>
    <row r="5151" spans="1:13">
      <c r="A5151" s="1297"/>
      <c r="B5151" s="1297"/>
      <c r="C5151" s="32" t="s">
        <v>515</v>
      </c>
      <c r="D5151" s="1298">
        <v>2004</v>
      </c>
      <c r="E5151" s="101">
        <v>6</v>
      </c>
      <c r="F5151" s="101">
        <v>196670</v>
      </c>
      <c r="G5151" s="146">
        <v>0.1</v>
      </c>
      <c r="H5151" s="101">
        <f t="shared" si="1571"/>
        <v>118002</v>
      </c>
      <c r="I5151" s="101">
        <f t="shared" si="1572"/>
        <v>78668</v>
      </c>
      <c r="J5151" s="101">
        <f t="shared" si="1573"/>
        <v>19667</v>
      </c>
      <c r="K5151" s="101">
        <f t="shared" si="1570"/>
        <v>10.969991075412763</v>
      </c>
      <c r="L5151" s="101">
        <v>15</v>
      </c>
      <c r="M5151" s="27">
        <f t="shared" si="1576"/>
        <v>2.7424977688531906</v>
      </c>
    </row>
    <row r="5152" spans="1:13">
      <c r="A5152" s="1312"/>
      <c r="B5152" s="89"/>
      <c r="C5152" s="32" t="s">
        <v>4374</v>
      </c>
      <c r="D5152" s="1298">
        <v>2004</v>
      </c>
      <c r="E5152" s="101">
        <v>6</v>
      </c>
      <c r="F5152" s="101">
        <v>202860</v>
      </c>
      <c r="G5152" s="146">
        <v>0.1</v>
      </c>
      <c r="H5152" s="101">
        <f t="shared" si="1571"/>
        <v>121716</v>
      </c>
      <c r="I5152" s="101">
        <f t="shared" si="1572"/>
        <v>81144</v>
      </c>
      <c r="J5152" s="101">
        <f t="shared" si="1573"/>
        <v>20286</v>
      </c>
      <c r="K5152" s="101">
        <f t="shared" si="1570"/>
        <v>11.315261044176706</v>
      </c>
      <c r="L5152" s="101">
        <v>2880</v>
      </c>
      <c r="M5152" s="27">
        <f t="shared" si="1576"/>
        <v>543.13253012048187</v>
      </c>
    </row>
    <row r="5153" spans="1:13">
      <c r="A5153" s="1312"/>
      <c r="B5153" s="89"/>
      <c r="C5153" s="32" t="s">
        <v>503</v>
      </c>
      <c r="D5153" s="1298">
        <v>2004</v>
      </c>
      <c r="E5153" s="101">
        <v>6</v>
      </c>
      <c r="F5153" s="101">
        <v>6985000</v>
      </c>
      <c r="G5153" s="146">
        <v>0.1</v>
      </c>
      <c r="H5153" s="101">
        <f t="shared" si="1571"/>
        <v>4191000</v>
      </c>
      <c r="I5153" s="101">
        <f t="shared" si="1572"/>
        <v>2794000</v>
      </c>
      <c r="J5153" s="101">
        <f t="shared" si="1573"/>
        <v>698500</v>
      </c>
      <c r="K5153" s="101">
        <f t="shared" si="1570"/>
        <v>389.6140116019634</v>
      </c>
      <c r="L5153" s="101">
        <v>15</v>
      </c>
      <c r="M5153" s="27">
        <f t="shared" si="1576"/>
        <v>97.403502900490849</v>
      </c>
    </row>
    <row r="5154" spans="1:13">
      <c r="A5154" s="1312"/>
      <c r="B5154" s="89"/>
      <c r="C5154" s="31"/>
      <c r="D5154" s="97"/>
      <c r="E5154" s="106"/>
      <c r="F5154" s="106"/>
      <c r="G5154" s="147">
        <v>0.1</v>
      </c>
      <c r="H5154" s="101">
        <f t="shared" si="1571"/>
        <v>0</v>
      </c>
      <c r="I5154" s="101">
        <f t="shared" si="1572"/>
        <v>0</v>
      </c>
      <c r="J5154" s="101">
        <f t="shared" si="1573"/>
        <v>0</v>
      </c>
      <c r="K5154" s="101">
        <f t="shared" si="1570"/>
        <v>0</v>
      </c>
      <c r="L5154" s="106">
        <f>SUM(L5147:L5153)</f>
        <v>3000</v>
      </c>
      <c r="M5154" s="106">
        <f>SUM(M5147:M5153)</f>
        <v>672.31132864792494</v>
      </c>
    </row>
    <row r="5155" spans="1:13">
      <c r="A5155" s="66" t="s">
        <v>609</v>
      </c>
      <c r="B5155" s="150" t="s">
        <v>4274</v>
      </c>
      <c r="C5155" s="486"/>
      <c r="D5155" s="128"/>
      <c r="E5155" s="427"/>
      <c r="F5155" s="427"/>
      <c r="G5155" s="487"/>
      <c r="H5155" s="189"/>
      <c r="I5155" s="189"/>
      <c r="J5155" s="189"/>
      <c r="K5155" s="189">
        <f t="shared" si="1570"/>
        <v>0</v>
      </c>
      <c r="L5155" s="427"/>
      <c r="M5155" s="427"/>
    </row>
    <row r="5156" spans="1:13" ht="30">
      <c r="A5156" s="1297" t="s">
        <v>6059</v>
      </c>
      <c r="B5156" s="38" t="s">
        <v>4275</v>
      </c>
      <c r="C5156" s="32"/>
      <c r="D5156" s="1298"/>
      <c r="E5156" s="101"/>
      <c r="F5156" s="101"/>
      <c r="G5156" s="146"/>
      <c r="H5156" s="101"/>
      <c r="I5156" s="101"/>
      <c r="J5156" s="101"/>
      <c r="K5156" s="101"/>
      <c r="L5156" s="106"/>
      <c r="M5156" s="96"/>
    </row>
    <row r="5157" spans="1:13">
      <c r="A5157" s="1312"/>
      <c r="B5157" s="89"/>
      <c r="C5157" s="32" t="s">
        <v>4374</v>
      </c>
      <c r="D5157" s="1298">
        <v>2004</v>
      </c>
      <c r="E5157" s="101">
        <v>6</v>
      </c>
      <c r="F5157" s="101">
        <v>202860</v>
      </c>
      <c r="G5157" s="146">
        <v>0.1</v>
      </c>
      <c r="H5157" s="101">
        <f t="shared" si="1571"/>
        <v>121716</v>
      </c>
      <c r="I5157" s="101">
        <f t="shared" si="1572"/>
        <v>81144</v>
      </c>
      <c r="J5157" s="101">
        <f t="shared" si="1573"/>
        <v>20286</v>
      </c>
      <c r="K5157" s="101">
        <f t="shared" si="1570"/>
        <v>11.315261044176706</v>
      </c>
      <c r="L5157" s="101">
        <v>2880</v>
      </c>
      <c r="M5157" s="27">
        <f t="shared" ref="M5157:M5162" si="1577">K5157*L5157/60</f>
        <v>543.13253012048187</v>
      </c>
    </row>
    <row r="5158" spans="1:13">
      <c r="A5158" s="1297"/>
      <c r="B5158" s="410"/>
      <c r="C5158" s="32" t="s">
        <v>4382</v>
      </c>
      <c r="D5158" s="1298">
        <v>2007</v>
      </c>
      <c r="E5158" s="101">
        <v>3</v>
      </c>
      <c r="F5158" s="101">
        <v>1638000</v>
      </c>
      <c r="G5158" s="146">
        <v>0.1</v>
      </c>
      <c r="H5158" s="101">
        <f t="shared" si="1571"/>
        <v>491400</v>
      </c>
      <c r="I5158" s="101">
        <f t="shared" si="1572"/>
        <v>1146600</v>
      </c>
      <c r="J5158" s="101">
        <f t="shared" si="1573"/>
        <v>163800</v>
      </c>
      <c r="K5158" s="101">
        <f t="shared" si="1570"/>
        <v>91.365461847389554</v>
      </c>
      <c r="L5158" s="101"/>
      <c r="M5158" s="27">
        <f t="shared" si="1577"/>
        <v>0</v>
      </c>
    </row>
    <row r="5159" spans="1:13">
      <c r="A5159" s="6"/>
      <c r="B5159" s="6"/>
      <c r="C5159" s="32" t="s">
        <v>503</v>
      </c>
      <c r="D5159" s="1298">
        <v>2004</v>
      </c>
      <c r="E5159" s="101">
        <v>6</v>
      </c>
      <c r="F5159" s="101">
        <v>6985000</v>
      </c>
      <c r="G5159" s="146">
        <v>0.1</v>
      </c>
      <c r="H5159" s="101">
        <f t="shared" si="1571"/>
        <v>4191000</v>
      </c>
      <c r="I5159" s="101">
        <f t="shared" si="1572"/>
        <v>2794000</v>
      </c>
      <c r="J5159" s="101">
        <f t="shared" si="1573"/>
        <v>698500</v>
      </c>
      <c r="K5159" s="101">
        <f t="shared" si="1570"/>
        <v>389.6140116019634</v>
      </c>
      <c r="L5159" s="101">
        <v>15</v>
      </c>
      <c r="M5159" s="27">
        <f t="shared" si="1577"/>
        <v>97.403502900490849</v>
      </c>
    </row>
    <row r="5160" spans="1:13">
      <c r="A5160" s="1312"/>
      <c r="B5160" s="89"/>
      <c r="C5160" s="32" t="s">
        <v>4375</v>
      </c>
      <c r="D5160" s="1298">
        <v>2005</v>
      </c>
      <c r="E5160" s="101">
        <v>5</v>
      </c>
      <c r="F5160" s="101">
        <v>347000</v>
      </c>
      <c r="G5160" s="146">
        <v>0.1</v>
      </c>
      <c r="H5160" s="101">
        <f t="shared" si="1571"/>
        <v>173500</v>
      </c>
      <c r="I5160" s="101">
        <f t="shared" si="1572"/>
        <v>173500</v>
      </c>
      <c r="J5160" s="101">
        <f t="shared" si="1573"/>
        <v>34700</v>
      </c>
      <c r="K5160" s="101">
        <f t="shared" si="1570"/>
        <v>19.355198572066044</v>
      </c>
      <c r="L5160" s="101">
        <v>60</v>
      </c>
      <c r="M5160" s="27">
        <f t="shared" si="1577"/>
        <v>19.355198572066044</v>
      </c>
    </row>
    <row r="5161" spans="1:13">
      <c r="A5161" s="1312"/>
      <c r="B5161" s="89"/>
      <c r="C5161" s="32" t="s">
        <v>4388</v>
      </c>
      <c r="D5161" s="1298">
        <v>2005</v>
      </c>
      <c r="E5161" s="101">
        <v>5</v>
      </c>
      <c r="F5161" s="101">
        <v>347000</v>
      </c>
      <c r="G5161" s="146">
        <v>0.1</v>
      </c>
      <c r="H5161" s="101">
        <f t="shared" si="1571"/>
        <v>173500</v>
      </c>
      <c r="I5161" s="101">
        <f t="shared" si="1572"/>
        <v>173500</v>
      </c>
      <c r="J5161" s="101">
        <f t="shared" si="1573"/>
        <v>34700</v>
      </c>
      <c r="K5161" s="101">
        <f t="shared" si="1570"/>
        <v>19.355198572066044</v>
      </c>
      <c r="L5161" s="101">
        <v>30</v>
      </c>
      <c r="M5161" s="27">
        <f t="shared" si="1577"/>
        <v>9.677599286033022</v>
      </c>
    </row>
    <row r="5162" spans="1:13">
      <c r="A5162" s="1312"/>
      <c r="B5162" s="89"/>
      <c r="C5162" s="32" t="s">
        <v>4384</v>
      </c>
      <c r="D5162" s="1298">
        <v>2005</v>
      </c>
      <c r="E5162" s="101">
        <v>5</v>
      </c>
      <c r="F5162" s="101">
        <v>197664</v>
      </c>
      <c r="G5162" s="146">
        <v>0.1</v>
      </c>
      <c r="H5162" s="101">
        <f t="shared" si="1571"/>
        <v>98832</v>
      </c>
      <c r="I5162" s="101">
        <f t="shared" si="1572"/>
        <v>98832</v>
      </c>
      <c r="J5162" s="101">
        <f t="shared" si="1573"/>
        <v>19766.400000000001</v>
      </c>
      <c r="K5162" s="101">
        <f t="shared" si="1570"/>
        <v>11.025435073627845</v>
      </c>
      <c r="L5162" s="101">
        <v>485</v>
      </c>
      <c r="M5162" s="27">
        <f t="shared" si="1577"/>
        <v>89.122266845158421</v>
      </c>
    </row>
    <row r="5163" spans="1:13">
      <c r="A5163" s="1312"/>
      <c r="B5163" s="89"/>
      <c r="C5163" s="31"/>
      <c r="D5163" s="97"/>
      <c r="E5163" s="106"/>
      <c r="F5163" s="106"/>
      <c r="G5163" s="147">
        <v>0.1</v>
      </c>
      <c r="H5163" s="101">
        <f t="shared" si="1571"/>
        <v>0</v>
      </c>
      <c r="I5163" s="101">
        <f t="shared" si="1572"/>
        <v>0</v>
      </c>
      <c r="J5163" s="101">
        <f t="shared" si="1573"/>
        <v>0</v>
      </c>
      <c r="K5163" s="101">
        <f t="shared" si="1570"/>
        <v>0</v>
      </c>
      <c r="L5163" s="106">
        <f>SUM(L5157:L5162)</f>
        <v>3470</v>
      </c>
      <c r="M5163" s="106">
        <f>SUM(M5157:M5162)</f>
        <v>758.69109772423008</v>
      </c>
    </row>
    <row r="5164" spans="1:13" ht="30">
      <c r="A5164" s="1297" t="s">
        <v>6060</v>
      </c>
      <c r="B5164" s="38" t="s">
        <v>4408</v>
      </c>
      <c r="C5164" s="32"/>
      <c r="D5164" s="1298"/>
      <c r="E5164" s="101"/>
      <c r="F5164" s="101"/>
      <c r="G5164" s="146">
        <v>0.1</v>
      </c>
      <c r="H5164" s="101">
        <f t="shared" si="1571"/>
        <v>0</v>
      </c>
      <c r="I5164" s="101">
        <f t="shared" si="1572"/>
        <v>0</v>
      </c>
      <c r="J5164" s="101">
        <f t="shared" si="1573"/>
        <v>0</v>
      </c>
      <c r="K5164" s="101">
        <f t="shared" si="1570"/>
        <v>0</v>
      </c>
      <c r="L5164" s="101"/>
      <c r="M5164" s="27"/>
    </row>
    <row r="5165" spans="1:13" ht="30">
      <c r="A5165" s="1312"/>
      <c r="B5165" s="89"/>
      <c r="C5165" s="32" t="s">
        <v>4377</v>
      </c>
      <c r="D5165" s="1298">
        <v>2005</v>
      </c>
      <c r="E5165" s="101">
        <v>5</v>
      </c>
      <c r="F5165" s="101">
        <v>347000</v>
      </c>
      <c r="G5165" s="146">
        <v>0.1</v>
      </c>
      <c r="H5165" s="101">
        <f t="shared" si="1571"/>
        <v>173500</v>
      </c>
      <c r="I5165" s="101">
        <f t="shared" si="1572"/>
        <v>173500</v>
      </c>
      <c r="J5165" s="101">
        <f t="shared" si="1573"/>
        <v>34700</v>
      </c>
      <c r="K5165" s="101">
        <f t="shared" si="1570"/>
        <v>19.355198572066044</v>
      </c>
      <c r="L5165" s="101">
        <v>30</v>
      </c>
      <c r="M5165" s="27">
        <f>K5165*L5165/60</f>
        <v>9.677599286033022</v>
      </c>
    </row>
    <row r="5166" spans="1:13">
      <c r="A5166" s="1312"/>
      <c r="B5166" s="89"/>
      <c r="C5166" s="32" t="s">
        <v>4388</v>
      </c>
      <c r="D5166" s="1298">
        <v>2005</v>
      </c>
      <c r="E5166" s="101">
        <v>5</v>
      </c>
      <c r="F5166" s="101">
        <v>347000</v>
      </c>
      <c r="G5166" s="146">
        <v>0.1</v>
      </c>
      <c r="H5166" s="101">
        <f t="shared" si="1571"/>
        <v>173500</v>
      </c>
      <c r="I5166" s="101">
        <f t="shared" si="1572"/>
        <v>173500</v>
      </c>
      <c r="J5166" s="101">
        <f t="shared" si="1573"/>
        <v>34700</v>
      </c>
      <c r="K5166" s="101">
        <f t="shared" si="1570"/>
        <v>19.355198572066044</v>
      </c>
      <c r="L5166" s="101">
        <v>30</v>
      </c>
      <c r="M5166" s="27">
        <f>K5166*L5166/60</f>
        <v>9.677599286033022</v>
      </c>
    </row>
    <row r="5167" spans="1:13">
      <c r="A5167" s="1312"/>
      <c r="B5167" s="89"/>
      <c r="C5167" s="32" t="s">
        <v>515</v>
      </c>
      <c r="D5167" s="1298">
        <v>2004</v>
      </c>
      <c r="E5167" s="101">
        <v>6</v>
      </c>
      <c r="F5167" s="101">
        <v>196670</v>
      </c>
      <c r="G5167" s="146">
        <v>0.1</v>
      </c>
      <c r="H5167" s="101">
        <f t="shared" si="1571"/>
        <v>118002</v>
      </c>
      <c r="I5167" s="101">
        <f t="shared" si="1572"/>
        <v>78668</v>
      </c>
      <c r="J5167" s="101">
        <f t="shared" si="1573"/>
        <v>19667</v>
      </c>
      <c r="K5167" s="101">
        <f t="shared" si="1570"/>
        <v>10.969991075412763</v>
      </c>
      <c r="L5167" s="101">
        <v>15</v>
      </c>
      <c r="M5167" s="27">
        <f>K5167*L5167/60</f>
        <v>2.7424977688531906</v>
      </c>
    </row>
    <row r="5168" spans="1:13">
      <c r="A5168" s="1312"/>
      <c r="B5168" s="89"/>
      <c r="C5168" s="32" t="s">
        <v>964</v>
      </c>
      <c r="D5168" s="1298">
        <v>2005</v>
      </c>
      <c r="E5168" s="101">
        <v>5</v>
      </c>
      <c r="F5168" s="101">
        <v>347000</v>
      </c>
      <c r="G5168" s="146">
        <v>0.1</v>
      </c>
      <c r="H5168" s="101">
        <f t="shared" si="1571"/>
        <v>173500</v>
      </c>
      <c r="I5168" s="101">
        <f t="shared" si="1572"/>
        <v>173500</v>
      </c>
      <c r="J5168" s="101">
        <f t="shared" si="1573"/>
        <v>34700</v>
      </c>
      <c r="K5168" s="101">
        <f t="shared" si="1570"/>
        <v>19.355198572066044</v>
      </c>
      <c r="L5168" s="101">
        <v>30</v>
      </c>
      <c r="M5168" s="27">
        <f>K5168*L5168/60</f>
        <v>9.677599286033022</v>
      </c>
    </row>
    <row r="5169" spans="1:13">
      <c r="A5169" s="1312"/>
      <c r="B5169" s="89"/>
      <c r="C5169" s="32" t="s">
        <v>503</v>
      </c>
      <c r="D5169" s="1298">
        <v>2004</v>
      </c>
      <c r="E5169" s="101">
        <v>6</v>
      </c>
      <c r="F5169" s="101">
        <v>6985000</v>
      </c>
      <c r="G5169" s="146">
        <v>0.1</v>
      </c>
      <c r="H5169" s="101">
        <f t="shared" si="1571"/>
        <v>4191000</v>
      </c>
      <c r="I5169" s="101">
        <f t="shared" si="1572"/>
        <v>2794000</v>
      </c>
      <c r="J5169" s="101">
        <f t="shared" si="1573"/>
        <v>698500</v>
      </c>
      <c r="K5169" s="101">
        <f t="shared" si="1570"/>
        <v>389.6140116019634</v>
      </c>
      <c r="L5169" s="101">
        <v>20</v>
      </c>
      <c r="M5169" s="27">
        <f>K5169*L5169/60</f>
        <v>129.87133720065447</v>
      </c>
    </row>
    <row r="5170" spans="1:13">
      <c r="A5170" s="1312"/>
      <c r="B5170" s="89"/>
      <c r="C5170" s="31"/>
      <c r="D5170" s="97"/>
      <c r="E5170" s="106"/>
      <c r="F5170" s="106"/>
      <c r="G5170" s="147">
        <v>0.1</v>
      </c>
      <c r="H5170" s="101">
        <f t="shared" si="1571"/>
        <v>0</v>
      </c>
      <c r="I5170" s="101">
        <f t="shared" si="1572"/>
        <v>0</v>
      </c>
      <c r="J5170" s="101">
        <f t="shared" si="1573"/>
        <v>0</v>
      </c>
      <c r="K5170" s="101">
        <f t="shared" si="1570"/>
        <v>0</v>
      </c>
      <c r="L5170" s="106">
        <f>SUM(L5165:L5169)</f>
        <v>125</v>
      </c>
      <c r="M5170" s="106">
        <f>SUM(M5165:M5169)</f>
        <v>161.64663282760671</v>
      </c>
    </row>
    <row r="5171" spans="1:13" ht="30">
      <c r="A5171" s="1297" t="s">
        <v>6056</v>
      </c>
      <c r="B5171" s="38" t="s">
        <v>4277</v>
      </c>
      <c r="C5171" s="32"/>
      <c r="D5171" s="1298"/>
      <c r="E5171" s="101"/>
      <c r="F5171" s="101"/>
      <c r="G5171" s="146">
        <v>0.1</v>
      </c>
      <c r="H5171" s="101">
        <f t="shared" si="1571"/>
        <v>0</v>
      </c>
      <c r="I5171" s="101">
        <f t="shared" si="1572"/>
        <v>0</v>
      </c>
      <c r="J5171" s="101">
        <f t="shared" si="1573"/>
        <v>0</v>
      </c>
      <c r="K5171" s="101">
        <f t="shared" si="1570"/>
        <v>0</v>
      </c>
      <c r="L5171" s="101"/>
      <c r="M5171" s="27"/>
    </row>
    <row r="5172" spans="1:13">
      <c r="A5172" s="1297"/>
      <c r="B5172" s="38"/>
      <c r="C5172" s="32" t="s">
        <v>4374</v>
      </c>
      <c r="D5172" s="1298">
        <v>2004</v>
      </c>
      <c r="E5172" s="101">
        <v>6</v>
      </c>
      <c r="F5172" s="101">
        <v>202860</v>
      </c>
      <c r="G5172" s="146">
        <v>0.1</v>
      </c>
      <c r="H5172" s="101">
        <f t="shared" si="1571"/>
        <v>121716</v>
      </c>
      <c r="I5172" s="101">
        <f t="shared" si="1572"/>
        <v>81144</v>
      </c>
      <c r="J5172" s="101">
        <f t="shared" si="1573"/>
        <v>20286</v>
      </c>
      <c r="K5172" s="101">
        <f t="shared" si="1570"/>
        <v>11.315261044176706</v>
      </c>
      <c r="L5172" s="101">
        <v>1440</v>
      </c>
      <c r="M5172" s="27">
        <f t="shared" ref="M5172:M5177" si="1578">K5172*L5172/60</f>
        <v>271.56626506024094</v>
      </c>
    </row>
    <row r="5173" spans="1:13">
      <c r="A5173" s="1297"/>
      <c r="B5173" s="38"/>
      <c r="C5173" s="32" t="s">
        <v>4375</v>
      </c>
      <c r="D5173" s="1298">
        <v>2006</v>
      </c>
      <c r="E5173" s="101">
        <v>4</v>
      </c>
      <c r="F5173" s="101">
        <v>55500</v>
      </c>
      <c r="G5173" s="146">
        <v>0.1</v>
      </c>
      <c r="H5173" s="101">
        <f t="shared" si="1571"/>
        <v>22200</v>
      </c>
      <c r="I5173" s="101">
        <f t="shared" si="1572"/>
        <v>33300</v>
      </c>
      <c r="J5173" s="101">
        <f t="shared" si="1573"/>
        <v>5550</v>
      </c>
      <c r="K5173" s="101">
        <f t="shared" si="1570"/>
        <v>3.0957161981258365</v>
      </c>
      <c r="L5173" s="101">
        <v>10</v>
      </c>
      <c r="M5173" s="27">
        <f t="shared" si="1578"/>
        <v>0.51595269968763946</v>
      </c>
    </row>
    <row r="5174" spans="1:13">
      <c r="A5174" s="1297"/>
      <c r="B5174" s="38"/>
      <c r="C5174" s="32" t="s">
        <v>4379</v>
      </c>
      <c r="D5174" s="1298">
        <v>2005</v>
      </c>
      <c r="E5174" s="101">
        <v>5</v>
      </c>
      <c r="F5174" s="101">
        <v>1638000</v>
      </c>
      <c r="G5174" s="146">
        <v>0.1</v>
      </c>
      <c r="H5174" s="101">
        <f t="shared" si="1571"/>
        <v>819000</v>
      </c>
      <c r="I5174" s="101">
        <f t="shared" si="1572"/>
        <v>819000</v>
      </c>
      <c r="J5174" s="101">
        <f t="shared" si="1573"/>
        <v>163800</v>
      </c>
      <c r="K5174" s="101">
        <f t="shared" si="1570"/>
        <v>91.365461847389554</v>
      </c>
      <c r="L5174" s="101">
        <v>80</v>
      </c>
      <c r="M5174" s="27">
        <f t="shared" si="1578"/>
        <v>121.82061579651941</v>
      </c>
    </row>
    <row r="5175" spans="1:13">
      <c r="A5175" s="1297"/>
      <c r="B5175" s="38"/>
      <c r="C5175" s="32" t="s">
        <v>4380</v>
      </c>
      <c r="D5175" s="1298">
        <v>2005</v>
      </c>
      <c r="E5175" s="101">
        <v>5</v>
      </c>
      <c r="F5175" s="101">
        <v>12190000</v>
      </c>
      <c r="G5175" s="146">
        <v>0.1</v>
      </c>
      <c r="H5175" s="101">
        <f t="shared" si="1571"/>
        <v>6095000</v>
      </c>
      <c r="I5175" s="101">
        <f t="shared" si="1572"/>
        <v>6095000</v>
      </c>
      <c r="J5175" s="101">
        <f t="shared" si="1573"/>
        <v>1219000</v>
      </c>
      <c r="K5175" s="101">
        <f t="shared" si="1570"/>
        <v>679.9419901829541</v>
      </c>
      <c r="L5175" s="101">
        <v>20</v>
      </c>
      <c r="M5175" s="27">
        <f t="shared" si="1578"/>
        <v>226.6473300609847</v>
      </c>
    </row>
    <row r="5176" spans="1:13">
      <c r="A5176" s="1297"/>
      <c r="B5176" s="38"/>
      <c r="C5176" s="32" t="s">
        <v>515</v>
      </c>
      <c r="D5176" s="1298">
        <v>2004</v>
      </c>
      <c r="E5176" s="101">
        <v>6</v>
      </c>
      <c r="F5176" s="101">
        <v>196670</v>
      </c>
      <c r="G5176" s="146">
        <v>0.1</v>
      </c>
      <c r="H5176" s="101">
        <f t="shared" si="1571"/>
        <v>118002</v>
      </c>
      <c r="I5176" s="101">
        <f t="shared" si="1572"/>
        <v>78668</v>
      </c>
      <c r="J5176" s="101">
        <f t="shared" si="1573"/>
        <v>19667</v>
      </c>
      <c r="K5176" s="101">
        <f t="shared" si="1570"/>
        <v>10.969991075412763</v>
      </c>
      <c r="L5176" s="101">
        <v>15</v>
      </c>
      <c r="M5176" s="27">
        <f t="shared" si="1578"/>
        <v>2.7424977688531906</v>
      </c>
    </row>
    <row r="5177" spans="1:13">
      <c r="A5177" s="1297"/>
      <c r="B5177" s="38"/>
      <c r="C5177" s="32" t="s">
        <v>503</v>
      </c>
      <c r="D5177" s="1298">
        <v>2004</v>
      </c>
      <c r="E5177" s="101">
        <v>6</v>
      </c>
      <c r="F5177" s="101">
        <v>6985000</v>
      </c>
      <c r="G5177" s="146">
        <v>0.1</v>
      </c>
      <c r="H5177" s="101">
        <f t="shared" si="1571"/>
        <v>4191000</v>
      </c>
      <c r="I5177" s="101">
        <f t="shared" si="1572"/>
        <v>2794000</v>
      </c>
      <c r="J5177" s="101">
        <f t="shared" si="1573"/>
        <v>698500</v>
      </c>
      <c r="K5177" s="101">
        <f t="shared" si="1570"/>
        <v>389.6140116019634</v>
      </c>
      <c r="L5177" s="101">
        <v>20</v>
      </c>
      <c r="M5177" s="27">
        <f t="shared" si="1578"/>
        <v>129.87133720065447</v>
      </c>
    </row>
    <row r="5178" spans="1:13">
      <c r="A5178" s="1297"/>
      <c r="B5178" s="38"/>
      <c r="C5178" s="31"/>
      <c r="D5178" s="97"/>
      <c r="E5178" s="106"/>
      <c r="F5178" s="106"/>
      <c r="G5178" s="147">
        <v>0.1</v>
      </c>
      <c r="H5178" s="101">
        <f t="shared" si="1571"/>
        <v>0</v>
      </c>
      <c r="I5178" s="101">
        <f t="shared" si="1572"/>
        <v>0</v>
      </c>
      <c r="J5178" s="101">
        <f t="shared" si="1573"/>
        <v>0</v>
      </c>
      <c r="K5178" s="101">
        <f t="shared" si="1570"/>
        <v>0</v>
      </c>
      <c r="L5178" s="106">
        <f>SUM(L5172:L5177)</f>
        <v>1585</v>
      </c>
      <c r="M5178" s="106">
        <f t="shared" ref="M5178" si="1579">SUM(M5172:M5177)</f>
        <v>753.16399858694035</v>
      </c>
    </row>
    <row r="5179" spans="1:13" ht="30">
      <c r="A5179" s="1297" t="s">
        <v>6061</v>
      </c>
      <c r="B5179" s="38" t="s">
        <v>4409</v>
      </c>
      <c r="C5179" s="32"/>
      <c r="D5179" s="1298"/>
      <c r="E5179" s="101"/>
      <c r="F5179" s="101"/>
      <c r="G5179" s="146">
        <v>0.1</v>
      </c>
      <c r="H5179" s="101">
        <f t="shared" si="1571"/>
        <v>0</v>
      </c>
      <c r="I5179" s="101">
        <f t="shared" si="1572"/>
        <v>0</v>
      </c>
      <c r="J5179" s="101">
        <f t="shared" si="1573"/>
        <v>0</v>
      </c>
      <c r="K5179" s="101">
        <f t="shared" si="1570"/>
        <v>0</v>
      </c>
      <c r="L5179" s="101"/>
      <c r="M5179" s="27"/>
    </row>
    <row r="5180" spans="1:13">
      <c r="A5180" s="1297"/>
      <c r="B5180" s="38"/>
      <c r="C5180" s="32" t="s">
        <v>4388</v>
      </c>
      <c r="D5180" s="1298">
        <v>2005</v>
      </c>
      <c r="E5180" s="101">
        <v>5</v>
      </c>
      <c r="F5180" s="101">
        <v>347000</v>
      </c>
      <c r="G5180" s="146">
        <v>0.1</v>
      </c>
      <c r="H5180" s="101">
        <f t="shared" si="1571"/>
        <v>173500</v>
      </c>
      <c r="I5180" s="101">
        <f t="shared" si="1572"/>
        <v>173500</v>
      </c>
      <c r="J5180" s="101">
        <f t="shared" si="1573"/>
        <v>34700</v>
      </c>
      <c r="K5180" s="101">
        <f t="shared" si="1570"/>
        <v>19.355198572066044</v>
      </c>
      <c r="L5180" s="101">
        <v>30</v>
      </c>
      <c r="M5180" s="27">
        <f t="shared" ref="M5180:M5185" si="1580">K5180*L5180/60</f>
        <v>9.677599286033022</v>
      </c>
    </row>
    <row r="5181" spans="1:13">
      <c r="A5181" s="1297"/>
      <c r="B5181" s="38"/>
      <c r="C5181" s="32" t="s">
        <v>4397</v>
      </c>
      <c r="D5181" s="1298">
        <v>2014</v>
      </c>
      <c r="E5181" s="101">
        <v>10</v>
      </c>
      <c r="F5181" s="101">
        <v>1411800</v>
      </c>
      <c r="G5181" s="146">
        <v>0.1</v>
      </c>
      <c r="H5181" s="101">
        <f t="shared" si="1571"/>
        <v>1411800</v>
      </c>
      <c r="I5181" s="101">
        <f t="shared" si="1572"/>
        <v>0</v>
      </c>
      <c r="J5181" s="101">
        <f t="shared" si="1573"/>
        <v>141180</v>
      </c>
      <c r="K5181" s="101">
        <f t="shared" si="1570"/>
        <v>78.748326639892909</v>
      </c>
      <c r="L5181" s="101"/>
      <c r="M5181" s="27">
        <f t="shared" si="1580"/>
        <v>0</v>
      </c>
    </row>
    <row r="5182" spans="1:13">
      <c r="A5182" s="1297"/>
      <c r="B5182" s="38"/>
      <c r="C5182" s="32" t="s">
        <v>4375</v>
      </c>
      <c r="D5182" s="1298">
        <v>2005</v>
      </c>
      <c r="E5182" s="101">
        <v>5</v>
      </c>
      <c r="F5182" s="101">
        <v>347000</v>
      </c>
      <c r="G5182" s="146">
        <v>0.1</v>
      </c>
      <c r="H5182" s="101">
        <f t="shared" si="1571"/>
        <v>173500</v>
      </c>
      <c r="I5182" s="101">
        <f t="shared" si="1572"/>
        <v>173500</v>
      </c>
      <c r="J5182" s="101">
        <f t="shared" si="1573"/>
        <v>34700</v>
      </c>
      <c r="K5182" s="101">
        <f t="shared" si="1570"/>
        <v>19.355198572066044</v>
      </c>
      <c r="L5182" s="101">
        <v>60</v>
      </c>
      <c r="M5182" s="27">
        <f t="shared" si="1580"/>
        <v>19.355198572066044</v>
      </c>
    </row>
    <row r="5183" spans="1:13">
      <c r="A5183" s="1297"/>
      <c r="B5183" s="38"/>
      <c r="C5183" s="32" t="s">
        <v>515</v>
      </c>
      <c r="D5183" s="1298">
        <v>2004</v>
      </c>
      <c r="E5183" s="101">
        <v>6</v>
      </c>
      <c r="F5183" s="101">
        <v>196670</v>
      </c>
      <c r="G5183" s="146">
        <v>0.1</v>
      </c>
      <c r="H5183" s="101">
        <f t="shared" si="1571"/>
        <v>118002</v>
      </c>
      <c r="I5183" s="101">
        <f t="shared" si="1572"/>
        <v>78668</v>
      </c>
      <c r="J5183" s="101">
        <f t="shared" si="1573"/>
        <v>19667</v>
      </c>
      <c r="K5183" s="101">
        <f t="shared" si="1570"/>
        <v>10.969991075412763</v>
      </c>
      <c r="L5183" s="101">
        <v>15</v>
      </c>
      <c r="M5183" s="27">
        <f t="shared" si="1580"/>
        <v>2.7424977688531906</v>
      </c>
    </row>
    <row r="5184" spans="1:13">
      <c r="A5184" s="1297"/>
      <c r="B5184" s="38"/>
      <c r="C5184" s="32" t="s">
        <v>4374</v>
      </c>
      <c r="D5184" s="1298">
        <v>2004</v>
      </c>
      <c r="E5184" s="101">
        <v>6</v>
      </c>
      <c r="F5184" s="101">
        <v>202860</v>
      </c>
      <c r="G5184" s="146">
        <v>0.1</v>
      </c>
      <c r="H5184" s="101">
        <f t="shared" si="1571"/>
        <v>121716</v>
      </c>
      <c r="I5184" s="101">
        <f t="shared" si="1572"/>
        <v>81144</v>
      </c>
      <c r="J5184" s="101">
        <f t="shared" si="1573"/>
        <v>20286</v>
      </c>
      <c r="K5184" s="101">
        <f t="shared" si="1570"/>
        <v>11.315261044176706</v>
      </c>
      <c r="L5184" s="101">
        <v>2880</v>
      </c>
      <c r="M5184" s="27">
        <f t="shared" si="1580"/>
        <v>543.13253012048187</v>
      </c>
    </row>
    <row r="5185" spans="1:13">
      <c r="A5185" s="1297"/>
      <c r="B5185" s="38"/>
      <c r="C5185" s="32" t="s">
        <v>503</v>
      </c>
      <c r="D5185" s="1298">
        <v>2004</v>
      </c>
      <c r="E5185" s="101">
        <v>6</v>
      </c>
      <c r="F5185" s="101">
        <v>6985000</v>
      </c>
      <c r="G5185" s="146">
        <v>0.1</v>
      </c>
      <c r="H5185" s="101">
        <f t="shared" si="1571"/>
        <v>4191000</v>
      </c>
      <c r="I5185" s="101">
        <f t="shared" si="1572"/>
        <v>2794000</v>
      </c>
      <c r="J5185" s="101">
        <f t="shared" si="1573"/>
        <v>698500</v>
      </c>
      <c r="K5185" s="101">
        <f t="shared" si="1570"/>
        <v>389.6140116019634</v>
      </c>
      <c r="L5185" s="101">
        <v>15</v>
      </c>
      <c r="M5185" s="27">
        <f t="shared" si="1580"/>
        <v>97.403502900490849</v>
      </c>
    </row>
    <row r="5186" spans="1:13">
      <c r="A5186" s="1297"/>
      <c r="B5186" s="38"/>
      <c r="C5186" s="31"/>
      <c r="D5186" s="97"/>
      <c r="E5186" s="106"/>
      <c r="F5186" s="106"/>
      <c r="G5186" s="147">
        <v>0.1</v>
      </c>
      <c r="H5186" s="101">
        <f t="shared" si="1571"/>
        <v>0</v>
      </c>
      <c r="I5186" s="101">
        <f t="shared" si="1572"/>
        <v>0</v>
      </c>
      <c r="J5186" s="101">
        <f t="shared" si="1573"/>
        <v>0</v>
      </c>
      <c r="K5186" s="101">
        <f t="shared" si="1570"/>
        <v>0</v>
      </c>
      <c r="L5186" s="106">
        <f>SUM(L5179:L5185)</f>
        <v>3000</v>
      </c>
      <c r="M5186" s="106">
        <f t="shared" ref="M5186" si="1581">SUM(M5179:M5185)</f>
        <v>672.31132864792494</v>
      </c>
    </row>
    <row r="5187" spans="1:13">
      <c r="A5187" s="66" t="s">
        <v>612</v>
      </c>
      <c r="B5187" s="400" t="s">
        <v>4279</v>
      </c>
      <c r="C5187" s="486"/>
      <c r="D5187" s="128"/>
      <c r="E5187" s="427"/>
      <c r="F5187" s="427"/>
      <c r="G5187" s="487"/>
      <c r="H5187" s="189"/>
      <c r="I5187" s="189"/>
      <c r="J5187" s="189"/>
      <c r="K5187" s="189">
        <f t="shared" si="1570"/>
        <v>0</v>
      </c>
      <c r="L5187" s="427"/>
      <c r="M5187" s="427"/>
    </row>
    <row r="5188" spans="1:13" ht="30">
      <c r="A5188" s="1297" t="s">
        <v>6062</v>
      </c>
      <c r="B5188" s="38" t="s">
        <v>4410</v>
      </c>
      <c r="C5188" s="32"/>
      <c r="D5188" s="1298"/>
      <c r="E5188" s="101"/>
      <c r="F5188" s="101"/>
      <c r="G5188" s="146">
        <v>0.1</v>
      </c>
      <c r="H5188" s="101">
        <f t="shared" si="1571"/>
        <v>0</v>
      </c>
      <c r="I5188" s="101">
        <f t="shared" si="1572"/>
        <v>0</v>
      </c>
      <c r="J5188" s="101">
        <f t="shared" si="1573"/>
        <v>0</v>
      </c>
      <c r="K5188" s="101">
        <f t="shared" si="1570"/>
        <v>0</v>
      </c>
      <c r="L5188" s="101"/>
      <c r="M5188" s="27"/>
    </row>
    <row r="5189" spans="1:13">
      <c r="A5189" s="1297"/>
      <c r="B5189" s="38"/>
      <c r="C5189" s="32" t="s">
        <v>4374</v>
      </c>
      <c r="D5189" s="1298">
        <v>2004</v>
      </c>
      <c r="E5189" s="101">
        <v>6</v>
      </c>
      <c r="F5189" s="101">
        <v>202860</v>
      </c>
      <c r="G5189" s="146">
        <v>0.1</v>
      </c>
      <c r="H5189" s="101">
        <f t="shared" si="1571"/>
        <v>121716</v>
      </c>
      <c r="I5189" s="101">
        <f t="shared" si="1572"/>
        <v>81144</v>
      </c>
      <c r="J5189" s="101">
        <f t="shared" si="1573"/>
        <v>20286</v>
      </c>
      <c r="K5189" s="101">
        <f t="shared" si="1570"/>
        <v>11.315261044176706</v>
      </c>
      <c r="L5189" s="101">
        <v>2880</v>
      </c>
      <c r="M5189" s="27">
        <f t="shared" ref="M5189:M5194" si="1582">K5189*L5189/60</f>
        <v>543.13253012048187</v>
      </c>
    </row>
    <row r="5190" spans="1:13">
      <c r="A5190" s="1297"/>
      <c r="B5190" s="38"/>
      <c r="C5190" s="32" t="s">
        <v>4382</v>
      </c>
      <c r="D5190" s="1298">
        <v>2007</v>
      </c>
      <c r="E5190" s="101">
        <v>3</v>
      </c>
      <c r="F5190" s="101">
        <v>1638000</v>
      </c>
      <c r="G5190" s="146">
        <v>0.1</v>
      </c>
      <c r="H5190" s="101">
        <f t="shared" si="1571"/>
        <v>491400</v>
      </c>
      <c r="I5190" s="101">
        <f t="shared" si="1572"/>
        <v>1146600</v>
      </c>
      <c r="J5190" s="101">
        <f t="shared" si="1573"/>
        <v>163800</v>
      </c>
      <c r="K5190" s="101">
        <f t="shared" si="1570"/>
        <v>91.365461847389554</v>
      </c>
      <c r="L5190" s="101"/>
      <c r="M5190" s="27">
        <f t="shared" si="1582"/>
        <v>0</v>
      </c>
    </row>
    <row r="5191" spans="1:13">
      <c r="A5191" s="1297"/>
      <c r="B5191" s="38"/>
      <c r="C5191" s="32" t="s">
        <v>503</v>
      </c>
      <c r="D5191" s="1298">
        <v>2004</v>
      </c>
      <c r="E5191" s="101">
        <v>6</v>
      </c>
      <c r="F5191" s="101">
        <v>6985000</v>
      </c>
      <c r="G5191" s="146">
        <v>0.1</v>
      </c>
      <c r="H5191" s="101">
        <f t="shared" si="1571"/>
        <v>4191000</v>
      </c>
      <c r="I5191" s="101">
        <f t="shared" si="1572"/>
        <v>2794000</v>
      </c>
      <c r="J5191" s="101">
        <f t="shared" si="1573"/>
        <v>698500</v>
      </c>
      <c r="K5191" s="101">
        <f t="shared" ref="K5191:K5254" si="1583">J5191/1792.8</f>
        <v>389.6140116019634</v>
      </c>
      <c r="L5191" s="101">
        <v>20</v>
      </c>
      <c r="M5191" s="27">
        <f t="shared" si="1582"/>
        <v>129.87133720065447</v>
      </c>
    </row>
    <row r="5192" spans="1:13">
      <c r="A5192" s="1297"/>
      <c r="B5192" s="38"/>
      <c r="C5192" s="32" t="s">
        <v>4375</v>
      </c>
      <c r="D5192" s="1298">
        <v>2005</v>
      </c>
      <c r="E5192" s="101">
        <v>5</v>
      </c>
      <c r="F5192" s="101">
        <v>347000</v>
      </c>
      <c r="G5192" s="146">
        <v>0.1</v>
      </c>
      <c r="H5192" s="101">
        <f t="shared" si="1571"/>
        <v>173500</v>
      </c>
      <c r="I5192" s="101">
        <f t="shared" si="1572"/>
        <v>173500</v>
      </c>
      <c r="J5192" s="101">
        <f t="shared" si="1573"/>
        <v>34700</v>
      </c>
      <c r="K5192" s="101">
        <f t="shared" si="1583"/>
        <v>19.355198572066044</v>
      </c>
      <c r="L5192" s="101">
        <v>60</v>
      </c>
      <c r="M5192" s="27">
        <f t="shared" si="1582"/>
        <v>19.355198572066044</v>
      </c>
    </row>
    <row r="5193" spans="1:13">
      <c r="A5193" s="1297"/>
      <c r="B5193" s="38"/>
      <c r="C5193" s="32" t="s">
        <v>4388</v>
      </c>
      <c r="D5193" s="1298">
        <v>2005</v>
      </c>
      <c r="E5193" s="101">
        <v>5</v>
      </c>
      <c r="F5193" s="101">
        <v>347000</v>
      </c>
      <c r="G5193" s="146">
        <v>0.1</v>
      </c>
      <c r="H5193" s="101">
        <f t="shared" si="1571"/>
        <v>173500</v>
      </c>
      <c r="I5193" s="101">
        <f t="shared" si="1572"/>
        <v>173500</v>
      </c>
      <c r="J5193" s="101">
        <f t="shared" si="1573"/>
        <v>34700</v>
      </c>
      <c r="K5193" s="101">
        <f t="shared" si="1583"/>
        <v>19.355198572066044</v>
      </c>
      <c r="L5193" s="101">
        <v>30</v>
      </c>
      <c r="M5193" s="27">
        <f t="shared" si="1582"/>
        <v>9.677599286033022</v>
      </c>
    </row>
    <row r="5194" spans="1:13">
      <c r="A5194" s="1297"/>
      <c r="B5194" s="38"/>
      <c r="C5194" s="32" t="s">
        <v>4384</v>
      </c>
      <c r="D5194" s="1298">
        <v>2005</v>
      </c>
      <c r="E5194" s="101">
        <v>5</v>
      </c>
      <c r="F5194" s="101">
        <v>197664</v>
      </c>
      <c r="G5194" s="146">
        <v>0.1</v>
      </c>
      <c r="H5194" s="101">
        <f t="shared" si="1571"/>
        <v>98832</v>
      </c>
      <c r="I5194" s="101">
        <f t="shared" si="1572"/>
        <v>98832</v>
      </c>
      <c r="J5194" s="101">
        <f t="shared" si="1573"/>
        <v>19766.400000000001</v>
      </c>
      <c r="K5194" s="101">
        <f t="shared" si="1583"/>
        <v>11.025435073627845</v>
      </c>
      <c r="L5194" s="101">
        <v>485</v>
      </c>
      <c r="M5194" s="27">
        <f t="shared" si="1582"/>
        <v>89.122266845158421</v>
      </c>
    </row>
    <row r="5195" spans="1:13">
      <c r="A5195" s="1297"/>
      <c r="B5195" s="38"/>
      <c r="C5195" s="31"/>
      <c r="D5195" s="97"/>
      <c r="E5195" s="106"/>
      <c r="F5195" s="106"/>
      <c r="G5195" s="147">
        <v>0.1</v>
      </c>
      <c r="H5195" s="101">
        <f t="shared" si="1571"/>
        <v>0</v>
      </c>
      <c r="I5195" s="101">
        <f t="shared" si="1572"/>
        <v>0</v>
      </c>
      <c r="J5195" s="101">
        <f t="shared" si="1573"/>
        <v>0</v>
      </c>
      <c r="K5195" s="101">
        <f t="shared" si="1583"/>
        <v>0</v>
      </c>
      <c r="L5195" s="106">
        <f>SUM(L5189:L5194)</f>
        <v>3475</v>
      </c>
      <c r="M5195" s="106">
        <f>SUM(M5189:M5194)</f>
        <v>791.15893202439372</v>
      </c>
    </row>
    <row r="5196" spans="1:13" ht="30">
      <c r="A5196" s="1297" t="s">
        <v>6063</v>
      </c>
      <c r="B5196" s="38" t="s">
        <v>4411</v>
      </c>
      <c r="C5196" s="32"/>
      <c r="D5196" s="1298"/>
      <c r="E5196" s="101"/>
      <c r="F5196" s="101"/>
      <c r="G5196" s="146">
        <v>0.1</v>
      </c>
      <c r="H5196" s="101">
        <f t="shared" si="1571"/>
        <v>0</v>
      </c>
      <c r="I5196" s="101">
        <f t="shared" si="1572"/>
        <v>0</v>
      </c>
      <c r="J5196" s="101">
        <f t="shared" si="1573"/>
        <v>0</v>
      </c>
      <c r="K5196" s="101">
        <f t="shared" si="1583"/>
        <v>0</v>
      </c>
      <c r="L5196" s="101"/>
      <c r="M5196" s="27"/>
    </row>
    <row r="5197" spans="1:13" ht="30">
      <c r="A5197" s="1297"/>
      <c r="B5197" s="38"/>
      <c r="C5197" s="32" t="s">
        <v>4377</v>
      </c>
      <c r="D5197" s="1298">
        <v>2005</v>
      </c>
      <c r="E5197" s="101">
        <v>5</v>
      </c>
      <c r="F5197" s="101">
        <v>347000</v>
      </c>
      <c r="G5197" s="146">
        <v>0.1</v>
      </c>
      <c r="H5197" s="101">
        <f t="shared" si="1571"/>
        <v>173500</v>
      </c>
      <c r="I5197" s="101">
        <f t="shared" si="1572"/>
        <v>173500</v>
      </c>
      <c r="J5197" s="101">
        <f t="shared" si="1573"/>
        <v>34700</v>
      </c>
      <c r="K5197" s="101">
        <f t="shared" si="1583"/>
        <v>19.355198572066044</v>
      </c>
      <c r="L5197" s="101">
        <v>60</v>
      </c>
      <c r="M5197" s="27">
        <f>K5197*L5197/60</f>
        <v>19.355198572066044</v>
      </c>
    </row>
    <row r="5198" spans="1:13">
      <c r="A5198" s="1297"/>
      <c r="B5198" s="38"/>
      <c r="C5198" s="32" t="s">
        <v>4388</v>
      </c>
      <c r="D5198" s="1298">
        <v>2005</v>
      </c>
      <c r="E5198" s="101">
        <v>5</v>
      </c>
      <c r="F5198" s="101">
        <v>347000</v>
      </c>
      <c r="G5198" s="146">
        <v>0.1</v>
      </c>
      <c r="H5198" s="101">
        <f t="shared" si="1571"/>
        <v>173500</v>
      </c>
      <c r="I5198" s="101">
        <f t="shared" si="1572"/>
        <v>173500</v>
      </c>
      <c r="J5198" s="101">
        <f t="shared" si="1573"/>
        <v>34700</v>
      </c>
      <c r="K5198" s="101">
        <f t="shared" si="1583"/>
        <v>19.355198572066044</v>
      </c>
      <c r="L5198" s="101">
        <v>30</v>
      </c>
      <c r="M5198" s="27">
        <f>K5198*L5198/60</f>
        <v>9.677599286033022</v>
      </c>
    </row>
    <row r="5199" spans="1:13">
      <c r="A5199" s="1297"/>
      <c r="B5199" s="38"/>
      <c r="C5199" s="32" t="s">
        <v>515</v>
      </c>
      <c r="D5199" s="1298">
        <v>2004</v>
      </c>
      <c r="E5199" s="101">
        <v>6</v>
      </c>
      <c r="F5199" s="101">
        <v>196670</v>
      </c>
      <c r="G5199" s="146">
        <v>0.1</v>
      </c>
      <c r="H5199" s="101">
        <f t="shared" si="1571"/>
        <v>118002</v>
      </c>
      <c r="I5199" s="101">
        <f t="shared" si="1572"/>
        <v>78668</v>
      </c>
      <c r="J5199" s="101">
        <f t="shared" si="1573"/>
        <v>19667</v>
      </c>
      <c r="K5199" s="101">
        <f t="shared" si="1583"/>
        <v>10.969991075412763</v>
      </c>
      <c r="L5199" s="101">
        <v>15</v>
      </c>
      <c r="M5199" s="27">
        <f>K5199*L5199/60</f>
        <v>2.7424977688531906</v>
      </c>
    </row>
    <row r="5200" spans="1:13">
      <c r="A5200" s="1297"/>
      <c r="B5200" s="38"/>
      <c r="C5200" s="32" t="s">
        <v>964</v>
      </c>
      <c r="D5200" s="1298">
        <v>2005</v>
      </c>
      <c r="E5200" s="101">
        <v>5</v>
      </c>
      <c r="F5200" s="101">
        <v>347000</v>
      </c>
      <c r="G5200" s="146">
        <v>0.1</v>
      </c>
      <c r="H5200" s="101">
        <f t="shared" ref="H5200:H5263" si="1584">E5200*F5200*G5200</f>
        <v>173500</v>
      </c>
      <c r="I5200" s="101">
        <f t="shared" ref="I5200:I5263" si="1585">F5200-H5200</f>
        <v>173500</v>
      </c>
      <c r="J5200" s="101">
        <f t="shared" ref="J5200:J5263" si="1586">F5200*G5200</f>
        <v>34700</v>
      </c>
      <c r="K5200" s="101">
        <f t="shared" si="1583"/>
        <v>19.355198572066044</v>
      </c>
      <c r="L5200" s="101">
        <v>60</v>
      </c>
      <c r="M5200" s="27">
        <f>K5200*L5200/60</f>
        <v>19.355198572066044</v>
      </c>
    </row>
    <row r="5201" spans="1:13">
      <c r="A5201" s="1297"/>
      <c r="B5201" s="38"/>
      <c r="C5201" s="32" t="s">
        <v>503</v>
      </c>
      <c r="D5201" s="1298">
        <v>2004</v>
      </c>
      <c r="E5201" s="101">
        <v>6</v>
      </c>
      <c r="F5201" s="101">
        <v>6985000</v>
      </c>
      <c r="G5201" s="146">
        <v>0.1</v>
      </c>
      <c r="H5201" s="101">
        <f t="shared" si="1584"/>
        <v>4191000</v>
      </c>
      <c r="I5201" s="101">
        <f t="shared" si="1585"/>
        <v>2794000</v>
      </c>
      <c r="J5201" s="101">
        <f t="shared" si="1586"/>
        <v>698500</v>
      </c>
      <c r="K5201" s="101">
        <f t="shared" si="1583"/>
        <v>389.6140116019634</v>
      </c>
      <c r="L5201" s="101">
        <v>20</v>
      </c>
      <c r="M5201" s="27">
        <f>K5201*L5201/60</f>
        <v>129.87133720065447</v>
      </c>
    </row>
    <row r="5202" spans="1:13">
      <c r="A5202" s="1297"/>
      <c r="B5202" s="38"/>
      <c r="C5202" s="31"/>
      <c r="D5202" s="97"/>
      <c r="E5202" s="106"/>
      <c r="F5202" s="106"/>
      <c r="G5202" s="147">
        <v>0.1</v>
      </c>
      <c r="H5202" s="101">
        <f t="shared" si="1584"/>
        <v>0</v>
      </c>
      <c r="I5202" s="101">
        <f t="shared" si="1585"/>
        <v>0</v>
      </c>
      <c r="J5202" s="101">
        <f t="shared" si="1586"/>
        <v>0</v>
      </c>
      <c r="K5202" s="101">
        <f t="shared" si="1583"/>
        <v>0</v>
      </c>
      <c r="L5202" s="106">
        <f>SUM(L5196:L5201)</f>
        <v>185</v>
      </c>
      <c r="M5202" s="106">
        <f t="shared" ref="M5202" si="1587">SUM(M5196:M5201)</f>
        <v>181.00183139967277</v>
      </c>
    </row>
    <row r="5203" spans="1:13" ht="30">
      <c r="A5203" s="1297" t="s">
        <v>6057</v>
      </c>
      <c r="B5203" s="38" t="s">
        <v>4412</v>
      </c>
      <c r="C5203" s="32"/>
      <c r="D5203" s="1298"/>
      <c r="E5203" s="101"/>
      <c r="F5203" s="101"/>
      <c r="G5203" s="146">
        <v>0.1</v>
      </c>
      <c r="H5203" s="101">
        <f t="shared" si="1584"/>
        <v>0</v>
      </c>
      <c r="I5203" s="101">
        <f t="shared" si="1585"/>
        <v>0</v>
      </c>
      <c r="J5203" s="101">
        <f t="shared" si="1586"/>
        <v>0</v>
      </c>
      <c r="K5203" s="101">
        <f t="shared" si="1583"/>
        <v>0</v>
      </c>
      <c r="L5203" s="101"/>
      <c r="M5203" s="27"/>
    </row>
    <row r="5204" spans="1:13">
      <c r="A5204" s="1297"/>
      <c r="B5204" s="38"/>
      <c r="C5204" s="32" t="s">
        <v>4388</v>
      </c>
      <c r="D5204" s="1298">
        <v>2005</v>
      </c>
      <c r="E5204" s="101">
        <v>5</v>
      </c>
      <c r="F5204" s="101">
        <v>347000</v>
      </c>
      <c r="G5204" s="146">
        <v>0.1</v>
      </c>
      <c r="H5204" s="101">
        <f t="shared" si="1584"/>
        <v>173500</v>
      </c>
      <c r="I5204" s="101">
        <f t="shared" si="1585"/>
        <v>173500</v>
      </c>
      <c r="J5204" s="101">
        <f t="shared" si="1586"/>
        <v>34700</v>
      </c>
      <c r="K5204" s="101">
        <f t="shared" si="1583"/>
        <v>19.355198572066044</v>
      </c>
      <c r="L5204" s="101">
        <v>30</v>
      </c>
      <c r="M5204" s="27">
        <f t="shared" ref="M5204:M5209" si="1588">K5204*L5204/60</f>
        <v>9.677599286033022</v>
      </c>
    </row>
    <row r="5205" spans="1:13">
      <c r="A5205" s="1297"/>
      <c r="B5205" s="38"/>
      <c r="C5205" s="32" t="s">
        <v>4397</v>
      </c>
      <c r="D5205" s="1298">
        <v>2014</v>
      </c>
      <c r="E5205" s="101">
        <v>10</v>
      </c>
      <c r="F5205" s="101">
        <v>1411800</v>
      </c>
      <c r="G5205" s="146">
        <v>0.1</v>
      </c>
      <c r="H5205" s="101">
        <f t="shared" si="1584"/>
        <v>1411800</v>
      </c>
      <c r="I5205" s="101">
        <f t="shared" si="1585"/>
        <v>0</v>
      </c>
      <c r="J5205" s="101">
        <f t="shared" si="1586"/>
        <v>141180</v>
      </c>
      <c r="K5205" s="101">
        <f t="shared" si="1583"/>
        <v>78.748326639892909</v>
      </c>
      <c r="L5205" s="101"/>
      <c r="M5205" s="27">
        <f t="shared" si="1588"/>
        <v>0</v>
      </c>
    </row>
    <row r="5206" spans="1:13">
      <c r="A5206" s="1297"/>
      <c r="B5206" s="38"/>
      <c r="C5206" s="32" t="s">
        <v>4375</v>
      </c>
      <c r="D5206" s="1298">
        <v>2005</v>
      </c>
      <c r="E5206" s="101">
        <v>5</v>
      </c>
      <c r="F5206" s="101">
        <v>347000</v>
      </c>
      <c r="G5206" s="146">
        <v>0.1</v>
      </c>
      <c r="H5206" s="101">
        <f t="shared" si="1584"/>
        <v>173500</v>
      </c>
      <c r="I5206" s="101">
        <f t="shared" si="1585"/>
        <v>173500</v>
      </c>
      <c r="J5206" s="101">
        <f t="shared" si="1586"/>
        <v>34700</v>
      </c>
      <c r="K5206" s="101">
        <f t="shared" si="1583"/>
        <v>19.355198572066044</v>
      </c>
      <c r="L5206" s="101">
        <v>60</v>
      </c>
      <c r="M5206" s="27">
        <f t="shared" si="1588"/>
        <v>19.355198572066044</v>
      </c>
    </row>
    <row r="5207" spans="1:13">
      <c r="A5207" s="1297"/>
      <c r="B5207" s="38"/>
      <c r="C5207" s="32" t="s">
        <v>515</v>
      </c>
      <c r="D5207" s="1298">
        <v>2004</v>
      </c>
      <c r="E5207" s="101">
        <v>6</v>
      </c>
      <c r="F5207" s="101">
        <v>196670</v>
      </c>
      <c r="G5207" s="146">
        <v>0.1</v>
      </c>
      <c r="H5207" s="101">
        <f t="shared" si="1584"/>
        <v>118002</v>
      </c>
      <c r="I5207" s="101">
        <f t="shared" si="1585"/>
        <v>78668</v>
      </c>
      <c r="J5207" s="101">
        <f t="shared" si="1586"/>
        <v>19667</v>
      </c>
      <c r="K5207" s="101">
        <f t="shared" si="1583"/>
        <v>10.969991075412763</v>
      </c>
      <c r="L5207" s="101">
        <v>15</v>
      </c>
      <c r="M5207" s="27">
        <f t="shared" si="1588"/>
        <v>2.7424977688531906</v>
      </c>
    </row>
    <row r="5208" spans="1:13">
      <c r="A5208" s="1297"/>
      <c r="B5208" s="38"/>
      <c r="C5208" s="32" t="s">
        <v>4374</v>
      </c>
      <c r="D5208" s="1298">
        <v>2004</v>
      </c>
      <c r="E5208" s="101">
        <v>6</v>
      </c>
      <c r="F5208" s="101">
        <v>202860</v>
      </c>
      <c r="G5208" s="146">
        <v>0.1</v>
      </c>
      <c r="H5208" s="101">
        <f t="shared" si="1584"/>
        <v>121716</v>
      </c>
      <c r="I5208" s="101">
        <f t="shared" si="1585"/>
        <v>81144</v>
      </c>
      <c r="J5208" s="101">
        <f t="shared" si="1586"/>
        <v>20286</v>
      </c>
      <c r="K5208" s="101">
        <f t="shared" si="1583"/>
        <v>11.315261044176706</v>
      </c>
      <c r="L5208" s="101">
        <v>1440</v>
      </c>
      <c r="M5208" s="27">
        <f t="shared" si="1588"/>
        <v>271.56626506024094</v>
      </c>
    </row>
    <row r="5209" spans="1:13">
      <c r="A5209" s="1297"/>
      <c r="B5209" s="38"/>
      <c r="C5209" s="32" t="s">
        <v>503</v>
      </c>
      <c r="D5209" s="1298">
        <v>2004</v>
      </c>
      <c r="E5209" s="101">
        <v>6</v>
      </c>
      <c r="F5209" s="101">
        <v>6985000</v>
      </c>
      <c r="G5209" s="146">
        <v>0.1</v>
      </c>
      <c r="H5209" s="101">
        <f t="shared" si="1584"/>
        <v>4191000</v>
      </c>
      <c r="I5209" s="101">
        <f t="shared" si="1585"/>
        <v>2794000</v>
      </c>
      <c r="J5209" s="101">
        <f t="shared" si="1586"/>
        <v>698500</v>
      </c>
      <c r="K5209" s="101">
        <f t="shared" si="1583"/>
        <v>389.6140116019634</v>
      </c>
      <c r="L5209" s="101">
        <v>15</v>
      </c>
      <c r="M5209" s="27">
        <f t="shared" si="1588"/>
        <v>97.403502900490849</v>
      </c>
    </row>
    <row r="5210" spans="1:13">
      <c r="A5210" s="1297"/>
      <c r="B5210" s="38"/>
      <c r="C5210" s="31"/>
      <c r="D5210" s="97"/>
      <c r="E5210" s="106"/>
      <c r="F5210" s="106"/>
      <c r="G5210" s="147">
        <v>0.1</v>
      </c>
      <c r="H5210" s="101">
        <f t="shared" si="1584"/>
        <v>0</v>
      </c>
      <c r="I5210" s="101">
        <f t="shared" si="1585"/>
        <v>0</v>
      </c>
      <c r="J5210" s="101">
        <f t="shared" si="1586"/>
        <v>0</v>
      </c>
      <c r="K5210" s="101">
        <f t="shared" si="1583"/>
        <v>0</v>
      </c>
      <c r="L5210" s="106">
        <f>SUM(L5203:L5209)</f>
        <v>1560</v>
      </c>
      <c r="M5210" s="106">
        <f>SUM(M5203:M5209)</f>
        <v>400.74506358768406</v>
      </c>
    </row>
    <row r="5211" spans="1:13" ht="30">
      <c r="A5211" s="1297" t="s">
        <v>6064</v>
      </c>
      <c r="B5211" s="38" t="s">
        <v>4413</v>
      </c>
      <c r="C5211" s="32"/>
      <c r="D5211" s="1298"/>
      <c r="E5211" s="101"/>
      <c r="F5211" s="101"/>
      <c r="G5211" s="146">
        <v>0.1</v>
      </c>
      <c r="H5211" s="101">
        <f t="shared" si="1584"/>
        <v>0</v>
      </c>
      <c r="I5211" s="101">
        <f t="shared" si="1585"/>
        <v>0</v>
      </c>
      <c r="J5211" s="101">
        <f t="shared" si="1586"/>
        <v>0</v>
      </c>
      <c r="K5211" s="101">
        <f t="shared" si="1583"/>
        <v>0</v>
      </c>
      <c r="L5211" s="101"/>
      <c r="M5211" s="27"/>
    </row>
    <row r="5212" spans="1:13">
      <c r="A5212" s="1297"/>
      <c r="B5212" s="38"/>
      <c r="C5212" s="32" t="s">
        <v>4374</v>
      </c>
      <c r="D5212" s="1298">
        <v>2004</v>
      </c>
      <c r="E5212" s="101">
        <v>6</v>
      </c>
      <c r="F5212" s="101">
        <v>202860</v>
      </c>
      <c r="G5212" s="146">
        <v>0.1</v>
      </c>
      <c r="H5212" s="101">
        <f t="shared" si="1584"/>
        <v>121716</v>
      </c>
      <c r="I5212" s="101">
        <f t="shared" si="1585"/>
        <v>81144</v>
      </c>
      <c r="J5212" s="101">
        <f t="shared" si="1586"/>
        <v>20286</v>
      </c>
      <c r="K5212" s="101">
        <f t="shared" si="1583"/>
        <v>11.315261044176706</v>
      </c>
      <c r="L5212" s="101">
        <v>1440</v>
      </c>
      <c r="M5212" s="27">
        <f t="shared" ref="M5212:M5217" si="1589">K5212*L5212/60</f>
        <v>271.56626506024094</v>
      </c>
    </row>
    <row r="5213" spans="1:13">
      <c r="A5213" s="1297"/>
      <c r="B5213" s="38"/>
      <c r="C5213" s="32" t="s">
        <v>4375</v>
      </c>
      <c r="D5213" s="1298">
        <v>2006</v>
      </c>
      <c r="E5213" s="101">
        <v>4</v>
      </c>
      <c r="F5213" s="101">
        <v>55500</v>
      </c>
      <c r="G5213" s="146">
        <v>0.1</v>
      </c>
      <c r="H5213" s="101">
        <f t="shared" si="1584"/>
        <v>22200</v>
      </c>
      <c r="I5213" s="101">
        <f t="shared" si="1585"/>
        <v>33300</v>
      </c>
      <c r="J5213" s="101">
        <f t="shared" si="1586"/>
        <v>5550</v>
      </c>
      <c r="K5213" s="101">
        <f t="shared" si="1583"/>
        <v>3.0957161981258365</v>
      </c>
      <c r="L5213" s="101">
        <v>10</v>
      </c>
      <c r="M5213" s="27">
        <f t="shared" si="1589"/>
        <v>0.51595269968763946</v>
      </c>
    </row>
    <row r="5214" spans="1:13">
      <c r="A5214" s="1297"/>
      <c r="B5214" s="38"/>
      <c r="C5214" s="32" t="s">
        <v>4379</v>
      </c>
      <c r="D5214" s="1298">
        <v>2005</v>
      </c>
      <c r="E5214" s="101">
        <v>5</v>
      </c>
      <c r="F5214" s="101">
        <v>1638000</v>
      </c>
      <c r="G5214" s="146">
        <v>0.1</v>
      </c>
      <c r="H5214" s="101">
        <f t="shared" si="1584"/>
        <v>819000</v>
      </c>
      <c r="I5214" s="101">
        <f t="shared" si="1585"/>
        <v>819000</v>
      </c>
      <c r="J5214" s="101">
        <f t="shared" si="1586"/>
        <v>163800</v>
      </c>
      <c r="K5214" s="101">
        <f t="shared" si="1583"/>
        <v>91.365461847389554</v>
      </c>
      <c r="L5214" s="101">
        <v>80</v>
      </c>
      <c r="M5214" s="27">
        <f t="shared" si="1589"/>
        <v>121.82061579651941</v>
      </c>
    </row>
    <row r="5215" spans="1:13">
      <c r="A5215" s="1297"/>
      <c r="B5215" s="38"/>
      <c r="C5215" s="32" t="s">
        <v>4380</v>
      </c>
      <c r="D5215" s="1298">
        <v>2005</v>
      </c>
      <c r="E5215" s="101">
        <v>5</v>
      </c>
      <c r="F5215" s="101">
        <v>12190000</v>
      </c>
      <c r="G5215" s="146">
        <v>0.1</v>
      </c>
      <c r="H5215" s="101">
        <f t="shared" si="1584"/>
        <v>6095000</v>
      </c>
      <c r="I5215" s="101">
        <f t="shared" si="1585"/>
        <v>6095000</v>
      </c>
      <c r="J5215" s="101">
        <f t="shared" si="1586"/>
        <v>1219000</v>
      </c>
      <c r="K5215" s="101">
        <f t="shared" si="1583"/>
        <v>679.9419901829541</v>
      </c>
      <c r="L5215" s="101">
        <v>20</v>
      </c>
      <c r="M5215" s="27">
        <f t="shared" si="1589"/>
        <v>226.6473300609847</v>
      </c>
    </row>
    <row r="5216" spans="1:13">
      <c r="A5216" s="1297"/>
      <c r="B5216" s="38"/>
      <c r="C5216" s="32" t="s">
        <v>515</v>
      </c>
      <c r="D5216" s="1298">
        <v>2004</v>
      </c>
      <c r="E5216" s="101">
        <v>6</v>
      </c>
      <c r="F5216" s="101">
        <v>196670</v>
      </c>
      <c r="G5216" s="146">
        <v>0.1</v>
      </c>
      <c r="H5216" s="101">
        <f t="shared" si="1584"/>
        <v>118002</v>
      </c>
      <c r="I5216" s="101">
        <f t="shared" si="1585"/>
        <v>78668</v>
      </c>
      <c r="J5216" s="101">
        <f t="shared" si="1586"/>
        <v>19667</v>
      </c>
      <c r="K5216" s="101">
        <f t="shared" si="1583"/>
        <v>10.969991075412763</v>
      </c>
      <c r="L5216" s="101">
        <v>15</v>
      </c>
      <c r="M5216" s="27">
        <f t="shared" si="1589"/>
        <v>2.7424977688531906</v>
      </c>
    </row>
    <row r="5217" spans="1:13">
      <c r="A5217" s="1297"/>
      <c r="B5217" s="38"/>
      <c r="C5217" s="32" t="s">
        <v>503</v>
      </c>
      <c r="D5217" s="1298">
        <v>2004</v>
      </c>
      <c r="E5217" s="101">
        <v>6</v>
      </c>
      <c r="F5217" s="101">
        <v>6985000</v>
      </c>
      <c r="G5217" s="146">
        <v>0.1</v>
      </c>
      <c r="H5217" s="101">
        <f t="shared" si="1584"/>
        <v>4191000</v>
      </c>
      <c r="I5217" s="101">
        <f t="shared" si="1585"/>
        <v>2794000</v>
      </c>
      <c r="J5217" s="101">
        <f t="shared" si="1586"/>
        <v>698500</v>
      </c>
      <c r="K5217" s="101">
        <f t="shared" si="1583"/>
        <v>389.6140116019634</v>
      </c>
      <c r="L5217" s="101">
        <v>15</v>
      </c>
      <c r="M5217" s="27">
        <f t="shared" si="1589"/>
        <v>97.403502900490849</v>
      </c>
    </row>
    <row r="5218" spans="1:13">
      <c r="A5218" s="1297"/>
      <c r="B5218" s="38"/>
      <c r="C5218" s="31"/>
      <c r="D5218" s="97"/>
      <c r="E5218" s="106"/>
      <c r="F5218" s="106"/>
      <c r="G5218" s="147">
        <v>0.1</v>
      </c>
      <c r="H5218" s="101">
        <f t="shared" si="1584"/>
        <v>0</v>
      </c>
      <c r="I5218" s="101">
        <f t="shared" si="1585"/>
        <v>0</v>
      </c>
      <c r="J5218" s="101">
        <f t="shared" si="1586"/>
        <v>0</v>
      </c>
      <c r="K5218" s="101">
        <f t="shared" si="1583"/>
        <v>0</v>
      </c>
      <c r="L5218" s="106">
        <f>SUM(L5212:L5217)</f>
        <v>1580</v>
      </c>
      <c r="M5218" s="106">
        <f>SUM(M5212:M5217)</f>
        <v>720.69616428677671</v>
      </c>
    </row>
    <row r="5219" spans="1:13" ht="28.5">
      <c r="A5219" s="66" t="s">
        <v>615</v>
      </c>
      <c r="B5219" s="400" t="s">
        <v>4414</v>
      </c>
      <c r="C5219" s="486"/>
      <c r="D5219" s="128"/>
      <c r="E5219" s="427"/>
      <c r="F5219" s="427"/>
      <c r="G5219" s="487"/>
      <c r="H5219" s="189"/>
      <c r="I5219" s="189"/>
      <c r="J5219" s="189"/>
      <c r="K5219" s="427"/>
      <c r="L5219" s="427"/>
      <c r="M5219" s="427"/>
    </row>
    <row r="5220" spans="1:13" ht="30">
      <c r="A5220" s="1297" t="s">
        <v>6065</v>
      </c>
      <c r="B5220" s="38" t="s">
        <v>4415</v>
      </c>
      <c r="C5220" s="31"/>
      <c r="D5220" s="97"/>
      <c r="E5220" s="106"/>
      <c r="F5220" s="106"/>
      <c r="G5220" s="147">
        <v>0.1</v>
      </c>
      <c r="H5220" s="101">
        <f t="shared" si="1584"/>
        <v>0</v>
      </c>
      <c r="I5220" s="101">
        <f t="shared" si="1585"/>
        <v>0</v>
      </c>
      <c r="J5220" s="101">
        <f t="shared" si="1586"/>
        <v>0</v>
      </c>
      <c r="K5220" s="101">
        <f t="shared" si="1583"/>
        <v>0</v>
      </c>
      <c r="L5220" s="106"/>
      <c r="M5220" s="96"/>
    </row>
    <row r="5221" spans="1:13" ht="30">
      <c r="A5221" s="1312"/>
      <c r="B5221" s="89"/>
      <c r="C5221" s="32" t="s">
        <v>4377</v>
      </c>
      <c r="D5221" s="1298">
        <v>2005</v>
      </c>
      <c r="E5221" s="101">
        <v>5</v>
      </c>
      <c r="F5221" s="101">
        <v>347000</v>
      </c>
      <c r="G5221" s="146">
        <v>0.1</v>
      </c>
      <c r="H5221" s="101">
        <f t="shared" si="1584"/>
        <v>173500</v>
      </c>
      <c r="I5221" s="101">
        <f t="shared" si="1585"/>
        <v>173500</v>
      </c>
      <c r="J5221" s="101">
        <f t="shared" si="1586"/>
        <v>34700</v>
      </c>
      <c r="K5221" s="101">
        <f t="shared" si="1583"/>
        <v>19.355198572066044</v>
      </c>
      <c r="L5221" s="101">
        <v>60</v>
      </c>
      <c r="M5221" s="27">
        <f>K5221*L5221/60</f>
        <v>19.355198572066044</v>
      </c>
    </row>
    <row r="5222" spans="1:13">
      <c r="A5222" s="1312"/>
      <c r="B5222" s="89"/>
      <c r="C5222" s="32" t="s">
        <v>4388</v>
      </c>
      <c r="D5222" s="1298">
        <v>2005</v>
      </c>
      <c r="E5222" s="101">
        <v>5</v>
      </c>
      <c r="F5222" s="101">
        <v>347000</v>
      </c>
      <c r="G5222" s="146">
        <v>0.1</v>
      </c>
      <c r="H5222" s="101">
        <f t="shared" si="1584"/>
        <v>173500</v>
      </c>
      <c r="I5222" s="101">
        <f t="shared" si="1585"/>
        <v>173500</v>
      </c>
      <c r="J5222" s="101">
        <f t="shared" si="1586"/>
        <v>34700</v>
      </c>
      <c r="K5222" s="101">
        <f t="shared" si="1583"/>
        <v>19.355198572066044</v>
      </c>
      <c r="L5222" s="101">
        <v>30</v>
      </c>
      <c r="M5222" s="27">
        <f>K5222*L5222/60</f>
        <v>9.677599286033022</v>
      </c>
    </row>
    <row r="5223" spans="1:13">
      <c r="A5223" s="1312"/>
      <c r="B5223" s="89"/>
      <c r="C5223" s="32" t="s">
        <v>515</v>
      </c>
      <c r="D5223" s="1298">
        <v>2004</v>
      </c>
      <c r="E5223" s="101">
        <v>6</v>
      </c>
      <c r="F5223" s="101">
        <v>196670</v>
      </c>
      <c r="G5223" s="146">
        <v>0.1</v>
      </c>
      <c r="H5223" s="101">
        <f t="shared" si="1584"/>
        <v>118002</v>
      </c>
      <c r="I5223" s="101">
        <f t="shared" si="1585"/>
        <v>78668</v>
      </c>
      <c r="J5223" s="101">
        <f t="shared" si="1586"/>
        <v>19667</v>
      </c>
      <c r="K5223" s="101">
        <f t="shared" si="1583"/>
        <v>10.969991075412763</v>
      </c>
      <c r="L5223" s="101">
        <v>15</v>
      </c>
      <c r="M5223" s="27">
        <f>K5223*L5223/60</f>
        <v>2.7424977688531906</v>
      </c>
    </row>
    <row r="5224" spans="1:13">
      <c r="A5224" s="1312"/>
      <c r="B5224" s="89"/>
      <c r="C5224" s="32" t="s">
        <v>964</v>
      </c>
      <c r="D5224" s="1298">
        <v>2005</v>
      </c>
      <c r="E5224" s="101">
        <v>5</v>
      </c>
      <c r="F5224" s="101">
        <v>347000</v>
      </c>
      <c r="G5224" s="146">
        <v>0.1</v>
      </c>
      <c r="H5224" s="101">
        <f t="shared" si="1584"/>
        <v>173500</v>
      </c>
      <c r="I5224" s="101">
        <f t="shared" si="1585"/>
        <v>173500</v>
      </c>
      <c r="J5224" s="101">
        <f t="shared" si="1586"/>
        <v>34700</v>
      </c>
      <c r="K5224" s="101">
        <f t="shared" si="1583"/>
        <v>19.355198572066044</v>
      </c>
      <c r="L5224" s="101">
        <v>60</v>
      </c>
      <c r="M5224" s="27">
        <f>K5224*L5224/60</f>
        <v>19.355198572066044</v>
      </c>
    </row>
    <row r="5225" spans="1:13">
      <c r="A5225" s="1312"/>
      <c r="B5225" s="89"/>
      <c r="C5225" s="32" t="s">
        <v>503</v>
      </c>
      <c r="D5225" s="1298">
        <v>2004</v>
      </c>
      <c r="E5225" s="101">
        <v>6</v>
      </c>
      <c r="F5225" s="101">
        <v>6985000</v>
      </c>
      <c r="G5225" s="146">
        <v>0.1</v>
      </c>
      <c r="H5225" s="101">
        <f t="shared" si="1584"/>
        <v>4191000</v>
      </c>
      <c r="I5225" s="101">
        <f t="shared" si="1585"/>
        <v>2794000</v>
      </c>
      <c r="J5225" s="101">
        <f t="shared" si="1586"/>
        <v>698500</v>
      </c>
      <c r="K5225" s="101">
        <f t="shared" si="1583"/>
        <v>389.6140116019634</v>
      </c>
      <c r="L5225" s="101">
        <v>20</v>
      </c>
      <c r="M5225" s="27">
        <f>K5225*L5225/60</f>
        <v>129.87133720065447</v>
      </c>
    </row>
    <row r="5226" spans="1:13">
      <c r="A5226" s="1297"/>
      <c r="B5226" s="410"/>
      <c r="C5226" s="31"/>
      <c r="D5226" s="97"/>
      <c r="E5226" s="106"/>
      <c r="F5226" s="106"/>
      <c r="G5226" s="147">
        <v>0.1</v>
      </c>
      <c r="H5226" s="101">
        <f t="shared" si="1584"/>
        <v>0</v>
      </c>
      <c r="I5226" s="101">
        <f t="shared" si="1585"/>
        <v>0</v>
      </c>
      <c r="J5226" s="101">
        <f t="shared" si="1586"/>
        <v>0</v>
      </c>
      <c r="K5226" s="101">
        <f t="shared" si="1583"/>
        <v>0</v>
      </c>
      <c r="L5226" s="106">
        <f>SUM(L5220:L5225)</f>
        <v>185</v>
      </c>
      <c r="M5226" s="106">
        <f>SUM(M5220:M5225)</f>
        <v>181.00183139967277</v>
      </c>
    </row>
    <row r="5227" spans="1:13" ht="30">
      <c r="A5227" s="1297" t="s">
        <v>6066</v>
      </c>
      <c r="B5227" s="38" t="s">
        <v>4416</v>
      </c>
      <c r="C5227" s="32"/>
      <c r="D5227" s="1298"/>
      <c r="E5227" s="101"/>
      <c r="F5227" s="101"/>
      <c r="G5227" s="146">
        <v>0.1</v>
      </c>
      <c r="H5227" s="101">
        <f t="shared" si="1584"/>
        <v>0</v>
      </c>
      <c r="I5227" s="101">
        <f t="shared" si="1585"/>
        <v>0</v>
      </c>
      <c r="J5227" s="101">
        <f t="shared" si="1586"/>
        <v>0</v>
      </c>
      <c r="K5227" s="101">
        <f t="shared" si="1583"/>
        <v>0</v>
      </c>
      <c r="L5227" s="101"/>
      <c r="M5227" s="27"/>
    </row>
    <row r="5228" spans="1:13">
      <c r="A5228" s="1297"/>
      <c r="B5228" s="38"/>
      <c r="C5228" s="32" t="s">
        <v>4388</v>
      </c>
      <c r="D5228" s="1298">
        <v>2005</v>
      </c>
      <c r="E5228" s="101">
        <v>5</v>
      </c>
      <c r="F5228" s="101">
        <v>347000</v>
      </c>
      <c r="G5228" s="146">
        <v>0.1</v>
      </c>
      <c r="H5228" s="101">
        <f t="shared" si="1584"/>
        <v>173500</v>
      </c>
      <c r="I5228" s="101">
        <f t="shared" si="1585"/>
        <v>173500</v>
      </c>
      <c r="J5228" s="101">
        <f t="shared" si="1586"/>
        <v>34700</v>
      </c>
      <c r="K5228" s="101">
        <f t="shared" si="1583"/>
        <v>19.355198572066044</v>
      </c>
      <c r="L5228" s="101">
        <v>30</v>
      </c>
      <c r="M5228" s="27">
        <f t="shared" ref="M5228:M5233" si="1590">K5228*L5228/60</f>
        <v>9.677599286033022</v>
      </c>
    </row>
    <row r="5229" spans="1:13">
      <c r="A5229" s="1297"/>
      <c r="B5229" s="38"/>
      <c r="C5229" s="32" t="s">
        <v>4397</v>
      </c>
      <c r="D5229" s="1298">
        <v>2014</v>
      </c>
      <c r="E5229" s="101">
        <v>3</v>
      </c>
      <c r="F5229" s="101">
        <v>1638000</v>
      </c>
      <c r="G5229" s="146">
        <v>0.1</v>
      </c>
      <c r="H5229" s="101">
        <f t="shared" si="1584"/>
        <v>491400</v>
      </c>
      <c r="I5229" s="101">
        <f t="shared" si="1585"/>
        <v>1146600</v>
      </c>
      <c r="J5229" s="101">
        <f t="shared" si="1586"/>
        <v>163800</v>
      </c>
      <c r="K5229" s="101">
        <f t="shared" si="1583"/>
        <v>91.365461847389554</v>
      </c>
      <c r="L5229" s="101"/>
      <c r="M5229" s="27">
        <f t="shared" si="1590"/>
        <v>0</v>
      </c>
    </row>
    <row r="5230" spans="1:13">
      <c r="A5230" s="1297"/>
      <c r="B5230" s="38"/>
      <c r="C5230" s="32" t="s">
        <v>4375</v>
      </c>
      <c r="D5230" s="1298">
        <v>2005</v>
      </c>
      <c r="E5230" s="101">
        <v>5</v>
      </c>
      <c r="F5230" s="101">
        <v>347000</v>
      </c>
      <c r="G5230" s="146">
        <v>0.1</v>
      </c>
      <c r="H5230" s="101">
        <f t="shared" si="1584"/>
        <v>173500</v>
      </c>
      <c r="I5230" s="101">
        <f t="shared" si="1585"/>
        <v>173500</v>
      </c>
      <c r="J5230" s="101">
        <f t="shared" si="1586"/>
        <v>34700</v>
      </c>
      <c r="K5230" s="101">
        <f t="shared" si="1583"/>
        <v>19.355198572066044</v>
      </c>
      <c r="L5230" s="101">
        <v>60</v>
      </c>
      <c r="M5230" s="27">
        <f t="shared" si="1590"/>
        <v>19.355198572066044</v>
      </c>
    </row>
    <row r="5231" spans="1:13">
      <c r="A5231" s="1297"/>
      <c r="B5231" s="38"/>
      <c r="C5231" s="32" t="s">
        <v>515</v>
      </c>
      <c r="D5231" s="1298">
        <v>2004</v>
      </c>
      <c r="E5231" s="101">
        <v>6</v>
      </c>
      <c r="F5231" s="101">
        <v>196670</v>
      </c>
      <c r="G5231" s="146">
        <v>0.1</v>
      </c>
      <c r="H5231" s="101">
        <f t="shared" si="1584"/>
        <v>118002</v>
      </c>
      <c r="I5231" s="101">
        <f t="shared" si="1585"/>
        <v>78668</v>
      </c>
      <c r="J5231" s="101">
        <f t="shared" si="1586"/>
        <v>19667</v>
      </c>
      <c r="K5231" s="101">
        <f t="shared" si="1583"/>
        <v>10.969991075412763</v>
      </c>
      <c r="L5231" s="101">
        <v>15</v>
      </c>
      <c r="M5231" s="27">
        <f t="shared" si="1590"/>
        <v>2.7424977688531906</v>
      </c>
    </row>
    <row r="5232" spans="1:13">
      <c r="A5232" s="1297"/>
      <c r="B5232" s="38"/>
      <c r="C5232" s="32" t="s">
        <v>4374</v>
      </c>
      <c r="D5232" s="1298">
        <v>2004</v>
      </c>
      <c r="E5232" s="101">
        <v>6</v>
      </c>
      <c r="F5232" s="101">
        <v>202860</v>
      </c>
      <c r="G5232" s="146">
        <v>0.1</v>
      </c>
      <c r="H5232" s="101">
        <f t="shared" si="1584"/>
        <v>121716</v>
      </c>
      <c r="I5232" s="101">
        <f t="shared" si="1585"/>
        <v>81144</v>
      </c>
      <c r="J5232" s="101">
        <f t="shared" si="1586"/>
        <v>20286</v>
      </c>
      <c r="K5232" s="101">
        <f t="shared" si="1583"/>
        <v>11.315261044176706</v>
      </c>
      <c r="L5232" s="101">
        <v>1440</v>
      </c>
      <c r="M5232" s="27">
        <f t="shared" si="1590"/>
        <v>271.56626506024094</v>
      </c>
    </row>
    <row r="5233" spans="1:13">
      <c r="A5233" s="1297"/>
      <c r="B5233" s="38"/>
      <c r="C5233" s="32" t="s">
        <v>503</v>
      </c>
      <c r="D5233" s="1298">
        <v>2004</v>
      </c>
      <c r="E5233" s="101">
        <v>6</v>
      </c>
      <c r="F5233" s="101">
        <v>6985000</v>
      </c>
      <c r="G5233" s="146">
        <v>0.1</v>
      </c>
      <c r="H5233" s="101">
        <f t="shared" si="1584"/>
        <v>4191000</v>
      </c>
      <c r="I5233" s="101">
        <f t="shared" si="1585"/>
        <v>2794000</v>
      </c>
      <c r="J5233" s="101">
        <f t="shared" si="1586"/>
        <v>698500</v>
      </c>
      <c r="K5233" s="101">
        <f t="shared" si="1583"/>
        <v>389.6140116019634</v>
      </c>
      <c r="L5233" s="101">
        <v>15</v>
      </c>
      <c r="M5233" s="27">
        <f t="shared" si="1590"/>
        <v>97.403502900490849</v>
      </c>
    </row>
    <row r="5234" spans="1:13">
      <c r="A5234" s="1297"/>
      <c r="B5234" s="38"/>
      <c r="C5234" s="31"/>
      <c r="D5234" s="97"/>
      <c r="E5234" s="106"/>
      <c r="F5234" s="106"/>
      <c r="G5234" s="147">
        <v>0.1</v>
      </c>
      <c r="H5234" s="101">
        <f t="shared" si="1584"/>
        <v>0</v>
      </c>
      <c r="I5234" s="101">
        <f t="shared" si="1585"/>
        <v>0</v>
      </c>
      <c r="J5234" s="101">
        <f t="shared" si="1586"/>
        <v>0</v>
      </c>
      <c r="K5234" s="101">
        <f t="shared" si="1583"/>
        <v>0</v>
      </c>
      <c r="L5234" s="106">
        <f>SUM(L5227:L5233)</f>
        <v>1560</v>
      </c>
      <c r="M5234" s="106">
        <f>SUM(M5227:M5233)</f>
        <v>400.74506358768406</v>
      </c>
    </row>
    <row r="5235" spans="1:13" ht="30">
      <c r="A5235" s="1297" t="s">
        <v>6067</v>
      </c>
      <c r="B5235" s="38" t="s">
        <v>4417</v>
      </c>
      <c r="C5235" s="32"/>
      <c r="D5235" s="1298"/>
      <c r="E5235" s="101"/>
      <c r="F5235" s="101"/>
      <c r="G5235" s="146">
        <v>0.1</v>
      </c>
      <c r="H5235" s="101">
        <f t="shared" si="1584"/>
        <v>0</v>
      </c>
      <c r="I5235" s="101">
        <f t="shared" si="1585"/>
        <v>0</v>
      </c>
      <c r="J5235" s="101">
        <f t="shared" si="1586"/>
        <v>0</v>
      </c>
      <c r="K5235" s="101">
        <f t="shared" si="1583"/>
        <v>0</v>
      </c>
      <c r="L5235" s="101"/>
      <c r="M5235" s="27"/>
    </row>
    <row r="5236" spans="1:13">
      <c r="A5236" s="1297"/>
      <c r="B5236" s="38"/>
      <c r="C5236" s="32" t="s">
        <v>4374</v>
      </c>
      <c r="D5236" s="1298">
        <v>2004</v>
      </c>
      <c r="E5236" s="101">
        <v>6</v>
      </c>
      <c r="F5236" s="101">
        <v>202860</v>
      </c>
      <c r="G5236" s="146">
        <v>0.1</v>
      </c>
      <c r="H5236" s="101">
        <f t="shared" si="1584"/>
        <v>121716</v>
      </c>
      <c r="I5236" s="101">
        <f t="shared" si="1585"/>
        <v>81144</v>
      </c>
      <c r="J5236" s="101">
        <f t="shared" si="1586"/>
        <v>20286</v>
      </c>
      <c r="K5236" s="101">
        <f t="shared" si="1583"/>
        <v>11.315261044176706</v>
      </c>
      <c r="L5236" s="101">
        <v>180</v>
      </c>
      <c r="M5236" s="27">
        <f t="shared" ref="M5236:M5241" si="1591">K5236*L5236/60</f>
        <v>33.945783132530117</v>
      </c>
    </row>
    <row r="5237" spans="1:13">
      <c r="A5237" s="1297"/>
      <c r="B5237" s="38"/>
      <c r="C5237" s="32" t="s">
        <v>4375</v>
      </c>
      <c r="D5237" s="1298">
        <v>2006</v>
      </c>
      <c r="E5237" s="101">
        <v>4</v>
      </c>
      <c r="F5237" s="101">
        <v>55500</v>
      </c>
      <c r="G5237" s="146">
        <v>0.1</v>
      </c>
      <c r="H5237" s="101">
        <f t="shared" si="1584"/>
        <v>22200</v>
      </c>
      <c r="I5237" s="101">
        <f t="shared" si="1585"/>
        <v>33300</v>
      </c>
      <c r="J5237" s="101">
        <f t="shared" si="1586"/>
        <v>5550</v>
      </c>
      <c r="K5237" s="101">
        <f t="shared" si="1583"/>
        <v>3.0957161981258365</v>
      </c>
      <c r="L5237" s="101">
        <v>10</v>
      </c>
      <c r="M5237" s="27">
        <f t="shared" si="1591"/>
        <v>0.51595269968763946</v>
      </c>
    </row>
    <row r="5238" spans="1:13">
      <c r="A5238" s="1297"/>
      <c r="B5238" s="38"/>
      <c r="C5238" s="32" t="s">
        <v>4379</v>
      </c>
      <c r="D5238" s="1298">
        <v>2005</v>
      </c>
      <c r="E5238" s="101">
        <v>5</v>
      </c>
      <c r="F5238" s="101">
        <v>1638000</v>
      </c>
      <c r="G5238" s="146">
        <v>0.1</v>
      </c>
      <c r="H5238" s="101">
        <f t="shared" si="1584"/>
        <v>819000</v>
      </c>
      <c r="I5238" s="101">
        <f t="shared" si="1585"/>
        <v>819000</v>
      </c>
      <c r="J5238" s="101">
        <f t="shared" si="1586"/>
        <v>163800</v>
      </c>
      <c r="K5238" s="101">
        <f t="shared" si="1583"/>
        <v>91.365461847389554</v>
      </c>
      <c r="L5238" s="101">
        <v>80</v>
      </c>
      <c r="M5238" s="27">
        <f t="shared" si="1591"/>
        <v>121.82061579651941</v>
      </c>
    </row>
    <row r="5239" spans="1:13">
      <c r="A5239" s="1297"/>
      <c r="B5239" s="38"/>
      <c r="C5239" s="32" t="s">
        <v>4380</v>
      </c>
      <c r="D5239" s="1298">
        <v>2005</v>
      </c>
      <c r="E5239" s="101">
        <v>5</v>
      </c>
      <c r="F5239" s="101">
        <v>12190000</v>
      </c>
      <c r="G5239" s="146">
        <v>0.1</v>
      </c>
      <c r="H5239" s="101">
        <f t="shared" si="1584"/>
        <v>6095000</v>
      </c>
      <c r="I5239" s="101">
        <f t="shared" si="1585"/>
        <v>6095000</v>
      </c>
      <c r="J5239" s="101">
        <f t="shared" si="1586"/>
        <v>1219000</v>
      </c>
      <c r="K5239" s="101">
        <f t="shared" si="1583"/>
        <v>679.9419901829541</v>
      </c>
      <c r="L5239" s="101">
        <v>20</v>
      </c>
      <c r="M5239" s="27">
        <f t="shared" si="1591"/>
        <v>226.6473300609847</v>
      </c>
    </row>
    <row r="5240" spans="1:13">
      <c r="A5240" s="1297"/>
      <c r="B5240" s="38"/>
      <c r="C5240" s="32" t="s">
        <v>515</v>
      </c>
      <c r="D5240" s="1298">
        <v>2004</v>
      </c>
      <c r="E5240" s="101">
        <v>6</v>
      </c>
      <c r="F5240" s="101">
        <v>196670</v>
      </c>
      <c r="G5240" s="146">
        <v>0.1</v>
      </c>
      <c r="H5240" s="101">
        <f t="shared" si="1584"/>
        <v>118002</v>
      </c>
      <c r="I5240" s="101">
        <f t="shared" si="1585"/>
        <v>78668</v>
      </c>
      <c r="J5240" s="101">
        <f t="shared" si="1586"/>
        <v>19667</v>
      </c>
      <c r="K5240" s="101">
        <f t="shared" si="1583"/>
        <v>10.969991075412763</v>
      </c>
      <c r="L5240" s="101">
        <v>15</v>
      </c>
      <c r="M5240" s="27">
        <f t="shared" si="1591"/>
        <v>2.7424977688531906</v>
      </c>
    </row>
    <row r="5241" spans="1:13">
      <c r="A5241" s="1297"/>
      <c r="B5241" s="38"/>
      <c r="C5241" s="32" t="s">
        <v>503</v>
      </c>
      <c r="D5241" s="1298">
        <v>2004</v>
      </c>
      <c r="E5241" s="101">
        <v>6</v>
      </c>
      <c r="F5241" s="101">
        <v>6985000</v>
      </c>
      <c r="G5241" s="146">
        <v>0.1</v>
      </c>
      <c r="H5241" s="101">
        <f t="shared" si="1584"/>
        <v>4191000</v>
      </c>
      <c r="I5241" s="101">
        <f t="shared" si="1585"/>
        <v>2794000</v>
      </c>
      <c r="J5241" s="101">
        <f t="shared" si="1586"/>
        <v>698500</v>
      </c>
      <c r="K5241" s="101">
        <f t="shared" si="1583"/>
        <v>389.6140116019634</v>
      </c>
      <c r="L5241" s="101">
        <v>15</v>
      </c>
      <c r="M5241" s="27">
        <f t="shared" si="1591"/>
        <v>97.403502900490849</v>
      </c>
    </row>
    <row r="5242" spans="1:13">
      <c r="A5242" s="1297"/>
      <c r="B5242" s="38"/>
      <c r="C5242" s="31"/>
      <c r="D5242" s="97"/>
      <c r="E5242" s="106"/>
      <c r="F5242" s="106"/>
      <c r="G5242" s="147">
        <v>0.1</v>
      </c>
      <c r="H5242" s="101">
        <f t="shared" si="1584"/>
        <v>0</v>
      </c>
      <c r="I5242" s="101">
        <f t="shared" si="1585"/>
        <v>0</v>
      </c>
      <c r="J5242" s="101">
        <f t="shared" si="1586"/>
        <v>0</v>
      </c>
      <c r="K5242" s="101">
        <f t="shared" si="1583"/>
        <v>0</v>
      </c>
      <c r="L5242" s="106">
        <f>SUM(L5236:L5241)</f>
        <v>320</v>
      </c>
      <c r="M5242" s="106">
        <f>SUM(M5236:M5241)</f>
        <v>483.07568235906592</v>
      </c>
    </row>
    <row r="5243" spans="1:13">
      <c r="A5243" s="66" t="s">
        <v>620</v>
      </c>
      <c r="B5243" s="150" t="s">
        <v>4288</v>
      </c>
      <c r="C5243" s="150"/>
      <c r="D5243" s="66"/>
      <c r="E5243" s="489"/>
      <c r="F5243" s="489"/>
      <c r="G5243" s="489"/>
      <c r="H5243" s="189"/>
      <c r="I5243" s="189"/>
      <c r="J5243" s="189"/>
      <c r="K5243" s="189"/>
      <c r="L5243" s="489"/>
      <c r="M5243" s="489"/>
    </row>
    <row r="5244" spans="1:13" ht="30">
      <c r="A5244" s="1297" t="s">
        <v>6068</v>
      </c>
      <c r="B5244" s="38" t="s">
        <v>4418</v>
      </c>
      <c r="C5244" s="31"/>
      <c r="D5244" s="97"/>
      <c r="E5244" s="106"/>
      <c r="F5244" s="106"/>
      <c r="G5244" s="147">
        <v>0.1</v>
      </c>
      <c r="H5244" s="101">
        <f t="shared" si="1584"/>
        <v>0</v>
      </c>
      <c r="I5244" s="101">
        <f t="shared" si="1585"/>
        <v>0</v>
      </c>
      <c r="J5244" s="101">
        <f t="shared" si="1586"/>
        <v>0</v>
      </c>
      <c r="K5244" s="101">
        <f t="shared" si="1583"/>
        <v>0</v>
      </c>
      <c r="L5244" s="106"/>
      <c r="M5244" s="96"/>
    </row>
    <row r="5245" spans="1:13" ht="30">
      <c r="A5245" s="1312"/>
      <c r="B5245" s="89"/>
      <c r="C5245" s="32" t="s">
        <v>4377</v>
      </c>
      <c r="D5245" s="1298">
        <v>2005</v>
      </c>
      <c r="E5245" s="101">
        <v>5</v>
      </c>
      <c r="F5245" s="101">
        <v>347000</v>
      </c>
      <c r="G5245" s="146">
        <v>0.1</v>
      </c>
      <c r="H5245" s="101">
        <f t="shared" si="1584"/>
        <v>173500</v>
      </c>
      <c r="I5245" s="101">
        <f t="shared" si="1585"/>
        <v>173500</v>
      </c>
      <c r="J5245" s="101">
        <f t="shared" si="1586"/>
        <v>34700</v>
      </c>
      <c r="K5245" s="101">
        <f t="shared" si="1583"/>
        <v>19.355198572066044</v>
      </c>
      <c r="L5245" s="101">
        <v>60</v>
      </c>
      <c r="M5245" s="27">
        <f>K5245*L5245/60</f>
        <v>19.355198572066044</v>
      </c>
    </row>
    <row r="5246" spans="1:13">
      <c r="A5246" s="1312"/>
      <c r="B5246" s="89"/>
      <c r="C5246" s="32" t="s">
        <v>4388</v>
      </c>
      <c r="D5246" s="1298">
        <v>2005</v>
      </c>
      <c r="E5246" s="101">
        <v>5</v>
      </c>
      <c r="F5246" s="101">
        <v>347000</v>
      </c>
      <c r="G5246" s="146">
        <v>0.1</v>
      </c>
      <c r="H5246" s="101">
        <f t="shared" si="1584"/>
        <v>173500</v>
      </c>
      <c r="I5246" s="101">
        <f t="shared" si="1585"/>
        <v>173500</v>
      </c>
      <c r="J5246" s="101">
        <f t="shared" si="1586"/>
        <v>34700</v>
      </c>
      <c r="K5246" s="101">
        <f t="shared" si="1583"/>
        <v>19.355198572066044</v>
      </c>
      <c r="L5246" s="101">
        <v>30</v>
      </c>
      <c r="M5246" s="27">
        <f>K5246*L5246/60</f>
        <v>9.677599286033022</v>
      </c>
    </row>
    <row r="5247" spans="1:13">
      <c r="A5247" s="1312"/>
      <c r="B5247" s="89"/>
      <c r="C5247" s="32" t="s">
        <v>515</v>
      </c>
      <c r="D5247" s="1298">
        <v>2004</v>
      </c>
      <c r="E5247" s="101">
        <v>6</v>
      </c>
      <c r="F5247" s="101">
        <v>196670</v>
      </c>
      <c r="G5247" s="146">
        <v>0.1</v>
      </c>
      <c r="H5247" s="101">
        <f t="shared" si="1584"/>
        <v>118002</v>
      </c>
      <c r="I5247" s="101">
        <f t="shared" si="1585"/>
        <v>78668</v>
      </c>
      <c r="J5247" s="101">
        <f t="shared" si="1586"/>
        <v>19667</v>
      </c>
      <c r="K5247" s="101">
        <f t="shared" si="1583"/>
        <v>10.969991075412763</v>
      </c>
      <c r="L5247" s="101">
        <v>15</v>
      </c>
      <c r="M5247" s="27">
        <f>K5247*L5247/60</f>
        <v>2.7424977688531906</v>
      </c>
    </row>
    <row r="5248" spans="1:13">
      <c r="A5248" s="1312"/>
      <c r="B5248" s="89"/>
      <c r="C5248" s="32" t="s">
        <v>964</v>
      </c>
      <c r="D5248" s="1298">
        <v>2005</v>
      </c>
      <c r="E5248" s="101">
        <v>5</v>
      </c>
      <c r="F5248" s="101">
        <v>347000</v>
      </c>
      <c r="G5248" s="146">
        <v>0.1</v>
      </c>
      <c r="H5248" s="101">
        <f t="shared" si="1584"/>
        <v>173500</v>
      </c>
      <c r="I5248" s="101">
        <f t="shared" si="1585"/>
        <v>173500</v>
      </c>
      <c r="J5248" s="101">
        <f t="shared" si="1586"/>
        <v>34700</v>
      </c>
      <c r="K5248" s="101">
        <f t="shared" si="1583"/>
        <v>19.355198572066044</v>
      </c>
      <c r="L5248" s="101">
        <v>60</v>
      </c>
      <c r="M5248" s="27">
        <f>K5248*L5248/60</f>
        <v>19.355198572066044</v>
      </c>
    </row>
    <row r="5249" spans="1:13">
      <c r="A5249" s="1312"/>
      <c r="B5249" s="89"/>
      <c r="C5249" s="32" t="s">
        <v>503</v>
      </c>
      <c r="D5249" s="1298">
        <v>2004</v>
      </c>
      <c r="E5249" s="101">
        <v>6</v>
      </c>
      <c r="F5249" s="101">
        <v>6985000</v>
      </c>
      <c r="G5249" s="146">
        <v>0.1</v>
      </c>
      <c r="H5249" s="101">
        <f t="shared" si="1584"/>
        <v>4191000</v>
      </c>
      <c r="I5249" s="101">
        <f t="shared" si="1585"/>
        <v>2794000</v>
      </c>
      <c r="J5249" s="101">
        <f t="shared" si="1586"/>
        <v>698500</v>
      </c>
      <c r="K5249" s="101">
        <f t="shared" si="1583"/>
        <v>389.6140116019634</v>
      </c>
      <c r="L5249" s="101">
        <v>20</v>
      </c>
      <c r="M5249" s="27">
        <f>K5249*L5249/60</f>
        <v>129.87133720065447</v>
      </c>
    </row>
    <row r="5250" spans="1:13">
      <c r="A5250" s="1297"/>
      <c r="B5250" s="410"/>
      <c r="C5250" s="31"/>
      <c r="D5250" s="97"/>
      <c r="E5250" s="106"/>
      <c r="F5250" s="106"/>
      <c r="G5250" s="147">
        <v>0.1</v>
      </c>
      <c r="H5250" s="101">
        <f t="shared" si="1584"/>
        <v>0</v>
      </c>
      <c r="I5250" s="101">
        <f t="shared" si="1585"/>
        <v>0</v>
      </c>
      <c r="J5250" s="101">
        <f t="shared" si="1586"/>
        <v>0</v>
      </c>
      <c r="K5250" s="101">
        <f t="shared" si="1583"/>
        <v>0</v>
      </c>
      <c r="L5250" s="106">
        <f>SUM(L5244:L5249)</f>
        <v>185</v>
      </c>
      <c r="M5250" s="106">
        <f t="shared" ref="M5250" si="1592">SUM(M5244:M5249)</f>
        <v>181.00183139967277</v>
      </c>
    </row>
    <row r="5251" spans="1:13" ht="30">
      <c r="A5251" s="1297" t="s">
        <v>6069</v>
      </c>
      <c r="B5251" s="38" t="s">
        <v>4419</v>
      </c>
      <c r="C5251" s="32"/>
      <c r="D5251" s="1298"/>
      <c r="E5251" s="101"/>
      <c r="F5251" s="101"/>
      <c r="G5251" s="146">
        <v>0.1</v>
      </c>
      <c r="H5251" s="101">
        <f t="shared" si="1584"/>
        <v>0</v>
      </c>
      <c r="I5251" s="101">
        <f t="shared" si="1585"/>
        <v>0</v>
      </c>
      <c r="J5251" s="101">
        <f t="shared" si="1586"/>
        <v>0</v>
      </c>
      <c r="K5251" s="101">
        <f t="shared" si="1583"/>
        <v>0</v>
      </c>
      <c r="L5251" s="101"/>
      <c r="M5251" s="27"/>
    </row>
    <row r="5252" spans="1:13">
      <c r="A5252" s="1297"/>
      <c r="B5252" s="38"/>
      <c r="C5252" s="32" t="s">
        <v>4388</v>
      </c>
      <c r="D5252" s="1298">
        <v>2005</v>
      </c>
      <c r="E5252" s="101">
        <v>5</v>
      </c>
      <c r="F5252" s="101">
        <v>347000</v>
      </c>
      <c r="G5252" s="146">
        <v>0.1</v>
      </c>
      <c r="H5252" s="101">
        <f t="shared" si="1584"/>
        <v>173500</v>
      </c>
      <c r="I5252" s="101">
        <f t="shared" si="1585"/>
        <v>173500</v>
      </c>
      <c r="J5252" s="101">
        <f t="shared" si="1586"/>
        <v>34700</v>
      </c>
      <c r="K5252" s="101">
        <f t="shared" si="1583"/>
        <v>19.355198572066044</v>
      </c>
      <c r="L5252" s="101">
        <v>30</v>
      </c>
      <c r="M5252" s="27">
        <f t="shared" ref="M5252:M5257" si="1593">K5252*L5252/60</f>
        <v>9.677599286033022</v>
      </c>
    </row>
    <row r="5253" spans="1:13">
      <c r="A5253" s="1297"/>
      <c r="B5253" s="38"/>
      <c r="C5253" s="32" t="s">
        <v>4397</v>
      </c>
      <c r="D5253" s="1298">
        <v>2014</v>
      </c>
      <c r="E5253" s="101">
        <v>3</v>
      </c>
      <c r="F5253" s="101">
        <v>1411800</v>
      </c>
      <c r="G5253" s="146">
        <v>0.1</v>
      </c>
      <c r="H5253" s="101">
        <f t="shared" si="1584"/>
        <v>423540</v>
      </c>
      <c r="I5253" s="101">
        <f t="shared" si="1585"/>
        <v>988260</v>
      </c>
      <c r="J5253" s="101">
        <f t="shared" si="1586"/>
        <v>141180</v>
      </c>
      <c r="K5253" s="101">
        <f t="shared" si="1583"/>
        <v>78.748326639892909</v>
      </c>
      <c r="L5253" s="101"/>
      <c r="M5253" s="27">
        <f t="shared" si="1593"/>
        <v>0</v>
      </c>
    </row>
    <row r="5254" spans="1:13">
      <c r="A5254" s="1297"/>
      <c r="B5254" s="38"/>
      <c r="C5254" s="32" t="s">
        <v>4375</v>
      </c>
      <c r="D5254" s="1298">
        <v>2005</v>
      </c>
      <c r="E5254" s="101">
        <v>5</v>
      </c>
      <c r="F5254" s="101">
        <v>347000</v>
      </c>
      <c r="G5254" s="146">
        <v>0.1</v>
      </c>
      <c r="H5254" s="101">
        <f t="shared" si="1584"/>
        <v>173500</v>
      </c>
      <c r="I5254" s="101">
        <f t="shared" si="1585"/>
        <v>173500</v>
      </c>
      <c r="J5254" s="101">
        <f t="shared" si="1586"/>
        <v>34700</v>
      </c>
      <c r="K5254" s="101">
        <f t="shared" si="1583"/>
        <v>19.355198572066044</v>
      </c>
      <c r="L5254" s="101">
        <v>60</v>
      </c>
      <c r="M5254" s="27">
        <f t="shared" si="1593"/>
        <v>19.355198572066044</v>
      </c>
    </row>
    <row r="5255" spans="1:13">
      <c r="A5255" s="1297"/>
      <c r="B5255" s="38"/>
      <c r="C5255" s="32" t="s">
        <v>515</v>
      </c>
      <c r="D5255" s="1298">
        <v>2004</v>
      </c>
      <c r="E5255" s="101">
        <v>6</v>
      </c>
      <c r="F5255" s="101">
        <v>196670</v>
      </c>
      <c r="G5255" s="146">
        <v>0.1</v>
      </c>
      <c r="H5255" s="101">
        <f t="shared" si="1584"/>
        <v>118002</v>
      </c>
      <c r="I5255" s="101">
        <f t="shared" si="1585"/>
        <v>78668</v>
      </c>
      <c r="J5255" s="101">
        <f t="shared" si="1586"/>
        <v>19667</v>
      </c>
      <c r="K5255" s="101">
        <f t="shared" ref="K5255:K5318" si="1594">J5255/1792.8</f>
        <v>10.969991075412763</v>
      </c>
      <c r="L5255" s="101">
        <v>15</v>
      </c>
      <c r="M5255" s="27">
        <f t="shared" si="1593"/>
        <v>2.7424977688531906</v>
      </c>
    </row>
    <row r="5256" spans="1:13">
      <c r="A5256" s="1297"/>
      <c r="B5256" s="38"/>
      <c r="C5256" s="32" t="s">
        <v>4374</v>
      </c>
      <c r="D5256" s="1298">
        <v>2004</v>
      </c>
      <c r="E5256" s="101">
        <v>6</v>
      </c>
      <c r="F5256" s="101">
        <v>202860</v>
      </c>
      <c r="G5256" s="146">
        <v>0.1</v>
      </c>
      <c r="H5256" s="101">
        <f t="shared" si="1584"/>
        <v>121716</v>
      </c>
      <c r="I5256" s="101">
        <f t="shared" si="1585"/>
        <v>81144</v>
      </c>
      <c r="J5256" s="101">
        <f t="shared" si="1586"/>
        <v>20286</v>
      </c>
      <c r="K5256" s="101">
        <f t="shared" si="1594"/>
        <v>11.315261044176706</v>
      </c>
      <c r="L5256" s="101">
        <v>2880</v>
      </c>
      <c r="M5256" s="27">
        <f t="shared" si="1593"/>
        <v>543.13253012048187</v>
      </c>
    </row>
    <row r="5257" spans="1:13">
      <c r="A5257" s="1297"/>
      <c r="B5257" s="38"/>
      <c r="C5257" s="32" t="s">
        <v>503</v>
      </c>
      <c r="D5257" s="1298">
        <v>2004</v>
      </c>
      <c r="E5257" s="101">
        <v>6</v>
      </c>
      <c r="F5257" s="101">
        <v>6985000</v>
      </c>
      <c r="G5257" s="146">
        <v>0.1</v>
      </c>
      <c r="H5257" s="101">
        <f t="shared" si="1584"/>
        <v>4191000</v>
      </c>
      <c r="I5257" s="101">
        <f t="shared" si="1585"/>
        <v>2794000</v>
      </c>
      <c r="J5257" s="101">
        <f t="shared" si="1586"/>
        <v>698500</v>
      </c>
      <c r="K5257" s="101">
        <f t="shared" si="1594"/>
        <v>389.6140116019634</v>
      </c>
      <c r="L5257" s="101">
        <v>15</v>
      </c>
      <c r="M5257" s="27">
        <f t="shared" si="1593"/>
        <v>97.403502900490849</v>
      </c>
    </row>
    <row r="5258" spans="1:13">
      <c r="A5258" s="1312"/>
      <c r="B5258" s="89"/>
      <c r="C5258" s="31"/>
      <c r="D5258" s="97"/>
      <c r="E5258" s="106"/>
      <c r="F5258" s="106"/>
      <c r="G5258" s="147">
        <v>0.1</v>
      </c>
      <c r="H5258" s="101">
        <f t="shared" si="1584"/>
        <v>0</v>
      </c>
      <c r="I5258" s="101">
        <f t="shared" si="1585"/>
        <v>0</v>
      </c>
      <c r="J5258" s="101">
        <f t="shared" si="1586"/>
        <v>0</v>
      </c>
      <c r="K5258" s="101">
        <f t="shared" si="1594"/>
        <v>0</v>
      </c>
      <c r="L5258" s="106">
        <f>SUM(L5251:L5257)</f>
        <v>3000</v>
      </c>
      <c r="M5258" s="106">
        <f>SUM(M5251:M5257)</f>
        <v>672.31132864792494</v>
      </c>
    </row>
    <row r="5259" spans="1:13" ht="45">
      <c r="A5259" s="1297" t="s">
        <v>6070</v>
      </c>
      <c r="B5259" s="38" t="s">
        <v>4291</v>
      </c>
      <c r="C5259" s="32"/>
      <c r="D5259" s="1298"/>
      <c r="E5259" s="101"/>
      <c r="F5259" s="101"/>
      <c r="G5259" s="146">
        <v>0.1</v>
      </c>
      <c r="H5259" s="101">
        <f t="shared" si="1584"/>
        <v>0</v>
      </c>
      <c r="I5259" s="101">
        <f t="shared" si="1585"/>
        <v>0</v>
      </c>
      <c r="J5259" s="101">
        <f t="shared" si="1586"/>
        <v>0</v>
      </c>
      <c r="K5259" s="101">
        <f t="shared" si="1594"/>
        <v>0</v>
      </c>
      <c r="L5259" s="101"/>
      <c r="M5259" s="27"/>
    </row>
    <row r="5260" spans="1:13">
      <c r="A5260" s="1297"/>
      <c r="B5260" s="38"/>
      <c r="C5260" s="32" t="s">
        <v>4374</v>
      </c>
      <c r="D5260" s="1298">
        <v>2004</v>
      </c>
      <c r="E5260" s="101">
        <v>6</v>
      </c>
      <c r="F5260" s="101">
        <v>202860</v>
      </c>
      <c r="G5260" s="146">
        <v>0.1</v>
      </c>
      <c r="H5260" s="101">
        <f t="shared" si="1584"/>
        <v>121716</v>
      </c>
      <c r="I5260" s="101">
        <f t="shared" si="1585"/>
        <v>81144</v>
      </c>
      <c r="J5260" s="101">
        <f t="shared" si="1586"/>
        <v>20286</v>
      </c>
      <c r="K5260" s="101">
        <f t="shared" si="1594"/>
        <v>11.315261044176706</v>
      </c>
      <c r="L5260" s="101">
        <v>1440</v>
      </c>
      <c r="M5260" s="27">
        <f t="shared" ref="M5260:M5265" si="1595">K5260*L5260/60</f>
        <v>271.56626506024094</v>
      </c>
    </row>
    <row r="5261" spans="1:13">
      <c r="A5261" s="1297"/>
      <c r="B5261" s="38"/>
      <c r="C5261" s="32" t="s">
        <v>4375</v>
      </c>
      <c r="D5261" s="1298">
        <v>2006</v>
      </c>
      <c r="E5261" s="101">
        <v>4</v>
      </c>
      <c r="F5261" s="101">
        <v>55500</v>
      </c>
      <c r="G5261" s="146">
        <v>0.1</v>
      </c>
      <c r="H5261" s="101">
        <f t="shared" si="1584"/>
        <v>22200</v>
      </c>
      <c r="I5261" s="101">
        <f t="shared" si="1585"/>
        <v>33300</v>
      </c>
      <c r="J5261" s="101">
        <f t="shared" si="1586"/>
        <v>5550</v>
      </c>
      <c r="K5261" s="101">
        <f t="shared" si="1594"/>
        <v>3.0957161981258365</v>
      </c>
      <c r="L5261" s="101">
        <v>10</v>
      </c>
      <c r="M5261" s="27">
        <f t="shared" si="1595"/>
        <v>0.51595269968763946</v>
      </c>
    </row>
    <row r="5262" spans="1:13">
      <c r="A5262" s="1297"/>
      <c r="B5262" s="38"/>
      <c r="C5262" s="32" t="s">
        <v>4379</v>
      </c>
      <c r="D5262" s="1298">
        <v>2005</v>
      </c>
      <c r="E5262" s="101">
        <v>5</v>
      </c>
      <c r="F5262" s="101">
        <v>1638000</v>
      </c>
      <c r="G5262" s="146">
        <v>0.1</v>
      </c>
      <c r="H5262" s="101">
        <f t="shared" si="1584"/>
        <v>819000</v>
      </c>
      <c r="I5262" s="101">
        <f t="shared" si="1585"/>
        <v>819000</v>
      </c>
      <c r="J5262" s="101">
        <f t="shared" si="1586"/>
        <v>163800</v>
      </c>
      <c r="K5262" s="101">
        <f t="shared" si="1594"/>
        <v>91.365461847389554</v>
      </c>
      <c r="L5262" s="101">
        <v>80</v>
      </c>
      <c r="M5262" s="27">
        <f t="shared" si="1595"/>
        <v>121.82061579651941</v>
      </c>
    </row>
    <row r="5263" spans="1:13">
      <c r="A5263" s="1297"/>
      <c r="B5263" s="38"/>
      <c r="C5263" s="32" t="s">
        <v>4380</v>
      </c>
      <c r="D5263" s="1298">
        <v>2005</v>
      </c>
      <c r="E5263" s="101">
        <v>5</v>
      </c>
      <c r="F5263" s="101">
        <v>12190000</v>
      </c>
      <c r="G5263" s="146">
        <v>0.1</v>
      </c>
      <c r="H5263" s="101">
        <f t="shared" si="1584"/>
        <v>6095000</v>
      </c>
      <c r="I5263" s="101">
        <f t="shared" si="1585"/>
        <v>6095000</v>
      </c>
      <c r="J5263" s="101">
        <f t="shared" si="1586"/>
        <v>1219000</v>
      </c>
      <c r="K5263" s="101">
        <f t="shared" si="1594"/>
        <v>679.9419901829541</v>
      </c>
      <c r="L5263" s="101">
        <v>20</v>
      </c>
      <c r="M5263" s="27">
        <f t="shared" si="1595"/>
        <v>226.6473300609847</v>
      </c>
    </row>
    <row r="5264" spans="1:13">
      <c r="A5264" s="1297"/>
      <c r="B5264" s="38"/>
      <c r="C5264" s="32" t="s">
        <v>515</v>
      </c>
      <c r="D5264" s="1298">
        <v>2004</v>
      </c>
      <c r="E5264" s="101">
        <v>6</v>
      </c>
      <c r="F5264" s="101">
        <v>196670</v>
      </c>
      <c r="G5264" s="146">
        <v>0.1</v>
      </c>
      <c r="H5264" s="101">
        <f t="shared" ref="H5264:H5327" si="1596">E5264*F5264*G5264</f>
        <v>118002</v>
      </c>
      <c r="I5264" s="101">
        <f t="shared" ref="I5264:I5327" si="1597">F5264-H5264</f>
        <v>78668</v>
      </c>
      <c r="J5264" s="101">
        <f t="shared" ref="J5264:J5327" si="1598">F5264*G5264</f>
        <v>19667</v>
      </c>
      <c r="K5264" s="101">
        <f t="shared" si="1594"/>
        <v>10.969991075412763</v>
      </c>
      <c r="L5264" s="101">
        <v>15</v>
      </c>
      <c r="M5264" s="27">
        <f t="shared" si="1595"/>
        <v>2.7424977688531906</v>
      </c>
    </row>
    <row r="5265" spans="1:13">
      <c r="A5265" s="1297"/>
      <c r="B5265" s="38"/>
      <c r="C5265" s="32" t="s">
        <v>503</v>
      </c>
      <c r="D5265" s="1298">
        <v>2004</v>
      </c>
      <c r="E5265" s="101">
        <v>6</v>
      </c>
      <c r="F5265" s="101">
        <v>6985000</v>
      </c>
      <c r="G5265" s="146">
        <v>0.1</v>
      </c>
      <c r="H5265" s="101">
        <f t="shared" si="1596"/>
        <v>4191000</v>
      </c>
      <c r="I5265" s="101">
        <f t="shared" si="1597"/>
        <v>2794000</v>
      </c>
      <c r="J5265" s="101">
        <f t="shared" si="1598"/>
        <v>698500</v>
      </c>
      <c r="K5265" s="101">
        <f t="shared" si="1594"/>
        <v>389.6140116019634</v>
      </c>
      <c r="L5265" s="101">
        <v>15</v>
      </c>
      <c r="M5265" s="27">
        <f t="shared" si="1595"/>
        <v>97.403502900490849</v>
      </c>
    </row>
    <row r="5266" spans="1:13">
      <c r="A5266" s="1297"/>
      <c r="B5266" s="38"/>
      <c r="C5266" s="31"/>
      <c r="D5266" s="97"/>
      <c r="E5266" s="106"/>
      <c r="F5266" s="106"/>
      <c r="G5266" s="147">
        <v>0.1</v>
      </c>
      <c r="H5266" s="101">
        <f t="shared" si="1596"/>
        <v>0</v>
      </c>
      <c r="I5266" s="101">
        <f t="shared" si="1597"/>
        <v>0</v>
      </c>
      <c r="J5266" s="101">
        <f t="shared" si="1598"/>
        <v>0</v>
      </c>
      <c r="K5266" s="101">
        <f t="shared" si="1594"/>
        <v>0</v>
      </c>
      <c r="L5266" s="106">
        <f>SUM(L5260:L5265)</f>
        <v>1580</v>
      </c>
      <c r="M5266" s="106">
        <f>SUM(M5260:M5265)</f>
        <v>720.69616428677671</v>
      </c>
    </row>
    <row r="5267" spans="1:13">
      <c r="A5267" s="66" t="s">
        <v>623</v>
      </c>
      <c r="B5267" s="150" t="s">
        <v>4292</v>
      </c>
      <c r="C5267" s="150"/>
      <c r="D5267" s="66"/>
      <c r="E5267" s="489"/>
      <c r="F5267" s="489"/>
      <c r="G5267" s="489"/>
      <c r="H5267" s="189"/>
      <c r="I5267" s="189"/>
      <c r="J5267" s="189"/>
      <c r="K5267" s="189"/>
      <c r="L5267" s="489"/>
      <c r="M5267" s="489"/>
    </row>
    <row r="5268" spans="1:13" ht="30">
      <c r="A5268" s="1297" t="s">
        <v>6071</v>
      </c>
      <c r="B5268" s="38" t="s">
        <v>4420</v>
      </c>
      <c r="C5268" s="31"/>
      <c r="D5268" s="97"/>
      <c r="E5268" s="106"/>
      <c r="F5268" s="106"/>
      <c r="G5268" s="147">
        <v>0.1</v>
      </c>
      <c r="H5268" s="101">
        <f t="shared" si="1596"/>
        <v>0</v>
      </c>
      <c r="I5268" s="101">
        <f t="shared" si="1597"/>
        <v>0</v>
      </c>
      <c r="J5268" s="101">
        <f t="shared" si="1598"/>
        <v>0</v>
      </c>
      <c r="K5268" s="101">
        <f t="shared" si="1594"/>
        <v>0</v>
      </c>
      <c r="L5268" s="106"/>
      <c r="M5268" s="96"/>
    </row>
    <row r="5269" spans="1:13" ht="30">
      <c r="A5269" s="1312"/>
      <c r="B5269" s="89"/>
      <c r="C5269" s="32" t="s">
        <v>4377</v>
      </c>
      <c r="D5269" s="1298">
        <v>2005</v>
      </c>
      <c r="E5269" s="101">
        <v>5</v>
      </c>
      <c r="F5269" s="101">
        <v>347000</v>
      </c>
      <c r="G5269" s="146">
        <v>0.1</v>
      </c>
      <c r="H5269" s="101">
        <f t="shared" si="1596"/>
        <v>173500</v>
      </c>
      <c r="I5269" s="101">
        <f t="shared" si="1597"/>
        <v>173500</v>
      </c>
      <c r="J5269" s="101">
        <f t="shared" si="1598"/>
        <v>34700</v>
      </c>
      <c r="K5269" s="101">
        <f t="shared" si="1594"/>
        <v>19.355198572066044</v>
      </c>
      <c r="L5269" s="101">
        <v>60</v>
      </c>
      <c r="M5269" s="27">
        <f>K5269*L5269/60</f>
        <v>19.355198572066044</v>
      </c>
    </row>
    <row r="5270" spans="1:13">
      <c r="A5270" s="1297"/>
      <c r="B5270" s="1297"/>
      <c r="C5270" s="32" t="s">
        <v>4388</v>
      </c>
      <c r="D5270" s="1298">
        <v>2005</v>
      </c>
      <c r="E5270" s="101">
        <v>5</v>
      </c>
      <c r="F5270" s="101">
        <v>347000</v>
      </c>
      <c r="G5270" s="146">
        <v>0.1</v>
      </c>
      <c r="H5270" s="101">
        <f t="shared" si="1596"/>
        <v>173500</v>
      </c>
      <c r="I5270" s="101">
        <f t="shared" si="1597"/>
        <v>173500</v>
      </c>
      <c r="J5270" s="101">
        <f t="shared" si="1598"/>
        <v>34700</v>
      </c>
      <c r="K5270" s="101">
        <f t="shared" si="1594"/>
        <v>19.355198572066044</v>
      </c>
      <c r="L5270" s="101">
        <v>30</v>
      </c>
      <c r="M5270" s="27">
        <f>K5270*L5270/60</f>
        <v>9.677599286033022</v>
      </c>
    </row>
    <row r="5271" spans="1:13">
      <c r="A5271" s="104"/>
      <c r="B5271" s="148"/>
      <c r="C5271" s="32" t="s">
        <v>515</v>
      </c>
      <c r="D5271" s="1298">
        <v>2004</v>
      </c>
      <c r="E5271" s="101">
        <v>6</v>
      </c>
      <c r="F5271" s="101">
        <v>196670</v>
      </c>
      <c r="G5271" s="146">
        <v>0.1</v>
      </c>
      <c r="H5271" s="101">
        <f t="shared" si="1596"/>
        <v>118002</v>
      </c>
      <c r="I5271" s="101">
        <f t="shared" si="1597"/>
        <v>78668</v>
      </c>
      <c r="J5271" s="101">
        <f t="shared" si="1598"/>
        <v>19667</v>
      </c>
      <c r="K5271" s="101">
        <f t="shared" si="1594"/>
        <v>10.969991075412763</v>
      </c>
      <c r="L5271" s="101">
        <v>15</v>
      </c>
      <c r="M5271" s="27">
        <f>(J5271/1778.4)*(L5271/60)</f>
        <v>2.7647042285200181</v>
      </c>
    </row>
    <row r="5272" spans="1:13">
      <c r="A5272" s="104"/>
      <c r="B5272" s="148"/>
      <c r="C5272" s="32" t="s">
        <v>964</v>
      </c>
      <c r="D5272" s="1298">
        <v>2005</v>
      </c>
      <c r="E5272" s="101">
        <v>5</v>
      </c>
      <c r="F5272" s="101">
        <v>347000</v>
      </c>
      <c r="G5272" s="146">
        <v>0.1</v>
      </c>
      <c r="H5272" s="101">
        <f t="shared" si="1596"/>
        <v>173500</v>
      </c>
      <c r="I5272" s="101">
        <f t="shared" si="1597"/>
        <v>173500</v>
      </c>
      <c r="J5272" s="101">
        <f t="shared" si="1598"/>
        <v>34700</v>
      </c>
      <c r="K5272" s="101">
        <f t="shared" si="1594"/>
        <v>19.355198572066044</v>
      </c>
      <c r="L5272" s="101">
        <v>60</v>
      </c>
      <c r="M5272" s="27">
        <f>(J5272/1778.4)*(L5272/60)</f>
        <v>19.511920827710302</v>
      </c>
    </row>
    <row r="5273" spans="1:13">
      <c r="A5273" s="104"/>
      <c r="B5273" s="148"/>
      <c r="C5273" s="32" t="s">
        <v>503</v>
      </c>
      <c r="D5273" s="1298">
        <v>2004</v>
      </c>
      <c r="E5273" s="101">
        <v>6</v>
      </c>
      <c r="F5273" s="101">
        <v>6985000</v>
      </c>
      <c r="G5273" s="146">
        <v>0.1</v>
      </c>
      <c r="H5273" s="101">
        <f t="shared" si="1596"/>
        <v>4191000</v>
      </c>
      <c r="I5273" s="101">
        <f t="shared" si="1597"/>
        <v>2794000</v>
      </c>
      <c r="J5273" s="101">
        <f t="shared" si="1598"/>
        <v>698500</v>
      </c>
      <c r="K5273" s="101">
        <f t="shared" si="1594"/>
        <v>389.6140116019634</v>
      </c>
      <c r="L5273" s="101">
        <v>20</v>
      </c>
      <c r="M5273" s="27">
        <f>(J5273/1778.4)*(L5273/60)</f>
        <v>130.92292697555854</v>
      </c>
    </row>
    <row r="5274" spans="1:13">
      <c r="A5274" s="104"/>
      <c r="B5274" s="148"/>
      <c r="C5274" s="31"/>
      <c r="D5274" s="97"/>
      <c r="E5274" s="106"/>
      <c r="F5274" s="106"/>
      <c r="G5274" s="147">
        <v>0.1</v>
      </c>
      <c r="H5274" s="101">
        <f t="shared" si="1596"/>
        <v>0</v>
      </c>
      <c r="I5274" s="101">
        <f t="shared" si="1597"/>
        <v>0</v>
      </c>
      <c r="J5274" s="101">
        <f t="shared" si="1598"/>
        <v>0</v>
      </c>
      <c r="K5274" s="101">
        <f t="shared" si="1594"/>
        <v>0</v>
      </c>
      <c r="L5274" s="106">
        <f>SUM(L5268:L5273)</f>
        <v>185</v>
      </c>
      <c r="M5274" s="106">
        <f t="shared" ref="M5274" si="1599">SUM(M5268:M5273)</f>
        <v>182.23234988988793</v>
      </c>
    </row>
    <row r="5275" spans="1:13" ht="30">
      <c r="A5275" s="104" t="s">
        <v>6072</v>
      </c>
      <c r="B5275" s="148" t="s">
        <v>4421</v>
      </c>
      <c r="C5275" s="148"/>
      <c r="D5275" s="148"/>
      <c r="E5275" s="106"/>
      <c r="F5275" s="106"/>
      <c r="G5275" s="147">
        <v>0.1</v>
      </c>
      <c r="H5275" s="101">
        <f t="shared" si="1596"/>
        <v>0</v>
      </c>
      <c r="I5275" s="101">
        <f t="shared" si="1597"/>
        <v>0</v>
      </c>
      <c r="J5275" s="101">
        <f t="shared" si="1598"/>
        <v>0</v>
      </c>
      <c r="K5275" s="101">
        <f t="shared" si="1594"/>
        <v>0</v>
      </c>
      <c r="L5275" s="106"/>
      <c r="M5275" s="96"/>
    </row>
    <row r="5276" spans="1:13">
      <c r="A5276" s="104"/>
      <c r="B5276" s="148"/>
      <c r="C5276" s="32" t="s">
        <v>4388</v>
      </c>
      <c r="D5276" s="1298">
        <v>2005</v>
      </c>
      <c r="E5276" s="101">
        <v>5</v>
      </c>
      <c r="F5276" s="101">
        <v>347000</v>
      </c>
      <c r="G5276" s="146">
        <v>0.1</v>
      </c>
      <c r="H5276" s="101">
        <f t="shared" si="1596"/>
        <v>173500</v>
      </c>
      <c r="I5276" s="101">
        <f t="shared" si="1597"/>
        <v>173500</v>
      </c>
      <c r="J5276" s="101">
        <f t="shared" si="1598"/>
        <v>34700</v>
      </c>
      <c r="K5276" s="101">
        <f t="shared" si="1594"/>
        <v>19.355198572066044</v>
      </c>
      <c r="L5276" s="101">
        <v>30</v>
      </c>
      <c r="M5276" s="27">
        <f t="shared" ref="M5276:M5281" si="1600">K5276*L5276/60</f>
        <v>9.677599286033022</v>
      </c>
    </row>
    <row r="5277" spans="1:13">
      <c r="A5277" s="1306"/>
      <c r="B5277" s="431"/>
      <c r="C5277" s="32" t="s">
        <v>4397</v>
      </c>
      <c r="D5277" s="1298">
        <v>2014</v>
      </c>
      <c r="E5277" s="101">
        <v>3</v>
      </c>
      <c r="F5277" s="101">
        <v>1638000</v>
      </c>
      <c r="G5277" s="146">
        <v>0.1</v>
      </c>
      <c r="H5277" s="101">
        <f t="shared" si="1596"/>
        <v>491400</v>
      </c>
      <c r="I5277" s="101">
        <f t="shared" si="1597"/>
        <v>1146600</v>
      </c>
      <c r="J5277" s="101">
        <f t="shared" si="1598"/>
        <v>163800</v>
      </c>
      <c r="K5277" s="101">
        <f t="shared" si="1594"/>
        <v>91.365461847389554</v>
      </c>
      <c r="L5277" s="101"/>
      <c r="M5277" s="27">
        <f t="shared" si="1600"/>
        <v>0</v>
      </c>
    </row>
    <row r="5278" spans="1:13">
      <c r="A5278" s="1297"/>
      <c r="B5278" s="38"/>
      <c r="C5278" s="32" t="s">
        <v>4375</v>
      </c>
      <c r="D5278" s="1298">
        <v>2005</v>
      </c>
      <c r="E5278" s="101">
        <v>5</v>
      </c>
      <c r="F5278" s="101">
        <v>347000</v>
      </c>
      <c r="G5278" s="146">
        <v>0.1</v>
      </c>
      <c r="H5278" s="101">
        <f t="shared" si="1596"/>
        <v>173500</v>
      </c>
      <c r="I5278" s="101">
        <f t="shared" si="1597"/>
        <v>173500</v>
      </c>
      <c r="J5278" s="101">
        <f t="shared" si="1598"/>
        <v>34700</v>
      </c>
      <c r="K5278" s="101">
        <f t="shared" si="1594"/>
        <v>19.355198572066044</v>
      </c>
      <c r="L5278" s="101">
        <v>60</v>
      </c>
      <c r="M5278" s="27">
        <f t="shared" si="1600"/>
        <v>19.355198572066044</v>
      </c>
    </row>
    <row r="5279" spans="1:13">
      <c r="A5279" s="1297"/>
      <c r="B5279" s="38"/>
      <c r="C5279" s="32" t="s">
        <v>515</v>
      </c>
      <c r="D5279" s="1298">
        <v>2004</v>
      </c>
      <c r="E5279" s="101">
        <v>6</v>
      </c>
      <c r="F5279" s="101">
        <v>196670</v>
      </c>
      <c r="G5279" s="146">
        <v>0.1</v>
      </c>
      <c r="H5279" s="101">
        <f t="shared" si="1596"/>
        <v>118002</v>
      </c>
      <c r="I5279" s="101">
        <f t="shared" si="1597"/>
        <v>78668</v>
      </c>
      <c r="J5279" s="101">
        <f t="shared" si="1598"/>
        <v>19667</v>
      </c>
      <c r="K5279" s="101">
        <f t="shared" si="1594"/>
        <v>10.969991075412763</v>
      </c>
      <c r="L5279" s="101">
        <v>15</v>
      </c>
      <c r="M5279" s="27">
        <f t="shared" si="1600"/>
        <v>2.7424977688531906</v>
      </c>
    </row>
    <row r="5280" spans="1:13">
      <c r="A5280" s="1297"/>
      <c r="B5280" s="38"/>
      <c r="C5280" s="32" t="s">
        <v>4374</v>
      </c>
      <c r="D5280" s="1298">
        <v>2004</v>
      </c>
      <c r="E5280" s="101">
        <v>6</v>
      </c>
      <c r="F5280" s="101">
        <v>202860</v>
      </c>
      <c r="G5280" s="146">
        <v>0.1</v>
      </c>
      <c r="H5280" s="101">
        <f t="shared" si="1596"/>
        <v>121716</v>
      </c>
      <c r="I5280" s="101">
        <f t="shared" si="1597"/>
        <v>81144</v>
      </c>
      <c r="J5280" s="101">
        <f t="shared" si="1598"/>
        <v>20286</v>
      </c>
      <c r="K5280" s="101">
        <f t="shared" si="1594"/>
        <v>11.315261044176706</v>
      </c>
      <c r="L5280" s="101">
        <v>2880</v>
      </c>
      <c r="M5280" s="27">
        <f t="shared" si="1600"/>
        <v>543.13253012048187</v>
      </c>
    </row>
    <row r="5281" spans="1:13">
      <c r="C5281" s="32" t="s">
        <v>503</v>
      </c>
      <c r="D5281" s="1298">
        <v>2004</v>
      </c>
      <c r="E5281" s="101">
        <v>6</v>
      </c>
      <c r="F5281" s="101">
        <v>6985000</v>
      </c>
      <c r="G5281" s="146">
        <v>0.1</v>
      </c>
      <c r="H5281" s="101">
        <f t="shared" si="1596"/>
        <v>4191000</v>
      </c>
      <c r="I5281" s="101">
        <f t="shared" si="1597"/>
        <v>2794000</v>
      </c>
      <c r="J5281" s="101">
        <f t="shared" si="1598"/>
        <v>698500</v>
      </c>
      <c r="K5281" s="101">
        <f t="shared" si="1594"/>
        <v>389.6140116019634</v>
      </c>
      <c r="L5281" s="101">
        <v>15</v>
      </c>
      <c r="M5281" s="27">
        <f t="shared" si="1600"/>
        <v>97.403502900490849</v>
      </c>
    </row>
    <row r="5282" spans="1:13">
      <c r="A5282" s="104"/>
      <c r="B5282" s="148"/>
      <c r="C5282" s="31"/>
      <c r="D5282" s="97"/>
      <c r="E5282" s="106"/>
      <c r="F5282" s="106"/>
      <c r="G5282" s="147">
        <v>0.1</v>
      </c>
      <c r="H5282" s="101">
        <f t="shared" si="1596"/>
        <v>0</v>
      </c>
      <c r="I5282" s="101">
        <f t="shared" si="1597"/>
        <v>0</v>
      </c>
      <c r="J5282" s="101">
        <f t="shared" si="1598"/>
        <v>0</v>
      </c>
      <c r="K5282" s="101">
        <f t="shared" si="1594"/>
        <v>0</v>
      </c>
      <c r="L5282" s="106">
        <f>SUM(L5275:L5281)</f>
        <v>3000</v>
      </c>
      <c r="M5282" s="106">
        <f t="shared" ref="M5282" si="1601">SUM(M5275:M5281)</f>
        <v>672.31132864792494</v>
      </c>
    </row>
    <row r="5283" spans="1:13" ht="45">
      <c r="A5283" s="104" t="s">
        <v>6073</v>
      </c>
      <c r="B5283" s="148" t="s">
        <v>4295</v>
      </c>
      <c r="C5283" s="148"/>
      <c r="D5283" s="148"/>
      <c r="E5283" s="106"/>
      <c r="F5283" s="106"/>
      <c r="G5283" s="147">
        <v>0.1</v>
      </c>
      <c r="H5283" s="101">
        <f t="shared" si="1596"/>
        <v>0</v>
      </c>
      <c r="I5283" s="101">
        <f t="shared" si="1597"/>
        <v>0</v>
      </c>
      <c r="J5283" s="101">
        <f t="shared" si="1598"/>
        <v>0</v>
      </c>
      <c r="K5283" s="101">
        <f t="shared" si="1594"/>
        <v>0</v>
      </c>
      <c r="L5283" s="106"/>
      <c r="M5283" s="96"/>
    </row>
    <row r="5284" spans="1:13">
      <c r="A5284" s="104"/>
      <c r="B5284" s="148"/>
      <c r="C5284" s="32" t="s">
        <v>4374</v>
      </c>
      <c r="D5284" s="1298">
        <v>2004</v>
      </c>
      <c r="E5284" s="101">
        <v>6</v>
      </c>
      <c r="F5284" s="101">
        <v>202860</v>
      </c>
      <c r="G5284" s="146">
        <v>0.1</v>
      </c>
      <c r="H5284" s="101">
        <f t="shared" si="1596"/>
        <v>121716</v>
      </c>
      <c r="I5284" s="101">
        <f t="shared" si="1597"/>
        <v>81144</v>
      </c>
      <c r="J5284" s="101">
        <f t="shared" si="1598"/>
        <v>20286</v>
      </c>
      <c r="K5284" s="101">
        <f t="shared" si="1594"/>
        <v>11.315261044176706</v>
      </c>
      <c r="L5284" s="101">
        <v>1440</v>
      </c>
      <c r="M5284" s="27">
        <f t="shared" ref="M5284:M5289" si="1602">K5284*L5284/60</f>
        <v>271.56626506024094</v>
      </c>
    </row>
    <row r="5285" spans="1:13">
      <c r="A5285" s="1305"/>
      <c r="B5285" s="531"/>
      <c r="C5285" s="32" t="s">
        <v>4375</v>
      </c>
      <c r="D5285" s="1298">
        <v>2006</v>
      </c>
      <c r="E5285" s="101">
        <v>4</v>
      </c>
      <c r="F5285" s="101">
        <v>55500</v>
      </c>
      <c r="G5285" s="146">
        <v>0.1</v>
      </c>
      <c r="H5285" s="101">
        <f t="shared" si="1596"/>
        <v>22200</v>
      </c>
      <c r="I5285" s="101">
        <f t="shared" si="1597"/>
        <v>33300</v>
      </c>
      <c r="J5285" s="101">
        <f t="shared" si="1598"/>
        <v>5550</v>
      </c>
      <c r="K5285" s="101">
        <f t="shared" si="1594"/>
        <v>3.0957161981258365</v>
      </c>
      <c r="L5285" s="101">
        <v>10</v>
      </c>
      <c r="M5285" s="27">
        <f t="shared" si="1602"/>
        <v>0.51595269968763946</v>
      </c>
    </row>
    <row r="5286" spans="1:13">
      <c r="A5286" s="104"/>
      <c r="B5286" s="148"/>
      <c r="C5286" s="32" t="s">
        <v>4379</v>
      </c>
      <c r="D5286" s="1298">
        <v>2005</v>
      </c>
      <c r="E5286" s="101">
        <v>5</v>
      </c>
      <c r="F5286" s="101">
        <v>1638000</v>
      </c>
      <c r="G5286" s="146">
        <v>0.1</v>
      </c>
      <c r="H5286" s="101">
        <f t="shared" si="1596"/>
        <v>819000</v>
      </c>
      <c r="I5286" s="101">
        <f t="shared" si="1597"/>
        <v>819000</v>
      </c>
      <c r="J5286" s="101">
        <f t="shared" si="1598"/>
        <v>163800</v>
      </c>
      <c r="K5286" s="101">
        <f t="shared" si="1594"/>
        <v>91.365461847389554</v>
      </c>
      <c r="L5286" s="101">
        <v>80</v>
      </c>
      <c r="M5286" s="27">
        <f t="shared" si="1602"/>
        <v>121.82061579651941</v>
      </c>
    </row>
    <row r="5287" spans="1:13">
      <c r="A5287" s="104"/>
      <c r="B5287" s="148"/>
      <c r="C5287" s="32" t="s">
        <v>4380</v>
      </c>
      <c r="D5287" s="1298">
        <v>2005</v>
      </c>
      <c r="E5287" s="101">
        <v>5</v>
      </c>
      <c r="F5287" s="101">
        <v>12190000</v>
      </c>
      <c r="G5287" s="146">
        <v>0.1</v>
      </c>
      <c r="H5287" s="101">
        <f t="shared" si="1596"/>
        <v>6095000</v>
      </c>
      <c r="I5287" s="101">
        <f t="shared" si="1597"/>
        <v>6095000</v>
      </c>
      <c r="J5287" s="101">
        <f t="shared" si="1598"/>
        <v>1219000</v>
      </c>
      <c r="K5287" s="101">
        <f t="shared" si="1594"/>
        <v>679.9419901829541</v>
      </c>
      <c r="L5287" s="101">
        <v>20</v>
      </c>
      <c r="M5287" s="27">
        <f t="shared" si="1602"/>
        <v>226.6473300609847</v>
      </c>
    </row>
    <row r="5288" spans="1:13">
      <c r="A5288" s="1297"/>
      <c r="B5288" s="1297"/>
      <c r="C5288" s="32" t="s">
        <v>515</v>
      </c>
      <c r="D5288" s="1298">
        <v>2004</v>
      </c>
      <c r="E5288" s="101">
        <v>6</v>
      </c>
      <c r="F5288" s="101">
        <v>196670</v>
      </c>
      <c r="G5288" s="146">
        <v>0.1</v>
      </c>
      <c r="H5288" s="101">
        <f t="shared" si="1596"/>
        <v>118002</v>
      </c>
      <c r="I5288" s="101">
        <f t="shared" si="1597"/>
        <v>78668</v>
      </c>
      <c r="J5288" s="101">
        <f t="shared" si="1598"/>
        <v>19667</v>
      </c>
      <c r="K5288" s="101">
        <f t="shared" si="1594"/>
        <v>10.969991075412763</v>
      </c>
      <c r="L5288" s="101">
        <v>15</v>
      </c>
      <c r="M5288" s="27">
        <f t="shared" si="1602"/>
        <v>2.7424977688531906</v>
      </c>
    </row>
    <row r="5289" spans="1:13">
      <c r="A5289" s="104"/>
      <c r="B5289" s="148"/>
      <c r="C5289" s="32" t="s">
        <v>503</v>
      </c>
      <c r="D5289" s="1298">
        <v>2004</v>
      </c>
      <c r="E5289" s="101">
        <v>6</v>
      </c>
      <c r="F5289" s="101">
        <v>6985000</v>
      </c>
      <c r="G5289" s="146">
        <v>0.1</v>
      </c>
      <c r="H5289" s="101">
        <f t="shared" si="1596"/>
        <v>4191000</v>
      </c>
      <c r="I5289" s="101">
        <f t="shared" si="1597"/>
        <v>2794000</v>
      </c>
      <c r="J5289" s="101">
        <f t="shared" si="1598"/>
        <v>698500</v>
      </c>
      <c r="K5289" s="101">
        <f t="shared" si="1594"/>
        <v>389.6140116019634</v>
      </c>
      <c r="L5289" s="101">
        <v>15</v>
      </c>
      <c r="M5289" s="27">
        <f t="shared" si="1602"/>
        <v>97.403502900490849</v>
      </c>
    </row>
    <row r="5290" spans="1:13">
      <c r="A5290" s="104"/>
      <c r="B5290" s="148"/>
      <c r="C5290" s="31"/>
      <c r="D5290" s="97"/>
      <c r="E5290" s="106"/>
      <c r="F5290" s="106"/>
      <c r="G5290" s="147">
        <v>0.1</v>
      </c>
      <c r="H5290" s="101">
        <f t="shared" si="1596"/>
        <v>0</v>
      </c>
      <c r="I5290" s="101">
        <f t="shared" si="1597"/>
        <v>0</v>
      </c>
      <c r="J5290" s="101">
        <f t="shared" si="1598"/>
        <v>0</v>
      </c>
      <c r="K5290" s="101">
        <f t="shared" si="1594"/>
        <v>0</v>
      </c>
      <c r="L5290" s="106">
        <f>SUM(L5284:L5289)</f>
        <v>1580</v>
      </c>
      <c r="M5290" s="106">
        <f>SUM(M5284:M5289)</f>
        <v>720.69616428677671</v>
      </c>
    </row>
    <row r="5291" spans="1:13">
      <c r="A5291" s="490" t="s">
        <v>632</v>
      </c>
      <c r="B5291" s="491" t="s">
        <v>4296</v>
      </c>
      <c r="C5291" s="150"/>
      <c r="D5291" s="66"/>
      <c r="E5291" s="489"/>
      <c r="F5291" s="489"/>
      <c r="G5291" s="489"/>
      <c r="H5291" s="189"/>
      <c r="I5291" s="189"/>
      <c r="J5291" s="189"/>
      <c r="K5291" s="189"/>
      <c r="L5291" s="489"/>
      <c r="M5291" s="489"/>
    </row>
    <row r="5292" spans="1:13" ht="30">
      <c r="A5292" s="104" t="s">
        <v>6074</v>
      </c>
      <c r="B5292" s="148" t="s">
        <v>4422</v>
      </c>
      <c r="C5292" s="31"/>
      <c r="D5292" s="97"/>
      <c r="E5292" s="106"/>
      <c r="F5292" s="106"/>
      <c r="G5292" s="147">
        <v>0.1</v>
      </c>
      <c r="H5292" s="101">
        <f t="shared" si="1596"/>
        <v>0</v>
      </c>
      <c r="I5292" s="101">
        <f t="shared" si="1597"/>
        <v>0</v>
      </c>
      <c r="J5292" s="101">
        <f t="shared" si="1598"/>
        <v>0</v>
      </c>
      <c r="K5292" s="101">
        <f t="shared" si="1594"/>
        <v>0</v>
      </c>
      <c r="L5292" s="106"/>
      <c r="M5292" s="96"/>
    </row>
    <row r="5293" spans="1:13" ht="30">
      <c r="A5293" s="1312"/>
      <c r="B5293" s="89"/>
      <c r="C5293" s="32" t="s">
        <v>4377</v>
      </c>
      <c r="D5293" s="1298">
        <v>2005</v>
      </c>
      <c r="E5293" s="101">
        <v>5</v>
      </c>
      <c r="F5293" s="101">
        <v>347000</v>
      </c>
      <c r="G5293" s="146">
        <v>0.1</v>
      </c>
      <c r="H5293" s="101">
        <f t="shared" si="1596"/>
        <v>173500</v>
      </c>
      <c r="I5293" s="101">
        <f t="shared" si="1597"/>
        <v>173500</v>
      </c>
      <c r="J5293" s="101">
        <f t="shared" si="1598"/>
        <v>34700</v>
      </c>
      <c r="K5293" s="101">
        <f t="shared" si="1594"/>
        <v>19.355198572066044</v>
      </c>
      <c r="L5293" s="101">
        <v>60</v>
      </c>
      <c r="M5293" s="27">
        <f>K5293*L5293/60</f>
        <v>19.355198572066044</v>
      </c>
    </row>
    <row r="5294" spans="1:13">
      <c r="A5294" s="1312"/>
      <c r="B5294" s="89"/>
      <c r="C5294" s="32" t="s">
        <v>4388</v>
      </c>
      <c r="D5294" s="1298">
        <v>2005</v>
      </c>
      <c r="E5294" s="101">
        <v>5</v>
      </c>
      <c r="F5294" s="101">
        <v>347000</v>
      </c>
      <c r="G5294" s="146">
        <v>0.1</v>
      </c>
      <c r="H5294" s="101">
        <f t="shared" si="1596"/>
        <v>173500</v>
      </c>
      <c r="I5294" s="101">
        <f t="shared" si="1597"/>
        <v>173500</v>
      </c>
      <c r="J5294" s="101">
        <f t="shared" si="1598"/>
        <v>34700</v>
      </c>
      <c r="K5294" s="101">
        <f t="shared" si="1594"/>
        <v>19.355198572066044</v>
      </c>
      <c r="L5294" s="101">
        <v>30</v>
      </c>
      <c r="M5294" s="27">
        <f>K5294*L5294/60</f>
        <v>9.677599286033022</v>
      </c>
    </row>
    <row r="5295" spans="1:13">
      <c r="A5295" s="1312"/>
      <c r="B5295" s="89"/>
      <c r="C5295" s="32" t="s">
        <v>515</v>
      </c>
      <c r="D5295" s="1298">
        <v>2004</v>
      </c>
      <c r="E5295" s="101">
        <v>6</v>
      </c>
      <c r="F5295" s="101">
        <v>196670</v>
      </c>
      <c r="G5295" s="146">
        <v>0.1</v>
      </c>
      <c r="H5295" s="101">
        <f t="shared" si="1596"/>
        <v>118002</v>
      </c>
      <c r="I5295" s="101">
        <f t="shared" si="1597"/>
        <v>78668</v>
      </c>
      <c r="J5295" s="101">
        <f t="shared" si="1598"/>
        <v>19667</v>
      </c>
      <c r="K5295" s="101">
        <f t="shared" si="1594"/>
        <v>10.969991075412763</v>
      </c>
      <c r="L5295" s="101">
        <v>15</v>
      </c>
      <c r="M5295" s="27">
        <f>(J5295/1778.4)*(L5295/60)</f>
        <v>2.7647042285200181</v>
      </c>
    </row>
    <row r="5296" spans="1:13">
      <c r="A5296" s="1312"/>
      <c r="B5296" s="89"/>
      <c r="C5296" s="32" t="s">
        <v>964</v>
      </c>
      <c r="D5296" s="1298">
        <v>2005</v>
      </c>
      <c r="E5296" s="101">
        <v>5</v>
      </c>
      <c r="F5296" s="101">
        <v>347000</v>
      </c>
      <c r="G5296" s="146">
        <v>0.1</v>
      </c>
      <c r="H5296" s="101">
        <f t="shared" si="1596"/>
        <v>173500</v>
      </c>
      <c r="I5296" s="101">
        <f t="shared" si="1597"/>
        <v>173500</v>
      </c>
      <c r="J5296" s="101">
        <f t="shared" si="1598"/>
        <v>34700</v>
      </c>
      <c r="K5296" s="101">
        <f t="shared" si="1594"/>
        <v>19.355198572066044</v>
      </c>
      <c r="L5296" s="101">
        <v>60</v>
      </c>
      <c r="M5296" s="27">
        <f>(J5296/1778.4)*(L5296/60)</f>
        <v>19.511920827710302</v>
      </c>
    </row>
    <row r="5297" spans="1:13">
      <c r="A5297" s="1297"/>
      <c r="B5297" s="1297"/>
      <c r="C5297" s="32" t="s">
        <v>503</v>
      </c>
      <c r="D5297" s="1298">
        <v>2004</v>
      </c>
      <c r="E5297" s="101">
        <v>6</v>
      </c>
      <c r="F5297" s="101">
        <v>6985000</v>
      </c>
      <c r="G5297" s="146">
        <v>0.1</v>
      </c>
      <c r="H5297" s="101">
        <f t="shared" si="1596"/>
        <v>4191000</v>
      </c>
      <c r="I5297" s="101">
        <f t="shared" si="1597"/>
        <v>2794000</v>
      </c>
      <c r="J5297" s="101">
        <f t="shared" si="1598"/>
        <v>698500</v>
      </c>
      <c r="K5297" s="101">
        <f t="shared" si="1594"/>
        <v>389.6140116019634</v>
      </c>
      <c r="L5297" s="101">
        <v>20</v>
      </c>
      <c r="M5297" s="27">
        <f>(J5297/1778.4)*(L5297/60)</f>
        <v>130.92292697555854</v>
      </c>
    </row>
    <row r="5298" spans="1:13">
      <c r="A5298" s="104"/>
      <c r="B5298" s="148"/>
      <c r="C5298" s="31"/>
      <c r="D5298" s="97"/>
      <c r="E5298" s="106"/>
      <c r="F5298" s="106"/>
      <c r="G5298" s="147">
        <v>0.1</v>
      </c>
      <c r="H5298" s="101">
        <f t="shared" si="1596"/>
        <v>0</v>
      </c>
      <c r="I5298" s="101">
        <f t="shared" si="1597"/>
        <v>0</v>
      </c>
      <c r="J5298" s="101">
        <f t="shared" si="1598"/>
        <v>0</v>
      </c>
      <c r="K5298" s="101">
        <f t="shared" si="1594"/>
        <v>0</v>
      </c>
      <c r="L5298" s="106">
        <f>SUM(L5292:L5297)</f>
        <v>185</v>
      </c>
      <c r="M5298" s="106">
        <f>SUM(M5292:M5297)</f>
        <v>182.23234988988793</v>
      </c>
    </row>
    <row r="5299" spans="1:13" ht="30">
      <c r="A5299" s="104" t="s">
        <v>6075</v>
      </c>
      <c r="B5299" s="148" t="s">
        <v>4423</v>
      </c>
      <c r="C5299" s="148"/>
      <c r="D5299" s="148"/>
      <c r="E5299" s="106"/>
      <c r="F5299" s="106"/>
      <c r="G5299" s="147">
        <v>0.1</v>
      </c>
      <c r="H5299" s="101">
        <f t="shared" si="1596"/>
        <v>0</v>
      </c>
      <c r="I5299" s="101">
        <f t="shared" si="1597"/>
        <v>0</v>
      </c>
      <c r="J5299" s="101">
        <f t="shared" si="1598"/>
        <v>0</v>
      </c>
      <c r="K5299" s="101">
        <f t="shared" si="1594"/>
        <v>0</v>
      </c>
      <c r="L5299" s="106"/>
      <c r="M5299" s="96"/>
    </row>
    <row r="5300" spans="1:13">
      <c r="A5300" s="104"/>
      <c r="B5300" s="148"/>
      <c r="C5300" s="32" t="s">
        <v>4374</v>
      </c>
      <c r="D5300" s="1298">
        <v>2004</v>
      </c>
      <c r="E5300" s="101">
        <v>6</v>
      </c>
      <c r="F5300" s="101">
        <v>202860</v>
      </c>
      <c r="G5300" s="146">
        <v>0.1</v>
      </c>
      <c r="H5300" s="101">
        <f t="shared" si="1596"/>
        <v>121716</v>
      </c>
      <c r="I5300" s="101">
        <f t="shared" si="1597"/>
        <v>81144</v>
      </c>
      <c r="J5300" s="101">
        <f t="shared" si="1598"/>
        <v>20286</v>
      </c>
      <c r="K5300" s="101">
        <f t="shared" si="1594"/>
        <v>11.315261044176706</v>
      </c>
      <c r="L5300" s="101">
        <v>1440</v>
      </c>
      <c r="M5300" s="27">
        <f t="shared" ref="M5300:M5305" si="1603">K5300*L5300/60</f>
        <v>271.56626506024094</v>
      </c>
    </row>
    <row r="5301" spans="1:13">
      <c r="A5301" s="104"/>
      <c r="B5301" s="148"/>
      <c r="C5301" s="32" t="s">
        <v>4375</v>
      </c>
      <c r="D5301" s="1298">
        <v>2006</v>
      </c>
      <c r="E5301" s="101">
        <v>4</v>
      </c>
      <c r="F5301" s="101">
        <v>55500</v>
      </c>
      <c r="G5301" s="146">
        <v>0.1</v>
      </c>
      <c r="H5301" s="101">
        <f t="shared" si="1596"/>
        <v>22200</v>
      </c>
      <c r="I5301" s="101">
        <f t="shared" si="1597"/>
        <v>33300</v>
      </c>
      <c r="J5301" s="101">
        <f t="shared" si="1598"/>
        <v>5550</v>
      </c>
      <c r="K5301" s="101">
        <f t="shared" si="1594"/>
        <v>3.0957161981258365</v>
      </c>
      <c r="L5301" s="101">
        <v>10</v>
      </c>
      <c r="M5301" s="27">
        <f t="shared" si="1603"/>
        <v>0.51595269968763946</v>
      </c>
    </row>
    <row r="5302" spans="1:13">
      <c r="A5302" s="104"/>
      <c r="B5302" s="148"/>
      <c r="C5302" s="32" t="s">
        <v>4379</v>
      </c>
      <c r="D5302" s="1298">
        <v>2005</v>
      </c>
      <c r="E5302" s="101">
        <v>5</v>
      </c>
      <c r="F5302" s="101">
        <v>1638000</v>
      </c>
      <c r="G5302" s="146">
        <v>0.1</v>
      </c>
      <c r="H5302" s="101">
        <f t="shared" si="1596"/>
        <v>819000</v>
      </c>
      <c r="I5302" s="101">
        <f t="shared" si="1597"/>
        <v>819000</v>
      </c>
      <c r="J5302" s="101">
        <f t="shared" si="1598"/>
        <v>163800</v>
      </c>
      <c r="K5302" s="101">
        <f t="shared" si="1594"/>
        <v>91.365461847389554</v>
      </c>
      <c r="L5302" s="101">
        <v>80</v>
      </c>
      <c r="M5302" s="27">
        <f t="shared" si="1603"/>
        <v>121.82061579651941</v>
      </c>
    </row>
    <row r="5303" spans="1:13">
      <c r="A5303" s="104"/>
      <c r="B5303" s="148"/>
      <c r="C5303" s="32" t="s">
        <v>4380</v>
      </c>
      <c r="D5303" s="1298">
        <v>2005</v>
      </c>
      <c r="E5303" s="101">
        <v>5</v>
      </c>
      <c r="F5303" s="101">
        <v>12190000</v>
      </c>
      <c r="G5303" s="146">
        <v>0.1</v>
      </c>
      <c r="H5303" s="101">
        <f t="shared" si="1596"/>
        <v>6095000</v>
      </c>
      <c r="I5303" s="101">
        <f t="shared" si="1597"/>
        <v>6095000</v>
      </c>
      <c r="J5303" s="101">
        <f t="shared" si="1598"/>
        <v>1219000</v>
      </c>
      <c r="K5303" s="101">
        <f t="shared" si="1594"/>
        <v>679.9419901829541</v>
      </c>
      <c r="L5303" s="101">
        <v>20</v>
      </c>
      <c r="M5303" s="27">
        <f t="shared" si="1603"/>
        <v>226.6473300609847</v>
      </c>
    </row>
    <row r="5304" spans="1:13">
      <c r="A5304" s="104"/>
      <c r="B5304" s="148"/>
      <c r="C5304" s="32" t="s">
        <v>515</v>
      </c>
      <c r="D5304" s="1298">
        <v>2004</v>
      </c>
      <c r="E5304" s="101">
        <v>6</v>
      </c>
      <c r="F5304" s="101">
        <v>196670</v>
      </c>
      <c r="G5304" s="146">
        <v>0.1</v>
      </c>
      <c r="H5304" s="101">
        <f t="shared" si="1596"/>
        <v>118002</v>
      </c>
      <c r="I5304" s="101">
        <f t="shared" si="1597"/>
        <v>78668</v>
      </c>
      <c r="J5304" s="101">
        <f t="shared" si="1598"/>
        <v>19667</v>
      </c>
      <c r="K5304" s="101">
        <f t="shared" si="1594"/>
        <v>10.969991075412763</v>
      </c>
      <c r="L5304" s="101">
        <v>15</v>
      </c>
      <c r="M5304" s="27">
        <f t="shared" si="1603"/>
        <v>2.7424977688531906</v>
      </c>
    </row>
    <row r="5305" spans="1:13">
      <c r="A5305" s="1297"/>
      <c r="B5305" s="1297"/>
      <c r="C5305" s="32" t="s">
        <v>503</v>
      </c>
      <c r="D5305" s="1298">
        <v>2004</v>
      </c>
      <c r="E5305" s="101">
        <v>6</v>
      </c>
      <c r="F5305" s="101">
        <v>6985000</v>
      </c>
      <c r="G5305" s="146">
        <v>0.1</v>
      </c>
      <c r="H5305" s="101">
        <f t="shared" si="1596"/>
        <v>4191000</v>
      </c>
      <c r="I5305" s="101">
        <f t="shared" si="1597"/>
        <v>2794000</v>
      </c>
      <c r="J5305" s="101">
        <f t="shared" si="1598"/>
        <v>698500</v>
      </c>
      <c r="K5305" s="101">
        <f t="shared" si="1594"/>
        <v>389.6140116019634</v>
      </c>
      <c r="L5305" s="101">
        <v>15</v>
      </c>
      <c r="M5305" s="27">
        <f t="shared" si="1603"/>
        <v>97.403502900490849</v>
      </c>
    </row>
    <row r="5306" spans="1:13">
      <c r="A5306" s="104"/>
      <c r="B5306" s="148"/>
      <c r="C5306" s="31"/>
      <c r="D5306" s="97"/>
      <c r="E5306" s="106"/>
      <c r="F5306" s="106"/>
      <c r="G5306" s="147">
        <v>0.1</v>
      </c>
      <c r="H5306" s="101">
        <f t="shared" si="1596"/>
        <v>0</v>
      </c>
      <c r="I5306" s="101">
        <f t="shared" si="1597"/>
        <v>0</v>
      </c>
      <c r="J5306" s="101">
        <f t="shared" si="1598"/>
        <v>0</v>
      </c>
      <c r="K5306" s="101">
        <f t="shared" si="1594"/>
        <v>0</v>
      </c>
      <c r="L5306" s="106">
        <f>SUM(L5300:L5305)</f>
        <v>1580</v>
      </c>
      <c r="M5306" s="106">
        <f>SUM(M5300:M5305)</f>
        <v>720.69616428677671</v>
      </c>
    </row>
    <row r="5307" spans="1:13">
      <c r="A5307" s="490" t="s">
        <v>634</v>
      </c>
      <c r="B5307" s="491" t="s">
        <v>4299</v>
      </c>
      <c r="C5307" s="150"/>
      <c r="D5307" s="66"/>
      <c r="E5307" s="489"/>
      <c r="F5307" s="489"/>
      <c r="G5307" s="489"/>
      <c r="H5307" s="189"/>
      <c r="I5307" s="189"/>
      <c r="J5307" s="189"/>
      <c r="K5307" s="189"/>
      <c r="L5307" s="489"/>
      <c r="M5307" s="489"/>
    </row>
    <row r="5308" spans="1:13" ht="30">
      <c r="A5308" s="104" t="s">
        <v>6076</v>
      </c>
      <c r="B5308" s="148" t="s">
        <v>4424</v>
      </c>
      <c r="C5308" s="148"/>
      <c r="D5308" s="148"/>
      <c r="E5308" s="106"/>
      <c r="F5308" s="106"/>
      <c r="G5308" s="147">
        <v>0.1</v>
      </c>
      <c r="H5308" s="101">
        <f t="shared" si="1596"/>
        <v>0</v>
      </c>
      <c r="I5308" s="101">
        <f t="shared" si="1597"/>
        <v>0</v>
      </c>
      <c r="J5308" s="101">
        <f t="shared" si="1598"/>
        <v>0</v>
      </c>
      <c r="K5308" s="101">
        <f t="shared" si="1594"/>
        <v>0</v>
      </c>
      <c r="L5308" s="106"/>
      <c r="M5308" s="96"/>
    </row>
    <row r="5309" spans="1:13">
      <c r="A5309" s="1305"/>
      <c r="B5309" s="531"/>
      <c r="C5309" s="32" t="s">
        <v>4374</v>
      </c>
      <c r="D5309" s="1298">
        <v>2004</v>
      </c>
      <c r="E5309" s="101">
        <v>6</v>
      </c>
      <c r="F5309" s="101">
        <v>202860</v>
      </c>
      <c r="G5309" s="146">
        <v>0.1</v>
      </c>
      <c r="H5309" s="101">
        <f t="shared" si="1596"/>
        <v>121716</v>
      </c>
      <c r="I5309" s="101">
        <f t="shared" si="1597"/>
        <v>81144</v>
      </c>
      <c r="J5309" s="101">
        <f t="shared" si="1598"/>
        <v>20286</v>
      </c>
      <c r="K5309" s="101">
        <f t="shared" si="1594"/>
        <v>11.315261044176706</v>
      </c>
      <c r="L5309" s="101">
        <v>1440</v>
      </c>
      <c r="M5309" s="27">
        <f t="shared" ref="M5309:M5314" si="1604">K5309*L5309/60</f>
        <v>271.56626506024094</v>
      </c>
    </row>
    <row r="5310" spans="1:13">
      <c r="A5310" s="104"/>
      <c r="B5310" s="148"/>
      <c r="C5310" s="32" t="s">
        <v>4375</v>
      </c>
      <c r="D5310" s="1298">
        <v>2006</v>
      </c>
      <c r="E5310" s="101">
        <v>4</v>
      </c>
      <c r="F5310" s="101">
        <v>55500</v>
      </c>
      <c r="G5310" s="146">
        <v>0.1</v>
      </c>
      <c r="H5310" s="101">
        <f t="shared" si="1596"/>
        <v>22200</v>
      </c>
      <c r="I5310" s="101">
        <f t="shared" si="1597"/>
        <v>33300</v>
      </c>
      <c r="J5310" s="101">
        <f t="shared" si="1598"/>
        <v>5550</v>
      </c>
      <c r="K5310" s="101">
        <f t="shared" si="1594"/>
        <v>3.0957161981258365</v>
      </c>
      <c r="L5310" s="101">
        <v>10</v>
      </c>
      <c r="M5310" s="27">
        <f t="shared" si="1604"/>
        <v>0.51595269968763946</v>
      </c>
    </row>
    <row r="5311" spans="1:13">
      <c r="A5311" s="104"/>
      <c r="B5311" s="148"/>
      <c r="C5311" s="32" t="s">
        <v>4379</v>
      </c>
      <c r="D5311" s="1298">
        <v>2005</v>
      </c>
      <c r="E5311" s="101">
        <v>5</v>
      </c>
      <c r="F5311" s="101">
        <v>1638000</v>
      </c>
      <c r="G5311" s="146">
        <v>0.1</v>
      </c>
      <c r="H5311" s="101">
        <f t="shared" si="1596"/>
        <v>819000</v>
      </c>
      <c r="I5311" s="101">
        <f t="shared" si="1597"/>
        <v>819000</v>
      </c>
      <c r="J5311" s="101">
        <f t="shared" si="1598"/>
        <v>163800</v>
      </c>
      <c r="K5311" s="101">
        <f t="shared" si="1594"/>
        <v>91.365461847389554</v>
      </c>
      <c r="L5311" s="101">
        <v>80</v>
      </c>
      <c r="M5311" s="27">
        <f t="shared" si="1604"/>
        <v>121.82061579651941</v>
      </c>
    </row>
    <row r="5312" spans="1:13">
      <c r="A5312" s="104"/>
      <c r="B5312" s="148"/>
      <c r="C5312" s="32" t="s">
        <v>4380</v>
      </c>
      <c r="D5312" s="1298">
        <v>2005</v>
      </c>
      <c r="E5312" s="101">
        <v>5</v>
      </c>
      <c r="F5312" s="101">
        <v>12190000</v>
      </c>
      <c r="G5312" s="146">
        <v>0.1</v>
      </c>
      <c r="H5312" s="101">
        <f t="shared" si="1596"/>
        <v>6095000</v>
      </c>
      <c r="I5312" s="101">
        <f t="shared" si="1597"/>
        <v>6095000</v>
      </c>
      <c r="J5312" s="101">
        <f t="shared" si="1598"/>
        <v>1219000</v>
      </c>
      <c r="K5312" s="101">
        <f t="shared" si="1594"/>
        <v>679.9419901829541</v>
      </c>
      <c r="L5312" s="101">
        <v>20</v>
      </c>
      <c r="M5312" s="27">
        <f t="shared" si="1604"/>
        <v>226.6473300609847</v>
      </c>
    </row>
    <row r="5313" spans="1:13">
      <c r="A5313" s="6"/>
      <c r="B5313" s="6"/>
      <c r="C5313" s="32" t="s">
        <v>515</v>
      </c>
      <c r="D5313" s="1298">
        <v>2004</v>
      </c>
      <c r="E5313" s="101">
        <v>6</v>
      </c>
      <c r="F5313" s="101">
        <v>196670</v>
      </c>
      <c r="G5313" s="146">
        <v>0.1</v>
      </c>
      <c r="H5313" s="101">
        <f t="shared" si="1596"/>
        <v>118002</v>
      </c>
      <c r="I5313" s="101">
        <f t="shared" si="1597"/>
        <v>78668</v>
      </c>
      <c r="J5313" s="101">
        <f t="shared" si="1598"/>
        <v>19667</v>
      </c>
      <c r="K5313" s="101">
        <f t="shared" si="1594"/>
        <v>10.969991075412763</v>
      </c>
      <c r="L5313" s="101">
        <v>15</v>
      </c>
      <c r="M5313" s="27">
        <f t="shared" si="1604"/>
        <v>2.7424977688531906</v>
      </c>
    </row>
    <row r="5314" spans="1:13">
      <c r="A5314" s="104"/>
      <c r="B5314" s="148"/>
      <c r="C5314" s="32" t="s">
        <v>503</v>
      </c>
      <c r="D5314" s="1298">
        <v>2004</v>
      </c>
      <c r="E5314" s="101">
        <v>6</v>
      </c>
      <c r="F5314" s="101">
        <v>6985000</v>
      </c>
      <c r="G5314" s="146">
        <v>0.1</v>
      </c>
      <c r="H5314" s="101">
        <f t="shared" si="1596"/>
        <v>4191000</v>
      </c>
      <c r="I5314" s="101">
        <f t="shared" si="1597"/>
        <v>2794000</v>
      </c>
      <c r="J5314" s="101">
        <f t="shared" si="1598"/>
        <v>698500</v>
      </c>
      <c r="K5314" s="101">
        <f t="shared" si="1594"/>
        <v>389.6140116019634</v>
      </c>
      <c r="L5314" s="101">
        <v>20</v>
      </c>
      <c r="M5314" s="27">
        <f t="shared" si="1604"/>
        <v>129.87133720065447</v>
      </c>
    </row>
    <row r="5315" spans="1:13">
      <c r="A5315" s="104"/>
      <c r="B5315" s="148"/>
      <c r="C5315" s="31"/>
      <c r="D5315" s="97"/>
      <c r="E5315" s="106"/>
      <c r="F5315" s="106"/>
      <c r="G5315" s="147">
        <v>0.1</v>
      </c>
      <c r="H5315" s="101">
        <f t="shared" si="1596"/>
        <v>0</v>
      </c>
      <c r="I5315" s="101">
        <f t="shared" si="1597"/>
        <v>0</v>
      </c>
      <c r="J5315" s="101">
        <f t="shared" si="1598"/>
        <v>0</v>
      </c>
      <c r="K5315" s="101">
        <f t="shared" si="1594"/>
        <v>0</v>
      </c>
      <c r="L5315" s="106">
        <f>SUM(L5309:L5314)</f>
        <v>1585</v>
      </c>
      <c r="M5315" s="106">
        <f>SUM(M5309:M5314)</f>
        <v>753.16399858694035</v>
      </c>
    </row>
    <row r="5316" spans="1:13" ht="30">
      <c r="A5316" s="104" t="s">
        <v>6077</v>
      </c>
      <c r="B5316" s="148" t="s">
        <v>4425</v>
      </c>
      <c r="C5316" s="148"/>
      <c r="D5316" s="148"/>
      <c r="E5316" s="106"/>
      <c r="F5316" s="106"/>
      <c r="G5316" s="147">
        <v>0.1</v>
      </c>
      <c r="H5316" s="101">
        <f t="shared" si="1596"/>
        <v>0</v>
      </c>
      <c r="I5316" s="101">
        <f t="shared" si="1597"/>
        <v>0</v>
      </c>
      <c r="J5316" s="101">
        <f t="shared" si="1598"/>
        <v>0</v>
      </c>
      <c r="K5316" s="101">
        <f t="shared" si="1594"/>
        <v>0</v>
      </c>
      <c r="L5316" s="106"/>
      <c r="M5316" s="96"/>
    </row>
    <row r="5317" spans="1:13">
      <c r="A5317" s="104"/>
      <c r="B5317" s="148"/>
      <c r="C5317" s="32" t="s">
        <v>4388</v>
      </c>
      <c r="D5317" s="1298">
        <v>2005</v>
      </c>
      <c r="E5317" s="101">
        <v>5</v>
      </c>
      <c r="F5317" s="101">
        <v>347000</v>
      </c>
      <c r="G5317" s="146">
        <v>0.1</v>
      </c>
      <c r="H5317" s="101">
        <f t="shared" si="1596"/>
        <v>173500</v>
      </c>
      <c r="I5317" s="101">
        <f t="shared" si="1597"/>
        <v>173500</v>
      </c>
      <c r="J5317" s="101">
        <f t="shared" si="1598"/>
        <v>34700</v>
      </c>
      <c r="K5317" s="101">
        <f t="shared" si="1594"/>
        <v>19.355198572066044</v>
      </c>
      <c r="L5317" s="101">
        <v>30</v>
      </c>
      <c r="M5317" s="27">
        <f t="shared" ref="M5317:M5322" si="1605">K5317*L5317/60</f>
        <v>9.677599286033022</v>
      </c>
    </row>
    <row r="5318" spans="1:13">
      <c r="A5318" s="104"/>
      <c r="B5318" s="148"/>
      <c r="C5318" s="32" t="s">
        <v>4397</v>
      </c>
      <c r="D5318" s="1298">
        <v>2014</v>
      </c>
      <c r="E5318" s="101">
        <v>10</v>
      </c>
      <c r="F5318" s="101">
        <v>1411800</v>
      </c>
      <c r="G5318" s="146">
        <v>0.1</v>
      </c>
      <c r="H5318" s="101">
        <f t="shared" si="1596"/>
        <v>1411800</v>
      </c>
      <c r="I5318" s="101">
        <f t="shared" si="1597"/>
        <v>0</v>
      </c>
      <c r="J5318" s="101">
        <f t="shared" si="1598"/>
        <v>141180</v>
      </c>
      <c r="K5318" s="101">
        <f t="shared" si="1594"/>
        <v>78.748326639892909</v>
      </c>
      <c r="L5318" s="101"/>
      <c r="M5318" s="27">
        <f t="shared" si="1605"/>
        <v>0</v>
      </c>
    </row>
    <row r="5319" spans="1:13">
      <c r="A5319" s="104"/>
      <c r="B5319" s="148"/>
      <c r="C5319" s="32" t="s">
        <v>4375</v>
      </c>
      <c r="D5319" s="1298">
        <v>2005</v>
      </c>
      <c r="E5319" s="101">
        <v>5</v>
      </c>
      <c r="F5319" s="101">
        <v>347000</v>
      </c>
      <c r="G5319" s="146">
        <v>0.1</v>
      </c>
      <c r="H5319" s="101">
        <f t="shared" si="1596"/>
        <v>173500</v>
      </c>
      <c r="I5319" s="101">
        <f t="shared" si="1597"/>
        <v>173500</v>
      </c>
      <c r="J5319" s="101">
        <f t="shared" si="1598"/>
        <v>34700</v>
      </c>
      <c r="K5319" s="101">
        <f t="shared" ref="K5319:K5381" si="1606">J5319/1792.8</f>
        <v>19.355198572066044</v>
      </c>
      <c r="L5319" s="101">
        <v>60</v>
      </c>
      <c r="M5319" s="27">
        <f t="shared" si="1605"/>
        <v>19.355198572066044</v>
      </c>
    </row>
    <row r="5320" spans="1:13">
      <c r="A5320" s="104"/>
      <c r="B5320" s="148"/>
      <c r="C5320" s="32" t="s">
        <v>515</v>
      </c>
      <c r="D5320" s="1298">
        <v>2004</v>
      </c>
      <c r="E5320" s="101">
        <v>6</v>
      </c>
      <c r="F5320" s="101">
        <v>196670</v>
      </c>
      <c r="G5320" s="146">
        <v>0.1</v>
      </c>
      <c r="H5320" s="101">
        <f t="shared" si="1596"/>
        <v>118002</v>
      </c>
      <c r="I5320" s="101">
        <f t="shared" si="1597"/>
        <v>78668</v>
      </c>
      <c r="J5320" s="101">
        <f t="shared" si="1598"/>
        <v>19667</v>
      </c>
      <c r="K5320" s="101">
        <f t="shared" si="1606"/>
        <v>10.969991075412763</v>
      </c>
      <c r="L5320" s="101">
        <v>15</v>
      </c>
      <c r="M5320" s="27">
        <f t="shared" si="1605"/>
        <v>2.7424977688531906</v>
      </c>
    </row>
    <row r="5321" spans="1:13">
      <c r="A5321" s="104"/>
      <c r="B5321" s="148"/>
      <c r="C5321" s="32" t="s">
        <v>4374</v>
      </c>
      <c r="D5321" s="1298">
        <v>2004</v>
      </c>
      <c r="E5321" s="101">
        <v>6</v>
      </c>
      <c r="F5321" s="101">
        <v>202860</v>
      </c>
      <c r="G5321" s="146">
        <v>0.1</v>
      </c>
      <c r="H5321" s="101">
        <f t="shared" si="1596"/>
        <v>121716</v>
      </c>
      <c r="I5321" s="101">
        <f t="shared" si="1597"/>
        <v>81144</v>
      </c>
      <c r="J5321" s="101">
        <f t="shared" si="1598"/>
        <v>20286</v>
      </c>
      <c r="K5321" s="101">
        <f t="shared" si="1606"/>
        <v>11.315261044176706</v>
      </c>
      <c r="L5321" s="101">
        <v>2880</v>
      </c>
      <c r="M5321" s="27">
        <f t="shared" si="1605"/>
        <v>543.13253012048187</v>
      </c>
    </row>
    <row r="5322" spans="1:13">
      <c r="A5322" s="36"/>
      <c r="B5322" s="89"/>
      <c r="C5322" s="32" t="s">
        <v>503</v>
      </c>
      <c r="D5322" s="1298">
        <v>2004</v>
      </c>
      <c r="E5322" s="101">
        <v>6</v>
      </c>
      <c r="F5322" s="101">
        <v>6985000</v>
      </c>
      <c r="G5322" s="146">
        <v>0.1</v>
      </c>
      <c r="H5322" s="101">
        <f t="shared" si="1596"/>
        <v>4191000</v>
      </c>
      <c r="I5322" s="101">
        <f t="shared" si="1597"/>
        <v>2794000</v>
      </c>
      <c r="J5322" s="101">
        <f t="shared" si="1598"/>
        <v>698500</v>
      </c>
      <c r="K5322" s="101">
        <f t="shared" si="1606"/>
        <v>389.6140116019634</v>
      </c>
      <c r="L5322" s="101">
        <v>15</v>
      </c>
      <c r="M5322" s="27">
        <f t="shared" si="1605"/>
        <v>97.403502900490849</v>
      </c>
    </row>
    <row r="5323" spans="1:13">
      <c r="A5323" s="1312"/>
      <c r="B5323" s="89"/>
      <c r="C5323" s="31"/>
      <c r="D5323" s="97"/>
      <c r="E5323" s="106"/>
      <c r="F5323" s="106"/>
      <c r="G5323" s="147">
        <v>0.1</v>
      </c>
      <c r="H5323" s="101">
        <f t="shared" si="1596"/>
        <v>0</v>
      </c>
      <c r="I5323" s="101">
        <f t="shared" si="1597"/>
        <v>0</v>
      </c>
      <c r="J5323" s="101">
        <f t="shared" si="1598"/>
        <v>0</v>
      </c>
      <c r="K5323" s="101">
        <f t="shared" si="1606"/>
        <v>0</v>
      </c>
      <c r="L5323" s="106">
        <f>SUM(L5316:L5322)</f>
        <v>3000</v>
      </c>
      <c r="M5323" s="106">
        <f>SUM(M5316:M5322)</f>
        <v>672.31132864792494</v>
      </c>
    </row>
    <row r="5324" spans="1:13">
      <c r="A5324" s="66" t="s">
        <v>637</v>
      </c>
      <c r="B5324" s="150" t="s">
        <v>4426</v>
      </c>
      <c r="C5324" s="150"/>
      <c r="D5324" s="66"/>
      <c r="E5324" s="489"/>
      <c r="F5324" s="489"/>
      <c r="G5324" s="489"/>
      <c r="H5324" s="189"/>
      <c r="I5324" s="189"/>
      <c r="J5324" s="189"/>
      <c r="K5324" s="189"/>
      <c r="L5324" s="489"/>
      <c r="M5324" s="489"/>
    </row>
    <row r="5325" spans="1:13" ht="30">
      <c r="A5325" s="104" t="s">
        <v>6078</v>
      </c>
      <c r="B5325" s="148" t="s">
        <v>4303</v>
      </c>
      <c r="C5325" s="31"/>
      <c r="D5325" s="97"/>
      <c r="E5325" s="106"/>
      <c r="F5325" s="106"/>
      <c r="G5325" s="147">
        <v>0.1</v>
      </c>
      <c r="H5325" s="101">
        <f t="shared" si="1596"/>
        <v>0</v>
      </c>
      <c r="I5325" s="101">
        <f t="shared" si="1597"/>
        <v>0</v>
      </c>
      <c r="J5325" s="101">
        <f t="shared" si="1598"/>
        <v>0</v>
      </c>
      <c r="K5325" s="101">
        <f t="shared" si="1606"/>
        <v>0</v>
      </c>
      <c r="L5325" s="106"/>
      <c r="M5325" s="96"/>
    </row>
    <row r="5326" spans="1:13">
      <c r="A5326" s="1312"/>
      <c r="B5326" s="89"/>
      <c r="C5326" s="32" t="s">
        <v>4374</v>
      </c>
      <c r="D5326" s="1298">
        <v>2004</v>
      </c>
      <c r="E5326" s="101">
        <v>6</v>
      </c>
      <c r="F5326" s="101">
        <v>202860</v>
      </c>
      <c r="G5326" s="146">
        <v>0.1</v>
      </c>
      <c r="H5326" s="101">
        <f t="shared" si="1596"/>
        <v>121716</v>
      </c>
      <c r="I5326" s="101">
        <f t="shared" si="1597"/>
        <v>81144</v>
      </c>
      <c r="J5326" s="101">
        <f t="shared" si="1598"/>
        <v>20286</v>
      </c>
      <c r="K5326" s="101">
        <f t="shared" si="1606"/>
        <v>11.315261044176706</v>
      </c>
      <c r="L5326" s="101">
        <v>2880</v>
      </c>
      <c r="M5326" s="27">
        <f t="shared" ref="M5326:M5331" si="1607">K5326*L5326/60</f>
        <v>543.13253012048187</v>
      </c>
    </row>
    <row r="5327" spans="1:13">
      <c r="A5327" s="1312"/>
      <c r="B5327" s="89"/>
      <c r="C5327" s="32" t="s">
        <v>4382</v>
      </c>
      <c r="D5327" s="1298">
        <v>2007</v>
      </c>
      <c r="E5327" s="101">
        <v>3</v>
      </c>
      <c r="F5327" s="101">
        <v>1638000</v>
      </c>
      <c r="G5327" s="146">
        <v>0.1</v>
      </c>
      <c r="H5327" s="101">
        <f t="shared" si="1596"/>
        <v>491400</v>
      </c>
      <c r="I5327" s="101">
        <f t="shared" si="1597"/>
        <v>1146600</v>
      </c>
      <c r="J5327" s="101">
        <f t="shared" si="1598"/>
        <v>163800</v>
      </c>
      <c r="K5327" s="101">
        <f t="shared" si="1606"/>
        <v>91.365461847389554</v>
      </c>
      <c r="L5327" s="101"/>
      <c r="M5327" s="27">
        <f t="shared" si="1607"/>
        <v>0</v>
      </c>
    </row>
    <row r="5328" spans="1:13">
      <c r="A5328" s="1312"/>
      <c r="B5328" s="89"/>
      <c r="C5328" s="32" t="s">
        <v>503</v>
      </c>
      <c r="D5328" s="1298">
        <v>2004</v>
      </c>
      <c r="E5328" s="101">
        <v>6</v>
      </c>
      <c r="F5328" s="101">
        <v>6985000</v>
      </c>
      <c r="G5328" s="146">
        <v>0.1</v>
      </c>
      <c r="H5328" s="101">
        <f t="shared" ref="H5328:H5391" si="1608">E5328*F5328*G5328</f>
        <v>4191000</v>
      </c>
      <c r="I5328" s="101">
        <f t="shared" ref="I5328:I5391" si="1609">F5328-H5328</f>
        <v>2794000</v>
      </c>
      <c r="J5328" s="101">
        <f t="shared" ref="J5328:J5391" si="1610">F5328*G5328</f>
        <v>698500</v>
      </c>
      <c r="K5328" s="101">
        <f t="shared" si="1606"/>
        <v>389.6140116019634</v>
      </c>
      <c r="L5328" s="101">
        <v>15</v>
      </c>
      <c r="M5328" s="27">
        <f t="shared" si="1607"/>
        <v>97.403502900490849</v>
      </c>
    </row>
    <row r="5329" spans="1:13">
      <c r="A5329" s="6"/>
      <c r="B5329" s="6"/>
      <c r="C5329" s="32" t="s">
        <v>4375</v>
      </c>
      <c r="D5329" s="1298">
        <v>2005</v>
      </c>
      <c r="E5329" s="101">
        <v>5</v>
      </c>
      <c r="F5329" s="101">
        <v>347000</v>
      </c>
      <c r="G5329" s="146">
        <v>0.1</v>
      </c>
      <c r="H5329" s="101">
        <f t="shared" si="1608"/>
        <v>173500</v>
      </c>
      <c r="I5329" s="101">
        <f t="shared" si="1609"/>
        <v>173500</v>
      </c>
      <c r="J5329" s="101">
        <f t="shared" si="1610"/>
        <v>34700</v>
      </c>
      <c r="K5329" s="101">
        <f t="shared" si="1606"/>
        <v>19.355198572066044</v>
      </c>
      <c r="L5329" s="101">
        <v>60</v>
      </c>
      <c r="M5329" s="27">
        <f t="shared" si="1607"/>
        <v>19.355198572066044</v>
      </c>
    </row>
    <row r="5330" spans="1:13">
      <c r="A5330" s="104"/>
      <c r="B5330" s="148"/>
      <c r="C5330" s="32" t="s">
        <v>4388</v>
      </c>
      <c r="D5330" s="1298">
        <v>2005</v>
      </c>
      <c r="E5330" s="101">
        <v>5</v>
      </c>
      <c r="F5330" s="101">
        <v>347000</v>
      </c>
      <c r="G5330" s="146">
        <v>0.1</v>
      </c>
      <c r="H5330" s="101">
        <f t="shared" si="1608"/>
        <v>173500</v>
      </c>
      <c r="I5330" s="101">
        <f t="shared" si="1609"/>
        <v>173500</v>
      </c>
      <c r="J5330" s="101">
        <f t="shared" si="1610"/>
        <v>34700</v>
      </c>
      <c r="K5330" s="101">
        <f t="shared" si="1606"/>
        <v>19.355198572066044</v>
      </c>
      <c r="L5330" s="101">
        <v>30</v>
      </c>
      <c r="M5330" s="27">
        <f t="shared" si="1607"/>
        <v>9.677599286033022</v>
      </c>
    </row>
    <row r="5331" spans="1:13">
      <c r="A5331" s="104"/>
      <c r="B5331" s="148"/>
      <c r="C5331" s="32" t="s">
        <v>4384</v>
      </c>
      <c r="D5331" s="1298">
        <v>2004</v>
      </c>
      <c r="E5331" s="101">
        <v>6</v>
      </c>
      <c r="F5331" s="101">
        <v>6985000</v>
      </c>
      <c r="G5331" s="146">
        <v>0.1</v>
      </c>
      <c r="H5331" s="101">
        <f t="shared" si="1608"/>
        <v>4191000</v>
      </c>
      <c r="I5331" s="101">
        <f t="shared" si="1609"/>
        <v>2794000</v>
      </c>
      <c r="J5331" s="101">
        <f t="shared" si="1610"/>
        <v>698500</v>
      </c>
      <c r="K5331" s="101">
        <f t="shared" si="1606"/>
        <v>389.6140116019634</v>
      </c>
      <c r="L5331" s="101">
        <v>20</v>
      </c>
      <c r="M5331" s="27">
        <f t="shared" si="1607"/>
        <v>129.87133720065447</v>
      </c>
    </row>
    <row r="5332" spans="1:13">
      <c r="A5332" s="104"/>
      <c r="B5332" s="148"/>
      <c r="C5332" s="31"/>
      <c r="D5332" s="97"/>
      <c r="E5332" s="106"/>
      <c r="F5332" s="106"/>
      <c r="G5332" s="147">
        <v>0.1</v>
      </c>
      <c r="H5332" s="101">
        <f t="shared" si="1608"/>
        <v>0</v>
      </c>
      <c r="I5332" s="101">
        <f t="shared" si="1609"/>
        <v>0</v>
      </c>
      <c r="J5332" s="101">
        <f t="shared" si="1610"/>
        <v>0</v>
      </c>
      <c r="K5332" s="101">
        <f t="shared" si="1606"/>
        <v>0</v>
      </c>
      <c r="L5332" s="106">
        <f>SUM(L5326:L5331)</f>
        <v>3005</v>
      </c>
      <c r="M5332" s="106">
        <f>SUM(M5326:M5331)</f>
        <v>799.44016807972616</v>
      </c>
    </row>
    <row r="5333" spans="1:13" ht="45">
      <c r="A5333" s="104" t="s">
        <v>6079</v>
      </c>
      <c r="B5333" s="148" t="s">
        <v>4304</v>
      </c>
      <c r="C5333" s="148"/>
      <c r="D5333" s="148"/>
      <c r="E5333" s="106"/>
      <c r="F5333" s="106"/>
      <c r="G5333" s="147">
        <v>0.1</v>
      </c>
      <c r="H5333" s="101">
        <f t="shared" si="1608"/>
        <v>0</v>
      </c>
      <c r="I5333" s="101">
        <f t="shared" si="1609"/>
        <v>0</v>
      </c>
      <c r="J5333" s="101">
        <f t="shared" si="1610"/>
        <v>0</v>
      </c>
      <c r="K5333" s="101">
        <f t="shared" si="1606"/>
        <v>0</v>
      </c>
      <c r="L5333" s="106"/>
      <c r="M5333" s="96"/>
    </row>
    <row r="5334" spans="1:13" ht="30">
      <c r="A5334" s="104"/>
      <c r="B5334" s="148"/>
      <c r="C5334" s="32" t="s">
        <v>4377</v>
      </c>
      <c r="D5334" s="1298">
        <v>2005</v>
      </c>
      <c r="E5334" s="101">
        <v>5</v>
      </c>
      <c r="F5334" s="101">
        <v>347000</v>
      </c>
      <c r="G5334" s="146">
        <v>0.1</v>
      </c>
      <c r="H5334" s="101">
        <f t="shared" si="1608"/>
        <v>173500</v>
      </c>
      <c r="I5334" s="101">
        <f t="shared" si="1609"/>
        <v>173500</v>
      </c>
      <c r="J5334" s="101">
        <f t="shared" si="1610"/>
        <v>34700</v>
      </c>
      <c r="K5334" s="101">
        <f t="shared" si="1606"/>
        <v>19.355198572066044</v>
      </c>
      <c r="L5334" s="101">
        <v>60</v>
      </c>
      <c r="M5334" s="27">
        <f>K5334*L5334/60</f>
        <v>19.355198572066044</v>
      </c>
    </row>
    <row r="5335" spans="1:13">
      <c r="A5335" s="104"/>
      <c r="B5335" s="148"/>
      <c r="C5335" s="32" t="s">
        <v>4388</v>
      </c>
      <c r="D5335" s="1298">
        <v>2005</v>
      </c>
      <c r="E5335" s="101">
        <v>5</v>
      </c>
      <c r="F5335" s="101">
        <v>347000</v>
      </c>
      <c r="G5335" s="146">
        <v>0.1</v>
      </c>
      <c r="H5335" s="101">
        <f t="shared" si="1608"/>
        <v>173500</v>
      </c>
      <c r="I5335" s="101">
        <f t="shared" si="1609"/>
        <v>173500</v>
      </c>
      <c r="J5335" s="101">
        <f t="shared" si="1610"/>
        <v>34700</v>
      </c>
      <c r="K5335" s="101">
        <f t="shared" si="1606"/>
        <v>19.355198572066044</v>
      </c>
      <c r="L5335" s="101">
        <v>30</v>
      </c>
      <c r="M5335" s="27">
        <f>K5335*L5335/60</f>
        <v>9.677599286033022</v>
      </c>
    </row>
    <row r="5336" spans="1:13">
      <c r="A5336" s="104"/>
      <c r="B5336" s="148"/>
      <c r="C5336" s="32" t="s">
        <v>515</v>
      </c>
      <c r="D5336" s="1298">
        <v>2004</v>
      </c>
      <c r="E5336" s="101">
        <v>6</v>
      </c>
      <c r="F5336" s="101">
        <v>196670</v>
      </c>
      <c r="G5336" s="146">
        <v>0.1</v>
      </c>
      <c r="H5336" s="101">
        <f t="shared" si="1608"/>
        <v>118002</v>
      </c>
      <c r="I5336" s="101">
        <f t="shared" si="1609"/>
        <v>78668</v>
      </c>
      <c r="J5336" s="101">
        <f t="shared" si="1610"/>
        <v>19667</v>
      </c>
      <c r="K5336" s="101">
        <f t="shared" si="1606"/>
        <v>10.969991075412763</v>
      </c>
      <c r="L5336" s="101">
        <v>15</v>
      </c>
      <c r="M5336" s="27">
        <f>(J5336/1778.4)*(L5336/60)</f>
        <v>2.7647042285200181</v>
      </c>
    </row>
    <row r="5337" spans="1:13">
      <c r="A5337" s="1297"/>
      <c r="B5337" s="1297"/>
      <c r="C5337" s="32" t="s">
        <v>964</v>
      </c>
      <c r="D5337" s="1298">
        <v>2005</v>
      </c>
      <c r="E5337" s="101">
        <v>5</v>
      </c>
      <c r="F5337" s="101">
        <v>347000</v>
      </c>
      <c r="G5337" s="146">
        <v>0.1</v>
      </c>
      <c r="H5337" s="101">
        <f t="shared" si="1608"/>
        <v>173500</v>
      </c>
      <c r="I5337" s="101">
        <f t="shared" si="1609"/>
        <v>173500</v>
      </c>
      <c r="J5337" s="101">
        <f t="shared" si="1610"/>
        <v>34700</v>
      </c>
      <c r="K5337" s="101">
        <f t="shared" si="1606"/>
        <v>19.355198572066044</v>
      </c>
      <c r="L5337" s="101">
        <v>60</v>
      </c>
      <c r="M5337" s="27">
        <f>(J5337/1778.4)*(L5337/60)</f>
        <v>19.511920827710302</v>
      </c>
    </row>
    <row r="5338" spans="1:13">
      <c r="A5338" s="104"/>
      <c r="B5338" s="148"/>
      <c r="C5338" s="32" t="s">
        <v>503</v>
      </c>
      <c r="D5338" s="1298">
        <v>2004</v>
      </c>
      <c r="E5338" s="101">
        <v>6</v>
      </c>
      <c r="F5338" s="101">
        <v>6985000</v>
      </c>
      <c r="G5338" s="146">
        <v>0.1</v>
      </c>
      <c r="H5338" s="101">
        <f t="shared" si="1608"/>
        <v>4191000</v>
      </c>
      <c r="I5338" s="101">
        <f t="shared" si="1609"/>
        <v>2794000</v>
      </c>
      <c r="J5338" s="101">
        <f t="shared" si="1610"/>
        <v>698500</v>
      </c>
      <c r="K5338" s="101">
        <f t="shared" si="1606"/>
        <v>389.6140116019634</v>
      </c>
      <c r="L5338" s="101">
        <v>20</v>
      </c>
      <c r="M5338" s="27">
        <f>(J5338/1778.4)*(L5338/60)</f>
        <v>130.92292697555854</v>
      </c>
    </row>
    <row r="5339" spans="1:13">
      <c r="A5339" s="104"/>
      <c r="B5339" s="148"/>
      <c r="C5339" s="31"/>
      <c r="D5339" s="97"/>
      <c r="E5339" s="106"/>
      <c r="F5339" s="106"/>
      <c r="G5339" s="147">
        <v>0.1</v>
      </c>
      <c r="H5339" s="101">
        <f t="shared" si="1608"/>
        <v>0</v>
      </c>
      <c r="I5339" s="101">
        <f t="shared" si="1609"/>
        <v>0</v>
      </c>
      <c r="J5339" s="101">
        <f t="shared" si="1610"/>
        <v>0</v>
      </c>
      <c r="K5339" s="101">
        <f t="shared" si="1606"/>
        <v>0</v>
      </c>
      <c r="L5339" s="106">
        <f>SUM(L5333:L5338)</f>
        <v>185</v>
      </c>
      <c r="M5339" s="106">
        <f t="shared" ref="M5339" si="1611">SUM(M5333:M5338)</f>
        <v>182.23234988988793</v>
      </c>
    </row>
    <row r="5340" spans="1:13" ht="30">
      <c r="A5340" s="1297" t="s">
        <v>6080</v>
      </c>
      <c r="B5340" s="38" t="s">
        <v>4305</v>
      </c>
      <c r="C5340" s="148"/>
      <c r="D5340" s="148"/>
      <c r="E5340" s="106"/>
      <c r="F5340" s="106"/>
      <c r="G5340" s="147">
        <v>0.1</v>
      </c>
      <c r="H5340" s="101">
        <f t="shared" si="1608"/>
        <v>0</v>
      </c>
      <c r="I5340" s="101">
        <f t="shared" si="1609"/>
        <v>0</v>
      </c>
      <c r="J5340" s="101">
        <f t="shared" si="1610"/>
        <v>0</v>
      </c>
      <c r="K5340" s="101">
        <f t="shared" si="1606"/>
        <v>0</v>
      </c>
      <c r="L5340" s="106"/>
      <c r="M5340" s="96"/>
    </row>
    <row r="5341" spans="1:13">
      <c r="A5341" s="104"/>
      <c r="B5341" s="148"/>
      <c r="C5341" s="32" t="s">
        <v>4374</v>
      </c>
      <c r="D5341" s="1298">
        <v>2004</v>
      </c>
      <c r="E5341" s="101">
        <v>6</v>
      </c>
      <c r="F5341" s="101">
        <v>202860</v>
      </c>
      <c r="G5341" s="146">
        <v>0.1</v>
      </c>
      <c r="H5341" s="101">
        <f t="shared" si="1608"/>
        <v>121716</v>
      </c>
      <c r="I5341" s="101">
        <f t="shared" si="1609"/>
        <v>81144</v>
      </c>
      <c r="J5341" s="101">
        <f t="shared" si="1610"/>
        <v>20286</v>
      </c>
      <c r="K5341" s="101">
        <f t="shared" si="1606"/>
        <v>11.315261044176706</v>
      </c>
      <c r="L5341" s="101">
        <v>1440</v>
      </c>
      <c r="M5341" s="27">
        <f t="shared" ref="M5341:M5346" si="1612">K5341*L5341/60</f>
        <v>271.56626506024094</v>
      </c>
    </row>
    <row r="5342" spans="1:13">
      <c r="A5342" s="1297"/>
      <c r="B5342" s="1297"/>
      <c r="C5342" s="32" t="s">
        <v>4375</v>
      </c>
      <c r="D5342" s="1298">
        <v>2006</v>
      </c>
      <c r="E5342" s="101">
        <v>4</v>
      </c>
      <c r="F5342" s="101">
        <v>55500</v>
      </c>
      <c r="G5342" s="146">
        <v>0.1</v>
      </c>
      <c r="H5342" s="101">
        <f t="shared" si="1608"/>
        <v>22200</v>
      </c>
      <c r="I5342" s="101">
        <f t="shared" si="1609"/>
        <v>33300</v>
      </c>
      <c r="J5342" s="101">
        <f t="shared" si="1610"/>
        <v>5550</v>
      </c>
      <c r="K5342" s="101">
        <f t="shared" si="1606"/>
        <v>3.0957161981258365</v>
      </c>
      <c r="L5342" s="101">
        <v>10</v>
      </c>
      <c r="M5342" s="27">
        <f t="shared" si="1612"/>
        <v>0.51595269968763946</v>
      </c>
    </row>
    <row r="5343" spans="1:13">
      <c r="A5343" s="1297"/>
      <c r="B5343" s="1297"/>
      <c r="C5343" s="32" t="s">
        <v>4379</v>
      </c>
      <c r="D5343" s="1298">
        <v>2005</v>
      </c>
      <c r="E5343" s="101">
        <v>5</v>
      </c>
      <c r="F5343" s="101">
        <v>1638000</v>
      </c>
      <c r="G5343" s="146">
        <v>0.1</v>
      </c>
      <c r="H5343" s="101">
        <f t="shared" si="1608"/>
        <v>819000</v>
      </c>
      <c r="I5343" s="101">
        <f t="shared" si="1609"/>
        <v>819000</v>
      </c>
      <c r="J5343" s="101">
        <f t="shared" si="1610"/>
        <v>163800</v>
      </c>
      <c r="K5343" s="101">
        <f t="shared" si="1606"/>
        <v>91.365461847389554</v>
      </c>
      <c r="L5343" s="101">
        <v>80</v>
      </c>
      <c r="M5343" s="27">
        <f t="shared" si="1612"/>
        <v>121.82061579651941</v>
      </c>
    </row>
    <row r="5344" spans="1:13">
      <c r="A5344" s="1297"/>
      <c r="B5344" s="1297"/>
      <c r="C5344" s="32" t="s">
        <v>4380</v>
      </c>
      <c r="D5344" s="1298">
        <v>2005</v>
      </c>
      <c r="E5344" s="101">
        <v>5</v>
      </c>
      <c r="F5344" s="101">
        <v>12190000</v>
      </c>
      <c r="G5344" s="146">
        <v>0.1</v>
      </c>
      <c r="H5344" s="101">
        <f t="shared" si="1608"/>
        <v>6095000</v>
      </c>
      <c r="I5344" s="101">
        <f t="shared" si="1609"/>
        <v>6095000</v>
      </c>
      <c r="J5344" s="101">
        <f t="shared" si="1610"/>
        <v>1219000</v>
      </c>
      <c r="K5344" s="101">
        <f t="shared" si="1606"/>
        <v>679.9419901829541</v>
      </c>
      <c r="L5344" s="101">
        <v>20</v>
      </c>
      <c r="M5344" s="27">
        <f t="shared" si="1612"/>
        <v>226.6473300609847</v>
      </c>
    </row>
    <row r="5345" spans="1:13">
      <c r="A5345" s="1297"/>
      <c r="B5345" s="38"/>
      <c r="C5345" s="32" t="s">
        <v>515</v>
      </c>
      <c r="D5345" s="1298">
        <v>2004</v>
      </c>
      <c r="E5345" s="101">
        <v>6</v>
      </c>
      <c r="F5345" s="101">
        <v>196670</v>
      </c>
      <c r="G5345" s="146">
        <v>0.1</v>
      </c>
      <c r="H5345" s="101">
        <f t="shared" si="1608"/>
        <v>118002</v>
      </c>
      <c r="I5345" s="101">
        <f t="shared" si="1609"/>
        <v>78668</v>
      </c>
      <c r="J5345" s="101">
        <f t="shared" si="1610"/>
        <v>19667</v>
      </c>
      <c r="K5345" s="101">
        <f t="shared" si="1606"/>
        <v>10.969991075412763</v>
      </c>
      <c r="L5345" s="101">
        <v>15</v>
      </c>
      <c r="M5345" s="27">
        <f t="shared" si="1612"/>
        <v>2.7424977688531906</v>
      </c>
    </row>
    <row r="5346" spans="1:13">
      <c r="A5346" s="1297"/>
      <c r="B5346" s="38"/>
      <c r="C5346" s="32" t="s">
        <v>503</v>
      </c>
      <c r="D5346" s="1298">
        <v>2004</v>
      </c>
      <c r="E5346" s="101">
        <v>6</v>
      </c>
      <c r="F5346" s="101">
        <v>6985000</v>
      </c>
      <c r="G5346" s="146">
        <v>0.1</v>
      </c>
      <c r="H5346" s="101">
        <f t="shared" si="1608"/>
        <v>4191000</v>
      </c>
      <c r="I5346" s="101">
        <f t="shared" si="1609"/>
        <v>2794000</v>
      </c>
      <c r="J5346" s="101">
        <f t="shared" si="1610"/>
        <v>698500</v>
      </c>
      <c r="K5346" s="101">
        <f t="shared" si="1606"/>
        <v>389.6140116019634</v>
      </c>
      <c r="L5346" s="101">
        <v>20</v>
      </c>
      <c r="M5346" s="27">
        <f t="shared" si="1612"/>
        <v>129.87133720065447</v>
      </c>
    </row>
    <row r="5347" spans="1:13">
      <c r="A5347" s="1297"/>
      <c r="B5347" s="38"/>
      <c r="C5347" s="31"/>
      <c r="D5347" s="97"/>
      <c r="E5347" s="106"/>
      <c r="F5347" s="106"/>
      <c r="G5347" s="147">
        <v>0.1</v>
      </c>
      <c r="H5347" s="101">
        <f t="shared" si="1608"/>
        <v>0</v>
      </c>
      <c r="I5347" s="101">
        <f t="shared" si="1609"/>
        <v>0</v>
      </c>
      <c r="J5347" s="101">
        <f t="shared" si="1610"/>
        <v>0</v>
      </c>
      <c r="K5347" s="101">
        <f t="shared" si="1606"/>
        <v>0</v>
      </c>
      <c r="L5347" s="106">
        <f>SUM(L5341:L5346)</f>
        <v>1585</v>
      </c>
      <c r="M5347" s="106">
        <f>SUM(M5341:M5346)</f>
        <v>753.16399858694035</v>
      </c>
    </row>
    <row r="5348" spans="1:13">
      <c r="A5348" s="66" t="s">
        <v>640</v>
      </c>
      <c r="B5348" s="150" t="s">
        <v>4427</v>
      </c>
      <c r="C5348" s="150"/>
      <c r="D5348" s="66"/>
      <c r="E5348" s="489"/>
      <c r="F5348" s="489"/>
      <c r="G5348" s="489"/>
      <c r="H5348" s="189"/>
      <c r="I5348" s="189"/>
      <c r="J5348" s="189"/>
      <c r="K5348" s="189"/>
      <c r="L5348" s="489"/>
      <c r="M5348" s="489"/>
    </row>
    <row r="5349" spans="1:13" ht="30">
      <c r="A5349" s="1297" t="s">
        <v>6081</v>
      </c>
      <c r="B5349" s="38" t="s">
        <v>4307</v>
      </c>
      <c r="C5349" s="32" t="s">
        <v>4374</v>
      </c>
      <c r="D5349" s="1298">
        <v>2004</v>
      </c>
      <c r="E5349" s="101">
        <v>6</v>
      </c>
      <c r="F5349" s="101">
        <v>202860</v>
      </c>
      <c r="G5349" s="146">
        <v>0.1</v>
      </c>
      <c r="H5349" s="101">
        <f t="shared" si="1608"/>
        <v>121716</v>
      </c>
      <c r="I5349" s="101">
        <f t="shared" si="1609"/>
        <v>81144</v>
      </c>
      <c r="J5349" s="101">
        <f t="shared" si="1610"/>
        <v>20286</v>
      </c>
      <c r="K5349" s="101">
        <f t="shared" si="1606"/>
        <v>11.315261044176706</v>
      </c>
      <c r="L5349" s="101">
        <v>2880</v>
      </c>
      <c r="M5349" s="27">
        <f t="shared" ref="M5349:M5354" si="1613">K5349*L5349/60</f>
        <v>543.13253012048187</v>
      </c>
    </row>
    <row r="5350" spans="1:13">
      <c r="A5350" s="1297"/>
      <c r="B5350" s="38"/>
      <c r="C5350" s="32" t="s">
        <v>4382</v>
      </c>
      <c r="D5350" s="1298">
        <v>2007</v>
      </c>
      <c r="E5350" s="101">
        <v>3</v>
      </c>
      <c r="F5350" s="101">
        <v>1638000</v>
      </c>
      <c r="G5350" s="146">
        <v>0.1</v>
      </c>
      <c r="H5350" s="101">
        <f t="shared" si="1608"/>
        <v>491400</v>
      </c>
      <c r="I5350" s="101">
        <f t="shared" si="1609"/>
        <v>1146600</v>
      </c>
      <c r="J5350" s="101">
        <f t="shared" si="1610"/>
        <v>163800</v>
      </c>
      <c r="K5350" s="101">
        <f t="shared" si="1606"/>
        <v>91.365461847389554</v>
      </c>
      <c r="L5350" s="101"/>
      <c r="M5350" s="27">
        <f t="shared" si="1613"/>
        <v>0</v>
      </c>
    </row>
    <row r="5351" spans="1:13">
      <c r="A5351" s="1297"/>
      <c r="B5351" s="38"/>
      <c r="C5351" s="32" t="s">
        <v>503</v>
      </c>
      <c r="D5351" s="1298">
        <v>2004</v>
      </c>
      <c r="E5351" s="101">
        <v>6</v>
      </c>
      <c r="F5351" s="101">
        <v>6985000</v>
      </c>
      <c r="G5351" s="146">
        <v>0.1</v>
      </c>
      <c r="H5351" s="101">
        <f t="shared" si="1608"/>
        <v>4191000</v>
      </c>
      <c r="I5351" s="101">
        <f t="shared" si="1609"/>
        <v>2794000</v>
      </c>
      <c r="J5351" s="101">
        <f t="shared" si="1610"/>
        <v>698500</v>
      </c>
      <c r="K5351" s="101">
        <f t="shared" si="1606"/>
        <v>389.6140116019634</v>
      </c>
      <c r="L5351" s="101">
        <v>15</v>
      </c>
      <c r="M5351" s="27">
        <f t="shared" si="1613"/>
        <v>97.403502900490849</v>
      </c>
    </row>
    <row r="5352" spans="1:13">
      <c r="A5352" s="1297"/>
      <c r="B5352" s="38"/>
      <c r="C5352" s="32" t="s">
        <v>4375</v>
      </c>
      <c r="D5352" s="1298">
        <v>2005</v>
      </c>
      <c r="E5352" s="101">
        <v>5</v>
      </c>
      <c r="F5352" s="101">
        <v>347000</v>
      </c>
      <c r="G5352" s="146">
        <v>0.1</v>
      </c>
      <c r="H5352" s="101">
        <f t="shared" si="1608"/>
        <v>173500</v>
      </c>
      <c r="I5352" s="101">
        <f t="shared" si="1609"/>
        <v>173500</v>
      </c>
      <c r="J5352" s="101">
        <f t="shared" si="1610"/>
        <v>34700</v>
      </c>
      <c r="K5352" s="101">
        <f t="shared" si="1606"/>
        <v>19.355198572066044</v>
      </c>
      <c r="L5352" s="101">
        <v>60</v>
      </c>
      <c r="M5352" s="27">
        <f t="shared" si="1613"/>
        <v>19.355198572066044</v>
      </c>
    </row>
    <row r="5353" spans="1:13">
      <c r="A5353" s="1297"/>
      <c r="B5353" s="38"/>
      <c r="C5353" s="32" t="s">
        <v>4388</v>
      </c>
      <c r="D5353" s="1298">
        <v>2005</v>
      </c>
      <c r="E5353" s="101">
        <v>5</v>
      </c>
      <c r="F5353" s="101">
        <v>347000</v>
      </c>
      <c r="G5353" s="146">
        <v>0.1</v>
      </c>
      <c r="H5353" s="101">
        <f t="shared" si="1608"/>
        <v>173500</v>
      </c>
      <c r="I5353" s="101">
        <f t="shared" si="1609"/>
        <v>173500</v>
      </c>
      <c r="J5353" s="101">
        <f t="shared" si="1610"/>
        <v>34700</v>
      </c>
      <c r="K5353" s="101">
        <f t="shared" si="1606"/>
        <v>19.355198572066044</v>
      </c>
      <c r="L5353" s="101">
        <v>30</v>
      </c>
      <c r="M5353" s="27">
        <f t="shared" si="1613"/>
        <v>9.677599286033022</v>
      </c>
    </row>
    <row r="5354" spans="1:13">
      <c r="A5354" s="1297"/>
      <c r="B5354" s="38"/>
      <c r="C5354" s="32" t="s">
        <v>4384</v>
      </c>
      <c r="D5354" s="1298">
        <v>2004</v>
      </c>
      <c r="E5354" s="101">
        <v>6</v>
      </c>
      <c r="F5354" s="101">
        <v>6985000</v>
      </c>
      <c r="G5354" s="146">
        <v>0.1</v>
      </c>
      <c r="H5354" s="101">
        <f t="shared" si="1608"/>
        <v>4191000</v>
      </c>
      <c r="I5354" s="101">
        <f t="shared" si="1609"/>
        <v>2794000</v>
      </c>
      <c r="J5354" s="101">
        <f t="shared" si="1610"/>
        <v>698500</v>
      </c>
      <c r="K5354" s="101">
        <f t="shared" si="1606"/>
        <v>389.6140116019634</v>
      </c>
      <c r="L5354" s="101">
        <v>20</v>
      </c>
      <c r="M5354" s="27">
        <f t="shared" si="1613"/>
        <v>129.87133720065447</v>
      </c>
    </row>
    <row r="5355" spans="1:13">
      <c r="A5355" s="1297"/>
      <c r="B5355" s="38"/>
      <c r="C5355" s="31"/>
      <c r="D5355" s="97"/>
      <c r="E5355" s="106"/>
      <c r="F5355" s="106"/>
      <c r="G5355" s="147">
        <v>0.1</v>
      </c>
      <c r="H5355" s="101">
        <f t="shared" si="1608"/>
        <v>0</v>
      </c>
      <c r="I5355" s="101">
        <f t="shared" si="1609"/>
        <v>0</v>
      </c>
      <c r="J5355" s="101">
        <f t="shared" si="1610"/>
        <v>0</v>
      </c>
      <c r="K5355" s="101">
        <f t="shared" si="1606"/>
        <v>0</v>
      </c>
      <c r="L5355" s="106">
        <f>SUM(L5349:L5354)</f>
        <v>3005</v>
      </c>
      <c r="M5355" s="106">
        <f>SUM(M5349:M5354)</f>
        <v>799.44016807972616</v>
      </c>
    </row>
    <row r="5356" spans="1:13" ht="30">
      <c r="A5356" s="1297" t="s">
        <v>6082</v>
      </c>
      <c r="B5356" s="38" t="s">
        <v>5045</v>
      </c>
      <c r="C5356" s="32" t="s">
        <v>4374</v>
      </c>
      <c r="D5356" s="1298">
        <v>2004</v>
      </c>
      <c r="E5356" s="101">
        <v>6</v>
      </c>
      <c r="F5356" s="101">
        <v>202860</v>
      </c>
      <c r="G5356" s="146">
        <v>0.1</v>
      </c>
      <c r="H5356" s="101">
        <f t="shared" si="1608"/>
        <v>121716</v>
      </c>
      <c r="I5356" s="101">
        <f t="shared" si="1609"/>
        <v>81144</v>
      </c>
      <c r="J5356" s="101">
        <f t="shared" si="1610"/>
        <v>20286</v>
      </c>
      <c r="K5356" s="101">
        <f t="shared" si="1606"/>
        <v>11.315261044176706</v>
      </c>
      <c r="L5356" s="101">
        <v>2880</v>
      </c>
      <c r="M5356" s="27">
        <f t="shared" ref="M5356:M5362" si="1614">K5356*L5356/60</f>
        <v>543.13253012048187</v>
      </c>
    </row>
    <row r="5357" spans="1:13">
      <c r="A5357" s="1297"/>
      <c r="B5357" s="38"/>
      <c r="C5357" s="32" t="s">
        <v>4382</v>
      </c>
      <c r="D5357" s="1298">
        <v>2007</v>
      </c>
      <c r="E5357" s="101">
        <v>3</v>
      </c>
      <c r="F5357" s="101">
        <v>1638000</v>
      </c>
      <c r="G5357" s="146">
        <v>0.1</v>
      </c>
      <c r="H5357" s="101">
        <f t="shared" si="1608"/>
        <v>491400</v>
      </c>
      <c r="I5357" s="101">
        <f t="shared" si="1609"/>
        <v>1146600</v>
      </c>
      <c r="J5357" s="101">
        <f t="shared" si="1610"/>
        <v>163800</v>
      </c>
      <c r="K5357" s="101">
        <f t="shared" si="1606"/>
        <v>91.365461847389554</v>
      </c>
      <c r="L5357" s="101"/>
      <c r="M5357" s="27">
        <f t="shared" si="1614"/>
        <v>0</v>
      </c>
    </row>
    <row r="5358" spans="1:13">
      <c r="A5358" s="1297"/>
      <c r="B5358" s="38"/>
      <c r="C5358" s="32" t="s">
        <v>503</v>
      </c>
      <c r="D5358" s="1298">
        <v>2004</v>
      </c>
      <c r="E5358" s="101">
        <v>6</v>
      </c>
      <c r="F5358" s="101">
        <v>6985000</v>
      </c>
      <c r="G5358" s="146">
        <v>0.1</v>
      </c>
      <c r="H5358" s="101">
        <f t="shared" si="1608"/>
        <v>4191000</v>
      </c>
      <c r="I5358" s="101">
        <f t="shared" si="1609"/>
        <v>2794000</v>
      </c>
      <c r="J5358" s="101">
        <f t="shared" si="1610"/>
        <v>698500</v>
      </c>
      <c r="K5358" s="101">
        <f t="shared" si="1606"/>
        <v>389.6140116019634</v>
      </c>
      <c r="L5358" s="101">
        <v>15</v>
      </c>
      <c r="M5358" s="27">
        <f t="shared" si="1614"/>
        <v>97.403502900490849</v>
      </c>
    </row>
    <row r="5359" spans="1:13">
      <c r="A5359" s="1297"/>
      <c r="B5359" s="38"/>
      <c r="C5359" s="32" t="s">
        <v>4375</v>
      </c>
      <c r="D5359" s="1298">
        <v>2005</v>
      </c>
      <c r="E5359" s="101">
        <v>5</v>
      </c>
      <c r="F5359" s="101">
        <v>347000</v>
      </c>
      <c r="G5359" s="146">
        <v>0.1</v>
      </c>
      <c r="H5359" s="101">
        <f t="shared" si="1608"/>
        <v>173500</v>
      </c>
      <c r="I5359" s="101">
        <f t="shared" si="1609"/>
        <v>173500</v>
      </c>
      <c r="J5359" s="101">
        <f t="shared" si="1610"/>
        <v>34700</v>
      </c>
      <c r="K5359" s="101">
        <f t="shared" si="1606"/>
        <v>19.355198572066044</v>
      </c>
      <c r="L5359" s="101">
        <v>60</v>
      </c>
      <c r="M5359" s="27">
        <f t="shared" si="1614"/>
        <v>19.355198572066044</v>
      </c>
    </row>
    <row r="5360" spans="1:13">
      <c r="A5360" s="1297"/>
      <c r="B5360" s="38"/>
      <c r="C5360" s="32" t="s">
        <v>4388</v>
      </c>
      <c r="D5360" s="1298">
        <v>2005</v>
      </c>
      <c r="E5360" s="101">
        <v>5</v>
      </c>
      <c r="F5360" s="101">
        <v>347000</v>
      </c>
      <c r="G5360" s="146">
        <v>0.1</v>
      </c>
      <c r="H5360" s="101">
        <f t="shared" si="1608"/>
        <v>173500</v>
      </c>
      <c r="I5360" s="101">
        <f t="shared" si="1609"/>
        <v>173500</v>
      </c>
      <c r="J5360" s="101">
        <f t="shared" si="1610"/>
        <v>34700</v>
      </c>
      <c r="K5360" s="101">
        <f t="shared" si="1606"/>
        <v>19.355198572066044</v>
      </c>
      <c r="L5360" s="101">
        <v>30</v>
      </c>
      <c r="M5360" s="27">
        <f t="shared" si="1614"/>
        <v>9.677599286033022</v>
      </c>
    </row>
    <row r="5361" spans="1:13">
      <c r="A5361" s="1297"/>
      <c r="B5361" s="38"/>
      <c r="C5361" s="32" t="s">
        <v>4384</v>
      </c>
      <c r="D5361" s="1298">
        <v>2004</v>
      </c>
      <c r="E5361" s="101">
        <v>6</v>
      </c>
      <c r="F5361" s="101">
        <v>6985000</v>
      </c>
      <c r="G5361" s="146">
        <v>0.1</v>
      </c>
      <c r="H5361" s="101">
        <f t="shared" si="1608"/>
        <v>4191000</v>
      </c>
      <c r="I5361" s="101">
        <f t="shared" si="1609"/>
        <v>2794000</v>
      </c>
      <c r="J5361" s="101">
        <f t="shared" si="1610"/>
        <v>698500</v>
      </c>
      <c r="K5361" s="101">
        <f t="shared" si="1606"/>
        <v>389.6140116019634</v>
      </c>
      <c r="L5361" s="101">
        <v>20</v>
      </c>
      <c r="M5361" s="27">
        <f t="shared" si="1614"/>
        <v>129.87133720065447</v>
      </c>
    </row>
    <row r="5362" spans="1:13">
      <c r="A5362" s="1297"/>
      <c r="B5362" s="38"/>
      <c r="C5362" s="32" t="s">
        <v>4380</v>
      </c>
      <c r="D5362" s="1298">
        <v>2005</v>
      </c>
      <c r="E5362" s="101">
        <v>5</v>
      </c>
      <c r="F5362" s="101">
        <v>12190000</v>
      </c>
      <c r="G5362" s="146">
        <v>0.1</v>
      </c>
      <c r="H5362" s="101">
        <f t="shared" si="1608"/>
        <v>6095000</v>
      </c>
      <c r="I5362" s="101">
        <f t="shared" si="1609"/>
        <v>6095000</v>
      </c>
      <c r="J5362" s="101">
        <f t="shared" si="1610"/>
        <v>1219000</v>
      </c>
      <c r="K5362" s="101">
        <f t="shared" si="1606"/>
        <v>679.9419901829541</v>
      </c>
      <c r="L5362" s="101">
        <v>20</v>
      </c>
      <c r="M5362" s="27">
        <f t="shared" si="1614"/>
        <v>226.6473300609847</v>
      </c>
    </row>
    <row r="5363" spans="1:13">
      <c r="A5363" s="1297"/>
      <c r="B5363" s="38"/>
      <c r="C5363" s="31"/>
      <c r="D5363" s="97"/>
      <c r="E5363" s="106"/>
      <c r="F5363" s="106"/>
      <c r="G5363" s="147"/>
      <c r="H5363" s="101"/>
      <c r="I5363" s="101"/>
      <c r="J5363" s="101"/>
      <c r="K5363" s="101">
        <f t="shared" si="1606"/>
        <v>0</v>
      </c>
      <c r="L5363" s="106">
        <f>SUM(L5356:L5362)</f>
        <v>3025</v>
      </c>
      <c r="M5363" s="106">
        <f>SUM(M5356:M5362)</f>
        <v>1026.087498140711</v>
      </c>
    </row>
    <row r="5364" spans="1:13">
      <c r="A5364" s="1297"/>
      <c r="B5364" s="38"/>
      <c r="C5364" s="31"/>
      <c r="D5364" s="97"/>
      <c r="E5364" s="106"/>
      <c r="F5364" s="106"/>
      <c r="G5364" s="147"/>
      <c r="H5364" s="101"/>
      <c r="I5364" s="101"/>
      <c r="J5364" s="101"/>
      <c r="K5364" s="101">
        <f t="shared" si="1606"/>
        <v>0</v>
      </c>
      <c r="L5364" s="106"/>
      <c r="M5364" s="106"/>
    </row>
    <row r="5365" spans="1:13" ht="28.5">
      <c r="A5365" s="66" t="s">
        <v>643</v>
      </c>
      <c r="B5365" s="150" t="s">
        <v>4428</v>
      </c>
      <c r="C5365" s="150"/>
      <c r="D5365" s="66"/>
      <c r="E5365" s="489"/>
      <c r="F5365" s="489"/>
      <c r="G5365" s="489"/>
      <c r="H5365" s="189"/>
      <c r="I5365" s="189"/>
      <c r="J5365" s="189"/>
      <c r="K5365" s="189"/>
      <c r="L5365" s="489"/>
      <c r="M5365" s="489"/>
    </row>
    <row r="5366" spans="1:13" ht="30">
      <c r="A5366" s="532" t="s">
        <v>6084</v>
      </c>
      <c r="B5366" s="510" t="s">
        <v>5046</v>
      </c>
      <c r="C5366" s="533"/>
      <c r="D5366" s="6"/>
      <c r="E5366" s="534"/>
      <c r="F5366" s="534"/>
      <c r="G5366" s="535"/>
      <c r="H5366" s="101">
        <f t="shared" si="1608"/>
        <v>0</v>
      </c>
      <c r="I5366" s="101">
        <f t="shared" si="1609"/>
        <v>0</v>
      </c>
      <c r="J5366" s="101">
        <f t="shared" si="1610"/>
        <v>0</v>
      </c>
      <c r="K5366" s="101">
        <f t="shared" si="1606"/>
        <v>0</v>
      </c>
      <c r="L5366" s="534"/>
      <c r="M5366" s="536"/>
    </row>
    <row r="5367" spans="1:13">
      <c r="A5367" s="1298"/>
      <c r="B5367" s="148"/>
      <c r="C5367" s="32" t="s">
        <v>4374</v>
      </c>
      <c r="D5367" s="1298">
        <v>2004</v>
      </c>
      <c r="E5367" s="101">
        <v>6</v>
      </c>
      <c r="F5367" s="101">
        <v>202860</v>
      </c>
      <c r="G5367" s="146">
        <v>0.15</v>
      </c>
      <c r="H5367" s="101">
        <f t="shared" si="1608"/>
        <v>182574</v>
      </c>
      <c r="I5367" s="101">
        <f t="shared" si="1609"/>
        <v>20286</v>
      </c>
      <c r="J5367" s="101">
        <f t="shared" si="1610"/>
        <v>30429</v>
      </c>
      <c r="K5367" s="101">
        <f t="shared" si="1606"/>
        <v>16.972891566265062</v>
      </c>
      <c r="L5367" s="101">
        <v>360</v>
      </c>
      <c r="M5367" s="27">
        <f t="shared" ref="M5367:M5372" si="1615">K5367*L5367/60</f>
        <v>101.83734939759037</v>
      </c>
    </row>
    <row r="5368" spans="1:13">
      <c r="A5368" s="1298"/>
      <c r="B5368" s="148"/>
      <c r="C5368" s="32" t="s">
        <v>4375</v>
      </c>
      <c r="D5368" s="1298">
        <v>2006</v>
      </c>
      <c r="E5368" s="101">
        <v>4</v>
      </c>
      <c r="F5368" s="101">
        <v>55500</v>
      </c>
      <c r="G5368" s="146">
        <v>0.1</v>
      </c>
      <c r="H5368" s="101">
        <f t="shared" si="1608"/>
        <v>22200</v>
      </c>
      <c r="I5368" s="101">
        <f t="shared" si="1609"/>
        <v>33300</v>
      </c>
      <c r="J5368" s="101">
        <f t="shared" si="1610"/>
        <v>5550</v>
      </c>
      <c r="K5368" s="101">
        <f t="shared" si="1606"/>
        <v>3.0957161981258365</v>
      </c>
      <c r="L5368" s="101">
        <v>10</v>
      </c>
      <c r="M5368" s="27">
        <f t="shared" si="1615"/>
        <v>0.51595269968763946</v>
      </c>
    </row>
    <row r="5369" spans="1:13">
      <c r="A5369" s="1298"/>
      <c r="B5369" s="148"/>
      <c r="C5369" s="32" t="s">
        <v>4379</v>
      </c>
      <c r="D5369" s="1298">
        <v>2005</v>
      </c>
      <c r="E5369" s="101">
        <v>5</v>
      </c>
      <c r="F5369" s="101">
        <v>1638000</v>
      </c>
      <c r="G5369" s="146">
        <v>0.1</v>
      </c>
      <c r="H5369" s="101">
        <f t="shared" si="1608"/>
        <v>819000</v>
      </c>
      <c r="I5369" s="101">
        <f t="shared" si="1609"/>
        <v>819000</v>
      </c>
      <c r="J5369" s="101">
        <f t="shared" si="1610"/>
        <v>163800</v>
      </c>
      <c r="K5369" s="101">
        <f t="shared" si="1606"/>
        <v>91.365461847389554</v>
      </c>
      <c r="L5369" s="101">
        <v>80</v>
      </c>
      <c r="M5369" s="27">
        <f t="shared" si="1615"/>
        <v>121.82061579651941</v>
      </c>
    </row>
    <row r="5370" spans="1:13">
      <c r="A5370" s="1298"/>
      <c r="B5370" s="148"/>
      <c r="C5370" s="32" t="s">
        <v>4380</v>
      </c>
      <c r="D5370" s="1298">
        <v>2005</v>
      </c>
      <c r="E5370" s="101">
        <v>5</v>
      </c>
      <c r="F5370" s="101">
        <v>12190000</v>
      </c>
      <c r="G5370" s="146">
        <v>0.1</v>
      </c>
      <c r="H5370" s="101">
        <f t="shared" si="1608"/>
        <v>6095000</v>
      </c>
      <c r="I5370" s="101">
        <f t="shared" si="1609"/>
        <v>6095000</v>
      </c>
      <c r="J5370" s="101">
        <f t="shared" si="1610"/>
        <v>1219000</v>
      </c>
      <c r="K5370" s="101">
        <f t="shared" si="1606"/>
        <v>679.9419901829541</v>
      </c>
      <c r="L5370" s="101">
        <v>20</v>
      </c>
      <c r="M5370" s="27">
        <f t="shared" si="1615"/>
        <v>226.6473300609847</v>
      </c>
    </row>
    <row r="5371" spans="1:13">
      <c r="A5371" s="1298"/>
      <c r="B5371" s="148"/>
      <c r="C5371" s="32" t="s">
        <v>515</v>
      </c>
      <c r="D5371" s="1298">
        <v>2004</v>
      </c>
      <c r="E5371" s="101">
        <v>6</v>
      </c>
      <c r="F5371" s="101">
        <v>196670</v>
      </c>
      <c r="G5371" s="146">
        <v>0.1</v>
      </c>
      <c r="H5371" s="101">
        <f t="shared" si="1608"/>
        <v>118002</v>
      </c>
      <c r="I5371" s="101">
        <f t="shared" si="1609"/>
        <v>78668</v>
      </c>
      <c r="J5371" s="101">
        <f t="shared" si="1610"/>
        <v>19667</v>
      </c>
      <c r="K5371" s="101">
        <f t="shared" si="1606"/>
        <v>10.969991075412763</v>
      </c>
      <c r="L5371" s="101">
        <v>15</v>
      </c>
      <c r="M5371" s="27">
        <f t="shared" si="1615"/>
        <v>2.7424977688531906</v>
      </c>
    </row>
    <row r="5372" spans="1:13">
      <c r="A5372" s="1298"/>
      <c r="B5372" s="148"/>
      <c r="C5372" s="32" t="s">
        <v>503</v>
      </c>
      <c r="D5372" s="1298">
        <v>2004</v>
      </c>
      <c r="E5372" s="101">
        <v>6</v>
      </c>
      <c r="F5372" s="101">
        <v>6985000</v>
      </c>
      <c r="G5372" s="146">
        <v>0.1</v>
      </c>
      <c r="H5372" s="101">
        <f t="shared" si="1608"/>
        <v>4191000</v>
      </c>
      <c r="I5372" s="101">
        <f t="shared" si="1609"/>
        <v>2794000</v>
      </c>
      <c r="J5372" s="101">
        <f t="shared" si="1610"/>
        <v>698500</v>
      </c>
      <c r="K5372" s="101">
        <f t="shared" si="1606"/>
        <v>389.6140116019634</v>
      </c>
      <c r="L5372" s="101">
        <v>20</v>
      </c>
      <c r="M5372" s="27">
        <f t="shared" si="1615"/>
        <v>129.87133720065447</v>
      </c>
    </row>
    <row r="5373" spans="1:13">
      <c r="A5373" s="1298"/>
      <c r="B5373" s="148"/>
      <c r="C5373" s="31"/>
      <c r="D5373" s="97"/>
      <c r="E5373" s="106"/>
      <c r="F5373" s="106"/>
      <c r="G5373" s="147"/>
      <c r="H5373" s="101">
        <f t="shared" si="1608"/>
        <v>0</v>
      </c>
      <c r="I5373" s="101">
        <f t="shared" si="1609"/>
        <v>0</v>
      </c>
      <c r="J5373" s="101">
        <f t="shared" si="1610"/>
        <v>0</v>
      </c>
      <c r="K5373" s="101">
        <f t="shared" si="1606"/>
        <v>0</v>
      </c>
      <c r="L5373" s="106">
        <f>SUM(L5367:L5372)</f>
        <v>505</v>
      </c>
      <c r="M5373" s="106">
        <f>SUM(M5367:M5372)</f>
        <v>583.43508292428976</v>
      </c>
    </row>
    <row r="5374" spans="1:13">
      <c r="A5374" s="1298" t="s">
        <v>5934</v>
      </c>
      <c r="B5374" s="38" t="s">
        <v>4311</v>
      </c>
      <c r="C5374" s="290"/>
      <c r="D5374" s="38"/>
      <c r="E5374" s="106"/>
      <c r="F5374" s="106"/>
      <c r="G5374" s="147"/>
      <c r="H5374" s="101">
        <f t="shared" si="1608"/>
        <v>0</v>
      </c>
      <c r="I5374" s="101">
        <f t="shared" si="1609"/>
        <v>0</v>
      </c>
      <c r="J5374" s="101">
        <f t="shared" si="1610"/>
        <v>0</v>
      </c>
      <c r="K5374" s="101">
        <f t="shared" si="1606"/>
        <v>0</v>
      </c>
      <c r="L5374" s="106"/>
      <c r="M5374" s="96"/>
    </row>
    <row r="5375" spans="1:13">
      <c r="A5375" s="1297"/>
      <c r="B5375" s="1297"/>
      <c r="C5375" s="32" t="s">
        <v>4388</v>
      </c>
      <c r="D5375" s="1298">
        <v>2005</v>
      </c>
      <c r="E5375" s="101">
        <v>5</v>
      </c>
      <c r="F5375" s="101">
        <v>347000</v>
      </c>
      <c r="G5375" s="146">
        <v>0.1</v>
      </c>
      <c r="H5375" s="101">
        <f t="shared" si="1608"/>
        <v>173500</v>
      </c>
      <c r="I5375" s="101">
        <f t="shared" si="1609"/>
        <v>173500</v>
      </c>
      <c r="J5375" s="101">
        <f t="shared" si="1610"/>
        <v>34700</v>
      </c>
      <c r="K5375" s="101">
        <f t="shared" si="1606"/>
        <v>19.355198572066044</v>
      </c>
      <c r="L5375" s="101">
        <v>30</v>
      </c>
      <c r="M5375" s="27">
        <f t="shared" ref="M5375:M5380" si="1616">K5375*L5375/60</f>
        <v>9.677599286033022</v>
      </c>
    </row>
    <row r="5376" spans="1:13">
      <c r="A5376" s="1297"/>
      <c r="B5376" s="1297"/>
      <c r="C5376" s="32" t="s">
        <v>4397</v>
      </c>
      <c r="D5376" s="1298">
        <v>2014</v>
      </c>
      <c r="E5376" s="101">
        <v>10</v>
      </c>
      <c r="F5376" s="101">
        <v>1638000</v>
      </c>
      <c r="G5376" s="146"/>
      <c r="H5376" s="101">
        <f t="shared" si="1608"/>
        <v>0</v>
      </c>
      <c r="I5376" s="101">
        <f t="shared" si="1609"/>
        <v>1638000</v>
      </c>
      <c r="J5376" s="101">
        <f t="shared" si="1610"/>
        <v>0</v>
      </c>
      <c r="K5376" s="101">
        <f t="shared" si="1606"/>
        <v>0</v>
      </c>
      <c r="L5376" s="101"/>
      <c r="M5376" s="27">
        <f t="shared" si="1616"/>
        <v>0</v>
      </c>
    </row>
    <row r="5377" spans="1:13">
      <c r="A5377" s="1297"/>
      <c r="B5377" s="1297"/>
      <c r="C5377" s="32" t="s">
        <v>4375</v>
      </c>
      <c r="D5377" s="1298">
        <v>2005</v>
      </c>
      <c r="E5377" s="101">
        <v>5</v>
      </c>
      <c r="F5377" s="101">
        <v>347000</v>
      </c>
      <c r="G5377" s="146">
        <v>0.1</v>
      </c>
      <c r="H5377" s="101">
        <f t="shared" si="1608"/>
        <v>173500</v>
      </c>
      <c r="I5377" s="101">
        <f t="shared" si="1609"/>
        <v>173500</v>
      </c>
      <c r="J5377" s="101">
        <f t="shared" si="1610"/>
        <v>34700</v>
      </c>
      <c r="K5377" s="101">
        <f t="shared" si="1606"/>
        <v>19.355198572066044</v>
      </c>
      <c r="L5377" s="101">
        <v>60</v>
      </c>
      <c r="M5377" s="27">
        <f t="shared" si="1616"/>
        <v>19.355198572066044</v>
      </c>
    </row>
    <row r="5378" spans="1:13">
      <c r="A5378" s="1297"/>
      <c r="B5378" s="1297"/>
      <c r="C5378" s="32" t="s">
        <v>515</v>
      </c>
      <c r="D5378" s="1298">
        <v>2004</v>
      </c>
      <c r="E5378" s="101">
        <v>6</v>
      </c>
      <c r="F5378" s="101">
        <v>196670</v>
      </c>
      <c r="G5378" s="146">
        <v>0.1</v>
      </c>
      <c r="H5378" s="101">
        <f t="shared" si="1608"/>
        <v>118002</v>
      </c>
      <c r="I5378" s="101">
        <f t="shared" si="1609"/>
        <v>78668</v>
      </c>
      <c r="J5378" s="101">
        <f t="shared" si="1610"/>
        <v>19667</v>
      </c>
      <c r="K5378" s="101">
        <f t="shared" si="1606"/>
        <v>10.969991075412763</v>
      </c>
      <c r="L5378" s="101">
        <v>15</v>
      </c>
      <c r="M5378" s="27">
        <f t="shared" si="1616"/>
        <v>2.7424977688531906</v>
      </c>
    </row>
    <row r="5379" spans="1:13">
      <c r="A5379" s="1312"/>
      <c r="B5379" s="89"/>
      <c r="C5379" s="32" t="s">
        <v>4374</v>
      </c>
      <c r="D5379" s="1298">
        <v>2004</v>
      </c>
      <c r="E5379" s="101">
        <v>6</v>
      </c>
      <c r="F5379" s="101">
        <v>202860</v>
      </c>
      <c r="G5379" s="146">
        <v>0.1</v>
      </c>
      <c r="H5379" s="101">
        <f t="shared" si="1608"/>
        <v>121716</v>
      </c>
      <c r="I5379" s="101">
        <f t="shared" si="1609"/>
        <v>81144</v>
      </c>
      <c r="J5379" s="101">
        <f t="shared" si="1610"/>
        <v>20286</v>
      </c>
      <c r="K5379" s="101">
        <f t="shared" si="1606"/>
        <v>11.315261044176706</v>
      </c>
      <c r="L5379" s="101">
        <v>2880</v>
      </c>
      <c r="M5379" s="27">
        <f t="shared" si="1616"/>
        <v>543.13253012048187</v>
      </c>
    </row>
    <row r="5380" spans="1:13">
      <c r="A5380" s="1312"/>
      <c r="B5380" s="89"/>
      <c r="C5380" s="32" t="s">
        <v>503</v>
      </c>
      <c r="D5380" s="1298">
        <v>2004</v>
      </c>
      <c r="E5380" s="101">
        <v>6</v>
      </c>
      <c r="F5380" s="101">
        <v>6985000</v>
      </c>
      <c r="G5380" s="146">
        <v>0.1</v>
      </c>
      <c r="H5380" s="101">
        <f t="shared" si="1608"/>
        <v>4191000</v>
      </c>
      <c r="I5380" s="101">
        <f t="shared" si="1609"/>
        <v>2794000</v>
      </c>
      <c r="J5380" s="101">
        <f t="shared" si="1610"/>
        <v>698500</v>
      </c>
      <c r="K5380" s="101">
        <f t="shared" si="1606"/>
        <v>389.6140116019634</v>
      </c>
      <c r="L5380" s="101">
        <v>15</v>
      </c>
      <c r="M5380" s="27">
        <f t="shared" si="1616"/>
        <v>97.403502900490849</v>
      </c>
    </row>
    <row r="5381" spans="1:13">
      <c r="A5381" s="1312"/>
      <c r="B5381" s="89"/>
      <c r="C5381" s="31"/>
      <c r="D5381" s="97"/>
      <c r="E5381" s="106"/>
      <c r="F5381" s="106"/>
      <c r="G5381" s="147"/>
      <c r="H5381" s="101">
        <f t="shared" si="1608"/>
        <v>0</v>
      </c>
      <c r="I5381" s="101">
        <f t="shared" si="1609"/>
        <v>0</v>
      </c>
      <c r="J5381" s="101">
        <f t="shared" si="1610"/>
        <v>0</v>
      </c>
      <c r="K5381" s="101">
        <f t="shared" si="1606"/>
        <v>0</v>
      </c>
      <c r="L5381" s="106">
        <f>SUM(L5374:L5380)</f>
        <v>3000</v>
      </c>
      <c r="M5381" s="106">
        <f>SUM(M5374:M5380)</f>
        <v>672.31132864792494</v>
      </c>
    </row>
    <row r="5382" spans="1:13" ht="28.5">
      <c r="A5382" s="66" t="s">
        <v>646</v>
      </c>
      <c r="B5382" s="150" t="s">
        <v>4312</v>
      </c>
      <c r="C5382" s="150"/>
      <c r="D5382" s="66"/>
      <c r="E5382" s="489"/>
      <c r="F5382" s="489"/>
      <c r="G5382" s="489"/>
      <c r="H5382" s="189"/>
      <c r="I5382" s="189"/>
      <c r="J5382" s="189"/>
      <c r="K5382" s="189"/>
      <c r="L5382" s="489"/>
      <c r="M5382" s="489"/>
    </row>
    <row r="5383" spans="1:13" ht="30">
      <c r="A5383" s="1298" t="s">
        <v>6086</v>
      </c>
      <c r="B5383" s="38" t="s">
        <v>5047</v>
      </c>
      <c r="C5383" s="31"/>
      <c r="D5383" s="97"/>
      <c r="E5383" s="106"/>
      <c r="F5383" s="106"/>
      <c r="G5383" s="147"/>
      <c r="H5383" s="101">
        <f t="shared" si="1608"/>
        <v>0</v>
      </c>
      <c r="I5383" s="101">
        <f t="shared" si="1609"/>
        <v>0</v>
      </c>
      <c r="J5383" s="101">
        <f t="shared" si="1610"/>
        <v>0</v>
      </c>
      <c r="K5383" s="101">
        <f t="shared" ref="K5383:K5446" si="1617">J5383/1792.8</f>
        <v>0</v>
      </c>
      <c r="L5383" s="106"/>
      <c r="M5383" s="96"/>
    </row>
    <row r="5384" spans="1:13">
      <c r="A5384" s="1312"/>
      <c r="B5384" s="89"/>
      <c r="C5384" s="32" t="s">
        <v>4374</v>
      </c>
      <c r="D5384" s="1298">
        <v>2004</v>
      </c>
      <c r="E5384" s="101">
        <v>6</v>
      </c>
      <c r="F5384" s="101">
        <v>202860</v>
      </c>
      <c r="G5384" s="146">
        <v>0.15</v>
      </c>
      <c r="H5384" s="101">
        <f t="shared" si="1608"/>
        <v>182574</v>
      </c>
      <c r="I5384" s="101">
        <f t="shared" si="1609"/>
        <v>20286</v>
      </c>
      <c r="J5384" s="101">
        <f t="shared" si="1610"/>
        <v>30429</v>
      </c>
      <c r="K5384" s="101">
        <f t="shared" si="1617"/>
        <v>16.972891566265062</v>
      </c>
      <c r="L5384" s="101">
        <v>1440</v>
      </c>
      <c r="M5384" s="27">
        <f t="shared" ref="M5384:M5389" si="1618">K5384*L5384/60</f>
        <v>407.34939759036149</v>
      </c>
    </row>
    <row r="5385" spans="1:13">
      <c r="A5385" s="1312"/>
      <c r="B5385" s="89"/>
      <c r="C5385" s="32" t="s">
        <v>4375</v>
      </c>
      <c r="D5385" s="1298">
        <v>2006</v>
      </c>
      <c r="E5385" s="101">
        <v>4</v>
      </c>
      <c r="F5385" s="101">
        <v>55500</v>
      </c>
      <c r="G5385" s="146">
        <v>0.1</v>
      </c>
      <c r="H5385" s="101">
        <f t="shared" si="1608"/>
        <v>22200</v>
      </c>
      <c r="I5385" s="101">
        <f t="shared" si="1609"/>
        <v>33300</v>
      </c>
      <c r="J5385" s="101">
        <f t="shared" si="1610"/>
        <v>5550</v>
      </c>
      <c r="K5385" s="101">
        <f t="shared" si="1617"/>
        <v>3.0957161981258365</v>
      </c>
      <c r="L5385" s="101">
        <v>10</v>
      </c>
      <c r="M5385" s="27">
        <f t="shared" si="1618"/>
        <v>0.51595269968763946</v>
      </c>
    </row>
    <row r="5386" spans="1:13">
      <c r="A5386" s="1312"/>
      <c r="B5386" s="89"/>
      <c r="C5386" s="32" t="s">
        <v>4379</v>
      </c>
      <c r="D5386" s="1298">
        <v>2005</v>
      </c>
      <c r="E5386" s="101">
        <v>5</v>
      </c>
      <c r="F5386" s="101">
        <v>1638000</v>
      </c>
      <c r="G5386" s="146">
        <v>0.1</v>
      </c>
      <c r="H5386" s="101">
        <f t="shared" si="1608"/>
        <v>819000</v>
      </c>
      <c r="I5386" s="101">
        <f t="shared" si="1609"/>
        <v>819000</v>
      </c>
      <c r="J5386" s="101">
        <f t="shared" si="1610"/>
        <v>163800</v>
      </c>
      <c r="K5386" s="101">
        <f t="shared" si="1617"/>
        <v>91.365461847389554</v>
      </c>
      <c r="L5386" s="101">
        <v>80</v>
      </c>
      <c r="M5386" s="27">
        <f t="shared" si="1618"/>
        <v>121.82061579651941</v>
      </c>
    </row>
    <row r="5387" spans="1:13">
      <c r="A5387" s="1312"/>
      <c r="B5387" s="89"/>
      <c r="C5387" s="32" t="s">
        <v>4380</v>
      </c>
      <c r="D5387" s="1298">
        <v>2005</v>
      </c>
      <c r="E5387" s="101">
        <v>5</v>
      </c>
      <c r="F5387" s="101">
        <v>12190000</v>
      </c>
      <c r="G5387" s="146">
        <v>0.1</v>
      </c>
      <c r="H5387" s="101">
        <f t="shared" si="1608"/>
        <v>6095000</v>
      </c>
      <c r="I5387" s="101">
        <f t="shared" si="1609"/>
        <v>6095000</v>
      </c>
      <c r="J5387" s="101">
        <f t="shared" si="1610"/>
        <v>1219000</v>
      </c>
      <c r="K5387" s="101">
        <f t="shared" si="1617"/>
        <v>679.9419901829541</v>
      </c>
      <c r="L5387" s="101">
        <v>20</v>
      </c>
      <c r="M5387" s="27">
        <f t="shared" si="1618"/>
        <v>226.6473300609847</v>
      </c>
    </row>
    <row r="5388" spans="1:13">
      <c r="A5388" s="1297"/>
      <c r="B5388" s="1297"/>
      <c r="C5388" s="32" t="s">
        <v>515</v>
      </c>
      <c r="D5388" s="1298">
        <v>2004</v>
      </c>
      <c r="E5388" s="101">
        <v>6</v>
      </c>
      <c r="F5388" s="101">
        <v>196670</v>
      </c>
      <c r="G5388" s="146">
        <v>0.1</v>
      </c>
      <c r="H5388" s="101">
        <f t="shared" si="1608"/>
        <v>118002</v>
      </c>
      <c r="I5388" s="101">
        <f t="shared" si="1609"/>
        <v>78668</v>
      </c>
      <c r="J5388" s="101">
        <f t="shared" si="1610"/>
        <v>19667</v>
      </c>
      <c r="K5388" s="101">
        <f t="shared" si="1617"/>
        <v>10.969991075412763</v>
      </c>
      <c r="L5388" s="101">
        <v>15</v>
      </c>
      <c r="M5388" s="27">
        <f t="shared" si="1618"/>
        <v>2.7424977688531906</v>
      </c>
    </row>
    <row r="5389" spans="1:13">
      <c r="A5389" s="1298"/>
      <c r="B5389" s="148"/>
      <c r="C5389" s="32" t="s">
        <v>503</v>
      </c>
      <c r="D5389" s="1298">
        <v>2004</v>
      </c>
      <c r="E5389" s="101">
        <v>6</v>
      </c>
      <c r="F5389" s="101">
        <v>6985000</v>
      </c>
      <c r="G5389" s="146">
        <v>0.1</v>
      </c>
      <c r="H5389" s="101">
        <f t="shared" si="1608"/>
        <v>4191000</v>
      </c>
      <c r="I5389" s="101">
        <f t="shared" si="1609"/>
        <v>2794000</v>
      </c>
      <c r="J5389" s="101">
        <f t="shared" si="1610"/>
        <v>698500</v>
      </c>
      <c r="K5389" s="101">
        <f t="shared" si="1617"/>
        <v>389.6140116019634</v>
      </c>
      <c r="L5389" s="101">
        <v>20</v>
      </c>
      <c r="M5389" s="27">
        <f t="shared" si="1618"/>
        <v>129.87133720065447</v>
      </c>
    </row>
    <row r="5390" spans="1:13">
      <c r="A5390" s="1298"/>
      <c r="B5390" s="148"/>
      <c r="C5390" s="290"/>
      <c r="D5390" s="38"/>
      <c r="E5390" s="106"/>
      <c r="F5390" s="106"/>
      <c r="G5390" s="147"/>
      <c r="H5390" s="101">
        <f t="shared" si="1608"/>
        <v>0</v>
      </c>
      <c r="I5390" s="101">
        <f t="shared" si="1609"/>
        <v>0</v>
      </c>
      <c r="J5390" s="101">
        <f t="shared" si="1610"/>
        <v>0</v>
      </c>
      <c r="K5390" s="101">
        <f t="shared" si="1617"/>
        <v>0</v>
      </c>
      <c r="L5390" s="106">
        <f>SUM(L5384:L5389)</f>
        <v>1585</v>
      </c>
      <c r="M5390" s="106">
        <f t="shared" ref="M5390" si="1619">SUM(M5384:M5389)</f>
        <v>888.94713111706096</v>
      </c>
    </row>
    <row r="5391" spans="1:13" ht="30">
      <c r="A5391" s="1298" t="s">
        <v>6087</v>
      </c>
      <c r="B5391" s="38" t="s">
        <v>5048</v>
      </c>
      <c r="C5391" s="32" t="s">
        <v>4388</v>
      </c>
      <c r="D5391" s="1298">
        <v>2005</v>
      </c>
      <c r="E5391" s="101">
        <v>5</v>
      </c>
      <c r="F5391" s="101">
        <v>347000</v>
      </c>
      <c r="G5391" s="146">
        <v>0.1</v>
      </c>
      <c r="H5391" s="101">
        <f t="shared" si="1608"/>
        <v>173500</v>
      </c>
      <c r="I5391" s="101">
        <f t="shared" si="1609"/>
        <v>173500</v>
      </c>
      <c r="J5391" s="101">
        <f t="shared" si="1610"/>
        <v>34700</v>
      </c>
      <c r="K5391" s="101">
        <f t="shared" si="1617"/>
        <v>19.355198572066044</v>
      </c>
      <c r="L5391" s="101">
        <v>30</v>
      </c>
      <c r="M5391" s="27">
        <f t="shared" ref="M5391:M5396" si="1620">K5391*L5391/60</f>
        <v>9.677599286033022</v>
      </c>
    </row>
    <row r="5392" spans="1:13">
      <c r="A5392" s="1298"/>
      <c r="B5392" s="148"/>
      <c r="C5392" s="32" t="s">
        <v>4397</v>
      </c>
      <c r="D5392" s="1298">
        <v>2014</v>
      </c>
      <c r="E5392" s="101">
        <v>10</v>
      </c>
      <c r="F5392" s="101">
        <v>1638000</v>
      </c>
      <c r="G5392" s="146"/>
      <c r="H5392" s="101">
        <f t="shared" ref="H5392:H5454" si="1621">E5392*F5392*G5392</f>
        <v>0</v>
      </c>
      <c r="I5392" s="101">
        <f t="shared" ref="I5392:I5454" si="1622">F5392-H5392</f>
        <v>1638000</v>
      </c>
      <c r="J5392" s="101">
        <f t="shared" ref="J5392:J5454" si="1623">F5392*G5392</f>
        <v>0</v>
      </c>
      <c r="K5392" s="101">
        <f t="shared" si="1617"/>
        <v>0</v>
      </c>
      <c r="L5392" s="101"/>
      <c r="M5392" s="27">
        <f t="shared" si="1620"/>
        <v>0</v>
      </c>
    </row>
    <row r="5393" spans="1:13">
      <c r="A5393" s="1298"/>
      <c r="B5393" s="148"/>
      <c r="C5393" s="32" t="s">
        <v>4375</v>
      </c>
      <c r="D5393" s="1298">
        <v>2005</v>
      </c>
      <c r="E5393" s="101">
        <v>5</v>
      </c>
      <c r="F5393" s="101">
        <v>347000</v>
      </c>
      <c r="G5393" s="146">
        <v>0.1</v>
      </c>
      <c r="H5393" s="101">
        <f t="shared" si="1621"/>
        <v>173500</v>
      </c>
      <c r="I5393" s="101">
        <f t="shared" si="1622"/>
        <v>173500</v>
      </c>
      <c r="J5393" s="101">
        <f t="shared" si="1623"/>
        <v>34700</v>
      </c>
      <c r="K5393" s="101">
        <f t="shared" si="1617"/>
        <v>19.355198572066044</v>
      </c>
      <c r="L5393" s="101">
        <v>60</v>
      </c>
      <c r="M5393" s="27">
        <f t="shared" si="1620"/>
        <v>19.355198572066044</v>
      </c>
    </row>
    <row r="5394" spans="1:13">
      <c r="A5394" s="1298"/>
      <c r="B5394" s="148"/>
      <c r="C5394" s="32" t="s">
        <v>515</v>
      </c>
      <c r="D5394" s="1298">
        <v>2004</v>
      </c>
      <c r="E5394" s="101">
        <v>6</v>
      </c>
      <c r="F5394" s="101">
        <v>196670</v>
      </c>
      <c r="G5394" s="146">
        <v>0.1</v>
      </c>
      <c r="H5394" s="101">
        <f t="shared" si="1621"/>
        <v>118002</v>
      </c>
      <c r="I5394" s="101">
        <f t="shared" si="1622"/>
        <v>78668</v>
      </c>
      <c r="J5394" s="101">
        <f t="shared" si="1623"/>
        <v>19667</v>
      </c>
      <c r="K5394" s="101">
        <f t="shared" si="1617"/>
        <v>10.969991075412763</v>
      </c>
      <c r="L5394" s="101">
        <v>15</v>
      </c>
      <c r="M5394" s="27">
        <f t="shared" si="1620"/>
        <v>2.7424977688531906</v>
      </c>
    </row>
    <row r="5395" spans="1:13">
      <c r="A5395" s="1298"/>
      <c r="B5395" s="148"/>
      <c r="C5395" s="32" t="s">
        <v>4374</v>
      </c>
      <c r="D5395" s="1298">
        <v>2004</v>
      </c>
      <c r="E5395" s="101">
        <v>6</v>
      </c>
      <c r="F5395" s="101">
        <v>202860</v>
      </c>
      <c r="G5395" s="146">
        <v>0.1</v>
      </c>
      <c r="H5395" s="101">
        <f t="shared" si="1621"/>
        <v>121716</v>
      </c>
      <c r="I5395" s="101">
        <f t="shared" si="1622"/>
        <v>81144</v>
      </c>
      <c r="J5395" s="101">
        <f t="shared" si="1623"/>
        <v>20286</v>
      </c>
      <c r="K5395" s="101">
        <f t="shared" si="1617"/>
        <v>11.315261044176706</v>
      </c>
      <c r="L5395" s="101">
        <v>2880</v>
      </c>
      <c r="M5395" s="27">
        <f t="shared" si="1620"/>
        <v>543.13253012048187</v>
      </c>
    </row>
    <row r="5396" spans="1:13">
      <c r="A5396" s="1297"/>
      <c r="B5396" s="1297"/>
      <c r="C5396" s="32" t="s">
        <v>503</v>
      </c>
      <c r="D5396" s="1298">
        <v>2004</v>
      </c>
      <c r="E5396" s="101">
        <v>6</v>
      </c>
      <c r="F5396" s="101">
        <v>6985000</v>
      </c>
      <c r="G5396" s="146">
        <v>0.1</v>
      </c>
      <c r="H5396" s="101">
        <f t="shared" si="1621"/>
        <v>4191000</v>
      </c>
      <c r="I5396" s="101">
        <f t="shared" si="1622"/>
        <v>2794000</v>
      </c>
      <c r="J5396" s="101">
        <f t="shared" si="1623"/>
        <v>698500</v>
      </c>
      <c r="K5396" s="101">
        <f t="shared" si="1617"/>
        <v>389.6140116019634</v>
      </c>
      <c r="L5396" s="101">
        <v>15</v>
      </c>
      <c r="M5396" s="27">
        <f t="shared" si="1620"/>
        <v>97.403502900490849</v>
      </c>
    </row>
    <row r="5397" spans="1:13">
      <c r="A5397" s="1298"/>
      <c r="B5397" s="148"/>
      <c r="C5397" s="31"/>
      <c r="D5397" s="97"/>
      <c r="E5397" s="106"/>
      <c r="F5397" s="106"/>
      <c r="G5397" s="147"/>
      <c r="H5397" s="101">
        <f t="shared" si="1621"/>
        <v>0</v>
      </c>
      <c r="I5397" s="101">
        <f t="shared" si="1622"/>
        <v>0</v>
      </c>
      <c r="J5397" s="101">
        <f t="shared" si="1623"/>
        <v>0</v>
      </c>
      <c r="K5397" s="101">
        <f t="shared" si="1617"/>
        <v>0</v>
      </c>
      <c r="L5397" s="106">
        <f>SUM(L5391:L5396)</f>
        <v>3000</v>
      </c>
      <c r="M5397" s="106">
        <f>SUM(M5391:M5396)</f>
        <v>672.31132864792494</v>
      </c>
    </row>
    <row r="5398" spans="1:13" ht="30">
      <c r="A5398" s="1298" t="s">
        <v>6088</v>
      </c>
      <c r="B5398" s="38" t="s">
        <v>4315</v>
      </c>
      <c r="C5398" s="32" t="s">
        <v>4388</v>
      </c>
      <c r="D5398" s="1298">
        <v>2005</v>
      </c>
      <c r="E5398" s="101">
        <v>5</v>
      </c>
      <c r="F5398" s="101">
        <v>347000</v>
      </c>
      <c r="G5398" s="146">
        <v>0.1</v>
      </c>
      <c r="H5398" s="101">
        <f t="shared" si="1621"/>
        <v>173500</v>
      </c>
      <c r="I5398" s="101">
        <f t="shared" si="1622"/>
        <v>173500</v>
      </c>
      <c r="J5398" s="101">
        <f t="shared" si="1623"/>
        <v>34700</v>
      </c>
      <c r="K5398" s="101">
        <f t="shared" si="1617"/>
        <v>19.355198572066044</v>
      </c>
      <c r="L5398" s="101">
        <v>30</v>
      </c>
      <c r="M5398" s="27">
        <f t="shared" ref="M5398:M5403" si="1624">K5398*L5398/60</f>
        <v>9.677599286033022</v>
      </c>
    </row>
    <row r="5399" spans="1:13">
      <c r="A5399" s="1298"/>
      <c r="B5399" s="148"/>
      <c r="C5399" s="32" t="s">
        <v>4397</v>
      </c>
      <c r="D5399" s="1298">
        <v>2014</v>
      </c>
      <c r="E5399" s="101">
        <v>10</v>
      </c>
      <c r="F5399" s="101">
        <v>1638000</v>
      </c>
      <c r="G5399" s="146"/>
      <c r="H5399" s="101">
        <f t="shared" si="1621"/>
        <v>0</v>
      </c>
      <c r="I5399" s="101">
        <f t="shared" si="1622"/>
        <v>1638000</v>
      </c>
      <c r="J5399" s="101">
        <f t="shared" si="1623"/>
        <v>0</v>
      </c>
      <c r="K5399" s="101">
        <f t="shared" si="1617"/>
        <v>0</v>
      </c>
      <c r="L5399" s="101"/>
      <c r="M5399" s="27">
        <f t="shared" si="1624"/>
        <v>0</v>
      </c>
    </row>
    <row r="5400" spans="1:13">
      <c r="A5400" s="1298"/>
      <c r="B5400" s="148"/>
      <c r="C5400" s="32" t="s">
        <v>4375</v>
      </c>
      <c r="D5400" s="1298">
        <v>2005</v>
      </c>
      <c r="E5400" s="101">
        <v>5</v>
      </c>
      <c r="F5400" s="101">
        <v>347000</v>
      </c>
      <c r="G5400" s="146">
        <v>0.1</v>
      </c>
      <c r="H5400" s="101">
        <f t="shared" si="1621"/>
        <v>173500</v>
      </c>
      <c r="I5400" s="101">
        <f t="shared" si="1622"/>
        <v>173500</v>
      </c>
      <c r="J5400" s="101">
        <f t="shared" si="1623"/>
        <v>34700</v>
      </c>
      <c r="K5400" s="101">
        <f t="shared" si="1617"/>
        <v>19.355198572066044</v>
      </c>
      <c r="L5400" s="101">
        <v>60</v>
      </c>
      <c r="M5400" s="27">
        <f t="shared" si="1624"/>
        <v>19.355198572066044</v>
      </c>
    </row>
    <row r="5401" spans="1:13">
      <c r="A5401" s="1298"/>
      <c r="B5401" s="148"/>
      <c r="C5401" s="32" t="s">
        <v>515</v>
      </c>
      <c r="D5401" s="1298">
        <v>2004</v>
      </c>
      <c r="E5401" s="101">
        <v>6</v>
      </c>
      <c r="F5401" s="101">
        <v>196670</v>
      </c>
      <c r="G5401" s="146">
        <v>0.1</v>
      </c>
      <c r="H5401" s="101">
        <f t="shared" si="1621"/>
        <v>118002</v>
      </c>
      <c r="I5401" s="101">
        <f t="shared" si="1622"/>
        <v>78668</v>
      </c>
      <c r="J5401" s="101">
        <f t="shared" si="1623"/>
        <v>19667</v>
      </c>
      <c r="K5401" s="101">
        <f t="shared" si="1617"/>
        <v>10.969991075412763</v>
      </c>
      <c r="L5401" s="101">
        <v>15</v>
      </c>
      <c r="M5401" s="27">
        <f t="shared" si="1624"/>
        <v>2.7424977688531906</v>
      </c>
    </row>
    <row r="5402" spans="1:13">
      <c r="A5402" s="1298"/>
      <c r="B5402" s="148"/>
      <c r="C5402" s="32" t="s">
        <v>4374</v>
      </c>
      <c r="D5402" s="1298">
        <v>2004</v>
      </c>
      <c r="E5402" s="101">
        <v>6</v>
      </c>
      <c r="F5402" s="101">
        <v>202860</v>
      </c>
      <c r="G5402" s="146">
        <v>0.1</v>
      </c>
      <c r="H5402" s="101">
        <f t="shared" si="1621"/>
        <v>121716</v>
      </c>
      <c r="I5402" s="101">
        <f t="shared" si="1622"/>
        <v>81144</v>
      </c>
      <c r="J5402" s="101">
        <f t="shared" si="1623"/>
        <v>20286</v>
      </c>
      <c r="K5402" s="101">
        <f t="shared" si="1617"/>
        <v>11.315261044176706</v>
      </c>
      <c r="L5402" s="101">
        <v>1440</v>
      </c>
      <c r="M5402" s="27">
        <f t="shared" si="1624"/>
        <v>271.56626506024094</v>
      </c>
    </row>
    <row r="5403" spans="1:13">
      <c r="A5403" s="1298"/>
      <c r="B5403" s="148"/>
      <c r="C5403" s="32" t="s">
        <v>503</v>
      </c>
      <c r="D5403" s="1298">
        <v>2004</v>
      </c>
      <c r="E5403" s="101">
        <v>6</v>
      </c>
      <c r="F5403" s="101">
        <v>6985000</v>
      </c>
      <c r="G5403" s="146">
        <v>0.1</v>
      </c>
      <c r="H5403" s="101">
        <f t="shared" si="1621"/>
        <v>4191000</v>
      </c>
      <c r="I5403" s="101">
        <f t="shared" si="1622"/>
        <v>2794000</v>
      </c>
      <c r="J5403" s="101">
        <f t="shared" si="1623"/>
        <v>698500</v>
      </c>
      <c r="K5403" s="101">
        <f t="shared" si="1617"/>
        <v>389.6140116019634</v>
      </c>
      <c r="L5403" s="101">
        <v>15</v>
      </c>
      <c r="M5403" s="27">
        <f t="shared" si="1624"/>
        <v>97.403502900490849</v>
      </c>
    </row>
    <row r="5404" spans="1:13">
      <c r="A5404" s="1298"/>
      <c r="B5404" s="148"/>
      <c r="C5404" s="31"/>
      <c r="D5404" s="97"/>
      <c r="E5404" s="106"/>
      <c r="F5404" s="106"/>
      <c r="G5404" s="147"/>
      <c r="H5404" s="101">
        <f t="shared" si="1621"/>
        <v>0</v>
      </c>
      <c r="I5404" s="101">
        <f t="shared" si="1622"/>
        <v>0</v>
      </c>
      <c r="J5404" s="101">
        <f t="shared" si="1623"/>
        <v>0</v>
      </c>
      <c r="K5404" s="101">
        <f t="shared" si="1617"/>
        <v>0</v>
      </c>
      <c r="L5404" s="106">
        <f>SUM(L5398:L5403)</f>
        <v>1560</v>
      </c>
      <c r="M5404" s="106">
        <f>SUM(M5398:M5403)</f>
        <v>400.74506358768406</v>
      </c>
    </row>
    <row r="5405" spans="1:13">
      <c r="A5405" s="66" t="s">
        <v>649</v>
      </c>
      <c r="B5405" s="491" t="s">
        <v>4430</v>
      </c>
      <c r="C5405" s="150"/>
      <c r="D5405" s="66"/>
      <c r="E5405" s="489"/>
      <c r="F5405" s="489"/>
      <c r="G5405" s="489"/>
      <c r="H5405" s="189">
        <f t="shared" si="1621"/>
        <v>0</v>
      </c>
      <c r="I5405" s="189">
        <f t="shared" si="1622"/>
        <v>0</v>
      </c>
      <c r="J5405" s="189">
        <f t="shared" si="1623"/>
        <v>0</v>
      </c>
      <c r="K5405" s="189"/>
      <c r="L5405" s="489"/>
      <c r="M5405" s="489"/>
    </row>
    <row r="5406" spans="1:13" ht="30">
      <c r="A5406" s="1298" t="s">
        <v>6089</v>
      </c>
      <c r="B5406" s="38" t="s">
        <v>5049</v>
      </c>
      <c r="C5406" s="31"/>
      <c r="D5406" s="97"/>
      <c r="E5406" s="106"/>
      <c r="F5406" s="106"/>
      <c r="G5406" s="147"/>
      <c r="H5406" s="101">
        <f t="shared" si="1621"/>
        <v>0</v>
      </c>
      <c r="I5406" s="101">
        <f t="shared" si="1622"/>
        <v>0</v>
      </c>
      <c r="J5406" s="101">
        <f t="shared" si="1623"/>
        <v>0</v>
      </c>
      <c r="K5406" s="101">
        <f t="shared" si="1617"/>
        <v>0</v>
      </c>
      <c r="L5406" s="106"/>
      <c r="M5406" s="96"/>
    </row>
    <row r="5407" spans="1:13">
      <c r="A5407" s="1312"/>
      <c r="B5407" s="89"/>
      <c r="C5407" s="32" t="s">
        <v>4374</v>
      </c>
      <c r="D5407" s="1298">
        <v>2004</v>
      </c>
      <c r="E5407" s="101">
        <v>6</v>
      </c>
      <c r="F5407" s="101">
        <v>202860</v>
      </c>
      <c r="G5407" s="146">
        <v>0.15</v>
      </c>
      <c r="H5407" s="101">
        <f t="shared" si="1621"/>
        <v>182574</v>
      </c>
      <c r="I5407" s="101">
        <f t="shared" si="1622"/>
        <v>20286</v>
      </c>
      <c r="J5407" s="101">
        <f t="shared" si="1623"/>
        <v>30429</v>
      </c>
      <c r="K5407" s="101">
        <f t="shared" si="1617"/>
        <v>16.972891566265062</v>
      </c>
      <c r="L5407" s="101">
        <v>1440</v>
      </c>
      <c r="M5407" s="27">
        <f t="shared" ref="M5407:M5412" si="1625">K5407*L5407/60</f>
        <v>407.34939759036149</v>
      </c>
    </row>
    <row r="5408" spans="1:13">
      <c r="A5408" s="1312"/>
      <c r="B5408" s="89"/>
      <c r="C5408" s="32" t="s">
        <v>4375</v>
      </c>
      <c r="D5408" s="1298">
        <v>2006</v>
      </c>
      <c r="E5408" s="101">
        <v>4</v>
      </c>
      <c r="F5408" s="101">
        <v>55500</v>
      </c>
      <c r="G5408" s="146">
        <v>0.1</v>
      </c>
      <c r="H5408" s="101">
        <f t="shared" si="1621"/>
        <v>22200</v>
      </c>
      <c r="I5408" s="101">
        <f t="shared" si="1622"/>
        <v>33300</v>
      </c>
      <c r="J5408" s="101">
        <f t="shared" si="1623"/>
        <v>5550</v>
      </c>
      <c r="K5408" s="101">
        <f t="shared" si="1617"/>
        <v>3.0957161981258365</v>
      </c>
      <c r="L5408" s="101">
        <v>10</v>
      </c>
      <c r="M5408" s="27">
        <f t="shared" si="1625"/>
        <v>0.51595269968763946</v>
      </c>
    </row>
    <row r="5409" spans="1:13">
      <c r="A5409" s="6"/>
      <c r="B5409" s="6"/>
      <c r="C5409" s="32" t="s">
        <v>4379</v>
      </c>
      <c r="D5409" s="1298">
        <v>2005</v>
      </c>
      <c r="E5409" s="101">
        <v>5</v>
      </c>
      <c r="F5409" s="101">
        <v>1638000</v>
      </c>
      <c r="G5409" s="146">
        <v>0.1</v>
      </c>
      <c r="H5409" s="101">
        <f t="shared" si="1621"/>
        <v>819000</v>
      </c>
      <c r="I5409" s="101">
        <f t="shared" si="1622"/>
        <v>819000</v>
      </c>
      <c r="J5409" s="101">
        <f t="shared" si="1623"/>
        <v>163800</v>
      </c>
      <c r="K5409" s="101">
        <f t="shared" si="1617"/>
        <v>91.365461847389554</v>
      </c>
      <c r="L5409" s="101">
        <v>80</v>
      </c>
      <c r="M5409" s="27">
        <f t="shared" si="1625"/>
        <v>121.82061579651941</v>
      </c>
    </row>
    <row r="5410" spans="1:13">
      <c r="A5410" s="1298"/>
      <c r="B5410" s="148"/>
      <c r="C5410" s="32" t="s">
        <v>4380</v>
      </c>
      <c r="D5410" s="1298">
        <v>2005</v>
      </c>
      <c r="E5410" s="101">
        <v>5</v>
      </c>
      <c r="F5410" s="101">
        <v>12190000</v>
      </c>
      <c r="G5410" s="146">
        <v>0.1</v>
      </c>
      <c r="H5410" s="101">
        <f t="shared" si="1621"/>
        <v>6095000</v>
      </c>
      <c r="I5410" s="101">
        <f t="shared" si="1622"/>
        <v>6095000</v>
      </c>
      <c r="J5410" s="101">
        <f t="shared" si="1623"/>
        <v>1219000</v>
      </c>
      <c r="K5410" s="101">
        <f t="shared" si="1617"/>
        <v>679.9419901829541</v>
      </c>
      <c r="L5410" s="101">
        <v>20</v>
      </c>
      <c r="M5410" s="27">
        <f t="shared" si="1625"/>
        <v>226.6473300609847</v>
      </c>
    </row>
    <row r="5411" spans="1:13">
      <c r="A5411" s="1298"/>
      <c r="B5411" s="148"/>
      <c r="C5411" s="32" t="s">
        <v>515</v>
      </c>
      <c r="D5411" s="1298">
        <v>2004</v>
      </c>
      <c r="E5411" s="101">
        <v>6</v>
      </c>
      <c r="F5411" s="101">
        <v>196670</v>
      </c>
      <c r="G5411" s="146">
        <v>0.1</v>
      </c>
      <c r="H5411" s="101">
        <f t="shared" si="1621"/>
        <v>118002</v>
      </c>
      <c r="I5411" s="101">
        <f t="shared" si="1622"/>
        <v>78668</v>
      </c>
      <c r="J5411" s="101">
        <f t="shared" si="1623"/>
        <v>19667</v>
      </c>
      <c r="K5411" s="101">
        <f t="shared" si="1617"/>
        <v>10.969991075412763</v>
      </c>
      <c r="L5411" s="101">
        <v>15</v>
      </c>
      <c r="M5411" s="27">
        <f t="shared" si="1625"/>
        <v>2.7424977688531906</v>
      </c>
    </row>
    <row r="5412" spans="1:13">
      <c r="A5412" s="1298"/>
      <c r="B5412" s="148"/>
      <c r="C5412" s="32" t="s">
        <v>503</v>
      </c>
      <c r="D5412" s="1298">
        <v>2004</v>
      </c>
      <c r="E5412" s="101">
        <v>6</v>
      </c>
      <c r="F5412" s="101">
        <v>6985000</v>
      </c>
      <c r="G5412" s="146">
        <v>0.1</v>
      </c>
      <c r="H5412" s="101">
        <f t="shared" si="1621"/>
        <v>4191000</v>
      </c>
      <c r="I5412" s="101">
        <f t="shared" si="1622"/>
        <v>2794000</v>
      </c>
      <c r="J5412" s="101">
        <f t="shared" si="1623"/>
        <v>698500</v>
      </c>
      <c r="K5412" s="101">
        <f t="shared" si="1617"/>
        <v>389.6140116019634</v>
      </c>
      <c r="L5412" s="101">
        <v>20</v>
      </c>
      <c r="M5412" s="27">
        <f t="shared" si="1625"/>
        <v>129.87133720065447</v>
      </c>
    </row>
    <row r="5413" spans="1:13">
      <c r="A5413" s="1298"/>
      <c r="B5413" s="148"/>
      <c r="C5413" s="31"/>
      <c r="D5413" s="97"/>
      <c r="E5413" s="106"/>
      <c r="F5413" s="106"/>
      <c r="G5413" s="147"/>
      <c r="H5413" s="101">
        <f t="shared" si="1621"/>
        <v>0</v>
      </c>
      <c r="I5413" s="101">
        <f t="shared" si="1622"/>
        <v>0</v>
      </c>
      <c r="J5413" s="101">
        <f t="shared" si="1623"/>
        <v>0</v>
      </c>
      <c r="K5413" s="101">
        <f t="shared" si="1617"/>
        <v>0</v>
      </c>
      <c r="L5413" s="106">
        <f>SUM(L5407:L5412)</f>
        <v>1585</v>
      </c>
      <c r="M5413" s="106">
        <f>SUM(M5407:M5412)</f>
        <v>888.94713111706096</v>
      </c>
    </row>
    <row r="5414" spans="1:13">
      <c r="A5414" s="1298" t="s">
        <v>6090</v>
      </c>
      <c r="B5414" s="38" t="s">
        <v>5050</v>
      </c>
      <c r="C5414" s="16"/>
      <c r="D5414" s="38"/>
      <c r="E5414" s="106"/>
      <c r="F5414" s="106"/>
      <c r="G5414" s="147"/>
      <c r="H5414" s="101">
        <f t="shared" si="1621"/>
        <v>0</v>
      </c>
      <c r="I5414" s="101">
        <f t="shared" si="1622"/>
        <v>0</v>
      </c>
      <c r="J5414" s="101">
        <f t="shared" si="1623"/>
        <v>0</v>
      </c>
      <c r="K5414" s="101">
        <f t="shared" si="1617"/>
        <v>0</v>
      </c>
      <c r="L5414" s="106"/>
      <c r="M5414" s="96"/>
    </row>
    <row r="5415" spans="1:13">
      <c r="A5415" s="1298"/>
      <c r="B5415" s="148"/>
      <c r="C5415" s="32" t="s">
        <v>4388</v>
      </c>
      <c r="D5415" s="1298">
        <v>2005</v>
      </c>
      <c r="E5415" s="101">
        <v>5</v>
      </c>
      <c r="F5415" s="101">
        <v>347000</v>
      </c>
      <c r="G5415" s="146">
        <v>0.1</v>
      </c>
      <c r="H5415" s="101">
        <f t="shared" si="1621"/>
        <v>173500</v>
      </c>
      <c r="I5415" s="101">
        <f t="shared" si="1622"/>
        <v>173500</v>
      </c>
      <c r="J5415" s="101">
        <f t="shared" si="1623"/>
        <v>34700</v>
      </c>
      <c r="K5415" s="101">
        <f t="shared" si="1617"/>
        <v>19.355198572066044</v>
      </c>
      <c r="L5415" s="101">
        <v>30</v>
      </c>
      <c r="M5415" s="27">
        <f t="shared" ref="M5415:M5420" si="1626">K5415*L5415/60</f>
        <v>9.677599286033022</v>
      </c>
    </row>
    <row r="5416" spans="1:13">
      <c r="A5416" s="1298"/>
      <c r="B5416" s="148"/>
      <c r="C5416" s="32" t="s">
        <v>4397</v>
      </c>
      <c r="D5416" s="1298">
        <v>2014</v>
      </c>
      <c r="E5416" s="101">
        <v>3</v>
      </c>
      <c r="F5416" s="101">
        <v>1411800</v>
      </c>
      <c r="G5416" s="146"/>
      <c r="H5416" s="101">
        <f t="shared" si="1621"/>
        <v>0</v>
      </c>
      <c r="I5416" s="101">
        <f t="shared" si="1622"/>
        <v>1411800</v>
      </c>
      <c r="J5416" s="101">
        <f t="shared" si="1623"/>
        <v>0</v>
      </c>
      <c r="K5416" s="101">
        <f t="shared" si="1617"/>
        <v>0</v>
      </c>
      <c r="L5416" s="101"/>
      <c r="M5416" s="27">
        <f t="shared" si="1626"/>
        <v>0</v>
      </c>
    </row>
    <row r="5417" spans="1:13">
      <c r="A5417" s="6"/>
      <c r="B5417" s="6"/>
      <c r="C5417" s="32" t="s">
        <v>4375</v>
      </c>
      <c r="D5417" s="1298">
        <v>2005</v>
      </c>
      <c r="E5417" s="101">
        <v>5</v>
      </c>
      <c r="F5417" s="101">
        <v>347000</v>
      </c>
      <c r="G5417" s="146">
        <v>0.1</v>
      </c>
      <c r="H5417" s="101">
        <f t="shared" si="1621"/>
        <v>173500</v>
      </c>
      <c r="I5417" s="101">
        <f t="shared" si="1622"/>
        <v>173500</v>
      </c>
      <c r="J5417" s="101">
        <f t="shared" si="1623"/>
        <v>34700</v>
      </c>
      <c r="K5417" s="101">
        <f t="shared" si="1617"/>
        <v>19.355198572066044</v>
      </c>
      <c r="L5417" s="101">
        <v>60</v>
      </c>
      <c r="M5417" s="27">
        <f t="shared" si="1626"/>
        <v>19.355198572066044</v>
      </c>
    </row>
    <row r="5418" spans="1:13">
      <c r="A5418" s="1312"/>
      <c r="B5418" s="89"/>
      <c r="C5418" s="32" t="s">
        <v>515</v>
      </c>
      <c r="D5418" s="1298">
        <v>2004</v>
      </c>
      <c r="E5418" s="101">
        <v>6</v>
      </c>
      <c r="F5418" s="101">
        <v>196670</v>
      </c>
      <c r="G5418" s="146">
        <v>0.1</v>
      </c>
      <c r="H5418" s="101">
        <f t="shared" si="1621"/>
        <v>118002</v>
      </c>
      <c r="I5418" s="101">
        <f t="shared" si="1622"/>
        <v>78668</v>
      </c>
      <c r="J5418" s="101">
        <f t="shared" si="1623"/>
        <v>19667</v>
      </c>
      <c r="K5418" s="101">
        <f t="shared" si="1617"/>
        <v>10.969991075412763</v>
      </c>
      <c r="L5418" s="101">
        <v>15</v>
      </c>
      <c r="M5418" s="27">
        <f t="shared" si="1626"/>
        <v>2.7424977688531906</v>
      </c>
    </row>
    <row r="5419" spans="1:13">
      <c r="A5419" s="1312"/>
      <c r="B5419" s="89"/>
      <c r="C5419" s="32" t="s">
        <v>4374</v>
      </c>
      <c r="D5419" s="1298">
        <v>2004</v>
      </c>
      <c r="E5419" s="101">
        <v>6</v>
      </c>
      <c r="F5419" s="101">
        <v>202860</v>
      </c>
      <c r="G5419" s="146">
        <v>0.1</v>
      </c>
      <c r="H5419" s="101">
        <f t="shared" si="1621"/>
        <v>121716</v>
      </c>
      <c r="I5419" s="101">
        <f t="shared" si="1622"/>
        <v>81144</v>
      </c>
      <c r="J5419" s="101">
        <f t="shared" si="1623"/>
        <v>20286</v>
      </c>
      <c r="K5419" s="101">
        <f t="shared" si="1617"/>
        <v>11.315261044176706</v>
      </c>
      <c r="L5419" s="101">
        <v>2880</v>
      </c>
      <c r="M5419" s="27">
        <f t="shared" si="1626"/>
        <v>543.13253012048187</v>
      </c>
    </row>
    <row r="5420" spans="1:13">
      <c r="A5420" s="1312"/>
      <c r="B5420" s="89"/>
      <c r="C5420" s="32" t="s">
        <v>503</v>
      </c>
      <c r="D5420" s="1298">
        <v>2004</v>
      </c>
      <c r="E5420" s="101">
        <v>6</v>
      </c>
      <c r="F5420" s="101">
        <v>6985000</v>
      </c>
      <c r="G5420" s="146">
        <v>0.1</v>
      </c>
      <c r="H5420" s="101">
        <f t="shared" si="1621"/>
        <v>4191000</v>
      </c>
      <c r="I5420" s="101">
        <f t="shared" si="1622"/>
        <v>2794000</v>
      </c>
      <c r="J5420" s="101">
        <f t="shared" si="1623"/>
        <v>698500</v>
      </c>
      <c r="K5420" s="101">
        <f t="shared" si="1617"/>
        <v>389.6140116019634</v>
      </c>
      <c r="L5420" s="101">
        <v>15</v>
      </c>
      <c r="M5420" s="27">
        <f t="shared" si="1626"/>
        <v>97.403502900490849</v>
      </c>
    </row>
    <row r="5421" spans="1:13">
      <c r="A5421" s="1312"/>
      <c r="B5421" s="89"/>
      <c r="C5421" s="31"/>
      <c r="D5421" s="97"/>
      <c r="E5421" s="106"/>
      <c r="F5421" s="106"/>
      <c r="G5421" s="147"/>
      <c r="H5421" s="101">
        <f t="shared" si="1621"/>
        <v>0</v>
      </c>
      <c r="I5421" s="101">
        <f t="shared" si="1622"/>
        <v>0</v>
      </c>
      <c r="J5421" s="101">
        <f t="shared" si="1623"/>
        <v>0</v>
      </c>
      <c r="K5421" s="101">
        <f t="shared" si="1617"/>
        <v>0</v>
      </c>
      <c r="L5421" s="106">
        <f>SUM(L5414:L5420)</f>
        <v>3000</v>
      </c>
      <c r="M5421" s="106">
        <f>SUM(M5414:M5420)</f>
        <v>672.31132864792494</v>
      </c>
    </row>
    <row r="5422" spans="1:13">
      <c r="A5422" s="66" t="s">
        <v>652</v>
      </c>
      <c r="B5422" s="150" t="s">
        <v>4318</v>
      </c>
      <c r="C5422" s="150"/>
      <c r="D5422" s="66"/>
      <c r="E5422" s="489"/>
      <c r="F5422" s="489"/>
      <c r="G5422" s="489"/>
      <c r="H5422" s="189"/>
      <c r="I5422" s="189"/>
      <c r="J5422" s="189"/>
      <c r="K5422" s="189"/>
      <c r="L5422" s="489"/>
      <c r="M5422" s="489"/>
    </row>
    <row r="5423" spans="1:13" ht="30" customHeight="1">
      <c r="A5423" s="1312" t="s">
        <v>6091</v>
      </c>
      <c r="B5423" s="12" t="s">
        <v>4319</v>
      </c>
      <c r="C5423" s="16"/>
      <c r="D5423" s="38"/>
      <c r="E5423" s="106"/>
      <c r="F5423" s="106"/>
      <c r="G5423" s="147"/>
      <c r="H5423" s="101"/>
      <c r="I5423" s="101"/>
      <c r="J5423" s="101"/>
      <c r="K5423" s="101"/>
      <c r="L5423" s="106"/>
      <c r="M5423" s="96"/>
    </row>
    <row r="5424" spans="1:13">
      <c r="A5424" s="1312"/>
      <c r="B5424" s="89"/>
      <c r="C5424" s="32" t="s">
        <v>4388</v>
      </c>
      <c r="D5424" s="1298">
        <v>2005</v>
      </c>
      <c r="E5424" s="101">
        <v>5</v>
      </c>
      <c r="F5424" s="101">
        <v>347000</v>
      </c>
      <c r="G5424" s="146">
        <v>0.1</v>
      </c>
      <c r="H5424" s="101">
        <f t="shared" si="1621"/>
        <v>173500</v>
      </c>
      <c r="I5424" s="101">
        <f t="shared" si="1622"/>
        <v>173500</v>
      </c>
      <c r="J5424" s="101">
        <f t="shared" si="1623"/>
        <v>34700</v>
      </c>
      <c r="K5424" s="101">
        <f t="shared" si="1617"/>
        <v>19.355198572066044</v>
      </c>
      <c r="L5424" s="101">
        <v>30</v>
      </c>
      <c r="M5424" s="27">
        <f t="shared" ref="M5424:M5429" si="1627">K5424*L5424/60</f>
        <v>9.677599286033022</v>
      </c>
    </row>
    <row r="5425" spans="1:13">
      <c r="A5425" s="1312"/>
      <c r="B5425" s="89"/>
      <c r="C5425" s="32" t="s">
        <v>4397</v>
      </c>
      <c r="D5425" s="1298">
        <v>2014</v>
      </c>
      <c r="E5425" s="101">
        <v>3</v>
      </c>
      <c r="F5425" s="101">
        <v>1411800</v>
      </c>
      <c r="G5425" s="146"/>
      <c r="H5425" s="101">
        <f t="shared" si="1621"/>
        <v>0</v>
      </c>
      <c r="I5425" s="101">
        <f t="shared" si="1622"/>
        <v>1411800</v>
      </c>
      <c r="J5425" s="101">
        <f t="shared" si="1623"/>
        <v>0</v>
      </c>
      <c r="K5425" s="101">
        <f t="shared" si="1617"/>
        <v>0</v>
      </c>
      <c r="L5425" s="101"/>
      <c r="M5425" s="27">
        <f t="shared" si="1627"/>
        <v>0</v>
      </c>
    </row>
    <row r="5426" spans="1:13">
      <c r="A5426" s="1312"/>
      <c r="B5426" s="89"/>
      <c r="C5426" s="32" t="s">
        <v>4375</v>
      </c>
      <c r="D5426" s="1298">
        <v>2005</v>
      </c>
      <c r="E5426" s="101">
        <v>5</v>
      </c>
      <c r="F5426" s="101">
        <v>347000</v>
      </c>
      <c r="G5426" s="146">
        <v>0.1</v>
      </c>
      <c r="H5426" s="101">
        <f t="shared" si="1621"/>
        <v>173500</v>
      </c>
      <c r="I5426" s="101">
        <f t="shared" si="1622"/>
        <v>173500</v>
      </c>
      <c r="J5426" s="101">
        <f t="shared" si="1623"/>
        <v>34700</v>
      </c>
      <c r="K5426" s="101">
        <f t="shared" si="1617"/>
        <v>19.355198572066044</v>
      </c>
      <c r="L5426" s="101">
        <v>60</v>
      </c>
      <c r="M5426" s="27">
        <f t="shared" si="1627"/>
        <v>19.355198572066044</v>
      </c>
    </row>
    <row r="5427" spans="1:13">
      <c r="A5427" s="1312"/>
      <c r="B5427" s="89"/>
      <c r="C5427" s="32" t="s">
        <v>515</v>
      </c>
      <c r="D5427" s="1298">
        <v>2004</v>
      </c>
      <c r="E5427" s="101">
        <v>6</v>
      </c>
      <c r="F5427" s="101">
        <v>196670</v>
      </c>
      <c r="G5427" s="146">
        <v>0.1</v>
      </c>
      <c r="H5427" s="101">
        <f t="shared" si="1621"/>
        <v>118002</v>
      </c>
      <c r="I5427" s="101">
        <f t="shared" si="1622"/>
        <v>78668</v>
      </c>
      <c r="J5427" s="101">
        <f t="shared" si="1623"/>
        <v>19667</v>
      </c>
      <c r="K5427" s="101">
        <f t="shared" si="1617"/>
        <v>10.969991075412763</v>
      </c>
      <c r="L5427" s="101">
        <v>15</v>
      </c>
      <c r="M5427" s="27">
        <f t="shared" si="1627"/>
        <v>2.7424977688531906</v>
      </c>
    </row>
    <row r="5428" spans="1:13">
      <c r="A5428" s="1312"/>
      <c r="B5428" s="89"/>
      <c r="C5428" s="32" t="s">
        <v>4374</v>
      </c>
      <c r="D5428" s="1298">
        <v>2004</v>
      </c>
      <c r="E5428" s="101">
        <v>6</v>
      </c>
      <c r="F5428" s="101">
        <v>202860</v>
      </c>
      <c r="G5428" s="146">
        <v>0.1</v>
      </c>
      <c r="H5428" s="101">
        <f t="shared" si="1621"/>
        <v>121716</v>
      </c>
      <c r="I5428" s="101">
        <f t="shared" si="1622"/>
        <v>81144</v>
      </c>
      <c r="J5428" s="101">
        <f t="shared" si="1623"/>
        <v>20286</v>
      </c>
      <c r="K5428" s="101">
        <f t="shared" si="1617"/>
        <v>11.315261044176706</v>
      </c>
      <c r="L5428" s="101">
        <v>60</v>
      </c>
      <c r="M5428" s="27">
        <f t="shared" si="1627"/>
        <v>11.315261044176706</v>
      </c>
    </row>
    <row r="5429" spans="1:13">
      <c r="A5429" s="1312"/>
      <c r="B5429" s="89"/>
      <c r="C5429" s="32" t="s">
        <v>503</v>
      </c>
      <c r="D5429" s="1298">
        <v>2004</v>
      </c>
      <c r="E5429" s="101">
        <v>6</v>
      </c>
      <c r="F5429" s="101">
        <v>6985000</v>
      </c>
      <c r="G5429" s="146">
        <v>0.1</v>
      </c>
      <c r="H5429" s="101">
        <f t="shared" si="1621"/>
        <v>4191000</v>
      </c>
      <c r="I5429" s="101">
        <f t="shared" si="1622"/>
        <v>2794000</v>
      </c>
      <c r="J5429" s="101">
        <f t="shared" si="1623"/>
        <v>698500</v>
      </c>
      <c r="K5429" s="101">
        <f t="shared" si="1617"/>
        <v>389.6140116019634</v>
      </c>
      <c r="L5429" s="101">
        <v>15</v>
      </c>
      <c r="M5429" s="27">
        <f t="shared" si="1627"/>
        <v>97.403502900490849</v>
      </c>
    </row>
    <row r="5430" spans="1:13">
      <c r="A5430" s="1312"/>
      <c r="B5430" s="89"/>
      <c r="C5430" s="31"/>
      <c r="D5430" s="97"/>
      <c r="E5430" s="106"/>
      <c r="F5430" s="106"/>
      <c r="G5430" s="147"/>
      <c r="H5430" s="101">
        <f t="shared" si="1621"/>
        <v>0</v>
      </c>
      <c r="I5430" s="101">
        <f t="shared" si="1622"/>
        <v>0</v>
      </c>
      <c r="J5430" s="101">
        <f t="shared" si="1623"/>
        <v>0</v>
      </c>
      <c r="K5430" s="101">
        <f t="shared" si="1617"/>
        <v>0</v>
      </c>
      <c r="L5430" s="106">
        <f>SUM(L5423:L5429)</f>
        <v>180</v>
      </c>
      <c r="M5430" s="106">
        <f>SUM(M5423:M5429)</f>
        <v>140.4940595716198</v>
      </c>
    </row>
    <row r="5431" spans="1:13" ht="27" customHeight="1">
      <c r="A5431" s="1312" t="s">
        <v>6092</v>
      </c>
      <c r="B5431" s="89" t="s">
        <v>4320</v>
      </c>
      <c r="C5431" s="31"/>
      <c r="D5431" s="97"/>
      <c r="E5431" s="106"/>
      <c r="F5431" s="106"/>
      <c r="G5431" s="147"/>
      <c r="H5431" s="101">
        <f t="shared" si="1621"/>
        <v>0</v>
      </c>
      <c r="I5431" s="101">
        <f t="shared" si="1622"/>
        <v>0</v>
      </c>
      <c r="J5431" s="101">
        <f t="shared" si="1623"/>
        <v>0</v>
      </c>
      <c r="K5431" s="101">
        <f t="shared" si="1617"/>
        <v>0</v>
      </c>
      <c r="L5431" s="106"/>
      <c r="M5431" s="106"/>
    </row>
    <row r="5432" spans="1:13">
      <c r="A5432" s="1312"/>
      <c r="B5432" s="89"/>
      <c r="C5432" s="32" t="s">
        <v>4388</v>
      </c>
      <c r="D5432" s="1298">
        <v>2005</v>
      </c>
      <c r="E5432" s="101">
        <v>5</v>
      </c>
      <c r="F5432" s="101">
        <v>347000</v>
      </c>
      <c r="G5432" s="146">
        <v>0.1</v>
      </c>
      <c r="H5432" s="101">
        <f t="shared" si="1621"/>
        <v>173500</v>
      </c>
      <c r="I5432" s="101">
        <f t="shared" si="1622"/>
        <v>173500</v>
      </c>
      <c r="J5432" s="101">
        <f t="shared" si="1623"/>
        <v>34700</v>
      </c>
      <c r="K5432" s="101">
        <f t="shared" si="1617"/>
        <v>19.355198572066044</v>
      </c>
      <c r="L5432" s="101">
        <v>30</v>
      </c>
      <c r="M5432" s="27">
        <f t="shared" ref="M5432:M5437" si="1628">K5432*L5432/60</f>
        <v>9.677599286033022</v>
      </c>
    </row>
    <row r="5433" spans="1:13">
      <c r="A5433" s="1312"/>
      <c r="B5433" s="89"/>
      <c r="C5433" s="32" t="s">
        <v>4397</v>
      </c>
      <c r="D5433" s="1298">
        <v>2014</v>
      </c>
      <c r="E5433" s="101">
        <v>3</v>
      </c>
      <c r="F5433" s="101">
        <v>1411800</v>
      </c>
      <c r="G5433" s="146"/>
      <c r="H5433" s="101">
        <f t="shared" si="1621"/>
        <v>0</v>
      </c>
      <c r="I5433" s="101">
        <f t="shared" si="1622"/>
        <v>1411800</v>
      </c>
      <c r="J5433" s="101">
        <f t="shared" si="1623"/>
        <v>0</v>
      </c>
      <c r="K5433" s="101">
        <f t="shared" si="1617"/>
        <v>0</v>
      </c>
      <c r="L5433" s="101"/>
      <c r="M5433" s="27">
        <f t="shared" si="1628"/>
        <v>0</v>
      </c>
    </row>
    <row r="5434" spans="1:13">
      <c r="A5434" s="1312"/>
      <c r="B5434" s="89"/>
      <c r="C5434" s="32" t="s">
        <v>4375</v>
      </c>
      <c r="D5434" s="1298">
        <v>2005</v>
      </c>
      <c r="E5434" s="101">
        <v>5</v>
      </c>
      <c r="F5434" s="101">
        <v>347000</v>
      </c>
      <c r="G5434" s="146">
        <v>0.1</v>
      </c>
      <c r="H5434" s="101">
        <f t="shared" si="1621"/>
        <v>173500</v>
      </c>
      <c r="I5434" s="101">
        <f t="shared" si="1622"/>
        <v>173500</v>
      </c>
      <c r="J5434" s="101">
        <f t="shared" si="1623"/>
        <v>34700</v>
      </c>
      <c r="K5434" s="101">
        <f t="shared" si="1617"/>
        <v>19.355198572066044</v>
      </c>
      <c r="L5434" s="101">
        <v>60</v>
      </c>
      <c r="M5434" s="27">
        <f t="shared" si="1628"/>
        <v>19.355198572066044</v>
      </c>
    </row>
    <row r="5435" spans="1:13">
      <c r="A5435" s="1312"/>
      <c r="B5435" s="89"/>
      <c r="C5435" s="32" t="s">
        <v>515</v>
      </c>
      <c r="D5435" s="1298">
        <v>2004</v>
      </c>
      <c r="E5435" s="101">
        <v>6</v>
      </c>
      <c r="F5435" s="101">
        <v>196670</v>
      </c>
      <c r="G5435" s="146">
        <v>0.1</v>
      </c>
      <c r="H5435" s="101">
        <f t="shared" si="1621"/>
        <v>118002</v>
      </c>
      <c r="I5435" s="101">
        <f t="shared" si="1622"/>
        <v>78668</v>
      </c>
      <c r="J5435" s="101">
        <f t="shared" si="1623"/>
        <v>19667</v>
      </c>
      <c r="K5435" s="101">
        <f t="shared" si="1617"/>
        <v>10.969991075412763</v>
      </c>
      <c r="L5435" s="101">
        <v>15</v>
      </c>
      <c r="M5435" s="27">
        <f t="shared" si="1628"/>
        <v>2.7424977688531906</v>
      </c>
    </row>
    <row r="5436" spans="1:13">
      <c r="A5436" s="1312"/>
      <c r="B5436" s="89"/>
      <c r="C5436" s="32" t="s">
        <v>4374</v>
      </c>
      <c r="D5436" s="1298">
        <v>2004</v>
      </c>
      <c r="E5436" s="101">
        <v>6</v>
      </c>
      <c r="F5436" s="101">
        <v>202860</v>
      </c>
      <c r="G5436" s="146">
        <v>0.1</v>
      </c>
      <c r="H5436" s="101">
        <f t="shared" si="1621"/>
        <v>121716</v>
      </c>
      <c r="I5436" s="101">
        <f t="shared" si="1622"/>
        <v>81144</v>
      </c>
      <c r="J5436" s="101">
        <f t="shared" si="1623"/>
        <v>20286</v>
      </c>
      <c r="K5436" s="101">
        <f t="shared" si="1617"/>
        <v>11.315261044176706</v>
      </c>
      <c r="L5436" s="101">
        <v>2880</v>
      </c>
      <c r="M5436" s="27">
        <f t="shared" si="1628"/>
        <v>543.13253012048187</v>
      </c>
    </row>
    <row r="5437" spans="1:13">
      <c r="A5437" s="1312"/>
      <c r="B5437" s="89"/>
      <c r="C5437" s="32" t="s">
        <v>503</v>
      </c>
      <c r="D5437" s="1298">
        <v>2004</v>
      </c>
      <c r="E5437" s="101">
        <v>6</v>
      </c>
      <c r="F5437" s="101">
        <v>6985000</v>
      </c>
      <c r="G5437" s="146">
        <v>0.1</v>
      </c>
      <c r="H5437" s="101">
        <f t="shared" si="1621"/>
        <v>4191000</v>
      </c>
      <c r="I5437" s="101">
        <f t="shared" si="1622"/>
        <v>2794000</v>
      </c>
      <c r="J5437" s="101">
        <f t="shared" si="1623"/>
        <v>698500</v>
      </c>
      <c r="K5437" s="101">
        <f t="shared" si="1617"/>
        <v>389.6140116019634</v>
      </c>
      <c r="L5437" s="101">
        <v>15</v>
      </c>
      <c r="M5437" s="27">
        <f t="shared" si="1628"/>
        <v>97.403502900490849</v>
      </c>
    </row>
    <row r="5438" spans="1:13">
      <c r="A5438" s="1312"/>
      <c r="B5438" s="89"/>
      <c r="C5438" s="31"/>
      <c r="D5438" s="97"/>
      <c r="E5438" s="106"/>
      <c r="F5438" s="106"/>
      <c r="G5438" s="147"/>
      <c r="H5438" s="101"/>
      <c r="I5438" s="101"/>
      <c r="J5438" s="101"/>
      <c r="K5438" s="101"/>
      <c r="L5438" s="106">
        <v>3000</v>
      </c>
      <c r="M5438" s="106">
        <f>SUM(M5431:M5437)</f>
        <v>672.31132864792494</v>
      </c>
    </row>
    <row r="5439" spans="1:13" ht="15.75" customHeight="1">
      <c r="A5439" s="43" t="s">
        <v>657</v>
      </c>
      <c r="B5439" s="39" t="s">
        <v>4321</v>
      </c>
      <c r="C5439" s="127"/>
      <c r="D5439" s="92"/>
      <c r="E5439" s="159"/>
      <c r="F5439" s="159"/>
      <c r="G5439" s="158"/>
      <c r="H5439" s="189"/>
      <c r="I5439" s="189"/>
      <c r="J5439" s="189"/>
      <c r="K5439" s="189"/>
      <c r="L5439" s="159"/>
      <c r="M5439" s="159"/>
    </row>
    <row r="5440" spans="1:13" ht="30">
      <c r="A5440" s="1312" t="s">
        <v>6093</v>
      </c>
      <c r="B5440" s="89" t="s">
        <v>4322</v>
      </c>
      <c r="C5440" s="32"/>
      <c r="D5440" s="1298"/>
      <c r="E5440" s="101"/>
      <c r="F5440" s="101"/>
      <c r="G5440" s="146"/>
      <c r="H5440" s="101"/>
      <c r="I5440" s="101"/>
      <c r="J5440" s="101"/>
      <c r="K5440" s="101"/>
      <c r="L5440" s="101"/>
      <c r="M5440" s="101"/>
    </row>
    <row r="5441" spans="1:13">
      <c r="A5441" s="1312"/>
      <c r="B5441" s="89"/>
      <c r="C5441" s="32" t="s">
        <v>4388</v>
      </c>
      <c r="D5441" s="1298">
        <v>2005</v>
      </c>
      <c r="E5441" s="101">
        <v>5</v>
      </c>
      <c r="F5441" s="101">
        <v>347000</v>
      </c>
      <c r="G5441" s="146">
        <v>0.1</v>
      </c>
      <c r="H5441" s="101">
        <f t="shared" si="1621"/>
        <v>173500</v>
      </c>
      <c r="I5441" s="101">
        <f t="shared" si="1622"/>
        <v>173500</v>
      </c>
      <c r="J5441" s="101">
        <f t="shared" si="1623"/>
        <v>34700</v>
      </c>
      <c r="K5441" s="101">
        <f t="shared" si="1617"/>
        <v>19.355198572066044</v>
      </c>
      <c r="L5441" s="101">
        <v>30</v>
      </c>
      <c r="M5441" s="27">
        <f t="shared" ref="M5441:M5446" si="1629">K5441*L5441/60</f>
        <v>9.677599286033022</v>
      </c>
    </row>
    <row r="5442" spans="1:13">
      <c r="A5442" s="1312"/>
      <c r="B5442" s="89"/>
      <c r="C5442" s="32" t="s">
        <v>4397</v>
      </c>
      <c r="D5442" s="1298">
        <v>2014</v>
      </c>
      <c r="E5442" s="101">
        <v>3</v>
      </c>
      <c r="F5442" s="101">
        <v>1411800</v>
      </c>
      <c r="G5442" s="146"/>
      <c r="H5442" s="101">
        <f t="shared" si="1621"/>
        <v>0</v>
      </c>
      <c r="I5442" s="101">
        <f t="shared" si="1622"/>
        <v>1411800</v>
      </c>
      <c r="J5442" s="101">
        <f t="shared" si="1623"/>
        <v>0</v>
      </c>
      <c r="K5442" s="101">
        <f t="shared" si="1617"/>
        <v>0</v>
      </c>
      <c r="L5442" s="101"/>
      <c r="M5442" s="27">
        <f t="shared" si="1629"/>
        <v>0</v>
      </c>
    </row>
    <row r="5443" spans="1:13">
      <c r="A5443" s="1312"/>
      <c r="B5443" s="89"/>
      <c r="C5443" s="32" t="s">
        <v>4375</v>
      </c>
      <c r="D5443" s="1298">
        <v>2005</v>
      </c>
      <c r="E5443" s="101">
        <v>5</v>
      </c>
      <c r="F5443" s="101">
        <v>347000</v>
      </c>
      <c r="G5443" s="146">
        <v>0.1</v>
      </c>
      <c r="H5443" s="101">
        <f t="shared" si="1621"/>
        <v>173500</v>
      </c>
      <c r="I5443" s="101">
        <f t="shared" si="1622"/>
        <v>173500</v>
      </c>
      <c r="J5443" s="101">
        <f t="shared" si="1623"/>
        <v>34700</v>
      </c>
      <c r="K5443" s="101">
        <f t="shared" si="1617"/>
        <v>19.355198572066044</v>
      </c>
      <c r="L5443" s="101">
        <v>60</v>
      </c>
      <c r="M5443" s="27">
        <f t="shared" si="1629"/>
        <v>19.355198572066044</v>
      </c>
    </row>
    <row r="5444" spans="1:13">
      <c r="A5444" s="1312"/>
      <c r="B5444" s="89"/>
      <c r="C5444" s="32" t="s">
        <v>515</v>
      </c>
      <c r="D5444" s="1298">
        <v>2004</v>
      </c>
      <c r="E5444" s="101">
        <v>6</v>
      </c>
      <c r="F5444" s="101">
        <v>196670</v>
      </c>
      <c r="G5444" s="146">
        <v>0.1</v>
      </c>
      <c r="H5444" s="101">
        <f t="shared" si="1621"/>
        <v>118002</v>
      </c>
      <c r="I5444" s="101">
        <f t="shared" si="1622"/>
        <v>78668</v>
      </c>
      <c r="J5444" s="101">
        <f t="shared" si="1623"/>
        <v>19667</v>
      </c>
      <c r="K5444" s="101">
        <f t="shared" si="1617"/>
        <v>10.969991075412763</v>
      </c>
      <c r="L5444" s="101">
        <v>15</v>
      </c>
      <c r="M5444" s="27">
        <f t="shared" si="1629"/>
        <v>2.7424977688531906</v>
      </c>
    </row>
    <row r="5445" spans="1:13">
      <c r="A5445" s="1312"/>
      <c r="B5445" s="89"/>
      <c r="C5445" s="32" t="s">
        <v>4374</v>
      </c>
      <c r="D5445" s="1298">
        <v>2004</v>
      </c>
      <c r="E5445" s="101">
        <v>6</v>
      </c>
      <c r="F5445" s="101">
        <v>202860</v>
      </c>
      <c r="G5445" s="146">
        <v>0.1</v>
      </c>
      <c r="H5445" s="101">
        <f t="shared" si="1621"/>
        <v>121716</v>
      </c>
      <c r="I5445" s="101">
        <f t="shared" si="1622"/>
        <v>81144</v>
      </c>
      <c r="J5445" s="101">
        <f t="shared" si="1623"/>
        <v>20286</v>
      </c>
      <c r="K5445" s="101">
        <f t="shared" si="1617"/>
        <v>11.315261044176706</v>
      </c>
      <c r="L5445" s="101">
        <v>2880</v>
      </c>
      <c r="M5445" s="27">
        <f t="shared" si="1629"/>
        <v>543.13253012048187</v>
      </c>
    </row>
    <row r="5446" spans="1:13">
      <c r="A5446" s="1312"/>
      <c r="B5446" s="89"/>
      <c r="C5446" s="32" t="s">
        <v>503</v>
      </c>
      <c r="D5446" s="1298">
        <v>2004</v>
      </c>
      <c r="E5446" s="101">
        <v>6</v>
      </c>
      <c r="F5446" s="101">
        <v>6985000</v>
      </c>
      <c r="G5446" s="146">
        <v>0.1</v>
      </c>
      <c r="H5446" s="101">
        <f t="shared" si="1621"/>
        <v>4191000</v>
      </c>
      <c r="I5446" s="101">
        <f t="shared" si="1622"/>
        <v>2794000</v>
      </c>
      <c r="J5446" s="101">
        <f t="shared" si="1623"/>
        <v>698500</v>
      </c>
      <c r="K5446" s="101">
        <f t="shared" si="1617"/>
        <v>389.6140116019634</v>
      </c>
      <c r="L5446" s="101">
        <v>15</v>
      </c>
      <c r="M5446" s="27">
        <f t="shared" si="1629"/>
        <v>97.403502900490849</v>
      </c>
    </row>
    <row r="5447" spans="1:13">
      <c r="A5447" s="1312"/>
      <c r="B5447" s="89"/>
      <c r="C5447" s="31"/>
      <c r="D5447" s="97"/>
      <c r="E5447" s="106"/>
      <c r="F5447" s="106"/>
      <c r="G5447" s="147"/>
      <c r="H5447" s="101">
        <f t="shared" si="1621"/>
        <v>0</v>
      </c>
      <c r="I5447" s="101">
        <f t="shared" si="1622"/>
        <v>0</v>
      </c>
      <c r="J5447" s="101">
        <f t="shared" si="1623"/>
        <v>0</v>
      </c>
      <c r="K5447" s="101">
        <f t="shared" ref="K5447:K5510" si="1630">J5447/1792.8</f>
        <v>0</v>
      </c>
      <c r="L5447" s="106">
        <v>3000</v>
      </c>
      <c r="M5447" s="106">
        <f>SUM(M5440:M5446)</f>
        <v>672.31132864792494</v>
      </c>
    </row>
    <row r="5448" spans="1:13" ht="27" customHeight="1">
      <c r="A5448" s="1312" t="s">
        <v>6094</v>
      </c>
      <c r="B5448" s="89" t="s">
        <v>4323</v>
      </c>
      <c r="C5448" s="32"/>
      <c r="D5448" s="1298"/>
      <c r="E5448" s="101"/>
      <c r="F5448" s="101"/>
      <c r="G5448" s="146"/>
      <c r="H5448" s="101">
        <f t="shared" si="1621"/>
        <v>0</v>
      </c>
      <c r="I5448" s="101">
        <f t="shared" si="1622"/>
        <v>0</v>
      </c>
      <c r="J5448" s="101">
        <f t="shared" si="1623"/>
        <v>0</v>
      </c>
      <c r="K5448" s="101">
        <f t="shared" si="1630"/>
        <v>0</v>
      </c>
      <c r="L5448" s="101"/>
      <c r="M5448" s="101"/>
    </row>
    <row r="5449" spans="1:13">
      <c r="A5449" s="1312"/>
      <c r="B5449" s="89"/>
      <c r="C5449" s="32" t="s">
        <v>4388</v>
      </c>
      <c r="D5449" s="1298">
        <v>2005</v>
      </c>
      <c r="E5449" s="101">
        <v>5</v>
      </c>
      <c r="F5449" s="101">
        <v>347000</v>
      </c>
      <c r="G5449" s="146">
        <v>0.1</v>
      </c>
      <c r="H5449" s="101">
        <f t="shared" si="1621"/>
        <v>173500</v>
      </c>
      <c r="I5449" s="101">
        <f t="shared" si="1622"/>
        <v>173500</v>
      </c>
      <c r="J5449" s="101">
        <f t="shared" si="1623"/>
        <v>34700</v>
      </c>
      <c r="K5449" s="101">
        <f t="shared" si="1630"/>
        <v>19.355198572066044</v>
      </c>
      <c r="L5449" s="101">
        <v>30</v>
      </c>
      <c r="M5449" s="27">
        <f t="shared" ref="M5449:M5454" si="1631">K5449*L5449/60</f>
        <v>9.677599286033022</v>
      </c>
    </row>
    <row r="5450" spans="1:13">
      <c r="A5450" s="1312"/>
      <c r="B5450" s="89"/>
      <c r="C5450" s="32" t="s">
        <v>4397</v>
      </c>
      <c r="D5450" s="1298">
        <v>2014</v>
      </c>
      <c r="E5450" s="101">
        <v>3</v>
      </c>
      <c r="F5450" s="101">
        <v>1411800</v>
      </c>
      <c r="G5450" s="146"/>
      <c r="H5450" s="101">
        <f t="shared" si="1621"/>
        <v>0</v>
      </c>
      <c r="I5450" s="101">
        <f t="shared" si="1622"/>
        <v>1411800</v>
      </c>
      <c r="J5450" s="101">
        <f t="shared" si="1623"/>
        <v>0</v>
      </c>
      <c r="K5450" s="101">
        <f t="shared" si="1630"/>
        <v>0</v>
      </c>
      <c r="L5450" s="101"/>
      <c r="M5450" s="27">
        <f t="shared" si="1631"/>
        <v>0</v>
      </c>
    </row>
    <row r="5451" spans="1:13">
      <c r="A5451" s="1312"/>
      <c r="B5451" s="89"/>
      <c r="C5451" s="32" t="s">
        <v>4375</v>
      </c>
      <c r="D5451" s="1298">
        <v>2005</v>
      </c>
      <c r="E5451" s="101">
        <v>5</v>
      </c>
      <c r="F5451" s="101">
        <v>347000</v>
      </c>
      <c r="G5451" s="146">
        <v>0.1</v>
      </c>
      <c r="H5451" s="101">
        <f t="shared" si="1621"/>
        <v>173500</v>
      </c>
      <c r="I5451" s="101">
        <f t="shared" si="1622"/>
        <v>173500</v>
      </c>
      <c r="J5451" s="101">
        <f t="shared" si="1623"/>
        <v>34700</v>
      </c>
      <c r="K5451" s="101">
        <f t="shared" si="1630"/>
        <v>19.355198572066044</v>
      </c>
      <c r="L5451" s="101">
        <v>30</v>
      </c>
      <c r="M5451" s="27">
        <f t="shared" si="1631"/>
        <v>9.677599286033022</v>
      </c>
    </row>
    <row r="5452" spans="1:13">
      <c r="A5452" s="1312"/>
      <c r="B5452" s="89"/>
      <c r="C5452" s="32" t="s">
        <v>515</v>
      </c>
      <c r="D5452" s="1298">
        <v>2004</v>
      </c>
      <c r="E5452" s="101">
        <v>6</v>
      </c>
      <c r="F5452" s="101">
        <v>196670</v>
      </c>
      <c r="G5452" s="146">
        <v>0.1</v>
      </c>
      <c r="H5452" s="101">
        <f t="shared" si="1621"/>
        <v>118002</v>
      </c>
      <c r="I5452" s="101">
        <f t="shared" si="1622"/>
        <v>78668</v>
      </c>
      <c r="J5452" s="101">
        <f t="shared" si="1623"/>
        <v>19667</v>
      </c>
      <c r="K5452" s="101">
        <f t="shared" si="1630"/>
        <v>10.969991075412763</v>
      </c>
      <c r="L5452" s="101">
        <v>15</v>
      </c>
      <c r="M5452" s="27">
        <f t="shared" si="1631"/>
        <v>2.7424977688531906</v>
      </c>
    </row>
    <row r="5453" spans="1:13">
      <c r="A5453" s="1312"/>
      <c r="B5453" s="89"/>
      <c r="C5453" s="32" t="s">
        <v>4374</v>
      </c>
      <c r="D5453" s="1298">
        <v>2004</v>
      </c>
      <c r="E5453" s="101">
        <v>6</v>
      </c>
      <c r="F5453" s="101">
        <v>202860</v>
      </c>
      <c r="G5453" s="146">
        <v>0.1</v>
      </c>
      <c r="H5453" s="101">
        <f t="shared" si="1621"/>
        <v>121716</v>
      </c>
      <c r="I5453" s="101">
        <f t="shared" si="1622"/>
        <v>81144</v>
      </c>
      <c r="J5453" s="101">
        <f t="shared" si="1623"/>
        <v>20286</v>
      </c>
      <c r="K5453" s="101">
        <f t="shared" si="1630"/>
        <v>11.315261044176706</v>
      </c>
      <c r="L5453" s="101">
        <v>60</v>
      </c>
      <c r="M5453" s="27">
        <f t="shared" si="1631"/>
        <v>11.315261044176706</v>
      </c>
    </row>
    <row r="5454" spans="1:13">
      <c r="A5454" s="1312"/>
      <c r="B5454" s="89"/>
      <c r="C5454" s="32" t="s">
        <v>503</v>
      </c>
      <c r="D5454" s="1298">
        <v>2004</v>
      </c>
      <c r="E5454" s="101">
        <v>6</v>
      </c>
      <c r="F5454" s="101">
        <v>6985000</v>
      </c>
      <c r="G5454" s="146">
        <v>0.1</v>
      </c>
      <c r="H5454" s="101">
        <f t="shared" si="1621"/>
        <v>4191000</v>
      </c>
      <c r="I5454" s="101">
        <f t="shared" si="1622"/>
        <v>2794000</v>
      </c>
      <c r="J5454" s="101">
        <f t="shared" si="1623"/>
        <v>698500</v>
      </c>
      <c r="K5454" s="101">
        <f t="shared" si="1630"/>
        <v>389.6140116019634</v>
      </c>
      <c r="L5454" s="101">
        <v>15</v>
      </c>
      <c r="M5454" s="27">
        <f t="shared" si="1631"/>
        <v>97.403502900490849</v>
      </c>
    </row>
    <row r="5455" spans="1:13">
      <c r="A5455" s="1312"/>
      <c r="B5455" s="89"/>
      <c r="C5455" s="31"/>
      <c r="D5455" s="97"/>
      <c r="E5455" s="106"/>
      <c r="F5455" s="106"/>
      <c r="G5455" s="147"/>
      <c r="H5455" s="101"/>
      <c r="I5455" s="101"/>
      <c r="J5455" s="101"/>
      <c r="K5455" s="101"/>
      <c r="L5455" s="106">
        <v>3000</v>
      </c>
      <c r="M5455" s="106">
        <f>SUM(M5448:M5454)</f>
        <v>130.8164602855868</v>
      </c>
    </row>
    <row r="5456" spans="1:13">
      <c r="A5456" s="43" t="s">
        <v>661</v>
      </c>
      <c r="B5456" s="39" t="s">
        <v>4324</v>
      </c>
      <c r="C5456" s="127"/>
      <c r="D5456" s="92"/>
      <c r="E5456" s="159"/>
      <c r="F5456" s="159"/>
      <c r="G5456" s="158"/>
      <c r="H5456" s="189"/>
      <c r="I5456" s="189"/>
      <c r="J5456" s="189"/>
      <c r="K5456" s="189"/>
      <c r="L5456" s="159"/>
      <c r="M5456" s="159"/>
    </row>
    <row r="5457" spans="1:13" ht="30">
      <c r="A5457" s="1298" t="s">
        <v>6095</v>
      </c>
      <c r="B5457" s="38" t="s">
        <v>4431</v>
      </c>
      <c r="C5457" s="32"/>
      <c r="D5457" s="1298"/>
      <c r="E5457" s="101"/>
      <c r="F5457" s="101"/>
      <c r="G5457" s="146"/>
      <c r="H5457" s="101"/>
      <c r="I5457" s="101"/>
      <c r="J5457" s="101"/>
      <c r="K5457" s="101"/>
      <c r="L5457" s="101"/>
      <c r="M5457" s="101"/>
    </row>
    <row r="5458" spans="1:13">
      <c r="A5458" s="1312"/>
      <c r="B5458" s="89"/>
      <c r="C5458" s="32" t="s">
        <v>4388</v>
      </c>
      <c r="D5458" s="1298">
        <v>2005</v>
      </c>
      <c r="E5458" s="101">
        <v>5</v>
      </c>
      <c r="F5458" s="101">
        <v>347000</v>
      </c>
      <c r="G5458" s="146">
        <v>0.1</v>
      </c>
      <c r="H5458" s="101">
        <f t="shared" ref="H5458:H5519" si="1632">E5458*F5458*G5458</f>
        <v>173500</v>
      </c>
      <c r="I5458" s="101">
        <f t="shared" ref="I5458:I5519" si="1633">F5458-H5458</f>
        <v>173500</v>
      </c>
      <c r="J5458" s="101">
        <f t="shared" ref="J5458:J5519" si="1634">F5458*G5458</f>
        <v>34700</v>
      </c>
      <c r="K5458" s="101">
        <f t="shared" si="1630"/>
        <v>19.355198572066044</v>
      </c>
      <c r="L5458" s="101">
        <v>30</v>
      </c>
      <c r="M5458" s="27">
        <f t="shared" ref="M5458:M5463" si="1635">K5458*L5458/60</f>
        <v>9.677599286033022</v>
      </c>
    </row>
    <row r="5459" spans="1:13">
      <c r="A5459" s="1312"/>
      <c r="B5459" s="89"/>
      <c r="C5459" s="32" t="s">
        <v>4397</v>
      </c>
      <c r="D5459" s="1298">
        <v>2014</v>
      </c>
      <c r="E5459" s="101">
        <v>3</v>
      </c>
      <c r="F5459" s="101">
        <v>1411800</v>
      </c>
      <c r="G5459" s="146"/>
      <c r="H5459" s="101">
        <f t="shared" si="1632"/>
        <v>0</v>
      </c>
      <c r="I5459" s="101">
        <f t="shared" si="1633"/>
        <v>1411800</v>
      </c>
      <c r="J5459" s="101">
        <f t="shared" si="1634"/>
        <v>0</v>
      </c>
      <c r="K5459" s="101">
        <f t="shared" si="1630"/>
        <v>0</v>
      </c>
      <c r="L5459" s="101"/>
      <c r="M5459" s="27">
        <f t="shared" si="1635"/>
        <v>0</v>
      </c>
    </row>
    <row r="5460" spans="1:13">
      <c r="A5460" s="1312"/>
      <c r="B5460" s="89"/>
      <c r="C5460" s="32" t="s">
        <v>4375</v>
      </c>
      <c r="D5460" s="1298">
        <v>2005</v>
      </c>
      <c r="E5460" s="101">
        <v>5</v>
      </c>
      <c r="F5460" s="101">
        <v>347000</v>
      </c>
      <c r="G5460" s="146">
        <v>0.1</v>
      </c>
      <c r="H5460" s="101">
        <f t="shared" si="1632"/>
        <v>173500</v>
      </c>
      <c r="I5460" s="101">
        <f t="shared" si="1633"/>
        <v>173500</v>
      </c>
      <c r="J5460" s="101">
        <f t="shared" si="1634"/>
        <v>34700</v>
      </c>
      <c r="K5460" s="101">
        <f t="shared" si="1630"/>
        <v>19.355198572066044</v>
      </c>
      <c r="L5460" s="101">
        <v>60</v>
      </c>
      <c r="M5460" s="27">
        <f t="shared" si="1635"/>
        <v>19.355198572066044</v>
      </c>
    </row>
    <row r="5461" spans="1:13">
      <c r="A5461" s="1312"/>
      <c r="B5461" s="89"/>
      <c r="C5461" s="32" t="s">
        <v>515</v>
      </c>
      <c r="D5461" s="1298">
        <v>2004</v>
      </c>
      <c r="E5461" s="101">
        <v>6</v>
      </c>
      <c r="F5461" s="101">
        <v>196670</v>
      </c>
      <c r="G5461" s="146">
        <v>0.1</v>
      </c>
      <c r="H5461" s="101">
        <f t="shared" si="1632"/>
        <v>118002</v>
      </c>
      <c r="I5461" s="101">
        <f t="shared" si="1633"/>
        <v>78668</v>
      </c>
      <c r="J5461" s="101">
        <f t="shared" si="1634"/>
        <v>19667</v>
      </c>
      <c r="K5461" s="101">
        <f t="shared" si="1630"/>
        <v>10.969991075412763</v>
      </c>
      <c r="L5461" s="101">
        <v>15</v>
      </c>
      <c r="M5461" s="27">
        <f t="shared" si="1635"/>
        <v>2.7424977688531906</v>
      </c>
    </row>
    <row r="5462" spans="1:13">
      <c r="A5462" s="1312"/>
      <c r="B5462" s="89"/>
      <c r="C5462" s="32" t="s">
        <v>4374</v>
      </c>
      <c r="D5462" s="1298">
        <v>2004</v>
      </c>
      <c r="E5462" s="101">
        <v>6</v>
      </c>
      <c r="F5462" s="101">
        <v>202860</v>
      </c>
      <c r="G5462" s="146">
        <v>0.1</v>
      </c>
      <c r="H5462" s="101">
        <f t="shared" si="1632"/>
        <v>121716</v>
      </c>
      <c r="I5462" s="101">
        <f t="shared" si="1633"/>
        <v>81144</v>
      </c>
      <c r="J5462" s="101">
        <f t="shared" si="1634"/>
        <v>20286</v>
      </c>
      <c r="K5462" s="101">
        <f t="shared" si="1630"/>
        <v>11.315261044176706</v>
      </c>
      <c r="L5462" s="101">
        <v>2880</v>
      </c>
      <c r="M5462" s="27">
        <f t="shared" si="1635"/>
        <v>543.13253012048187</v>
      </c>
    </row>
    <row r="5463" spans="1:13">
      <c r="A5463" s="1312"/>
      <c r="B5463" s="89"/>
      <c r="C5463" s="32" t="s">
        <v>503</v>
      </c>
      <c r="D5463" s="1298">
        <v>2004</v>
      </c>
      <c r="E5463" s="101">
        <v>6</v>
      </c>
      <c r="F5463" s="101">
        <v>6985000</v>
      </c>
      <c r="G5463" s="146">
        <v>0.1</v>
      </c>
      <c r="H5463" s="101">
        <f t="shared" si="1632"/>
        <v>4191000</v>
      </c>
      <c r="I5463" s="101">
        <f t="shared" si="1633"/>
        <v>2794000</v>
      </c>
      <c r="J5463" s="101">
        <f t="shared" si="1634"/>
        <v>698500</v>
      </c>
      <c r="K5463" s="101">
        <f t="shared" si="1630"/>
        <v>389.6140116019634</v>
      </c>
      <c r="L5463" s="101">
        <v>15</v>
      </c>
      <c r="M5463" s="27">
        <f t="shared" si="1635"/>
        <v>97.403502900490849</v>
      </c>
    </row>
    <row r="5464" spans="1:13">
      <c r="A5464" s="1312"/>
      <c r="B5464" s="89"/>
      <c r="C5464" s="31"/>
      <c r="D5464" s="97"/>
      <c r="E5464" s="106"/>
      <c r="F5464" s="106"/>
      <c r="G5464" s="147"/>
      <c r="H5464" s="101">
        <f t="shared" si="1632"/>
        <v>0</v>
      </c>
      <c r="I5464" s="101">
        <f t="shared" si="1633"/>
        <v>0</v>
      </c>
      <c r="J5464" s="101">
        <f t="shared" si="1634"/>
        <v>0</v>
      </c>
      <c r="K5464" s="101">
        <f t="shared" si="1630"/>
        <v>0</v>
      </c>
      <c r="L5464" s="106">
        <v>3000</v>
      </c>
      <c r="M5464" s="106">
        <f>SUM(M5457:M5463)</f>
        <v>672.31132864792494</v>
      </c>
    </row>
    <row r="5465" spans="1:13" ht="30">
      <c r="A5465" s="1298" t="s">
        <v>6096</v>
      </c>
      <c r="B5465" s="38" t="s">
        <v>4432</v>
      </c>
      <c r="C5465" s="32"/>
      <c r="D5465" s="1298"/>
      <c r="E5465" s="101"/>
      <c r="F5465" s="101"/>
      <c r="G5465" s="146"/>
      <c r="H5465" s="101">
        <f t="shared" si="1632"/>
        <v>0</v>
      </c>
      <c r="I5465" s="101">
        <f t="shared" si="1633"/>
        <v>0</v>
      </c>
      <c r="J5465" s="101">
        <f t="shared" si="1634"/>
        <v>0</v>
      </c>
      <c r="K5465" s="101">
        <f t="shared" si="1630"/>
        <v>0</v>
      </c>
      <c r="L5465" s="101"/>
      <c r="M5465" s="101"/>
    </row>
    <row r="5466" spans="1:13">
      <c r="A5466" s="1312"/>
      <c r="B5466" s="89"/>
      <c r="C5466" s="32" t="s">
        <v>4388</v>
      </c>
      <c r="D5466" s="1298">
        <v>2005</v>
      </c>
      <c r="E5466" s="101">
        <v>5</v>
      </c>
      <c r="F5466" s="101">
        <v>347000</v>
      </c>
      <c r="G5466" s="146">
        <v>0.1</v>
      </c>
      <c r="H5466" s="101">
        <f t="shared" si="1632"/>
        <v>173500</v>
      </c>
      <c r="I5466" s="101">
        <f t="shared" si="1633"/>
        <v>173500</v>
      </c>
      <c r="J5466" s="101">
        <f t="shared" si="1634"/>
        <v>34700</v>
      </c>
      <c r="K5466" s="101">
        <f t="shared" si="1630"/>
        <v>19.355198572066044</v>
      </c>
      <c r="L5466" s="101">
        <v>30</v>
      </c>
      <c r="M5466" s="27">
        <f t="shared" ref="M5466:M5471" si="1636">K5466*L5466/60</f>
        <v>9.677599286033022</v>
      </c>
    </row>
    <row r="5467" spans="1:13">
      <c r="A5467" s="1312"/>
      <c r="B5467" s="89"/>
      <c r="C5467" s="32" t="s">
        <v>4397</v>
      </c>
      <c r="D5467" s="1298">
        <v>2014</v>
      </c>
      <c r="E5467" s="101">
        <v>3</v>
      </c>
      <c r="F5467" s="101">
        <v>1411800</v>
      </c>
      <c r="G5467" s="146"/>
      <c r="H5467" s="101">
        <f t="shared" si="1632"/>
        <v>0</v>
      </c>
      <c r="I5467" s="101">
        <f t="shared" si="1633"/>
        <v>1411800</v>
      </c>
      <c r="J5467" s="101">
        <f t="shared" si="1634"/>
        <v>0</v>
      </c>
      <c r="K5467" s="101">
        <f t="shared" si="1630"/>
        <v>0</v>
      </c>
      <c r="L5467" s="101"/>
      <c r="M5467" s="27">
        <f t="shared" si="1636"/>
        <v>0</v>
      </c>
    </row>
    <row r="5468" spans="1:13">
      <c r="A5468" s="1312"/>
      <c r="B5468" s="89"/>
      <c r="C5468" s="32" t="s">
        <v>4375</v>
      </c>
      <c r="D5468" s="1298">
        <v>2005</v>
      </c>
      <c r="E5468" s="101">
        <v>5</v>
      </c>
      <c r="F5468" s="101">
        <v>347000</v>
      </c>
      <c r="G5468" s="146">
        <v>0.1</v>
      </c>
      <c r="H5468" s="101">
        <f t="shared" si="1632"/>
        <v>173500</v>
      </c>
      <c r="I5468" s="101">
        <f t="shared" si="1633"/>
        <v>173500</v>
      </c>
      <c r="J5468" s="101">
        <f t="shared" si="1634"/>
        <v>34700</v>
      </c>
      <c r="K5468" s="101">
        <f t="shared" si="1630"/>
        <v>19.355198572066044</v>
      </c>
      <c r="L5468" s="101">
        <v>60</v>
      </c>
      <c r="M5468" s="27">
        <f t="shared" si="1636"/>
        <v>19.355198572066044</v>
      </c>
    </row>
    <row r="5469" spans="1:13">
      <c r="A5469" s="1312"/>
      <c r="B5469" s="89"/>
      <c r="C5469" s="32" t="s">
        <v>515</v>
      </c>
      <c r="D5469" s="1298">
        <v>2004</v>
      </c>
      <c r="E5469" s="101">
        <v>6</v>
      </c>
      <c r="F5469" s="101">
        <v>196670</v>
      </c>
      <c r="G5469" s="146">
        <v>0.1</v>
      </c>
      <c r="H5469" s="101">
        <f t="shared" si="1632"/>
        <v>118002</v>
      </c>
      <c r="I5469" s="101">
        <f t="shared" si="1633"/>
        <v>78668</v>
      </c>
      <c r="J5469" s="101">
        <f t="shared" si="1634"/>
        <v>19667</v>
      </c>
      <c r="K5469" s="101">
        <f t="shared" si="1630"/>
        <v>10.969991075412763</v>
      </c>
      <c r="L5469" s="101">
        <v>15</v>
      </c>
      <c r="M5469" s="27">
        <f t="shared" si="1636"/>
        <v>2.7424977688531906</v>
      </c>
    </row>
    <row r="5470" spans="1:13">
      <c r="A5470" s="1312"/>
      <c r="B5470" s="89"/>
      <c r="C5470" s="32" t="s">
        <v>4374</v>
      </c>
      <c r="D5470" s="1298">
        <v>2004</v>
      </c>
      <c r="E5470" s="101">
        <v>6</v>
      </c>
      <c r="F5470" s="101">
        <v>202860</v>
      </c>
      <c r="G5470" s="146">
        <v>0.1</v>
      </c>
      <c r="H5470" s="101">
        <f t="shared" si="1632"/>
        <v>121716</v>
      </c>
      <c r="I5470" s="101">
        <f t="shared" si="1633"/>
        <v>81144</v>
      </c>
      <c r="J5470" s="101">
        <f t="shared" si="1634"/>
        <v>20286</v>
      </c>
      <c r="K5470" s="101">
        <f t="shared" si="1630"/>
        <v>11.315261044176706</v>
      </c>
      <c r="L5470" s="101">
        <v>1440</v>
      </c>
      <c r="M5470" s="27">
        <f t="shared" si="1636"/>
        <v>271.56626506024094</v>
      </c>
    </row>
    <row r="5471" spans="1:13">
      <c r="A5471" s="1312"/>
      <c r="B5471" s="89"/>
      <c r="C5471" s="32" t="s">
        <v>503</v>
      </c>
      <c r="D5471" s="1298">
        <v>2004</v>
      </c>
      <c r="E5471" s="101">
        <v>6</v>
      </c>
      <c r="F5471" s="101">
        <v>6985000</v>
      </c>
      <c r="G5471" s="146">
        <v>0.1</v>
      </c>
      <c r="H5471" s="101">
        <f t="shared" si="1632"/>
        <v>4191000</v>
      </c>
      <c r="I5471" s="101">
        <f t="shared" si="1633"/>
        <v>2794000</v>
      </c>
      <c r="J5471" s="101">
        <f t="shared" si="1634"/>
        <v>698500</v>
      </c>
      <c r="K5471" s="101">
        <f t="shared" si="1630"/>
        <v>389.6140116019634</v>
      </c>
      <c r="L5471" s="101">
        <v>15</v>
      </c>
      <c r="M5471" s="27">
        <f t="shared" si="1636"/>
        <v>97.403502900490849</v>
      </c>
    </row>
    <row r="5472" spans="1:13">
      <c r="A5472" s="1312"/>
      <c r="B5472" s="89"/>
      <c r="C5472" s="31"/>
      <c r="D5472" s="97"/>
      <c r="E5472" s="106"/>
      <c r="F5472" s="106"/>
      <c r="G5472" s="147"/>
      <c r="H5472" s="101"/>
      <c r="I5472" s="101"/>
      <c r="J5472" s="101"/>
      <c r="K5472" s="101"/>
      <c r="L5472" s="106">
        <v>3000</v>
      </c>
      <c r="M5472" s="106">
        <f>SUM(M5465:M5471)</f>
        <v>400.74506358768406</v>
      </c>
    </row>
    <row r="5473" spans="1:13" ht="22.5" customHeight="1">
      <c r="A5473" s="43" t="s">
        <v>665</v>
      </c>
      <c r="B5473" s="39" t="s">
        <v>4327</v>
      </c>
      <c r="C5473" s="127"/>
      <c r="D5473" s="92"/>
      <c r="E5473" s="159"/>
      <c r="F5473" s="159"/>
      <c r="G5473" s="158"/>
      <c r="H5473" s="189"/>
      <c r="I5473" s="189"/>
      <c r="J5473" s="189"/>
      <c r="K5473" s="189"/>
      <c r="L5473" s="159"/>
      <c r="M5473" s="159"/>
    </row>
    <row r="5474" spans="1:13" ht="30">
      <c r="A5474" s="1298" t="s">
        <v>6098</v>
      </c>
      <c r="B5474" s="38" t="s">
        <v>4433</v>
      </c>
      <c r="C5474" s="32"/>
      <c r="D5474" s="1298"/>
      <c r="E5474" s="101"/>
      <c r="F5474" s="101"/>
      <c r="G5474" s="146"/>
      <c r="H5474" s="101"/>
      <c r="I5474" s="101"/>
      <c r="J5474" s="101"/>
      <c r="K5474" s="101"/>
      <c r="L5474" s="101"/>
      <c r="M5474" s="101"/>
    </row>
    <row r="5475" spans="1:13">
      <c r="A5475" s="1312"/>
      <c r="B5475" s="89"/>
      <c r="C5475" s="32" t="s">
        <v>4388</v>
      </c>
      <c r="D5475" s="1298">
        <v>2005</v>
      </c>
      <c r="E5475" s="101">
        <v>5</v>
      </c>
      <c r="F5475" s="101">
        <v>347000</v>
      </c>
      <c r="G5475" s="146">
        <v>0.1</v>
      </c>
      <c r="H5475" s="101">
        <f t="shared" si="1632"/>
        <v>173500</v>
      </c>
      <c r="I5475" s="101">
        <f t="shared" si="1633"/>
        <v>173500</v>
      </c>
      <c r="J5475" s="101">
        <f t="shared" si="1634"/>
        <v>34700</v>
      </c>
      <c r="K5475" s="101">
        <f t="shared" si="1630"/>
        <v>19.355198572066044</v>
      </c>
      <c r="L5475" s="101">
        <v>30</v>
      </c>
      <c r="M5475" s="27">
        <f t="shared" ref="M5475:M5480" si="1637">K5475*L5475/60</f>
        <v>9.677599286033022</v>
      </c>
    </row>
    <row r="5476" spans="1:13">
      <c r="A5476" s="1312"/>
      <c r="B5476" s="89"/>
      <c r="C5476" s="32" t="s">
        <v>4397</v>
      </c>
      <c r="D5476" s="1298">
        <v>2014</v>
      </c>
      <c r="E5476" s="101">
        <v>3</v>
      </c>
      <c r="F5476" s="101">
        <v>1411800</v>
      </c>
      <c r="G5476" s="146"/>
      <c r="H5476" s="101">
        <f t="shared" si="1632"/>
        <v>0</v>
      </c>
      <c r="I5476" s="101">
        <f t="shared" si="1633"/>
        <v>1411800</v>
      </c>
      <c r="J5476" s="101">
        <f t="shared" si="1634"/>
        <v>0</v>
      </c>
      <c r="K5476" s="101">
        <f t="shared" si="1630"/>
        <v>0</v>
      </c>
      <c r="L5476" s="101"/>
      <c r="M5476" s="27">
        <f t="shared" si="1637"/>
        <v>0</v>
      </c>
    </row>
    <row r="5477" spans="1:13">
      <c r="A5477" s="1312"/>
      <c r="B5477" s="89"/>
      <c r="C5477" s="32" t="s">
        <v>4375</v>
      </c>
      <c r="D5477" s="1298">
        <v>2005</v>
      </c>
      <c r="E5477" s="101">
        <v>5</v>
      </c>
      <c r="F5477" s="101">
        <v>347000</v>
      </c>
      <c r="G5477" s="146">
        <v>0.1</v>
      </c>
      <c r="H5477" s="101">
        <f t="shared" si="1632"/>
        <v>173500</v>
      </c>
      <c r="I5477" s="101">
        <f t="shared" si="1633"/>
        <v>173500</v>
      </c>
      <c r="J5477" s="101">
        <f t="shared" si="1634"/>
        <v>34700</v>
      </c>
      <c r="K5477" s="101">
        <f t="shared" si="1630"/>
        <v>19.355198572066044</v>
      </c>
      <c r="L5477" s="101">
        <v>60</v>
      </c>
      <c r="M5477" s="27">
        <f t="shared" si="1637"/>
        <v>19.355198572066044</v>
      </c>
    </row>
    <row r="5478" spans="1:13">
      <c r="A5478" s="1312"/>
      <c r="B5478" s="89"/>
      <c r="C5478" s="32" t="s">
        <v>515</v>
      </c>
      <c r="D5478" s="1298">
        <v>2004</v>
      </c>
      <c r="E5478" s="101">
        <v>6</v>
      </c>
      <c r="F5478" s="101">
        <v>196670</v>
      </c>
      <c r="G5478" s="146">
        <v>0.1</v>
      </c>
      <c r="H5478" s="101">
        <f t="shared" si="1632"/>
        <v>118002</v>
      </c>
      <c r="I5478" s="101">
        <f t="shared" si="1633"/>
        <v>78668</v>
      </c>
      <c r="J5478" s="101">
        <f t="shared" si="1634"/>
        <v>19667</v>
      </c>
      <c r="K5478" s="101">
        <f t="shared" si="1630"/>
        <v>10.969991075412763</v>
      </c>
      <c r="L5478" s="101">
        <v>15</v>
      </c>
      <c r="M5478" s="27">
        <f t="shared" si="1637"/>
        <v>2.7424977688531906</v>
      </c>
    </row>
    <row r="5479" spans="1:13">
      <c r="A5479" s="1312"/>
      <c r="B5479" s="89"/>
      <c r="C5479" s="32" t="s">
        <v>4374</v>
      </c>
      <c r="D5479" s="1298">
        <v>2004</v>
      </c>
      <c r="E5479" s="101">
        <v>6</v>
      </c>
      <c r="F5479" s="101">
        <v>202860</v>
      </c>
      <c r="G5479" s="146">
        <v>0.1</v>
      </c>
      <c r="H5479" s="101">
        <f t="shared" si="1632"/>
        <v>121716</v>
      </c>
      <c r="I5479" s="101">
        <f t="shared" si="1633"/>
        <v>81144</v>
      </c>
      <c r="J5479" s="101">
        <f t="shared" si="1634"/>
        <v>20286</v>
      </c>
      <c r="K5479" s="101">
        <f t="shared" si="1630"/>
        <v>11.315261044176706</v>
      </c>
      <c r="L5479" s="101">
        <v>2880</v>
      </c>
      <c r="M5479" s="27">
        <f t="shared" si="1637"/>
        <v>543.13253012048187</v>
      </c>
    </row>
    <row r="5480" spans="1:13">
      <c r="A5480" s="1312"/>
      <c r="B5480" s="89"/>
      <c r="C5480" s="32" t="s">
        <v>503</v>
      </c>
      <c r="D5480" s="1298">
        <v>2004</v>
      </c>
      <c r="E5480" s="101">
        <v>6</v>
      </c>
      <c r="F5480" s="101">
        <v>6985000</v>
      </c>
      <c r="G5480" s="146">
        <v>0.1</v>
      </c>
      <c r="H5480" s="101">
        <f t="shared" si="1632"/>
        <v>4191000</v>
      </c>
      <c r="I5480" s="101">
        <f t="shared" si="1633"/>
        <v>2794000</v>
      </c>
      <c r="J5480" s="101">
        <f t="shared" si="1634"/>
        <v>698500</v>
      </c>
      <c r="K5480" s="101">
        <f t="shared" si="1630"/>
        <v>389.6140116019634</v>
      </c>
      <c r="L5480" s="101">
        <v>15</v>
      </c>
      <c r="M5480" s="27">
        <f t="shared" si="1637"/>
        <v>97.403502900490849</v>
      </c>
    </row>
    <row r="5481" spans="1:13">
      <c r="A5481" s="1312"/>
      <c r="B5481" s="89"/>
      <c r="C5481" s="31"/>
      <c r="D5481" s="97"/>
      <c r="E5481" s="106"/>
      <c r="F5481" s="106"/>
      <c r="G5481" s="147"/>
      <c r="H5481" s="101">
        <f t="shared" si="1632"/>
        <v>0</v>
      </c>
      <c r="I5481" s="101">
        <f t="shared" si="1633"/>
        <v>0</v>
      </c>
      <c r="J5481" s="101">
        <f t="shared" si="1634"/>
        <v>0</v>
      </c>
      <c r="K5481" s="101">
        <f t="shared" si="1630"/>
        <v>0</v>
      </c>
      <c r="L5481" s="106">
        <v>3000</v>
      </c>
      <c r="M5481" s="106">
        <f>SUM(M5474:M5480)</f>
        <v>672.31132864792494</v>
      </c>
    </row>
    <row r="5482" spans="1:13" ht="30">
      <c r="A5482" s="1298" t="s">
        <v>6097</v>
      </c>
      <c r="B5482" s="38" t="s">
        <v>4434</v>
      </c>
      <c r="C5482" s="32"/>
      <c r="D5482" s="1298"/>
      <c r="E5482" s="101"/>
      <c r="F5482" s="101"/>
      <c r="G5482" s="146"/>
      <c r="H5482" s="101">
        <f t="shared" si="1632"/>
        <v>0</v>
      </c>
      <c r="I5482" s="101">
        <f t="shared" si="1633"/>
        <v>0</v>
      </c>
      <c r="J5482" s="101">
        <f t="shared" si="1634"/>
        <v>0</v>
      </c>
      <c r="K5482" s="101">
        <f t="shared" si="1630"/>
        <v>0</v>
      </c>
      <c r="L5482" s="101"/>
      <c r="M5482" s="101"/>
    </row>
    <row r="5483" spans="1:13">
      <c r="A5483" s="1312"/>
      <c r="B5483" s="89"/>
      <c r="C5483" s="32" t="s">
        <v>4388</v>
      </c>
      <c r="D5483" s="1298">
        <v>2005</v>
      </c>
      <c r="E5483" s="101">
        <v>5</v>
      </c>
      <c r="F5483" s="101">
        <v>347000</v>
      </c>
      <c r="G5483" s="146">
        <v>0.1</v>
      </c>
      <c r="H5483" s="101">
        <f t="shared" si="1632"/>
        <v>173500</v>
      </c>
      <c r="I5483" s="101">
        <f t="shared" si="1633"/>
        <v>173500</v>
      </c>
      <c r="J5483" s="101">
        <f t="shared" si="1634"/>
        <v>34700</v>
      </c>
      <c r="K5483" s="101">
        <f t="shared" si="1630"/>
        <v>19.355198572066044</v>
      </c>
      <c r="L5483" s="101">
        <v>30</v>
      </c>
      <c r="M5483" s="27">
        <f t="shared" ref="M5483:M5488" si="1638">K5483*L5483/60</f>
        <v>9.677599286033022</v>
      </c>
    </row>
    <row r="5484" spans="1:13">
      <c r="A5484" s="1312"/>
      <c r="B5484" s="89"/>
      <c r="C5484" s="32" t="s">
        <v>4397</v>
      </c>
      <c r="D5484" s="1298">
        <v>2014</v>
      </c>
      <c r="E5484" s="101">
        <v>3</v>
      </c>
      <c r="F5484" s="101">
        <v>1411800</v>
      </c>
      <c r="G5484" s="146"/>
      <c r="H5484" s="101">
        <f t="shared" si="1632"/>
        <v>0</v>
      </c>
      <c r="I5484" s="101">
        <f t="shared" si="1633"/>
        <v>1411800</v>
      </c>
      <c r="J5484" s="101">
        <f t="shared" si="1634"/>
        <v>0</v>
      </c>
      <c r="K5484" s="101">
        <f t="shared" si="1630"/>
        <v>0</v>
      </c>
      <c r="L5484" s="101"/>
      <c r="M5484" s="27">
        <f t="shared" si="1638"/>
        <v>0</v>
      </c>
    </row>
    <row r="5485" spans="1:13">
      <c r="A5485" s="1312"/>
      <c r="B5485" s="89"/>
      <c r="C5485" s="32" t="s">
        <v>4375</v>
      </c>
      <c r="D5485" s="1298">
        <v>2005</v>
      </c>
      <c r="E5485" s="101">
        <v>5</v>
      </c>
      <c r="F5485" s="101">
        <v>347000</v>
      </c>
      <c r="G5485" s="146">
        <v>0.1</v>
      </c>
      <c r="H5485" s="101">
        <f t="shared" si="1632"/>
        <v>173500</v>
      </c>
      <c r="I5485" s="101">
        <f t="shared" si="1633"/>
        <v>173500</v>
      </c>
      <c r="J5485" s="101">
        <f t="shared" si="1634"/>
        <v>34700</v>
      </c>
      <c r="K5485" s="101">
        <f t="shared" si="1630"/>
        <v>19.355198572066044</v>
      </c>
      <c r="L5485" s="101">
        <v>60</v>
      </c>
      <c r="M5485" s="27">
        <f t="shared" si="1638"/>
        <v>19.355198572066044</v>
      </c>
    </row>
    <row r="5486" spans="1:13">
      <c r="A5486" s="1312"/>
      <c r="B5486" s="89"/>
      <c r="C5486" s="32" t="s">
        <v>515</v>
      </c>
      <c r="D5486" s="1298">
        <v>2004</v>
      </c>
      <c r="E5486" s="101">
        <v>6</v>
      </c>
      <c r="F5486" s="101">
        <v>196670</v>
      </c>
      <c r="G5486" s="146">
        <v>0.1</v>
      </c>
      <c r="H5486" s="101">
        <f t="shared" si="1632"/>
        <v>118002</v>
      </c>
      <c r="I5486" s="101">
        <f t="shared" si="1633"/>
        <v>78668</v>
      </c>
      <c r="J5486" s="101">
        <f t="shared" si="1634"/>
        <v>19667</v>
      </c>
      <c r="K5486" s="101">
        <f t="shared" si="1630"/>
        <v>10.969991075412763</v>
      </c>
      <c r="L5486" s="101">
        <v>15</v>
      </c>
      <c r="M5486" s="27">
        <f t="shared" si="1638"/>
        <v>2.7424977688531906</v>
      </c>
    </row>
    <row r="5487" spans="1:13">
      <c r="A5487" s="1312"/>
      <c r="B5487" s="89"/>
      <c r="C5487" s="32" t="s">
        <v>4374</v>
      </c>
      <c r="D5487" s="1298">
        <v>2004</v>
      </c>
      <c r="E5487" s="101">
        <v>6</v>
      </c>
      <c r="F5487" s="101">
        <v>202860</v>
      </c>
      <c r="G5487" s="146">
        <v>0.1</v>
      </c>
      <c r="H5487" s="101">
        <f t="shared" si="1632"/>
        <v>121716</v>
      </c>
      <c r="I5487" s="101">
        <f t="shared" si="1633"/>
        <v>81144</v>
      </c>
      <c r="J5487" s="101">
        <f t="shared" si="1634"/>
        <v>20286</v>
      </c>
      <c r="K5487" s="101">
        <f t="shared" si="1630"/>
        <v>11.315261044176706</v>
      </c>
      <c r="L5487" s="101">
        <v>1440</v>
      </c>
      <c r="M5487" s="27">
        <f t="shared" si="1638"/>
        <v>271.56626506024094</v>
      </c>
    </row>
    <row r="5488" spans="1:13">
      <c r="A5488" s="1312"/>
      <c r="B5488" s="89"/>
      <c r="C5488" s="32" t="s">
        <v>503</v>
      </c>
      <c r="D5488" s="1298">
        <v>2004</v>
      </c>
      <c r="E5488" s="101">
        <v>6</v>
      </c>
      <c r="F5488" s="101">
        <v>6985000</v>
      </c>
      <c r="G5488" s="146">
        <v>0.1</v>
      </c>
      <c r="H5488" s="101">
        <f t="shared" si="1632"/>
        <v>4191000</v>
      </c>
      <c r="I5488" s="101">
        <f t="shared" si="1633"/>
        <v>2794000</v>
      </c>
      <c r="J5488" s="101">
        <f t="shared" si="1634"/>
        <v>698500</v>
      </c>
      <c r="K5488" s="101">
        <f t="shared" si="1630"/>
        <v>389.6140116019634</v>
      </c>
      <c r="L5488" s="101">
        <v>15</v>
      </c>
      <c r="M5488" s="27">
        <f t="shared" si="1638"/>
        <v>97.403502900490849</v>
      </c>
    </row>
    <row r="5489" spans="1:13">
      <c r="A5489" s="1312"/>
      <c r="B5489" s="89"/>
      <c r="C5489" s="31"/>
      <c r="D5489" s="97"/>
      <c r="E5489" s="106"/>
      <c r="F5489" s="106"/>
      <c r="G5489" s="147"/>
      <c r="H5489" s="101"/>
      <c r="I5489" s="101"/>
      <c r="J5489" s="101"/>
      <c r="K5489" s="101"/>
      <c r="L5489" s="106">
        <v>3000</v>
      </c>
      <c r="M5489" s="106">
        <f>SUM(M5482:M5488)</f>
        <v>400.74506358768406</v>
      </c>
    </row>
    <row r="5490" spans="1:13" ht="22.5" customHeight="1">
      <c r="A5490" s="43" t="s">
        <v>671</v>
      </c>
      <c r="B5490" s="39" t="s">
        <v>4330</v>
      </c>
      <c r="C5490" s="127"/>
      <c r="D5490" s="92"/>
      <c r="E5490" s="159"/>
      <c r="F5490" s="159"/>
      <c r="G5490" s="158"/>
      <c r="H5490" s="189"/>
      <c r="I5490" s="189"/>
      <c r="J5490" s="189"/>
      <c r="K5490" s="189"/>
      <c r="L5490" s="159"/>
      <c r="M5490" s="159"/>
    </row>
    <row r="5491" spans="1:13" ht="30">
      <c r="A5491" s="1298" t="s">
        <v>6099</v>
      </c>
      <c r="B5491" s="38" t="s">
        <v>4331</v>
      </c>
      <c r="C5491" s="32"/>
      <c r="D5491" s="1298"/>
      <c r="E5491" s="101"/>
      <c r="F5491" s="101"/>
      <c r="G5491" s="146"/>
      <c r="H5491" s="101"/>
      <c r="I5491" s="101"/>
      <c r="J5491" s="101"/>
      <c r="K5491" s="101"/>
      <c r="L5491" s="101"/>
      <c r="M5491" s="101"/>
    </row>
    <row r="5492" spans="1:13">
      <c r="A5492" s="1312"/>
      <c r="B5492" s="89"/>
      <c r="C5492" s="32" t="s">
        <v>4388</v>
      </c>
      <c r="D5492" s="1298">
        <v>2005</v>
      </c>
      <c r="E5492" s="101">
        <v>5</v>
      </c>
      <c r="F5492" s="101">
        <v>347000</v>
      </c>
      <c r="G5492" s="146">
        <v>0.1</v>
      </c>
      <c r="H5492" s="101">
        <f t="shared" si="1632"/>
        <v>173500</v>
      </c>
      <c r="I5492" s="101">
        <f t="shared" si="1633"/>
        <v>173500</v>
      </c>
      <c r="J5492" s="101">
        <f t="shared" si="1634"/>
        <v>34700</v>
      </c>
      <c r="K5492" s="101">
        <f t="shared" si="1630"/>
        <v>19.355198572066044</v>
      </c>
      <c r="L5492" s="101">
        <v>30</v>
      </c>
      <c r="M5492" s="27">
        <f t="shared" ref="M5492:M5497" si="1639">K5492*L5492/60</f>
        <v>9.677599286033022</v>
      </c>
    </row>
    <row r="5493" spans="1:13">
      <c r="A5493" s="1312"/>
      <c r="B5493" s="89"/>
      <c r="C5493" s="32" t="s">
        <v>4397</v>
      </c>
      <c r="D5493" s="1298">
        <v>2014</v>
      </c>
      <c r="E5493" s="101">
        <v>3</v>
      </c>
      <c r="F5493" s="101">
        <v>1411800</v>
      </c>
      <c r="G5493" s="146"/>
      <c r="H5493" s="101">
        <f t="shared" si="1632"/>
        <v>0</v>
      </c>
      <c r="I5493" s="101">
        <f t="shared" si="1633"/>
        <v>1411800</v>
      </c>
      <c r="J5493" s="101">
        <f t="shared" si="1634"/>
        <v>0</v>
      </c>
      <c r="K5493" s="101">
        <f t="shared" si="1630"/>
        <v>0</v>
      </c>
      <c r="L5493" s="101"/>
      <c r="M5493" s="27">
        <f t="shared" si="1639"/>
        <v>0</v>
      </c>
    </row>
    <row r="5494" spans="1:13">
      <c r="A5494" s="1312"/>
      <c r="B5494" s="89"/>
      <c r="C5494" s="32" t="s">
        <v>4375</v>
      </c>
      <c r="D5494" s="1298">
        <v>2005</v>
      </c>
      <c r="E5494" s="101">
        <v>5</v>
      </c>
      <c r="F5494" s="101">
        <v>347000</v>
      </c>
      <c r="G5494" s="146">
        <v>0.1</v>
      </c>
      <c r="H5494" s="101">
        <f t="shared" si="1632"/>
        <v>173500</v>
      </c>
      <c r="I5494" s="101">
        <f t="shared" si="1633"/>
        <v>173500</v>
      </c>
      <c r="J5494" s="101">
        <f t="shared" si="1634"/>
        <v>34700</v>
      </c>
      <c r="K5494" s="101">
        <f t="shared" si="1630"/>
        <v>19.355198572066044</v>
      </c>
      <c r="L5494" s="101">
        <v>60</v>
      </c>
      <c r="M5494" s="27">
        <f t="shared" si="1639"/>
        <v>19.355198572066044</v>
      </c>
    </row>
    <row r="5495" spans="1:13">
      <c r="A5495" s="1312"/>
      <c r="B5495" s="89"/>
      <c r="C5495" s="32" t="s">
        <v>515</v>
      </c>
      <c r="D5495" s="1298">
        <v>2004</v>
      </c>
      <c r="E5495" s="101">
        <v>6</v>
      </c>
      <c r="F5495" s="101">
        <v>196670</v>
      </c>
      <c r="G5495" s="146">
        <v>0.1</v>
      </c>
      <c r="H5495" s="101">
        <f t="shared" si="1632"/>
        <v>118002</v>
      </c>
      <c r="I5495" s="101">
        <f t="shared" si="1633"/>
        <v>78668</v>
      </c>
      <c r="J5495" s="101">
        <f t="shared" si="1634"/>
        <v>19667</v>
      </c>
      <c r="K5495" s="101">
        <f t="shared" si="1630"/>
        <v>10.969991075412763</v>
      </c>
      <c r="L5495" s="101">
        <v>15</v>
      </c>
      <c r="M5495" s="27">
        <f t="shared" si="1639"/>
        <v>2.7424977688531906</v>
      </c>
    </row>
    <row r="5496" spans="1:13">
      <c r="A5496" s="1312"/>
      <c r="B5496" s="89"/>
      <c r="C5496" s="32" t="s">
        <v>4374</v>
      </c>
      <c r="D5496" s="1298">
        <v>2004</v>
      </c>
      <c r="E5496" s="101">
        <v>6</v>
      </c>
      <c r="F5496" s="101">
        <v>202860</v>
      </c>
      <c r="G5496" s="146">
        <v>0.1</v>
      </c>
      <c r="H5496" s="101">
        <f t="shared" si="1632"/>
        <v>121716</v>
      </c>
      <c r="I5496" s="101">
        <f t="shared" si="1633"/>
        <v>81144</v>
      </c>
      <c r="J5496" s="101">
        <f t="shared" si="1634"/>
        <v>20286</v>
      </c>
      <c r="K5496" s="101">
        <f t="shared" si="1630"/>
        <v>11.315261044176706</v>
      </c>
      <c r="L5496" s="101">
        <v>2880</v>
      </c>
      <c r="M5496" s="27">
        <f t="shared" si="1639"/>
        <v>543.13253012048187</v>
      </c>
    </row>
    <row r="5497" spans="1:13">
      <c r="A5497" s="1312"/>
      <c r="B5497" s="89"/>
      <c r="C5497" s="32" t="s">
        <v>503</v>
      </c>
      <c r="D5497" s="1298">
        <v>2004</v>
      </c>
      <c r="E5497" s="101">
        <v>6</v>
      </c>
      <c r="F5497" s="101">
        <v>6985000</v>
      </c>
      <c r="G5497" s="146">
        <v>0.1</v>
      </c>
      <c r="H5497" s="101">
        <f t="shared" si="1632"/>
        <v>4191000</v>
      </c>
      <c r="I5497" s="101">
        <f t="shared" si="1633"/>
        <v>2794000</v>
      </c>
      <c r="J5497" s="101">
        <f t="shared" si="1634"/>
        <v>698500</v>
      </c>
      <c r="K5497" s="101">
        <f t="shared" si="1630"/>
        <v>389.6140116019634</v>
      </c>
      <c r="L5497" s="101">
        <v>15</v>
      </c>
      <c r="M5497" s="27">
        <f t="shared" si="1639"/>
        <v>97.403502900490849</v>
      </c>
    </row>
    <row r="5498" spans="1:13">
      <c r="A5498" s="1312"/>
      <c r="B5498" s="89"/>
      <c r="C5498" s="31"/>
      <c r="D5498" s="97"/>
      <c r="E5498" s="106"/>
      <c r="F5498" s="106"/>
      <c r="G5498" s="147"/>
      <c r="H5498" s="101">
        <f t="shared" si="1632"/>
        <v>0</v>
      </c>
      <c r="I5498" s="101">
        <f t="shared" si="1633"/>
        <v>0</v>
      </c>
      <c r="J5498" s="101">
        <f t="shared" si="1634"/>
        <v>0</v>
      </c>
      <c r="K5498" s="101">
        <f t="shared" si="1630"/>
        <v>0</v>
      </c>
      <c r="L5498" s="106">
        <v>3000</v>
      </c>
      <c r="M5498" s="106">
        <f>SUM(M5491:M5497)</f>
        <v>672.31132864792494</v>
      </c>
    </row>
    <row r="5499" spans="1:13" ht="19.5" customHeight="1">
      <c r="A5499" s="1312" t="s">
        <v>6100</v>
      </c>
      <c r="B5499" s="89" t="s">
        <v>4435</v>
      </c>
      <c r="C5499" s="32"/>
      <c r="D5499" s="1298"/>
      <c r="E5499" s="101"/>
      <c r="F5499" s="101"/>
      <c r="G5499" s="146"/>
      <c r="H5499" s="101">
        <f t="shared" si="1632"/>
        <v>0</v>
      </c>
      <c r="I5499" s="101">
        <f t="shared" si="1633"/>
        <v>0</v>
      </c>
      <c r="J5499" s="101">
        <f t="shared" si="1634"/>
        <v>0</v>
      </c>
      <c r="K5499" s="101">
        <f t="shared" si="1630"/>
        <v>0</v>
      </c>
      <c r="L5499" s="101"/>
      <c r="M5499" s="101"/>
    </row>
    <row r="5500" spans="1:13">
      <c r="A5500" s="1312"/>
      <c r="B5500" s="89"/>
      <c r="C5500" s="32" t="s">
        <v>4388</v>
      </c>
      <c r="D5500" s="1298">
        <v>2005</v>
      </c>
      <c r="E5500" s="101">
        <v>5</v>
      </c>
      <c r="F5500" s="101">
        <v>347000</v>
      </c>
      <c r="G5500" s="146">
        <v>0.1</v>
      </c>
      <c r="H5500" s="101">
        <f t="shared" si="1632"/>
        <v>173500</v>
      </c>
      <c r="I5500" s="101">
        <f t="shared" si="1633"/>
        <v>173500</v>
      </c>
      <c r="J5500" s="101">
        <f t="shared" si="1634"/>
        <v>34700</v>
      </c>
      <c r="K5500" s="101">
        <f t="shared" si="1630"/>
        <v>19.355198572066044</v>
      </c>
      <c r="L5500" s="101">
        <v>30</v>
      </c>
      <c r="M5500" s="27">
        <f t="shared" ref="M5500:M5505" si="1640">K5500*L5500/60</f>
        <v>9.677599286033022</v>
      </c>
    </row>
    <row r="5501" spans="1:13">
      <c r="A5501" s="1312"/>
      <c r="B5501" s="89"/>
      <c r="C5501" s="32" t="s">
        <v>4397</v>
      </c>
      <c r="D5501" s="1298">
        <v>2014</v>
      </c>
      <c r="E5501" s="101">
        <v>3</v>
      </c>
      <c r="F5501" s="101">
        <v>1411800</v>
      </c>
      <c r="G5501" s="146"/>
      <c r="H5501" s="101">
        <f t="shared" si="1632"/>
        <v>0</v>
      </c>
      <c r="I5501" s="101">
        <f t="shared" si="1633"/>
        <v>1411800</v>
      </c>
      <c r="J5501" s="101">
        <f t="shared" si="1634"/>
        <v>0</v>
      </c>
      <c r="K5501" s="101">
        <f t="shared" si="1630"/>
        <v>0</v>
      </c>
      <c r="L5501" s="101"/>
      <c r="M5501" s="27">
        <f t="shared" si="1640"/>
        <v>0</v>
      </c>
    </row>
    <row r="5502" spans="1:13">
      <c r="A5502" s="1312"/>
      <c r="B5502" s="89"/>
      <c r="C5502" s="32" t="s">
        <v>4375</v>
      </c>
      <c r="D5502" s="1298">
        <v>2005</v>
      </c>
      <c r="E5502" s="101">
        <v>5</v>
      </c>
      <c r="F5502" s="101">
        <v>347000</v>
      </c>
      <c r="G5502" s="146">
        <v>0.1</v>
      </c>
      <c r="H5502" s="101">
        <f t="shared" si="1632"/>
        <v>173500</v>
      </c>
      <c r="I5502" s="101">
        <f t="shared" si="1633"/>
        <v>173500</v>
      </c>
      <c r="J5502" s="101">
        <f t="shared" si="1634"/>
        <v>34700</v>
      </c>
      <c r="K5502" s="101">
        <f t="shared" si="1630"/>
        <v>19.355198572066044</v>
      </c>
      <c r="L5502" s="101">
        <v>60</v>
      </c>
      <c r="M5502" s="27">
        <f t="shared" si="1640"/>
        <v>19.355198572066044</v>
      </c>
    </row>
    <row r="5503" spans="1:13">
      <c r="A5503" s="1312"/>
      <c r="B5503" s="89"/>
      <c r="C5503" s="32" t="s">
        <v>515</v>
      </c>
      <c r="D5503" s="1298">
        <v>2004</v>
      </c>
      <c r="E5503" s="101">
        <v>6</v>
      </c>
      <c r="F5503" s="101">
        <v>196670</v>
      </c>
      <c r="G5503" s="146">
        <v>0.1</v>
      </c>
      <c r="H5503" s="101">
        <f t="shared" si="1632"/>
        <v>118002</v>
      </c>
      <c r="I5503" s="101">
        <f t="shared" si="1633"/>
        <v>78668</v>
      </c>
      <c r="J5503" s="101">
        <f t="shared" si="1634"/>
        <v>19667</v>
      </c>
      <c r="K5503" s="101">
        <f t="shared" si="1630"/>
        <v>10.969991075412763</v>
      </c>
      <c r="L5503" s="101">
        <v>15</v>
      </c>
      <c r="M5503" s="27">
        <f t="shared" si="1640"/>
        <v>2.7424977688531906</v>
      </c>
    </row>
    <row r="5504" spans="1:13">
      <c r="A5504" s="1312"/>
      <c r="B5504" s="89"/>
      <c r="C5504" s="32" t="s">
        <v>4374</v>
      </c>
      <c r="D5504" s="1298">
        <v>2004</v>
      </c>
      <c r="E5504" s="101">
        <v>6</v>
      </c>
      <c r="F5504" s="101">
        <v>202860</v>
      </c>
      <c r="G5504" s="146">
        <v>0.1</v>
      </c>
      <c r="H5504" s="101">
        <f t="shared" si="1632"/>
        <v>121716</v>
      </c>
      <c r="I5504" s="101">
        <f t="shared" si="1633"/>
        <v>81144</v>
      </c>
      <c r="J5504" s="101">
        <f t="shared" si="1634"/>
        <v>20286</v>
      </c>
      <c r="K5504" s="101">
        <f t="shared" si="1630"/>
        <v>11.315261044176706</v>
      </c>
      <c r="L5504" s="101">
        <v>2880</v>
      </c>
      <c r="M5504" s="27">
        <f t="shared" si="1640"/>
        <v>543.13253012048187</v>
      </c>
    </row>
    <row r="5505" spans="1:13">
      <c r="A5505" s="1312"/>
      <c r="B5505" s="89"/>
      <c r="C5505" s="32" t="s">
        <v>503</v>
      </c>
      <c r="D5505" s="1298">
        <v>2004</v>
      </c>
      <c r="E5505" s="101">
        <v>6</v>
      </c>
      <c r="F5505" s="101">
        <v>6985000</v>
      </c>
      <c r="G5505" s="146">
        <v>0.1</v>
      </c>
      <c r="H5505" s="101">
        <f t="shared" si="1632"/>
        <v>4191000</v>
      </c>
      <c r="I5505" s="101">
        <f t="shared" si="1633"/>
        <v>2794000</v>
      </c>
      <c r="J5505" s="101">
        <f t="shared" si="1634"/>
        <v>698500</v>
      </c>
      <c r="K5505" s="101">
        <f t="shared" si="1630"/>
        <v>389.6140116019634</v>
      </c>
      <c r="L5505" s="101">
        <v>15</v>
      </c>
      <c r="M5505" s="27">
        <f t="shared" si="1640"/>
        <v>97.403502900490849</v>
      </c>
    </row>
    <row r="5506" spans="1:13">
      <c r="A5506" s="1312"/>
      <c r="B5506" s="89"/>
      <c r="C5506" s="31"/>
      <c r="D5506" s="97"/>
      <c r="E5506" s="106"/>
      <c r="F5506" s="106"/>
      <c r="G5506" s="147"/>
      <c r="H5506" s="101"/>
      <c r="I5506" s="101"/>
      <c r="J5506" s="101"/>
      <c r="K5506" s="101"/>
      <c r="L5506" s="106">
        <v>3000</v>
      </c>
      <c r="M5506" s="106">
        <f>SUM(M5499:M5505)</f>
        <v>672.31132864792494</v>
      </c>
    </row>
    <row r="5507" spans="1:13" ht="28.5" customHeight="1">
      <c r="A5507" s="66" t="s">
        <v>674</v>
      </c>
      <c r="B5507" s="150" t="s">
        <v>4333</v>
      </c>
      <c r="C5507" s="486"/>
      <c r="D5507" s="128"/>
      <c r="E5507" s="427"/>
      <c r="F5507" s="427"/>
      <c r="G5507" s="487"/>
      <c r="H5507" s="189"/>
      <c r="I5507" s="189"/>
      <c r="J5507" s="189"/>
      <c r="K5507" s="189"/>
      <c r="L5507" s="427"/>
      <c r="M5507" s="427"/>
    </row>
    <row r="5508" spans="1:13" ht="30">
      <c r="A5508" s="1298" t="s">
        <v>6101</v>
      </c>
      <c r="B5508" s="38" t="s">
        <v>4334</v>
      </c>
      <c r="C5508" s="32"/>
      <c r="D5508" s="1298"/>
      <c r="E5508" s="101"/>
      <c r="F5508" s="101"/>
      <c r="G5508" s="146"/>
      <c r="H5508" s="101"/>
      <c r="I5508" s="101"/>
      <c r="J5508" s="101"/>
      <c r="K5508" s="101"/>
      <c r="L5508" s="101"/>
      <c r="M5508" s="101"/>
    </row>
    <row r="5509" spans="1:13">
      <c r="A5509" s="1312"/>
      <c r="B5509" s="89"/>
      <c r="C5509" s="32" t="s">
        <v>4388</v>
      </c>
      <c r="D5509" s="1298">
        <v>2005</v>
      </c>
      <c r="E5509" s="101">
        <v>5</v>
      </c>
      <c r="F5509" s="101">
        <v>347000</v>
      </c>
      <c r="G5509" s="146">
        <v>0.1</v>
      </c>
      <c r="H5509" s="101">
        <f t="shared" si="1632"/>
        <v>173500</v>
      </c>
      <c r="I5509" s="101">
        <f t="shared" si="1633"/>
        <v>173500</v>
      </c>
      <c r="J5509" s="101">
        <f t="shared" si="1634"/>
        <v>34700</v>
      </c>
      <c r="K5509" s="101">
        <f t="shared" si="1630"/>
        <v>19.355198572066044</v>
      </c>
      <c r="L5509" s="101">
        <v>30</v>
      </c>
      <c r="M5509" s="27">
        <f t="shared" ref="M5509:M5514" si="1641">K5509*L5509/60</f>
        <v>9.677599286033022</v>
      </c>
    </row>
    <row r="5510" spans="1:13">
      <c r="A5510" s="1312"/>
      <c r="B5510" s="89"/>
      <c r="C5510" s="32" t="s">
        <v>4397</v>
      </c>
      <c r="D5510" s="1298">
        <v>2014</v>
      </c>
      <c r="E5510" s="101">
        <v>3</v>
      </c>
      <c r="F5510" s="101">
        <v>1411800</v>
      </c>
      <c r="G5510" s="146"/>
      <c r="H5510" s="101">
        <f t="shared" si="1632"/>
        <v>0</v>
      </c>
      <c r="I5510" s="101">
        <f t="shared" si="1633"/>
        <v>1411800</v>
      </c>
      <c r="J5510" s="101">
        <f t="shared" si="1634"/>
        <v>0</v>
      </c>
      <c r="K5510" s="101">
        <f t="shared" si="1630"/>
        <v>0</v>
      </c>
      <c r="L5510" s="101"/>
      <c r="M5510" s="27">
        <f t="shared" si="1641"/>
        <v>0</v>
      </c>
    </row>
    <row r="5511" spans="1:13">
      <c r="A5511" s="1312"/>
      <c r="B5511" s="89"/>
      <c r="C5511" s="32" t="s">
        <v>4375</v>
      </c>
      <c r="D5511" s="1298">
        <v>2005</v>
      </c>
      <c r="E5511" s="101">
        <v>5</v>
      </c>
      <c r="F5511" s="101">
        <v>347000</v>
      </c>
      <c r="G5511" s="146">
        <v>0.1</v>
      </c>
      <c r="H5511" s="101">
        <f t="shared" si="1632"/>
        <v>173500</v>
      </c>
      <c r="I5511" s="101">
        <f t="shared" si="1633"/>
        <v>173500</v>
      </c>
      <c r="J5511" s="101">
        <f t="shared" si="1634"/>
        <v>34700</v>
      </c>
      <c r="K5511" s="101">
        <f t="shared" ref="K5511:K5566" si="1642">J5511/1792.8</f>
        <v>19.355198572066044</v>
      </c>
      <c r="L5511" s="101">
        <v>60</v>
      </c>
      <c r="M5511" s="27">
        <f t="shared" si="1641"/>
        <v>19.355198572066044</v>
      </c>
    </row>
    <row r="5512" spans="1:13">
      <c r="A5512" s="1312"/>
      <c r="B5512" s="89"/>
      <c r="C5512" s="32" t="s">
        <v>515</v>
      </c>
      <c r="D5512" s="1298">
        <v>2004</v>
      </c>
      <c r="E5512" s="101">
        <v>6</v>
      </c>
      <c r="F5512" s="101">
        <v>196670</v>
      </c>
      <c r="G5512" s="146">
        <v>0.1</v>
      </c>
      <c r="H5512" s="101">
        <f t="shared" si="1632"/>
        <v>118002</v>
      </c>
      <c r="I5512" s="101">
        <f t="shared" si="1633"/>
        <v>78668</v>
      </c>
      <c r="J5512" s="101">
        <f t="shared" si="1634"/>
        <v>19667</v>
      </c>
      <c r="K5512" s="101">
        <f t="shared" si="1642"/>
        <v>10.969991075412763</v>
      </c>
      <c r="L5512" s="101">
        <v>15</v>
      </c>
      <c r="M5512" s="27">
        <f t="shared" si="1641"/>
        <v>2.7424977688531906</v>
      </c>
    </row>
    <row r="5513" spans="1:13">
      <c r="A5513" s="1312"/>
      <c r="B5513" s="89"/>
      <c r="C5513" s="32" t="s">
        <v>4374</v>
      </c>
      <c r="D5513" s="1298">
        <v>2004</v>
      </c>
      <c r="E5513" s="101">
        <v>6</v>
      </c>
      <c r="F5513" s="101">
        <v>202860</v>
      </c>
      <c r="G5513" s="146">
        <v>0.1</v>
      </c>
      <c r="H5513" s="101">
        <f t="shared" si="1632"/>
        <v>121716</v>
      </c>
      <c r="I5513" s="101">
        <f t="shared" si="1633"/>
        <v>81144</v>
      </c>
      <c r="J5513" s="101">
        <f t="shared" si="1634"/>
        <v>20286</v>
      </c>
      <c r="K5513" s="101">
        <f t="shared" si="1642"/>
        <v>11.315261044176706</v>
      </c>
      <c r="L5513" s="101">
        <v>2880</v>
      </c>
      <c r="M5513" s="27">
        <f t="shared" si="1641"/>
        <v>543.13253012048187</v>
      </c>
    </row>
    <row r="5514" spans="1:13">
      <c r="A5514" s="1312"/>
      <c r="B5514" s="89"/>
      <c r="C5514" s="32" t="s">
        <v>503</v>
      </c>
      <c r="D5514" s="1298">
        <v>2004</v>
      </c>
      <c r="E5514" s="101">
        <v>6</v>
      </c>
      <c r="F5514" s="101">
        <v>6985000</v>
      </c>
      <c r="G5514" s="146">
        <v>0.1</v>
      </c>
      <c r="H5514" s="101">
        <f t="shared" si="1632"/>
        <v>4191000</v>
      </c>
      <c r="I5514" s="101">
        <f t="shared" si="1633"/>
        <v>2794000</v>
      </c>
      <c r="J5514" s="101">
        <f t="shared" si="1634"/>
        <v>698500</v>
      </c>
      <c r="K5514" s="101">
        <f t="shared" si="1642"/>
        <v>389.6140116019634</v>
      </c>
      <c r="L5514" s="101">
        <v>15</v>
      </c>
      <c r="M5514" s="27">
        <f t="shared" si="1641"/>
        <v>97.403502900490849</v>
      </c>
    </row>
    <row r="5515" spans="1:13">
      <c r="A5515" s="1312"/>
      <c r="B5515" s="89"/>
      <c r="C5515" s="31"/>
      <c r="D5515" s="97"/>
      <c r="E5515" s="106"/>
      <c r="F5515" s="106"/>
      <c r="G5515" s="147"/>
      <c r="H5515" s="101">
        <f t="shared" si="1632"/>
        <v>0</v>
      </c>
      <c r="I5515" s="101">
        <f t="shared" si="1633"/>
        <v>0</v>
      </c>
      <c r="J5515" s="101">
        <f t="shared" si="1634"/>
        <v>0</v>
      </c>
      <c r="K5515" s="101">
        <f t="shared" si="1642"/>
        <v>0</v>
      </c>
      <c r="L5515" s="106">
        <v>3000</v>
      </c>
      <c r="M5515" s="106">
        <f>SUM(M5508:M5514)</f>
        <v>672.31132864792494</v>
      </c>
    </row>
    <row r="5516" spans="1:13" ht="16.5" customHeight="1">
      <c r="A5516" s="1298" t="s">
        <v>6102</v>
      </c>
      <c r="B5516" s="38" t="s">
        <v>4436</v>
      </c>
      <c r="C5516" s="32"/>
      <c r="D5516" s="1298"/>
      <c r="E5516" s="101"/>
      <c r="F5516" s="101"/>
      <c r="G5516" s="146"/>
      <c r="H5516" s="101">
        <f t="shared" si="1632"/>
        <v>0</v>
      </c>
      <c r="I5516" s="101">
        <f t="shared" si="1633"/>
        <v>0</v>
      </c>
      <c r="J5516" s="101">
        <f t="shared" si="1634"/>
        <v>0</v>
      </c>
      <c r="K5516" s="101">
        <f t="shared" si="1642"/>
        <v>0</v>
      </c>
      <c r="L5516" s="101"/>
      <c r="M5516" s="101"/>
    </row>
    <row r="5517" spans="1:13">
      <c r="A5517" s="1312"/>
      <c r="B5517" s="89"/>
      <c r="C5517" s="32" t="s">
        <v>4388</v>
      </c>
      <c r="D5517" s="1298">
        <v>2005</v>
      </c>
      <c r="E5517" s="101">
        <v>5</v>
      </c>
      <c r="F5517" s="101">
        <v>347000</v>
      </c>
      <c r="G5517" s="146">
        <v>0.1</v>
      </c>
      <c r="H5517" s="101">
        <f t="shared" si="1632"/>
        <v>173500</v>
      </c>
      <c r="I5517" s="101">
        <f t="shared" si="1633"/>
        <v>173500</v>
      </c>
      <c r="J5517" s="101">
        <f t="shared" si="1634"/>
        <v>34700</v>
      </c>
      <c r="K5517" s="101">
        <f t="shared" si="1642"/>
        <v>19.355198572066044</v>
      </c>
      <c r="L5517" s="101">
        <v>30</v>
      </c>
      <c r="M5517" s="27">
        <f t="shared" ref="M5517:M5522" si="1643">K5517*L5517/60</f>
        <v>9.677599286033022</v>
      </c>
    </row>
    <row r="5518" spans="1:13">
      <c r="A5518" s="1312"/>
      <c r="B5518" s="89"/>
      <c r="C5518" s="32" t="s">
        <v>4397</v>
      </c>
      <c r="D5518" s="1298">
        <v>2014</v>
      </c>
      <c r="E5518" s="101">
        <v>3</v>
      </c>
      <c r="F5518" s="101">
        <v>1411800</v>
      </c>
      <c r="G5518" s="146"/>
      <c r="H5518" s="101">
        <f t="shared" si="1632"/>
        <v>0</v>
      </c>
      <c r="I5518" s="101">
        <f t="shared" si="1633"/>
        <v>1411800</v>
      </c>
      <c r="J5518" s="101">
        <f t="shared" si="1634"/>
        <v>0</v>
      </c>
      <c r="K5518" s="101">
        <f t="shared" si="1642"/>
        <v>0</v>
      </c>
      <c r="L5518" s="101"/>
      <c r="M5518" s="27">
        <f t="shared" si="1643"/>
        <v>0</v>
      </c>
    </row>
    <row r="5519" spans="1:13">
      <c r="A5519" s="1312"/>
      <c r="B5519" s="89"/>
      <c r="C5519" s="32" t="s">
        <v>4375</v>
      </c>
      <c r="D5519" s="1298">
        <v>2005</v>
      </c>
      <c r="E5519" s="101">
        <v>5</v>
      </c>
      <c r="F5519" s="101">
        <v>347000</v>
      </c>
      <c r="G5519" s="146">
        <v>0.1</v>
      </c>
      <c r="H5519" s="101">
        <f t="shared" si="1632"/>
        <v>173500</v>
      </c>
      <c r="I5519" s="101">
        <f t="shared" si="1633"/>
        <v>173500</v>
      </c>
      <c r="J5519" s="101">
        <f t="shared" si="1634"/>
        <v>34700</v>
      </c>
      <c r="K5519" s="101">
        <f t="shared" si="1642"/>
        <v>19.355198572066044</v>
      </c>
      <c r="L5519" s="101">
        <v>60</v>
      </c>
      <c r="M5519" s="27">
        <f t="shared" si="1643"/>
        <v>19.355198572066044</v>
      </c>
    </row>
    <row r="5520" spans="1:13">
      <c r="A5520" s="1312"/>
      <c r="B5520" s="89"/>
      <c r="C5520" s="32" t="s">
        <v>515</v>
      </c>
      <c r="D5520" s="1298">
        <v>2004</v>
      </c>
      <c r="E5520" s="101">
        <v>6</v>
      </c>
      <c r="F5520" s="101">
        <v>196670</v>
      </c>
      <c r="G5520" s="146">
        <v>0.1</v>
      </c>
      <c r="H5520" s="101">
        <f t="shared" ref="H5520:H5575" si="1644">E5520*F5520*G5520</f>
        <v>118002</v>
      </c>
      <c r="I5520" s="101">
        <f t="shared" ref="I5520:I5575" si="1645">F5520-H5520</f>
        <v>78668</v>
      </c>
      <c r="J5520" s="101">
        <f t="shared" ref="J5520:J5575" si="1646">F5520*G5520</f>
        <v>19667</v>
      </c>
      <c r="K5520" s="101">
        <f t="shared" si="1642"/>
        <v>10.969991075412763</v>
      </c>
      <c r="L5520" s="101">
        <v>15</v>
      </c>
      <c r="M5520" s="27">
        <f t="shared" si="1643"/>
        <v>2.7424977688531906</v>
      </c>
    </row>
    <row r="5521" spans="1:13">
      <c r="A5521" s="1312"/>
      <c r="B5521" s="89"/>
      <c r="C5521" s="32" t="s">
        <v>4374</v>
      </c>
      <c r="D5521" s="1298">
        <v>2004</v>
      </c>
      <c r="E5521" s="101">
        <v>6</v>
      </c>
      <c r="F5521" s="101">
        <v>202860</v>
      </c>
      <c r="G5521" s="146">
        <v>0.1</v>
      </c>
      <c r="H5521" s="101">
        <f t="shared" si="1644"/>
        <v>121716</v>
      </c>
      <c r="I5521" s="101">
        <f t="shared" si="1645"/>
        <v>81144</v>
      </c>
      <c r="J5521" s="101">
        <f t="shared" si="1646"/>
        <v>20286</v>
      </c>
      <c r="K5521" s="101">
        <f t="shared" si="1642"/>
        <v>11.315261044176706</v>
      </c>
      <c r="L5521" s="101">
        <v>2880</v>
      </c>
      <c r="M5521" s="27">
        <f t="shared" si="1643"/>
        <v>543.13253012048187</v>
      </c>
    </row>
    <row r="5522" spans="1:13">
      <c r="A5522" s="1312"/>
      <c r="B5522" s="89"/>
      <c r="C5522" s="32" t="s">
        <v>503</v>
      </c>
      <c r="D5522" s="1298">
        <v>2004</v>
      </c>
      <c r="E5522" s="101">
        <v>6</v>
      </c>
      <c r="F5522" s="101">
        <v>6985000</v>
      </c>
      <c r="G5522" s="146">
        <v>0.1</v>
      </c>
      <c r="H5522" s="101">
        <f t="shared" si="1644"/>
        <v>4191000</v>
      </c>
      <c r="I5522" s="101">
        <f t="shared" si="1645"/>
        <v>2794000</v>
      </c>
      <c r="J5522" s="101">
        <f t="shared" si="1646"/>
        <v>698500</v>
      </c>
      <c r="K5522" s="101">
        <f t="shared" si="1642"/>
        <v>389.6140116019634</v>
      </c>
      <c r="L5522" s="101">
        <v>15</v>
      </c>
      <c r="M5522" s="27">
        <f t="shared" si="1643"/>
        <v>97.403502900490849</v>
      </c>
    </row>
    <row r="5523" spans="1:13">
      <c r="A5523" s="1312"/>
      <c r="B5523" s="89"/>
      <c r="C5523" s="31"/>
      <c r="D5523" s="97"/>
      <c r="E5523" s="106"/>
      <c r="F5523" s="106"/>
      <c r="G5523" s="147"/>
      <c r="H5523" s="101"/>
      <c r="I5523" s="101"/>
      <c r="J5523" s="101"/>
      <c r="K5523" s="101"/>
      <c r="L5523" s="106">
        <v>3000</v>
      </c>
      <c r="M5523" s="106">
        <f>SUM(M5516:M5522)</f>
        <v>672.31132864792494</v>
      </c>
    </row>
    <row r="5524" spans="1:13" ht="21" customHeight="1">
      <c r="A5524" s="43" t="s">
        <v>678</v>
      </c>
      <c r="B5524" s="39" t="s">
        <v>4336</v>
      </c>
      <c r="C5524" s="127"/>
      <c r="D5524" s="92"/>
      <c r="E5524" s="159"/>
      <c r="F5524" s="159"/>
      <c r="G5524" s="158"/>
      <c r="H5524" s="189"/>
      <c r="I5524" s="189"/>
      <c r="J5524" s="189"/>
      <c r="K5524" s="189"/>
      <c r="L5524" s="159"/>
      <c r="M5524" s="159"/>
    </row>
    <row r="5525" spans="1:13" ht="45">
      <c r="A5525" s="1298" t="s">
        <v>6103</v>
      </c>
      <c r="B5525" s="38" t="s">
        <v>4437</v>
      </c>
      <c r="C5525" s="32"/>
      <c r="D5525" s="1298"/>
      <c r="E5525" s="101"/>
      <c r="F5525" s="101"/>
      <c r="G5525" s="146"/>
      <c r="H5525" s="101"/>
      <c r="I5525" s="101"/>
      <c r="J5525" s="101"/>
      <c r="K5525" s="101"/>
      <c r="L5525" s="101"/>
      <c r="M5525" s="101"/>
    </row>
    <row r="5526" spans="1:13">
      <c r="A5526" s="1312"/>
      <c r="B5526" s="89"/>
      <c r="C5526" s="32" t="s">
        <v>4388</v>
      </c>
      <c r="D5526" s="1298">
        <v>2005</v>
      </c>
      <c r="E5526" s="101">
        <v>5</v>
      </c>
      <c r="F5526" s="101">
        <v>347000</v>
      </c>
      <c r="G5526" s="146">
        <v>0.1</v>
      </c>
      <c r="H5526" s="101">
        <f t="shared" si="1644"/>
        <v>173500</v>
      </c>
      <c r="I5526" s="101">
        <f t="shared" si="1645"/>
        <v>173500</v>
      </c>
      <c r="J5526" s="101">
        <f t="shared" si="1646"/>
        <v>34700</v>
      </c>
      <c r="K5526" s="101">
        <f t="shared" si="1642"/>
        <v>19.355198572066044</v>
      </c>
      <c r="L5526" s="101">
        <v>30</v>
      </c>
      <c r="M5526" s="27">
        <f t="shared" ref="M5526:M5531" si="1647">K5526*L5526/60</f>
        <v>9.677599286033022</v>
      </c>
    </row>
    <row r="5527" spans="1:13">
      <c r="A5527" s="1312"/>
      <c r="B5527" s="89"/>
      <c r="C5527" s="32" t="s">
        <v>4397</v>
      </c>
      <c r="D5527" s="1298">
        <v>2014</v>
      </c>
      <c r="E5527" s="101">
        <v>3</v>
      </c>
      <c r="F5527" s="101">
        <v>1411800</v>
      </c>
      <c r="G5527" s="146"/>
      <c r="H5527" s="101">
        <f t="shared" si="1644"/>
        <v>0</v>
      </c>
      <c r="I5527" s="101">
        <f t="shared" si="1645"/>
        <v>1411800</v>
      </c>
      <c r="J5527" s="101">
        <f t="shared" si="1646"/>
        <v>0</v>
      </c>
      <c r="K5527" s="101">
        <f t="shared" si="1642"/>
        <v>0</v>
      </c>
      <c r="L5527" s="101"/>
      <c r="M5527" s="27">
        <f t="shared" si="1647"/>
        <v>0</v>
      </c>
    </row>
    <row r="5528" spans="1:13">
      <c r="A5528" s="1312"/>
      <c r="B5528" s="89"/>
      <c r="C5528" s="32" t="s">
        <v>4375</v>
      </c>
      <c r="D5528" s="1298">
        <v>2005</v>
      </c>
      <c r="E5528" s="101">
        <v>5</v>
      </c>
      <c r="F5528" s="101">
        <v>347000</v>
      </c>
      <c r="G5528" s="146">
        <v>0.1</v>
      </c>
      <c r="H5528" s="101">
        <f t="shared" si="1644"/>
        <v>173500</v>
      </c>
      <c r="I5528" s="101">
        <f t="shared" si="1645"/>
        <v>173500</v>
      </c>
      <c r="J5528" s="101">
        <f t="shared" si="1646"/>
        <v>34700</v>
      </c>
      <c r="K5528" s="101">
        <f t="shared" si="1642"/>
        <v>19.355198572066044</v>
      </c>
      <c r="L5528" s="101">
        <v>60</v>
      </c>
      <c r="M5528" s="27">
        <f t="shared" si="1647"/>
        <v>19.355198572066044</v>
      </c>
    </row>
    <row r="5529" spans="1:13">
      <c r="A5529" s="1312"/>
      <c r="B5529" s="89"/>
      <c r="C5529" s="32" t="s">
        <v>515</v>
      </c>
      <c r="D5529" s="1298">
        <v>2004</v>
      </c>
      <c r="E5529" s="101">
        <v>6</v>
      </c>
      <c r="F5529" s="101">
        <v>196670</v>
      </c>
      <c r="G5529" s="146">
        <v>0.1</v>
      </c>
      <c r="H5529" s="101">
        <f t="shared" si="1644"/>
        <v>118002</v>
      </c>
      <c r="I5529" s="101">
        <f t="shared" si="1645"/>
        <v>78668</v>
      </c>
      <c r="J5529" s="101">
        <f t="shared" si="1646"/>
        <v>19667</v>
      </c>
      <c r="K5529" s="101">
        <f t="shared" si="1642"/>
        <v>10.969991075412763</v>
      </c>
      <c r="L5529" s="101">
        <v>15</v>
      </c>
      <c r="M5529" s="27">
        <f t="shared" si="1647"/>
        <v>2.7424977688531906</v>
      </c>
    </row>
    <row r="5530" spans="1:13">
      <c r="A5530" s="1312"/>
      <c r="B5530" s="89"/>
      <c r="C5530" s="32" t="s">
        <v>4374</v>
      </c>
      <c r="D5530" s="1298">
        <v>2004</v>
      </c>
      <c r="E5530" s="101">
        <v>6</v>
      </c>
      <c r="F5530" s="101">
        <v>202860</v>
      </c>
      <c r="G5530" s="146">
        <v>0.1</v>
      </c>
      <c r="H5530" s="101">
        <f t="shared" si="1644"/>
        <v>121716</v>
      </c>
      <c r="I5530" s="101">
        <f t="shared" si="1645"/>
        <v>81144</v>
      </c>
      <c r="J5530" s="101">
        <f t="shared" si="1646"/>
        <v>20286</v>
      </c>
      <c r="K5530" s="101">
        <f t="shared" si="1642"/>
        <v>11.315261044176706</v>
      </c>
      <c r="L5530" s="101">
        <v>2520</v>
      </c>
      <c r="M5530" s="27">
        <f t="shared" si="1647"/>
        <v>475.24096385542168</v>
      </c>
    </row>
    <row r="5531" spans="1:13">
      <c r="A5531" s="1312"/>
      <c r="B5531" s="89"/>
      <c r="C5531" s="32" t="s">
        <v>503</v>
      </c>
      <c r="D5531" s="1298">
        <v>2004</v>
      </c>
      <c r="E5531" s="101">
        <v>6</v>
      </c>
      <c r="F5531" s="101">
        <v>6985000</v>
      </c>
      <c r="G5531" s="146">
        <v>0.1</v>
      </c>
      <c r="H5531" s="101">
        <f t="shared" si="1644"/>
        <v>4191000</v>
      </c>
      <c r="I5531" s="101">
        <f t="shared" si="1645"/>
        <v>2794000</v>
      </c>
      <c r="J5531" s="101">
        <f t="shared" si="1646"/>
        <v>698500</v>
      </c>
      <c r="K5531" s="101">
        <f t="shared" si="1642"/>
        <v>389.6140116019634</v>
      </c>
      <c r="L5531" s="101">
        <v>15</v>
      </c>
      <c r="M5531" s="27">
        <f t="shared" si="1647"/>
        <v>97.403502900490849</v>
      </c>
    </row>
    <row r="5532" spans="1:13">
      <c r="A5532" s="1312"/>
      <c r="B5532" s="89"/>
      <c r="C5532" s="31"/>
      <c r="D5532" s="97"/>
      <c r="E5532" s="106"/>
      <c r="F5532" s="106"/>
      <c r="G5532" s="147"/>
      <c r="H5532" s="101">
        <f t="shared" si="1644"/>
        <v>0</v>
      </c>
      <c r="I5532" s="101">
        <f t="shared" si="1645"/>
        <v>0</v>
      </c>
      <c r="J5532" s="101">
        <f t="shared" si="1646"/>
        <v>0</v>
      </c>
      <c r="K5532" s="101">
        <f t="shared" si="1642"/>
        <v>0</v>
      </c>
      <c r="L5532" s="106">
        <v>3000</v>
      </c>
      <c r="M5532" s="106">
        <f>SUM(M5525:M5531)</f>
        <v>604.41976238286475</v>
      </c>
    </row>
    <row r="5533" spans="1:13" ht="30">
      <c r="A5533" s="1298" t="s">
        <v>6083</v>
      </c>
      <c r="B5533" s="38" t="s">
        <v>4438</v>
      </c>
      <c r="C5533" s="32"/>
      <c r="D5533" s="1298"/>
      <c r="E5533" s="101"/>
      <c r="F5533" s="101"/>
      <c r="G5533" s="146"/>
      <c r="H5533" s="101">
        <f t="shared" si="1644"/>
        <v>0</v>
      </c>
      <c r="I5533" s="101">
        <f t="shared" si="1645"/>
        <v>0</v>
      </c>
      <c r="J5533" s="101">
        <f t="shared" si="1646"/>
        <v>0</v>
      </c>
      <c r="K5533" s="101">
        <f t="shared" si="1642"/>
        <v>0</v>
      </c>
      <c r="L5533" s="101"/>
      <c r="M5533" s="101"/>
    </row>
    <row r="5534" spans="1:13">
      <c r="A5534" s="1312"/>
      <c r="B5534" s="89"/>
      <c r="C5534" s="32" t="s">
        <v>4388</v>
      </c>
      <c r="D5534" s="1298">
        <v>2005</v>
      </c>
      <c r="E5534" s="101">
        <v>5</v>
      </c>
      <c r="F5534" s="101">
        <v>347000</v>
      </c>
      <c r="G5534" s="146">
        <v>0.1</v>
      </c>
      <c r="H5534" s="101">
        <f t="shared" si="1644"/>
        <v>173500</v>
      </c>
      <c r="I5534" s="101">
        <f t="shared" si="1645"/>
        <v>173500</v>
      </c>
      <c r="J5534" s="101">
        <f t="shared" si="1646"/>
        <v>34700</v>
      </c>
      <c r="K5534" s="101">
        <f t="shared" si="1642"/>
        <v>19.355198572066044</v>
      </c>
      <c r="L5534" s="101">
        <v>30</v>
      </c>
      <c r="M5534" s="27">
        <f t="shared" ref="M5534:M5539" si="1648">K5534*L5534/60</f>
        <v>9.677599286033022</v>
      </c>
    </row>
    <row r="5535" spans="1:13">
      <c r="A5535" s="1312"/>
      <c r="B5535" s="89"/>
      <c r="C5535" s="32" t="s">
        <v>4397</v>
      </c>
      <c r="D5535" s="1298">
        <v>2014</v>
      </c>
      <c r="E5535" s="101">
        <v>3</v>
      </c>
      <c r="F5535" s="101">
        <v>1411800</v>
      </c>
      <c r="G5535" s="146"/>
      <c r="H5535" s="101">
        <f t="shared" si="1644"/>
        <v>0</v>
      </c>
      <c r="I5535" s="101">
        <f t="shared" si="1645"/>
        <v>1411800</v>
      </c>
      <c r="J5535" s="101">
        <f t="shared" si="1646"/>
        <v>0</v>
      </c>
      <c r="K5535" s="101">
        <f t="shared" si="1642"/>
        <v>0</v>
      </c>
      <c r="L5535" s="101"/>
      <c r="M5535" s="27">
        <f t="shared" si="1648"/>
        <v>0</v>
      </c>
    </row>
    <row r="5536" spans="1:13">
      <c r="A5536" s="1312"/>
      <c r="B5536" s="89"/>
      <c r="C5536" s="32" t="s">
        <v>4375</v>
      </c>
      <c r="D5536" s="1298">
        <v>2005</v>
      </c>
      <c r="E5536" s="101">
        <v>5</v>
      </c>
      <c r="F5536" s="101">
        <v>347000</v>
      </c>
      <c r="G5536" s="146">
        <v>0.1</v>
      </c>
      <c r="H5536" s="101">
        <f t="shared" si="1644"/>
        <v>173500</v>
      </c>
      <c r="I5536" s="101">
        <f t="shared" si="1645"/>
        <v>173500</v>
      </c>
      <c r="J5536" s="101">
        <f t="shared" si="1646"/>
        <v>34700</v>
      </c>
      <c r="K5536" s="101">
        <f t="shared" si="1642"/>
        <v>19.355198572066044</v>
      </c>
      <c r="L5536" s="101">
        <v>60</v>
      </c>
      <c r="M5536" s="27">
        <f t="shared" si="1648"/>
        <v>19.355198572066044</v>
      </c>
    </row>
    <row r="5537" spans="1:13">
      <c r="A5537" s="1312"/>
      <c r="B5537" s="89"/>
      <c r="C5537" s="32" t="s">
        <v>515</v>
      </c>
      <c r="D5537" s="1298">
        <v>2004</v>
      </c>
      <c r="E5537" s="101">
        <v>6</v>
      </c>
      <c r="F5537" s="101">
        <v>196670</v>
      </c>
      <c r="G5537" s="146">
        <v>0.1</v>
      </c>
      <c r="H5537" s="101">
        <f t="shared" si="1644"/>
        <v>118002</v>
      </c>
      <c r="I5537" s="101">
        <f t="shared" si="1645"/>
        <v>78668</v>
      </c>
      <c r="J5537" s="101">
        <f t="shared" si="1646"/>
        <v>19667</v>
      </c>
      <c r="K5537" s="101">
        <f t="shared" si="1642"/>
        <v>10.969991075412763</v>
      </c>
      <c r="L5537" s="101">
        <v>15</v>
      </c>
      <c r="M5537" s="27">
        <f t="shared" si="1648"/>
        <v>2.7424977688531906</v>
      </c>
    </row>
    <row r="5538" spans="1:13">
      <c r="A5538" s="1312"/>
      <c r="B5538" s="89"/>
      <c r="C5538" s="32" t="s">
        <v>4374</v>
      </c>
      <c r="D5538" s="1298">
        <v>2004</v>
      </c>
      <c r="E5538" s="101">
        <v>6</v>
      </c>
      <c r="F5538" s="101">
        <v>202860</v>
      </c>
      <c r="G5538" s="146">
        <v>0.1</v>
      </c>
      <c r="H5538" s="101">
        <f t="shared" si="1644"/>
        <v>121716</v>
      </c>
      <c r="I5538" s="101">
        <f t="shared" si="1645"/>
        <v>81144</v>
      </c>
      <c r="J5538" s="101">
        <f t="shared" si="1646"/>
        <v>20286</v>
      </c>
      <c r="K5538" s="101">
        <f t="shared" si="1642"/>
        <v>11.315261044176706</v>
      </c>
      <c r="L5538" s="101">
        <v>2520</v>
      </c>
      <c r="M5538" s="27">
        <f t="shared" si="1648"/>
        <v>475.24096385542168</v>
      </c>
    </row>
    <row r="5539" spans="1:13">
      <c r="A5539" s="1312"/>
      <c r="B5539" s="89"/>
      <c r="C5539" s="32" t="s">
        <v>503</v>
      </c>
      <c r="D5539" s="1298">
        <v>2004</v>
      </c>
      <c r="E5539" s="101">
        <v>6</v>
      </c>
      <c r="F5539" s="101">
        <v>6985000</v>
      </c>
      <c r="G5539" s="146">
        <v>0.1</v>
      </c>
      <c r="H5539" s="101">
        <f t="shared" si="1644"/>
        <v>4191000</v>
      </c>
      <c r="I5539" s="101">
        <f t="shared" si="1645"/>
        <v>2794000</v>
      </c>
      <c r="J5539" s="101">
        <f t="shared" si="1646"/>
        <v>698500</v>
      </c>
      <c r="K5539" s="101">
        <f t="shared" si="1642"/>
        <v>389.6140116019634</v>
      </c>
      <c r="L5539" s="101">
        <v>15</v>
      </c>
      <c r="M5539" s="27">
        <f t="shared" si="1648"/>
        <v>97.403502900490849</v>
      </c>
    </row>
    <row r="5540" spans="1:13">
      <c r="A5540" s="1312"/>
      <c r="B5540" s="89"/>
      <c r="C5540" s="31"/>
      <c r="D5540" s="97"/>
      <c r="E5540" s="106"/>
      <c r="F5540" s="106"/>
      <c r="G5540" s="147"/>
      <c r="H5540" s="101"/>
      <c r="I5540" s="101"/>
      <c r="J5540" s="101"/>
      <c r="K5540" s="101"/>
      <c r="L5540" s="106">
        <v>3000</v>
      </c>
      <c r="M5540" s="106">
        <f>SUM(M5533:M5539)</f>
        <v>604.41976238286475</v>
      </c>
    </row>
    <row r="5541" spans="1:13" ht="21.75" customHeight="1">
      <c r="A5541" s="43" t="s">
        <v>680</v>
      </c>
      <c r="B5541" s="39" t="s">
        <v>4339</v>
      </c>
      <c r="C5541" s="127"/>
      <c r="D5541" s="92"/>
      <c r="E5541" s="159"/>
      <c r="F5541" s="159"/>
      <c r="G5541" s="158"/>
      <c r="H5541" s="189"/>
      <c r="I5541" s="189"/>
      <c r="J5541" s="189"/>
      <c r="K5541" s="189"/>
      <c r="L5541" s="159"/>
      <c r="M5541" s="159"/>
    </row>
    <row r="5542" spans="1:13" ht="30.75" customHeight="1">
      <c r="A5542" s="1298" t="s">
        <v>6125</v>
      </c>
      <c r="B5542" s="12" t="s">
        <v>4340</v>
      </c>
      <c r="C5542" s="31"/>
      <c r="D5542" s="97"/>
      <c r="E5542" s="106"/>
      <c r="F5542" s="106"/>
      <c r="G5542" s="147"/>
      <c r="H5542" s="101"/>
      <c r="I5542" s="101"/>
      <c r="J5542" s="101"/>
      <c r="K5542" s="101"/>
      <c r="L5542" s="106"/>
      <c r="M5542" s="96"/>
    </row>
    <row r="5543" spans="1:13">
      <c r="A5543" s="6"/>
      <c r="B5543" s="6"/>
      <c r="C5543" s="32" t="s">
        <v>4374</v>
      </c>
      <c r="D5543" s="1298">
        <v>2004</v>
      </c>
      <c r="E5543" s="101">
        <v>6</v>
      </c>
      <c r="F5543" s="101">
        <v>202860</v>
      </c>
      <c r="G5543" s="146">
        <v>0.15</v>
      </c>
      <c r="H5543" s="101">
        <f t="shared" si="1644"/>
        <v>182574</v>
      </c>
      <c r="I5543" s="101">
        <f t="shared" si="1645"/>
        <v>20286</v>
      </c>
      <c r="J5543" s="101">
        <f t="shared" si="1646"/>
        <v>30429</v>
      </c>
      <c r="K5543" s="101">
        <f t="shared" si="1642"/>
        <v>16.972891566265062</v>
      </c>
      <c r="L5543" s="101">
        <v>2880</v>
      </c>
      <c r="M5543" s="27">
        <f t="shared" ref="M5543:M5548" si="1649">K5543*L5543/60</f>
        <v>814.69879518072298</v>
      </c>
    </row>
    <row r="5544" spans="1:13">
      <c r="A5544" s="1298"/>
      <c r="B5544" s="148"/>
      <c r="C5544" s="32" t="s">
        <v>4375</v>
      </c>
      <c r="D5544" s="1298">
        <v>2006</v>
      </c>
      <c r="E5544" s="101">
        <v>4</v>
      </c>
      <c r="F5544" s="101">
        <v>55500</v>
      </c>
      <c r="G5544" s="146">
        <v>0.1</v>
      </c>
      <c r="H5544" s="101">
        <f t="shared" si="1644"/>
        <v>22200</v>
      </c>
      <c r="I5544" s="101">
        <f t="shared" si="1645"/>
        <v>33300</v>
      </c>
      <c r="J5544" s="101">
        <f t="shared" si="1646"/>
        <v>5550</v>
      </c>
      <c r="K5544" s="101">
        <f t="shared" si="1642"/>
        <v>3.0957161981258365</v>
      </c>
      <c r="L5544" s="101">
        <v>10</v>
      </c>
      <c r="M5544" s="27">
        <f t="shared" si="1649"/>
        <v>0.51595269968763946</v>
      </c>
    </row>
    <row r="5545" spans="1:13">
      <c r="A5545" s="1298"/>
      <c r="B5545" s="148"/>
      <c r="C5545" s="32" t="s">
        <v>4379</v>
      </c>
      <c r="D5545" s="1298">
        <v>2005</v>
      </c>
      <c r="E5545" s="101">
        <v>5</v>
      </c>
      <c r="F5545" s="101">
        <v>1638000</v>
      </c>
      <c r="G5545" s="146">
        <v>0.1</v>
      </c>
      <c r="H5545" s="101">
        <f t="shared" si="1644"/>
        <v>819000</v>
      </c>
      <c r="I5545" s="101">
        <f t="shared" si="1645"/>
        <v>819000</v>
      </c>
      <c r="J5545" s="101">
        <f t="shared" si="1646"/>
        <v>163800</v>
      </c>
      <c r="K5545" s="101">
        <f t="shared" si="1642"/>
        <v>91.365461847389554</v>
      </c>
      <c r="L5545" s="101">
        <v>80</v>
      </c>
      <c r="M5545" s="27">
        <f t="shared" si="1649"/>
        <v>121.82061579651941</v>
      </c>
    </row>
    <row r="5546" spans="1:13">
      <c r="A5546" s="1298"/>
      <c r="B5546" s="148"/>
      <c r="C5546" s="32" t="s">
        <v>4380</v>
      </c>
      <c r="D5546" s="1298">
        <v>2005</v>
      </c>
      <c r="E5546" s="101">
        <v>5</v>
      </c>
      <c r="F5546" s="101">
        <v>12190000</v>
      </c>
      <c r="G5546" s="146">
        <v>0.1</v>
      </c>
      <c r="H5546" s="101">
        <f t="shared" si="1644"/>
        <v>6095000</v>
      </c>
      <c r="I5546" s="101">
        <f t="shared" si="1645"/>
        <v>6095000</v>
      </c>
      <c r="J5546" s="101">
        <f t="shared" si="1646"/>
        <v>1219000</v>
      </c>
      <c r="K5546" s="101">
        <f t="shared" si="1642"/>
        <v>679.9419901829541</v>
      </c>
      <c r="L5546" s="101">
        <v>20</v>
      </c>
      <c r="M5546" s="27">
        <f t="shared" si="1649"/>
        <v>226.6473300609847</v>
      </c>
    </row>
    <row r="5547" spans="1:13">
      <c r="A5547" s="1298"/>
      <c r="B5547" s="148"/>
      <c r="C5547" s="32" t="s">
        <v>515</v>
      </c>
      <c r="D5547" s="1298">
        <v>2004</v>
      </c>
      <c r="E5547" s="101">
        <v>6</v>
      </c>
      <c r="F5547" s="101">
        <v>196670</v>
      </c>
      <c r="G5547" s="146">
        <v>0.1</v>
      </c>
      <c r="H5547" s="101">
        <f t="shared" si="1644"/>
        <v>118002</v>
      </c>
      <c r="I5547" s="101">
        <f t="shared" si="1645"/>
        <v>78668</v>
      </c>
      <c r="J5547" s="101">
        <f t="shared" si="1646"/>
        <v>19667</v>
      </c>
      <c r="K5547" s="101">
        <f t="shared" si="1642"/>
        <v>10.969991075412763</v>
      </c>
      <c r="L5547" s="101">
        <v>15</v>
      </c>
      <c r="M5547" s="27">
        <f t="shared" si="1649"/>
        <v>2.7424977688531906</v>
      </c>
    </row>
    <row r="5548" spans="1:13">
      <c r="A5548" s="1298"/>
      <c r="B5548" s="148"/>
      <c r="C5548" s="32" t="s">
        <v>503</v>
      </c>
      <c r="D5548" s="1298">
        <v>2004</v>
      </c>
      <c r="E5548" s="101">
        <v>6</v>
      </c>
      <c r="F5548" s="101">
        <v>6985000</v>
      </c>
      <c r="G5548" s="146">
        <v>0.1</v>
      </c>
      <c r="H5548" s="101">
        <f t="shared" si="1644"/>
        <v>4191000</v>
      </c>
      <c r="I5548" s="101">
        <f t="shared" si="1645"/>
        <v>2794000</v>
      </c>
      <c r="J5548" s="101">
        <f t="shared" si="1646"/>
        <v>698500</v>
      </c>
      <c r="K5548" s="101">
        <f t="shared" si="1642"/>
        <v>389.6140116019634</v>
      </c>
      <c r="L5548" s="101">
        <v>60</v>
      </c>
      <c r="M5548" s="27">
        <f t="shared" si="1649"/>
        <v>389.6140116019634</v>
      </c>
    </row>
    <row r="5549" spans="1:13">
      <c r="A5549" s="1298"/>
      <c r="B5549" s="148"/>
      <c r="C5549" s="31"/>
      <c r="D5549" s="97"/>
      <c r="E5549" s="106"/>
      <c r="F5549" s="106"/>
      <c r="G5549" s="147"/>
      <c r="H5549" s="101">
        <f t="shared" si="1644"/>
        <v>0</v>
      </c>
      <c r="I5549" s="101">
        <f t="shared" si="1645"/>
        <v>0</v>
      </c>
      <c r="J5549" s="101">
        <f t="shared" si="1646"/>
        <v>0</v>
      </c>
      <c r="K5549" s="101">
        <f t="shared" si="1642"/>
        <v>0</v>
      </c>
      <c r="L5549" s="106">
        <f>SUM(L5543:L5548)</f>
        <v>3065</v>
      </c>
      <c r="M5549" s="106">
        <f>SUM(M5542:M5548)</f>
        <v>1556.0392031087313</v>
      </c>
    </row>
    <row r="5550" spans="1:13" ht="30">
      <c r="A5550" s="1298" t="s">
        <v>5955</v>
      </c>
      <c r="B5550" s="12" t="s">
        <v>4341</v>
      </c>
      <c r="C5550" s="31"/>
      <c r="D5550" s="97"/>
      <c r="E5550" s="106"/>
      <c r="F5550" s="106"/>
      <c r="G5550" s="147"/>
      <c r="H5550" s="101">
        <f t="shared" si="1644"/>
        <v>0</v>
      </c>
      <c r="I5550" s="101">
        <f t="shared" si="1645"/>
        <v>0</v>
      </c>
      <c r="J5550" s="101">
        <f t="shared" si="1646"/>
        <v>0</v>
      </c>
      <c r="K5550" s="101">
        <f t="shared" si="1642"/>
        <v>0</v>
      </c>
      <c r="L5550" s="106"/>
      <c r="M5550" s="96"/>
    </row>
    <row r="5551" spans="1:13">
      <c r="A5551" s="6"/>
      <c r="B5551" s="6"/>
      <c r="C5551" s="32" t="s">
        <v>4374</v>
      </c>
      <c r="D5551" s="1298">
        <v>2004</v>
      </c>
      <c r="E5551" s="101">
        <v>6</v>
      </c>
      <c r="F5551" s="101">
        <v>202860</v>
      </c>
      <c r="G5551" s="146">
        <v>0.15</v>
      </c>
      <c r="H5551" s="101">
        <f t="shared" si="1644"/>
        <v>182574</v>
      </c>
      <c r="I5551" s="101">
        <f t="shared" si="1645"/>
        <v>20286</v>
      </c>
      <c r="J5551" s="101">
        <f t="shared" si="1646"/>
        <v>30429</v>
      </c>
      <c r="K5551" s="101">
        <f t="shared" si="1642"/>
        <v>16.972891566265062</v>
      </c>
      <c r="L5551" s="101">
        <v>2880</v>
      </c>
      <c r="M5551" s="27">
        <f t="shared" ref="M5551:M5556" si="1650">K5551*L5551/60</f>
        <v>814.69879518072298</v>
      </c>
    </row>
    <row r="5552" spans="1:13">
      <c r="A5552" s="1298"/>
      <c r="B5552" s="148"/>
      <c r="C5552" s="32" t="s">
        <v>4375</v>
      </c>
      <c r="D5552" s="1298">
        <v>2006</v>
      </c>
      <c r="E5552" s="101">
        <v>4</v>
      </c>
      <c r="F5552" s="101">
        <v>55500</v>
      </c>
      <c r="G5552" s="146">
        <v>0.1</v>
      </c>
      <c r="H5552" s="101">
        <f t="shared" si="1644"/>
        <v>22200</v>
      </c>
      <c r="I5552" s="101">
        <f t="shared" si="1645"/>
        <v>33300</v>
      </c>
      <c r="J5552" s="101">
        <f t="shared" si="1646"/>
        <v>5550</v>
      </c>
      <c r="K5552" s="101">
        <f t="shared" si="1642"/>
        <v>3.0957161981258365</v>
      </c>
      <c r="L5552" s="101">
        <v>10</v>
      </c>
      <c r="M5552" s="27">
        <f t="shared" si="1650"/>
        <v>0.51595269968763946</v>
      </c>
    </row>
    <row r="5553" spans="1:13">
      <c r="A5553" s="1298"/>
      <c r="B5553" s="148"/>
      <c r="C5553" s="32" t="s">
        <v>4379</v>
      </c>
      <c r="D5553" s="1298">
        <v>2005</v>
      </c>
      <c r="E5553" s="101">
        <v>5</v>
      </c>
      <c r="F5553" s="101">
        <v>1638000</v>
      </c>
      <c r="G5553" s="146">
        <v>0.1</v>
      </c>
      <c r="H5553" s="101">
        <f t="shared" si="1644"/>
        <v>819000</v>
      </c>
      <c r="I5553" s="101">
        <f t="shared" si="1645"/>
        <v>819000</v>
      </c>
      <c r="J5553" s="101">
        <f t="shared" si="1646"/>
        <v>163800</v>
      </c>
      <c r="K5553" s="101">
        <f t="shared" si="1642"/>
        <v>91.365461847389554</v>
      </c>
      <c r="L5553" s="101">
        <v>80</v>
      </c>
      <c r="M5553" s="27">
        <f t="shared" si="1650"/>
        <v>121.82061579651941</v>
      </c>
    </row>
    <row r="5554" spans="1:13">
      <c r="A5554" s="1298"/>
      <c r="B5554" s="148"/>
      <c r="C5554" s="32" t="s">
        <v>4380</v>
      </c>
      <c r="D5554" s="1298">
        <v>2005</v>
      </c>
      <c r="E5554" s="101">
        <v>5</v>
      </c>
      <c r="F5554" s="101">
        <v>12190000</v>
      </c>
      <c r="G5554" s="146">
        <v>0.1</v>
      </c>
      <c r="H5554" s="101">
        <f t="shared" si="1644"/>
        <v>6095000</v>
      </c>
      <c r="I5554" s="101">
        <f t="shared" si="1645"/>
        <v>6095000</v>
      </c>
      <c r="J5554" s="101">
        <f t="shared" si="1646"/>
        <v>1219000</v>
      </c>
      <c r="K5554" s="101">
        <f t="shared" si="1642"/>
        <v>679.9419901829541</v>
      </c>
      <c r="L5554" s="101">
        <v>20</v>
      </c>
      <c r="M5554" s="27">
        <f t="shared" si="1650"/>
        <v>226.6473300609847</v>
      </c>
    </row>
    <row r="5555" spans="1:13">
      <c r="A5555" s="1298"/>
      <c r="B5555" s="148"/>
      <c r="C5555" s="32" t="s">
        <v>515</v>
      </c>
      <c r="D5555" s="1298">
        <v>2004</v>
      </c>
      <c r="E5555" s="101">
        <v>6</v>
      </c>
      <c r="F5555" s="101">
        <v>196670</v>
      </c>
      <c r="G5555" s="146">
        <v>0.1</v>
      </c>
      <c r="H5555" s="101">
        <f t="shared" si="1644"/>
        <v>118002</v>
      </c>
      <c r="I5555" s="101">
        <f t="shared" si="1645"/>
        <v>78668</v>
      </c>
      <c r="J5555" s="101">
        <f t="shared" si="1646"/>
        <v>19667</v>
      </c>
      <c r="K5555" s="101">
        <f t="shared" si="1642"/>
        <v>10.969991075412763</v>
      </c>
      <c r="L5555" s="101">
        <v>15</v>
      </c>
      <c r="M5555" s="27">
        <f t="shared" si="1650"/>
        <v>2.7424977688531906</v>
      </c>
    </row>
    <row r="5556" spans="1:13">
      <c r="A5556" s="1298"/>
      <c r="B5556" s="148"/>
      <c r="C5556" s="32" t="s">
        <v>503</v>
      </c>
      <c r="D5556" s="1298">
        <v>2004</v>
      </c>
      <c r="E5556" s="101">
        <v>6</v>
      </c>
      <c r="F5556" s="101">
        <v>6985000</v>
      </c>
      <c r="G5556" s="146">
        <v>0.1</v>
      </c>
      <c r="H5556" s="101">
        <f t="shared" si="1644"/>
        <v>4191000</v>
      </c>
      <c r="I5556" s="101">
        <f t="shared" si="1645"/>
        <v>2794000</v>
      </c>
      <c r="J5556" s="101">
        <f t="shared" si="1646"/>
        <v>698500</v>
      </c>
      <c r="K5556" s="101">
        <f t="shared" si="1642"/>
        <v>389.6140116019634</v>
      </c>
      <c r="L5556" s="101">
        <v>60</v>
      </c>
      <c r="M5556" s="27">
        <f t="shared" si="1650"/>
        <v>389.6140116019634</v>
      </c>
    </row>
    <row r="5557" spans="1:13">
      <c r="A5557" s="1298"/>
      <c r="B5557" s="148"/>
      <c r="C5557" s="31"/>
      <c r="D5557" s="97"/>
      <c r="E5557" s="106"/>
      <c r="F5557" s="106"/>
      <c r="G5557" s="147"/>
      <c r="H5557" s="101">
        <f t="shared" si="1644"/>
        <v>0</v>
      </c>
      <c r="I5557" s="101">
        <f t="shared" si="1645"/>
        <v>0</v>
      </c>
      <c r="J5557" s="101">
        <f t="shared" si="1646"/>
        <v>0</v>
      </c>
      <c r="K5557" s="101">
        <f t="shared" si="1642"/>
        <v>0</v>
      </c>
      <c r="L5557" s="106">
        <f>SUM(L5551:L5556)</f>
        <v>3065</v>
      </c>
      <c r="M5557" s="106">
        <f>SUM(M5550:M5556)</f>
        <v>1556.0392031087313</v>
      </c>
    </row>
    <row r="5558" spans="1:13" ht="45">
      <c r="A5558" s="1298" t="s">
        <v>5956</v>
      </c>
      <c r="B5558" s="12" t="s">
        <v>4342</v>
      </c>
      <c r="C5558" s="31"/>
      <c r="D5558" s="97"/>
      <c r="E5558" s="106"/>
      <c r="F5558" s="106"/>
      <c r="G5558" s="147"/>
      <c r="H5558" s="101">
        <f t="shared" si="1644"/>
        <v>0</v>
      </c>
      <c r="I5558" s="101">
        <f t="shared" si="1645"/>
        <v>0</v>
      </c>
      <c r="J5558" s="101">
        <f t="shared" si="1646"/>
        <v>0</v>
      </c>
      <c r="K5558" s="101">
        <f t="shared" si="1642"/>
        <v>0</v>
      </c>
      <c r="L5558" s="106"/>
      <c r="M5558" s="96"/>
    </row>
    <row r="5559" spans="1:13">
      <c r="A5559" s="6"/>
      <c r="B5559" s="6"/>
      <c r="C5559" s="32" t="s">
        <v>4374</v>
      </c>
      <c r="D5559" s="1298">
        <v>2004</v>
      </c>
      <c r="E5559" s="101">
        <v>6</v>
      </c>
      <c r="F5559" s="101">
        <v>202860</v>
      </c>
      <c r="G5559" s="146">
        <v>0.15</v>
      </c>
      <c r="H5559" s="101">
        <f t="shared" si="1644"/>
        <v>182574</v>
      </c>
      <c r="I5559" s="101">
        <f t="shared" si="1645"/>
        <v>20286</v>
      </c>
      <c r="J5559" s="101">
        <f t="shared" si="1646"/>
        <v>30429</v>
      </c>
      <c r="K5559" s="101">
        <f t="shared" si="1642"/>
        <v>16.972891566265062</v>
      </c>
      <c r="L5559" s="101">
        <v>2880</v>
      </c>
      <c r="M5559" s="27">
        <f t="shared" ref="M5559:M5564" si="1651">K5559*L5559/60</f>
        <v>814.69879518072298</v>
      </c>
    </row>
    <row r="5560" spans="1:13">
      <c r="A5560" s="1298"/>
      <c r="B5560" s="148"/>
      <c r="C5560" s="32" t="s">
        <v>4375</v>
      </c>
      <c r="D5560" s="1298">
        <v>2006</v>
      </c>
      <c r="E5560" s="101">
        <v>4</v>
      </c>
      <c r="F5560" s="101">
        <v>55500</v>
      </c>
      <c r="G5560" s="146">
        <v>0.1</v>
      </c>
      <c r="H5560" s="101">
        <f t="shared" si="1644"/>
        <v>22200</v>
      </c>
      <c r="I5560" s="101">
        <f t="shared" si="1645"/>
        <v>33300</v>
      </c>
      <c r="J5560" s="101">
        <f t="shared" si="1646"/>
        <v>5550</v>
      </c>
      <c r="K5560" s="101">
        <f t="shared" si="1642"/>
        <v>3.0957161981258365</v>
      </c>
      <c r="L5560" s="101">
        <v>10</v>
      </c>
      <c r="M5560" s="27">
        <f t="shared" si="1651"/>
        <v>0.51595269968763946</v>
      </c>
    </row>
    <row r="5561" spans="1:13">
      <c r="A5561" s="1298"/>
      <c r="B5561" s="148"/>
      <c r="C5561" s="32" t="s">
        <v>4379</v>
      </c>
      <c r="D5561" s="1298">
        <v>2005</v>
      </c>
      <c r="E5561" s="101">
        <v>5</v>
      </c>
      <c r="F5561" s="101">
        <v>1638000</v>
      </c>
      <c r="G5561" s="146">
        <v>0.1</v>
      </c>
      <c r="H5561" s="101">
        <f t="shared" si="1644"/>
        <v>819000</v>
      </c>
      <c r="I5561" s="101">
        <f t="shared" si="1645"/>
        <v>819000</v>
      </c>
      <c r="J5561" s="101">
        <f t="shared" si="1646"/>
        <v>163800</v>
      </c>
      <c r="K5561" s="101">
        <f t="shared" si="1642"/>
        <v>91.365461847389554</v>
      </c>
      <c r="L5561" s="101">
        <v>80</v>
      </c>
      <c r="M5561" s="27">
        <f t="shared" si="1651"/>
        <v>121.82061579651941</v>
      </c>
    </row>
    <row r="5562" spans="1:13">
      <c r="A5562" s="1298"/>
      <c r="B5562" s="148"/>
      <c r="C5562" s="32" t="s">
        <v>4380</v>
      </c>
      <c r="D5562" s="1298">
        <v>2005</v>
      </c>
      <c r="E5562" s="101">
        <v>5</v>
      </c>
      <c r="F5562" s="101">
        <v>12190000</v>
      </c>
      <c r="G5562" s="146">
        <v>0.1</v>
      </c>
      <c r="H5562" s="101">
        <f t="shared" si="1644"/>
        <v>6095000</v>
      </c>
      <c r="I5562" s="101">
        <f t="shared" si="1645"/>
        <v>6095000</v>
      </c>
      <c r="J5562" s="101">
        <f t="shared" si="1646"/>
        <v>1219000</v>
      </c>
      <c r="K5562" s="101">
        <f t="shared" si="1642"/>
        <v>679.9419901829541</v>
      </c>
      <c r="L5562" s="101">
        <v>20</v>
      </c>
      <c r="M5562" s="27">
        <f t="shared" si="1651"/>
        <v>226.6473300609847</v>
      </c>
    </row>
    <row r="5563" spans="1:13">
      <c r="A5563" s="1298"/>
      <c r="B5563" s="148"/>
      <c r="C5563" s="32" t="s">
        <v>515</v>
      </c>
      <c r="D5563" s="1298">
        <v>2004</v>
      </c>
      <c r="E5563" s="101">
        <v>6</v>
      </c>
      <c r="F5563" s="101">
        <v>196670</v>
      </c>
      <c r="G5563" s="146">
        <v>0.1</v>
      </c>
      <c r="H5563" s="101">
        <f t="shared" si="1644"/>
        <v>118002</v>
      </c>
      <c r="I5563" s="101">
        <f t="shared" si="1645"/>
        <v>78668</v>
      </c>
      <c r="J5563" s="101">
        <f t="shared" si="1646"/>
        <v>19667</v>
      </c>
      <c r="K5563" s="101">
        <f t="shared" si="1642"/>
        <v>10.969991075412763</v>
      </c>
      <c r="L5563" s="101">
        <v>15</v>
      </c>
      <c r="M5563" s="27">
        <f t="shared" si="1651"/>
        <v>2.7424977688531906</v>
      </c>
    </row>
    <row r="5564" spans="1:13">
      <c r="A5564" s="1298"/>
      <c r="B5564" s="148"/>
      <c r="C5564" s="32" t="s">
        <v>503</v>
      </c>
      <c r="D5564" s="1298">
        <v>2004</v>
      </c>
      <c r="E5564" s="101">
        <v>6</v>
      </c>
      <c r="F5564" s="101">
        <v>6985000</v>
      </c>
      <c r="G5564" s="146">
        <v>0.1</v>
      </c>
      <c r="H5564" s="101">
        <f t="shared" si="1644"/>
        <v>4191000</v>
      </c>
      <c r="I5564" s="101">
        <f t="shared" si="1645"/>
        <v>2794000</v>
      </c>
      <c r="J5564" s="101">
        <f t="shared" si="1646"/>
        <v>698500</v>
      </c>
      <c r="K5564" s="101">
        <f t="shared" si="1642"/>
        <v>389.6140116019634</v>
      </c>
      <c r="L5564" s="101">
        <v>60</v>
      </c>
      <c r="M5564" s="27">
        <f t="shared" si="1651"/>
        <v>389.6140116019634</v>
      </c>
    </row>
    <row r="5565" spans="1:13">
      <c r="A5565" s="1298"/>
      <c r="B5565" s="148"/>
      <c r="C5565" s="31"/>
      <c r="D5565" s="97"/>
      <c r="E5565" s="106"/>
      <c r="F5565" s="106"/>
      <c r="G5565" s="147"/>
      <c r="H5565" s="101">
        <f t="shared" si="1644"/>
        <v>0</v>
      </c>
      <c r="I5565" s="101">
        <f t="shared" si="1645"/>
        <v>0</v>
      </c>
      <c r="J5565" s="101">
        <f t="shared" si="1646"/>
        <v>0</v>
      </c>
      <c r="K5565" s="101">
        <f t="shared" si="1642"/>
        <v>0</v>
      </c>
      <c r="L5565" s="106">
        <f>SUM(L5559:L5564)</f>
        <v>3065</v>
      </c>
      <c r="M5565" s="106">
        <f>SUM(M5558:M5564)</f>
        <v>1556.0392031087313</v>
      </c>
    </row>
    <row r="5566" spans="1:13" ht="73.5" customHeight="1">
      <c r="A5566" s="1298" t="s">
        <v>6126</v>
      </c>
      <c r="B5566" s="42" t="s">
        <v>4343</v>
      </c>
      <c r="C5566" s="97"/>
      <c r="E5566" s="26"/>
      <c r="F5566" s="26"/>
      <c r="G5566" s="146"/>
      <c r="H5566" s="101">
        <f t="shared" si="1644"/>
        <v>0</v>
      </c>
      <c r="I5566" s="101">
        <f t="shared" si="1645"/>
        <v>0</v>
      </c>
      <c r="J5566" s="101">
        <f t="shared" si="1646"/>
        <v>0</v>
      </c>
      <c r="K5566" s="101">
        <f t="shared" si="1642"/>
        <v>0</v>
      </c>
      <c r="L5566" s="26"/>
      <c r="M5566" s="27"/>
    </row>
    <row r="5567" spans="1:13">
      <c r="A5567" s="1312"/>
      <c r="B5567" s="89"/>
      <c r="C5567" s="32" t="s">
        <v>4388</v>
      </c>
      <c r="D5567" s="1298">
        <v>2005</v>
      </c>
      <c r="E5567" s="101">
        <v>5</v>
      </c>
      <c r="F5567" s="101">
        <v>347000</v>
      </c>
      <c r="G5567" s="146">
        <v>0.1</v>
      </c>
      <c r="H5567" s="101">
        <f t="shared" si="1644"/>
        <v>173500</v>
      </c>
      <c r="I5567" s="101">
        <f t="shared" si="1645"/>
        <v>173500</v>
      </c>
      <c r="J5567" s="101">
        <f t="shared" si="1646"/>
        <v>34700</v>
      </c>
      <c r="K5567" s="101">
        <f t="shared" ref="K5567:K5615" si="1652">J5567/1792.8</f>
        <v>19.355198572066044</v>
      </c>
      <c r="L5567" s="101">
        <v>30</v>
      </c>
      <c r="M5567" s="27">
        <f t="shared" ref="M5567:M5572" si="1653">K5567*L5567/60</f>
        <v>9.677599286033022</v>
      </c>
    </row>
    <row r="5568" spans="1:13">
      <c r="A5568" s="1312"/>
      <c r="B5568" s="89"/>
      <c r="C5568" s="32" t="s">
        <v>4397</v>
      </c>
      <c r="D5568" s="1298">
        <v>2014</v>
      </c>
      <c r="E5568" s="101">
        <v>10</v>
      </c>
      <c r="F5568" s="101">
        <v>1411800</v>
      </c>
      <c r="G5568" s="146"/>
      <c r="H5568" s="101">
        <f t="shared" si="1644"/>
        <v>0</v>
      </c>
      <c r="I5568" s="101">
        <f t="shared" si="1645"/>
        <v>1411800</v>
      </c>
      <c r="J5568" s="101">
        <f t="shared" si="1646"/>
        <v>0</v>
      </c>
      <c r="K5568" s="101">
        <f t="shared" si="1652"/>
        <v>0</v>
      </c>
      <c r="L5568" s="101"/>
      <c r="M5568" s="27">
        <f t="shared" si="1653"/>
        <v>0</v>
      </c>
    </row>
    <row r="5569" spans="1:13">
      <c r="A5569" s="1312"/>
      <c r="B5569" s="89"/>
      <c r="C5569" s="32" t="s">
        <v>4375</v>
      </c>
      <c r="D5569" s="1298">
        <v>2005</v>
      </c>
      <c r="E5569" s="101">
        <v>5</v>
      </c>
      <c r="F5569" s="101">
        <v>347000</v>
      </c>
      <c r="G5569" s="146">
        <v>0.1</v>
      </c>
      <c r="H5569" s="101">
        <f t="shared" si="1644"/>
        <v>173500</v>
      </c>
      <c r="I5569" s="101">
        <f t="shared" si="1645"/>
        <v>173500</v>
      </c>
      <c r="J5569" s="101">
        <f t="shared" si="1646"/>
        <v>34700</v>
      </c>
      <c r="K5569" s="101">
        <f t="shared" si="1652"/>
        <v>19.355198572066044</v>
      </c>
      <c r="L5569" s="101">
        <v>60</v>
      </c>
      <c r="M5569" s="27">
        <f t="shared" si="1653"/>
        <v>19.355198572066044</v>
      </c>
    </row>
    <row r="5570" spans="1:13">
      <c r="A5570" s="1312"/>
      <c r="B5570" s="89"/>
      <c r="C5570" s="32" t="s">
        <v>515</v>
      </c>
      <c r="D5570" s="1298">
        <v>2004</v>
      </c>
      <c r="E5570" s="101">
        <v>6</v>
      </c>
      <c r="F5570" s="101">
        <v>196670</v>
      </c>
      <c r="G5570" s="146">
        <v>0.1</v>
      </c>
      <c r="H5570" s="101">
        <f t="shared" si="1644"/>
        <v>118002</v>
      </c>
      <c r="I5570" s="101">
        <f t="shared" si="1645"/>
        <v>78668</v>
      </c>
      <c r="J5570" s="101">
        <f t="shared" si="1646"/>
        <v>19667</v>
      </c>
      <c r="K5570" s="101">
        <f t="shared" si="1652"/>
        <v>10.969991075412763</v>
      </c>
      <c r="L5570" s="101">
        <v>15</v>
      </c>
      <c r="M5570" s="27">
        <f t="shared" si="1653"/>
        <v>2.7424977688531906</v>
      </c>
    </row>
    <row r="5571" spans="1:13">
      <c r="A5571" s="6"/>
      <c r="B5571" s="6"/>
      <c r="C5571" s="32" t="s">
        <v>4374</v>
      </c>
      <c r="D5571" s="1298">
        <v>2004</v>
      </c>
      <c r="E5571" s="101">
        <v>6</v>
      </c>
      <c r="F5571" s="101">
        <v>202860</v>
      </c>
      <c r="G5571" s="146">
        <v>0.1</v>
      </c>
      <c r="H5571" s="101">
        <f t="shared" si="1644"/>
        <v>121716</v>
      </c>
      <c r="I5571" s="101">
        <f t="shared" si="1645"/>
        <v>81144</v>
      </c>
      <c r="J5571" s="101">
        <f t="shared" si="1646"/>
        <v>20286</v>
      </c>
      <c r="K5571" s="101">
        <f t="shared" si="1652"/>
        <v>11.315261044176706</v>
      </c>
      <c r="L5571" s="101">
        <v>2880</v>
      </c>
      <c r="M5571" s="27">
        <f t="shared" si="1653"/>
        <v>543.13253012048187</v>
      </c>
    </row>
    <row r="5572" spans="1:13">
      <c r="A5572" s="1298"/>
      <c r="B5572" s="148"/>
      <c r="C5572" s="32" t="s">
        <v>503</v>
      </c>
      <c r="D5572" s="1298">
        <v>2004</v>
      </c>
      <c r="E5572" s="101">
        <v>6</v>
      </c>
      <c r="F5572" s="101">
        <v>6985000</v>
      </c>
      <c r="G5572" s="146">
        <v>0.1</v>
      </c>
      <c r="H5572" s="101">
        <f t="shared" si="1644"/>
        <v>4191000</v>
      </c>
      <c r="I5572" s="101">
        <f t="shared" si="1645"/>
        <v>2794000</v>
      </c>
      <c r="J5572" s="101">
        <f t="shared" si="1646"/>
        <v>698500</v>
      </c>
      <c r="K5572" s="101">
        <f t="shared" si="1652"/>
        <v>389.6140116019634</v>
      </c>
      <c r="L5572" s="101">
        <v>15</v>
      </c>
      <c r="M5572" s="27">
        <f t="shared" si="1653"/>
        <v>97.403502900490849</v>
      </c>
    </row>
    <row r="5573" spans="1:13">
      <c r="A5573" s="1298"/>
      <c r="B5573" s="148"/>
      <c r="C5573" s="31"/>
      <c r="D5573" s="97"/>
      <c r="E5573" s="106"/>
      <c r="F5573" s="106"/>
      <c r="G5573" s="147"/>
      <c r="H5573" s="101">
        <f t="shared" si="1644"/>
        <v>0</v>
      </c>
      <c r="I5573" s="101">
        <f t="shared" si="1645"/>
        <v>0</v>
      </c>
      <c r="J5573" s="101">
        <f t="shared" si="1646"/>
        <v>0</v>
      </c>
      <c r="K5573" s="101">
        <f t="shared" si="1652"/>
        <v>0</v>
      </c>
      <c r="L5573" s="106">
        <f>SUM(L5567:L5572)</f>
        <v>3000</v>
      </c>
      <c r="M5573" s="106">
        <f>SUM(M5567:M5572)</f>
        <v>672.31132864792494</v>
      </c>
    </row>
    <row r="5574" spans="1:13" ht="45">
      <c r="A5574" s="1298" t="s">
        <v>5958</v>
      </c>
      <c r="B5574" s="42" t="s">
        <v>4344</v>
      </c>
      <c r="C5574" s="97"/>
      <c r="E5574" s="26"/>
      <c r="F5574" s="26"/>
      <c r="G5574" s="146"/>
      <c r="H5574" s="101">
        <f t="shared" si="1644"/>
        <v>0</v>
      </c>
      <c r="I5574" s="101">
        <f t="shared" si="1645"/>
        <v>0</v>
      </c>
      <c r="J5574" s="101">
        <f t="shared" si="1646"/>
        <v>0</v>
      </c>
      <c r="K5574" s="101">
        <f t="shared" si="1652"/>
        <v>0</v>
      </c>
      <c r="L5574" s="26"/>
      <c r="M5574" s="27"/>
    </row>
    <row r="5575" spans="1:13">
      <c r="A5575" s="1312"/>
      <c r="B5575" s="89"/>
      <c r="C5575" s="32" t="s">
        <v>4388</v>
      </c>
      <c r="D5575" s="1298">
        <v>2005</v>
      </c>
      <c r="E5575" s="101">
        <v>5</v>
      </c>
      <c r="F5575" s="101">
        <v>347000</v>
      </c>
      <c r="G5575" s="146">
        <v>0.1</v>
      </c>
      <c r="H5575" s="101">
        <f t="shared" si="1644"/>
        <v>173500</v>
      </c>
      <c r="I5575" s="101">
        <f t="shared" si="1645"/>
        <v>173500</v>
      </c>
      <c r="J5575" s="101">
        <f t="shared" si="1646"/>
        <v>34700</v>
      </c>
      <c r="K5575" s="101">
        <f t="shared" si="1652"/>
        <v>19.355198572066044</v>
      </c>
      <c r="L5575" s="101">
        <v>30</v>
      </c>
      <c r="M5575" s="27">
        <f t="shared" ref="M5575:M5580" si="1654">K5575*L5575/60</f>
        <v>9.677599286033022</v>
      </c>
    </row>
    <row r="5576" spans="1:13">
      <c r="A5576" s="1312"/>
      <c r="B5576" s="89"/>
      <c r="C5576" s="32" t="s">
        <v>4397</v>
      </c>
      <c r="D5576" s="1298">
        <v>2014</v>
      </c>
      <c r="E5576" s="101">
        <v>10</v>
      </c>
      <c r="F5576" s="101">
        <v>1411800</v>
      </c>
      <c r="G5576" s="146"/>
      <c r="H5576" s="101">
        <f t="shared" ref="H5576:H5627" si="1655">E5576*F5576*G5576</f>
        <v>0</v>
      </c>
      <c r="I5576" s="101">
        <f t="shared" ref="I5576:I5627" si="1656">F5576-H5576</f>
        <v>1411800</v>
      </c>
      <c r="J5576" s="101">
        <f t="shared" ref="J5576:J5627" si="1657">F5576*G5576</f>
        <v>0</v>
      </c>
      <c r="K5576" s="101">
        <f t="shared" si="1652"/>
        <v>0</v>
      </c>
      <c r="L5576" s="101"/>
      <c r="M5576" s="27">
        <f t="shared" si="1654"/>
        <v>0</v>
      </c>
    </row>
    <row r="5577" spans="1:13">
      <c r="A5577" s="1312"/>
      <c r="B5577" s="89"/>
      <c r="C5577" s="32" t="s">
        <v>4375</v>
      </c>
      <c r="D5577" s="1298">
        <v>2005</v>
      </c>
      <c r="E5577" s="101">
        <v>5</v>
      </c>
      <c r="F5577" s="101">
        <v>347000</v>
      </c>
      <c r="G5577" s="146">
        <v>0.1</v>
      </c>
      <c r="H5577" s="101">
        <f t="shared" si="1655"/>
        <v>173500</v>
      </c>
      <c r="I5577" s="101">
        <f t="shared" si="1656"/>
        <v>173500</v>
      </c>
      <c r="J5577" s="101">
        <f t="shared" si="1657"/>
        <v>34700</v>
      </c>
      <c r="K5577" s="101">
        <f t="shared" si="1652"/>
        <v>19.355198572066044</v>
      </c>
      <c r="L5577" s="101">
        <v>60</v>
      </c>
      <c r="M5577" s="27">
        <f t="shared" si="1654"/>
        <v>19.355198572066044</v>
      </c>
    </row>
    <row r="5578" spans="1:13">
      <c r="A5578" s="1312"/>
      <c r="B5578" s="89"/>
      <c r="C5578" s="32" t="s">
        <v>515</v>
      </c>
      <c r="D5578" s="1298">
        <v>2004</v>
      </c>
      <c r="E5578" s="101">
        <v>6</v>
      </c>
      <c r="F5578" s="101">
        <v>196670</v>
      </c>
      <c r="G5578" s="146">
        <v>0.1</v>
      </c>
      <c r="H5578" s="101">
        <f t="shared" si="1655"/>
        <v>118002</v>
      </c>
      <c r="I5578" s="101">
        <f t="shared" si="1656"/>
        <v>78668</v>
      </c>
      <c r="J5578" s="101">
        <f t="shared" si="1657"/>
        <v>19667</v>
      </c>
      <c r="K5578" s="101">
        <f t="shared" si="1652"/>
        <v>10.969991075412763</v>
      </c>
      <c r="L5578" s="101">
        <v>15</v>
      </c>
      <c r="M5578" s="27">
        <f t="shared" si="1654"/>
        <v>2.7424977688531906</v>
      </c>
    </row>
    <row r="5579" spans="1:13">
      <c r="A5579" s="6"/>
      <c r="B5579" s="6"/>
      <c r="C5579" s="32" t="s">
        <v>4374</v>
      </c>
      <c r="D5579" s="1298">
        <v>2004</v>
      </c>
      <c r="E5579" s="101">
        <v>6</v>
      </c>
      <c r="F5579" s="101">
        <v>202860</v>
      </c>
      <c r="G5579" s="146">
        <v>0.1</v>
      </c>
      <c r="H5579" s="101">
        <f t="shared" si="1655"/>
        <v>121716</v>
      </c>
      <c r="I5579" s="101">
        <f t="shared" si="1656"/>
        <v>81144</v>
      </c>
      <c r="J5579" s="101">
        <f t="shared" si="1657"/>
        <v>20286</v>
      </c>
      <c r="K5579" s="101">
        <f t="shared" si="1652"/>
        <v>11.315261044176706</v>
      </c>
      <c r="L5579" s="101">
        <v>2880</v>
      </c>
      <c r="M5579" s="27">
        <f t="shared" si="1654"/>
        <v>543.13253012048187</v>
      </c>
    </row>
    <row r="5580" spans="1:13">
      <c r="A5580" s="1298"/>
      <c r="B5580" s="148"/>
      <c r="C5580" s="32" t="s">
        <v>503</v>
      </c>
      <c r="D5580" s="1298">
        <v>2004</v>
      </c>
      <c r="E5580" s="101">
        <v>6</v>
      </c>
      <c r="F5580" s="101">
        <v>6985000</v>
      </c>
      <c r="G5580" s="146">
        <v>0.1</v>
      </c>
      <c r="H5580" s="101">
        <f t="shared" si="1655"/>
        <v>4191000</v>
      </c>
      <c r="I5580" s="101">
        <f t="shared" si="1656"/>
        <v>2794000</v>
      </c>
      <c r="J5580" s="101">
        <f t="shared" si="1657"/>
        <v>698500</v>
      </c>
      <c r="K5580" s="101">
        <f t="shared" si="1652"/>
        <v>389.6140116019634</v>
      </c>
      <c r="L5580" s="101">
        <v>15</v>
      </c>
      <c r="M5580" s="27">
        <f t="shared" si="1654"/>
        <v>97.403502900490849</v>
      </c>
    </row>
    <row r="5581" spans="1:13">
      <c r="A5581" s="1298"/>
      <c r="B5581" s="148"/>
      <c r="C5581" s="31"/>
      <c r="D5581" s="97"/>
      <c r="E5581" s="106"/>
      <c r="F5581" s="106"/>
      <c r="G5581" s="147"/>
      <c r="H5581" s="101">
        <f t="shared" si="1655"/>
        <v>0</v>
      </c>
      <c r="I5581" s="101">
        <f t="shared" si="1656"/>
        <v>0</v>
      </c>
      <c r="J5581" s="101">
        <f t="shared" si="1657"/>
        <v>0</v>
      </c>
      <c r="K5581" s="101">
        <f t="shared" si="1652"/>
        <v>0</v>
      </c>
      <c r="L5581" s="106">
        <f>SUM(L5575:L5580)</f>
        <v>3000</v>
      </c>
      <c r="M5581" s="106">
        <f>SUM(M5575:M5580)</f>
        <v>672.31132864792494</v>
      </c>
    </row>
    <row r="5582" spans="1:13" ht="45">
      <c r="A5582" s="1298" t="s">
        <v>5959</v>
      </c>
      <c r="B5582" s="42" t="s">
        <v>4345</v>
      </c>
      <c r="C5582" s="97"/>
      <c r="E5582" s="26"/>
      <c r="F5582" s="26"/>
      <c r="G5582" s="146"/>
      <c r="H5582" s="101">
        <f t="shared" si="1655"/>
        <v>0</v>
      </c>
      <c r="I5582" s="101">
        <f t="shared" si="1656"/>
        <v>0</v>
      </c>
      <c r="J5582" s="101">
        <f t="shared" si="1657"/>
        <v>0</v>
      </c>
      <c r="K5582" s="101">
        <f t="shared" si="1652"/>
        <v>0</v>
      </c>
      <c r="L5582" s="26"/>
      <c r="M5582" s="27"/>
    </row>
    <row r="5583" spans="1:13">
      <c r="A5583" s="1312"/>
      <c r="B5583" s="89"/>
      <c r="C5583" s="32" t="s">
        <v>4388</v>
      </c>
      <c r="D5583" s="1298">
        <v>2005</v>
      </c>
      <c r="E5583" s="101">
        <v>5</v>
      </c>
      <c r="F5583" s="101">
        <v>347000</v>
      </c>
      <c r="G5583" s="146">
        <v>0.1</v>
      </c>
      <c r="H5583" s="101">
        <f t="shared" si="1655"/>
        <v>173500</v>
      </c>
      <c r="I5583" s="101">
        <f t="shared" si="1656"/>
        <v>173500</v>
      </c>
      <c r="J5583" s="101">
        <f t="shared" si="1657"/>
        <v>34700</v>
      </c>
      <c r="K5583" s="101">
        <f t="shared" si="1652"/>
        <v>19.355198572066044</v>
      </c>
      <c r="L5583" s="101">
        <v>30</v>
      </c>
      <c r="M5583" s="27">
        <f t="shared" ref="M5583:M5588" si="1658">K5583*L5583/60</f>
        <v>9.677599286033022</v>
      </c>
    </row>
    <row r="5584" spans="1:13">
      <c r="A5584" s="1312"/>
      <c r="B5584" s="89"/>
      <c r="C5584" s="32" t="s">
        <v>4397</v>
      </c>
      <c r="D5584" s="1298">
        <v>2014</v>
      </c>
      <c r="E5584" s="101">
        <v>10</v>
      </c>
      <c r="F5584" s="101">
        <v>1411800</v>
      </c>
      <c r="G5584" s="146"/>
      <c r="H5584" s="101">
        <f t="shared" si="1655"/>
        <v>0</v>
      </c>
      <c r="I5584" s="101">
        <f t="shared" si="1656"/>
        <v>1411800</v>
      </c>
      <c r="J5584" s="101">
        <f t="shared" si="1657"/>
        <v>0</v>
      </c>
      <c r="K5584" s="101">
        <f t="shared" si="1652"/>
        <v>0</v>
      </c>
      <c r="L5584" s="101"/>
      <c r="M5584" s="27">
        <f t="shared" si="1658"/>
        <v>0</v>
      </c>
    </row>
    <row r="5585" spans="1:13">
      <c r="A5585" s="1312"/>
      <c r="B5585" s="89"/>
      <c r="C5585" s="32" t="s">
        <v>4375</v>
      </c>
      <c r="D5585" s="1298">
        <v>2005</v>
      </c>
      <c r="E5585" s="101">
        <v>5</v>
      </c>
      <c r="F5585" s="101">
        <v>347000</v>
      </c>
      <c r="G5585" s="146">
        <v>0.1</v>
      </c>
      <c r="H5585" s="101">
        <f t="shared" si="1655"/>
        <v>173500</v>
      </c>
      <c r="I5585" s="101">
        <f t="shared" si="1656"/>
        <v>173500</v>
      </c>
      <c r="J5585" s="101">
        <f t="shared" si="1657"/>
        <v>34700</v>
      </c>
      <c r="K5585" s="101">
        <f t="shared" si="1652"/>
        <v>19.355198572066044</v>
      </c>
      <c r="L5585" s="101">
        <v>60</v>
      </c>
      <c r="M5585" s="27">
        <f t="shared" si="1658"/>
        <v>19.355198572066044</v>
      </c>
    </row>
    <row r="5586" spans="1:13">
      <c r="A5586" s="1312"/>
      <c r="B5586" s="89"/>
      <c r="C5586" s="32" t="s">
        <v>515</v>
      </c>
      <c r="D5586" s="1298">
        <v>2004</v>
      </c>
      <c r="E5586" s="101">
        <v>6</v>
      </c>
      <c r="F5586" s="101">
        <v>196670</v>
      </c>
      <c r="G5586" s="146">
        <v>0.1</v>
      </c>
      <c r="H5586" s="101">
        <f t="shared" si="1655"/>
        <v>118002</v>
      </c>
      <c r="I5586" s="101">
        <f t="shared" si="1656"/>
        <v>78668</v>
      </c>
      <c r="J5586" s="101">
        <f t="shared" si="1657"/>
        <v>19667</v>
      </c>
      <c r="K5586" s="101">
        <f t="shared" si="1652"/>
        <v>10.969991075412763</v>
      </c>
      <c r="L5586" s="101">
        <v>15</v>
      </c>
      <c r="M5586" s="27">
        <f t="shared" si="1658"/>
        <v>2.7424977688531906</v>
      </c>
    </row>
    <row r="5587" spans="1:13">
      <c r="A5587" s="6"/>
      <c r="B5587" s="6"/>
      <c r="C5587" s="32" t="s">
        <v>4374</v>
      </c>
      <c r="D5587" s="1298">
        <v>2004</v>
      </c>
      <c r="E5587" s="101">
        <v>6</v>
      </c>
      <c r="F5587" s="101">
        <v>202860</v>
      </c>
      <c r="G5587" s="146">
        <v>0.1</v>
      </c>
      <c r="H5587" s="101">
        <f t="shared" si="1655"/>
        <v>121716</v>
      </c>
      <c r="I5587" s="101">
        <f t="shared" si="1656"/>
        <v>81144</v>
      </c>
      <c r="J5587" s="101">
        <f t="shared" si="1657"/>
        <v>20286</v>
      </c>
      <c r="K5587" s="101">
        <f t="shared" si="1652"/>
        <v>11.315261044176706</v>
      </c>
      <c r="L5587" s="101">
        <v>2880</v>
      </c>
      <c r="M5587" s="27">
        <f t="shared" si="1658"/>
        <v>543.13253012048187</v>
      </c>
    </row>
    <row r="5588" spans="1:13">
      <c r="A5588" s="1298"/>
      <c r="B5588" s="148"/>
      <c r="C5588" s="32" t="s">
        <v>503</v>
      </c>
      <c r="D5588" s="1298">
        <v>2004</v>
      </c>
      <c r="E5588" s="101">
        <v>6</v>
      </c>
      <c r="F5588" s="101">
        <v>6985000</v>
      </c>
      <c r="G5588" s="146">
        <v>0.1</v>
      </c>
      <c r="H5588" s="101">
        <f t="shared" si="1655"/>
        <v>4191000</v>
      </c>
      <c r="I5588" s="101">
        <f t="shared" si="1656"/>
        <v>2794000</v>
      </c>
      <c r="J5588" s="101">
        <f t="shared" si="1657"/>
        <v>698500</v>
      </c>
      <c r="K5588" s="101">
        <f t="shared" si="1652"/>
        <v>389.6140116019634</v>
      </c>
      <c r="L5588" s="101">
        <v>15</v>
      </c>
      <c r="M5588" s="27">
        <f t="shared" si="1658"/>
        <v>97.403502900490849</v>
      </c>
    </row>
    <row r="5589" spans="1:13">
      <c r="A5589" s="1298"/>
      <c r="B5589" s="148"/>
      <c r="C5589" s="31"/>
      <c r="D5589" s="97"/>
      <c r="E5589" s="106"/>
      <c r="F5589" s="106"/>
      <c r="G5589" s="147"/>
      <c r="H5589" s="101">
        <f t="shared" si="1655"/>
        <v>0</v>
      </c>
      <c r="I5589" s="101">
        <f t="shared" si="1656"/>
        <v>0</v>
      </c>
      <c r="J5589" s="101">
        <f t="shared" si="1657"/>
        <v>0</v>
      </c>
      <c r="K5589" s="101">
        <f t="shared" si="1652"/>
        <v>0</v>
      </c>
      <c r="L5589" s="106">
        <f>SUM(L5583:L5588)</f>
        <v>3000</v>
      </c>
      <c r="M5589" s="106">
        <f>SUM(M5583:M5588)</f>
        <v>672.31132864792494</v>
      </c>
    </row>
    <row r="5590" spans="1:13" s="197" customFormat="1" ht="30">
      <c r="A5590" s="131" t="s">
        <v>6127</v>
      </c>
      <c r="B5590" s="42" t="s">
        <v>4346</v>
      </c>
      <c r="C5590" s="492" t="s">
        <v>4374</v>
      </c>
      <c r="D5590" s="131">
        <v>2004</v>
      </c>
      <c r="E5590" s="259">
        <v>6</v>
      </c>
      <c r="F5590" s="259">
        <v>202860</v>
      </c>
      <c r="G5590" s="493">
        <v>0.15</v>
      </c>
      <c r="H5590" s="101">
        <f t="shared" si="1655"/>
        <v>182574</v>
      </c>
      <c r="I5590" s="101">
        <f t="shared" si="1656"/>
        <v>20286</v>
      </c>
      <c r="J5590" s="101">
        <f t="shared" si="1657"/>
        <v>30429</v>
      </c>
      <c r="K5590" s="101">
        <f t="shared" si="1652"/>
        <v>16.972891566265062</v>
      </c>
      <c r="L5590" s="259">
        <v>360</v>
      </c>
      <c r="M5590" s="257">
        <f t="shared" ref="M5590:M5595" si="1659">K5590*L5590/60</f>
        <v>101.83734939759037</v>
      </c>
    </row>
    <row r="5591" spans="1:13">
      <c r="A5591" s="1298"/>
      <c r="B5591" s="148"/>
      <c r="C5591" s="32" t="s">
        <v>4375</v>
      </c>
      <c r="D5591" s="1298">
        <v>2006</v>
      </c>
      <c r="E5591" s="101">
        <v>4</v>
      </c>
      <c r="F5591" s="101">
        <v>55500</v>
      </c>
      <c r="G5591" s="146">
        <v>0.1</v>
      </c>
      <c r="H5591" s="101">
        <f t="shared" si="1655"/>
        <v>22200</v>
      </c>
      <c r="I5591" s="101">
        <f t="shared" si="1656"/>
        <v>33300</v>
      </c>
      <c r="J5591" s="101">
        <f t="shared" si="1657"/>
        <v>5550</v>
      </c>
      <c r="K5591" s="101">
        <f t="shared" si="1652"/>
        <v>3.0957161981258365</v>
      </c>
      <c r="L5591" s="101">
        <v>10</v>
      </c>
      <c r="M5591" s="27">
        <f t="shared" si="1659"/>
        <v>0.51595269968763946</v>
      </c>
    </row>
    <row r="5592" spans="1:13">
      <c r="A5592" s="1298"/>
      <c r="B5592" s="148"/>
      <c r="C5592" s="32" t="s">
        <v>4379</v>
      </c>
      <c r="D5592" s="1298">
        <v>2005</v>
      </c>
      <c r="E5592" s="101">
        <v>5</v>
      </c>
      <c r="F5592" s="101">
        <v>1638000</v>
      </c>
      <c r="G5592" s="146">
        <v>0.1</v>
      </c>
      <c r="H5592" s="101">
        <f t="shared" si="1655"/>
        <v>819000</v>
      </c>
      <c r="I5592" s="101">
        <f t="shared" si="1656"/>
        <v>819000</v>
      </c>
      <c r="J5592" s="101">
        <f t="shared" si="1657"/>
        <v>163800</v>
      </c>
      <c r="K5592" s="101">
        <f t="shared" si="1652"/>
        <v>91.365461847389554</v>
      </c>
      <c r="L5592" s="101">
        <v>80</v>
      </c>
      <c r="M5592" s="27">
        <f t="shared" si="1659"/>
        <v>121.82061579651941</v>
      </c>
    </row>
    <row r="5593" spans="1:13">
      <c r="A5593" s="1298"/>
      <c r="B5593" s="148"/>
      <c r="C5593" s="32" t="s">
        <v>4380</v>
      </c>
      <c r="D5593" s="1298">
        <v>2005</v>
      </c>
      <c r="E5593" s="101">
        <v>5</v>
      </c>
      <c r="F5593" s="101">
        <v>12190000</v>
      </c>
      <c r="G5593" s="146">
        <v>0.1</v>
      </c>
      <c r="H5593" s="101">
        <f t="shared" si="1655"/>
        <v>6095000</v>
      </c>
      <c r="I5593" s="101">
        <f t="shared" si="1656"/>
        <v>6095000</v>
      </c>
      <c r="J5593" s="101">
        <f t="shared" si="1657"/>
        <v>1219000</v>
      </c>
      <c r="K5593" s="101">
        <f t="shared" si="1652"/>
        <v>679.9419901829541</v>
      </c>
      <c r="L5593" s="101">
        <v>20</v>
      </c>
      <c r="M5593" s="27">
        <f t="shared" si="1659"/>
        <v>226.6473300609847</v>
      </c>
    </row>
    <row r="5594" spans="1:13">
      <c r="A5594" s="1298"/>
      <c r="B5594" s="148"/>
      <c r="C5594" s="32" t="s">
        <v>515</v>
      </c>
      <c r="D5594" s="1298">
        <v>2004</v>
      </c>
      <c r="E5594" s="101">
        <v>6</v>
      </c>
      <c r="F5594" s="101">
        <v>196670</v>
      </c>
      <c r="G5594" s="146">
        <v>0.1</v>
      </c>
      <c r="H5594" s="101">
        <f t="shared" si="1655"/>
        <v>118002</v>
      </c>
      <c r="I5594" s="101">
        <f t="shared" si="1656"/>
        <v>78668</v>
      </c>
      <c r="J5594" s="101">
        <f t="shared" si="1657"/>
        <v>19667</v>
      </c>
      <c r="K5594" s="101">
        <f t="shared" si="1652"/>
        <v>10.969991075412763</v>
      </c>
      <c r="L5594" s="101">
        <v>15</v>
      </c>
      <c r="M5594" s="27">
        <f t="shared" si="1659"/>
        <v>2.7424977688531906</v>
      </c>
    </row>
    <row r="5595" spans="1:13">
      <c r="A5595" s="1298"/>
      <c r="B5595" s="148"/>
      <c r="C5595" s="32" t="s">
        <v>503</v>
      </c>
      <c r="D5595" s="1298">
        <v>2004</v>
      </c>
      <c r="E5595" s="101">
        <v>6</v>
      </c>
      <c r="F5595" s="101">
        <v>6985000</v>
      </c>
      <c r="G5595" s="146">
        <v>0.1</v>
      </c>
      <c r="H5595" s="101">
        <f t="shared" si="1655"/>
        <v>4191000</v>
      </c>
      <c r="I5595" s="101">
        <f t="shared" si="1656"/>
        <v>2794000</v>
      </c>
      <c r="J5595" s="101">
        <f t="shared" si="1657"/>
        <v>698500</v>
      </c>
      <c r="K5595" s="101">
        <f t="shared" si="1652"/>
        <v>389.6140116019634</v>
      </c>
      <c r="L5595" s="101">
        <v>20</v>
      </c>
      <c r="M5595" s="27">
        <f t="shared" si="1659"/>
        <v>129.87133720065447</v>
      </c>
    </row>
    <row r="5596" spans="1:13">
      <c r="A5596" s="1298"/>
      <c r="B5596" s="148"/>
      <c r="C5596" s="31"/>
      <c r="D5596" s="97"/>
      <c r="E5596" s="106"/>
      <c r="F5596" s="106"/>
      <c r="G5596" s="147"/>
      <c r="H5596" s="101">
        <f t="shared" si="1655"/>
        <v>0</v>
      </c>
      <c r="I5596" s="101">
        <f t="shared" si="1656"/>
        <v>0</v>
      </c>
      <c r="J5596" s="101">
        <f t="shared" si="1657"/>
        <v>0</v>
      </c>
      <c r="K5596" s="101">
        <f t="shared" si="1652"/>
        <v>0</v>
      </c>
      <c r="L5596" s="106">
        <f>SUM(L5590:L5595)</f>
        <v>505</v>
      </c>
      <c r="M5596" s="106">
        <f>SUM(M5590:M5595)</f>
        <v>583.43508292428976</v>
      </c>
    </row>
    <row r="5597" spans="1:13" ht="30">
      <c r="A5597" s="131" t="s">
        <v>5961</v>
      </c>
      <c r="B5597" s="42" t="s">
        <v>4347</v>
      </c>
      <c r="C5597" s="492" t="s">
        <v>4374</v>
      </c>
      <c r="D5597" s="131">
        <v>2004</v>
      </c>
      <c r="E5597" s="259">
        <v>6</v>
      </c>
      <c r="F5597" s="259">
        <v>202860</v>
      </c>
      <c r="G5597" s="493">
        <v>0.15</v>
      </c>
      <c r="H5597" s="101">
        <f t="shared" si="1655"/>
        <v>182574</v>
      </c>
      <c r="I5597" s="101">
        <f t="shared" si="1656"/>
        <v>20286</v>
      </c>
      <c r="J5597" s="101">
        <f t="shared" si="1657"/>
        <v>30429</v>
      </c>
      <c r="K5597" s="101">
        <f t="shared" si="1652"/>
        <v>16.972891566265062</v>
      </c>
      <c r="L5597" s="259">
        <v>360</v>
      </c>
      <c r="M5597" s="257">
        <f t="shared" ref="M5597:M5602" si="1660">K5597*L5597/60</f>
        <v>101.83734939759037</v>
      </c>
    </row>
    <row r="5598" spans="1:13">
      <c r="A5598" s="1298"/>
      <c r="B5598" s="148"/>
      <c r="C5598" s="32" t="s">
        <v>4375</v>
      </c>
      <c r="D5598" s="1298">
        <v>2006</v>
      </c>
      <c r="E5598" s="101">
        <v>4</v>
      </c>
      <c r="F5598" s="101">
        <v>55500</v>
      </c>
      <c r="G5598" s="146">
        <v>0.1</v>
      </c>
      <c r="H5598" s="101">
        <f t="shared" si="1655"/>
        <v>22200</v>
      </c>
      <c r="I5598" s="101">
        <f t="shared" si="1656"/>
        <v>33300</v>
      </c>
      <c r="J5598" s="101">
        <f t="shared" si="1657"/>
        <v>5550</v>
      </c>
      <c r="K5598" s="101">
        <f t="shared" si="1652"/>
        <v>3.0957161981258365</v>
      </c>
      <c r="L5598" s="101">
        <v>10</v>
      </c>
      <c r="M5598" s="27">
        <f t="shared" si="1660"/>
        <v>0.51595269968763946</v>
      </c>
    </row>
    <row r="5599" spans="1:13">
      <c r="A5599" s="1298"/>
      <c r="B5599" s="148"/>
      <c r="C5599" s="32" t="s">
        <v>4379</v>
      </c>
      <c r="D5599" s="1298">
        <v>2005</v>
      </c>
      <c r="E5599" s="101">
        <v>5</v>
      </c>
      <c r="F5599" s="101">
        <v>1638000</v>
      </c>
      <c r="G5599" s="146">
        <v>0.1</v>
      </c>
      <c r="H5599" s="101">
        <f t="shared" si="1655"/>
        <v>819000</v>
      </c>
      <c r="I5599" s="101">
        <f t="shared" si="1656"/>
        <v>819000</v>
      </c>
      <c r="J5599" s="101">
        <f t="shared" si="1657"/>
        <v>163800</v>
      </c>
      <c r="K5599" s="101">
        <f t="shared" si="1652"/>
        <v>91.365461847389554</v>
      </c>
      <c r="L5599" s="101">
        <v>80</v>
      </c>
      <c r="M5599" s="27">
        <f t="shared" si="1660"/>
        <v>121.82061579651941</v>
      </c>
    </row>
    <row r="5600" spans="1:13">
      <c r="A5600" s="1298"/>
      <c r="B5600" s="148"/>
      <c r="C5600" s="32" t="s">
        <v>4380</v>
      </c>
      <c r="D5600" s="1298">
        <v>2005</v>
      </c>
      <c r="E5600" s="101">
        <v>5</v>
      </c>
      <c r="F5600" s="101">
        <v>12190000</v>
      </c>
      <c r="G5600" s="146">
        <v>0.1</v>
      </c>
      <c r="H5600" s="101">
        <f t="shared" si="1655"/>
        <v>6095000</v>
      </c>
      <c r="I5600" s="101">
        <f t="shared" si="1656"/>
        <v>6095000</v>
      </c>
      <c r="J5600" s="101">
        <f t="shared" si="1657"/>
        <v>1219000</v>
      </c>
      <c r="K5600" s="101">
        <f t="shared" si="1652"/>
        <v>679.9419901829541</v>
      </c>
      <c r="L5600" s="101">
        <v>20</v>
      </c>
      <c r="M5600" s="27">
        <f t="shared" si="1660"/>
        <v>226.6473300609847</v>
      </c>
    </row>
    <row r="5601" spans="1:13">
      <c r="A5601" s="1298"/>
      <c r="B5601" s="148"/>
      <c r="C5601" s="32" t="s">
        <v>515</v>
      </c>
      <c r="D5601" s="1298">
        <v>2004</v>
      </c>
      <c r="E5601" s="101">
        <v>6</v>
      </c>
      <c r="F5601" s="101">
        <v>196670</v>
      </c>
      <c r="G5601" s="146">
        <v>0.1</v>
      </c>
      <c r="H5601" s="101">
        <f t="shared" si="1655"/>
        <v>118002</v>
      </c>
      <c r="I5601" s="101">
        <f t="shared" si="1656"/>
        <v>78668</v>
      </c>
      <c r="J5601" s="101">
        <f t="shared" si="1657"/>
        <v>19667</v>
      </c>
      <c r="K5601" s="101">
        <f t="shared" si="1652"/>
        <v>10.969991075412763</v>
      </c>
      <c r="L5601" s="101">
        <v>15</v>
      </c>
      <c r="M5601" s="27">
        <f t="shared" si="1660"/>
        <v>2.7424977688531906</v>
      </c>
    </row>
    <row r="5602" spans="1:13">
      <c r="A5602" s="1298"/>
      <c r="B5602" s="148"/>
      <c r="C5602" s="32" t="s">
        <v>503</v>
      </c>
      <c r="D5602" s="1298">
        <v>2004</v>
      </c>
      <c r="E5602" s="101">
        <v>6</v>
      </c>
      <c r="F5602" s="101">
        <v>6985000</v>
      </c>
      <c r="G5602" s="146">
        <v>0.1</v>
      </c>
      <c r="H5602" s="101">
        <f t="shared" si="1655"/>
        <v>4191000</v>
      </c>
      <c r="I5602" s="101">
        <f t="shared" si="1656"/>
        <v>2794000</v>
      </c>
      <c r="J5602" s="101">
        <f t="shared" si="1657"/>
        <v>698500</v>
      </c>
      <c r="K5602" s="101">
        <f t="shared" si="1652"/>
        <v>389.6140116019634</v>
      </c>
      <c r="L5602" s="101">
        <v>20</v>
      </c>
      <c r="M5602" s="27">
        <f t="shared" si="1660"/>
        <v>129.87133720065447</v>
      </c>
    </row>
    <row r="5603" spans="1:13">
      <c r="A5603" s="1298"/>
      <c r="B5603" s="148"/>
      <c r="C5603" s="31"/>
      <c r="D5603" s="97"/>
      <c r="E5603" s="106"/>
      <c r="F5603" s="106"/>
      <c r="G5603" s="147"/>
      <c r="H5603" s="101">
        <f t="shared" si="1655"/>
        <v>0</v>
      </c>
      <c r="I5603" s="101">
        <f t="shared" si="1656"/>
        <v>0</v>
      </c>
      <c r="J5603" s="101">
        <f t="shared" si="1657"/>
        <v>0</v>
      </c>
      <c r="K5603" s="101">
        <f t="shared" si="1652"/>
        <v>0</v>
      </c>
      <c r="L5603" s="106">
        <f>SUM(L5597:L5602)</f>
        <v>505</v>
      </c>
      <c r="M5603" s="106">
        <f>SUM(M5597:M5602)</f>
        <v>583.43508292428976</v>
      </c>
    </row>
    <row r="5604" spans="1:13" ht="44.25" customHeight="1">
      <c r="A5604" s="131" t="s">
        <v>5962</v>
      </c>
      <c r="B5604" s="42" t="s">
        <v>4348</v>
      </c>
      <c r="C5604" s="492" t="s">
        <v>4374</v>
      </c>
      <c r="D5604" s="131">
        <v>2004</v>
      </c>
      <c r="E5604" s="259">
        <v>6</v>
      </c>
      <c r="F5604" s="259">
        <v>202860</v>
      </c>
      <c r="G5604" s="493">
        <v>0.15</v>
      </c>
      <c r="H5604" s="101">
        <f t="shared" si="1655"/>
        <v>182574</v>
      </c>
      <c r="I5604" s="101">
        <f t="shared" si="1656"/>
        <v>20286</v>
      </c>
      <c r="J5604" s="101">
        <f t="shared" si="1657"/>
        <v>30429</v>
      </c>
      <c r="K5604" s="101">
        <f t="shared" si="1652"/>
        <v>16.972891566265062</v>
      </c>
      <c r="L5604" s="259">
        <v>360</v>
      </c>
      <c r="M5604" s="257">
        <f t="shared" ref="M5604:M5609" si="1661">K5604*L5604/60</f>
        <v>101.83734939759037</v>
      </c>
    </row>
    <row r="5605" spans="1:13">
      <c r="A5605" s="1298"/>
      <c r="B5605" s="148"/>
      <c r="C5605" s="32" t="s">
        <v>4375</v>
      </c>
      <c r="D5605" s="1298">
        <v>2006</v>
      </c>
      <c r="E5605" s="101">
        <v>4</v>
      </c>
      <c r="F5605" s="101">
        <v>55500</v>
      </c>
      <c r="G5605" s="146">
        <v>0.1</v>
      </c>
      <c r="H5605" s="101">
        <f t="shared" si="1655"/>
        <v>22200</v>
      </c>
      <c r="I5605" s="101">
        <f t="shared" si="1656"/>
        <v>33300</v>
      </c>
      <c r="J5605" s="101">
        <f t="shared" si="1657"/>
        <v>5550</v>
      </c>
      <c r="K5605" s="101">
        <f t="shared" si="1652"/>
        <v>3.0957161981258365</v>
      </c>
      <c r="L5605" s="101">
        <v>10</v>
      </c>
      <c r="M5605" s="27">
        <f t="shared" si="1661"/>
        <v>0.51595269968763946</v>
      </c>
    </row>
    <row r="5606" spans="1:13">
      <c r="A5606" s="1298"/>
      <c r="B5606" s="148"/>
      <c r="C5606" s="32" t="s">
        <v>4379</v>
      </c>
      <c r="D5606" s="1298">
        <v>2005</v>
      </c>
      <c r="E5606" s="101">
        <v>5</v>
      </c>
      <c r="F5606" s="101">
        <v>1638000</v>
      </c>
      <c r="G5606" s="146">
        <v>0.1</v>
      </c>
      <c r="H5606" s="101">
        <f t="shared" si="1655"/>
        <v>819000</v>
      </c>
      <c r="I5606" s="101">
        <f t="shared" si="1656"/>
        <v>819000</v>
      </c>
      <c r="J5606" s="101">
        <f t="shared" si="1657"/>
        <v>163800</v>
      </c>
      <c r="K5606" s="101">
        <f t="shared" si="1652"/>
        <v>91.365461847389554</v>
      </c>
      <c r="L5606" s="101">
        <v>80</v>
      </c>
      <c r="M5606" s="27">
        <f t="shared" si="1661"/>
        <v>121.82061579651941</v>
      </c>
    </row>
    <row r="5607" spans="1:13">
      <c r="A5607" s="1298"/>
      <c r="B5607" s="148"/>
      <c r="C5607" s="32" t="s">
        <v>4380</v>
      </c>
      <c r="D5607" s="1298">
        <v>2005</v>
      </c>
      <c r="E5607" s="101">
        <v>5</v>
      </c>
      <c r="F5607" s="101">
        <v>12190000</v>
      </c>
      <c r="G5607" s="146">
        <v>0.1</v>
      </c>
      <c r="H5607" s="101">
        <f t="shared" si="1655"/>
        <v>6095000</v>
      </c>
      <c r="I5607" s="101">
        <f t="shared" si="1656"/>
        <v>6095000</v>
      </c>
      <c r="J5607" s="101">
        <f t="shared" si="1657"/>
        <v>1219000</v>
      </c>
      <c r="K5607" s="101">
        <f t="shared" si="1652"/>
        <v>679.9419901829541</v>
      </c>
      <c r="L5607" s="101">
        <v>20</v>
      </c>
      <c r="M5607" s="27">
        <f t="shared" si="1661"/>
        <v>226.6473300609847</v>
      </c>
    </row>
    <row r="5608" spans="1:13">
      <c r="A5608" s="1298"/>
      <c r="B5608" s="148"/>
      <c r="C5608" s="32" t="s">
        <v>515</v>
      </c>
      <c r="D5608" s="1298">
        <v>2004</v>
      </c>
      <c r="E5608" s="101">
        <v>6</v>
      </c>
      <c r="F5608" s="101">
        <v>196670</v>
      </c>
      <c r="G5608" s="146">
        <v>0.1</v>
      </c>
      <c r="H5608" s="101">
        <f t="shared" si="1655"/>
        <v>118002</v>
      </c>
      <c r="I5608" s="101">
        <f t="shared" si="1656"/>
        <v>78668</v>
      </c>
      <c r="J5608" s="101">
        <f t="shared" si="1657"/>
        <v>19667</v>
      </c>
      <c r="K5608" s="101">
        <f t="shared" si="1652"/>
        <v>10.969991075412763</v>
      </c>
      <c r="L5608" s="101">
        <v>15</v>
      </c>
      <c r="M5608" s="27">
        <f t="shared" si="1661"/>
        <v>2.7424977688531906</v>
      </c>
    </row>
    <row r="5609" spans="1:13">
      <c r="A5609" s="1298"/>
      <c r="B5609" s="148"/>
      <c r="C5609" s="32" t="s">
        <v>503</v>
      </c>
      <c r="D5609" s="1298">
        <v>2004</v>
      </c>
      <c r="E5609" s="101">
        <v>6</v>
      </c>
      <c r="F5609" s="101">
        <v>6985000</v>
      </c>
      <c r="G5609" s="146">
        <v>0.1</v>
      </c>
      <c r="H5609" s="101">
        <f t="shared" si="1655"/>
        <v>4191000</v>
      </c>
      <c r="I5609" s="101">
        <f t="shared" si="1656"/>
        <v>2794000</v>
      </c>
      <c r="J5609" s="101">
        <f t="shared" si="1657"/>
        <v>698500</v>
      </c>
      <c r="K5609" s="101">
        <f t="shared" si="1652"/>
        <v>389.6140116019634</v>
      </c>
      <c r="L5609" s="101">
        <v>20</v>
      </c>
      <c r="M5609" s="27">
        <f t="shared" si="1661"/>
        <v>129.87133720065447</v>
      </c>
    </row>
    <row r="5610" spans="1:13">
      <c r="A5610" s="1298"/>
      <c r="B5610" s="148"/>
      <c r="C5610" s="31"/>
      <c r="D5610" s="97"/>
      <c r="E5610" s="106"/>
      <c r="F5610" s="106"/>
      <c r="G5610" s="147"/>
      <c r="H5610" s="101">
        <f t="shared" si="1655"/>
        <v>0</v>
      </c>
      <c r="I5610" s="101">
        <f t="shared" si="1656"/>
        <v>0</v>
      </c>
      <c r="J5610" s="101">
        <f t="shared" si="1657"/>
        <v>0</v>
      </c>
      <c r="K5610" s="101">
        <f t="shared" si="1652"/>
        <v>0</v>
      </c>
      <c r="L5610" s="106">
        <f>SUM(L5604:L5609)</f>
        <v>505</v>
      </c>
      <c r="M5610" s="106">
        <f>SUM(M5604:M5609)</f>
        <v>583.43508292428976</v>
      </c>
    </row>
    <row r="5611" spans="1:13" s="197" customFormat="1" ht="36" customHeight="1">
      <c r="A5611" s="131" t="s">
        <v>6128</v>
      </c>
      <c r="B5611" s="42" t="s">
        <v>4349</v>
      </c>
      <c r="C5611" s="492" t="s">
        <v>4388</v>
      </c>
      <c r="D5611" s="131">
        <v>2005</v>
      </c>
      <c r="E5611" s="259">
        <v>5</v>
      </c>
      <c r="F5611" s="259">
        <v>347000</v>
      </c>
      <c r="G5611" s="493">
        <v>0.1</v>
      </c>
      <c r="H5611" s="101">
        <f t="shared" si="1655"/>
        <v>173500</v>
      </c>
      <c r="I5611" s="101">
        <f t="shared" si="1656"/>
        <v>173500</v>
      </c>
      <c r="J5611" s="101">
        <f t="shared" si="1657"/>
        <v>34700</v>
      </c>
      <c r="K5611" s="101">
        <f t="shared" si="1652"/>
        <v>19.355198572066044</v>
      </c>
      <c r="L5611" s="259">
        <v>30</v>
      </c>
      <c r="M5611" s="257">
        <f t="shared" ref="M5611:M5616" si="1662">K5611*L5611/60</f>
        <v>9.677599286033022</v>
      </c>
    </row>
    <row r="5612" spans="1:13">
      <c r="A5612" s="1298"/>
      <c r="B5612" s="148"/>
      <c r="C5612" s="32" t="s">
        <v>4397</v>
      </c>
      <c r="D5612" s="1298">
        <v>2014</v>
      </c>
      <c r="E5612" s="101">
        <v>10</v>
      </c>
      <c r="F5612" s="101">
        <v>1411800</v>
      </c>
      <c r="G5612" s="146"/>
      <c r="H5612" s="101">
        <f t="shared" si="1655"/>
        <v>0</v>
      </c>
      <c r="I5612" s="101">
        <f t="shared" si="1656"/>
        <v>1411800</v>
      </c>
      <c r="J5612" s="101">
        <f t="shared" si="1657"/>
        <v>0</v>
      </c>
      <c r="K5612" s="101">
        <f t="shared" si="1652"/>
        <v>0</v>
      </c>
      <c r="L5612" s="101"/>
      <c r="M5612" s="27">
        <f t="shared" si="1662"/>
        <v>0</v>
      </c>
    </row>
    <row r="5613" spans="1:13">
      <c r="A5613" s="1298"/>
      <c r="B5613" s="148"/>
      <c r="C5613" s="32" t="s">
        <v>4375</v>
      </c>
      <c r="D5613" s="1298">
        <v>2005</v>
      </c>
      <c r="E5613" s="101">
        <v>5</v>
      </c>
      <c r="F5613" s="101">
        <v>347000</v>
      </c>
      <c r="G5613" s="146">
        <v>0.1</v>
      </c>
      <c r="H5613" s="101">
        <f t="shared" si="1655"/>
        <v>173500</v>
      </c>
      <c r="I5613" s="101">
        <f t="shared" si="1656"/>
        <v>173500</v>
      </c>
      <c r="J5613" s="101">
        <f t="shared" si="1657"/>
        <v>34700</v>
      </c>
      <c r="K5613" s="101">
        <f t="shared" si="1652"/>
        <v>19.355198572066044</v>
      </c>
      <c r="L5613" s="101">
        <v>60</v>
      </c>
      <c r="M5613" s="27">
        <f t="shared" si="1662"/>
        <v>19.355198572066044</v>
      </c>
    </row>
    <row r="5614" spans="1:13">
      <c r="A5614" s="1298"/>
      <c r="B5614" s="148"/>
      <c r="C5614" s="32" t="s">
        <v>515</v>
      </c>
      <c r="D5614" s="1298">
        <v>2004</v>
      </c>
      <c r="E5614" s="101">
        <v>6</v>
      </c>
      <c r="F5614" s="101">
        <v>196670</v>
      </c>
      <c r="G5614" s="146">
        <v>0.1</v>
      </c>
      <c r="H5614" s="101">
        <f t="shared" si="1655"/>
        <v>118002</v>
      </c>
      <c r="I5614" s="101">
        <f t="shared" si="1656"/>
        <v>78668</v>
      </c>
      <c r="J5614" s="101">
        <f t="shared" si="1657"/>
        <v>19667</v>
      </c>
      <c r="K5614" s="101">
        <f t="shared" si="1652"/>
        <v>10.969991075412763</v>
      </c>
      <c r="L5614" s="101">
        <v>15</v>
      </c>
      <c r="M5614" s="27">
        <f t="shared" si="1662"/>
        <v>2.7424977688531906</v>
      </c>
    </row>
    <row r="5615" spans="1:13">
      <c r="A5615" s="1298"/>
      <c r="B5615" s="148"/>
      <c r="C5615" s="32" t="s">
        <v>4374</v>
      </c>
      <c r="D5615" s="1298">
        <v>2004</v>
      </c>
      <c r="E5615" s="101">
        <v>6</v>
      </c>
      <c r="F5615" s="101">
        <v>202860</v>
      </c>
      <c r="G5615" s="146">
        <v>0.1</v>
      </c>
      <c r="H5615" s="101">
        <f t="shared" si="1655"/>
        <v>121716</v>
      </c>
      <c r="I5615" s="101">
        <f t="shared" si="1656"/>
        <v>81144</v>
      </c>
      <c r="J5615" s="101">
        <f t="shared" si="1657"/>
        <v>20286</v>
      </c>
      <c r="K5615" s="101">
        <f t="shared" si="1652"/>
        <v>11.315261044176706</v>
      </c>
      <c r="L5615" s="101">
        <v>2880</v>
      </c>
      <c r="M5615" s="27">
        <f t="shared" si="1662"/>
        <v>543.13253012048187</v>
      </c>
    </row>
    <row r="5616" spans="1:13">
      <c r="A5616" s="1298"/>
      <c r="B5616" s="148"/>
      <c r="C5616" s="32" t="s">
        <v>503</v>
      </c>
      <c r="D5616" s="1298">
        <v>2004</v>
      </c>
      <c r="E5616" s="101">
        <v>6</v>
      </c>
      <c r="F5616" s="101">
        <v>6985000</v>
      </c>
      <c r="G5616" s="146">
        <v>0.1</v>
      </c>
      <c r="H5616" s="101">
        <f t="shared" si="1655"/>
        <v>4191000</v>
      </c>
      <c r="I5616" s="101">
        <f t="shared" si="1656"/>
        <v>2794000</v>
      </c>
      <c r="J5616" s="101">
        <f t="shared" si="1657"/>
        <v>698500</v>
      </c>
      <c r="K5616" s="101">
        <f t="shared" ref="K5616:K5664" si="1663">J5616/1792.8</f>
        <v>389.6140116019634</v>
      </c>
      <c r="L5616" s="101">
        <v>15</v>
      </c>
      <c r="M5616" s="27">
        <f t="shared" si="1662"/>
        <v>97.403502900490849</v>
      </c>
    </row>
    <row r="5617" spans="1:13">
      <c r="A5617" s="1298"/>
      <c r="B5617" s="148"/>
      <c r="C5617" s="31"/>
      <c r="D5617" s="97"/>
      <c r="E5617" s="106"/>
      <c r="F5617" s="106"/>
      <c r="G5617" s="147"/>
      <c r="H5617" s="101">
        <f t="shared" si="1655"/>
        <v>0</v>
      </c>
      <c r="I5617" s="101">
        <f t="shared" si="1656"/>
        <v>0</v>
      </c>
      <c r="J5617" s="101">
        <f t="shared" si="1657"/>
        <v>0</v>
      </c>
      <c r="K5617" s="101">
        <f t="shared" si="1663"/>
        <v>0</v>
      </c>
      <c r="L5617" s="106">
        <f>SUM(L5611:L5616)</f>
        <v>3000</v>
      </c>
      <c r="M5617" s="106">
        <f>SUM(M5611:M5616)</f>
        <v>672.31132864792494</v>
      </c>
    </row>
    <row r="5618" spans="1:13" ht="45">
      <c r="A5618" s="131" t="s">
        <v>5964</v>
      </c>
      <c r="B5618" s="42" t="s">
        <v>4350</v>
      </c>
      <c r="C5618" s="492" t="s">
        <v>4388</v>
      </c>
      <c r="D5618" s="131">
        <v>2005</v>
      </c>
      <c r="E5618" s="259">
        <v>5</v>
      </c>
      <c r="F5618" s="259">
        <v>347000</v>
      </c>
      <c r="G5618" s="493">
        <v>0.1</v>
      </c>
      <c r="H5618" s="101">
        <f t="shared" si="1655"/>
        <v>173500</v>
      </c>
      <c r="I5618" s="101">
        <f t="shared" si="1656"/>
        <v>173500</v>
      </c>
      <c r="J5618" s="101">
        <f t="shared" si="1657"/>
        <v>34700</v>
      </c>
      <c r="K5618" s="101">
        <f t="shared" si="1663"/>
        <v>19.355198572066044</v>
      </c>
      <c r="L5618" s="259">
        <v>30</v>
      </c>
      <c r="M5618" s="257">
        <f t="shared" ref="M5618:M5623" si="1664">K5618*L5618/60</f>
        <v>9.677599286033022</v>
      </c>
    </row>
    <row r="5619" spans="1:13">
      <c r="A5619" s="1298"/>
      <c r="B5619" s="148"/>
      <c r="C5619" s="32" t="s">
        <v>4397</v>
      </c>
      <c r="D5619" s="1298">
        <v>2014</v>
      </c>
      <c r="E5619" s="101">
        <v>10</v>
      </c>
      <c r="F5619" s="101">
        <v>1411800</v>
      </c>
      <c r="G5619" s="146"/>
      <c r="H5619" s="101">
        <f t="shared" si="1655"/>
        <v>0</v>
      </c>
      <c r="I5619" s="101">
        <f t="shared" si="1656"/>
        <v>1411800</v>
      </c>
      <c r="J5619" s="101">
        <f t="shared" si="1657"/>
        <v>0</v>
      </c>
      <c r="K5619" s="101">
        <f t="shared" si="1663"/>
        <v>0</v>
      </c>
      <c r="L5619" s="101"/>
      <c r="M5619" s="27">
        <f t="shared" si="1664"/>
        <v>0</v>
      </c>
    </row>
    <row r="5620" spans="1:13">
      <c r="A5620" s="1298"/>
      <c r="B5620" s="148"/>
      <c r="C5620" s="32" t="s">
        <v>4375</v>
      </c>
      <c r="D5620" s="1298">
        <v>2005</v>
      </c>
      <c r="E5620" s="101">
        <v>5</v>
      </c>
      <c r="F5620" s="101">
        <v>347000</v>
      </c>
      <c r="G5620" s="146">
        <v>0.1</v>
      </c>
      <c r="H5620" s="101">
        <f t="shared" si="1655"/>
        <v>173500</v>
      </c>
      <c r="I5620" s="101">
        <f t="shared" si="1656"/>
        <v>173500</v>
      </c>
      <c r="J5620" s="101">
        <f t="shared" si="1657"/>
        <v>34700</v>
      </c>
      <c r="K5620" s="101">
        <f t="shared" si="1663"/>
        <v>19.355198572066044</v>
      </c>
      <c r="L5620" s="101">
        <v>60</v>
      </c>
      <c r="M5620" s="27">
        <f t="shared" si="1664"/>
        <v>19.355198572066044</v>
      </c>
    </row>
    <row r="5621" spans="1:13">
      <c r="A5621" s="1298"/>
      <c r="B5621" s="148"/>
      <c r="C5621" s="32" t="s">
        <v>515</v>
      </c>
      <c r="D5621" s="1298">
        <v>2004</v>
      </c>
      <c r="E5621" s="101">
        <v>6</v>
      </c>
      <c r="F5621" s="101">
        <v>196670</v>
      </c>
      <c r="G5621" s="146">
        <v>0.1</v>
      </c>
      <c r="H5621" s="101">
        <f t="shared" si="1655"/>
        <v>118002</v>
      </c>
      <c r="I5621" s="101">
        <f t="shared" si="1656"/>
        <v>78668</v>
      </c>
      <c r="J5621" s="101">
        <f t="shared" si="1657"/>
        <v>19667</v>
      </c>
      <c r="K5621" s="101">
        <f t="shared" si="1663"/>
        <v>10.969991075412763</v>
      </c>
      <c r="L5621" s="101">
        <v>15</v>
      </c>
      <c r="M5621" s="27">
        <f t="shared" si="1664"/>
        <v>2.7424977688531906</v>
      </c>
    </row>
    <row r="5622" spans="1:13">
      <c r="A5622" s="1298"/>
      <c r="B5622" s="148"/>
      <c r="C5622" s="32" t="s">
        <v>4374</v>
      </c>
      <c r="D5622" s="1298">
        <v>2004</v>
      </c>
      <c r="E5622" s="101">
        <v>6</v>
      </c>
      <c r="F5622" s="101">
        <v>202860</v>
      </c>
      <c r="G5622" s="146">
        <v>0.1</v>
      </c>
      <c r="H5622" s="101">
        <f t="shared" si="1655"/>
        <v>121716</v>
      </c>
      <c r="I5622" s="101">
        <f t="shared" si="1656"/>
        <v>81144</v>
      </c>
      <c r="J5622" s="101">
        <f t="shared" si="1657"/>
        <v>20286</v>
      </c>
      <c r="K5622" s="101">
        <f t="shared" si="1663"/>
        <v>11.315261044176706</v>
      </c>
      <c r="L5622" s="101">
        <v>2880</v>
      </c>
      <c r="M5622" s="27">
        <f t="shared" si="1664"/>
        <v>543.13253012048187</v>
      </c>
    </row>
    <row r="5623" spans="1:13">
      <c r="A5623" s="1298"/>
      <c r="B5623" s="148"/>
      <c r="C5623" s="32" t="s">
        <v>503</v>
      </c>
      <c r="D5623" s="1298">
        <v>2004</v>
      </c>
      <c r="E5623" s="101">
        <v>6</v>
      </c>
      <c r="F5623" s="101">
        <v>6985000</v>
      </c>
      <c r="G5623" s="146">
        <v>0.1</v>
      </c>
      <c r="H5623" s="101">
        <f t="shared" si="1655"/>
        <v>4191000</v>
      </c>
      <c r="I5623" s="101">
        <f t="shared" si="1656"/>
        <v>2794000</v>
      </c>
      <c r="J5623" s="101">
        <f t="shared" si="1657"/>
        <v>698500</v>
      </c>
      <c r="K5623" s="101">
        <f t="shared" si="1663"/>
        <v>389.6140116019634</v>
      </c>
      <c r="L5623" s="101">
        <v>15</v>
      </c>
      <c r="M5623" s="27">
        <f t="shared" si="1664"/>
        <v>97.403502900490849</v>
      </c>
    </row>
    <row r="5624" spans="1:13">
      <c r="A5624" s="1298"/>
      <c r="B5624" s="148"/>
      <c r="C5624" s="31"/>
      <c r="D5624" s="97"/>
      <c r="E5624" s="106"/>
      <c r="F5624" s="106"/>
      <c r="G5624" s="147"/>
      <c r="H5624" s="101">
        <f t="shared" si="1655"/>
        <v>0</v>
      </c>
      <c r="I5624" s="101">
        <f t="shared" si="1656"/>
        <v>0</v>
      </c>
      <c r="J5624" s="101">
        <f t="shared" si="1657"/>
        <v>0</v>
      </c>
      <c r="K5624" s="101">
        <f t="shared" si="1663"/>
        <v>0</v>
      </c>
      <c r="L5624" s="106">
        <f>SUM(L5618:L5623)</f>
        <v>3000</v>
      </c>
      <c r="M5624" s="106">
        <f>SUM(M5618:M5623)</f>
        <v>672.31132864792494</v>
      </c>
    </row>
    <row r="5625" spans="1:13" s="197" customFormat="1" ht="30">
      <c r="A5625" s="131" t="s">
        <v>6129</v>
      </c>
      <c r="B5625" s="42" t="s">
        <v>4351</v>
      </c>
      <c r="C5625" s="308"/>
      <c r="D5625" s="303"/>
      <c r="E5625" s="258"/>
      <c r="F5625" s="258"/>
      <c r="G5625" s="493"/>
      <c r="H5625" s="101">
        <f t="shared" si="1655"/>
        <v>0</v>
      </c>
      <c r="I5625" s="101">
        <f t="shared" si="1656"/>
        <v>0</v>
      </c>
      <c r="J5625" s="101">
        <f t="shared" si="1657"/>
        <v>0</v>
      </c>
      <c r="K5625" s="101">
        <f t="shared" si="1663"/>
        <v>0</v>
      </c>
      <c r="L5625" s="260"/>
      <c r="M5625" s="494"/>
    </row>
    <row r="5626" spans="1:13">
      <c r="A5626" s="1298"/>
      <c r="B5626" s="148"/>
      <c r="C5626" s="32" t="s">
        <v>4374</v>
      </c>
      <c r="D5626" s="1298">
        <v>2004</v>
      </c>
      <c r="E5626" s="101">
        <v>6</v>
      </c>
      <c r="F5626" s="101">
        <v>202860</v>
      </c>
      <c r="G5626" s="146">
        <v>0.1</v>
      </c>
      <c r="H5626" s="101">
        <f t="shared" si="1655"/>
        <v>121716</v>
      </c>
      <c r="I5626" s="101">
        <f t="shared" si="1656"/>
        <v>81144</v>
      </c>
      <c r="J5626" s="101">
        <f t="shared" si="1657"/>
        <v>20286</v>
      </c>
      <c r="K5626" s="101">
        <f t="shared" si="1663"/>
        <v>11.315261044176706</v>
      </c>
      <c r="L5626" s="101">
        <v>2880</v>
      </c>
      <c r="M5626" s="27">
        <f t="shared" ref="M5626:M5631" si="1665">K5626*L5626/60</f>
        <v>543.13253012048187</v>
      </c>
    </row>
    <row r="5627" spans="1:13">
      <c r="A5627" s="1298"/>
      <c r="B5627" s="148"/>
      <c r="C5627" s="32" t="s">
        <v>4382</v>
      </c>
      <c r="D5627" s="1298">
        <v>2007</v>
      </c>
      <c r="E5627" s="101">
        <v>3</v>
      </c>
      <c r="F5627" s="101">
        <v>1638000</v>
      </c>
      <c r="G5627" s="146"/>
      <c r="H5627" s="101">
        <f t="shared" si="1655"/>
        <v>0</v>
      </c>
      <c r="I5627" s="101">
        <f t="shared" si="1656"/>
        <v>1638000</v>
      </c>
      <c r="J5627" s="101">
        <f t="shared" si="1657"/>
        <v>0</v>
      </c>
      <c r="K5627" s="101">
        <f t="shared" si="1663"/>
        <v>0</v>
      </c>
      <c r="L5627" s="101"/>
      <c r="M5627" s="27">
        <f t="shared" si="1665"/>
        <v>0</v>
      </c>
    </row>
    <row r="5628" spans="1:13">
      <c r="A5628" s="1298"/>
      <c r="B5628" s="148"/>
      <c r="C5628" s="32" t="s">
        <v>503</v>
      </c>
      <c r="D5628" s="1298">
        <v>2004</v>
      </c>
      <c r="E5628" s="101">
        <v>6</v>
      </c>
      <c r="F5628" s="101">
        <v>6985000</v>
      </c>
      <c r="G5628" s="146">
        <v>0.1</v>
      </c>
      <c r="H5628" s="101">
        <f t="shared" ref="H5628:H5705" si="1666">E5628*F5628*G5628</f>
        <v>4191000</v>
      </c>
      <c r="I5628" s="101">
        <f t="shared" ref="I5628:I5705" si="1667">F5628-H5628</f>
        <v>2794000</v>
      </c>
      <c r="J5628" s="101">
        <f t="shared" ref="J5628:J5705" si="1668">F5628*G5628</f>
        <v>698500</v>
      </c>
      <c r="K5628" s="101">
        <f t="shared" si="1663"/>
        <v>389.6140116019634</v>
      </c>
      <c r="L5628" s="101">
        <v>20</v>
      </c>
      <c r="M5628" s="27">
        <f t="shared" si="1665"/>
        <v>129.87133720065447</v>
      </c>
    </row>
    <row r="5629" spans="1:13">
      <c r="A5629" s="1298"/>
      <c r="B5629" s="148"/>
      <c r="C5629" s="32" t="s">
        <v>4375</v>
      </c>
      <c r="D5629" s="1298">
        <v>2005</v>
      </c>
      <c r="E5629" s="101">
        <v>5</v>
      </c>
      <c r="F5629" s="101">
        <v>347000</v>
      </c>
      <c r="G5629" s="146">
        <v>0.1</v>
      </c>
      <c r="H5629" s="101">
        <f t="shared" si="1666"/>
        <v>173500</v>
      </c>
      <c r="I5629" s="101">
        <f t="shared" si="1667"/>
        <v>173500</v>
      </c>
      <c r="J5629" s="101">
        <f t="shared" si="1668"/>
        <v>34700</v>
      </c>
      <c r="K5629" s="101">
        <f t="shared" si="1663"/>
        <v>19.355198572066044</v>
      </c>
      <c r="L5629" s="101">
        <v>60</v>
      </c>
      <c r="M5629" s="27">
        <f t="shared" si="1665"/>
        <v>19.355198572066044</v>
      </c>
    </row>
    <row r="5630" spans="1:13">
      <c r="A5630" s="1298"/>
      <c r="B5630" s="148"/>
      <c r="C5630" s="32" t="s">
        <v>4388</v>
      </c>
      <c r="D5630" s="1298">
        <v>2005</v>
      </c>
      <c r="E5630" s="101">
        <v>5</v>
      </c>
      <c r="F5630" s="101">
        <v>347000</v>
      </c>
      <c r="G5630" s="146">
        <v>0.1</v>
      </c>
      <c r="H5630" s="101">
        <f t="shared" si="1666"/>
        <v>173500</v>
      </c>
      <c r="I5630" s="101">
        <f t="shared" si="1667"/>
        <v>173500</v>
      </c>
      <c r="J5630" s="101">
        <f t="shared" si="1668"/>
        <v>34700</v>
      </c>
      <c r="K5630" s="101">
        <f t="shared" si="1663"/>
        <v>19.355198572066044</v>
      </c>
      <c r="L5630" s="101">
        <v>30</v>
      </c>
      <c r="M5630" s="27">
        <f t="shared" si="1665"/>
        <v>9.677599286033022</v>
      </c>
    </row>
    <row r="5631" spans="1:13">
      <c r="A5631" s="1298"/>
      <c r="B5631" s="148"/>
      <c r="C5631" s="32" t="s">
        <v>4384</v>
      </c>
      <c r="D5631" s="1298">
        <v>2004</v>
      </c>
      <c r="E5631" s="101">
        <v>6</v>
      </c>
      <c r="F5631" s="101">
        <v>6985000</v>
      </c>
      <c r="G5631" s="146">
        <v>0.1</v>
      </c>
      <c r="H5631" s="101">
        <f t="shared" si="1666"/>
        <v>4191000</v>
      </c>
      <c r="I5631" s="101">
        <f t="shared" si="1667"/>
        <v>2794000</v>
      </c>
      <c r="J5631" s="101">
        <f t="shared" si="1668"/>
        <v>698500</v>
      </c>
      <c r="K5631" s="101">
        <f t="shared" si="1663"/>
        <v>389.6140116019634</v>
      </c>
      <c r="L5631" s="101">
        <v>20</v>
      </c>
      <c r="M5631" s="27">
        <f t="shared" si="1665"/>
        <v>129.87133720065447</v>
      </c>
    </row>
    <row r="5632" spans="1:13">
      <c r="A5632" s="1298"/>
      <c r="B5632" s="148"/>
      <c r="C5632" s="31"/>
      <c r="D5632" s="97"/>
      <c r="E5632" s="106"/>
      <c r="F5632" s="106"/>
      <c r="G5632" s="147"/>
      <c r="H5632" s="101">
        <f t="shared" si="1666"/>
        <v>0</v>
      </c>
      <c r="I5632" s="101">
        <f t="shared" si="1667"/>
        <v>0</v>
      </c>
      <c r="J5632" s="101">
        <f t="shared" si="1668"/>
        <v>0</v>
      </c>
      <c r="K5632" s="101">
        <f t="shared" si="1663"/>
        <v>0</v>
      </c>
      <c r="L5632" s="106">
        <f>SUM(L5626:L5631)</f>
        <v>3010</v>
      </c>
      <c r="M5632" s="106">
        <f>SUM(M5626:M5631)</f>
        <v>831.90800237988981</v>
      </c>
    </row>
    <row r="5633" spans="1:13" ht="45">
      <c r="A5633" s="131" t="s">
        <v>5966</v>
      </c>
      <c r="B5633" s="42" t="s">
        <v>4352</v>
      </c>
      <c r="C5633" s="308"/>
      <c r="D5633" s="303"/>
      <c r="E5633" s="258"/>
      <c r="F5633" s="258"/>
      <c r="G5633" s="493"/>
      <c r="H5633" s="101">
        <f t="shared" si="1666"/>
        <v>0</v>
      </c>
      <c r="I5633" s="101">
        <f t="shared" si="1667"/>
        <v>0</v>
      </c>
      <c r="J5633" s="101">
        <f t="shared" si="1668"/>
        <v>0</v>
      </c>
      <c r="K5633" s="101">
        <f t="shared" si="1663"/>
        <v>0</v>
      </c>
      <c r="L5633" s="260"/>
      <c r="M5633" s="494"/>
    </row>
    <row r="5634" spans="1:13">
      <c r="A5634" s="1298"/>
      <c r="B5634" s="148"/>
      <c r="C5634" s="32" t="s">
        <v>4374</v>
      </c>
      <c r="D5634" s="1298">
        <v>2004</v>
      </c>
      <c r="E5634" s="101">
        <v>6</v>
      </c>
      <c r="F5634" s="101">
        <v>202860</v>
      </c>
      <c r="G5634" s="146">
        <v>0.1</v>
      </c>
      <c r="H5634" s="101">
        <f t="shared" si="1666"/>
        <v>121716</v>
      </c>
      <c r="I5634" s="101">
        <f t="shared" si="1667"/>
        <v>81144</v>
      </c>
      <c r="J5634" s="101">
        <f t="shared" si="1668"/>
        <v>20286</v>
      </c>
      <c r="K5634" s="101">
        <f t="shared" si="1663"/>
        <v>11.315261044176706</v>
      </c>
      <c r="L5634" s="101">
        <v>2880</v>
      </c>
      <c r="M5634" s="27">
        <f t="shared" ref="M5634:M5639" si="1669">K5634*L5634/60</f>
        <v>543.13253012048187</v>
      </c>
    </row>
    <row r="5635" spans="1:13">
      <c r="A5635" s="1298"/>
      <c r="B5635" s="148"/>
      <c r="C5635" s="32" t="s">
        <v>4382</v>
      </c>
      <c r="D5635" s="1298">
        <v>2007</v>
      </c>
      <c r="E5635" s="101">
        <v>3</v>
      </c>
      <c r="F5635" s="101">
        <v>1638000</v>
      </c>
      <c r="G5635" s="146"/>
      <c r="H5635" s="101">
        <f t="shared" si="1666"/>
        <v>0</v>
      </c>
      <c r="I5635" s="101">
        <f t="shared" si="1667"/>
        <v>1638000</v>
      </c>
      <c r="J5635" s="101">
        <f t="shared" si="1668"/>
        <v>0</v>
      </c>
      <c r="K5635" s="101">
        <f t="shared" si="1663"/>
        <v>0</v>
      </c>
      <c r="L5635" s="101"/>
      <c r="M5635" s="27">
        <f t="shared" si="1669"/>
        <v>0</v>
      </c>
    </row>
    <row r="5636" spans="1:13">
      <c r="A5636" s="1298"/>
      <c r="B5636" s="148"/>
      <c r="C5636" s="32" t="s">
        <v>503</v>
      </c>
      <c r="D5636" s="1298">
        <v>2004</v>
      </c>
      <c r="E5636" s="101">
        <v>6</v>
      </c>
      <c r="F5636" s="101">
        <v>6985000</v>
      </c>
      <c r="G5636" s="146">
        <v>0.1</v>
      </c>
      <c r="H5636" s="101">
        <f t="shared" si="1666"/>
        <v>4191000</v>
      </c>
      <c r="I5636" s="101">
        <f t="shared" si="1667"/>
        <v>2794000</v>
      </c>
      <c r="J5636" s="101">
        <f t="shared" si="1668"/>
        <v>698500</v>
      </c>
      <c r="K5636" s="101">
        <f t="shared" si="1663"/>
        <v>389.6140116019634</v>
      </c>
      <c r="L5636" s="101">
        <v>20</v>
      </c>
      <c r="M5636" s="27">
        <f t="shared" si="1669"/>
        <v>129.87133720065447</v>
      </c>
    </row>
    <row r="5637" spans="1:13">
      <c r="A5637" s="1298"/>
      <c r="B5637" s="148"/>
      <c r="C5637" s="32" t="s">
        <v>4375</v>
      </c>
      <c r="D5637" s="1298">
        <v>2005</v>
      </c>
      <c r="E5637" s="101">
        <v>5</v>
      </c>
      <c r="F5637" s="101">
        <v>347000</v>
      </c>
      <c r="G5637" s="146">
        <v>0.1</v>
      </c>
      <c r="H5637" s="101">
        <f t="shared" si="1666"/>
        <v>173500</v>
      </c>
      <c r="I5637" s="101">
        <f t="shared" si="1667"/>
        <v>173500</v>
      </c>
      <c r="J5637" s="101">
        <f t="shared" si="1668"/>
        <v>34700</v>
      </c>
      <c r="K5637" s="101">
        <f t="shared" si="1663"/>
        <v>19.355198572066044</v>
      </c>
      <c r="L5637" s="101">
        <v>60</v>
      </c>
      <c r="M5637" s="27">
        <f t="shared" si="1669"/>
        <v>19.355198572066044</v>
      </c>
    </row>
    <row r="5638" spans="1:13">
      <c r="A5638" s="1298"/>
      <c r="B5638" s="148"/>
      <c r="C5638" s="32" t="s">
        <v>4388</v>
      </c>
      <c r="D5638" s="1298">
        <v>2005</v>
      </c>
      <c r="E5638" s="101">
        <v>5</v>
      </c>
      <c r="F5638" s="101">
        <v>347000</v>
      </c>
      <c r="G5638" s="146">
        <v>0.1</v>
      </c>
      <c r="H5638" s="101">
        <f t="shared" si="1666"/>
        <v>173500</v>
      </c>
      <c r="I5638" s="101">
        <f t="shared" si="1667"/>
        <v>173500</v>
      </c>
      <c r="J5638" s="101">
        <f t="shared" si="1668"/>
        <v>34700</v>
      </c>
      <c r="K5638" s="101">
        <f t="shared" si="1663"/>
        <v>19.355198572066044</v>
      </c>
      <c r="L5638" s="101">
        <v>30</v>
      </c>
      <c r="M5638" s="27">
        <f t="shared" si="1669"/>
        <v>9.677599286033022</v>
      </c>
    </row>
    <row r="5639" spans="1:13">
      <c r="A5639" s="1298"/>
      <c r="B5639" s="148"/>
      <c r="C5639" s="32" t="s">
        <v>4384</v>
      </c>
      <c r="D5639" s="1298">
        <v>2004</v>
      </c>
      <c r="E5639" s="101">
        <v>6</v>
      </c>
      <c r="F5639" s="101">
        <v>6985000</v>
      </c>
      <c r="G5639" s="146">
        <v>0.1</v>
      </c>
      <c r="H5639" s="101">
        <f t="shared" si="1666"/>
        <v>4191000</v>
      </c>
      <c r="I5639" s="101">
        <f t="shared" si="1667"/>
        <v>2794000</v>
      </c>
      <c r="J5639" s="101">
        <f t="shared" si="1668"/>
        <v>698500</v>
      </c>
      <c r="K5639" s="101">
        <f t="shared" si="1663"/>
        <v>389.6140116019634</v>
      </c>
      <c r="L5639" s="101">
        <v>20</v>
      </c>
      <c r="M5639" s="27">
        <f t="shared" si="1669"/>
        <v>129.87133720065447</v>
      </c>
    </row>
    <row r="5640" spans="1:13">
      <c r="A5640" s="1298"/>
      <c r="B5640" s="148"/>
      <c r="C5640" s="31"/>
      <c r="D5640" s="97"/>
      <c r="E5640" s="106"/>
      <c r="F5640" s="106"/>
      <c r="G5640" s="147"/>
      <c r="H5640" s="101">
        <f t="shared" si="1666"/>
        <v>0</v>
      </c>
      <c r="I5640" s="101">
        <f t="shared" si="1667"/>
        <v>0</v>
      </c>
      <c r="J5640" s="101">
        <f t="shared" si="1668"/>
        <v>0</v>
      </c>
      <c r="K5640" s="101">
        <f t="shared" si="1663"/>
        <v>0</v>
      </c>
      <c r="L5640" s="106">
        <f>SUM(L5634:L5639)</f>
        <v>3010</v>
      </c>
      <c r="M5640" s="106">
        <f>SUM(M5634:M5639)</f>
        <v>831.90800237988981</v>
      </c>
    </row>
    <row r="5641" spans="1:13" ht="49.5" customHeight="1">
      <c r="A5641" s="131" t="s">
        <v>5967</v>
      </c>
      <c r="B5641" s="42" t="s">
        <v>4353</v>
      </c>
      <c r="C5641" s="308"/>
      <c r="D5641" s="303"/>
      <c r="E5641" s="258"/>
      <c r="F5641" s="258"/>
      <c r="G5641" s="493"/>
      <c r="H5641" s="101">
        <f t="shared" si="1666"/>
        <v>0</v>
      </c>
      <c r="I5641" s="101">
        <f t="shared" si="1667"/>
        <v>0</v>
      </c>
      <c r="J5641" s="101">
        <f t="shared" si="1668"/>
        <v>0</v>
      </c>
      <c r="K5641" s="101">
        <f t="shared" si="1663"/>
        <v>0</v>
      </c>
      <c r="L5641" s="260"/>
      <c r="M5641" s="494"/>
    </row>
    <row r="5642" spans="1:13">
      <c r="A5642" s="1298"/>
      <c r="B5642" s="148"/>
      <c r="C5642" s="32" t="s">
        <v>4374</v>
      </c>
      <c r="D5642" s="1298">
        <v>2004</v>
      </c>
      <c r="E5642" s="101">
        <v>6</v>
      </c>
      <c r="F5642" s="101">
        <v>202860</v>
      </c>
      <c r="G5642" s="146">
        <v>0.1</v>
      </c>
      <c r="H5642" s="101">
        <f t="shared" si="1666"/>
        <v>121716</v>
      </c>
      <c r="I5642" s="101">
        <f t="shared" si="1667"/>
        <v>81144</v>
      </c>
      <c r="J5642" s="101">
        <f t="shared" si="1668"/>
        <v>20286</v>
      </c>
      <c r="K5642" s="101">
        <f t="shared" si="1663"/>
        <v>11.315261044176706</v>
      </c>
      <c r="L5642" s="101">
        <v>2880</v>
      </c>
      <c r="M5642" s="27">
        <f t="shared" ref="M5642:M5647" si="1670">K5642*L5642/60</f>
        <v>543.13253012048187</v>
      </c>
    </row>
    <row r="5643" spans="1:13">
      <c r="A5643" s="1298"/>
      <c r="B5643" s="148"/>
      <c r="C5643" s="32" t="s">
        <v>4382</v>
      </c>
      <c r="D5643" s="1298">
        <v>2007</v>
      </c>
      <c r="E5643" s="101">
        <v>3</v>
      </c>
      <c r="F5643" s="101">
        <v>1638000</v>
      </c>
      <c r="G5643" s="146"/>
      <c r="H5643" s="101">
        <f t="shared" si="1666"/>
        <v>0</v>
      </c>
      <c r="I5643" s="101">
        <f t="shared" si="1667"/>
        <v>1638000</v>
      </c>
      <c r="J5643" s="101">
        <f t="shared" si="1668"/>
        <v>0</v>
      </c>
      <c r="K5643" s="101">
        <f t="shared" si="1663"/>
        <v>0</v>
      </c>
      <c r="L5643" s="101"/>
      <c r="M5643" s="27">
        <f t="shared" si="1670"/>
        <v>0</v>
      </c>
    </row>
    <row r="5644" spans="1:13">
      <c r="A5644" s="1298"/>
      <c r="B5644" s="148"/>
      <c r="C5644" s="32" t="s">
        <v>503</v>
      </c>
      <c r="D5644" s="1298">
        <v>2004</v>
      </c>
      <c r="E5644" s="101">
        <v>6</v>
      </c>
      <c r="F5644" s="101">
        <v>6985000</v>
      </c>
      <c r="G5644" s="146">
        <v>0.1</v>
      </c>
      <c r="H5644" s="101">
        <f t="shared" si="1666"/>
        <v>4191000</v>
      </c>
      <c r="I5644" s="101">
        <f t="shared" si="1667"/>
        <v>2794000</v>
      </c>
      <c r="J5644" s="101">
        <f t="shared" si="1668"/>
        <v>698500</v>
      </c>
      <c r="K5644" s="101">
        <f t="shared" si="1663"/>
        <v>389.6140116019634</v>
      </c>
      <c r="L5644" s="101">
        <v>20</v>
      </c>
      <c r="M5644" s="27">
        <f t="shared" si="1670"/>
        <v>129.87133720065447</v>
      </c>
    </row>
    <row r="5645" spans="1:13">
      <c r="A5645" s="1298"/>
      <c r="B5645" s="148"/>
      <c r="C5645" s="32" t="s">
        <v>4375</v>
      </c>
      <c r="D5645" s="1298">
        <v>2005</v>
      </c>
      <c r="E5645" s="101">
        <v>5</v>
      </c>
      <c r="F5645" s="101">
        <v>347000</v>
      </c>
      <c r="G5645" s="146">
        <v>0.1</v>
      </c>
      <c r="H5645" s="101">
        <f t="shared" si="1666"/>
        <v>173500</v>
      </c>
      <c r="I5645" s="101">
        <f t="shared" si="1667"/>
        <v>173500</v>
      </c>
      <c r="J5645" s="101">
        <f t="shared" si="1668"/>
        <v>34700</v>
      </c>
      <c r="K5645" s="101">
        <f t="shared" si="1663"/>
        <v>19.355198572066044</v>
      </c>
      <c r="L5645" s="101">
        <v>60</v>
      </c>
      <c r="M5645" s="27">
        <f t="shared" si="1670"/>
        <v>19.355198572066044</v>
      </c>
    </row>
    <row r="5646" spans="1:13">
      <c r="A5646" s="1298"/>
      <c r="B5646" s="148"/>
      <c r="C5646" s="32" t="s">
        <v>4388</v>
      </c>
      <c r="D5646" s="1298">
        <v>2005</v>
      </c>
      <c r="E5646" s="101">
        <v>5</v>
      </c>
      <c r="F5646" s="101">
        <v>347000</v>
      </c>
      <c r="G5646" s="146">
        <v>0.1</v>
      </c>
      <c r="H5646" s="101">
        <f t="shared" si="1666"/>
        <v>173500</v>
      </c>
      <c r="I5646" s="101">
        <f t="shared" si="1667"/>
        <v>173500</v>
      </c>
      <c r="J5646" s="101">
        <f t="shared" si="1668"/>
        <v>34700</v>
      </c>
      <c r="K5646" s="101">
        <f t="shared" si="1663"/>
        <v>19.355198572066044</v>
      </c>
      <c r="L5646" s="101">
        <v>30</v>
      </c>
      <c r="M5646" s="27">
        <f t="shared" si="1670"/>
        <v>9.677599286033022</v>
      </c>
    </row>
    <row r="5647" spans="1:13">
      <c r="A5647" s="1298"/>
      <c r="B5647" s="148"/>
      <c r="C5647" s="32" t="s">
        <v>4384</v>
      </c>
      <c r="D5647" s="1298">
        <v>2004</v>
      </c>
      <c r="E5647" s="101">
        <v>6</v>
      </c>
      <c r="F5647" s="101">
        <v>6985000</v>
      </c>
      <c r="G5647" s="146">
        <v>0.1</v>
      </c>
      <c r="H5647" s="101">
        <f t="shared" si="1666"/>
        <v>4191000</v>
      </c>
      <c r="I5647" s="101">
        <f t="shared" si="1667"/>
        <v>2794000</v>
      </c>
      <c r="J5647" s="101">
        <f t="shared" si="1668"/>
        <v>698500</v>
      </c>
      <c r="K5647" s="101">
        <f t="shared" si="1663"/>
        <v>389.6140116019634</v>
      </c>
      <c r="L5647" s="101">
        <v>20</v>
      </c>
      <c r="M5647" s="27">
        <f t="shared" si="1670"/>
        <v>129.87133720065447</v>
      </c>
    </row>
    <row r="5648" spans="1:13">
      <c r="A5648" s="1298"/>
      <c r="B5648" s="148"/>
      <c r="C5648" s="31"/>
      <c r="D5648" s="97"/>
      <c r="E5648" s="106"/>
      <c r="F5648" s="106"/>
      <c r="G5648" s="147"/>
      <c r="H5648" s="101">
        <f t="shared" si="1666"/>
        <v>0</v>
      </c>
      <c r="I5648" s="101">
        <f t="shared" si="1667"/>
        <v>0</v>
      </c>
      <c r="J5648" s="101">
        <f t="shared" si="1668"/>
        <v>0</v>
      </c>
      <c r="K5648" s="101">
        <f t="shared" si="1663"/>
        <v>0</v>
      </c>
      <c r="L5648" s="106">
        <f>SUM(L5642:L5647)</f>
        <v>3010</v>
      </c>
      <c r="M5648" s="106">
        <f>SUM(M5642:M5647)</f>
        <v>831.90800237988981</v>
      </c>
    </row>
    <row r="5649" spans="1:13" ht="33" customHeight="1">
      <c r="A5649" s="1298" t="s">
        <v>6104</v>
      </c>
      <c r="B5649" s="42" t="s">
        <v>4354</v>
      </c>
      <c r="C5649" s="97"/>
      <c r="D5649" s="38"/>
      <c r="E5649" s="26"/>
      <c r="F5649" s="26"/>
      <c r="G5649" s="146"/>
      <c r="H5649" s="101">
        <f t="shared" si="1666"/>
        <v>0</v>
      </c>
      <c r="I5649" s="101">
        <f t="shared" si="1667"/>
        <v>0</v>
      </c>
      <c r="J5649" s="101">
        <f t="shared" si="1668"/>
        <v>0</v>
      </c>
      <c r="K5649" s="101">
        <f t="shared" si="1663"/>
        <v>0</v>
      </c>
      <c r="L5649" s="98"/>
      <c r="M5649" s="96"/>
    </row>
    <row r="5650" spans="1:13">
      <c r="A5650" s="1298"/>
      <c r="B5650" s="148"/>
      <c r="C5650" s="32" t="s">
        <v>4374</v>
      </c>
      <c r="D5650" s="1298">
        <v>2004</v>
      </c>
      <c r="E5650" s="101">
        <v>6</v>
      </c>
      <c r="F5650" s="101">
        <v>202860</v>
      </c>
      <c r="G5650" s="146">
        <v>0.1</v>
      </c>
      <c r="H5650" s="101">
        <f t="shared" si="1666"/>
        <v>121716</v>
      </c>
      <c r="I5650" s="101">
        <f t="shared" si="1667"/>
        <v>81144</v>
      </c>
      <c r="J5650" s="101">
        <f t="shared" si="1668"/>
        <v>20286</v>
      </c>
      <c r="K5650" s="101">
        <f t="shared" si="1663"/>
        <v>11.315261044176706</v>
      </c>
      <c r="L5650" s="101">
        <v>2880</v>
      </c>
      <c r="M5650" s="27">
        <f t="shared" ref="M5650:M5655" si="1671">K5650*L5650/60</f>
        <v>543.13253012048187</v>
      </c>
    </row>
    <row r="5651" spans="1:13">
      <c r="A5651" s="1298"/>
      <c r="B5651" s="148"/>
      <c r="C5651" s="32" t="s">
        <v>4382</v>
      </c>
      <c r="D5651" s="1298">
        <v>2007</v>
      </c>
      <c r="E5651" s="101">
        <v>3</v>
      </c>
      <c r="F5651" s="101">
        <v>1638000</v>
      </c>
      <c r="G5651" s="146"/>
      <c r="H5651" s="101">
        <f t="shared" si="1666"/>
        <v>0</v>
      </c>
      <c r="I5651" s="101">
        <f t="shared" si="1667"/>
        <v>1638000</v>
      </c>
      <c r="J5651" s="101">
        <f t="shared" si="1668"/>
        <v>0</v>
      </c>
      <c r="K5651" s="101">
        <f t="shared" si="1663"/>
        <v>0</v>
      </c>
      <c r="L5651" s="101"/>
      <c r="M5651" s="27">
        <f t="shared" si="1671"/>
        <v>0</v>
      </c>
    </row>
    <row r="5652" spans="1:13">
      <c r="A5652" s="1298"/>
      <c r="B5652" s="148"/>
      <c r="C5652" s="32" t="s">
        <v>503</v>
      </c>
      <c r="D5652" s="1298">
        <v>2004</v>
      </c>
      <c r="E5652" s="101">
        <v>6</v>
      </c>
      <c r="F5652" s="101">
        <v>6985000</v>
      </c>
      <c r="G5652" s="146">
        <v>0.1</v>
      </c>
      <c r="H5652" s="101">
        <f t="shared" si="1666"/>
        <v>4191000</v>
      </c>
      <c r="I5652" s="101">
        <f t="shared" si="1667"/>
        <v>2794000</v>
      </c>
      <c r="J5652" s="101">
        <f t="shared" si="1668"/>
        <v>698500</v>
      </c>
      <c r="K5652" s="101">
        <f t="shared" si="1663"/>
        <v>389.6140116019634</v>
      </c>
      <c r="L5652" s="101">
        <v>20</v>
      </c>
      <c r="M5652" s="27">
        <f t="shared" si="1671"/>
        <v>129.87133720065447</v>
      </c>
    </row>
    <row r="5653" spans="1:13">
      <c r="A5653" s="1298"/>
      <c r="B5653" s="148"/>
      <c r="C5653" s="32" t="s">
        <v>4375</v>
      </c>
      <c r="D5653" s="1298">
        <v>2005</v>
      </c>
      <c r="E5653" s="101">
        <v>5</v>
      </c>
      <c r="F5653" s="101">
        <v>347000</v>
      </c>
      <c r="G5653" s="146">
        <v>0.1</v>
      </c>
      <c r="H5653" s="101">
        <f t="shared" si="1666"/>
        <v>173500</v>
      </c>
      <c r="I5653" s="101">
        <f t="shared" si="1667"/>
        <v>173500</v>
      </c>
      <c r="J5653" s="101">
        <f t="shared" si="1668"/>
        <v>34700</v>
      </c>
      <c r="K5653" s="101">
        <f t="shared" si="1663"/>
        <v>19.355198572066044</v>
      </c>
      <c r="L5653" s="101">
        <v>60</v>
      </c>
      <c r="M5653" s="27">
        <f t="shared" si="1671"/>
        <v>19.355198572066044</v>
      </c>
    </row>
    <row r="5654" spans="1:13">
      <c r="A5654" s="1298"/>
      <c r="B5654" s="148"/>
      <c r="C5654" s="32" t="s">
        <v>4388</v>
      </c>
      <c r="D5654" s="1298">
        <v>2005</v>
      </c>
      <c r="E5654" s="101">
        <v>5</v>
      </c>
      <c r="F5654" s="101">
        <v>347000</v>
      </c>
      <c r="G5654" s="146">
        <v>0.1</v>
      </c>
      <c r="H5654" s="101">
        <f t="shared" si="1666"/>
        <v>173500</v>
      </c>
      <c r="I5654" s="101">
        <f t="shared" si="1667"/>
        <v>173500</v>
      </c>
      <c r="J5654" s="101">
        <f t="shared" si="1668"/>
        <v>34700</v>
      </c>
      <c r="K5654" s="101">
        <f t="shared" si="1663"/>
        <v>19.355198572066044</v>
      </c>
      <c r="L5654" s="101">
        <v>30</v>
      </c>
      <c r="M5654" s="27">
        <f t="shared" si="1671"/>
        <v>9.677599286033022</v>
      </c>
    </row>
    <row r="5655" spans="1:13">
      <c r="A5655" s="1298"/>
      <c r="B5655" s="148"/>
      <c r="C5655" s="32" t="s">
        <v>4384</v>
      </c>
      <c r="D5655" s="1298">
        <v>2004</v>
      </c>
      <c r="E5655" s="101">
        <v>6</v>
      </c>
      <c r="F5655" s="101">
        <v>6985000</v>
      </c>
      <c r="G5655" s="146">
        <v>0.1</v>
      </c>
      <c r="H5655" s="101">
        <f t="shared" si="1666"/>
        <v>4191000</v>
      </c>
      <c r="I5655" s="101">
        <f t="shared" si="1667"/>
        <v>2794000</v>
      </c>
      <c r="J5655" s="101">
        <f t="shared" si="1668"/>
        <v>698500</v>
      </c>
      <c r="K5655" s="101">
        <f t="shared" si="1663"/>
        <v>389.6140116019634</v>
      </c>
      <c r="L5655" s="101">
        <v>20</v>
      </c>
      <c r="M5655" s="27">
        <f t="shared" si="1671"/>
        <v>129.87133720065447</v>
      </c>
    </row>
    <row r="5656" spans="1:13">
      <c r="A5656" s="1298"/>
      <c r="B5656" s="148"/>
      <c r="C5656" s="31"/>
      <c r="D5656" s="97"/>
      <c r="E5656" s="106"/>
      <c r="F5656" s="106"/>
      <c r="G5656" s="147"/>
      <c r="H5656" s="101">
        <f t="shared" si="1666"/>
        <v>0</v>
      </c>
      <c r="I5656" s="101">
        <f t="shared" si="1667"/>
        <v>0</v>
      </c>
      <c r="J5656" s="101">
        <f t="shared" si="1668"/>
        <v>0</v>
      </c>
      <c r="K5656" s="101">
        <f t="shared" si="1663"/>
        <v>0</v>
      </c>
      <c r="L5656" s="106">
        <f>SUM(L5650:L5655)</f>
        <v>3010</v>
      </c>
      <c r="M5656" s="106">
        <f>SUM(M5650:M5655)</f>
        <v>831.90800237988981</v>
      </c>
    </row>
    <row r="5657" spans="1:13" ht="32.25" customHeight="1">
      <c r="A5657" s="1298" t="s">
        <v>6105</v>
      </c>
      <c r="B5657" s="42" t="s">
        <v>4355</v>
      </c>
      <c r="C5657" s="97"/>
      <c r="D5657" s="38"/>
      <c r="E5657" s="26"/>
      <c r="F5657" s="26"/>
      <c r="G5657" s="146"/>
      <c r="H5657" s="101">
        <f t="shared" si="1666"/>
        <v>0</v>
      </c>
      <c r="I5657" s="101">
        <f t="shared" si="1667"/>
        <v>0</v>
      </c>
      <c r="J5657" s="101">
        <f t="shared" si="1668"/>
        <v>0</v>
      </c>
      <c r="K5657" s="101">
        <f t="shared" si="1663"/>
        <v>0</v>
      </c>
      <c r="L5657" s="98"/>
      <c r="M5657" s="96"/>
    </row>
    <row r="5658" spans="1:13">
      <c r="A5658" s="1298"/>
      <c r="B5658" s="148"/>
      <c r="C5658" s="32" t="s">
        <v>4374</v>
      </c>
      <c r="D5658" s="1298">
        <v>2004</v>
      </c>
      <c r="E5658" s="101">
        <v>6</v>
      </c>
      <c r="F5658" s="101">
        <v>202860</v>
      </c>
      <c r="G5658" s="146">
        <v>0.1</v>
      </c>
      <c r="H5658" s="101">
        <f t="shared" si="1666"/>
        <v>121716</v>
      </c>
      <c r="I5658" s="101">
        <f t="shared" si="1667"/>
        <v>81144</v>
      </c>
      <c r="J5658" s="101">
        <f t="shared" si="1668"/>
        <v>20286</v>
      </c>
      <c r="K5658" s="101">
        <f t="shared" si="1663"/>
        <v>11.315261044176706</v>
      </c>
      <c r="L5658" s="101">
        <v>2880</v>
      </c>
      <c r="M5658" s="27">
        <f t="shared" ref="M5658:M5663" si="1672">K5658*L5658/60</f>
        <v>543.13253012048187</v>
      </c>
    </row>
    <row r="5659" spans="1:13">
      <c r="A5659" s="1298"/>
      <c r="B5659" s="148"/>
      <c r="C5659" s="32" t="s">
        <v>4382</v>
      </c>
      <c r="D5659" s="1298">
        <v>2007</v>
      </c>
      <c r="E5659" s="101">
        <v>3</v>
      </c>
      <c r="F5659" s="101">
        <v>1638000</v>
      </c>
      <c r="G5659" s="146"/>
      <c r="H5659" s="101">
        <f t="shared" si="1666"/>
        <v>0</v>
      </c>
      <c r="I5659" s="101">
        <f t="shared" si="1667"/>
        <v>1638000</v>
      </c>
      <c r="J5659" s="101">
        <f t="shared" si="1668"/>
        <v>0</v>
      </c>
      <c r="K5659" s="101">
        <f t="shared" si="1663"/>
        <v>0</v>
      </c>
      <c r="L5659" s="101"/>
      <c r="M5659" s="27">
        <f t="shared" si="1672"/>
        <v>0</v>
      </c>
    </row>
    <row r="5660" spans="1:13">
      <c r="A5660" s="1298"/>
      <c r="B5660" s="148"/>
      <c r="C5660" s="32" t="s">
        <v>503</v>
      </c>
      <c r="D5660" s="1298">
        <v>2004</v>
      </c>
      <c r="E5660" s="101">
        <v>6</v>
      </c>
      <c r="F5660" s="101">
        <v>6985000</v>
      </c>
      <c r="G5660" s="146">
        <v>0.1</v>
      </c>
      <c r="H5660" s="101">
        <f t="shared" si="1666"/>
        <v>4191000</v>
      </c>
      <c r="I5660" s="101">
        <f t="shared" si="1667"/>
        <v>2794000</v>
      </c>
      <c r="J5660" s="101">
        <f t="shared" si="1668"/>
        <v>698500</v>
      </c>
      <c r="K5660" s="101">
        <f t="shared" si="1663"/>
        <v>389.6140116019634</v>
      </c>
      <c r="L5660" s="101">
        <v>20</v>
      </c>
      <c r="M5660" s="27">
        <f t="shared" si="1672"/>
        <v>129.87133720065447</v>
      </c>
    </row>
    <row r="5661" spans="1:13">
      <c r="A5661" s="1298"/>
      <c r="B5661" s="148"/>
      <c r="C5661" s="32" t="s">
        <v>4375</v>
      </c>
      <c r="D5661" s="1298">
        <v>2005</v>
      </c>
      <c r="E5661" s="101">
        <v>5</v>
      </c>
      <c r="F5661" s="101">
        <v>347000</v>
      </c>
      <c r="G5661" s="146">
        <v>0.1</v>
      </c>
      <c r="H5661" s="101">
        <f t="shared" si="1666"/>
        <v>173500</v>
      </c>
      <c r="I5661" s="101">
        <f t="shared" si="1667"/>
        <v>173500</v>
      </c>
      <c r="J5661" s="101">
        <f t="shared" si="1668"/>
        <v>34700</v>
      </c>
      <c r="K5661" s="101">
        <f t="shared" si="1663"/>
        <v>19.355198572066044</v>
      </c>
      <c r="L5661" s="101">
        <v>60</v>
      </c>
      <c r="M5661" s="27">
        <f t="shared" si="1672"/>
        <v>19.355198572066044</v>
      </c>
    </row>
    <row r="5662" spans="1:13">
      <c r="A5662" s="1298"/>
      <c r="B5662" s="148"/>
      <c r="C5662" s="32" t="s">
        <v>4388</v>
      </c>
      <c r="D5662" s="1298">
        <v>2005</v>
      </c>
      <c r="E5662" s="101">
        <v>5</v>
      </c>
      <c r="F5662" s="101">
        <v>347000</v>
      </c>
      <c r="G5662" s="146">
        <v>0.1</v>
      </c>
      <c r="H5662" s="101">
        <f t="shared" si="1666"/>
        <v>173500</v>
      </c>
      <c r="I5662" s="101">
        <f t="shared" si="1667"/>
        <v>173500</v>
      </c>
      <c r="J5662" s="101">
        <f t="shared" si="1668"/>
        <v>34700</v>
      </c>
      <c r="K5662" s="101">
        <f t="shared" si="1663"/>
        <v>19.355198572066044</v>
      </c>
      <c r="L5662" s="101">
        <v>30</v>
      </c>
      <c r="M5662" s="27">
        <f t="shared" si="1672"/>
        <v>9.677599286033022</v>
      </c>
    </row>
    <row r="5663" spans="1:13">
      <c r="A5663" s="1298"/>
      <c r="B5663" s="148"/>
      <c r="C5663" s="32" t="s">
        <v>4384</v>
      </c>
      <c r="D5663" s="1298">
        <v>2004</v>
      </c>
      <c r="E5663" s="101">
        <v>6</v>
      </c>
      <c r="F5663" s="101">
        <v>6985000</v>
      </c>
      <c r="G5663" s="146">
        <v>0.1</v>
      </c>
      <c r="H5663" s="101">
        <f t="shared" si="1666"/>
        <v>4191000</v>
      </c>
      <c r="I5663" s="101">
        <f t="shared" si="1667"/>
        <v>2794000</v>
      </c>
      <c r="J5663" s="101">
        <f t="shared" si="1668"/>
        <v>698500</v>
      </c>
      <c r="K5663" s="101">
        <f t="shared" si="1663"/>
        <v>389.6140116019634</v>
      </c>
      <c r="L5663" s="101">
        <v>20</v>
      </c>
      <c r="M5663" s="27">
        <f t="shared" si="1672"/>
        <v>129.87133720065447</v>
      </c>
    </row>
    <row r="5664" spans="1:13">
      <c r="A5664" s="1298"/>
      <c r="B5664" s="148"/>
      <c r="C5664" s="31"/>
      <c r="D5664" s="97"/>
      <c r="E5664" s="106"/>
      <c r="F5664" s="106"/>
      <c r="G5664" s="147"/>
      <c r="H5664" s="101">
        <f t="shared" si="1666"/>
        <v>0</v>
      </c>
      <c r="I5664" s="101">
        <f t="shared" si="1667"/>
        <v>0</v>
      </c>
      <c r="J5664" s="101">
        <f t="shared" si="1668"/>
        <v>0</v>
      </c>
      <c r="K5664" s="101">
        <f t="shared" si="1663"/>
        <v>0</v>
      </c>
      <c r="L5664" s="106">
        <f>SUM(L5658:L5663)</f>
        <v>3010</v>
      </c>
      <c r="M5664" s="106">
        <f>SUM(M5658:M5663)</f>
        <v>831.90800237988981</v>
      </c>
    </row>
    <row r="5665" spans="1:13" ht="41.25" customHeight="1">
      <c r="A5665" s="1298" t="s">
        <v>6106</v>
      </c>
      <c r="B5665" s="42" t="s">
        <v>4356</v>
      </c>
      <c r="C5665" s="97"/>
      <c r="D5665" s="38"/>
      <c r="E5665" s="26"/>
      <c r="F5665" s="26"/>
      <c r="G5665" s="146"/>
      <c r="H5665" s="101">
        <f t="shared" si="1666"/>
        <v>0</v>
      </c>
      <c r="I5665" s="101">
        <f t="shared" si="1667"/>
        <v>0</v>
      </c>
      <c r="J5665" s="101">
        <f t="shared" si="1668"/>
        <v>0</v>
      </c>
      <c r="K5665" s="101">
        <f t="shared" ref="K5665:K5727" si="1673">J5665/1792.8</f>
        <v>0</v>
      </c>
      <c r="L5665" s="98"/>
      <c r="M5665" s="96"/>
    </row>
    <row r="5666" spans="1:13">
      <c r="A5666" s="1298"/>
      <c r="B5666" s="148"/>
      <c r="C5666" s="32" t="s">
        <v>4374</v>
      </c>
      <c r="D5666" s="1298">
        <v>2004</v>
      </c>
      <c r="E5666" s="101">
        <v>6</v>
      </c>
      <c r="F5666" s="101">
        <v>202860</v>
      </c>
      <c r="G5666" s="146">
        <v>0.1</v>
      </c>
      <c r="H5666" s="101">
        <f t="shared" si="1666"/>
        <v>121716</v>
      </c>
      <c r="I5666" s="101">
        <f t="shared" si="1667"/>
        <v>81144</v>
      </c>
      <c r="J5666" s="101">
        <f t="shared" si="1668"/>
        <v>20286</v>
      </c>
      <c r="K5666" s="101">
        <f t="shared" si="1673"/>
        <v>11.315261044176706</v>
      </c>
      <c r="L5666" s="101">
        <v>2880</v>
      </c>
      <c r="M5666" s="27">
        <f t="shared" ref="M5666:M5671" si="1674">K5666*L5666/60</f>
        <v>543.13253012048187</v>
      </c>
    </row>
    <row r="5667" spans="1:13">
      <c r="A5667" s="1298"/>
      <c r="B5667" s="148"/>
      <c r="C5667" s="32" t="s">
        <v>4382</v>
      </c>
      <c r="D5667" s="1298">
        <v>2007</v>
      </c>
      <c r="E5667" s="101">
        <v>3</v>
      </c>
      <c r="F5667" s="101">
        <v>1638000</v>
      </c>
      <c r="G5667" s="146"/>
      <c r="H5667" s="101">
        <f t="shared" si="1666"/>
        <v>0</v>
      </c>
      <c r="I5667" s="101">
        <f t="shared" si="1667"/>
        <v>1638000</v>
      </c>
      <c r="J5667" s="101">
        <f t="shared" si="1668"/>
        <v>0</v>
      </c>
      <c r="K5667" s="101">
        <f t="shared" si="1673"/>
        <v>0</v>
      </c>
      <c r="L5667" s="101"/>
      <c r="M5667" s="27">
        <f t="shared" si="1674"/>
        <v>0</v>
      </c>
    </row>
    <row r="5668" spans="1:13">
      <c r="A5668" s="1298"/>
      <c r="B5668" s="148"/>
      <c r="C5668" s="32" t="s">
        <v>503</v>
      </c>
      <c r="D5668" s="1298">
        <v>2004</v>
      </c>
      <c r="E5668" s="101">
        <v>6</v>
      </c>
      <c r="F5668" s="101">
        <v>6985000</v>
      </c>
      <c r="G5668" s="146">
        <v>0.1</v>
      </c>
      <c r="H5668" s="101">
        <f t="shared" si="1666"/>
        <v>4191000</v>
      </c>
      <c r="I5668" s="101">
        <f t="shared" si="1667"/>
        <v>2794000</v>
      </c>
      <c r="J5668" s="101">
        <f t="shared" si="1668"/>
        <v>698500</v>
      </c>
      <c r="K5668" s="101">
        <f t="shared" si="1673"/>
        <v>389.6140116019634</v>
      </c>
      <c r="L5668" s="101">
        <v>20</v>
      </c>
      <c r="M5668" s="27">
        <f t="shared" si="1674"/>
        <v>129.87133720065447</v>
      </c>
    </row>
    <row r="5669" spans="1:13">
      <c r="A5669" s="1298"/>
      <c r="B5669" s="148"/>
      <c r="C5669" s="32" t="s">
        <v>4375</v>
      </c>
      <c r="D5669" s="1298">
        <v>2005</v>
      </c>
      <c r="E5669" s="101">
        <v>5</v>
      </c>
      <c r="F5669" s="101">
        <v>347000</v>
      </c>
      <c r="G5669" s="146">
        <v>0.1</v>
      </c>
      <c r="H5669" s="101">
        <f t="shared" si="1666"/>
        <v>173500</v>
      </c>
      <c r="I5669" s="101">
        <f t="shared" si="1667"/>
        <v>173500</v>
      </c>
      <c r="J5669" s="101">
        <f t="shared" si="1668"/>
        <v>34700</v>
      </c>
      <c r="K5669" s="101">
        <f t="shared" si="1673"/>
        <v>19.355198572066044</v>
      </c>
      <c r="L5669" s="101">
        <v>60</v>
      </c>
      <c r="M5669" s="27">
        <f t="shared" si="1674"/>
        <v>19.355198572066044</v>
      </c>
    </row>
    <row r="5670" spans="1:13">
      <c r="A5670" s="1298"/>
      <c r="B5670" s="148"/>
      <c r="C5670" s="32" t="s">
        <v>4388</v>
      </c>
      <c r="D5670" s="1298">
        <v>2005</v>
      </c>
      <c r="E5670" s="101">
        <v>5</v>
      </c>
      <c r="F5670" s="101">
        <v>347000</v>
      </c>
      <c r="G5670" s="146">
        <v>0.1</v>
      </c>
      <c r="H5670" s="101">
        <f t="shared" si="1666"/>
        <v>173500</v>
      </c>
      <c r="I5670" s="101">
        <f t="shared" si="1667"/>
        <v>173500</v>
      </c>
      <c r="J5670" s="101">
        <f t="shared" si="1668"/>
        <v>34700</v>
      </c>
      <c r="K5670" s="101">
        <f t="shared" si="1673"/>
        <v>19.355198572066044</v>
      </c>
      <c r="L5670" s="101">
        <v>30</v>
      </c>
      <c r="M5670" s="27">
        <f t="shared" si="1674"/>
        <v>9.677599286033022</v>
      </c>
    </row>
    <row r="5671" spans="1:13">
      <c r="A5671" s="1298"/>
      <c r="B5671" s="148"/>
      <c r="C5671" s="32" t="s">
        <v>4384</v>
      </c>
      <c r="D5671" s="1298">
        <v>2004</v>
      </c>
      <c r="E5671" s="101">
        <v>6</v>
      </c>
      <c r="F5671" s="101">
        <v>6985000</v>
      </c>
      <c r="G5671" s="146">
        <v>0.1</v>
      </c>
      <c r="H5671" s="101">
        <f t="shared" si="1666"/>
        <v>4191000</v>
      </c>
      <c r="I5671" s="101">
        <f t="shared" si="1667"/>
        <v>2794000</v>
      </c>
      <c r="J5671" s="101">
        <f t="shared" si="1668"/>
        <v>698500</v>
      </c>
      <c r="K5671" s="101">
        <f t="shared" si="1673"/>
        <v>389.6140116019634</v>
      </c>
      <c r="L5671" s="101">
        <v>20</v>
      </c>
      <c r="M5671" s="27">
        <f t="shared" si="1674"/>
        <v>129.87133720065447</v>
      </c>
    </row>
    <row r="5672" spans="1:13">
      <c r="A5672" s="1298"/>
      <c r="B5672" s="148"/>
      <c r="C5672" s="31"/>
      <c r="D5672" s="97"/>
      <c r="E5672" s="106"/>
      <c r="F5672" s="106"/>
      <c r="G5672" s="147"/>
      <c r="H5672" s="101">
        <f t="shared" si="1666"/>
        <v>0</v>
      </c>
      <c r="I5672" s="101">
        <f t="shared" si="1667"/>
        <v>0</v>
      </c>
      <c r="J5672" s="101">
        <f t="shared" si="1668"/>
        <v>0</v>
      </c>
      <c r="K5672" s="101">
        <f t="shared" si="1673"/>
        <v>0</v>
      </c>
      <c r="L5672" s="106">
        <f>SUM(L5666:L5671)</f>
        <v>3010</v>
      </c>
      <c r="M5672" s="106">
        <f>SUM(M5666:M5671)</f>
        <v>831.90800237988981</v>
      </c>
    </row>
    <row r="5673" spans="1:13" ht="45">
      <c r="A5673" s="1298" t="s">
        <v>5971</v>
      </c>
      <c r="B5673" s="42" t="s">
        <v>4357</v>
      </c>
      <c r="C5673" s="97"/>
      <c r="D5673" s="38"/>
      <c r="E5673" s="26"/>
      <c r="F5673" s="26"/>
      <c r="G5673" s="146"/>
      <c r="H5673" s="101">
        <f t="shared" si="1666"/>
        <v>0</v>
      </c>
      <c r="I5673" s="101">
        <f t="shared" si="1667"/>
        <v>0</v>
      </c>
      <c r="J5673" s="101">
        <f t="shared" si="1668"/>
        <v>0</v>
      </c>
      <c r="K5673" s="101">
        <f t="shared" si="1673"/>
        <v>0</v>
      </c>
      <c r="L5673" s="98"/>
      <c r="M5673" s="96"/>
    </row>
    <row r="5674" spans="1:13">
      <c r="A5674" s="1298"/>
      <c r="B5674" s="148"/>
      <c r="C5674" s="32" t="s">
        <v>4374</v>
      </c>
      <c r="D5674" s="1298">
        <v>2004</v>
      </c>
      <c r="E5674" s="101">
        <v>6</v>
      </c>
      <c r="F5674" s="101">
        <v>202860</v>
      </c>
      <c r="G5674" s="146">
        <v>0.1</v>
      </c>
      <c r="H5674" s="101">
        <f t="shared" si="1666"/>
        <v>121716</v>
      </c>
      <c r="I5674" s="101">
        <f t="shared" si="1667"/>
        <v>81144</v>
      </c>
      <c r="J5674" s="101">
        <f t="shared" si="1668"/>
        <v>20286</v>
      </c>
      <c r="K5674" s="101">
        <f t="shared" si="1673"/>
        <v>11.315261044176706</v>
      </c>
      <c r="L5674" s="101">
        <v>2880</v>
      </c>
      <c r="M5674" s="27">
        <f t="shared" ref="M5674:M5679" si="1675">K5674*L5674/60</f>
        <v>543.13253012048187</v>
      </c>
    </row>
    <row r="5675" spans="1:13">
      <c r="A5675" s="1298"/>
      <c r="B5675" s="148"/>
      <c r="C5675" s="32" t="s">
        <v>4382</v>
      </c>
      <c r="D5675" s="1298">
        <v>2007</v>
      </c>
      <c r="E5675" s="101">
        <v>3</v>
      </c>
      <c r="F5675" s="101">
        <v>1638000</v>
      </c>
      <c r="G5675" s="146"/>
      <c r="H5675" s="101">
        <f t="shared" si="1666"/>
        <v>0</v>
      </c>
      <c r="I5675" s="101">
        <f t="shared" si="1667"/>
        <v>1638000</v>
      </c>
      <c r="J5675" s="101">
        <f t="shared" si="1668"/>
        <v>0</v>
      </c>
      <c r="K5675" s="101">
        <f t="shared" si="1673"/>
        <v>0</v>
      </c>
      <c r="L5675" s="101"/>
      <c r="M5675" s="27">
        <f t="shared" si="1675"/>
        <v>0</v>
      </c>
    </row>
    <row r="5676" spans="1:13">
      <c r="A5676" s="1298"/>
      <c r="B5676" s="148"/>
      <c r="C5676" s="32" t="s">
        <v>503</v>
      </c>
      <c r="D5676" s="1298">
        <v>2004</v>
      </c>
      <c r="E5676" s="101">
        <v>6</v>
      </c>
      <c r="F5676" s="101">
        <v>6985000</v>
      </c>
      <c r="G5676" s="146">
        <v>0.1</v>
      </c>
      <c r="H5676" s="101">
        <f t="shared" si="1666"/>
        <v>4191000</v>
      </c>
      <c r="I5676" s="101">
        <f t="shared" si="1667"/>
        <v>2794000</v>
      </c>
      <c r="J5676" s="101">
        <f t="shared" si="1668"/>
        <v>698500</v>
      </c>
      <c r="K5676" s="101">
        <f t="shared" si="1673"/>
        <v>389.6140116019634</v>
      </c>
      <c r="L5676" s="101">
        <v>20</v>
      </c>
      <c r="M5676" s="27">
        <f t="shared" si="1675"/>
        <v>129.87133720065447</v>
      </c>
    </row>
    <row r="5677" spans="1:13">
      <c r="A5677" s="1298"/>
      <c r="B5677" s="148"/>
      <c r="C5677" s="32" t="s">
        <v>4375</v>
      </c>
      <c r="D5677" s="1298">
        <v>2005</v>
      </c>
      <c r="E5677" s="101">
        <v>5</v>
      </c>
      <c r="F5677" s="101">
        <v>347000</v>
      </c>
      <c r="G5677" s="146">
        <v>0.1</v>
      </c>
      <c r="H5677" s="101">
        <f t="shared" si="1666"/>
        <v>173500</v>
      </c>
      <c r="I5677" s="101">
        <f t="shared" si="1667"/>
        <v>173500</v>
      </c>
      <c r="J5677" s="101">
        <f t="shared" si="1668"/>
        <v>34700</v>
      </c>
      <c r="K5677" s="101">
        <f t="shared" si="1673"/>
        <v>19.355198572066044</v>
      </c>
      <c r="L5677" s="101">
        <v>60</v>
      </c>
      <c r="M5677" s="27">
        <f t="shared" si="1675"/>
        <v>19.355198572066044</v>
      </c>
    </row>
    <row r="5678" spans="1:13">
      <c r="A5678" s="1298"/>
      <c r="B5678" s="148"/>
      <c r="C5678" s="32" t="s">
        <v>4388</v>
      </c>
      <c r="D5678" s="1298">
        <v>2005</v>
      </c>
      <c r="E5678" s="101">
        <v>5</v>
      </c>
      <c r="F5678" s="101">
        <v>347000</v>
      </c>
      <c r="G5678" s="146">
        <v>0.1</v>
      </c>
      <c r="H5678" s="101">
        <f t="shared" si="1666"/>
        <v>173500</v>
      </c>
      <c r="I5678" s="101">
        <f t="shared" si="1667"/>
        <v>173500</v>
      </c>
      <c r="J5678" s="101">
        <f t="shared" si="1668"/>
        <v>34700</v>
      </c>
      <c r="K5678" s="101">
        <f t="shared" si="1673"/>
        <v>19.355198572066044</v>
      </c>
      <c r="L5678" s="101">
        <v>30</v>
      </c>
      <c r="M5678" s="27">
        <f t="shared" si="1675"/>
        <v>9.677599286033022</v>
      </c>
    </row>
    <row r="5679" spans="1:13">
      <c r="A5679" s="1298"/>
      <c r="B5679" s="148"/>
      <c r="C5679" s="32" t="s">
        <v>4384</v>
      </c>
      <c r="D5679" s="1298">
        <v>2004</v>
      </c>
      <c r="E5679" s="101">
        <v>6</v>
      </c>
      <c r="F5679" s="101">
        <v>6985000</v>
      </c>
      <c r="G5679" s="146">
        <v>0.1</v>
      </c>
      <c r="H5679" s="101">
        <f t="shared" si="1666"/>
        <v>4191000</v>
      </c>
      <c r="I5679" s="101">
        <f t="shared" si="1667"/>
        <v>2794000</v>
      </c>
      <c r="J5679" s="101">
        <f t="shared" si="1668"/>
        <v>698500</v>
      </c>
      <c r="K5679" s="101">
        <f t="shared" si="1673"/>
        <v>389.6140116019634</v>
      </c>
      <c r="L5679" s="101">
        <v>20</v>
      </c>
      <c r="M5679" s="27">
        <f t="shared" si="1675"/>
        <v>129.87133720065447</v>
      </c>
    </row>
    <row r="5680" spans="1:13">
      <c r="A5680" s="1298"/>
      <c r="B5680" s="148"/>
      <c r="C5680" s="31"/>
      <c r="D5680" s="97"/>
      <c r="E5680" s="106"/>
      <c r="F5680" s="106"/>
      <c r="G5680" s="147"/>
      <c r="H5680" s="101">
        <f t="shared" si="1666"/>
        <v>0</v>
      </c>
      <c r="I5680" s="101">
        <f t="shared" si="1667"/>
        <v>0</v>
      </c>
      <c r="J5680" s="101">
        <f t="shared" si="1668"/>
        <v>0</v>
      </c>
      <c r="K5680" s="101">
        <f t="shared" si="1673"/>
        <v>0</v>
      </c>
      <c r="L5680" s="106">
        <f>SUM(L5674:L5679)</f>
        <v>3010</v>
      </c>
      <c r="M5680" s="106">
        <f>SUM(M5674:M5679)</f>
        <v>831.90800237988981</v>
      </c>
    </row>
    <row r="5681" spans="1:13" s="197" customFormat="1" ht="45">
      <c r="A5681" s="131" t="s">
        <v>6107</v>
      </c>
      <c r="B5681" s="12" t="s">
        <v>4358</v>
      </c>
      <c r="C5681" s="308"/>
      <c r="D5681" s="303"/>
      <c r="E5681" s="258"/>
      <c r="F5681" s="258"/>
      <c r="G5681" s="493"/>
      <c r="H5681" s="101">
        <f t="shared" si="1666"/>
        <v>0</v>
      </c>
      <c r="I5681" s="101">
        <f t="shared" si="1667"/>
        <v>0</v>
      </c>
      <c r="J5681" s="101">
        <f t="shared" si="1668"/>
        <v>0</v>
      </c>
      <c r="K5681" s="101">
        <f t="shared" si="1673"/>
        <v>0</v>
      </c>
      <c r="L5681" s="260"/>
      <c r="M5681" s="494"/>
    </row>
    <row r="5682" spans="1:13">
      <c r="A5682" s="1298"/>
      <c r="B5682" s="148"/>
      <c r="C5682" s="32" t="s">
        <v>4374</v>
      </c>
      <c r="D5682" s="1298">
        <v>2004</v>
      </c>
      <c r="E5682" s="101">
        <v>6</v>
      </c>
      <c r="F5682" s="101">
        <v>202860</v>
      </c>
      <c r="G5682" s="146">
        <v>0.1</v>
      </c>
      <c r="H5682" s="101">
        <f t="shared" si="1666"/>
        <v>121716</v>
      </c>
      <c r="I5682" s="101">
        <f t="shared" si="1667"/>
        <v>81144</v>
      </c>
      <c r="J5682" s="101">
        <f t="shared" si="1668"/>
        <v>20286</v>
      </c>
      <c r="K5682" s="101">
        <f t="shared" si="1673"/>
        <v>11.315261044176706</v>
      </c>
      <c r="L5682" s="101">
        <v>2880</v>
      </c>
      <c r="M5682" s="27">
        <f t="shared" ref="M5682:M5687" si="1676">K5682*L5682/60</f>
        <v>543.13253012048187</v>
      </c>
    </row>
    <row r="5683" spans="1:13">
      <c r="A5683" s="1298"/>
      <c r="B5683" s="148"/>
      <c r="C5683" s="32" t="s">
        <v>4382</v>
      </c>
      <c r="D5683" s="1298">
        <v>2007</v>
      </c>
      <c r="E5683" s="101">
        <v>3</v>
      </c>
      <c r="F5683" s="101">
        <v>1638000</v>
      </c>
      <c r="G5683" s="146"/>
      <c r="H5683" s="101">
        <f t="shared" si="1666"/>
        <v>0</v>
      </c>
      <c r="I5683" s="101">
        <f t="shared" si="1667"/>
        <v>1638000</v>
      </c>
      <c r="J5683" s="101">
        <f t="shared" si="1668"/>
        <v>0</v>
      </c>
      <c r="K5683" s="101">
        <f t="shared" si="1673"/>
        <v>0</v>
      </c>
      <c r="L5683" s="101"/>
      <c r="M5683" s="27">
        <f t="shared" si="1676"/>
        <v>0</v>
      </c>
    </row>
    <row r="5684" spans="1:13">
      <c r="A5684" s="1298"/>
      <c r="B5684" s="148"/>
      <c r="C5684" s="32" t="s">
        <v>503</v>
      </c>
      <c r="D5684" s="1298">
        <v>2004</v>
      </c>
      <c r="E5684" s="101">
        <v>6</v>
      </c>
      <c r="F5684" s="101">
        <v>6985000</v>
      </c>
      <c r="G5684" s="146">
        <v>0.1</v>
      </c>
      <c r="H5684" s="101">
        <f t="shared" si="1666"/>
        <v>4191000</v>
      </c>
      <c r="I5684" s="101">
        <f t="shared" si="1667"/>
        <v>2794000</v>
      </c>
      <c r="J5684" s="101">
        <f t="shared" si="1668"/>
        <v>698500</v>
      </c>
      <c r="K5684" s="101">
        <f t="shared" si="1673"/>
        <v>389.6140116019634</v>
      </c>
      <c r="L5684" s="101">
        <v>20</v>
      </c>
      <c r="M5684" s="27">
        <f t="shared" si="1676"/>
        <v>129.87133720065447</v>
      </c>
    </row>
    <row r="5685" spans="1:13">
      <c r="A5685" s="1298"/>
      <c r="B5685" s="148"/>
      <c r="C5685" s="32" t="s">
        <v>4375</v>
      </c>
      <c r="D5685" s="1298">
        <v>2005</v>
      </c>
      <c r="E5685" s="101">
        <v>5</v>
      </c>
      <c r="F5685" s="101">
        <v>347000</v>
      </c>
      <c r="G5685" s="146">
        <v>0.1</v>
      </c>
      <c r="H5685" s="101">
        <f t="shared" si="1666"/>
        <v>173500</v>
      </c>
      <c r="I5685" s="101">
        <f t="shared" si="1667"/>
        <v>173500</v>
      </c>
      <c r="J5685" s="101">
        <f t="shared" si="1668"/>
        <v>34700</v>
      </c>
      <c r="K5685" s="101">
        <f t="shared" si="1673"/>
        <v>19.355198572066044</v>
      </c>
      <c r="L5685" s="101">
        <v>60</v>
      </c>
      <c r="M5685" s="27">
        <f t="shared" si="1676"/>
        <v>19.355198572066044</v>
      </c>
    </row>
    <row r="5686" spans="1:13">
      <c r="A5686" s="1298"/>
      <c r="B5686" s="148"/>
      <c r="C5686" s="32" t="s">
        <v>4388</v>
      </c>
      <c r="D5686" s="1298">
        <v>2005</v>
      </c>
      <c r="E5686" s="101">
        <v>5</v>
      </c>
      <c r="F5686" s="101">
        <v>347000</v>
      </c>
      <c r="G5686" s="146">
        <v>0.1</v>
      </c>
      <c r="H5686" s="101">
        <f t="shared" si="1666"/>
        <v>173500</v>
      </c>
      <c r="I5686" s="101">
        <f t="shared" si="1667"/>
        <v>173500</v>
      </c>
      <c r="J5686" s="101">
        <f t="shared" si="1668"/>
        <v>34700</v>
      </c>
      <c r="K5686" s="101">
        <f t="shared" si="1673"/>
        <v>19.355198572066044</v>
      </c>
      <c r="L5686" s="101">
        <v>1440</v>
      </c>
      <c r="M5686" s="27">
        <f>K5686*L5686/60</f>
        <v>464.52476572958506</v>
      </c>
    </row>
    <row r="5687" spans="1:13">
      <c r="A5687" s="1298"/>
      <c r="B5687" s="148"/>
      <c r="C5687" s="32" t="s">
        <v>4384</v>
      </c>
      <c r="D5687" s="1298">
        <v>2004</v>
      </c>
      <c r="E5687" s="101">
        <v>6</v>
      </c>
      <c r="F5687" s="101">
        <v>6985000</v>
      </c>
      <c r="G5687" s="146">
        <v>0.1</v>
      </c>
      <c r="H5687" s="101">
        <f t="shared" si="1666"/>
        <v>4191000</v>
      </c>
      <c r="I5687" s="101">
        <f t="shared" si="1667"/>
        <v>2794000</v>
      </c>
      <c r="J5687" s="101">
        <f t="shared" si="1668"/>
        <v>698500</v>
      </c>
      <c r="K5687" s="101">
        <f t="shared" si="1673"/>
        <v>389.6140116019634</v>
      </c>
      <c r="L5687" s="101">
        <v>20</v>
      </c>
      <c r="M5687" s="27">
        <f t="shared" si="1676"/>
        <v>129.87133720065447</v>
      </c>
    </row>
    <row r="5688" spans="1:13">
      <c r="A5688" s="1298"/>
      <c r="B5688" s="148"/>
      <c r="C5688" s="31"/>
      <c r="D5688" s="97"/>
      <c r="E5688" s="106"/>
      <c r="F5688" s="106"/>
      <c r="G5688" s="147"/>
      <c r="H5688" s="101">
        <f t="shared" si="1666"/>
        <v>0</v>
      </c>
      <c r="I5688" s="101">
        <f t="shared" si="1667"/>
        <v>0</v>
      </c>
      <c r="J5688" s="101">
        <f t="shared" si="1668"/>
        <v>0</v>
      </c>
      <c r="K5688" s="101">
        <f t="shared" si="1673"/>
        <v>0</v>
      </c>
      <c r="L5688" s="106">
        <f>SUM(L5682:L5687)</f>
        <v>4420</v>
      </c>
      <c r="M5688" s="106">
        <f>SUM(M5682:M5687)</f>
        <v>1286.7551688234421</v>
      </c>
    </row>
    <row r="5689" spans="1:13" ht="45">
      <c r="A5689" s="131" t="s">
        <v>5973</v>
      </c>
      <c r="B5689" s="12" t="s">
        <v>4359</v>
      </c>
      <c r="C5689" s="308"/>
      <c r="D5689" s="303"/>
      <c r="E5689" s="258"/>
      <c r="F5689" s="258"/>
      <c r="G5689" s="493"/>
      <c r="H5689" s="101">
        <f t="shared" si="1666"/>
        <v>0</v>
      </c>
      <c r="I5689" s="101">
        <f t="shared" si="1667"/>
        <v>0</v>
      </c>
      <c r="J5689" s="101">
        <f t="shared" si="1668"/>
        <v>0</v>
      </c>
      <c r="K5689" s="101">
        <f t="shared" si="1673"/>
        <v>0</v>
      </c>
      <c r="L5689" s="260"/>
      <c r="M5689" s="494"/>
    </row>
    <row r="5690" spans="1:13">
      <c r="A5690" s="1298"/>
      <c r="B5690" s="148"/>
      <c r="C5690" s="32" t="s">
        <v>4374</v>
      </c>
      <c r="D5690" s="1298">
        <v>2004</v>
      </c>
      <c r="E5690" s="101">
        <v>6</v>
      </c>
      <c r="F5690" s="101">
        <v>202860</v>
      </c>
      <c r="G5690" s="146">
        <v>0.1</v>
      </c>
      <c r="H5690" s="101">
        <f t="shared" si="1666"/>
        <v>121716</v>
      </c>
      <c r="I5690" s="101">
        <f t="shared" si="1667"/>
        <v>81144</v>
      </c>
      <c r="J5690" s="101">
        <f t="shared" si="1668"/>
        <v>20286</v>
      </c>
      <c r="K5690" s="101">
        <f t="shared" si="1673"/>
        <v>11.315261044176706</v>
      </c>
      <c r="L5690" s="101">
        <v>2880</v>
      </c>
      <c r="M5690" s="27">
        <f t="shared" ref="M5690:M5693" si="1677">K5690*L5690/60</f>
        <v>543.13253012048187</v>
      </c>
    </row>
    <row r="5691" spans="1:13">
      <c r="A5691" s="1298"/>
      <c r="B5691" s="148"/>
      <c r="C5691" s="32" t="s">
        <v>4382</v>
      </c>
      <c r="D5691" s="1298">
        <v>2007</v>
      </c>
      <c r="E5691" s="101">
        <v>3</v>
      </c>
      <c r="F5691" s="101">
        <v>1638000</v>
      </c>
      <c r="G5691" s="146"/>
      <c r="H5691" s="101">
        <f t="shared" si="1666"/>
        <v>0</v>
      </c>
      <c r="I5691" s="101">
        <f t="shared" si="1667"/>
        <v>1638000</v>
      </c>
      <c r="J5691" s="101">
        <f t="shared" si="1668"/>
        <v>0</v>
      </c>
      <c r="K5691" s="101">
        <f t="shared" si="1673"/>
        <v>0</v>
      </c>
      <c r="L5691" s="101"/>
      <c r="M5691" s="27">
        <f t="shared" si="1677"/>
        <v>0</v>
      </c>
    </row>
    <row r="5692" spans="1:13">
      <c r="A5692" s="1298"/>
      <c r="B5692" s="148"/>
      <c r="C5692" s="32" t="s">
        <v>503</v>
      </c>
      <c r="D5692" s="1298">
        <v>2004</v>
      </c>
      <c r="E5692" s="101">
        <v>6</v>
      </c>
      <c r="F5692" s="101">
        <v>6985000</v>
      </c>
      <c r="G5692" s="146">
        <v>0.1</v>
      </c>
      <c r="H5692" s="101">
        <f t="shared" si="1666"/>
        <v>4191000</v>
      </c>
      <c r="I5692" s="101">
        <f t="shared" si="1667"/>
        <v>2794000</v>
      </c>
      <c r="J5692" s="101">
        <f t="shared" si="1668"/>
        <v>698500</v>
      </c>
      <c r="K5692" s="101">
        <f t="shared" si="1673"/>
        <v>389.6140116019634</v>
      </c>
      <c r="L5692" s="101">
        <v>20</v>
      </c>
      <c r="M5692" s="27">
        <f t="shared" si="1677"/>
        <v>129.87133720065447</v>
      </c>
    </row>
    <row r="5693" spans="1:13">
      <c r="A5693" s="1298"/>
      <c r="B5693" s="148"/>
      <c r="C5693" s="32" t="s">
        <v>4375</v>
      </c>
      <c r="D5693" s="1298">
        <v>2005</v>
      </c>
      <c r="E5693" s="101">
        <v>5</v>
      </c>
      <c r="F5693" s="101">
        <v>347000</v>
      </c>
      <c r="G5693" s="146">
        <v>0.1</v>
      </c>
      <c r="H5693" s="101">
        <f t="shared" si="1666"/>
        <v>173500</v>
      </c>
      <c r="I5693" s="101">
        <f t="shared" si="1667"/>
        <v>173500</v>
      </c>
      <c r="J5693" s="101">
        <f t="shared" si="1668"/>
        <v>34700</v>
      </c>
      <c r="K5693" s="101">
        <f t="shared" si="1673"/>
        <v>19.355198572066044</v>
      </c>
      <c r="L5693" s="101">
        <v>60</v>
      </c>
      <c r="M5693" s="27">
        <f t="shared" si="1677"/>
        <v>19.355198572066044</v>
      </c>
    </row>
    <row r="5694" spans="1:13">
      <c r="A5694" s="1298"/>
      <c r="B5694" s="148"/>
      <c r="C5694" s="32" t="s">
        <v>4388</v>
      </c>
      <c r="D5694" s="1298">
        <v>2005</v>
      </c>
      <c r="E5694" s="101">
        <v>5</v>
      </c>
      <c r="F5694" s="101">
        <v>347000</v>
      </c>
      <c r="G5694" s="146">
        <v>0.1</v>
      </c>
      <c r="H5694" s="101">
        <f t="shared" si="1666"/>
        <v>173500</v>
      </c>
      <c r="I5694" s="101">
        <f t="shared" si="1667"/>
        <v>173500</v>
      </c>
      <c r="J5694" s="101">
        <f t="shared" si="1668"/>
        <v>34700</v>
      </c>
      <c r="K5694" s="101">
        <f t="shared" si="1673"/>
        <v>19.355198572066044</v>
      </c>
      <c r="L5694" s="101">
        <v>1440</v>
      </c>
      <c r="M5694" s="27">
        <f>K5694*L5694/60</f>
        <v>464.52476572958506</v>
      </c>
    </row>
    <row r="5695" spans="1:13">
      <c r="A5695" s="1298"/>
      <c r="B5695" s="148"/>
      <c r="C5695" s="32" t="s">
        <v>4384</v>
      </c>
      <c r="D5695" s="1298">
        <v>2004</v>
      </c>
      <c r="E5695" s="101">
        <v>6</v>
      </c>
      <c r="F5695" s="101">
        <v>6985000</v>
      </c>
      <c r="G5695" s="146">
        <v>0.1</v>
      </c>
      <c r="H5695" s="101">
        <f t="shared" si="1666"/>
        <v>4191000</v>
      </c>
      <c r="I5695" s="101">
        <f t="shared" si="1667"/>
        <v>2794000</v>
      </c>
      <c r="J5695" s="101">
        <f t="shared" si="1668"/>
        <v>698500</v>
      </c>
      <c r="K5695" s="101">
        <f t="shared" si="1673"/>
        <v>389.6140116019634</v>
      </c>
      <c r="L5695" s="101">
        <v>20</v>
      </c>
      <c r="M5695" s="27">
        <f t="shared" ref="M5695" si="1678">K5695*L5695/60</f>
        <v>129.87133720065447</v>
      </c>
    </row>
    <row r="5696" spans="1:13">
      <c r="A5696" s="1298"/>
      <c r="B5696" s="148"/>
      <c r="C5696" s="31"/>
      <c r="D5696" s="97"/>
      <c r="E5696" s="106"/>
      <c r="F5696" s="106"/>
      <c r="G5696" s="147"/>
      <c r="H5696" s="101">
        <f t="shared" si="1666"/>
        <v>0</v>
      </c>
      <c r="I5696" s="101">
        <f t="shared" si="1667"/>
        <v>0</v>
      </c>
      <c r="J5696" s="101">
        <f t="shared" si="1668"/>
        <v>0</v>
      </c>
      <c r="K5696" s="101">
        <f t="shared" si="1673"/>
        <v>0</v>
      </c>
      <c r="L5696" s="106">
        <f>SUM(L5690:L5695)</f>
        <v>4420</v>
      </c>
      <c r="M5696" s="106">
        <f>SUM(M5690:M5695)</f>
        <v>1286.7551688234421</v>
      </c>
    </row>
    <row r="5697" spans="1:13" ht="33" customHeight="1">
      <c r="A5697" s="1298" t="s">
        <v>6108</v>
      </c>
      <c r="B5697" s="12" t="s">
        <v>4360</v>
      </c>
      <c r="C5697" s="97"/>
      <c r="D5697" s="38"/>
      <c r="E5697" s="26"/>
      <c r="F5697" s="26"/>
      <c r="G5697" s="146"/>
      <c r="H5697" s="101">
        <f t="shared" si="1666"/>
        <v>0</v>
      </c>
      <c r="I5697" s="101">
        <f t="shared" si="1667"/>
        <v>0</v>
      </c>
      <c r="J5697" s="101">
        <f t="shared" si="1668"/>
        <v>0</v>
      </c>
      <c r="K5697" s="101">
        <f t="shared" si="1673"/>
        <v>0</v>
      </c>
      <c r="L5697" s="98"/>
      <c r="M5697" s="96"/>
    </row>
    <row r="5698" spans="1:13">
      <c r="A5698" s="1298"/>
      <c r="B5698" s="148"/>
      <c r="C5698" s="32" t="s">
        <v>4374</v>
      </c>
      <c r="D5698" s="1298">
        <v>2004</v>
      </c>
      <c r="E5698" s="101">
        <v>6</v>
      </c>
      <c r="F5698" s="101">
        <v>202860</v>
      </c>
      <c r="G5698" s="146">
        <v>0.1</v>
      </c>
      <c r="H5698" s="101">
        <f t="shared" si="1666"/>
        <v>121716</v>
      </c>
      <c r="I5698" s="101">
        <f t="shared" si="1667"/>
        <v>81144</v>
      </c>
      <c r="J5698" s="101">
        <f t="shared" si="1668"/>
        <v>20286</v>
      </c>
      <c r="K5698" s="101">
        <f t="shared" si="1673"/>
        <v>11.315261044176706</v>
      </c>
      <c r="L5698" s="101">
        <v>2880</v>
      </c>
      <c r="M5698" s="27">
        <f t="shared" ref="M5698:M5701" si="1679">K5698*L5698/60</f>
        <v>543.13253012048187</v>
      </c>
    </row>
    <row r="5699" spans="1:13">
      <c r="A5699" s="1298"/>
      <c r="B5699" s="148"/>
      <c r="C5699" s="32" t="s">
        <v>4382</v>
      </c>
      <c r="D5699" s="1298">
        <v>2007</v>
      </c>
      <c r="E5699" s="101">
        <v>3</v>
      </c>
      <c r="F5699" s="101">
        <v>1638000</v>
      </c>
      <c r="G5699" s="146"/>
      <c r="H5699" s="101">
        <f t="shared" si="1666"/>
        <v>0</v>
      </c>
      <c r="I5699" s="101">
        <f t="shared" si="1667"/>
        <v>1638000</v>
      </c>
      <c r="J5699" s="101">
        <f t="shared" si="1668"/>
        <v>0</v>
      </c>
      <c r="K5699" s="101">
        <f t="shared" si="1673"/>
        <v>0</v>
      </c>
      <c r="L5699" s="101"/>
      <c r="M5699" s="27">
        <f t="shared" si="1679"/>
        <v>0</v>
      </c>
    </row>
    <row r="5700" spans="1:13">
      <c r="A5700" s="1298"/>
      <c r="B5700" s="148"/>
      <c r="C5700" s="32" t="s">
        <v>503</v>
      </c>
      <c r="D5700" s="1298">
        <v>2004</v>
      </c>
      <c r="E5700" s="101">
        <v>6</v>
      </c>
      <c r="F5700" s="101">
        <v>6985000</v>
      </c>
      <c r="G5700" s="146">
        <v>0.1</v>
      </c>
      <c r="H5700" s="101">
        <f t="shared" si="1666"/>
        <v>4191000</v>
      </c>
      <c r="I5700" s="101">
        <f t="shared" si="1667"/>
        <v>2794000</v>
      </c>
      <c r="J5700" s="101">
        <f t="shared" si="1668"/>
        <v>698500</v>
      </c>
      <c r="K5700" s="101">
        <f t="shared" si="1673"/>
        <v>389.6140116019634</v>
      </c>
      <c r="L5700" s="101">
        <v>20</v>
      </c>
      <c r="M5700" s="27">
        <f t="shared" si="1679"/>
        <v>129.87133720065447</v>
      </c>
    </row>
    <row r="5701" spans="1:13">
      <c r="A5701" s="1298"/>
      <c r="B5701" s="148"/>
      <c r="C5701" s="32" t="s">
        <v>4375</v>
      </c>
      <c r="D5701" s="1298">
        <v>2005</v>
      </c>
      <c r="E5701" s="101">
        <v>5</v>
      </c>
      <c r="F5701" s="101">
        <v>347000</v>
      </c>
      <c r="G5701" s="146">
        <v>0.1</v>
      </c>
      <c r="H5701" s="101">
        <f t="shared" si="1666"/>
        <v>173500</v>
      </c>
      <c r="I5701" s="101">
        <f t="shared" si="1667"/>
        <v>173500</v>
      </c>
      <c r="J5701" s="101">
        <f t="shared" si="1668"/>
        <v>34700</v>
      </c>
      <c r="K5701" s="101">
        <f t="shared" si="1673"/>
        <v>19.355198572066044</v>
      </c>
      <c r="L5701" s="101">
        <v>60</v>
      </c>
      <c r="M5701" s="27">
        <f t="shared" si="1679"/>
        <v>19.355198572066044</v>
      </c>
    </row>
    <row r="5702" spans="1:13">
      <c r="A5702" s="1298"/>
      <c r="B5702" s="148"/>
      <c r="C5702" s="32" t="s">
        <v>4388</v>
      </c>
      <c r="D5702" s="1298">
        <v>2005</v>
      </c>
      <c r="E5702" s="101">
        <v>5</v>
      </c>
      <c r="F5702" s="101">
        <v>347000</v>
      </c>
      <c r="G5702" s="146">
        <v>0.1</v>
      </c>
      <c r="H5702" s="101">
        <f t="shared" si="1666"/>
        <v>173500</v>
      </c>
      <c r="I5702" s="101">
        <f t="shared" si="1667"/>
        <v>173500</v>
      </c>
      <c r="J5702" s="101">
        <f t="shared" si="1668"/>
        <v>34700</v>
      </c>
      <c r="K5702" s="101">
        <f t="shared" si="1673"/>
        <v>19.355198572066044</v>
      </c>
      <c r="L5702" s="101">
        <v>1440</v>
      </c>
      <c r="M5702" s="27">
        <f>K5702*L5702/60</f>
        <v>464.52476572958506</v>
      </c>
    </row>
    <row r="5703" spans="1:13">
      <c r="A5703" s="1298"/>
      <c r="B5703" s="148"/>
      <c r="C5703" s="32" t="s">
        <v>4384</v>
      </c>
      <c r="D5703" s="1298">
        <v>2004</v>
      </c>
      <c r="E5703" s="101">
        <v>6</v>
      </c>
      <c r="F5703" s="101">
        <v>6985000</v>
      </c>
      <c r="G5703" s="146">
        <v>0.1</v>
      </c>
      <c r="H5703" s="101">
        <f t="shared" si="1666"/>
        <v>4191000</v>
      </c>
      <c r="I5703" s="101">
        <f t="shared" si="1667"/>
        <v>2794000</v>
      </c>
      <c r="J5703" s="101">
        <f t="shared" si="1668"/>
        <v>698500</v>
      </c>
      <c r="K5703" s="101">
        <f t="shared" si="1673"/>
        <v>389.6140116019634</v>
      </c>
      <c r="L5703" s="101">
        <v>20</v>
      </c>
      <c r="M5703" s="27">
        <f t="shared" ref="M5703" si="1680">K5703*L5703/60</f>
        <v>129.87133720065447</v>
      </c>
    </row>
    <row r="5704" spans="1:13">
      <c r="A5704" s="1298"/>
      <c r="B5704" s="148"/>
      <c r="C5704" s="31"/>
      <c r="D5704" s="97"/>
      <c r="E5704" s="106"/>
      <c r="F5704" s="106"/>
      <c r="G5704" s="147"/>
      <c r="H5704" s="101">
        <f t="shared" si="1666"/>
        <v>0</v>
      </c>
      <c r="I5704" s="101">
        <f t="shared" si="1667"/>
        <v>0</v>
      </c>
      <c r="J5704" s="101">
        <f t="shared" si="1668"/>
        <v>0</v>
      </c>
      <c r="K5704" s="101">
        <f t="shared" si="1673"/>
        <v>0</v>
      </c>
      <c r="L5704" s="106">
        <f>SUM(L5698:L5703)</f>
        <v>4420</v>
      </c>
      <c r="M5704" s="106">
        <f>SUM(M5698:M5703)</f>
        <v>1286.7551688234421</v>
      </c>
    </row>
    <row r="5705" spans="1:13" ht="45">
      <c r="A5705" s="1298" t="s">
        <v>5975</v>
      </c>
      <c r="B5705" s="12" t="s">
        <v>4361</v>
      </c>
      <c r="C5705" s="97"/>
      <c r="D5705" s="38"/>
      <c r="E5705" s="26"/>
      <c r="F5705" s="26"/>
      <c r="G5705" s="146"/>
      <c r="H5705" s="101">
        <f t="shared" si="1666"/>
        <v>0</v>
      </c>
      <c r="I5705" s="101">
        <f t="shared" si="1667"/>
        <v>0</v>
      </c>
      <c r="J5705" s="101">
        <f t="shared" si="1668"/>
        <v>0</v>
      </c>
      <c r="K5705" s="101">
        <f t="shared" si="1673"/>
        <v>0</v>
      </c>
      <c r="L5705" s="98"/>
      <c r="M5705" s="96"/>
    </row>
    <row r="5706" spans="1:13">
      <c r="A5706" s="1298"/>
      <c r="B5706" s="148"/>
      <c r="C5706" s="32" t="s">
        <v>4374</v>
      </c>
      <c r="D5706" s="1298">
        <v>2004</v>
      </c>
      <c r="E5706" s="101">
        <v>6</v>
      </c>
      <c r="F5706" s="101">
        <v>202860</v>
      </c>
      <c r="G5706" s="146">
        <v>0.1</v>
      </c>
      <c r="H5706" s="101">
        <f t="shared" ref="H5706:H5712" si="1681">E5706*F5706*G5706</f>
        <v>121716</v>
      </c>
      <c r="I5706" s="101">
        <f t="shared" ref="I5706:I5712" si="1682">F5706-H5706</f>
        <v>81144</v>
      </c>
      <c r="J5706" s="101">
        <f t="shared" ref="J5706:J5712" si="1683">F5706*G5706</f>
        <v>20286</v>
      </c>
      <c r="K5706" s="101">
        <f t="shared" si="1673"/>
        <v>11.315261044176706</v>
      </c>
      <c r="L5706" s="101">
        <v>2880</v>
      </c>
      <c r="M5706" s="27">
        <f t="shared" ref="M5706:M5709" si="1684">K5706*L5706/60</f>
        <v>543.13253012048187</v>
      </c>
    </row>
    <row r="5707" spans="1:13">
      <c r="A5707" s="1298"/>
      <c r="B5707" s="148"/>
      <c r="C5707" s="32" t="s">
        <v>4382</v>
      </c>
      <c r="D5707" s="1298">
        <v>2007</v>
      </c>
      <c r="E5707" s="101">
        <v>3</v>
      </c>
      <c r="F5707" s="101">
        <v>1638000</v>
      </c>
      <c r="G5707" s="146"/>
      <c r="H5707" s="101">
        <f t="shared" si="1681"/>
        <v>0</v>
      </c>
      <c r="I5707" s="101">
        <f t="shared" si="1682"/>
        <v>1638000</v>
      </c>
      <c r="J5707" s="101">
        <f t="shared" si="1683"/>
        <v>0</v>
      </c>
      <c r="K5707" s="101">
        <f t="shared" si="1673"/>
        <v>0</v>
      </c>
      <c r="L5707" s="101"/>
      <c r="M5707" s="27">
        <f t="shared" si="1684"/>
        <v>0</v>
      </c>
    </row>
    <row r="5708" spans="1:13">
      <c r="A5708" s="1298"/>
      <c r="B5708" s="148"/>
      <c r="C5708" s="32" t="s">
        <v>503</v>
      </c>
      <c r="D5708" s="1298">
        <v>2004</v>
      </c>
      <c r="E5708" s="101">
        <v>6</v>
      </c>
      <c r="F5708" s="101">
        <v>6985000</v>
      </c>
      <c r="G5708" s="146">
        <v>0.1</v>
      </c>
      <c r="H5708" s="101">
        <f t="shared" si="1681"/>
        <v>4191000</v>
      </c>
      <c r="I5708" s="101">
        <f t="shared" si="1682"/>
        <v>2794000</v>
      </c>
      <c r="J5708" s="101">
        <f t="shared" si="1683"/>
        <v>698500</v>
      </c>
      <c r="K5708" s="101">
        <f t="shared" si="1673"/>
        <v>389.6140116019634</v>
      </c>
      <c r="L5708" s="101">
        <v>20</v>
      </c>
      <c r="M5708" s="27">
        <f t="shared" si="1684"/>
        <v>129.87133720065447</v>
      </c>
    </row>
    <row r="5709" spans="1:13">
      <c r="A5709" s="1298"/>
      <c r="B5709" s="148"/>
      <c r="C5709" s="32" t="s">
        <v>4375</v>
      </c>
      <c r="D5709" s="1298">
        <v>2005</v>
      </c>
      <c r="E5709" s="101">
        <v>5</v>
      </c>
      <c r="F5709" s="101">
        <v>347000</v>
      </c>
      <c r="G5709" s="146">
        <v>0.1</v>
      </c>
      <c r="H5709" s="101">
        <f t="shared" si="1681"/>
        <v>173500</v>
      </c>
      <c r="I5709" s="101">
        <f t="shared" si="1682"/>
        <v>173500</v>
      </c>
      <c r="J5709" s="101">
        <f t="shared" si="1683"/>
        <v>34700</v>
      </c>
      <c r="K5709" s="101">
        <f t="shared" si="1673"/>
        <v>19.355198572066044</v>
      </c>
      <c r="L5709" s="101">
        <v>60</v>
      </c>
      <c r="M5709" s="27">
        <f t="shared" si="1684"/>
        <v>19.355198572066044</v>
      </c>
    </row>
    <row r="5710" spans="1:13">
      <c r="A5710" s="1298"/>
      <c r="B5710" s="148"/>
      <c r="C5710" s="32" t="s">
        <v>4388</v>
      </c>
      <c r="D5710" s="1298">
        <v>2005</v>
      </c>
      <c r="E5710" s="101">
        <v>5</v>
      </c>
      <c r="F5710" s="101">
        <v>347000</v>
      </c>
      <c r="G5710" s="146">
        <v>0.1</v>
      </c>
      <c r="H5710" s="101">
        <f t="shared" si="1681"/>
        <v>173500</v>
      </c>
      <c r="I5710" s="101">
        <f t="shared" si="1682"/>
        <v>173500</v>
      </c>
      <c r="J5710" s="101">
        <f t="shared" si="1683"/>
        <v>34700</v>
      </c>
      <c r="K5710" s="101">
        <f t="shared" si="1673"/>
        <v>19.355198572066044</v>
      </c>
      <c r="L5710" s="101">
        <v>1440</v>
      </c>
      <c r="M5710" s="27">
        <f>K5710*L5710/60</f>
        <v>464.52476572958506</v>
      </c>
    </row>
    <row r="5711" spans="1:13">
      <c r="A5711" s="1298"/>
      <c r="B5711" s="148"/>
      <c r="C5711" s="32" t="s">
        <v>4384</v>
      </c>
      <c r="D5711" s="1298">
        <v>2004</v>
      </c>
      <c r="E5711" s="101">
        <v>6</v>
      </c>
      <c r="F5711" s="101">
        <v>6985000</v>
      </c>
      <c r="G5711" s="146">
        <v>0.1</v>
      </c>
      <c r="H5711" s="101">
        <f t="shared" si="1681"/>
        <v>4191000</v>
      </c>
      <c r="I5711" s="101">
        <f t="shared" si="1682"/>
        <v>2794000</v>
      </c>
      <c r="J5711" s="101">
        <f t="shared" si="1683"/>
        <v>698500</v>
      </c>
      <c r="K5711" s="101">
        <f t="shared" si="1673"/>
        <v>389.6140116019634</v>
      </c>
      <c r="L5711" s="101">
        <v>20</v>
      </c>
      <c r="M5711" s="27">
        <f t="shared" ref="M5711" si="1685">K5711*L5711/60</f>
        <v>129.87133720065447</v>
      </c>
    </row>
    <row r="5712" spans="1:13">
      <c r="A5712" s="1298"/>
      <c r="B5712" s="148"/>
      <c r="C5712" s="31"/>
      <c r="D5712" s="97"/>
      <c r="E5712" s="106"/>
      <c r="F5712" s="106"/>
      <c r="G5712" s="147"/>
      <c r="H5712" s="101">
        <f t="shared" si="1681"/>
        <v>0</v>
      </c>
      <c r="I5712" s="101">
        <f t="shared" si="1682"/>
        <v>0</v>
      </c>
      <c r="J5712" s="101">
        <f t="shared" si="1683"/>
        <v>0</v>
      </c>
      <c r="K5712" s="101">
        <f t="shared" si="1673"/>
        <v>0</v>
      </c>
      <c r="L5712" s="106">
        <f>SUM(L5706:L5711)</f>
        <v>4420</v>
      </c>
      <c r="M5712" s="106">
        <f>SUM(M5706:M5711)</f>
        <v>1286.7551688234421</v>
      </c>
    </row>
    <row r="5713" spans="1:13" ht="24.75" customHeight="1">
      <c r="A5713" s="1292" t="s">
        <v>683</v>
      </c>
      <c r="B5713" s="495" t="s">
        <v>356</v>
      </c>
      <c r="C5713" s="486"/>
      <c r="D5713" s="128"/>
      <c r="E5713" s="427"/>
      <c r="F5713" s="427"/>
      <c r="G5713" s="487"/>
      <c r="H5713" s="189"/>
      <c r="I5713" s="189"/>
      <c r="J5713" s="189"/>
      <c r="K5713" s="189"/>
      <c r="L5713" s="427"/>
      <c r="M5713" s="427"/>
    </row>
    <row r="5714" spans="1:13" ht="60">
      <c r="A5714" s="532" t="s">
        <v>6109</v>
      </c>
      <c r="B5714" s="537" t="s">
        <v>4439</v>
      </c>
      <c r="C5714" s="546"/>
      <c r="D5714" s="6"/>
      <c r="E5714" s="244"/>
      <c r="F5714" s="244"/>
      <c r="G5714" s="245"/>
      <c r="H5714" s="101"/>
      <c r="I5714" s="101"/>
      <c r="J5714" s="101"/>
      <c r="K5714" s="101"/>
      <c r="L5714" s="538"/>
      <c r="M5714" s="536"/>
    </row>
    <row r="5715" spans="1:13">
      <c r="A5715" s="1298"/>
      <c r="B5715" s="148"/>
      <c r="C5715" s="32" t="s">
        <v>4374</v>
      </c>
      <c r="D5715" s="1298">
        <v>2004</v>
      </c>
      <c r="E5715" s="101">
        <v>6</v>
      </c>
      <c r="F5715" s="101">
        <v>202860</v>
      </c>
      <c r="G5715" s="146">
        <v>0.1</v>
      </c>
      <c r="H5715" s="101">
        <f t="shared" ref="H5715:H5759" si="1686">E5715*F5715*G5715</f>
        <v>121716</v>
      </c>
      <c r="I5715" s="101">
        <f t="shared" ref="I5715:I5759" si="1687">F5715-H5715</f>
        <v>81144</v>
      </c>
      <c r="J5715" s="101">
        <f t="shared" ref="J5715:J5759" si="1688">F5715*G5715</f>
        <v>20286</v>
      </c>
      <c r="K5715" s="101">
        <f t="shared" si="1673"/>
        <v>11.315261044176706</v>
      </c>
      <c r="L5715" s="101">
        <v>2880</v>
      </c>
      <c r="M5715" s="27">
        <f t="shared" ref="M5715:M5720" si="1689">K5715*L5715/60</f>
        <v>543.13253012048187</v>
      </c>
    </row>
    <row r="5716" spans="1:13">
      <c r="A5716" s="1298"/>
      <c r="B5716" s="148"/>
      <c r="C5716" s="32" t="s">
        <v>4382</v>
      </c>
      <c r="D5716" s="1298">
        <v>2007</v>
      </c>
      <c r="E5716" s="101">
        <v>3</v>
      </c>
      <c r="F5716" s="101">
        <v>1638000</v>
      </c>
      <c r="G5716" s="146"/>
      <c r="H5716" s="101">
        <f t="shared" si="1686"/>
        <v>0</v>
      </c>
      <c r="I5716" s="101">
        <f t="shared" si="1687"/>
        <v>1638000</v>
      </c>
      <c r="J5716" s="101">
        <f t="shared" si="1688"/>
        <v>0</v>
      </c>
      <c r="K5716" s="101">
        <f t="shared" si="1673"/>
        <v>0</v>
      </c>
      <c r="L5716" s="101"/>
      <c r="M5716" s="27">
        <f t="shared" si="1689"/>
        <v>0</v>
      </c>
    </row>
    <row r="5717" spans="1:13">
      <c r="A5717" s="1298"/>
      <c r="B5717" s="148"/>
      <c r="C5717" s="32" t="s">
        <v>503</v>
      </c>
      <c r="D5717" s="1298">
        <v>2004</v>
      </c>
      <c r="E5717" s="101">
        <v>6</v>
      </c>
      <c r="F5717" s="101">
        <v>6985000</v>
      </c>
      <c r="G5717" s="146">
        <v>0.1</v>
      </c>
      <c r="H5717" s="101">
        <f t="shared" si="1686"/>
        <v>4191000</v>
      </c>
      <c r="I5717" s="101">
        <f t="shared" si="1687"/>
        <v>2794000</v>
      </c>
      <c r="J5717" s="101">
        <f t="shared" si="1688"/>
        <v>698500</v>
      </c>
      <c r="K5717" s="101">
        <f t="shared" si="1673"/>
        <v>389.6140116019634</v>
      </c>
      <c r="L5717" s="101">
        <v>20</v>
      </c>
      <c r="M5717" s="27">
        <f t="shared" si="1689"/>
        <v>129.87133720065447</v>
      </c>
    </row>
    <row r="5718" spans="1:13">
      <c r="A5718" s="1298"/>
      <c r="B5718" s="148"/>
      <c r="C5718" s="32" t="s">
        <v>4375</v>
      </c>
      <c r="D5718" s="1298">
        <v>2005</v>
      </c>
      <c r="E5718" s="101">
        <v>5</v>
      </c>
      <c r="F5718" s="101">
        <v>347000</v>
      </c>
      <c r="G5718" s="146">
        <v>0.1</v>
      </c>
      <c r="H5718" s="101">
        <f t="shared" si="1686"/>
        <v>173500</v>
      </c>
      <c r="I5718" s="101">
        <f t="shared" si="1687"/>
        <v>173500</v>
      </c>
      <c r="J5718" s="101">
        <f t="shared" si="1688"/>
        <v>34700</v>
      </c>
      <c r="K5718" s="101">
        <f t="shared" si="1673"/>
        <v>19.355198572066044</v>
      </c>
      <c r="L5718" s="101">
        <v>60</v>
      </c>
      <c r="M5718" s="27">
        <f t="shared" si="1689"/>
        <v>19.355198572066044</v>
      </c>
    </row>
    <row r="5719" spans="1:13">
      <c r="A5719" s="36"/>
      <c r="C5719" s="32" t="s">
        <v>4388</v>
      </c>
      <c r="D5719" s="1298">
        <v>2005</v>
      </c>
      <c r="E5719" s="101">
        <v>5</v>
      </c>
      <c r="F5719" s="101">
        <v>347000</v>
      </c>
      <c r="G5719" s="146">
        <v>0.1</v>
      </c>
      <c r="H5719" s="101">
        <f t="shared" si="1686"/>
        <v>173500</v>
      </c>
      <c r="I5719" s="101">
        <f t="shared" si="1687"/>
        <v>173500</v>
      </c>
      <c r="J5719" s="101">
        <f t="shared" si="1688"/>
        <v>34700</v>
      </c>
      <c r="K5719" s="101">
        <f t="shared" si="1673"/>
        <v>19.355198572066044</v>
      </c>
      <c r="L5719" s="101">
        <v>30</v>
      </c>
      <c r="M5719" s="27">
        <f t="shared" si="1689"/>
        <v>9.677599286033022</v>
      </c>
    </row>
    <row r="5720" spans="1:13">
      <c r="A5720" s="1298"/>
      <c r="B5720" s="148"/>
      <c r="C5720" s="32" t="s">
        <v>4384</v>
      </c>
      <c r="D5720" s="1298">
        <v>2004</v>
      </c>
      <c r="E5720" s="101">
        <v>6</v>
      </c>
      <c r="F5720" s="101">
        <v>6985000</v>
      </c>
      <c r="G5720" s="146">
        <v>0.1</v>
      </c>
      <c r="H5720" s="101">
        <f t="shared" si="1686"/>
        <v>4191000</v>
      </c>
      <c r="I5720" s="101">
        <f t="shared" si="1687"/>
        <v>2794000</v>
      </c>
      <c r="J5720" s="101">
        <f t="shared" si="1688"/>
        <v>698500</v>
      </c>
      <c r="K5720" s="101">
        <f t="shared" si="1673"/>
        <v>389.6140116019634</v>
      </c>
      <c r="L5720" s="101">
        <v>20</v>
      </c>
      <c r="M5720" s="27">
        <f t="shared" si="1689"/>
        <v>129.87133720065447</v>
      </c>
    </row>
    <row r="5721" spans="1:13">
      <c r="A5721" s="1298"/>
      <c r="B5721" s="148"/>
      <c r="C5721" s="31"/>
      <c r="D5721" s="97"/>
      <c r="E5721" s="106"/>
      <c r="F5721" s="106"/>
      <c r="G5721" s="147"/>
      <c r="H5721" s="101">
        <f t="shared" si="1686"/>
        <v>0</v>
      </c>
      <c r="I5721" s="101">
        <f t="shared" si="1687"/>
        <v>0</v>
      </c>
      <c r="J5721" s="101">
        <f t="shared" si="1688"/>
        <v>0</v>
      </c>
      <c r="K5721" s="101">
        <f t="shared" si="1673"/>
        <v>0</v>
      </c>
      <c r="L5721" s="106">
        <f>SUM(L5715:L5720)</f>
        <v>3010</v>
      </c>
      <c r="M5721" s="106">
        <f>SUM(M5715:M5720)</f>
        <v>831.90800237988981</v>
      </c>
    </row>
    <row r="5722" spans="1:13" ht="30">
      <c r="A5722" s="239" t="s">
        <v>6110</v>
      </c>
      <c r="B5722" s="539" t="s">
        <v>4363</v>
      </c>
      <c r="C5722" s="238" t="s">
        <v>4374</v>
      </c>
      <c r="D5722" s="239">
        <v>2004</v>
      </c>
      <c r="E5722" s="189">
        <v>6</v>
      </c>
      <c r="F5722" s="189">
        <v>202860</v>
      </c>
      <c r="G5722" s="221">
        <v>0.1</v>
      </c>
      <c r="H5722" s="189">
        <f t="shared" si="1686"/>
        <v>121716</v>
      </c>
      <c r="I5722" s="189">
        <f t="shared" si="1687"/>
        <v>81144</v>
      </c>
      <c r="J5722" s="189">
        <f t="shared" si="1688"/>
        <v>20286</v>
      </c>
      <c r="K5722" s="189">
        <f t="shared" si="1673"/>
        <v>11.315261044176706</v>
      </c>
      <c r="L5722" s="189">
        <v>1440</v>
      </c>
      <c r="M5722" s="108">
        <f t="shared" ref="M5722:M5727" si="1690">K5722*L5722/60</f>
        <v>271.56626506024094</v>
      </c>
    </row>
    <row r="5723" spans="1:13">
      <c r="A5723" s="1298"/>
      <c r="B5723" s="148"/>
      <c r="C5723" s="32" t="s">
        <v>4382</v>
      </c>
      <c r="D5723" s="1298">
        <v>2007</v>
      </c>
      <c r="E5723" s="101">
        <v>3</v>
      </c>
      <c r="F5723" s="101">
        <v>1638000</v>
      </c>
      <c r="G5723" s="146"/>
      <c r="H5723" s="101">
        <f t="shared" si="1686"/>
        <v>0</v>
      </c>
      <c r="I5723" s="101">
        <f t="shared" si="1687"/>
        <v>1638000</v>
      </c>
      <c r="J5723" s="101">
        <f t="shared" si="1688"/>
        <v>0</v>
      </c>
      <c r="K5723" s="101">
        <f t="shared" si="1673"/>
        <v>0</v>
      </c>
      <c r="L5723" s="101"/>
      <c r="M5723" s="27">
        <f t="shared" si="1690"/>
        <v>0</v>
      </c>
    </row>
    <row r="5724" spans="1:13">
      <c r="A5724" s="1298"/>
      <c r="B5724" s="148"/>
      <c r="C5724" s="32" t="s">
        <v>503</v>
      </c>
      <c r="D5724" s="1298">
        <v>2004</v>
      </c>
      <c r="E5724" s="101">
        <v>6</v>
      </c>
      <c r="F5724" s="101">
        <v>6985000</v>
      </c>
      <c r="G5724" s="146">
        <v>0.1</v>
      </c>
      <c r="H5724" s="101">
        <f t="shared" si="1686"/>
        <v>4191000</v>
      </c>
      <c r="I5724" s="101">
        <f t="shared" si="1687"/>
        <v>2794000</v>
      </c>
      <c r="J5724" s="101">
        <f t="shared" si="1688"/>
        <v>698500</v>
      </c>
      <c r="K5724" s="101">
        <f t="shared" si="1673"/>
        <v>389.6140116019634</v>
      </c>
      <c r="L5724" s="101">
        <v>20</v>
      </c>
      <c r="M5724" s="27">
        <f t="shared" si="1690"/>
        <v>129.87133720065447</v>
      </c>
    </row>
    <row r="5725" spans="1:13">
      <c r="A5725" s="1298"/>
      <c r="B5725" s="148"/>
      <c r="C5725" s="32" t="s">
        <v>4375</v>
      </c>
      <c r="D5725" s="1298">
        <v>2005</v>
      </c>
      <c r="E5725" s="101">
        <v>5</v>
      </c>
      <c r="F5725" s="101">
        <v>347000</v>
      </c>
      <c r="G5725" s="146">
        <v>0.1</v>
      </c>
      <c r="H5725" s="101">
        <f t="shared" si="1686"/>
        <v>173500</v>
      </c>
      <c r="I5725" s="101">
        <f t="shared" si="1687"/>
        <v>173500</v>
      </c>
      <c r="J5725" s="101">
        <f t="shared" si="1688"/>
        <v>34700</v>
      </c>
      <c r="K5725" s="101">
        <f t="shared" si="1673"/>
        <v>19.355198572066044</v>
      </c>
      <c r="L5725" s="101">
        <v>60</v>
      </c>
      <c r="M5725" s="27">
        <f t="shared" si="1690"/>
        <v>19.355198572066044</v>
      </c>
    </row>
    <row r="5726" spans="1:13">
      <c r="A5726" s="1298"/>
      <c r="B5726" s="148"/>
      <c r="C5726" s="32" t="s">
        <v>4388</v>
      </c>
      <c r="D5726" s="1298">
        <v>2005</v>
      </c>
      <c r="E5726" s="101">
        <v>5</v>
      </c>
      <c r="F5726" s="101">
        <v>347000</v>
      </c>
      <c r="G5726" s="146">
        <v>0.1</v>
      </c>
      <c r="H5726" s="101">
        <f t="shared" si="1686"/>
        <v>173500</v>
      </c>
      <c r="I5726" s="101">
        <f t="shared" si="1687"/>
        <v>173500</v>
      </c>
      <c r="J5726" s="101">
        <f t="shared" si="1688"/>
        <v>34700</v>
      </c>
      <c r="K5726" s="101">
        <f t="shared" si="1673"/>
        <v>19.355198572066044</v>
      </c>
      <c r="L5726" s="101">
        <v>30</v>
      </c>
      <c r="M5726" s="27">
        <f t="shared" si="1690"/>
        <v>9.677599286033022</v>
      </c>
    </row>
    <row r="5727" spans="1:13">
      <c r="A5727" s="1298"/>
      <c r="B5727" s="148"/>
      <c r="C5727" s="32" t="s">
        <v>4384</v>
      </c>
      <c r="D5727" s="1298">
        <v>2004</v>
      </c>
      <c r="E5727" s="101">
        <v>6</v>
      </c>
      <c r="F5727" s="101">
        <v>6985000</v>
      </c>
      <c r="G5727" s="146">
        <v>0.1</v>
      </c>
      <c r="H5727" s="101">
        <f t="shared" si="1686"/>
        <v>4191000</v>
      </c>
      <c r="I5727" s="101">
        <f t="shared" si="1687"/>
        <v>2794000</v>
      </c>
      <c r="J5727" s="101">
        <f t="shared" si="1688"/>
        <v>698500</v>
      </c>
      <c r="K5727" s="101">
        <f t="shared" si="1673"/>
        <v>389.6140116019634</v>
      </c>
      <c r="L5727" s="101">
        <v>20</v>
      </c>
      <c r="M5727" s="27">
        <f t="shared" si="1690"/>
        <v>129.87133720065447</v>
      </c>
    </row>
    <row r="5728" spans="1:13">
      <c r="A5728" s="1298"/>
      <c r="B5728" s="148"/>
      <c r="C5728" s="31"/>
      <c r="D5728" s="97"/>
      <c r="E5728" s="106"/>
      <c r="F5728" s="106"/>
      <c r="G5728" s="147"/>
      <c r="H5728" s="101"/>
      <c r="I5728" s="101"/>
      <c r="J5728" s="101"/>
      <c r="K5728" s="101"/>
      <c r="L5728" s="106">
        <f>SUM(L5722:L5727)</f>
        <v>1570</v>
      </c>
      <c r="M5728" s="106">
        <f t="shared" ref="M5728" si="1691">SUM(M5722:M5727)</f>
        <v>560.34173731964893</v>
      </c>
    </row>
    <row r="5729" spans="1:13" ht="18.75" customHeight="1">
      <c r="A5729" s="43" t="s">
        <v>690</v>
      </c>
      <c r="B5729" s="37" t="s">
        <v>4364</v>
      </c>
      <c r="C5729" s="127"/>
      <c r="D5729" s="92"/>
      <c r="E5729" s="159"/>
      <c r="F5729" s="159"/>
      <c r="G5729" s="158"/>
      <c r="H5729" s="189"/>
      <c r="I5729" s="189"/>
      <c r="J5729" s="189"/>
      <c r="K5729" s="189"/>
      <c r="L5729" s="159"/>
      <c r="M5729" s="159"/>
    </row>
    <row r="5730" spans="1:13" ht="45" customHeight="1">
      <c r="A5730" s="43" t="s">
        <v>693</v>
      </c>
      <c r="B5730" s="37" t="s">
        <v>4365</v>
      </c>
      <c r="C5730" s="127"/>
      <c r="D5730" s="92"/>
      <c r="E5730" s="159"/>
      <c r="F5730" s="159"/>
      <c r="G5730" s="158"/>
      <c r="H5730" s="189"/>
      <c r="I5730" s="189"/>
      <c r="J5730" s="189"/>
      <c r="K5730" s="189"/>
      <c r="L5730" s="159"/>
      <c r="M5730" s="159"/>
    </row>
    <row r="5731" spans="1:13" ht="47.25" customHeight="1">
      <c r="A5731" s="43" t="s">
        <v>5446</v>
      </c>
      <c r="B5731" s="37" t="s">
        <v>4366</v>
      </c>
      <c r="C5731" s="127"/>
      <c r="D5731" s="92"/>
      <c r="E5731" s="159"/>
      <c r="F5731" s="159"/>
      <c r="G5731" s="158"/>
      <c r="H5731" s="189"/>
      <c r="I5731" s="189"/>
      <c r="J5731" s="189"/>
      <c r="K5731" s="189"/>
      <c r="L5731" s="159"/>
      <c r="M5731" s="159"/>
    </row>
    <row r="5732" spans="1:13" ht="71.25" customHeight="1">
      <c r="A5732" s="43" t="s">
        <v>695</v>
      </c>
      <c r="B5732" s="37" t="s">
        <v>4367</v>
      </c>
      <c r="C5732" s="238" t="s">
        <v>4374</v>
      </c>
      <c r="D5732" s="239">
        <v>2004</v>
      </c>
      <c r="E5732" s="189">
        <v>6</v>
      </c>
      <c r="F5732" s="189">
        <v>202860</v>
      </c>
      <c r="G5732" s="221">
        <v>0.15</v>
      </c>
      <c r="H5732" s="189">
        <f t="shared" si="1686"/>
        <v>182574</v>
      </c>
      <c r="I5732" s="189">
        <f t="shared" si="1687"/>
        <v>20286</v>
      </c>
      <c r="J5732" s="189">
        <f t="shared" si="1688"/>
        <v>30429</v>
      </c>
      <c r="K5732" s="189">
        <f t="shared" ref="K5732:K6028" si="1692">J5732/1792.8</f>
        <v>16.972891566265062</v>
      </c>
      <c r="L5732" s="189">
        <v>1440</v>
      </c>
      <c r="M5732" s="108">
        <f t="shared" ref="M5732:M5736" si="1693">K5732*L5732/60</f>
        <v>407.34939759036149</v>
      </c>
    </row>
    <row r="5733" spans="1:13">
      <c r="A5733" s="36"/>
      <c r="B5733" s="38"/>
      <c r="C5733" s="32" t="s">
        <v>4375</v>
      </c>
      <c r="D5733" s="1298">
        <v>2006</v>
      </c>
      <c r="E5733" s="101">
        <v>4</v>
      </c>
      <c r="F5733" s="101">
        <v>55500</v>
      </c>
      <c r="G5733" s="146">
        <v>0.1</v>
      </c>
      <c r="H5733" s="101">
        <f t="shared" si="1686"/>
        <v>22200</v>
      </c>
      <c r="I5733" s="101">
        <f t="shared" si="1687"/>
        <v>33300</v>
      </c>
      <c r="J5733" s="101">
        <f t="shared" si="1688"/>
        <v>5550</v>
      </c>
      <c r="K5733" s="101">
        <f t="shared" si="1692"/>
        <v>3.0957161981258365</v>
      </c>
      <c r="L5733" s="101">
        <v>10</v>
      </c>
      <c r="M5733" s="27">
        <f t="shared" si="1693"/>
        <v>0.51595269968763946</v>
      </c>
    </row>
    <row r="5734" spans="1:13">
      <c r="A5734" s="36"/>
      <c r="B5734" s="38"/>
      <c r="C5734" s="32" t="s">
        <v>4379</v>
      </c>
      <c r="D5734" s="1298">
        <v>2005</v>
      </c>
      <c r="E5734" s="101">
        <v>5</v>
      </c>
      <c r="F5734" s="101">
        <v>1638000</v>
      </c>
      <c r="G5734" s="146">
        <v>0.1</v>
      </c>
      <c r="H5734" s="101">
        <f t="shared" si="1686"/>
        <v>819000</v>
      </c>
      <c r="I5734" s="101">
        <f t="shared" si="1687"/>
        <v>819000</v>
      </c>
      <c r="J5734" s="101">
        <f t="shared" si="1688"/>
        <v>163800</v>
      </c>
      <c r="K5734" s="101">
        <f t="shared" si="1692"/>
        <v>91.365461847389554</v>
      </c>
      <c r="L5734" s="101">
        <v>80</v>
      </c>
      <c r="M5734" s="27">
        <f t="shared" si="1693"/>
        <v>121.82061579651941</v>
      </c>
    </row>
    <row r="5735" spans="1:13">
      <c r="A5735" s="36"/>
      <c r="B5735" s="38"/>
      <c r="C5735" s="32" t="s">
        <v>515</v>
      </c>
      <c r="D5735" s="1298">
        <v>2004</v>
      </c>
      <c r="E5735" s="101">
        <v>6</v>
      </c>
      <c r="F5735" s="101">
        <v>196670</v>
      </c>
      <c r="G5735" s="146">
        <v>0.1</v>
      </c>
      <c r="H5735" s="101">
        <f t="shared" si="1686"/>
        <v>118002</v>
      </c>
      <c r="I5735" s="101">
        <f t="shared" si="1687"/>
        <v>78668</v>
      </c>
      <c r="J5735" s="101">
        <f t="shared" si="1688"/>
        <v>19667</v>
      </c>
      <c r="K5735" s="101">
        <f t="shared" si="1692"/>
        <v>10.969991075412763</v>
      </c>
      <c r="L5735" s="101">
        <v>15</v>
      </c>
      <c r="M5735" s="27">
        <f t="shared" si="1693"/>
        <v>2.7424977688531906</v>
      </c>
    </row>
    <row r="5736" spans="1:13">
      <c r="A5736" s="36"/>
      <c r="B5736" s="38"/>
      <c r="C5736" s="32" t="s">
        <v>503</v>
      </c>
      <c r="D5736" s="1298">
        <v>2004</v>
      </c>
      <c r="E5736" s="101">
        <v>6</v>
      </c>
      <c r="F5736" s="101">
        <v>6985000</v>
      </c>
      <c r="G5736" s="146">
        <v>0.1</v>
      </c>
      <c r="H5736" s="101">
        <f t="shared" si="1686"/>
        <v>4191000</v>
      </c>
      <c r="I5736" s="101">
        <f t="shared" si="1687"/>
        <v>2794000</v>
      </c>
      <c r="J5736" s="101">
        <f t="shared" si="1688"/>
        <v>698500</v>
      </c>
      <c r="K5736" s="101">
        <f t="shared" si="1692"/>
        <v>389.6140116019634</v>
      </c>
      <c r="L5736" s="101">
        <v>20</v>
      </c>
      <c r="M5736" s="27">
        <f t="shared" si="1693"/>
        <v>129.87133720065447</v>
      </c>
    </row>
    <row r="5737" spans="1:13" ht="34.5" customHeight="1">
      <c r="A5737" s="36"/>
      <c r="B5737" s="38"/>
      <c r="C5737" s="31"/>
      <c r="D5737" s="97"/>
      <c r="E5737" s="106"/>
      <c r="F5737" s="106"/>
      <c r="G5737" s="147"/>
      <c r="H5737" s="101">
        <f t="shared" si="1686"/>
        <v>0</v>
      </c>
      <c r="I5737" s="101">
        <f t="shared" si="1687"/>
        <v>0</v>
      </c>
      <c r="J5737" s="101">
        <f t="shared" si="1688"/>
        <v>0</v>
      </c>
      <c r="K5737" s="101">
        <f t="shared" si="1692"/>
        <v>0</v>
      </c>
      <c r="L5737" s="106">
        <f>SUM(L5732:L5736)</f>
        <v>1565</v>
      </c>
      <c r="M5737" s="106">
        <f>SUM(M5732:M5736)</f>
        <v>662.29980105607626</v>
      </c>
    </row>
    <row r="5738" spans="1:13" ht="54.75" customHeight="1">
      <c r="A5738" s="43" t="s">
        <v>698</v>
      </c>
      <c r="B5738" s="37" t="s">
        <v>4368</v>
      </c>
      <c r="C5738" s="127" t="s">
        <v>4374</v>
      </c>
      <c r="D5738" s="92">
        <v>2004</v>
      </c>
      <c r="E5738" s="159">
        <v>6</v>
      </c>
      <c r="F5738" s="159">
        <v>202860</v>
      </c>
      <c r="G5738" s="158">
        <v>0.15</v>
      </c>
      <c r="H5738" s="189">
        <f t="shared" si="1686"/>
        <v>182574</v>
      </c>
      <c r="I5738" s="189">
        <f t="shared" si="1687"/>
        <v>20286</v>
      </c>
      <c r="J5738" s="189">
        <f t="shared" si="1688"/>
        <v>30429</v>
      </c>
      <c r="K5738" s="189">
        <f t="shared" si="1692"/>
        <v>16.972891566265062</v>
      </c>
      <c r="L5738" s="159">
        <v>1440</v>
      </c>
      <c r="M5738" s="109">
        <f t="shared" ref="M5738:M5742" si="1694">K5738*L5738/60</f>
        <v>407.34939759036149</v>
      </c>
    </row>
    <row r="5739" spans="1:13">
      <c r="A5739" s="36"/>
      <c r="B5739" s="38"/>
      <c r="C5739" s="32" t="s">
        <v>4375</v>
      </c>
      <c r="D5739" s="1298">
        <v>2006</v>
      </c>
      <c r="E5739" s="101">
        <v>4</v>
      </c>
      <c r="F5739" s="101">
        <v>55500</v>
      </c>
      <c r="G5739" s="146">
        <v>0.1</v>
      </c>
      <c r="H5739" s="101">
        <f t="shared" si="1686"/>
        <v>22200</v>
      </c>
      <c r="I5739" s="101">
        <f t="shared" si="1687"/>
        <v>33300</v>
      </c>
      <c r="J5739" s="101">
        <f t="shared" si="1688"/>
        <v>5550</v>
      </c>
      <c r="K5739" s="101">
        <f t="shared" si="1692"/>
        <v>3.0957161981258365</v>
      </c>
      <c r="L5739" s="101">
        <v>10</v>
      </c>
      <c r="M5739" s="27">
        <f t="shared" si="1694"/>
        <v>0.51595269968763946</v>
      </c>
    </row>
    <row r="5740" spans="1:13">
      <c r="A5740" s="36"/>
      <c r="B5740" s="38"/>
      <c r="C5740" s="32" t="s">
        <v>4379</v>
      </c>
      <c r="D5740" s="1298">
        <v>2005</v>
      </c>
      <c r="E5740" s="101">
        <v>5</v>
      </c>
      <c r="F5740" s="101">
        <v>1638000</v>
      </c>
      <c r="G5740" s="146">
        <v>0.1</v>
      </c>
      <c r="H5740" s="101">
        <f t="shared" si="1686"/>
        <v>819000</v>
      </c>
      <c r="I5740" s="101">
        <f t="shared" si="1687"/>
        <v>819000</v>
      </c>
      <c r="J5740" s="101">
        <f t="shared" si="1688"/>
        <v>163800</v>
      </c>
      <c r="K5740" s="101">
        <f t="shared" si="1692"/>
        <v>91.365461847389554</v>
      </c>
      <c r="L5740" s="101">
        <v>80</v>
      </c>
      <c r="M5740" s="27">
        <f t="shared" si="1694"/>
        <v>121.82061579651941</v>
      </c>
    </row>
    <row r="5741" spans="1:13">
      <c r="A5741" s="36"/>
      <c r="B5741" s="38"/>
      <c r="C5741" s="32" t="s">
        <v>515</v>
      </c>
      <c r="D5741" s="1298">
        <v>2004</v>
      </c>
      <c r="E5741" s="101">
        <v>6</v>
      </c>
      <c r="F5741" s="101">
        <v>196670</v>
      </c>
      <c r="G5741" s="146">
        <v>0.1</v>
      </c>
      <c r="H5741" s="101">
        <f t="shared" si="1686"/>
        <v>118002</v>
      </c>
      <c r="I5741" s="101">
        <f t="shared" si="1687"/>
        <v>78668</v>
      </c>
      <c r="J5741" s="101">
        <f t="shared" si="1688"/>
        <v>19667</v>
      </c>
      <c r="K5741" s="101">
        <f t="shared" si="1692"/>
        <v>10.969991075412763</v>
      </c>
      <c r="L5741" s="101">
        <v>15</v>
      </c>
      <c r="M5741" s="27">
        <f t="shared" si="1694"/>
        <v>2.7424977688531906</v>
      </c>
    </row>
    <row r="5742" spans="1:13">
      <c r="A5742" s="36"/>
      <c r="B5742" s="38"/>
      <c r="C5742" s="32" t="s">
        <v>503</v>
      </c>
      <c r="D5742" s="1298">
        <v>2004</v>
      </c>
      <c r="E5742" s="101">
        <v>6</v>
      </c>
      <c r="F5742" s="101">
        <v>6985000</v>
      </c>
      <c r="G5742" s="146">
        <v>0.1</v>
      </c>
      <c r="H5742" s="101">
        <f t="shared" si="1686"/>
        <v>4191000</v>
      </c>
      <c r="I5742" s="101">
        <f t="shared" si="1687"/>
        <v>2794000</v>
      </c>
      <c r="J5742" s="101">
        <f t="shared" si="1688"/>
        <v>698500</v>
      </c>
      <c r="K5742" s="101">
        <f t="shared" si="1692"/>
        <v>389.6140116019634</v>
      </c>
      <c r="L5742" s="101">
        <v>20</v>
      </c>
      <c r="M5742" s="27">
        <f t="shared" si="1694"/>
        <v>129.87133720065447</v>
      </c>
    </row>
    <row r="5743" spans="1:13">
      <c r="A5743" s="36"/>
      <c r="B5743" s="38"/>
      <c r="C5743" s="31"/>
      <c r="D5743" s="97"/>
      <c r="E5743" s="106"/>
      <c r="F5743" s="106"/>
      <c r="G5743" s="147"/>
      <c r="H5743" s="101">
        <f t="shared" si="1686"/>
        <v>0</v>
      </c>
      <c r="I5743" s="101">
        <f t="shared" si="1687"/>
        <v>0</v>
      </c>
      <c r="J5743" s="101">
        <f t="shared" si="1688"/>
        <v>0</v>
      </c>
      <c r="K5743" s="101">
        <f t="shared" si="1692"/>
        <v>0</v>
      </c>
      <c r="L5743" s="106">
        <f>SUM(L5738:L5742)</f>
        <v>1565</v>
      </c>
      <c r="M5743" s="106">
        <f>SUM(M5738:M5742)</f>
        <v>662.29980105607626</v>
      </c>
    </row>
    <row r="5744" spans="1:13" ht="71.25" customHeight="1">
      <c r="A5744" s="43" t="s">
        <v>702</v>
      </c>
      <c r="B5744" s="37" t="s">
        <v>4369</v>
      </c>
      <c r="C5744" s="127" t="s">
        <v>4374</v>
      </c>
      <c r="D5744" s="92">
        <v>2004</v>
      </c>
      <c r="E5744" s="159">
        <v>6</v>
      </c>
      <c r="F5744" s="159">
        <v>202860</v>
      </c>
      <c r="G5744" s="158">
        <v>0.15</v>
      </c>
      <c r="H5744" s="189">
        <f t="shared" si="1686"/>
        <v>182574</v>
      </c>
      <c r="I5744" s="189">
        <f t="shared" si="1687"/>
        <v>20286</v>
      </c>
      <c r="J5744" s="189">
        <f t="shared" si="1688"/>
        <v>30429</v>
      </c>
      <c r="K5744" s="189">
        <f t="shared" si="1692"/>
        <v>16.972891566265062</v>
      </c>
      <c r="L5744" s="159">
        <v>1440</v>
      </c>
      <c r="M5744" s="109">
        <f t="shared" ref="M5744:M5748" si="1695">K5744*L5744/60</f>
        <v>407.34939759036149</v>
      </c>
    </row>
    <row r="5745" spans="1:13">
      <c r="A5745" s="36"/>
      <c r="B5745" s="38"/>
      <c r="C5745" s="32" t="s">
        <v>4375</v>
      </c>
      <c r="D5745" s="1298">
        <v>2006</v>
      </c>
      <c r="E5745" s="101">
        <v>4</v>
      </c>
      <c r="F5745" s="101">
        <v>55500</v>
      </c>
      <c r="G5745" s="146">
        <v>0.1</v>
      </c>
      <c r="H5745" s="101">
        <f t="shared" si="1686"/>
        <v>22200</v>
      </c>
      <c r="I5745" s="101">
        <f t="shared" si="1687"/>
        <v>33300</v>
      </c>
      <c r="J5745" s="101">
        <f t="shared" si="1688"/>
        <v>5550</v>
      </c>
      <c r="K5745" s="101">
        <f t="shared" si="1692"/>
        <v>3.0957161981258365</v>
      </c>
      <c r="L5745" s="101">
        <v>10</v>
      </c>
      <c r="M5745" s="27">
        <f t="shared" si="1695"/>
        <v>0.51595269968763946</v>
      </c>
    </row>
    <row r="5746" spans="1:13">
      <c r="A5746" s="36"/>
      <c r="B5746" s="38"/>
      <c r="C5746" s="32" t="s">
        <v>4379</v>
      </c>
      <c r="D5746" s="1298">
        <v>2005</v>
      </c>
      <c r="E5746" s="101">
        <v>5</v>
      </c>
      <c r="F5746" s="101">
        <v>1638000</v>
      </c>
      <c r="G5746" s="146">
        <v>0.1</v>
      </c>
      <c r="H5746" s="101">
        <f t="shared" si="1686"/>
        <v>819000</v>
      </c>
      <c r="I5746" s="101">
        <f t="shared" si="1687"/>
        <v>819000</v>
      </c>
      <c r="J5746" s="101">
        <f t="shared" si="1688"/>
        <v>163800</v>
      </c>
      <c r="K5746" s="101">
        <f t="shared" si="1692"/>
        <v>91.365461847389554</v>
      </c>
      <c r="L5746" s="101">
        <v>80</v>
      </c>
      <c r="M5746" s="27">
        <f t="shared" si="1695"/>
        <v>121.82061579651941</v>
      </c>
    </row>
    <row r="5747" spans="1:13">
      <c r="A5747" s="36"/>
      <c r="B5747" s="38"/>
      <c r="C5747" s="32" t="s">
        <v>515</v>
      </c>
      <c r="D5747" s="1298">
        <v>2004</v>
      </c>
      <c r="E5747" s="101">
        <v>6</v>
      </c>
      <c r="F5747" s="101">
        <v>196670</v>
      </c>
      <c r="G5747" s="146">
        <v>0.1</v>
      </c>
      <c r="H5747" s="101">
        <f t="shared" si="1686"/>
        <v>118002</v>
      </c>
      <c r="I5747" s="101">
        <f t="shared" si="1687"/>
        <v>78668</v>
      </c>
      <c r="J5747" s="101">
        <f t="shared" si="1688"/>
        <v>19667</v>
      </c>
      <c r="K5747" s="101">
        <f t="shared" si="1692"/>
        <v>10.969991075412763</v>
      </c>
      <c r="L5747" s="101">
        <v>15</v>
      </c>
      <c r="M5747" s="27">
        <f t="shared" si="1695"/>
        <v>2.7424977688531906</v>
      </c>
    </row>
    <row r="5748" spans="1:13">
      <c r="A5748" s="36"/>
      <c r="B5748" s="38"/>
      <c r="C5748" s="32" t="s">
        <v>503</v>
      </c>
      <c r="D5748" s="1298">
        <v>2004</v>
      </c>
      <c r="E5748" s="101">
        <v>6</v>
      </c>
      <c r="F5748" s="101">
        <v>6985000</v>
      </c>
      <c r="G5748" s="146">
        <v>0.1</v>
      </c>
      <c r="H5748" s="101">
        <f t="shared" si="1686"/>
        <v>4191000</v>
      </c>
      <c r="I5748" s="101">
        <f t="shared" si="1687"/>
        <v>2794000</v>
      </c>
      <c r="J5748" s="101">
        <f t="shared" si="1688"/>
        <v>698500</v>
      </c>
      <c r="K5748" s="101">
        <f t="shared" si="1692"/>
        <v>389.6140116019634</v>
      </c>
      <c r="L5748" s="101">
        <v>20</v>
      </c>
      <c r="M5748" s="27">
        <f t="shared" si="1695"/>
        <v>129.87133720065447</v>
      </c>
    </row>
    <row r="5749" spans="1:13">
      <c r="A5749" s="36"/>
      <c r="B5749" s="38"/>
      <c r="C5749" s="31"/>
      <c r="D5749" s="97"/>
      <c r="E5749" s="106"/>
      <c r="F5749" s="106"/>
      <c r="G5749" s="147"/>
      <c r="H5749" s="101">
        <f t="shared" si="1686"/>
        <v>0</v>
      </c>
      <c r="I5749" s="101">
        <f t="shared" si="1687"/>
        <v>0</v>
      </c>
      <c r="J5749" s="101">
        <f t="shared" si="1688"/>
        <v>0</v>
      </c>
      <c r="K5749" s="101">
        <f t="shared" si="1692"/>
        <v>0</v>
      </c>
      <c r="L5749" s="106">
        <f>SUM(L5744:L5748)</f>
        <v>1565</v>
      </c>
      <c r="M5749" s="106">
        <f>SUM(M5744:M5748)</f>
        <v>662.29980105607626</v>
      </c>
    </row>
    <row r="5750" spans="1:13" s="343" customFormat="1" ht="71.25">
      <c r="A5750" s="43" t="s">
        <v>705</v>
      </c>
      <c r="B5750" s="37" t="s">
        <v>4370</v>
      </c>
      <c r="C5750" s="127" t="s">
        <v>4374</v>
      </c>
      <c r="D5750" s="92">
        <v>2004</v>
      </c>
      <c r="E5750" s="159">
        <v>6</v>
      </c>
      <c r="F5750" s="159">
        <v>202860</v>
      </c>
      <c r="G5750" s="158">
        <v>0.15</v>
      </c>
      <c r="H5750" s="189">
        <f t="shared" si="1686"/>
        <v>182574</v>
      </c>
      <c r="I5750" s="189">
        <f t="shared" si="1687"/>
        <v>20286</v>
      </c>
      <c r="J5750" s="189">
        <f t="shared" si="1688"/>
        <v>30429</v>
      </c>
      <c r="K5750" s="189">
        <f t="shared" si="1692"/>
        <v>16.972891566265062</v>
      </c>
      <c r="L5750" s="159">
        <v>1440</v>
      </c>
      <c r="M5750" s="109">
        <f t="shared" ref="M5750:M5754" si="1696">K5750*L5750/60</f>
        <v>407.34939759036149</v>
      </c>
    </row>
    <row r="5751" spans="1:13">
      <c r="A5751" s="36"/>
      <c r="B5751" s="38"/>
      <c r="C5751" s="32" t="s">
        <v>4375</v>
      </c>
      <c r="D5751" s="1298">
        <v>2006</v>
      </c>
      <c r="E5751" s="101">
        <v>4</v>
      </c>
      <c r="F5751" s="101">
        <v>55500</v>
      </c>
      <c r="G5751" s="146">
        <v>0.1</v>
      </c>
      <c r="H5751" s="101">
        <f t="shared" si="1686"/>
        <v>22200</v>
      </c>
      <c r="I5751" s="101">
        <f t="shared" si="1687"/>
        <v>33300</v>
      </c>
      <c r="J5751" s="101">
        <f t="shared" si="1688"/>
        <v>5550</v>
      </c>
      <c r="K5751" s="101">
        <f t="shared" si="1692"/>
        <v>3.0957161981258365</v>
      </c>
      <c r="L5751" s="101">
        <v>10</v>
      </c>
      <c r="M5751" s="27">
        <f t="shared" si="1696"/>
        <v>0.51595269968763946</v>
      </c>
    </row>
    <row r="5752" spans="1:13">
      <c r="A5752" s="36"/>
      <c r="B5752" s="38"/>
      <c r="C5752" s="32" t="s">
        <v>4379</v>
      </c>
      <c r="D5752" s="1298">
        <v>2005</v>
      </c>
      <c r="E5752" s="101">
        <v>5</v>
      </c>
      <c r="F5752" s="101">
        <v>1638000</v>
      </c>
      <c r="G5752" s="146">
        <v>0.1</v>
      </c>
      <c r="H5752" s="101">
        <f t="shared" si="1686"/>
        <v>819000</v>
      </c>
      <c r="I5752" s="101">
        <f t="shared" si="1687"/>
        <v>819000</v>
      </c>
      <c r="J5752" s="101">
        <f t="shared" si="1688"/>
        <v>163800</v>
      </c>
      <c r="K5752" s="101">
        <f t="shared" si="1692"/>
        <v>91.365461847389554</v>
      </c>
      <c r="L5752" s="101">
        <v>80</v>
      </c>
      <c r="M5752" s="27">
        <f t="shared" si="1696"/>
        <v>121.82061579651941</v>
      </c>
    </row>
    <row r="5753" spans="1:13">
      <c r="A5753" s="36"/>
      <c r="B5753" s="38"/>
      <c r="C5753" s="32" t="s">
        <v>515</v>
      </c>
      <c r="D5753" s="1298">
        <v>2004</v>
      </c>
      <c r="E5753" s="101">
        <v>6</v>
      </c>
      <c r="F5753" s="101">
        <v>196670</v>
      </c>
      <c r="G5753" s="146">
        <v>0.1</v>
      </c>
      <c r="H5753" s="101">
        <f t="shared" si="1686"/>
        <v>118002</v>
      </c>
      <c r="I5753" s="101">
        <f t="shared" si="1687"/>
        <v>78668</v>
      </c>
      <c r="J5753" s="101">
        <f t="shared" si="1688"/>
        <v>19667</v>
      </c>
      <c r="K5753" s="101">
        <f t="shared" si="1692"/>
        <v>10.969991075412763</v>
      </c>
      <c r="L5753" s="101">
        <v>15</v>
      </c>
      <c r="M5753" s="27">
        <f t="shared" si="1696"/>
        <v>2.7424977688531906</v>
      </c>
    </row>
    <row r="5754" spans="1:13">
      <c r="A5754" s="36"/>
      <c r="B5754" s="38"/>
      <c r="C5754" s="32" t="s">
        <v>503</v>
      </c>
      <c r="D5754" s="1298">
        <v>2004</v>
      </c>
      <c r="E5754" s="101">
        <v>6</v>
      </c>
      <c r="F5754" s="101">
        <v>6985000</v>
      </c>
      <c r="G5754" s="146">
        <v>0.1</v>
      </c>
      <c r="H5754" s="101">
        <f t="shared" si="1686"/>
        <v>4191000</v>
      </c>
      <c r="I5754" s="101">
        <f t="shared" si="1687"/>
        <v>2794000</v>
      </c>
      <c r="J5754" s="101">
        <f t="shared" si="1688"/>
        <v>698500</v>
      </c>
      <c r="K5754" s="101">
        <f t="shared" si="1692"/>
        <v>389.6140116019634</v>
      </c>
      <c r="L5754" s="101">
        <v>20</v>
      </c>
      <c r="M5754" s="27">
        <f t="shared" si="1696"/>
        <v>129.87133720065447</v>
      </c>
    </row>
    <row r="5755" spans="1:13">
      <c r="A5755" s="1294"/>
      <c r="B5755" s="1114" t="s">
        <v>35</v>
      </c>
      <c r="C5755" s="1114"/>
      <c r="D5755" s="1114"/>
      <c r="E5755" s="1114"/>
      <c r="F5755" s="1114"/>
      <c r="G5755" s="1114"/>
      <c r="H5755" s="1114">
        <f t="shared" si="1686"/>
        <v>0</v>
      </c>
      <c r="I5755" s="1114">
        <f t="shared" si="1687"/>
        <v>0</v>
      </c>
      <c r="J5755" s="1114">
        <f t="shared" si="1688"/>
        <v>0</v>
      </c>
      <c r="K5755" s="1114">
        <f t="shared" si="1692"/>
        <v>0</v>
      </c>
      <c r="L5755" s="1114">
        <f>SUM(L5750:L5754)</f>
        <v>1565</v>
      </c>
      <c r="M5755" s="1295">
        <f>SUM(M5750:M5754)</f>
        <v>662.29980105607626</v>
      </c>
    </row>
    <row r="5756" spans="1:13" ht="28.5">
      <c r="A5756" s="1140" t="s">
        <v>22</v>
      </c>
      <c r="B5756" s="1111" t="s">
        <v>5384</v>
      </c>
      <c r="C5756" s="1111"/>
      <c r="D5756" s="1111"/>
      <c r="E5756" s="1111"/>
      <c r="F5756" s="1111"/>
      <c r="G5756" s="1111"/>
      <c r="H5756" s="1111"/>
      <c r="I5756" s="1111"/>
      <c r="J5756" s="1111"/>
      <c r="K5756" s="1111"/>
      <c r="L5756" s="1111"/>
      <c r="M5756" s="1293"/>
    </row>
    <row r="5757" spans="1:13" ht="45">
      <c r="A5757" s="1141" t="s">
        <v>4231</v>
      </c>
      <c r="B5757" s="960" t="s">
        <v>5386</v>
      </c>
      <c r="C5757" s="960" t="s">
        <v>5505</v>
      </c>
      <c r="D5757" s="960">
        <v>2013</v>
      </c>
      <c r="E5757" s="960">
        <f t="shared" ref="E5757:E5759" si="1697">2019-D5757</f>
        <v>6</v>
      </c>
      <c r="F5757" s="960">
        <v>20400</v>
      </c>
      <c r="G5757" s="960">
        <v>0.1</v>
      </c>
      <c r="H5757" s="960">
        <f t="shared" si="1686"/>
        <v>12240</v>
      </c>
      <c r="I5757" s="960">
        <f t="shared" si="1687"/>
        <v>8160</v>
      </c>
      <c r="J5757" s="960">
        <f t="shared" si="1688"/>
        <v>2040</v>
      </c>
      <c r="K5757" s="1207">
        <f t="shared" ref="K5757:K5759" si="1698">J5757/1764</f>
        <v>1.1564625850340136</v>
      </c>
      <c r="L5757" s="960">
        <v>1440</v>
      </c>
      <c r="M5757" s="1207">
        <f t="shared" ref="M5757:M5759" si="1699">K5757*L5757/60</f>
        <v>27.755102040816325</v>
      </c>
    </row>
    <row r="5758" spans="1:13" ht="30">
      <c r="A5758" s="1141"/>
      <c r="B5758" s="960"/>
      <c r="C5758" s="960" t="s">
        <v>5506</v>
      </c>
      <c r="D5758" s="960">
        <v>2013</v>
      </c>
      <c r="E5758" s="960">
        <f t="shared" si="1697"/>
        <v>6</v>
      </c>
      <c r="F5758" s="960">
        <v>79800</v>
      </c>
      <c r="G5758" s="960">
        <v>0.1</v>
      </c>
      <c r="H5758" s="960">
        <f t="shared" si="1686"/>
        <v>47880</v>
      </c>
      <c r="I5758" s="960">
        <f t="shared" si="1687"/>
        <v>31920</v>
      </c>
      <c r="J5758" s="960">
        <f t="shared" si="1688"/>
        <v>7980</v>
      </c>
      <c r="K5758" s="1207">
        <f t="shared" si="1698"/>
        <v>4.5238095238095237</v>
      </c>
      <c r="L5758" s="960">
        <v>1440</v>
      </c>
      <c r="M5758" s="1207">
        <f t="shared" si="1699"/>
        <v>108.57142857142857</v>
      </c>
    </row>
    <row r="5759" spans="1:13">
      <c r="A5759" s="1141"/>
      <c r="B5759" s="960"/>
      <c r="C5759" s="960" t="s">
        <v>5507</v>
      </c>
      <c r="D5759" s="960">
        <v>2016</v>
      </c>
      <c r="E5759" s="960">
        <f t="shared" si="1697"/>
        <v>3</v>
      </c>
      <c r="F5759" s="960">
        <v>30800</v>
      </c>
      <c r="G5759" s="960">
        <v>0.1</v>
      </c>
      <c r="H5759" s="960">
        <f t="shared" si="1686"/>
        <v>9240</v>
      </c>
      <c r="I5759" s="960">
        <f t="shared" si="1687"/>
        <v>21560</v>
      </c>
      <c r="J5759" s="960">
        <f t="shared" si="1688"/>
        <v>3080</v>
      </c>
      <c r="K5759" s="1207">
        <f t="shared" si="1698"/>
        <v>1.746031746031746</v>
      </c>
      <c r="L5759" s="960">
        <v>320</v>
      </c>
      <c r="M5759" s="1207">
        <f t="shared" si="1699"/>
        <v>9.3121693121693134</v>
      </c>
    </row>
    <row r="5760" spans="1:13">
      <c r="A5760" s="1141"/>
      <c r="B5760" s="1108" t="s">
        <v>35</v>
      </c>
      <c r="C5760" s="31"/>
      <c r="D5760" s="97"/>
      <c r="E5760" s="106"/>
      <c r="F5760" s="106"/>
      <c r="G5760" s="147"/>
      <c r="H5760" s="101"/>
      <c r="I5760" s="101"/>
      <c r="J5760" s="101"/>
      <c r="K5760" s="101"/>
      <c r="L5760" s="106"/>
      <c r="M5760" s="106">
        <f>SUM(M5757:M5759)</f>
        <v>145.6386999244142</v>
      </c>
    </row>
    <row r="5761" spans="1:13" ht="30">
      <c r="A5761" s="1141" t="s">
        <v>4238</v>
      </c>
      <c r="B5761" s="960" t="s">
        <v>5388</v>
      </c>
      <c r="C5761" s="960" t="s">
        <v>5505</v>
      </c>
      <c r="D5761" s="960">
        <v>2013</v>
      </c>
      <c r="E5761" s="960">
        <f t="shared" ref="E5761:E5763" si="1700">2019-D5761</f>
        <v>6</v>
      </c>
      <c r="F5761" s="960">
        <v>20400</v>
      </c>
      <c r="G5761" s="960">
        <v>0.1</v>
      </c>
      <c r="H5761" s="960">
        <f t="shared" ref="H5761:H5763" si="1701">E5761*F5761*G5761</f>
        <v>12240</v>
      </c>
      <c r="I5761" s="960">
        <f t="shared" ref="I5761:I5763" si="1702">F5761-H5761</f>
        <v>8160</v>
      </c>
      <c r="J5761" s="960">
        <f t="shared" ref="J5761:J5763" si="1703">F5761*G5761</f>
        <v>2040</v>
      </c>
      <c r="K5761" s="1207">
        <f t="shared" ref="K5761:K5763" si="1704">J5761/1764</f>
        <v>1.1564625850340136</v>
      </c>
      <c r="L5761" s="960">
        <v>1440</v>
      </c>
      <c r="M5761" s="1207">
        <f t="shared" ref="M5761:M5763" si="1705">K5761*L5761/60</f>
        <v>27.755102040816325</v>
      </c>
    </row>
    <row r="5762" spans="1:13" ht="30">
      <c r="A5762" s="1206"/>
      <c r="B5762" s="38"/>
      <c r="C5762" s="960" t="s">
        <v>5506</v>
      </c>
      <c r="D5762" s="960">
        <v>2013</v>
      </c>
      <c r="E5762" s="960">
        <f t="shared" si="1700"/>
        <v>6</v>
      </c>
      <c r="F5762" s="960">
        <v>79800</v>
      </c>
      <c r="G5762" s="960">
        <v>0.1</v>
      </c>
      <c r="H5762" s="960">
        <f t="shared" si="1701"/>
        <v>47880</v>
      </c>
      <c r="I5762" s="960">
        <f t="shared" si="1702"/>
        <v>31920</v>
      </c>
      <c r="J5762" s="960">
        <f t="shared" si="1703"/>
        <v>7980</v>
      </c>
      <c r="K5762" s="1207">
        <f t="shared" si="1704"/>
        <v>4.5238095238095237</v>
      </c>
      <c r="L5762" s="960">
        <v>1440</v>
      </c>
      <c r="M5762" s="1207">
        <f t="shared" si="1705"/>
        <v>108.57142857142857</v>
      </c>
    </row>
    <row r="5763" spans="1:13">
      <c r="A5763" s="1206"/>
      <c r="B5763" s="38"/>
      <c r="C5763" s="960" t="s">
        <v>5507</v>
      </c>
      <c r="D5763" s="960">
        <v>2016</v>
      </c>
      <c r="E5763" s="960">
        <f t="shared" si="1700"/>
        <v>3</v>
      </c>
      <c r="F5763" s="960">
        <v>30800</v>
      </c>
      <c r="G5763" s="960">
        <v>0.1</v>
      </c>
      <c r="H5763" s="960">
        <f t="shared" si="1701"/>
        <v>9240</v>
      </c>
      <c r="I5763" s="960">
        <f t="shared" si="1702"/>
        <v>21560</v>
      </c>
      <c r="J5763" s="960">
        <f t="shared" si="1703"/>
        <v>3080</v>
      </c>
      <c r="K5763" s="1207">
        <f t="shared" si="1704"/>
        <v>1.746031746031746</v>
      </c>
      <c r="L5763" s="960">
        <v>320</v>
      </c>
      <c r="M5763" s="1207">
        <f t="shared" si="1705"/>
        <v>9.3121693121693134</v>
      </c>
    </row>
    <row r="5764" spans="1:13">
      <c r="A5764" s="1206"/>
      <c r="B5764" s="1108" t="s">
        <v>35</v>
      </c>
      <c r="C5764" s="31"/>
      <c r="D5764" s="97"/>
      <c r="E5764" s="106"/>
      <c r="F5764" s="106"/>
      <c r="G5764" s="147"/>
      <c r="H5764" s="101"/>
      <c r="I5764" s="101"/>
      <c r="J5764" s="101"/>
      <c r="K5764" s="27"/>
      <c r="L5764" s="106"/>
      <c r="M5764" s="106">
        <f>SUM(M5761:M5763)</f>
        <v>145.6386999244142</v>
      </c>
    </row>
    <row r="5765" spans="1:13" ht="42.75">
      <c r="A5765" s="1140" t="s">
        <v>357</v>
      </c>
      <c r="B5765" s="1111" t="s">
        <v>5389</v>
      </c>
      <c r="C5765" s="1111"/>
      <c r="D5765" s="1111"/>
      <c r="E5765" s="1111"/>
      <c r="F5765" s="1111"/>
      <c r="G5765" s="1111"/>
      <c r="H5765" s="1111"/>
      <c r="I5765" s="1111"/>
      <c r="J5765" s="1111"/>
      <c r="K5765" s="1111"/>
      <c r="L5765" s="1111"/>
      <c r="M5765" s="1111"/>
    </row>
    <row r="5766" spans="1:13" ht="60">
      <c r="A5766" s="1141" t="s">
        <v>5380</v>
      </c>
      <c r="B5766" s="960" t="s">
        <v>5390</v>
      </c>
      <c r="C5766" s="960" t="s">
        <v>5508</v>
      </c>
      <c r="D5766" s="960">
        <v>2015</v>
      </c>
      <c r="E5766" s="960">
        <f t="shared" ref="E5766" si="1706">2019-D5766</f>
        <v>4</v>
      </c>
      <c r="F5766" s="960">
        <v>139017</v>
      </c>
      <c r="G5766" s="960">
        <v>0.1</v>
      </c>
      <c r="H5766" s="960">
        <f>E5766*F5766*G5766</f>
        <v>55606.8</v>
      </c>
      <c r="I5766" s="960">
        <f t="shared" ref="I5766:I5768" si="1707">F5766-H5766</f>
        <v>83410.2</v>
      </c>
      <c r="J5766" s="960">
        <f>F5766*G5766</f>
        <v>13901.7</v>
      </c>
      <c r="K5766" s="1207">
        <f t="shared" ref="K5766:K5768" si="1708">J5766/1764</f>
        <v>7.8807823129251702</v>
      </c>
      <c r="L5766" s="960">
        <v>40</v>
      </c>
      <c r="M5766" s="1207">
        <f t="shared" ref="M5766:M5768" si="1709">K5766*L5766/60</f>
        <v>5.2538548752834471</v>
      </c>
    </row>
    <row r="5767" spans="1:13">
      <c r="A5767" s="1141"/>
      <c r="B5767" s="960"/>
      <c r="C5767" s="960" t="s">
        <v>5509</v>
      </c>
      <c r="D5767" s="960">
        <v>2014</v>
      </c>
      <c r="E5767" s="960">
        <f>2019-D5767</f>
        <v>5</v>
      </c>
      <c r="F5767" s="960">
        <v>68000</v>
      </c>
      <c r="G5767" s="960">
        <v>0.1</v>
      </c>
      <c r="H5767" s="960">
        <f t="shared" ref="H5767:H5768" si="1710">E5767*F5767*G5767</f>
        <v>34000</v>
      </c>
      <c r="I5767" s="960">
        <f t="shared" si="1707"/>
        <v>34000</v>
      </c>
      <c r="J5767" s="960">
        <f t="shared" ref="J5767:J5768" si="1711">F5767*G5767</f>
        <v>6800</v>
      </c>
      <c r="K5767" s="1207">
        <f t="shared" si="1708"/>
        <v>3.8548752834467122</v>
      </c>
      <c r="L5767" s="960">
        <v>30</v>
      </c>
      <c r="M5767" s="1207">
        <f t="shared" si="1709"/>
        <v>1.9274376417233561</v>
      </c>
    </row>
    <row r="5768" spans="1:13">
      <c r="A5768" s="1141"/>
      <c r="B5768" s="960"/>
      <c r="C5768" s="960" t="s">
        <v>5510</v>
      </c>
      <c r="D5768" s="960">
        <v>2014</v>
      </c>
      <c r="E5768" s="960">
        <f t="shared" ref="E5768" si="1712">2019-D5768</f>
        <v>5</v>
      </c>
      <c r="F5768" s="960">
        <v>22800</v>
      </c>
      <c r="G5768" s="960">
        <v>0.1</v>
      </c>
      <c r="H5768" s="960">
        <f t="shared" si="1710"/>
        <v>11400</v>
      </c>
      <c r="I5768" s="960">
        <f t="shared" si="1707"/>
        <v>11400</v>
      </c>
      <c r="J5768" s="960">
        <f t="shared" si="1711"/>
        <v>2280</v>
      </c>
      <c r="K5768" s="1207">
        <f t="shared" si="1708"/>
        <v>1.2925170068027212</v>
      </c>
      <c r="L5768" s="960">
        <v>30</v>
      </c>
      <c r="M5768" s="1207">
        <f t="shared" si="1709"/>
        <v>0.6462585034013606</v>
      </c>
    </row>
    <row r="5769" spans="1:13">
      <c r="A5769" s="1141"/>
      <c r="B5769" s="1108" t="s">
        <v>35</v>
      </c>
      <c r="C5769" s="31"/>
      <c r="D5769" s="97"/>
      <c r="E5769" s="106"/>
      <c r="F5769" s="106"/>
      <c r="G5769" s="147"/>
      <c r="H5769" s="106"/>
      <c r="I5769" s="106"/>
      <c r="J5769" s="106"/>
      <c r="K5769" s="96"/>
      <c r="L5769" s="106"/>
      <c r="M5769" s="96">
        <f>SUM(M5766:M5768)</f>
        <v>7.8275510204081638</v>
      </c>
    </row>
    <row r="5770" spans="1:13" ht="45">
      <c r="A5770" s="1141" t="s">
        <v>5382</v>
      </c>
      <c r="B5770" s="960" t="s">
        <v>5391</v>
      </c>
      <c r="C5770" s="960" t="s">
        <v>5508</v>
      </c>
      <c r="D5770" s="960">
        <v>2015</v>
      </c>
      <c r="E5770" s="960">
        <f t="shared" ref="E5770" si="1713">2019-D5770</f>
        <v>4</v>
      </c>
      <c r="F5770" s="960">
        <v>139017</v>
      </c>
      <c r="G5770" s="960">
        <v>0.1</v>
      </c>
      <c r="H5770" s="960">
        <f>E5770*F5770*G5770</f>
        <v>55606.8</v>
      </c>
      <c r="I5770" s="960">
        <f t="shared" ref="I5770:I5772" si="1714">F5770-H5770</f>
        <v>83410.2</v>
      </c>
      <c r="J5770" s="960">
        <f>F5770*G5770</f>
        <v>13901.7</v>
      </c>
      <c r="K5770" s="1207">
        <f t="shared" ref="K5770:K5772" si="1715">J5770/1764</f>
        <v>7.8807823129251702</v>
      </c>
      <c r="L5770" s="960">
        <v>40</v>
      </c>
      <c r="M5770" s="1207">
        <f t="shared" ref="M5770:M5772" si="1716">K5770*L5770/60</f>
        <v>5.2538548752834471</v>
      </c>
    </row>
    <row r="5771" spans="1:13">
      <c r="A5771" s="1206"/>
      <c r="B5771" s="38"/>
      <c r="C5771" s="960" t="s">
        <v>5509</v>
      </c>
      <c r="D5771" s="960">
        <v>2014</v>
      </c>
      <c r="E5771" s="960">
        <f>2019-D5771</f>
        <v>5</v>
      </c>
      <c r="F5771" s="960">
        <v>68000</v>
      </c>
      <c r="G5771" s="960">
        <v>0.1</v>
      </c>
      <c r="H5771" s="960">
        <f t="shared" ref="H5771:H5772" si="1717">E5771*F5771*G5771</f>
        <v>34000</v>
      </c>
      <c r="I5771" s="960">
        <f t="shared" si="1714"/>
        <v>34000</v>
      </c>
      <c r="J5771" s="960">
        <f t="shared" ref="J5771:J5772" si="1718">F5771*G5771</f>
        <v>6800</v>
      </c>
      <c r="K5771" s="1207">
        <f t="shared" si="1715"/>
        <v>3.8548752834467122</v>
      </c>
      <c r="L5771" s="960">
        <v>30</v>
      </c>
      <c r="M5771" s="1207">
        <f t="shared" si="1716"/>
        <v>1.9274376417233561</v>
      </c>
    </row>
    <row r="5772" spans="1:13">
      <c r="A5772" s="1206"/>
      <c r="B5772" s="38"/>
      <c r="C5772" s="960" t="s">
        <v>5510</v>
      </c>
      <c r="D5772" s="960">
        <v>2014</v>
      </c>
      <c r="E5772" s="960">
        <f t="shared" ref="E5772" si="1719">2019-D5772</f>
        <v>5</v>
      </c>
      <c r="F5772" s="960">
        <v>22800</v>
      </c>
      <c r="G5772" s="960">
        <v>0.1</v>
      </c>
      <c r="H5772" s="960">
        <f t="shared" si="1717"/>
        <v>11400</v>
      </c>
      <c r="I5772" s="960">
        <f t="shared" si="1714"/>
        <v>11400</v>
      </c>
      <c r="J5772" s="960">
        <f t="shared" si="1718"/>
        <v>2280</v>
      </c>
      <c r="K5772" s="1207">
        <f t="shared" si="1715"/>
        <v>1.2925170068027212</v>
      </c>
      <c r="L5772" s="960">
        <v>30</v>
      </c>
      <c r="M5772" s="1207">
        <f t="shared" si="1716"/>
        <v>0.6462585034013606</v>
      </c>
    </row>
    <row r="5773" spans="1:13">
      <c r="A5773" s="1206"/>
      <c r="B5773" s="1108" t="s">
        <v>35</v>
      </c>
      <c r="C5773" s="31"/>
      <c r="D5773" s="97"/>
      <c r="E5773" s="106"/>
      <c r="F5773" s="106"/>
      <c r="G5773" s="147"/>
      <c r="H5773" s="101"/>
      <c r="I5773" s="101"/>
      <c r="J5773" s="101"/>
      <c r="K5773" s="27"/>
      <c r="L5773" s="106"/>
      <c r="M5773" s="96">
        <f>SUM(M5770:M5772)</f>
        <v>7.8275510204081638</v>
      </c>
    </row>
    <row r="5774" spans="1:13" ht="33" customHeight="1">
      <c r="A5774" s="1140" t="s">
        <v>5383</v>
      </c>
      <c r="B5774" s="1111" t="s">
        <v>5392</v>
      </c>
      <c r="C5774" s="1111"/>
      <c r="D5774" s="1111"/>
      <c r="E5774" s="1111"/>
      <c r="F5774" s="1111"/>
      <c r="G5774" s="1111"/>
      <c r="H5774" s="1111"/>
      <c r="I5774" s="1111"/>
      <c r="J5774" s="1111"/>
      <c r="K5774" s="1111"/>
      <c r="L5774" s="1111"/>
      <c r="M5774" s="1111"/>
    </row>
    <row r="5775" spans="1:13">
      <c r="A5775" s="1141" t="s">
        <v>5385</v>
      </c>
      <c r="B5775" s="38" t="s">
        <v>5494</v>
      </c>
      <c r="C5775" s="38" t="s">
        <v>5495</v>
      </c>
      <c r="D5775" s="1297">
        <v>2016</v>
      </c>
      <c r="E5775" s="26"/>
      <c r="F5775" s="26">
        <v>4500</v>
      </c>
      <c r="G5775" s="146">
        <v>0.1</v>
      </c>
      <c r="H5775" s="101">
        <f>E5775*F5775*G5775</f>
        <v>0</v>
      </c>
      <c r="I5775" s="101">
        <f>F5775</f>
        <v>4500</v>
      </c>
      <c r="J5775" s="101">
        <f>F5775*G5775</f>
        <v>450</v>
      </c>
      <c r="K5775" s="33">
        <f>J5775/1764</f>
        <v>0.25510204081632654</v>
      </c>
      <c r="L5775" s="101">
        <v>20</v>
      </c>
      <c r="M5775" s="27">
        <f>K5775*L5775/60</f>
        <v>8.5034013605442174E-2</v>
      </c>
    </row>
    <row r="5776" spans="1:13">
      <c r="A5776" s="1141" t="s">
        <v>5387</v>
      </c>
      <c r="B5776" s="38"/>
      <c r="C5776" s="38" t="s">
        <v>5496</v>
      </c>
      <c r="D5776" s="1297">
        <v>2016</v>
      </c>
      <c r="E5776" s="26"/>
      <c r="F5776" s="26">
        <v>2500</v>
      </c>
      <c r="G5776" s="146">
        <v>0.1</v>
      </c>
      <c r="H5776" s="101">
        <f t="shared" ref="H5776:H5781" si="1720">E5776*F5776*G5776</f>
        <v>0</v>
      </c>
      <c r="I5776" s="101">
        <f t="shared" ref="I5776:I5781" si="1721">F5776</f>
        <v>2500</v>
      </c>
      <c r="J5776" s="101">
        <f t="shared" ref="J5776:J5781" si="1722">F5776*G5776</f>
        <v>250</v>
      </c>
      <c r="K5776" s="33">
        <f t="shared" ref="K5776:K5781" si="1723">J5776/1764</f>
        <v>0.14172335600907029</v>
      </c>
      <c r="L5776" s="101">
        <v>20</v>
      </c>
      <c r="M5776" s="27">
        <f t="shared" ref="M5776:M5781" si="1724">K5776*L5776/60</f>
        <v>4.7241118669690094E-2</v>
      </c>
    </row>
    <row r="5777" spans="1:13">
      <c r="A5777" s="1141" t="s">
        <v>5977</v>
      </c>
      <c r="B5777" s="38"/>
      <c r="C5777" s="38" t="s">
        <v>722</v>
      </c>
      <c r="D5777" s="1297">
        <v>2016</v>
      </c>
      <c r="E5777" s="26"/>
      <c r="F5777" s="26">
        <v>300</v>
      </c>
      <c r="G5777" s="146">
        <v>0.1</v>
      </c>
      <c r="H5777" s="101">
        <f t="shared" si="1720"/>
        <v>0</v>
      </c>
      <c r="I5777" s="101">
        <f t="shared" si="1721"/>
        <v>300</v>
      </c>
      <c r="J5777" s="101">
        <f t="shared" si="1722"/>
        <v>30</v>
      </c>
      <c r="K5777" s="33">
        <f t="shared" si="1723"/>
        <v>1.7006802721088437E-2</v>
      </c>
      <c r="L5777" s="101">
        <v>20</v>
      </c>
      <c r="M5777" s="27">
        <f t="shared" si="1724"/>
        <v>5.6689342403628126E-3</v>
      </c>
    </row>
    <row r="5778" spans="1:13">
      <c r="A5778" s="1141" t="s">
        <v>5978</v>
      </c>
      <c r="B5778" s="38"/>
      <c r="C5778" s="38" t="s">
        <v>5497</v>
      </c>
      <c r="D5778" s="1297">
        <v>2016</v>
      </c>
      <c r="E5778" s="26"/>
      <c r="F5778" s="26">
        <v>5000</v>
      </c>
      <c r="G5778" s="146">
        <v>0.1</v>
      </c>
      <c r="H5778" s="101">
        <f t="shared" si="1720"/>
        <v>0</v>
      </c>
      <c r="I5778" s="101">
        <f t="shared" si="1721"/>
        <v>5000</v>
      </c>
      <c r="J5778" s="101">
        <f t="shared" si="1722"/>
        <v>500</v>
      </c>
      <c r="K5778" s="33">
        <f t="shared" si="1723"/>
        <v>0.28344671201814059</v>
      </c>
      <c r="L5778" s="101">
        <v>20</v>
      </c>
      <c r="M5778" s="27">
        <f t="shared" si="1724"/>
        <v>9.4482237339380187E-2</v>
      </c>
    </row>
    <row r="5779" spans="1:13">
      <c r="A5779" s="36"/>
      <c r="B5779" s="38"/>
      <c r="C5779" s="38" t="s">
        <v>5498</v>
      </c>
      <c r="D5779" s="1297">
        <v>2016</v>
      </c>
      <c r="E5779" s="26"/>
      <c r="F5779" s="26">
        <v>15000</v>
      </c>
      <c r="G5779" s="146">
        <v>0.1</v>
      </c>
      <c r="H5779" s="101">
        <f t="shared" si="1720"/>
        <v>0</v>
      </c>
      <c r="I5779" s="101">
        <f t="shared" si="1721"/>
        <v>15000</v>
      </c>
      <c r="J5779" s="101">
        <f t="shared" si="1722"/>
        <v>1500</v>
      </c>
      <c r="K5779" s="33">
        <f t="shared" si="1723"/>
        <v>0.85034013605442171</v>
      </c>
      <c r="L5779" s="101">
        <v>20</v>
      </c>
      <c r="M5779" s="27">
        <f t="shared" si="1724"/>
        <v>0.28344671201814059</v>
      </c>
    </row>
    <row r="5780" spans="1:13">
      <c r="A5780" s="36"/>
      <c r="B5780" s="38"/>
      <c r="C5780" s="38" t="s">
        <v>5499</v>
      </c>
      <c r="D5780" s="1297">
        <v>2016</v>
      </c>
      <c r="E5780" s="26"/>
      <c r="F5780" s="26">
        <v>12000</v>
      </c>
      <c r="G5780" s="146">
        <v>0.1</v>
      </c>
      <c r="H5780" s="101">
        <f t="shared" si="1720"/>
        <v>0</v>
      </c>
      <c r="I5780" s="101">
        <f t="shared" si="1721"/>
        <v>12000</v>
      </c>
      <c r="J5780" s="101">
        <f t="shared" si="1722"/>
        <v>1200</v>
      </c>
      <c r="K5780" s="33">
        <f>J5780/1764</f>
        <v>0.68027210884353739</v>
      </c>
      <c r="L5780" s="101">
        <v>20</v>
      </c>
      <c r="M5780" s="27">
        <f t="shared" si="1724"/>
        <v>0.22675736961451246</v>
      </c>
    </row>
    <row r="5781" spans="1:13">
      <c r="A5781" s="36"/>
      <c r="B5781" s="38"/>
      <c r="C5781" s="38" t="s">
        <v>5500</v>
      </c>
      <c r="D5781" s="1297">
        <v>2016</v>
      </c>
      <c r="E5781" s="26"/>
      <c r="F5781" s="26">
        <v>10000</v>
      </c>
      <c r="G5781" s="146">
        <v>0.1</v>
      </c>
      <c r="H5781" s="101">
        <f t="shared" si="1720"/>
        <v>0</v>
      </c>
      <c r="I5781" s="101">
        <f t="shared" si="1721"/>
        <v>10000</v>
      </c>
      <c r="J5781" s="101">
        <f t="shared" si="1722"/>
        <v>1000</v>
      </c>
      <c r="K5781" s="33">
        <f t="shared" si="1723"/>
        <v>0.56689342403628118</v>
      </c>
      <c r="L5781" s="101">
        <v>20</v>
      </c>
      <c r="M5781" s="27">
        <f t="shared" si="1724"/>
        <v>0.18896447467876037</v>
      </c>
    </row>
    <row r="5782" spans="1:13">
      <c r="B5782" s="340" t="s">
        <v>35</v>
      </c>
      <c r="L5782" s="191">
        <f>SUM(L5775:L5781)</f>
        <v>140</v>
      </c>
      <c r="M5782" s="1412">
        <f>SUM(M5775:M5781)</f>
        <v>0.93159486016628867</v>
      </c>
    </row>
    <row r="5783" spans="1:13" ht="28.5">
      <c r="A5783" s="1151">
        <v>11</v>
      </c>
      <c r="B5783" s="1111" t="s">
        <v>5398</v>
      </c>
      <c r="C5783" s="1413" t="s">
        <v>5513</v>
      </c>
      <c r="D5783" s="514">
        <v>2016</v>
      </c>
      <c r="E5783" s="67"/>
      <c r="F5783" s="514">
        <v>22800</v>
      </c>
      <c r="G5783" s="514">
        <v>10</v>
      </c>
      <c r="H5783" s="514"/>
      <c r="I5783" s="514">
        <f>F5783-H5783</f>
        <v>22800</v>
      </c>
      <c r="J5783" s="514">
        <f>F5783*G5783/100</f>
        <v>2280</v>
      </c>
      <c r="K5783" s="1414">
        <f>J5783/1764</f>
        <v>1.2925170068027212</v>
      </c>
      <c r="L5783" s="1415">
        <v>20</v>
      </c>
      <c r="M5783" s="1416">
        <f>L5783*K5783</f>
        <v>25.850340136054424</v>
      </c>
    </row>
    <row r="5784" spans="1:13" ht="28.5">
      <c r="A5784" s="1151">
        <v>12</v>
      </c>
      <c r="B5784" s="1111" t="s">
        <v>5398</v>
      </c>
      <c r="C5784" s="1413"/>
      <c r="D5784" s="514"/>
      <c r="E5784" s="67"/>
      <c r="F5784" s="514"/>
      <c r="G5784" s="514"/>
      <c r="H5784" s="514"/>
      <c r="I5784" s="514"/>
      <c r="J5784" s="514"/>
      <c r="K5784" s="1414"/>
      <c r="L5784" s="1415"/>
      <c r="M5784" s="1416">
        <v>0</v>
      </c>
    </row>
    <row r="5785" spans="1:13">
      <c r="A5785" s="1151">
        <v>13</v>
      </c>
      <c r="B5785" s="1111" t="s">
        <v>5374</v>
      </c>
      <c r="C5785" s="1413"/>
      <c r="D5785" s="514"/>
      <c r="E5785" s="67"/>
      <c r="F5785" s="514"/>
      <c r="G5785" s="514"/>
      <c r="H5785" s="514"/>
      <c r="I5785" s="514"/>
      <c r="J5785" s="514"/>
      <c r="K5785" s="1414"/>
      <c r="L5785" s="1415"/>
      <c r="M5785" s="1416">
        <v>0</v>
      </c>
    </row>
    <row r="5786" spans="1:13">
      <c r="A5786" s="1151">
        <v>14</v>
      </c>
      <c r="B5786" s="1111" t="s">
        <v>5440</v>
      </c>
      <c r="C5786" s="1413"/>
      <c r="D5786" s="514"/>
      <c r="E5786" s="67"/>
      <c r="F5786" s="514"/>
      <c r="G5786" s="514"/>
      <c r="H5786" s="514"/>
      <c r="I5786" s="514"/>
      <c r="J5786" s="514"/>
      <c r="K5786" s="1414"/>
      <c r="L5786" s="1415"/>
      <c r="M5786" s="1416">
        <v>0</v>
      </c>
    </row>
    <row r="5787" spans="1:13" ht="33.75" customHeight="1">
      <c r="A5787" s="1116" t="s">
        <v>5979</v>
      </c>
      <c r="B5787" s="1211" t="s">
        <v>5443</v>
      </c>
      <c r="C5787" s="1413"/>
      <c r="D5787" s="514"/>
      <c r="E5787" s="67"/>
      <c r="F5787" s="514"/>
      <c r="G5787" s="514"/>
      <c r="H5787" s="514"/>
      <c r="I5787" s="514"/>
      <c r="J5787" s="514"/>
      <c r="K5787" s="1414"/>
      <c r="L5787" s="1415"/>
      <c r="M5787" s="1416">
        <v>0</v>
      </c>
    </row>
    <row r="5788" spans="1:13" ht="61.5" customHeight="1">
      <c r="A5788" s="1407" t="s">
        <v>5511</v>
      </c>
      <c r="B5788" s="1281" t="s">
        <v>5403</v>
      </c>
      <c r="C5788" s="1413"/>
      <c r="D5788" s="514"/>
      <c r="E5788" s="67"/>
      <c r="F5788" s="514"/>
      <c r="G5788" s="514"/>
      <c r="H5788" s="514"/>
      <c r="I5788" s="514"/>
      <c r="J5788" s="514"/>
      <c r="K5788" s="1414"/>
      <c r="L5788" s="1415"/>
      <c r="M5788" s="1416">
        <v>0</v>
      </c>
    </row>
    <row r="5789" spans="1:13" s="1422" customFormat="1">
      <c r="A5789" s="1149">
        <v>17</v>
      </c>
      <c r="B5789" s="1327" t="s">
        <v>5407</v>
      </c>
      <c r="C5789" s="1149"/>
      <c r="D5789" s="1149"/>
      <c r="E5789" s="1149"/>
      <c r="F5789" s="1149"/>
      <c r="G5789" s="1149"/>
      <c r="H5789" s="1149"/>
      <c r="I5789" s="1149"/>
      <c r="J5789" s="1149"/>
      <c r="K5789" s="1149"/>
      <c r="L5789" s="1149"/>
      <c r="M5789" s="1149"/>
    </row>
    <row r="5790" spans="1:13" s="1422" customFormat="1">
      <c r="A5790" s="1417" t="s">
        <v>6003</v>
      </c>
      <c r="B5790" s="1418" t="s">
        <v>5410</v>
      </c>
      <c r="C5790" s="1268"/>
      <c r="D5790" s="1419"/>
      <c r="E5790" s="1419"/>
      <c r="F5790" s="1420"/>
      <c r="G5790" s="1419"/>
      <c r="H5790" s="1419"/>
      <c r="I5790" s="1420"/>
      <c r="J5790" s="1419"/>
      <c r="K5790" s="1419"/>
      <c r="L5790" s="1420"/>
      <c r="M5790" s="1421">
        <f>+M5792</f>
        <v>43.594104308390023</v>
      </c>
    </row>
    <row r="5791" spans="1:13" s="1422" customFormat="1" ht="30">
      <c r="A5791" s="544"/>
      <c r="B5791" s="1411" t="s">
        <v>2571</v>
      </c>
      <c r="C5791" s="12" t="s">
        <v>2620</v>
      </c>
      <c r="D5791" s="33">
        <v>2008</v>
      </c>
      <c r="E5791" s="33">
        <f>2015-D5791</f>
        <v>7</v>
      </c>
      <c r="F5791" s="33">
        <v>2307000</v>
      </c>
      <c r="G5791" s="168">
        <v>0.1</v>
      </c>
      <c r="H5791" s="167">
        <f>E5791*F5791*G5791</f>
        <v>1614900</v>
      </c>
      <c r="I5791" s="167">
        <f>F5791-H5791</f>
        <v>692100</v>
      </c>
      <c r="J5791" s="167">
        <f>F5791*G5791</f>
        <v>230700</v>
      </c>
      <c r="K5791" s="167">
        <f>J5791/1764</f>
        <v>130.78231292517006</v>
      </c>
      <c r="L5791" s="33">
        <v>20</v>
      </c>
      <c r="M5791" s="169">
        <f>K5791*L5791/60</f>
        <v>43.594104308390023</v>
      </c>
    </row>
    <row r="5792" spans="1:13" s="1422" customFormat="1">
      <c r="A5792" s="544"/>
      <c r="B5792" s="16" t="s">
        <v>35</v>
      </c>
      <c r="C5792" s="12"/>
      <c r="D5792" s="33"/>
      <c r="E5792" s="33"/>
      <c r="F5792" s="33"/>
      <c r="G5792" s="133"/>
      <c r="H5792" s="33"/>
      <c r="I5792" s="33"/>
      <c r="J5792" s="33"/>
      <c r="K5792" s="33"/>
      <c r="L5792" s="309">
        <f>L5791</f>
        <v>20</v>
      </c>
      <c r="M5792" s="34">
        <f>M5791</f>
        <v>43.594104308390023</v>
      </c>
    </row>
    <row r="5793" spans="1:13" s="1422" customFormat="1" ht="28.5">
      <c r="A5793" s="1417" t="s">
        <v>6004</v>
      </c>
      <c r="B5793" s="1418" t="s">
        <v>5412</v>
      </c>
      <c r="C5793" s="1268"/>
      <c r="D5793" s="1419"/>
      <c r="E5793" s="1419"/>
      <c r="F5793" s="1420"/>
      <c r="G5793" s="1419"/>
      <c r="H5793" s="1419"/>
      <c r="I5793" s="1420"/>
      <c r="J5793" s="1419"/>
      <c r="K5793" s="1419"/>
      <c r="L5793" s="1420"/>
      <c r="M5793" s="1421">
        <f>M5805</f>
        <v>694.33917233560089</v>
      </c>
    </row>
    <row r="5794" spans="1:13" s="1422" customFormat="1" ht="30">
      <c r="A5794" s="544"/>
      <c r="B5794" s="1411" t="s">
        <v>5526</v>
      </c>
      <c r="C5794" s="12" t="s">
        <v>5547</v>
      </c>
      <c r="D5794" s="33">
        <v>2007</v>
      </c>
      <c r="E5794" s="33">
        <v>8</v>
      </c>
      <c r="F5794" s="33">
        <v>1068000</v>
      </c>
      <c r="G5794" s="168">
        <v>0.1</v>
      </c>
      <c r="H5794" s="167">
        <f t="shared" ref="H5794:H5804" si="1725">E5794*F5794*G5794</f>
        <v>854400</v>
      </c>
      <c r="I5794" s="167">
        <f t="shared" ref="I5794:I5804" si="1726">F5794-H5794</f>
        <v>213600</v>
      </c>
      <c r="J5794" s="167">
        <f t="shared" ref="J5794:J5804" si="1727">F5794*G5794</f>
        <v>106800</v>
      </c>
      <c r="K5794" s="167">
        <f t="shared" ref="K5794:K5804" si="1728">J5794/1764</f>
        <v>60.544217687074827</v>
      </c>
      <c r="L5794" s="33">
        <v>9.6</v>
      </c>
      <c r="M5794" s="169">
        <f t="shared" ref="M5794:M5804" si="1729">K5794*L5794/60</f>
        <v>9.6870748299319711</v>
      </c>
    </row>
    <row r="5795" spans="1:13" s="1422" customFormat="1">
      <c r="A5795" s="544"/>
      <c r="B5795" s="1411"/>
      <c r="C5795" s="12" t="s">
        <v>932</v>
      </c>
      <c r="D5795" s="33">
        <v>2010</v>
      </c>
      <c r="E5795" s="33">
        <v>5</v>
      </c>
      <c r="F5795" s="33">
        <v>223200</v>
      </c>
      <c r="G5795" s="168">
        <v>0.1</v>
      </c>
      <c r="H5795" s="167">
        <f t="shared" si="1725"/>
        <v>111600</v>
      </c>
      <c r="I5795" s="167">
        <f t="shared" si="1726"/>
        <v>111600</v>
      </c>
      <c r="J5795" s="167">
        <f t="shared" si="1727"/>
        <v>22320</v>
      </c>
      <c r="K5795" s="167">
        <f t="shared" si="1728"/>
        <v>12.653061224489797</v>
      </c>
      <c r="L5795" s="33">
        <v>3</v>
      </c>
      <c r="M5795" s="169">
        <f t="shared" si="1729"/>
        <v>0.63265306122448983</v>
      </c>
    </row>
    <row r="5796" spans="1:13" s="1422" customFormat="1">
      <c r="A5796" s="544"/>
      <c r="B5796" s="1411"/>
      <c r="C5796" s="12" t="s">
        <v>5548</v>
      </c>
      <c r="D5796" s="33">
        <v>2007</v>
      </c>
      <c r="E5796" s="33">
        <v>8</v>
      </c>
      <c r="F5796" s="33">
        <v>25000</v>
      </c>
      <c r="G5796" s="168">
        <v>0.1</v>
      </c>
      <c r="H5796" s="167">
        <f t="shared" si="1725"/>
        <v>20000</v>
      </c>
      <c r="I5796" s="167">
        <f t="shared" si="1726"/>
        <v>5000</v>
      </c>
      <c r="J5796" s="167">
        <f t="shared" si="1727"/>
        <v>2500</v>
      </c>
      <c r="K5796" s="167">
        <f t="shared" si="1728"/>
        <v>1.4172335600907029</v>
      </c>
      <c r="L5796" s="33">
        <v>6</v>
      </c>
      <c r="M5796" s="169">
        <f t="shared" si="1729"/>
        <v>0.14172335600907029</v>
      </c>
    </row>
    <row r="5797" spans="1:13" s="1422" customFormat="1">
      <c r="A5797" s="544"/>
      <c r="B5797" s="1411"/>
      <c r="C5797" s="12" t="s">
        <v>5549</v>
      </c>
      <c r="D5797" s="33">
        <v>2007</v>
      </c>
      <c r="E5797" s="33">
        <v>8</v>
      </c>
      <c r="F5797" s="33">
        <v>92000</v>
      </c>
      <c r="G5797" s="168">
        <v>0.1</v>
      </c>
      <c r="H5797" s="167">
        <f t="shared" si="1725"/>
        <v>73600</v>
      </c>
      <c r="I5797" s="167">
        <f t="shared" si="1726"/>
        <v>18400</v>
      </c>
      <c r="J5797" s="167">
        <f t="shared" si="1727"/>
        <v>9200</v>
      </c>
      <c r="K5797" s="167">
        <f t="shared" si="1728"/>
        <v>5.2154195011337867</v>
      </c>
      <c r="L5797" s="33">
        <v>5</v>
      </c>
      <c r="M5797" s="169">
        <f t="shared" si="1729"/>
        <v>0.43461829176114891</v>
      </c>
    </row>
    <row r="5798" spans="1:13" s="1422" customFormat="1">
      <c r="A5798" s="544"/>
      <c r="B5798" s="1411"/>
      <c r="C5798" s="12" t="s">
        <v>5550</v>
      </c>
      <c r="D5798" s="33">
        <v>2007</v>
      </c>
      <c r="E5798" s="33">
        <v>8</v>
      </c>
      <c r="F5798" s="33">
        <v>3000000</v>
      </c>
      <c r="G5798" s="168">
        <v>0.1</v>
      </c>
      <c r="H5798" s="167">
        <f t="shared" si="1725"/>
        <v>2400000</v>
      </c>
      <c r="I5798" s="167">
        <f t="shared" si="1726"/>
        <v>600000</v>
      </c>
      <c r="J5798" s="167">
        <f t="shared" si="1727"/>
        <v>300000</v>
      </c>
      <c r="K5798" s="167">
        <f t="shared" si="1728"/>
        <v>170.06802721088437</v>
      </c>
      <c r="L5798" s="33">
        <v>240</v>
      </c>
      <c r="M5798" s="169">
        <f t="shared" si="1729"/>
        <v>680.27210884353747</v>
      </c>
    </row>
    <row r="5799" spans="1:13" s="1422" customFormat="1">
      <c r="A5799" s="544"/>
      <c r="B5799" s="1411"/>
      <c r="C5799" s="12" t="s">
        <v>937</v>
      </c>
      <c r="D5799" s="33">
        <v>2004</v>
      </c>
      <c r="E5799" s="33">
        <v>11</v>
      </c>
      <c r="F5799" s="33">
        <v>39263</v>
      </c>
      <c r="G5799" s="168">
        <v>0.1</v>
      </c>
      <c r="H5799" s="167">
        <f t="shared" si="1725"/>
        <v>43189.3</v>
      </c>
      <c r="I5799" s="33">
        <f>F5799</f>
        <v>39263</v>
      </c>
      <c r="J5799" s="167">
        <f t="shared" si="1727"/>
        <v>3926.3</v>
      </c>
      <c r="K5799" s="167">
        <f t="shared" si="1728"/>
        <v>2.2257936507936509</v>
      </c>
      <c r="L5799" s="33">
        <v>60</v>
      </c>
      <c r="M5799" s="169">
        <f t="shared" si="1729"/>
        <v>2.2257936507936509</v>
      </c>
    </row>
    <row r="5800" spans="1:13" s="1422" customFormat="1">
      <c r="A5800" s="544"/>
      <c r="B5800" s="1411"/>
      <c r="C5800" s="12" t="s">
        <v>5551</v>
      </c>
      <c r="D5800" s="33">
        <v>2006</v>
      </c>
      <c r="E5800" s="33">
        <v>9</v>
      </c>
      <c r="F5800" s="33">
        <v>20640</v>
      </c>
      <c r="G5800" s="168">
        <v>0.1</v>
      </c>
      <c r="H5800" s="167">
        <f t="shared" si="1725"/>
        <v>18576</v>
      </c>
      <c r="I5800" s="167">
        <f t="shared" si="1726"/>
        <v>2064</v>
      </c>
      <c r="J5800" s="167">
        <f t="shared" si="1727"/>
        <v>2064</v>
      </c>
      <c r="K5800" s="167">
        <f t="shared" si="1728"/>
        <v>1.1700680272108843</v>
      </c>
      <c r="L5800" s="33">
        <v>10</v>
      </c>
      <c r="M5800" s="169">
        <f t="shared" si="1729"/>
        <v>0.19501133786848074</v>
      </c>
    </row>
    <row r="5801" spans="1:13" s="1422" customFormat="1">
      <c r="A5801" s="544"/>
      <c r="B5801" s="1411"/>
      <c r="C5801" s="12" t="s">
        <v>5552</v>
      </c>
      <c r="D5801" s="33">
        <v>2007</v>
      </c>
      <c r="E5801" s="33">
        <v>8</v>
      </c>
      <c r="F5801" s="33">
        <v>10000</v>
      </c>
      <c r="G5801" s="168">
        <v>0.1</v>
      </c>
      <c r="H5801" s="167">
        <f t="shared" si="1725"/>
        <v>8000</v>
      </c>
      <c r="I5801" s="167">
        <f t="shared" si="1726"/>
        <v>2000</v>
      </c>
      <c r="J5801" s="167">
        <f t="shared" si="1727"/>
        <v>1000</v>
      </c>
      <c r="K5801" s="167">
        <f t="shared" si="1728"/>
        <v>0.56689342403628118</v>
      </c>
      <c r="L5801" s="33">
        <v>5</v>
      </c>
      <c r="M5801" s="169">
        <f t="shared" si="1729"/>
        <v>4.7241118669690094E-2</v>
      </c>
    </row>
    <row r="5802" spans="1:13" s="1422" customFormat="1">
      <c r="A5802" s="544"/>
      <c r="B5802" s="1411"/>
      <c r="C5802" s="12" t="s">
        <v>5553</v>
      </c>
      <c r="D5802" s="33">
        <v>2007</v>
      </c>
      <c r="E5802" s="33">
        <v>8</v>
      </c>
      <c r="F5802" s="33">
        <v>68000</v>
      </c>
      <c r="G5802" s="168">
        <v>0.1</v>
      </c>
      <c r="H5802" s="167">
        <f t="shared" si="1725"/>
        <v>54400</v>
      </c>
      <c r="I5802" s="167">
        <f t="shared" si="1726"/>
        <v>13600</v>
      </c>
      <c r="J5802" s="167">
        <f t="shared" si="1727"/>
        <v>6800</v>
      </c>
      <c r="K5802" s="167">
        <f t="shared" si="1728"/>
        <v>3.8548752834467122</v>
      </c>
      <c r="L5802" s="33">
        <v>3</v>
      </c>
      <c r="M5802" s="169">
        <f t="shared" si="1729"/>
        <v>0.1927437641723356</v>
      </c>
    </row>
    <row r="5803" spans="1:13" s="1422" customFormat="1">
      <c r="A5803" s="544"/>
      <c r="B5803" s="1411"/>
      <c r="C5803" s="12" t="s">
        <v>5554</v>
      </c>
      <c r="D5803" s="33">
        <v>2007</v>
      </c>
      <c r="E5803" s="33">
        <v>8</v>
      </c>
      <c r="F5803" s="33">
        <v>18000</v>
      </c>
      <c r="G5803" s="168">
        <v>0.1</v>
      </c>
      <c r="H5803" s="167">
        <f t="shared" si="1725"/>
        <v>14400</v>
      </c>
      <c r="I5803" s="167">
        <f t="shared" si="1726"/>
        <v>3600</v>
      </c>
      <c r="J5803" s="167">
        <f t="shared" si="1727"/>
        <v>1800</v>
      </c>
      <c r="K5803" s="167">
        <f t="shared" si="1728"/>
        <v>1.0204081632653061</v>
      </c>
      <c r="L5803" s="33">
        <v>10</v>
      </c>
      <c r="M5803" s="169">
        <f t="shared" si="1729"/>
        <v>0.17006802721088435</v>
      </c>
    </row>
    <row r="5804" spans="1:13" s="1422" customFormat="1">
      <c r="A5804" s="544"/>
      <c r="B5804" s="1411"/>
      <c r="C5804" s="12" t="s">
        <v>5555</v>
      </c>
      <c r="D5804" s="33">
        <v>2007</v>
      </c>
      <c r="E5804" s="33">
        <v>8</v>
      </c>
      <c r="F5804" s="33">
        <v>60000</v>
      </c>
      <c r="G5804" s="168">
        <v>0.1</v>
      </c>
      <c r="H5804" s="167">
        <f t="shared" si="1725"/>
        <v>48000</v>
      </c>
      <c r="I5804" s="167">
        <f t="shared" si="1726"/>
        <v>12000</v>
      </c>
      <c r="J5804" s="167">
        <f t="shared" si="1727"/>
        <v>6000</v>
      </c>
      <c r="K5804" s="167">
        <f t="shared" si="1728"/>
        <v>3.4013605442176869</v>
      </c>
      <c r="L5804" s="33">
        <v>6</v>
      </c>
      <c r="M5804" s="169">
        <f t="shared" si="1729"/>
        <v>0.3401360544217687</v>
      </c>
    </row>
    <row r="5805" spans="1:13" s="1422" customFormat="1">
      <c r="A5805" s="544"/>
      <c r="B5805" s="16" t="s">
        <v>35</v>
      </c>
      <c r="C5805" s="12"/>
      <c r="D5805" s="33"/>
      <c r="E5805" s="33"/>
      <c r="F5805" s="33"/>
      <c r="G5805" s="168"/>
      <c r="H5805" s="167"/>
      <c r="I5805" s="167"/>
      <c r="J5805" s="167"/>
      <c r="K5805" s="167"/>
      <c r="L5805" s="309">
        <f>SUM(L5794:L5804)</f>
        <v>357.6</v>
      </c>
      <c r="M5805" s="170">
        <f>SUM(M5794:M5804)</f>
        <v>694.33917233560089</v>
      </c>
    </row>
    <row r="5806" spans="1:13" s="1422" customFormat="1" ht="28.5">
      <c r="A5806" s="1417" t="s">
        <v>6005</v>
      </c>
      <c r="B5806" s="1418" t="s">
        <v>5414</v>
      </c>
      <c r="C5806" s="1268"/>
      <c r="D5806" s="1419"/>
      <c r="E5806" s="1419"/>
      <c r="F5806" s="1420"/>
      <c r="G5806" s="1419"/>
      <c r="H5806" s="1419"/>
      <c r="I5806" s="1420"/>
      <c r="J5806" s="1419"/>
      <c r="K5806" s="1419"/>
      <c r="L5806" s="1420"/>
      <c r="M5806" s="1421">
        <f>M5812+M5818+M5824+M5830</f>
        <v>1746.8157519868046</v>
      </c>
    </row>
    <row r="5807" spans="1:13" s="1422" customFormat="1" ht="30">
      <c r="A5807" s="1273"/>
      <c r="B5807" s="1411" t="s">
        <v>5527</v>
      </c>
      <c r="C5807" s="12" t="s">
        <v>5556</v>
      </c>
      <c r="D5807" s="33">
        <v>2004</v>
      </c>
      <c r="E5807" s="33">
        <v>6</v>
      </c>
      <c r="F5807" s="33">
        <v>40572</v>
      </c>
      <c r="G5807" s="168">
        <v>0.15</v>
      </c>
      <c r="H5807" s="167">
        <f>E5807*F5807*G5807</f>
        <v>36514.799999999996</v>
      </c>
      <c r="I5807" s="33">
        <v>28400.400000000001</v>
      </c>
      <c r="J5807" s="167">
        <f>F5807*G5807</f>
        <v>6085.8</v>
      </c>
      <c r="K5807" s="167">
        <f>J5807/1778.4</f>
        <v>3.4220647773279351</v>
      </c>
      <c r="L5807" s="33">
        <v>1440</v>
      </c>
      <c r="M5807" s="169">
        <f>(J5807/1778.4)*(L5807/60)</f>
        <v>82.129554655870436</v>
      </c>
    </row>
    <row r="5808" spans="1:13" s="1422" customFormat="1">
      <c r="A5808" s="1273"/>
      <c r="B5808" s="1423"/>
      <c r="C5808" s="12" t="s">
        <v>5557</v>
      </c>
      <c r="D5808" s="33">
        <v>2006</v>
      </c>
      <c r="E5808" s="33">
        <v>4</v>
      </c>
      <c r="F5808" s="33">
        <v>55500</v>
      </c>
      <c r="G5808" s="168">
        <v>0.1</v>
      </c>
      <c r="H5808" s="167">
        <f>E5808*F5808*G5808</f>
        <v>22200</v>
      </c>
      <c r="I5808" s="167">
        <v>44400</v>
      </c>
      <c r="J5808" s="167">
        <f>F5808*G5808</f>
        <v>5550</v>
      </c>
      <c r="K5808" s="167">
        <f>J5808/1778.4</f>
        <v>3.1207827260458836</v>
      </c>
      <c r="L5808" s="33">
        <v>10</v>
      </c>
      <c r="M5808" s="169">
        <f>(J5808/1778.4)*(L5808/60)</f>
        <v>0.5201304543409806</v>
      </c>
    </row>
    <row r="5809" spans="1:13" s="1422" customFormat="1">
      <c r="A5809" s="1273"/>
      <c r="B5809" s="1423"/>
      <c r="C5809" s="12" t="s">
        <v>4379</v>
      </c>
      <c r="D5809" s="33">
        <v>2005</v>
      </c>
      <c r="E5809" s="33">
        <v>5</v>
      </c>
      <c r="F5809" s="33">
        <v>1638000</v>
      </c>
      <c r="G5809" s="168">
        <v>0.1</v>
      </c>
      <c r="H5809" s="167">
        <f>E5809*F5809*G5809</f>
        <v>819000</v>
      </c>
      <c r="I5809" s="167">
        <v>1310400</v>
      </c>
      <c r="J5809" s="167">
        <f>F5809*G5809</f>
        <v>163800</v>
      </c>
      <c r="K5809" s="167">
        <f>J5809/1778.4</f>
        <v>92.105263157894726</v>
      </c>
      <c r="L5809" s="33">
        <v>80</v>
      </c>
      <c r="M5809" s="169">
        <f>(J5809/1778.4)*(L5809/60)</f>
        <v>122.80701754385963</v>
      </c>
    </row>
    <row r="5810" spans="1:13" s="1422" customFormat="1">
      <c r="A5810" s="1273"/>
      <c r="B5810" s="1423"/>
      <c r="C5810" s="12" t="s">
        <v>5558</v>
      </c>
      <c r="D5810" s="33">
        <v>2005</v>
      </c>
      <c r="E5810" s="33">
        <v>5</v>
      </c>
      <c r="F5810" s="33">
        <v>12190000</v>
      </c>
      <c r="G5810" s="168">
        <v>0.1</v>
      </c>
      <c r="H5810" s="167">
        <f>E5810*F5810*G5810</f>
        <v>6095000</v>
      </c>
      <c r="I5810" s="167">
        <v>9752000</v>
      </c>
      <c r="J5810" s="167">
        <f>F5810*G5810</f>
        <v>1219000</v>
      </c>
      <c r="K5810" s="167">
        <f>J5810/1778.4</f>
        <v>685.44759334233015</v>
      </c>
      <c r="L5810" s="33">
        <v>20</v>
      </c>
      <c r="M5810" s="169">
        <f>(J5810/1778.4)*(L5810/60)</f>
        <v>228.48253111411003</v>
      </c>
    </row>
    <row r="5811" spans="1:13" s="1422" customFormat="1">
      <c r="A5811" s="1273"/>
      <c r="B5811" s="1423"/>
      <c r="C5811" s="12" t="s">
        <v>5559</v>
      </c>
      <c r="D5811" s="33">
        <v>2004</v>
      </c>
      <c r="E5811" s="33">
        <v>6</v>
      </c>
      <c r="F5811" s="33">
        <v>196670</v>
      </c>
      <c r="G5811" s="168">
        <v>0.1</v>
      </c>
      <c r="H5811" s="167">
        <f>E5811*F5811*G5811</f>
        <v>118002</v>
      </c>
      <c r="I5811" s="167">
        <v>157336</v>
      </c>
      <c r="J5811" s="167">
        <f>F5811*G5811</f>
        <v>19667</v>
      </c>
      <c r="K5811" s="167">
        <f>J5811/1778.4</f>
        <v>11.058816914080072</v>
      </c>
      <c r="L5811" s="33">
        <v>15</v>
      </c>
      <c r="M5811" s="169">
        <f>(J5811/1778.4)*(L5811/60)</f>
        <v>2.7647042285200181</v>
      </c>
    </row>
    <row r="5812" spans="1:13" s="1422" customFormat="1">
      <c r="A5812" s="1273"/>
      <c r="B5812" s="16" t="s">
        <v>35</v>
      </c>
      <c r="C5812" s="12"/>
      <c r="D5812" s="33"/>
      <c r="E5812" s="33"/>
      <c r="F5812" s="33"/>
      <c r="G5812" s="168"/>
      <c r="H5812" s="167"/>
      <c r="I5812" s="33"/>
      <c r="J5812" s="167"/>
      <c r="K5812" s="167"/>
      <c r="L5812" s="309">
        <f>SUM(L5807:L5811)</f>
        <v>1565</v>
      </c>
      <c r="M5812" s="170">
        <f>SUM(M5807:M5811)</f>
        <v>436.70393799670114</v>
      </c>
    </row>
    <row r="5813" spans="1:13" s="1422" customFormat="1" ht="45">
      <c r="A5813" s="1273"/>
      <c r="B5813" s="1411" t="s">
        <v>5528</v>
      </c>
      <c r="C5813" s="12" t="s">
        <v>5556</v>
      </c>
      <c r="D5813" s="33">
        <v>2004</v>
      </c>
      <c r="E5813" s="33">
        <v>6</v>
      </c>
      <c r="F5813" s="33">
        <v>40572</v>
      </c>
      <c r="G5813" s="168">
        <v>0.15</v>
      </c>
      <c r="H5813" s="167">
        <f>E5813*F5813*G5813</f>
        <v>36514.799999999996</v>
      </c>
      <c r="I5813" s="33">
        <v>28400.400000000001</v>
      </c>
      <c r="J5813" s="167">
        <f>F5813*G5813</f>
        <v>6085.8</v>
      </c>
      <c r="K5813" s="167">
        <f>J5813/1778.4</f>
        <v>3.4220647773279351</v>
      </c>
      <c r="L5813" s="33">
        <v>1440</v>
      </c>
      <c r="M5813" s="169">
        <f>(J5813/1778.4)*(L5813/60)</f>
        <v>82.129554655870436</v>
      </c>
    </row>
    <row r="5814" spans="1:13" s="1422" customFormat="1">
      <c r="A5814" s="1273"/>
      <c r="B5814" s="1423"/>
      <c r="C5814" s="12" t="s">
        <v>5557</v>
      </c>
      <c r="D5814" s="33">
        <v>2006</v>
      </c>
      <c r="E5814" s="33">
        <v>4</v>
      </c>
      <c r="F5814" s="33">
        <v>55500</v>
      </c>
      <c r="G5814" s="168">
        <v>0.1</v>
      </c>
      <c r="H5814" s="167">
        <f>E5814*F5814*G5814</f>
        <v>22200</v>
      </c>
      <c r="I5814" s="167">
        <v>44400</v>
      </c>
      <c r="J5814" s="167">
        <f>F5814*G5814</f>
        <v>5550</v>
      </c>
      <c r="K5814" s="167">
        <f>J5814/1778.4</f>
        <v>3.1207827260458836</v>
      </c>
      <c r="L5814" s="33">
        <v>10</v>
      </c>
      <c r="M5814" s="169">
        <f>(J5814/1778.4)*(L5814/60)</f>
        <v>0.5201304543409806</v>
      </c>
    </row>
    <row r="5815" spans="1:13" s="1422" customFormat="1">
      <c r="A5815" s="1273"/>
      <c r="B5815" s="1423"/>
      <c r="C5815" s="12" t="s">
        <v>4379</v>
      </c>
      <c r="D5815" s="33">
        <v>2005</v>
      </c>
      <c r="E5815" s="33">
        <v>5</v>
      </c>
      <c r="F5815" s="33">
        <v>1638000</v>
      </c>
      <c r="G5815" s="168">
        <v>0.1</v>
      </c>
      <c r="H5815" s="167">
        <f>E5815*F5815*G5815</f>
        <v>819000</v>
      </c>
      <c r="I5815" s="167">
        <v>1310400</v>
      </c>
      <c r="J5815" s="167">
        <f>F5815*G5815</f>
        <v>163800</v>
      </c>
      <c r="K5815" s="167">
        <f>J5815/1778.4</f>
        <v>92.105263157894726</v>
      </c>
      <c r="L5815" s="33">
        <v>80</v>
      </c>
      <c r="M5815" s="169">
        <f>(J5815/1778.4)*(L5815/60)</f>
        <v>122.80701754385963</v>
      </c>
    </row>
    <row r="5816" spans="1:13" s="1422" customFormat="1">
      <c r="A5816" s="1273"/>
      <c r="B5816" s="1423"/>
      <c r="C5816" s="12" t="s">
        <v>5558</v>
      </c>
      <c r="D5816" s="33">
        <v>2005</v>
      </c>
      <c r="E5816" s="33">
        <v>5</v>
      </c>
      <c r="F5816" s="33">
        <v>12190000</v>
      </c>
      <c r="G5816" s="168">
        <v>0.1</v>
      </c>
      <c r="H5816" s="167">
        <f>E5816*F5816*G5816</f>
        <v>6095000</v>
      </c>
      <c r="I5816" s="167">
        <v>9752000</v>
      </c>
      <c r="J5816" s="167">
        <f>F5816*G5816</f>
        <v>1219000</v>
      </c>
      <c r="K5816" s="167">
        <f>J5816/1778.4</f>
        <v>685.44759334233015</v>
      </c>
      <c r="L5816" s="33">
        <v>20</v>
      </c>
      <c r="M5816" s="169">
        <f>(J5816/1778.4)*(L5816/60)</f>
        <v>228.48253111411003</v>
      </c>
    </row>
    <row r="5817" spans="1:13" s="1422" customFormat="1">
      <c r="A5817" s="544"/>
      <c r="B5817" s="1411"/>
      <c r="C5817" s="12" t="s">
        <v>5559</v>
      </c>
      <c r="D5817" s="33">
        <v>2004</v>
      </c>
      <c r="E5817" s="33">
        <v>6</v>
      </c>
      <c r="F5817" s="33">
        <v>196670</v>
      </c>
      <c r="G5817" s="168">
        <v>0.1</v>
      </c>
      <c r="H5817" s="167">
        <f>E5817*F5817*G5817</f>
        <v>118002</v>
      </c>
      <c r="I5817" s="167">
        <v>157336</v>
      </c>
      <c r="J5817" s="167">
        <f>F5817*G5817</f>
        <v>19667</v>
      </c>
      <c r="K5817" s="167">
        <f>J5817/1778.4</f>
        <v>11.058816914080072</v>
      </c>
      <c r="L5817" s="33">
        <v>15</v>
      </c>
      <c r="M5817" s="169">
        <f>(J5817/1778.4)*(L5817/60)</f>
        <v>2.7647042285200181</v>
      </c>
    </row>
    <row r="5818" spans="1:13" s="1422" customFormat="1">
      <c r="A5818" s="544"/>
      <c r="B5818" s="16" t="s">
        <v>35</v>
      </c>
      <c r="C5818" s="12"/>
      <c r="D5818" s="33"/>
      <c r="E5818" s="33"/>
      <c r="F5818" s="33"/>
      <c r="G5818" s="168"/>
      <c r="H5818" s="167"/>
      <c r="I5818" s="33"/>
      <c r="J5818" s="167"/>
      <c r="K5818" s="167"/>
      <c r="L5818" s="309">
        <f>SUM(L5813:L5817)</f>
        <v>1565</v>
      </c>
      <c r="M5818" s="170">
        <f>SUM(M5813:M5817)</f>
        <v>436.70393799670114</v>
      </c>
    </row>
    <row r="5819" spans="1:13" s="1422" customFormat="1" ht="30">
      <c r="A5819" s="544"/>
      <c r="B5819" s="1411" t="s">
        <v>4975</v>
      </c>
      <c r="C5819" s="12" t="s">
        <v>5556</v>
      </c>
      <c r="D5819" s="33">
        <v>2004</v>
      </c>
      <c r="E5819" s="33">
        <v>6</v>
      </c>
      <c r="F5819" s="33">
        <v>40572</v>
      </c>
      <c r="G5819" s="168">
        <v>0.15</v>
      </c>
      <c r="H5819" s="167">
        <f>E5819*F5819*G5819</f>
        <v>36514.799999999996</v>
      </c>
      <c r="I5819" s="33">
        <v>28400.400000000001</v>
      </c>
      <c r="J5819" s="167">
        <f>F5819*G5819</f>
        <v>6085.8</v>
      </c>
      <c r="K5819" s="167">
        <f>J5819/1778.4</f>
        <v>3.4220647773279351</v>
      </c>
      <c r="L5819" s="33">
        <v>1440</v>
      </c>
      <c r="M5819" s="169">
        <f>(J5819/1778.4)*(L5819/60)</f>
        <v>82.129554655870436</v>
      </c>
    </row>
    <row r="5820" spans="1:13" s="1422" customFormat="1">
      <c r="A5820" s="544"/>
      <c r="B5820" s="16"/>
      <c r="C5820" s="12" t="s">
        <v>5557</v>
      </c>
      <c r="D5820" s="33">
        <v>2006</v>
      </c>
      <c r="E5820" s="33">
        <v>4</v>
      </c>
      <c r="F5820" s="33">
        <v>55500</v>
      </c>
      <c r="G5820" s="168">
        <v>0.1</v>
      </c>
      <c r="H5820" s="167">
        <f>E5820*F5820*G5820</f>
        <v>22200</v>
      </c>
      <c r="I5820" s="167">
        <v>44400</v>
      </c>
      <c r="J5820" s="167">
        <f>F5820*G5820</f>
        <v>5550</v>
      </c>
      <c r="K5820" s="167">
        <f>J5820/1778.4</f>
        <v>3.1207827260458836</v>
      </c>
      <c r="L5820" s="33">
        <v>10</v>
      </c>
      <c r="M5820" s="169">
        <f>(J5820/1778.4)*(L5820/60)</f>
        <v>0.5201304543409806</v>
      </c>
    </row>
    <row r="5821" spans="1:13" s="1422" customFormat="1">
      <c r="A5821" s="544"/>
      <c r="B5821" s="16"/>
      <c r="C5821" s="12" t="s">
        <v>4379</v>
      </c>
      <c r="D5821" s="33">
        <v>2005</v>
      </c>
      <c r="E5821" s="33">
        <v>5</v>
      </c>
      <c r="F5821" s="33">
        <v>1638000</v>
      </c>
      <c r="G5821" s="168">
        <v>0.1</v>
      </c>
      <c r="H5821" s="167">
        <f>E5821*F5821*G5821</f>
        <v>819000</v>
      </c>
      <c r="I5821" s="167">
        <v>1310400</v>
      </c>
      <c r="J5821" s="167">
        <f>F5821*G5821</f>
        <v>163800</v>
      </c>
      <c r="K5821" s="167">
        <f>J5821/1778.4</f>
        <v>92.105263157894726</v>
      </c>
      <c r="L5821" s="33">
        <v>80</v>
      </c>
      <c r="M5821" s="169">
        <f>(J5821/1778.4)*(L5821/60)</f>
        <v>122.80701754385963</v>
      </c>
    </row>
    <row r="5822" spans="1:13" s="1422" customFormat="1">
      <c r="A5822" s="544"/>
      <c r="B5822" s="16"/>
      <c r="C5822" s="12" t="s">
        <v>5558</v>
      </c>
      <c r="D5822" s="33">
        <v>2005</v>
      </c>
      <c r="E5822" s="33">
        <v>5</v>
      </c>
      <c r="F5822" s="33">
        <v>12190000</v>
      </c>
      <c r="G5822" s="168">
        <v>0.1</v>
      </c>
      <c r="H5822" s="167">
        <f>E5822*F5822*G5822</f>
        <v>6095000</v>
      </c>
      <c r="I5822" s="167">
        <v>9752000</v>
      </c>
      <c r="J5822" s="167">
        <f>F5822*G5822</f>
        <v>1219000</v>
      </c>
      <c r="K5822" s="167">
        <f>J5822/1778.4</f>
        <v>685.44759334233015</v>
      </c>
      <c r="L5822" s="33">
        <v>20</v>
      </c>
      <c r="M5822" s="169">
        <f>(J5822/1778.4)*(L5822/60)</f>
        <v>228.48253111411003</v>
      </c>
    </row>
    <row r="5823" spans="1:13" s="1422" customFormat="1">
      <c r="A5823" s="544"/>
      <c r="B5823" s="16"/>
      <c r="C5823" s="12" t="s">
        <v>5559</v>
      </c>
      <c r="D5823" s="33">
        <v>2004</v>
      </c>
      <c r="E5823" s="33">
        <v>6</v>
      </c>
      <c r="F5823" s="33">
        <v>196670</v>
      </c>
      <c r="G5823" s="168">
        <v>0.1</v>
      </c>
      <c r="H5823" s="167">
        <f>E5823*F5823*G5823</f>
        <v>118002</v>
      </c>
      <c r="I5823" s="167">
        <v>157336</v>
      </c>
      <c r="J5823" s="167">
        <f>F5823*G5823</f>
        <v>19667</v>
      </c>
      <c r="K5823" s="167">
        <f>J5823/1778.4</f>
        <v>11.058816914080072</v>
      </c>
      <c r="L5823" s="33">
        <v>15</v>
      </c>
      <c r="M5823" s="169">
        <f>(J5823/1778.4)*(L5823/60)</f>
        <v>2.7647042285200181</v>
      </c>
    </row>
    <row r="5824" spans="1:13" s="1422" customFormat="1">
      <c r="A5824" s="544"/>
      <c r="B5824" s="16" t="s">
        <v>35</v>
      </c>
      <c r="C5824" s="12"/>
      <c r="D5824" s="33"/>
      <c r="E5824" s="33"/>
      <c r="F5824" s="33"/>
      <c r="G5824" s="168"/>
      <c r="H5824" s="167"/>
      <c r="I5824" s="33"/>
      <c r="J5824" s="167"/>
      <c r="K5824" s="167"/>
      <c r="L5824" s="309">
        <f>SUM(L5819:L5823)</f>
        <v>1565</v>
      </c>
      <c r="M5824" s="170">
        <f>SUM(M5819:M5823)</f>
        <v>436.70393799670114</v>
      </c>
    </row>
    <row r="5825" spans="1:13" s="1422" customFormat="1">
      <c r="A5825" s="544"/>
      <c r="B5825" s="1411" t="s">
        <v>4311</v>
      </c>
      <c r="C5825" s="12" t="s">
        <v>5556</v>
      </c>
      <c r="D5825" s="33">
        <v>2004</v>
      </c>
      <c r="E5825" s="33">
        <v>6</v>
      </c>
      <c r="F5825" s="33">
        <v>40572</v>
      </c>
      <c r="G5825" s="168">
        <v>0.15</v>
      </c>
      <c r="H5825" s="167">
        <f>E5825*F5825*G5825</f>
        <v>36514.799999999996</v>
      </c>
      <c r="I5825" s="33">
        <v>28400.400000000001</v>
      </c>
      <c r="J5825" s="167">
        <f>F5825*G5825</f>
        <v>6085.8</v>
      </c>
      <c r="K5825" s="167">
        <f>J5825/1778.4</f>
        <v>3.4220647773279351</v>
      </c>
      <c r="L5825" s="33">
        <v>1440</v>
      </c>
      <c r="M5825" s="169">
        <f>(J5825/1778.4)*(L5825/60)</f>
        <v>82.129554655870436</v>
      </c>
    </row>
    <row r="5826" spans="1:13" s="1422" customFormat="1">
      <c r="A5826" s="544"/>
      <c r="B5826" s="16"/>
      <c r="C5826" s="12" t="s">
        <v>5557</v>
      </c>
      <c r="D5826" s="33">
        <v>2006</v>
      </c>
      <c r="E5826" s="33">
        <v>4</v>
      </c>
      <c r="F5826" s="33">
        <v>55500</v>
      </c>
      <c r="G5826" s="168">
        <v>0.1</v>
      </c>
      <c r="H5826" s="167">
        <f>E5826*F5826*G5826</f>
        <v>22200</v>
      </c>
      <c r="I5826" s="167">
        <v>44400</v>
      </c>
      <c r="J5826" s="167">
        <f>F5826*G5826</f>
        <v>5550</v>
      </c>
      <c r="K5826" s="167">
        <f>J5826/1778.4</f>
        <v>3.1207827260458836</v>
      </c>
      <c r="L5826" s="33">
        <v>10</v>
      </c>
      <c r="M5826" s="169">
        <f>(J5826/1778.4)*(L5826/60)</f>
        <v>0.5201304543409806</v>
      </c>
    </row>
    <row r="5827" spans="1:13" s="1422" customFormat="1">
      <c r="A5827" s="544"/>
      <c r="B5827" s="16"/>
      <c r="C5827" s="12" t="s">
        <v>4379</v>
      </c>
      <c r="D5827" s="33">
        <v>2005</v>
      </c>
      <c r="E5827" s="33">
        <v>5</v>
      </c>
      <c r="F5827" s="33">
        <v>1638000</v>
      </c>
      <c r="G5827" s="168">
        <v>0.1</v>
      </c>
      <c r="H5827" s="167">
        <f>E5827*F5827*G5827</f>
        <v>819000</v>
      </c>
      <c r="I5827" s="167">
        <v>1310400</v>
      </c>
      <c r="J5827" s="167">
        <f>F5827*G5827</f>
        <v>163800</v>
      </c>
      <c r="K5827" s="167">
        <f>J5827/1778.4</f>
        <v>92.105263157894726</v>
      </c>
      <c r="L5827" s="33">
        <v>80</v>
      </c>
      <c r="M5827" s="169">
        <f>(J5827/1778.4)*(L5827/60)</f>
        <v>122.80701754385963</v>
      </c>
    </row>
    <row r="5828" spans="1:13" s="1422" customFormat="1">
      <c r="A5828" s="544"/>
      <c r="B5828" s="16"/>
      <c r="C5828" s="12" t="s">
        <v>5558</v>
      </c>
      <c r="D5828" s="33">
        <v>2005</v>
      </c>
      <c r="E5828" s="33">
        <v>5</v>
      </c>
      <c r="F5828" s="33">
        <v>12190000</v>
      </c>
      <c r="G5828" s="168">
        <v>0.1</v>
      </c>
      <c r="H5828" s="167">
        <f>E5828*F5828*G5828</f>
        <v>6095000</v>
      </c>
      <c r="I5828" s="167">
        <v>9752000</v>
      </c>
      <c r="J5828" s="167">
        <f>F5828*G5828</f>
        <v>1219000</v>
      </c>
      <c r="K5828" s="167">
        <f>J5828/1778.4</f>
        <v>685.44759334233015</v>
      </c>
      <c r="L5828" s="33">
        <v>20</v>
      </c>
      <c r="M5828" s="169">
        <f>(J5828/1778.4)*(L5828/60)</f>
        <v>228.48253111411003</v>
      </c>
    </row>
    <row r="5829" spans="1:13" s="1422" customFormat="1">
      <c r="A5829" s="544"/>
      <c r="B5829" s="16"/>
      <c r="C5829" s="12" t="s">
        <v>5559</v>
      </c>
      <c r="D5829" s="33">
        <v>2004</v>
      </c>
      <c r="E5829" s="33">
        <v>6</v>
      </c>
      <c r="F5829" s="33">
        <v>196670</v>
      </c>
      <c r="G5829" s="168">
        <v>0.1</v>
      </c>
      <c r="H5829" s="167">
        <f>E5829*F5829*G5829</f>
        <v>118002</v>
      </c>
      <c r="I5829" s="167">
        <v>157336</v>
      </c>
      <c r="J5829" s="167">
        <f>F5829*G5829</f>
        <v>19667</v>
      </c>
      <c r="K5829" s="167">
        <f>J5829/1778.4</f>
        <v>11.058816914080072</v>
      </c>
      <c r="L5829" s="33">
        <v>15</v>
      </c>
      <c r="M5829" s="169">
        <f>(J5829/1778.4)*(L5829/60)</f>
        <v>2.7647042285200181</v>
      </c>
    </row>
    <row r="5830" spans="1:13" s="1422" customFormat="1">
      <c r="A5830" s="544"/>
      <c r="B5830" s="16" t="s">
        <v>35</v>
      </c>
      <c r="C5830" s="12"/>
      <c r="D5830" s="33"/>
      <c r="E5830" s="33"/>
      <c r="F5830" s="33"/>
      <c r="G5830" s="168"/>
      <c r="H5830" s="167"/>
      <c r="I5830" s="33"/>
      <c r="J5830" s="167"/>
      <c r="K5830" s="167"/>
      <c r="L5830" s="309">
        <f>SUM(L5825:L5829)</f>
        <v>1565</v>
      </c>
      <c r="M5830" s="170">
        <f>SUM(M5825:M5829)</f>
        <v>436.70393799670114</v>
      </c>
    </row>
    <row r="5831" spans="1:13" s="1422" customFormat="1" ht="28.5">
      <c r="A5831" s="1417" t="s">
        <v>6006</v>
      </c>
      <c r="B5831" s="1418" t="s">
        <v>5416</v>
      </c>
      <c r="C5831" s="1268"/>
      <c r="D5831" s="1419"/>
      <c r="E5831" s="1419"/>
      <c r="F5831" s="1420"/>
      <c r="G5831" s="1419"/>
      <c r="H5831" s="1419"/>
      <c r="I5831" s="1420"/>
      <c r="J5831" s="1419"/>
      <c r="K5831" s="1419"/>
      <c r="L5831" s="1420"/>
      <c r="M5831" s="1421">
        <f>M5835</f>
        <v>592.61566515495088</v>
      </c>
    </row>
    <row r="5832" spans="1:13" s="1422" customFormat="1" ht="60">
      <c r="A5832" s="544"/>
      <c r="B5832" s="1411" t="s">
        <v>5529</v>
      </c>
      <c r="C5832" s="89" t="s">
        <v>5560</v>
      </c>
      <c r="D5832" s="33">
        <v>2005</v>
      </c>
      <c r="E5832" s="33">
        <f>2015-D5832</f>
        <v>10</v>
      </c>
      <c r="F5832" s="33">
        <v>1874800</v>
      </c>
      <c r="G5832" s="133">
        <v>0.1</v>
      </c>
      <c r="H5832" s="33">
        <f>E5832*F5832*G5832</f>
        <v>1874800</v>
      </c>
      <c r="I5832" s="33">
        <f>F5832</f>
        <v>1874800</v>
      </c>
      <c r="J5832" s="33">
        <f>F5832*G5832</f>
        <v>187480</v>
      </c>
      <c r="K5832" s="33">
        <f>J5832/1764</f>
        <v>106.28117913832199</v>
      </c>
      <c r="L5832" s="33">
        <v>20</v>
      </c>
      <c r="M5832" s="30">
        <f>K5832*L5832/60</f>
        <v>35.427059712773989</v>
      </c>
    </row>
    <row r="5833" spans="1:13" s="1422" customFormat="1" ht="30">
      <c r="A5833" s="544"/>
      <c r="B5833" s="1411"/>
      <c r="C5833" s="89" t="s">
        <v>5561</v>
      </c>
      <c r="D5833" s="33">
        <v>2009</v>
      </c>
      <c r="E5833" s="33">
        <f>2015-D5833</f>
        <v>6</v>
      </c>
      <c r="F5833" s="33">
        <v>891000</v>
      </c>
      <c r="G5833" s="133">
        <v>1.1000000000000001</v>
      </c>
      <c r="H5833" s="33">
        <f>E5833*F5833*G5833</f>
        <v>5880600.0000000009</v>
      </c>
      <c r="I5833" s="33">
        <f>F5833</f>
        <v>891000</v>
      </c>
      <c r="J5833" s="33">
        <f>F5833*G5833</f>
        <v>980100.00000000012</v>
      </c>
      <c r="K5833" s="33">
        <f>J5833/1764</f>
        <v>555.61224489795927</v>
      </c>
      <c r="L5833" s="33">
        <v>20</v>
      </c>
      <c r="M5833" s="30">
        <f>K5833*L5833/60</f>
        <v>185.2040816326531</v>
      </c>
    </row>
    <row r="5834" spans="1:13" s="1422" customFormat="1" ht="30">
      <c r="A5834" s="544"/>
      <c r="B5834" s="1411"/>
      <c r="C5834" s="89" t="s">
        <v>5562</v>
      </c>
      <c r="D5834" s="33">
        <v>2005</v>
      </c>
      <c r="E5834" s="33">
        <f>2015-D5834</f>
        <v>10</v>
      </c>
      <c r="F5834" s="33">
        <v>1874802</v>
      </c>
      <c r="G5834" s="133">
        <v>2.1</v>
      </c>
      <c r="H5834" s="33">
        <f>E5834*F5834*G5834</f>
        <v>39370842</v>
      </c>
      <c r="I5834" s="33">
        <f>F5834</f>
        <v>1874802</v>
      </c>
      <c r="J5834" s="33">
        <f>F5834*G5834</f>
        <v>3937084.2</v>
      </c>
      <c r="K5834" s="33">
        <f>J5834/1764</f>
        <v>2231.9071428571428</v>
      </c>
      <c r="L5834" s="33">
        <v>10</v>
      </c>
      <c r="M5834" s="30">
        <f>K5834*L5834/60</f>
        <v>371.98452380952381</v>
      </c>
    </row>
    <row r="5835" spans="1:13" s="1422" customFormat="1">
      <c r="A5835" s="544"/>
      <c r="B5835" s="16" t="s">
        <v>35</v>
      </c>
      <c r="C5835" s="17"/>
      <c r="D5835" s="700"/>
      <c r="E5835" s="700"/>
      <c r="F5835" s="475"/>
      <c r="G5835" s="475"/>
      <c r="H5835" s="700"/>
      <c r="I5835" s="700"/>
      <c r="J5835" s="700"/>
      <c r="K5835" s="700"/>
      <c r="L5835" s="309">
        <f>SUM(L5832:L5834)</f>
        <v>50</v>
      </c>
      <c r="M5835" s="34">
        <f>SUM(M5832:M5834)</f>
        <v>592.61566515495088</v>
      </c>
    </row>
    <row r="5836" spans="1:13" s="1422" customFormat="1" ht="42.75">
      <c r="A5836" s="1417" t="s">
        <v>6007</v>
      </c>
      <c r="B5836" s="1418" t="s">
        <v>5417</v>
      </c>
      <c r="C5836" s="1268"/>
      <c r="D5836" s="1419"/>
      <c r="E5836" s="1419"/>
      <c r="F5836" s="1420"/>
      <c r="G5836" s="1419"/>
      <c r="H5836" s="1419"/>
      <c r="I5836" s="1420"/>
      <c r="J5836" s="1419"/>
      <c r="K5836" s="1419"/>
      <c r="L5836" s="1420"/>
      <c r="M5836" s="1421">
        <f>M5840</f>
        <v>592.61566515495088</v>
      </c>
    </row>
    <row r="5837" spans="1:13" s="1422" customFormat="1" ht="60">
      <c r="A5837" s="544"/>
      <c r="B5837" s="1411" t="s">
        <v>5530</v>
      </c>
      <c r="C5837" s="89" t="s">
        <v>5560</v>
      </c>
      <c r="D5837" s="33">
        <v>2005</v>
      </c>
      <c r="E5837" s="33">
        <f>2015-D5837</f>
        <v>10</v>
      </c>
      <c r="F5837" s="33">
        <v>1874800</v>
      </c>
      <c r="G5837" s="133">
        <v>0.1</v>
      </c>
      <c r="H5837" s="33">
        <f>E5837*F5837*G5837</f>
        <v>1874800</v>
      </c>
      <c r="I5837" s="33">
        <f>F5837</f>
        <v>1874800</v>
      </c>
      <c r="J5837" s="33">
        <f>F5837*G5837</f>
        <v>187480</v>
      </c>
      <c r="K5837" s="33">
        <f>J5837/1764</f>
        <v>106.28117913832199</v>
      </c>
      <c r="L5837" s="33">
        <v>20</v>
      </c>
      <c r="M5837" s="30">
        <f>K5837*L5837/60</f>
        <v>35.427059712773989</v>
      </c>
    </row>
    <row r="5838" spans="1:13" s="1422" customFormat="1" ht="30">
      <c r="A5838" s="544"/>
      <c r="B5838" s="1411"/>
      <c r="C5838" s="89" t="s">
        <v>5561</v>
      </c>
      <c r="D5838" s="33">
        <v>2009</v>
      </c>
      <c r="E5838" s="33">
        <f>2015-D5838</f>
        <v>6</v>
      </c>
      <c r="F5838" s="33">
        <v>891000</v>
      </c>
      <c r="G5838" s="133">
        <v>1.1000000000000001</v>
      </c>
      <c r="H5838" s="33">
        <f>E5838*F5838*G5838</f>
        <v>5880600.0000000009</v>
      </c>
      <c r="I5838" s="33">
        <f>F5838</f>
        <v>891000</v>
      </c>
      <c r="J5838" s="33">
        <f>F5838*G5838</f>
        <v>980100.00000000012</v>
      </c>
      <c r="K5838" s="33">
        <f>J5838/1764</f>
        <v>555.61224489795927</v>
      </c>
      <c r="L5838" s="33">
        <v>20</v>
      </c>
      <c r="M5838" s="30">
        <f>K5838*L5838/60</f>
        <v>185.2040816326531</v>
      </c>
    </row>
    <row r="5839" spans="1:13" s="1422" customFormat="1" ht="30">
      <c r="A5839" s="544"/>
      <c r="B5839" s="1411"/>
      <c r="C5839" s="89" t="s">
        <v>5562</v>
      </c>
      <c r="D5839" s="33">
        <v>2005</v>
      </c>
      <c r="E5839" s="33">
        <f>2015-D5839</f>
        <v>10</v>
      </c>
      <c r="F5839" s="33">
        <v>1874802</v>
      </c>
      <c r="G5839" s="133">
        <v>2.1</v>
      </c>
      <c r="H5839" s="33">
        <f>E5839*F5839*G5839</f>
        <v>39370842</v>
      </c>
      <c r="I5839" s="33">
        <f>F5839</f>
        <v>1874802</v>
      </c>
      <c r="J5839" s="33">
        <f>F5839*G5839</f>
        <v>3937084.2</v>
      </c>
      <c r="K5839" s="33">
        <f>J5839/1764</f>
        <v>2231.9071428571428</v>
      </c>
      <c r="L5839" s="33">
        <v>10</v>
      </c>
      <c r="M5839" s="30">
        <f>K5839*L5839/60</f>
        <v>371.98452380952381</v>
      </c>
    </row>
    <row r="5840" spans="1:13" s="1422" customFormat="1">
      <c r="A5840" s="544"/>
      <c r="B5840" s="16" t="s">
        <v>35</v>
      </c>
      <c r="C5840" s="17"/>
      <c r="D5840" s="700"/>
      <c r="E5840" s="700"/>
      <c r="F5840" s="475"/>
      <c r="G5840" s="475"/>
      <c r="H5840" s="700"/>
      <c r="I5840" s="700"/>
      <c r="J5840" s="700"/>
      <c r="K5840" s="700"/>
      <c r="L5840" s="309">
        <f>SUM(L5837:L5839)</f>
        <v>50</v>
      </c>
      <c r="M5840" s="34">
        <f>SUM(M5837:M5839)</f>
        <v>592.61566515495088</v>
      </c>
    </row>
    <row r="5841" spans="1:13" s="1422" customFormat="1" ht="20.25" customHeight="1">
      <c r="A5841" s="1417" t="s">
        <v>6008</v>
      </c>
      <c r="B5841" s="1418" t="s">
        <v>5418</v>
      </c>
      <c r="C5841" s="1268"/>
      <c r="D5841" s="1419"/>
      <c r="E5841" s="1419"/>
      <c r="F5841" s="1420"/>
      <c r="G5841" s="1419"/>
      <c r="H5841" s="1419"/>
      <c r="I5841" s="1420"/>
      <c r="J5841" s="1419"/>
      <c r="K5841" s="1419"/>
      <c r="L5841" s="1420"/>
      <c r="M5841" s="1421">
        <f>M5844+M5846+M5849+M5851</f>
        <v>150.02872260015118</v>
      </c>
    </row>
    <row r="5842" spans="1:13" s="1422" customFormat="1" ht="57">
      <c r="A5842" s="1424" t="s">
        <v>6111</v>
      </c>
      <c r="B5842" s="1423" t="s">
        <v>737</v>
      </c>
      <c r="C5842" s="33"/>
      <c r="D5842" s="1298"/>
      <c r="E5842" s="1298"/>
      <c r="F5842" s="1340"/>
      <c r="G5842" s="1298"/>
      <c r="H5842" s="1298"/>
      <c r="I5842" s="1340"/>
      <c r="J5842" s="1298"/>
      <c r="K5842" s="1298"/>
      <c r="L5842" s="1340"/>
      <c r="M5842" s="1298"/>
    </row>
    <row r="5843" spans="1:13" s="1422" customFormat="1" ht="30">
      <c r="A5843" s="544"/>
      <c r="B5843" s="1411" t="s">
        <v>738</v>
      </c>
      <c r="C5843" s="12" t="s">
        <v>5563</v>
      </c>
      <c r="D5843" s="33">
        <v>2010</v>
      </c>
      <c r="E5843" s="33">
        <f>2015-D5843</f>
        <v>5</v>
      </c>
      <c r="F5843" s="33">
        <v>1500000</v>
      </c>
      <c r="G5843" s="168">
        <v>0.1</v>
      </c>
      <c r="H5843" s="167">
        <f>E5843*F5843*G5843</f>
        <v>750000</v>
      </c>
      <c r="I5843" s="167">
        <f>F5843-H5843</f>
        <v>750000</v>
      </c>
      <c r="J5843" s="167">
        <f>F5843*G5843</f>
        <v>150000</v>
      </c>
      <c r="K5843" s="167">
        <f>J5843/1764</f>
        <v>85.034013605442183</v>
      </c>
      <c r="L5843" s="33">
        <v>50</v>
      </c>
      <c r="M5843" s="169">
        <f>K5843*L5843/60</f>
        <v>70.86167800453515</v>
      </c>
    </row>
    <row r="5844" spans="1:13" s="1422" customFormat="1">
      <c r="A5844" s="544"/>
      <c r="B5844" s="16" t="s">
        <v>35</v>
      </c>
      <c r="C5844" s="12"/>
      <c r="D5844" s="33"/>
      <c r="E5844" s="33"/>
      <c r="F5844" s="33"/>
      <c r="G5844" s="168"/>
      <c r="H5844" s="167"/>
      <c r="I5844" s="167"/>
      <c r="J5844" s="167"/>
      <c r="K5844" s="167"/>
      <c r="L5844" s="309">
        <f>SUM(L5843)</f>
        <v>50</v>
      </c>
      <c r="M5844" s="170">
        <f>SUM(M5843)</f>
        <v>70.86167800453515</v>
      </c>
    </row>
    <row r="5845" spans="1:13" s="1422" customFormat="1" ht="30">
      <c r="A5845" s="544"/>
      <c r="B5845" s="1411" t="s">
        <v>739</v>
      </c>
      <c r="C5845" s="12" t="s">
        <v>763</v>
      </c>
      <c r="D5845" s="33">
        <v>2010</v>
      </c>
      <c r="E5845" s="33">
        <f>2015-D5845</f>
        <v>5</v>
      </c>
      <c r="F5845" s="33">
        <v>292500</v>
      </c>
      <c r="G5845" s="168">
        <v>0.1</v>
      </c>
      <c r="H5845" s="167">
        <f>E5845*F5845*G5845</f>
        <v>146250</v>
      </c>
      <c r="I5845" s="167">
        <f>F5845-H5845</f>
        <v>146250</v>
      </c>
      <c r="J5845" s="167">
        <f>F5845*G5845</f>
        <v>29250</v>
      </c>
      <c r="K5845" s="167">
        <f>J5845/1764</f>
        <v>16.581632653061224</v>
      </c>
      <c r="L5845" s="33">
        <v>60</v>
      </c>
      <c r="M5845" s="169">
        <f>K5845*L5845/60</f>
        <v>16.581632653061224</v>
      </c>
    </row>
    <row r="5846" spans="1:13" s="1422" customFormat="1">
      <c r="A5846" s="544"/>
      <c r="B5846" s="16" t="s">
        <v>35</v>
      </c>
      <c r="C5846" s="12"/>
      <c r="D5846" s="33"/>
      <c r="E5846" s="33"/>
      <c r="F5846" s="33"/>
      <c r="G5846" s="168"/>
      <c r="H5846" s="167"/>
      <c r="I5846" s="167"/>
      <c r="J5846" s="167"/>
      <c r="K5846" s="167"/>
      <c r="L5846" s="309">
        <f>SUM(L5845)</f>
        <v>60</v>
      </c>
      <c r="M5846" s="170">
        <f>SUM(M5845)</f>
        <v>16.581632653061224</v>
      </c>
    </row>
    <row r="5847" spans="1:13" s="1422" customFormat="1" ht="57">
      <c r="A5847" s="1424" t="s">
        <v>6112</v>
      </c>
      <c r="B5847" s="1423" t="s">
        <v>740</v>
      </c>
      <c r="C5847" s="33"/>
      <c r="D5847" s="1298"/>
      <c r="E5847" s="1298"/>
      <c r="F5847" s="1340"/>
      <c r="G5847" s="1298"/>
      <c r="H5847" s="1298"/>
      <c r="I5847" s="1340"/>
      <c r="J5847" s="1298"/>
      <c r="K5847" s="1298"/>
      <c r="L5847" s="1340"/>
      <c r="M5847" s="1298"/>
    </row>
    <row r="5848" spans="1:13" s="1422" customFormat="1" ht="45">
      <c r="A5848" s="544"/>
      <c r="B5848" s="1411" t="s">
        <v>5531</v>
      </c>
      <c r="C5848" s="12" t="s">
        <v>761</v>
      </c>
      <c r="D5848" s="33">
        <v>2009</v>
      </c>
      <c r="E5848" s="33">
        <f>2015-D5848</f>
        <v>6</v>
      </c>
      <c r="F5848" s="33">
        <v>783808</v>
      </c>
      <c r="G5848" s="168">
        <v>0.1</v>
      </c>
      <c r="H5848" s="167">
        <f>E5848*F5848*G5848</f>
        <v>470284.80000000005</v>
      </c>
      <c r="I5848" s="167">
        <f>F5848-H5848</f>
        <v>313523.19999999995</v>
      </c>
      <c r="J5848" s="167">
        <f>F5848*G5848</f>
        <v>78380.800000000003</v>
      </c>
      <c r="K5848" s="167">
        <f>J5848/1764</f>
        <v>44.433560090702947</v>
      </c>
      <c r="L5848" s="33">
        <v>50</v>
      </c>
      <c r="M5848" s="169">
        <f>K5848*L5848/60</f>
        <v>37.02796674225246</v>
      </c>
    </row>
    <row r="5849" spans="1:13" s="1422" customFormat="1">
      <c r="A5849" s="544"/>
      <c r="B5849" s="16" t="s">
        <v>35</v>
      </c>
      <c r="C5849" s="12"/>
      <c r="D5849" s="33"/>
      <c r="E5849" s="33"/>
      <c r="F5849" s="33"/>
      <c r="G5849" s="168"/>
      <c r="H5849" s="167"/>
      <c r="I5849" s="167"/>
      <c r="J5849" s="167"/>
      <c r="K5849" s="167"/>
      <c r="L5849" s="309">
        <f>SUM(L5848)</f>
        <v>50</v>
      </c>
      <c r="M5849" s="170">
        <f>SUM(M5848)</f>
        <v>37.02796674225246</v>
      </c>
    </row>
    <row r="5850" spans="1:13" s="1422" customFormat="1" ht="75">
      <c r="A5850" s="544"/>
      <c r="B5850" s="1411" t="s">
        <v>741</v>
      </c>
      <c r="C5850" s="12" t="s">
        <v>5564</v>
      </c>
      <c r="D5850" s="33">
        <v>2009</v>
      </c>
      <c r="E5850" s="33">
        <f>2015-D5850</f>
        <v>6</v>
      </c>
      <c r="F5850" s="33">
        <v>541000</v>
      </c>
      <c r="G5850" s="168">
        <v>0.1</v>
      </c>
      <c r="H5850" s="167">
        <f>E5850*F5850*G5850</f>
        <v>324600</v>
      </c>
      <c r="I5850" s="167">
        <f>F5850-H5850</f>
        <v>216400</v>
      </c>
      <c r="J5850" s="167">
        <f>F5850*G5850</f>
        <v>54100</v>
      </c>
      <c r="K5850" s="167">
        <f>J5850/1764</f>
        <v>30.668934240362812</v>
      </c>
      <c r="L5850" s="33">
        <v>50</v>
      </c>
      <c r="M5850" s="169">
        <f>K5850*L5850/60</f>
        <v>25.557445200302347</v>
      </c>
    </row>
    <row r="5851" spans="1:13" s="1422" customFormat="1">
      <c r="A5851" s="544"/>
      <c r="B5851" s="16" t="s">
        <v>35</v>
      </c>
      <c r="C5851" s="12"/>
      <c r="D5851" s="33"/>
      <c r="E5851" s="33"/>
      <c r="F5851" s="33"/>
      <c r="G5851" s="168"/>
      <c r="H5851" s="167"/>
      <c r="I5851" s="167"/>
      <c r="J5851" s="167"/>
      <c r="K5851" s="167"/>
      <c r="L5851" s="309">
        <f>SUM(L5850)</f>
        <v>50</v>
      </c>
      <c r="M5851" s="170">
        <f>SUM(M5850)</f>
        <v>25.557445200302347</v>
      </c>
    </row>
    <row r="5852" spans="1:13" s="1422" customFormat="1" ht="28.5">
      <c r="A5852" s="1417" t="s">
        <v>6009</v>
      </c>
      <c r="B5852" s="1418" t="s">
        <v>5419</v>
      </c>
      <c r="C5852" s="1268"/>
      <c r="D5852" s="1419"/>
      <c r="E5852" s="1419"/>
      <c r="F5852" s="1420"/>
      <c r="G5852" s="1419"/>
      <c r="H5852" s="1419"/>
      <c r="I5852" s="1420"/>
      <c r="J5852" s="1419"/>
      <c r="K5852" s="1419"/>
      <c r="L5852" s="1420"/>
      <c r="M5852" s="1421">
        <f>M5855+M5857+M5859+M5864</f>
        <v>1115.5593348450493</v>
      </c>
    </row>
    <row r="5853" spans="1:13" s="1422" customFormat="1" ht="28.5">
      <c r="A5853" s="1424" t="s">
        <v>6113</v>
      </c>
      <c r="B5853" s="1423" t="s">
        <v>5532</v>
      </c>
      <c r="C5853" s="33"/>
      <c r="D5853" s="1298"/>
      <c r="E5853" s="1298"/>
      <c r="F5853" s="1340"/>
      <c r="G5853" s="1298"/>
      <c r="H5853" s="1298"/>
      <c r="I5853" s="1340"/>
      <c r="J5853" s="1298"/>
      <c r="K5853" s="1298"/>
      <c r="L5853" s="1340"/>
      <c r="M5853" s="1298"/>
    </row>
    <row r="5854" spans="1:13" s="1422" customFormat="1">
      <c r="A5854" s="544"/>
      <c r="B5854" s="1411" t="s">
        <v>5533</v>
      </c>
      <c r="C5854" s="12" t="s">
        <v>5565</v>
      </c>
      <c r="D5854" s="33">
        <v>2005</v>
      </c>
      <c r="E5854" s="33">
        <f>2015-D5854</f>
        <v>10</v>
      </c>
      <c r="F5854" s="33">
        <v>658300</v>
      </c>
      <c r="G5854" s="168">
        <v>0.1</v>
      </c>
      <c r="H5854" s="167">
        <f>E5854*F5854*G5854</f>
        <v>658300</v>
      </c>
      <c r="I5854" s="167">
        <f>F5854</f>
        <v>658300</v>
      </c>
      <c r="J5854" s="167">
        <f>F5854*G5854</f>
        <v>65830</v>
      </c>
      <c r="K5854" s="167">
        <f>J5854/1764</f>
        <v>37.318594104308389</v>
      </c>
      <c r="L5854" s="33">
        <v>40</v>
      </c>
      <c r="M5854" s="169">
        <f>K5854*L5854/60</f>
        <v>24.87906273620559</v>
      </c>
    </row>
    <row r="5855" spans="1:13" s="1422" customFormat="1">
      <c r="A5855" s="544"/>
      <c r="B5855" s="16" t="s">
        <v>35</v>
      </c>
      <c r="C5855" s="32"/>
      <c r="D5855" s="33"/>
      <c r="E5855" s="33"/>
      <c r="F5855" s="33"/>
      <c r="G5855" s="168"/>
      <c r="H5855" s="167"/>
      <c r="I5855" s="167"/>
      <c r="J5855" s="167"/>
      <c r="K5855" s="167"/>
      <c r="L5855" s="309">
        <f>SUM(L5854)</f>
        <v>40</v>
      </c>
      <c r="M5855" s="309">
        <f>SUM(M5854)</f>
        <v>24.87906273620559</v>
      </c>
    </row>
    <row r="5856" spans="1:13" s="1422" customFormat="1" ht="30">
      <c r="A5856" s="544"/>
      <c r="B5856" s="1411" t="s">
        <v>5534</v>
      </c>
      <c r="C5856" s="12" t="s">
        <v>5565</v>
      </c>
      <c r="D5856" s="33">
        <v>2005</v>
      </c>
      <c r="E5856" s="33">
        <f>2015-D5856</f>
        <v>10</v>
      </c>
      <c r="F5856" s="33">
        <v>658300</v>
      </c>
      <c r="G5856" s="168">
        <v>0.1</v>
      </c>
      <c r="H5856" s="167">
        <f>E5856*F5856*G5856</f>
        <v>658300</v>
      </c>
      <c r="I5856" s="167">
        <f>F5856</f>
        <v>658300</v>
      </c>
      <c r="J5856" s="167">
        <f>F5856*G5856</f>
        <v>65830</v>
      </c>
      <c r="K5856" s="167">
        <f>J5856/1764</f>
        <v>37.318594104308389</v>
      </c>
      <c r="L5856" s="33">
        <v>40</v>
      </c>
      <c r="M5856" s="169">
        <f>K5856*L5856/60</f>
        <v>24.87906273620559</v>
      </c>
    </row>
    <row r="5857" spans="1:13" s="1422" customFormat="1">
      <c r="A5857" s="544"/>
      <c r="B5857" s="16" t="s">
        <v>35</v>
      </c>
      <c r="C5857" s="32"/>
      <c r="D5857" s="33"/>
      <c r="E5857" s="33"/>
      <c r="F5857" s="33"/>
      <c r="G5857" s="168"/>
      <c r="H5857" s="167"/>
      <c r="I5857" s="167"/>
      <c r="J5857" s="167"/>
      <c r="K5857" s="167"/>
      <c r="L5857" s="309">
        <f>SUM(L5856)</f>
        <v>40</v>
      </c>
      <c r="M5857" s="309">
        <f>SUM(M5856)</f>
        <v>24.87906273620559</v>
      </c>
    </row>
    <row r="5858" spans="1:13" s="1422" customFormat="1" ht="30">
      <c r="A5858" s="544"/>
      <c r="B5858" s="1411" t="s">
        <v>5535</v>
      </c>
      <c r="C5858" s="12" t="s">
        <v>5565</v>
      </c>
      <c r="D5858" s="33">
        <v>2005</v>
      </c>
      <c r="E5858" s="33">
        <f>2015-D5858</f>
        <v>10</v>
      </c>
      <c r="F5858" s="33">
        <v>658300</v>
      </c>
      <c r="G5858" s="168">
        <v>0.1</v>
      </c>
      <c r="H5858" s="167">
        <f>E5858*F5858*G5858</f>
        <v>658300</v>
      </c>
      <c r="I5858" s="167">
        <f>F5858</f>
        <v>658300</v>
      </c>
      <c r="J5858" s="167">
        <f>F5858*G5858</f>
        <v>65830</v>
      </c>
      <c r="K5858" s="167">
        <f>J5858/1764</f>
        <v>37.318594104308389</v>
      </c>
      <c r="L5858" s="33">
        <v>40</v>
      </c>
      <c r="M5858" s="169">
        <f>K5858*L5858/60</f>
        <v>24.87906273620559</v>
      </c>
    </row>
    <row r="5859" spans="1:13" s="1422" customFormat="1">
      <c r="A5859" s="544"/>
      <c r="B5859" s="16" t="s">
        <v>35</v>
      </c>
      <c r="C5859" s="32"/>
      <c r="D5859" s="33"/>
      <c r="E5859" s="33"/>
      <c r="F5859" s="33"/>
      <c r="G5859" s="168"/>
      <c r="H5859" s="167"/>
      <c r="I5859" s="167"/>
      <c r="J5859" s="167"/>
      <c r="K5859" s="167"/>
      <c r="L5859" s="309">
        <f>SUM(L5858)</f>
        <v>40</v>
      </c>
      <c r="M5859" s="309">
        <f>SUM(M5858)</f>
        <v>24.87906273620559</v>
      </c>
    </row>
    <row r="5860" spans="1:13" s="1422" customFormat="1" ht="28.5">
      <c r="A5860" s="1424" t="s">
        <v>6114</v>
      </c>
      <c r="B5860" s="1423" t="s">
        <v>742</v>
      </c>
      <c r="C5860" s="33"/>
      <c r="D5860" s="1298"/>
      <c r="E5860" s="1298"/>
      <c r="F5860" s="1340"/>
      <c r="G5860" s="1298"/>
      <c r="H5860" s="1298"/>
      <c r="I5860" s="1340"/>
      <c r="J5860" s="1298"/>
      <c r="K5860" s="1298"/>
      <c r="L5860" s="1340"/>
      <c r="M5860" s="1298"/>
    </row>
    <row r="5861" spans="1:13" s="1422" customFormat="1" ht="30">
      <c r="A5861" s="544"/>
      <c r="B5861" s="1411" t="s">
        <v>743</v>
      </c>
      <c r="C5861" s="12" t="s">
        <v>828</v>
      </c>
      <c r="D5861" s="33">
        <v>2009</v>
      </c>
      <c r="E5861" s="33">
        <f>2015-D5861</f>
        <v>6</v>
      </c>
      <c r="F5861" s="33">
        <v>1939200</v>
      </c>
      <c r="G5861" s="168">
        <v>0.1</v>
      </c>
      <c r="H5861" s="167">
        <f>E5861*F5861*G5861</f>
        <v>1163520</v>
      </c>
      <c r="I5861" s="167">
        <f>F5861-H5861</f>
        <v>775680</v>
      </c>
      <c r="J5861" s="167">
        <f>F5861*G5861</f>
        <v>193920</v>
      </c>
      <c r="K5861" s="167">
        <f>J5861/1764</f>
        <v>109.93197278911565</v>
      </c>
      <c r="L5861" s="33">
        <v>20</v>
      </c>
      <c r="M5861" s="169">
        <f>K5861*L5861/60</f>
        <v>36.643990929705211</v>
      </c>
    </row>
    <row r="5862" spans="1:13" s="1422" customFormat="1">
      <c r="A5862" s="544"/>
      <c r="B5862" s="1411"/>
      <c r="C5862" s="12" t="s">
        <v>829</v>
      </c>
      <c r="D5862" s="33" t="s">
        <v>830</v>
      </c>
      <c r="E5862" s="33">
        <f>2015-D5862</f>
        <v>0</v>
      </c>
      <c r="F5862" s="33" t="s">
        <v>831</v>
      </c>
      <c r="G5862" s="168">
        <v>0.1</v>
      </c>
      <c r="H5862" s="167">
        <f>E5862*F5862*G5862</f>
        <v>0</v>
      </c>
      <c r="I5862" s="167">
        <f>F5862-H5862</f>
        <v>8110</v>
      </c>
      <c r="J5862" s="167">
        <f>F5862*G5862</f>
        <v>811</v>
      </c>
      <c r="K5862" s="167">
        <f>J5862/1764</f>
        <v>0.45975056689342403</v>
      </c>
      <c r="L5862" s="33">
        <v>129600</v>
      </c>
      <c r="M5862" s="169">
        <f>K5862*L5862/60</f>
        <v>993.0612244897959</v>
      </c>
    </row>
    <row r="5863" spans="1:13" s="1422" customFormat="1">
      <c r="A5863" s="544"/>
      <c r="B5863" s="1411"/>
      <c r="C5863" s="12" t="s">
        <v>770</v>
      </c>
      <c r="D5863" s="33">
        <v>2013</v>
      </c>
      <c r="E5863" s="33">
        <f>2015-D5863</f>
        <v>2</v>
      </c>
      <c r="F5863" s="33">
        <v>237440</v>
      </c>
      <c r="G5863" s="168">
        <v>0.1</v>
      </c>
      <c r="H5863" s="167">
        <f>E5863*F5863*G5863</f>
        <v>47488</v>
      </c>
      <c r="I5863" s="167">
        <f>F5863-H5863</f>
        <v>189952</v>
      </c>
      <c r="J5863" s="167">
        <f>F5863*G5863</f>
        <v>23744</v>
      </c>
      <c r="K5863" s="167">
        <f>J5863/1764</f>
        <v>13.46031746031746</v>
      </c>
      <c r="L5863" s="33">
        <v>50</v>
      </c>
      <c r="M5863" s="169">
        <f>K5863*L5863/60</f>
        <v>11.216931216931217</v>
      </c>
    </row>
    <row r="5864" spans="1:13" s="1422" customFormat="1">
      <c r="A5864" s="544"/>
      <c r="B5864" s="16" t="s">
        <v>35</v>
      </c>
      <c r="C5864" s="32"/>
      <c r="D5864" s="33"/>
      <c r="E5864" s="33"/>
      <c r="F5864" s="33"/>
      <c r="G5864" s="168"/>
      <c r="H5864" s="167"/>
      <c r="I5864" s="167"/>
      <c r="J5864" s="167"/>
      <c r="K5864" s="167"/>
      <c r="L5864" s="309">
        <f>SUM(L5861:L5863)</f>
        <v>129670</v>
      </c>
      <c r="M5864" s="309">
        <f>SUM(M5861:M5863)</f>
        <v>1040.9221466364324</v>
      </c>
    </row>
    <row r="5865" spans="1:13" s="1422" customFormat="1" ht="42.75">
      <c r="A5865" s="1417" t="s">
        <v>6010</v>
      </c>
      <c r="B5865" s="1418" t="s">
        <v>5420</v>
      </c>
      <c r="C5865" s="1268"/>
      <c r="D5865" s="1419"/>
      <c r="E5865" s="1419"/>
      <c r="F5865" s="1420"/>
      <c r="G5865" s="1419"/>
      <c r="H5865" s="1419"/>
      <c r="I5865" s="1420"/>
      <c r="J5865" s="1419"/>
      <c r="K5865" s="1419"/>
      <c r="L5865" s="1420"/>
      <c r="M5865" s="1421">
        <f>M5869+M5874</f>
        <v>1488.9028722600151</v>
      </c>
    </row>
    <row r="5866" spans="1:13" s="1422" customFormat="1" ht="57">
      <c r="A5866" s="544"/>
      <c r="B5866" s="1423" t="s">
        <v>5536</v>
      </c>
      <c r="C5866" s="33"/>
      <c r="D5866" s="1298"/>
      <c r="E5866" s="1298"/>
      <c r="F5866" s="1340"/>
      <c r="G5866" s="1298"/>
      <c r="H5866" s="1298"/>
      <c r="I5866" s="1340"/>
      <c r="J5866" s="1298"/>
      <c r="K5866" s="1298"/>
      <c r="L5866" s="1340"/>
      <c r="M5866" s="1298"/>
    </row>
    <row r="5867" spans="1:13" s="1422" customFormat="1">
      <c r="A5867" s="544"/>
      <c r="B5867" s="1411" t="s">
        <v>744</v>
      </c>
      <c r="C5867" s="12" t="s">
        <v>805</v>
      </c>
      <c r="D5867" s="33">
        <v>2011</v>
      </c>
      <c r="E5867" s="33">
        <f>2015-D5867</f>
        <v>4</v>
      </c>
      <c r="F5867" s="33">
        <v>4258100</v>
      </c>
      <c r="G5867" s="168">
        <v>0.1</v>
      </c>
      <c r="H5867" s="167">
        <f>E5867*F5867*G5867</f>
        <v>1703240</v>
      </c>
      <c r="I5867" s="167">
        <f>F5867-H5867</f>
        <v>2554860</v>
      </c>
      <c r="J5867" s="167">
        <f>F5867*G5867</f>
        <v>425810</v>
      </c>
      <c r="K5867" s="167">
        <f>J5867/1764</f>
        <v>241.38888888888889</v>
      </c>
      <c r="L5867" s="33">
        <v>182</v>
      </c>
      <c r="M5867" s="169">
        <f>K5867*L5867/60</f>
        <v>732.21296296296293</v>
      </c>
    </row>
    <row r="5868" spans="1:13" s="1422" customFormat="1">
      <c r="A5868" s="544"/>
      <c r="B5868" s="1411"/>
      <c r="C5868" s="12" t="s">
        <v>5559</v>
      </c>
      <c r="D5868" s="33">
        <v>2009</v>
      </c>
      <c r="E5868" s="33">
        <f>2015-D5868</f>
        <v>6</v>
      </c>
      <c r="F5868" s="33">
        <v>745000</v>
      </c>
      <c r="G5868" s="168">
        <v>0.1</v>
      </c>
      <c r="H5868" s="167">
        <f>E5868*F5868*G5868</f>
        <v>447000</v>
      </c>
      <c r="I5868" s="167">
        <f>F5868-H5868</f>
        <v>298000</v>
      </c>
      <c r="J5868" s="167">
        <f>F5868*G5868</f>
        <v>74500</v>
      </c>
      <c r="K5868" s="167">
        <f>J5868/1764</f>
        <v>42.233560090702944</v>
      </c>
      <c r="L5868" s="33">
        <v>3</v>
      </c>
      <c r="M5868" s="169">
        <f>K5868*L5868/60</f>
        <v>2.1116780045351473</v>
      </c>
    </row>
    <row r="5869" spans="1:13" s="1422" customFormat="1">
      <c r="A5869" s="544"/>
      <c r="B5869" s="16" t="s">
        <v>35</v>
      </c>
      <c r="C5869" s="12"/>
      <c r="D5869" s="33"/>
      <c r="E5869" s="33"/>
      <c r="F5869" s="33"/>
      <c r="G5869" s="168"/>
      <c r="H5869" s="167"/>
      <c r="I5869" s="167"/>
      <c r="J5869" s="167"/>
      <c r="K5869" s="167"/>
      <c r="L5869" s="309">
        <f>SUM(L5867:L5868)</f>
        <v>185</v>
      </c>
      <c r="M5869" s="170">
        <f>SUM(M5867:M5868)</f>
        <v>734.32464096749811</v>
      </c>
    </row>
    <row r="5870" spans="1:13" s="1422" customFormat="1">
      <c r="A5870" s="544"/>
      <c r="B5870" s="1411" t="s">
        <v>745</v>
      </c>
      <c r="C5870" s="12" t="s">
        <v>808</v>
      </c>
      <c r="D5870" s="33">
        <v>2012</v>
      </c>
      <c r="E5870" s="33">
        <f>2015-D5870</f>
        <v>3</v>
      </c>
      <c r="F5870" s="33">
        <v>4258100</v>
      </c>
      <c r="G5870" s="168">
        <v>0.1</v>
      </c>
      <c r="H5870" s="167">
        <f>E5870*F5870*G5870</f>
        <v>1277430</v>
      </c>
      <c r="I5870" s="167">
        <f>F5870-H5870</f>
        <v>2980670</v>
      </c>
      <c r="J5870" s="167">
        <f>F5870*G5870</f>
        <v>425810</v>
      </c>
      <c r="K5870" s="167">
        <f>J5870/1764</f>
        <v>241.38888888888889</v>
      </c>
      <c r="L5870" s="33">
        <v>182</v>
      </c>
      <c r="M5870" s="169">
        <f>K5870*L5870/60</f>
        <v>732.21296296296293</v>
      </c>
    </row>
    <row r="5871" spans="1:13" s="1422" customFormat="1">
      <c r="A5871" s="544"/>
      <c r="B5871" s="1411"/>
      <c r="C5871" s="12" t="s">
        <v>5559</v>
      </c>
      <c r="D5871" s="33">
        <v>2009</v>
      </c>
      <c r="E5871" s="33">
        <f>2015-D5871</f>
        <v>6</v>
      </c>
      <c r="F5871" s="33">
        <v>745000</v>
      </c>
      <c r="G5871" s="168">
        <v>0.1</v>
      </c>
      <c r="H5871" s="167">
        <f>E5871*F5871*G5871</f>
        <v>447000</v>
      </c>
      <c r="I5871" s="167">
        <f>F5871-H5871</f>
        <v>298000</v>
      </c>
      <c r="J5871" s="167">
        <f>F5871*G5871</f>
        <v>74500</v>
      </c>
      <c r="K5871" s="167">
        <f>J5871/1764</f>
        <v>42.233560090702944</v>
      </c>
      <c r="L5871" s="33">
        <v>5</v>
      </c>
      <c r="M5871" s="169">
        <f>K5871*L5871/60</f>
        <v>3.519463340891912</v>
      </c>
    </row>
    <row r="5872" spans="1:13" s="1422" customFormat="1">
      <c r="A5872" s="544"/>
      <c r="B5872" s="1411"/>
      <c r="C5872" s="12" t="s">
        <v>770</v>
      </c>
      <c r="D5872" s="33">
        <v>2013</v>
      </c>
      <c r="E5872" s="33">
        <f>2015-D5872</f>
        <v>2</v>
      </c>
      <c r="F5872" s="33">
        <v>237440</v>
      </c>
      <c r="G5872" s="168">
        <v>0.1</v>
      </c>
      <c r="H5872" s="167">
        <f>E5872*F5872*G5872</f>
        <v>47488</v>
      </c>
      <c r="I5872" s="167">
        <f>F5872-H5872</f>
        <v>189952</v>
      </c>
      <c r="J5872" s="167">
        <f>F5872*G5872</f>
        <v>23744</v>
      </c>
      <c r="K5872" s="167">
        <f>J5872/1764</f>
        <v>13.46031746031746</v>
      </c>
      <c r="L5872" s="33">
        <v>60</v>
      </c>
      <c r="M5872" s="169">
        <f>K5872*L5872/60</f>
        <v>13.46031746031746</v>
      </c>
    </row>
    <row r="5873" spans="1:13" s="1422" customFormat="1">
      <c r="A5873" s="544"/>
      <c r="B5873" s="1411"/>
      <c r="C5873" s="12" t="s">
        <v>5566</v>
      </c>
      <c r="D5873" s="33">
        <v>2009</v>
      </c>
      <c r="E5873" s="33">
        <f>2015-D5873</f>
        <v>6</v>
      </c>
      <c r="F5873" s="33">
        <v>190000</v>
      </c>
      <c r="G5873" s="168">
        <v>0.1</v>
      </c>
      <c r="H5873" s="167">
        <f>E5873*F5873*G5873</f>
        <v>114000</v>
      </c>
      <c r="I5873" s="167">
        <f>F5873-H5873</f>
        <v>76000</v>
      </c>
      <c r="J5873" s="167">
        <f>F5873*G5873</f>
        <v>19000</v>
      </c>
      <c r="K5873" s="167">
        <f>J5873/1764</f>
        <v>10.770975056689343</v>
      </c>
      <c r="L5873" s="33">
        <v>30</v>
      </c>
      <c r="M5873" s="169">
        <f>K5873*L5873/60</f>
        <v>5.3854875283446715</v>
      </c>
    </row>
    <row r="5874" spans="1:13" s="1422" customFormat="1">
      <c r="A5874" s="544"/>
      <c r="B5874" s="16" t="s">
        <v>35</v>
      </c>
      <c r="C5874" s="1425"/>
      <c r="D5874" s="1426"/>
      <c r="E5874" s="1426"/>
      <c r="F5874" s="33"/>
      <c r="G5874" s="168"/>
      <c r="H5874" s="167"/>
      <c r="I5874" s="167"/>
      <c r="J5874" s="167"/>
      <c r="K5874" s="167"/>
      <c r="L5874" s="309">
        <f>SUM(L5870:L5873)</f>
        <v>277</v>
      </c>
      <c r="M5874" s="170">
        <f>SUM(M5870:M5873)</f>
        <v>754.57823129251699</v>
      </c>
    </row>
    <row r="5875" spans="1:13" s="1422" customFormat="1" ht="42.75">
      <c r="A5875" s="1417" t="s">
        <v>6011</v>
      </c>
      <c r="B5875" s="1418" t="s">
        <v>5421</v>
      </c>
      <c r="C5875" s="1268"/>
      <c r="D5875" s="1419"/>
      <c r="E5875" s="1419"/>
      <c r="F5875" s="1420"/>
      <c r="G5875" s="1419"/>
      <c r="H5875" s="1419"/>
      <c r="I5875" s="1420"/>
      <c r="J5875" s="1419"/>
      <c r="K5875" s="1419"/>
      <c r="L5875" s="1427"/>
      <c r="M5875" s="1421">
        <f>M5883+M5891+M5899+M5904+M5913+M5922+M5926+M5934+M5942+M5945+M5948</f>
        <v>12753.462443310656</v>
      </c>
    </row>
    <row r="5876" spans="1:13" s="1422" customFormat="1" ht="57">
      <c r="A5876" s="1424" t="s">
        <v>6115</v>
      </c>
      <c r="B5876" s="1423" t="s">
        <v>5537</v>
      </c>
      <c r="C5876" s="33"/>
      <c r="D5876" s="1298"/>
      <c r="E5876" s="1298"/>
      <c r="F5876" s="1340"/>
      <c r="G5876" s="1298"/>
      <c r="H5876" s="1298"/>
      <c r="I5876" s="1340"/>
      <c r="J5876" s="1298"/>
      <c r="K5876" s="1298"/>
      <c r="L5876" s="1428"/>
      <c r="M5876" s="1298"/>
    </row>
    <row r="5877" spans="1:13" s="1422" customFormat="1" ht="30">
      <c r="A5877" s="544"/>
      <c r="B5877" s="1411" t="s">
        <v>746</v>
      </c>
      <c r="C5877" s="12" t="s">
        <v>769</v>
      </c>
      <c r="D5877" s="33">
        <v>2010</v>
      </c>
      <c r="E5877" s="33">
        <f t="shared" ref="E5877:E5882" si="1730">2015-D5877</f>
        <v>5</v>
      </c>
      <c r="F5877" s="33">
        <v>1835351</v>
      </c>
      <c r="G5877" s="168">
        <v>0.1</v>
      </c>
      <c r="H5877" s="167">
        <f t="shared" ref="H5877:H5882" si="1731">E5877*F5877*G5877</f>
        <v>917675.5</v>
      </c>
      <c r="I5877" s="167">
        <f t="shared" ref="I5877:I5882" si="1732">F5877-H5877</f>
        <v>917675.5</v>
      </c>
      <c r="J5877" s="167">
        <f t="shared" ref="J5877:J5882" si="1733">F5877*G5877</f>
        <v>183535.1</v>
      </c>
      <c r="K5877" s="167">
        <f t="shared" ref="K5877:K5882" si="1734">J5877/1764</f>
        <v>104.04484126984127</v>
      </c>
      <c r="L5877" s="33">
        <v>220</v>
      </c>
      <c r="M5877" s="169">
        <f t="shared" ref="M5877:M5882" si="1735">K5877*L5877/60</f>
        <v>381.49775132275136</v>
      </c>
    </row>
    <row r="5878" spans="1:13" s="1422" customFormat="1">
      <c r="A5878" s="544"/>
      <c r="B5878" s="1411"/>
      <c r="C5878" s="12" t="s">
        <v>5567</v>
      </c>
      <c r="D5878" s="33">
        <v>2010</v>
      </c>
      <c r="E5878" s="33">
        <f t="shared" si="1730"/>
        <v>5</v>
      </c>
      <c r="F5878" s="33">
        <v>90000</v>
      </c>
      <c r="G5878" s="168">
        <v>0.1</v>
      </c>
      <c r="H5878" s="167">
        <f t="shared" si="1731"/>
        <v>45000</v>
      </c>
      <c r="I5878" s="167">
        <f t="shared" si="1732"/>
        <v>45000</v>
      </c>
      <c r="J5878" s="167">
        <f t="shared" si="1733"/>
        <v>9000</v>
      </c>
      <c r="K5878" s="167">
        <f t="shared" si="1734"/>
        <v>5.1020408163265305</v>
      </c>
      <c r="L5878" s="33">
        <v>2</v>
      </c>
      <c r="M5878" s="169">
        <f t="shared" si="1735"/>
        <v>0.17006802721088435</v>
      </c>
    </row>
    <row r="5879" spans="1:13" s="1422" customFormat="1">
      <c r="A5879" s="544"/>
      <c r="B5879" s="1411"/>
      <c r="C5879" s="12" t="s">
        <v>5559</v>
      </c>
      <c r="D5879" s="33">
        <v>2009</v>
      </c>
      <c r="E5879" s="33">
        <f t="shared" si="1730"/>
        <v>6</v>
      </c>
      <c r="F5879" s="33">
        <v>745000</v>
      </c>
      <c r="G5879" s="168">
        <v>0.1</v>
      </c>
      <c r="H5879" s="167">
        <f t="shared" si="1731"/>
        <v>447000</v>
      </c>
      <c r="I5879" s="167">
        <f t="shared" si="1732"/>
        <v>298000</v>
      </c>
      <c r="J5879" s="167">
        <f t="shared" si="1733"/>
        <v>74500</v>
      </c>
      <c r="K5879" s="167">
        <f t="shared" si="1734"/>
        <v>42.233560090702944</v>
      </c>
      <c r="L5879" s="33">
        <v>3</v>
      </c>
      <c r="M5879" s="169">
        <f t="shared" si="1735"/>
        <v>2.1116780045351473</v>
      </c>
    </row>
    <row r="5880" spans="1:13" s="1422" customFormat="1">
      <c r="A5880" s="544"/>
      <c r="B5880" s="1411"/>
      <c r="C5880" s="12" t="s">
        <v>782</v>
      </c>
      <c r="D5880" s="33">
        <v>2012</v>
      </c>
      <c r="E5880" s="33">
        <f t="shared" si="1730"/>
        <v>3</v>
      </c>
      <c r="F5880" s="33">
        <v>198900</v>
      </c>
      <c r="G5880" s="168">
        <v>0.1</v>
      </c>
      <c r="H5880" s="167">
        <f t="shared" si="1731"/>
        <v>59670</v>
      </c>
      <c r="I5880" s="167">
        <f t="shared" si="1732"/>
        <v>139230</v>
      </c>
      <c r="J5880" s="167">
        <f t="shared" si="1733"/>
        <v>19890</v>
      </c>
      <c r="K5880" s="167">
        <f t="shared" si="1734"/>
        <v>11.275510204081632</v>
      </c>
      <c r="L5880" s="33">
        <v>60</v>
      </c>
      <c r="M5880" s="169">
        <f t="shared" si="1735"/>
        <v>11.275510204081632</v>
      </c>
    </row>
    <row r="5881" spans="1:13" s="1422" customFormat="1">
      <c r="A5881" s="544"/>
      <c r="B5881" s="1411"/>
      <c r="C5881" s="12" t="s">
        <v>770</v>
      </c>
      <c r="D5881" s="33">
        <v>2013</v>
      </c>
      <c r="E5881" s="33">
        <f t="shared" si="1730"/>
        <v>2</v>
      </c>
      <c r="F5881" s="33">
        <v>237440</v>
      </c>
      <c r="G5881" s="168">
        <v>0.1</v>
      </c>
      <c r="H5881" s="167">
        <f t="shared" si="1731"/>
        <v>47488</v>
      </c>
      <c r="I5881" s="167">
        <f t="shared" si="1732"/>
        <v>189952</v>
      </c>
      <c r="J5881" s="167">
        <f t="shared" si="1733"/>
        <v>23744</v>
      </c>
      <c r="K5881" s="167">
        <f t="shared" si="1734"/>
        <v>13.46031746031746</v>
      </c>
      <c r="L5881" s="33">
        <v>30</v>
      </c>
      <c r="M5881" s="169">
        <f t="shared" si="1735"/>
        <v>6.7301587301587302</v>
      </c>
    </row>
    <row r="5882" spans="1:13" s="1422" customFormat="1">
      <c r="A5882" s="544"/>
      <c r="B5882" s="1411"/>
      <c r="C5882" s="12" t="s">
        <v>5566</v>
      </c>
      <c r="D5882" s="33">
        <v>2009</v>
      </c>
      <c r="E5882" s="33">
        <f t="shared" si="1730"/>
        <v>6</v>
      </c>
      <c r="F5882" s="33">
        <v>190000</v>
      </c>
      <c r="G5882" s="168">
        <v>0.1</v>
      </c>
      <c r="H5882" s="167">
        <f t="shared" si="1731"/>
        <v>114000</v>
      </c>
      <c r="I5882" s="167">
        <f t="shared" si="1732"/>
        <v>76000</v>
      </c>
      <c r="J5882" s="167">
        <f t="shared" si="1733"/>
        <v>19000</v>
      </c>
      <c r="K5882" s="167">
        <f t="shared" si="1734"/>
        <v>10.770975056689343</v>
      </c>
      <c r="L5882" s="33">
        <v>45</v>
      </c>
      <c r="M5882" s="30">
        <f t="shared" si="1735"/>
        <v>8.0782312925170068</v>
      </c>
    </row>
    <row r="5883" spans="1:13" s="1422" customFormat="1">
      <c r="A5883" s="544"/>
      <c r="B5883" s="16" t="s">
        <v>35</v>
      </c>
      <c r="C5883" s="1425"/>
      <c r="D5883" s="1426"/>
      <c r="E5883" s="1426"/>
      <c r="F5883" s="33"/>
      <c r="G5883" s="168"/>
      <c r="H5883" s="167"/>
      <c r="I5883" s="167"/>
      <c r="J5883" s="167"/>
      <c r="K5883" s="167"/>
      <c r="L5883" s="309">
        <f>SUM(L5877:L5882)</f>
        <v>360</v>
      </c>
      <c r="M5883" s="170">
        <f>SUM(M5877:M5882)</f>
        <v>409.86339758125473</v>
      </c>
    </row>
    <row r="5884" spans="1:13" s="1422" customFormat="1">
      <c r="A5884" s="544"/>
      <c r="B5884" s="1411" t="s">
        <v>748</v>
      </c>
      <c r="C5884" s="12" t="s">
        <v>769</v>
      </c>
      <c r="D5884" s="33">
        <v>2010</v>
      </c>
      <c r="E5884" s="33">
        <f t="shared" ref="E5884:E5890" si="1736">2015-D5884</f>
        <v>5</v>
      </c>
      <c r="F5884" s="33">
        <v>1835351</v>
      </c>
      <c r="G5884" s="168">
        <v>0.1</v>
      </c>
      <c r="H5884" s="167">
        <f t="shared" ref="H5884:H5890" si="1737">E5884*F5884*G5884</f>
        <v>917675.5</v>
      </c>
      <c r="I5884" s="167">
        <f t="shared" ref="I5884:I5890" si="1738">F5884-H5884</f>
        <v>917675.5</v>
      </c>
      <c r="J5884" s="167">
        <f t="shared" ref="J5884:J5890" si="1739">F5884*G5884</f>
        <v>183535.1</v>
      </c>
      <c r="K5884" s="167">
        <f t="shared" ref="K5884:K5890" si="1740">J5884/1764</f>
        <v>104.04484126984127</v>
      </c>
      <c r="L5884" s="33">
        <v>220</v>
      </c>
      <c r="M5884" s="169">
        <f t="shared" ref="M5884:M5890" si="1741">K5884*L5884/60</f>
        <v>381.49775132275136</v>
      </c>
    </row>
    <row r="5885" spans="1:13" s="1422" customFormat="1">
      <c r="A5885" s="544"/>
      <c r="B5885" s="1411"/>
      <c r="C5885" s="12" t="s">
        <v>5567</v>
      </c>
      <c r="D5885" s="33">
        <v>2010</v>
      </c>
      <c r="E5885" s="33">
        <f t="shared" si="1736"/>
        <v>5</v>
      </c>
      <c r="F5885" s="33">
        <v>90000</v>
      </c>
      <c r="G5885" s="168">
        <v>0.1</v>
      </c>
      <c r="H5885" s="167">
        <f t="shared" si="1737"/>
        <v>45000</v>
      </c>
      <c r="I5885" s="167">
        <f t="shared" si="1738"/>
        <v>45000</v>
      </c>
      <c r="J5885" s="167">
        <f t="shared" si="1739"/>
        <v>9000</v>
      </c>
      <c r="K5885" s="167">
        <f t="shared" si="1740"/>
        <v>5.1020408163265305</v>
      </c>
      <c r="L5885" s="33">
        <v>2</v>
      </c>
      <c r="M5885" s="169">
        <f t="shared" si="1741"/>
        <v>0.17006802721088435</v>
      </c>
    </row>
    <row r="5886" spans="1:13" s="1422" customFormat="1">
      <c r="A5886" s="544"/>
      <c r="B5886" s="1411"/>
      <c r="C5886" s="12" t="s">
        <v>5559</v>
      </c>
      <c r="D5886" s="33">
        <v>2009</v>
      </c>
      <c r="E5886" s="33">
        <f t="shared" si="1736"/>
        <v>6</v>
      </c>
      <c r="F5886" s="33">
        <v>745000</v>
      </c>
      <c r="G5886" s="168">
        <v>0.1</v>
      </c>
      <c r="H5886" s="167">
        <f t="shared" si="1737"/>
        <v>447000</v>
      </c>
      <c r="I5886" s="167">
        <f t="shared" si="1738"/>
        <v>298000</v>
      </c>
      <c r="J5886" s="167">
        <f t="shared" si="1739"/>
        <v>74500</v>
      </c>
      <c r="K5886" s="167">
        <f t="shared" si="1740"/>
        <v>42.233560090702944</v>
      </c>
      <c r="L5886" s="33">
        <v>5</v>
      </c>
      <c r="M5886" s="169">
        <f t="shared" si="1741"/>
        <v>3.519463340891912</v>
      </c>
    </row>
    <row r="5887" spans="1:13" s="1422" customFormat="1">
      <c r="A5887" s="544"/>
      <c r="B5887" s="1411"/>
      <c r="C5887" s="12" t="s">
        <v>770</v>
      </c>
      <c r="D5887" s="33">
        <v>2013</v>
      </c>
      <c r="E5887" s="33">
        <f t="shared" si="1736"/>
        <v>2</v>
      </c>
      <c r="F5887" s="33">
        <v>237440</v>
      </c>
      <c r="G5887" s="168">
        <v>0.1</v>
      </c>
      <c r="H5887" s="167">
        <f t="shared" si="1737"/>
        <v>47488</v>
      </c>
      <c r="I5887" s="167">
        <f t="shared" si="1738"/>
        <v>189952</v>
      </c>
      <c r="J5887" s="167">
        <f t="shared" si="1739"/>
        <v>23744</v>
      </c>
      <c r="K5887" s="167">
        <f t="shared" si="1740"/>
        <v>13.46031746031746</v>
      </c>
      <c r="L5887" s="33">
        <v>60</v>
      </c>
      <c r="M5887" s="169">
        <f t="shared" si="1741"/>
        <v>13.46031746031746</v>
      </c>
    </row>
    <row r="5888" spans="1:13" s="1422" customFormat="1">
      <c r="A5888" s="544"/>
      <c r="B5888" s="1411"/>
      <c r="C5888" s="12" t="s">
        <v>782</v>
      </c>
      <c r="D5888" s="33">
        <v>2012</v>
      </c>
      <c r="E5888" s="33">
        <f t="shared" si="1736"/>
        <v>3</v>
      </c>
      <c r="F5888" s="33">
        <v>198900</v>
      </c>
      <c r="G5888" s="168">
        <v>0.1</v>
      </c>
      <c r="H5888" s="167">
        <f t="shared" si="1737"/>
        <v>59670</v>
      </c>
      <c r="I5888" s="167">
        <f t="shared" si="1738"/>
        <v>139230</v>
      </c>
      <c r="J5888" s="167">
        <f t="shared" si="1739"/>
        <v>19890</v>
      </c>
      <c r="K5888" s="167">
        <f t="shared" si="1740"/>
        <v>11.275510204081632</v>
      </c>
      <c r="L5888" s="33">
        <v>30</v>
      </c>
      <c r="M5888" s="169">
        <f t="shared" si="1741"/>
        <v>5.6377551020408161</v>
      </c>
    </row>
    <row r="5889" spans="1:13" s="1422" customFormat="1">
      <c r="A5889" s="544"/>
      <c r="B5889" s="1411"/>
      <c r="C5889" s="12" t="s">
        <v>5568</v>
      </c>
      <c r="D5889" s="33">
        <v>2006</v>
      </c>
      <c r="E5889" s="33">
        <f t="shared" si="1736"/>
        <v>9</v>
      </c>
      <c r="F5889" s="33">
        <v>67676</v>
      </c>
      <c r="G5889" s="168">
        <v>0.1</v>
      </c>
      <c r="H5889" s="167">
        <f t="shared" si="1737"/>
        <v>60908.4</v>
      </c>
      <c r="I5889" s="167">
        <f t="shared" si="1738"/>
        <v>6767.5999999999985</v>
      </c>
      <c r="J5889" s="167">
        <f t="shared" si="1739"/>
        <v>6767.6</v>
      </c>
      <c r="K5889" s="167">
        <f t="shared" si="1740"/>
        <v>3.8365079365079366</v>
      </c>
      <c r="L5889" s="33">
        <v>20</v>
      </c>
      <c r="M5889" s="169">
        <f t="shared" si="1741"/>
        <v>1.2788359788359789</v>
      </c>
    </row>
    <row r="5890" spans="1:13" s="1422" customFormat="1">
      <c r="A5890" s="544"/>
      <c r="B5890" s="1411"/>
      <c r="C5890" s="12" t="s">
        <v>5566</v>
      </c>
      <c r="D5890" s="33">
        <v>2009</v>
      </c>
      <c r="E5890" s="33">
        <f t="shared" si="1736"/>
        <v>6</v>
      </c>
      <c r="F5890" s="33">
        <v>190000</v>
      </c>
      <c r="G5890" s="168">
        <v>0.1</v>
      </c>
      <c r="H5890" s="167">
        <f t="shared" si="1737"/>
        <v>114000</v>
      </c>
      <c r="I5890" s="167">
        <f t="shared" si="1738"/>
        <v>76000</v>
      </c>
      <c r="J5890" s="167">
        <f t="shared" si="1739"/>
        <v>19000</v>
      </c>
      <c r="K5890" s="167">
        <f t="shared" si="1740"/>
        <v>10.770975056689343</v>
      </c>
      <c r="L5890" s="33">
        <v>30</v>
      </c>
      <c r="M5890" s="169">
        <f t="shared" si="1741"/>
        <v>5.3854875283446715</v>
      </c>
    </row>
    <row r="5891" spans="1:13" s="1422" customFormat="1">
      <c r="A5891" s="544"/>
      <c r="B5891" s="16" t="s">
        <v>35</v>
      </c>
      <c r="C5891" s="32"/>
      <c r="D5891" s="33"/>
      <c r="E5891" s="33"/>
      <c r="F5891" s="33"/>
      <c r="G5891" s="168"/>
      <c r="H5891" s="167"/>
      <c r="I5891" s="167"/>
      <c r="J5891" s="167"/>
      <c r="K5891" s="167"/>
      <c r="L5891" s="309">
        <f>SUM(L5884:L5890)</f>
        <v>367</v>
      </c>
      <c r="M5891" s="170">
        <f>SUM(M5884:M5890)</f>
        <v>410.94967876039311</v>
      </c>
    </row>
    <row r="5892" spans="1:13" s="1422" customFormat="1">
      <c r="A5892" s="544"/>
      <c r="B5892" s="1411" t="s">
        <v>749</v>
      </c>
      <c r="C5892" s="12" t="s">
        <v>769</v>
      </c>
      <c r="D5892" s="33">
        <v>2010</v>
      </c>
      <c r="E5892" s="33">
        <f t="shared" ref="E5892:E5898" si="1742">2015-D5892</f>
        <v>5</v>
      </c>
      <c r="F5892" s="33">
        <v>1835351</v>
      </c>
      <c r="G5892" s="168">
        <v>0.1</v>
      </c>
      <c r="H5892" s="167">
        <f t="shared" ref="H5892:H5898" si="1743">E5892*F5892*G5892</f>
        <v>917675.5</v>
      </c>
      <c r="I5892" s="167">
        <f t="shared" ref="I5892:I5898" si="1744">F5892-H5892</f>
        <v>917675.5</v>
      </c>
      <c r="J5892" s="167">
        <f t="shared" ref="J5892:J5898" si="1745">F5892*G5892</f>
        <v>183535.1</v>
      </c>
      <c r="K5892" s="167">
        <f t="shared" ref="K5892:K5898" si="1746">J5892/1764</f>
        <v>104.04484126984127</v>
      </c>
      <c r="L5892" s="33">
        <v>220</v>
      </c>
      <c r="M5892" s="169">
        <f t="shared" ref="M5892:M5898" si="1747">K5892*L5892/60</f>
        <v>381.49775132275136</v>
      </c>
    </row>
    <row r="5893" spans="1:13" s="1422" customFormat="1">
      <c r="A5893" s="544"/>
      <c r="B5893" s="1411"/>
      <c r="C5893" s="12" t="s">
        <v>5567</v>
      </c>
      <c r="D5893" s="33">
        <v>2010</v>
      </c>
      <c r="E5893" s="33">
        <f t="shared" si="1742"/>
        <v>5</v>
      </c>
      <c r="F5893" s="33">
        <v>90000</v>
      </c>
      <c r="G5893" s="168">
        <v>0.1</v>
      </c>
      <c r="H5893" s="167">
        <f t="shared" si="1743"/>
        <v>45000</v>
      </c>
      <c r="I5893" s="167">
        <f t="shared" si="1744"/>
        <v>45000</v>
      </c>
      <c r="J5893" s="167">
        <f t="shared" si="1745"/>
        <v>9000</v>
      </c>
      <c r="K5893" s="167">
        <f t="shared" si="1746"/>
        <v>5.1020408163265305</v>
      </c>
      <c r="L5893" s="33">
        <v>2</v>
      </c>
      <c r="M5893" s="169">
        <f t="shared" si="1747"/>
        <v>0.17006802721088435</v>
      </c>
    </row>
    <row r="5894" spans="1:13" s="1422" customFormat="1">
      <c r="A5894" s="544"/>
      <c r="B5894" s="1411"/>
      <c r="C5894" s="12" t="s">
        <v>5559</v>
      </c>
      <c r="D5894" s="33">
        <v>2009</v>
      </c>
      <c r="E5894" s="33">
        <f t="shared" si="1742"/>
        <v>6</v>
      </c>
      <c r="F5894" s="33">
        <v>745000</v>
      </c>
      <c r="G5894" s="168">
        <v>0.1</v>
      </c>
      <c r="H5894" s="167">
        <f t="shared" si="1743"/>
        <v>447000</v>
      </c>
      <c r="I5894" s="167">
        <f t="shared" si="1744"/>
        <v>298000</v>
      </c>
      <c r="J5894" s="167">
        <f t="shared" si="1745"/>
        <v>74500</v>
      </c>
      <c r="K5894" s="167">
        <f t="shared" si="1746"/>
        <v>42.233560090702944</v>
      </c>
      <c r="L5894" s="33">
        <v>6</v>
      </c>
      <c r="M5894" s="169">
        <f t="shared" si="1747"/>
        <v>4.2233560090702946</v>
      </c>
    </row>
    <row r="5895" spans="1:13" s="1422" customFormat="1">
      <c r="A5895" s="544"/>
      <c r="B5895" s="1411"/>
      <c r="C5895" s="12" t="s">
        <v>770</v>
      </c>
      <c r="D5895" s="33">
        <v>2013</v>
      </c>
      <c r="E5895" s="33">
        <f t="shared" si="1742"/>
        <v>2</v>
      </c>
      <c r="F5895" s="33">
        <v>237440</v>
      </c>
      <c r="G5895" s="168">
        <v>0.1</v>
      </c>
      <c r="H5895" s="167">
        <f t="shared" si="1743"/>
        <v>47488</v>
      </c>
      <c r="I5895" s="167">
        <f t="shared" si="1744"/>
        <v>189952</v>
      </c>
      <c r="J5895" s="167">
        <f t="shared" si="1745"/>
        <v>23744</v>
      </c>
      <c r="K5895" s="167">
        <f t="shared" si="1746"/>
        <v>13.46031746031746</v>
      </c>
      <c r="L5895" s="33">
        <v>60</v>
      </c>
      <c r="M5895" s="169">
        <f t="shared" si="1747"/>
        <v>13.46031746031746</v>
      </c>
    </row>
    <row r="5896" spans="1:13" s="1422" customFormat="1">
      <c r="A5896" s="544"/>
      <c r="B5896" s="1411"/>
      <c r="C5896" s="12" t="s">
        <v>782</v>
      </c>
      <c r="D5896" s="33">
        <v>2012</v>
      </c>
      <c r="E5896" s="33">
        <f t="shared" si="1742"/>
        <v>3</v>
      </c>
      <c r="F5896" s="33">
        <v>198900</v>
      </c>
      <c r="G5896" s="168">
        <v>0.1</v>
      </c>
      <c r="H5896" s="167">
        <f t="shared" si="1743"/>
        <v>59670</v>
      </c>
      <c r="I5896" s="167">
        <f t="shared" si="1744"/>
        <v>139230</v>
      </c>
      <c r="J5896" s="167">
        <f t="shared" si="1745"/>
        <v>19890</v>
      </c>
      <c r="K5896" s="167">
        <f t="shared" si="1746"/>
        <v>11.275510204081632</v>
      </c>
      <c r="L5896" s="33">
        <v>30</v>
      </c>
      <c r="M5896" s="169">
        <f t="shared" si="1747"/>
        <v>5.6377551020408161</v>
      </c>
    </row>
    <row r="5897" spans="1:13" s="1422" customFormat="1">
      <c r="A5897" s="544"/>
      <c r="B5897" s="1411"/>
      <c r="C5897" s="12" t="s">
        <v>5568</v>
      </c>
      <c r="D5897" s="33">
        <v>2006</v>
      </c>
      <c r="E5897" s="33">
        <f t="shared" si="1742"/>
        <v>9</v>
      </c>
      <c r="F5897" s="33">
        <v>67676</v>
      </c>
      <c r="G5897" s="168">
        <v>0.1</v>
      </c>
      <c r="H5897" s="167">
        <f t="shared" si="1743"/>
        <v>60908.4</v>
      </c>
      <c r="I5897" s="167">
        <f t="shared" si="1744"/>
        <v>6767.5999999999985</v>
      </c>
      <c r="J5897" s="167">
        <f t="shared" si="1745"/>
        <v>6767.6</v>
      </c>
      <c r="K5897" s="167">
        <f t="shared" si="1746"/>
        <v>3.8365079365079366</v>
      </c>
      <c r="L5897" s="33">
        <v>20</v>
      </c>
      <c r="M5897" s="169">
        <f t="shared" si="1747"/>
        <v>1.2788359788359789</v>
      </c>
    </row>
    <row r="5898" spans="1:13" s="1422" customFormat="1">
      <c r="A5898" s="544"/>
      <c r="B5898" s="1411"/>
      <c r="C5898" s="12" t="s">
        <v>5566</v>
      </c>
      <c r="D5898" s="33">
        <v>2009</v>
      </c>
      <c r="E5898" s="33">
        <f t="shared" si="1742"/>
        <v>6</v>
      </c>
      <c r="F5898" s="33">
        <v>190000</v>
      </c>
      <c r="G5898" s="168">
        <v>0.1</v>
      </c>
      <c r="H5898" s="167">
        <f t="shared" si="1743"/>
        <v>114000</v>
      </c>
      <c r="I5898" s="167">
        <f t="shared" si="1744"/>
        <v>76000</v>
      </c>
      <c r="J5898" s="167">
        <f t="shared" si="1745"/>
        <v>19000</v>
      </c>
      <c r="K5898" s="167">
        <f t="shared" si="1746"/>
        <v>10.770975056689343</v>
      </c>
      <c r="L5898" s="33">
        <v>30</v>
      </c>
      <c r="M5898" s="169">
        <f t="shared" si="1747"/>
        <v>5.3854875283446715</v>
      </c>
    </row>
    <row r="5899" spans="1:13" s="1422" customFormat="1">
      <c r="A5899" s="544"/>
      <c r="B5899" s="16" t="s">
        <v>35</v>
      </c>
      <c r="C5899" s="32"/>
      <c r="D5899" s="33"/>
      <c r="E5899" s="33"/>
      <c r="F5899" s="33"/>
      <c r="G5899" s="168"/>
      <c r="H5899" s="167"/>
      <c r="I5899" s="167"/>
      <c r="J5899" s="167"/>
      <c r="K5899" s="167"/>
      <c r="L5899" s="309">
        <f>SUM(L5892:L5898)</f>
        <v>368</v>
      </c>
      <c r="M5899" s="170">
        <f>SUM(M5892:M5898)</f>
        <v>411.65357142857152</v>
      </c>
    </row>
    <row r="5900" spans="1:13" s="1422" customFormat="1" ht="30">
      <c r="A5900" s="544"/>
      <c r="B5900" s="1411" t="s">
        <v>751</v>
      </c>
      <c r="C5900" s="12" t="s">
        <v>824</v>
      </c>
      <c r="D5900" s="33">
        <v>2014</v>
      </c>
      <c r="E5900" s="33">
        <f>2015-D5900</f>
        <v>1</v>
      </c>
      <c r="F5900" s="33">
        <v>566496</v>
      </c>
      <c r="G5900" s="168">
        <v>0.1</v>
      </c>
      <c r="H5900" s="167">
        <f>E5900*F5900*G5900</f>
        <v>56649.600000000006</v>
      </c>
      <c r="I5900" s="167">
        <f>F5900-H5900</f>
        <v>509846.4</v>
      </c>
      <c r="J5900" s="167">
        <f>F5900*G5900</f>
        <v>56649.600000000006</v>
      </c>
      <c r="K5900" s="167">
        <f>J5900/1764</f>
        <v>32.114285714285721</v>
      </c>
      <c r="L5900" s="33">
        <v>40</v>
      </c>
      <c r="M5900" s="169">
        <f>K5900*L5900/60</f>
        <v>21.409523809523815</v>
      </c>
    </row>
    <row r="5901" spans="1:13" s="1422" customFormat="1">
      <c r="A5901" s="544"/>
      <c r="B5901" s="1411"/>
      <c r="C5901" s="12" t="s">
        <v>782</v>
      </c>
      <c r="D5901" s="33">
        <v>2012</v>
      </c>
      <c r="E5901" s="33">
        <f>2015-D5901</f>
        <v>3</v>
      </c>
      <c r="F5901" s="33">
        <v>198900</v>
      </c>
      <c r="G5901" s="168">
        <v>0.1</v>
      </c>
      <c r="H5901" s="167">
        <f>E5901*F5901*G5901</f>
        <v>59670</v>
      </c>
      <c r="I5901" s="167">
        <f>F5901-H5901</f>
        <v>139230</v>
      </c>
      <c r="J5901" s="167">
        <f>F5901*G5901</f>
        <v>19890</v>
      </c>
      <c r="K5901" s="167">
        <f>J5901/1764</f>
        <v>11.275510204081632</v>
      </c>
      <c r="L5901" s="33">
        <v>30</v>
      </c>
      <c r="M5901" s="169">
        <f>K5901*L5901/60</f>
        <v>5.6377551020408161</v>
      </c>
    </row>
    <row r="5902" spans="1:13" s="1422" customFormat="1">
      <c r="A5902" s="544"/>
      <c r="B5902" s="1411"/>
      <c r="C5902" s="12" t="s">
        <v>5568</v>
      </c>
      <c r="D5902" s="33">
        <v>2006</v>
      </c>
      <c r="E5902" s="33">
        <f>2015-D5902</f>
        <v>9</v>
      </c>
      <c r="F5902" s="33">
        <v>67676</v>
      </c>
      <c r="G5902" s="168">
        <v>0.1</v>
      </c>
      <c r="H5902" s="167">
        <f>E5902*F5902*G5902</f>
        <v>60908.4</v>
      </c>
      <c r="I5902" s="167">
        <f>F5902-H5902</f>
        <v>6767.5999999999985</v>
      </c>
      <c r="J5902" s="167">
        <f>F5902*G5902</f>
        <v>6767.6</v>
      </c>
      <c r="K5902" s="167">
        <f>J5902/1764</f>
        <v>3.8365079365079366</v>
      </c>
      <c r="L5902" s="33">
        <v>20</v>
      </c>
      <c r="M5902" s="169">
        <f>K5902*L5902/60</f>
        <v>1.2788359788359789</v>
      </c>
    </row>
    <row r="5903" spans="1:13" s="1422" customFormat="1">
      <c r="A5903" s="544"/>
      <c r="B5903" s="1411"/>
      <c r="C5903" s="12" t="s">
        <v>5566</v>
      </c>
      <c r="D5903" s="33">
        <v>2009</v>
      </c>
      <c r="E5903" s="33">
        <f>2015-D5903</f>
        <v>6</v>
      </c>
      <c r="F5903" s="33">
        <v>190000</v>
      </c>
      <c r="G5903" s="168">
        <v>0.1</v>
      </c>
      <c r="H5903" s="167">
        <f>E5903*F5903*G5903</f>
        <v>114000</v>
      </c>
      <c r="I5903" s="167">
        <f>F5903-H5903</f>
        <v>76000</v>
      </c>
      <c r="J5903" s="167">
        <f>F5903*G5903</f>
        <v>19000</v>
      </c>
      <c r="K5903" s="167">
        <f>J5903/1764</f>
        <v>10.770975056689343</v>
      </c>
      <c r="L5903" s="33">
        <v>40</v>
      </c>
      <c r="M5903" s="169">
        <f>K5903*L5903/60</f>
        <v>7.1806500377928959</v>
      </c>
    </row>
    <row r="5904" spans="1:13" s="1422" customFormat="1">
      <c r="A5904" s="544"/>
      <c r="B5904" s="16" t="s">
        <v>35</v>
      </c>
      <c r="C5904" s="32"/>
      <c r="D5904" s="33"/>
      <c r="E5904" s="33"/>
      <c r="F5904" s="33"/>
      <c r="G5904" s="168"/>
      <c r="H5904" s="167"/>
      <c r="I5904" s="167"/>
      <c r="J5904" s="167"/>
      <c r="K5904" s="167"/>
      <c r="L5904" s="309">
        <f>SUM(L5900:L5903)</f>
        <v>130</v>
      </c>
      <c r="M5904" s="170">
        <f>SUM(M5900:M5903)</f>
        <v>35.506764928193505</v>
      </c>
    </row>
    <row r="5905" spans="1:13" s="1422" customFormat="1">
      <c r="A5905" s="544"/>
      <c r="B5905" s="1411" t="s">
        <v>752</v>
      </c>
      <c r="C5905" s="12" t="s">
        <v>804</v>
      </c>
      <c r="D5905" s="33">
        <v>2012</v>
      </c>
      <c r="E5905" s="33">
        <f t="shared" ref="E5905:E5912" si="1748">2015-D5905</f>
        <v>3</v>
      </c>
      <c r="F5905" s="33">
        <v>25366060</v>
      </c>
      <c r="G5905" s="168">
        <v>0.1</v>
      </c>
      <c r="H5905" s="167">
        <f t="shared" ref="H5905:H5912" si="1749">E5905*F5905*G5905</f>
        <v>7609818</v>
      </c>
      <c r="I5905" s="167">
        <f t="shared" ref="I5905:I5912" si="1750">F5905-H5905</f>
        <v>17756242</v>
      </c>
      <c r="J5905" s="167">
        <f t="shared" ref="J5905:J5912" si="1751">F5905*G5905</f>
        <v>2536606</v>
      </c>
      <c r="K5905" s="167">
        <f t="shared" ref="K5905:K5912" si="1752">J5905/1764</f>
        <v>1437.9852607709749</v>
      </c>
      <c r="L5905" s="33">
        <v>182</v>
      </c>
      <c r="M5905" s="169">
        <f t="shared" ref="M5905:M5912" si="1753">K5905*L5905/60</f>
        <v>4361.8886243386241</v>
      </c>
    </row>
    <row r="5906" spans="1:13" s="1422" customFormat="1">
      <c r="A5906" s="544"/>
      <c r="B5906" s="1411"/>
      <c r="C5906" s="12" t="s">
        <v>805</v>
      </c>
      <c r="D5906" s="33">
        <v>2011</v>
      </c>
      <c r="E5906" s="33">
        <f t="shared" si="1748"/>
        <v>4</v>
      </c>
      <c r="F5906" s="33">
        <v>4258100</v>
      </c>
      <c r="G5906" s="168">
        <v>0.1</v>
      </c>
      <c r="H5906" s="167">
        <f t="shared" si="1749"/>
        <v>1703240</v>
      </c>
      <c r="I5906" s="167">
        <f t="shared" si="1750"/>
        <v>2554860</v>
      </c>
      <c r="J5906" s="167">
        <f t="shared" si="1751"/>
        <v>425810</v>
      </c>
      <c r="K5906" s="167">
        <f t="shared" si="1752"/>
        <v>241.38888888888889</v>
      </c>
      <c r="L5906" s="33">
        <v>182</v>
      </c>
      <c r="M5906" s="169">
        <f t="shared" si="1753"/>
        <v>732.21296296296293</v>
      </c>
    </row>
    <row r="5907" spans="1:13" s="1422" customFormat="1">
      <c r="A5907" s="544"/>
      <c r="B5907" s="1411"/>
      <c r="C5907" s="12" t="s">
        <v>5559</v>
      </c>
      <c r="D5907" s="33">
        <v>2009</v>
      </c>
      <c r="E5907" s="33">
        <f t="shared" si="1748"/>
        <v>6</v>
      </c>
      <c r="F5907" s="33">
        <v>745000</v>
      </c>
      <c r="G5907" s="168">
        <v>0.1</v>
      </c>
      <c r="H5907" s="167">
        <f t="shared" si="1749"/>
        <v>447000</v>
      </c>
      <c r="I5907" s="167">
        <f t="shared" si="1750"/>
        <v>298000</v>
      </c>
      <c r="J5907" s="167">
        <f t="shared" si="1751"/>
        <v>74500</v>
      </c>
      <c r="K5907" s="167">
        <f t="shared" si="1752"/>
        <v>42.233560090702944</v>
      </c>
      <c r="L5907" s="33">
        <v>6</v>
      </c>
      <c r="M5907" s="169">
        <f t="shared" si="1753"/>
        <v>4.2233560090702946</v>
      </c>
    </row>
    <row r="5908" spans="1:13" s="1422" customFormat="1">
      <c r="A5908" s="544"/>
      <c r="B5908" s="1411"/>
      <c r="C5908" s="12" t="s">
        <v>770</v>
      </c>
      <c r="D5908" s="33">
        <v>2013</v>
      </c>
      <c r="E5908" s="33">
        <f t="shared" si="1748"/>
        <v>2</v>
      </c>
      <c r="F5908" s="33">
        <v>237440</v>
      </c>
      <c r="G5908" s="168">
        <v>0.1</v>
      </c>
      <c r="H5908" s="167">
        <f t="shared" si="1749"/>
        <v>47488</v>
      </c>
      <c r="I5908" s="167">
        <f t="shared" si="1750"/>
        <v>189952</v>
      </c>
      <c r="J5908" s="167">
        <f t="shared" si="1751"/>
        <v>23744</v>
      </c>
      <c r="K5908" s="167">
        <f t="shared" si="1752"/>
        <v>13.46031746031746</v>
      </c>
      <c r="L5908" s="33">
        <v>60</v>
      </c>
      <c r="M5908" s="169">
        <f t="shared" si="1753"/>
        <v>13.46031746031746</v>
      </c>
    </row>
    <row r="5909" spans="1:13" s="1422" customFormat="1">
      <c r="A5909" s="544"/>
      <c r="B5909" s="1411"/>
      <c r="C5909" s="12" t="s">
        <v>782</v>
      </c>
      <c r="D5909" s="33">
        <v>2012</v>
      </c>
      <c r="E5909" s="33">
        <f t="shared" si="1748"/>
        <v>3</v>
      </c>
      <c r="F5909" s="33">
        <v>198900</v>
      </c>
      <c r="G5909" s="168">
        <v>0.1</v>
      </c>
      <c r="H5909" s="167">
        <f t="shared" si="1749"/>
        <v>59670</v>
      </c>
      <c r="I5909" s="167">
        <f t="shared" si="1750"/>
        <v>139230</v>
      </c>
      <c r="J5909" s="167">
        <f t="shared" si="1751"/>
        <v>19890</v>
      </c>
      <c r="K5909" s="167">
        <f t="shared" si="1752"/>
        <v>11.275510204081632</v>
      </c>
      <c r="L5909" s="33">
        <v>30</v>
      </c>
      <c r="M5909" s="169">
        <f t="shared" si="1753"/>
        <v>5.6377551020408161</v>
      </c>
    </row>
    <row r="5910" spans="1:13" s="1422" customFormat="1">
      <c r="A5910" s="544"/>
      <c r="B5910" s="1411"/>
      <c r="C5910" s="12" t="s">
        <v>5569</v>
      </c>
      <c r="D5910" s="33">
        <v>2013</v>
      </c>
      <c r="E5910" s="33">
        <f t="shared" si="1748"/>
        <v>2</v>
      </c>
      <c r="F5910" s="33">
        <v>3608</v>
      </c>
      <c r="G5910" s="168">
        <v>0.1</v>
      </c>
      <c r="H5910" s="167">
        <f t="shared" si="1749"/>
        <v>721.6</v>
      </c>
      <c r="I5910" s="167">
        <f t="shared" si="1750"/>
        <v>2886.4</v>
      </c>
      <c r="J5910" s="167">
        <f t="shared" si="1751"/>
        <v>360.8</v>
      </c>
      <c r="K5910" s="167">
        <f t="shared" si="1752"/>
        <v>0.20453514739229026</v>
      </c>
      <c r="L5910" s="33">
        <v>60</v>
      </c>
      <c r="M5910" s="169">
        <f t="shared" si="1753"/>
        <v>0.20453514739229026</v>
      </c>
    </row>
    <row r="5911" spans="1:13" s="1422" customFormat="1">
      <c r="A5911" s="544"/>
      <c r="B5911" s="1411"/>
      <c r="C5911" s="12" t="s">
        <v>5568</v>
      </c>
      <c r="D5911" s="33">
        <v>2006</v>
      </c>
      <c r="E5911" s="33">
        <f t="shared" si="1748"/>
        <v>9</v>
      </c>
      <c r="F5911" s="33">
        <v>67676</v>
      </c>
      <c r="G5911" s="168">
        <v>0.1</v>
      </c>
      <c r="H5911" s="167">
        <f t="shared" si="1749"/>
        <v>60908.4</v>
      </c>
      <c r="I5911" s="167">
        <f t="shared" si="1750"/>
        <v>6767.5999999999985</v>
      </c>
      <c r="J5911" s="167">
        <f t="shared" si="1751"/>
        <v>6767.6</v>
      </c>
      <c r="K5911" s="167">
        <f t="shared" si="1752"/>
        <v>3.8365079365079366</v>
      </c>
      <c r="L5911" s="33">
        <v>20</v>
      </c>
      <c r="M5911" s="169">
        <f t="shared" si="1753"/>
        <v>1.2788359788359789</v>
      </c>
    </row>
    <row r="5912" spans="1:13" s="1422" customFormat="1">
      <c r="A5912" s="544"/>
      <c r="B5912" s="1411"/>
      <c r="C5912" s="12" t="s">
        <v>5566</v>
      </c>
      <c r="D5912" s="33">
        <v>2009</v>
      </c>
      <c r="E5912" s="33">
        <f t="shared" si="1748"/>
        <v>6</v>
      </c>
      <c r="F5912" s="33">
        <v>190000</v>
      </c>
      <c r="G5912" s="168">
        <v>0.1</v>
      </c>
      <c r="H5912" s="167">
        <f t="shared" si="1749"/>
        <v>114000</v>
      </c>
      <c r="I5912" s="167">
        <f t="shared" si="1750"/>
        <v>76000</v>
      </c>
      <c r="J5912" s="167">
        <f t="shared" si="1751"/>
        <v>19000</v>
      </c>
      <c r="K5912" s="167">
        <f t="shared" si="1752"/>
        <v>10.770975056689343</v>
      </c>
      <c r="L5912" s="33">
        <v>30</v>
      </c>
      <c r="M5912" s="169">
        <f t="shared" si="1753"/>
        <v>5.3854875283446715</v>
      </c>
    </row>
    <row r="5913" spans="1:13" s="1422" customFormat="1">
      <c r="A5913" s="544"/>
      <c r="B5913" s="16" t="s">
        <v>35</v>
      </c>
      <c r="C5913" s="32"/>
      <c r="D5913" s="33"/>
      <c r="E5913" s="33"/>
      <c r="F5913" s="33"/>
      <c r="G5913" s="168"/>
      <c r="H5913" s="167"/>
      <c r="I5913" s="167"/>
      <c r="J5913" s="167"/>
      <c r="K5913" s="167"/>
      <c r="L5913" s="309">
        <f>SUM(L5905:L5912)</f>
        <v>570</v>
      </c>
      <c r="M5913" s="170">
        <f>SUM(M5905:M5912)</f>
        <v>5124.2918745275874</v>
      </c>
    </row>
    <row r="5914" spans="1:13" s="1422" customFormat="1">
      <c r="A5914" s="544"/>
      <c r="B5914" s="1411" t="s">
        <v>753</v>
      </c>
      <c r="C5914" s="12" t="s">
        <v>804</v>
      </c>
      <c r="D5914" s="33">
        <v>2012</v>
      </c>
      <c r="E5914" s="33">
        <f t="shared" ref="E5914:E5921" si="1754">2015-D5914</f>
        <v>3</v>
      </c>
      <c r="F5914" s="33">
        <v>25366060</v>
      </c>
      <c r="G5914" s="168">
        <v>0.1</v>
      </c>
      <c r="H5914" s="167">
        <f t="shared" ref="H5914:H5921" si="1755">E5914*F5914*G5914</f>
        <v>7609818</v>
      </c>
      <c r="I5914" s="167">
        <f t="shared" ref="I5914:I5921" si="1756">F5914-H5914</f>
        <v>17756242</v>
      </c>
      <c r="J5914" s="167">
        <f t="shared" ref="J5914:J5921" si="1757">F5914*G5914</f>
        <v>2536606</v>
      </c>
      <c r="K5914" s="167">
        <f t="shared" ref="K5914:K5921" si="1758">J5914/1764</f>
        <v>1437.9852607709749</v>
      </c>
      <c r="L5914" s="33">
        <v>182</v>
      </c>
      <c r="M5914" s="169">
        <f t="shared" ref="M5914:M5921" si="1759">K5914*L5914/60</f>
        <v>4361.8886243386241</v>
      </c>
    </row>
    <row r="5915" spans="1:13" s="1422" customFormat="1">
      <c r="A5915" s="544"/>
      <c r="B5915" s="1411"/>
      <c r="C5915" s="12" t="s">
        <v>805</v>
      </c>
      <c r="D5915" s="33">
        <v>2011</v>
      </c>
      <c r="E5915" s="33">
        <f t="shared" si="1754"/>
        <v>4</v>
      </c>
      <c r="F5915" s="33">
        <v>4258100</v>
      </c>
      <c r="G5915" s="168">
        <v>0.1</v>
      </c>
      <c r="H5915" s="167">
        <f t="shared" si="1755"/>
        <v>1703240</v>
      </c>
      <c r="I5915" s="167">
        <f t="shared" si="1756"/>
        <v>2554860</v>
      </c>
      <c r="J5915" s="167">
        <f t="shared" si="1757"/>
        <v>425810</v>
      </c>
      <c r="K5915" s="167">
        <f t="shared" si="1758"/>
        <v>241.38888888888889</v>
      </c>
      <c r="L5915" s="33">
        <v>182</v>
      </c>
      <c r="M5915" s="169">
        <f t="shared" si="1759"/>
        <v>732.21296296296293</v>
      </c>
    </row>
    <row r="5916" spans="1:13" s="1422" customFormat="1">
      <c r="A5916" s="544"/>
      <c r="B5916" s="1411"/>
      <c r="C5916" s="12" t="s">
        <v>5559</v>
      </c>
      <c r="D5916" s="33">
        <v>2009</v>
      </c>
      <c r="E5916" s="33">
        <f t="shared" si="1754"/>
        <v>6</v>
      </c>
      <c r="F5916" s="33">
        <v>745000</v>
      </c>
      <c r="G5916" s="168">
        <v>0.1</v>
      </c>
      <c r="H5916" s="167">
        <f t="shared" si="1755"/>
        <v>447000</v>
      </c>
      <c r="I5916" s="167">
        <f t="shared" si="1756"/>
        <v>298000</v>
      </c>
      <c r="J5916" s="167">
        <f t="shared" si="1757"/>
        <v>74500</v>
      </c>
      <c r="K5916" s="167">
        <f t="shared" si="1758"/>
        <v>42.233560090702944</v>
      </c>
      <c r="L5916" s="33">
        <v>6</v>
      </c>
      <c r="M5916" s="169">
        <f t="shared" si="1759"/>
        <v>4.2233560090702946</v>
      </c>
    </row>
    <row r="5917" spans="1:13" s="1422" customFormat="1">
      <c r="A5917" s="544"/>
      <c r="B5917" s="1411"/>
      <c r="C5917" s="12" t="s">
        <v>770</v>
      </c>
      <c r="D5917" s="33">
        <v>2013</v>
      </c>
      <c r="E5917" s="33">
        <f t="shared" si="1754"/>
        <v>2</v>
      </c>
      <c r="F5917" s="33">
        <v>237440</v>
      </c>
      <c r="G5917" s="168">
        <v>0.1</v>
      </c>
      <c r="H5917" s="167">
        <f t="shared" si="1755"/>
        <v>47488</v>
      </c>
      <c r="I5917" s="167">
        <f t="shared" si="1756"/>
        <v>189952</v>
      </c>
      <c r="J5917" s="167">
        <f t="shared" si="1757"/>
        <v>23744</v>
      </c>
      <c r="K5917" s="167">
        <f t="shared" si="1758"/>
        <v>13.46031746031746</v>
      </c>
      <c r="L5917" s="33">
        <v>60</v>
      </c>
      <c r="M5917" s="169">
        <f t="shared" si="1759"/>
        <v>13.46031746031746</v>
      </c>
    </row>
    <row r="5918" spans="1:13" s="1422" customFormat="1">
      <c r="A5918" s="544"/>
      <c r="B5918" s="1411"/>
      <c r="C5918" s="12" t="s">
        <v>782</v>
      </c>
      <c r="D5918" s="33">
        <v>2012</v>
      </c>
      <c r="E5918" s="33">
        <f t="shared" si="1754"/>
        <v>3</v>
      </c>
      <c r="F5918" s="33">
        <v>198900</v>
      </c>
      <c r="G5918" s="168">
        <v>0.1</v>
      </c>
      <c r="H5918" s="167">
        <f t="shared" si="1755"/>
        <v>59670</v>
      </c>
      <c r="I5918" s="167">
        <f t="shared" si="1756"/>
        <v>139230</v>
      </c>
      <c r="J5918" s="167">
        <f t="shared" si="1757"/>
        <v>19890</v>
      </c>
      <c r="K5918" s="167">
        <f t="shared" si="1758"/>
        <v>11.275510204081632</v>
      </c>
      <c r="L5918" s="33">
        <v>30</v>
      </c>
      <c r="M5918" s="169">
        <f t="shared" si="1759"/>
        <v>5.6377551020408161</v>
      </c>
    </row>
    <row r="5919" spans="1:13" s="1422" customFormat="1">
      <c r="A5919" s="544"/>
      <c r="B5919" s="1411"/>
      <c r="C5919" s="12" t="s">
        <v>5569</v>
      </c>
      <c r="D5919" s="33">
        <v>2013</v>
      </c>
      <c r="E5919" s="33">
        <f t="shared" si="1754"/>
        <v>2</v>
      </c>
      <c r="F5919" s="33">
        <v>3608</v>
      </c>
      <c r="G5919" s="168">
        <v>0.1</v>
      </c>
      <c r="H5919" s="167">
        <f t="shared" si="1755"/>
        <v>721.6</v>
      </c>
      <c r="I5919" s="167">
        <f t="shared" si="1756"/>
        <v>2886.4</v>
      </c>
      <c r="J5919" s="167">
        <f t="shared" si="1757"/>
        <v>360.8</v>
      </c>
      <c r="K5919" s="167">
        <f t="shared" si="1758"/>
        <v>0.20453514739229026</v>
      </c>
      <c r="L5919" s="33">
        <v>60</v>
      </c>
      <c r="M5919" s="169">
        <f t="shared" si="1759"/>
        <v>0.20453514739229026</v>
      </c>
    </row>
    <row r="5920" spans="1:13" s="1422" customFormat="1">
      <c r="A5920" s="544"/>
      <c r="B5920" s="1411"/>
      <c r="C5920" s="12" t="s">
        <v>5568</v>
      </c>
      <c r="D5920" s="33">
        <v>2006</v>
      </c>
      <c r="E5920" s="33">
        <f t="shared" si="1754"/>
        <v>9</v>
      </c>
      <c r="F5920" s="33">
        <v>67676</v>
      </c>
      <c r="G5920" s="168">
        <v>0.1</v>
      </c>
      <c r="H5920" s="167">
        <f t="shared" si="1755"/>
        <v>60908.4</v>
      </c>
      <c r="I5920" s="167">
        <f t="shared" si="1756"/>
        <v>6767.5999999999985</v>
      </c>
      <c r="J5920" s="167">
        <f t="shared" si="1757"/>
        <v>6767.6</v>
      </c>
      <c r="K5920" s="167">
        <f t="shared" si="1758"/>
        <v>3.8365079365079366</v>
      </c>
      <c r="L5920" s="33">
        <v>20</v>
      </c>
      <c r="M5920" s="169">
        <f t="shared" si="1759"/>
        <v>1.2788359788359789</v>
      </c>
    </row>
    <row r="5921" spans="1:13" s="1422" customFormat="1">
      <c r="A5921" s="544"/>
      <c r="B5921" s="1411"/>
      <c r="C5921" s="12" t="s">
        <v>5566</v>
      </c>
      <c r="D5921" s="33">
        <v>2009</v>
      </c>
      <c r="E5921" s="33">
        <f t="shared" si="1754"/>
        <v>6</v>
      </c>
      <c r="F5921" s="33">
        <v>190000</v>
      </c>
      <c r="G5921" s="168">
        <v>0.1</v>
      </c>
      <c r="H5921" s="167">
        <f t="shared" si="1755"/>
        <v>114000</v>
      </c>
      <c r="I5921" s="167">
        <f t="shared" si="1756"/>
        <v>76000</v>
      </c>
      <c r="J5921" s="167">
        <f t="shared" si="1757"/>
        <v>19000</v>
      </c>
      <c r="K5921" s="167">
        <f t="shared" si="1758"/>
        <v>10.770975056689343</v>
      </c>
      <c r="L5921" s="33">
        <v>30</v>
      </c>
      <c r="M5921" s="169">
        <f t="shared" si="1759"/>
        <v>5.3854875283446715</v>
      </c>
    </row>
    <row r="5922" spans="1:13" s="1422" customFormat="1">
      <c r="A5922" s="544"/>
      <c r="B5922" s="16" t="s">
        <v>35</v>
      </c>
      <c r="C5922" s="32"/>
      <c r="D5922" s="33"/>
      <c r="E5922" s="33"/>
      <c r="F5922" s="33"/>
      <c r="G5922" s="168"/>
      <c r="H5922" s="167"/>
      <c r="I5922" s="167"/>
      <c r="J5922" s="167"/>
      <c r="K5922" s="167"/>
      <c r="L5922" s="309">
        <f>SUM(L5914:L5921)</f>
        <v>570</v>
      </c>
      <c r="M5922" s="170">
        <f>SUM(M5914:M5921)</f>
        <v>5124.2918745275874</v>
      </c>
    </row>
    <row r="5923" spans="1:13" s="1422" customFormat="1" ht="30">
      <c r="A5923" s="544"/>
      <c r="B5923" s="1411" t="s">
        <v>754</v>
      </c>
      <c r="C5923" s="12" t="s">
        <v>824</v>
      </c>
      <c r="D5923" s="33">
        <v>2014</v>
      </c>
      <c r="E5923" s="33">
        <f>2015-D5923</f>
        <v>1</v>
      </c>
      <c r="F5923" s="33">
        <v>566496</v>
      </c>
      <c r="G5923" s="168">
        <v>0.1</v>
      </c>
      <c r="H5923" s="167">
        <f>E5923*F5923*G5923</f>
        <v>56649.600000000006</v>
      </c>
      <c r="I5923" s="167">
        <f>F5923-H5923</f>
        <v>509846.4</v>
      </c>
      <c r="J5923" s="167">
        <f>F5923*G5923</f>
        <v>56649.600000000006</v>
      </c>
      <c r="K5923" s="167">
        <f>J5923/1764</f>
        <v>32.114285714285721</v>
      </c>
      <c r="L5923" s="33">
        <v>60</v>
      </c>
      <c r="M5923" s="169">
        <f>K5923*L5923/60</f>
        <v>32.114285714285721</v>
      </c>
    </row>
    <row r="5924" spans="1:13" s="1422" customFormat="1">
      <c r="A5924" s="544"/>
      <c r="B5924" s="1411"/>
      <c r="C5924" s="12" t="s">
        <v>5568</v>
      </c>
      <c r="D5924" s="33">
        <v>2006</v>
      </c>
      <c r="E5924" s="33">
        <f>2015-D5924</f>
        <v>9</v>
      </c>
      <c r="F5924" s="33">
        <v>67676</v>
      </c>
      <c r="G5924" s="168">
        <v>0.1</v>
      </c>
      <c r="H5924" s="167">
        <f>E5924*F5924*G5924</f>
        <v>60908.4</v>
      </c>
      <c r="I5924" s="167">
        <f>F5924-H5924</f>
        <v>6767.5999999999985</v>
      </c>
      <c r="J5924" s="167">
        <f>F5924*G5924</f>
        <v>6767.6</v>
      </c>
      <c r="K5924" s="167">
        <f>J5924/1764</f>
        <v>3.8365079365079366</v>
      </c>
      <c r="L5924" s="33">
        <v>20</v>
      </c>
      <c r="M5924" s="169">
        <f>K5924*L5924/60</f>
        <v>1.2788359788359789</v>
      </c>
    </row>
    <row r="5925" spans="1:13" s="1422" customFormat="1">
      <c r="A5925" s="544"/>
      <c r="B5925" s="1411"/>
      <c r="C5925" s="12" t="s">
        <v>5566</v>
      </c>
      <c r="D5925" s="33">
        <v>2009</v>
      </c>
      <c r="E5925" s="33">
        <f>2015-D5925</f>
        <v>6</v>
      </c>
      <c r="F5925" s="33">
        <v>190000</v>
      </c>
      <c r="G5925" s="168">
        <v>0.1</v>
      </c>
      <c r="H5925" s="167">
        <f>E5925*F5925*G5925</f>
        <v>114000</v>
      </c>
      <c r="I5925" s="167">
        <f>F5925-H5925</f>
        <v>76000</v>
      </c>
      <c r="J5925" s="167">
        <f>F5925*G5925</f>
        <v>19000</v>
      </c>
      <c r="K5925" s="167">
        <f>J5925/1764</f>
        <v>10.770975056689343</v>
      </c>
      <c r="L5925" s="33">
        <v>30</v>
      </c>
      <c r="M5925" s="169">
        <f>K5925*L5925/60</f>
        <v>5.3854875283446715</v>
      </c>
    </row>
    <row r="5926" spans="1:13" s="1422" customFormat="1">
      <c r="A5926" s="544"/>
      <c r="B5926" s="16" t="s">
        <v>35</v>
      </c>
      <c r="C5926" s="32"/>
      <c r="D5926" s="33"/>
      <c r="E5926" s="33"/>
      <c r="F5926" s="33"/>
      <c r="G5926" s="168"/>
      <c r="H5926" s="167"/>
      <c r="I5926" s="167"/>
      <c r="J5926" s="167"/>
      <c r="K5926" s="167"/>
      <c r="L5926" s="309">
        <f>SUM(L5923:L5925)</f>
        <v>110</v>
      </c>
      <c r="M5926" s="170">
        <f>SUM(M5923:M5925)</f>
        <v>38.778609221466368</v>
      </c>
    </row>
    <row r="5927" spans="1:13" s="1422" customFormat="1" ht="30">
      <c r="A5927" s="544"/>
      <c r="B5927" s="1411" t="s">
        <v>755</v>
      </c>
      <c r="C5927" s="12" t="s">
        <v>769</v>
      </c>
      <c r="D5927" s="33">
        <v>2010</v>
      </c>
      <c r="E5927" s="33">
        <f t="shared" ref="E5927:E5933" si="1760">2015-D5927</f>
        <v>5</v>
      </c>
      <c r="F5927" s="33">
        <v>1835351</v>
      </c>
      <c r="G5927" s="168">
        <v>0.1</v>
      </c>
      <c r="H5927" s="167">
        <f t="shared" ref="H5927:H5933" si="1761">E5927*F5927*G5927</f>
        <v>917675.5</v>
      </c>
      <c r="I5927" s="167">
        <f t="shared" ref="I5927:I5933" si="1762">F5927-H5927</f>
        <v>917675.5</v>
      </c>
      <c r="J5927" s="167">
        <f t="shared" ref="J5927:J5933" si="1763">F5927*G5927</f>
        <v>183535.1</v>
      </c>
      <c r="K5927" s="167">
        <f t="shared" ref="K5927:K5933" si="1764">J5927/1764</f>
        <v>104.04484126984127</v>
      </c>
      <c r="L5927" s="33">
        <v>220</v>
      </c>
      <c r="M5927" s="169">
        <f t="shared" ref="M5927:M5933" si="1765">K5927*L5927/60</f>
        <v>381.49775132275136</v>
      </c>
    </row>
    <row r="5928" spans="1:13" s="1422" customFormat="1">
      <c r="A5928" s="544"/>
      <c r="B5928" s="1411"/>
      <c r="C5928" s="12" t="s">
        <v>5567</v>
      </c>
      <c r="D5928" s="33">
        <v>2010</v>
      </c>
      <c r="E5928" s="33">
        <f t="shared" si="1760"/>
        <v>5</v>
      </c>
      <c r="F5928" s="33">
        <v>90000</v>
      </c>
      <c r="G5928" s="168">
        <v>0.1</v>
      </c>
      <c r="H5928" s="167">
        <f t="shared" si="1761"/>
        <v>45000</v>
      </c>
      <c r="I5928" s="167">
        <f t="shared" si="1762"/>
        <v>45000</v>
      </c>
      <c r="J5928" s="167">
        <f t="shared" si="1763"/>
        <v>9000</v>
      </c>
      <c r="K5928" s="167">
        <f t="shared" si="1764"/>
        <v>5.1020408163265305</v>
      </c>
      <c r="L5928" s="33">
        <v>2</v>
      </c>
      <c r="M5928" s="169">
        <f t="shared" si="1765"/>
        <v>0.17006802721088435</v>
      </c>
    </row>
    <row r="5929" spans="1:13" s="1422" customFormat="1">
      <c r="A5929" s="544"/>
      <c r="B5929" s="1411"/>
      <c r="C5929" s="12" t="s">
        <v>5559</v>
      </c>
      <c r="D5929" s="33">
        <v>2009</v>
      </c>
      <c r="E5929" s="33">
        <f t="shared" si="1760"/>
        <v>6</v>
      </c>
      <c r="F5929" s="33">
        <v>745000</v>
      </c>
      <c r="G5929" s="168">
        <v>0.1</v>
      </c>
      <c r="H5929" s="167">
        <f t="shared" si="1761"/>
        <v>447000</v>
      </c>
      <c r="I5929" s="167">
        <f t="shared" si="1762"/>
        <v>298000</v>
      </c>
      <c r="J5929" s="167">
        <f t="shared" si="1763"/>
        <v>74500</v>
      </c>
      <c r="K5929" s="167">
        <f t="shared" si="1764"/>
        <v>42.233560090702944</v>
      </c>
      <c r="L5929" s="33">
        <v>6</v>
      </c>
      <c r="M5929" s="169">
        <f t="shared" si="1765"/>
        <v>4.2233560090702946</v>
      </c>
    </row>
    <row r="5930" spans="1:13" s="1422" customFormat="1">
      <c r="A5930" s="544"/>
      <c r="B5930" s="1411"/>
      <c r="C5930" s="12" t="s">
        <v>770</v>
      </c>
      <c r="D5930" s="33">
        <v>2013</v>
      </c>
      <c r="E5930" s="33">
        <f t="shared" si="1760"/>
        <v>2</v>
      </c>
      <c r="F5930" s="33">
        <v>237440</v>
      </c>
      <c r="G5930" s="168">
        <v>0.1</v>
      </c>
      <c r="H5930" s="167">
        <f t="shared" si="1761"/>
        <v>47488</v>
      </c>
      <c r="I5930" s="167">
        <f t="shared" si="1762"/>
        <v>189952</v>
      </c>
      <c r="J5930" s="167">
        <f t="shared" si="1763"/>
        <v>23744</v>
      </c>
      <c r="K5930" s="167">
        <f t="shared" si="1764"/>
        <v>13.46031746031746</v>
      </c>
      <c r="L5930" s="33">
        <v>60</v>
      </c>
      <c r="M5930" s="169">
        <f t="shared" si="1765"/>
        <v>13.46031746031746</v>
      </c>
    </row>
    <row r="5931" spans="1:13" s="1422" customFormat="1">
      <c r="A5931" s="544"/>
      <c r="B5931" s="1411"/>
      <c r="C5931" s="12" t="s">
        <v>5569</v>
      </c>
      <c r="D5931" s="33">
        <v>2013</v>
      </c>
      <c r="E5931" s="33">
        <f t="shared" si="1760"/>
        <v>2</v>
      </c>
      <c r="F5931" s="33">
        <v>3608</v>
      </c>
      <c r="G5931" s="168">
        <v>0.1</v>
      </c>
      <c r="H5931" s="167">
        <f t="shared" si="1761"/>
        <v>721.6</v>
      </c>
      <c r="I5931" s="167">
        <f t="shared" si="1762"/>
        <v>2886.4</v>
      </c>
      <c r="J5931" s="167">
        <f t="shared" si="1763"/>
        <v>360.8</v>
      </c>
      <c r="K5931" s="167">
        <f t="shared" si="1764"/>
        <v>0.20453514739229026</v>
      </c>
      <c r="L5931" s="33">
        <v>60</v>
      </c>
      <c r="M5931" s="169">
        <f t="shared" si="1765"/>
        <v>0.20453514739229026</v>
      </c>
    </row>
    <row r="5932" spans="1:13" s="1422" customFormat="1">
      <c r="A5932" s="544"/>
      <c r="B5932" s="1411"/>
      <c r="C5932" s="12" t="s">
        <v>5568</v>
      </c>
      <c r="D5932" s="33">
        <v>2006</v>
      </c>
      <c r="E5932" s="33">
        <f t="shared" si="1760"/>
        <v>9</v>
      </c>
      <c r="F5932" s="33">
        <v>67676</v>
      </c>
      <c r="G5932" s="168">
        <v>0.1</v>
      </c>
      <c r="H5932" s="167">
        <f t="shared" si="1761"/>
        <v>60908.4</v>
      </c>
      <c r="I5932" s="167">
        <f t="shared" si="1762"/>
        <v>6767.5999999999985</v>
      </c>
      <c r="J5932" s="167">
        <f t="shared" si="1763"/>
        <v>6767.6</v>
      </c>
      <c r="K5932" s="167">
        <f t="shared" si="1764"/>
        <v>3.8365079365079366</v>
      </c>
      <c r="L5932" s="33">
        <v>20</v>
      </c>
      <c r="M5932" s="169">
        <f t="shared" si="1765"/>
        <v>1.2788359788359789</v>
      </c>
    </row>
    <row r="5933" spans="1:13" s="1422" customFormat="1">
      <c r="A5933" s="544"/>
      <c r="B5933" s="1411"/>
      <c r="C5933" s="12" t="s">
        <v>5566</v>
      </c>
      <c r="D5933" s="33">
        <v>2009</v>
      </c>
      <c r="E5933" s="33">
        <f t="shared" si="1760"/>
        <v>6</v>
      </c>
      <c r="F5933" s="33">
        <v>190000</v>
      </c>
      <c r="G5933" s="168">
        <v>0.1</v>
      </c>
      <c r="H5933" s="167">
        <f t="shared" si="1761"/>
        <v>114000</v>
      </c>
      <c r="I5933" s="167">
        <f t="shared" si="1762"/>
        <v>76000</v>
      </c>
      <c r="J5933" s="167">
        <f t="shared" si="1763"/>
        <v>19000</v>
      </c>
      <c r="K5933" s="167">
        <f t="shared" si="1764"/>
        <v>10.770975056689343</v>
      </c>
      <c r="L5933" s="33">
        <v>30</v>
      </c>
      <c r="M5933" s="169">
        <f t="shared" si="1765"/>
        <v>5.3854875283446715</v>
      </c>
    </row>
    <row r="5934" spans="1:13" s="1422" customFormat="1">
      <c r="A5934" s="544"/>
      <c r="B5934" s="16" t="s">
        <v>35</v>
      </c>
      <c r="C5934" s="32"/>
      <c r="D5934" s="33"/>
      <c r="E5934" s="33"/>
      <c r="F5934" s="33"/>
      <c r="G5934" s="168"/>
      <c r="H5934" s="167"/>
      <c r="I5934" s="167"/>
      <c r="J5934" s="167"/>
      <c r="K5934" s="167"/>
      <c r="L5934" s="309">
        <f>SUM(L5927:L5933)</f>
        <v>398</v>
      </c>
      <c r="M5934" s="170">
        <f>SUM(M5927:M5933)</f>
        <v>406.22035147392296</v>
      </c>
    </row>
    <row r="5935" spans="1:13" s="1422" customFormat="1" ht="30">
      <c r="A5935" s="544"/>
      <c r="B5935" s="1411" t="s">
        <v>755</v>
      </c>
      <c r="C5935" s="12" t="s">
        <v>769</v>
      </c>
      <c r="D5935" s="33">
        <v>2010</v>
      </c>
      <c r="E5935" s="33">
        <f t="shared" ref="E5935:E5941" si="1766">2015-D5935</f>
        <v>5</v>
      </c>
      <c r="F5935" s="33">
        <v>1835351</v>
      </c>
      <c r="G5935" s="168">
        <v>0.1</v>
      </c>
      <c r="H5935" s="167">
        <f t="shared" ref="H5935:H5941" si="1767">E5935*F5935*G5935</f>
        <v>917675.5</v>
      </c>
      <c r="I5935" s="167">
        <f t="shared" ref="I5935:I5941" si="1768">F5935-H5935</f>
        <v>917675.5</v>
      </c>
      <c r="J5935" s="167">
        <f t="shared" ref="J5935:J5941" si="1769">F5935*G5935</f>
        <v>183535.1</v>
      </c>
      <c r="K5935" s="167">
        <f t="shared" ref="K5935:K5941" si="1770">J5935/1764</f>
        <v>104.04484126984127</v>
      </c>
      <c r="L5935" s="33">
        <v>220</v>
      </c>
      <c r="M5935" s="169">
        <f t="shared" ref="M5935:M5941" si="1771">K5935*L5935/60</f>
        <v>381.49775132275136</v>
      </c>
    </row>
    <row r="5936" spans="1:13" s="1422" customFormat="1">
      <c r="A5936" s="544"/>
      <c r="B5936" s="1411"/>
      <c r="C5936" s="12" t="s">
        <v>5567</v>
      </c>
      <c r="D5936" s="33">
        <v>2010</v>
      </c>
      <c r="E5936" s="33">
        <f t="shared" si="1766"/>
        <v>5</v>
      </c>
      <c r="F5936" s="33">
        <v>90000</v>
      </c>
      <c r="G5936" s="168">
        <v>0.1</v>
      </c>
      <c r="H5936" s="167">
        <f t="shared" si="1767"/>
        <v>45000</v>
      </c>
      <c r="I5936" s="167">
        <f t="shared" si="1768"/>
        <v>45000</v>
      </c>
      <c r="J5936" s="167">
        <f t="shared" si="1769"/>
        <v>9000</v>
      </c>
      <c r="K5936" s="167">
        <f t="shared" si="1770"/>
        <v>5.1020408163265305</v>
      </c>
      <c r="L5936" s="33">
        <v>2</v>
      </c>
      <c r="M5936" s="169">
        <f t="shared" si="1771"/>
        <v>0.17006802721088435</v>
      </c>
    </row>
    <row r="5937" spans="1:13" s="1422" customFormat="1">
      <c r="A5937" s="544"/>
      <c r="B5937" s="1411"/>
      <c r="C5937" s="12" t="s">
        <v>5559</v>
      </c>
      <c r="D5937" s="33">
        <v>2009</v>
      </c>
      <c r="E5937" s="33">
        <f t="shared" si="1766"/>
        <v>6</v>
      </c>
      <c r="F5937" s="33">
        <v>745000</v>
      </c>
      <c r="G5937" s="168">
        <v>0.1</v>
      </c>
      <c r="H5937" s="167">
        <f t="shared" si="1767"/>
        <v>447000</v>
      </c>
      <c r="I5937" s="167">
        <f t="shared" si="1768"/>
        <v>298000</v>
      </c>
      <c r="J5937" s="167">
        <f t="shared" si="1769"/>
        <v>74500</v>
      </c>
      <c r="K5937" s="167">
        <f t="shared" si="1770"/>
        <v>42.233560090702944</v>
      </c>
      <c r="L5937" s="33">
        <v>6</v>
      </c>
      <c r="M5937" s="169">
        <f t="shared" si="1771"/>
        <v>4.2233560090702946</v>
      </c>
    </row>
    <row r="5938" spans="1:13" s="1422" customFormat="1">
      <c r="A5938" s="544"/>
      <c r="B5938" s="1411"/>
      <c r="C5938" s="12" t="s">
        <v>770</v>
      </c>
      <c r="D5938" s="33">
        <v>2013</v>
      </c>
      <c r="E5938" s="33">
        <f t="shared" si="1766"/>
        <v>2</v>
      </c>
      <c r="F5938" s="33">
        <v>237440</v>
      </c>
      <c r="G5938" s="168">
        <v>0.1</v>
      </c>
      <c r="H5938" s="167">
        <f t="shared" si="1767"/>
        <v>47488</v>
      </c>
      <c r="I5938" s="167">
        <f t="shared" si="1768"/>
        <v>189952</v>
      </c>
      <c r="J5938" s="167">
        <f t="shared" si="1769"/>
        <v>23744</v>
      </c>
      <c r="K5938" s="167">
        <f t="shared" si="1770"/>
        <v>13.46031746031746</v>
      </c>
      <c r="L5938" s="33">
        <v>60</v>
      </c>
      <c r="M5938" s="169">
        <f t="shared" si="1771"/>
        <v>13.46031746031746</v>
      </c>
    </row>
    <row r="5939" spans="1:13" s="1422" customFormat="1">
      <c r="A5939" s="544"/>
      <c r="B5939" s="1411"/>
      <c r="C5939" s="12" t="s">
        <v>5569</v>
      </c>
      <c r="D5939" s="33">
        <v>2013</v>
      </c>
      <c r="E5939" s="33">
        <f t="shared" si="1766"/>
        <v>2</v>
      </c>
      <c r="F5939" s="33">
        <v>3608</v>
      </c>
      <c r="G5939" s="168">
        <v>0.1</v>
      </c>
      <c r="H5939" s="167">
        <f t="shared" si="1767"/>
        <v>721.6</v>
      </c>
      <c r="I5939" s="167">
        <f t="shared" si="1768"/>
        <v>2886.4</v>
      </c>
      <c r="J5939" s="167">
        <f t="shared" si="1769"/>
        <v>360.8</v>
      </c>
      <c r="K5939" s="167">
        <f t="shared" si="1770"/>
        <v>0.20453514739229026</v>
      </c>
      <c r="L5939" s="33">
        <v>60</v>
      </c>
      <c r="M5939" s="169">
        <f t="shared" si="1771"/>
        <v>0.20453514739229026</v>
      </c>
    </row>
    <row r="5940" spans="1:13" s="1422" customFormat="1">
      <c r="A5940" s="544"/>
      <c r="B5940" s="1411"/>
      <c r="C5940" s="12" t="s">
        <v>5568</v>
      </c>
      <c r="D5940" s="33">
        <v>2006</v>
      </c>
      <c r="E5940" s="33">
        <f t="shared" si="1766"/>
        <v>9</v>
      </c>
      <c r="F5940" s="33">
        <v>67676</v>
      </c>
      <c r="G5940" s="168">
        <v>0.1</v>
      </c>
      <c r="H5940" s="167">
        <f t="shared" si="1767"/>
        <v>60908.4</v>
      </c>
      <c r="I5940" s="167">
        <f t="shared" si="1768"/>
        <v>6767.5999999999985</v>
      </c>
      <c r="J5940" s="167">
        <f t="shared" si="1769"/>
        <v>6767.6</v>
      </c>
      <c r="K5940" s="167">
        <f t="shared" si="1770"/>
        <v>3.8365079365079366</v>
      </c>
      <c r="L5940" s="33">
        <v>20</v>
      </c>
      <c r="M5940" s="169">
        <f t="shared" si="1771"/>
        <v>1.2788359788359789</v>
      </c>
    </row>
    <row r="5941" spans="1:13" s="1422" customFormat="1">
      <c r="A5941" s="544"/>
      <c r="B5941" s="1411"/>
      <c r="C5941" s="12" t="s">
        <v>5566</v>
      </c>
      <c r="D5941" s="33">
        <v>2009</v>
      </c>
      <c r="E5941" s="33">
        <f t="shared" si="1766"/>
        <v>6</v>
      </c>
      <c r="F5941" s="33">
        <v>190000</v>
      </c>
      <c r="G5941" s="168">
        <v>0.1</v>
      </c>
      <c r="H5941" s="167">
        <f t="shared" si="1767"/>
        <v>114000</v>
      </c>
      <c r="I5941" s="167">
        <f t="shared" si="1768"/>
        <v>76000</v>
      </c>
      <c r="J5941" s="167">
        <f t="shared" si="1769"/>
        <v>19000</v>
      </c>
      <c r="K5941" s="167">
        <f t="shared" si="1770"/>
        <v>10.770975056689343</v>
      </c>
      <c r="L5941" s="33">
        <v>30</v>
      </c>
      <c r="M5941" s="169">
        <f t="shared" si="1771"/>
        <v>5.3854875283446715</v>
      </c>
    </row>
    <row r="5942" spans="1:13" s="1422" customFormat="1">
      <c r="A5942" s="544"/>
      <c r="B5942" s="16" t="s">
        <v>35</v>
      </c>
      <c r="C5942" s="32"/>
      <c r="D5942" s="33"/>
      <c r="E5942" s="33"/>
      <c r="F5942" s="33"/>
      <c r="G5942" s="168"/>
      <c r="H5942" s="167"/>
      <c r="I5942" s="167"/>
      <c r="J5942" s="167"/>
      <c r="K5942" s="167"/>
      <c r="L5942" s="309">
        <f>SUM(L5935:L5941)</f>
        <v>398</v>
      </c>
      <c r="M5942" s="170">
        <f>SUM(M5935:M5941)</f>
        <v>406.22035147392296</v>
      </c>
    </row>
    <row r="5943" spans="1:13" s="1422" customFormat="1">
      <c r="A5943" s="544"/>
      <c r="B5943" s="1411" t="s">
        <v>5538</v>
      </c>
      <c r="C5943" s="1425" t="s">
        <v>763</v>
      </c>
      <c r="D5943" s="1426">
        <v>2015</v>
      </c>
      <c r="E5943" s="1426">
        <v>0</v>
      </c>
      <c r="F5943" s="33">
        <v>2312140</v>
      </c>
      <c r="G5943" s="168">
        <v>0.1</v>
      </c>
      <c r="H5943" s="167">
        <v>0</v>
      </c>
      <c r="I5943" s="167">
        <v>2312140</v>
      </c>
      <c r="J5943" s="167">
        <v>231214</v>
      </c>
      <c r="K5943" s="167">
        <v>131</v>
      </c>
      <c r="L5943" s="33">
        <v>90</v>
      </c>
      <c r="M5943" s="169">
        <v>196.61</v>
      </c>
    </row>
    <row r="5944" spans="1:13" s="1422" customFormat="1">
      <c r="A5944" s="544"/>
      <c r="B5944" s="1411"/>
      <c r="C5944" s="1425" t="s">
        <v>5568</v>
      </c>
      <c r="D5944" s="1426">
        <v>2006</v>
      </c>
      <c r="E5944" s="1426">
        <v>9</v>
      </c>
      <c r="F5944" s="33">
        <v>67676</v>
      </c>
      <c r="G5944" s="168">
        <v>0.1</v>
      </c>
      <c r="H5944" s="167">
        <v>60908</v>
      </c>
      <c r="I5944" s="167">
        <v>6768</v>
      </c>
      <c r="J5944" s="167">
        <v>6768</v>
      </c>
      <c r="K5944" s="167">
        <v>4</v>
      </c>
      <c r="L5944" s="33">
        <v>20</v>
      </c>
      <c r="M5944" s="169">
        <v>1.28</v>
      </c>
    </row>
    <row r="5945" spans="1:13" s="1422" customFormat="1">
      <c r="A5945" s="544"/>
      <c r="B5945" s="16" t="s">
        <v>35</v>
      </c>
      <c r="C5945" s="1425"/>
      <c r="D5945" s="1426"/>
      <c r="E5945" s="1426"/>
      <c r="F5945" s="33"/>
      <c r="G5945" s="168"/>
      <c r="H5945" s="167"/>
      <c r="I5945" s="167"/>
      <c r="J5945" s="167"/>
      <c r="K5945" s="167"/>
      <c r="L5945" s="309">
        <v>110</v>
      </c>
      <c r="M5945" s="170">
        <v>198</v>
      </c>
    </row>
    <row r="5946" spans="1:13" s="1422" customFormat="1">
      <c r="A5946" s="1424" t="s">
        <v>6116</v>
      </c>
      <c r="B5946" s="1423" t="s">
        <v>756</v>
      </c>
      <c r="C5946" s="1425"/>
      <c r="D5946" s="1426"/>
      <c r="E5946" s="1426"/>
      <c r="F5946" s="33"/>
      <c r="G5946" s="168"/>
      <c r="H5946" s="167"/>
      <c r="I5946" s="167"/>
      <c r="J5946" s="167"/>
      <c r="K5946" s="167"/>
      <c r="L5946" s="309"/>
      <c r="M5946" s="170"/>
    </row>
    <row r="5947" spans="1:13" s="1422" customFormat="1" ht="30">
      <c r="A5947" s="544"/>
      <c r="B5947" s="1411" t="s">
        <v>5539</v>
      </c>
      <c r="C5947" s="12" t="s">
        <v>833</v>
      </c>
      <c r="D5947" s="33">
        <v>2012</v>
      </c>
      <c r="E5947" s="33">
        <f>2015-D5947</f>
        <v>3</v>
      </c>
      <c r="F5947" s="33">
        <v>6621561</v>
      </c>
      <c r="G5947" s="168">
        <v>0.1</v>
      </c>
      <c r="H5947" s="167">
        <f>E5947*F5947*G5947</f>
        <v>1986468.3</v>
      </c>
      <c r="I5947" s="167">
        <f>F5947-H5947</f>
        <v>4635092.7</v>
      </c>
      <c r="J5947" s="167">
        <f>F5947*G5947</f>
        <v>662156.10000000009</v>
      </c>
      <c r="K5947" s="167">
        <f>J5947/1764</f>
        <v>375.37193877551027</v>
      </c>
      <c r="L5947" s="33">
        <v>30</v>
      </c>
      <c r="M5947" s="169">
        <f>K5947*L5947/60</f>
        <v>187.68596938775514</v>
      </c>
    </row>
    <row r="5948" spans="1:13" s="1422" customFormat="1">
      <c r="A5948" s="544"/>
      <c r="B5948" s="16" t="s">
        <v>35</v>
      </c>
      <c r="C5948" s="32"/>
      <c r="D5948" s="33"/>
      <c r="E5948" s="33"/>
      <c r="F5948" s="33"/>
      <c r="G5948" s="168"/>
      <c r="H5948" s="167"/>
      <c r="I5948" s="167"/>
      <c r="J5948" s="167"/>
      <c r="K5948" s="167"/>
      <c r="L5948" s="309">
        <f>L5947</f>
        <v>30</v>
      </c>
      <c r="M5948" s="170">
        <f>M5947</f>
        <v>187.68596938775514</v>
      </c>
    </row>
    <row r="5949" spans="1:13" s="1422" customFormat="1" ht="42.75">
      <c r="A5949" s="1417" t="s">
        <v>6012</v>
      </c>
      <c r="B5949" s="1418" t="s">
        <v>5422</v>
      </c>
      <c r="C5949" s="1268"/>
      <c r="D5949" s="1419"/>
      <c r="E5949" s="1419"/>
      <c r="F5949" s="1420"/>
      <c r="G5949" s="1419"/>
      <c r="H5949" s="1419"/>
      <c r="I5949" s="1420"/>
      <c r="J5949" s="1419"/>
      <c r="K5949" s="1419"/>
      <c r="L5949" s="1427"/>
      <c r="M5949" s="1421">
        <f>M5953</f>
        <v>30.262509448223732</v>
      </c>
    </row>
    <row r="5950" spans="1:13" s="1422" customFormat="1">
      <c r="A5950" s="544"/>
      <c r="B5950" s="1411"/>
      <c r="C5950" s="12" t="s">
        <v>5570</v>
      </c>
      <c r="D5950" s="33">
        <v>2007</v>
      </c>
      <c r="E5950" s="33">
        <f>2015-D5950</f>
        <v>8</v>
      </c>
      <c r="F5950" s="33">
        <v>1401704</v>
      </c>
      <c r="G5950" s="133">
        <v>0.1</v>
      </c>
      <c r="H5950" s="33">
        <f>E5950*F5950*G5950</f>
        <v>1121363.2</v>
      </c>
      <c r="I5950" s="33">
        <f>F5950-H5950</f>
        <v>280340.80000000005</v>
      </c>
      <c r="J5950" s="33">
        <f>F5950*G5950</f>
        <v>140170.4</v>
      </c>
      <c r="K5950" s="33">
        <f>J5950/1764</f>
        <v>79.461678004535145</v>
      </c>
      <c r="L5950" s="33">
        <v>10</v>
      </c>
      <c r="M5950" s="30">
        <f>K5950*L5950/60</f>
        <v>13.243613000755857</v>
      </c>
    </row>
    <row r="5951" spans="1:13" s="1422" customFormat="1">
      <c r="A5951" s="544"/>
      <c r="B5951" s="1411"/>
      <c r="C5951" s="12" t="s">
        <v>936</v>
      </c>
      <c r="D5951" s="33">
        <v>2009</v>
      </c>
      <c r="E5951" s="33">
        <f>2015-D5951</f>
        <v>6</v>
      </c>
      <c r="F5951" s="33">
        <v>797040</v>
      </c>
      <c r="G5951" s="133">
        <v>0.1</v>
      </c>
      <c r="H5951" s="33">
        <f>E5951*F5951*G5951</f>
        <v>478224</v>
      </c>
      <c r="I5951" s="33">
        <f>F5951-H5951</f>
        <v>318816</v>
      </c>
      <c r="J5951" s="33">
        <f>F5951*G5951</f>
        <v>79704</v>
      </c>
      <c r="K5951" s="33">
        <f>J5951/1764</f>
        <v>45.183673469387756</v>
      </c>
      <c r="L5951" s="33">
        <v>5</v>
      </c>
      <c r="M5951" s="30">
        <f>K5951*L5951/60</f>
        <v>3.7653061224489801</v>
      </c>
    </row>
    <row r="5952" spans="1:13" s="1422" customFormat="1">
      <c r="A5952" s="544"/>
      <c r="B5952" s="1411"/>
      <c r="C5952" s="12" t="s">
        <v>5571</v>
      </c>
      <c r="D5952" s="33">
        <v>2009</v>
      </c>
      <c r="E5952" s="33">
        <f>2015-D5952</f>
        <v>6</v>
      </c>
      <c r="F5952" s="33">
        <v>1402760</v>
      </c>
      <c r="G5952" s="133">
        <v>0.1</v>
      </c>
      <c r="H5952" s="33">
        <f>E5952*F5952*G5952</f>
        <v>841656</v>
      </c>
      <c r="I5952" s="33">
        <f>F5952-H5952</f>
        <v>561104</v>
      </c>
      <c r="J5952" s="33">
        <f>F5952*G5952</f>
        <v>140276</v>
      </c>
      <c r="K5952" s="33">
        <f>J5952/1764</f>
        <v>79.521541950113374</v>
      </c>
      <c r="L5952" s="33">
        <v>10</v>
      </c>
      <c r="M5952" s="30">
        <f>K5952*L5952/60</f>
        <v>13.253590325018896</v>
      </c>
    </row>
    <row r="5953" spans="1:13" s="1422" customFormat="1">
      <c r="A5953" s="544"/>
      <c r="B5953" s="16" t="s">
        <v>35</v>
      </c>
      <c r="C5953" s="38"/>
      <c r="D5953" s="33"/>
      <c r="E5953" s="33"/>
      <c r="F5953" s="311"/>
      <c r="G5953" s="133"/>
      <c r="H5953" s="33"/>
      <c r="I5953" s="33"/>
      <c r="J5953" s="33"/>
      <c r="K5953" s="33"/>
      <c r="L5953" s="309">
        <f>SUM(L5950:L5952)</f>
        <v>25</v>
      </c>
      <c r="M5953" s="34">
        <f>SUM(M5950:M5952)</f>
        <v>30.262509448223732</v>
      </c>
    </row>
    <row r="5954" spans="1:13" s="1422" customFormat="1" ht="46.5" customHeight="1">
      <c r="A5954" s="1417" t="s">
        <v>6013</v>
      </c>
      <c r="B5954" s="1418" t="s">
        <v>5423</v>
      </c>
      <c r="C5954" s="1268"/>
      <c r="D5954" s="1419"/>
      <c r="E5954" s="1419"/>
      <c r="F5954" s="1420"/>
      <c r="G5954" s="1419"/>
      <c r="H5954" s="1419"/>
      <c r="I5954" s="1420"/>
      <c r="J5954" s="1419"/>
      <c r="K5954" s="1419"/>
      <c r="L5954" s="1427"/>
      <c r="M5954" s="1421">
        <f>M5958</f>
        <v>35.700845616024189</v>
      </c>
    </row>
    <row r="5955" spans="1:13" s="1422" customFormat="1">
      <c r="A5955" s="544"/>
      <c r="B5955" s="1411"/>
      <c r="C5955" s="12" t="s">
        <v>5572</v>
      </c>
      <c r="D5955" s="33">
        <v>2007</v>
      </c>
      <c r="E5955" s="33">
        <f>2015-D5955</f>
        <v>8</v>
      </c>
      <c r="F5955" s="33">
        <v>2292414</v>
      </c>
      <c r="G5955" s="133">
        <v>0.1</v>
      </c>
      <c r="H5955" s="33">
        <f>E5955*F5955*G5955</f>
        <v>1833931.2000000002</v>
      </c>
      <c r="I5955" s="33">
        <f>F5955-H5955</f>
        <v>458482.79999999981</v>
      </c>
      <c r="J5955" s="33">
        <f>F5955*G5955</f>
        <v>229241.40000000002</v>
      </c>
      <c r="K5955" s="33">
        <f>J5955/1764</f>
        <v>129.95544217687078</v>
      </c>
      <c r="L5955" s="33">
        <v>10</v>
      </c>
      <c r="M5955" s="30">
        <f>K5955*L5955/60</f>
        <v>21.659240362811794</v>
      </c>
    </row>
    <row r="5956" spans="1:13" s="1422" customFormat="1">
      <c r="A5956" s="544"/>
      <c r="B5956" s="1411"/>
      <c r="C5956" s="12" t="s">
        <v>5548</v>
      </c>
      <c r="D5956" s="33">
        <v>2009</v>
      </c>
      <c r="E5956" s="33">
        <f>2015-D5956</f>
        <v>6</v>
      </c>
      <c r="F5956" s="33">
        <v>166807</v>
      </c>
      <c r="G5956" s="133">
        <v>0.1</v>
      </c>
      <c r="H5956" s="33">
        <f>E5956*F5956*G5956</f>
        <v>100084.20000000001</v>
      </c>
      <c r="I5956" s="33">
        <f>F5956-H5956</f>
        <v>66722.799999999988</v>
      </c>
      <c r="J5956" s="33">
        <f>F5956*G5956</f>
        <v>16680.7</v>
      </c>
      <c r="K5956" s="33">
        <f>J5956/1764</f>
        <v>9.4561791383219962</v>
      </c>
      <c r="L5956" s="33">
        <v>5</v>
      </c>
      <c r="M5956" s="30">
        <f>K5956*L5956/60</f>
        <v>0.78801492819349972</v>
      </c>
    </row>
    <row r="5957" spans="1:13" s="1422" customFormat="1">
      <c r="A5957" s="544"/>
      <c r="B5957" s="1411"/>
      <c r="C5957" s="12" t="s">
        <v>5571</v>
      </c>
      <c r="D5957" s="33">
        <v>2009</v>
      </c>
      <c r="E5957" s="33">
        <f>2015-D5957</f>
        <v>6</v>
      </c>
      <c r="F5957" s="33">
        <v>1402760</v>
      </c>
      <c r="G5957" s="133">
        <v>0.1</v>
      </c>
      <c r="H5957" s="33">
        <f>E5957*F5957*G5957</f>
        <v>841656</v>
      </c>
      <c r="I5957" s="33">
        <f>F5957-H5957</f>
        <v>561104</v>
      </c>
      <c r="J5957" s="33">
        <f>F5957*G5957</f>
        <v>140276</v>
      </c>
      <c r="K5957" s="33">
        <f>J5957/1764</f>
        <v>79.521541950113374</v>
      </c>
      <c r="L5957" s="33">
        <v>10</v>
      </c>
      <c r="M5957" s="30">
        <f>K5957*L5957/60</f>
        <v>13.253590325018896</v>
      </c>
    </row>
    <row r="5958" spans="1:13" s="1422" customFormat="1">
      <c r="A5958" s="544"/>
      <c r="B5958" s="16" t="s">
        <v>35</v>
      </c>
      <c r="C5958" s="12"/>
      <c r="D5958" s="33"/>
      <c r="E5958" s="33"/>
      <c r="F5958" s="33"/>
      <c r="G5958" s="133"/>
      <c r="H5958" s="33"/>
      <c r="I5958" s="33"/>
      <c r="J5958" s="33"/>
      <c r="K5958" s="33"/>
      <c r="L5958" s="309">
        <f>SUM(L5955:L5957)</f>
        <v>25</v>
      </c>
      <c r="M5958" s="34">
        <f>SUM(M5955:M5957)</f>
        <v>35.700845616024189</v>
      </c>
    </row>
    <row r="5959" spans="1:13" s="1422" customFormat="1" ht="28.5">
      <c r="A5959" s="1417" t="s">
        <v>6014</v>
      </c>
      <c r="B5959" s="1418" t="s">
        <v>5424</v>
      </c>
      <c r="C5959" s="1268"/>
      <c r="D5959" s="1419"/>
      <c r="E5959" s="1419"/>
      <c r="F5959" s="1420"/>
      <c r="G5959" s="1419"/>
      <c r="H5959" s="1419"/>
      <c r="I5959" s="1420"/>
      <c r="J5959" s="1419"/>
      <c r="K5959" s="1419"/>
      <c r="L5959" s="1427"/>
      <c r="M5959" s="1421">
        <f>M5964</f>
        <v>35.24527588813303</v>
      </c>
    </row>
    <row r="5960" spans="1:13" s="1422" customFormat="1">
      <c r="A5960" s="544"/>
      <c r="B5960" s="1411"/>
      <c r="C5960" s="12" t="s">
        <v>5573</v>
      </c>
      <c r="D5960" s="33">
        <v>2009</v>
      </c>
      <c r="E5960" s="33">
        <f>2015-D5960</f>
        <v>6</v>
      </c>
      <c r="F5960" s="33">
        <v>2030000</v>
      </c>
      <c r="G5960" s="133">
        <v>0.1</v>
      </c>
      <c r="H5960" s="33">
        <f>E5960*F5960*G5960</f>
        <v>1218000</v>
      </c>
      <c r="I5960" s="33">
        <f>F5960-H5960</f>
        <v>812000</v>
      </c>
      <c r="J5960" s="33">
        <f>F5960*G5960</f>
        <v>203000</v>
      </c>
      <c r="K5960" s="33">
        <f>J5960/1764</f>
        <v>115.07936507936508</v>
      </c>
      <c r="L5960" s="33">
        <v>10</v>
      </c>
      <c r="M5960" s="30">
        <f>K5960*L5960/60</f>
        <v>19.17989417989418</v>
      </c>
    </row>
    <row r="5961" spans="1:13" s="1422" customFormat="1">
      <c r="A5961" s="544"/>
      <c r="B5961" s="1411"/>
      <c r="C5961" s="12" t="s">
        <v>5574</v>
      </c>
      <c r="D5961" s="33">
        <v>2008</v>
      </c>
      <c r="E5961" s="33">
        <f>2015-D5961</f>
        <v>7</v>
      </c>
      <c r="F5961" s="33">
        <v>397200</v>
      </c>
      <c r="G5961" s="133">
        <v>0.1</v>
      </c>
      <c r="H5961" s="33">
        <f>E5961*F5961*G5961</f>
        <v>278040</v>
      </c>
      <c r="I5961" s="33">
        <f>F5961-H5961</f>
        <v>119160</v>
      </c>
      <c r="J5961" s="33">
        <f>F5961*G5961</f>
        <v>39720</v>
      </c>
      <c r="K5961" s="33">
        <f>J5961/1764</f>
        <v>22.517006802721088</v>
      </c>
      <c r="L5961" s="33">
        <v>5</v>
      </c>
      <c r="M5961" s="30">
        <f>K5961*L5961/60</f>
        <v>1.8764172335600906</v>
      </c>
    </row>
    <row r="5962" spans="1:13" s="1422" customFormat="1">
      <c r="A5962" s="544"/>
      <c r="B5962" s="1411"/>
      <c r="C5962" s="12" t="s">
        <v>5575</v>
      </c>
      <c r="D5962" s="33">
        <v>2004</v>
      </c>
      <c r="E5962" s="33">
        <f>2015-D5962</f>
        <v>11</v>
      </c>
      <c r="F5962" s="33">
        <v>198000</v>
      </c>
      <c r="G5962" s="133">
        <v>0.1</v>
      </c>
      <c r="H5962" s="33">
        <f>E5962*F5962*G5962</f>
        <v>217800</v>
      </c>
      <c r="I5962" s="33">
        <f>H5962</f>
        <v>217800</v>
      </c>
      <c r="J5962" s="33">
        <f>F5962*G5962</f>
        <v>19800</v>
      </c>
      <c r="K5962" s="33">
        <f>J5962/1764</f>
        <v>11.224489795918368</v>
      </c>
      <c r="L5962" s="33">
        <v>5</v>
      </c>
      <c r="M5962" s="30">
        <f>K5962*L5962/60</f>
        <v>0.93537414965986398</v>
      </c>
    </row>
    <row r="5963" spans="1:13" s="1422" customFormat="1">
      <c r="A5963" s="544"/>
      <c r="B5963" s="1411"/>
      <c r="C5963" s="12" t="s">
        <v>5571</v>
      </c>
      <c r="D5963" s="33">
        <v>2009</v>
      </c>
      <c r="E5963" s="33">
        <f>2015-D5963</f>
        <v>6</v>
      </c>
      <c r="F5963" s="33">
        <v>1402760</v>
      </c>
      <c r="G5963" s="133">
        <v>0.1</v>
      </c>
      <c r="H5963" s="33">
        <f>E5963*F5963*G5963</f>
        <v>841656</v>
      </c>
      <c r="I5963" s="33">
        <f>F5963-H5963</f>
        <v>561104</v>
      </c>
      <c r="J5963" s="33">
        <f>F5963*G5963</f>
        <v>140276</v>
      </c>
      <c r="K5963" s="33">
        <f>J5963/1764</f>
        <v>79.521541950113374</v>
      </c>
      <c r="L5963" s="33">
        <v>10</v>
      </c>
      <c r="M5963" s="30">
        <f>K5963*L5963/60</f>
        <v>13.253590325018896</v>
      </c>
    </row>
    <row r="5964" spans="1:13" s="1422" customFormat="1">
      <c r="A5964" s="544"/>
      <c r="B5964" s="16" t="s">
        <v>35</v>
      </c>
      <c r="C5964" s="1429"/>
      <c r="D5964" s="33"/>
      <c r="E5964" s="33"/>
      <c r="F5964" s="1017"/>
      <c r="G5964" s="133"/>
      <c r="H5964" s="33"/>
      <c r="I5964" s="33"/>
      <c r="J5964" s="33"/>
      <c r="K5964" s="33"/>
      <c r="L5964" s="309">
        <f>SUM(L5960:L5963)</f>
        <v>30</v>
      </c>
      <c r="M5964" s="34">
        <f>SUM(M5960:M5963)</f>
        <v>35.24527588813303</v>
      </c>
    </row>
    <row r="5965" spans="1:13" s="1422" customFormat="1">
      <c r="A5965" s="1417" t="s">
        <v>6015</v>
      </c>
      <c r="B5965" s="1418" t="s">
        <v>5425</v>
      </c>
      <c r="C5965" s="1268"/>
      <c r="D5965" s="1419"/>
      <c r="E5965" s="1419"/>
      <c r="F5965" s="1420"/>
      <c r="G5965" s="1419"/>
      <c r="H5965" s="1419"/>
      <c r="I5965" s="1420"/>
      <c r="J5965" s="1419"/>
      <c r="K5965" s="1419"/>
      <c r="L5965" s="1427"/>
      <c r="M5965" s="1421">
        <f>M5970</f>
        <v>36.180650037792894</v>
      </c>
    </row>
    <row r="5966" spans="1:13" s="1422" customFormat="1">
      <c r="A5966" s="544"/>
      <c r="B5966" s="1411"/>
      <c r="C5966" s="12" t="s">
        <v>5576</v>
      </c>
      <c r="D5966" s="33">
        <v>2009</v>
      </c>
      <c r="E5966" s="33">
        <f>2015-D5966</f>
        <v>6</v>
      </c>
      <c r="F5966" s="33">
        <v>2030000</v>
      </c>
      <c r="G5966" s="133">
        <v>0.1</v>
      </c>
      <c r="H5966" s="33">
        <f>E5966*F5966*G5966</f>
        <v>1218000</v>
      </c>
      <c r="I5966" s="33">
        <f>F5966-H5966</f>
        <v>812000</v>
      </c>
      <c r="J5966" s="33">
        <f>F5966*G5966</f>
        <v>203000</v>
      </c>
      <c r="K5966" s="33">
        <f>J5966/1764</f>
        <v>115.07936507936508</v>
      </c>
      <c r="L5966" s="33">
        <v>10</v>
      </c>
      <c r="M5966" s="30">
        <f>K5966*L5966/60</f>
        <v>19.17989417989418</v>
      </c>
    </row>
    <row r="5967" spans="1:13" s="1422" customFormat="1">
      <c r="A5967" s="544"/>
      <c r="B5967" s="1411"/>
      <c r="C5967" s="12" t="s">
        <v>4384</v>
      </c>
      <c r="D5967" s="33">
        <v>2008</v>
      </c>
      <c r="E5967" s="33">
        <f>2015-D5967</f>
        <v>7</v>
      </c>
      <c r="F5967" s="33">
        <v>397200</v>
      </c>
      <c r="G5967" s="133">
        <v>0.1</v>
      </c>
      <c r="H5967" s="33">
        <f>E5967*F5967*G5967</f>
        <v>278040</v>
      </c>
      <c r="I5967" s="33">
        <f>F5967-H5967</f>
        <v>119160</v>
      </c>
      <c r="J5967" s="33">
        <f>F5967*G5967</f>
        <v>39720</v>
      </c>
      <c r="K5967" s="33">
        <f>J5967/1764</f>
        <v>22.517006802721088</v>
      </c>
      <c r="L5967" s="33">
        <v>5</v>
      </c>
      <c r="M5967" s="30">
        <f>K5967*L5967/60</f>
        <v>1.8764172335600906</v>
      </c>
    </row>
    <row r="5968" spans="1:13" s="1422" customFormat="1">
      <c r="A5968" s="544"/>
      <c r="B5968" s="1411"/>
      <c r="C5968" s="12" t="s">
        <v>5577</v>
      </c>
      <c r="D5968" s="33">
        <v>2004</v>
      </c>
      <c r="E5968" s="33">
        <f>2015-D5968</f>
        <v>11</v>
      </c>
      <c r="F5968" s="33">
        <v>198000</v>
      </c>
      <c r="G5968" s="133">
        <v>0.1</v>
      </c>
      <c r="H5968" s="33">
        <f>E5968*F5968*G5968</f>
        <v>217800</v>
      </c>
      <c r="I5968" s="33">
        <f>H5968</f>
        <v>217800</v>
      </c>
      <c r="J5968" s="33">
        <f>F5968*G5968</f>
        <v>19800</v>
      </c>
      <c r="K5968" s="33">
        <f>J5968/1764</f>
        <v>11.224489795918368</v>
      </c>
      <c r="L5968" s="33">
        <v>10</v>
      </c>
      <c r="M5968" s="30">
        <f>K5968*L5968/60</f>
        <v>1.870748299319728</v>
      </c>
    </row>
    <row r="5969" spans="1:13" s="1422" customFormat="1">
      <c r="A5969" s="544"/>
      <c r="B5969" s="1411"/>
      <c r="C5969" s="12" t="s">
        <v>5571</v>
      </c>
      <c r="D5969" s="33">
        <v>2009</v>
      </c>
      <c r="E5969" s="33">
        <f>2015-D5969</f>
        <v>6</v>
      </c>
      <c r="F5969" s="33">
        <v>1402760</v>
      </c>
      <c r="G5969" s="133">
        <v>0.1</v>
      </c>
      <c r="H5969" s="33">
        <f>E5969*F5969*G5969</f>
        <v>841656</v>
      </c>
      <c r="I5969" s="33">
        <f>F5969-H5969</f>
        <v>561104</v>
      </c>
      <c r="J5969" s="33">
        <f>F5969*G5969</f>
        <v>140276</v>
      </c>
      <c r="K5969" s="33">
        <f>J5969/1764</f>
        <v>79.521541950113374</v>
      </c>
      <c r="L5969" s="33">
        <v>10</v>
      </c>
      <c r="M5969" s="30">
        <f>K5969*L5969/60</f>
        <v>13.253590325018896</v>
      </c>
    </row>
    <row r="5970" spans="1:13" s="1422" customFormat="1">
      <c r="A5970" s="544"/>
      <c r="B5970" s="16" t="s">
        <v>35</v>
      </c>
      <c r="C5970" s="1425"/>
      <c r="D5970" s="33"/>
      <c r="E5970" s="33"/>
      <c r="F5970" s="33"/>
      <c r="G5970" s="133"/>
      <c r="H5970" s="33"/>
      <c r="I5970" s="33"/>
      <c r="J5970" s="33"/>
      <c r="K5970" s="33"/>
      <c r="L5970" s="309">
        <f>SUM(L5966:L5969)</f>
        <v>35</v>
      </c>
      <c r="M5970" s="34">
        <f>SUM(M5966:M5969)</f>
        <v>36.180650037792894</v>
      </c>
    </row>
    <row r="5971" spans="1:13" s="1422" customFormat="1" ht="28.5">
      <c r="A5971" s="1417" t="s">
        <v>6016</v>
      </c>
      <c r="B5971" s="1418" t="s">
        <v>5426</v>
      </c>
      <c r="C5971" s="1268">
        <f>'[3]Норма времени'!C5806</f>
        <v>0</v>
      </c>
      <c r="D5971" s="1419"/>
      <c r="E5971" s="1419"/>
      <c r="F5971" s="1420"/>
      <c r="G5971" s="1419"/>
      <c r="H5971" s="1419"/>
      <c r="I5971" s="1420"/>
      <c r="J5971" s="1419"/>
      <c r="K5971" s="1419"/>
      <c r="L5971" s="1427"/>
      <c r="M5971" s="1421"/>
    </row>
    <row r="5972" spans="1:13" s="1422" customFormat="1" ht="57">
      <c r="A5972" s="1417" t="s">
        <v>6017</v>
      </c>
      <c r="B5972" s="1418" t="s">
        <v>5427</v>
      </c>
      <c r="C5972" s="1268">
        <f>'[3]Норма времени'!C5807</f>
        <v>0</v>
      </c>
      <c r="D5972" s="1419"/>
      <c r="E5972" s="1419"/>
      <c r="F5972" s="1420"/>
      <c r="G5972" s="1419"/>
      <c r="H5972" s="1419"/>
      <c r="I5972" s="1420"/>
      <c r="J5972" s="1419"/>
      <c r="K5972" s="1419"/>
      <c r="L5972" s="1427"/>
      <c r="M5972" s="1421"/>
    </row>
    <row r="5973" spans="1:13" s="1422" customFormat="1" ht="28.5">
      <c r="A5973" s="1417" t="s">
        <v>6018</v>
      </c>
      <c r="B5973" s="1418" t="s">
        <v>5428</v>
      </c>
      <c r="C5973" s="1268"/>
      <c r="D5973" s="1419"/>
      <c r="E5973" s="1419"/>
      <c r="F5973" s="1420"/>
      <c r="G5973" s="1419"/>
      <c r="H5973" s="1419"/>
      <c r="I5973" s="1420"/>
      <c r="J5973" s="1419"/>
      <c r="K5973" s="1419"/>
      <c r="L5973" s="1427"/>
      <c r="M5973" s="1421">
        <f>M5984</f>
        <v>480.3060185185185</v>
      </c>
    </row>
    <row r="5974" spans="1:13" s="1422" customFormat="1">
      <c r="A5974" s="1273"/>
      <c r="B5974" s="1423" t="s">
        <v>5542</v>
      </c>
      <c r="C5974" s="12" t="s">
        <v>5556</v>
      </c>
      <c r="D5974" s="33">
        <v>2004</v>
      </c>
      <c r="E5974" s="33">
        <v>6</v>
      </c>
      <c r="F5974" s="33">
        <v>40572</v>
      </c>
      <c r="G5974" s="133">
        <v>0.1</v>
      </c>
      <c r="H5974" s="33">
        <f t="shared" ref="H5974:H5983" si="1772">E5974*F5974*G5974</f>
        <v>24343.200000000001</v>
      </c>
      <c r="I5974" s="33">
        <f t="shared" ref="I5974:I5983" si="1773">F5974-H5974</f>
        <v>16228.8</v>
      </c>
      <c r="J5974" s="33">
        <f t="shared" ref="J5974:J5983" si="1774">F5974*G5974</f>
        <v>4057.2000000000003</v>
      </c>
      <c r="K5974" s="33">
        <f t="shared" ref="K5974:K5983" si="1775">J5974/1764</f>
        <v>2.3000000000000003</v>
      </c>
      <c r="L5974" s="33">
        <v>1440</v>
      </c>
      <c r="M5974" s="30">
        <f t="shared" ref="M5974:M5983" si="1776">K5974*L5974/60</f>
        <v>55.20000000000001</v>
      </c>
    </row>
    <row r="5975" spans="1:13" s="1422" customFormat="1">
      <c r="A5975" s="1273"/>
      <c r="B5975" s="1423"/>
      <c r="C5975" s="12" t="s">
        <v>5557</v>
      </c>
      <c r="D5975" s="33">
        <v>2006</v>
      </c>
      <c r="E5975" s="33">
        <v>4</v>
      </c>
      <c r="F5975" s="33">
        <v>55500</v>
      </c>
      <c r="G5975" s="133">
        <v>0.1</v>
      </c>
      <c r="H5975" s="33">
        <f t="shared" si="1772"/>
        <v>22200</v>
      </c>
      <c r="I5975" s="33">
        <f t="shared" si="1773"/>
        <v>33300</v>
      </c>
      <c r="J5975" s="33">
        <f t="shared" si="1774"/>
        <v>5550</v>
      </c>
      <c r="K5975" s="33">
        <f t="shared" si="1775"/>
        <v>3.1462585034013606</v>
      </c>
      <c r="L5975" s="33">
        <v>10</v>
      </c>
      <c r="M5975" s="30">
        <f t="shared" si="1776"/>
        <v>0.5243764172335601</v>
      </c>
    </row>
    <row r="5976" spans="1:13" s="1422" customFormat="1">
      <c r="A5976" s="1273"/>
      <c r="B5976" s="1423"/>
      <c r="C5976" s="12" t="s">
        <v>4379</v>
      </c>
      <c r="D5976" s="33">
        <v>2005</v>
      </c>
      <c r="E5976" s="33">
        <v>5</v>
      </c>
      <c r="F5976" s="33">
        <v>1638000</v>
      </c>
      <c r="G5976" s="133">
        <v>0.1</v>
      </c>
      <c r="H5976" s="33">
        <f t="shared" si="1772"/>
        <v>819000</v>
      </c>
      <c r="I5976" s="33">
        <f t="shared" si="1773"/>
        <v>819000</v>
      </c>
      <c r="J5976" s="33">
        <f t="shared" si="1774"/>
        <v>163800</v>
      </c>
      <c r="K5976" s="33">
        <f t="shared" si="1775"/>
        <v>92.857142857142861</v>
      </c>
      <c r="L5976" s="33">
        <v>80</v>
      </c>
      <c r="M5976" s="30">
        <f t="shared" si="1776"/>
        <v>123.80952380952382</v>
      </c>
    </row>
    <row r="5977" spans="1:13" s="1422" customFormat="1">
      <c r="A5977" s="1273"/>
      <c r="B5977" s="1423"/>
      <c r="C5977" s="12" t="s">
        <v>5558</v>
      </c>
      <c r="D5977" s="33">
        <v>2005</v>
      </c>
      <c r="E5977" s="33">
        <v>5</v>
      </c>
      <c r="F5977" s="33">
        <v>12190000</v>
      </c>
      <c r="G5977" s="133">
        <v>0.1</v>
      </c>
      <c r="H5977" s="33">
        <f t="shared" si="1772"/>
        <v>6095000</v>
      </c>
      <c r="I5977" s="33">
        <f t="shared" si="1773"/>
        <v>6095000</v>
      </c>
      <c r="J5977" s="33">
        <f t="shared" si="1774"/>
        <v>1219000</v>
      </c>
      <c r="K5977" s="33">
        <f t="shared" si="1775"/>
        <v>691.04308390022675</v>
      </c>
      <c r="L5977" s="33">
        <v>20</v>
      </c>
      <c r="M5977" s="30">
        <f t="shared" si="1776"/>
        <v>230.34769463340891</v>
      </c>
    </row>
    <row r="5978" spans="1:13" s="1422" customFormat="1">
      <c r="A5978" s="1273"/>
      <c r="B5978" s="1423"/>
      <c r="C5978" s="12" t="s">
        <v>5559</v>
      </c>
      <c r="D5978" s="33">
        <v>2004</v>
      </c>
      <c r="E5978" s="33">
        <v>6</v>
      </c>
      <c r="F5978" s="33">
        <v>196670</v>
      </c>
      <c r="G5978" s="133">
        <v>0.1</v>
      </c>
      <c r="H5978" s="33">
        <f t="shared" si="1772"/>
        <v>118002</v>
      </c>
      <c r="I5978" s="33">
        <f t="shared" si="1773"/>
        <v>78668</v>
      </c>
      <c r="J5978" s="33">
        <f t="shared" si="1774"/>
        <v>19667</v>
      </c>
      <c r="K5978" s="33">
        <f t="shared" si="1775"/>
        <v>11.149092970521542</v>
      </c>
      <c r="L5978" s="33">
        <v>15</v>
      </c>
      <c r="M5978" s="30">
        <f t="shared" si="1776"/>
        <v>2.7872732426303855</v>
      </c>
    </row>
    <row r="5979" spans="1:13" s="1422" customFormat="1">
      <c r="A5979" s="544"/>
      <c r="B5979" s="1411"/>
      <c r="C5979" s="12" t="s">
        <v>932</v>
      </c>
      <c r="D5979" s="33">
        <v>2005</v>
      </c>
      <c r="E5979" s="33">
        <v>5</v>
      </c>
      <c r="F5979" s="33">
        <v>57600</v>
      </c>
      <c r="G5979" s="133">
        <v>0.1</v>
      </c>
      <c r="H5979" s="33">
        <f t="shared" si="1772"/>
        <v>28800</v>
      </c>
      <c r="I5979" s="33">
        <f t="shared" si="1773"/>
        <v>28800</v>
      </c>
      <c r="J5979" s="33">
        <f t="shared" si="1774"/>
        <v>5760</v>
      </c>
      <c r="K5979" s="33">
        <f t="shared" si="1775"/>
        <v>3.2653061224489797</v>
      </c>
      <c r="L5979" s="33">
        <v>30</v>
      </c>
      <c r="M5979" s="30">
        <f t="shared" si="1776"/>
        <v>1.6326530612244901</v>
      </c>
    </row>
    <row r="5980" spans="1:13" s="1422" customFormat="1">
      <c r="A5980" s="544"/>
      <c r="B5980" s="1411"/>
      <c r="C5980" s="12" t="s">
        <v>931</v>
      </c>
      <c r="D5980" s="33">
        <v>2006</v>
      </c>
      <c r="E5980" s="33">
        <v>4</v>
      </c>
      <c r="F5980" s="33">
        <v>442300</v>
      </c>
      <c r="G5980" s="133">
        <v>0.1</v>
      </c>
      <c r="H5980" s="33">
        <f t="shared" si="1772"/>
        <v>176920</v>
      </c>
      <c r="I5980" s="33">
        <f t="shared" si="1773"/>
        <v>265380</v>
      </c>
      <c r="J5980" s="33">
        <f t="shared" si="1774"/>
        <v>44230</v>
      </c>
      <c r="K5980" s="33">
        <f t="shared" si="1775"/>
        <v>25.073696145124718</v>
      </c>
      <c r="L5980" s="33">
        <v>30</v>
      </c>
      <c r="M5980" s="30">
        <f t="shared" si="1776"/>
        <v>12.536848072562359</v>
      </c>
    </row>
    <row r="5981" spans="1:13" s="1430" customFormat="1" ht="19.5" customHeight="1">
      <c r="A5981" s="544"/>
      <c r="B5981" s="1411"/>
      <c r="C5981" s="12" t="s">
        <v>933</v>
      </c>
      <c r="D5981" s="33">
        <v>2005</v>
      </c>
      <c r="E5981" s="33">
        <v>5</v>
      </c>
      <c r="F5981" s="33">
        <v>132000</v>
      </c>
      <c r="G5981" s="133">
        <v>0.1</v>
      </c>
      <c r="H5981" s="33">
        <f t="shared" si="1772"/>
        <v>66000</v>
      </c>
      <c r="I5981" s="33">
        <f t="shared" si="1773"/>
        <v>66000</v>
      </c>
      <c r="J5981" s="33">
        <f t="shared" si="1774"/>
        <v>13200</v>
      </c>
      <c r="K5981" s="33">
        <f t="shared" si="1775"/>
        <v>7.4829931972789119</v>
      </c>
      <c r="L5981" s="33">
        <v>300</v>
      </c>
      <c r="M5981" s="30">
        <f t="shared" si="1776"/>
        <v>37.414965986394563</v>
      </c>
    </row>
    <row r="5982" spans="1:13" s="1430" customFormat="1" ht="18" customHeight="1">
      <c r="A5982" s="544"/>
      <c r="B5982" s="1411"/>
      <c r="C5982" s="12" t="s">
        <v>934</v>
      </c>
      <c r="D5982" s="33">
        <v>2007</v>
      </c>
      <c r="E5982" s="33">
        <v>3</v>
      </c>
      <c r="F5982" s="33">
        <v>769804</v>
      </c>
      <c r="G5982" s="133">
        <v>0.1</v>
      </c>
      <c r="H5982" s="33">
        <f t="shared" si="1772"/>
        <v>230941.2</v>
      </c>
      <c r="I5982" s="33">
        <f t="shared" si="1773"/>
        <v>538862.80000000005</v>
      </c>
      <c r="J5982" s="33">
        <f t="shared" si="1774"/>
        <v>76980.400000000009</v>
      </c>
      <c r="K5982" s="33">
        <f t="shared" si="1775"/>
        <v>43.639682539682546</v>
      </c>
      <c r="L5982" s="33">
        <v>20</v>
      </c>
      <c r="M5982" s="30">
        <f t="shared" si="1776"/>
        <v>14.546560846560849</v>
      </c>
    </row>
    <row r="5983" spans="1:13" s="1430" customFormat="1" ht="18" customHeight="1">
      <c r="A5983" s="544"/>
      <c r="B5983" s="1411"/>
      <c r="C5983" s="12" t="s">
        <v>936</v>
      </c>
      <c r="D5983" s="33">
        <v>2000</v>
      </c>
      <c r="E5983" s="33">
        <v>10</v>
      </c>
      <c r="F5983" s="33">
        <v>797040</v>
      </c>
      <c r="G5983" s="133">
        <v>0.1</v>
      </c>
      <c r="H5983" s="33">
        <f t="shared" si="1772"/>
        <v>797040</v>
      </c>
      <c r="I5983" s="33">
        <f t="shared" si="1773"/>
        <v>0</v>
      </c>
      <c r="J5983" s="33">
        <f t="shared" si="1774"/>
        <v>79704</v>
      </c>
      <c r="K5983" s="33">
        <f t="shared" si="1775"/>
        <v>45.183673469387756</v>
      </c>
      <c r="L5983" s="33">
        <v>2</v>
      </c>
      <c r="M5983" s="30">
        <f t="shared" si="1776"/>
        <v>1.5061224489795919</v>
      </c>
    </row>
    <row r="5984" spans="1:13" s="1430" customFormat="1" ht="20.100000000000001" customHeight="1">
      <c r="A5984" s="544"/>
      <c r="B5984" s="16" t="s">
        <v>35</v>
      </c>
      <c r="C5984" s="33"/>
      <c r="D5984" s="1298"/>
      <c r="E5984" s="1298"/>
      <c r="F5984" s="1340"/>
      <c r="G5984" s="1298"/>
      <c r="H5984" s="1298"/>
      <c r="I5984" s="1340"/>
      <c r="J5984" s="1298"/>
      <c r="K5984" s="1298"/>
      <c r="L5984" s="309">
        <f>SUM(L5974:L5983)</f>
        <v>1947</v>
      </c>
      <c r="M5984" s="34">
        <f>SUM(M5974:M5983)</f>
        <v>480.3060185185185</v>
      </c>
    </row>
    <row r="5985" spans="1:13" s="1430" customFormat="1" ht="36.75" customHeight="1">
      <c r="A5985" s="1417" t="s">
        <v>6019</v>
      </c>
      <c r="B5985" s="1418" t="s">
        <v>5429</v>
      </c>
      <c r="C5985" s="1268">
        <f>'[3]Норма времени'!C5809</f>
        <v>0</v>
      </c>
      <c r="D5985" s="1419"/>
      <c r="E5985" s="1419"/>
      <c r="F5985" s="1420"/>
      <c r="G5985" s="1419"/>
      <c r="H5985" s="1419"/>
      <c r="I5985" s="1420"/>
      <c r="J5985" s="1419"/>
      <c r="K5985" s="1419"/>
      <c r="L5985" s="1427"/>
      <c r="M5985" s="1421"/>
    </row>
    <row r="5986" spans="1:13" s="1430" customFormat="1" ht="59.25" customHeight="1">
      <c r="A5986" s="1417" t="s">
        <v>6020</v>
      </c>
      <c r="B5986" s="1418" t="s">
        <v>5430</v>
      </c>
      <c r="C5986" s="1268"/>
      <c r="D5986" s="1419"/>
      <c r="E5986" s="1419"/>
      <c r="F5986" s="1420"/>
      <c r="G5986" s="1419"/>
      <c r="H5986" s="1419"/>
      <c r="I5986" s="1420"/>
      <c r="J5986" s="1419"/>
      <c r="K5986" s="1419"/>
      <c r="L5986" s="1427"/>
      <c r="M5986" s="1421">
        <f>M5991+M5996+M6001+M6006</f>
        <v>1641.8985071806501</v>
      </c>
    </row>
    <row r="5987" spans="1:13" s="1430" customFormat="1" ht="55.5" customHeight="1">
      <c r="A5987" s="1431"/>
      <c r="B5987" s="1423" t="s">
        <v>5250</v>
      </c>
      <c r="C5987" s="12" t="s">
        <v>5578</v>
      </c>
      <c r="D5987" s="33">
        <v>2006</v>
      </c>
      <c r="E5987" s="33">
        <f>2015-D5987</f>
        <v>9</v>
      </c>
      <c r="F5987" s="33">
        <v>138575</v>
      </c>
      <c r="G5987" s="168">
        <v>0.1</v>
      </c>
      <c r="H5987" s="167">
        <f>E5987*F5987*G5987</f>
        <v>124717.5</v>
      </c>
      <c r="I5987" s="167">
        <f>F5987-H5987</f>
        <v>13857.5</v>
      </c>
      <c r="J5987" s="167">
        <f>F5987*G5987</f>
        <v>13857.5</v>
      </c>
      <c r="K5987" s="167">
        <f t="shared" ref="K5987:K6005" si="1777">J5987/1764</f>
        <v>7.8557256235827664</v>
      </c>
      <c r="L5987" s="33">
        <v>10</v>
      </c>
      <c r="M5987" s="169">
        <f>K5987*L5987/60</f>
        <v>1.3092876039304611</v>
      </c>
    </row>
    <row r="5988" spans="1:13" s="1430" customFormat="1" ht="20.100000000000001" customHeight="1">
      <c r="A5988" s="1431"/>
      <c r="B5988" s="1423"/>
      <c r="C5988" s="12" t="s">
        <v>5559</v>
      </c>
      <c r="D5988" s="33">
        <v>2007</v>
      </c>
      <c r="E5988" s="33">
        <f>2015-D5988</f>
        <v>8</v>
      </c>
      <c r="F5988" s="33">
        <v>61985</v>
      </c>
      <c r="G5988" s="168">
        <v>0.1</v>
      </c>
      <c r="H5988" s="167">
        <f>E5988*F5988*G5988</f>
        <v>49588</v>
      </c>
      <c r="I5988" s="167">
        <f>F5988-H5988</f>
        <v>12397</v>
      </c>
      <c r="J5988" s="167">
        <f>F5988*G5988</f>
        <v>6198.5</v>
      </c>
      <c r="K5988" s="167">
        <f t="shared" si="1777"/>
        <v>3.5138888888888888</v>
      </c>
      <c r="L5988" s="33">
        <v>15</v>
      </c>
      <c r="M5988" s="169">
        <f>K5988*L5988/60</f>
        <v>0.87847222222222221</v>
      </c>
    </row>
    <row r="5989" spans="1:13" s="1430" customFormat="1" ht="20.100000000000001" customHeight="1">
      <c r="A5989" s="1431"/>
      <c r="B5989" s="1423"/>
      <c r="C5989" s="12" t="s">
        <v>5579</v>
      </c>
      <c r="D5989" s="33">
        <v>2005</v>
      </c>
      <c r="E5989" s="33">
        <f>2015-D5989</f>
        <v>10</v>
      </c>
      <c r="F5989" s="33">
        <v>345000</v>
      </c>
      <c r="G5989" s="168">
        <v>0.1</v>
      </c>
      <c r="H5989" s="167">
        <f>E5989*F5989*G5989</f>
        <v>345000</v>
      </c>
      <c r="I5989" s="167">
        <f>H5989</f>
        <v>345000</v>
      </c>
      <c r="J5989" s="167">
        <f>F5989*G5989</f>
        <v>34500</v>
      </c>
      <c r="K5989" s="167">
        <f t="shared" si="1777"/>
        <v>19.557823129251702</v>
      </c>
      <c r="L5989" s="33">
        <v>20</v>
      </c>
      <c r="M5989" s="169">
        <f>K5989*L5989/60</f>
        <v>6.5192743764172336</v>
      </c>
    </row>
    <row r="5990" spans="1:13" s="1430" customFormat="1" ht="20.100000000000001" customHeight="1">
      <c r="A5990" s="1431"/>
      <c r="B5990" s="1423"/>
      <c r="C5990" s="12" t="s">
        <v>5580</v>
      </c>
      <c r="D5990" s="33">
        <v>2007</v>
      </c>
      <c r="E5990" s="33">
        <f>2015-D5990</f>
        <v>8</v>
      </c>
      <c r="F5990" s="33">
        <v>10950000</v>
      </c>
      <c r="G5990" s="168">
        <v>0.1</v>
      </c>
      <c r="H5990" s="167">
        <f>E5990*F5990*G5990</f>
        <v>8760000</v>
      </c>
      <c r="I5990" s="167">
        <f>F5990-H5990</f>
        <v>2190000</v>
      </c>
      <c r="J5990" s="167">
        <f>F5990*G5990</f>
        <v>1095000</v>
      </c>
      <c r="K5990" s="167">
        <f t="shared" si="1777"/>
        <v>620.74829931972783</v>
      </c>
      <c r="L5990" s="33">
        <v>60</v>
      </c>
      <c r="M5990" s="169">
        <f>K5990*L5990/60</f>
        <v>620.74829931972783</v>
      </c>
    </row>
    <row r="5991" spans="1:13" s="1430" customFormat="1" ht="20.100000000000001" customHeight="1">
      <c r="A5991" s="1431"/>
      <c r="B5991" s="16" t="s">
        <v>35</v>
      </c>
      <c r="C5991" s="12"/>
      <c r="D5991" s="33"/>
      <c r="E5991" s="33"/>
      <c r="F5991" s="33"/>
      <c r="G5991" s="168"/>
      <c r="H5991" s="167"/>
      <c r="I5991" s="167"/>
      <c r="J5991" s="167"/>
      <c r="K5991" s="167"/>
      <c r="L5991" s="309">
        <f>SUM(L5987:L5990)</f>
        <v>105</v>
      </c>
      <c r="M5991" s="170">
        <f>SUM(M5987:M5990)</f>
        <v>629.45533352229779</v>
      </c>
    </row>
    <row r="5992" spans="1:13" s="1430" customFormat="1" ht="45" customHeight="1">
      <c r="A5992" s="1431"/>
      <c r="B5992" s="1423" t="s">
        <v>5544</v>
      </c>
      <c r="C5992" s="12" t="s">
        <v>5581</v>
      </c>
      <c r="D5992" s="33">
        <v>2006</v>
      </c>
      <c r="E5992" s="33">
        <f>2015-D5992</f>
        <v>9</v>
      </c>
      <c r="F5992" s="33">
        <v>133722</v>
      </c>
      <c r="G5992" s="168">
        <v>0.1</v>
      </c>
      <c r="H5992" s="167">
        <f>E5992*F5992*G5992</f>
        <v>120349.8</v>
      </c>
      <c r="I5992" s="167">
        <f>F5992-H5992</f>
        <v>13372.199999999997</v>
      </c>
      <c r="J5992" s="167">
        <f>F5992*G5992</f>
        <v>13372.2</v>
      </c>
      <c r="K5992" s="167">
        <f t="shared" si="1777"/>
        <v>7.58061224489796</v>
      </c>
      <c r="L5992" s="33">
        <v>20</v>
      </c>
      <c r="M5992" s="169">
        <f>K5992*L5992/60</f>
        <v>2.5268707482993205</v>
      </c>
    </row>
    <row r="5993" spans="1:13" s="1430" customFormat="1" ht="20.100000000000001" customHeight="1">
      <c r="A5993" s="1431"/>
      <c r="B5993" s="1423"/>
      <c r="C5993" s="12" t="s">
        <v>5582</v>
      </c>
      <c r="D5993" s="33">
        <v>2007</v>
      </c>
      <c r="E5993" s="33">
        <f>2015-D5993</f>
        <v>8</v>
      </c>
      <c r="F5993" s="33">
        <v>61985</v>
      </c>
      <c r="G5993" s="168">
        <v>0.1</v>
      </c>
      <c r="H5993" s="167">
        <f>E5993*F5993*G5993</f>
        <v>49588</v>
      </c>
      <c r="I5993" s="167">
        <f>F5993-H5993</f>
        <v>12397</v>
      </c>
      <c r="J5993" s="167">
        <f>F5993*G5993</f>
        <v>6198.5</v>
      </c>
      <c r="K5993" s="167">
        <f t="shared" si="1777"/>
        <v>3.5138888888888888</v>
      </c>
      <c r="L5993" s="33">
        <v>15</v>
      </c>
      <c r="M5993" s="169">
        <f>K5993*L5993/60</f>
        <v>0.87847222222222221</v>
      </c>
    </row>
    <row r="5994" spans="1:13" s="1430" customFormat="1" ht="20.100000000000001" customHeight="1">
      <c r="A5994" s="1431"/>
      <c r="B5994" s="1423"/>
      <c r="C5994" s="12" t="s">
        <v>5578</v>
      </c>
      <c r="D5994" s="33">
        <v>2006</v>
      </c>
      <c r="E5994" s="33">
        <f>2015-D5994</f>
        <v>9</v>
      </c>
      <c r="F5994" s="33">
        <v>138575</v>
      </c>
      <c r="G5994" s="168">
        <v>0.1</v>
      </c>
      <c r="H5994" s="167">
        <f>E5994*F5994*G5994</f>
        <v>124717.5</v>
      </c>
      <c r="I5994" s="167">
        <f>F5994-H5994</f>
        <v>13857.5</v>
      </c>
      <c r="J5994" s="167">
        <f>F5994*G5994</f>
        <v>13857.5</v>
      </c>
      <c r="K5994" s="167">
        <f t="shared" si="1777"/>
        <v>7.8557256235827664</v>
      </c>
      <c r="L5994" s="33">
        <v>10</v>
      </c>
      <c r="M5994" s="169">
        <f>K5994*L5994/60</f>
        <v>1.3092876039304611</v>
      </c>
    </row>
    <row r="5995" spans="1:13" s="1430" customFormat="1" ht="20.100000000000001" customHeight="1">
      <c r="A5995" s="1431"/>
      <c r="B5995" s="1423"/>
      <c r="C5995" s="12" t="s">
        <v>5583</v>
      </c>
      <c r="D5995" s="33">
        <v>2003</v>
      </c>
      <c r="E5995" s="33">
        <f>2015-D5995</f>
        <v>12</v>
      </c>
      <c r="F5995" s="33">
        <v>2471090</v>
      </c>
      <c r="G5995" s="168">
        <v>0.1</v>
      </c>
      <c r="H5995" s="167">
        <f>E5995*F5995*G5995</f>
        <v>2965308</v>
      </c>
      <c r="I5995" s="167">
        <f>H5995</f>
        <v>2965308</v>
      </c>
      <c r="J5995" s="167">
        <f>F5995*G5995</f>
        <v>247109</v>
      </c>
      <c r="K5995" s="167">
        <f t="shared" si="1777"/>
        <v>140.08446712018142</v>
      </c>
      <c r="L5995" s="33">
        <v>80</v>
      </c>
      <c r="M5995" s="169">
        <f>K5995*L5995/60</f>
        <v>186.77928949357522</v>
      </c>
    </row>
    <row r="5996" spans="1:13" s="1430" customFormat="1" ht="20.100000000000001" customHeight="1">
      <c r="A5996" s="1431"/>
      <c r="B5996" s="16" t="s">
        <v>35</v>
      </c>
      <c r="C5996" s="12"/>
      <c r="D5996" s="33"/>
      <c r="E5996" s="33"/>
      <c r="F5996" s="33"/>
      <c r="G5996" s="168"/>
      <c r="H5996" s="167"/>
      <c r="I5996" s="167"/>
      <c r="J5996" s="167"/>
      <c r="K5996" s="167"/>
      <c r="L5996" s="309">
        <f>SUM(L5992:L5995)</f>
        <v>125</v>
      </c>
      <c r="M5996" s="170">
        <f>SUM(M5992:M5995)</f>
        <v>191.49392006802722</v>
      </c>
    </row>
    <row r="5997" spans="1:13" s="1430" customFormat="1" ht="33.75" customHeight="1">
      <c r="A5997" s="1431"/>
      <c r="B5997" s="1423" t="s">
        <v>5545</v>
      </c>
      <c r="C5997" s="12" t="s">
        <v>5581</v>
      </c>
      <c r="D5997" s="33">
        <v>2006</v>
      </c>
      <c r="E5997" s="33">
        <f>2015-D5997</f>
        <v>9</v>
      </c>
      <c r="F5997" s="33">
        <v>133722</v>
      </c>
      <c r="G5997" s="168">
        <v>0.1</v>
      </c>
      <c r="H5997" s="167">
        <f>E5997*F5997*G5997</f>
        <v>120349.8</v>
      </c>
      <c r="I5997" s="167">
        <f>F5997-H5997</f>
        <v>13372.199999999997</v>
      </c>
      <c r="J5997" s="167">
        <f>F5997*G5997</f>
        <v>13372.2</v>
      </c>
      <c r="K5997" s="167">
        <f t="shared" si="1777"/>
        <v>7.58061224489796</v>
      </c>
      <c r="L5997" s="33">
        <v>20</v>
      </c>
      <c r="M5997" s="169">
        <f>K5997*L5997/60</f>
        <v>2.5268707482993205</v>
      </c>
    </row>
    <row r="5998" spans="1:13" s="1430" customFormat="1" ht="20.100000000000001" customHeight="1">
      <c r="A5998" s="1431"/>
      <c r="B5998" s="1423"/>
      <c r="C5998" s="12" t="s">
        <v>5582</v>
      </c>
      <c r="D5998" s="33">
        <v>2007</v>
      </c>
      <c r="E5998" s="33">
        <f>2015-D5998</f>
        <v>8</v>
      </c>
      <c r="F5998" s="33">
        <v>61985</v>
      </c>
      <c r="G5998" s="168">
        <v>0.1</v>
      </c>
      <c r="H5998" s="167">
        <f>E5998*F5998*G5998</f>
        <v>49588</v>
      </c>
      <c r="I5998" s="167">
        <f>F5998-H5998</f>
        <v>12397</v>
      </c>
      <c r="J5998" s="167">
        <f>F5998*G5998</f>
        <v>6198.5</v>
      </c>
      <c r="K5998" s="167">
        <f t="shared" si="1777"/>
        <v>3.5138888888888888</v>
      </c>
      <c r="L5998" s="33">
        <v>15</v>
      </c>
      <c r="M5998" s="169">
        <f>K5998*L5998/60</f>
        <v>0.87847222222222221</v>
      </c>
    </row>
    <row r="5999" spans="1:13" s="1430" customFormat="1" ht="20.100000000000001" customHeight="1">
      <c r="A5999" s="1431"/>
      <c r="B5999" s="1423"/>
      <c r="C5999" s="12" t="s">
        <v>5578</v>
      </c>
      <c r="D5999" s="33">
        <v>2006</v>
      </c>
      <c r="E5999" s="33">
        <f>2015-D5999</f>
        <v>9</v>
      </c>
      <c r="F5999" s="33">
        <v>138575</v>
      </c>
      <c r="G5999" s="168">
        <v>0.1</v>
      </c>
      <c r="H5999" s="167">
        <f>E5999*F5999*G5999</f>
        <v>124717.5</v>
      </c>
      <c r="I5999" s="167">
        <f>F5999-H5999</f>
        <v>13857.5</v>
      </c>
      <c r="J5999" s="167">
        <f>F5999*G5999</f>
        <v>13857.5</v>
      </c>
      <c r="K5999" s="167">
        <f t="shared" si="1777"/>
        <v>7.8557256235827664</v>
      </c>
      <c r="L5999" s="33">
        <v>10</v>
      </c>
      <c r="M5999" s="169">
        <f>K5999*L5999/60</f>
        <v>1.3092876039304611</v>
      </c>
    </row>
    <row r="6000" spans="1:13" s="1430" customFormat="1" ht="20.100000000000001" customHeight="1">
      <c r="A6000" s="1431"/>
      <c r="B6000" s="1423"/>
      <c r="C6000" s="12" t="s">
        <v>5583</v>
      </c>
      <c r="D6000" s="33">
        <v>2003</v>
      </c>
      <c r="E6000" s="33">
        <f>2015-D6000</f>
        <v>12</v>
      </c>
      <c r="F6000" s="33">
        <v>2471090</v>
      </c>
      <c r="G6000" s="168">
        <v>0.1</v>
      </c>
      <c r="H6000" s="167">
        <f>E6000*F6000*G6000</f>
        <v>2965308</v>
      </c>
      <c r="I6000" s="167">
        <f>H6000</f>
        <v>2965308</v>
      </c>
      <c r="J6000" s="167">
        <f>F6000*G6000</f>
        <v>247109</v>
      </c>
      <c r="K6000" s="167">
        <f t="shared" si="1777"/>
        <v>140.08446712018142</v>
      </c>
      <c r="L6000" s="33">
        <v>80</v>
      </c>
      <c r="M6000" s="169">
        <f>K6000*L6000/60</f>
        <v>186.77928949357522</v>
      </c>
    </row>
    <row r="6001" spans="1:15" s="1430" customFormat="1" ht="20.100000000000001" customHeight="1">
      <c r="A6001" s="1431"/>
      <c r="B6001" s="16" t="s">
        <v>35</v>
      </c>
      <c r="C6001" s="12"/>
      <c r="D6001" s="33"/>
      <c r="E6001" s="33"/>
      <c r="F6001" s="33"/>
      <c r="G6001" s="168"/>
      <c r="H6001" s="167"/>
      <c r="I6001" s="167"/>
      <c r="J6001" s="167"/>
      <c r="K6001" s="167"/>
      <c r="L6001" s="309">
        <f>SUM(L5997:L6000)</f>
        <v>125</v>
      </c>
      <c r="M6001" s="170">
        <f>SUM(M5997:M6000)</f>
        <v>191.49392006802722</v>
      </c>
    </row>
    <row r="6002" spans="1:15" s="1430" customFormat="1" ht="39" customHeight="1">
      <c r="A6002" s="1431"/>
      <c r="B6002" s="1423" t="s">
        <v>5546</v>
      </c>
      <c r="C6002" s="12" t="s">
        <v>5578</v>
      </c>
      <c r="D6002" s="33">
        <v>2006</v>
      </c>
      <c r="E6002" s="33">
        <f>2015-D6002</f>
        <v>9</v>
      </c>
      <c r="F6002" s="33">
        <v>138575</v>
      </c>
      <c r="G6002" s="168">
        <v>0.1</v>
      </c>
      <c r="H6002" s="167">
        <f>E6002*F6002*G6002</f>
        <v>124717.5</v>
      </c>
      <c r="I6002" s="167">
        <f>F6002-H6002</f>
        <v>13857.5</v>
      </c>
      <c r="J6002" s="167">
        <f>F6002*G6002</f>
        <v>13857.5</v>
      </c>
      <c r="K6002" s="167">
        <f t="shared" si="1777"/>
        <v>7.8557256235827664</v>
      </c>
      <c r="L6002" s="33">
        <v>10</v>
      </c>
      <c r="M6002" s="169">
        <f>K6002*L6002/60</f>
        <v>1.3092876039304611</v>
      </c>
    </row>
    <row r="6003" spans="1:15" s="1430" customFormat="1" ht="22.5" customHeight="1">
      <c r="A6003" s="1431"/>
      <c r="B6003" s="1423"/>
      <c r="C6003" s="12" t="s">
        <v>5559</v>
      </c>
      <c r="D6003" s="33">
        <v>2007</v>
      </c>
      <c r="E6003" s="33">
        <f>2015-D6003</f>
        <v>8</v>
      </c>
      <c r="F6003" s="33">
        <v>61985</v>
      </c>
      <c r="G6003" s="168">
        <v>0.1</v>
      </c>
      <c r="H6003" s="167">
        <f>E6003*F6003*G6003</f>
        <v>49588</v>
      </c>
      <c r="I6003" s="167">
        <f>F6003-H6003</f>
        <v>12397</v>
      </c>
      <c r="J6003" s="167">
        <f>F6003*G6003</f>
        <v>6198.5</v>
      </c>
      <c r="K6003" s="167">
        <f t="shared" si="1777"/>
        <v>3.5138888888888888</v>
      </c>
      <c r="L6003" s="33">
        <v>15</v>
      </c>
      <c r="M6003" s="169">
        <f>K6003*L6003/60</f>
        <v>0.87847222222222221</v>
      </c>
    </row>
    <row r="6004" spans="1:15" s="1430" customFormat="1" ht="22.5" customHeight="1">
      <c r="A6004" s="1431"/>
      <c r="B6004" s="1423"/>
      <c r="C6004" s="12" t="s">
        <v>5579</v>
      </c>
      <c r="D6004" s="33">
        <v>2005</v>
      </c>
      <c r="E6004" s="33">
        <f>2015-D6004</f>
        <v>10</v>
      </c>
      <c r="F6004" s="33">
        <v>345000</v>
      </c>
      <c r="G6004" s="168">
        <v>0.1</v>
      </c>
      <c r="H6004" s="167">
        <f>E6004*F6004*G6004</f>
        <v>345000</v>
      </c>
      <c r="I6004" s="167">
        <f>H6004</f>
        <v>345000</v>
      </c>
      <c r="J6004" s="167">
        <f>F6004*G6004</f>
        <v>34500</v>
      </c>
      <c r="K6004" s="167">
        <f t="shared" si="1777"/>
        <v>19.557823129251702</v>
      </c>
      <c r="L6004" s="33">
        <v>20</v>
      </c>
      <c r="M6004" s="169">
        <f>K6004*L6004/60</f>
        <v>6.5192743764172336</v>
      </c>
    </row>
    <row r="6005" spans="1:15" s="1430" customFormat="1" ht="22.5" customHeight="1">
      <c r="A6005" s="1431"/>
      <c r="B6005" s="1423"/>
      <c r="C6005" s="12" t="s">
        <v>5580</v>
      </c>
      <c r="D6005" s="33">
        <v>2007</v>
      </c>
      <c r="E6005" s="33">
        <f>2015-D6005</f>
        <v>8</v>
      </c>
      <c r="F6005" s="33">
        <v>10950000</v>
      </c>
      <c r="G6005" s="168">
        <v>0.1</v>
      </c>
      <c r="H6005" s="167">
        <f>E6005*F6005*G6005</f>
        <v>8760000</v>
      </c>
      <c r="I6005" s="167">
        <f>F6005-H6005</f>
        <v>2190000</v>
      </c>
      <c r="J6005" s="167">
        <f>F6005*G6005</f>
        <v>1095000</v>
      </c>
      <c r="K6005" s="167">
        <f t="shared" si="1777"/>
        <v>620.74829931972783</v>
      </c>
      <c r="L6005" s="33">
        <v>60</v>
      </c>
      <c r="M6005" s="169">
        <f>K6005*L6005/60</f>
        <v>620.74829931972783</v>
      </c>
    </row>
    <row r="6006" spans="1:15" s="1430" customFormat="1" ht="20.100000000000001" customHeight="1">
      <c r="A6006" s="1431"/>
      <c r="B6006" s="16" t="s">
        <v>35</v>
      </c>
      <c r="C6006" s="12"/>
      <c r="D6006" s="33"/>
      <c r="E6006" s="33"/>
      <c r="F6006" s="33"/>
      <c r="G6006" s="168"/>
      <c r="H6006" s="167"/>
      <c r="I6006" s="167"/>
      <c r="J6006" s="167"/>
      <c r="K6006" s="167"/>
      <c r="L6006" s="309">
        <f>SUM(L6002:L6005)</f>
        <v>105</v>
      </c>
      <c r="M6006" s="170">
        <f>SUM(M6002:M6005)</f>
        <v>629.45533352229779</v>
      </c>
    </row>
    <row r="6007" spans="1:15" s="1430" customFormat="1" ht="35.25" customHeight="1">
      <c r="A6007" s="1417" t="s">
        <v>6021</v>
      </c>
      <c r="B6007" s="1418" t="s">
        <v>5431</v>
      </c>
      <c r="C6007" s="1268"/>
      <c r="D6007" s="1419"/>
      <c r="E6007" s="1419"/>
      <c r="F6007" s="1420"/>
      <c r="G6007" s="1419"/>
      <c r="H6007" s="1419"/>
      <c r="I6007" s="1420"/>
      <c r="J6007" s="1419"/>
      <c r="K6007" s="1419"/>
      <c r="L6007" s="1427"/>
      <c r="M6007" s="1432">
        <v>0</v>
      </c>
    </row>
    <row r="6008" spans="1:15" s="1430" customFormat="1" ht="18" customHeight="1">
      <c r="A6008" s="1133">
        <v>18</v>
      </c>
      <c r="B6008" s="1111" t="s">
        <v>6222</v>
      </c>
      <c r="C6008" s="1217"/>
      <c r="D6008" s="1111"/>
      <c r="E6008" s="1217"/>
      <c r="F6008" s="1111"/>
      <c r="G6008" s="1217"/>
      <c r="H6008" s="1111"/>
      <c r="I6008" s="1217"/>
      <c r="J6008" s="1111"/>
      <c r="K6008" s="1217"/>
      <c r="L6008" s="1111"/>
      <c r="M6008" s="1217"/>
    </row>
    <row r="6009" spans="1:15" s="1430" customFormat="1" ht="18" customHeight="1">
      <c r="A6009" s="1141" t="s">
        <v>5399</v>
      </c>
      <c r="B6009" s="1134" t="s">
        <v>6223</v>
      </c>
      <c r="C6009" s="1113"/>
      <c r="D6009" s="1114"/>
      <c r="E6009" s="1113"/>
      <c r="F6009" s="1114"/>
      <c r="G6009" s="1113"/>
      <c r="H6009" s="1114"/>
      <c r="I6009" s="1113"/>
      <c r="J6009" s="1114"/>
      <c r="K6009" s="1113"/>
      <c r="L6009" s="1114"/>
      <c r="M6009" s="1114">
        <v>0</v>
      </c>
    </row>
    <row r="6010" spans="1:15" s="1430" customFormat="1" ht="14.25" customHeight="1">
      <c r="A6010" s="1141" t="s">
        <v>5401</v>
      </c>
      <c r="B6010" s="1134" t="s">
        <v>6224</v>
      </c>
      <c r="C6010" s="1113"/>
      <c r="D6010" s="1114"/>
      <c r="E6010" s="1113"/>
      <c r="F6010" s="1114"/>
      <c r="G6010" s="1113"/>
      <c r="H6010" s="1114"/>
      <c r="I6010" s="1113"/>
      <c r="J6010" s="1114"/>
      <c r="K6010" s="1113"/>
      <c r="L6010" s="1114"/>
      <c r="M6010" s="1114">
        <v>0</v>
      </c>
    </row>
    <row r="6011" spans="1:15" s="1430" customFormat="1" ht="105.75" customHeight="1">
      <c r="A6011" s="1141" t="s">
        <v>5402</v>
      </c>
      <c r="B6011" s="1309" t="s">
        <v>5447</v>
      </c>
      <c r="C6011" s="1113"/>
      <c r="D6011" s="1113"/>
      <c r="E6011" s="1113"/>
      <c r="F6011" s="1113"/>
      <c r="G6011" s="1113"/>
      <c r="H6011" s="1113"/>
      <c r="I6011" s="1113"/>
      <c r="J6011" s="1113"/>
      <c r="K6011" s="1113"/>
      <c r="L6011" s="1113"/>
      <c r="M6011" s="1858">
        <v>0</v>
      </c>
    </row>
    <row r="6012" spans="1:15" s="1430" customFormat="1" ht="61.5" customHeight="1">
      <c r="A6012" s="1141" t="s">
        <v>5444</v>
      </c>
      <c r="B6012" s="1309" t="s">
        <v>5448</v>
      </c>
      <c r="C6012" s="1113"/>
      <c r="D6012" s="1113"/>
      <c r="E6012" s="1113"/>
      <c r="F6012" s="1113"/>
      <c r="G6012" s="1113"/>
      <c r="H6012" s="1113"/>
      <c r="I6012" s="1113"/>
      <c r="J6012" s="1113"/>
      <c r="K6012" s="1113"/>
      <c r="L6012" s="1113"/>
      <c r="M6012" s="1858">
        <v>0</v>
      </c>
    </row>
    <row r="6013" spans="1:15" s="1422" customFormat="1" ht="28.5">
      <c r="A6013" s="1151">
        <v>19</v>
      </c>
      <c r="B6013" s="1111" t="s">
        <v>5433</v>
      </c>
      <c r="C6013" s="1111"/>
      <c r="D6013" s="1111"/>
      <c r="E6013" s="1111"/>
      <c r="F6013" s="1111"/>
      <c r="G6013" s="1111"/>
      <c r="H6013" s="1111"/>
      <c r="I6013" s="1111"/>
      <c r="J6013" s="1111"/>
      <c r="K6013" s="1111"/>
      <c r="L6013" s="1111"/>
      <c r="M6013" s="1111"/>
      <c r="N6013" s="1434"/>
      <c r="O6013" s="1434"/>
    </row>
    <row r="6014" spans="1:15" s="1422" customFormat="1" ht="30">
      <c r="A6014" s="1141" t="s">
        <v>5404</v>
      </c>
      <c r="B6014" s="960" t="s">
        <v>5435</v>
      </c>
      <c r="C6014" s="12"/>
      <c r="D6014" s="33"/>
      <c r="E6014" s="33"/>
      <c r="F6014" s="33"/>
      <c r="G6014" s="168"/>
      <c r="H6014" s="167"/>
      <c r="I6014" s="167"/>
      <c r="J6014" s="167"/>
      <c r="K6014" s="167"/>
      <c r="L6014" s="309"/>
      <c r="M6014" s="170">
        <v>0</v>
      </c>
      <c r="N6014" s="1434"/>
      <c r="O6014" s="1434"/>
    </row>
    <row r="6015" spans="1:15" s="1422" customFormat="1">
      <c r="A6015" s="1110" t="s">
        <v>6022</v>
      </c>
      <c r="B6015" s="2030" t="s">
        <v>5437</v>
      </c>
      <c r="C6015" s="2030"/>
      <c r="D6015" s="2030"/>
      <c r="E6015" s="2030"/>
      <c r="F6015" s="2030"/>
      <c r="G6015" s="2030"/>
      <c r="H6015" s="2030"/>
      <c r="I6015" s="2030"/>
      <c r="J6015" s="2030"/>
      <c r="K6015" s="2030"/>
      <c r="L6015" s="2030"/>
      <c r="M6015" s="2030"/>
      <c r="N6015" s="1434"/>
      <c r="O6015" s="1434"/>
    </row>
    <row r="6016" spans="1:15" s="23" customFormat="1" ht="36.75" customHeight="1">
      <c r="A6016" s="1047" t="s">
        <v>6250</v>
      </c>
      <c r="B6016" s="303" t="s">
        <v>5376</v>
      </c>
      <c r="C6016" s="1309"/>
      <c r="D6016" s="1309"/>
      <c r="E6016" s="1309"/>
      <c r="F6016" s="1309"/>
      <c r="G6016" s="1309"/>
      <c r="H6016" s="1309"/>
      <c r="I6016" s="1309"/>
      <c r="J6016" s="1309"/>
      <c r="K6016" s="1309"/>
      <c r="L6016" s="1309"/>
      <c r="M6016" s="170">
        <v>0</v>
      </c>
    </row>
    <row r="6017" spans="1:13" s="23" customFormat="1" ht="15" customHeight="1">
      <c r="A6017" s="160" t="s">
        <v>4774</v>
      </c>
      <c r="B6017" s="509" t="s">
        <v>4775</v>
      </c>
      <c r="C6017" s="511"/>
      <c r="D6017" s="388"/>
      <c r="E6017" s="512"/>
      <c r="F6017" s="388"/>
      <c r="G6017" s="388"/>
      <c r="H6017" s="388"/>
      <c r="I6017" s="388"/>
      <c r="J6017" s="388"/>
      <c r="K6017" s="388"/>
      <c r="L6017" s="388"/>
      <c r="M6017" s="388"/>
    </row>
    <row r="6018" spans="1:13" ht="21.75" customHeight="1">
      <c r="A6018" s="1302" t="s">
        <v>4776</v>
      </c>
      <c r="B6018" s="288" t="s">
        <v>4777</v>
      </c>
      <c r="C6018" s="289" t="s">
        <v>4789</v>
      </c>
      <c r="D6018" s="131">
        <v>2017</v>
      </c>
      <c r="E6018" s="166">
        <f t="shared" ref="E6018" si="1778">2021-D6018</f>
        <v>4</v>
      </c>
      <c r="F6018" s="167">
        <v>57000</v>
      </c>
      <c r="G6018" s="168">
        <v>0.1</v>
      </c>
      <c r="H6018" s="167">
        <f t="shared" ref="H6018" si="1779">E6018*F6018*G6018</f>
        <v>22800</v>
      </c>
      <c r="I6018" s="167">
        <f t="shared" ref="I6018" si="1780">F6018-H6018</f>
        <v>34200</v>
      </c>
      <c r="J6018" s="167">
        <f t="shared" ref="J6018" si="1781">F6018*G6018</f>
        <v>5700</v>
      </c>
      <c r="K6018" s="101">
        <f t="shared" si="1692"/>
        <v>3.179384203480589</v>
      </c>
      <c r="L6018" s="167">
        <v>365</v>
      </c>
      <c r="M6018" s="169">
        <f t="shared" ref="M6018" si="1782">K6018*L6018/60</f>
        <v>19.341253904506917</v>
      </c>
    </row>
    <row r="6019" spans="1:13" ht="16.5" customHeight="1">
      <c r="A6019" s="1302"/>
      <c r="B6019" s="288"/>
      <c r="C6019" s="289" t="s">
        <v>4790</v>
      </c>
      <c r="D6019" s="131">
        <v>2010</v>
      </c>
      <c r="E6019" s="166">
        <f t="shared" ref="E6019" si="1783">2021-D6019</f>
        <v>11</v>
      </c>
      <c r="F6019" s="167">
        <v>58500</v>
      </c>
      <c r="G6019" s="168">
        <v>0.1</v>
      </c>
      <c r="H6019" s="167">
        <f t="shared" ref="H6019" si="1784">E6019*F6019*G6019</f>
        <v>64350</v>
      </c>
      <c r="I6019" s="167">
        <f t="shared" ref="I6019" si="1785">F6019-H6019</f>
        <v>-5850</v>
      </c>
      <c r="J6019" s="167">
        <f t="shared" ref="J6019" si="1786">F6019*G6019</f>
        <v>5850</v>
      </c>
      <c r="K6019" s="101">
        <f t="shared" si="1692"/>
        <v>3.2630522088353415</v>
      </c>
      <c r="L6019" s="167">
        <v>365</v>
      </c>
      <c r="M6019" s="169">
        <f t="shared" ref="M6019" si="1787">K6019*L6019/60</f>
        <v>19.850234270414994</v>
      </c>
    </row>
    <row r="6020" spans="1:13" ht="15.75" customHeight="1">
      <c r="A6020" s="1302"/>
      <c r="B6020" s="288" t="s">
        <v>734</v>
      </c>
      <c r="C6020" s="289"/>
      <c r="D6020" s="131"/>
      <c r="E6020" s="259"/>
      <c r="F6020" s="131"/>
      <c r="G6020" s="131"/>
      <c r="H6020" s="131"/>
      <c r="I6020" s="131"/>
      <c r="J6020" s="131"/>
      <c r="K6020" s="101">
        <f t="shared" si="1692"/>
        <v>0</v>
      </c>
      <c r="L6020" s="513"/>
      <c r="M6020" s="102">
        <f>SUM(M6018:M6019)</f>
        <v>39.191488174921915</v>
      </c>
    </row>
    <row r="6021" spans="1:13" s="23" customFormat="1" ht="20.25" customHeight="1">
      <c r="A6021" s="1302" t="s">
        <v>4783</v>
      </c>
      <c r="B6021" s="288" t="s">
        <v>4784</v>
      </c>
      <c r="C6021" s="289" t="s">
        <v>4789</v>
      </c>
      <c r="D6021" s="131">
        <v>2017</v>
      </c>
      <c r="E6021" s="166">
        <f t="shared" ref="E6021:E6022" si="1788">2021-D6021</f>
        <v>4</v>
      </c>
      <c r="F6021" s="167">
        <v>57000</v>
      </c>
      <c r="G6021" s="168">
        <v>0.1</v>
      </c>
      <c r="H6021" s="167">
        <f t="shared" ref="H6021:H6022" si="1789">E6021*F6021*G6021</f>
        <v>22800</v>
      </c>
      <c r="I6021" s="167">
        <f t="shared" ref="I6021:I6022" si="1790">F6021-H6021</f>
        <v>34200</v>
      </c>
      <c r="J6021" s="167">
        <f t="shared" ref="J6021:J6022" si="1791">F6021*G6021</f>
        <v>5700</v>
      </c>
      <c r="K6021" s="101">
        <f t="shared" si="1692"/>
        <v>3.179384203480589</v>
      </c>
      <c r="L6021" s="167">
        <v>365</v>
      </c>
      <c r="M6021" s="169">
        <f t="shared" ref="M6021:M6022" si="1792">K6021*L6021/60</f>
        <v>19.341253904506917</v>
      </c>
    </row>
    <row r="6022" spans="1:13" s="23" customFormat="1" ht="16.5" customHeight="1">
      <c r="A6022" s="1302"/>
      <c r="B6022" s="288"/>
      <c r="C6022" s="289" t="s">
        <v>4790</v>
      </c>
      <c r="D6022" s="131">
        <v>2010</v>
      </c>
      <c r="E6022" s="166">
        <f t="shared" si="1788"/>
        <v>11</v>
      </c>
      <c r="F6022" s="167">
        <v>58500</v>
      </c>
      <c r="G6022" s="168">
        <v>0.1</v>
      </c>
      <c r="H6022" s="167">
        <f t="shared" si="1789"/>
        <v>64350</v>
      </c>
      <c r="I6022" s="167">
        <f t="shared" si="1790"/>
        <v>-5850</v>
      </c>
      <c r="J6022" s="167">
        <f t="shared" si="1791"/>
        <v>5850</v>
      </c>
      <c r="K6022" s="101">
        <f t="shared" si="1692"/>
        <v>3.2630522088353415</v>
      </c>
      <c r="L6022" s="167">
        <v>365</v>
      </c>
      <c r="M6022" s="169">
        <f t="shared" si="1792"/>
        <v>19.850234270414994</v>
      </c>
    </row>
    <row r="6023" spans="1:13">
      <c r="A6023" s="1302"/>
      <c r="B6023" s="288"/>
      <c r="C6023" s="289"/>
      <c r="D6023" s="131"/>
      <c r="E6023" s="259"/>
      <c r="F6023" s="131"/>
      <c r="G6023" s="131"/>
      <c r="H6023" s="131"/>
      <c r="I6023" s="131"/>
      <c r="J6023" s="131"/>
      <c r="K6023" s="101">
        <f t="shared" si="1692"/>
        <v>0</v>
      </c>
      <c r="L6023" s="513"/>
      <c r="M6023" s="102">
        <f>SUM(M6021:M6022)</f>
        <v>39.191488174921915</v>
      </c>
    </row>
    <row r="6024" spans="1:13">
      <c r="A6024" s="1302" t="s">
        <v>4785</v>
      </c>
      <c r="B6024" s="288" t="s">
        <v>4786</v>
      </c>
      <c r="C6024" s="289" t="s">
        <v>4789</v>
      </c>
      <c r="D6024" s="131">
        <v>2017</v>
      </c>
      <c r="E6024" s="166">
        <f t="shared" ref="E6024:E6025" si="1793">2021-D6024</f>
        <v>4</v>
      </c>
      <c r="F6024" s="167">
        <v>57000</v>
      </c>
      <c r="G6024" s="168">
        <v>0.1</v>
      </c>
      <c r="H6024" s="167">
        <f t="shared" ref="H6024:H6025" si="1794">E6024*F6024*G6024</f>
        <v>22800</v>
      </c>
      <c r="I6024" s="167">
        <f t="shared" ref="I6024:I6025" si="1795">F6024-H6024</f>
        <v>34200</v>
      </c>
      <c r="J6024" s="167">
        <f t="shared" ref="J6024:J6025" si="1796">F6024*G6024</f>
        <v>5700</v>
      </c>
      <c r="K6024" s="101">
        <f t="shared" si="1692"/>
        <v>3.179384203480589</v>
      </c>
      <c r="L6024" s="167">
        <v>365</v>
      </c>
      <c r="M6024" s="169">
        <f t="shared" ref="M6024:M6025" si="1797">K6024*L6024/60</f>
        <v>19.341253904506917</v>
      </c>
    </row>
    <row r="6025" spans="1:13">
      <c r="A6025" s="1302"/>
      <c r="B6025" s="288"/>
      <c r="C6025" s="289" t="s">
        <v>4790</v>
      </c>
      <c r="D6025" s="131">
        <v>2010</v>
      </c>
      <c r="E6025" s="166">
        <f t="shared" si="1793"/>
        <v>11</v>
      </c>
      <c r="F6025" s="167">
        <v>58500</v>
      </c>
      <c r="G6025" s="168">
        <v>0.1</v>
      </c>
      <c r="H6025" s="167">
        <f t="shared" si="1794"/>
        <v>64350</v>
      </c>
      <c r="I6025" s="167">
        <f t="shared" si="1795"/>
        <v>-5850</v>
      </c>
      <c r="J6025" s="167">
        <f t="shared" si="1796"/>
        <v>5850</v>
      </c>
      <c r="K6025" s="101">
        <f t="shared" si="1692"/>
        <v>3.2630522088353415</v>
      </c>
      <c r="L6025" s="167">
        <v>365</v>
      </c>
      <c r="M6025" s="169">
        <f t="shared" si="1797"/>
        <v>19.850234270414994</v>
      </c>
    </row>
    <row r="6026" spans="1:13">
      <c r="A6026" s="1302"/>
      <c r="B6026" s="288"/>
      <c r="C6026" s="289" t="s">
        <v>4791</v>
      </c>
      <c r="D6026" s="131">
        <v>2017</v>
      </c>
      <c r="E6026" s="166">
        <f t="shared" ref="E6026" si="1798">2021-D6026</f>
        <v>4</v>
      </c>
      <c r="F6026" s="167">
        <v>27000</v>
      </c>
      <c r="G6026" s="168">
        <v>0.1</v>
      </c>
      <c r="H6026" s="167">
        <f t="shared" ref="H6026" si="1799">E6026*F6026*G6026</f>
        <v>10800</v>
      </c>
      <c r="I6026" s="167">
        <f t="shared" ref="I6026" si="1800">F6026-H6026</f>
        <v>16200</v>
      </c>
      <c r="J6026" s="167">
        <f t="shared" ref="J6026" si="1801">F6026*G6026</f>
        <v>2700</v>
      </c>
      <c r="K6026" s="101">
        <f t="shared" si="1692"/>
        <v>1.5060240963855422</v>
      </c>
      <c r="L6026" s="167">
        <v>150</v>
      </c>
      <c r="M6026" s="169">
        <f t="shared" ref="M6026" si="1802">K6026*L6026/60</f>
        <v>3.7650602409638556</v>
      </c>
    </row>
    <row r="6027" spans="1:13">
      <c r="A6027" s="1302"/>
      <c r="B6027" s="288" t="s">
        <v>734</v>
      </c>
      <c r="C6027" s="289"/>
      <c r="D6027" s="131"/>
      <c r="E6027" s="259"/>
      <c r="F6027" s="131"/>
      <c r="G6027" s="131"/>
      <c r="H6027" s="131"/>
      <c r="I6027" s="131"/>
      <c r="J6027" s="131"/>
      <c r="K6027" s="101">
        <f t="shared" si="1692"/>
        <v>0</v>
      </c>
      <c r="L6027" s="513"/>
      <c r="M6027" s="102">
        <f>SUM(M6024:M6026)</f>
        <v>42.95654841588577</v>
      </c>
    </row>
    <row r="6028" spans="1:13">
      <c r="A6028" s="1302" t="s">
        <v>4787</v>
      </c>
      <c r="B6028" s="288" t="s">
        <v>4788</v>
      </c>
      <c r="C6028" s="289" t="s">
        <v>4789</v>
      </c>
      <c r="D6028" s="131">
        <v>2017</v>
      </c>
      <c r="E6028" s="166">
        <f t="shared" ref="E6028" si="1803">2021-D6028</f>
        <v>4</v>
      </c>
      <c r="F6028" s="167">
        <v>57000</v>
      </c>
      <c r="G6028" s="168">
        <v>0.1</v>
      </c>
      <c r="H6028" s="167">
        <f t="shared" ref="H6028" si="1804">E6028*F6028*G6028</f>
        <v>22800</v>
      </c>
      <c r="I6028" s="167">
        <f t="shared" ref="I6028" si="1805">F6028-H6028</f>
        <v>34200</v>
      </c>
      <c r="J6028" s="167">
        <f t="shared" ref="J6028" si="1806">F6028*G6028</f>
        <v>5700</v>
      </c>
      <c r="K6028" s="101">
        <f t="shared" si="1692"/>
        <v>3.179384203480589</v>
      </c>
      <c r="L6028" s="167">
        <v>360</v>
      </c>
      <c r="M6028" s="169">
        <f t="shared" ref="M6028" si="1807">K6028*L6028/60</f>
        <v>19.076305220883533</v>
      </c>
    </row>
    <row r="6029" spans="1:13" ht="15.75">
      <c r="A6029" s="1144" t="s">
        <v>6023</v>
      </c>
      <c r="B6029" s="1608" t="s">
        <v>6180</v>
      </c>
      <c r="C6029" s="827"/>
      <c r="D6029" s="500"/>
      <c r="E6029" s="500"/>
      <c r="F6029" s="1680"/>
      <c r="G6029" s="1681"/>
      <c r="H6029" s="1680"/>
      <c r="I6029" s="1680"/>
      <c r="J6029" s="1680"/>
      <c r="K6029" s="67"/>
      <c r="L6029" s="1680"/>
      <c r="M6029" s="826"/>
    </row>
    <row r="6030" spans="1:13" ht="48.75" customHeight="1">
      <c r="A6030" s="1147" t="s">
        <v>6181</v>
      </c>
      <c r="B6030" s="38" t="s">
        <v>6179</v>
      </c>
      <c r="C6030" s="289" t="s">
        <v>5508</v>
      </c>
      <c r="D6030" s="131">
        <v>2015</v>
      </c>
      <c r="E6030" s="131">
        <v>4</v>
      </c>
      <c r="F6030" s="131">
        <v>139017</v>
      </c>
      <c r="G6030" s="428">
        <v>0.1</v>
      </c>
      <c r="H6030" s="131">
        <v>55606.8</v>
      </c>
      <c r="I6030" s="131">
        <v>83410.2</v>
      </c>
      <c r="J6030" s="131">
        <v>13901.7</v>
      </c>
      <c r="K6030" s="131">
        <v>7.8807823129251702</v>
      </c>
      <c r="L6030" s="131">
        <v>40</v>
      </c>
      <c r="M6030" s="289">
        <v>5.2538548752834471</v>
      </c>
    </row>
    <row r="6031" spans="1:13" ht="45">
      <c r="A6031" s="1147" t="s">
        <v>6182</v>
      </c>
      <c r="B6031" s="38" t="s">
        <v>6177</v>
      </c>
      <c r="C6031" s="289" t="s">
        <v>5508</v>
      </c>
      <c r="D6031" s="131">
        <v>2015</v>
      </c>
      <c r="E6031" s="131">
        <v>4</v>
      </c>
      <c r="F6031" s="131">
        <v>139017</v>
      </c>
      <c r="G6031" s="428">
        <v>0.1</v>
      </c>
      <c r="H6031" s="131">
        <v>55606.8</v>
      </c>
      <c r="I6031" s="131">
        <v>83410.2</v>
      </c>
      <c r="J6031" s="131">
        <v>13901.7</v>
      </c>
      <c r="K6031" s="131">
        <v>7.8807823129251702</v>
      </c>
      <c r="L6031" s="131">
        <v>40</v>
      </c>
      <c r="M6031" s="289">
        <v>5.2538548752834471</v>
      </c>
    </row>
    <row r="6032" spans="1:13" ht="45">
      <c r="A6032" s="1147" t="s">
        <v>6183</v>
      </c>
      <c r="B6032" s="38" t="s">
        <v>6176</v>
      </c>
      <c r="C6032" s="289" t="s">
        <v>5508</v>
      </c>
      <c r="D6032" s="131">
        <v>2015</v>
      </c>
      <c r="E6032" s="131">
        <v>4</v>
      </c>
      <c r="F6032" s="131">
        <v>139017</v>
      </c>
      <c r="G6032" s="428">
        <v>0.1</v>
      </c>
      <c r="H6032" s="131">
        <v>55606.8</v>
      </c>
      <c r="I6032" s="131">
        <v>83410.2</v>
      </c>
      <c r="J6032" s="131">
        <v>13901.7</v>
      </c>
      <c r="K6032" s="131">
        <v>7.8807823129251702</v>
      </c>
      <c r="L6032" s="131">
        <v>40</v>
      </c>
      <c r="M6032" s="289">
        <v>5.2538548752834471</v>
      </c>
    </row>
    <row r="6033" spans="1:13" ht="105">
      <c r="A6033" s="1410" t="s">
        <v>6184</v>
      </c>
      <c r="B6033" s="1409" t="s">
        <v>5405</v>
      </c>
      <c r="C6033" s="289"/>
      <c r="D6033" s="131"/>
      <c r="E6033" s="131"/>
      <c r="F6033" s="131"/>
      <c r="G6033" s="428"/>
      <c r="H6033" s="131"/>
      <c r="I6033" s="131"/>
      <c r="J6033" s="131"/>
      <c r="K6033" s="131"/>
      <c r="L6033" s="131"/>
      <c r="M6033" s="289"/>
    </row>
    <row r="6034" spans="1:13">
      <c r="A6034" s="1312"/>
      <c r="B6034" s="89"/>
      <c r="C6034" s="1411" t="s">
        <v>5508</v>
      </c>
      <c r="D6034" s="12">
        <v>2015</v>
      </c>
      <c r="E6034" s="33">
        <f t="shared" ref="E6034" si="1808">2019-D6034</f>
        <v>4</v>
      </c>
      <c r="F6034" s="33">
        <v>139017</v>
      </c>
      <c r="G6034" s="33">
        <v>0.1</v>
      </c>
      <c r="H6034" s="168">
        <f>E6034*F6034*G6034</f>
        <v>55606.8</v>
      </c>
      <c r="I6034" s="167">
        <f t="shared" ref="I6034:I6036" si="1809">F6034-H6034</f>
        <v>83410.2</v>
      </c>
      <c r="J6034" s="167">
        <f>F6034*G6034</f>
        <v>13901.7</v>
      </c>
      <c r="K6034" s="167">
        <f t="shared" ref="K6034:K6036" si="1810">J6034/1764</f>
        <v>7.8807823129251702</v>
      </c>
      <c r="L6034" s="167">
        <v>19</v>
      </c>
      <c r="M6034" s="30">
        <f t="shared" ref="M6034:M6036" si="1811">K6034*L6034/60</f>
        <v>2.4955810657596373</v>
      </c>
    </row>
    <row r="6035" spans="1:13">
      <c r="A6035" s="1312"/>
      <c r="B6035" s="89"/>
      <c r="C6035" s="1411" t="s">
        <v>5509</v>
      </c>
      <c r="D6035" s="12">
        <v>2014</v>
      </c>
      <c r="E6035" s="33">
        <f>2019-D6035</f>
        <v>5</v>
      </c>
      <c r="F6035" s="33">
        <v>68000</v>
      </c>
      <c r="G6035" s="33">
        <v>0.1</v>
      </c>
      <c r="H6035" s="168">
        <f t="shared" ref="H6035:H6036" si="1812">E6035*F6035*G6035</f>
        <v>34000</v>
      </c>
      <c r="I6035" s="167">
        <f t="shared" si="1809"/>
        <v>34000</v>
      </c>
      <c r="J6035" s="167">
        <f t="shared" ref="J6035:J6036" si="1813">F6035*G6035</f>
        <v>6800</v>
      </c>
      <c r="K6035" s="167">
        <f t="shared" si="1810"/>
        <v>3.8548752834467122</v>
      </c>
      <c r="L6035" s="167">
        <v>20</v>
      </c>
      <c r="M6035" s="30">
        <f t="shared" si="1811"/>
        <v>1.2849584278155708</v>
      </c>
    </row>
    <row r="6036" spans="1:13" ht="15" customHeight="1">
      <c r="A6036" s="1312"/>
      <c r="B6036" s="89"/>
      <c r="C6036" s="1411" t="s">
        <v>5510</v>
      </c>
      <c r="D6036" s="12">
        <v>2014</v>
      </c>
      <c r="E6036" s="33">
        <f t="shared" ref="E6036" si="1814">2019-D6036</f>
        <v>5</v>
      </c>
      <c r="F6036" s="33">
        <v>22800</v>
      </c>
      <c r="G6036" s="33">
        <v>0.1</v>
      </c>
      <c r="H6036" s="168">
        <f t="shared" si="1812"/>
        <v>11400</v>
      </c>
      <c r="I6036" s="167">
        <f t="shared" si="1809"/>
        <v>11400</v>
      </c>
      <c r="J6036" s="167">
        <f t="shared" si="1813"/>
        <v>2280</v>
      </c>
      <c r="K6036" s="167">
        <f t="shared" si="1810"/>
        <v>1.2925170068027212</v>
      </c>
      <c r="L6036" s="167">
        <v>20</v>
      </c>
      <c r="M6036" s="30">
        <f t="shared" si="1811"/>
        <v>0.43083900226757371</v>
      </c>
    </row>
    <row r="6037" spans="1:13" ht="15" customHeight="1">
      <c r="A6037" s="141"/>
      <c r="B6037" s="89"/>
      <c r="C6037" s="1411"/>
      <c r="D6037" s="12"/>
      <c r="E6037" s="33"/>
      <c r="F6037" s="33"/>
      <c r="G6037" s="33"/>
      <c r="H6037" s="168"/>
      <c r="I6037" s="167"/>
      <c r="J6037" s="167"/>
      <c r="K6037" s="167"/>
      <c r="L6037" s="167"/>
      <c r="M6037" s="34">
        <f>SUM(M6040:M6042)</f>
        <v>4.2113784958427818</v>
      </c>
    </row>
    <row r="6038" spans="1:13" ht="15" customHeight="1">
      <c r="A6038" s="1145" t="s">
        <v>5436</v>
      </c>
      <c r="B6038" s="1608" t="s">
        <v>6186</v>
      </c>
      <c r="C6038" s="1122"/>
      <c r="D6038" s="1123"/>
      <c r="E6038" s="1123"/>
      <c r="F6038" s="1325"/>
      <c r="G6038" s="1325"/>
      <c r="H6038" s="1686"/>
      <c r="I6038" s="1688"/>
      <c r="J6038" s="1689"/>
      <c r="K6038" s="1680"/>
      <c r="L6038" s="1680"/>
      <c r="M6038" s="1256"/>
    </row>
    <row r="6039" spans="1:13" s="1422" customFormat="1" ht="17.25" customHeight="1">
      <c r="A6039" s="1407"/>
      <c r="B6039" s="1281" t="s">
        <v>5406</v>
      </c>
      <c r="C6039" s="1678"/>
      <c r="D6039" s="1679"/>
      <c r="E6039" s="1680"/>
      <c r="F6039" s="1680"/>
      <c r="G6039" s="1680"/>
      <c r="H6039" s="1681"/>
      <c r="I6039" s="1680"/>
      <c r="J6039" s="1680"/>
      <c r="K6039" s="1680"/>
      <c r="L6039" s="1680"/>
      <c r="M6039" s="1682"/>
    </row>
    <row r="6040" spans="1:13" s="1422" customFormat="1">
      <c r="A6040" s="1312"/>
      <c r="B6040" s="89"/>
      <c r="C6040" s="1411" t="s">
        <v>5508</v>
      </c>
      <c r="D6040" s="12">
        <v>2015</v>
      </c>
      <c r="E6040" s="33">
        <f t="shared" ref="E6040" si="1815">2019-D6040</f>
        <v>4</v>
      </c>
      <c r="F6040" s="33">
        <v>139017</v>
      </c>
      <c r="G6040" s="33">
        <v>0.1</v>
      </c>
      <c r="H6040" s="168">
        <f>E6040*F6040*G6040</f>
        <v>55606.8</v>
      </c>
      <c r="I6040" s="167">
        <f t="shared" ref="I6040:I6042" si="1816">F6040-H6040</f>
        <v>83410.2</v>
      </c>
      <c r="J6040" s="167">
        <f>F6040*G6040</f>
        <v>13901.7</v>
      </c>
      <c r="K6040" s="167">
        <f t="shared" ref="K6040:K6042" si="1817">J6040/1764</f>
        <v>7.8807823129251702</v>
      </c>
      <c r="L6040" s="167">
        <v>19</v>
      </c>
      <c r="M6040" s="30">
        <f t="shared" ref="M6040:M6042" si="1818">K6040*L6040/60</f>
        <v>2.4955810657596373</v>
      </c>
    </row>
    <row r="6041" spans="1:13" s="1422" customFormat="1">
      <c r="A6041" s="1312"/>
      <c r="B6041" s="89"/>
      <c r="C6041" s="1411" t="s">
        <v>5509</v>
      </c>
      <c r="D6041" s="12">
        <v>2014</v>
      </c>
      <c r="E6041" s="33">
        <f>2019-D6041</f>
        <v>5</v>
      </c>
      <c r="F6041" s="33">
        <v>68000</v>
      </c>
      <c r="G6041" s="33">
        <v>0.1</v>
      </c>
      <c r="H6041" s="168">
        <f t="shared" ref="H6041:H6042" si="1819">E6041*F6041*G6041</f>
        <v>34000</v>
      </c>
      <c r="I6041" s="167">
        <f t="shared" si="1816"/>
        <v>34000</v>
      </c>
      <c r="J6041" s="167">
        <f t="shared" ref="J6041:J6042" si="1820">F6041*G6041</f>
        <v>6800</v>
      </c>
      <c r="K6041" s="167">
        <f t="shared" si="1817"/>
        <v>3.8548752834467122</v>
      </c>
      <c r="L6041" s="167">
        <v>20</v>
      </c>
      <c r="M6041" s="30">
        <f t="shared" si="1818"/>
        <v>1.2849584278155708</v>
      </c>
    </row>
    <row r="6042" spans="1:13" s="1422" customFormat="1" ht="34.5" customHeight="1">
      <c r="A6042" s="1312"/>
      <c r="B6042" s="89"/>
      <c r="C6042" s="1411" t="s">
        <v>5510</v>
      </c>
      <c r="D6042" s="12">
        <v>2014</v>
      </c>
      <c r="E6042" s="33">
        <f t="shared" ref="E6042" si="1821">2019-D6042</f>
        <v>5</v>
      </c>
      <c r="F6042" s="33">
        <v>22800</v>
      </c>
      <c r="G6042" s="33">
        <v>0.1</v>
      </c>
      <c r="H6042" s="168">
        <f t="shared" si="1819"/>
        <v>11400</v>
      </c>
      <c r="I6042" s="167">
        <f t="shared" si="1816"/>
        <v>11400</v>
      </c>
      <c r="J6042" s="167">
        <f t="shared" si="1820"/>
        <v>2280</v>
      </c>
      <c r="K6042" s="167">
        <f t="shared" si="1817"/>
        <v>1.2925170068027212</v>
      </c>
      <c r="L6042" s="167">
        <v>20</v>
      </c>
      <c r="M6042" s="30">
        <f t="shared" si="1818"/>
        <v>0.43083900226757371</v>
      </c>
    </row>
    <row r="6043" spans="1:13">
      <c r="A6043" s="1312"/>
      <c r="B6043" s="12"/>
      <c r="C6043" s="32"/>
      <c r="D6043" s="131"/>
      <c r="E6043" s="259"/>
      <c r="F6043" s="131"/>
      <c r="G6043" s="131"/>
      <c r="H6043" s="131"/>
      <c r="I6043" s="131"/>
      <c r="J6043" s="131"/>
      <c r="K6043" s="289"/>
      <c r="L6043" s="513"/>
      <c r="M6043" s="102">
        <f>SUM(M6028)</f>
        <v>19.076305220883533</v>
      </c>
    </row>
  </sheetData>
  <autoFilter ref="A10:V6043"/>
  <mergeCells count="10">
    <mergeCell ref="K1:M4"/>
    <mergeCell ref="A2:G2"/>
    <mergeCell ref="K5:M5"/>
    <mergeCell ref="A6:M6"/>
    <mergeCell ref="A7:M7"/>
    <mergeCell ref="B6015:E6015"/>
    <mergeCell ref="F6015:I6015"/>
    <mergeCell ref="J6015:M6015"/>
    <mergeCell ref="A2830:A2831"/>
    <mergeCell ref="A8:M8"/>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620"/>
  <sheetViews>
    <sheetView topLeftCell="A7" zoomScale="82" zoomScaleNormal="82" zoomScaleSheetLayoutView="85" workbookViewId="0">
      <pane ySplit="7" topLeftCell="A1572" activePane="bottomLeft" state="frozen"/>
      <selection activeCell="A7" sqref="A7"/>
      <selection pane="bottomLeft" activeCell="I1581" sqref="I1581"/>
    </sheetView>
  </sheetViews>
  <sheetFormatPr defaultRowHeight="15"/>
  <cols>
    <col min="1" max="1" width="9.140625" style="194" customWidth="1"/>
    <col min="2" max="2" width="50" style="195" customWidth="1"/>
    <col min="3" max="3" width="21.5703125" style="71" customWidth="1"/>
    <col min="4" max="4" width="13" style="1904" customWidth="1"/>
    <col min="5" max="5" width="11.7109375" style="1904" customWidth="1"/>
    <col min="6" max="6" width="13.7109375" style="71" customWidth="1"/>
    <col min="7" max="7" width="12.85546875" style="71" customWidth="1"/>
    <col min="8" max="8" width="11.5703125" style="71" customWidth="1"/>
    <col min="9" max="9" width="12.85546875" style="71" customWidth="1"/>
    <col min="10" max="10" width="17.42578125" style="196" customWidth="1"/>
    <col min="11" max="11" width="19.5703125" style="196" customWidth="1"/>
    <col min="12" max="16384" width="9.140625" style="51"/>
  </cols>
  <sheetData>
    <row r="1" spans="1:15" ht="18.75" customHeight="1">
      <c r="A1" s="180"/>
      <c r="B1" s="181"/>
      <c r="C1" s="1358"/>
      <c r="D1" s="1859"/>
      <c r="E1" s="1859"/>
      <c r="F1" s="1359"/>
      <c r="G1" s="2170" t="s">
        <v>370</v>
      </c>
      <c r="H1" s="2170"/>
      <c r="I1" s="2170"/>
    </row>
    <row r="2" spans="1:15" ht="19.5" customHeight="1">
      <c r="A2" s="182"/>
      <c r="B2" s="183"/>
      <c r="C2" s="1358"/>
      <c r="D2" s="1859"/>
      <c r="E2" s="1860"/>
      <c r="F2" s="2170" t="s">
        <v>371</v>
      </c>
      <c r="G2" s="2170"/>
      <c r="H2" s="2170"/>
      <c r="I2" s="2170"/>
    </row>
    <row r="3" spans="1:15" ht="17.25" customHeight="1">
      <c r="A3" s="182"/>
      <c r="B3" s="183"/>
      <c r="C3" s="1358"/>
      <c r="D3" s="1859"/>
      <c r="E3" s="1859"/>
      <c r="F3" s="2170" t="s">
        <v>2</v>
      </c>
      <c r="G3" s="2170"/>
      <c r="H3" s="2170"/>
      <c r="I3" s="2170"/>
    </row>
    <row r="4" spans="1:15" ht="18.75" customHeight="1">
      <c r="A4" s="2171" t="s">
        <v>372</v>
      </c>
      <c r="B4" s="2171"/>
      <c r="C4" s="2171"/>
      <c r="D4" s="1859"/>
      <c r="E4" s="1859"/>
      <c r="F4" s="1359"/>
      <c r="G4" s="1359"/>
      <c r="H4" s="1359"/>
      <c r="I4" s="1359" t="s">
        <v>373</v>
      </c>
    </row>
    <row r="5" spans="1:15" ht="58.5" customHeight="1">
      <c r="A5" s="2171" t="s">
        <v>374</v>
      </c>
      <c r="B5" s="2171"/>
      <c r="C5" s="2171"/>
      <c r="D5" s="1859"/>
      <c r="E5" s="1859"/>
      <c r="F5" s="1358"/>
      <c r="G5" s="1358"/>
      <c r="H5" s="1358"/>
    </row>
    <row r="6" spans="1:15" s="185" customFormat="1">
      <c r="A6" s="2145" t="s">
        <v>375</v>
      </c>
      <c r="B6" s="2145"/>
      <c r="C6" s="2145"/>
      <c r="D6" s="2145"/>
      <c r="E6" s="2145"/>
      <c r="F6" s="2145"/>
      <c r="G6" s="2145"/>
      <c r="H6" s="2145"/>
      <c r="I6" s="2145"/>
      <c r="J6" s="1346"/>
      <c r="K6" s="1346"/>
      <c r="L6" s="184"/>
      <c r="M6" s="184"/>
      <c r="N6" s="184"/>
      <c r="O6" s="184"/>
    </row>
    <row r="7" spans="1:15" s="185" customFormat="1">
      <c r="A7" s="180"/>
      <c r="B7" s="181"/>
      <c r="C7" s="1358"/>
      <c r="D7" s="1859"/>
      <c r="E7" s="1859"/>
      <c r="F7" s="1358"/>
      <c r="G7" s="1358"/>
      <c r="H7" s="1358"/>
      <c r="I7" s="1361"/>
      <c r="J7" s="1362"/>
      <c r="K7" s="1346"/>
      <c r="L7" s="184"/>
      <c r="M7" s="184"/>
      <c r="N7" s="184"/>
      <c r="O7" s="184"/>
    </row>
    <row r="8" spans="1:15" s="185" customFormat="1" ht="63.75" customHeight="1">
      <c r="A8" s="2145" t="s">
        <v>376</v>
      </c>
      <c r="B8" s="2145"/>
      <c r="C8" s="2145"/>
      <c r="D8" s="2145"/>
      <c r="E8" s="2145"/>
      <c r="F8" s="2145"/>
      <c r="G8" s="2145"/>
      <c r="H8" s="2145"/>
      <c r="I8" s="2145"/>
      <c r="J8" s="1362"/>
      <c r="K8" s="1346"/>
      <c r="L8" s="184"/>
      <c r="M8" s="184"/>
      <c r="N8" s="184"/>
      <c r="O8" s="184"/>
    </row>
    <row r="9" spans="1:15" s="185" customFormat="1">
      <c r="A9" s="180"/>
      <c r="B9" s="181"/>
      <c r="C9" s="1360"/>
      <c r="D9" s="1859"/>
      <c r="E9" s="1859"/>
      <c r="F9" s="1358"/>
      <c r="G9" s="1358"/>
      <c r="H9" s="1358"/>
      <c r="I9" s="1361"/>
      <c r="J9" s="1362"/>
      <c r="K9" s="1346"/>
      <c r="L9" s="184"/>
      <c r="M9" s="184"/>
      <c r="N9" s="184"/>
      <c r="O9" s="184"/>
    </row>
    <row r="10" spans="1:15" ht="22.5" customHeight="1">
      <c r="A10" s="2146"/>
      <c r="B10" s="2149" t="s">
        <v>377</v>
      </c>
      <c r="C10" s="2152" t="s">
        <v>378</v>
      </c>
      <c r="D10" s="2155" t="s">
        <v>379</v>
      </c>
      <c r="E10" s="2158" t="s">
        <v>380</v>
      </c>
      <c r="F10" s="2159"/>
      <c r="G10" s="2159"/>
      <c r="H10" s="2159"/>
      <c r="I10" s="2159"/>
      <c r="J10" s="1363"/>
      <c r="K10" s="359"/>
    </row>
    <row r="11" spans="1:15" ht="20.25" customHeight="1">
      <c r="A11" s="2147"/>
      <c r="B11" s="2150"/>
      <c r="C11" s="2153"/>
      <c r="D11" s="2156"/>
      <c r="E11" s="2158" t="s">
        <v>381</v>
      </c>
      <c r="F11" s="2159"/>
      <c r="G11" s="2159"/>
      <c r="H11" s="2159"/>
      <c r="I11" s="2160" t="s">
        <v>382</v>
      </c>
      <c r="J11" s="1363"/>
      <c r="K11" s="359"/>
    </row>
    <row r="12" spans="1:15" ht="45.75" customHeight="1">
      <c r="A12" s="2148"/>
      <c r="B12" s="2151"/>
      <c r="C12" s="2154"/>
      <c r="D12" s="2157"/>
      <c r="E12" s="1861" t="s">
        <v>367</v>
      </c>
      <c r="F12" s="1347" t="s">
        <v>368</v>
      </c>
      <c r="G12" s="186" t="s">
        <v>383</v>
      </c>
      <c r="H12" s="186" t="s">
        <v>384</v>
      </c>
      <c r="I12" s="2161"/>
      <c r="J12" s="359" t="s">
        <v>385</v>
      </c>
      <c r="K12" s="359" t="s">
        <v>386</v>
      </c>
    </row>
    <row r="13" spans="1:15">
      <c r="A13" s="187" t="s">
        <v>571</v>
      </c>
      <c r="B13" s="84">
        <v>2</v>
      </c>
      <c r="C13" s="1299">
        <v>3</v>
      </c>
      <c r="D13" s="1862">
        <v>4</v>
      </c>
      <c r="E13" s="1863" t="s">
        <v>19</v>
      </c>
      <c r="F13" s="1299">
        <v>6</v>
      </c>
      <c r="G13" s="1301" t="s">
        <v>21</v>
      </c>
      <c r="H13" s="1299">
        <v>8</v>
      </c>
      <c r="I13" s="1301" t="s">
        <v>357</v>
      </c>
      <c r="J13" s="1299"/>
      <c r="K13" s="1301"/>
    </row>
    <row r="14" spans="1:15" ht="42.75">
      <c r="A14" s="387">
        <v>1</v>
      </c>
      <c r="B14" s="28" t="s">
        <v>3824</v>
      </c>
      <c r="C14" s="1364"/>
      <c r="D14" s="1244"/>
      <c r="E14" s="1244"/>
      <c r="F14" s="1364"/>
      <c r="G14" s="1364"/>
      <c r="H14" s="1364"/>
      <c r="I14" s="1364"/>
      <c r="J14" s="821"/>
      <c r="K14" s="821"/>
    </row>
    <row r="15" spans="1:15" ht="142.5">
      <c r="A15" s="341" t="s">
        <v>3825</v>
      </c>
      <c r="B15" s="342" t="s">
        <v>3826</v>
      </c>
      <c r="C15" s="1365"/>
      <c r="D15" s="1864"/>
      <c r="E15" s="1864"/>
      <c r="F15" s="1365"/>
      <c r="G15" s="1365"/>
      <c r="H15" s="1365"/>
      <c r="I15" s="1365"/>
      <c r="J15" s="1348"/>
      <c r="K15" s="1348"/>
    </row>
    <row r="16" spans="1:15">
      <c r="A16" s="49" t="s">
        <v>3827</v>
      </c>
      <c r="B16" s="56" t="s">
        <v>2390</v>
      </c>
      <c r="C16" s="166">
        <v>1</v>
      </c>
      <c r="D16" s="167">
        <f t="shared" ref="D16:D80" si="0">E16+F16+G16+H16</f>
        <v>15</v>
      </c>
      <c r="E16" s="167">
        <v>5</v>
      </c>
      <c r="F16" s="166">
        <v>10</v>
      </c>
      <c r="G16" s="166"/>
      <c r="H16" s="166"/>
      <c r="I16" s="166"/>
      <c r="J16" s="359"/>
      <c r="K16" s="359"/>
    </row>
    <row r="17" spans="1:11">
      <c r="A17" s="49" t="s">
        <v>3828</v>
      </c>
      <c r="B17" s="56" t="s">
        <v>3829</v>
      </c>
      <c r="C17" s="166">
        <v>1</v>
      </c>
      <c r="D17" s="167">
        <f t="shared" si="0"/>
        <v>15</v>
      </c>
      <c r="E17" s="167">
        <v>5</v>
      </c>
      <c r="F17" s="166">
        <v>10</v>
      </c>
      <c r="G17" s="166"/>
      <c r="H17" s="166"/>
      <c r="I17" s="166"/>
      <c r="J17" s="359"/>
      <c r="K17" s="359"/>
    </row>
    <row r="18" spans="1:11">
      <c r="A18" s="49" t="s">
        <v>3830</v>
      </c>
      <c r="B18" s="56" t="s">
        <v>1300</v>
      </c>
      <c r="C18" s="166">
        <v>1</v>
      </c>
      <c r="D18" s="167">
        <f t="shared" si="0"/>
        <v>20</v>
      </c>
      <c r="E18" s="167">
        <v>10</v>
      </c>
      <c r="F18" s="166">
        <v>10</v>
      </c>
      <c r="G18" s="166"/>
      <c r="H18" s="166"/>
      <c r="I18" s="166"/>
      <c r="J18" s="359"/>
      <c r="K18" s="359"/>
    </row>
    <row r="19" spans="1:11">
      <c r="A19" s="49" t="s">
        <v>3831</v>
      </c>
      <c r="B19" s="56" t="s">
        <v>3832</v>
      </c>
      <c r="C19" s="166">
        <v>1</v>
      </c>
      <c r="D19" s="167">
        <f t="shared" si="0"/>
        <v>40</v>
      </c>
      <c r="E19" s="167">
        <v>20</v>
      </c>
      <c r="F19" s="166">
        <v>20</v>
      </c>
      <c r="G19" s="166"/>
      <c r="H19" s="166"/>
      <c r="I19" s="166"/>
      <c r="J19" s="359"/>
      <c r="K19" s="359"/>
    </row>
    <row r="20" spans="1:11">
      <c r="A20" s="49" t="s">
        <v>3833</v>
      </c>
      <c r="B20" s="56" t="s">
        <v>3834</v>
      </c>
      <c r="C20" s="166">
        <v>1</v>
      </c>
      <c r="D20" s="167">
        <f t="shared" si="0"/>
        <v>30</v>
      </c>
      <c r="E20" s="167">
        <v>15</v>
      </c>
      <c r="F20" s="166">
        <v>15</v>
      </c>
      <c r="G20" s="166"/>
      <c r="H20" s="166"/>
      <c r="I20" s="166">
        <v>10</v>
      </c>
      <c r="J20" s="359"/>
      <c r="K20" s="359"/>
    </row>
    <row r="21" spans="1:11">
      <c r="A21" s="49" t="s">
        <v>3835</v>
      </c>
      <c r="B21" s="56" t="s">
        <v>3836</v>
      </c>
      <c r="C21" s="166">
        <v>1</v>
      </c>
      <c r="D21" s="167">
        <f t="shared" si="0"/>
        <v>20</v>
      </c>
      <c r="E21" s="167">
        <v>10</v>
      </c>
      <c r="F21" s="166">
        <v>10</v>
      </c>
      <c r="G21" s="166"/>
      <c r="H21" s="166"/>
      <c r="I21" s="166">
        <v>10</v>
      </c>
      <c r="J21" s="359"/>
      <c r="K21" s="359"/>
    </row>
    <row r="22" spans="1:11">
      <c r="A22" s="49" t="s">
        <v>3837</v>
      </c>
      <c r="B22" s="461" t="s">
        <v>3838</v>
      </c>
      <c r="C22" s="166">
        <v>1</v>
      </c>
      <c r="D22" s="167">
        <f t="shared" si="0"/>
        <v>40</v>
      </c>
      <c r="E22" s="167">
        <v>20</v>
      </c>
      <c r="F22" s="166">
        <v>10</v>
      </c>
      <c r="G22" s="166"/>
      <c r="H22" s="166">
        <v>10</v>
      </c>
      <c r="I22" s="166">
        <v>10</v>
      </c>
      <c r="J22" s="359"/>
      <c r="K22" s="359"/>
    </row>
    <row r="23" spans="1:11">
      <c r="A23" s="49" t="s">
        <v>3839</v>
      </c>
      <c r="B23" s="461" t="s">
        <v>3840</v>
      </c>
      <c r="C23" s="166">
        <v>1</v>
      </c>
      <c r="D23" s="167">
        <f t="shared" si="0"/>
        <v>55</v>
      </c>
      <c r="E23" s="167">
        <v>20</v>
      </c>
      <c r="F23" s="166">
        <v>25</v>
      </c>
      <c r="G23" s="166"/>
      <c r="H23" s="166">
        <v>10</v>
      </c>
      <c r="I23" s="166">
        <v>20</v>
      </c>
      <c r="J23" s="359"/>
      <c r="K23" s="359"/>
    </row>
    <row r="24" spans="1:11">
      <c r="A24" s="49" t="s">
        <v>3841</v>
      </c>
      <c r="B24" s="461" t="s">
        <v>3584</v>
      </c>
      <c r="C24" s="166">
        <v>1</v>
      </c>
      <c r="D24" s="167">
        <f t="shared" si="0"/>
        <v>70</v>
      </c>
      <c r="E24" s="167">
        <v>30</v>
      </c>
      <c r="F24" s="166">
        <v>30</v>
      </c>
      <c r="G24" s="166"/>
      <c r="H24" s="166">
        <v>10</v>
      </c>
      <c r="I24" s="166">
        <v>10</v>
      </c>
      <c r="J24" s="359"/>
      <c r="K24" s="359"/>
    </row>
    <row r="25" spans="1:11">
      <c r="A25" s="49" t="s">
        <v>3842</v>
      </c>
      <c r="B25" s="461" t="s">
        <v>3843</v>
      </c>
      <c r="C25" s="166">
        <v>1</v>
      </c>
      <c r="D25" s="167">
        <f t="shared" si="0"/>
        <v>40</v>
      </c>
      <c r="E25" s="167">
        <v>15</v>
      </c>
      <c r="F25" s="166">
        <v>15</v>
      </c>
      <c r="G25" s="166"/>
      <c r="H25" s="166">
        <v>10</v>
      </c>
      <c r="I25" s="166"/>
      <c r="J25" s="359"/>
      <c r="K25" s="359"/>
    </row>
    <row r="26" spans="1:11">
      <c r="A26" s="49" t="s">
        <v>3844</v>
      </c>
      <c r="B26" s="461" t="s">
        <v>3845</v>
      </c>
      <c r="C26" s="166">
        <v>1</v>
      </c>
      <c r="D26" s="167">
        <f t="shared" si="0"/>
        <v>45</v>
      </c>
      <c r="E26" s="167">
        <v>20</v>
      </c>
      <c r="F26" s="166">
        <v>20</v>
      </c>
      <c r="G26" s="166"/>
      <c r="H26" s="166">
        <v>5</v>
      </c>
      <c r="I26" s="166"/>
      <c r="J26" s="359"/>
      <c r="K26" s="359"/>
    </row>
    <row r="27" spans="1:11">
      <c r="A27" s="49" t="s">
        <v>3846</v>
      </c>
      <c r="B27" s="461" t="s">
        <v>3847</v>
      </c>
      <c r="C27" s="166">
        <v>1</v>
      </c>
      <c r="D27" s="167">
        <f t="shared" si="0"/>
        <v>30</v>
      </c>
      <c r="E27" s="167">
        <v>10</v>
      </c>
      <c r="F27" s="166">
        <v>10</v>
      </c>
      <c r="G27" s="166"/>
      <c r="H27" s="166">
        <v>10</v>
      </c>
      <c r="I27" s="166"/>
      <c r="J27" s="359"/>
      <c r="K27" s="359"/>
    </row>
    <row r="28" spans="1:11">
      <c r="A28" s="49" t="s">
        <v>3848</v>
      </c>
      <c r="B28" s="461" t="s">
        <v>3849</v>
      </c>
      <c r="C28" s="166">
        <v>1</v>
      </c>
      <c r="D28" s="167">
        <f t="shared" si="0"/>
        <v>60</v>
      </c>
      <c r="E28" s="167">
        <v>20</v>
      </c>
      <c r="F28" s="166">
        <v>20</v>
      </c>
      <c r="G28" s="166"/>
      <c r="H28" s="166">
        <v>20</v>
      </c>
      <c r="I28" s="166">
        <v>10</v>
      </c>
      <c r="J28" s="359"/>
      <c r="K28" s="359"/>
    </row>
    <row r="29" spans="1:11">
      <c r="A29" s="49" t="s">
        <v>3850</v>
      </c>
      <c r="B29" s="461" t="s">
        <v>3851</v>
      </c>
      <c r="C29" s="166">
        <v>1</v>
      </c>
      <c r="D29" s="167">
        <f t="shared" si="0"/>
        <v>90</v>
      </c>
      <c r="E29" s="167">
        <v>30</v>
      </c>
      <c r="F29" s="166">
        <v>30</v>
      </c>
      <c r="G29" s="166"/>
      <c r="H29" s="166">
        <v>30</v>
      </c>
      <c r="I29" s="166">
        <v>25</v>
      </c>
      <c r="J29" s="359"/>
      <c r="K29" s="359"/>
    </row>
    <row r="30" spans="1:11">
      <c r="A30" s="49" t="s">
        <v>3852</v>
      </c>
      <c r="B30" s="461" t="s">
        <v>3853</v>
      </c>
      <c r="C30" s="166">
        <v>1</v>
      </c>
      <c r="D30" s="167">
        <f t="shared" si="0"/>
        <v>85</v>
      </c>
      <c r="E30" s="167">
        <v>40</v>
      </c>
      <c r="F30" s="166">
        <v>25</v>
      </c>
      <c r="G30" s="166"/>
      <c r="H30" s="166">
        <v>20</v>
      </c>
      <c r="I30" s="166">
        <v>25</v>
      </c>
      <c r="J30" s="359"/>
      <c r="K30" s="359"/>
    </row>
    <row r="31" spans="1:11">
      <c r="A31" s="49" t="s">
        <v>3854</v>
      </c>
      <c r="B31" s="461" t="s">
        <v>3855</v>
      </c>
      <c r="C31" s="166">
        <v>1</v>
      </c>
      <c r="D31" s="167">
        <f t="shared" si="0"/>
        <v>85</v>
      </c>
      <c r="E31" s="167">
        <v>30</v>
      </c>
      <c r="F31" s="166">
        <v>35</v>
      </c>
      <c r="G31" s="166"/>
      <c r="H31" s="166">
        <v>20</v>
      </c>
      <c r="I31" s="166">
        <v>25</v>
      </c>
      <c r="J31" s="359"/>
      <c r="K31" s="359"/>
    </row>
    <row r="32" spans="1:11">
      <c r="A32" s="49" t="s">
        <v>3856</v>
      </c>
      <c r="B32" s="461" t="s">
        <v>3857</v>
      </c>
      <c r="C32" s="166">
        <v>1</v>
      </c>
      <c r="D32" s="167">
        <f t="shared" si="0"/>
        <v>50</v>
      </c>
      <c r="E32" s="1865">
        <v>20</v>
      </c>
      <c r="F32" s="1349">
        <v>20</v>
      </c>
      <c r="G32" s="1349"/>
      <c r="H32" s="1349">
        <v>10</v>
      </c>
      <c r="I32" s="1349">
        <v>10</v>
      </c>
      <c r="J32" s="359"/>
      <c r="K32" s="359"/>
    </row>
    <row r="33" spans="1:11">
      <c r="A33" s="49" t="s">
        <v>3858</v>
      </c>
      <c r="B33" s="461" t="s">
        <v>3859</v>
      </c>
      <c r="C33" s="166">
        <v>1</v>
      </c>
      <c r="D33" s="167">
        <f t="shared" si="0"/>
        <v>70</v>
      </c>
      <c r="E33" s="1865">
        <v>40</v>
      </c>
      <c r="F33" s="1349">
        <v>20</v>
      </c>
      <c r="G33" s="1349"/>
      <c r="H33" s="1349">
        <v>10</v>
      </c>
      <c r="I33" s="166"/>
      <c r="J33" s="359"/>
      <c r="K33" s="359"/>
    </row>
    <row r="34" spans="1:11">
      <c r="A34" s="49" t="s">
        <v>3860</v>
      </c>
      <c r="B34" s="461" t="s">
        <v>3861</v>
      </c>
      <c r="C34" s="166">
        <v>1</v>
      </c>
      <c r="D34" s="167">
        <f t="shared" si="0"/>
        <v>100</v>
      </c>
      <c r="E34" s="1865">
        <v>60</v>
      </c>
      <c r="F34" s="1349">
        <v>30</v>
      </c>
      <c r="G34" s="1349"/>
      <c r="H34" s="1349">
        <v>10</v>
      </c>
      <c r="I34" s="166"/>
      <c r="J34" s="359"/>
      <c r="K34" s="359"/>
    </row>
    <row r="35" spans="1:11">
      <c r="A35" s="49" t="s">
        <v>3862</v>
      </c>
      <c r="B35" s="461" t="s">
        <v>3863</v>
      </c>
      <c r="C35" s="166">
        <v>1</v>
      </c>
      <c r="D35" s="167">
        <f t="shared" si="0"/>
        <v>50</v>
      </c>
      <c r="E35" s="1865">
        <v>20</v>
      </c>
      <c r="F35" s="1349">
        <v>20</v>
      </c>
      <c r="G35" s="1349"/>
      <c r="H35" s="1349">
        <v>10</v>
      </c>
      <c r="I35" s="166"/>
      <c r="J35" s="359"/>
      <c r="K35" s="359"/>
    </row>
    <row r="36" spans="1:11">
      <c r="A36" s="49" t="s">
        <v>3864</v>
      </c>
      <c r="B36" s="461" t="s">
        <v>3865</v>
      </c>
      <c r="C36" s="166">
        <v>1</v>
      </c>
      <c r="D36" s="167">
        <f t="shared" si="0"/>
        <v>90</v>
      </c>
      <c r="E36" s="1865">
        <v>50</v>
      </c>
      <c r="F36" s="1349">
        <v>30</v>
      </c>
      <c r="G36" s="1349"/>
      <c r="H36" s="1349">
        <v>10</v>
      </c>
      <c r="I36" s="166"/>
      <c r="J36" s="359"/>
      <c r="K36" s="359"/>
    </row>
    <row r="37" spans="1:11">
      <c r="A37" s="49" t="s">
        <v>3866</v>
      </c>
      <c r="B37" s="461" t="s">
        <v>3867</v>
      </c>
      <c r="C37" s="166">
        <v>1</v>
      </c>
      <c r="D37" s="167">
        <f t="shared" si="0"/>
        <v>60</v>
      </c>
      <c r="E37" s="1865">
        <v>30</v>
      </c>
      <c r="F37" s="1349">
        <v>20</v>
      </c>
      <c r="G37" s="1349"/>
      <c r="H37" s="1349">
        <v>10</v>
      </c>
      <c r="I37" s="166"/>
      <c r="J37" s="359"/>
      <c r="K37" s="359"/>
    </row>
    <row r="38" spans="1:11">
      <c r="A38" s="49" t="s">
        <v>3868</v>
      </c>
      <c r="B38" s="461" t="s">
        <v>3869</v>
      </c>
      <c r="C38" s="166">
        <v>1</v>
      </c>
      <c r="D38" s="167">
        <f t="shared" si="0"/>
        <v>60</v>
      </c>
      <c r="E38" s="1865">
        <v>30</v>
      </c>
      <c r="F38" s="1349">
        <v>20</v>
      </c>
      <c r="G38" s="1349"/>
      <c r="H38" s="1349">
        <v>10</v>
      </c>
      <c r="I38" s="166"/>
      <c r="J38" s="359"/>
      <c r="K38" s="359"/>
    </row>
    <row r="39" spans="1:11">
      <c r="A39" s="49" t="s">
        <v>3870</v>
      </c>
      <c r="B39" s="461" t="s">
        <v>3871</v>
      </c>
      <c r="C39" s="166">
        <v>1</v>
      </c>
      <c r="D39" s="167">
        <f t="shared" si="0"/>
        <v>80</v>
      </c>
      <c r="E39" s="1865">
        <v>30</v>
      </c>
      <c r="F39" s="1349">
        <v>30</v>
      </c>
      <c r="G39" s="1349"/>
      <c r="H39" s="1349">
        <v>20</v>
      </c>
      <c r="I39" s="166"/>
      <c r="J39" s="359"/>
      <c r="K39" s="359"/>
    </row>
    <row r="40" spans="1:11">
      <c r="A40" s="49" t="s">
        <v>3872</v>
      </c>
      <c r="B40" s="461" t="s">
        <v>3873</v>
      </c>
      <c r="C40" s="166">
        <v>1</v>
      </c>
      <c r="D40" s="167">
        <f t="shared" si="0"/>
        <v>60</v>
      </c>
      <c r="E40" s="1865">
        <v>30</v>
      </c>
      <c r="F40" s="1349">
        <v>20</v>
      </c>
      <c r="G40" s="1349"/>
      <c r="H40" s="1349">
        <v>10</v>
      </c>
      <c r="I40" s="166"/>
      <c r="J40" s="359"/>
      <c r="K40" s="359"/>
    </row>
    <row r="41" spans="1:11">
      <c r="A41" s="49" t="s">
        <v>3874</v>
      </c>
      <c r="B41" s="461" t="s">
        <v>3875</v>
      </c>
      <c r="C41" s="166">
        <v>1</v>
      </c>
      <c r="D41" s="167">
        <f t="shared" si="0"/>
        <v>40</v>
      </c>
      <c r="E41" s="1865">
        <v>20</v>
      </c>
      <c r="F41" s="1349">
        <v>20</v>
      </c>
      <c r="G41" s="1349"/>
      <c r="H41" s="1349"/>
      <c r="I41" s="1349">
        <v>25</v>
      </c>
      <c r="J41" s="359"/>
      <c r="K41" s="359"/>
    </row>
    <row r="42" spans="1:11">
      <c r="A42" s="49" t="s">
        <v>3876</v>
      </c>
      <c r="B42" s="461" t="s">
        <v>3877</v>
      </c>
      <c r="C42" s="166">
        <v>1</v>
      </c>
      <c r="D42" s="167">
        <f t="shared" si="0"/>
        <v>80</v>
      </c>
      <c r="E42" s="1865">
        <v>40</v>
      </c>
      <c r="F42" s="1349">
        <v>20</v>
      </c>
      <c r="G42" s="1349"/>
      <c r="H42" s="1349">
        <v>20</v>
      </c>
      <c r="I42" s="1349">
        <v>25</v>
      </c>
      <c r="J42" s="359"/>
      <c r="K42" s="359"/>
    </row>
    <row r="43" spans="1:11" ht="30">
      <c r="A43" s="49" t="s">
        <v>3878</v>
      </c>
      <c r="B43" s="461" t="s">
        <v>3879</v>
      </c>
      <c r="C43" s="166">
        <v>1</v>
      </c>
      <c r="D43" s="167">
        <f t="shared" si="0"/>
        <v>70</v>
      </c>
      <c r="E43" s="1865">
        <v>40</v>
      </c>
      <c r="F43" s="1349">
        <v>20</v>
      </c>
      <c r="G43" s="1349"/>
      <c r="H43" s="1349">
        <v>10</v>
      </c>
      <c r="I43" s="166"/>
      <c r="J43" s="359"/>
      <c r="K43" s="359"/>
    </row>
    <row r="44" spans="1:11" ht="30">
      <c r="A44" s="49" t="s">
        <v>3880</v>
      </c>
      <c r="B44" s="461" t="s">
        <v>3881</v>
      </c>
      <c r="C44" s="166">
        <v>1</v>
      </c>
      <c r="D44" s="167">
        <f t="shared" si="0"/>
        <v>90</v>
      </c>
      <c r="E44" s="1865">
        <v>40</v>
      </c>
      <c r="F44" s="1349">
        <v>25</v>
      </c>
      <c r="G44" s="1349"/>
      <c r="H44" s="1349">
        <v>25</v>
      </c>
      <c r="I44" s="166"/>
      <c r="J44" s="359"/>
      <c r="K44" s="359"/>
    </row>
    <row r="45" spans="1:11" ht="30">
      <c r="A45" s="49" t="s">
        <v>3882</v>
      </c>
      <c r="B45" s="461" t="s">
        <v>3883</v>
      </c>
      <c r="C45" s="166">
        <v>1</v>
      </c>
      <c r="D45" s="167">
        <f t="shared" si="0"/>
        <v>90</v>
      </c>
      <c r="E45" s="1865">
        <v>40</v>
      </c>
      <c r="F45" s="1349">
        <v>25</v>
      </c>
      <c r="G45" s="1349"/>
      <c r="H45" s="1349">
        <v>25</v>
      </c>
      <c r="I45" s="166"/>
      <c r="J45" s="359"/>
      <c r="K45" s="359"/>
    </row>
    <row r="46" spans="1:11" ht="30">
      <c r="A46" s="49" t="s">
        <v>3884</v>
      </c>
      <c r="B46" s="461" t="s">
        <v>3885</v>
      </c>
      <c r="C46" s="166">
        <v>1</v>
      </c>
      <c r="D46" s="167">
        <f t="shared" si="0"/>
        <v>185</v>
      </c>
      <c r="E46" s="1865">
        <v>90</v>
      </c>
      <c r="F46" s="1349">
        <v>75</v>
      </c>
      <c r="G46" s="1349"/>
      <c r="H46" s="1349">
        <v>20</v>
      </c>
      <c r="I46" s="1349">
        <v>25</v>
      </c>
      <c r="J46" s="359"/>
      <c r="K46" s="359"/>
    </row>
    <row r="47" spans="1:11">
      <c r="A47" s="49" t="s">
        <v>3886</v>
      </c>
      <c r="B47" s="461" t="s">
        <v>3887</v>
      </c>
      <c r="C47" s="166">
        <v>1</v>
      </c>
      <c r="D47" s="167">
        <f t="shared" si="0"/>
        <v>130</v>
      </c>
      <c r="E47" s="1865">
        <v>50</v>
      </c>
      <c r="F47" s="1349">
        <v>55</v>
      </c>
      <c r="G47" s="1349"/>
      <c r="H47" s="1349">
        <v>25</v>
      </c>
      <c r="I47" s="1349">
        <v>25</v>
      </c>
      <c r="J47" s="359"/>
      <c r="K47" s="359"/>
    </row>
    <row r="48" spans="1:11">
      <c r="A48" s="49" t="s">
        <v>3888</v>
      </c>
      <c r="B48" s="461" t="s">
        <v>2666</v>
      </c>
      <c r="C48" s="166">
        <v>1</v>
      </c>
      <c r="D48" s="167">
        <f t="shared" si="0"/>
        <v>170</v>
      </c>
      <c r="E48" s="1865">
        <v>80</v>
      </c>
      <c r="F48" s="1349">
        <v>60</v>
      </c>
      <c r="G48" s="1349"/>
      <c r="H48" s="1349">
        <v>30</v>
      </c>
      <c r="I48" s="1349">
        <v>175</v>
      </c>
      <c r="J48" s="359"/>
      <c r="K48" s="359"/>
    </row>
    <row r="49" spans="1:11">
      <c r="A49" s="49" t="s">
        <v>3889</v>
      </c>
      <c r="B49" s="461" t="s">
        <v>3890</v>
      </c>
      <c r="C49" s="166">
        <v>1</v>
      </c>
      <c r="D49" s="167">
        <f t="shared" si="0"/>
        <v>210</v>
      </c>
      <c r="E49" s="1865">
        <v>100</v>
      </c>
      <c r="F49" s="1349">
        <v>60</v>
      </c>
      <c r="G49" s="1349">
        <v>30</v>
      </c>
      <c r="H49" s="1349">
        <v>20</v>
      </c>
      <c r="I49" s="1349">
        <v>150</v>
      </c>
      <c r="J49" s="359"/>
      <c r="K49" s="359"/>
    </row>
    <row r="50" spans="1:11">
      <c r="A50" s="49" t="s">
        <v>3891</v>
      </c>
      <c r="B50" s="461" t="s">
        <v>3892</v>
      </c>
      <c r="C50" s="166">
        <v>1</v>
      </c>
      <c r="D50" s="167">
        <f t="shared" si="0"/>
        <v>40</v>
      </c>
      <c r="E50" s="1865">
        <v>15</v>
      </c>
      <c r="F50" s="1349">
        <v>15</v>
      </c>
      <c r="G50" s="1349"/>
      <c r="H50" s="1349">
        <v>10</v>
      </c>
      <c r="I50" s="166">
        <v>15</v>
      </c>
      <c r="J50" s="359"/>
      <c r="K50" s="359"/>
    </row>
    <row r="51" spans="1:11">
      <c r="A51" s="49" t="s">
        <v>3893</v>
      </c>
      <c r="B51" s="461" t="s">
        <v>3894</v>
      </c>
      <c r="C51" s="166">
        <v>1</v>
      </c>
      <c r="D51" s="167">
        <f t="shared" si="0"/>
        <v>70</v>
      </c>
      <c r="E51" s="1865">
        <v>30</v>
      </c>
      <c r="F51" s="1349">
        <v>30</v>
      </c>
      <c r="G51" s="1349"/>
      <c r="H51" s="1349">
        <v>10</v>
      </c>
      <c r="I51" s="1349">
        <v>55</v>
      </c>
      <c r="J51" s="359"/>
      <c r="K51" s="359"/>
    </row>
    <row r="52" spans="1:11">
      <c r="A52" s="49" t="s">
        <v>3895</v>
      </c>
      <c r="B52" s="461" t="s">
        <v>3896</v>
      </c>
      <c r="C52" s="166">
        <v>1</v>
      </c>
      <c r="D52" s="167">
        <f t="shared" si="0"/>
        <v>230</v>
      </c>
      <c r="E52" s="1865">
        <v>80</v>
      </c>
      <c r="F52" s="1349">
        <v>100</v>
      </c>
      <c r="G52" s="1349">
        <v>35</v>
      </c>
      <c r="H52" s="1349">
        <v>15</v>
      </c>
      <c r="I52" s="1349">
        <v>120</v>
      </c>
      <c r="J52" s="359"/>
      <c r="K52" s="359"/>
    </row>
    <row r="53" spans="1:11">
      <c r="A53" s="49" t="s">
        <v>3897</v>
      </c>
      <c r="B53" s="461" t="s">
        <v>3898</v>
      </c>
      <c r="C53" s="166">
        <v>1</v>
      </c>
      <c r="D53" s="167">
        <f t="shared" si="0"/>
        <v>170</v>
      </c>
      <c r="E53" s="1865">
        <v>70</v>
      </c>
      <c r="F53" s="1349">
        <v>50</v>
      </c>
      <c r="G53" s="1349">
        <v>30</v>
      </c>
      <c r="H53" s="1349">
        <v>20</v>
      </c>
      <c r="I53" s="1349">
        <v>170</v>
      </c>
      <c r="J53" s="359"/>
      <c r="K53" s="359"/>
    </row>
    <row r="54" spans="1:11">
      <c r="A54" s="49" t="s">
        <v>3899</v>
      </c>
      <c r="B54" s="461" t="s">
        <v>3900</v>
      </c>
      <c r="C54" s="166">
        <v>1</v>
      </c>
      <c r="D54" s="167">
        <f t="shared" si="0"/>
        <v>205</v>
      </c>
      <c r="E54" s="1865">
        <v>60</v>
      </c>
      <c r="F54" s="1349">
        <v>100</v>
      </c>
      <c r="G54" s="1349">
        <v>30</v>
      </c>
      <c r="H54" s="1349">
        <v>15</v>
      </c>
      <c r="I54" s="1349">
        <v>120</v>
      </c>
      <c r="J54" s="359"/>
      <c r="K54" s="359"/>
    </row>
    <row r="55" spans="1:11">
      <c r="A55" s="49" t="s">
        <v>3901</v>
      </c>
      <c r="B55" s="461" t="s">
        <v>3902</v>
      </c>
      <c r="C55" s="166">
        <v>1</v>
      </c>
      <c r="D55" s="167">
        <f t="shared" si="0"/>
        <v>170</v>
      </c>
      <c r="E55" s="1865">
        <v>70</v>
      </c>
      <c r="F55" s="1349">
        <v>50</v>
      </c>
      <c r="G55" s="1349">
        <v>30</v>
      </c>
      <c r="H55" s="1349">
        <v>20</v>
      </c>
      <c r="I55" s="1349">
        <v>170</v>
      </c>
      <c r="J55" s="359"/>
      <c r="K55" s="359"/>
    </row>
    <row r="56" spans="1:11">
      <c r="A56" s="49" t="s">
        <v>3903</v>
      </c>
      <c r="B56" s="461" t="s">
        <v>3904</v>
      </c>
      <c r="C56" s="166">
        <v>1</v>
      </c>
      <c r="D56" s="167">
        <f t="shared" si="0"/>
        <v>205</v>
      </c>
      <c r="E56" s="1865">
        <v>60</v>
      </c>
      <c r="F56" s="1349">
        <v>100</v>
      </c>
      <c r="G56" s="1349">
        <v>30</v>
      </c>
      <c r="H56" s="1349">
        <v>15</v>
      </c>
      <c r="I56" s="1349">
        <v>120</v>
      </c>
      <c r="J56" s="359"/>
      <c r="K56" s="359"/>
    </row>
    <row r="57" spans="1:11">
      <c r="A57" s="49" t="s">
        <v>3905</v>
      </c>
      <c r="B57" s="461" t="s">
        <v>3906</v>
      </c>
      <c r="C57" s="166">
        <v>1</v>
      </c>
      <c r="D57" s="167">
        <f t="shared" si="0"/>
        <v>170</v>
      </c>
      <c r="E57" s="1865">
        <v>70</v>
      </c>
      <c r="F57" s="1349">
        <v>50</v>
      </c>
      <c r="G57" s="1349">
        <v>30</v>
      </c>
      <c r="H57" s="1349">
        <v>20</v>
      </c>
      <c r="I57" s="1349">
        <v>170</v>
      </c>
      <c r="J57" s="359"/>
      <c r="K57" s="359"/>
    </row>
    <row r="58" spans="1:11" ht="19.5" customHeight="1">
      <c r="A58" s="49" t="s">
        <v>3907</v>
      </c>
      <c r="B58" s="461" t="s">
        <v>3908</v>
      </c>
      <c r="C58" s="166">
        <v>1</v>
      </c>
      <c r="D58" s="167">
        <f t="shared" si="0"/>
        <v>205</v>
      </c>
      <c r="E58" s="1865">
        <v>60</v>
      </c>
      <c r="F58" s="1349">
        <v>100</v>
      </c>
      <c r="G58" s="1349">
        <v>30</v>
      </c>
      <c r="H58" s="1349">
        <v>15</v>
      </c>
      <c r="I58" s="1349">
        <v>120</v>
      </c>
      <c r="J58" s="359"/>
      <c r="K58" s="359"/>
    </row>
    <row r="59" spans="1:11">
      <c r="A59" s="49" t="s">
        <v>3909</v>
      </c>
      <c r="B59" s="461" t="s">
        <v>3910</v>
      </c>
      <c r="C59" s="166">
        <v>1</v>
      </c>
      <c r="D59" s="167">
        <f t="shared" si="0"/>
        <v>100</v>
      </c>
      <c r="E59" s="1865">
        <v>50</v>
      </c>
      <c r="F59" s="1349">
        <v>40</v>
      </c>
      <c r="G59" s="1349"/>
      <c r="H59" s="1349">
        <v>10</v>
      </c>
      <c r="I59" s="1349">
        <v>170</v>
      </c>
      <c r="J59" s="359"/>
      <c r="K59" s="359"/>
    </row>
    <row r="60" spans="1:11">
      <c r="A60" s="49" t="s">
        <v>3911</v>
      </c>
      <c r="B60" s="461" t="s">
        <v>3912</v>
      </c>
      <c r="C60" s="166">
        <v>1</v>
      </c>
      <c r="D60" s="167">
        <f t="shared" si="0"/>
        <v>205</v>
      </c>
      <c r="E60" s="1865">
        <v>60</v>
      </c>
      <c r="F60" s="1349">
        <v>100</v>
      </c>
      <c r="G60" s="1349">
        <v>30</v>
      </c>
      <c r="H60" s="1349">
        <v>15</v>
      </c>
      <c r="I60" s="1349">
        <v>120</v>
      </c>
      <c r="J60" s="359"/>
      <c r="K60" s="359"/>
    </row>
    <row r="61" spans="1:11">
      <c r="A61" s="49" t="s">
        <v>3913</v>
      </c>
      <c r="B61" s="461" t="s">
        <v>3914</v>
      </c>
      <c r="C61" s="166">
        <v>1</v>
      </c>
      <c r="D61" s="167">
        <f t="shared" si="0"/>
        <v>170</v>
      </c>
      <c r="E61" s="1865">
        <v>70</v>
      </c>
      <c r="F61" s="1349">
        <v>50</v>
      </c>
      <c r="G61" s="1349">
        <v>30</v>
      </c>
      <c r="H61" s="1349">
        <v>20</v>
      </c>
      <c r="I61" s="1349">
        <v>170</v>
      </c>
      <c r="J61" s="359"/>
      <c r="K61" s="359"/>
    </row>
    <row r="62" spans="1:11">
      <c r="A62" s="49" t="s">
        <v>3915</v>
      </c>
      <c r="B62" s="461" t="s">
        <v>3916</v>
      </c>
      <c r="C62" s="166">
        <v>1</v>
      </c>
      <c r="D62" s="167">
        <f t="shared" si="0"/>
        <v>205</v>
      </c>
      <c r="E62" s="1865">
        <v>60</v>
      </c>
      <c r="F62" s="1349">
        <v>100</v>
      </c>
      <c r="G62" s="1349">
        <v>30</v>
      </c>
      <c r="H62" s="1349">
        <v>15</v>
      </c>
      <c r="I62" s="1349">
        <v>120</v>
      </c>
      <c r="J62" s="359"/>
      <c r="K62" s="359"/>
    </row>
    <row r="63" spans="1:11">
      <c r="A63" s="49" t="s">
        <v>3917</v>
      </c>
      <c r="B63" s="461" t="s">
        <v>3918</v>
      </c>
      <c r="C63" s="166">
        <v>1</v>
      </c>
      <c r="D63" s="167">
        <f>E63+F63+G63+H63</f>
        <v>170</v>
      </c>
      <c r="E63" s="1865">
        <v>70</v>
      </c>
      <c r="F63" s="1349">
        <v>50</v>
      </c>
      <c r="G63" s="1349">
        <v>30</v>
      </c>
      <c r="H63" s="1349">
        <v>20</v>
      </c>
      <c r="I63" s="1349">
        <v>170</v>
      </c>
      <c r="J63" s="359"/>
      <c r="K63" s="359"/>
    </row>
    <row r="64" spans="1:11">
      <c r="A64" s="49" t="s">
        <v>3919</v>
      </c>
      <c r="B64" s="56" t="s">
        <v>3920</v>
      </c>
      <c r="C64" s="166">
        <v>1</v>
      </c>
      <c r="D64" s="167">
        <f>E64+F64+G64+H64</f>
        <v>65</v>
      </c>
      <c r="E64" s="1865">
        <v>25</v>
      </c>
      <c r="F64" s="1349">
        <v>20</v>
      </c>
      <c r="G64" s="1349"/>
      <c r="H64" s="1349">
        <v>20</v>
      </c>
      <c r="I64" s="1349">
        <v>25</v>
      </c>
      <c r="J64" s="359"/>
      <c r="K64" s="359"/>
    </row>
    <row r="65" spans="1:11">
      <c r="A65" s="49" t="s">
        <v>3921</v>
      </c>
      <c r="B65" s="56" t="s">
        <v>3922</v>
      </c>
      <c r="C65" s="166">
        <v>1</v>
      </c>
      <c r="D65" s="167">
        <f t="shared" si="0"/>
        <v>170</v>
      </c>
      <c r="E65" s="1865">
        <v>70</v>
      </c>
      <c r="F65" s="1349">
        <v>50</v>
      </c>
      <c r="G65" s="1349">
        <v>30</v>
      </c>
      <c r="H65" s="1349">
        <v>20</v>
      </c>
      <c r="I65" s="1349">
        <v>170</v>
      </c>
      <c r="J65" s="359"/>
      <c r="K65" s="359"/>
    </row>
    <row r="66" spans="1:11">
      <c r="A66" s="49" t="s">
        <v>3923</v>
      </c>
      <c r="B66" s="56" t="s">
        <v>3924</v>
      </c>
      <c r="C66" s="166">
        <v>1</v>
      </c>
      <c r="D66" s="167">
        <f t="shared" si="0"/>
        <v>100</v>
      </c>
      <c r="E66" s="1865">
        <v>60</v>
      </c>
      <c r="F66" s="1349">
        <v>20</v>
      </c>
      <c r="G66" s="1349"/>
      <c r="H66" s="1349">
        <v>20</v>
      </c>
      <c r="I66" s="1349">
        <v>160</v>
      </c>
      <c r="J66" s="359"/>
      <c r="K66" s="359"/>
    </row>
    <row r="67" spans="1:11">
      <c r="A67" s="49" t="s">
        <v>3925</v>
      </c>
      <c r="B67" s="461" t="s">
        <v>3926</v>
      </c>
      <c r="C67" s="166">
        <v>1</v>
      </c>
      <c r="D67" s="167">
        <f t="shared" si="0"/>
        <v>150</v>
      </c>
      <c r="E67" s="1865">
        <v>90</v>
      </c>
      <c r="F67" s="1349">
        <v>40</v>
      </c>
      <c r="G67" s="1349"/>
      <c r="H67" s="1349">
        <v>20</v>
      </c>
      <c r="I67" s="1349">
        <v>25</v>
      </c>
      <c r="J67" s="359"/>
      <c r="K67" s="359"/>
    </row>
    <row r="68" spans="1:11">
      <c r="A68" s="49" t="s">
        <v>3927</v>
      </c>
      <c r="B68" s="56" t="s">
        <v>3928</v>
      </c>
      <c r="C68" s="166">
        <v>1</v>
      </c>
      <c r="D68" s="167">
        <f t="shared" si="0"/>
        <v>180</v>
      </c>
      <c r="E68" s="1865">
        <v>80</v>
      </c>
      <c r="F68" s="1349">
        <v>50</v>
      </c>
      <c r="G68" s="1349">
        <v>30</v>
      </c>
      <c r="H68" s="1349">
        <v>20</v>
      </c>
      <c r="I68" s="1349">
        <v>170</v>
      </c>
      <c r="J68" s="359"/>
      <c r="K68" s="359"/>
    </row>
    <row r="69" spans="1:11">
      <c r="A69" s="49" t="s">
        <v>3929</v>
      </c>
      <c r="B69" s="56" t="s">
        <v>3930</v>
      </c>
      <c r="C69" s="166">
        <v>1</v>
      </c>
      <c r="D69" s="167">
        <f t="shared" si="0"/>
        <v>200</v>
      </c>
      <c r="E69" s="1865">
        <v>120</v>
      </c>
      <c r="F69" s="1349">
        <v>60</v>
      </c>
      <c r="G69" s="1349"/>
      <c r="H69" s="1349">
        <v>20</v>
      </c>
      <c r="I69" s="1349">
        <v>160</v>
      </c>
      <c r="J69" s="359"/>
      <c r="K69" s="359"/>
    </row>
    <row r="70" spans="1:11">
      <c r="A70" s="49" t="s">
        <v>3931</v>
      </c>
      <c r="B70" s="56" t="s">
        <v>3932</v>
      </c>
      <c r="C70" s="166">
        <v>1</v>
      </c>
      <c r="D70" s="167">
        <f t="shared" si="0"/>
        <v>170</v>
      </c>
      <c r="E70" s="1865">
        <v>70</v>
      </c>
      <c r="F70" s="1349">
        <v>50</v>
      </c>
      <c r="G70" s="1349">
        <v>30</v>
      </c>
      <c r="H70" s="1349">
        <v>20</v>
      </c>
      <c r="I70" s="1349">
        <v>170</v>
      </c>
      <c r="J70" s="359"/>
      <c r="K70" s="359"/>
    </row>
    <row r="71" spans="1:11">
      <c r="A71" s="49" t="s">
        <v>3933</v>
      </c>
      <c r="B71" s="461" t="s">
        <v>3934</v>
      </c>
      <c r="C71" s="166">
        <v>1</v>
      </c>
      <c r="D71" s="167">
        <f t="shared" si="0"/>
        <v>50</v>
      </c>
      <c r="E71" s="1865">
        <v>20</v>
      </c>
      <c r="F71" s="1349">
        <v>20</v>
      </c>
      <c r="G71" s="1349"/>
      <c r="H71" s="1349">
        <v>10</v>
      </c>
      <c r="I71" s="1349">
        <v>25</v>
      </c>
      <c r="J71" s="359"/>
      <c r="K71" s="359"/>
    </row>
    <row r="72" spans="1:11">
      <c r="A72" s="49" t="s">
        <v>3935</v>
      </c>
      <c r="B72" s="461" t="s">
        <v>3936</v>
      </c>
      <c r="C72" s="166">
        <v>1</v>
      </c>
      <c r="D72" s="167">
        <f t="shared" si="0"/>
        <v>120</v>
      </c>
      <c r="E72" s="1865">
        <v>60</v>
      </c>
      <c r="F72" s="1349">
        <v>40</v>
      </c>
      <c r="G72" s="1349"/>
      <c r="H72" s="1349">
        <v>20</v>
      </c>
      <c r="I72" s="1349">
        <v>25</v>
      </c>
      <c r="J72" s="359"/>
      <c r="K72" s="359"/>
    </row>
    <row r="73" spans="1:11">
      <c r="A73" s="49" t="s">
        <v>3937</v>
      </c>
      <c r="B73" s="461" t="s">
        <v>1493</v>
      </c>
      <c r="C73" s="166">
        <v>1</v>
      </c>
      <c r="D73" s="167">
        <f t="shared" si="0"/>
        <v>55</v>
      </c>
      <c r="E73" s="1865">
        <v>30</v>
      </c>
      <c r="F73" s="1349">
        <v>25</v>
      </c>
      <c r="G73" s="1349"/>
      <c r="H73" s="1349"/>
      <c r="I73" s="1349">
        <v>25</v>
      </c>
      <c r="J73" s="359"/>
      <c r="K73" s="359"/>
    </row>
    <row r="74" spans="1:11">
      <c r="A74" s="49" t="s">
        <v>3938</v>
      </c>
      <c r="B74" s="461" t="s">
        <v>3939</v>
      </c>
      <c r="C74" s="166">
        <v>1</v>
      </c>
      <c r="D74" s="167">
        <f t="shared" si="0"/>
        <v>105</v>
      </c>
      <c r="E74" s="1865">
        <v>60</v>
      </c>
      <c r="F74" s="1349">
        <v>30</v>
      </c>
      <c r="G74" s="1349"/>
      <c r="H74" s="1349">
        <v>15</v>
      </c>
      <c r="I74" s="1349">
        <v>10</v>
      </c>
      <c r="J74" s="359"/>
      <c r="K74" s="359"/>
    </row>
    <row r="75" spans="1:11">
      <c r="A75" s="49" t="s">
        <v>3940</v>
      </c>
      <c r="B75" s="56" t="s">
        <v>3941</v>
      </c>
      <c r="C75" s="166">
        <v>1</v>
      </c>
      <c r="D75" s="167">
        <f t="shared" si="0"/>
        <v>170</v>
      </c>
      <c r="E75" s="1865">
        <v>70</v>
      </c>
      <c r="F75" s="1349">
        <v>50</v>
      </c>
      <c r="G75" s="1349">
        <v>30</v>
      </c>
      <c r="H75" s="1349">
        <v>20</v>
      </c>
      <c r="I75" s="1349">
        <v>170</v>
      </c>
      <c r="J75" s="359"/>
      <c r="K75" s="359"/>
    </row>
    <row r="76" spans="1:11">
      <c r="A76" s="49" t="s">
        <v>3942</v>
      </c>
      <c r="B76" s="56" t="s">
        <v>3943</v>
      </c>
      <c r="C76" s="166">
        <v>1</v>
      </c>
      <c r="D76" s="167">
        <f t="shared" si="0"/>
        <v>215</v>
      </c>
      <c r="E76" s="1865">
        <v>120</v>
      </c>
      <c r="F76" s="1349">
        <v>60</v>
      </c>
      <c r="G76" s="1349">
        <v>10</v>
      </c>
      <c r="H76" s="1349">
        <v>25</v>
      </c>
      <c r="I76" s="1349">
        <v>180</v>
      </c>
      <c r="J76" s="359"/>
      <c r="K76" s="359"/>
    </row>
    <row r="77" spans="1:11">
      <c r="A77" s="49" t="s">
        <v>3944</v>
      </c>
      <c r="B77" s="56" t="s">
        <v>3945</v>
      </c>
      <c r="C77" s="166">
        <v>1</v>
      </c>
      <c r="D77" s="167">
        <f t="shared" si="0"/>
        <v>215</v>
      </c>
      <c r="E77" s="1865">
        <v>120</v>
      </c>
      <c r="F77" s="1349">
        <v>60</v>
      </c>
      <c r="G77" s="1349">
        <v>10</v>
      </c>
      <c r="H77" s="1349">
        <v>25</v>
      </c>
      <c r="I77" s="1349">
        <v>180</v>
      </c>
      <c r="J77" s="359"/>
      <c r="K77" s="359"/>
    </row>
    <row r="78" spans="1:11">
      <c r="A78" s="49" t="s">
        <v>3946</v>
      </c>
      <c r="B78" s="56" t="s">
        <v>3947</v>
      </c>
      <c r="C78" s="166">
        <v>1</v>
      </c>
      <c r="D78" s="167">
        <f t="shared" si="0"/>
        <v>30</v>
      </c>
      <c r="E78" s="1865"/>
      <c r="F78" s="1349">
        <v>30</v>
      </c>
      <c r="G78" s="1349"/>
      <c r="H78" s="1349"/>
      <c r="I78" s="166"/>
      <c r="J78" s="359"/>
      <c r="K78" s="359"/>
    </row>
    <row r="79" spans="1:11">
      <c r="A79" s="36" t="s">
        <v>5215</v>
      </c>
      <c r="B79" s="12" t="s">
        <v>5216</v>
      </c>
      <c r="C79" s="166">
        <v>1</v>
      </c>
      <c r="D79" s="167">
        <f t="shared" si="0"/>
        <v>20</v>
      </c>
      <c r="E79" s="167">
        <v>10</v>
      </c>
      <c r="F79" s="166">
        <v>10</v>
      </c>
      <c r="G79" s="166"/>
      <c r="H79" s="166"/>
      <c r="I79" s="166">
        <v>10</v>
      </c>
      <c r="J79" s="359"/>
      <c r="K79" s="359"/>
    </row>
    <row r="80" spans="1:11">
      <c r="A80" s="711" t="s">
        <v>6229</v>
      </c>
      <c r="B80" s="288" t="s">
        <v>6225</v>
      </c>
      <c r="C80" s="166">
        <v>1</v>
      </c>
      <c r="D80" s="167">
        <f t="shared" si="0"/>
        <v>105</v>
      </c>
      <c r="E80" s="167">
        <v>60</v>
      </c>
      <c r="F80" s="166">
        <v>20</v>
      </c>
      <c r="G80" s="166">
        <v>15</v>
      </c>
      <c r="H80" s="166">
        <v>10</v>
      </c>
      <c r="I80" s="166">
        <v>170</v>
      </c>
      <c r="J80" s="359"/>
      <c r="K80" s="359"/>
    </row>
    <row r="81" spans="1:11">
      <c r="A81" s="711" t="s">
        <v>6233</v>
      </c>
      <c r="B81" s="288" t="s">
        <v>6230</v>
      </c>
      <c r="C81" s="166">
        <v>1</v>
      </c>
      <c r="D81" s="167">
        <v>205</v>
      </c>
      <c r="E81" s="167">
        <v>60</v>
      </c>
      <c r="F81" s="166">
        <v>100</v>
      </c>
      <c r="G81" s="166">
        <v>30</v>
      </c>
      <c r="H81" s="166">
        <v>15</v>
      </c>
      <c r="I81" s="166">
        <v>120</v>
      </c>
      <c r="J81" s="359"/>
      <c r="K81" s="359"/>
    </row>
    <row r="82" spans="1:11">
      <c r="A82" s="711" t="s">
        <v>6234</v>
      </c>
      <c r="B82" s="288" t="s">
        <v>6231</v>
      </c>
      <c r="C82" s="166">
        <v>1</v>
      </c>
      <c r="D82" s="167">
        <v>205</v>
      </c>
      <c r="E82" s="167">
        <v>60</v>
      </c>
      <c r="F82" s="166">
        <v>100</v>
      </c>
      <c r="G82" s="166">
        <v>30</v>
      </c>
      <c r="H82" s="166">
        <v>15</v>
      </c>
      <c r="I82" s="166">
        <v>120</v>
      </c>
      <c r="J82" s="359"/>
      <c r="K82" s="359"/>
    </row>
    <row r="83" spans="1:11" ht="18.75">
      <c r="A83" s="711" t="s">
        <v>6235</v>
      </c>
      <c r="B83" s="288" t="s">
        <v>6232</v>
      </c>
      <c r="C83" s="166">
        <v>1</v>
      </c>
      <c r="D83" s="1899">
        <f t="shared" ref="D83" si="1">E83+F83+G83+H83</f>
        <v>65</v>
      </c>
      <c r="E83" s="1905">
        <v>30</v>
      </c>
      <c r="F83" s="1813">
        <v>20</v>
      </c>
      <c r="G83" s="1813"/>
      <c r="H83" s="1813">
        <v>15</v>
      </c>
      <c r="I83" s="1813">
        <v>25</v>
      </c>
      <c r="J83" s="359"/>
      <c r="K83" s="359"/>
    </row>
    <row r="84" spans="1:11">
      <c r="A84" s="711" t="s">
        <v>6252</v>
      </c>
      <c r="B84" s="288" t="s">
        <v>6253</v>
      </c>
      <c r="C84" s="166">
        <v>1</v>
      </c>
      <c r="D84" s="167">
        <v>205</v>
      </c>
      <c r="E84" s="167">
        <v>60</v>
      </c>
      <c r="F84" s="166">
        <v>100</v>
      </c>
      <c r="G84" s="166">
        <v>30</v>
      </c>
      <c r="H84" s="166">
        <v>15</v>
      </c>
      <c r="I84" s="166">
        <v>120</v>
      </c>
      <c r="J84" s="359"/>
      <c r="K84" s="359"/>
    </row>
    <row r="85" spans="1:11" ht="42.75">
      <c r="A85" s="43" t="s">
        <v>3948</v>
      </c>
      <c r="B85" s="41" t="s">
        <v>3949</v>
      </c>
      <c r="C85" s="128"/>
      <c r="D85" s="412"/>
      <c r="E85" s="63"/>
      <c r="F85" s="128"/>
      <c r="G85" s="128"/>
      <c r="H85" s="128"/>
      <c r="I85" s="128"/>
      <c r="J85" s="128"/>
      <c r="K85" s="128"/>
    </row>
    <row r="86" spans="1:11">
      <c r="A86" s="460" t="s">
        <v>3950</v>
      </c>
      <c r="B86" s="461" t="s">
        <v>3951</v>
      </c>
      <c r="C86" s="166">
        <v>1</v>
      </c>
      <c r="D86" s="167">
        <f t="shared" ref="D86:D117" si="2">E86+F86+G86+H86</f>
        <v>10</v>
      </c>
      <c r="E86" s="167">
        <v>5</v>
      </c>
      <c r="F86" s="166">
        <v>5</v>
      </c>
      <c r="G86" s="166"/>
      <c r="H86" s="166"/>
      <c r="I86" s="166"/>
      <c r="J86" s="359"/>
      <c r="K86" s="359"/>
    </row>
    <row r="87" spans="1:11">
      <c r="A87" s="460" t="s">
        <v>3952</v>
      </c>
      <c r="B87" s="461" t="s">
        <v>3953</v>
      </c>
      <c r="C87" s="166">
        <v>1</v>
      </c>
      <c r="D87" s="167">
        <f t="shared" si="2"/>
        <v>10</v>
      </c>
      <c r="E87" s="167">
        <v>5</v>
      </c>
      <c r="F87" s="166">
        <v>5</v>
      </c>
      <c r="G87" s="166"/>
      <c r="H87" s="166"/>
      <c r="I87" s="166"/>
      <c r="J87" s="359"/>
      <c r="K87" s="359"/>
    </row>
    <row r="88" spans="1:11">
      <c r="A88" s="460" t="s">
        <v>3954</v>
      </c>
      <c r="B88" s="56" t="s">
        <v>1300</v>
      </c>
      <c r="C88" s="166">
        <v>1</v>
      </c>
      <c r="D88" s="167">
        <f t="shared" si="2"/>
        <v>20</v>
      </c>
      <c r="E88" s="167">
        <v>10</v>
      </c>
      <c r="F88" s="166">
        <v>10</v>
      </c>
      <c r="G88" s="166"/>
      <c r="H88" s="166"/>
      <c r="I88" s="166"/>
      <c r="J88" s="359"/>
      <c r="K88" s="359"/>
    </row>
    <row r="89" spans="1:11">
      <c r="A89" s="460" t="s">
        <v>3955</v>
      </c>
      <c r="B89" s="56" t="s">
        <v>3832</v>
      </c>
      <c r="C89" s="166">
        <v>1</v>
      </c>
      <c r="D89" s="167">
        <f t="shared" si="2"/>
        <v>30</v>
      </c>
      <c r="E89" s="167">
        <v>15</v>
      </c>
      <c r="F89" s="166">
        <v>15</v>
      </c>
      <c r="G89" s="166"/>
      <c r="H89" s="166"/>
      <c r="I89" s="166"/>
      <c r="J89" s="359"/>
      <c r="K89" s="359"/>
    </row>
    <row r="90" spans="1:11">
      <c r="A90" s="460" t="s">
        <v>3956</v>
      </c>
      <c r="B90" s="56" t="s">
        <v>3834</v>
      </c>
      <c r="C90" s="166">
        <v>1</v>
      </c>
      <c r="D90" s="167">
        <f t="shared" si="2"/>
        <v>25</v>
      </c>
      <c r="E90" s="167">
        <v>15</v>
      </c>
      <c r="F90" s="166">
        <v>10</v>
      </c>
      <c r="G90" s="166"/>
      <c r="H90" s="166"/>
      <c r="I90" s="166">
        <v>10</v>
      </c>
      <c r="J90" s="359"/>
      <c r="K90" s="359"/>
    </row>
    <row r="91" spans="1:11">
      <c r="A91" s="460" t="s">
        <v>3957</v>
      </c>
      <c r="B91" s="56" t="s">
        <v>3836</v>
      </c>
      <c r="C91" s="166">
        <v>1</v>
      </c>
      <c r="D91" s="167">
        <f t="shared" si="2"/>
        <v>45</v>
      </c>
      <c r="E91" s="167">
        <v>25</v>
      </c>
      <c r="F91" s="166">
        <v>20</v>
      </c>
      <c r="G91" s="166"/>
      <c r="H91" s="166"/>
      <c r="I91" s="166">
        <v>10</v>
      </c>
      <c r="J91" s="359"/>
      <c r="K91" s="359"/>
    </row>
    <row r="92" spans="1:11">
      <c r="A92" s="460" t="s">
        <v>3958</v>
      </c>
      <c r="B92" s="461" t="s">
        <v>3838</v>
      </c>
      <c r="C92" s="166">
        <v>1</v>
      </c>
      <c r="D92" s="167">
        <f t="shared" si="2"/>
        <v>60</v>
      </c>
      <c r="E92" s="167">
        <v>20</v>
      </c>
      <c r="F92" s="166">
        <v>20</v>
      </c>
      <c r="G92" s="166"/>
      <c r="H92" s="166">
        <v>20</v>
      </c>
      <c r="I92" s="166">
        <v>20</v>
      </c>
      <c r="J92" s="359"/>
      <c r="K92" s="359"/>
    </row>
    <row r="93" spans="1:11">
      <c r="A93" s="460" t="s">
        <v>3959</v>
      </c>
      <c r="B93" s="56" t="s">
        <v>3960</v>
      </c>
      <c r="C93" s="166">
        <v>1</v>
      </c>
      <c r="D93" s="167">
        <f t="shared" si="2"/>
        <v>40</v>
      </c>
      <c r="E93" s="167">
        <v>15</v>
      </c>
      <c r="F93" s="166">
        <v>15</v>
      </c>
      <c r="G93" s="166"/>
      <c r="H93" s="166">
        <v>10</v>
      </c>
      <c r="I93" s="166"/>
      <c r="J93" s="359"/>
      <c r="K93" s="359"/>
    </row>
    <row r="94" spans="1:11">
      <c r="A94" s="460" t="s">
        <v>3961</v>
      </c>
      <c r="B94" s="56" t="s">
        <v>3962</v>
      </c>
      <c r="C94" s="166">
        <v>1</v>
      </c>
      <c r="D94" s="167">
        <f t="shared" si="2"/>
        <v>20</v>
      </c>
      <c r="E94" s="167">
        <v>10</v>
      </c>
      <c r="F94" s="166">
        <v>5</v>
      </c>
      <c r="G94" s="166"/>
      <c r="H94" s="166">
        <v>5</v>
      </c>
      <c r="I94" s="166"/>
      <c r="J94" s="359"/>
      <c r="K94" s="359"/>
    </row>
    <row r="95" spans="1:11">
      <c r="A95" s="460" t="s">
        <v>3963</v>
      </c>
      <c r="B95" s="461" t="s">
        <v>3847</v>
      </c>
      <c r="C95" s="166">
        <v>1</v>
      </c>
      <c r="D95" s="167">
        <f t="shared" si="2"/>
        <v>20</v>
      </c>
      <c r="E95" s="167">
        <v>10</v>
      </c>
      <c r="F95" s="166">
        <v>5</v>
      </c>
      <c r="G95" s="166"/>
      <c r="H95" s="166">
        <v>5</v>
      </c>
      <c r="I95" s="166"/>
      <c r="J95" s="359"/>
      <c r="K95" s="359"/>
    </row>
    <row r="96" spans="1:11">
      <c r="A96" s="460" t="s">
        <v>3964</v>
      </c>
      <c r="B96" s="461" t="s">
        <v>3849</v>
      </c>
      <c r="C96" s="166">
        <v>1</v>
      </c>
      <c r="D96" s="167">
        <f t="shared" si="2"/>
        <v>120</v>
      </c>
      <c r="E96" s="167">
        <v>60</v>
      </c>
      <c r="F96" s="166">
        <v>40</v>
      </c>
      <c r="G96" s="166"/>
      <c r="H96" s="166">
        <v>20</v>
      </c>
      <c r="I96" s="166">
        <v>20</v>
      </c>
      <c r="J96" s="359"/>
      <c r="K96" s="359"/>
    </row>
    <row r="97" spans="1:11">
      <c r="A97" s="460" t="s">
        <v>3965</v>
      </c>
      <c r="B97" s="461" t="s">
        <v>3851</v>
      </c>
      <c r="C97" s="166">
        <v>1</v>
      </c>
      <c r="D97" s="167">
        <f t="shared" si="2"/>
        <v>120</v>
      </c>
      <c r="E97" s="167">
        <v>60</v>
      </c>
      <c r="F97" s="166">
        <v>40</v>
      </c>
      <c r="G97" s="166"/>
      <c r="H97" s="166">
        <v>20</v>
      </c>
      <c r="I97" s="166">
        <v>20</v>
      </c>
      <c r="J97" s="359"/>
      <c r="K97" s="359"/>
    </row>
    <row r="98" spans="1:11">
      <c r="A98" s="460" t="s">
        <v>3966</v>
      </c>
      <c r="B98" s="461" t="s">
        <v>3853</v>
      </c>
      <c r="C98" s="166">
        <v>1</v>
      </c>
      <c r="D98" s="167">
        <f t="shared" si="2"/>
        <v>85</v>
      </c>
      <c r="E98" s="167">
        <v>40</v>
      </c>
      <c r="F98" s="166">
        <v>25</v>
      </c>
      <c r="G98" s="166"/>
      <c r="H98" s="166">
        <v>20</v>
      </c>
      <c r="I98" s="166">
        <v>25</v>
      </c>
      <c r="J98" s="359"/>
      <c r="K98" s="359"/>
    </row>
    <row r="99" spans="1:11">
      <c r="A99" s="460" t="s">
        <v>3967</v>
      </c>
      <c r="B99" s="461" t="s">
        <v>3968</v>
      </c>
      <c r="C99" s="166">
        <v>1</v>
      </c>
      <c r="D99" s="167">
        <f t="shared" si="2"/>
        <v>85</v>
      </c>
      <c r="E99" s="167">
        <v>30</v>
      </c>
      <c r="F99" s="166">
        <v>35</v>
      </c>
      <c r="G99" s="166"/>
      <c r="H99" s="166">
        <v>20</v>
      </c>
      <c r="I99" s="166">
        <v>25</v>
      </c>
      <c r="J99" s="359"/>
      <c r="K99" s="359"/>
    </row>
    <row r="100" spans="1:11">
      <c r="A100" s="460" t="s">
        <v>3969</v>
      </c>
      <c r="B100" s="461" t="s">
        <v>3857</v>
      </c>
      <c r="C100" s="166">
        <v>1</v>
      </c>
      <c r="D100" s="167">
        <f t="shared" si="2"/>
        <v>40</v>
      </c>
      <c r="E100" s="167">
        <v>15</v>
      </c>
      <c r="F100" s="166">
        <v>15</v>
      </c>
      <c r="G100" s="166"/>
      <c r="H100" s="166">
        <v>10</v>
      </c>
      <c r="I100" s="1349">
        <v>25</v>
      </c>
      <c r="J100" s="359"/>
      <c r="K100" s="359"/>
    </row>
    <row r="101" spans="1:11">
      <c r="A101" s="460" t="s">
        <v>3970</v>
      </c>
      <c r="B101" s="461" t="s">
        <v>3859</v>
      </c>
      <c r="C101" s="166">
        <v>1</v>
      </c>
      <c r="D101" s="167">
        <f t="shared" si="2"/>
        <v>70</v>
      </c>
      <c r="E101" s="1865">
        <v>40</v>
      </c>
      <c r="F101" s="1349">
        <v>20</v>
      </c>
      <c r="G101" s="1349"/>
      <c r="H101" s="1349">
        <v>10</v>
      </c>
      <c r="I101" s="166"/>
      <c r="J101" s="359"/>
      <c r="K101" s="359"/>
    </row>
    <row r="102" spans="1:11">
      <c r="A102" s="460" t="s">
        <v>3971</v>
      </c>
      <c r="B102" s="461" t="s">
        <v>3861</v>
      </c>
      <c r="C102" s="166">
        <v>1</v>
      </c>
      <c r="D102" s="167">
        <f t="shared" si="2"/>
        <v>70</v>
      </c>
      <c r="E102" s="1865">
        <v>40</v>
      </c>
      <c r="F102" s="1349">
        <v>20</v>
      </c>
      <c r="G102" s="1349"/>
      <c r="H102" s="1349">
        <v>10</v>
      </c>
      <c r="I102" s="166"/>
      <c r="J102" s="359"/>
      <c r="K102" s="359"/>
    </row>
    <row r="103" spans="1:11">
      <c r="A103" s="460" t="s">
        <v>3972</v>
      </c>
      <c r="B103" s="461" t="s">
        <v>3863</v>
      </c>
      <c r="C103" s="166">
        <v>1</v>
      </c>
      <c r="D103" s="167">
        <f t="shared" si="2"/>
        <v>40</v>
      </c>
      <c r="E103" s="1865">
        <v>20</v>
      </c>
      <c r="F103" s="1349">
        <v>10</v>
      </c>
      <c r="G103" s="1349"/>
      <c r="H103" s="1349">
        <v>10</v>
      </c>
      <c r="I103" s="166"/>
      <c r="J103" s="359"/>
      <c r="K103" s="359"/>
    </row>
    <row r="104" spans="1:11">
      <c r="A104" s="460" t="s">
        <v>3973</v>
      </c>
      <c r="B104" s="461" t="s">
        <v>3865</v>
      </c>
      <c r="C104" s="166">
        <v>1</v>
      </c>
      <c r="D104" s="167">
        <f t="shared" si="2"/>
        <v>70</v>
      </c>
      <c r="E104" s="1865">
        <v>40</v>
      </c>
      <c r="F104" s="1349">
        <v>20</v>
      </c>
      <c r="G104" s="1349"/>
      <c r="H104" s="1349">
        <v>10</v>
      </c>
      <c r="I104" s="166"/>
      <c r="J104" s="359"/>
      <c r="K104" s="359"/>
    </row>
    <row r="105" spans="1:11">
      <c r="A105" s="460" t="s">
        <v>3974</v>
      </c>
      <c r="B105" s="461" t="s">
        <v>3871</v>
      </c>
      <c r="C105" s="166">
        <v>1</v>
      </c>
      <c r="D105" s="167">
        <f t="shared" si="2"/>
        <v>80</v>
      </c>
      <c r="E105" s="1865">
        <v>30</v>
      </c>
      <c r="F105" s="1349">
        <v>30</v>
      </c>
      <c r="G105" s="1349"/>
      <c r="H105" s="1349">
        <v>20</v>
      </c>
      <c r="I105" s="166"/>
      <c r="J105" s="359"/>
      <c r="K105" s="359"/>
    </row>
    <row r="106" spans="1:11">
      <c r="A106" s="460" t="s">
        <v>3975</v>
      </c>
      <c r="B106" s="461" t="s">
        <v>3976</v>
      </c>
      <c r="C106" s="166">
        <v>1</v>
      </c>
      <c r="D106" s="167">
        <f t="shared" si="2"/>
        <v>55</v>
      </c>
      <c r="E106" s="1865">
        <v>30</v>
      </c>
      <c r="F106" s="1349">
        <v>15</v>
      </c>
      <c r="G106" s="1349"/>
      <c r="H106" s="1349">
        <v>10</v>
      </c>
      <c r="I106" s="166"/>
      <c r="J106" s="359"/>
      <c r="K106" s="359"/>
    </row>
    <row r="107" spans="1:11">
      <c r="A107" s="460" t="s">
        <v>3977</v>
      </c>
      <c r="B107" s="461" t="s">
        <v>3875</v>
      </c>
      <c r="C107" s="166">
        <v>1</v>
      </c>
      <c r="D107" s="167">
        <f t="shared" si="2"/>
        <v>30</v>
      </c>
      <c r="E107" s="1865">
        <v>20</v>
      </c>
      <c r="F107" s="1349">
        <v>10</v>
      </c>
      <c r="G107" s="1349"/>
      <c r="H107" s="1349"/>
      <c r="I107" s="1349">
        <v>25</v>
      </c>
      <c r="J107" s="359"/>
      <c r="K107" s="359"/>
    </row>
    <row r="108" spans="1:11">
      <c r="A108" s="460" t="s">
        <v>3978</v>
      </c>
      <c r="B108" s="56" t="s">
        <v>3979</v>
      </c>
      <c r="C108" s="166">
        <v>1</v>
      </c>
      <c r="D108" s="167">
        <f t="shared" si="2"/>
        <v>140</v>
      </c>
      <c r="E108" s="1865">
        <v>60</v>
      </c>
      <c r="F108" s="1349">
        <v>60</v>
      </c>
      <c r="G108" s="1349"/>
      <c r="H108" s="1349">
        <v>20</v>
      </c>
      <c r="I108" s="1349">
        <v>25</v>
      </c>
      <c r="J108" s="359"/>
      <c r="K108" s="359"/>
    </row>
    <row r="109" spans="1:11" ht="30">
      <c r="A109" s="460" t="s">
        <v>3980</v>
      </c>
      <c r="B109" s="461" t="s">
        <v>3885</v>
      </c>
      <c r="C109" s="166">
        <v>1</v>
      </c>
      <c r="D109" s="167">
        <f t="shared" si="2"/>
        <v>155</v>
      </c>
      <c r="E109" s="1865">
        <v>90</v>
      </c>
      <c r="F109" s="1349">
        <v>55</v>
      </c>
      <c r="G109" s="1349"/>
      <c r="H109" s="1349">
        <v>10</v>
      </c>
      <c r="I109" s="1349">
        <v>25</v>
      </c>
      <c r="J109" s="359"/>
      <c r="K109" s="359"/>
    </row>
    <row r="110" spans="1:11">
      <c r="A110" s="460" t="s">
        <v>3981</v>
      </c>
      <c r="B110" s="461" t="s">
        <v>3887</v>
      </c>
      <c r="C110" s="166">
        <v>1</v>
      </c>
      <c r="D110" s="167">
        <f t="shared" si="2"/>
        <v>130</v>
      </c>
      <c r="E110" s="1865">
        <v>50</v>
      </c>
      <c r="F110" s="1349">
        <v>55</v>
      </c>
      <c r="G110" s="1349"/>
      <c r="H110" s="1349">
        <v>25</v>
      </c>
      <c r="I110" s="1349">
        <v>25</v>
      </c>
      <c r="J110" s="359"/>
      <c r="K110" s="359"/>
    </row>
    <row r="111" spans="1:11">
      <c r="A111" s="460" t="s">
        <v>3982</v>
      </c>
      <c r="B111" s="461" t="s">
        <v>2666</v>
      </c>
      <c r="C111" s="166">
        <v>1</v>
      </c>
      <c r="D111" s="167">
        <f t="shared" si="2"/>
        <v>170</v>
      </c>
      <c r="E111" s="1865">
        <v>80</v>
      </c>
      <c r="F111" s="1349">
        <v>60</v>
      </c>
      <c r="G111" s="1349"/>
      <c r="H111" s="1349">
        <v>30</v>
      </c>
      <c r="I111" s="1349">
        <v>175</v>
      </c>
      <c r="J111" s="359"/>
      <c r="K111" s="359"/>
    </row>
    <row r="112" spans="1:11">
      <c r="A112" s="460" t="s">
        <v>3983</v>
      </c>
      <c r="B112" s="461" t="s">
        <v>3890</v>
      </c>
      <c r="C112" s="166">
        <v>1</v>
      </c>
      <c r="D112" s="167">
        <f t="shared" si="2"/>
        <v>210</v>
      </c>
      <c r="E112" s="1865">
        <v>100</v>
      </c>
      <c r="F112" s="1349">
        <v>60</v>
      </c>
      <c r="G112" s="1349">
        <v>30</v>
      </c>
      <c r="H112" s="1349">
        <v>20</v>
      </c>
      <c r="I112" s="1349">
        <v>150</v>
      </c>
      <c r="J112" s="359"/>
      <c r="K112" s="359"/>
    </row>
    <row r="113" spans="1:11">
      <c r="A113" s="460" t="s">
        <v>3984</v>
      </c>
      <c r="B113" s="461" t="s">
        <v>3892</v>
      </c>
      <c r="C113" s="166">
        <v>1</v>
      </c>
      <c r="D113" s="167">
        <f t="shared" si="2"/>
        <v>70</v>
      </c>
      <c r="E113" s="1865">
        <v>30</v>
      </c>
      <c r="F113" s="1349">
        <v>30</v>
      </c>
      <c r="G113" s="1349"/>
      <c r="H113" s="1349">
        <v>10</v>
      </c>
      <c r="I113" s="166">
        <v>25</v>
      </c>
      <c r="J113" s="359"/>
      <c r="K113" s="359"/>
    </row>
    <row r="114" spans="1:11">
      <c r="A114" s="460" t="s">
        <v>3985</v>
      </c>
      <c r="B114" s="461" t="s">
        <v>3986</v>
      </c>
      <c r="C114" s="166">
        <v>1</v>
      </c>
      <c r="D114" s="167">
        <f t="shared" si="2"/>
        <v>70</v>
      </c>
      <c r="E114" s="1865">
        <v>30</v>
      </c>
      <c r="F114" s="1349">
        <v>30</v>
      </c>
      <c r="G114" s="1349"/>
      <c r="H114" s="1349">
        <v>10</v>
      </c>
      <c r="I114" s="1349">
        <v>55</v>
      </c>
      <c r="J114" s="359"/>
      <c r="K114" s="359"/>
    </row>
    <row r="115" spans="1:11">
      <c r="A115" s="460" t="s">
        <v>3987</v>
      </c>
      <c r="B115" s="461" t="s">
        <v>3896</v>
      </c>
      <c r="C115" s="166">
        <v>1</v>
      </c>
      <c r="D115" s="167">
        <f t="shared" si="2"/>
        <v>215</v>
      </c>
      <c r="E115" s="1865">
        <v>70</v>
      </c>
      <c r="F115" s="1349">
        <v>100</v>
      </c>
      <c r="G115" s="1349">
        <v>30</v>
      </c>
      <c r="H115" s="1349">
        <v>15</v>
      </c>
      <c r="I115" s="1349">
        <v>120</v>
      </c>
      <c r="J115" s="359"/>
      <c r="K115" s="359"/>
    </row>
    <row r="116" spans="1:11">
      <c r="A116" s="460" t="s">
        <v>3988</v>
      </c>
      <c r="B116" s="461" t="s">
        <v>3898</v>
      </c>
      <c r="C116" s="166">
        <v>1</v>
      </c>
      <c r="D116" s="167">
        <f t="shared" si="2"/>
        <v>170</v>
      </c>
      <c r="E116" s="1865">
        <v>70</v>
      </c>
      <c r="F116" s="1349">
        <v>50</v>
      </c>
      <c r="G116" s="1349">
        <v>30</v>
      </c>
      <c r="H116" s="1349">
        <v>20</v>
      </c>
      <c r="I116" s="1349">
        <v>170</v>
      </c>
      <c r="J116" s="359"/>
      <c r="K116" s="359"/>
    </row>
    <row r="117" spans="1:11">
      <c r="A117" s="460" t="s">
        <v>3989</v>
      </c>
      <c r="B117" s="461" t="s">
        <v>3900</v>
      </c>
      <c r="C117" s="166">
        <v>1</v>
      </c>
      <c r="D117" s="167">
        <f t="shared" si="2"/>
        <v>205</v>
      </c>
      <c r="E117" s="1865">
        <v>60</v>
      </c>
      <c r="F117" s="1349">
        <v>100</v>
      </c>
      <c r="G117" s="1349">
        <v>30</v>
      </c>
      <c r="H117" s="1349">
        <v>15</v>
      </c>
      <c r="I117" s="1349">
        <v>120</v>
      </c>
      <c r="J117" s="359"/>
      <c r="K117" s="359"/>
    </row>
    <row r="118" spans="1:11">
      <c r="A118" s="460" t="s">
        <v>3990</v>
      </c>
      <c r="B118" s="461" t="s">
        <v>3902</v>
      </c>
      <c r="C118" s="166">
        <v>1</v>
      </c>
      <c r="D118" s="167">
        <f t="shared" ref="D118:D142" si="3">E118+F118+G118+H118</f>
        <v>170</v>
      </c>
      <c r="E118" s="1865">
        <v>70</v>
      </c>
      <c r="F118" s="1349">
        <v>50</v>
      </c>
      <c r="G118" s="1349">
        <v>30</v>
      </c>
      <c r="H118" s="1349">
        <v>20</v>
      </c>
      <c r="I118" s="1349">
        <v>170</v>
      </c>
      <c r="J118" s="359"/>
      <c r="K118" s="359"/>
    </row>
    <row r="119" spans="1:11">
      <c r="A119" s="460" t="s">
        <v>3991</v>
      </c>
      <c r="B119" s="461" t="s">
        <v>3904</v>
      </c>
      <c r="C119" s="166">
        <v>1</v>
      </c>
      <c r="D119" s="167">
        <f t="shared" si="3"/>
        <v>205</v>
      </c>
      <c r="E119" s="1865">
        <v>60</v>
      </c>
      <c r="F119" s="1349">
        <v>100</v>
      </c>
      <c r="G119" s="1349">
        <v>30</v>
      </c>
      <c r="H119" s="1349">
        <v>15</v>
      </c>
      <c r="I119" s="1349">
        <v>120</v>
      </c>
      <c r="J119" s="359"/>
      <c r="K119" s="359"/>
    </row>
    <row r="120" spans="1:11">
      <c r="A120" s="460" t="s">
        <v>3992</v>
      </c>
      <c r="B120" s="461" t="s">
        <v>3906</v>
      </c>
      <c r="C120" s="166">
        <v>1</v>
      </c>
      <c r="D120" s="167">
        <f t="shared" si="3"/>
        <v>170</v>
      </c>
      <c r="E120" s="1865">
        <v>70</v>
      </c>
      <c r="F120" s="1349">
        <v>50</v>
      </c>
      <c r="G120" s="1349">
        <v>30</v>
      </c>
      <c r="H120" s="1349">
        <v>20</v>
      </c>
      <c r="I120" s="1349">
        <v>170</v>
      </c>
      <c r="J120" s="359"/>
      <c r="K120" s="359"/>
    </row>
    <row r="121" spans="1:11">
      <c r="A121" s="460" t="s">
        <v>3993</v>
      </c>
      <c r="B121" s="461" t="s">
        <v>3908</v>
      </c>
      <c r="C121" s="166">
        <v>1</v>
      </c>
      <c r="D121" s="167">
        <f t="shared" si="3"/>
        <v>205</v>
      </c>
      <c r="E121" s="1865">
        <v>60</v>
      </c>
      <c r="F121" s="1349">
        <v>100</v>
      </c>
      <c r="G121" s="1349">
        <v>30</v>
      </c>
      <c r="H121" s="1349">
        <v>15</v>
      </c>
      <c r="I121" s="1349">
        <v>120</v>
      </c>
      <c r="J121" s="359"/>
      <c r="K121" s="359"/>
    </row>
    <row r="122" spans="1:11">
      <c r="A122" s="460" t="s">
        <v>3994</v>
      </c>
      <c r="B122" s="461" t="s">
        <v>3910</v>
      </c>
      <c r="C122" s="166">
        <v>1</v>
      </c>
      <c r="D122" s="167">
        <f t="shared" si="3"/>
        <v>80</v>
      </c>
      <c r="E122" s="1865">
        <v>40</v>
      </c>
      <c r="F122" s="1349">
        <v>30</v>
      </c>
      <c r="G122" s="1349"/>
      <c r="H122" s="1349">
        <v>10</v>
      </c>
      <c r="I122" s="1349">
        <v>170</v>
      </c>
      <c r="J122" s="359"/>
      <c r="K122" s="359"/>
    </row>
    <row r="123" spans="1:11">
      <c r="A123" s="460" t="s">
        <v>3995</v>
      </c>
      <c r="B123" s="461" t="s">
        <v>3912</v>
      </c>
      <c r="C123" s="166">
        <v>1</v>
      </c>
      <c r="D123" s="167">
        <f t="shared" si="3"/>
        <v>205</v>
      </c>
      <c r="E123" s="1865">
        <v>60</v>
      </c>
      <c r="F123" s="1349">
        <v>100</v>
      </c>
      <c r="G123" s="1349">
        <v>30</v>
      </c>
      <c r="H123" s="1349">
        <v>15</v>
      </c>
      <c r="I123" s="1349">
        <v>120</v>
      </c>
      <c r="J123" s="359"/>
      <c r="K123" s="359"/>
    </row>
    <row r="124" spans="1:11">
      <c r="A124" s="460" t="s">
        <v>3996</v>
      </c>
      <c r="B124" s="461" t="s">
        <v>3914</v>
      </c>
      <c r="C124" s="166">
        <v>1</v>
      </c>
      <c r="D124" s="167">
        <f t="shared" si="3"/>
        <v>170</v>
      </c>
      <c r="E124" s="1865">
        <v>70</v>
      </c>
      <c r="F124" s="1349">
        <v>50</v>
      </c>
      <c r="G124" s="1349">
        <v>30</v>
      </c>
      <c r="H124" s="1349">
        <v>20</v>
      </c>
      <c r="I124" s="1349">
        <v>170</v>
      </c>
      <c r="J124" s="359"/>
      <c r="K124" s="359"/>
    </row>
    <row r="125" spans="1:11">
      <c r="A125" s="460" t="s">
        <v>3997</v>
      </c>
      <c r="B125" s="461" t="s">
        <v>3916</v>
      </c>
      <c r="C125" s="166">
        <v>1</v>
      </c>
      <c r="D125" s="167">
        <f t="shared" si="3"/>
        <v>205</v>
      </c>
      <c r="E125" s="1865">
        <v>60</v>
      </c>
      <c r="F125" s="1349">
        <v>100</v>
      </c>
      <c r="G125" s="1349">
        <v>30</v>
      </c>
      <c r="H125" s="1349">
        <v>15</v>
      </c>
      <c r="I125" s="1349">
        <v>120</v>
      </c>
      <c r="J125" s="359"/>
      <c r="K125" s="359"/>
    </row>
    <row r="126" spans="1:11">
      <c r="A126" s="460" t="s">
        <v>3998</v>
      </c>
      <c r="B126" s="461" t="s">
        <v>3918</v>
      </c>
      <c r="C126" s="166">
        <v>1</v>
      </c>
      <c r="D126" s="167">
        <f t="shared" si="3"/>
        <v>170</v>
      </c>
      <c r="E126" s="1865">
        <v>70</v>
      </c>
      <c r="F126" s="1349">
        <v>50</v>
      </c>
      <c r="G126" s="1349">
        <v>30</v>
      </c>
      <c r="H126" s="1349">
        <v>20</v>
      </c>
      <c r="I126" s="1349">
        <v>170</v>
      </c>
      <c r="J126" s="359"/>
      <c r="K126" s="359"/>
    </row>
    <row r="127" spans="1:11">
      <c r="A127" s="460" t="s">
        <v>3999</v>
      </c>
      <c r="B127" s="56" t="s">
        <v>3920</v>
      </c>
      <c r="C127" s="166">
        <v>1</v>
      </c>
      <c r="D127" s="167">
        <f t="shared" si="3"/>
        <v>90</v>
      </c>
      <c r="E127" s="1865">
        <v>50</v>
      </c>
      <c r="F127" s="1349">
        <v>20</v>
      </c>
      <c r="G127" s="1349"/>
      <c r="H127" s="1349">
        <v>20</v>
      </c>
      <c r="I127" s="1349">
        <v>25</v>
      </c>
      <c r="J127" s="359"/>
      <c r="K127" s="359"/>
    </row>
    <row r="128" spans="1:11">
      <c r="A128" s="460" t="s">
        <v>4000</v>
      </c>
      <c r="B128" s="56" t="s">
        <v>3922</v>
      </c>
      <c r="C128" s="166">
        <v>1</v>
      </c>
      <c r="D128" s="167">
        <f t="shared" si="3"/>
        <v>170</v>
      </c>
      <c r="E128" s="1865">
        <v>70</v>
      </c>
      <c r="F128" s="1349">
        <v>50</v>
      </c>
      <c r="G128" s="1349">
        <v>30</v>
      </c>
      <c r="H128" s="1349">
        <v>20</v>
      </c>
      <c r="I128" s="1349">
        <v>170</v>
      </c>
      <c r="J128" s="359"/>
      <c r="K128" s="359"/>
    </row>
    <row r="129" spans="1:11">
      <c r="A129" s="460" t="s">
        <v>4001</v>
      </c>
      <c r="B129" s="56" t="s">
        <v>3924</v>
      </c>
      <c r="C129" s="166">
        <v>1</v>
      </c>
      <c r="D129" s="167">
        <f t="shared" si="3"/>
        <v>100</v>
      </c>
      <c r="E129" s="1865">
        <v>60</v>
      </c>
      <c r="F129" s="1349">
        <v>20</v>
      </c>
      <c r="G129" s="1349"/>
      <c r="H129" s="1349">
        <v>20</v>
      </c>
      <c r="I129" s="1349">
        <v>160</v>
      </c>
      <c r="J129" s="359"/>
      <c r="K129" s="359"/>
    </row>
    <row r="130" spans="1:11">
      <c r="A130" s="460" t="s">
        <v>4002</v>
      </c>
      <c r="B130" s="461" t="s">
        <v>3926</v>
      </c>
      <c r="C130" s="166">
        <v>1</v>
      </c>
      <c r="D130" s="167">
        <f t="shared" si="3"/>
        <v>150</v>
      </c>
      <c r="E130" s="1865">
        <v>90</v>
      </c>
      <c r="F130" s="1349">
        <v>40</v>
      </c>
      <c r="G130" s="1349"/>
      <c r="H130" s="1349">
        <v>20</v>
      </c>
      <c r="I130" s="1349">
        <v>25</v>
      </c>
      <c r="J130" s="359"/>
      <c r="K130" s="359"/>
    </row>
    <row r="131" spans="1:11" ht="15.75" customHeight="1">
      <c r="A131" s="460" t="s">
        <v>4003</v>
      </c>
      <c r="B131" s="56" t="s">
        <v>3928</v>
      </c>
      <c r="C131" s="166">
        <v>1</v>
      </c>
      <c r="D131" s="167">
        <f t="shared" si="3"/>
        <v>180</v>
      </c>
      <c r="E131" s="1865">
        <v>80</v>
      </c>
      <c r="F131" s="1349">
        <v>50</v>
      </c>
      <c r="G131" s="1349">
        <v>30</v>
      </c>
      <c r="H131" s="1349">
        <v>20</v>
      </c>
      <c r="I131" s="1349">
        <v>170</v>
      </c>
      <c r="J131" s="359"/>
      <c r="K131" s="359"/>
    </row>
    <row r="132" spans="1:11" ht="15.75" customHeight="1">
      <c r="A132" s="460" t="s">
        <v>4004</v>
      </c>
      <c r="B132" s="56" t="s">
        <v>3930</v>
      </c>
      <c r="C132" s="166">
        <v>1</v>
      </c>
      <c r="D132" s="167">
        <f t="shared" si="3"/>
        <v>200</v>
      </c>
      <c r="E132" s="1865">
        <v>120</v>
      </c>
      <c r="F132" s="1349">
        <v>60</v>
      </c>
      <c r="G132" s="1349"/>
      <c r="H132" s="1349">
        <v>20</v>
      </c>
      <c r="I132" s="1349">
        <v>160</v>
      </c>
      <c r="J132" s="359"/>
      <c r="K132" s="359"/>
    </row>
    <row r="133" spans="1:11" ht="15.75" customHeight="1">
      <c r="A133" s="460" t="s">
        <v>4005</v>
      </c>
      <c r="B133" s="56" t="s">
        <v>3932</v>
      </c>
      <c r="C133" s="166">
        <v>1</v>
      </c>
      <c r="D133" s="167">
        <f t="shared" si="3"/>
        <v>220</v>
      </c>
      <c r="E133" s="1865">
        <v>120</v>
      </c>
      <c r="F133" s="1349">
        <v>50</v>
      </c>
      <c r="G133" s="1349">
        <v>30</v>
      </c>
      <c r="H133" s="1349">
        <v>20</v>
      </c>
      <c r="I133" s="1349">
        <v>170</v>
      </c>
      <c r="J133" s="359"/>
      <c r="K133" s="359"/>
    </row>
    <row r="134" spans="1:11">
      <c r="A134" s="460" t="s">
        <v>4006</v>
      </c>
      <c r="B134" s="461" t="s">
        <v>3934</v>
      </c>
      <c r="C134" s="166">
        <v>1</v>
      </c>
      <c r="D134" s="167">
        <f t="shared" si="3"/>
        <v>80</v>
      </c>
      <c r="E134" s="1865">
        <v>50</v>
      </c>
      <c r="F134" s="1349">
        <v>20</v>
      </c>
      <c r="G134" s="1349"/>
      <c r="H134" s="1349">
        <v>10</v>
      </c>
      <c r="I134" s="1349">
        <v>25</v>
      </c>
      <c r="J134" s="359"/>
      <c r="K134" s="359"/>
    </row>
    <row r="135" spans="1:11">
      <c r="A135" s="460" t="s">
        <v>4007</v>
      </c>
      <c r="B135" s="461" t="s">
        <v>3936</v>
      </c>
      <c r="C135" s="166">
        <v>1</v>
      </c>
      <c r="D135" s="167">
        <f t="shared" si="3"/>
        <v>90</v>
      </c>
      <c r="E135" s="1865">
        <v>50</v>
      </c>
      <c r="F135" s="1349">
        <v>20</v>
      </c>
      <c r="G135" s="1349"/>
      <c r="H135" s="1349">
        <v>20</v>
      </c>
      <c r="I135" s="1349">
        <v>25</v>
      </c>
      <c r="J135" s="359"/>
      <c r="K135" s="359"/>
    </row>
    <row r="136" spans="1:11">
      <c r="A136" s="460" t="s">
        <v>4008</v>
      </c>
      <c r="B136" s="461" t="s">
        <v>1493</v>
      </c>
      <c r="C136" s="166">
        <v>1</v>
      </c>
      <c r="D136" s="167">
        <f t="shared" si="3"/>
        <v>50</v>
      </c>
      <c r="E136" s="1865">
        <v>30</v>
      </c>
      <c r="F136" s="1349">
        <v>20</v>
      </c>
      <c r="G136" s="1349"/>
      <c r="H136" s="1349"/>
      <c r="I136" s="1349">
        <v>25</v>
      </c>
      <c r="J136" s="359"/>
      <c r="K136" s="359"/>
    </row>
    <row r="137" spans="1:11">
      <c r="A137" s="460" t="s">
        <v>4009</v>
      </c>
      <c r="B137" s="461" t="s">
        <v>4010</v>
      </c>
      <c r="C137" s="166">
        <v>1</v>
      </c>
      <c r="D137" s="167">
        <f t="shared" si="3"/>
        <v>75</v>
      </c>
      <c r="E137" s="1865">
        <v>30</v>
      </c>
      <c r="F137" s="1349">
        <v>30</v>
      </c>
      <c r="G137" s="1349"/>
      <c r="H137" s="1349">
        <v>15</v>
      </c>
      <c r="I137" s="1349">
        <v>10</v>
      </c>
      <c r="J137" s="359"/>
      <c r="K137" s="359"/>
    </row>
    <row r="138" spans="1:11">
      <c r="A138" s="460" t="s">
        <v>4011</v>
      </c>
      <c r="B138" s="461" t="s">
        <v>3941</v>
      </c>
      <c r="C138" s="166">
        <v>1</v>
      </c>
      <c r="D138" s="167">
        <f t="shared" si="3"/>
        <v>170</v>
      </c>
      <c r="E138" s="1865">
        <v>70</v>
      </c>
      <c r="F138" s="1349">
        <v>50</v>
      </c>
      <c r="G138" s="1349">
        <v>30</v>
      </c>
      <c r="H138" s="1349">
        <v>20</v>
      </c>
      <c r="I138" s="1349">
        <v>170</v>
      </c>
      <c r="J138" s="359"/>
      <c r="K138" s="359"/>
    </row>
    <row r="139" spans="1:11">
      <c r="A139" s="460" t="s">
        <v>4012</v>
      </c>
      <c r="B139" s="461" t="s">
        <v>4013</v>
      </c>
      <c r="C139" s="166">
        <v>1</v>
      </c>
      <c r="D139" s="167">
        <f t="shared" si="3"/>
        <v>190</v>
      </c>
      <c r="E139" s="1865">
        <v>120</v>
      </c>
      <c r="F139" s="1349">
        <v>50</v>
      </c>
      <c r="G139" s="1349"/>
      <c r="H139" s="1349">
        <v>20</v>
      </c>
      <c r="I139" s="1349">
        <v>25</v>
      </c>
      <c r="J139" s="359"/>
      <c r="K139" s="359"/>
    </row>
    <row r="140" spans="1:11">
      <c r="A140" s="460" t="s">
        <v>4014</v>
      </c>
      <c r="B140" s="461" t="s">
        <v>3943</v>
      </c>
      <c r="C140" s="166">
        <v>1</v>
      </c>
      <c r="D140" s="167">
        <f t="shared" si="3"/>
        <v>215</v>
      </c>
      <c r="E140" s="1865">
        <v>120</v>
      </c>
      <c r="F140" s="1349">
        <v>60</v>
      </c>
      <c r="G140" s="1349">
        <v>10</v>
      </c>
      <c r="H140" s="1349">
        <v>25</v>
      </c>
      <c r="I140" s="1349">
        <v>180</v>
      </c>
      <c r="J140" s="359"/>
      <c r="K140" s="359"/>
    </row>
    <row r="141" spans="1:11">
      <c r="A141" s="460" t="s">
        <v>5474</v>
      </c>
      <c r="B141" s="461" t="s">
        <v>3945</v>
      </c>
      <c r="C141" s="166">
        <v>1</v>
      </c>
      <c r="D141" s="167">
        <f t="shared" si="3"/>
        <v>215</v>
      </c>
      <c r="E141" s="1865">
        <v>120</v>
      </c>
      <c r="F141" s="1349">
        <v>60</v>
      </c>
      <c r="G141" s="1349">
        <v>10</v>
      </c>
      <c r="H141" s="1349">
        <v>25</v>
      </c>
      <c r="I141" s="1349">
        <v>180</v>
      </c>
      <c r="J141" s="359"/>
      <c r="K141" s="359"/>
    </row>
    <row r="142" spans="1:11">
      <c r="A142" s="460" t="s">
        <v>5475</v>
      </c>
      <c r="B142" s="56" t="s">
        <v>4015</v>
      </c>
      <c r="C142" s="166">
        <v>1</v>
      </c>
      <c r="D142" s="167">
        <f t="shared" si="3"/>
        <v>140</v>
      </c>
      <c r="E142" s="1865">
        <v>60</v>
      </c>
      <c r="F142" s="1349">
        <v>60</v>
      </c>
      <c r="G142" s="1349"/>
      <c r="H142" s="1349">
        <v>20</v>
      </c>
      <c r="I142" s="1349">
        <v>25</v>
      </c>
      <c r="J142" s="359"/>
      <c r="K142" s="359"/>
    </row>
    <row r="143" spans="1:11">
      <c r="A143" s="43" t="s">
        <v>4016</v>
      </c>
      <c r="B143" s="41" t="s">
        <v>4017</v>
      </c>
      <c r="C143" s="155"/>
      <c r="D143" s="412"/>
      <c r="E143" s="412"/>
      <c r="F143" s="155"/>
      <c r="G143" s="155"/>
      <c r="H143" s="155"/>
      <c r="I143" s="155"/>
      <c r="J143" s="155"/>
      <c r="K143" s="155"/>
    </row>
    <row r="144" spans="1:11">
      <c r="A144" s="460" t="s">
        <v>4018</v>
      </c>
      <c r="B144" s="461" t="s">
        <v>4019</v>
      </c>
      <c r="C144" s="166">
        <v>1</v>
      </c>
      <c r="D144" s="167">
        <f t="shared" ref="D144:D161" si="4">E144+F144+G144+H144</f>
        <v>155</v>
      </c>
      <c r="E144" s="167">
        <v>60</v>
      </c>
      <c r="F144" s="166">
        <v>70</v>
      </c>
      <c r="G144" s="166"/>
      <c r="H144" s="166">
        <v>25</v>
      </c>
      <c r="I144" s="166">
        <v>25</v>
      </c>
      <c r="J144" s="359"/>
      <c r="K144" s="359"/>
    </row>
    <row r="145" spans="1:11">
      <c r="A145" s="460" t="s">
        <v>4020</v>
      </c>
      <c r="B145" s="461" t="s">
        <v>1559</v>
      </c>
      <c r="C145" s="166">
        <v>1</v>
      </c>
      <c r="D145" s="167">
        <f t="shared" si="4"/>
        <v>25</v>
      </c>
      <c r="E145" s="1865">
        <v>10</v>
      </c>
      <c r="F145" s="1349">
        <v>5</v>
      </c>
      <c r="G145" s="1349"/>
      <c r="H145" s="1349">
        <v>10</v>
      </c>
      <c r="I145" s="1349">
        <v>20</v>
      </c>
      <c r="J145" s="359"/>
      <c r="K145" s="359"/>
    </row>
    <row r="146" spans="1:11">
      <c r="A146" s="460" t="s">
        <v>4021</v>
      </c>
      <c r="B146" s="461" t="s">
        <v>4022</v>
      </c>
      <c r="C146" s="166">
        <v>1</v>
      </c>
      <c r="D146" s="167">
        <f t="shared" si="4"/>
        <v>100</v>
      </c>
      <c r="E146" s="1865">
        <v>40</v>
      </c>
      <c r="F146" s="1349">
        <v>50</v>
      </c>
      <c r="G146" s="1349"/>
      <c r="H146" s="1349">
        <v>10</v>
      </c>
      <c r="I146" s="1349">
        <v>15</v>
      </c>
      <c r="J146" s="359"/>
      <c r="K146" s="359"/>
    </row>
    <row r="147" spans="1:11">
      <c r="A147" s="460" t="s">
        <v>4023</v>
      </c>
      <c r="B147" s="461" t="s">
        <v>3849</v>
      </c>
      <c r="C147" s="166">
        <v>1</v>
      </c>
      <c r="D147" s="167">
        <f t="shared" si="4"/>
        <v>70</v>
      </c>
      <c r="E147" s="1865">
        <v>30</v>
      </c>
      <c r="F147" s="1349">
        <v>30</v>
      </c>
      <c r="G147" s="1349"/>
      <c r="H147" s="1349">
        <v>10</v>
      </c>
      <c r="I147" s="1349">
        <v>15</v>
      </c>
      <c r="J147" s="359"/>
      <c r="K147" s="359"/>
    </row>
    <row r="148" spans="1:11">
      <c r="A148" s="460" t="s">
        <v>4024</v>
      </c>
      <c r="B148" s="461" t="s">
        <v>4025</v>
      </c>
      <c r="C148" s="166">
        <v>1</v>
      </c>
      <c r="D148" s="167">
        <f t="shared" si="4"/>
        <v>40</v>
      </c>
      <c r="E148" s="167">
        <v>20</v>
      </c>
      <c r="F148" s="166">
        <v>10</v>
      </c>
      <c r="G148" s="166"/>
      <c r="H148" s="166">
        <v>10</v>
      </c>
      <c r="I148" s="166">
        <v>25</v>
      </c>
      <c r="J148" s="359"/>
      <c r="K148" s="359"/>
    </row>
    <row r="149" spans="1:11">
      <c r="A149" s="460" t="s">
        <v>4026</v>
      </c>
      <c r="B149" s="461" t="s">
        <v>4027</v>
      </c>
      <c r="C149" s="166">
        <v>1</v>
      </c>
      <c r="D149" s="167">
        <f t="shared" si="4"/>
        <v>30</v>
      </c>
      <c r="E149" s="1865">
        <v>20</v>
      </c>
      <c r="F149" s="1349">
        <v>10</v>
      </c>
      <c r="G149" s="1349"/>
      <c r="H149" s="1349"/>
      <c r="I149" s="1349">
        <v>10</v>
      </c>
      <c r="J149" s="359"/>
      <c r="K149" s="359"/>
    </row>
    <row r="150" spans="1:11">
      <c r="A150" s="460" t="s">
        <v>4028</v>
      </c>
      <c r="B150" s="461" t="s">
        <v>4029</v>
      </c>
      <c r="C150" s="166">
        <v>1</v>
      </c>
      <c r="D150" s="167">
        <f t="shared" si="4"/>
        <v>80</v>
      </c>
      <c r="E150" s="167">
        <v>40</v>
      </c>
      <c r="F150" s="166">
        <v>30</v>
      </c>
      <c r="G150" s="166"/>
      <c r="H150" s="166">
        <v>10</v>
      </c>
      <c r="I150" s="166">
        <v>25</v>
      </c>
      <c r="J150" s="359"/>
      <c r="K150" s="359"/>
    </row>
    <row r="151" spans="1:11">
      <c r="A151" s="460" t="s">
        <v>4030</v>
      </c>
      <c r="B151" s="461" t="s">
        <v>4031</v>
      </c>
      <c r="C151" s="166">
        <v>1</v>
      </c>
      <c r="D151" s="167">
        <f t="shared" si="4"/>
        <v>140</v>
      </c>
      <c r="E151" s="1865">
        <v>60</v>
      </c>
      <c r="F151" s="1349">
        <v>60</v>
      </c>
      <c r="G151" s="1349"/>
      <c r="H151" s="1349">
        <v>20</v>
      </c>
      <c r="I151" s="1349">
        <v>25</v>
      </c>
      <c r="J151" s="359"/>
      <c r="K151" s="359"/>
    </row>
    <row r="152" spans="1:11">
      <c r="A152" s="460" t="s">
        <v>4032</v>
      </c>
      <c r="B152" s="461" t="s">
        <v>4033</v>
      </c>
      <c r="C152" s="166">
        <v>1</v>
      </c>
      <c r="D152" s="167">
        <f t="shared" si="4"/>
        <v>140</v>
      </c>
      <c r="E152" s="1865">
        <v>70</v>
      </c>
      <c r="F152" s="1349">
        <v>60</v>
      </c>
      <c r="G152" s="1349"/>
      <c r="H152" s="1349">
        <v>10</v>
      </c>
      <c r="I152" s="1349">
        <v>25</v>
      </c>
      <c r="J152" s="359"/>
      <c r="K152" s="359"/>
    </row>
    <row r="153" spans="1:11">
      <c r="A153" s="460" t="s">
        <v>4034</v>
      </c>
      <c r="B153" s="461" t="s">
        <v>4035</v>
      </c>
      <c r="C153" s="166">
        <v>1</v>
      </c>
      <c r="D153" s="167">
        <f t="shared" si="4"/>
        <v>55</v>
      </c>
      <c r="E153" s="1865">
        <v>30</v>
      </c>
      <c r="F153" s="1349">
        <v>10</v>
      </c>
      <c r="G153" s="1349"/>
      <c r="H153" s="1349">
        <v>15</v>
      </c>
      <c r="I153" s="1349">
        <v>25</v>
      </c>
      <c r="J153" s="359"/>
      <c r="K153" s="359"/>
    </row>
    <row r="154" spans="1:11">
      <c r="A154" s="460" t="s">
        <v>4036</v>
      </c>
      <c r="B154" s="461" t="s">
        <v>3968</v>
      </c>
      <c r="C154" s="166">
        <v>1</v>
      </c>
      <c r="D154" s="167">
        <f t="shared" si="4"/>
        <v>40</v>
      </c>
      <c r="E154" s="1865">
        <v>30</v>
      </c>
      <c r="F154" s="1349">
        <v>10</v>
      </c>
      <c r="G154" s="1349"/>
      <c r="H154" s="1349"/>
      <c r="I154" s="1349">
        <v>25</v>
      </c>
      <c r="J154" s="359"/>
      <c r="K154" s="359"/>
    </row>
    <row r="155" spans="1:11">
      <c r="A155" s="460" t="s">
        <v>4037</v>
      </c>
      <c r="B155" s="461" t="s">
        <v>4038</v>
      </c>
      <c r="C155" s="166">
        <v>1</v>
      </c>
      <c r="D155" s="167">
        <f t="shared" si="4"/>
        <v>50</v>
      </c>
      <c r="E155" s="1865">
        <v>30</v>
      </c>
      <c r="F155" s="1349">
        <v>10</v>
      </c>
      <c r="G155" s="1349"/>
      <c r="H155" s="1349">
        <v>10</v>
      </c>
      <c r="I155" s="1349">
        <v>25</v>
      </c>
      <c r="J155" s="359"/>
      <c r="K155" s="359"/>
    </row>
    <row r="156" spans="1:11">
      <c r="A156" s="460" t="s">
        <v>4039</v>
      </c>
      <c r="B156" s="461" t="s">
        <v>4010</v>
      </c>
      <c r="C156" s="166">
        <v>1</v>
      </c>
      <c r="D156" s="167">
        <f t="shared" si="4"/>
        <v>55</v>
      </c>
      <c r="E156" s="1865">
        <v>20</v>
      </c>
      <c r="F156" s="1349">
        <v>20</v>
      </c>
      <c r="G156" s="1349"/>
      <c r="H156" s="1349">
        <v>15</v>
      </c>
      <c r="I156" s="1349">
        <v>10</v>
      </c>
      <c r="J156" s="359"/>
      <c r="K156" s="359"/>
    </row>
    <row r="157" spans="1:11" ht="30">
      <c r="A157" s="460" t="s">
        <v>4040</v>
      </c>
      <c r="B157" s="461" t="s">
        <v>4041</v>
      </c>
      <c r="C157" s="166">
        <v>1</v>
      </c>
      <c r="D157" s="167">
        <f t="shared" si="4"/>
        <v>210</v>
      </c>
      <c r="E157" s="1865">
        <v>80</v>
      </c>
      <c r="F157" s="1349">
        <v>60</v>
      </c>
      <c r="G157" s="1349">
        <v>50</v>
      </c>
      <c r="H157" s="1349">
        <v>20</v>
      </c>
      <c r="I157" s="1349">
        <v>170</v>
      </c>
      <c r="J157" s="359"/>
      <c r="K157" s="359"/>
    </row>
    <row r="158" spans="1:11" ht="30">
      <c r="A158" s="460" t="s">
        <v>4042</v>
      </c>
      <c r="B158" s="461" t="s">
        <v>4043</v>
      </c>
      <c r="C158" s="166">
        <v>1</v>
      </c>
      <c r="D158" s="167">
        <f t="shared" si="4"/>
        <v>210</v>
      </c>
      <c r="E158" s="1865">
        <v>80</v>
      </c>
      <c r="F158" s="1349">
        <v>60</v>
      </c>
      <c r="G158" s="1349">
        <v>50</v>
      </c>
      <c r="H158" s="1349">
        <v>20</v>
      </c>
      <c r="I158" s="1349">
        <v>170</v>
      </c>
      <c r="J158" s="359"/>
      <c r="K158" s="359"/>
    </row>
    <row r="159" spans="1:11" ht="30">
      <c r="A159" s="460" t="s">
        <v>4044</v>
      </c>
      <c r="B159" s="461" t="s">
        <v>4045</v>
      </c>
      <c r="C159" s="166">
        <v>1</v>
      </c>
      <c r="D159" s="167">
        <f t="shared" si="4"/>
        <v>210</v>
      </c>
      <c r="E159" s="1865">
        <v>80</v>
      </c>
      <c r="F159" s="1349">
        <v>60</v>
      </c>
      <c r="G159" s="1349">
        <v>50</v>
      </c>
      <c r="H159" s="1349">
        <v>20</v>
      </c>
      <c r="I159" s="1349">
        <v>170</v>
      </c>
      <c r="J159" s="359"/>
      <c r="K159" s="359"/>
    </row>
    <row r="160" spans="1:11" ht="60">
      <c r="A160" s="460" t="s">
        <v>4046</v>
      </c>
      <c r="B160" s="462" t="s">
        <v>4047</v>
      </c>
      <c r="C160" s="166">
        <v>1</v>
      </c>
      <c r="D160" s="167">
        <f t="shared" si="4"/>
        <v>50</v>
      </c>
      <c r="E160" s="1865">
        <v>20</v>
      </c>
      <c r="F160" s="1349">
        <v>10</v>
      </c>
      <c r="G160" s="1349"/>
      <c r="H160" s="1349">
        <v>20</v>
      </c>
      <c r="I160" s="1349">
        <v>30</v>
      </c>
      <c r="J160" s="359"/>
      <c r="K160" s="359"/>
    </row>
    <row r="161" spans="1:12">
      <c r="A161" s="460" t="s">
        <v>5476</v>
      </c>
      <c r="B161" s="462" t="s">
        <v>4048</v>
      </c>
      <c r="C161" s="166">
        <v>1</v>
      </c>
      <c r="D161" s="167">
        <f t="shared" si="4"/>
        <v>50</v>
      </c>
      <c r="E161" s="1865">
        <v>20</v>
      </c>
      <c r="F161" s="1349">
        <v>10</v>
      </c>
      <c r="G161" s="1349"/>
      <c r="H161" s="1349">
        <v>20</v>
      </c>
      <c r="I161" s="1349">
        <v>25</v>
      </c>
      <c r="J161" s="359"/>
      <c r="K161" s="359"/>
    </row>
    <row r="162" spans="1:12">
      <c r="A162" s="460" t="s">
        <v>5477</v>
      </c>
      <c r="B162" s="362" t="s">
        <v>4049</v>
      </c>
      <c r="C162" s="166">
        <v>1</v>
      </c>
      <c r="D162" s="167">
        <f t="shared" ref="D162" si="5">E162+F162+G162+H162</f>
        <v>25</v>
      </c>
      <c r="E162" s="1865"/>
      <c r="F162" s="1349">
        <v>25</v>
      </c>
      <c r="G162" s="1349"/>
      <c r="H162" s="1349"/>
      <c r="I162" s="166"/>
      <c r="J162" s="359"/>
      <c r="K162" s="359"/>
    </row>
    <row r="163" spans="1:12" s="6" customFormat="1" ht="97.5" customHeight="1">
      <c r="A163" s="343" t="s">
        <v>2383</v>
      </c>
      <c r="B163" s="343" t="s">
        <v>2384</v>
      </c>
      <c r="C163" s="343"/>
      <c r="D163" s="1906"/>
      <c r="E163" s="1906"/>
      <c r="F163" s="343"/>
      <c r="G163" s="343"/>
      <c r="H163" s="343"/>
      <c r="I163" s="343"/>
      <c r="J163" s="343"/>
      <c r="K163" s="343"/>
    </row>
    <row r="164" spans="1:12">
      <c r="A164" s="958" t="s">
        <v>2385</v>
      </c>
      <c r="B164" s="349" t="s">
        <v>2386</v>
      </c>
      <c r="C164" s="166">
        <v>1</v>
      </c>
      <c r="D164" s="167">
        <f>E164+F164+G164+H164</f>
        <v>20</v>
      </c>
      <c r="E164" s="167">
        <v>10</v>
      </c>
      <c r="F164" s="166">
        <v>10</v>
      </c>
      <c r="G164" s="166"/>
      <c r="H164" s="166"/>
      <c r="I164" s="166"/>
      <c r="J164" s="359"/>
      <c r="K164" s="359"/>
    </row>
    <row r="165" spans="1:12">
      <c r="A165" s="958" t="s">
        <v>2387</v>
      </c>
      <c r="B165" s="349" t="s">
        <v>2388</v>
      </c>
      <c r="C165" s="166">
        <v>1</v>
      </c>
      <c r="D165" s="167">
        <f>E165+F165+G165+H165</f>
        <v>20</v>
      </c>
      <c r="E165" s="167">
        <v>10</v>
      </c>
      <c r="F165" s="166">
        <v>10</v>
      </c>
      <c r="G165" s="166"/>
      <c r="H165" s="166"/>
      <c r="I165" s="166"/>
      <c r="J165" s="359"/>
      <c r="K165" s="359"/>
    </row>
    <row r="166" spans="1:12">
      <c r="A166" s="958" t="s">
        <v>2389</v>
      </c>
      <c r="B166" s="349" t="s">
        <v>2390</v>
      </c>
      <c r="C166" s="166">
        <v>1</v>
      </c>
      <c r="D166" s="167">
        <f>E166+F166+G166+H166</f>
        <v>20</v>
      </c>
      <c r="E166" s="167">
        <v>10</v>
      </c>
      <c r="F166" s="166">
        <v>10</v>
      </c>
      <c r="G166" s="166"/>
      <c r="H166" s="166"/>
      <c r="I166" s="166"/>
      <c r="J166" s="359"/>
      <c r="K166" s="359"/>
    </row>
    <row r="167" spans="1:12" ht="30">
      <c r="A167" s="958" t="s">
        <v>2391</v>
      </c>
      <c r="B167" s="959" t="s">
        <v>2392</v>
      </c>
      <c r="C167" s="166">
        <v>1</v>
      </c>
      <c r="D167" s="167">
        <f>E167+F167+G167+H167</f>
        <v>55</v>
      </c>
      <c r="E167" s="167">
        <v>20</v>
      </c>
      <c r="F167" s="166">
        <v>25</v>
      </c>
      <c r="G167" s="166"/>
      <c r="H167" s="166">
        <v>10</v>
      </c>
      <c r="I167" s="166">
        <v>15</v>
      </c>
      <c r="J167" s="359"/>
      <c r="K167" s="359"/>
      <c r="L167" s="6"/>
    </row>
    <row r="168" spans="1:12">
      <c r="A168" s="958" t="s">
        <v>2393</v>
      </c>
      <c r="B168" s="349" t="s">
        <v>2394</v>
      </c>
      <c r="C168" s="166">
        <v>1</v>
      </c>
      <c r="D168" s="167">
        <f>E168+F168+G168+H168</f>
        <v>20</v>
      </c>
      <c r="E168" s="167">
        <v>10</v>
      </c>
      <c r="F168" s="166">
        <v>10</v>
      </c>
      <c r="G168" s="166"/>
      <c r="H168" s="166"/>
      <c r="I168" s="166">
        <v>10</v>
      </c>
      <c r="J168" s="359"/>
      <c r="K168" s="359"/>
    </row>
    <row r="169" spans="1:12">
      <c r="A169" s="958" t="s">
        <v>2395</v>
      </c>
      <c r="B169" s="349" t="s">
        <v>2396</v>
      </c>
      <c r="C169" s="166">
        <v>1</v>
      </c>
      <c r="D169" s="167">
        <v>30</v>
      </c>
      <c r="E169" s="167">
        <v>10</v>
      </c>
      <c r="F169" s="166">
        <v>10</v>
      </c>
      <c r="G169" s="166"/>
      <c r="H169" s="166"/>
      <c r="I169" s="166">
        <v>10</v>
      </c>
      <c r="J169" s="359"/>
      <c r="K169" s="359"/>
    </row>
    <row r="170" spans="1:12">
      <c r="A170" s="958" t="s">
        <v>2397</v>
      </c>
      <c r="B170" s="349" t="s">
        <v>2398</v>
      </c>
      <c r="C170" s="166">
        <v>1</v>
      </c>
      <c r="D170" s="167">
        <f>E170+F170+G170+H170</f>
        <v>25</v>
      </c>
      <c r="E170" s="167">
        <v>10</v>
      </c>
      <c r="F170" s="166">
        <v>15</v>
      </c>
      <c r="G170" s="166"/>
      <c r="H170" s="166"/>
      <c r="I170" s="166"/>
      <c r="J170" s="359"/>
      <c r="K170" s="359"/>
    </row>
    <row r="171" spans="1:12">
      <c r="A171" s="958" t="s">
        <v>2399</v>
      </c>
      <c r="B171" s="349" t="s">
        <v>2400</v>
      </c>
      <c r="C171" s="166">
        <v>1</v>
      </c>
      <c r="D171" s="167">
        <v>85</v>
      </c>
      <c r="E171" s="167">
        <v>30</v>
      </c>
      <c r="F171" s="166">
        <v>35</v>
      </c>
      <c r="G171" s="166"/>
      <c r="H171" s="166"/>
      <c r="I171" s="166">
        <v>20</v>
      </c>
      <c r="J171" s="359"/>
      <c r="K171" s="359"/>
    </row>
    <row r="172" spans="1:12" ht="60.75" customHeight="1">
      <c r="A172" s="958" t="s">
        <v>2401</v>
      </c>
      <c r="B172" s="349" t="s">
        <v>5068</v>
      </c>
      <c r="C172" s="166">
        <v>1</v>
      </c>
      <c r="D172" s="167">
        <v>120</v>
      </c>
      <c r="E172" s="167">
        <v>40</v>
      </c>
      <c r="F172" s="166">
        <v>40</v>
      </c>
      <c r="G172" s="166"/>
      <c r="H172" s="166">
        <v>20</v>
      </c>
      <c r="I172" s="166">
        <v>10</v>
      </c>
      <c r="J172" s="359"/>
      <c r="K172" s="359"/>
    </row>
    <row r="173" spans="1:12" ht="45">
      <c r="A173" s="958" t="s">
        <v>2402</v>
      </c>
      <c r="B173" s="349" t="s">
        <v>5069</v>
      </c>
      <c r="C173" s="166">
        <v>1</v>
      </c>
      <c r="D173" s="167">
        <v>120</v>
      </c>
      <c r="E173" s="167">
        <v>40</v>
      </c>
      <c r="F173" s="166">
        <v>40</v>
      </c>
      <c r="G173" s="166"/>
      <c r="H173" s="166">
        <v>20</v>
      </c>
      <c r="I173" s="166">
        <v>20</v>
      </c>
      <c r="J173" s="359"/>
      <c r="K173" s="359"/>
    </row>
    <row r="174" spans="1:12" ht="45">
      <c r="A174" s="958" t="s">
        <v>2403</v>
      </c>
      <c r="B174" s="349" t="s">
        <v>5070</v>
      </c>
      <c r="C174" s="166">
        <v>1</v>
      </c>
      <c r="D174" s="167">
        <f>E174+F174+G174+H174+I174</f>
        <v>120</v>
      </c>
      <c r="E174" s="167">
        <v>40</v>
      </c>
      <c r="F174" s="166">
        <v>40</v>
      </c>
      <c r="G174" s="166"/>
      <c r="H174" s="166">
        <v>20</v>
      </c>
      <c r="I174" s="166">
        <v>20</v>
      </c>
      <c r="J174" s="359"/>
      <c r="K174" s="359"/>
    </row>
    <row r="175" spans="1:12">
      <c r="A175" s="958" t="s">
        <v>2405</v>
      </c>
      <c r="B175" s="349" t="s">
        <v>5071</v>
      </c>
      <c r="C175" s="166">
        <v>1</v>
      </c>
      <c r="D175" s="167">
        <f t="shared" ref="D175:D192" si="6">E175+F175+G175+H175</f>
        <v>95</v>
      </c>
      <c r="E175" s="167">
        <v>40</v>
      </c>
      <c r="F175" s="166">
        <v>35</v>
      </c>
      <c r="G175" s="166"/>
      <c r="H175" s="166">
        <v>20</v>
      </c>
      <c r="I175" s="166">
        <v>20</v>
      </c>
      <c r="J175" s="359"/>
      <c r="K175" s="359"/>
    </row>
    <row r="176" spans="1:12">
      <c r="A176" s="958" t="s">
        <v>2406</v>
      </c>
      <c r="B176" s="349" t="s">
        <v>5072</v>
      </c>
      <c r="C176" s="166">
        <v>1</v>
      </c>
      <c r="D176" s="167">
        <f t="shared" si="6"/>
        <v>95</v>
      </c>
      <c r="E176" s="167">
        <v>40</v>
      </c>
      <c r="F176" s="166">
        <v>35</v>
      </c>
      <c r="G176" s="166"/>
      <c r="H176" s="166">
        <v>20</v>
      </c>
      <c r="I176" s="166">
        <v>20</v>
      </c>
      <c r="J176" s="359"/>
      <c r="K176" s="359"/>
    </row>
    <row r="177" spans="1:11">
      <c r="A177" s="958" t="s">
        <v>2407</v>
      </c>
      <c r="B177" s="349" t="s">
        <v>5073</v>
      </c>
      <c r="C177" s="166">
        <v>1</v>
      </c>
      <c r="D177" s="167">
        <f t="shared" si="6"/>
        <v>95</v>
      </c>
      <c r="E177" s="167">
        <v>40</v>
      </c>
      <c r="F177" s="166">
        <v>35</v>
      </c>
      <c r="G177" s="166"/>
      <c r="H177" s="166">
        <v>20</v>
      </c>
      <c r="I177" s="166">
        <v>20</v>
      </c>
      <c r="J177" s="359"/>
      <c r="K177" s="359"/>
    </row>
    <row r="178" spans="1:11">
      <c r="A178" s="958" t="s">
        <v>2408</v>
      </c>
      <c r="B178" s="349" t="s">
        <v>5074</v>
      </c>
      <c r="C178" s="166">
        <v>1</v>
      </c>
      <c r="D178" s="167">
        <f t="shared" si="6"/>
        <v>95</v>
      </c>
      <c r="E178" s="167">
        <v>40</v>
      </c>
      <c r="F178" s="166">
        <v>35</v>
      </c>
      <c r="G178" s="166"/>
      <c r="H178" s="166">
        <v>20</v>
      </c>
      <c r="I178" s="166">
        <v>20</v>
      </c>
      <c r="J178" s="359"/>
      <c r="K178" s="359"/>
    </row>
    <row r="179" spans="1:11" ht="30">
      <c r="A179" s="958" t="s">
        <v>2409</v>
      </c>
      <c r="B179" s="349" t="s">
        <v>5075</v>
      </c>
      <c r="C179" s="166">
        <v>1</v>
      </c>
      <c r="D179" s="167">
        <f t="shared" si="6"/>
        <v>95</v>
      </c>
      <c r="E179" s="167">
        <v>40</v>
      </c>
      <c r="F179" s="166">
        <v>35</v>
      </c>
      <c r="G179" s="166"/>
      <c r="H179" s="166">
        <v>20</v>
      </c>
      <c r="I179" s="166">
        <v>20</v>
      </c>
      <c r="J179" s="359"/>
      <c r="K179" s="359"/>
    </row>
    <row r="180" spans="1:11" ht="30">
      <c r="A180" s="958" t="s">
        <v>2410</v>
      </c>
      <c r="B180" s="349" t="s">
        <v>5076</v>
      </c>
      <c r="C180" s="166">
        <v>1</v>
      </c>
      <c r="D180" s="167">
        <f t="shared" si="6"/>
        <v>95</v>
      </c>
      <c r="E180" s="167">
        <v>40</v>
      </c>
      <c r="F180" s="166">
        <v>35</v>
      </c>
      <c r="G180" s="166"/>
      <c r="H180" s="166">
        <v>20</v>
      </c>
      <c r="I180" s="166">
        <v>20</v>
      </c>
      <c r="J180" s="359"/>
      <c r="K180" s="359"/>
    </row>
    <row r="181" spans="1:11" ht="32.25" customHeight="1">
      <c r="A181" s="958" t="s">
        <v>2411</v>
      </c>
      <c r="B181" s="349" t="s">
        <v>5077</v>
      </c>
      <c r="C181" s="166">
        <v>1</v>
      </c>
      <c r="D181" s="167">
        <f t="shared" si="6"/>
        <v>95</v>
      </c>
      <c r="E181" s="167">
        <v>40</v>
      </c>
      <c r="F181" s="166">
        <v>35</v>
      </c>
      <c r="G181" s="166"/>
      <c r="H181" s="166">
        <v>20</v>
      </c>
      <c r="I181" s="166">
        <v>20</v>
      </c>
      <c r="J181" s="359"/>
      <c r="K181" s="359"/>
    </row>
    <row r="182" spans="1:11" ht="30">
      <c r="A182" s="958" t="s">
        <v>2412</v>
      </c>
      <c r="B182" s="349" t="s">
        <v>5096</v>
      </c>
      <c r="C182" s="166">
        <v>1</v>
      </c>
      <c r="D182" s="167">
        <f t="shared" si="6"/>
        <v>95</v>
      </c>
      <c r="E182" s="167">
        <v>40</v>
      </c>
      <c r="F182" s="166">
        <v>35</v>
      </c>
      <c r="G182" s="166"/>
      <c r="H182" s="166">
        <v>20</v>
      </c>
      <c r="I182" s="166">
        <v>20</v>
      </c>
      <c r="J182" s="359"/>
      <c r="K182" s="359"/>
    </row>
    <row r="183" spans="1:11" ht="33" customHeight="1">
      <c r="A183" s="958" t="s">
        <v>2413</v>
      </c>
      <c r="B183" s="349" t="s">
        <v>5080</v>
      </c>
      <c r="C183" s="166">
        <v>1</v>
      </c>
      <c r="D183" s="167">
        <f t="shared" si="6"/>
        <v>105</v>
      </c>
      <c r="E183" s="167">
        <v>45</v>
      </c>
      <c r="F183" s="166">
        <v>40</v>
      </c>
      <c r="G183" s="166"/>
      <c r="H183" s="166">
        <v>20</v>
      </c>
      <c r="I183" s="166">
        <v>20</v>
      </c>
      <c r="J183" s="359"/>
      <c r="K183" s="359"/>
    </row>
    <row r="184" spans="1:11" ht="35.25" customHeight="1">
      <c r="A184" s="958" t="s">
        <v>2414</v>
      </c>
      <c r="B184" s="349" t="s">
        <v>5081</v>
      </c>
      <c r="C184" s="166">
        <v>1</v>
      </c>
      <c r="D184" s="167">
        <f t="shared" si="6"/>
        <v>105</v>
      </c>
      <c r="E184" s="167">
        <v>45</v>
      </c>
      <c r="F184" s="166">
        <v>40</v>
      </c>
      <c r="G184" s="166"/>
      <c r="H184" s="166">
        <v>20</v>
      </c>
      <c r="I184" s="166">
        <v>20</v>
      </c>
      <c r="J184" s="359"/>
      <c r="K184" s="359"/>
    </row>
    <row r="185" spans="1:11" ht="33" customHeight="1">
      <c r="A185" s="958" t="s">
        <v>2415</v>
      </c>
      <c r="B185" s="349" t="s">
        <v>5082</v>
      </c>
      <c r="C185" s="166">
        <v>1</v>
      </c>
      <c r="D185" s="167">
        <f t="shared" si="6"/>
        <v>180</v>
      </c>
      <c r="E185" s="1865">
        <v>70</v>
      </c>
      <c r="F185" s="1349"/>
      <c r="G185" s="1349">
        <v>90</v>
      </c>
      <c r="H185" s="1349">
        <v>20</v>
      </c>
      <c r="I185" s="1349">
        <v>20</v>
      </c>
      <c r="J185" s="359"/>
      <c r="K185" s="359"/>
    </row>
    <row r="186" spans="1:11" ht="46.5" customHeight="1">
      <c r="A186" s="958" t="s">
        <v>2416</v>
      </c>
      <c r="B186" s="349" t="s">
        <v>5086</v>
      </c>
      <c r="C186" s="166">
        <v>1</v>
      </c>
      <c r="D186" s="167">
        <f t="shared" si="6"/>
        <v>180</v>
      </c>
      <c r="E186" s="1865">
        <v>70</v>
      </c>
      <c r="F186" s="1349"/>
      <c r="G186" s="1349">
        <v>90</v>
      </c>
      <c r="H186" s="1349">
        <v>20</v>
      </c>
      <c r="I186" s="1349">
        <v>180</v>
      </c>
      <c r="J186" s="359"/>
      <c r="K186" s="359"/>
    </row>
    <row r="187" spans="1:11" ht="40.5" customHeight="1">
      <c r="A187" s="958" t="s">
        <v>2417</v>
      </c>
      <c r="B187" s="349" t="s">
        <v>5087</v>
      </c>
      <c r="C187" s="166">
        <v>1</v>
      </c>
      <c r="D187" s="167">
        <f t="shared" si="6"/>
        <v>180</v>
      </c>
      <c r="E187" s="1865">
        <v>70</v>
      </c>
      <c r="F187" s="1349"/>
      <c r="G187" s="1349">
        <v>90</v>
      </c>
      <c r="H187" s="1349">
        <v>20</v>
      </c>
      <c r="I187" s="1349">
        <v>180</v>
      </c>
      <c r="J187" s="359"/>
      <c r="K187" s="359"/>
    </row>
    <row r="188" spans="1:11" ht="30">
      <c r="A188" s="958" t="s">
        <v>2418</v>
      </c>
      <c r="B188" s="349" t="s">
        <v>5088</v>
      </c>
      <c r="C188" s="166">
        <v>1</v>
      </c>
      <c r="D188" s="167">
        <f t="shared" si="6"/>
        <v>180</v>
      </c>
      <c r="E188" s="1865">
        <v>70</v>
      </c>
      <c r="F188" s="1349"/>
      <c r="G188" s="1349">
        <v>90</v>
      </c>
      <c r="H188" s="1349">
        <v>20</v>
      </c>
      <c r="I188" s="1349">
        <v>180</v>
      </c>
      <c r="J188" s="359"/>
      <c r="K188" s="359"/>
    </row>
    <row r="189" spans="1:11" ht="30">
      <c r="A189" s="958" t="s">
        <v>2419</v>
      </c>
      <c r="B189" s="349" t="s">
        <v>5089</v>
      </c>
      <c r="C189" s="166">
        <v>1</v>
      </c>
      <c r="D189" s="167">
        <f t="shared" si="6"/>
        <v>180</v>
      </c>
      <c r="E189" s="1865">
        <v>70</v>
      </c>
      <c r="F189" s="1349"/>
      <c r="G189" s="1349">
        <v>90</v>
      </c>
      <c r="H189" s="1349">
        <v>20</v>
      </c>
      <c r="I189" s="1349">
        <v>180</v>
      </c>
      <c r="J189" s="359"/>
      <c r="K189" s="359"/>
    </row>
    <row r="190" spans="1:11" ht="45">
      <c r="A190" s="958" t="s">
        <v>2420</v>
      </c>
      <c r="B190" s="349" t="s">
        <v>5090</v>
      </c>
      <c r="C190" s="166">
        <v>1</v>
      </c>
      <c r="D190" s="167">
        <f t="shared" si="6"/>
        <v>180</v>
      </c>
      <c r="E190" s="1865">
        <v>90</v>
      </c>
      <c r="F190" s="1349">
        <v>70</v>
      </c>
      <c r="G190" s="1349"/>
      <c r="H190" s="1349">
        <v>20</v>
      </c>
      <c r="I190" s="1349">
        <v>180</v>
      </c>
      <c r="J190" s="359"/>
      <c r="K190" s="359"/>
    </row>
    <row r="191" spans="1:11" ht="67.5" customHeight="1">
      <c r="A191" s="958" t="s">
        <v>2421</v>
      </c>
      <c r="B191" s="973" t="s">
        <v>5092</v>
      </c>
      <c r="C191" s="166">
        <v>1</v>
      </c>
      <c r="D191" s="167">
        <f t="shared" si="6"/>
        <v>180</v>
      </c>
      <c r="E191" s="167">
        <v>70</v>
      </c>
      <c r="F191" s="166">
        <v>40</v>
      </c>
      <c r="G191" s="166">
        <v>50</v>
      </c>
      <c r="H191" s="166">
        <v>20</v>
      </c>
      <c r="I191" s="166">
        <v>180</v>
      </c>
      <c r="J191" s="359"/>
      <c r="K191" s="359"/>
    </row>
    <row r="192" spans="1:11" ht="34.5" customHeight="1">
      <c r="A192" s="958" t="s">
        <v>2422</v>
      </c>
      <c r="B192" s="349" t="s">
        <v>2423</v>
      </c>
      <c r="C192" s="166">
        <v>1</v>
      </c>
      <c r="D192" s="167">
        <f t="shared" si="6"/>
        <v>70</v>
      </c>
      <c r="E192" s="167">
        <v>35</v>
      </c>
      <c r="F192" s="166">
        <v>35</v>
      </c>
      <c r="G192" s="166"/>
      <c r="H192" s="166"/>
      <c r="I192" s="166"/>
      <c r="J192" s="359"/>
      <c r="K192" s="359"/>
    </row>
    <row r="193" spans="1:11" ht="34.5" customHeight="1">
      <c r="A193" s="958" t="s">
        <v>5097</v>
      </c>
      <c r="B193" s="349" t="s">
        <v>5095</v>
      </c>
      <c r="C193" s="166">
        <v>1</v>
      </c>
      <c r="D193" s="167">
        <f t="shared" ref="D193" si="7">E193+F193+G193+H193</f>
        <v>70</v>
      </c>
      <c r="E193" s="167">
        <v>35</v>
      </c>
      <c r="F193" s="166">
        <v>35</v>
      </c>
      <c r="G193" s="166"/>
      <c r="H193" s="166"/>
      <c r="I193" s="166"/>
      <c r="J193" s="359"/>
      <c r="K193" s="359"/>
    </row>
    <row r="194" spans="1:11" s="343" customFormat="1" ht="36.75" customHeight="1">
      <c r="A194" s="341" t="s">
        <v>1034</v>
      </c>
      <c r="B194" s="342" t="s">
        <v>1035</v>
      </c>
      <c r="C194" s="1365"/>
      <c r="D194" s="1866"/>
      <c r="E194" s="1864"/>
      <c r="F194" s="1365"/>
      <c r="G194" s="1365"/>
      <c r="H194" s="1365"/>
      <c r="I194" s="1365"/>
      <c r="J194" s="1348"/>
      <c r="K194" s="1348"/>
    </row>
    <row r="195" spans="1:11">
      <c r="A195" s="49" t="s">
        <v>1036</v>
      </c>
      <c r="B195" s="42" t="s">
        <v>1037</v>
      </c>
      <c r="C195" s="166">
        <v>1</v>
      </c>
      <c r="D195" s="167">
        <f t="shared" ref="D195:D228" si="8">E195+F195+G195+H195</f>
        <v>50</v>
      </c>
      <c r="E195" s="1867">
        <v>20</v>
      </c>
      <c r="F195" s="1350">
        <v>25</v>
      </c>
      <c r="G195" s="166">
        <v>5</v>
      </c>
      <c r="H195" s="166"/>
      <c r="I195" s="166"/>
      <c r="J195" s="359"/>
      <c r="K195" s="359"/>
    </row>
    <row r="196" spans="1:11">
      <c r="A196" s="49" t="s">
        <v>1038</v>
      </c>
      <c r="B196" s="42" t="s">
        <v>1039</v>
      </c>
      <c r="C196" s="166">
        <v>1</v>
      </c>
      <c r="D196" s="167">
        <f t="shared" si="8"/>
        <v>30</v>
      </c>
      <c r="E196" s="167">
        <v>15</v>
      </c>
      <c r="F196" s="166">
        <v>15</v>
      </c>
      <c r="G196" s="166"/>
      <c r="H196" s="166"/>
      <c r="I196" s="166">
        <v>10</v>
      </c>
      <c r="J196" s="359"/>
      <c r="K196" s="359"/>
    </row>
    <row r="197" spans="1:11">
      <c r="A197" s="49" t="s">
        <v>1040</v>
      </c>
      <c r="B197" s="42" t="s">
        <v>1041</v>
      </c>
      <c r="C197" s="166">
        <v>1</v>
      </c>
      <c r="D197" s="167">
        <f t="shared" si="8"/>
        <v>60</v>
      </c>
      <c r="E197" s="167">
        <v>40</v>
      </c>
      <c r="F197" s="166">
        <v>20</v>
      </c>
      <c r="G197" s="166"/>
      <c r="H197" s="166"/>
      <c r="I197" s="166">
        <v>25</v>
      </c>
      <c r="J197" s="359"/>
      <c r="K197" s="359"/>
    </row>
    <row r="198" spans="1:11">
      <c r="A198" s="49" t="s">
        <v>1042</v>
      </c>
      <c r="B198" s="42" t="s">
        <v>1043</v>
      </c>
      <c r="C198" s="166">
        <v>1</v>
      </c>
      <c r="D198" s="167">
        <f t="shared" si="8"/>
        <v>160</v>
      </c>
      <c r="E198" s="167">
        <v>40</v>
      </c>
      <c r="F198" s="166">
        <v>120</v>
      </c>
      <c r="G198" s="166"/>
      <c r="H198" s="166"/>
      <c r="I198" s="166">
        <v>130</v>
      </c>
      <c r="J198" s="359"/>
      <c r="K198" s="359"/>
    </row>
    <row r="199" spans="1:11">
      <c r="A199" s="49" t="s">
        <v>1044</v>
      </c>
      <c r="B199" s="42" t="s">
        <v>1045</v>
      </c>
      <c r="C199" s="166">
        <v>1</v>
      </c>
      <c r="D199" s="167">
        <f t="shared" si="8"/>
        <v>40</v>
      </c>
      <c r="E199" s="167">
        <v>20</v>
      </c>
      <c r="F199" s="166">
        <v>20</v>
      </c>
      <c r="G199" s="166"/>
      <c r="H199" s="166"/>
      <c r="I199" s="166"/>
      <c r="J199" s="359"/>
      <c r="K199" s="359"/>
    </row>
    <row r="200" spans="1:11">
      <c r="A200" s="49" t="s">
        <v>1046</v>
      </c>
      <c r="B200" s="42" t="s">
        <v>1047</v>
      </c>
      <c r="C200" s="166">
        <v>1</v>
      </c>
      <c r="D200" s="167">
        <f t="shared" si="8"/>
        <v>90</v>
      </c>
      <c r="E200" s="167">
        <v>90</v>
      </c>
      <c r="F200" s="166"/>
      <c r="G200" s="166"/>
      <c r="H200" s="166"/>
      <c r="I200" s="166"/>
      <c r="J200" s="359"/>
      <c r="K200" s="359"/>
    </row>
    <row r="201" spans="1:11">
      <c r="A201" s="49" t="s">
        <v>1048</v>
      </c>
      <c r="B201" s="42" t="s">
        <v>1049</v>
      </c>
      <c r="C201" s="166">
        <v>1</v>
      </c>
      <c r="D201" s="167">
        <f t="shared" si="8"/>
        <v>80</v>
      </c>
      <c r="E201" s="167">
        <v>80</v>
      </c>
      <c r="F201" s="166"/>
      <c r="G201" s="166"/>
      <c r="H201" s="166"/>
      <c r="I201" s="166"/>
      <c r="J201" s="359"/>
      <c r="K201" s="359"/>
    </row>
    <row r="202" spans="1:11">
      <c r="A202" s="49" t="s">
        <v>1050</v>
      </c>
      <c r="B202" s="42" t="s">
        <v>1051</v>
      </c>
      <c r="C202" s="166">
        <v>1</v>
      </c>
      <c r="D202" s="167">
        <f t="shared" si="8"/>
        <v>160</v>
      </c>
      <c r="E202" s="167">
        <v>160</v>
      </c>
      <c r="F202" s="166"/>
      <c r="G202" s="166"/>
      <c r="H202" s="166"/>
      <c r="I202" s="166"/>
      <c r="J202" s="359"/>
      <c r="K202" s="359"/>
    </row>
    <row r="203" spans="1:11">
      <c r="A203" s="49" t="s">
        <v>1052</v>
      </c>
      <c r="B203" s="42" t="s">
        <v>1053</v>
      </c>
      <c r="C203" s="166">
        <v>1</v>
      </c>
      <c r="D203" s="167">
        <f t="shared" si="8"/>
        <v>75</v>
      </c>
      <c r="E203" s="167">
        <v>30</v>
      </c>
      <c r="F203" s="166">
        <v>30</v>
      </c>
      <c r="G203" s="166">
        <v>15</v>
      </c>
      <c r="H203" s="166"/>
      <c r="I203" s="166">
        <v>110</v>
      </c>
      <c r="J203" s="359"/>
      <c r="K203" s="359"/>
    </row>
    <row r="204" spans="1:11">
      <c r="A204" s="49" t="s">
        <v>1054</v>
      </c>
      <c r="B204" s="42" t="s">
        <v>1055</v>
      </c>
      <c r="C204" s="166">
        <v>1</v>
      </c>
      <c r="D204" s="167">
        <f t="shared" si="8"/>
        <v>145</v>
      </c>
      <c r="E204" s="167">
        <v>80</v>
      </c>
      <c r="F204" s="166">
        <v>50</v>
      </c>
      <c r="G204" s="166">
        <v>15</v>
      </c>
      <c r="H204" s="166"/>
      <c r="I204" s="166"/>
      <c r="J204" s="359"/>
      <c r="K204" s="359"/>
    </row>
    <row r="205" spans="1:11">
      <c r="A205" s="49" t="s">
        <v>1056</v>
      </c>
      <c r="B205" s="42" t="s">
        <v>1057</v>
      </c>
      <c r="C205" s="166">
        <v>1</v>
      </c>
      <c r="D205" s="167">
        <f t="shared" si="8"/>
        <v>30</v>
      </c>
      <c r="E205" s="167">
        <v>30</v>
      </c>
      <c r="F205" s="166"/>
      <c r="G205" s="166"/>
      <c r="H205" s="166"/>
      <c r="I205" s="166"/>
      <c r="J205" s="359"/>
      <c r="K205" s="359"/>
    </row>
    <row r="206" spans="1:11">
      <c r="A206" s="49" t="s">
        <v>1058</v>
      </c>
      <c r="B206" s="42" t="s">
        <v>1059</v>
      </c>
      <c r="C206" s="166">
        <v>1</v>
      </c>
      <c r="D206" s="167">
        <f t="shared" si="8"/>
        <v>140</v>
      </c>
      <c r="E206" s="167">
        <v>30</v>
      </c>
      <c r="F206" s="166">
        <v>80</v>
      </c>
      <c r="G206" s="166">
        <v>30</v>
      </c>
      <c r="H206" s="166"/>
      <c r="I206" s="166">
        <v>10</v>
      </c>
      <c r="J206" s="359"/>
      <c r="K206" s="359"/>
    </row>
    <row r="207" spans="1:11" ht="30" customHeight="1">
      <c r="A207" s="49" t="s">
        <v>1060</v>
      </c>
      <c r="B207" s="42" t="s">
        <v>1061</v>
      </c>
      <c r="C207" s="166">
        <v>1</v>
      </c>
      <c r="D207" s="167">
        <f t="shared" si="8"/>
        <v>75</v>
      </c>
      <c r="E207" s="167">
        <v>30</v>
      </c>
      <c r="F207" s="166">
        <v>30</v>
      </c>
      <c r="G207" s="166">
        <v>15</v>
      </c>
      <c r="H207" s="166"/>
      <c r="I207" s="166">
        <v>50</v>
      </c>
      <c r="J207" s="359"/>
      <c r="K207" s="359"/>
    </row>
    <row r="208" spans="1:11">
      <c r="A208" s="49" t="s">
        <v>1062</v>
      </c>
      <c r="B208" s="42" t="s">
        <v>1063</v>
      </c>
      <c r="C208" s="166">
        <v>1</v>
      </c>
      <c r="D208" s="167">
        <f t="shared" si="8"/>
        <v>30</v>
      </c>
      <c r="E208" s="167">
        <v>30</v>
      </c>
      <c r="F208" s="166"/>
      <c r="G208" s="166"/>
      <c r="H208" s="166"/>
      <c r="I208" s="166"/>
      <c r="J208" s="359"/>
      <c r="K208" s="359"/>
    </row>
    <row r="209" spans="1:11">
      <c r="A209" s="49" t="s">
        <v>1064</v>
      </c>
      <c r="B209" s="42" t="s">
        <v>1065</v>
      </c>
      <c r="C209" s="166">
        <v>1</v>
      </c>
      <c r="D209" s="167">
        <f t="shared" si="8"/>
        <v>30</v>
      </c>
      <c r="E209" s="167"/>
      <c r="F209" s="166">
        <v>30</v>
      </c>
      <c r="G209" s="166"/>
      <c r="H209" s="166"/>
      <c r="I209" s="166"/>
      <c r="J209" s="359"/>
      <c r="K209" s="359"/>
    </row>
    <row r="210" spans="1:11">
      <c r="A210" s="49" t="s">
        <v>1066</v>
      </c>
      <c r="B210" s="12" t="s">
        <v>1067</v>
      </c>
      <c r="C210" s="166">
        <v>1</v>
      </c>
      <c r="D210" s="33">
        <f>E210+F210+G210+H210</f>
        <v>70</v>
      </c>
      <c r="E210" s="33">
        <v>30</v>
      </c>
      <c r="F210" s="131">
        <v>30</v>
      </c>
      <c r="G210" s="131">
        <v>10</v>
      </c>
      <c r="H210" s="131"/>
      <c r="I210" s="131">
        <v>120</v>
      </c>
      <c r="J210" s="359"/>
      <c r="K210" s="359"/>
    </row>
    <row r="211" spans="1:11">
      <c r="A211" s="49" t="s">
        <v>1068</v>
      </c>
      <c r="B211" s="12" t="s">
        <v>1069</v>
      </c>
      <c r="C211" s="166">
        <v>1</v>
      </c>
      <c r="D211" s="33">
        <f t="shared" si="8"/>
        <v>140</v>
      </c>
      <c r="E211" s="33">
        <v>120</v>
      </c>
      <c r="F211" s="131"/>
      <c r="G211" s="131">
        <v>20</v>
      </c>
      <c r="H211" s="131"/>
      <c r="I211" s="131">
        <v>120</v>
      </c>
      <c r="J211" s="359"/>
      <c r="K211" s="359"/>
    </row>
    <row r="212" spans="1:11">
      <c r="A212" s="49" t="s">
        <v>1070</v>
      </c>
      <c r="B212" s="12" t="s">
        <v>1071</v>
      </c>
      <c r="C212" s="166">
        <v>1</v>
      </c>
      <c r="D212" s="33">
        <f t="shared" si="8"/>
        <v>180</v>
      </c>
      <c r="E212" s="33">
        <v>100</v>
      </c>
      <c r="F212" s="131">
        <v>80</v>
      </c>
      <c r="G212" s="131"/>
      <c r="H212" s="131"/>
      <c r="I212" s="131">
        <v>120</v>
      </c>
      <c r="J212" s="359"/>
      <c r="K212" s="359"/>
    </row>
    <row r="213" spans="1:11">
      <c r="A213" s="49" t="s">
        <v>1072</v>
      </c>
      <c r="B213" s="12" t="s">
        <v>1073</v>
      </c>
      <c r="C213" s="166">
        <v>1</v>
      </c>
      <c r="D213" s="33">
        <f t="shared" si="8"/>
        <v>100</v>
      </c>
      <c r="E213" s="33">
        <v>100</v>
      </c>
      <c r="F213" s="131"/>
      <c r="G213" s="131"/>
      <c r="H213" s="131"/>
      <c r="I213" s="131">
        <v>120</v>
      </c>
      <c r="J213" s="359"/>
      <c r="K213" s="359"/>
    </row>
    <row r="214" spans="1:11">
      <c r="A214" s="49" t="s">
        <v>1074</v>
      </c>
      <c r="B214" s="12" t="s">
        <v>1075</v>
      </c>
      <c r="C214" s="166">
        <v>1</v>
      </c>
      <c r="D214" s="33">
        <f t="shared" si="8"/>
        <v>65</v>
      </c>
      <c r="E214" s="33">
        <v>35</v>
      </c>
      <c r="F214" s="131">
        <v>30</v>
      </c>
      <c r="G214" s="131"/>
      <c r="H214" s="131"/>
      <c r="I214" s="131">
        <v>120</v>
      </c>
      <c r="J214" s="359"/>
      <c r="K214" s="359"/>
    </row>
    <row r="215" spans="1:11">
      <c r="A215" s="49" t="s">
        <v>1076</v>
      </c>
      <c r="B215" s="12" t="s">
        <v>1077</v>
      </c>
      <c r="C215" s="166">
        <v>1</v>
      </c>
      <c r="D215" s="33">
        <f t="shared" si="8"/>
        <v>220</v>
      </c>
      <c r="E215" s="33">
        <v>120</v>
      </c>
      <c r="F215" s="131">
        <v>80</v>
      </c>
      <c r="G215" s="131">
        <v>20</v>
      </c>
      <c r="H215" s="131"/>
      <c r="I215" s="131">
        <v>120</v>
      </c>
      <c r="J215" s="359"/>
      <c r="K215" s="359"/>
    </row>
    <row r="216" spans="1:11">
      <c r="A216" s="49" t="s">
        <v>1078</v>
      </c>
      <c r="B216" s="12" t="s">
        <v>1079</v>
      </c>
      <c r="C216" s="166">
        <v>1</v>
      </c>
      <c r="D216" s="33">
        <f t="shared" si="8"/>
        <v>70</v>
      </c>
      <c r="E216" s="33">
        <v>40</v>
      </c>
      <c r="F216" s="131">
        <v>30</v>
      </c>
      <c r="G216" s="131"/>
      <c r="H216" s="131"/>
      <c r="I216" s="131">
        <v>120</v>
      </c>
      <c r="J216" s="359"/>
      <c r="K216" s="359"/>
    </row>
    <row r="217" spans="1:11">
      <c r="A217" s="49" t="s">
        <v>1080</v>
      </c>
      <c r="B217" s="12" t="s">
        <v>1081</v>
      </c>
      <c r="C217" s="166">
        <v>1</v>
      </c>
      <c r="D217" s="33">
        <f t="shared" si="8"/>
        <v>70</v>
      </c>
      <c r="E217" s="33">
        <v>40</v>
      </c>
      <c r="F217" s="131">
        <v>30</v>
      </c>
      <c r="G217" s="131"/>
      <c r="H217" s="131"/>
      <c r="I217" s="131">
        <v>120</v>
      </c>
      <c r="J217" s="359"/>
      <c r="K217" s="359"/>
    </row>
    <row r="218" spans="1:11">
      <c r="A218" s="49" t="s">
        <v>1082</v>
      </c>
      <c r="B218" s="12" t="s">
        <v>1083</v>
      </c>
      <c r="C218" s="166">
        <v>1</v>
      </c>
      <c r="D218" s="33">
        <f t="shared" si="8"/>
        <v>170</v>
      </c>
      <c r="E218" s="33">
        <v>80</v>
      </c>
      <c r="F218" s="131">
        <v>60</v>
      </c>
      <c r="G218" s="131">
        <v>30</v>
      </c>
      <c r="H218" s="131"/>
      <c r="I218" s="131">
        <v>120</v>
      </c>
      <c r="J218" s="359"/>
      <c r="K218" s="359"/>
    </row>
    <row r="219" spans="1:11">
      <c r="A219" s="49" t="s">
        <v>1084</v>
      </c>
      <c r="B219" s="12" t="s">
        <v>1085</v>
      </c>
      <c r="C219" s="166">
        <v>1</v>
      </c>
      <c r="D219" s="33">
        <f t="shared" si="8"/>
        <v>85</v>
      </c>
      <c r="E219" s="33">
        <v>45</v>
      </c>
      <c r="F219" s="131">
        <v>25</v>
      </c>
      <c r="G219" s="131">
        <v>15</v>
      </c>
      <c r="H219" s="131"/>
      <c r="I219" s="131">
        <v>120</v>
      </c>
      <c r="J219" s="359"/>
      <c r="K219" s="359"/>
    </row>
    <row r="220" spans="1:11">
      <c r="A220" s="49" t="s">
        <v>1086</v>
      </c>
      <c r="B220" s="12" t="s">
        <v>1087</v>
      </c>
      <c r="C220" s="166">
        <v>1</v>
      </c>
      <c r="D220" s="33">
        <f t="shared" si="8"/>
        <v>380</v>
      </c>
      <c r="E220" s="33">
        <v>180</v>
      </c>
      <c r="F220" s="131">
        <v>180</v>
      </c>
      <c r="G220" s="131">
        <v>20</v>
      </c>
      <c r="H220" s="131"/>
      <c r="I220" s="131">
        <v>120</v>
      </c>
      <c r="J220" s="359"/>
      <c r="K220" s="359"/>
    </row>
    <row r="221" spans="1:11">
      <c r="A221" s="49" t="s">
        <v>1088</v>
      </c>
      <c r="B221" s="12" t="s">
        <v>1089</v>
      </c>
      <c r="C221" s="166">
        <v>1</v>
      </c>
      <c r="D221" s="33">
        <f t="shared" si="8"/>
        <v>230</v>
      </c>
      <c r="E221" s="33">
        <v>120</v>
      </c>
      <c r="F221" s="131">
        <v>80</v>
      </c>
      <c r="G221" s="131">
        <v>30</v>
      </c>
      <c r="H221" s="131"/>
      <c r="I221" s="131">
        <v>120</v>
      </c>
      <c r="J221" s="359"/>
      <c r="K221" s="359"/>
    </row>
    <row r="222" spans="1:11" ht="30">
      <c r="A222" s="49" t="s">
        <v>1090</v>
      </c>
      <c r="B222" s="12" t="s">
        <v>1091</v>
      </c>
      <c r="C222" s="131">
        <v>1</v>
      </c>
      <c r="D222" s="33">
        <f t="shared" si="8"/>
        <v>160</v>
      </c>
      <c r="E222" s="33">
        <v>80</v>
      </c>
      <c r="F222" s="131">
        <v>60</v>
      </c>
      <c r="G222" s="131">
        <v>20</v>
      </c>
      <c r="H222" s="131"/>
      <c r="I222" s="131">
        <v>85</v>
      </c>
      <c r="J222" s="359"/>
      <c r="K222" s="359"/>
    </row>
    <row r="223" spans="1:11" ht="30">
      <c r="A223" s="49" t="s">
        <v>1092</v>
      </c>
      <c r="B223" s="12" t="s">
        <v>1093</v>
      </c>
      <c r="C223" s="131">
        <v>1</v>
      </c>
      <c r="D223" s="33">
        <f t="shared" si="8"/>
        <v>70</v>
      </c>
      <c r="E223" s="33">
        <v>40</v>
      </c>
      <c r="F223" s="131">
        <v>20</v>
      </c>
      <c r="G223" s="131">
        <v>10</v>
      </c>
      <c r="H223" s="131"/>
      <c r="I223" s="131">
        <v>25</v>
      </c>
      <c r="J223" s="359"/>
      <c r="K223" s="359"/>
    </row>
    <row r="224" spans="1:11" ht="30">
      <c r="A224" s="49" t="s">
        <v>1094</v>
      </c>
      <c r="B224" s="12" t="s">
        <v>1095</v>
      </c>
      <c r="C224" s="131">
        <v>1</v>
      </c>
      <c r="D224" s="33">
        <f t="shared" si="8"/>
        <v>60</v>
      </c>
      <c r="E224" s="33">
        <v>40</v>
      </c>
      <c r="F224" s="131">
        <v>20</v>
      </c>
      <c r="G224" s="131"/>
      <c r="H224" s="131"/>
      <c r="I224" s="131">
        <v>60</v>
      </c>
      <c r="J224" s="359"/>
      <c r="K224" s="359"/>
    </row>
    <row r="225" spans="1:11">
      <c r="A225" s="49" t="s">
        <v>1096</v>
      </c>
      <c r="B225" s="12" t="s">
        <v>1097</v>
      </c>
      <c r="C225" s="131">
        <v>1</v>
      </c>
      <c r="D225" s="33">
        <f t="shared" si="8"/>
        <v>20</v>
      </c>
      <c r="E225" s="33"/>
      <c r="F225" s="131"/>
      <c r="G225" s="131">
        <v>20</v>
      </c>
      <c r="H225" s="131"/>
      <c r="I225" s="131">
        <v>25</v>
      </c>
      <c r="J225" s="359"/>
      <c r="K225" s="359"/>
    </row>
    <row r="226" spans="1:11">
      <c r="A226" s="49" t="s">
        <v>1098</v>
      </c>
      <c r="B226" s="38" t="s">
        <v>1099</v>
      </c>
      <c r="C226" s="131">
        <v>1</v>
      </c>
      <c r="D226" s="33">
        <f t="shared" si="8"/>
        <v>115</v>
      </c>
      <c r="E226" s="33">
        <v>60</v>
      </c>
      <c r="F226" s="131">
        <v>40</v>
      </c>
      <c r="G226" s="131">
        <v>15</v>
      </c>
      <c r="H226" s="131"/>
      <c r="I226" s="131">
        <v>120</v>
      </c>
      <c r="J226" s="359"/>
      <c r="K226" s="359"/>
    </row>
    <row r="227" spans="1:11">
      <c r="A227" s="49" t="s">
        <v>1100</v>
      </c>
      <c r="B227" s="38" t="s">
        <v>1101</v>
      </c>
      <c r="C227" s="131">
        <v>1</v>
      </c>
      <c r="D227" s="33">
        <f t="shared" si="8"/>
        <v>105</v>
      </c>
      <c r="E227" s="33">
        <v>50</v>
      </c>
      <c r="F227" s="131">
        <v>40</v>
      </c>
      <c r="G227" s="131">
        <v>15</v>
      </c>
      <c r="H227" s="131"/>
      <c r="I227" s="131">
        <v>120</v>
      </c>
      <c r="J227" s="359"/>
      <c r="K227" s="359"/>
    </row>
    <row r="228" spans="1:11">
      <c r="A228" s="49" t="s">
        <v>1102</v>
      </c>
      <c r="B228" s="38" t="s">
        <v>1103</v>
      </c>
      <c r="C228" s="131">
        <v>1</v>
      </c>
      <c r="D228" s="33">
        <f t="shared" si="8"/>
        <v>140</v>
      </c>
      <c r="E228" s="33">
        <v>80</v>
      </c>
      <c r="F228" s="131">
        <v>60</v>
      </c>
      <c r="G228" s="131"/>
      <c r="H228" s="131"/>
      <c r="I228" s="131">
        <v>10</v>
      </c>
      <c r="J228" s="359"/>
      <c r="K228" s="359"/>
    </row>
    <row r="229" spans="1:11" ht="28.5">
      <c r="A229" s="43" t="s">
        <v>1104</v>
      </c>
      <c r="B229" s="41" t="s">
        <v>1105</v>
      </c>
      <c r="C229" s="128"/>
      <c r="D229" s="412"/>
      <c r="E229" s="63"/>
      <c r="F229" s="128"/>
      <c r="G229" s="128"/>
      <c r="H229" s="155"/>
      <c r="I229" s="128"/>
      <c r="J229" s="695"/>
      <c r="K229" s="695"/>
    </row>
    <row r="230" spans="1:11">
      <c r="A230" s="36" t="s">
        <v>1106</v>
      </c>
      <c r="B230" s="12" t="s">
        <v>1037</v>
      </c>
      <c r="C230" s="131">
        <v>1</v>
      </c>
      <c r="D230" s="33">
        <f t="shared" ref="D230:D272" si="9">E230+F230+G230+H230</f>
        <v>40</v>
      </c>
      <c r="E230" s="33">
        <v>20</v>
      </c>
      <c r="F230" s="131">
        <v>20</v>
      </c>
      <c r="G230" s="131"/>
      <c r="H230" s="308"/>
      <c r="I230" s="131">
        <v>15</v>
      </c>
      <c r="J230" s="359"/>
      <c r="K230" s="359"/>
    </row>
    <row r="231" spans="1:11">
      <c r="A231" s="36" t="s">
        <v>1107</v>
      </c>
      <c r="B231" s="42" t="s">
        <v>1108</v>
      </c>
      <c r="C231" s="166">
        <v>1</v>
      </c>
      <c r="D231" s="167">
        <f t="shared" si="9"/>
        <v>60</v>
      </c>
      <c r="E231" s="167">
        <v>20</v>
      </c>
      <c r="F231" s="166">
        <v>30</v>
      </c>
      <c r="G231" s="166">
        <v>10</v>
      </c>
      <c r="H231" s="166"/>
      <c r="I231" s="166"/>
      <c r="J231" s="359"/>
      <c r="K231" s="359"/>
    </row>
    <row r="232" spans="1:11">
      <c r="A232" s="36" t="s">
        <v>1109</v>
      </c>
      <c r="B232" s="42" t="s">
        <v>1110</v>
      </c>
      <c r="C232" s="166">
        <v>1</v>
      </c>
      <c r="D232" s="167">
        <f t="shared" si="9"/>
        <v>40</v>
      </c>
      <c r="E232" s="167">
        <v>40</v>
      </c>
      <c r="F232" s="166"/>
      <c r="G232" s="166"/>
      <c r="H232" s="166"/>
      <c r="I232" s="166"/>
      <c r="J232" s="359"/>
      <c r="K232" s="359"/>
    </row>
    <row r="233" spans="1:11">
      <c r="A233" s="36" t="s">
        <v>1111</v>
      </c>
      <c r="B233" s="42" t="s">
        <v>1112</v>
      </c>
      <c r="C233" s="166">
        <v>1</v>
      </c>
      <c r="D233" s="167">
        <f t="shared" si="9"/>
        <v>50</v>
      </c>
      <c r="E233" s="167">
        <v>30</v>
      </c>
      <c r="F233" s="166">
        <v>10</v>
      </c>
      <c r="G233" s="166">
        <v>10</v>
      </c>
      <c r="H233" s="166"/>
      <c r="I233" s="166">
        <v>15</v>
      </c>
      <c r="J233" s="359"/>
      <c r="K233" s="359"/>
    </row>
    <row r="234" spans="1:11">
      <c r="A234" s="36" t="s">
        <v>1113</v>
      </c>
      <c r="B234" s="42" t="s">
        <v>1114</v>
      </c>
      <c r="C234" s="166">
        <v>1</v>
      </c>
      <c r="D234" s="167">
        <f t="shared" si="9"/>
        <v>60</v>
      </c>
      <c r="E234" s="167">
        <v>30</v>
      </c>
      <c r="F234" s="166">
        <v>20</v>
      </c>
      <c r="G234" s="166">
        <v>10</v>
      </c>
      <c r="H234" s="166"/>
      <c r="I234" s="166">
        <v>10</v>
      </c>
      <c r="J234" s="359"/>
      <c r="K234" s="359"/>
    </row>
    <row r="235" spans="1:11">
      <c r="A235" s="36" t="s">
        <v>1115</v>
      </c>
      <c r="B235" s="42" t="s">
        <v>1116</v>
      </c>
      <c r="C235" s="166">
        <v>1</v>
      </c>
      <c r="D235" s="167">
        <f t="shared" si="9"/>
        <v>70</v>
      </c>
      <c r="E235" s="167">
        <v>40</v>
      </c>
      <c r="F235" s="166">
        <v>20</v>
      </c>
      <c r="G235" s="166">
        <v>10</v>
      </c>
      <c r="H235" s="166"/>
      <c r="I235" s="166">
        <v>10</v>
      </c>
      <c r="J235" s="359"/>
      <c r="K235" s="359"/>
    </row>
    <row r="236" spans="1:11">
      <c r="A236" s="36" t="s">
        <v>1117</v>
      </c>
      <c r="B236" s="42" t="s">
        <v>1118</v>
      </c>
      <c r="C236" s="166">
        <v>1</v>
      </c>
      <c r="D236" s="167">
        <f t="shared" si="9"/>
        <v>105</v>
      </c>
      <c r="E236" s="167">
        <v>40</v>
      </c>
      <c r="F236" s="166">
        <v>30</v>
      </c>
      <c r="G236" s="166">
        <v>35</v>
      </c>
      <c r="H236" s="166"/>
      <c r="I236" s="166">
        <v>10</v>
      </c>
      <c r="J236" s="359"/>
      <c r="K236" s="359"/>
    </row>
    <row r="237" spans="1:11">
      <c r="A237" s="36" t="s">
        <v>1119</v>
      </c>
      <c r="B237" s="42" t="s">
        <v>1120</v>
      </c>
      <c r="C237" s="166">
        <v>1</v>
      </c>
      <c r="D237" s="167">
        <f t="shared" si="9"/>
        <v>50</v>
      </c>
      <c r="E237" s="167">
        <v>50</v>
      </c>
      <c r="F237" s="166"/>
      <c r="G237" s="166"/>
      <c r="H237" s="166"/>
      <c r="I237" s="166">
        <v>10</v>
      </c>
      <c r="J237" s="359"/>
      <c r="K237" s="359"/>
    </row>
    <row r="238" spans="1:11">
      <c r="A238" s="36" t="s">
        <v>1121</v>
      </c>
      <c r="B238" s="42" t="s">
        <v>1122</v>
      </c>
      <c r="C238" s="166">
        <v>1</v>
      </c>
      <c r="D238" s="167">
        <f t="shared" si="9"/>
        <v>100</v>
      </c>
      <c r="E238" s="167">
        <v>50</v>
      </c>
      <c r="F238" s="166">
        <v>30</v>
      </c>
      <c r="G238" s="166">
        <v>20</v>
      </c>
      <c r="H238" s="166"/>
      <c r="I238" s="166">
        <v>25</v>
      </c>
      <c r="J238" s="359"/>
      <c r="K238" s="359"/>
    </row>
    <row r="239" spans="1:11">
      <c r="A239" s="36" t="s">
        <v>1123</v>
      </c>
      <c r="B239" s="42" t="s">
        <v>1124</v>
      </c>
      <c r="C239" s="166">
        <v>1</v>
      </c>
      <c r="D239" s="167">
        <f t="shared" si="9"/>
        <v>90</v>
      </c>
      <c r="E239" s="167">
        <v>40</v>
      </c>
      <c r="F239" s="166">
        <v>40</v>
      </c>
      <c r="G239" s="166">
        <v>10</v>
      </c>
      <c r="H239" s="166"/>
      <c r="I239" s="166">
        <v>40</v>
      </c>
      <c r="J239" s="359"/>
      <c r="K239" s="359"/>
    </row>
    <row r="240" spans="1:11" ht="30">
      <c r="A240" s="36" t="s">
        <v>1125</v>
      </c>
      <c r="B240" s="42" t="s">
        <v>1126</v>
      </c>
      <c r="C240" s="166">
        <v>1</v>
      </c>
      <c r="D240" s="167">
        <f t="shared" si="9"/>
        <v>110</v>
      </c>
      <c r="E240" s="167">
        <v>50</v>
      </c>
      <c r="F240" s="166">
        <v>50</v>
      </c>
      <c r="G240" s="166">
        <v>10</v>
      </c>
      <c r="H240" s="166"/>
      <c r="I240" s="166">
        <v>40</v>
      </c>
      <c r="J240" s="359"/>
      <c r="K240" s="359"/>
    </row>
    <row r="241" spans="1:11">
      <c r="A241" s="36" t="s">
        <v>1127</v>
      </c>
      <c r="B241" s="42" t="s">
        <v>1128</v>
      </c>
      <c r="C241" s="166">
        <v>1</v>
      </c>
      <c r="D241" s="167">
        <f t="shared" si="9"/>
        <v>150</v>
      </c>
      <c r="E241" s="167">
        <v>60</v>
      </c>
      <c r="F241" s="166">
        <v>60</v>
      </c>
      <c r="G241" s="166">
        <v>30</v>
      </c>
      <c r="H241" s="166"/>
      <c r="I241" s="166">
        <v>25</v>
      </c>
      <c r="J241" s="359"/>
      <c r="K241" s="359"/>
    </row>
    <row r="242" spans="1:11">
      <c r="A242" s="36" t="s">
        <v>1129</v>
      </c>
      <c r="B242" s="42" t="s">
        <v>1130</v>
      </c>
      <c r="C242" s="166">
        <v>1</v>
      </c>
      <c r="D242" s="167">
        <f t="shared" si="9"/>
        <v>80</v>
      </c>
      <c r="E242" s="167">
        <v>40</v>
      </c>
      <c r="F242" s="166">
        <v>20</v>
      </c>
      <c r="G242" s="166">
        <v>20</v>
      </c>
      <c r="H242" s="166"/>
      <c r="I242" s="166">
        <v>10</v>
      </c>
      <c r="J242" s="359"/>
      <c r="K242" s="359"/>
    </row>
    <row r="243" spans="1:11">
      <c r="A243" s="36" t="s">
        <v>1131</v>
      </c>
      <c r="B243" s="42" t="s">
        <v>1132</v>
      </c>
      <c r="C243" s="166">
        <v>1</v>
      </c>
      <c r="D243" s="167">
        <f t="shared" si="9"/>
        <v>100</v>
      </c>
      <c r="E243" s="167">
        <v>40</v>
      </c>
      <c r="F243" s="166">
        <v>40</v>
      </c>
      <c r="G243" s="166">
        <v>20</v>
      </c>
      <c r="H243" s="166"/>
      <c r="I243" s="166">
        <v>30</v>
      </c>
      <c r="J243" s="359"/>
      <c r="K243" s="359"/>
    </row>
    <row r="244" spans="1:11">
      <c r="A244" s="36" t="s">
        <v>1133</v>
      </c>
      <c r="B244" s="42" t="s">
        <v>1134</v>
      </c>
      <c r="C244" s="166">
        <v>1</v>
      </c>
      <c r="D244" s="167">
        <f t="shared" si="9"/>
        <v>50</v>
      </c>
      <c r="E244" s="167">
        <v>20</v>
      </c>
      <c r="F244" s="166">
        <v>20</v>
      </c>
      <c r="G244" s="166">
        <v>10</v>
      </c>
      <c r="H244" s="166"/>
      <c r="I244" s="166">
        <v>10</v>
      </c>
      <c r="J244" s="359"/>
      <c r="K244" s="359"/>
    </row>
    <row r="245" spans="1:11">
      <c r="A245" s="36" t="s">
        <v>1135</v>
      </c>
      <c r="B245" s="42" t="s">
        <v>1136</v>
      </c>
      <c r="C245" s="166">
        <v>1</v>
      </c>
      <c r="D245" s="167">
        <f t="shared" si="9"/>
        <v>80</v>
      </c>
      <c r="E245" s="167">
        <v>40</v>
      </c>
      <c r="F245" s="166">
        <v>40</v>
      </c>
      <c r="G245" s="166"/>
      <c r="H245" s="166"/>
      <c r="I245" s="166">
        <v>55</v>
      </c>
      <c r="J245" s="359"/>
      <c r="K245" s="359"/>
    </row>
    <row r="246" spans="1:11">
      <c r="A246" s="36" t="s">
        <v>1137</v>
      </c>
      <c r="B246" s="42" t="s">
        <v>1138</v>
      </c>
      <c r="C246" s="166">
        <v>1</v>
      </c>
      <c r="D246" s="167">
        <f t="shared" si="9"/>
        <v>40</v>
      </c>
      <c r="E246" s="167">
        <v>40</v>
      </c>
      <c r="F246" s="166"/>
      <c r="G246" s="166"/>
      <c r="H246" s="166"/>
      <c r="I246" s="166">
        <v>10</v>
      </c>
      <c r="J246" s="359"/>
      <c r="K246" s="359"/>
    </row>
    <row r="247" spans="1:11">
      <c r="A247" s="36" t="s">
        <v>1139</v>
      </c>
      <c r="B247" s="42" t="s">
        <v>1140</v>
      </c>
      <c r="C247" s="166">
        <v>1</v>
      </c>
      <c r="D247" s="167">
        <f t="shared" si="9"/>
        <v>85</v>
      </c>
      <c r="E247" s="167">
        <v>40</v>
      </c>
      <c r="F247" s="166">
        <v>30</v>
      </c>
      <c r="G247" s="166">
        <v>15</v>
      </c>
      <c r="H247" s="166"/>
      <c r="I247" s="166">
        <v>55</v>
      </c>
      <c r="J247" s="359"/>
      <c r="K247" s="359"/>
    </row>
    <row r="248" spans="1:11">
      <c r="A248" s="36" t="s">
        <v>1141</v>
      </c>
      <c r="B248" s="42" t="s">
        <v>1142</v>
      </c>
      <c r="C248" s="166">
        <v>1</v>
      </c>
      <c r="D248" s="167">
        <f t="shared" si="9"/>
        <v>80</v>
      </c>
      <c r="E248" s="167">
        <v>40</v>
      </c>
      <c r="F248" s="166">
        <v>25</v>
      </c>
      <c r="G248" s="166">
        <v>15</v>
      </c>
      <c r="H248" s="166"/>
      <c r="I248" s="166">
        <v>55</v>
      </c>
      <c r="J248" s="359"/>
      <c r="K248" s="359"/>
    </row>
    <row r="249" spans="1:11">
      <c r="A249" s="36" t="s">
        <v>1143</v>
      </c>
      <c r="B249" s="42" t="s">
        <v>1144</v>
      </c>
      <c r="C249" s="166">
        <v>1</v>
      </c>
      <c r="D249" s="167">
        <f t="shared" si="9"/>
        <v>45</v>
      </c>
      <c r="E249" s="167">
        <v>20</v>
      </c>
      <c r="F249" s="166">
        <v>15</v>
      </c>
      <c r="G249" s="166">
        <v>10</v>
      </c>
      <c r="H249" s="166"/>
      <c r="I249" s="166">
        <v>25</v>
      </c>
      <c r="J249" s="359"/>
      <c r="K249" s="359"/>
    </row>
    <row r="250" spans="1:11">
      <c r="A250" s="36" t="s">
        <v>1145</v>
      </c>
      <c r="B250" s="12" t="s">
        <v>1146</v>
      </c>
      <c r="C250" s="166">
        <v>1</v>
      </c>
      <c r="D250" s="33">
        <f t="shared" si="9"/>
        <v>110</v>
      </c>
      <c r="E250" s="33">
        <v>50</v>
      </c>
      <c r="F250" s="131">
        <v>50</v>
      </c>
      <c r="G250" s="131">
        <v>10</v>
      </c>
      <c r="H250" s="131"/>
      <c r="I250" s="131">
        <v>160</v>
      </c>
      <c r="J250" s="359"/>
      <c r="K250" s="359"/>
    </row>
    <row r="251" spans="1:11">
      <c r="A251" s="36" t="s">
        <v>1147</v>
      </c>
      <c r="B251" s="12" t="s">
        <v>1148</v>
      </c>
      <c r="C251" s="166">
        <v>1</v>
      </c>
      <c r="D251" s="33">
        <f t="shared" si="9"/>
        <v>80</v>
      </c>
      <c r="E251" s="33">
        <v>50</v>
      </c>
      <c r="F251" s="131">
        <v>30</v>
      </c>
      <c r="G251" s="131"/>
      <c r="H251" s="131"/>
      <c r="I251" s="131">
        <v>160</v>
      </c>
      <c r="J251" s="359"/>
      <c r="K251" s="359"/>
    </row>
    <row r="252" spans="1:11">
      <c r="A252" s="36" t="s">
        <v>1149</v>
      </c>
      <c r="B252" s="12" t="s">
        <v>1150</v>
      </c>
      <c r="C252" s="166">
        <v>1</v>
      </c>
      <c r="D252" s="33">
        <f t="shared" si="9"/>
        <v>70</v>
      </c>
      <c r="E252" s="33">
        <v>30</v>
      </c>
      <c r="F252" s="131">
        <v>30</v>
      </c>
      <c r="G252" s="131">
        <v>10</v>
      </c>
      <c r="H252" s="131"/>
      <c r="I252" s="131">
        <v>160</v>
      </c>
      <c r="J252" s="359"/>
      <c r="K252" s="359"/>
    </row>
    <row r="253" spans="1:11">
      <c r="A253" s="36" t="s">
        <v>1151</v>
      </c>
      <c r="B253" s="12" t="s">
        <v>1152</v>
      </c>
      <c r="C253" s="166">
        <v>1</v>
      </c>
      <c r="D253" s="33">
        <f t="shared" si="9"/>
        <v>140</v>
      </c>
      <c r="E253" s="33">
        <v>120</v>
      </c>
      <c r="F253" s="131"/>
      <c r="G253" s="131">
        <v>20</v>
      </c>
      <c r="H253" s="131"/>
      <c r="I253" s="131">
        <v>160</v>
      </c>
      <c r="J253" s="359"/>
      <c r="K253" s="359"/>
    </row>
    <row r="254" spans="1:11" ht="30">
      <c r="A254" s="36" t="s">
        <v>1153</v>
      </c>
      <c r="B254" s="12" t="s">
        <v>1154</v>
      </c>
      <c r="C254" s="166">
        <v>1</v>
      </c>
      <c r="D254" s="33">
        <f t="shared" si="9"/>
        <v>80</v>
      </c>
      <c r="E254" s="33">
        <v>50</v>
      </c>
      <c r="F254" s="131">
        <v>30</v>
      </c>
      <c r="G254" s="131"/>
      <c r="H254" s="131"/>
      <c r="I254" s="131">
        <v>85</v>
      </c>
      <c r="J254" s="359"/>
      <c r="K254" s="359"/>
    </row>
    <row r="255" spans="1:11" ht="30">
      <c r="A255" s="36" t="s">
        <v>1155</v>
      </c>
      <c r="B255" s="12" t="s">
        <v>1156</v>
      </c>
      <c r="C255" s="166">
        <v>1</v>
      </c>
      <c r="D255" s="33">
        <f t="shared" si="9"/>
        <v>80</v>
      </c>
      <c r="E255" s="33">
        <v>50</v>
      </c>
      <c r="F255" s="131">
        <v>30</v>
      </c>
      <c r="G255" s="131"/>
      <c r="H255" s="131"/>
      <c r="I255" s="131">
        <v>25</v>
      </c>
      <c r="J255" s="359"/>
      <c r="K255" s="359"/>
    </row>
    <row r="256" spans="1:11">
      <c r="A256" s="36" t="s">
        <v>1157</v>
      </c>
      <c r="B256" s="12" t="s">
        <v>1158</v>
      </c>
      <c r="C256" s="166">
        <v>1</v>
      </c>
      <c r="D256" s="33">
        <f t="shared" si="9"/>
        <v>110</v>
      </c>
      <c r="E256" s="33">
        <v>60</v>
      </c>
      <c r="F256" s="131">
        <v>40</v>
      </c>
      <c r="G256" s="131">
        <v>10</v>
      </c>
      <c r="H256" s="131"/>
      <c r="I256" s="131">
        <v>215</v>
      </c>
      <c r="J256" s="359"/>
      <c r="K256" s="359"/>
    </row>
    <row r="257" spans="1:11">
      <c r="A257" s="36" t="s">
        <v>1159</v>
      </c>
      <c r="B257" s="12" t="s">
        <v>1160</v>
      </c>
      <c r="C257" s="166">
        <v>1</v>
      </c>
      <c r="D257" s="33">
        <f t="shared" si="9"/>
        <v>50</v>
      </c>
      <c r="E257" s="33">
        <v>30</v>
      </c>
      <c r="F257" s="131">
        <v>20</v>
      </c>
      <c r="G257" s="131"/>
      <c r="H257" s="131"/>
      <c r="I257" s="131">
        <v>215</v>
      </c>
      <c r="J257" s="359"/>
      <c r="K257" s="359"/>
    </row>
    <row r="258" spans="1:11">
      <c r="A258" s="36" t="s">
        <v>1161</v>
      </c>
      <c r="B258" s="12" t="s">
        <v>1162</v>
      </c>
      <c r="C258" s="166">
        <v>1</v>
      </c>
      <c r="D258" s="33">
        <f t="shared" si="9"/>
        <v>140</v>
      </c>
      <c r="E258" s="33">
        <v>80</v>
      </c>
      <c r="F258" s="131">
        <v>30</v>
      </c>
      <c r="G258" s="131">
        <v>10</v>
      </c>
      <c r="H258" s="131">
        <v>20</v>
      </c>
      <c r="I258" s="131">
        <v>175</v>
      </c>
      <c r="J258" s="359"/>
      <c r="K258" s="359"/>
    </row>
    <row r="259" spans="1:11">
      <c r="A259" s="36" t="s">
        <v>1163</v>
      </c>
      <c r="B259" s="12" t="s">
        <v>1164</v>
      </c>
      <c r="C259" s="166">
        <v>1</v>
      </c>
      <c r="D259" s="33">
        <f t="shared" si="9"/>
        <v>60</v>
      </c>
      <c r="E259" s="33">
        <v>40</v>
      </c>
      <c r="F259" s="131">
        <v>20</v>
      </c>
      <c r="G259" s="131"/>
      <c r="H259" s="131"/>
      <c r="I259" s="131">
        <v>175</v>
      </c>
      <c r="J259" s="359"/>
      <c r="K259" s="359"/>
    </row>
    <row r="260" spans="1:11">
      <c r="A260" s="36" t="s">
        <v>1165</v>
      </c>
      <c r="B260" s="12" t="s">
        <v>1166</v>
      </c>
      <c r="C260" s="131">
        <v>1</v>
      </c>
      <c r="D260" s="33">
        <f t="shared" si="9"/>
        <v>90</v>
      </c>
      <c r="E260" s="33">
        <v>30</v>
      </c>
      <c r="F260" s="131">
        <v>30</v>
      </c>
      <c r="G260" s="131">
        <v>10</v>
      </c>
      <c r="H260" s="131">
        <v>20</v>
      </c>
      <c r="I260" s="131">
        <v>205</v>
      </c>
      <c r="J260" s="359"/>
      <c r="K260" s="359"/>
    </row>
    <row r="261" spans="1:11" ht="30">
      <c r="A261" s="36" t="s">
        <v>1167</v>
      </c>
      <c r="B261" s="38" t="s">
        <v>1168</v>
      </c>
      <c r="C261" s="131">
        <v>1</v>
      </c>
      <c r="D261" s="33">
        <f t="shared" si="9"/>
        <v>80</v>
      </c>
      <c r="E261" s="33">
        <v>40</v>
      </c>
      <c r="F261" s="131">
        <v>30</v>
      </c>
      <c r="G261" s="131">
        <v>10</v>
      </c>
      <c r="H261" s="131"/>
      <c r="I261" s="131">
        <v>205</v>
      </c>
      <c r="J261" s="359"/>
      <c r="K261" s="359"/>
    </row>
    <row r="262" spans="1:11">
      <c r="A262" s="36" t="s">
        <v>1169</v>
      </c>
      <c r="B262" s="38" t="s">
        <v>1170</v>
      </c>
      <c r="C262" s="131">
        <v>1</v>
      </c>
      <c r="D262" s="33">
        <f t="shared" si="9"/>
        <v>130</v>
      </c>
      <c r="E262" s="33">
        <v>60</v>
      </c>
      <c r="F262" s="131">
        <v>50</v>
      </c>
      <c r="G262" s="131"/>
      <c r="H262" s="131">
        <v>20</v>
      </c>
      <c r="I262" s="131">
        <v>55</v>
      </c>
      <c r="J262" s="359"/>
      <c r="K262" s="359"/>
    </row>
    <row r="263" spans="1:11">
      <c r="A263" s="36" t="s">
        <v>1171</v>
      </c>
      <c r="B263" s="38" t="s">
        <v>1172</v>
      </c>
      <c r="C263" s="131">
        <v>1</v>
      </c>
      <c r="D263" s="33">
        <f t="shared" si="9"/>
        <v>130</v>
      </c>
      <c r="E263" s="33">
        <v>60</v>
      </c>
      <c r="F263" s="131">
        <v>50</v>
      </c>
      <c r="G263" s="131"/>
      <c r="H263" s="131">
        <v>20</v>
      </c>
      <c r="I263" s="131">
        <v>55</v>
      </c>
      <c r="J263" s="359"/>
      <c r="K263" s="359"/>
    </row>
    <row r="264" spans="1:11">
      <c r="A264" s="36" t="s">
        <v>1173</v>
      </c>
      <c r="B264" s="38" t="s">
        <v>1174</v>
      </c>
      <c r="C264" s="131">
        <v>1</v>
      </c>
      <c r="D264" s="33">
        <f t="shared" si="9"/>
        <v>130</v>
      </c>
      <c r="E264" s="33">
        <v>60</v>
      </c>
      <c r="F264" s="131">
        <v>50</v>
      </c>
      <c r="G264" s="131"/>
      <c r="H264" s="131">
        <v>20</v>
      </c>
      <c r="I264" s="131">
        <v>55</v>
      </c>
      <c r="J264" s="359"/>
      <c r="K264" s="359"/>
    </row>
    <row r="265" spans="1:11">
      <c r="A265" s="36" t="s">
        <v>1175</v>
      </c>
      <c r="B265" s="38" t="s">
        <v>1176</v>
      </c>
      <c r="C265" s="131">
        <v>1</v>
      </c>
      <c r="D265" s="33">
        <f t="shared" si="9"/>
        <v>60</v>
      </c>
      <c r="E265" s="33">
        <v>40</v>
      </c>
      <c r="F265" s="131">
        <v>20</v>
      </c>
      <c r="G265" s="131"/>
      <c r="H265" s="131"/>
      <c r="I265" s="131">
        <v>205</v>
      </c>
      <c r="J265" s="359"/>
      <c r="K265" s="359"/>
    </row>
    <row r="266" spans="1:11" ht="30">
      <c r="A266" s="36" t="s">
        <v>1177</v>
      </c>
      <c r="B266" s="38" t="s">
        <v>1178</v>
      </c>
      <c r="C266" s="131">
        <v>1</v>
      </c>
      <c r="D266" s="33">
        <f t="shared" si="9"/>
        <v>160</v>
      </c>
      <c r="E266" s="33">
        <v>50</v>
      </c>
      <c r="F266" s="131">
        <v>30</v>
      </c>
      <c r="G266" s="131">
        <v>60</v>
      </c>
      <c r="H266" s="131">
        <v>20</v>
      </c>
      <c r="I266" s="131">
        <v>205</v>
      </c>
      <c r="J266" s="359"/>
      <c r="K266" s="359"/>
    </row>
    <row r="267" spans="1:11" ht="30">
      <c r="A267" s="36" t="s">
        <v>1179</v>
      </c>
      <c r="B267" s="38" t="s">
        <v>1180</v>
      </c>
      <c r="C267" s="131">
        <v>1</v>
      </c>
      <c r="D267" s="33">
        <f t="shared" si="9"/>
        <v>70</v>
      </c>
      <c r="E267" s="33">
        <v>40</v>
      </c>
      <c r="F267" s="131">
        <v>30</v>
      </c>
      <c r="G267" s="131"/>
      <c r="H267" s="131"/>
      <c r="I267" s="131">
        <v>55</v>
      </c>
      <c r="J267" s="359"/>
      <c r="K267" s="359"/>
    </row>
    <row r="268" spans="1:11">
      <c r="A268" s="36" t="s">
        <v>1181</v>
      </c>
      <c r="B268" s="38" t="s">
        <v>1182</v>
      </c>
      <c r="C268" s="131">
        <v>1</v>
      </c>
      <c r="D268" s="33">
        <f t="shared" si="9"/>
        <v>140</v>
      </c>
      <c r="E268" s="33">
        <v>30</v>
      </c>
      <c r="F268" s="131">
        <v>30</v>
      </c>
      <c r="G268" s="131">
        <v>60</v>
      </c>
      <c r="H268" s="131">
        <v>20</v>
      </c>
      <c r="I268" s="131">
        <v>205</v>
      </c>
      <c r="J268" s="359"/>
      <c r="K268" s="359"/>
    </row>
    <row r="269" spans="1:11">
      <c r="A269" s="36" t="s">
        <v>1183</v>
      </c>
      <c r="B269" s="38" t="s">
        <v>1184</v>
      </c>
      <c r="C269" s="131">
        <v>1</v>
      </c>
      <c r="D269" s="33">
        <f t="shared" si="9"/>
        <v>70</v>
      </c>
      <c r="E269" s="33">
        <v>40</v>
      </c>
      <c r="F269" s="131">
        <v>30</v>
      </c>
      <c r="G269" s="131"/>
      <c r="H269" s="131"/>
      <c r="I269" s="131">
        <v>55</v>
      </c>
      <c r="J269" s="359"/>
      <c r="K269" s="359"/>
    </row>
    <row r="270" spans="1:11">
      <c r="A270" s="36" t="s">
        <v>1185</v>
      </c>
      <c r="B270" s="38" t="s">
        <v>1186</v>
      </c>
      <c r="C270" s="131">
        <v>1</v>
      </c>
      <c r="D270" s="33">
        <f t="shared" si="9"/>
        <v>130</v>
      </c>
      <c r="E270" s="33">
        <v>40</v>
      </c>
      <c r="F270" s="131">
        <v>30</v>
      </c>
      <c r="G270" s="131">
        <v>60</v>
      </c>
      <c r="H270" s="308"/>
      <c r="I270" s="131">
        <v>205</v>
      </c>
      <c r="J270" s="359"/>
      <c r="K270" s="359"/>
    </row>
    <row r="271" spans="1:11">
      <c r="A271" s="36" t="s">
        <v>1187</v>
      </c>
      <c r="B271" s="38" t="s">
        <v>1188</v>
      </c>
      <c r="C271" s="131">
        <v>1</v>
      </c>
      <c r="D271" s="33">
        <f t="shared" si="9"/>
        <v>110</v>
      </c>
      <c r="E271" s="33">
        <v>60</v>
      </c>
      <c r="F271" s="131">
        <v>50</v>
      </c>
      <c r="G271" s="131"/>
      <c r="H271" s="131"/>
      <c r="I271" s="131">
        <v>55</v>
      </c>
      <c r="J271" s="359"/>
      <c r="K271" s="359"/>
    </row>
    <row r="272" spans="1:11">
      <c r="A272" s="36" t="s">
        <v>1189</v>
      </c>
      <c r="B272" s="38" t="s">
        <v>1190</v>
      </c>
      <c r="C272" s="131">
        <v>1</v>
      </c>
      <c r="D272" s="33">
        <f t="shared" si="9"/>
        <v>110</v>
      </c>
      <c r="E272" s="33">
        <v>60</v>
      </c>
      <c r="F272" s="131">
        <v>50</v>
      </c>
      <c r="G272" s="131"/>
      <c r="H272" s="131"/>
      <c r="I272" s="131">
        <v>55</v>
      </c>
      <c r="J272" s="359"/>
      <c r="K272" s="359"/>
    </row>
    <row r="273" spans="1:11" ht="42.75">
      <c r="A273" s="43" t="s">
        <v>1191</v>
      </c>
      <c r="B273" s="41" t="s">
        <v>1192</v>
      </c>
      <c r="C273" s="128"/>
      <c r="D273" s="412"/>
      <c r="E273" s="63"/>
      <c r="F273" s="128"/>
      <c r="G273" s="128"/>
      <c r="H273" s="155"/>
      <c r="I273" s="128"/>
      <c r="J273" s="695"/>
      <c r="K273" s="695"/>
    </row>
    <row r="274" spans="1:11">
      <c r="A274" s="36" t="s">
        <v>1193</v>
      </c>
      <c r="B274" s="12" t="s">
        <v>1037</v>
      </c>
      <c r="C274" s="131">
        <v>1</v>
      </c>
      <c r="D274" s="33">
        <f t="shared" ref="D274:D300" si="10">E274+F274+G274+H274</f>
        <v>45</v>
      </c>
      <c r="E274" s="33">
        <v>20</v>
      </c>
      <c r="F274" s="131">
        <v>25</v>
      </c>
      <c r="G274" s="131"/>
      <c r="H274" s="131"/>
      <c r="I274" s="131">
        <v>15</v>
      </c>
      <c r="J274" s="359"/>
      <c r="K274" s="359"/>
    </row>
    <row r="275" spans="1:11">
      <c r="A275" s="36" t="s">
        <v>1194</v>
      </c>
      <c r="B275" s="12" t="s">
        <v>1045</v>
      </c>
      <c r="C275" s="131">
        <v>1</v>
      </c>
      <c r="D275" s="33">
        <f t="shared" si="10"/>
        <v>40</v>
      </c>
      <c r="E275" s="33">
        <v>20</v>
      </c>
      <c r="F275" s="131">
        <v>20</v>
      </c>
      <c r="G275" s="131"/>
      <c r="H275" s="131"/>
      <c r="I275" s="131">
        <v>0</v>
      </c>
      <c r="J275" s="359"/>
      <c r="K275" s="359"/>
    </row>
    <row r="276" spans="1:11">
      <c r="A276" s="36" t="s">
        <v>1195</v>
      </c>
      <c r="B276" s="12" t="s">
        <v>1196</v>
      </c>
      <c r="C276" s="131">
        <v>1</v>
      </c>
      <c r="D276" s="33">
        <f t="shared" si="10"/>
        <v>90</v>
      </c>
      <c r="E276" s="33">
        <v>40</v>
      </c>
      <c r="F276" s="131">
        <v>40</v>
      </c>
      <c r="G276" s="131">
        <v>10</v>
      </c>
      <c r="H276" s="131"/>
      <c r="I276" s="131">
        <v>40</v>
      </c>
      <c r="J276" s="359"/>
      <c r="K276" s="359"/>
    </row>
    <row r="277" spans="1:11">
      <c r="A277" s="36" t="s">
        <v>1197</v>
      </c>
      <c r="B277" s="12" t="s">
        <v>1198</v>
      </c>
      <c r="C277" s="131">
        <v>1</v>
      </c>
      <c r="D277" s="33">
        <f t="shared" si="10"/>
        <v>110</v>
      </c>
      <c r="E277" s="33">
        <v>50</v>
      </c>
      <c r="F277" s="131">
        <v>50</v>
      </c>
      <c r="G277" s="131">
        <v>10</v>
      </c>
      <c r="H277" s="131"/>
      <c r="I277" s="131">
        <v>40</v>
      </c>
      <c r="J277" s="359"/>
      <c r="K277" s="359"/>
    </row>
    <row r="278" spans="1:11">
      <c r="A278" s="36" t="s">
        <v>1199</v>
      </c>
      <c r="B278" s="12" t="s">
        <v>1134</v>
      </c>
      <c r="C278" s="131">
        <v>1</v>
      </c>
      <c r="D278" s="33">
        <f t="shared" si="10"/>
        <v>110</v>
      </c>
      <c r="E278" s="33">
        <v>30</v>
      </c>
      <c r="F278" s="131">
        <v>60</v>
      </c>
      <c r="G278" s="131">
        <v>20</v>
      </c>
      <c r="H278" s="131"/>
      <c r="I278" s="131">
        <v>30</v>
      </c>
      <c r="J278" s="359"/>
      <c r="K278" s="359"/>
    </row>
    <row r="279" spans="1:11">
      <c r="A279" s="36" t="s">
        <v>1200</v>
      </c>
      <c r="B279" s="12" t="s">
        <v>1136</v>
      </c>
      <c r="C279" s="131">
        <v>1</v>
      </c>
      <c r="D279" s="33">
        <f t="shared" si="10"/>
        <v>30</v>
      </c>
      <c r="E279" s="33">
        <v>30</v>
      </c>
      <c r="F279" s="131"/>
      <c r="G279" s="131"/>
      <c r="H279" s="131"/>
      <c r="I279" s="131">
        <v>10</v>
      </c>
      <c r="J279" s="359"/>
      <c r="K279" s="359"/>
    </row>
    <row r="280" spans="1:11" ht="30">
      <c r="A280" s="36" t="s">
        <v>1201</v>
      </c>
      <c r="B280" s="12" t="s">
        <v>1202</v>
      </c>
      <c r="C280" s="131">
        <v>1</v>
      </c>
      <c r="D280" s="33">
        <f t="shared" si="10"/>
        <v>100</v>
      </c>
      <c r="E280" s="33">
        <v>50</v>
      </c>
      <c r="F280" s="131">
        <v>40</v>
      </c>
      <c r="G280" s="131">
        <v>10</v>
      </c>
      <c r="H280" s="131"/>
      <c r="I280" s="131">
        <v>10</v>
      </c>
      <c r="J280" s="359"/>
      <c r="K280" s="359"/>
    </row>
    <row r="281" spans="1:11">
      <c r="A281" s="36" t="s">
        <v>1203</v>
      </c>
      <c r="B281" s="12" t="s">
        <v>1150</v>
      </c>
      <c r="C281" s="131">
        <v>1</v>
      </c>
      <c r="D281" s="33">
        <f t="shared" si="10"/>
        <v>200</v>
      </c>
      <c r="E281" s="33">
        <v>120</v>
      </c>
      <c r="F281" s="131">
        <v>60</v>
      </c>
      <c r="G281" s="131">
        <v>20</v>
      </c>
      <c r="H281" s="131"/>
      <c r="I281" s="131">
        <v>160</v>
      </c>
      <c r="J281" s="359"/>
      <c r="K281" s="359"/>
    </row>
    <row r="282" spans="1:11">
      <c r="A282" s="36" t="s">
        <v>1204</v>
      </c>
      <c r="B282" s="12" t="s">
        <v>1152</v>
      </c>
      <c r="C282" s="131">
        <v>1</v>
      </c>
      <c r="D282" s="33">
        <f t="shared" si="10"/>
        <v>60</v>
      </c>
      <c r="E282" s="33">
        <v>40</v>
      </c>
      <c r="F282" s="131">
        <v>20</v>
      </c>
      <c r="G282" s="131"/>
      <c r="H282" s="131"/>
      <c r="I282" s="131"/>
      <c r="J282" s="359"/>
      <c r="K282" s="359"/>
    </row>
    <row r="283" spans="1:11">
      <c r="A283" s="36" t="s">
        <v>1205</v>
      </c>
      <c r="B283" s="12" t="s">
        <v>1148</v>
      </c>
      <c r="C283" s="131">
        <v>1</v>
      </c>
      <c r="D283" s="33">
        <f t="shared" si="10"/>
        <v>200</v>
      </c>
      <c r="E283" s="33">
        <v>120</v>
      </c>
      <c r="F283" s="131">
        <v>60</v>
      </c>
      <c r="G283" s="131">
        <v>20</v>
      </c>
      <c r="H283" s="131"/>
      <c r="I283" s="131">
        <v>160</v>
      </c>
      <c r="J283" s="359"/>
      <c r="K283" s="359"/>
    </row>
    <row r="284" spans="1:11">
      <c r="A284" s="36" t="s">
        <v>1206</v>
      </c>
      <c r="B284" s="12" t="s">
        <v>1146</v>
      </c>
      <c r="C284" s="131">
        <v>1</v>
      </c>
      <c r="D284" s="33">
        <f t="shared" si="10"/>
        <v>80</v>
      </c>
      <c r="E284" s="33">
        <v>50</v>
      </c>
      <c r="F284" s="131">
        <v>30</v>
      </c>
      <c r="G284" s="131"/>
      <c r="H284" s="131"/>
      <c r="I284" s="131"/>
      <c r="J284" s="359"/>
      <c r="K284" s="359"/>
    </row>
    <row r="285" spans="1:11">
      <c r="A285" s="36" t="s">
        <v>1207</v>
      </c>
      <c r="B285" s="12" t="s">
        <v>1144</v>
      </c>
      <c r="C285" s="131">
        <v>1</v>
      </c>
      <c r="D285" s="33">
        <f t="shared" si="10"/>
        <v>60</v>
      </c>
      <c r="E285" s="33">
        <v>30</v>
      </c>
      <c r="F285" s="131">
        <v>20</v>
      </c>
      <c r="G285" s="131">
        <v>10</v>
      </c>
      <c r="H285" s="131"/>
      <c r="I285" s="131">
        <v>25</v>
      </c>
      <c r="J285" s="359"/>
      <c r="K285" s="359"/>
    </row>
    <row r="286" spans="1:11" ht="30">
      <c r="A286" s="36" t="s">
        <v>1208</v>
      </c>
      <c r="B286" s="12" t="s">
        <v>1209</v>
      </c>
      <c r="C286" s="131">
        <v>1</v>
      </c>
      <c r="D286" s="33">
        <f t="shared" si="10"/>
        <v>170</v>
      </c>
      <c r="E286" s="33">
        <v>90</v>
      </c>
      <c r="F286" s="131">
        <v>60</v>
      </c>
      <c r="G286" s="131">
        <v>20</v>
      </c>
      <c r="H286" s="131"/>
      <c r="I286" s="131">
        <v>85</v>
      </c>
      <c r="J286" s="359"/>
      <c r="K286" s="359"/>
    </row>
    <row r="287" spans="1:11" ht="30">
      <c r="A287" s="36" t="s">
        <v>1210</v>
      </c>
      <c r="B287" s="12" t="s">
        <v>1156</v>
      </c>
      <c r="C287" s="131">
        <v>1</v>
      </c>
      <c r="D287" s="33">
        <f t="shared" si="10"/>
        <v>150</v>
      </c>
      <c r="E287" s="33">
        <v>60</v>
      </c>
      <c r="F287" s="131">
        <v>60</v>
      </c>
      <c r="G287" s="131">
        <v>30</v>
      </c>
      <c r="H287" s="131"/>
      <c r="I287" s="131">
        <v>25</v>
      </c>
      <c r="J287" s="359"/>
      <c r="K287" s="359"/>
    </row>
    <row r="288" spans="1:11">
      <c r="A288" s="36" t="s">
        <v>1211</v>
      </c>
      <c r="B288" s="12" t="s">
        <v>1158</v>
      </c>
      <c r="C288" s="131">
        <v>1</v>
      </c>
      <c r="D288" s="33">
        <f t="shared" si="10"/>
        <v>170</v>
      </c>
      <c r="E288" s="33">
        <v>90</v>
      </c>
      <c r="F288" s="131">
        <v>60</v>
      </c>
      <c r="G288" s="131">
        <v>20</v>
      </c>
      <c r="H288" s="131"/>
      <c r="I288" s="131">
        <v>215</v>
      </c>
      <c r="J288" s="359"/>
      <c r="K288" s="359"/>
    </row>
    <row r="289" spans="1:11">
      <c r="A289" s="36" t="s">
        <v>1212</v>
      </c>
      <c r="B289" s="12" t="s">
        <v>1160</v>
      </c>
      <c r="C289" s="131">
        <v>1</v>
      </c>
      <c r="D289" s="33">
        <f t="shared" si="10"/>
        <v>60</v>
      </c>
      <c r="E289" s="33">
        <v>30</v>
      </c>
      <c r="F289" s="131">
        <v>20</v>
      </c>
      <c r="G289" s="131"/>
      <c r="H289" s="131">
        <v>10</v>
      </c>
      <c r="I289" s="131"/>
      <c r="J289" s="359"/>
      <c r="K289" s="359"/>
    </row>
    <row r="290" spans="1:11">
      <c r="A290" s="36" t="s">
        <v>1213</v>
      </c>
      <c r="B290" s="12" t="s">
        <v>1162</v>
      </c>
      <c r="C290" s="131">
        <v>1</v>
      </c>
      <c r="D290" s="33">
        <f t="shared" si="10"/>
        <v>140</v>
      </c>
      <c r="E290" s="33">
        <v>90</v>
      </c>
      <c r="F290" s="131">
        <v>40</v>
      </c>
      <c r="G290" s="131">
        <v>10</v>
      </c>
      <c r="H290" s="131"/>
      <c r="I290" s="131">
        <v>175</v>
      </c>
      <c r="J290" s="359"/>
      <c r="K290" s="359"/>
    </row>
    <row r="291" spans="1:11">
      <c r="A291" s="36" t="s">
        <v>1214</v>
      </c>
      <c r="B291" s="12" t="s">
        <v>1164</v>
      </c>
      <c r="C291" s="131">
        <v>1</v>
      </c>
      <c r="D291" s="33">
        <f t="shared" si="10"/>
        <v>70</v>
      </c>
      <c r="E291" s="33">
        <v>40</v>
      </c>
      <c r="F291" s="131">
        <v>30</v>
      </c>
      <c r="G291" s="131"/>
      <c r="H291" s="131"/>
      <c r="I291" s="131"/>
      <c r="J291" s="359"/>
      <c r="K291" s="359"/>
    </row>
    <row r="292" spans="1:11" ht="30">
      <c r="A292" s="36" t="s">
        <v>1215</v>
      </c>
      <c r="B292" s="12" t="s">
        <v>1216</v>
      </c>
      <c r="C292" s="131">
        <v>1</v>
      </c>
      <c r="D292" s="33">
        <f t="shared" si="10"/>
        <v>175</v>
      </c>
      <c r="E292" s="33">
        <v>80</v>
      </c>
      <c r="F292" s="131">
        <v>65</v>
      </c>
      <c r="G292" s="131">
        <v>30</v>
      </c>
      <c r="H292" s="131"/>
      <c r="I292" s="131">
        <v>145</v>
      </c>
      <c r="J292" s="359"/>
      <c r="K292" s="359"/>
    </row>
    <row r="293" spans="1:11">
      <c r="A293" s="36" t="s">
        <v>1217</v>
      </c>
      <c r="B293" s="12" t="s">
        <v>1218</v>
      </c>
      <c r="C293" s="131">
        <v>1</v>
      </c>
      <c r="D293" s="33">
        <f t="shared" si="10"/>
        <v>60</v>
      </c>
      <c r="E293" s="33">
        <v>30</v>
      </c>
      <c r="F293" s="131">
        <v>30</v>
      </c>
      <c r="G293" s="131"/>
      <c r="H293" s="131"/>
      <c r="I293" s="131">
        <v>60</v>
      </c>
      <c r="J293" s="359"/>
      <c r="K293" s="359"/>
    </row>
    <row r="294" spans="1:11" ht="30">
      <c r="A294" s="36" t="s">
        <v>1219</v>
      </c>
      <c r="B294" s="12" t="s">
        <v>1220</v>
      </c>
      <c r="C294" s="131">
        <v>1</v>
      </c>
      <c r="D294" s="33">
        <f t="shared" si="10"/>
        <v>20</v>
      </c>
      <c r="E294" s="33"/>
      <c r="F294" s="131"/>
      <c r="G294" s="131">
        <v>20</v>
      </c>
      <c r="H294" s="308"/>
      <c r="I294" s="131">
        <v>25</v>
      </c>
      <c r="J294" s="359"/>
      <c r="K294" s="359"/>
    </row>
    <row r="295" spans="1:11">
      <c r="A295" s="36" t="s">
        <v>1221</v>
      </c>
      <c r="B295" s="12" t="s">
        <v>1222</v>
      </c>
      <c r="C295" s="131">
        <v>1</v>
      </c>
      <c r="D295" s="33">
        <f t="shared" si="10"/>
        <v>85</v>
      </c>
      <c r="E295" s="33">
        <v>50</v>
      </c>
      <c r="F295" s="131">
        <v>35</v>
      </c>
      <c r="G295" s="131"/>
      <c r="H295" s="131"/>
      <c r="I295" s="131"/>
      <c r="J295" s="359"/>
      <c r="K295" s="359"/>
    </row>
    <row r="296" spans="1:11">
      <c r="A296" s="36" t="s">
        <v>1223</v>
      </c>
      <c r="B296" s="38" t="s">
        <v>1224</v>
      </c>
      <c r="C296" s="131">
        <v>1</v>
      </c>
      <c r="D296" s="33">
        <f t="shared" si="10"/>
        <v>180</v>
      </c>
      <c r="E296" s="33">
        <v>120</v>
      </c>
      <c r="F296" s="131">
        <v>60</v>
      </c>
      <c r="G296" s="131"/>
      <c r="H296" s="131"/>
      <c r="I296" s="131">
        <v>160</v>
      </c>
      <c r="J296" s="359"/>
      <c r="K296" s="359"/>
    </row>
    <row r="297" spans="1:11">
      <c r="A297" s="36" t="s">
        <v>1225</v>
      </c>
      <c r="B297" s="38" t="s">
        <v>1039</v>
      </c>
      <c r="C297" s="131">
        <v>1</v>
      </c>
      <c r="D297" s="33">
        <f t="shared" si="10"/>
        <v>45</v>
      </c>
      <c r="E297" s="33">
        <v>20</v>
      </c>
      <c r="F297" s="131">
        <v>25</v>
      </c>
      <c r="G297" s="131"/>
      <c r="H297" s="131"/>
      <c r="I297" s="131">
        <v>15</v>
      </c>
      <c r="J297" s="359"/>
      <c r="K297" s="359"/>
    </row>
    <row r="298" spans="1:11">
      <c r="A298" s="36" t="s">
        <v>1226</v>
      </c>
      <c r="B298" s="38" t="s">
        <v>1227</v>
      </c>
      <c r="C298" s="131">
        <v>1</v>
      </c>
      <c r="D298" s="33">
        <f t="shared" si="10"/>
        <v>45</v>
      </c>
      <c r="E298" s="33">
        <v>20</v>
      </c>
      <c r="F298" s="131">
        <v>25</v>
      </c>
      <c r="G298" s="131"/>
      <c r="H298" s="131"/>
      <c r="I298" s="131">
        <v>15</v>
      </c>
      <c r="J298" s="359"/>
      <c r="K298" s="359"/>
    </row>
    <row r="299" spans="1:11">
      <c r="A299" s="36" t="s">
        <v>1228</v>
      </c>
      <c r="B299" s="38" t="s">
        <v>1229</v>
      </c>
      <c r="C299" s="131">
        <v>1</v>
      </c>
      <c r="D299" s="33">
        <f t="shared" si="10"/>
        <v>45</v>
      </c>
      <c r="E299" s="33">
        <v>20</v>
      </c>
      <c r="F299" s="131">
        <v>25</v>
      </c>
      <c r="G299" s="131"/>
      <c r="H299" s="131"/>
      <c r="I299" s="131">
        <v>15</v>
      </c>
      <c r="J299" s="359"/>
      <c r="K299" s="359"/>
    </row>
    <row r="300" spans="1:11">
      <c r="A300" s="36" t="s">
        <v>1230</v>
      </c>
      <c r="B300" s="38" t="s">
        <v>1231</v>
      </c>
      <c r="C300" s="131">
        <v>1</v>
      </c>
      <c r="D300" s="33">
        <f t="shared" si="10"/>
        <v>70</v>
      </c>
      <c r="E300" s="33">
        <v>40</v>
      </c>
      <c r="F300" s="131">
        <v>30</v>
      </c>
      <c r="G300" s="131"/>
      <c r="H300" s="131"/>
      <c r="I300" s="131">
        <v>15</v>
      </c>
      <c r="J300" s="359"/>
      <c r="K300" s="359"/>
    </row>
    <row r="301" spans="1:11" ht="28.5">
      <c r="A301" s="43" t="s">
        <v>1232</v>
      </c>
      <c r="B301" s="41" t="s">
        <v>1233</v>
      </c>
      <c r="C301" s="128"/>
      <c r="D301" s="412"/>
      <c r="E301" s="63"/>
      <c r="F301" s="128"/>
      <c r="G301" s="128"/>
      <c r="H301" s="155"/>
      <c r="I301" s="128"/>
      <c r="J301" s="695"/>
      <c r="K301" s="695"/>
    </row>
    <row r="302" spans="1:11">
      <c r="A302" s="36" t="s">
        <v>1234</v>
      </c>
      <c r="B302" s="12" t="s">
        <v>1037</v>
      </c>
      <c r="C302" s="131">
        <v>1</v>
      </c>
      <c r="D302" s="33">
        <f t="shared" ref="D302:D331" si="11">E302+F302+G302+H302</f>
        <v>45</v>
      </c>
      <c r="E302" s="33">
        <v>20</v>
      </c>
      <c r="F302" s="131">
        <v>25</v>
      </c>
      <c r="G302" s="131"/>
      <c r="H302" s="131"/>
      <c r="I302" s="131">
        <v>10</v>
      </c>
      <c r="J302" s="359"/>
      <c r="K302" s="359"/>
    </row>
    <row r="303" spans="1:11" ht="30">
      <c r="A303" s="36" t="s">
        <v>1235</v>
      </c>
      <c r="B303" s="12" t="s">
        <v>1236</v>
      </c>
      <c r="C303" s="131">
        <v>1</v>
      </c>
      <c r="D303" s="33">
        <f t="shared" si="11"/>
        <v>45</v>
      </c>
      <c r="E303" s="33">
        <v>20</v>
      </c>
      <c r="F303" s="131">
        <v>15</v>
      </c>
      <c r="G303" s="131">
        <v>10</v>
      </c>
      <c r="H303" s="131"/>
      <c r="I303" s="131">
        <v>10</v>
      </c>
      <c r="J303" s="359"/>
      <c r="K303" s="359"/>
    </row>
    <row r="304" spans="1:11">
      <c r="A304" s="36" t="s">
        <v>1237</v>
      </c>
      <c r="B304" s="12" t="s">
        <v>1196</v>
      </c>
      <c r="C304" s="131">
        <v>1</v>
      </c>
      <c r="D304" s="33">
        <f t="shared" si="11"/>
        <v>90</v>
      </c>
      <c r="E304" s="33">
        <v>40</v>
      </c>
      <c r="F304" s="131">
        <v>40</v>
      </c>
      <c r="G304" s="131">
        <v>10</v>
      </c>
      <c r="H304" s="131"/>
      <c r="I304" s="131">
        <v>40</v>
      </c>
      <c r="J304" s="359"/>
      <c r="K304" s="359"/>
    </row>
    <row r="305" spans="1:11">
      <c r="A305" s="36" t="s">
        <v>1238</v>
      </c>
      <c r="B305" s="12" t="s">
        <v>1198</v>
      </c>
      <c r="C305" s="131">
        <v>1</v>
      </c>
      <c r="D305" s="33">
        <f t="shared" si="11"/>
        <v>110</v>
      </c>
      <c r="E305" s="33">
        <v>50</v>
      </c>
      <c r="F305" s="131">
        <v>50</v>
      </c>
      <c r="G305" s="131">
        <v>10</v>
      </c>
      <c r="H305" s="131"/>
      <c r="I305" s="131">
        <v>40</v>
      </c>
      <c r="J305" s="359"/>
      <c r="K305" s="359"/>
    </row>
    <row r="306" spans="1:11">
      <c r="A306" s="36" t="s">
        <v>1239</v>
      </c>
      <c r="B306" s="12" t="s">
        <v>1240</v>
      </c>
      <c r="C306" s="131">
        <v>1</v>
      </c>
      <c r="D306" s="33">
        <f t="shared" si="11"/>
        <v>40</v>
      </c>
      <c r="E306" s="33">
        <v>40</v>
      </c>
      <c r="F306" s="131"/>
      <c r="G306" s="131"/>
      <c r="H306" s="131"/>
      <c r="I306" s="131">
        <v>10</v>
      </c>
      <c r="J306" s="359"/>
      <c r="K306" s="359"/>
    </row>
    <row r="307" spans="1:11">
      <c r="A307" s="36" t="s">
        <v>1241</v>
      </c>
      <c r="B307" s="12" t="s">
        <v>1242</v>
      </c>
      <c r="C307" s="131">
        <v>1</v>
      </c>
      <c r="D307" s="33">
        <f t="shared" si="11"/>
        <v>50</v>
      </c>
      <c r="E307" s="33">
        <v>20</v>
      </c>
      <c r="F307" s="131">
        <v>20</v>
      </c>
      <c r="G307" s="131">
        <v>10</v>
      </c>
      <c r="H307" s="131"/>
      <c r="I307" s="131">
        <v>10</v>
      </c>
      <c r="J307" s="359"/>
      <c r="K307" s="359"/>
    </row>
    <row r="308" spans="1:11">
      <c r="A308" s="36" t="s">
        <v>1243</v>
      </c>
      <c r="B308" s="12" t="s">
        <v>1134</v>
      </c>
      <c r="C308" s="131">
        <v>1</v>
      </c>
      <c r="D308" s="33">
        <f t="shared" si="11"/>
        <v>110</v>
      </c>
      <c r="E308" s="33">
        <v>30</v>
      </c>
      <c r="F308" s="131">
        <v>60</v>
      </c>
      <c r="G308" s="131">
        <v>20</v>
      </c>
      <c r="H308" s="131"/>
      <c r="I308" s="131">
        <v>30</v>
      </c>
      <c r="J308" s="359"/>
      <c r="K308" s="359"/>
    </row>
    <row r="309" spans="1:11">
      <c r="A309" s="36" t="s">
        <v>1244</v>
      </c>
      <c r="B309" s="12" t="s">
        <v>1136</v>
      </c>
      <c r="C309" s="131">
        <v>1</v>
      </c>
      <c r="D309" s="33">
        <f t="shared" si="11"/>
        <v>40</v>
      </c>
      <c r="E309" s="33">
        <v>40</v>
      </c>
      <c r="F309" s="131"/>
      <c r="G309" s="131"/>
      <c r="H309" s="131"/>
      <c r="I309" s="131">
        <v>40</v>
      </c>
      <c r="J309" s="359"/>
      <c r="K309" s="359"/>
    </row>
    <row r="310" spans="1:11" ht="30">
      <c r="A310" s="36" t="s">
        <v>1245</v>
      </c>
      <c r="B310" s="12" t="s">
        <v>1246</v>
      </c>
      <c r="C310" s="131">
        <v>1</v>
      </c>
      <c r="D310" s="33">
        <f t="shared" si="11"/>
        <v>65</v>
      </c>
      <c r="E310" s="33">
        <v>30</v>
      </c>
      <c r="F310" s="131">
        <v>25</v>
      </c>
      <c r="G310" s="131">
        <v>10</v>
      </c>
      <c r="H310" s="131"/>
      <c r="I310" s="131">
        <v>25</v>
      </c>
      <c r="J310" s="359"/>
      <c r="K310" s="359"/>
    </row>
    <row r="311" spans="1:11" ht="30">
      <c r="A311" s="36" t="s">
        <v>1247</v>
      </c>
      <c r="B311" s="12" t="s">
        <v>1248</v>
      </c>
      <c r="C311" s="131">
        <v>1</v>
      </c>
      <c r="D311" s="33">
        <f t="shared" si="11"/>
        <v>40</v>
      </c>
      <c r="E311" s="33">
        <v>20</v>
      </c>
      <c r="F311" s="131">
        <v>20</v>
      </c>
      <c r="G311" s="131"/>
      <c r="H311" s="131"/>
      <c r="I311" s="131">
        <v>10</v>
      </c>
      <c r="J311" s="359"/>
      <c r="K311" s="359"/>
    </row>
    <row r="312" spans="1:11">
      <c r="A312" s="36" t="s">
        <v>1249</v>
      </c>
      <c r="B312" s="12" t="s">
        <v>1045</v>
      </c>
      <c r="C312" s="131">
        <v>1</v>
      </c>
      <c r="D312" s="33">
        <f t="shared" si="11"/>
        <v>40</v>
      </c>
      <c r="E312" s="33">
        <v>20</v>
      </c>
      <c r="F312" s="131">
        <v>20</v>
      </c>
      <c r="G312" s="131"/>
      <c r="H312" s="131"/>
      <c r="I312" s="131">
        <v>0</v>
      </c>
      <c r="J312" s="359"/>
      <c r="K312" s="359"/>
    </row>
    <row r="313" spans="1:11">
      <c r="A313" s="36" t="s">
        <v>1250</v>
      </c>
      <c r="B313" s="12" t="s">
        <v>1251</v>
      </c>
      <c r="C313" s="131">
        <v>1</v>
      </c>
      <c r="D313" s="33">
        <f t="shared" si="11"/>
        <v>210</v>
      </c>
      <c r="E313" s="33">
        <v>120</v>
      </c>
      <c r="F313" s="131">
        <v>60</v>
      </c>
      <c r="G313" s="131">
        <v>30</v>
      </c>
      <c r="H313" s="131"/>
      <c r="I313" s="131">
        <v>160</v>
      </c>
      <c r="J313" s="359"/>
      <c r="K313" s="359"/>
    </row>
    <row r="314" spans="1:11">
      <c r="A314" s="36" t="s">
        <v>1252</v>
      </c>
      <c r="B314" s="12" t="s">
        <v>1253</v>
      </c>
      <c r="C314" s="131">
        <v>1</v>
      </c>
      <c r="D314" s="33">
        <f t="shared" si="11"/>
        <v>150</v>
      </c>
      <c r="E314" s="33">
        <v>80</v>
      </c>
      <c r="F314" s="131">
        <v>50</v>
      </c>
      <c r="G314" s="131">
        <v>20</v>
      </c>
      <c r="H314" s="131"/>
      <c r="I314" s="131">
        <v>160</v>
      </c>
      <c r="J314" s="359"/>
      <c r="K314" s="359"/>
    </row>
    <row r="315" spans="1:11">
      <c r="A315" s="36" t="s">
        <v>1254</v>
      </c>
      <c r="B315" s="12" t="s">
        <v>1255</v>
      </c>
      <c r="C315" s="131">
        <v>1</v>
      </c>
      <c r="D315" s="33">
        <f t="shared" si="11"/>
        <v>140</v>
      </c>
      <c r="E315" s="33">
        <v>60</v>
      </c>
      <c r="F315" s="131">
        <v>60</v>
      </c>
      <c r="G315" s="131">
        <v>20</v>
      </c>
      <c r="H315" s="131"/>
      <c r="I315" s="131">
        <v>215</v>
      </c>
      <c r="J315" s="359"/>
      <c r="K315" s="359"/>
    </row>
    <row r="316" spans="1:11">
      <c r="A316" s="36" t="s">
        <v>1256</v>
      </c>
      <c r="B316" s="12" t="s">
        <v>1257</v>
      </c>
      <c r="C316" s="131">
        <v>1</v>
      </c>
      <c r="D316" s="33">
        <f t="shared" si="11"/>
        <v>140</v>
      </c>
      <c r="E316" s="33">
        <v>60</v>
      </c>
      <c r="F316" s="131">
        <v>60</v>
      </c>
      <c r="G316" s="131">
        <v>20</v>
      </c>
      <c r="H316" s="131"/>
      <c r="I316" s="131">
        <v>140</v>
      </c>
      <c r="J316" s="359"/>
      <c r="K316" s="359"/>
    </row>
    <row r="317" spans="1:11">
      <c r="A317" s="36" t="s">
        <v>1258</v>
      </c>
      <c r="B317" s="12" t="s">
        <v>1259</v>
      </c>
      <c r="C317" s="131">
        <v>1</v>
      </c>
      <c r="D317" s="33">
        <f t="shared" si="11"/>
        <v>130</v>
      </c>
      <c r="E317" s="33">
        <v>50</v>
      </c>
      <c r="F317" s="131">
        <v>50</v>
      </c>
      <c r="G317" s="131">
        <v>30</v>
      </c>
      <c r="H317" s="131"/>
      <c r="I317" s="131">
        <v>190</v>
      </c>
      <c r="J317" s="359"/>
      <c r="K317" s="359"/>
    </row>
    <row r="318" spans="1:11">
      <c r="A318" s="36" t="s">
        <v>1260</v>
      </c>
      <c r="B318" s="12" t="s">
        <v>1261</v>
      </c>
      <c r="C318" s="131">
        <v>1</v>
      </c>
      <c r="D318" s="33">
        <f t="shared" si="11"/>
        <v>140</v>
      </c>
      <c r="E318" s="33">
        <v>60</v>
      </c>
      <c r="F318" s="131">
        <v>60</v>
      </c>
      <c r="G318" s="131">
        <v>20</v>
      </c>
      <c r="H318" s="131"/>
      <c r="I318" s="131">
        <v>25</v>
      </c>
      <c r="J318" s="359"/>
      <c r="K318" s="359"/>
    </row>
    <row r="319" spans="1:11">
      <c r="A319" s="36" t="s">
        <v>1262</v>
      </c>
      <c r="B319" s="12" t="s">
        <v>1263</v>
      </c>
      <c r="C319" s="131">
        <v>1</v>
      </c>
      <c r="D319" s="33">
        <f t="shared" si="11"/>
        <v>210</v>
      </c>
      <c r="E319" s="33">
        <v>130</v>
      </c>
      <c r="F319" s="131">
        <v>60</v>
      </c>
      <c r="G319" s="131">
        <v>20</v>
      </c>
      <c r="H319" s="131"/>
      <c r="I319" s="131">
        <v>80</v>
      </c>
      <c r="J319" s="359"/>
      <c r="K319" s="359"/>
    </row>
    <row r="320" spans="1:11">
      <c r="A320" s="36" t="s">
        <v>1264</v>
      </c>
      <c r="B320" s="12" t="s">
        <v>1265</v>
      </c>
      <c r="C320" s="131">
        <v>1</v>
      </c>
      <c r="D320" s="33">
        <f t="shared" si="11"/>
        <v>110</v>
      </c>
      <c r="E320" s="33">
        <v>50</v>
      </c>
      <c r="F320" s="131">
        <v>40</v>
      </c>
      <c r="G320" s="131">
        <v>20</v>
      </c>
      <c r="H320" s="131"/>
      <c r="I320" s="131">
        <v>130</v>
      </c>
      <c r="J320" s="359"/>
      <c r="K320" s="359"/>
    </row>
    <row r="321" spans="1:11">
      <c r="A321" s="36" t="s">
        <v>1266</v>
      </c>
      <c r="B321" s="12" t="s">
        <v>1267</v>
      </c>
      <c r="C321" s="131">
        <v>1</v>
      </c>
      <c r="D321" s="33">
        <f t="shared" si="11"/>
        <v>135</v>
      </c>
      <c r="E321" s="33">
        <v>100</v>
      </c>
      <c r="F321" s="131">
        <v>20</v>
      </c>
      <c r="G321" s="131">
        <v>15</v>
      </c>
      <c r="H321" s="131"/>
      <c r="I321" s="131">
        <v>60</v>
      </c>
      <c r="J321" s="359"/>
      <c r="K321" s="359"/>
    </row>
    <row r="322" spans="1:11">
      <c r="A322" s="36" t="s">
        <v>1268</v>
      </c>
      <c r="B322" s="38" t="s">
        <v>1269</v>
      </c>
      <c r="C322" s="131">
        <v>1</v>
      </c>
      <c r="D322" s="33">
        <f t="shared" si="11"/>
        <v>80</v>
      </c>
      <c r="E322" s="754">
        <v>35</v>
      </c>
      <c r="F322" s="609">
        <v>45</v>
      </c>
      <c r="G322" s="131"/>
      <c r="H322" s="131"/>
      <c r="I322" s="131"/>
      <c r="J322" s="359"/>
      <c r="K322" s="359"/>
    </row>
    <row r="323" spans="1:11">
      <c r="A323" s="36" t="s">
        <v>1270</v>
      </c>
      <c r="B323" s="38" t="s">
        <v>1271</v>
      </c>
      <c r="C323" s="131">
        <v>1</v>
      </c>
      <c r="D323" s="33">
        <f t="shared" si="11"/>
        <v>80</v>
      </c>
      <c r="E323" s="754">
        <v>35</v>
      </c>
      <c r="F323" s="609">
        <v>45</v>
      </c>
      <c r="G323" s="131"/>
      <c r="H323" s="131"/>
      <c r="I323" s="131"/>
      <c r="J323" s="359"/>
      <c r="K323" s="359"/>
    </row>
    <row r="324" spans="1:11">
      <c r="A324" s="36" t="s">
        <v>1272</v>
      </c>
      <c r="B324" s="38" t="s">
        <v>1273</v>
      </c>
      <c r="C324" s="131">
        <v>1</v>
      </c>
      <c r="D324" s="33">
        <f t="shared" si="11"/>
        <v>140</v>
      </c>
      <c r="E324" s="33">
        <v>100</v>
      </c>
      <c r="F324" s="131">
        <v>20</v>
      </c>
      <c r="G324" s="131">
        <v>20</v>
      </c>
      <c r="H324" s="131"/>
      <c r="I324" s="131">
        <v>130</v>
      </c>
      <c r="J324" s="359"/>
      <c r="K324" s="359"/>
    </row>
    <row r="325" spans="1:11">
      <c r="A325" s="36" t="s">
        <v>1274</v>
      </c>
      <c r="B325" s="38" t="s">
        <v>1275</v>
      </c>
      <c r="C325" s="131">
        <v>1</v>
      </c>
      <c r="D325" s="33">
        <f t="shared" si="11"/>
        <v>85</v>
      </c>
      <c r="E325" s="33">
        <v>40</v>
      </c>
      <c r="F325" s="131">
        <v>35</v>
      </c>
      <c r="G325" s="131">
        <v>10</v>
      </c>
      <c r="H325" s="308"/>
      <c r="I325" s="131">
        <v>130</v>
      </c>
      <c r="J325" s="359"/>
      <c r="K325" s="359"/>
    </row>
    <row r="326" spans="1:11">
      <c r="A326" s="36" t="s">
        <v>1276</v>
      </c>
      <c r="B326" s="38" t="s">
        <v>1277</v>
      </c>
      <c r="C326" s="131">
        <v>1</v>
      </c>
      <c r="D326" s="33">
        <f t="shared" si="11"/>
        <v>90</v>
      </c>
      <c r="E326" s="33">
        <v>40</v>
      </c>
      <c r="F326" s="131">
        <v>40</v>
      </c>
      <c r="G326" s="131">
        <v>10</v>
      </c>
      <c r="H326" s="131"/>
      <c r="I326" s="131">
        <v>40</v>
      </c>
      <c r="J326" s="359"/>
      <c r="K326" s="359"/>
    </row>
    <row r="327" spans="1:11">
      <c r="A327" s="36" t="s">
        <v>1278</v>
      </c>
      <c r="B327" s="38" t="s">
        <v>1279</v>
      </c>
      <c r="C327" s="131">
        <v>1</v>
      </c>
      <c r="D327" s="33">
        <f t="shared" si="11"/>
        <v>50</v>
      </c>
      <c r="E327" s="754">
        <v>30</v>
      </c>
      <c r="F327" s="609">
        <v>20</v>
      </c>
      <c r="G327" s="131"/>
      <c r="H327" s="131"/>
      <c r="I327" s="131"/>
      <c r="J327" s="359"/>
      <c r="K327" s="359"/>
    </row>
    <row r="328" spans="1:11">
      <c r="A328" s="36" t="s">
        <v>1280</v>
      </c>
      <c r="B328" s="38" t="s">
        <v>1281</v>
      </c>
      <c r="C328" s="131">
        <v>1</v>
      </c>
      <c r="D328" s="33">
        <f t="shared" si="11"/>
        <v>60</v>
      </c>
      <c r="E328" s="754">
        <v>30</v>
      </c>
      <c r="F328" s="609">
        <v>30</v>
      </c>
      <c r="G328" s="131"/>
      <c r="H328" s="131"/>
      <c r="I328" s="131"/>
      <c r="J328" s="359"/>
      <c r="K328" s="359"/>
    </row>
    <row r="329" spans="1:11">
      <c r="A329" s="36" t="s">
        <v>1282</v>
      </c>
      <c r="B329" s="38" t="s">
        <v>1283</v>
      </c>
      <c r="C329" s="131">
        <v>1</v>
      </c>
      <c r="D329" s="33">
        <f t="shared" si="11"/>
        <v>85</v>
      </c>
      <c r="E329" s="33">
        <v>45</v>
      </c>
      <c r="F329" s="131">
        <v>40</v>
      </c>
      <c r="G329" s="131"/>
      <c r="H329" s="131"/>
      <c r="I329" s="131">
        <v>130</v>
      </c>
      <c r="J329" s="359"/>
      <c r="K329" s="359"/>
    </row>
    <row r="330" spans="1:11">
      <c r="A330" s="36" t="s">
        <v>1284</v>
      </c>
      <c r="B330" s="38" t="s">
        <v>1285</v>
      </c>
      <c r="C330" s="131">
        <v>1</v>
      </c>
      <c r="D330" s="33">
        <f t="shared" si="11"/>
        <v>85</v>
      </c>
      <c r="E330" s="33">
        <v>45</v>
      </c>
      <c r="F330" s="131">
        <v>40</v>
      </c>
      <c r="G330" s="131"/>
      <c r="H330" s="131"/>
      <c r="I330" s="131">
        <v>130</v>
      </c>
      <c r="J330" s="359"/>
      <c r="K330" s="359"/>
    </row>
    <row r="331" spans="1:11">
      <c r="A331" s="36" t="s">
        <v>1286</v>
      </c>
      <c r="B331" s="38" t="s">
        <v>1287</v>
      </c>
      <c r="C331" s="131">
        <v>1</v>
      </c>
      <c r="D331" s="33">
        <f t="shared" si="11"/>
        <v>80</v>
      </c>
      <c r="E331" s="754">
        <v>35</v>
      </c>
      <c r="F331" s="609">
        <v>45</v>
      </c>
      <c r="G331" s="131"/>
      <c r="H331" s="131"/>
      <c r="I331" s="131"/>
      <c r="J331" s="359"/>
      <c r="K331" s="359"/>
    </row>
    <row r="332" spans="1:11">
      <c r="A332" s="43" t="s">
        <v>1288</v>
      </c>
      <c r="B332" s="41" t="s">
        <v>1289</v>
      </c>
      <c r="C332" s="128"/>
      <c r="D332" s="412"/>
      <c r="E332" s="63"/>
      <c r="F332" s="128"/>
      <c r="G332" s="128"/>
      <c r="H332" s="155"/>
      <c r="I332" s="128"/>
      <c r="J332" s="695"/>
      <c r="K332" s="695"/>
    </row>
    <row r="333" spans="1:11">
      <c r="A333" s="36" t="s">
        <v>1290</v>
      </c>
      <c r="B333" s="12" t="s">
        <v>1037</v>
      </c>
      <c r="C333" s="131">
        <v>1</v>
      </c>
      <c r="D333" s="33">
        <f t="shared" ref="D333:D354" si="12">E333+F333+G333+H333</f>
        <v>60</v>
      </c>
      <c r="E333" s="33">
        <v>30</v>
      </c>
      <c r="F333" s="131">
        <v>30</v>
      </c>
      <c r="G333" s="131"/>
      <c r="H333" s="131"/>
      <c r="I333" s="131">
        <v>10</v>
      </c>
      <c r="J333" s="359"/>
      <c r="K333" s="359"/>
    </row>
    <row r="334" spans="1:11">
      <c r="A334" s="36" t="s">
        <v>1291</v>
      </c>
      <c r="B334" s="12" t="s">
        <v>1196</v>
      </c>
      <c r="C334" s="131">
        <v>1</v>
      </c>
      <c r="D334" s="33">
        <f t="shared" si="12"/>
        <v>100</v>
      </c>
      <c r="E334" s="33">
        <v>40</v>
      </c>
      <c r="F334" s="131">
        <v>50</v>
      </c>
      <c r="G334" s="131">
        <v>10</v>
      </c>
      <c r="H334" s="131"/>
      <c r="I334" s="131">
        <v>40</v>
      </c>
      <c r="J334" s="359"/>
      <c r="K334" s="359"/>
    </row>
    <row r="335" spans="1:11">
      <c r="A335" s="36" t="s">
        <v>1292</v>
      </c>
      <c r="B335" s="12" t="s">
        <v>1198</v>
      </c>
      <c r="C335" s="131">
        <v>1</v>
      </c>
      <c r="D335" s="33">
        <f t="shared" si="12"/>
        <v>110</v>
      </c>
      <c r="E335" s="33">
        <v>50</v>
      </c>
      <c r="F335" s="131">
        <v>50</v>
      </c>
      <c r="G335" s="131">
        <v>10</v>
      </c>
      <c r="H335" s="131"/>
      <c r="I335" s="131">
        <v>40</v>
      </c>
      <c r="J335" s="359"/>
      <c r="K335" s="359"/>
    </row>
    <row r="336" spans="1:11" ht="30">
      <c r="A336" s="36" t="s">
        <v>1293</v>
      </c>
      <c r="B336" s="12" t="s">
        <v>1294</v>
      </c>
      <c r="C336" s="131">
        <v>1</v>
      </c>
      <c r="D336" s="33">
        <f t="shared" si="12"/>
        <v>77</v>
      </c>
      <c r="E336" s="33">
        <v>28.5</v>
      </c>
      <c r="F336" s="131">
        <v>28.5</v>
      </c>
      <c r="G336" s="131">
        <v>20</v>
      </c>
      <c r="H336" s="131"/>
      <c r="I336" s="131">
        <v>10</v>
      </c>
      <c r="J336" s="359"/>
      <c r="K336" s="359"/>
    </row>
    <row r="337" spans="1:11">
      <c r="A337" s="36" t="s">
        <v>1295</v>
      </c>
      <c r="B337" s="12" t="s">
        <v>1134</v>
      </c>
      <c r="C337" s="131">
        <v>1</v>
      </c>
      <c r="D337" s="33">
        <f t="shared" si="12"/>
        <v>110</v>
      </c>
      <c r="E337" s="33">
        <v>30</v>
      </c>
      <c r="F337" s="131">
        <v>60</v>
      </c>
      <c r="G337" s="131">
        <v>20</v>
      </c>
      <c r="H337" s="131"/>
      <c r="I337" s="131">
        <v>30</v>
      </c>
      <c r="J337" s="359"/>
      <c r="K337" s="359"/>
    </row>
    <row r="338" spans="1:11">
      <c r="A338" s="36" t="s">
        <v>1296</v>
      </c>
      <c r="B338" s="12" t="s">
        <v>1136</v>
      </c>
      <c r="C338" s="131">
        <v>1</v>
      </c>
      <c r="D338" s="33">
        <f t="shared" si="12"/>
        <v>110</v>
      </c>
      <c r="E338" s="33">
        <v>50</v>
      </c>
      <c r="F338" s="131">
        <v>40</v>
      </c>
      <c r="G338" s="131">
        <v>20</v>
      </c>
      <c r="H338" s="131"/>
      <c r="I338" s="131">
        <v>40</v>
      </c>
      <c r="J338" s="359"/>
      <c r="K338" s="359"/>
    </row>
    <row r="339" spans="1:11">
      <c r="A339" s="36" t="s">
        <v>1297</v>
      </c>
      <c r="B339" s="12" t="s">
        <v>1298</v>
      </c>
      <c r="C339" s="131">
        <v>1</v>
      </c>
      <c r="D339" s="33">
        <f t="shared" si="12"/>
        <v>62</v>
      </c>
      <c r="E339" s="33">
        <v>30</v>
      </c>
      <c r="F339" s="131">
        <v>20</v>
      </c>
      <c r="G339" s="131">
        <v>12</v>
      </c>
      <c r="H339" s="131"/>
      <c r="I339" s="131">
        <v>30</v>
      </c>
      <c r="J339" s="359"/>
      <c r="K339" s="359"/>
    </row>
    <row r="340" spans="1:11">
      <c r="A340" s="36" t="s">
        <v>1299</v>
      </c>
      <c r="B340" s="12" t="s">
        <v>1300</v>
      </c>
      <c r="C340" s="131">
        <v>1</v>
      </c>
      <c r="D340" s="33">
        <f t="shared" si="12"/>
        <v>50</v>
      </c>
      <c r="E340" s="33">
        <v>20</v>
      </c>
      <c r="F340" s="131">
        <v>15</v>
      </c>
      <c r="G340" s="131">
        <v>15</v>
      </c>
      <c r="H340" s="131"/>
      <c r="I340" s="131">
        <v>10</v>
      </c>
      <c r="J340" s="359"/>
      <c r="K340" s="359"/>
    </row>
    <row r="341" spans="1:11">
      <c r="A341" s="36" t="s">
        <v>1301</v>
      </c>
      <c r="B341" s="12" t="s">
        <v>1302</v>
      </c>
      <c r="C341" s="131">
        <v>1</v>
      </c>
      <c r="D341" s="33">
        <f t="shared" si="12"/>
        <v>190</v>
      </c>
      <c r="E341" s="33">
        <v>80</v>
      </c>
      <c r="F341" s="131">
        <v>80</v>
      </c>
      <c r="G341" s="131">
        <v>30</v>
      </c>
      <c r="H341" s="131"/>
      <c r="I341" s="131">
        <v>35</v>
      </c>
      <c r="J341" s="359"/>
      <c r="K341" s="359"/>
    </row>
    <row r="342" spans="1:11" ht="30">
      <c r="A342" s="36" t="s">
        <v>1303</v>
      </c>
      <c r="B342" s="12" t="s">
        <v>1304</v>
      </c>
      <c r="C342" s="131">
        <v>1</v>
      </c>
      <c r="D342" s="33">
        <f t="shared" si="12"/>
        <v>150</v>
      </c>
      <c r="E342" s="33">
        <v>60</v>
      </c>
      <c r="F342" s="131">
        <v>60</v>
      </c>
      <c r="G342" s="131">
        <v>30</v>
      </c>
      <c r="H342" s="131"/>
      <c r="I342" s="131">
        <v>25</v>
      </c>
      <c r="J342" s="359"/>
      <c r="K342" s="359"/>
    </row>
    <row r="343" spans="1:11" ht="30">
      <c r="A343" s="36" t="s">
        <v>1305</v>
      </c>
      <c r="B343" s="12" t="s">
        <v>1306</v>
      </c>
      <c r="C343" s="131">
        <v>1</v>
      </c>
      <c r="D343" s="33">
        <f t="shared" si="12"/>
        <v>70</v>
      </c>
      <c r="E343" s="33">
        <v>30</v>
      </c>
      <c r="F343" s="131">
        <v>20</v>
      </c>
      <c r="G343" s="131">
        <v>20</v>
      </c>
      <c r="H343" s="131"/>
      <c r="I343" s="131">
        <v>10</v>
      </c>
      <c r="J343" s="359"/>
      <c r="K343" s="359"/>
    </row>
    <row r="344" spans="1:11">
      <c r="A344" s="36" t="s">
        <v>1307</v>
      </c>
      <c r="B344" s="12" t="s">
        <v>1308</v>
      </c>
      <c r="C344" s="131">
        <v>1</v>
      </c>
      <c r="D344" s="33">
        <f t="shared" si="12"/>
        <v>75</v>
      </c>
      <c r="E344" s="33">
        <v>30</v>
      </c>
      <c r="F344" s="131">
        <v>30</v>
      </c>
      <c r="G344" s="131">
        <v>15</v>
      </c>
      <c r="H344" s="131"/>
      <c r="I344" s="131">
        <v>10</v>
      </c>
      <c r="J344" s="359"/>
      <c r="K344" s="359"/>
    </row>
    <row r="345" spans="1:11">
      <c r="A345" s="36" t="s">
        <v>1309</v>
      </c>
      <c r="B345" s="12" t="s">
        <v>1310</v>
      </c>
      <c r="C345" s="131">
        <v>1</v>
      </c>
      <c r="D345" s="33">
        <f t="shared" si="12"/>
        <v>55</v>
      </c>
      <c r="E345" s="33">
        <v>30</v>
      </c>
      <c r="F345" s="131">
        <v>25</v>
      </c>
      <c r="G345" s="131"/>
      <c r="H345" s="131"/>
      <c r="I345" s="131">
        <v>10</v>
      </c>
      <c r="J345" s="359"/>
      <c r="K345" s="359"/>
    </row>
    <row r="346" spans="1:11">
      <c r="A346" s="36" t="s">
        <v>1311</v>
      </c>
      <c r="B346" s="12" t="s">
        <v>1312</v>
      </c>
      <c r="C346" s="131">
        <v>1</v>
      </c>
      <c r="D346" s="33">
        <f t="shared" si="12"/>
        <v>40</v>
      </c>
      <c r="E346" s="33">
        <v>20</v>
      </c>
      <c r="F346" s="131">
        <v>10</v>
      </c>
      <c r="G346" s="131">
        <v>10</v>
      </c>
      <c r="H346" s="131"/>
      <c r="I346" s="131">
        <v>25</v>
      </c>
      <c r="J346" s="359"/>
      <c r="K346" s="359"/>
    </row>
    <row r="347" spans="1:11">
      <c r="A347" s="36" t="s">
        <v>1313</v>
      </c>
      <c r="B347" s="12" t="s">
        <v>1253</v>
      </c>
      <c r="C347" s="131">
        <v>1</v>
      </c>
      <c r="D347" s="33">
        <f t="shared" si="12"/>
        <v>200</v>
      </c>
      <c r="E347" s="33">
        <v>120</v>
      </c>
      <c r="F347" s="131">
        <v>60</v>
      </c>
      <c r="G347" s="131">
        <v>20</v>
      </c>
      <c r="H347" s="131"/>
      <c r="I347" s="131">
        <v>160</v>
      </c>
      <c r="J347" s="359"/>
      <c r="K347" s="359"/>
    </row>
    <row r="348" spans="1:11">
      <c r="A348" s="36" t="s">
        <v>1314</v>
      </c>
      <c r="B348" s="12" t="s">
        <v>1251</v>
      </c>
      <c r="C348" s="131">
        <v>1</v>
      </c>
      <c r="D348" s="33">
        <f t="shared" si="12"/>
        <v>200</v>
      </c>
      <c r="E348" s="33">
        <v>120</v>
      </c>
      <c r="F348" s="131">
        <v>60</v>
      </c>
      <c r="G348" s="131">
        <v>20</v>
      </c>
      <c r="H348" s="308"/>
      <c r="I348" s="131">
        <v>160</v>
      </c>
      <c r="J348" s="359"/>
      <c r="K348" s="359"/>
    </row>
    <row r="349" spans="1:11">
      <c r="A349" s="36" t="s">
        <v>1315</v>
      </c>
      <c r="B349" s="12" t="s">
        <v>1316</v>
      </c>
      <c r="C349" s="131">
        <v>1</v>
      </c>
      <c r="D349" s="33">
        <f t="shared" si="12"/>
        <v>140</v>
      </c>
      <c r="E349" s="33">
        <v>60</v>
      </c>
      <c r="F349" s="131">
        <v>60</v>
      </c>
      <c r="G349" s="131">
        <v>20</v>
      </c>
      <c r="H349" s="131"/>
      <c r="I349" s="131">
        <v>215</v>
      </c>
      <c r="J349" s="359"/>
      <c r="K349" s="359"/>
    </row>
    <row r="350" spans="1:11">
      <c r="A350" s="36" t="s">
        <v>1317</v>
      </c>
      <c r="B350" s="12" t="s">
        <v>1257</v>
      </c>
      <c r="C350" s="131">
        <v>1</v>
      </c>
      <c r="D350" s="33">
        <f t="shared" si="12"/>
        <v>170</v>
      </c>
      <c r="E350" s="33">
        <v>90</v>
      </c>
      <c r="F350" s="131">
        <v>60</v>
      </c>
      <c r="G350" s="131">
        <v>20</v>
      </c>
      <c r="H350" s="131"/>
      <c r="I350" s="131">
        <v>205</v>
      </c>
      <c r="J350" s="359"/>
      <c r="K350" s="359"/>
    </row>
    <row r="351" spans="1:11" ht="30">
      <c r="A351" s="36" t="s">
        <v>1318</v>
      </c>
      <c r="B351" s="12" t="s">
        <v>1319</v>
      </c>
      <c r="C351" s="131">
        <v>1</v>
      </c>
      <c r="D351" s="33">
        <f t="shared" si="12"/>
        <v>145</v>
      </c>
      <c r="E351" s="33">
        <v>70</v>
      </c>
      <c r="F351" s="131">
        <v>55</v>
      </c>
      <c r="G351" s="131">
        <v>20</v>
      </c>
      <c r="H351" s="131"/>
      <c r="I351" s="131">
        <v>205</v>
      </c>
      <c r="J351" s="359"/>
      <c r="K351" s="359"/>
    </row>
    <row r="352" spans="1:11">
      <c r="A352" s="36" t="s">
        <v>1320</v>
      </c>
      <c r="B352" s="12" t="s">
        <v>1261</v>
      </c>
      <c r="C352" s="131">
        <v>1</v>
      </c>
      <c r="D352" s="33">
        <f t="shared" si="12"/>
        <v>110</v>
      </c>
      <c r="E352" s="33">
        <v>50</v>
      </c>
      <c r="F352" s="131">
        <v>40</v>
      </c>
      <c r="G352" s="131">
        <v>20</v>
      </c>
      <c r="H352" s="131"/>
      <c r="I352" s="131">
        <v>25</v>
      </c>
      <c r="J352" s="359"/>
      <c r="K352" s="359"/>
    </row>
    <row r="353" spans="1:11">
      <c r="A353" s="36" t="s">
        <v>1321</v>
      </c>
      <c r="B353" s="38" t="s">
        <v>1322</v>
      </c>
      <c r="C353" s="131">
        <v>1</v>
      </c>
      <c r="D353" s="33">
        <f t="shared" si="12"/>
        <v>190</v>
      </c>
      <c r="E353" s="754">
        <v>70</v>
      </c>
      <c r="F353" s="609">
        <v>80</v>
      </c>
      <c r="G353" s="131">
        <v>40</v>
      </c>
      <c r="H353" s="131"/>
      <c r="I353" s="131"/>
      <c r="J353" s="359"/>
      <c r="K353" s="359"/>
    </row>
    <row r="354" spans="1:11">
      <c r="A354" s="36" t="s">
        <v>1323</v>
      </c>
      <c r="B354" s="38" t="s">
        <v>1324</v>
      </c>
      <c r="C354" s="131">
        <v>1</v>
      </c>
      <c r="D354" s="33">
        <f t="shared" si="12"/>
        <v>60</v>
      </c>
      <c r="E354" s="754">
        <v>30</v>
      </c>
      <c r="F354" s="609">
        <v>30</v>
      </c>
      <c r="G354" s="131"/>
      <c r="H354" s="131"/>
      <c r="I354" s="131"/>
      <c r="J354" s="359"/>
      <c r="K354" s="359"/>
    </row>
    <row r="355" spans="1:11">
      <c r="A355" s="43" t="s">
        <v>1325</v>
      </c>
      <c r="B355" s="41" t="s">
        <v>1326</v>
      </c>
      <c r="C355" s="128"/>
      <c r="D355" s="412"/>
      <c r="E355" s="63"/>
      <c r="F355" s="128"/>
      <c r="G355" s="128"/>
      <c r="H355" s="155"/>
      <c r="I355" s="155"/>
      <c r="J355" s="695"/>
      <c r="K355" s="695"/>
    </row>
    <row r="356" spans="1:11">
      <c r="A356" s="36" t="s">
        <v>1327</v>
      </c>
      <c r="B356" s="960" t="s">
        <v>1196</v>
      </c>
      <c r="C356" s="131">
        <v>1</v>
      </c>
      <c r="D356" s="33">
        <f t="shared" ref="D356:D369" si="13">E356+F356+G356+H356</f>
        <v>90</v>
      </c>
      <c r="E356" s="33">
        <v>40</v>
      </c>
      <c r="F356" s="131">
        <v>40</v>
      </c>
      <c r="G356" s="131">
        <v>10</v>
      </c>
      <c r="H356" s="131"/>
      <c r="I356" s="131">
        <v>40</v>
      </c>
      <c r="J356" s="359"/>
      <c r="K356" s="359"/>
    </row>
    <row r="357" spans="1:11">
      <c r="A357" s="36" t="s">
        <v>1328</v>
      </c>
      <c r="B357" s="960" t="s">
        <v>1198</v>
      </c>
      <c r="C357" s="131">
        <v>1</v>
      </c>
      <c r="D357" s="33">
        <f t="shared" si="13"/>
        <v>110</v>
      </c>
      <c r="E357" s="33">
        <v>50</v>
      </c>
      <c r="F357" s="131">
        <v>50</v>
      </c>
      <c r="G357" s="131">
        <v>10</v>
      </c>
      <c r="H357" s="131"/>
      <c r="I357" s="131">
        <v>40</v>
      </c>
      <c r="J357" s="359"/>
      <c r="K357" s="359"/>
    </row>
    <row r="358" spans="1:11" ht="30">
      <c r="A358" s="36" t="s">
        <v>1329</v>
      </c>
      <c r="B358" s="960" t="s">
        <v>1330</v>
      </c>
      <c r="C358" s="131">
        <v>1</v>
      </c>
      <c r="D358" s="33">
        <f t="shared" si="13"/>
        <v>50</v>
      </c>
      <c r="E358" s="33">
        <v>25</v>
      </c>
      <c r="F358" s="131">
        <v>20</v>
      </c>
      <c r="G358" s="131">
        <v>5</v>
      </c>
      <c r="H358" s="131"/>
      <c r="I358" s="131">
        <v>10</v>
      </c>
      <c r="J358" s="359"/>
      <c r="K358" s="359"/>
    </row>
    <row r="359" spans="1:11">
      <c r="A359" s="36" t="s">
        <v>1331</v>
      </c>
      <c r="B359" s="960" t="s">
        <v>1332</v>
      </c>
      <c r="C359" s="131">
        <v>1</v>
      </c>
      <c r="D359" s="33">
        <f t="shared" ref="D359" si="14">E359+F359+G359+H359</f>
        <v>50</v>
      </c>
      <c r="E359" s="33">
        <v>25</v>
      </c>
      <c r="F359" s="131">
        <v>20</v>
      </c>
      <c r="G359" s="131">
        <v>5</v>
      </c>
      <c r="H359" s="131"/>
      <c r="I359" s="131">
        <v>10</v>
      </c>
      <c r="J359" s="359"/>
      <c r="K359" s="359"/>
    </row>
    <row r="360" spans="1:11">
      <c r="A360" s="36" t="s">
        <v>1333</v>
      </c>
      <c r="B360" s="960" t="s">
        <v>1334</v>
      </c>
      <c r="C360" s="131">
        <v>1</v>
      </c>
      <c r="D360" s="33">
        <f t="shared" si="13"/>
        <v>40</v>
      </c>
      <c r="E360" s="33">
        <v>15</v>
      </c>
      <c r="F360" s="131">
        <v>15</v>
      </c>
      <c r="G360" s="131">
        <v>10</v>
      </c>
      <c r="H360" s="131"/>
      <c r="I360" s="131">
        <v>10</v>
      </c>
      <c r="J360" s="359"/>
      <c r="K360" s="359"/>
    </row>
    <row r="361" spans="1:11">
      <c r="A361" s="36" t="s">
        <v>1335</v>
      </c>
      <c r="B361" s="960" t="s">
        <v>1336</v>
      </c>
      <c r="C361" s="131">
        <v>1</v>
      </c>
      <c r="D361" s="33">
        <f t="shared" si="13"/>
        <v>50</v>
      </c>
      <c r="E361" s="33">
        <v>50</v>
      </c>
      <c r="F361" s="131"/>
      <c r="G361" s="131"/>
      <c r="H361" s="131"/>
      <c r="I361" s="131"/>
      <c r="J361" s="359"/>
      <c r="K361" s="359"/>
    </row>
    <row r="362" spans="1:11">
      <c r="A362" s="36" t="s">
        <v>1337</v>
      </c>
      <c r="B362" s="960" t="s">
        <v>1338</v>
      </c>
      <c r="C362" s="131">
        <v>1</v>
      </c>
      <c r="D362" s="33">
        <f t="shared" si="13"/>
        <v>85</v>
      </c>
      <c r="E362" s="33">
        <v>45</v>
      </c>
      <c r="F362" s="131">
        <v>30</v>
      </c>
      <c r="G362" s="131">
        <v>10</v>
      </c>
      <c r="H362" s="131"/>
      <c r="I362" s="131">
        <v>10</v>
      </c>
      <c r="J362" s="359"/>
      <c r="K362" s="359"/>
    </row>
    <row r="363" spans="1:11">
      <c r="A363" s="36" t="s">
        <v>1339</v>
      </c>
      <c r="B363" s="960" t="s">
        <v>1253</v>
      </c>
      <c r="C363" s="131">
        <v>1</v>
      </c>
      <c r="D363" s="33">
        <f t="shared" si="13"/>
        <v>200</v>
      </c>
      <c r="E363" s="33">
        <v>120</v>
      </c>
      <c r="F363" s="131">
        <v>60</v>
      </c>
      <c r="G363" s="131">
        <v>20</v>
      </c>
      <c r="H363" s="131"/>
      <c r="I363" s="131">
        <v>160</v>
      </c>
      <c r="J363" s="359"/>
      <c r="K363" s="359"/>
    </row>
    <row r="364" spans="1:11">
      <c r="A364" s="36" t="s">
        <v>1340</v>
      </c>
      <c r="B364" s="960" t="s">
        <v>1251</v>
      </c>
      <c r="C364" s="131">
        <v>1</v>
      </c>
      <c r="D364" s="33">
        <f t="shared" si="13"/>
        <v>200</v>
      </c>
      <c r="E364" s="33">
        <v>120</v>
      </c>
      <c r="F364" s="131">
        <v>60</v>
      </c>
      <c r="G364" s="131">
        <v>20</v>
      </c>
      <c r="H364" s="308"/>
      <c r="I364" s="131">
        <v>160</v>
      </c>
      <c r="J364" s="359"/>
      <c r="K364" s="359"/>
    </row>
    <row r="365" spans="1:11">
      <c r="A365" s="36" t="s">
        <v>1341</v>
      </c>
      <c r="B365" s="960" t="s">
        <v>1316</v>
      </c>
      <c r="C365" s="131">
        <v>1</v>
      </c>
      <c r="D365" s="33">
        <f t="shared" si="13"/>
        <v>120</v>
      </c>
      <c r="E365" s="33">
        <v>50</v>
      </c>
      <c r="F365" s="131">
        <v>50</v>
      </c>
      <c r="G365" s="131">
        <v>20</v>
      </c>
      <c r="H365" s="131"/>
      <c r="I365" s="131">
        <v>215</v>
      </c>
      <c r="J365" s="359"/>
      <c r="K365" s="359"/>
    </row>
    <row r="366" spans="1:11">
      <c r="A366" s="36" t="s">
        <v>1342</v>
      </c>
      <c r="B366" s="960" t="s">
        <v>1343</v>
      </c>
      <c r="C366" s="131">
        <v>1</v>
      </c>
      <c r="D366" s="33">
        <f t="shared" si="13"/>
        <v>55</v>
      </c>
      <c r="E366" s="33">
        <v>25</v>
      </c>
      <c r="F366" s="131">
        <v>30</v>
      </c>
      <c r="G366" s="131"/>
      <c r="H366" s="131"/>
      <c r="I366" s="131"/>
      <c r="J366" s="359"/>
      <c r="K366" s="359"/>
    </row>
    <row r="367" spans="1:11">
      <c r="A367" s="36" t="s">
        <v>1344</v>
      </c>
      <c r="B367" s="960" t="s">
        <v>1345</v>
      </c>
      <c r="C367" s="131">
        <v>1</v>
      </c>
      <c r="D367" s="33">
        <f t="shared" si="13"/>
        <v>55</v>
      </c>
      <c r="E367" s="33">
        <v>25</v>
      </c>
      <c r="F367" s="131">
        <v>30</v>
      </c>
      <c r="G367" s="131"/>
      <c r="H367" s="131"/>
      <c r="I367" s="131"/>
      <c r="J367" s="359"/>
      <c r="K367" s="359"/>
    </row>
    <row r="368" spans="1:11">
      <c r="A368" s="36" t="s">
        <v>1346</v>
      </c>
      <c r="B368" s="960" t="s">
        <v>1347</v>
      </c>
      <c r="C368" s="131">
        <v>1</v>
      </c>
      <c r="D368" s="33">
        <f t="shared" si="13"/>
        <v>55</v>
      </c>
      <c r="E368" s="33">
        <v>25</v>
      </c>
      <c r="F368" s="131">
        <v>30</v>
      </c>
      <c r="G368" s="131"/>
      <c r="H368" s="131"/>
      <c r="I368" s="131"/>
      <c r="J368" s="359"/>
      <c r="K368" s="359"/>
    </row>
    <row r="369" spans="1:11">
      <c r="A369" s="36" t="s">
        <v>1348</v>
      </c>
      <c r="B369" s="960" t="s">
        <v>1349</v>
      </c>
      <c r="C369" s="131">
        <v>1</v>
      </c>
      <c r="D369" s="33">
        <f t="shared" si="13"/>
        <v>55</v>
      </c>
      <c r="E369" s="33">
        <v>25</v>
      </c>
      <c r="F369" s="131">
        <v>30</v>
      </c>
      <c r="G369" s="131"/>
      <c r="H369" s="131"/>
      <c r="I369" s="131"/>
      <c r="J369" s="359"/>
      <c r="K369" s="359"/>
    </row>
    <row r="370" spans="1:11" ht="28.5">
      <c r="A370" s="43" t="s">
        <v>1350</v>
      </c>
      <c r="B370" s="41" t="s">
        <v>1351</v>
      </c>
      <c r="C370" s="128"/>
      <c r="D370" s="412"/>
      <c r="E370" s="63"/>
      <c r="F370" s="128"/>
      <c r="G370" s="128"/>
      <c r="H370" s="155"/>
      <c r="I370" s="155"/>
      <c r="J370" s="695"/>
      <c r="K370" s="695"/>
    </row>
    <row r="371" spans="1:11">
      <c r="A371" s="36" t="s">
        <v>1352</v>
      </c>
      <c r="B371" s="12" t="s">
        <v>1037</v>
      </c>
      <c r="C371" s="131">
        <v>1</v>
      </c>
      <c r="D371" s="33">
        <f t="shared" ref="D371:D389" si="15">E371+F371+G371+H371</f>
        <v>45</v>
      </c>
      <c r="E371" s="33">
        <v>20</v>
      </c>
      <c r="F371" s="131">
        <v>25</v>
      </c>
      <c r="G371" s="131"/>
      <c r="H371" s="131"/>
      <c r="I371" s="131">
        <v>10</v>
      </c>
      <c r="J371" s="359"/>
      <c r="K371" s="359"/>
    </row>
    <row r="372" spans="1:11">
      <c r="A372" s="36" t="s">
        <v>1353</v>
      </c>
      <c r="B372" s="12" t="s">
        <v>1196</v>
      </c>
      <c r="C372" s="131">
        <v>1</v>
      </c>
      <c r="D372" s="33">
        <f t="shared" si="15"/>
        <v>90</v>
      </c>
      <c r="E372" s="33">
        <v>40</v>
      </c>
      <c r="F372" s="131">
        <v>40</v>
      </c>
      <c r="G372" s="131">
        <v>10</v>
      </c>
      <c r="H372" s="131"/>
      <c r="I372" s="131">
        <v>40</v>
      </c>
      <c r="J372" s="359"/>
      <c r="K372" s="359"/>
    </row>
    <row r="373" spans="1:11">
      <c r="A373" s="36" t="s">
        <v>1354</v>
      </c>
      <c r="B373" s="12" t="s">
        <v>1198</v>
      </c>
      <c r="C373" s="131">
        <v>1</v>
      </c>
      <c r="D373" s="33">
        <f t="shared" si="15"/>
        <v>110</v>
      </c>
      <c r="E373" s="33">
        <v>50</v>
      </c>
      <c r="F373" s="131">
        <v>50</v>
      </c>
      <c r="G373" s="131">
        <v>10</v>
      </c>
      <c r="H373" s="131"/>
      <c r="I373" s="131">
        <v>40</v>
      </c>
      <c r="J373" s="359"/>
      <c r="K373" s="359"/>
    </row>
    <row r="374" spans="1:11">
      <c r="A374" s="36" t="s">
        <v>1355</v>
      </c>
      <c r="B374" s="12" t="s">
        <v>1356</v>
      </c>
      <c r="C374" s="131">
        <v>1</v>
      </c>
      <c r="D374" s="33">
        <f t="shared" si="15"/>
        <v>50</v>
      </c>
      <c r="E374" s="33">
        <v>50</v>
      </c>
      <c r="F374" s="131"/>
      <c r="G374" s="131"/>
      <c r="H374" s="131"/>
      <c r="I374" s="131"/>
      <c r="J374" s="359"/>
      <c r="K374" s="359"/>
    </row>
    <row r="375" spans="1:11">
      <c r="A375" s="36" t="s">
        <v>1357</v>
      </c>
      <c r="B375" s="12" t="s">
        <v>1134</v>
      </c>
      <c r="C375" s="131">
        <v>1</v>
      </c>
      <c r="D375" s="33">
        <f t="shared" si="15"/>
        <v>110</v>
      </c>
      <c r="E375" s="33">
        <v>40</v>
      </c>
      <c r="F375" s="131">
        <v>50</v>
      </c>
      <c r="G375" s="131">
        <v>20</v>
      </c>
      <c r="H375" s="131"/>
      <c r="I375" s="131">
        <v>30</v>
      </c>
      <c r="J375" s="359"/>
      <c r="K375" s="359"/>
    </row>
    <row r="376" spans="1:11">
      <c r="A376" s="36" t="s">
        <v>1358</v>
      </c>
      <c r="B376" s="12" t="s">
        <v>1136</v>
      </c>
      <c r="C376" s="131">
        <v>1</v>
      </c>
      <c r="D376" s="33">
        <f t="shared" si="15"/>
        <v>100</v>
      </c>
      <c r="E376" s="33">
        <v>40</v>
      </c>
      <c r="F376" s="131">
        <v>40</v>
      </c>
      <c r="G376" s="131">
        <v>20</v>
      </c>
      <c r="H376" s="131"/>
      <c r="I376" s="131">
        <v>40</v>
      </c>
      <c r="J376" s="359"/>
      <c r="K376" s="359"/>
    </row>
    <row r="377" spans="1:11" ht="24.75" customHeight="1">
      <c r="A377" s="36" t="s">
        <v>1359</v>
      </c>
      <c r="B377" s="12" t="s">
        <v>1298</v>
      </c>
      <c r="C377" s="131">
        <v>1</v>
      </c>
      <c r="D377" s="33">
        <f t="shared" si="15"/>
        <v>60</v>
      </c>
      <c r="E377" s="33">
        <v>30</v>
      </c>
      <c r="F377" s="131">
        <v>20</v>
      </c>
      <c r="G377" s="131">
        <v>10</v>
      </c>
      <c r="H377" s="131"/>
      <c r="I377" s="131">
        <v>40</v>
      </c>
      <c r="J377" s="359"/>
      <c r="K377" s="359"/>
    </row>
    <row r="378" spans="1:11">
      <c r="A378" s="36" t="s">
        <v>1360</v>
      </c>
      <c r="B378" s="12" t="s">
        <v>1361</v>
      </c>
      <c r="C378" s="131">
        <v>1</v>
      </c>
      <c r="D378" s="33">
        <f t="shared" si="15"/>
        <v>160</v>
      </c>
      <c r="E378" s="33">
        <v>70</v>
      </c>
      <c r="F378" s="131">
        <v>70</v>
      </c>
      <c r="G378" s="131">
        <v>20</v>
      </c>
      <c r="H378" s="131"/>
      <c r="I378" s="131">
        <v>20</v>
      </c>
      <c r="J378" s="359"/>
      <c r="K378" s="359"/>
    </row>
    <row r="379" spans="1:11" ht="30">
      <c r="A379" s="36" t="s">
        <v>1362</v>
      </c>
      <c r="B379" s="12" t="s">
        <v>1246</v>
      </c>
      <c r="C379" s="131">
        <v>1</v>
      </c>
      <c r="D379" s="33">
        <f t="shared" si="15"/>
        <v>180</v>
      </c>
      <c r="E379" s="33">
        <v>90</v>
      </c>
      <c r="F379" s="131">
        <v>60</v>
      </c>
      <c r="G379" s="131">
        <v>30</v>
      </c>
      <c r="H379" s="131"/>
      <c r="I379" s="131">
        <v>25</v>
      </c>
      <c r="J379" s="359"/>
      <c r="K379" s="359"/>
    </row>
    <row r="380" spans="1:11" ht="30">
      <c r="A380" s="36" t="s">
        <v>1363</v>
      </c>
      <c r="B380" s="12" t="s">
        <v>1364</v>
      </c>
      <c r="C380" s="131">
        <v>1</v>
      </c>
      <c r="D380" s="33">
        <f t="shared" si="15"/>
        <v>65</v>
      </c>
      <c r="E380" s="33">
        <v>25</v>
      </c>
      <c r="F380" s="131">
        <v>20</v>
      </c>
      <c r="G380" s="131">
        <v>20</v>
      </c>
      <c r="H380" s="131"/>
      <c r="I380" s="131">
        <v>10</v>
      </c>
      <c r="J380" s="359"/>
      <c r="K380" s="359"/>
    </row>
    <row r="381" spans="1:11">
      <c r="A381" s="36" t="s">
        <v>1365</v>
      </c>
      <c r="B381" s="12" t="s">
        <v>1366</v>
      </c>
      <c r="C381" s="131">
        <v>1</v>
      </c>
      <c r="D381" s="33">
        <f t="shared" si="15"/>
        <v>200</v>
      </c>
      <c r="E381" s="33">
        <v>120</v>
      </c>
      <c r="F381" s="131">
        <v>60</v>
      </c>
      <c r="G381" s="131">
        <v>20</v>
      </c>
      <c r="H381" s="131"/>
      <c r="I381" s="131">
        <v>160</v>
      </c>
      <c r="J381" s="359"/>
      <c r="K381" s="359"/>
    </row>
    <row r="382" spans="1:11" ht="21" customHeight="1">
      <c r="A382" s="36" t="s">
        <v>1367</v>
      </c>
      <c r="B382" s="12" t="s">
        <v>1251</v>
      </c>
      <c r="C382" s="131">
        <v>1</v>
      </c>
      <c r="D382" s="33">
        <f t="shared" si="15"/>
        <v>200</v>
      </c>
      <c r="E382" s="33">
        <v>120</v>
      </c>
      <c r="F382" s="131">
        <v>60</v>
      </c>
      <c r="G382" s="131">
        <v>20</v>
      </c>
      <c r="H382" s="131"/>
      <c r="I382" s="131">
        <v>160</v>
      </c>
      <c r="J382" s="359"/>
      <c r="K382" s="359"/>
    </row>
    <row r="383" spans="1:11">
      <c r="A383" s="36" t="s">
        <v>1368</v>
      </c>
      <c r="B383" s="12" t="s">
        <v>1369</v>
      </c>
      <c r="C383" s="131">
        <v>1</v>
      </c>
      <c r="D383" s="33">
        <f t="shared" si="15"/>
        <v>170</v>
      </c>
      <c r="E383" s="33">
        <v>90</v>
      </c>
      <c r="F383" s="131">
        <v>60</v>
      </c>
      <c r="G383" s="131">
        <v>20</v>
      </c>
      <c r="H383" s="308"/>
      <c r="I383" s="131">
        <v>215</v>
      </c>
      <c r="J383" s="359"/>
      <c r="K383" s="359"/>
    </row>
    <row r="384" spans="1:11">
      <c r="A384" s="36" t="s">
        <v>1370</v>
      </c>
      <c r="B384" s="12" t="s">
        <v>1371</v>
      </c>
      <c r="C384" s="131">
        <v>1</v>
      </c>
      <c r="D384" s="33">
        <f t="shared" si="15"/>
        <v>170</v>
      </c>
      <c r="E384" s="33">
        <v>90</v>
      </c>
      <c r="F384" s="131">
        <v>60</v>
      </c>
      <c r="G384" s="131">
        <v>20</v>
      </c>
      <c r="H384" s="131"/>
      <c r="I384" s="131">
        <v>205</v>
      </c>
      <c r="J384" s="359"/>
      <c r="K384" s="359"/>
    </row>
    <row r="385" spans="1:11">
      <c r="A385" s="36" t="s">
        <v>1372</v>
      </c>
      <c r="B385" s="12" t="s">
        <v>1373</v>
      </c>
      <c r="C385" s="131">
        <v>1</v>
      </c>
      <c r="D385" s="33">
        <f t="shared" si="15"/>
        <v>140</v>
      </c>
      <c r="E385" s="33">
        <v>90</v>
      </c>
      <c r="F385" s="131">
        <v>30</v>
      </c>
      <c r="G385" s="131">
        <v>20</v>
      </c>
      <c r="H385" s="131"/>
      <c r="I385" s="131">
        <v>25</v>
      </c>
      <c r="J385" s="359"/>
      <c r="K385" s="359"/>
    </row>
    <row r="386" spans="1:11" ht="30">
      <c r="A386" s="36" t="s">
        <v>1374</v>
      </c>
      <c r="B386" s="12" t="s">
        <v>1375</v>
      </c>
      <c r="C386" s="131">
        <v>1</v>
      </c>
      <c r="D386" s="33">
        <f t="shared" si="15"/>
        <v>170</v>
      </c>
      <c r="E386" s="33">
        <v>90</v>
      </c>
      <c r="F386" s="131">
        <v>60</v>
      </c>
      <c r="G386" s="131">
        <v>20</v>
      </c>
      <c r="H386" s="131"/>
      <c r="I386" s="131">
        <v>85</v>
      </c>
      <c r="J386" s="359"/>
      <c r="K386" s="359"/>
    </row>
    <row r="387" spans="1:11" ht="30">
      <c r="A387" s="36" t="s">
        <v>1376</v>
      </c>
      <c r="B387" s="12" t="s">
        <v>1377</v>
      </c>
      <c r="C387" s="131">
        <v>1</v>
      </c>
      <c r="D387" s="33">
        <f t="shared" si="15"/>
        <v>80</v>
      </c>
      <c r="E387" s="33">
        <v>30</v>
      </c>
      <c r="F387" s="131">
        <v>30</v>
      </c>
      <c r="G387" s="131">
        <v>20</v>
      </c>
      <c r="H387" s="131"/>
      <c r="I387" s="131">
        <v>25</v>
      </c>
      <c r="J387" s="359"/>
      <c r="K387" s="359"/>
    </row>
    <row r="388" spans="1:11">
      <c r="A388" s="36" t="s">
        <v>1378</v>
      </c>
      <c r="B388" s="38" t="s">
        <v>1379</v>
      </c>
      <c r="C388" s="131">
        <v>1</v>
      </c>
      <c r="D388" s="33">
        <f t="shared" si="15"/>
        <v>110</v>
      </c>
      <c r="E388" s="33">
        <v>40</v>
      </c>
      <c r="F388" s="131">
        <v>40</v>
      </c>
      <c r="G388" s="131">
        <v>30</v>
      </c>
      <c r="H388" s="131"/>
      <c r="I388" s="131">
        <v>160</v>
      </c>
      <c r="J388" s="359"/>
      <c r="K388" s="359"/>
    </row>
    <row r="389" spans="1:11">
      <c r="A389" s="36" t="s">
        <v>1380</v>
      </c>
      <c r="B389" s="38" t="s">
        <v>1381</v>
      </c>
      <c r="C389" s="131">
        <v>1</v>
      </c>
      <c r="D389" s="33">
        <f t="shared" si="15"/>
        <v>170</v>
      </c>
      <c r="E389" s="33">
        <v>70</v>
      </c>
      <c r="F389" s="131">
        <v>70</v>
      </c>
      <c r="G389" s="131">
        <v>30</v>
      </c>
      <c r="H389" s="131"/>
      <c r="I389" s="131">
        <v>20</v>
      </c>
      <c r="J389" s="359"/>
      <c r="K389" s="359"/>
    </row>
    <row r="390" spans="1:11" ht="28.5">
      <c r="A390" s="43" t="s">
        <v>1382</v>
      </c>
      <c r="B390" s="41" t="s">
        <v>1383</v>
      </c>
      <c r="C390" s="128"/>
      <c r="D390" s="412"/>
      <c r="E390" s="63"/>
      <c r="F390" s="128"/>
      <c r="G390" s="128"/>
      <c r="H390" s="155"/>
      <c r="I390" s="155"/>
      <c r="J390" s="695"/>
      <c r="K390" s="695"/>
    </row>
    <row r="391" spans="1:11">
      <c r="A391" s="36" t="s">
        <v>1384</v>
      </c>
      <c r="B391" s="12" t="s">
        <v>1037</v>
      </c>
      <c r="C391" s="131">
        <v>1</v>
      </c>
      <c r="D391" s="33">
        <f t="shared" ref="D391:D412" si="16">E391+F391+G391+H391</f>
        <v>24</v>
      </c>
      <c r="E391" s="33">
        <v>12</v>
      </c>
      <c r="F391" s="131">
        <v>12</v>
      </c>
      <c r="G391" s="131"/>
      <c r="H391" s="131"/>
      <c r="I391" s="131">
        <v>10</v>
      </c>
      <c r="J391" s="359"/>
      <c r="K391" s="359"/>
    </row>
    <row r="392" spans="1:11" ht="30">
      <c r="A392" s="36" t="s">
        <v>1385</v>
      </c>
      <c r="B392" s="12" t="s">
        <v>1386</v>
      </c>
      <c r="C392" s="131">
        <v>1</v>
      </c>
      <c r="D392" s="33">
        <f t="shared" si="16"/>
        <v>90</v>
      </c>
      <c r="E392" s="33">
        <v>30</v>
      </c>
      <c r="F392" s="131">
        <v>40</v>
      </c>
      <c r="G392" s="131">
        <v>20</v>
      </c>
      <c r="H392" s="131"/>
      <c r="I392" s="131">
        <v>40</v>
      </c>
      <c r="J392" s="359"/>
      <c r="K392" s="359"/>
    </row>
    <row r="393" spans="1:11">
      <c r="A393" s="36" t="s">
        <v>1387</v>
      </c>
      <c r="B393" s="12" t="s">
        <v>1388</v>
      </c>
      <c r="C393" s="131">
        <v>1</v>
      </c>
      <c r="D393" s="33">
        <f t="shared" si="16"/>
        <v>60</v>
      </c>
      <c r="E393" s="33">
        <v>60</v>
      </c>
      <c r="F393" s="131"/>
      <c r="G393" s="131"/>
      <c r="H393" s="131"/>
      <c r="I393" s="131"/>
      <c r="J393" s="359"/>
      <c r="K393" s="359"/>
    </row>
    <row r="394" spans="1:11">
      <c r="A394" s="36" t="s">
        <v>1389</v>
      </c>
      <c r="B394" s="12" t="s">
        <v>1390</v>
      </c>
      <c r="C394" s="131">
        <v>1</v>
      </c>
      <c r="D394" s="33">
        <f t="shared" si="16"/>
        <v>60</v>
      </c>
      <c r="E394" s="33">
        <v>60</v>
      </c>
      <c r="F394" s="131"/>
      <c r="G394" s="131"/>
      <c r="H394" s="131"/>
      <c r="I394" s="131"/>
      <c r="J394" s="359"/>
      <c r="K394" s="359"/>
    </row>
    <row r="395" spans="1:11">
      <c r="A395" s="36" t="s">
        <v>1391</v>
      </c>
      <c r="B395" s="12" t="s">
        <v>1392</v>
      </c>
      <c r="C395" s="131">
        <v>1</v>
      </c>
      <c r="D395" s="33">
        <f t="shared" si="16"/>
        <v>80</v>
      </c>
      <c r="E395" s="33">
        <v>40</v>
      </c>
      <c r="F395" s="131">
        <v>30</v>
      </c>
      <c r="G395" s="131">
        <v>10</v>
      </c>
      <c r="H395" s="131"/>
      <c r="I395" s="131">
        <v>10</v>
      </c>
      <c r="J395" s="359"/>
      <c r="K395" s="359"/>
    </row>
    <row r="396" spans="1:11">
      <c r="A396" s="36" t="s">
        <v>1393</v>
      </c>
      <c r="B396" s="12" t="s">
        <v>1196</v>
      </c>
      <c r="C396" s="131">
        <v>1</v>
      </c>
      <c r="D396" s="33">
        <f t="shared" si="16"/>
        <v>90</v>
      </c>
      <c r="E396" s="33">
        <v>40</v>
      </c>
      <c r="F396" s="131">
        <v>40</v>
      </c>
      <c r="G396" s="131">
        <v>10</v>
      </c>
      <c r="H396" s="131"/>
      <c r="I396" s="131">
        <v>40</v>
      </c>
      <c r="J396" s="359"/>
      <c r="K396" s="359"/>
    </row>
    <row r="397" spans="1:11">
      <c r="A397" s="36" t="s">
        <v>1394</v>
      </c>
      <c r="B397" s="12" t="s">
        <v>1198</v>
      </c>
      <c r="C397" s="131">
        <v>1</v>
      </c>
      <c r="D397" s="33">
        <f t="shared" si="16"/>
        <v>110</v>
      </c>
      <c r="E397" s="33">
        <v>50</v>
      </c>
      <c r="F397" s="131">
        <v>50</v>
      </c>
      <c r="G397" s="131">
        <v>10</v>
      </c>
      <c r="H397" s="131"/>
      <c r="I397" s="131">
        <v>40</v>
      </c>
      <c r="J397" s="359"/>
      <c r="K397" s="359"/>
    </row>
    <row r="398" spans="1:11">
      <c r="A398" s="36" t="s">
        <v>1395</v>
      </c>
      <c r="B398" s="12" t="s">
        <v>5061</v>
      </c>
      <c r="C398" s="131">
        <v>1</v>
      </c>
      <c r="D398" s="33">
        <f t="shared" si="16"/>
        <v>65</v>
      </c>
      <c r="E398" s="33">
        <v>30</v>
      </c>
      <c r="F398" s="131">
        <v>25</v>
      </c>
      <c r="G398" s="131">
        <v>10</v>
      </c>
      <c r="H398" s="131"/>
      <c r="I398" s="131">
        <v>10</v>
      </c>
      <c r="J398" s="359"/>
      <c r="K398" s="359"/>
    </row>
    <row r="399" spans="1:11">
      <c r="A399" s="36" t="s">
        <v>1397</v>
      </c>
      <c r="B399" s="12" t="s">
        <v>1398</v>
      </c>
      <c r="C399" s="131">
        <v>1</v>
      </c>
      <c r="D399" s="33">
        <f t="shared" si="16"/>
        <v>110</v>
      </c>
      <c r="E399" s="33">
        <v>30</v>
      </c>
      <c r="F399" s="131">
        <v>60</v>
      </c>
      <c r="G399" s="131">
        <v>20</v>
      </c>
      <c r="H399" s="131"/>
      <c r="I399" s="131">
        <v>30</v>
      </c>
      <c r="J399" s="359"/>
      <c r="K399" s="359"/>
    </row>
    <row r="400" spans="1:11">
      <c r="A400" s="36" t="s">
        <v>1399</v>
      </c>
      <c r="B400" s="12" t="s">
        <v>1136</v>
      </c>
      <c r="C400" s="131">
        <v>1</v>
      </c>
      <c r="D400" s="33">
        <f t="shared" si="16"/>
        <v>160</v>
      </c>
      <c r="E400" s="33">
        <v>40</v>
      </c>
      <c r="F400" s="131">
        <v>90</v>
      </c>
      <c r="G400" s="131">
        <v>30</v>
      </c>
      <c r="H400" s="131"/>
      <c r="I400" s="131">
        <v>40</v>
      </c>
      <c r="J400" s="359"/>
      <c r="K400" s="359"/>
    </row>
    <row r="401" spans="1:11">
      <c r="A401" s="36" t="s">
        <v>1400</v>
      </c>
      <c r="B401" s="12" t="s">
        <v>1401</v>
      </c>
      <c r="C401" s="131">
        <v>1</v>
      </c>
      <c r="D401" s="33">
        <f t="shared" si="16"/>
        <v>150</v>
      </c>
      <c r="E401" s="33">
        <v>70</v>
      </c>
      <c r="F401" s="131">
        <v>60</v>
      </c>
      <c r="G401" s="131">
        <v>20</v>
      </c>
      <c r="H401" s="131"/>
      <c r="I401" s="131">
        <v>10</v>
      </c>
      <c r="J401" s="359"/>
      <c r="K401" s="359"/>
    </row>
    <row r="402" spans="1:11">
      <c r="A402" s="36" t="s">
        <v>1402</v>
      </c>
      <c r="B402" s="12" t="s">
        <v>1403</v>
      </c>
      <c r="C402" s="131">
        <v>1</v>
      </c>
      <c r="D402" s="33">
        <f t="shared" si="16"/>
        <v>85</v>
      </c>
      <c r="E402" s="33">
        <v>40</v>
      </c>
      <c r="F402" s="131">
        <v>30</v>
      </c>
      <c r="G402" s="131">
        <v>15</v>
      </c>
      <c r="H402" s="131"/>
      <c r="I402" s="131">
        <v>10</v>
      </c>
      <c r="J402" s="359"/>
      <c r="K402" s="359"/>
    </row>
    <row r="403" spans="1:11">
      <c r="A403" s="36" t="s">
        <v>1404</v>
      </c>
      <c r="B403" s="12" t="s">
        <v>1366</v>
      </c>
      <c r="C403" s="131">
        <v>1</v>
      </c>
      <c r="D403" s="33">
        <f t="shared" si="16"/>
        <v>200</v>
      </c>
      <c r="E403" s="33">
        <v>120</v>
      </c>
      <c r="F403" s="131">
        <v>60</v>
      </c>
      <c r="G403" s="131">
        <v>20</v>
      </c>
      <c r="H403" s="131"/>
      <c r="I403" s="131">
        <v>250</v>
      </c>
      <c r="J403" s="359"/>
      <c r="K403" s="359"/>
    </row>
    <row r="404" spans="1:11">
      <c r="A404" s="36" t="s">
        <v>1405</v>
      </c>
      <c r="B404" s="12" t="s">
        <v>1251</v>
      </c>
      <c r="C404" s="131">
        <v>1</v>
      </c>
      <c r="D404" s="33">
        <f t="shared" si="16"/>
        <v>200</v>
      </c>
      <c r="E404" s="33">
        <v>120</v>
      </c>
      <c r="F404" s="131">
        <v>60</v>
      </c>
      <c r="G404" s="131">
        <v>20</v>
      </c>
      <c r="H404" s="131"/>
      <c r="I404" s="131">
        <v>160</v>
      </c>
      <c r="J404" s="359"/>
      <c r="K404" s="359"/>
    </row>
    <row r="405" spans="1:11">
      <c r="A405" s="36" t="s">
        <v>1406</v>
      </c>
      <c r="B405" s="12" t="s">
        <v>1369</v>
      </c>
      <c r="C405" s="131">
        <v>1</v>
      </c>
      <c r="D405" s="33">
        <f t="shared" si="16"/>
        <v>170</v>
      </c>
      <c r="E405" s="33">
        <v>90</v>
      </c>
      <c r="F405" s="131">
        <v>60</v>
      </c>
      <c r="G405" s="131">
        <v>20</v>
      </c>
      <c r="H405" s="131"/>
      <c r="I405" s="131">
        <v>215</v>
      </c>
      <c r="J405" s="359"/>
      <c r="K405" s="359"/>
    </row>
    <row r="406" spans="1:11">
      <c r="A406" s="36" t="s">
        <v>1407</v>
      </c>
      <c r="B406" s="12" t="s">
        <v>1371</v>
      </c>
      <c r="C406" s="131">
        <v>1</v>
      </c>
      <c r="D406" s="33">
        <f t="shared" si="16"/>
        <v>170</v>
      </c>
      <c r="E406" s="33">
        <v>90</v>
      </c>
      <c r="F406" s="131">
        <v>60</v>
      </c>
      <c r="G406" s="131">
        <v>20</v>
      </c>
      <c r="H406" s="308"/>
      <c r="I406" s="131">
        <v>175</v>
      </c>
      <c r="J406" s="359"/>
      <c r="K406" s="359"/>
    </row>
    <row r="407" spans="1:11" ht="21" customHeight="1">
      <c r="A407" s="36" t="s">
        <v>1408</v>
      </c>
      <c r="B407" s="12" t="s">
        <v>1409</v>
      </c>
      <c r="C407" s="131">
        <v>1</v>
      </c>
      <c r="D407" s="33">
        <f t="shared" si="16"/>
        <v>200</v>
      </c>
      <c r="E407" s="33">
        <v>120</v>
      </c>
      <c r="F407" s="131">
        <v>60</v>
      </c>
      <c r="G407" s="131">
        <v>20</v>
      </c>
      <c r="H407" s="131"/>
      <c r="I407" s="131">
        <v>160</v>
      </c>
      <c r="J407" s="359"/>
      <c r="K407" s="359"/>
    </row>
    <row r="408" spans="1:11">
      <c r="A408" s="36" t="s">
        <v>1410</v>
      </c>
      <c r="B408" s="12" t="s">
        <v>1411</v>
      </c>
      <c r="C408" s="131">
        <v>1</v>
      </c>
      <c r="D408" s="33">
        <f t="shared" si="16"/>
        <v>110</v>
      </c>
      <c r="E408" s="33">
        <v>40</v>
      </c>
      <c r="F408" s="131">
        <v>40</v>
      </c>
      <c r="G408" s="131">
        <v>30</v>
      </c>
      <c r="H408" s="131"/>
      <c r="I408" s="131">
        <v>145</v>
      </c>
      <c r="J408" s="359"/>
      <c r="K408" s="359"/>
    </row>
    <row r="409" spans="1:11">
      <c r="A409" s="36" t="s">
        <v>1412</v>
      </c>
      <c r="B409" s="38" t="s">
        <v>1413</v>
      </c>
      <c r="C409" s="131">
        <v>1</v>
      </c>
      <c r="D409" s="33">
        <f t="shared" si="16"/>
        <v>60</v>
      </c>
      <c r="E409" s="33">
        <v>30</v>
      </c>
      <c r="F409" s="131">
        <v>30</v>
      </c>
      <c r="G409" s="131"/>
      <c r="H409" s="131"/>
      <c r="I409" s="131"/>
      <c r="J409" s="359"/>
      <c r="K409" s="359"/>
    </row>
    <row r="410" spans="1:11">
      <c r="A410" s="36" t="s">
        <v>1414</v>
      </c>
      <c r="B410" s="38" t="s">
        <v>1415</v>
      </c>
      <c r="C410" s="131">
        <v>1</v>
      </c>
      <c r="D410" s="33">
        <f t="shared" si="16"/>
        <v>60</v>
      </c>
      <c r="E410" s="33">
        <v>30</v>
      </c>
      <c r="F410" s="131">
        <v>30</v>
      </c>
      <c r="G410" s="131"/>
      <c r="H410" s="131"/>
      <c r="I410" s="131"/>
      <c r="J410" s="359"/>
      <c r="K410" s="359"/>
    </row>
    <row r="411" spans="1:11">
      <c r="A411" s="36" t="s">
        <v>1416</v>
      </c>
      <c r="B411" s="38" t="s">
        <v>1417</v>
      </c>
      <c r="C411" s="131">
        <v>1</v>
      </c>
      <c r="D411" s="33">
        <f t="shared" si="16"/>
        <v>150</v>
      </c>
      <c r="E411" s="33">
        <v>100</v>
      </c>
      <c r="F411" s="131">
        <v>50</v>
      </c>
      <c r="G411" s="131"/>
      <c r="H411" s="131"/>
      <c r="I411" s="131"/>
      <c r="J411" s="359"/>
      <c r="K411" s="359"/>
    </row>
    <row r="412" spans="1:11">
      <c r="A412" s="36" t="s">
        <v>1418</v>
      </c>
      <c r="B412" s="38" t="s">
        <v>1419</v>
      </c>
      <c r="C412" s="131">
        <v>1</v>
      </c>
      <c r="D412" s="33">
        <f t="shared" si="16"/>
        <v>60</v>
      </c>
      <c r="E412" s="33">
        <v>30</v>
      </c>
      <c r="F412" s="131">
        <v>30</v>
      </c>
      <c r="G412" s="131"/>
      <c r="H412" s="131"/>
      <c r="I412" s="131"/>
      <c r="J412" s="359"/>
      <c r="K412" s="359"/>
    </row>
    <row r="413" spans="1:11" ht="28.5">
      <c r="A413" s="43" t="s">
        <v>1420</v>
      </c>
      <c r="B413" s="41" t="s">
        <v>1421</v>
      </c>
      <c r="C413" s="128"/>
      <c r="D413" s="412"/>
      <c r="E413" s="63"/>
      <c r="F413" s="128"/>
      <c r="G413" s="128"/>
      <c r="H413" s="155"/>
      <c r="I413" s="155"/>
      <c r="J413" s="695"/>
      <c r="K413" s="695"/>
    </row>
    <row r="414" spans="1:11">
      <c r="A414" s="36" t="s">
        <v>1422</v>
      </c>
      <c r="B414" s="12" t="s">
        <v>1037</v>
      </c>
      <c r="C414" s="131">
        <v>1</v>
      </c>
      <c r="D414" s="33">
        <f t="shared" ref="D414:D452" si="17">E414+F414+G414+H414</f>
        <v>45</v>
      </c>
      <c r="E414" s="33">
        <v>20</v>
      </c>
      <c r="F414" s="131">
        <v>25</v>
      </c>
      <c r="G414" s="131"/>
      <c r="H414" s="131"/>
      <c r="I414" s="131"/>
      <c r="J414" s="359"/>
      <c r="K414" s="359"/>
    </row>
    <row r="415" spans="1:11">
      <c r="A415" s="36" t="s">
        <v>1423</v>
      </c>
      <c r="B415" s="12" t="s">
        <v>1424</v>
      </c>
      <c r="C415" s="131">
        <v>1</v>
      </c>
      <c r="D415" s="33">
        <f t="shared" si="17"/>
        <v>45</v>
      </c>
      <c r="E415" s="33">
        <v>45</v>
      </c>
      <c r="F415" s="131"/>
      <c r="G415" s="131"/>
      <c r="H415" s="131"/>
      <c r="I415" s="131"/>
      <c r="J415" s="359"/>
      <c r="K415" s="359"/>
    </row>
    <row r="416" spans="1:11">
      <c r="A416" s="36" t="s">
        <v>1425</v>
      </c>
      <c r="B416" s="12" t="s">
        <v>1426</v>
      </c>
      <c r="C416" s="131">
        <v>1</v>
      </c>
      <c r="D416" s="33">
        <f t="shared" si="17"/>
        <v>180</v>
      </c>
      <c r="E416" s="33">
        <v>90</v>
      </c>
      <c r="F416" s="131">
        <v>60</v>
      </c>
      <c r="G416" s="131">
        <v>30</v>
      </c>
      <c r="H416" s="131"/>
      <c r="I416" s="131">
        <v>10</v>
      </c>
      <c r="J416" s="359"/>
      <c r="K416" s="359"/>
    </row>
    <row r="417" spans="1:11">
      <c r="A417" s="36" t="s">
        <v>1427</v>
      </c>
      <c r="B417" s="12" t="s">
        <v>1428</v>
      </c>
      <c r="C417" s="131">
        <v>1</v>
      </c>
      <c r="D417" s="33">
        <f t="shared" si="17"/>
        <v>120</v>
      </c>
      <c r="E417" s="33">
        <v>60</v>
      </c>
      <c r="F417" s="131">
        <v>40</v>
      </c>
      <c r="G417" s="131">
        <v>20</v>
      </c>
      <c r="H417" s="131"/>
      <c r="I417" s="131">
        <v>25</v>
      </c>
      <c r="J417" s="359"/>
      <c r="K417" s="359"/>
    </row>
    <row r="418" spans="1:11">
      <c r="A418" s="36" t="s">
        <v>1429</v>
      </c>
      <c r="B418" s="12" t="s">
        <v>1430</v>
      </c>
      <c r="C418" s="131">
        <v>1</v>
      </c>
      <c r="D418" s="33">
        <f t="shared" si="17"/>
        <v>150</v>
      </c>
      <c r="E418" s="33">
        <v>90</v>
      </c>
      <c r="F418" s="131">
        <v>40</v>
      </c>
      <c r="G418" s="131">
        <v>20</v>
      </c>
      <c r="H418" s="131"/>
      <c r="I418" s="131">
        <v>10</v>
      </c>
      <c r="J418" s="359"/>
      <c r="K418" s="359"/>
    </row>
    <row r="419" spans="1:11">
      <c r="A419" s="36" t="s">
        <v>1431</v>
      </c>
      <c r="B419" s="12" t="s">
        <v>1432</v>
      </c>
      <c r="C419" s="131">
        <v>1</v>
      </c>
      <c r="D419" s="33">
        <f t="shared" si="17"/>
        <v>110</v>
      </c>
      <c r="E419" s="33">
        <v>60</v>
      </c>
      <c r="F419" s="131">
        <v>40</v>
      </c>
      <c r="G419" s="131">
        <v>10</v>
      </c>
      <c r="H419" s="131"/>
      <c r="I419" s="131">
        <v>25</v>
      </c>
      <c r="J419" s="359"/>
      <c r="K419" s="359"/>
    </row>
    <row r="420" spans="1:11">
      <c r="A420" s="36" t="s">
        <v>1433</v>
      </c>
      <c r="B420" s="12" t="s">
        <v>1434</v>
      </c>
      <c r="C420" s="131">
        <v>1</v>
      </c>
      <c r="D420" s="33">
        <f t="shared" si="17"/>
        <v>55</v>
      </c>
      <c r="E420" s="33">
        <v>30</v>
      </c>
      <c r="F420" s="131">
        <v>20</v>
      </c>
      <c r="G420" s="131">
        <v>5</v>
      </c>
      <c r="H420" s="131"/>
      <c r="I420" s="131">
        <v>10</v>
      </c>
      <c r="J420" s="359"/>
      <c r="K420" s="359"/>
    </row>
    <row r="421" spans="1:11">
      <c r="A421" s="36" t="s">
        <v>1435</v>
      </c>
      <c r="B421" s="12" t="s">
        <v>1436</v>
      </c>
      <c r="C421" s="131">
        <v>1</v>
      </c>
      <c r="D421" s="33">
        <f t="shared" si="17"/>
        <v>100</v>
      </c>
      <c r="E421" s="33">
        <v>60</v>
      </c>
      <c r="F421" s="131">
        <v>30</v>
      </c>
      <c r="G421" s="131">
        <v>10</v>
      </c>
      <c r="H421" s="131"/>
      <c r="I421" s="131">
        <v>20</v>
      </c>
      <c r="J421" s="359"/>
      <c r="K421" s="359"/>
    </row>
    <row r="422" spans="1:11">
      <c r="A422" s="36" t="s">
        <v>1437</v>
      </c>
      <c r="B422" s="12" t="s">
        <v>1438</v>
      </c>
      <c r="C422" s="131">
        <v>1</v>
      </c>
      <c r="D422" s="33">
        <f t="shared" si="17"/>
        <v>130</v>
      </c>
      <c r="E422" s="33">
        <v>60</v>
      </c>
      <c r="F422" s="131">
        <v>60</v>
      </c>
      <c r="G422" s="131">
        <v>10</v>
      </c>
      <c r="H422" s="131"/>
      <c r="I422" s="131">
        <v>30</v>
      </c>
      <c r="J422" s="359"/>
      <c r="K422" s="359"/>
    </row>
    <row r="423" spans="1:11">
      <c r="A423" s="36" t="s">
        <v>1439</v>
      </c>
      <c r="B423" s="12" t="s">
        <v>1440</v>
      </c>
      <c r="C423" s="131">
        <v>1</v>
      </c>
      <c r="D423" s="33">
        <f t="shared" si="17"/>
        <v>130</v>
      </c>
      <c r="E423" s="33">
        <v>60</v>
      </c>
      <c r="F423" s="131">
        <v>60</v>
      </c>
      <c r="G423" s="131">
        <v>10</v>
      </c>
      <c r="H423" s="131"/>
      <c r="I423" s="131">
        <v>10</v>
      </c>
      <c r="J423" s="359"/>
      <c r="K423" s="359"/>
    </row>
    <row r="424" spans="1:11">
      <c r="A424" s="36" t="s">
        <v>1441</v>
      </c>
      <c r="B424" s="12" t="s">
        <v>1442</v>
      </c>
      <c r="C424" s="131">
        <v>1</v>
      </c>
      <c r="D424" s="33">
        <f t="shared" si="17"/>
        <v>120</v>
      </c>
      <c r="E424" s="33">
        <v>50</v>
      </c>
      <c r="F424" s="131">
        <v>50</v>
      </c>
      <c r="G424" s="131">
        <v>20</v>
      </c>
      <c r="H424" s="131"/>
      <c r="I424" s="131">
        <v>10</v>
      </c>
      <c r="J424" s="359"/>
      <c r="K424" s="359"/>
    </row>
    <row r="425" spans="1:11">
      <c r="A425" s="36" t="s">
        <v>1443</v>
      </c>
      <c r="B425" s="12" t="s">
        <v>1444</v>
      </c>
      <c r="C425" s="131">
        <v>1</v>
      </c>
      <c r="D425" s="33">
        <f t="shared" si="17"/>
        <v>120</v>
      </c>
      <c r="E425" s="33">
        <v>50</v>
      </c>
      <c r="F425" s="131">
        <v>50</v>
      </c>
      <c r="G425" s="131">
        <v>20</v>
      </c>
      <c r="H425" s="131"/>
      <c r="I425" s="131">
        <v>10</v>
      </c>
      <c r="J425" s="359"/>
      <c r="K425" s="359"/>
    </row>
    <row r="426" spans="1:11">
      <c r="A426" s="36" t="s">
        <v>1445</v>
      </c>
      <c r="B426" s="12" t="s">
        <v>1446</v>
      </c>
      <c r="C426" s="131">
        <v>1</v>
      </c>
      <c r="D426" s="33">
        <f t="shared" si="17"/>
        <v>170</v>
      </c>
      <c r="E426" s="33">
        <v>90</v>
      </c>
      <c r="F426" s="131">
        <v>60</v>
      </c>
      <c r="G426" s="131">
        <v>20</v>
      </c>
      <c r="H426" s="131"/>
      <c r="I426" s="131">
        <v>130</v>
      </c>
      <c r="J426" s="359"/>
      <c r="K426" s="359"/>
    </row>
    <row r="427" spans="1:11" ht="30">
      <c r="A427" s="36" t="s">
        <v>1447</v>
      </c>
      <c r="B427" s="12" t="s">
        <v>1448</v>
      </c>
      <c r="C427" s="131">
        <v>1</v>
      </c>
      <c r="D427" s="33">
        <f t="shared" si="17"/>
        <v>200</v>
      </c>
      <c r="E427" s="33">
        <v>90</v>
      </c>
      <c r="F427" s="131">
        <v>90</v>
      </c>
      <c r="G427" s="131">
        <v>20</v>
      </c>
      <c r="H427" s="131"/>
      <c r="I427" s="131">
        <v>35</v>
      </c>
      <c r="J427" s="359"/>
      <c r="K427" s="359"/>
    </row>
    <row r="428" spans="1:11">
      <c r="A428" s="36" t="s">
        <v>1449</v>
      </c>
      <c r="B428" s="12" t="s">
        <v>1450</v>
      </c>
      <c r="C428" s="131">
        <v>1</v>
      </c>
      <c r="D428" s="33">
        <f t="shared" si="17"/>
        <v>190</v>
      </c>
      <c r="E428" s="33">
        <v>90</v>
      </c>
      <c r="F428" s="131">
        <v>80</v>
      </c>
      <c r="G428" s="131">
        <v>20</v>
      </c>
      <c r="H428" s="131"/>
      <c r="I428" s="131">
        <v>25</v>
      </c>
      <c r="J428" s="359"/>
      <c r="K428" s="359"/>
    </row>
    <row r="429" spans="1:11">
      <c r="A429" s="36" t="s">
        <v>1451</v>
      </c>
      <c r="B429" s="12" t="s">
        <v>1452</v>
      </c>
      <c r="C429" s="131">
        <v>1</v>
      </c>
      <c r="D429" s="33">
        <f t="shared" si="17"/>
        <v>140</v>
      </c>
      <c r="E429" s="33">
        <v>60</v>
      </c>
      <c r="F429" s="131">
        <v>60</v>
      </c>
      <c r="G429" s="131">
        <v>20</v>
      </c>
      <c r="H429" s="131"/>
      <c r="I429" s="131">
        <v>25</v>
      </c>
      <c r="J429" s="359"/>
      <c r="K429" s="359"/>
    </row>
    <row r="430" spans="1:11">
      <c r="A430" s="36" t="s">
        <v>1453</v>
      </c>
      <c r="B430" s="12" t="s">
        <v>1454</v>
      </c>
      <c r="C430" s="131">
        <v>1</v>
      </c>
      <c r="D430" s="33">
        <f t="shared" si="17"/>
        <v>50</v>
      </c>
      <c r="E430" s="33">
        <v>20</v>
      </c>
      <c r="F430" s="131">
        <v>20</v>
      </c>
      <c r="G430" s="131">
        <v>10</v>
      </c>
      <c r="H430" s="131"/>
      <c r="I430" s="131">
        <v>0</v>
      </c>
      <c r="J430" s="359"/>
      <c r="K430" s="359"/>
    </row>
    <row r="431" spans="1:11">
      <c r="A431" s="36" t="s">
        <v>1455</v>
      </c>
      <c r="B431" s="12" t="s">
        <v>1456</v>
      </c>
      <c r="C431" s="131">
        <v>1</v>
      </c>
      <c r="D431" s="33">
        <f t="shared" si="17"/>
        <v>60</v>
      </c>
      <c r="E431" s="33">
        <v>30</v>
      </c>
      <c r="F431" s="131">
        <v>20</v>
      </c>
      <c r="G431" s="131">
        <v>10</v>
      </c>
      <c r="H431" s="131"/>
      <c r="I431" s="131">
        <v>65</v>
      </c>
      <c r="J431" s="359"/>
      <c r="K431" s="359"/>
    </row>
    <row r="432" spans="1:11">
      <c r="A432" s="36" t="s">
        <v>1457</v>
      </c>
      <c r="B432" s="12" t="s">
        <v>1366</v>
      </c>
      <c r="C432" s="131">
        <v>1</v>
      </c>
      <c r="D432" s="33">
        <f t="shared" si="17"/>
        <v>330</v>
      </c>
      <c r="E432" s="33">
        <v>180</v>
      </c>
      <c r="F432" s="131">
        <v>100</v>
      </c>
      <c r="G432" s="131">
        <v>50</v>
      </c>
      <c r="H432" s="131"/>
      <c r="I432" s="131">
        <v>210</v>
      </c>
      <c r="J432" s="359"/>
      <c r="K432" s="359"/>
    </row>
    <row r="433" spans="1:11">
      <c r="A433" s="36" t="s">
        <v>1458</v>
      </c>
      <c r="B433" s="12" t="s">
        <v>1251</v>
      </c>
      <c r="C433" s="131">
        <v>1</v>
      </c>
      <c r="D433" s="33">
        <f t="shared" si="17"/>
        <v>200</v>
      </c>
      <c r="E433" s="33">
        <v>120</v>
      </c>
      <c r="F433" s="131">
        <v>60</v>
      </c>
      <c r="G433" s="131">
        <v>20</v>
      </c>
      <c r="H433" s="131"/>
      <c r="I433" s="131">
        <v>160</v>
      </c>
      <c r="J433" s="359"/>
      <c r="K433" s="359"/>
    </row>
    <row r="434" spans="1:11">
      <c r="A434" s="36" t="s">
        <v>1459</v>
      </c>
      <c r="B434" s="12" t="s">
        <v>1460</v>
      </c>
      <c r="C434" s="131">
        <v>1</v>
      </c>
      <c r="D434" s="33">
        <f t="shared" si="17"/>
        <v>200</v>
      </c>
      <c r="E434" s="33">
        <v>120</v>
      </c>
      <c r="F434" s="131">
        <v>60</v>
      </c>
      <c r="G434" s="131">
        <v>20</v>
      </c>
      <c r="H434" s="131"/>
      <c r="I434" s="131">
        <v>160</v>
      </c>
      <c r="J434" s="359"/>
      <c r="K434" s="359"/>
    </row>
    <row r="435" spans="1:11">
      <c r="A435" s="36" t="s">
        <v>1461</v>
      </c>
      <c r="B435" s="12" t="s">
        <v>1462</v>
      </c>
      <c r="C435" s="131">
        <v>1</v>
      </c>
      <c r="D435" s="33">
        <f t="shared" si="17"/>
        <v>400</v>
      </c>
      <c r="E435" s="33">
        <v>180</v>
      </c>
      <c r="F435" s="131">
        <v>160</v>
      </c>
      <c r="G435" s="131">
        <v>60</v>
      </c>
      <c r="H435" s="131"/>
      <c r="I435" s="131">
        <v>85</v>
      </c>
      <c r="J435" s="359"/>
      <c r="K435" s="359"/>
    </row>
    <row r="436" spans="1:11">
      <c r="A436" s="36" t="s">
        <v>1463</v>
      </c>
      <c r="B436" s="12" t="s">
        <v>1369</v>
      </c>
      <c r="C436" s="131">
        <v>1</v>
      </c>
      <c r="D436" s="33">
        <f t="shared" si="17"/>
        <v>170</v>
      </c>
      <c r="E436" s="33">
        <v>90</v>
      </c>
      <c r="F436" s="131">
        <v>60</v>
      </c>
      <c r="G436" s="131">
        <v>20</v>
      </c>
      <c r="H436" s="131"/>
      <c r="I436" s="131">
        <v>215</v>
      </c>
      <c r="J436" s="359"/>
      <c r="K436" s="359"/>
    </row>
    <row r="437" spans="1:11">
      <c r="A437" s="36" t="s">
        <v>1464</v>
      </c>
      <c r="B437" s="12" t="s">
        <v>1371</v>
      </c>
      <c r="C437" s="131">
        <v>1</v>
      </c>
      <c r="D437" s="33">
        <f t="shared" si="17"/>
        <v>160</v>
      </c>
      <c r="E437" s="33">
        <v>80</v>
      </c>
      <c r="F437" s="131">
        <v>60</v>
      </c>
      <c r="G437" s="131">
        <v>20</v>
      </c>
      <c r="H437" s="131"/>
      <c r="I437" s="131">
        <v>205</v>
      </c>
      <c r="J437" s="359"/>
      <c r="K437" s="359"/>
    </row>
    <row r="438" spans="1:11">
      <c r="A438" s="36" t="s">
        <v>1465</v>
      </c>
      <c r="B438" s="12" t="s">
        <v>1373</v>
      </c>
      <c r="C438" s="131">
        <v>1</v>
      </c>
      <c r="D438" s="33">
        <f t="shared" si="17"/>
        <v>100</v>
      </c>
      <c r="E438" s="33">
        <v>35</v>
      </c>
      <c r="F438" s="131">
        <v>35</v>
      </c>
      <c r="G438" s="131">
        <v>30</v>
      </c>
      <c r="H438" s="131"/>
      <c r="I438" s="131">
        <v>40</v>
      </c>
      <c r="J438" s="359"/>
      <c r="K438" s="359"/>
    </row>
    <row r="439" spans="1:11">
      <c r="A439" s="36" t="s">
        <v>1466</v>
      </c>
      <c r="B439" s="12" t="s">
        <v>1467</v>
      </c>
      <c r="C439" s="131">
        <v>1</v>
      </c>
      <c r="D439" s="33">
        <f t="shared" si="17"/>
        <v>90</v>
      </c>
      <c r="E439" s="33">
        <v>40</v>
      </c>
      <c r="F439" s="131">
        <v>35</v>
      </c>
      <c r="G439" s="131">
        <v>15</v>
      </c>
      <c r="H439" s="131"/>
      <c r="I439" s="131">
        <v>60</v>
      </c>
      <c r="J439" s="359"/>
      <c r="K439" s="359"/>
    </row>
    <row r="440" spans="1:11">
      <c r="A440" s="36" t="s">
        <v>1468</v>
      </c>
      <c r="B440" s="12" t="s">
        <v>1469</v>
      </c>
      <c r="C440" s="131">
        <v>1</v>
      </c>
      <c r="D440" s="33">
        <f t="shared" si="17"/>
        <v>390</v>
      </c>
      <c r="E440" s="33">
        <v>180</v>
      </c>
      <c r="F440" s="131">
        <v>90</v>
      </c>
      <c r="G440" s="131">
        <v>120</v>
      </c>
      <c r="H440" s="131"/>
      <c r="I440" s="131">
        <v>25</v>
      </c>
      <c r="J440" s="359"/>
      <c r="K440" s="359"/>
    </row>
    <row r="441" spans="1:11">
      <c r="A441" s="36" t="s">
        <v>1470</v>
      </c>
      <c r="B441" s="961" t="s">
        <v>1471</v>
      </c>
      <c r="C441" s="131">
        <v>1</v>
      </c>
      <c r="D441" s="33">
        <f t="shared" si="17"/>
        <v>65</v>
      </c>
      <c r="E441" s="33">
        <v>20</v>
      </c>
      <c r="F441" s="131">
        <v>25</v>
      </c>
      <c r="G441" s="131"/>
      <c r="H441" s="1367">
        <v>20</v>
      </c>
      <c r="I441" s="131"/>
      <c r="J441" s="359"/>
      <c r="K441" s="359"/>
    </row>
    <row r="442" spans="1:11">
      <c r="A442" s="36" t="s">
        <v>1472</v>
      </c>
      <c r="B442" s="38" t="s">
        <v>1473</v>
      </c>
      <c r="C442" s="131">
        <v>1</v>
      </c>
      <c r="D442" s="33">
        <f t="shared" si="17"/>
        <v>85</v>
      </c>
      <c r="E442" s="33">
        <v>30</v>
      </c>
      <c r="F442" s="131">
        <v>35</v>
      </c>
      <c r="G442" s="131"/>
      <c r="H442" s="131">
        <v>20</v>
      </c>
      <c r="I442" s="131"/>
      <c r="J442" s="359"/>
      <c r="K442" s="359"/>
    </row>
    <row r="443" spans="1:11">
      <c r="A443" s="36" t="s">
        <v>1474</v>
      </c>
      <c r="B443" s="962" t="s">
        <v>1475</v>
      </c>
      <c r="C443" s="131">
        <v>1</v>
      </c>
      <c r="D443" s="33">
        <f t="shared" si="17"/>
        <v>85</v>
      </c>
      <c r="E443" s="33">
        <v>30</v>
      </c>
      <c r="F443" s="131">
        <v>35</v>
      </c>
      <c r="G443" s="131"/>
      <c r="H443" s="131">
        <v>20</v>
      </c>
      <c r="I443" s="131"/>
      <c r="J443" s="359"/>
      <c r="K443" s="359"/>
    </row>
    <row r="444" spans="1:11">
      <c r="A444" s="36" t="s">
        <v>1476</v>
      </c>
      <c r="B444" s="962" t="s">
        <v>1477</v>
      </c>
      <c r="C444" s="131">
        <v>1</v>
      </c>
      <c r="D444" s="33">
        <f t="shared" si="17"/>
        <v>65</v>
      </c>
      <c r="E444" s="33">
        <v>20</v>
      </c>
      <c r="F444" s="131">
        <v>25</v>
      </c>
      <c r="G444" s="131"/>
      <c r="H444" s="131">
        <v>20</v>
      </c>
      <c r="I444" s="131">
        <v>15</v>
      </c>
      <c r="J444" s="359"/>
      <c r="K444" s="359"/>
    </row>
    <row r="445" spans="1:11">
      <c r="A445" s="36" t="s">
        <v>1478</v>
      </c>
      <c r="B445" s="38" t="s">
        <v>1479</v>
      </c>
      <c r="C445" s="131">
        <v>1</v>
      </c>
      <c r="D445" s="33">
        <f t="shared" si="17"/>
        <v>80</v>
      </c>
      <c r="E445" s="33">
        <v>30</v>
      </c>
      <c r="F445" s="131">
        <v>30</v>
      </c>
      <c r="G445" s="131"/>
      <c r="H445" s="1367">
        <v>20</v>
      </c>
      <c r="I445" s="131"/>
      <c r="J445" s="359"/>
      <c r="K445" s="359"/>
    </row>
    <row r="446" spans="1:11">
      <c r="A446" s="36" t="s">
        <v>1480</v>
      </c>
      <c r="B446" s="962" t="s">
        <v>1481</v>
      </c>
      <c r="C446" s="131">
        <v>1</v>
      </c>
      <c r="D446" s="33">
        <f t="shared" si="17"/>
        <v>65</v>
      </c>
      <c r="E446" s="33">
        <v>20</v>
      </c>
      <c r="F446" s="131">
        <v>25</v>
      </c>
      <c r="G446" s="131"/>
      <c r="H446" s="131">
        <v>20</v>
      </c>
      <c r="I446" s="131"/>
      <c r="J446" s="359"/>
      <c r="K446" s="359"/>
    </row>
    <row r="447" spans="1:11">
      <c r="A447" s="36" t="s">
        <v>1482</v>
      </c>
      <c r="B447" s="961" t="s">
        <v>1483</v>
      </c>
      <c r="C447" s="131">
        <v>1</v>
      </c>
      <c r="D447" s="33">
        <f t="shared" si="17"/>
        <v>85</v>
      </c>
      <c r="E447" s="33">
        <v>45</v>
      </c>
      <c r="F447" s="131">
        <v>40</v>
      </c>
      <c r="G447" s="131"/>
      <c r="H447" s="131"/>
      <c r="I447" s="131">
        <v>10</v>
      </c>
      <c r="J447" s="359"/>
      <c r="K447" s="359"/>
    </row>
    <row r="448" spans="1:11">
      <c r="A448" s="36" t="s">
        <v>1484</v>
      </c>
      <c r="B448" s="962" t="s">
        <v>1485</v>
      </c>
      <c r="C448" s="131">
        <v>1</v>
      </c>
      <c r="D448" s="33">
        <f t="shared" si="17"/>
        <v>135</v>
      </c>
      <c r="E448" s="33">
        <v>90</v>
      </c>
      <c r="F448" s="131">
        <v>45</v>
      </c>
      <c r="G448" s="131"/>
      <c r="H448" s="131"/>
      <c r="I448" s="131">
        <v>10</v>
      </c>
      <c r="J448" s="359"/>
      <c r="K448" s="359"/>
    </row>
    <row r="449" spans="1:11">
      <c r="A449" s="36" t="s">
        <v>1486</v>
      </c>
      <c r="B449" s="963" t="s">
        <v>1487</v>
      </c>
      <c r="C449" s="131">
        <v>1</v>
      </c>
      <c r="D449" s="33">
        <f t="shared" si="17"/>
        <v>100</v>
      </c>
      <c r="E449" s="33">
        <v>60</v>
      </c>
      <c r="F449" s="131">
        <v>40</v>
      </c>
      <c r="G449" s="131"/>
      <c r="H449" s="131"/>
      <c r="I449" s="131">
        <v>10</v>
      </c>
      <c r="J449" s="359"/>
      <c r="K449" s="359"/>
    </row>
    <row r="450" spans="1:11">
      <c r="A450" s="36" t="s">
        <v>1488</v>
      </c>
      <c r="B450" s="961" t="s">
        <v>1489</v>
      </c>
      <c r="C450" s="131">
        <v>1</v>
      </c>
      <c r="D450" s="33">
        <f t="shared" si="17"/>
        <v>70</v>
      </c>
      <c r="E450" s="33">
        <v>40</v>
      </c>
      <c r="F450" s="131">
        <v>30</v>
      </c>
      <c r="G450" s="131"/>
      <c r="H450" s="131"/>
      <c r="I450" s="131">
        <v>10</v>
      </c>
      <c r="J450" s="359"/>
      <c r="K450" s="359"/>
    </row>
    <row r="451" spans="1:11">
      <c r="A451" s="36" t="s">
        <v>1490</v>
      </c>
      <c r="B451" s="961" t="s">
        <v>1491</v>
      </c>
      <c r="C451" s="131">
        <v>1</v>
      </c>
      <c r="D451" s="33">
        <f t="shared" si="17"/>
        <v>65</v>
      </c>
      <c r="E451" s="754">
        <v>30</v>
      </c>
      <c r="F451" s="609">
        <v>30</v>
      </c>
      <c r="G451" s="609">
        <v>5</v>
      </c>
      <c r="H451" s="131"/>
      <c r="I451" s="609">
        <v>2</v>
      </c>
      <c r="J451" s="359"/>
      <c r="K451" s="359"/>
    </row>
    <row r="452" spans="1:11">
      <c r="A452" s="36" t="s">
        <v>1492</v>
      </c>
      <c r="B452" s="961" t="s">
        <v>1493</v>
      </c>
      <c r="C452" s="131">
        <v>1</v>
      </c>
      <c r="D452" s="33">
        <f t="shared" si="17"/>
        <v>60</v>
      </c>
      <c r="E452" s="754">
        <v>30</v>
      </c>
      <c r="F452" s="609">
        <v>30</v>
      </c>
      <c r="G452" s="609"/>
      <c r="H452" s="131"/>
      <c r="I452" s="131">
        <v>10</v>
      </c>
      <c r="J452" s="359"/>
      <c r="K452" s="359"/>
    </row>
    <row r="453" spans="1:11">
      <c r="A453" s="43" t="s">
        <v>1494</v>
      </c>
      <c r="B453" s="41" t="s">
        <v>1495</v>
      </c>
      <c r="C453" s="128"/>
      <c r="D453" s="412"/>
      <c r="E453" s="63"/>
      <c r="F453" s="128"/>
      <c r="G453" s="128"/>
      <c r="H453" s="155"/>
      <c r="I453" s="155"/>
      <c r="J453" s="695"/>
      <c r="K453" s="695"/>
    </row>
    <row r="454" spans="1:11" ht="32.25" customHeight="1">
      <c r="A454" s="36" t="s">
        <v>1496</v>
      </c>
      <c r="B454" s="12" t="s">
        <v>1497</v>
      </c>
      <c r="C454" s="131">
        <v>1</v>
      </c>
      <c r="D454" s="33">
        <f t="shared" ref="D454:D469" si="18">E454+F454+G454+H454</f>
        <v>45</v>
      </c>
      <c r="E454" s="33">
        <v>20</v>
      </c>
      <c r="F454" s="131">
        <v>25</v>
      </c>
      <c r="G454" s="131"/>
      <c r="H454" s="131"/>
      <c r="I454" s="131">
        <v>10</v>
      </c>
      <c r="J454" s="359"/>
      <c r="K454" s="359"/>
    </row>
    <row r="455" spans="1:11">
      <c r="A455" s="36" t="s">
        <v>1498</v>
      </c>
      <c r="B455" s="12" t="s">
        <v>1196</v>
      </c>
      <c r="C455" s="131">
        <v>1</v>
      </c>
      <c r="D455" s="33">
        <f t="shared" si="18"/>
        <v>90</v>
      </c>
      <c r="E455" s="33">
        <v>40</v>
      </c>
      <c r="F455" s="131">
        <v>40</v>
      </c>
      <c r="G455" s="131">
        <v>10</v>
      </c>
      <c r="H455" s="131"/>
      <c r="I455" s="131">
        <v>40</v>
      </c>
      <c r="J455" s="359"/>
      <c r="K455" s="359"/>
    </row>
    <row r="456" spans="1:11">
      <c r="A456" s="36" t="s">
        <v>1499</v>
      </c>
      <c r="B456" s="12" t="s">
        <v>1198</v>
      </c>
      <c r="C456" s="131">
        <v>1</v>
      </c>
      <c r="D456" s="33">
        <f t="shared" si="18"/>
        <v>110</v>
      </c>
      <c r="E456" s="33">
        <v>50</v>
      </c>
      <c r="F456" s="131">
        <v>50</v>
      </c>
      <c r="G456" s="131">
        <v>10</v>
      </c>
      <c r="H456" s="131"/>
      <c r="I456" s="131">
        <v>40</v>
      </c>
      <c r="J456" s="359"/>
      <c r="K456" s="359"/>
    </row>
    <row r="457" spans="1:11">
      <c r="A457" s="36" t="s">
        <v>1500</v>
      </c>
      <c r="B457" s="12" t="s">
        <v>1501</v>
      </c>
      <c r="C457" s="131">
        <v>1</v>
      </c>
      <c r="D457" s="33">
        <f t="shared" si="18"/>
        <v>60</v>
      </c>
      <c r="E457" s="33">
        <v>30</v>
      </c>
      <c r="F457" s="131">
        <v>20</v>
      </c>
      <c r="G457" s="131">
        <v>10</v>
      </c>
      <c r="H457" s="131"/>
      <c r="I457" s="131">
        <v>10</v>
      </c>
      <c r="J457" s="359"/>
      <c r="K457" s="359"/>
    </row>
    <row r="458" spans="1:11">
      <c r="A458" s="36" t="s">
        <v>1502</v>
      </c>
      <c r="B458" s="12" t="s">
        <v>1503</v>
      </c>
      <c r="C458" s="131">
        <v>1</v>
      </c>
      <c r="D458" s="33">
        <f t="shared" si="18"/>
        <v>60</v>
      </c>
      <c r="E458" s="33">
        <v>30</v>
      </c>
      <c r="F458" s="131">
        <v>20</v>
      </c>
      <c r="G458" s="131">
        <v>10</v>
      </c>
      <c r="H458" s="131"/>
      <c r="I458" s="131">
        <v>10</v>
      </c>
      <c r="J458" s="359"/>
      <c r="K458" s="359"/>
    </row>
    <row r="459" spans="1:11">
      <c r="A459" s="36" t="s">
        <v>1504</v>
      </c>
      <c r="B459" s="12" t="s">
        <v>1505</v>
      </c>
      <c r="C459" s="131">
        <v>1</v>
      </c>
      <c r="D459" s="33">
        <f t="shared" si="18"/>
        <v>60</v>
      </c>
      <c r="E459" s="33">
        <v>30</v>
      </c>
      <c r="F459" s="131">
        <v>20</v>
      </c>
      <c r="G459" s="131">
        <v>10</v>
      </c>
      <c r="H459" s="131"/>
      <c r="I459" s="131">
        <v>10</v>
      </c>
      <c r="J459" s="359"/>
      <c r="K459" s="359"/>
    </row>
    <row r="460" spans="1:11">
      <c r="A460" s="36" t="s">
        <v>1506</v>
      </c>
      <c r="B460" s="12" t="s">
        <v>1507</v>
      </c>
      <c r="C460" s="131">
        <v>1</v>
      </c>
      <c r="D460" s="33">
        <f t="shared" si="18"/>
        <v>85</v>
      </c>
      <c r="E460" s="33">
        <v>40</v>
      </c>
      <c r="F460" s="131">
        <v>25</v>
      </c>
      <c r="G460" s="131">
        <v>20</v>
      </c>
      <c r="H460" s="131"/>
      <c r="I460" s="131">
        <v>25</v>
      </c>
      <c r="J460" s="359"/>
      <c r="K460" s="359"/>
    </row>
    <row r="461" spans="1:11">
      <c r="A461" s="36" t="s">
        <v>1508</v>
      </c>
      <c r="B461" s="12" t="s">
        <v>1509</v>
      </c>
      <c r="C461" s="131">
        <v>1</v>
      </c>
      <c r="D461" s="33">
        <f t="shared" si="18"/>
        <v>140</v>
      </c>
      <c r="E461" s="33">
        <v>60</v>
      </c>
      <c r="F461" s="131">
        <v>60</v>
      </c>
      <c r="G461" s="131">
        <v>20</v>
      </c>
      <c r="H461" s="131"/>
      <c r="I461" s="131">
        <v>25</v>
      </c>
      <c r="J461" s="359"/>
      <c r="K461" s="359"/>
    </row>
    <row r="462" spans="1:11">
      <c r="A462" s="36" t="s">
        <v>1510</v>
      </c>
      <c r="B462" s="12" t="s">
        <v>1511</v>
      </c>
      <c r="C462" s="131">
        <v>1</v>
      </c>
      <c r="D462" s="33">
        <f t="shared" si="18"/>
        <v>105</v>
      </c>
      <c r="E462" s="33">
        <v>60</v>
      </c>
      <c r="F462" s="131">
        <v>25</v>
      </c>
      <c r="G462" s="131">
        <v>20</v>
      </c>
      <c r="H462" s="131"/>
      <c r="I462" s="131">
        <v>25</v>
      </c>
      <c r="J462" s="359"/>
      <c r="K462" s="359"/>
    </row>
    <row r="463" spans="1:11">
      <c r="A463" s="36" t="s">
        <v>1512</v>
      </c>
      <c r="B463" s="12" t="s">
        <v>1513</v>
      </c>
      <c r="C463" s="131">
        <v>1</v>
      </c>
      <c r="D463" s="33">
        <f t="shared" si="18"/>
        <v>60</v>
      </c>
      <c r="E463" s="33">
        <v>30</v>
      </c>
      <c r="F463" s="131">
        <v>20</v>
      </c>
      <c r="G463" s="131">
        <v>10</v>
      </c>
      <c r="H463" s="308"/>
      <c r="I463" s="131">
        <v>10</v>
      </c>
      <c r="J463" s="359"/>
      <c r="K463" s="359"/>
    </row>
    <row r="464" spans="1:11">
      <c r="A464" s="36" t="s">
        <v>1514</v>
      </c>
      <c r="B464" s="12" t="s">
        <v>1253</v>
      </c>
      <c r="C464" s="131">
        <v>1</v>
      </c>
      <c r="D464" s="33">
        <f t="shared" si="18"/>
        <v>200</v>
      </c>
      <c r="E464" s="33">
        <v>120</v>
      </c>
      <c r="F464" s="131">
        <v>60</v>
      </c>
      <c r="G464" s="131">
        <v>20</v>
      </c>
      <c r="H464" s="131"/>
      <c r="I464" s="131">
        <v>220</v>
      </c>
      <c r="J464" s="359"/>
      <c r="K464" s="359"/>
    </row>
    <row r="465" spans="1:11">
      <c r="A465" s="36" t="s">
        <v>1515</v>
      </c>
      <c r="B465" s="12" t="s">
        <v>1369</v>
      </c>
      <c r="C465" s="131">
        <v>1</v>
      </c>
      <c r="D465" s="33">
        <f t="shared" si="18"/>
        <v>170</v>
      </c>
      <c r="E465" s="33">
        <v>90</v>
      </c>
      <c r="F465" s="131">
        <v>60</v>
      </c>
      <c r="G465" s="131">
        <v>20</v>
      </c>
      <c r="H465" s="131"/>
      <c r="I465" s="131">
        <v>215</v>
      </c>
      <c r="J465" s="359"/>
      <c r="K465" s="359"/>
    </row>
    <row r="466" spans="1:11">
      <c r="A466" s="36" t="s">
        <v>1516</v>
      </c>
      <c r="B466" s="12" t="s">
        <v>1251</v>
      </c>
      <c r="C466" s="131">
        <v>1</v>
      </c>
      <c r="D466" s="33">
        <f t="shared" si="18"/>
        <v>200</v>
      </c>
      <c r="E466" s="33">
        <v>120</v>
      </c>
      <c r="F466" s="131">
        <v>60</v>
      </c>
      <c r="G466" s="131">
        <v>20</v>
      </c>
      <c r="H466" s="131"/>
      <c r="I466" s="131">
        <v>160</v>
      </c>
      <c r="J466" s="359"/>
      <c r="K466" s="359"/>
    </row>
    <row r="467" spans="1:11">
      <c r="A467" s="36" t="s">
        <v>1517</v>
      </c>
      <c r="B467" s="12" t="s">
        <v>1371</v>
      </c>
      <c r="C467" s="131">
        <v>1</v>
      </c>
      <c r="D467" s="33">
        <f t="shared" si="18"/>
        <v>170</v>
      </c>
      <c r="E467" s="33">
        <v>90</v>
      </c>
      <c r="F467" s="131">
        <v>60</v>
      </c>
      <c r="G467" s="131">
        <v>20</v>
      </c>
      <c r="H467" s="131"/>
      <c r="I467" s="131">
        <v>205</v>
      </c>
      <c r="J467" s="359"/>
      <c r="K467" s="359"/>
    </row>
    <row r="468" spans="1:11">
      <c r="A468" s="36" t="s">
        <v>1518</v>
      </c>
      <c r="B468" s="38" t="s">
        <v>1519</v>
      </c>
      <c r="C468" s="131">
        <v>1</v>
      </c>
      <c r="D468" s="33">
        <f t="shared" si="18"/>
        <v>30</v>
      </c>
      <c r="E468" s="33">
        <v>15</v>
      </c>
      <c r="F468" s="131">
        <v>15</v>
      </c>
      <c r="G468" s="131"/>
      <c r="H468" s="131"/>
      <c r="I468" s="131">
        <v>25</v>
      </c>
      <c r="J468" s="359"/>
      <c r="K468" s="359"/>
    </row>
    <row r="469" spans="1:11" ht="16.5" customHeight="1">
      <c r="A469" s="36" t="s">
        <v>1520</v>
      </c>
      <c r="B469" s="38" t="s">
        <v>1521</v>
      </c>
      <c r="C469" s="131">
        <v>1</v>
      </c>
      <c r="D469" s="33">
        <f t="shared" si="18"/>
        <v>220</v>
      </c>
      <c r="E469" s="33">
        <v>110</v>
      </c>
      <c r="F469" s="131">
        <v>110</v>
      </c>
      <c r="G469" s="131"/>
      <c r="H469" s="131"/>
      <c r="I469" s="131"/>
      <c r="J469" s="359"/>
      <c r="K469" s="359"/>
    </row>
    <row r="470" spans="1:11">
      <c r="A470" s="43" t="s">
        <v>1522</v>
      </c>
      <c r="B470" s="41" t="s">
        <v>1523</v>
      </c>
      <c r="C470" s="128"/>
      <c r="D470" s="412"/>
      <c r="E470" s="63"/>
      <c r="F470" s="128"/>
      <c r="G470" s="128"/>
      <c r="H470" s="155"/>
      <c r="I470" s="155"/>
      <c r="J470" s="695"/>
      <c r="K470" s="695"/>
    </row>
    <row r="471" spans="1:11">
      <c r="A471" s="36" t="s">
        <v>1524</v>
      </c>
      <c r="B471" s="12" t="s">
        <v>1037</v>
      </c>
      <c r="C471" s="131">
        <v>1</v>
      </c>
      <c r="D471" s="33">
        <f t="shared" ref="D471:D488" si="19">E471+F471+G471+H471</f>
        <v>45</v>
      </c>
      <c r="E471" s="33">
        <v>20</v>
      </c>
      <c r="F471" s="131">
        <v>25</v>
      </c>
      <c r="G471" s="131"/>
      <c r="H471" s="131"/>
      <c r="I471" s="131">
        <v>10</v>
      </c>
      <c r="J471" s="359"/>
      <c r="K471" s="359"/>
    </row>
    <row r="472" spans="1:11">
      <c r="A472" s="36" t="s">
        <v>1525</v>
      </c>
      <c r="B472" s="12" t="s">
        <v>1196</v>
      </c>
      <c r="C472" s="131">
        <v>1</v>
      </c>
      <c r="D472" s="33">
        <f t="shared" si="19"/>
        <v>90</v>
      </c>
      <c r="E472" s="33">
        <v>40</v>
      </c>
      <c r="F472" s="131">
        <v>40</v>
      </c>
      <c r="G472" s="131">
        <v>10</v>
      </c>
      <c r="H472" s="131"/>
      <c r="I472" s="131">
        <v>40</v>
      </c>
      <c r="J472" s="359"/>
      <c r="K472" s="359"/>
    </row>
    <row r="473" spans="1:11">
      <c r="A473" s="36" t="s">
        <v>1526</v>
      </c>
      <c r="B473" s="12" t="s">
        <v>1198</v>
      </c>
      <c r="C473" s="131">
        <v>1</v>
      </c>
      <c r="D473" s="33">
        <f t="shared" si="19"/>
        <v>110</v>
      </c>
      <c r="E473" s="33">
        <v>50</v>
      </c>
      <c r="F473" s="131">
        <v>50</v>
      </c>
      <c r="G473" s="131">
        <v>10</v>
      </c>
      <c r="H473" s="131"/>
      <c r="I473" s="131">
        <v>40</v>
      </c>
      <c r="J473" s="359"/>
      <c r="K473" s="359"/>
    </row>
    <row r="474" spans="1:11">
      <c r="A474" s="36" t="s">
        <v>1527</v>
      </c>
      <c r="B474" s="12" t="s">
        <v>1308</v>
      </c>
      <c r="C474" s="131">
        <v>1</v>
      </c>
      <c r="D474" s="33">
        <f t="shared" si="19"/>
        <v>75</v>
      </c>
      <c r="E474" s="33">
        <v>30</v>
      </c>
      <c r="F474" s="131">
        <v>30</v>
      </c>
      <c r="G474" s="131">
        <v>15</v>
      </c>
      <c r="H474" s="131"/>
      <c r="I474" s="131">
        <v>40</v>
      </c>
      <c r="J474" s="359"/>
      <c r="K474" s="359"/>
    </row>
    <row r="475" spans="1:11">
      <c r="A475" s="36" t="s">
        <v>1528</v>
      </c>
      <c r="B475" s="12" t="s">
        <v>1529</v>
      </c>
      <c r="C475" s="131">
        <v>1</v>
      </c>
      <c r="D475" s="33">
        <f t="shared" si="19"/>
        <v>75</v>
      </c>
      <c r="E475" s="33">
        <v>30</v>
      </c>
      <c r="F475" s="131">
        <v>30</v>
      </c>
      <c r="G475" s="131">
        <v>15</v>
      </c>
      <c r="H475" s="131"/>
      <c r="I475" s="131">
        <v>10</v>
      </c>
      <c r="J475" s="359"/>
      <c r="K475" s="359"/>
    </row>
    <row r="476" spans="1:11">
      <c r="A476" s="36" t="s">
        <v>1530</v>
      </c>
      <c r="B476" s="12" t="s">
        <v>1531</v>
      </c>
      <c r="C476" s="131">
        <v>1</v>
      </c>
      <c r="D476" s="33">
        <f t="shared" si="19"/>
        <v>140</v>
      </c>
      <c r="E476" s="33">
        <v>60</v>
      </c>
      <c r="F476" s="131">
        <v>50</v>
      </c>
      <c r="G476" s="131">
        <v>30</v>
      </c>
      <c r="H476" s="131"/>
      <c r="I476" s="131">
        <v>25</v>
      </c>
      <c r="J476" s="359"/>
      <c r="K476" s="359"/>
    </row>
    <row r="477" spans="1:11" ht="30">
      <c r="A477" s="36" t="s">
        <v>1532</v>
      </c>
      <c r="B477" s="12" t="s">
        <v>1533</v>
      </c>
      <c r="C477" s="131">
        <v>1</v>
      </c>
      <c r="D477" s="33">
        <f t="shared" si="19"/>
        <v>40</v>
      </c>
      <c r="E477" s="33">
        <v>15</v>
      </c>
      <c r="F477" s="131">
        <v>15</v>
      </c>
      <c r="G477" s="131">
        <v>10</v>
      </c>
      <c r="H477" s="131"/>
      <c r="I477" s="131"/>
      <c r="J477" s="359"/>
      <c r="K477" s="359"/>
    </row>
    <row r="478" spans="1:11" ht="30">
      <c r="A478" s="36" t="s">
        <v>1534</v>
      </c>
      <c r="B478" s="12" t="s">
        <v>1535</v>
      </c>
      <c r="C478" s="131">
        <v>1</v>
      </c>
      <c r="D478" s="33">
        <f t="shared" si="19"/>
        <v>45</v>
      </c>
      <c r="E478" s="33">
        <v>20</v>
      </c>
      <c r="F478" s="131">
        <v>15</v>
      </c>
      <c r="G478" s="131">
        <v>10</v>
      </c>
      <c r="H478" s="131"/>
      <c r="I478" s="131">
        <v>50</v>
      </c>
      <c r="J478" s="359"/>
      <c r="K478" s="359"/>
    </row>
    <row r="479" spans="1:11">
      <c r="A479" s="36" t="s">
        <v>1536</v>
      </c>
      <c r="B479" s="12" t="s">
        <v>1537</v>
      </c>
      <c r="C479" s="131">
        <v>1</v>
      </c>
      <c r="D479" s="33">
        <f t="shared" si="19"/>
        <v>140</v>
      </c>
      <c r="E479" s="33">
        <v>60</v>
      </c>
      <c r="F479" s="131">
        <v>50</v>
      </c>
      <c r="G479" s="131">
        <v>30</v>
      </c>
      <c r="H479" s="131"/>
      <c r="I479" s="131">
        <v>40</v>
      </c>
      <c r="J479" s="359"/>
      <c r="K479" s="359"/>
    </row>
    <row r="480" spans="1:11">
      <c r="A480" s="36" t="s">
        <v>1538</v>
      </c>
      <c r="B480" s="12" t="s">
        <v>1539</v>
      </c>
      <c r="C480" s="131">
        <v>1</v>
      </c>
      <c r="D480" s="33">
        <f t="shared" si="19"/>
        <v>65</v>
      </c>
      <c r="E480" s="33">
        <v>30</v>
      </c>
      <c r="F480" s="131">
        <v>25</v>
      </c>
      <c r="G480" s="131">
        <v>10</v>
      </c>
      <c r="H480" s="131"/>
      <c r="I480" s="131">
        <v>50</v>
      </c>
      <c r="J480" s="359"/>
      <c r="K480" s="359"/>
    </row>
    <row r="481" spans="1:11">
      <c r="A481" s="36" t="s">
        <v>1540</v>
      </c>
      <c r="B481" s="12" t="s">
        <v>1253</v>
      </c>
      <c r="C481" s="131">
        <v>1</v>
      </c>
      <c r="D481" s="33">
        <f t="shared" si="19"/>
        <v>230</v>
      </c>
      <c r="E481" s="33">
        <v>120</v>
      </c>
      <c r="F481" s="131">
        <v>60</v>
      </c>
      <c r="G481" s="131">
        <v>20</v>
      </c>
      <c r="H481" s="131">
        <v>30</v>
      </c>
      <c r="I481" s="131">
        <v>160</v>
      </c>
      <c r="J481" s="359"/>
      <c r="K481" s="359"/>
    </row>
    <row r="482" spans="1:11">
      <c r="A482" s="36" t="s">
        <v>1541</v>
      </c>
      <c r="B482" s="12" t="s">
        <v>1369</v>
      </c>
      <c r="C482" s="131">
        <v>1</v>
      </c>
      <c r="D482" s="33">
        <f t="shared" si="19"/>
        <v>105</v>
      </c>
      <c r="E482" s="33">
        <v>55</v>
      </c>
      <c r="F482" s="131">
        <v>30</v>
      </c>
      <c r="G482" s="131">
        <v>20</v>
      </c>
      <c r="H482" s="131"/>
      <c r="I482" s="131">
        <v>215</v>
      </c>
      <c r="J482" s="359"/>
      <c r="K482" s="359"/>
    </row>
    <row r="483" spans="1:11">
      <c r="A483" s="36" t="s">
        <v>1542</v>
      </c>
      <c r="B483" s="12" t="s">
        <v>1251</v>
      </c>
      <c r="C483" s="131">
        <v>1</v>
      </c>
      <c r="D483" s="33">
        <f t="shared" si="19"/>
        <v>200</v>
      </c>
      <c r="E483" s="33">
        <v>120</v>
      </c>
      <c r="F483" s="131">
        <v>60</v>
      </c>
      <c r="G483" s="131">
        <v>20</v>
      </c>
      <c r="H483" s="131"/>
      <c r="I483" s="131">
        <v>160</v>
      </c>
      <c r="J483" s="359"/>
      <c r="K483" s="359"/>
    </row>
    <row r="484" spans="1:11">
      <c r="A484" s="36" t="s">
        <v>1543</v>
      </c>
      <c r="B484" s="12" t="s">
        <v>1371</v>
      </c>
      <c r="C484" s="131">
        <v>1</v>
      </c>
      <c r="D484" s="33">
        <f t="shared" si="19"/>
        <v>80</v>
      </c>
      <c r="E484" s="33">
        <v>30</v>
      </c>
      <c r="F484" s="131">
        <v>30</v>
      </c>
      <c r="G484" s="131">
        <v>20</v>
      </c>
      <c r="H484" s="131"/>
      <c r="I484" s="131">
        <v>205</v>
      </c>
      <c r="J484" s="359"/>
      <c r="K484" s="359"/>
    </row>
    <row r="485" spans="1:11">
      <c r="A485" s="36" t="s">
        <v>1544</v>
      </c>
      <c r="B485" s="12" t="s">
        <v>1545</v>
      </c>
      <c r="C485" s="131">
        <v>1</v>
      </c>
      <c r="D485" s="33">
        <f t="shared" si="19"/>
        <v>20</v>
      </c>
      <c r="E485" s="33"/>
      <c r="F485" s="131"/>
      <c r="G485" s="131">
        <v>20</v>
      </c>
      <c r="H485" s="131"/>
      <c r="I485" s="131">
        <v>205</v>
      </c>
      <c r="J485" s="359"/>
      <c r="K485" s="359"/>
    </row>
    <row r="486" spans="1:11">
      <c r="A486" s="36" t="s">
        <v>1546</v>
      </c>
      <c r="B486" s="38" t="s">
        <v>1547</v>
      </c>
      <c r="C486" s="131">
        <v>1</v>
      </c>
      <c r="D486" s="33">
        <f t="shared" si="19"/>
        <v>40</v>
      </c>
      <c r="E486" s="33">
        <v>20</v>
      </c>
      <c r="F486" s="131">
        <v>20</v>
      </c>
      <c r="G486" s="131"/>
      <c r="H486" s="131"/>
      <c r="I486" s="131"/>
      <c r="J486" s="359"/>
      <c r="K486" s="359"/>
    </row>
    <row r="487" spans="1:11">
      <c r="A487" s="36" t="s">
        <v>1548</v>
      </c>
      <c r="B487" s="38" t="s">
        <v>1549</v>
      </c>
      <c r="C487" s="131">
        <v>1</v>
      </c>
      <c r="D487" s="33">
        <f t="shared" si="19"/>
        <v>40</v>
      </c>
      <c r="E487" s="33">
        <v>15</v>
      </c>
      <c r="F487" s="131">
        <v>25</v>
      </c>
      <c r="G487" s="131"/>
      <c r="H487" s="131"/>
      <c r="I487" s="131"/>
      <c r="J487" s="359"/>
      <c r="K487" s="359"/>
    </row>
    <row r="488" spans="1:11">
      <c r="A488" s="36" t="s">
        <v>1550</v>
      </c>
      <c r="B488" s="38" t="s">
        <v>1551</v>
      </c>
      <c r="C488" s="131">
        <v>1</v>
      </c>
      <c r="D488" s="33">
        <f t="shared" si="19"/>
        <v>180</v>
      </c>
      <c r="E488" s="33">
        <v>120</v>
      </c>
      <c r="F488" s="131">
        <v>60</v>
      </c>
      <c r="G488" s="131"/>
      <c r="H488" s="131"/>
      <c r="I488" s="131">
        <v>40</v>
      </c>
      <c r="J488" s="359"/>
      <c r="K488" s="359"/>
    </row>
    <row r="489" spans="1:11">
      <c r="A489" s="43" t="s">
        <v>1552</v>
      </c>
      <c r="B489" s="41" t="s">
        <v>1553</v>
      </c>
      <c r="C489" s="128"/>
      <c r="D489" s="412"/>
      <c r="E489" s="63"/>
      <c r="F489" s="128"/>
      <c r="G489" s="155"/>
      <c r="H489" s="155"/>
      <c r="I489" s="155"/>
      <c r="J489" s="695"/>
      <c r="K489" s="695"/>
    </row>
    <row r="490" spans="1:11">
      <c r="A490" s="36" t="s">
        <v>1554</v>
      </c>
      <c r="B490" s="12" t="s">
        <v>1037</v>
      </c>
      <c r="C490" s="131">
        <v>1</v>
      </c>
      <c r="D490" s="33">
        <f t="shared" ref="D490:D503" si="20">E490+F490+G490+H490</f>
        <v>45</v>
      </c>
      <c r="E490" s="33">
        <v>20</v>
      </c>
      <c r="F490" s="131">
        <v>25</v>
      </c>
      <c r="G490" s="131"/>
      <c r="H490" s="131"/>
      <c r="I490" s="131">
        <v>10</v>
      </c>
      <c r="J490" s="359"/>
      <c r="K490" s="359"/>
    </row>
    <row r="491" spans="1:11">
      <c r="A491" s="36" t="s">
        <v>1555</v>
      </c>
      <c r="B491" s="12" t="s">
        <v>1196</v>
      </c>
      <c r="C491" s="131">
        <v>1</v>
      </c>
      <c r="D491" s="33">
        <f t="shared" si="20"/>
        <v>90</v>
      </c>
      <c r="E491" s="33">
        <v>40</v>
      </c>
      <c r="F491" s="131">
        <v>40</v>
      </c>
      <c r="G491" s="131">
        <v>10</v>
      </c>
      <c r="H491" s="131"/>
      <c r="I491" s="131">
        <v>40</v>
      </c>
      <c r="J491" s="359"/>
      <c r="K491" s="359"/>
    </row>
    <row r="492" spans="1:11">
      <c r="A492" s="36" t="s">
        <v>1556</v>
      </c>
      <c r="B492" s="12" t="s">
        <v>1198</v>
      </c>
      <c r="C492" s="131">
        <v>1</v>
      </c>
      <c r="D492" s="33">
        <f t="shared" si="20"/>
        <v>110</v>
      </c>
      <c r="E492" s="33">
        <v>50</v>
      </c>
      <c r="F492" s="131">
        <v>50</v>
      </c>
      <c r="G492" s="131">
        <v>10</v>
      </c>
      <c r="H492" s="131"/>
      <c r="I492" s="131">
        <v>40</v>
      </c>
      <c r="J492" s="359"/>
      <c r="K492" s="359"/>
    </row>
    <row r="493" spans="1:11">
      <c r="A493" s="36" t="s">
        <v>1557</v>
      </c>
      <c r="B493" s="12" t="s">
        <v>1308</v>
      </c>
      <c r="C493" s="131">
        <v>1</v>
      </c>
      <c r="D493" s="33">
        <f t="shared" si="20"/>
        <v>75</v>
      </c>
      <c r="E493" s="33">
        <v>30</v>
      </c>
      <c r="F493" s="131">
        <v>30</v>
      </c>
      <c r="G493" s="131">
        <v>15</v>
      </c>
      <c r="H493" s="131"/>
      <c r="I493" s="131">
        <v>40</v>
      </c>
      <c r="J493" s="359"/>
      <c r="K493" s="359"/>
    </row>
    <row r="494" spans="1:11">
      <c r="A494" s="36" t="s">
        <v>1558</v>
      </c>
      <c r="B494" s="12" t="s">
        <v>1559</v>
      </c>
      <c r="C494" s="131">
        <v>1</v>
      </c>
      <c r="D494" s="33">
        <f t="shared" si="20"/>
        <v>40</v>
      </c>
      <c r="E494" s="33">
        <v>15</v>
      </c>
      <c r="F494" s="131">
        <v>15</v>
      </c>
      <c r="G494" s="131">
        <v>10</v>
      </c>
      <c r="H494" s="131"/>
      <c r="I494" s="131">
        <v>35</v>
      </c>
      <c r="J494" s="359"/>
      <c r="K494" s="359"/>
    </row>
    <row r="495" spans="1:11">
      <c r="A495" s="36" t="s">
        <v>1560</v>
      </c>
      <c r="B495" s="12" t="s">
        <v>1531</v>
      </c>
      <c r="C495" s="131">
        <v>1</v>
      </c>
      <c r="D495" s="33">
        <f t="shared" si="20"/>
        <v>300</v>
      </c>
      <c r="E495" s="33">
        <v>120</v>
      </c>
      <c r="F495" s="131">
        <v>90</v>
      </c>
      <c r="G495" s="131">
        <v>90</v>
      </c>
      <c r="H495" s="131"/>
      <c r="I495" s="131">
        <v>25</v>
      </c>
      <c r="J495" s="359"/>
      <c r="K495" s="359"/>
    </row>
    <row r="496" spans="1:11" ht="30">
      <c r="A496" s="36" t="s">
        <v>1561</v>
      </c>
      <c r="B496" s="12" t="s">
        <v>1562</v>
      </c>
      <c r="C496" s="131">
        <v>1</v>
      </c>
      <c r="D496" s="33">
        <f t="shared" si="20"/>
        <v>20</v>
      </c>
      <c r="E496" s="33">
        <v>10</v>
      </c>
      <c r="F496" s="131">
        <v>10</v>
      </c>
      <c r="G496" s="131"/>
      <c r="H496" s="131"/>
      <c r="I496" s="131">
        <v>10</v>
      </c>
      <c r="J496" s="359"/>
      <c r="K496" s="359"/>
    </row>
    <row r="497" spans="1:11">
      <c r="A497" s="36" t="s">
        <v>1563</v>
      </c>
      <c r="B497" s="12" t="s">
        <v>1564</v>
      </c>
      <c r="C497" s="131">
        <v>1</v>
      </c>
      <c r="D497" s="33">
        <f t="shared" si="20"/>
        <v>40</v>
      </c>
      <c r="E497" s="33">
        <v>15</v>
      </c>
      <c r="F497" s="131">
        <v>15</v>
      </c>
      <c r="G497" s="131">
        <v>10</v>
      </c>
      <c r="H497" s="131"/>
      <c r="I497" s="131">
        <v>10</v>
      </c>
      <c r="J497" s="359"/>
      <c r="K497" s="359"/>
    </row>
    <row r="498" spans="1:11">
      <c r="A498" s="36" t="s">
        <v>1565</v>
      </c>
      <c r="B498" s="12" t="s">
        <v>1566</v>
      </c>
      <c r="C498" s="131">
        <v>1</v>
      </c>
      <c r="D498" s="33">
        <f t="shared" si="20"/>
        <v>70</v>
      </c>
      <c r="E498" s="33">
        <v>30</v>
      </c>
      <c r="F498" s="131">
        <v>30</v>
      </c>
      <c r="G498" s="131">
        <v>10</v>
      </c>
      <c r="H498" s="131"/>
      <c r="I498" s="131">
        <v>50</v>
      </c>
      <c r="J498" s="359"/>
      <c r="K498" s="359"/>
    </row>
    <row r="499" spans="1:11">
      <c r="A499" s="36" t="s">
        <v>1567</v>
      </c>
      <c r="B499" s="12" t="s">
        <v>1253</v>
      </c>
      <c r="C499" s="131">
        <v>1</v>
      </c>
      <c r="D499" s="33">
        <f t="shared" si="20"/>
        <v>120</v>
      </c>
      <c r="E499" s="33">
        <v>60</v>
      </c>
      <c r="F499" s="131">
        <v>40</v>
      </c>
      <c r="G499" s="131">
        <v>20</v>
      </c>
      <c r="H499" s="308"/>
      <c r="I499" s="131">
        <v>160</v>
      </c>
      <c r="J499" s="359"/>
      <c r="K499" s="359"/>
    </row>
    <row r="500" spans="1:11">
      <c r="A500" s="36" t="s">
        <v>1568</v>
      </c>
      <c r="B500" s="12" t="s">
        <v>1369</v>
      </c>
      <c r="C500" s="131">
        <v>1</v>
      </c>
      <c r="D500" s="33">
        <f t="shared" si="20"/>
        <v>140</v>
      </c>
      <c r="E500" s="33">
        <v>60</v>
      </c>
      <c r="F500" s="131">
        <v>60</v>
      </c>
      <c r="G500" s="131">
        <v>20</v>
      </c>
      <c r="H500" s="131"/>
      <c r="I500" s="131">
        <v>215</v>
      </c>
      <c r="J500" s="359"/>
      <c r="K500" s="359"/>
    </row>
    <row r="501" spans="1:11">
      <c r="A501" s="36" t="s">
        <v>1569</v>
      </c>
      <c r="B501" s="12" t="s">
        <v>1251</v>
      </c>
      <c r="C501" s="131">
        <v>1</v>
      </c>
      <c r="D501" s="33">
        <f t="shared" si="20"/>
        <v>200</v>
      </c>
      <c r="E501" s="33">
        <v>120</v>
      </c>
      <c r="F501" s="131">
        <v>60</v>
      </c>
      <c r="G501" s="131">
        <v>20</v>
      </c>
      <c r="H501" s="131"/>
      <c r="I501" s="131">
        <v>160</v>
      </c>
      <c r="J501" s="359"/>
      <c r="K501" s="359"/>
    </row>
    <row r="502" spans="1:11">
      <c r="A502" s="36" t="s">
        <v>1570</v>
      </c>
      <c r="B502" s="12" t="s">
        <v>1371</v>
      </c>
      <c r="C502" s="131">
        <v>1</v>
      </c>
      <c r="D502" s="33">
        <f t="shared" si="20"/>
        <v>260</v>
      </c>
      <c r="E502" s="33">
        <v>180</v>
      </c>
      <c r="F502" s="131">
        <v>60</v>
      </c>
      <c r="G502" s="131">
        <v>20</v>
      </c>
      <c r="H502" s="131"/>
      <c r="I502" s="131">
        <v>175</v>
      </c>
      <c r="J502" s="359"/>
      <c r="K502" s="359"/>
    </row>
    <row r="503" spans="1:11">
      <c r="A503" s="36" t="s">
        <v>1571</v>
      </c>
      <c r="B503" s="38" t="s">
        <v>1572</v>
      </c>
      <c r="C503" s="131">
        <v>1</v>
      </c>
      <c r="D503" s="33">
        <f t="shared" si="20"/>
        <v>90</v>
      </c>
      <c r="E503" s="33">
        <v>50</v>
      </c>
      <c r="F503" s="131">
        <v>40</v>
      </c>
      <c r="G503" s="131"/>
      <c r="H503" s="131"/>
      <c r="I503" s="131">
        <v>160</v>
      </c>
      <c r="J503" s="359"/>
      <c r="K503" s="359"/>
    </row>
    <row r="504" spans="1:11">
      <c r="A504" s="43" t="s">
        <v>1573</v>
      </c>
      <c r="B504" s="41" t="s">
        <v>1574</v>
      </c>
      <c r="C504" s="128"/>
      <c r="D504" s="412"/>
      <c r="E504" s="63"/>
      <c r="F504" s="128"/>
      <c r="G504" s="128"/>
      <c r="H504" s="155"/>
      <c r="I504" s="155"/>
      <c r="J504" s="695"/>
      <c r="K504" s="695"/>
    </row>
    <row r="505" spans="1:11">
      <c r="A505" s="36" t="s">
        <v>1575</v>
      </c>
      <c r="B505" s="12" t="s">
        <v>1037</v>
      </c>
      <c r="C505" s="131">
        <v>1</v>
      </c>
      <c r="D505" s="33">
        <f t="shared" ref="D505:D516" si="21">E505+F505+G505+H505</f>
        <v>45</v>
      </c>
      <c r="E505" s="33">
        <v>20</v>
      </c>
      <c r="F505" s="131">
        <v>25</v>
      </c>
      <c r="G505" s="131"/>
      <c r="H505" s="131"/>
      <c r="I505" s="131"/>
      <c r="J505" s="359"/>
      <c r="K505" s="359"/>
    </row>
    <row r="506" spans="1:11">
      <c r="A506" s="36" t="s">
        <v>1576</v>
      </c>
      <c r="B506" s="12" t="s">
        <v>1196</v>
      </c>
      <c r="C506" s="131">
        <v>1</v>
      </c>
      <c r="D506" s="33">
        <f t="shared" si="21"/>
        <v>90</v>
      </c>
      <c r="E506" s="33">
        <v>40</v>
      </c>
      <c r="F506" s="131">
        <v>40</v>
      </c>
      <c r="G506" s="131">
        <v>10</v>
      </c>
      <c r="H506" s="131"/>
      <c r="I506" s="131">
        <v>10</v>
      </c>
      <c r="J506" s="359"/>
      <c r="K506" s="359"/>
    </row>
    <row r="507" spans="1:11">
      <c r="A507" s="36" t="s">
        <v>1577</v>
      </c>
      <c r="B507" s="12" t="s">
        <v>1198</v>
      </c>
      <c r="C507" s="131">
        <v>1</v>
      </c>
      <c r="D507" s="33">
        <f t="shared" si="21"/>
        <v>110</v>
      </c>
      <c r="E507" s="33">
        <v>50</v>
      </c>
      <c r="F507" s="131">
        <v>50</v>
      </c>
      <c r="G507" s="131">
        <v>10</v>
      </c>
      <c r="H507" s="131"/>
      <c r="I507" s="131">
        <v>40</v>
      </c>
      <c r="J507" s="359"/>
      <c r="K507" s="359"/>
    </row>
    <row r="508" spans="1:11">
      <c r="A508" s="36" t="s">
        <v>1578</v>
      </c>
      <c r="B508" s="12" t="s">
        <v>1398</v>
      </c>
      <c r="C508" s="131">
        <v>1</v>
      </c>
      <c r="D508" s="33">
        <f t="shared" si="21"/>
        <v>110</v>
      </c>
      <c r="E508" s="33">
        <v>30</v>
      </c>
      <c r="F508" s="131">
        <v>60</v>
      </c>
      <c r="G508" s="131">
        <v>20</v>
      </c>
      <c r="H508" s="131"/>
      <c r="I508" s="131">
        <v>40</v>
      </c>
      <c r="J508" s="359"/>
      <c r="K508" s="359"/>
    </row>
    <row r="509" spans="1:11">
      <c r="A509" s="36" t="s">
        <v>1579</v>
      </c>
      <c r="B509" s="12" t="s">
        <v>1136</v>
      </c>
      <c r="C509" s="131">
        <v>1</v>
      </c>
      <c r="D509" s="33">
        <f t="shared" si="21"/>
        <v>30</v>
      </c>
      <c r="E509" s="33">
        <v>30</v>
      </c>
      <c r="F509" s="131"/>
      <c r="G509" s="131"/>
      <c r="H509" s="131"/>
      <c r="I509" s="131">
        <v>30</v>
      </c>
      <c r="J509" s="359"/>
      <c r="K509" s="359"/>
    </row>
    <row r="510" spans="1:11">
      <c r="A510" s="36" t="s">
        <v>1580</v>
      </c>
      <c r="B510" s="12" t="s">
        <v>1559</v>
      </c>
      <c r="C510" s="131">
        <v>1</v>
      </c>
      <c r="D510" s="33">
        <f t="shared" si="21"/>
        <v>35</v>
      </c>
      <c r="E510" s="33">
        <v>20</v>
      </c>
      <c r="F510" s="131">
        <v>15</v>
      </c>
      <c r="G510" s="131"/>
      <c r="H510" s="131"/>
      <c r="I510" s="131">
        <v>35</v>
      </c>
      <c r="J510" s="359"/>
      <c r="K510" s="359"/>
    </row>
    <row r="511" spans="1:11">
      <c r="A511" s="36" t="s">
        <v>1581</v>
      </c>
      <c r="B511" s="12" t="s">
        <v>1308</v>
      </c>
      <c r="C511" s="131">
        <v>1</v>
      </c>
      <c r="D511" s="33">
        <f t="shared" si="21"/>
        <v>75</v>
      </c>
      <c r="E511" s="33">
        <v>30</v>
      </c>
      <c r="F511" s="131">
        <v>30</v>
      </c>
      <c r="G511" s="131">
        <v>15</v>
      </c>
      <c r="H511" s="131"/>
      <c r="I511" s="131">
        <v>30</v>
      </c>
      <c r="J511" s="359"/>
      <c r="K511" s="359"/>
    </row>
    <row r="512" spans="1:11" ht="30">
      <c r="A512" s="36" t="s">
        <v>1582</v>
      </c>
      <c r="B512" s="12" t="s">
        <v>1562</v>
      </c>
      <c r="C512" s="131">
        <v>1</v>
      </c>
      <c r="D512" s="33">
        <f t="shared" si="21"/>
        <v>15</v>
      </c>
      <c r="E512" s="33">
        <v>5</v>
      </c>
      <c r="F512" s="131">
        <v>5</v>
      </c>
      <c r="G512" s="131">
        <v>5</v>
      </c>
      <c r="H512" s="308"/>
      <c r="I512" s="131">
        <v>10</v>
      </c>
      <c r="J512" s="359"/>
      <c r="K512" s="359"/>
    </row>
    <row r="513" spans="1:11">
      <c r="A513" s="36" t="s">
        <v>1583</v>
      </c>
      <c r="B513" s="12" t="s">
        <v>1253</v>
      </c>
      <c r="C513" s="131">
        <v>1</v>
      </c>
      <c r="D513" s="33">
        <f t="shared" si="21"/>
        <v>200</v>
      </c>
      <c r="E513" s="33">
        <v>120</v>
      </c>
      <c r="F513" s="131">
        <v>60</v>
      </c>
      <c r="G513" s="131">
        <v>20</v>
      </c>
      <c r="H513" s="131"/>
      <c r="I513" s="131">
        <v>160</v>
      </c>
      <c r="J513" s="359"/>
      <c r="K513" s="359"/>
    </row>
    <row r="514" spans="1:11">
      <c r="A514" s="36" t="s">
        <v>1584</v>
      </c>
      <c r="B514" s="12" t="s">
        <v>1369</v>
      </c>
      <c r="C514" s="131">
        <v>1</v>
      </c>
      <c r="D514" s="33">
        <f t="shared" si="21"/>
        <v>170</v>
      </c>
      <c r="E514" s="33">
        <v>90</v>
      </c>
      <c r="F514" s="131">
        <v>60</v>
      </c>
      <c r="G514" s="131">
        <v>20</v>
      </c>
      <c r="H514" s="131"/>
      <c r="I514" s="131">
        <v>215</v>
      </c>
      <c r="J514" s="359"/>
      <c r="K514" s="359"/>
    </row>
    <row r="515" spans="1:11">
      <c r="A515" s="36" t="s">
        <v>1585</v>
      </c>
      <c r="B515" s="12" t="s">
        <v>1251</v>
      </c>
      <c r="C515" s="131">
        <v>1</v>
      </c>
      <c r="D515" s="33">
        <f t="shared" si="21"/>
        <v>200</v>
      </c>
      <c r="E515" s="33">
        <v>120</v>
      </c>
      <c r="F515" s="131">
        <v>60</v>
      </c>
      <c r="G515" s="131">
        <v>20</v>
      </c>
      <c r="H515" s="131"/>
      <c r="I515" s="131">
        <v>160</v>
      </c>
      <c r="J515" s="359"/>
      <c r="K515" s="359"/>
    </row>
    <row r="516" spans="1:11">
      <c r="A516" s="36" t="s">
        <v>1586</v>
      </c>
      <c r="B516" s="12" t="s">
        <v>1371</v>
      </c>
      <c r="C516" s="131">
        <v>1</v>
      </c>
      <c r="D516" s="33">
        <f t="shared" si="21"/>
        <v>260</v>
      </c>
      <c r="E516" s="33">
        <v>180</v>
      </c>
      <c r="F516" s="131">
        <v>60</v>
      </c>
      <c r="G516" s="131">
        <v>20</v>
      </c>
      <c r="H516" s="131"/>
      <c r="I516" s="131">
        <v>175</v>
      </c>
      <c r="J516" s="359"/>
      <c r="K516" s="359"/>
    </row>
    <row r="517" spans="1:11">
      <c r="A517" s="43" t="s">
        <v>1587</v>
      </c>
      <c r="B517" s="41" t="s">
        <v>1588</v>
      </c>
      <c r="C517" s="128"/>
      <c r="D517" s="412"/>
      <c r="E517" s="63"/>
      <c r="F517" s="128"/>
      <c r="G517" s="128"/>
      <c r="H517" s="155"/>
      <c r="I517" s="155"/>
      <c r="J517" s="695"/>
      <c r="K517" s="695"/>
    </row>
    <row r="518" spans="1:11">
      <c r="A518" s="36" t="s">
        <v>1589</v>
      </c>
      <c r="B518" s="12" t="s">
        <v>1037</v>
      </c>
      <c r="C518" s="131">
        <v>1</v>
      </c>
      <c r="D518" s="33">
        <f t="shared" ref="D518:D525" si="22">E518+F518+G518+H518</f>
        <v>45</v>
      </c>
      <c r="E518" s="33">
        <v>20</v>
      </c>
      <c r="F518" s="131">
        <v>25</v>
      </c>
      <c r="G518" s="131"/>
      <c r="H518" s="131"/>
      <c r="I518" s="131">
        <v>10</v>
      </c>
      <c r="J518" s="359"/>
      <c r="K518" s="359"/>
    </row>
    <row r="519" spans="1:11">
      <c r="A519" s="36" t="s">
        <v>1590</v>
      </c>
      <c r="B519" s="12" t="s">
        <v>1196</v>
      </c>
      <c r="C519" s="131">
        <v>1</v>
      </c>
      <c r="D519" s="33">
        <f t="shared" si="22"/>
        <v>90</v>
      </c>
      <c r="E519" s="33">
        <v>40</v>
      </c>
      <c r="F519" s="131">
        <v>40</v>
      </c>
      <c r="G519" s="131">
        <v>10</v>
      </c>
      <c r="H519" s="131"/>
      <c r="I519" s="131">
        <v>40</v>
      </c>
      <c r="J519" s="359"/>
      <c r="K519" s="359"/>
    </row>
    <row r="520" spans="1:11">
      <c r="A520" s="36" t="s">
        <v>1591</v>
      </c>
      <c r="B520" s="12" t="s">
        <v>1198</v>
      </c>
      <c r="C520" s="131">
        <v>1</v>
      </c>
      <c r="D520" s="33">
        <f t="shared" si="22"/>
        <v>110</v>
      </c>
      <c r="E520" s="33">
        <v>50</v>
      </c>
      <c r="F520" s="131">
        <v>50</v>
      </c>
      <c r="G520" s="131">
        <v>10</v>
      </c>
      <c r="H520" s="131"/>
      <c r="I520" s="131">
        <v>40</v>
      </c>
      <c r="J520" s="359"/>
      <c r="K520" s="359"/>
    </row>
    <row r="521" spans="1:11">
      <c r="A521" s="36" t="s">
        <v>1592</v>
      </c>
      <c r="B521" s="12" t="s">
        <v>1308</v>
      </c>
      <c r="C521" s="131">
        <v>1</v>
      </c>
      <c r="D521" s="33">
        <f t="shared" si="22"/>
        <v>75</v>
      </c>
      <c r="E521" s="33">
        <v>30</v>
      </c>
      <c r="F521" s="131">
        <v>30</v>
      </c>
      <c r="G521" s="131">
        <v>15</v>
      </c>
      <c r="H521" s="308"/>
      <c r="I521" s="131">
        <v>40</v>
      </c>
      <c r="J521" s="359"/>
      <c r="K521" s="359"/>
    </row>
    <row r="522" spans="1:11">
      <c r="A522" s="36" t="s">
        <v>1593</v>
      </c>
      <c r="B522" s="12" t="s">
        <v>1253</v>
      </c>
      <c r="C522" s="131">
        <v>1</v>
      </c>
      <c r="D522" s="33">
        <f t="shared" si="22"/>
        <v>200</v>
      </c>
      <c r="E522" s="33">
        <v>120</v>
      </c>
      <c r="F522" s="131">
        <v>60</v>
      </c>
      <c r="G522" s="131">
        <v>20</v>
      </c>
      <c r="H522" s="131"/>
      <c r="I522" s="131">
        <v>160</v>
      </c>
      <c r="J522" s="359"/>
      <c r="K522" s="359"/>
    </row>
    <row r="523" spans="1:11">
      <c r="A523" s="36" t="s">
        <v>1594</v>
      </c>
      <c r="B523" s="12" t="s">
        <v>1369</v>
      </c>
      <c r="C523" s="131">
        <v>1</v>
      </c>
      <c r="D523" s="33">
        <f t="shared" si="22"/>
        <v>170</v>
      </c>
      <c r="E523" s="33">
        <v>90</v>
      </c>
      <c r="F523" s="131">
        <v>60</v>
      </c>
      <c r="G523" s="131">
        <v>20</v>
      </c>
      <c r="H523" s="131"/>
      <c r="I523" s="131">
        <v>245</v>
      </c>
      <c r="J523" s="359"/>
      <c r="K523" s="359"/>
    </row>
    <row r="524" spans="1:11">
      <c r="A524" s="36" t="s">
        <v>1595</v>
      </c>
      <c r="B524" s="12" t="s">
        <v>1251</v>
      </c>
      <c r="C524" s="131">
        <v>1</v>
      </c>
      <c r="D524" s="33">
        <f t="shared" si="22"/>
        <v>200</v>
      </c>
      <c r="E524" s="33">
        <v>120</v>
      </c>
      <c r="F524" s="131">
        <v>60</v>
      </c>
      <c r="G524" s="131">
        <v>20</v>
      </c>
      <c r="H524" s="131"/>
      <c r="I524" s="131">
        <v>160</v>
      </c>
      <c r="J524" s="359"/>
      <c r="K524" s="359"/>
    </row>
    <row r="525" spans="1:11">
      <c r="A525" s="36" t="s">
        <v>1596</v>
      </c>
      <c r="B525" s="12" t="s">
        <v>1371</v>
      </c>
      <c r="C525" s="131">
        <v>1</v>
      </c>
      <c r="D525" s="33">
        <f t="shared" si="22"/>
        <v>170</v>
      </c>
      <c r="E525" s="33">
        <v>90</v>
      </c>
      <c r="F525" s="131">
        <v>60</v>
      </c>
      <c r="G525" s="131">
        <v>20</v>
      </c>
      <c r="H525" s="131"/>
      <c r="I525" s="131">
        <v>205</v>
      </c>
      <c r="J525" s="359"/>
      <c r="K525" s="359"/>
    </row>
    <row r="526" spans="1:11" ht="57">
      <c r="A526" s="43" t="s">
        <v>1597</v>
      </c>
      <c r="B526" s="41" t="s">
        <v>1598</v>
      </c>
      <c r="C526" s="128"/>
      <c r="D526" s="412"/>
      <c r="E526" s="63"/>
      <c r="F526" s="128"/>
      <c r="G526" s="128"/>
      <c r="H526" s="128"/>
      <c r="I526" s="155"/>
      <c r="J526" s="695"/>
      <c r="K526" s="695"/>
    </row>
    <row r="527" spans="1:11" ht="30">
      <c r="A527" s="36" t="s">
        <v>1599</v>
      </c>
      <c r="B527" s="110" t="s">
        <v>1600</v>
      </c>
      <c r="C527" s="131">
        <v>1</v>
      </c>
      <c r="D527" s="33">
        <f>E527+F527+G527+H527</f>
        <v>220</v>
      </c>
      <c r="E527" s="33">
        <v>120</v>
      </c>
      <c r="F527" s="131">
        <v>80</v>
      </c>
      <c r="G527" s="131">
        <v>20</v>
      </c>
      <c r="H527" s="131"/>
      <c r="I527" s="131">
        <v>10</v>
      </c>
      <c r="J527" s="359"/>
      <c r="K527" s="359"/>
    </row>
    <row r="528" spans="1:11">
      <c r="A528" s="36" t="s">
        <v>1601</v>
      </c>
      <c r="B528" s="110" t="s">
        <v>1602</v>
      </c>
      <c r="C528" s="131">
        <v>1</v>
      </c>
      <c r="D528" s="33">
        <f>E528+F528+G528+H528</f>
        <v>160</v>
      </c>
      <c r="E528" s="33">
        <v>90</v>
      </c>
      <c r="F528" s="131">
        <v>50</v>
      </c>
      <c r="G528" s="131">
        <v>20</v>
      </c>
      <c r="H528" s="131"/>
      <c r="I528" s="131">
        <v>10</v>
      </c>
      <c r="J528" s="359"/>
      <c r="K528" s="359"/>
    </row>
    <row r="529" spans="1:11">
      <c r="A529" s="36" t="s">
        <v>1603</v>
      </c>
      <c r="B529" s="110" t="s">
        <v>1604</v>
      </c>
      <c r="C529" s="131">
        <v>1</v>
      </c>
      <c r="D529" s="33">
        <f>E529+F529+G529+H529</f>
        <v>200</v>
      </c>
      <c r="E529" s="33">
        <v>80</v>
      </c>
      <c r="F529" s="131">
        <v>60</v>
      </c>
      <c r="G529" s="131">
        <v>60</v>
      </c>
      <c r="H529" s="131"/>
      <c r="I529" s="131"/>
      <c r="J529" s="359"/>
      <c r="K529" s="359"/>
    </row>
    <row r="530" spans="1:11">
      <c r="A530" s="36" t="s">
        <v>1605</v>
      </c>
      <c r="B530" s="110" t="s">
        <v>1606</v>
      </c>
      <c r="C530" s="131">
        <v>1</v>
      </c>
      <c r="D530" s="33">
        <f>E530+F530+G530+H530</f>
        <v>170</v>
      </c>
      <c r="E530" s="33">
        <v>80</v>
      </c>
      <c r="F530" s="131">
        <v>70</v>
      </c>
      <c r="G530" s="131">
        <v>20</v>
      </c>
      <c r="H530" s="131"/>
      <c r="I530" s="131">
        <v>40</v>
      </c>
      <c r="J530" s="359"/>
      <c r="K530" s="359"/>
    </row>
    <row r="531" spans="1:11" ht="28.5">
      <c r="A531" s="43" t="s">
        <v>1607</v>
      </c>
      <c r="B531" s="41" t="s">
        <v>1608</v>
      </c>
      <c r="C531" s="128"/>
      <c r="D531" s="412"/>
      <c r="E531" s="63"/>
      <c r="F531" s="128"/>
      <c r="G531" s="128"/>
      <c r="H531" s="155"/>
      <c r="I531" s="155"/>
      <c r="J531" s="695"/>
      <c r="K531" s="695"/>
    </row>
    <row r="532" spans="1:11">
      <c r="A532" s="36" t="s">
        <v>1609</v>
      </c>
      <c r="B532" s="12" t="s">
        <v>1037</v>
      </c>
      <c r="C532" s="131">
        <v>1</v>
      </c>
      <c r="D532" s="33">
        <f>E532+F532+G532+H532</f>
        <v>45</v>
      </c>
      <c r="E532" s="33">
        <v>20</v>
      </c>
      <c r="F532" s="131">
        <v>25</v>
      </c>
      <c r="G532" s="131"/>
      <c r="H532" s="131"/>
      <c r="I532" s="131">
        <v>40</v>
      </c>
      <c r="J532" s="359"/>
      <c r="K532" s="359"/>
    </row>
    <row r="533" spans="1:11">
      <c r="A533" s="36" t="s">
        <v>1610</v>
      </c>
      <c r="B533" s="12" t="s">
        <v>1611</v>
      </c>
      <c r="C533" s="131">
        <v>1</v>
      </c>
      <c r="D533" s="33">
        <f>E533+F533+G533+H533</f>
        <v>150</v>
      </c>
      <c r="E533" s="33">
        <v>60</v>
      </c>
      <c r="F533" s="131">
        <v>60</v>
      </c>
      <c r="G533" s="131">
        <v>10</v>
      </c>
      <c r="H533" s="131">
        <v>20</v>
      </c>
      <c r="I533" s="131">
        <v>40</v>
      </c>
      <c r="J533" s="359"/>
      <c r="K533" s="359"/>
    </row>
    <row r="534" spans="1:11">
      <c r="A534" s="36" t="s">
        <v>1612</v>
      </c>
      <c r="B534" s="12" t="s">
        <v>1613</v>
      </c>
      <c r="C534" s="131">
        <v>1</v>
      </c>
      <c r="D534" s="33">
        <f>E534+F534+G534+H534</f>
        <v>145</v>
      </c>
      <c r="E534" s="33">
        <v>60</v>
      </c>
      <c r="F534" s="131">
        <v>35</v>
      </c>
      <c r="G534" s="131">
        <v>30</v>
      </c>
      <c r="H534" s="131">
        <v>20</v>
      </c>
      <c r="I534" s="131">
        <v>40</v>
      </c>
      <c r="J534" s="359"/>
      <c r="K534" s="359"/>
    </row>
    <row r="535" spans="1:11">
      <c r="A535" s="36" t="s">
        <v>1614</v>
      </c>
      <c r="B535" s="12" t="s">
        <v>1615</v>
      </c>
      <c r="C535" s="131">
        <v>1</v>
      </c>
      <c r="D535" s="33">
        <f>E535+F535+G535+H535</f>
        <v>105</v>
      </c>
      <c r="E535" s="33">
        <v>30</v>
      </c>
      <c r="F535" s="131">
        <v>20</v>
      </c>
      <c r="G535" s="131">
        <v>5</v>
      </c>
      <c r="H535" s="131">
        <v>50</v>
      </c>
      <c r="I535" s="131">
        <v>10</v>
      </c>
      <c r="J535" s="359"/>
      <c r="K535" s="359"/>
    </row>
    <row r="536" spans="1:11">
      <c r="A536" s="36" t="s">
        <v>1616</v>
      </c>
      <c r="B536" s="12" t="s">
        <v>1617</v>
      </c>
      <c r="C536" s="131">
        <v>1</v>
      </c>
      <c r="D536" s="33">
        <f>E536+F536+G536+H536</f>
        <v>330</v>
      </c>
      <c r="E536" s="33">
        <v>160</v>
      </c>
      <c r="F536" s="131">
        <v>140</v>
      </c>
      <c r="G536" s="131">
        <v>30</v>
      </c>
      <c r="H536" s="131"/>
      <c r="I536" s="131">
        <v>70</v>
      </c>
      <c r="J536" s="359"/>
      <c r="K536" s="359"/>
    </row>
    <row r="537" spans="1:11">
      <c r="A537" s="43" t="s">
        <v>1618</v>
      </c>
      <c r="B537" s="37" t="s">
        <v>1619</v>
      </c>
      <c r="C537" s="155"/>
      <c r="D537" s="412"/>
      <c r="E537" s="412"/>
      <c r="F537" s="155"/>
      <c r="G537" s="155"/>
      <c r="H537" s="155"/>
      <c r="I537" s="155"/>
      <c r="J537" s="695"/>
      <c r="K537" s="695"/>
    </row>
    <row r="538" spans="1:11">
      <c r="A538" s="36" t="s">
        <v>1620</v>
      </c>
      <c r="B538" s="38" t="s">
        <v>1621</v>
      </c>
      <c r="C538" s="131">
        <v>1</v>
      </c>
      <c r="D538" s="33">
        <f t="shared" ref="D538:D550" si="23">E538+F538+G538+H538</f>
        <v>190</v>
      </c>
      <c r="E538" s="33">
        <v>80</v>
      </c>
      <c r="F538" s="131">
        <v>80</v>
      </c>
      <c r="G538" s="131"/>
      <c r="H538" s="131">
        <v>30</v>
      </c>
      <c r="I538" s="131">
        <v>120</v>
      </c>
      <c r="J538" s="359"/>
      <c r="K538" s="359"/>
    </row>
    <row r="539" spans="1:11">
      <c r="A539" s="36" t="s">
        <v>1622</v>
      </c>
      <c r="B539" s="38" t="s">
        <v>1623</v>
      </c>
      <c r="C539" s="131">
        <v>1</v>
      </c>
      <c r="D539" s="33">
        <f t="shared" si="23"/>
        <v>90</v>
      </c>
      <c r="E539" s="33">
        <v>40</v>
      </c>
      <c r="F539" s="131">
        <v>40</v>
      </c>
      <c r="G539" s="131"/>
      <c r="H539" s="131">
        <v>10</v>
      </c>
      <c r="I539" s="131">
        <v>180</v>
      </c>
      <c r="J539" s="359"/>
      <c r="K539" s="359"/>
    </row>
    <row r="540" spans="1:11" ht="30">
      <c r="A540" s="36" t="s">
        <v>1624</v>
      </c>
      <c r="B540" s="38" t="s">
        <v>1178</v>
      </c>
      <c r="C540" s="131">
        <v>1</v>
      </c>
      <c r="D540" s="33">
        <f t="shared" si="23"/>
        <v>115</v>
      </c>
      <c r="E540" s="33">
        <v>55</v>
      </c>
      <c r="F540" s="131">
        <v>50</v>
      </c>
      <c r="G540" s="131">
        <v>10</v>
      </c>
      <c r="H540" s="131"/>
      <c r="I540" s="131">
        <v>25</v>
      </c>
      <c r="J540" s="359"/>
      <c r="K540" s="359"/>
    </row>
    <row r="541" spans="1:11" ht="35.25" customHeight="1">
      <c r="A541" s="36" t="s">
        <v>1625</v>
      </c>
      <c r="B541" s="38" t="s">
        <v>1180</v>
      </c>
      <c r="C541" s="131">
        <v>1</v>
      </c>
      <c r="D541" s="33">
        <f t="shared" si="23"/>
        <v>130</v>
      </c>
      <c r="E541" s="33">
        <v>60</v>
      </c>
      <c r="F541" s="131">
        <v>50</v>
      </c>
      <c r="G541" s="131">
        <v>20</v>
      </c>
      <c r="H541" s="131"/>
      <c r="I541" s="131"/>
      <c r="J541" s="359"/>
      <c r="K541" s="359"/>
    </row>
    <row r="542" spans="1:11">
      <c r="A542" s="36" t="s">
        <v>1626</v>
      </c>
      <c r="B542" s="38" t="s">
        <v>1627</v>
      </c>
      <c r="C542" s="131">
        <v>1</v>
      </c>
      <c r="D542" s="33">
        <f t="shared" si="23"/>
        <v>570</v>
      </c>
      <c r="E542" s="754">
        <v>200</v>
      </c>
      <c r="F542" s="609">
        <v>280</v>
      </c>
      <c r="G542" s="131"/>
      <c r="H542" s="131">
        <v>90</v>
      </c>
      <c r="I542" s="131"/>
      <c r="J542" s="359"/>
      <c r="K542" s="359"/>
    </row>
    <row r="543" spans="1:11">
      <c r="A543" s="36" t="s">
        <v>1628</v>
      </c>
      <c r="B543" s="38" t="s">
        <v>1629</v>
      </c>
      <c r="C543" s="131">
        <v>1</v>
      </c>
      <c r="D543" s="33">
        <f t="shared" si="23"/>
        <v>240</v>
      </c>
      <c r="E543" s="33">
        <v>30</v>
      </c>
      <c r="F543" s="131">
        <v>120</v>
      </c>
      <c r="G543" s="131"/>
      <c r="H543" s="131">
        <v>90</v>
      </c>
      <c r="I543" s="131">
        <v>30</v>
      </c>
      <c r="J543" s="359"/>
      <c r="K543" s="359"/>
    </row>
    <row r="544" spans="1:11">
      <c r="A544" s="36" t="s">
        <v>1630</v>
      </c>
      <c r="B544" s="38" t="s">
        <v>1631</v>
      </c>
      <c r="C544" s="131">
        <v>1</v>
      </c>
      <c r="D544" s="33">
        <f t="shared" si="23"/>
        <v>60</v>
      </c>
      <c r="E544" s="33">
        <v>20</v>
      </c>
      <c r="F544" s="131">
        <v>20</v>
      </c>
      <c r="G544" s="131"/>
      <c r="H544" s="131">
        <v>20</v>
      </c>
      <c r="I544" s="131">
        <v>20</v>
      </c>
      <c r="J544" s="359"/>
      <c r="K544" s="359"/>
    </row>
    <row r="545" spans="1:11">
      <c r="A545" s="36" t="s">
        <v>1632</v>
      </c>
      <c r="B545" s="38" t="s">
        <v>1633</v>
      </c>
      <c r="C545" s="131">
        <v>1</v>
      </c>
      <c r="D545" s="33">
        <f t="shared" si="23"/>
        <v>140</v>
      </c>
      <c r="E545" s="33">
        <v>50</v>
      </c>
      <c r="F545" s="131">
        <v>40</v>
      </c>
      <c r="G545" s="131">
        <v>30</v>
      </c>
      <c r="H545" s="131">
        <v>20</v>
      </c>
      <c r="I545" s="131">
        <v>25</v>
      </c>
      <c r="J545" s="359"/>
      <c r="K545" s="359"/>
    </row>
    <row r="546" spans="1:11">
      <c r="A546" s="36" t="s">
        <v>1634</v>
      </c>
      <c r="B546" s="38" t="s">
        <v>1635</v>
      </c>
      <c r="C546" s="131">
        <v>1</v>
      </c>
      <c r="D546" s="33">
        <f t="shared" si="23"/>
        <v>90</v>
      </c>
      <c r="E546" s="33">
        <v>40</v>
      </c>
      <c r="F546" s="131">
        <v>40</v>
      </c>
      <c r="G546" s="131">
        <v>10</v>
      </c>
      <c r="H546" s="131"/>
      <c r="I546" s="131">
        <v>40</v>
      </c>
      <c r="J546" s="359"/>
      <c r="K546" s="359"/>
    </row>
    <row r="547" spans="1:11">
      <c r="A547" s="36" t="s">
        <v>1636</v>
      </c>
      <c r="B547" s="38" t="s">
        <v>1637</v>
      </c>
      <c r="C547" s="131">
        <v>1</v>
      </c>
      <c r="D547" s="33">
        <f t="shared" si="23"/>
        <v>105</v>
      </c>
      <c r="E547" s="33">
        <v>40</v>
      </c>
      <c r="F547" s="131">
        <v>40</v>
      </c>
      <c r="G547" s="131">
        <v>25</v>
      </c>
      <c r="H547" s="131"/>
      <c r="I547" s="131">
        <v>25</v>
      </c>
      <c r="J547" s="359"/>
      <c r="K547" s="359"/>
    </row>
    <row r="548" spans="1:11">
      <c r="A548" s="36" t="s">
        <v>1638</v>
      </c>
      <c r="B548" s="38" t="s">
        <v>1639</v>
      </c>
      <c r="C548" s="131">
        <v>1</v>
      </c>
      <c r="D548" s="33">
        <f t="shared" si="23"/>
        <v>85</v>
      </c>
      <c r="E548" s="33">
        <v>40</v>
      </c>
      <c r="F548" s="131">
        <v>35</v>
      </c>
      <c r="G548" s="131">
        <v>10</v>
      </c>
      <c r="H548" s="131"/>
      <c r="I548" s="131">
        <v>25</v>
      </c>
      <c r="J548" s="359"/>
      <c r="K548" s="359"/>
    </row>
    <row r="549" spans="1:11">
      <c r="A549" s="36" t="s">
        <v>1640</v>
      </c>
      <c r="B549" s="38" t="s">
        <v>1641</v>
      </c>
      <c r="C549" s="131">
        <v>1</v>
      </c>
      <c r="D549" s="33">
        <f t="shared" si="23"/>
        <v>70</v>
      </c>
      <c r="E549" s="33">
        <v>30</v>
      </c>
      <c r="F549" s="131">
        <v>30</v>
      </c>
      <c r="G549" s="131">
        <v>10</v>
      </c>
      <c r="H549" s="131"/>
      <c r="I549" s="131">
        <v>25</v>
      </c>
      <c r="J549" s="359"/>
      <c r="K549" s="359"/>
    </row>
    <row r="550" spans="1:11">
      <c r="A550" s="36" t="s">
        <v>1642</v>
      </c>
      <c r="B550" s="38" t="s">
        <v>1643</v>
      </c>
      <c r="C550" s="131">
        <v>1</v>
      </c>
      <c r="D550" s="33">
        <f t="shared" si="23"/>
        <v>100</v>
      </c>
      <c r="E550" s="33">
        <v>35</v>
      </c>
      <c r="F550" s="131">
        <v>35</v>
      </c>
      <c r="G550" s="131">
        <v>30</v>
      </c>
      <c r="H550" s="131"/>
      <c r="I550" s="131">
        <v>25</v>
      </c>
      <c r="J550" s="359"/>
      <c r="K550" s="359"/>
    </row>
    <row r="551" spans="1:11">
      <c r="A551" s="341" t="s">
        <v>3513</v>
      </c>
      <c r="B551" s="342" t="s">
        <v>3514</v>
      </c>
      <c r="C551" s="1365"/>
      <c r="D551" s="1866"/>
      <c r="E551" s="1864"/>
      <c r="F551" s="1365"/>
      <c r="G551" s="1365"/>
      <c r="H551" s="1366"/>
      <c r="I551" s="1366"/>
      <c r="J551" s="1348"/>
      <c r="K551" s="1348"/>
    </row>
    <row r="552" spans="1:11" ht="45">
      <c r="A552" s="36" t="s">
        <v>3515</v>
      </c>
      <c r="B552" s="38" t="s">
        <v>3516</v>
      </c>
      <c r="C552" s="131">
        <v>1</v>
      </c>
      <c r="D552" s="33">
        <f t="shared" ref="D552:D576" si="24">E552+F552+G552+H552</f>
        <v>40</v>
      </c>
      <c r="E552" s="33">
        <v>20</v>
      </c>
      <c r="F552" s="131">
        <v>20</v>
      </c>
      <c r="G552" s="131"/>
      <c r="H552" s="131">
        <v>0</v>
      </c>
      <c r="I552" s="131">
        <v>10</v>
      </c>
      <c r="J552" s="359"/>
      <c r="K552" s="359"/>
    </row>
    <row r="553" spans="1:11">
      <c r="A553" s="36" t="s">
        <v>3517</v>
      </c>
      <c r="B553" s="148" t="s">
        <v>3518</v>
      </c>
      <c r="C553" s="131">
        <v>1</v>
      </c>
      <c r="D553" s="33">
        <f t="shared" si="24"/>
        <v>40</v>
      </c>
      <c r="E553" s="33">
        <v>20</v>
      </c>
      <c r="F553" s="131">
        <v>20</v>
      </c>
      <c r="G553" s="131"/>
      <c r="H553" s="131">
        <v>0</v>
      </c>
      <c r="I553" s="131">
        <v>10</v>
      </c>
      <c r="J553" s="359"/>
      <c r="K553" s="359"/>
    </row>
    <row r="554" spans="1:11">
      <c r="A554" s="36" t="s">
        <v>3519</v>
      </c>
      <c r="B554" s="38" t="s">
        <v>1615</v>
      </c>
      <c r="C554" s="131">
        <v>1</v>
      </c>
      <c r="D554" s="33">
        <f t="shared" si="24"/>
        <v>55</v>
      </c>
      <c r="E554" s="33">
        <v>25</v>
      </c>
      <c r="F554" s="131">
        <v>25</v>
      </c>
      <c r="G554" s="131"/>
      <c r="H554" s="131">
        <v>5</v>
      </c>
      <c r="I554" s="131">
        <v>10</v>
      </c>
      <c r="J554" s="359"/>
      <c r="K554" s="359"/>
    </row>
    <row r="555" spans="1:11" ht="30">
      <c r="A555" s="36" t="s">
        <v>3520</v>
      </c>
      <c r="B555" s="960" t="s">
        <v>3521</v>
      </c>
      <c r="C555" s="131">
        <v>1</v>
      </c>
      <c r="D555" s="33">
        <f t="shared" si="24"/>
        <v>40</v>
      </c>
      <c r="E555" s="33">
        <v>20</v>
      </c>
      <c r="F555" s="131">
        <v>20</v>
      </c>
      <c r="G555" s="131"/>
      <c r="H555" s="131">
        <v>0</v>
      </c>
      <c r="I555" s="131">
        <v>20</v>
      </c>
      <c r="J555" s="359"/>
      <c r="K555" s="359"/>
    </row>
    <row r="556" spans="1:11">
      <c r="A556" s="36" t="s">
        <v>3522</v>
      </c>
      <c r="B556" s="38" t="s">
        <v>3523</v>
      </c>
      <c r="C556" s="131">
        <v>1</v>
      </c>
      <c r="D556" s="33">
        <f t="shared" si="24"/>
        <v>50</v>
      </c>
      <c r="E556" s="33">
        <v>25</v>
      </c>
      <c r="F556" s="131">
        <v>25</v>
      </c>
      <c r="G556" s="131"/>
      <c r="H556" s="131"/>
      <c r="I556" s="131">
        <v>20</v>
      </c>
      <c r="J556" s="359"/>
      <c r="K556" s="359"/>
    </row>
    <row r="557" spans="1:11">
      <c r="A557" s="36" t="s">
        <v>3524</v>
      </c>
      <c r="B557" s="38" t="s">
        <v>3525</v>
      </c>
      <c r="C557" s="131">
        <v>1</v>
      </c>
      <c r="D557" s="33">
        <f t="shared" si="24"/>
        <v>30</v>
      </c>
      <c r="E557" s="33">
        <v>30</v>
      </c>
      <c r="F557" s="131"/>
      <c r="G557" s="131"/>
      <c r="H557" s="131"/>
      <c r="I557" s="131"/>
      <c r="J557" s="359"/>
      <c r="K557" s="359"/>
    </row>
    <row r="558" spans="1:11">
      <c r="A558" s="36" t="s">
        <v>3526</v>
      </c>
      <c r="B558" s="38" t="s">
        <v>2989</v>
      </c>
      <c r="C558" s="131">
        <v>1</v>
      </c>
      <c r="D558" s="33">
        <f t="shared" si="24"/>
        <v>75</v>
      </c>
      <c r="E558" s="33">
        <v>40</v>
      </c>
      <c r="F558" s="131">
        <v>30</v>
      </c>
      <c r="G558" s="131"/>
      <c r="H558" s="131">
        <v>5</v>
      </c>
      <c r="I558" s="131">
        <v>10</v>
      </c>
      <c r="J558" s="359"/>
      <c r="K558" s="359"/>
    </row>
    <row r="559" spans="1:11" ht="30">
      <c r="A559" s="36" t="s">
        <v>3527</v>
      </c>
      <c r="B559" s="38" t="s">
        <v>3528</v>
      </c>
      <c r="C559" s="131">
        <v>1</v>
      </c>
      <c r="D559" s="33">
        <f t="shared" si="24"/>
        <v>60</v>
      </c>
      <c r="E559" s="33">
        <v>30</v>
      </c>
      <c r="F559" s="131">
        <v>25</v>
      </c>
      <c r="G559" s="131"/>
      <c r="H559" s="131">
        <v>5</v>
      </c>
      <c r="I559" s="131">
        <v>10</v>
      </c>
      <c r="J559" s="359"/>
      <c r="K559" s="359"/>
    </row>
    <row r="560" spans="1:11">
      <c r="A560" s="36" t="s">
        <v>3529</v>
      </c>
      <c r="B560" s="38" t="s">
        <v>3530</v>
      </c>
      <c r="C560" s="131">
        <v>1</v>
      </c>
      <c r="D560" s="33">
        <f t="shared" si="24"/>
        <v>70</v>
      </c>
      <c r="E560" s="33">
        <v>35</v>
      </c>
      <c r="F560" s="131">
        <v>30</v>
      </c>
      <c r="G560" s="131"/>
      <c r="H560" s="131">
        <v>5</v>
      </c>
      <c r="I560" s="131">
        <v>10</v>
      </c>
      <c r="J560" s="359"/>
      <c r="K560" s="359"/>
    </row>
    <row r="561" spans="1:11">
      <c r="A561" s="36" t="s">
        <v>3531</v>
      </c>
      <c r="B561" s="38" t="s">
        <v>3532</v>
      </c>
      <c r="C561" s="131">
        <v>1</v>
      </c>
      <c r="D561" s="33">
        <f t="shared" si="24"/>
        <v>65</v>
      </c>
      <c r="E561" s="33">
        <v>30</v>
      </c>
      <c r="F561" s="131">
        <v>30</v>
      </c>
      <c r="G561" s="131"/>
      <c r="H561" s="131">
        <v>5</v>
      </c>
      <c r="I561" s="131">
        <v>10</v>
      </c>
      <c r="J561" s="359"/>
      <c r="K561" s="359"/>
    </row>
    <row r="562" spans="1:11">
      <c r="A562" s="36" t="s">
        <v>3533</v>
      </c>
      <c r="B562" s="38" t="s">
        <v>3534</v>
      </c>
      <c r="C562" s="131">
        <v>1</v>
      </c>
      <c r="D562" s="33">
        <f t="shared" si="24"/>
        <v>60</v>
      </c>
      <c r="E562" s="33">
        <v>30</v>
      </c>
      <c r="F562" s="131">
        <v>25</v>
      </c>
      <c r="G562" s="131"/>
      <c r="H562" s="131">
        <v>5</v>
      </c>
      <c r="I562" s="131">
        <v>10</v>
      </c>
      <c r="J562" s="359"/>
      <c r="K562" s="359"/>
    </row>
    <row r="563" spans="1:11">
      <c r="A563" s="36" t="s">
        <v>3535</v>
      </c>
      <c r="B563" s="38" t="s">
        <v>3536</v>
      </c>
      <c r="C563" s="131">
        <v>1</v>
      </c>
      <c r="D563" s="33">
        <f t="shared" si="24"/>
        <v>55</v>
      </c>
      <c r="E563" s="33">
        <v>30</v>
      </c>
      <c r="F563" s="131">
        <v>20</v>
      </c>
      <c r="G563" s="131"/>
      <c r="H563" s="131">
        <v>5</v>
      </c>
      <c r="I563" s="131">
        <v>20</v>
      </c>
      <c r="J563" s="359"/>
      <c r="K563" s="359"/>
    </row>
    <row r="564" spans="1:11">
      <c r="A564" s="36" t="s">
        <v>3537</v>
      </c>
      <c r="B564" s="38" t="s">
        <v>3538</v>
      </c>
      <c r="C564" s="131">
        <v>1</v>
      </c>
      <c r="D564" s="33">
        <f t="shared" si="24"/>
        <v>80</v>
      </c>
      <c r="E564" s="33">
        <v>40</v>
      </c>
      <c r="F564" s="131">
        <v>35</v>
      </c>
      <c r="G564" s="131"/>
      <c r="H564" s="131">
        <v>5</v>
      </c>
      <c r="I564" s="131">
        <v>10</v>
      </c>
      <c r="J564" s="359"/>
      <c r="K564" s="359"/>
    </row>
    <row r="565" spans="1:11">
      <c r="A565" s="36" t="s">
        <v>3539</v>
      </c>
      <c r="B565" s="38" t="s">
        <v>3540</v>
      </c>
      <c r="C565" s="131">
        <v>1</v>
      </c>
      <c r="D565" s="33">
        <f t="shared" si="24"/>
        <v>75</v>
      </c>
      <c r="E565" s="33">
        <v>40</v>
      </c>
      <c r="F565" s="131">
        <v>30</v>
      </c>
      <c r="G565" s="131"/>
      <c r="H565" s="131">
        <v>5</v>
      </c>
      <c r="I565" s="131">
        <v>10</v>
      </c>
      <c r="J565" s="359"/>
      <c r="K565" s="359"/>
    </row>
    <row r="566" spans="1:11">
      <c r="A566" s="36" t="s">
        <v>3541</v>
      </c>
      <c r="B566" s="38" t="s">
        <v>3542</v>
      </c>
      <c r="C566" s="131">
        <v>1</v>
      </c>
      <c r="D566" s="33">
        <f t="shared" si="24"/>
        <v>30</v>
      </c>
      <c r="E566" s="33">
        <v>30</v>
      </c>
      <c r="F566" s="131"/>
      <c r="G566" s="131"/>
      <c r="H566" s="131"/>
      <c r="I566" s="131"/>
      <c r="J566" s="359"/>
      <c r="K566" s="359"/>
    </row>
    <row r="567" spans="1:11">
      <c r="A567" s="36" t="s">
        <v>3543</v>
      </c>
      <c r="B567" s="38" t="s">
        <v>3544</v>
      </c>
      <c r="C567" s="131">
        <v>1</v>
      </c>
      <c r="D567" s="33">
        <f t="shared" si="24"/>
        <v>80</v>
      </c>
      <c r="E567" s="33">
        <v>40</v>
      </c>
      <c r="F567" s="131">
        <v>35</v>
      </c>
      <c r="G567" s="131"/>
      <c r="H567" s="131">
        <v>5</v>
      </c>
      <c r="I567" s="131">
        <v>10</v>
      </c>
      <c r="J567" s="359"/>
      <c r="K567" s="359"/>
    </row>
    <row r="568" spans="1:11" ht="24.75" customHeight="1">
      <c r="A568" s="36" t="s">
        <v>3545</v>
      </c>
      <c r="B568" s="38" t="s">
        <v>3546</v>
      </c>
      <c r="C568" s="131">
        <v>1</v>
      </c>
      <c r="D568" s="33">
        <f t="shared" si="24"/>
        <v>65</v>
      </c>
      <c r="E568" s="33">
        <v>30</v>
      </c>
      <c r="F568" s="131">
        <v>30</v>
      </c>
      <c r="G568" s="131"/>
      <c r="H568" s="131">
        <v>5</v>
      </c>
      <c r="I568" s="131">
        <v>10</v>
      </c>
      <c r="J568" s="359"/>
      <c r="K568" s="359"/>
    </row>
    <row r="569" spans="1:11" ht="30">
      <c r="A569" s="36" t="s">
        <v>3547</v>
      </c>
      <c r="B569" s="38" t="s">
        <v>3548</v>
      </c>
      <c r="C569" s="131">
        <v>1</v>
      </c>
      <c r="D569" s="33">
        <f t="shared" si="24"/>
        <v>55</v>
      </c>
      <c r="E569" s="33">
        <v>30</v>
      </c>
      <c r="F569" s="131">
        <v>20</v>
      </c>
      <c r="G569" s="131"/>
      <c r="H569" s="131">
        <v>5</v>
      </c>
      <c r="I569" s="131">
        <v>20</v>
      </c>
      <c r="J569" s="359"/>
      <c r="K569" s="359"/>
    </row>
    <row r="570" spans="1:11">
      <c r="A570" s="36" t="s">
        <v>3549</v>
      </c>
      <c r="B570" s="38" t="s">
        <v>3550</v>
      </c>
      <c r="C570" s="131">
        <v>1</v>
      </c>
      <c r="D570" s="33">
        <f t="shared" si="24"/>
        <v>65</v>
      </c>
      <c r="E570" s="33">
        <v>30</v>
      </c>
      <c r="F570" s="131">
        <v>30</v>
      </c>
      <c r="G570" s="131"/>
      <c r="H570" s="131">
        <v>5</v>
      </c>
      <c r="I570" s="131">
        <v>20</v>
      </c>
      <c r="J570" s="359"/>
      <c r="K570" s="359"/>
    </row>
    <row r="571" spans="1:11">
      <c r="A571" s="36" t="s">
        <v>3551</v>
      </c>
      <c r="B571" s="38" t="s">
        <v>3552</v>
      </c>
      <c r="C571" s="131">
        <v>1</v>
      </c>
      <c r="D571" s="33">
        <f t="shared" si="24"/>
        <v>60</v>
      </c>
      <c r="E571" s="33">
        <v>30</v>
      </c>
      <c r="F571" s="131">
        <v>25</v>
      </c>
      <c r="G571" s="131"/>
      <c r="H571" s="131">
        <v>5</v>
      </c>
      <c r="I571" s="131">
        <v>20</v>
      </c>
      <c r="J571" s="359"/>
      <c r="K571" s="359"/>
    </row>
    <row r="572" spans="1:11">
      <c r="A572" s="36" t="s">
        <v>3553</v>
      </c>
      <c r="B572" s="38" t="s">
        <v>3554</v>
      </c>
      <c r="C572" s="131">
        <v>1</v>
      </c>
      <c r="D572" s="33">
        <f t="shared" si="24"/>
        <v>60</v>
      </c>
      <c r="E572" s="33">
        <v>30</v>
      </c>
      <c r="F572" s="131">
        <v>25</v>
      </c>
      <c r="G572" s="131"/>
      <c r="H572" s="131">
        <v>5</v>
      </c>
      <c r="I572" s="131">
        <v>20</v>
      </c>
      <c r="J572" s="359"/>
      <c r="K572" s="359"/>
    </row>
    <row r="573" spans="1:11">
      <c r="A573" s="36" t="s">
        <v>3555</v>
      </c>
      <c r="B573" s="38" t="s">
        <v>2210</v>
      </c>
      <c r="C573" s="131">
        <v>1</v>
      </c>
      <c r="D573" s="33">
        <f t="shared" si="24"/>
        <v>30</v>
      </c>
      <c r="E573" s="33">
        <v>30</v>
      </c>
      <c r="F573" s="131"/>
      <c r="G573" s="131"/>
      <c r="H573" s="131"/>
      <c r="I573" s="131"/>
      <c r="J573" s="359"/>
      <c r="K573" s="359"/>
    </row>
    <row r="574" spans="1:11">
      <c r="A574" s="36" t="s">
        <v>3556</v>
      </c>
      <c r="B574" s="38" t="s">
        <v>3557</v>
      </c>
      <c r="C574" s="131">
        <v>1</v>
      </c>
      <c r="D574" s="33">
        <f t="shared" si="24"/>
        <v>65</v>
      </c>
      <c r="E574" s="33">
        <v>30</v>
      </c>
      <c r="F574" s="131">
        <v>30</v>
      </c>
      <c r="G574" s="131"/>
      <c r="H574" s="131">
        <v>5</v>
      </c>
      <c r="I574" s="131">
        <v>20</v>
      </c>
      <c r="J574" s="359"/>
      <c r="K574" s="359"/>
    </row>
    <row r="575" spans="1:11">
      <c r="A575" s="36" t="s">
        <v>3558</v>
      </c>
      <c r="B575" s="38" t="s">
        <v>3559</v>
      </c>
      <c r="C575" s="131">
        <v>1</v>
      </c>
      <c r="D575" s="33">
        <f t="shared" si="24"/>
        <v>55</v>
      </c>
      <c r="E575" s="33">
        <v>25</v>
      </c>
      <c r="F575" s="131">
        <v>25</v>
      </c>
      <c r="G575" s="131"/>
      <c r="H575" s="131">
        <v>5</v>
      </c>
      <c r="I575" s="131">
        <v>20</v>
      </c>
      <c r="J575" s="359"/>
      <c r="K575" s="359"/>
    </row>
    <row r="576" spans="1:11">
      <c r="A576" s="36" t="s">
        <v>3560</v>
      </c>
      <c r="B576" s="38" t="s">
        <v>3561</v>
      </c>
      <c r="C576" s="131">
        <v>1</v>
      </c>
      <c r="D576" s="1868">
        <f t="shared" si="24"/>
        <v>75</v>
      </c>
      <c r="E576" s="1868">
        <v>40</v>
      </c>
      <c r="F576" s="1368">
        <v>30</v>
      </c>
      <c r="G576" s="1368"/>
      <c r="H576" s="1368">
        <v>5</v>
      </c>
      <c r="I576" s="1368">
        <v>20</v>
      </c>
      <c r="J576" s="298"/>
      <c r="K576" s="298"/>
    </row>
    <row r="577" spans="1:11" ht="30">
      <c r="A577" s="36" t="s">
        <v>5239</v>
      </c>
      <c r="B577" s="1132" t="s">
        <v>5228</v>
      </c>
      <c r="C577" s="131">
        <v>1</v>
      </c>
      <c r="D577" s="33">
        <f t="shared" ref="D577:D584" si="25">E577+F577+G577+H577</f>
        <v>65</v>
      </c>
      <c r="E577" s="33">
        <v>30</v>
      </c>
      <c r="F577" s="131">
        <v>30</v>
      </c>
      <c r="G577" s="131"/>
      <c r="H577" s="131">
        <v>5</v>
      </c>
      <c r="I577" s="131">
        <v>10</v>
      </c>
      <c r="J577" s="289"/>
      <c r="K577" s="298"/>
    </row>
    <row r="578" spans="1:11">
      <c r="A578" s="36" t="s">
        <v>5235</v>
      </c>
      <c r="B578" s="1132" t="s">
        <v>5229</v>
      </c>
      <c r="C578" s="131">
        <v>1</v>
      </c>
      <c r="D578" s="33">
        <f t="shared" si="25"/>
        <v>30</v>
      </c>
      <c r="E578" s="33">
        <v>30</v>
      </c>
      <c r="F578" s="131"/>
      <c r="G578" s="131"/>
      <c r="H578" s="131"/>
      <c r="I578" s="131"/>
      <c r="J578" s="289"/>
      <c r="K578" s="298"/>
    </row>
    <row r="579" spans="1:11">
      <c r="A579" s="36" t="s">
        <v>5240</v>
      </c>
      <c r="B579" s="1132" t="s">
        <v>5230</v>
      </c>
      <c r="C579" s="131">
        <v>1</v>
      </c>
      <c r="D579" s="33">
        <f t="shared" si="25"/>
        <v>75</v>
      </c>
      <c r="E579" s="33">
        <v>40</v>
      </c>
      <c r="F579" s="131">
        <v>30</v>
      </c>
      <c r="G579" s="131"/>
      <c r="H579" s="131">
        <v>5</v>
      </c>
      <c r="I579" s="131">
        <v>10</v>
      </c>
      <c r="J579" s="289"/>
      <c r="K579" s="298"/>
    </row>
    <row r="580" spans="1:11">
      <c r="A580" s="36" t="s">
        <v>5241</v>
      </c>
      <c r="B580" s="1132" t="s">
        <v>5231</v>
      </c>
      <c r="C580" s="131">
        <v>1</v>
      </c>
      <c r="D580" s="33">
        <f t="shared" si="25"/>
        <v>65</v>
      </c>
      <c r="E580" s="33">
        <v>30</v>
      </c>
      <c r="F580" s="131">
        <v>30</v>
      </c>
      <c r="G580" s="131"/>
      <c r="H580" s="131">
        <v>5</v>
      </c>
      <c r="I580" s="131">
        <v>10</v>
      </c>
      <c r="J580" s="289"/>
      <c r="K580" s="298"/>
    </row>
    <row r="581" spans="1:11">
      <c r="A581" s="36" t="s">
        <v>5242</v>
      </c>
      <c r="B581" s="1132" t="s">
        <v>5232</v>
      </c>
      <c r="C581" s="131">
        <v>1</v>
      </c>
      <c r="D581" s="33">
        <f t="shared" si="25"/>
        <v>55</v>
      </c>
      <c r="E581" s="33">
        <v>30</v>
      </c>
      <c r="F581" s="131">
        <v>20</v>
      </c>
      <c r="G581" s="131"/>
      <c r="H581" s="131">
        <v>5</v>
      </c>
      <c r="I581" s="131">
        <v>20</v>
      </c>
      <c r="J581" s="289"/>
      <c r="K581" s="298"/>
    </row>
    <row r="582" spans="1:11">
      <c r="A582" s="36" t="s">
        <v>5243</v>
      </c>
      <c r="B582" s="1132" t="s">
        <v>5233</v>
      </c>
      <c r="C582" s="131">
        <v>1</v>
      </c>
      <c r="D582" s="33">
        <f t="shared" si="25"/>
        <v>55</v>
      </c>
      <c r="E582" s="33">
        <v>30</v>
      </c>
      <c r="F582" s="131">
        <v>20</v>
      </c>
      <c r="G582" s="131"/>
      <c r="H582" s="131">
        <v>5</v>
      </c>
      <c r="I582" s="131">
        <v>20</v>
      </c>
      <c r="J582" s="289"/>
      <c r="K582" s="298"/>
    </row>
    <row r="583" spans="1:11">
      <c r="A583" s="36" t="s">
        <v>5244</v>
      </c>
      <c r="B583" s="1132" t="s">
        <v>5234</v>
      </c>
      <c r="C583" s="131">
        <v>1</v>
      </c>
      <c r="D583" s="33">
        <f t="shared" si="25"/>
        <v>55</v>
      </c>
      <c r="E583" s="33">
        <v>30</v>
      </c>
      <c r="F583" s="131">
        <v>20</v>
      </c>
      <c r="G583" s="131"/>
      <c r="H583" s="131">
        <v>5</v>
      </c>
      <c r="I583" s="131">
        <v>20</v>
      </c>
      <c r="J583" s="289"/>
      <c r="K583" s="298"/>
    </row>
    <row r="584" spans="1:11">
      <c r="A584" s="36" t="s">
        <v>5245</v>
      </c>
      <c r="B584" s="1132" t="s">
        <v>5236</v>
      </c>
      <c r="C584" s="131">
        <v>1</v>
      </c>
      <c r="D584" s="33">
        <f t="shared" si="25"/>
        <v>65</v>
      </c>
      <c r="E584" s="33">
        <v>30</v>
      </c>
      <c r="F584" s="131">
        <v>30</v>
      </c>
      <c r="G584" s="131"/>
      <c r="H584" s="131">
        <v>5</v>
      </c>
      <c r="I584" s="131">
        <v>20</v>
      </c>
      <c r="J584" s="289"/>
      <c r="K584" s="298"/>
    </row>
    <row r="585" spans="1:11" ht="30">
      <c r="A585" s="36" t="s">
        <v>5237</v>
      </c>
      <c r="B585" s="1132" t="s">
        <v>5238</v>
      </c>
      <c r="C585" s="131">
        <v>1</v>
      </c>
      <c r="D585" s="1868">
        <f t="shared" ref="D585" si="26">E585+F585+G585+H585</f>
        <v>75</v>
      </c>
      <c r="E585" s="1868">
        <v>40</v>
      </c>
      <c r="F585" s="1368">
        <v>30</v>
      </c>
      <c r="G585" s="1368"/>
      <c r="H585" s="1368">
        <v>5</v>
      </c>
      <c r="I585" s="1368">
        <v>20</v>
      </c>
      <c r="J585" s="289"/>
      <c r="K585" s="298"/>
    </row>
    <row r="586" spans="1:11" ht="42.75">
      <c r="A586" s="43" t="s">
        <v>3562</v>
      </c>
      <c r="B586" s="41" t="s">
        <v>3563</v>
      </c>
      <c r="C586" s="155"/>
      <c r="D586" s="412"/>
      <c r="E586" s="412"/>
      <c r="F586" s="155"/>
      <c r="G586" s="155"/>
      <c r="H586" s="155"/>
      <c r="I586" s="155"/>
      <c r="J586" s="695"/>
      <c r="K586" s="695"/>
    </row>
    <row r="587" spans="1:11" ht="45">
      <c r="A587" s="36" t="s">
        <v>3564</v>
      </c>
      <c r="B587" s="38" t="s">
        <v>3516</v>
      </c>
      <c r="C587" s="131">
        <v>1</v>
      </c>
      <c r="D587" s="439">
        <f t="shared" ref="D587:D593" si="27">E587+F587+G587+H587</f>
        <v>40</v>
      </c>
      <c r="E587" s="33">
        <v>20</v>
      </c>
      <c r="F587" s="131">
        <v>20</v>
      </c>
      <c r="G587" s="1369"/>
      <c r="H587" s="1369">
        <v>0</v>
      </c>
      <c r="I587" s="1369">
        <v>10</v>
      </c>
      <c r="J587" s="1351"/>
      <c r="K587" s="1351"/>
    </row>
    <row r="588" spans="1:11">
      <c r="A588" s="36" t="s">
        <v>3565</v>
      </c>
      <c r="B588" s="148" t="s">
        <v>3566</v>
      </c>
      <c r="C588" s="131">
        <v>1</v>
      </c>
      <c r="D588" s="33">
        <f t="shared" si="27"/>
        <v>40</v>
      </c>
      <c r="E588" s="33">
        <v>20</v>
      </c>
      <c r="F588" s="131">
        <v>20</v>
      </c>
      <c r="G588" s="131"/>
      <c r="H588" s="131">
        <v>0</v>
      </c>
      <c r="I588" s="131">
        <v>10</v>
      </c>
      <c r="J588" s="359"/>
      <c r="K588" s="359"/>
    </row>
    <row r="589" spans="1:11">
      <c r="A589" s="36" t="s">
        <v>3567</v>
      </c>
      <c r="B589" s="38" t="s">
        <v>1615</v>
      </c>
      <c r="C589" s="131">
        <v>1</v>
      </c>
      <c r="D589" s="33">
        <f t="shared" si="27"/>
        <v>55</v>
      </c>
      <c r="E589" s="33">
        <v>25</v>
      </c>
      <c r="F589" s="131">
        <v>25</v>
      </c>
      <c r="G589" s="131"/>
      <c r="H589" s="131">
        <v>5</v>
      </c>
      <c r="I589" s="131">
        <v>10</v>
      </c>
      <c r="J589" s="359"/>
      <c r="K589" s="359"/>
    </row>
    <row r="590" spans="1:11" ht="45">
      <c r="A590" s="36" t="s">
        <v>3568</v>
      </c>
      <c r="B590" s="38" t="s">
        <v>3569</v>
      </c>
      <c r="C590" s="131">
        <v>1</v>
      </c>
      <c r="D590" s="33">
        <f t="shared" si="27"/>
        <v>40</v>
      </c>
      <c r="E590" s="33">
        <v>20</v>
      </c>
      <c r="F590" s="131">
        <v>20</v>
      </c>
      <c r="G590" s="131"/>
      <c r="H590" s="131">
        <v>0</v>
      </c>
      <c r="I590" s="131">
        <v>20</v>
      </c>
      <c r="J590" s="359"/>
      <c r="K590" s="359"/>
    </row>
    <row r="591" spans="1:11">
      <c r="A591" s="36" t="s">
        <v>3570</v>
      </c>
      <c r="B591" s="12" t="s">
        <v>3571</v>
      </c>
      <c r="C591" s="131">
        <v>1</v>
      </c>
      <c r="D591" s="33">
        <f t="shared" si="27"/>
        <v>60</v>
      </c>
      <c r="E591" s="33">
        <v>30</v>
      </c>
      <c r="F591" s="131">
        <v>25</v>
      </c>
      <c r="G591" s="131"/>
      <c r="H591" s="131">
        <v>5</v>
      </c>
      <c r="I591" s="131">
        <v>20</v>
      </c>
      <c r="J591" s="359"/>
      <c r="K591" s="359"/>
    </row>
    <row r="592" spans="1:11" ht="30">
      <c r="A592" s="36" t="s">
        <v>3572</v>
      </c>
      <c r="B592" s="12" t="s">
        <v>3573</v>
      </c>
      <c r="C592" s="131">
        <v>1</v>
      </c>
      <c r="D592" s="33">
        <f t="shared" si="27"/>
        <v>55</v>
      </c>
      <c r="E592" s="33">
        <v>25</v>
      </c>
      <c r="F592" s="131">
        <v>25</v>
      </c>
      <c r="G592" s="131"/>
      <c r="H592" s="131">
        <v>5</v>
      </c>
      <c r="I592" s="131">
        <v>20</v>
      </c>
      <c r="J592" s="359"/>
      <c r="K592" s="359"/>
    </row>
    <row r="593" spans="1:11">
      <c r="A593" s="36" t="s">
        <v>3574</v>
      </c>
      <c r="B593" s="38" t="s">
        <v>3575</v>
      </c>
      <c r="C593" s="131">
        <v>1</v>
      </c>
      <c r="D593" s="1868">
        <f t="shared" si="27"/>
        <v>60</v>
      </c>
      <c r="E593" s="1868">
        <v>30</v>
      </c>
      <c r="F593" s="1368">
        <v>25</v>
      </c>
      <c r="G593" s="1368"/>
      <c r="H593" s="1368">
        <v>5</v>
      </c>
      <c r="I593" s="1368">
        <v>20</v>
      </c>
      <c r="J593" s="298"/>
      <c r="K593" s="298"/>
    </row>
    <row r="594" spans="1:11">
      <c r="A594" s="36" t="s">
        <v>5248</v>
      </c>
      <c r="B594" s="38" t="s">
        <v>5247</v>
      </c>
      <c r="C594" s="131">
        <v>1</v>
      </c>
      <c r="D594" s="1868">
        <f t="shared" ref="D594" si="28">E594+F594+G594+H594</f>
        <v>60</v>
      </c>
      <c r="E594" s="1868">
        <v>30</v>
      </c>
      <c r="F594" s="1368">
        <v>25</v>
      </c>
      <c r="G594" s="1368"/>
      <c r="H594" s="1368">
        <v>5</v>
      </c>
      <c r="I594" s="1368">
        <v>20</v>
      </c>
      <c r="J594" s="298"/>
      <c r="K594" s="298"/>
    </row>
    <row r="595" spans="1:11">
      <c r="A595" s="43" t="s">
        <v>3576</v>
      </c>
      <c r="B595" s="41" t="s">
        <v>3577</v>
      </c>
      <c r="C595" s="155"/>
      <c r="D595" s="412"/>
      <c r="E595" s="412"/>
      <c r="F595" s="155"/>
      <c r="G595" s="155"/>
      <c r="H595" s="155"/>
      <c r="I595" s="155"/>
      <c r="J595" s="695"/>
      <c r="K595" s="695"/>
    </row>
    <row r="596" spans="1:11" ht="45">
      <c r="A596" s="36" t="s">
        <v>3578</v>
      </c>
      <c r="B596" s="960" t="s">
        <v>3516</v>
      </c>
      <c r="C596" s="131">
        <v>1</v>
      </c>
      <c r="D596" s="439">
        <f t="shared" ref="D596:D611" si="29">E596+F596+G596+H596</f>
        <v>40</v>
      </c>
      <c r="E596" s="33">
        <v>20</v>
      </c>
      <c r="F596" s="131">
        <v>20</v>
      </c>
      <c r="G596" s="1369"/>
      <c r="H596" s="1369">
        <v>0</v>
      </c>
      <c r="I596" s="1369">
        <v>10</v>
      </c>
      <c r="J596" s="1351"/>
      <c r="K596" s="1351"/>
    </row>
    <row r="597" spans="1:11" ht="45">
      <c r="A597" s="36" t="s">
        <v>3579</v>
      </c>
      <c r="B597" s="960" t="s">
        <v>3580</v>
      </c>
      <c r="C597" s="131">
        <v>1</v>
      </c>
      <c r="D597" s="33">
        <f t="shared" si="29"/>
        <v>40</v>
      </c>
      <c r="E597" s="33">
        <v>20</v>
      </c>
      <c r="F597" s="131">
        <v>20</v>
      </c>
      <c r="G597" s="131"/>
      <c r="H597" s="131">
        <v>0</v>
      </c>
      <c r="I597" s="131">
        <v>20</v>
      </c>
      <c r="J597" s="359"/>
      <c r="K597" s="359"/>
    </row>
    <row r="598" spans="1:11">
      <c r="A598" s="36" t="s">
        <v>3581</v>
      </c>
      <c r="B598" s="960" t="s">
        <v>3582</v>
      </c>
      <c r="C598" s="131">
        <v>1</v>
      </c>
      <c r="D598" s="33">
        <f t="shared" si="29"/>
        <v>70</v>
      </c>
      <c r="E598" s="33">
        <v>30</v>
      </c>
      <c r="F598" s="131">
        <v>30</v>
      </c>
      <c r="G598" s="131"/>
      <c r="H598" s="131">
        <v>10</v>
      </c>
      <c r="I598" s="131">
        <v>20</v>
      </c>
      <c r="J598" s="359"/>
      <c r="K598" s="359"/>
    </row>
    <row r="599" spans="1:11">
      <c r="A599" s="36" t="s">
        <v>3583</v>
      </c>
      <c r="B599" s="960" t="s">
        <v>3584</v>
      </c>
      <c r="C599" s="131">
        <v>1</v>
      </c>
      <c r="D599" s="33">
        <f t="shared" si="29"/>
        <v>65</v>
      </c>
      <c r="E599" s="33">
        <v>30</v>
      </c>
      <c r="F599" s="131">
        <v>30</v>
      </c>
      <c r="G599" s="131"/>
      <c r="H599" s="131">
        <v>5</v>
      </c>
      <c r="I599" s="131">
        <v>10</v>
      </c>
      <c r="J599" s="359"/>
      <c r="K599" s="359"/>
    </row>
    <row r="600" spans="1:11">
      <c r="A600" s="36" t="s">
        <v>3585</v>
      </c>
      <c r="B600" s="960" t="s">
        <v>3586</v>
      </c>
      <c r="C600" s="131">
        <v>1</v>
      </c>
      <c r="D600" s="33">
        <f t="shared" si="29"/>
        <v>80</v>
      </c>
      <c r="E600" s="33">
        <v>40</v>
      </c>
      <c r="F600" s="131">
        <v>35</v>
      </c>
      <c r="G600" s="131"/>
      <c r="H600" s="131">
        <v>5</v>
      </c>
      <c r="I600" s="131">
        <v>20</v>
      </c>
      <c r="J600" s="359"/>
      <c r="K600" s="359"/>
    </row>
    <row r="601" spans="1:11" ht="30">
      <c r="A601" s="36" t="s">
        <v>3587</v>
      </c>
      <c r="B601" s="960" t="s">
        <v>3588</v>
      </c>
      <c r="C601" s="131">
        <v>1</v>
      </c>
      <c r="D601" s="33">
        <f t="shared" si="29"/>
        <v>65</v>
      </c>
      <c r="E601" s="33">
        <v>30</v>
      </c>
      <c r="F601" s="131">
        <v>30</v>
      </c>
      <c r="G601" s="131"/>
      <c r="H601" s="131">
        <v>5</v>
      </c>
      <c r="I601" s="131">
        <v>20</v>
      </c>
      <c r="J601" s="359"/>
      <c r="K601" s="359"/>
    </row>
    <row r="602" spans="1:11" ht="30">
      <c r="A602" s="36" t="s">
        <v>3589</v>
      </c>
      <c r="B602" s="960" t="s">
        <v>3590</v>
      </c>
      <c r="C602" s="131">
        <v>1</v>
      </c>
      <c r="D602" s="33">
        <f t="shared" si="29"/>
        <v>50</v>
      </c>
      <c r="E602" s="33">
        <v>25</v>
      </c>
      <c r="F602" s="131">
        <v>20</v>
      </c>
      <c r="G602" s="131"/>
      <c r="H602" s="131">
        <v>5</v>
      </c>
      <c r="I602" s="131">
        <v>20</v>
      </c>
      <c r="J602" s="359"/>
      <c r="K602" s="359"/>
    </row>
    <row r="603" spans="1:11" ht="30">
      <c r="A603" s="36" t="s">
        <v>3591</v>
      </c>
      <c r="B603" s="960" t="s">
        <v>3592</v>
      </c>
      <c r="C603" s="131">
        <v>1</v>
      </c>
      <c r="D603" s="33">
        <f t="shared" si="29"/>
        <v>65</v>
      </c>
      <c r="E603" s="33">
        <v>30</v>
      </c>
      <c r="F603" s="131">
        <v>30</v>
      </c>
      <c r="G603" s="131"/>
      <c r="H603" s="131">
        <v>5</v>
      </c>
      <c r="I603" s="131">
        <v>20</v>
      </c>
      <c r="J603" s="359"/>
      <c r="K603" s="359"/>
    </row>
    <row r="604" spans="1:11" ht="30">
      <c r="A604" s="36" t="s">
        <v>3593</v>
      </c>
      <c r="B604" s="960" t="s">
        <v>3594</v>
      </c>
      <c r="C604" s="131">
        <v>1</v>
      </c>
      <c r="D604" s="33">
        <f t="shared" si="29"/>
        <v>95</v>
      </c>
      <c r="E604" s="33">
        <v>50</v>
      </c>
      <c r="F604" s="131">
        <v>40</v>
      </c>
      <c r="G604" s="131"/>
      <c r="H604" s="131">
        <v>5</v>
      </c>
      <c r="I604" s="131">
        <v>20</v>
      </c>
      <c r="J604" s="359"/>
      <c r="K604" s="359"/>
    </row>
    <row r="605" spans="1:11" ht="30">
      <c r="A605" s="36" t="s">
        <v>3595</v>
      </c>
      <c r="B605" s="960" t="s">
        <v>3596</v>
      </c>
      <c r="C605" s="131">
        <v>1</v>
      </c>
      <c r="D605" s="33">
        <f t="shared" si="29"/>
        <v>55</v>
      </c>
      <c r="E605" s="33">
        <v>25</v>
      </c>
      <c r="F605" s="131">
        <v>25</v>
      </c>
      <c r="G605" s="131"/>
      <c r="H605" s="131">
        <v>5</v>
      </c>
      <c r="I605" s="131">
        <v>20</v>
      </c>
      <c r="J605" s="359"/>
      <c r="K605" s="359"/>
    </row>
    <row r="606" spans="1:11" ht="30">
      <c r="A606" s="36" t="s">
        <v>3597</v>
      </c>
      <c r="B606" s="960" t="s">
        <v>3598</v>
      </c>
      <c r="C606" s="131">
        <v>1</v>
      </c>
      <c r="D606" s="33">
        <f t="shared" si="29"/>
        <v>45</v>
      </c>
      <c r="E606" s="33">
        <v>20</v>
      </c>
      <c r="F606" s="131">
        <v>20</v>
      </c>
      <c r="G606" s="131"/>
      <c r="H606" s="131">
        <v>5</v>
      </c>
      <c r="I606" s="131">
        <v>20</v>
      </c>
      <c r="J606" s="359"/>
      <c r="K606" s="359"/>
    </row>
    <row r="607" spans="1:11" ht="21" customHeight="1">
      <c r="A607" s="36" t="s">
        <v>3599</v>
      </c>
      <c r="B607" s="960" t="s">
        <v>3600</v>
      </c>
      <c r="C607" s="131">
        <v>1</v>
      </c>
      <c r="D607" s="33">
        <f t="shared" si="29"/>
        <v>70</v>
      </c>
      <c r="E607" s="33">
        <v>35</v>
      </c>
      <c r="F607" s="131">
        <v>30</v>
      </c>
      <c r="G607" s="131"/>
      <c r="H607" s="131">
        <v>5</v>
      </c>
      <c r="I607" s="131">
        <v>20</v>
      </c>
      <c r="J607" s="359"/>
      <c r="K607" s="359"/>
    </row>
    <row r="608" spans="1:11">
      <c r="A608" s="36" t="s">
        <v>3601</v>
      </c>
      <c r="B608" s="960" t="s">
        <v>3602</v>
      </c>
      <c r="C608" s="131">
        <v>1</v>
      </c>
      <c r="D608" s="33">
        <f t="shared" si="29"/>
        <v>70</v>
      </c>
      <c r="E608" s="33">
        <v>35</v>
      </c>
      <c r="F608" s="131">
        <v>30</v>
      </c>
      <c r="G608" s="131"/>
      <c r="H608" s="131">
        <v>5</v>
      </c>
      <c r="I608" s="131">
        <v>20</v>
      </c>
      <c r="J608" s="359"/>
      <c r="K608" s="359"/>
    </row>
    <row r="609" spans="1:11">
      <c r="A609" s="36" t="s">
        <v>3603</v>
      </c>
      <c r="B609" s="960" t="s">
        <v>3604</v>
      </c>
      <c r="C609" s="131">
        <v>1</v>
      </c>
      <c r="D609" s="33">
        <f t="shared" si="29"/>
        <v>55</v>
      </c>
      <c r="E609" s="33">
        <v>25</v>
      </c>
      <c r="F609" s="131">
        <v>25</v>
      </c>
      <c r="G609" s="131"/>
      <c r="H609" s="131">
        <v>5</v>
      </c>
      <c r="I609" s="131">
        <v>20</v>
      </c>
      <c r="J609" s="359"/>
      <c r="K609" s="359"/>
    </row>
    <row r="610" spans="1:11" ht="42.75" customHeight="1">
      <c r="A610" s="36" t="s">
        <v>3605</v>
      </c>
      <c r="B610" s="960" t="s">
        <v>3606</v>
      </c>
      <c r="C610" s="131">
        <v>1</v>
      </c>
      <c r="D610" s="33">
        <f t="shared" si="29"/>
        <v>55</v>
      </c>
      <c r="E610" s="33">
        <v>25</v>
      </c>
      <c r="F610" s="131">
        <v>25</v>
      </c>
      <c r="G610" s="131"/>
      <c r="H610" s="131">
        <v>5</v>
      </c>
      <c r="I610" s="131">
        <v>20</v>
      </c>
      <c r="J610" s="359"/>
      <c r="K610" s="359"/>
    </row>
    <row r="611" spans="1:11" ht="30">
      <c r="A611" s="36" t="s">
        <v>3607</v>
      </c>
      <c r="B611" s="960" t="s">
        <v>3608</v>
      </c>
      <c r="C611" s="131">
        <v>1</v>
      </c>
      <c r="D611" s="33">
        <f t="shared" si="29"/>
        <v>50</v>
      </c>
      <c r="E611" s="33">
        <v>25</v>
      </c>
      <c r="F611" s="131">
        <v>20</v>
      </c>
      <c r="G611" s="131"/>
      <c r="H611" s="131">
        <v>5</v>
      </c>
      <c r="I611" s="131">
        <v>20</v>
      </c>
      <c r="J611" s="359"/>
      <c r="K611" s="359"/>
    </row>
    <row r="612" spans="1:11">
      <c r="A612" s="36" t="s">
        <v>3609</v>
      </c>
      <c r="B612" s="960" t="s">
        <v>3610</v>
      </c>
      <c r="C612" s="131">
        <v>1</v>
      </c>
      <c r="D612" s="33">
        <f t="shared" ref="D612" si="30">E612+F612+G612+H612</f>
        <v>50</v>
      </c>
      <c r="E612" s="33">
        <v>25</v>
      </c>
      <c r="F612" s="131">
        <v>20</v>
      </c>
      <c r="G612" s="131"/>
      <c r="H612" s="131">
        <v>5</v>
      </c>
      <c r="I612" s="131">
        <v>20</v>
      </c>
      <c r="J612" s="359"/>
      <c r="K612" s="359"/>
    </row>
    <row r="613" spans="1:11" ht="32.25" customHeight="1">
      <c r="A613" s="36" t="s">
        <v>3611</v>
      </c>
      <c r="B613" s="960" t="s">
        <v>3612</v>
      </c>
      <c r="C613" s="131">
        <v>1</v>
      </c>
      <c r="D613" s="1868">
        <f>E613+F613+G613+H613</f>
        <v>30</v>
      </c>
      <c r="E613" s="1868">
        <v>15</v>
      </c>
      <c r="F613" s="1368">
        <v>15</v>
      </c>
      <c r="G613" s="1368"/>
      <c r="H613" s="1368"/>
      <c r="I613" s="1368">
        <v>20</v>
      </c>
      <c r="J613" s="298"/>
      <c r="K613" s="298"/>
    </row>
    <row r="614" spans="1:11" ht="74.25" customHeight="1">
      <c r="A614" s="341" t="s">
        <v>4440</v>
      </c>
      <c r="B614" s="506" t="s">
        <v>4441</v>
      </c>
      <c r="C614" s="1370"/>
      <c r="D614" s="1866"/>
      <c r="E614" s="1864"/>
      <c r="F614" s="1365"/>
      <c r="G614" s="1365"/>
      <c r="H614" s="1365"/>
      <c r="I614" s="1365"/>
      <c r="J614" s="1348"/>
      <c r="K614" s="1348"/>
    </row>
    <row r="615" spans="1:11">
      <c r="A615" s="36" t="s">
        <v>4442</v>
      </c>
      <c r="B615" s="38" t="s">
        <v>4443</v>
      </c>
      <c r="C615" s="1304" t="s">
        <v>570</v>
      </c>
      <c r="D615" s="1869">
        <f t="shared" ref="D615:D623" si="31">E615+F615+G615+H615+I615</f>
        <v>260</v>
      </c>
      <c r="E615" s="1869">
        <v>70</v>
      </c>
      <c r="F615" s="1371">
        <v>60</v>
      </c>
      <c r="G615" s="166"/>
      <c r="H615" s="166"/>
      <c r="I615" s="166">
        <v>130</v>
      </c>
      <c r="J615" s="359"/>
      <c r="K615" s="359"/>
    </row>
    <row r="616" spans="1:11">
      <c r="A616" s="36" t="s">
        <v>4444</v>
      </c>
      <c r="B616" s="38" t="s">
        <v>4445</v>
      </c>
      <c r="C616" s="1304" t="s">
        <v>570</v>
      </c>
      <c r="D616" s="167">
        <f t="shared" si="31"/>
        <v>310</v>
      </c>
      <c r="E616" s="1869">
        <v>100</v>
      </c>
      <c r="F616" s="1371">
        <v>90</v>
      </c>
      <c r="G616" s="166"/>
      <c r="H616" s="166"/>
      <c r="I616" s="166">
        <v>120</v>
      </c>
      <c r="J616" s="359"/>
      <c r="K616" s="359"/>
    </row>
    <row r="617" spans="1:11">
      <c r="A617" s="36" t="s">
        <v>4679</v>
      </c>
      <c r="B617" s="38" t="s">
        <v>4447</v>
      </c>
      <c r="C617" s="1304" t="s">
        <v>570</v>
      </c>
      <c r="D617" s="167">
        <f t="shared" si="31"/>
        <v>260</v>
      </c>
      <c r="E617" s="167">
        <v>70</v>
      </c>
      <c r="F617" s="166">
        <v>70</v>
      </c>
      <c r="G617" s="166"/>
      <c r="H617" s="166"/>
      <c r="I617" s="166">
        <v>120</v>
      </c>
      <c r="J617" s="359"/>
      <c r="K617" s="359"/>
    </row>
    <row r="618" spans="1:11">
      <c r="A618" s="36" t="s">
        <v>4680</v>
      </c>
      <c r="B618" s="38" t="s">
        <v>4449</v>
      </c>
      <c r="C618" s="1304" t="s">
        <v>570</v>
      </c>
      <c r="D618" s="167">
        <f t="shared" si="31"/>
        <v>260</v>
      </c>
      <c r="E618" s="167">
        <v>80</v>
      </c>
      <c r="F618" s="166">
        <v>60</v>
      </c>
      <c r="G618" s="166"/>
      <c r="H618" s="166"/>
      <c r="I618" s="166">
        <v>120</v>
      </c>
      <c r="J618" s="359"/>
      <c r="K618" s="359"/>
    </row>
    <row r="619" spans="1:11" ht="30">
      <c r="A619" s="36" t="s">
        <v>4446</v>
      </c>
      <c r="B619" s="960" t="s">
        <v>4451</v>
      </c>
      <c r="C619" s="1304" t="s">
        <v>570</v>
      </c>
      <c r="D619" s="167">
        <f t="shared" si="31"/>
        <v>260</v>
      </c>
      <c r="E619" s="167">
        <v>80</v>
      </c>
      <c r="F619" s="166">
        <v>60</v>
      </c>
      <c r="G619" s="166"/>
      <c r="H619" s="166"/>
      <c r="I619" s="166">
        <v>120</v>
      </c>
      <c r="J619" s="359"/>
      <c r="K619" s="359"/>
    </row>
    <row r="620" spans="1:11">
      <c r="A620" s="36" t="s">
        <v>4681</v>
      </c>
      <c r="B620" s="38" t="s">
        <v>4452</v>
      </c>
      <c r="C620" s="1304" t="s">
        <v>570</v>
      </c>
      <c r="D620" s="167">
        <f t="shared" si="31"/>
        <v>260</v>
      </c>
      <c r="E620" s="167">
        <v>70</v>
      </c>
      <c r="F620" s="166">
        <v>70</v>
      </c>
      <c r="G620" s="166"/>
      <c r="H620" s="166"/>
      <c r="I620" s="166">
        <v>120</v>
      </c>
      <c r="J620" s="359"/>
      <c r="K620" s="359"/>
    </row>
    <row r="621" spans="1:11" ht="30">
      <c r="A621" s="36" t="s">
        <v>4448</v>
      </c>
      <c r="B621" s="960" t="s">
        <v>4453</v>
      </c>
      <c r="C621" s="1304" t="s">
        <v>570</v>
      </c>
      <c r="D621" s="167">
        <f t="shared" si="31"/>
        <v>260</v>
      </c>
      <c r="E621" s="167">
        <v>70</v>
      </c>
      <c r="F621" s="166">
        <v>70</v>
      </c>
      <c r="G621" s="166"/>
      <c r="H621" s="166"/>
      <c r="I621" s="166">
        <v>120</v>
      </c>
      <c r="J621" s="359"/>
      <c r="K621" s="359"/>
    </row>
    <row r="622" spans="1:11" ht="45">
      <c r="A622" s="36" t="s">
        <v>4682</v>
      </c>
      <c r="B622" s="960" t="s">
        <v>4454</v>
      </c>
      <c r="C622" s="1304" t="s">
        <v>570</v>
      </c>
      <c r="D622" s="167">
        <f t="shared" si="31"/>
        <v>260</v>
      </c>
      <c r="E622" s="167">
        <v>70</v>
      </c>
      <c r="F622" s="166">
        <v>70</v>
      </c>
      <c r="G622" s="166"/>
      <c r="H622" s="166"/>
      <c r="I622" s="166">
        <v>120</v>
      </c>
      <c r="J622" s="359"/>
      <c r="K622" s="359"/>
    </row>
    <row r="623" spans="1:11" ht="18.75" customHeight="1">
      <c r="A623" s="36" t="s">
        <v>4450</v>
      </c>
      <c r="B623" s="960" t="s">
        <v>4455</v>
      </c>
      <c r="C623" s="1304" t="s">
        <v>570</v>
      </c>
      <c r="D623" s="1870">
        <f t="shared" si="31"/>
        <v>260</v>
      </c>
      <c r="E623" s="167">
        <v>70</v>
      </c>
      <c r="F623" s="1372">
        <v>70</v>
      </c>
      <c r="G623" s="166"/>
      <c r="H623" s="166"/>
      <c r="I623" s="166">
        <v>120</v>
      </c>
      <c r="J623" s="359"/>
      <c r="K623" s="359"/>
    </row>
    <row r="624" spans="1:11" ht="42.75">
      <c r="A624" s="43" t="s">
        <v>4456</v>
      </c>
      <c r="B624" s="37" t="s">
        <v>4457</v>
      </c>
      <c r="C624" s="695"/>
      <c r="D624" s="412"/>
      <c r="E624" s="412"/>
      <c r="F624" s="155"/>
      <c r="G624" s="155"/>
      <c r="H624" s="155"/>
      <c r="I624" s="155"/>
      <c r="J624" s="695"/>
      <c r="K624" s="695"/>
    </row>
    <row r="625" spans="1:11">
      <c r="A625" s="36" t="s">
        <v>4458</v>
      </c>
      <c r="B625" s="38" t="s">
        <v>4443</v>
      </c>
      <c r="C625" s="1304" t="s">
        <v>570</v>
      </c>
      <c r="D625" s="1869">
        <f>E625+F625+G625+H625+I625</f>
        <v>260</v>
      </c>
      <c r="E625" s="1869">
        <v>70</v>
      </c>
      <c r="F625" s="1371">
        <v>60</v>
      </c>
      <c r="G625" s="166"/>
      <c r="H625" s="166"/>
      <c r="I625" s="166">
        <v>130</v>
      </c>
      <c r="J625" s="359"/>
      <c r="K625" s="359"/>
    </row>
    <row r="626" spans="1:11">
      <c r="A626" s="36" t="s">
        <v>4684</v>
      </c>
      <c r="B626" s="38" t="s">
        <v>4449</v>
      </c>
      <c r="C626" s="1352" t="s">
        <v>570</v>
      </c>
      <c r="D626" s="167">
        <f>E626+F626+G626+H626+I626</f>
        <v>260</v>
      </c>
      <c r="E626" s="167">
        <v>80</v>
      </c>
      <c r="F626" s="166">
        <v>60</v>
      </c>
      <c r="G626" s="166"/>
      <c r="H626" s="166"/>
      <c r="I626" s="166">
        <v>120</v>
      </c>
      <c r="J626" s="359"/>
      <c r="K626" s="359"/>
    </row>
    <row r="627" spans="1:11">
      <c r="A627" s="36" t="s">
        <v>4459</v>
      </c>
      <c r="B627" s="38" t="s">
        <v>4460</v>
      </c>
      <c r="C627" s="1352" t="s">
        <v>570</v>
      </c>
      <c r="D627" s="1870">
        <f>E627+F627+G627+H627+I627</f>
        <v>260</v>
      </c>
      <c r="E627" s="1870">
        <v>70</v>
      </c>
      <c r="F627" s="1372">
        <v>70</v>
      </c>
      <c r="G627" s="166"/>
      <c r="H627" s="166"/>
      <c r="I627" s="166">
        <v>120</v>
      </c>
      <c r="J627" s="359"/>
      <c r="K627" s="359"/>
    </row>
    <row r="628" spans="1:11" ht="42.75">
      <c r="A628" s="43" t="s">
        <v>4461</v>
      </c>
      <c r="B628" s="41" t="s">
        <v>4462</v>
      </c>
      <c r="C628" s="695"/>
      <c r="D628" s="412"/>
      <c r="E628" s="412"/>
      <c r="F628" s="155"/>
      <c r="G628" s="155"/>
      <c r="H628" s="155"/>
      <c r="I628" s="155"/>
      <c r="J628" s="695"/>
      <c r="K628" s="695"/>
    </row>
    <row r="629" spans="1:11">
      <c r="A629" s="36" t="s">
        <v>4463</v>
      </c>
      <c r="B629" s="38" t="s">
        <v>4443</v>
      </c>
      <c r="C629" s="1304" t="s">
        <v>570</v>
      </c>
      <c r="D629" s="1869">
        <f>E629+F629+G629+H629+I629</f>
        <v>260</v>
      </c>
      <c r="E629" s="1869">
        <v>70</v>
      </c>
      <c r="F629" s="1371">
        <v>60</v>
      </c>
      <c r="G629" s="166"/>
      <c r="H629" s="166"/>
      <c r="I629" s="166">
        <v>130</v>
      </c>
      <c r="J629" s="359"/>
      <c r="K629" s="359"/>
    </row>
    <row r="630" spans="1:11">
      <c r="A630" s="36" t="s">
        <v>4683</v>
      </c>
      <c r="B630" s="38" t="s">
        <v>4447</v>
      </c>
      <c r="C630" s="1304" t="s">
        <v>570</v>
      </c>
      <c r="D630" s="167">
        <f>E630+F630+G630+H630+I630</f>
        <v>260</v>
      </c>
      <c r="E630" s="167">
        <v>70</v>
      </c>
      <c r="F630" s="166">
        <v>60</v>
      </c>
      <c r="G630" s="166"/>
      <c r="H630" s="166"/>
      <c r="I630" s="166">
        <v>130</v>
      </c>
      <c r="J630" s="359"/>
      <c r="K630" s="359"/>
    </row>
    <row r="631" spans="1:11" ht="30">
      <c r="A631" s="36" t="s">
        <v>4464</v>
      </c>
      <c r="B631" s="38" t="s">
        <v>5251</v>
      </c>
      <c r="C631" s="1304" t="s">
        <v>570</v>
      </c>
      <c r="D631" s="1870">
        <f>E631+F631+G631+H631+I631</f>
        <v>340</v>
      </c>
      <c r="E631" s="1870">
        <v>140</v>
      </c>
      <c r="F631" s="1372">
        <v>80</v>
      </c>
      <c r="G631" s="166"/>
      <c r="H631" s="166"/>
      <c r="I631" s="166">
        <v>120</v>
      </c>
      <c r="J631" s="359"/>
      <c r="K631" s="359"/>
    </row>
    <row r="632" spans="1:11" ht="28.5">
      <c r="A632" s="43" t="s">
        <v>4466</v>
      </c>
      <c r="B632" s="41" t="s">
        <v>4467</v>
      </c>
      <c r="C632" s="695"/>
      <c r="D632" s="412"/>
      <c r="E632" s="412"/>
      <c r="F632" s="155"/>
      <c r="G632" s="155"/>
      <c r="H632" s="155"/>
      <c r="I632" s="155"/>
      <c r="J632" s="695"/>
      <c r="K632" s="695"/>
    </row>
    <row r="633" spans="1:11">
      <c r="A633" s="36" t="s">
        <v>4468</v>
      </c>
      <c r="B633" s="38" t="s">
        <v>4443</v>
      </c>
      <c r="C633" s="1304" t="s">
        <v>570</v>
      </c>
      <c r="D633" s="1869">
        <f>E633+F633+G633+H633+I633</f>
        <v>260</v>
      </c>
      <c r="E633" s="1869">
        <v>70</v>
      </c>
      <c r="F633" s="1371">
        <v>60</v>
      </c>
      <c r="G633" s="166"/>
      <c r="H633" s="166"/>
      <c r="I633" s="166">
        <v>130</v>
      </c>
      <c r="J633" s="359"/>
      <c r="K633" s="359"/>
    </row>
    <row r="634" spans="1:11">
      <c r="A634" s="36" t="s">
        <v>4469</v>
      </c>
      <c r="B634" s="38" t="s">
        <v>4445</v>
      </c>
      <c r="C634" s="1304" t="s">
        <v>570</v>
      </c>
      <c r="D634" s="1870">
        <f>E634+F634+G634+H634+I634</f>
        <v>480</v>
      </c>
      <c r="E634" s="1870">
        <v>190</v>
      </c>
      <c r="F634" s="1372">
        <v>50</v>
      </c>
      <c r="G634" s="166"/>
      <c r="H634" s="166"/>
      <c r="I634" s="166">
        <v>240</v>
      </c>
      <c r="J634" s="359"/>
      <c r="K634" s="359"/>
    </row>
    <row r="635" spans="1:11" ht="42.75">
      <c r="A635" s="43" t="s">
        <v>4470</v>
      </c>
      <c r="B635" s="41" t="s">
        <v>1192</v>
      </c>
      <c r="C635" s="695"/>
      <c r="D635" s="412"/>
      <c r="E635" s="412"/>
      <c r="F635" s="155"/>
      <c r="G635" s="155"/>
      <c r="H635" s="155"/>
      <c r="I635" s="155"/>
      <c r="J635" s="695"/>
      <c r="K635" s="695"/>
    </row>
    <row r="636" spans="1:11">
      <c r="A636" s="36" t="s">
        <v>4471</v>
      </c>
      <c r="B636" s="38" t="s">
        <v>4443</v>
      </c>
      <c r="C636" s="1304" t="s">
        <v>570</v>
      </c>
      <c r="D636" s="1869">
        <f>E636+F636+G636+H636+I636</f>
        <v>340</v>
      </c>
      <c r="E636" s="1869">
        <v>140</v>
      </c>
      <c r="F636" s="1371">
        <v>80</v>
      </c>
      <c r="G636" s="166"/>
      <c r="H636" s="166"/>
      <c r="I636" s="166">
        <v>120</v>
      </c>
      <c r="J636" s="359"/>
      <c r="K636" s="359"/>
    </row>
    <row r="637" spans="1:11">
      <c r="A637" s="36" t="s">
        <v>4472</v>
      </c>
      <c r="B637" s="38" t="s">
        <v>4473</v>
      </c>
      <c r="C637" s="1304" t="s">
        <v>570</v>
      </c>
      <c r="D637" s="167">
        <f>E637+F637+G637+H637+I637</f>
        <v>340</v>
      </c>
      <c r="E637" s="1870">
        <v>140</v>
      </c>
      <c r="F637" s="1372">
        <v>80</v>
      </c>
      <c r="G637" s="166"/>
      <c r="H637" s="166"/>
      <c r="I637" s="166">
        <v>120</v>
      </c>
      <c r="J637" s="359"/>
      <c r="K637" s="359"/>
    </row>
    <row r="638" spans="1:11">
      <c r="A638" s="36" t="s">
        <v>4685</v>
      </c>
      <c r="B638" s="38" t="s">
        <v>4449</v>
      </c>
      <c r="C638" s="1304" t="s">
        <v>570</v>
      </c>
      <c r="D638" s="1870">
        <f>E638+F638+G638+H638+I638</f>
        <v>260</v>
      </c>
      <c r="E638" s="167">
        <v>80</v>
      </c>
      <c r="F638" s="166">
        <v>60</v>
      </c>
      <c r="G638" s="166"/>
      <c r="H638" s="166"/>
      <c r="I638" s="166">
        <v>120</v>
      </c>
      <c r="J638" s="359"/>
      <c r="K638" s="359"/>
    </row>
    <row r="639" spans="1:11" ht="28.5">
      <c r="A639" s="43" t="s">
        <v>4474</v>
      </c>
      <c r="B639" s="41" t="s">
        <v>4475</v>
      </c>
      <c r="C639" s="695"/>
      <c r="D639" s="412"/>
      <c r="E639" s="412"/>
      <c r="F639" s="155"/>
      <c r="G639" s="155"/>
      <c r="H639" s="155"/>
      <c r="I639" s="155"/>
      <c r="J639" s="695"/>
      <c r="K639" s="695"/>
    </row>
    <row r="640" spans="1:11">
      <c r="A640" s="36" t="s">
        <v>4476</v>
      </c>
      <c r="B640" s="960" t="s">
        <v>4477</v>
      </c>
      <c r="C640" s="1304" t="s">
        <v>570</v>
      </c>
      <c r="D640" s="1869">
        <f t="shared" ref="D640:D650" si="32">E640+F640+G640+H640+I640</f>
        <v>340</v>
      </c>
      <c r="E640" s="1869">
        <v>140</v>
      </c>
      <c r="F640" s="1371">
        <v>80</v>
      </c>
      <c r="G640" s="166"/>
      <c r="H640" s="166"/>
      <c r="I640" s="166">
        <v>120</v>
      </c>
      <c r="J640" s="359"/>
      <c r="K640" s="359"/>
    </row>
    <row r="641" spans="1:11">
      <c r="A641" s="36" t="s">
        <v>4478</v>
      </c>
      <c r="B641" s="960" t="s">
        <v>4479</v>
      </c>
      <c r="C641" s="1304" t="s">
        <v>570</v>
      </c>
      <c r="D641" s="167">
        <f t="shared" si="32"/>
        <v>310</v>
      </c>
      <c r="E641" s="167">
        <v>120</v>
      </c>
      <c r="F641" s="166">
        <v>90</v>
      </c>
      <c r="G641" s="166"/>
      <c r="H641" s="166"/>
      <c r="I641" s="166">
        <v>100</v>
      </c>
      <c r="J641" s="359"/>
      <c r="K641" s="359"/>
    </row>
    <row r="642" spans="1:11">
      <c r="A642" s="36" t="s">
        <v>4686</v>
      </c>
      <c r="B642" s="960" t="s">
        <v>4449</v>
      </c>
      <c r="C642" s="1304" t="s">
        <v>570</v>
      </c>
      <c r="D642" s="167">
        <f t="shared" si="32"/>
        <v>260</v>
      </c>
      <c r="E642" s="167">
        <v>80</v>
      </c>
      <c r="F642" s="166">
        <v>60</v>
      </c>
      <c r="G642" s="166"/>
      <c r="H642" s="166"/>
      <c r="I642" s="166">
        <v>120</v>
      </c>
      <c r="J642" s="359"/>
      <c r="K642" s="359"/>
    </row>
    <row r="643" spans="1:11" ht="45">
      <c r="A643" s="36" t="s">
        <v>4480</v>
      </c>
      <c r="B643" s="960" t="s">
        <v>4482</v>
      </c>
      <c r="C643" s="1304" t="s">
        <v>570</v>
      </c>
      <c r="D643" s="167">
        <f t="shared" si="32"/>
        <v>340</v>
      </c>
      <c r="E643" s="167">
        <v>140</v>
      </c>
      <c r="F643" s="166">
        <v>80</v>
      </c>
      <c r="G643" s="166"/>
      <c r="H643" s="166"/>
      <c r="I643" s="166">
        <v>120</v>
      </c>
      <c r="J643" s="359"/>
      <c r="K643" s="359"/>
    </row>
    <row r="644" spans="1:11" ht="45">
      <c r="A644" s="36" t="s">
        <v>4481</v>
      </c>
      <c r="B644" s="960" t="s">
        <v>4454</v>
      </c>
      <c r="C644" s="1304" t="s">
        <v>570</v>
      </c>
      <c r="D644" s="167">
        <f t="shared" si="32"/>
        <v>260</v>
      </c>
      <c r="E644" s="167">
        <v>80</v>
      </c>
      <c r="F644" s="166">
        <v>60</v>
      </c>
      <c r="G644" s="166"/>
      <c r="H644" s="166"/>
      <c r="I644" s="166">
        <v>120</v>
      </c>
      <c r="J644" s="359"/>
      <c r="K644" s="359"/>
    </row>
    <row r="645" spans="1:11">
      <c r="A645" s="36" t="s">
        <v>4687</v>
      </c>
      <c r="B645" s="960" t="s">
        <v>4452</v>
      </c>
      <c r="C645" s="1304" t="s">
        <v>570</v>
      </c>
      <c r="D645" s="167">
        <f t="shared" si="32"/>
        <v>260</v>
      </c>
      <c r="E645" s="167">
        <v>100</v>
      </c>
      <c r="F645" s="166">
        <v>40</v>
      </c>
      <c r="G645" s="166"/>
      <c r="H645" s="166"/>
      <c r="I645" s="166">
        <v>120</v>
      </c>
      <c r="J645" s="359"/>
      <c r="K645" s="359"/>
    </row>
    <row r="646" spans="1:11">
      <c r="A646" s="36" t="s">
        <v>4688</v>
      </c>
      <c r="B646" s="960" t="s">
        <v>4447</v>
      </c>
      <c r="C646" s="1304" t="s">
        <v>570</v>
      </c>
      <c r="D646" s="167">
        <f t="shared" si="32"/>
        <v>260</v>
      </c>
      <c r="E646" s="167">
        <v>70</v>
      </c>
      <c r="F646" s="166">
        <v>60</v>
      </c>
      <c r="G646" s="166"/>
      <c r="H646" s="166"/>
      <c r="I646" s="166">
        <v>130</v>
      </c>
      <c r="J646" s="359"/>
      <c r="K646" s="359"/>
    </row>
    <row r="647" spans="1:11">
      <c r="A647" s="36" t="s">
        <v>4483</v>
      </c>
      <c r="B647" s="960" t="s">
        <v>4455</v>
      </c>
      <c r="C647" s="1304" t="s">
        <v>570</v>
      </c>
      <c r="D647" s="167">
        <f t="shared" si="32"/>
        <v>270</v>
      </c>
      <c r="E647" s="167">
        <v>80</v>
      </c>
      <c r="F647" s="166">
        <v>70</v>
      </c>
      <c r="G647" s="166"/>
      <c r="H647" s="166"/>
      <c r="I647" s="166">
        <v>120</v>
      </c>
      <c r="J647" s="359"/>
      <c r="K647" s="359"/>
    </row>
    <row r="648" spans="1:11" ht="30">
      <c r="A648" s="36" t="s">
        <v>4484</v>
      </c>
      <c r="B648" s="960" t="s">
        <v>4451</v>
      </c>
      <c r="C648" s="1304" t="s">
        <v>570</v>
      </c>
      <c r="D648" s="167">
        <f t="shared" si="32"/>
        <v>340</v>
      </c>
      <c r="E648" s="167">
        <v>140</v>
      </c>
      <c r="F648" s="166">
        <v>80</v>
      </c>
      <c r="G648" s="166"/>
      <c r="H648" s="166"/>
      <c r="I648" s="166">
        <v>120</v>
      </c>
      <c r="J648" s="359"/>
      <c r="K648" s="359"/>
    </row>
    <row r="649" spans="1:11" ht="30">
      <c r="A649" s="36" t="s">
        <v>4485</v>
      </c>
      <c r="B649" s="960" t="s">
        <v>4453</v>
      </c>
      <c r="C649" s="1304" t="s">
        <v>570</v>
      </c>
      <c r="D649" s="167">
        <f t="shared" si="32"/>
        <v>330</v>
      </c>
      <c r="E649" s="167">
        <v>120</v>
      </c>
      <c r="F649" s="166">
        <v>90</v>
      </c>
      <c r="G649" s="166"/>
      <c r="H649" s="166"/>
      <c r="I649" s="166">
        <v>120</v>
      </c>
      <c r="J649" s="359"/>
      <c r="K649" s="359"/>
    </row>
    <row r="650" spans="1:11">
      <c r="A650" s="36" t="s">
        <v>4689</v>
      </c>
      <c r="B650" s="960" t="s">
        <v>4445</v>
      </c>
      <c r="C650" s="1304" t="s">
        <v>570</v>
      </c>
      <c r="D650" s="1870">
        <f t="shared" si="32"/>
        <v>340</v>
      </c>
      <c r="E650" s="1870">
        <v>140</v>
      </c>
      <c r="F650" s="1372">
        <v>80</v>
      </c>
      <c r="G650" s="166"/>
      <c r="H650" s="166"/>
      <c r="I650" s="166">
        <v>120</v>
      </c>
      <c r="J650" s="359"/>
      <c r="K650" s="359"/>
    </row>
    <row r="651" spans="1:11">
      <c r="A651" s="43" t="s">
        <v>4486</v>
      </c>
      <c r="B651" s="41" t="s">
        <v>4487</v>
      </c>
      <c r="C651" s="695"/>
      <c r="D651" s="412"/>
      <c r="E651" s="412"/>
      <c r="F651" s="155"/>
      <c r="G651" s="155"/>
      <c r="H651" s="155"/>
      <c r="I651" s="155"/>
      <c r="J651" s="695"/>
      <c r="K651" s="695"/>
    </row>
    <row r="652" spans="1:11">
      <c r="A652" s="36" t="s">
        <v>4488</v>
      </c>
      <c r="B652" s="38" t="s">
        <v>4443</v>
      </c>
      <c r="C652" s="1304" t="s">
        <v>570</v>
      </c>
      <c r="D652" s="1871">
        <f>E652+F652+G652+H652+I652</f>
        <v>270</v>
      </c>
      <c r="E652" s="1871">
        <v>80</v>
      </c>
      <c r="F652" s="1373">
        <v>70</v>
      </c>
      <c r="G652" s="166"/>
      <c r="H652" s="166"/>
      <c r="I652" s="166">
        <v>120</v>
      </c>
      <c r="J652" s="359"/>
      <c r="K652" s="359"/>
    </row>
    <row r="653" spans="1:11">
      <c r="A653" s="43" t="s">
        <v>4489</v>
      </c>
      <c r="B653" s="37" t="s">
        <v>4490</v>
      </c>
      <c r="C653" s="695"/>
      <c r="D653" s="412"/>
      <c r="E653" s="412"/>
      <c r="F653" s="155"/>
      <c r="G653" s="155"/>
      <c r="H653" s="155"/>
      <c r="I653" s="155"/>
      <c r="J653" s="695"/>
      <c r="K653" s="695"/>
    </row>
    <row r="654" spans="1:11">
      <c r="A654" s="36" t="s">
        <v>4491</v>
      </c>
      <c r="B654" s="38" t="s">
        <v>4443</v>
      </c>
      <c r="C654" s="1304" t="s">
        <v>570</v>
      </c>
      <c r="D654" s="1871">
        <f>E654+F654+G654+H654+I654</f>
        <v>270</v>
      </c>
      <c r="E654" s="1871">
        <v>80</v>
      </c>
      <c r="F654" s="1373">
        <v>70</v>
      </c>
      <c r="G654" s="166"/>
      <c r="H654" s="166"/>
      <c r="I654" s="166">
        <v>120</v>
      </c>
      <c r="J654" s="359"/>
      <c r="K654" s="359"/>
    </row>
    <row r="655" spans="1:11" ht="28.5">
      <c r="A655" s="43" t="s">
        <v>4492</v>
      </c>
      <c r="B655" s="41" t="s">
        <v>4493</v>
      </c>
      <c r="C655" s="695"/>
      <c r="D655" s="412"/>
      <c r="E655" s="412"/>
      <c r="F655" s="155"/>
      <c r="G655" s="155"/>
      <c r="H655" s="155"/>
      <c r="I655" s="155"/>
      <c r="J655" s="695"/>
      <c r="K655" s="695"/>
    </row>
    <row r="656" spans="1:11">
      <c r="A656" s="36" t="s">
        <v>4494</v>
      </c>
      <c r="B656" s="960" t="s">
        <v>4495</v>
      </c>
      <c r="C656" s="1304" t="s">
        <v>570</v>
      </c>
      <c r="D656" s="1869">
        <f t="shared" ref="D656:D665" si="33">E656+F656+G656+H656+I656</f>
        <v>90</v>
      </c>
      <c r="E656" s="1869">
        <v>20</v>
      </c>
      <c r="F656" s="1371">
        <v>30</v>
      </c>
      <c r="G656" s="166"/>
      <c r="H656" s="166"/>
      <c r="I656" s="166">
        <v>40</v>
      </c>
      <c r="J656" s="359"/>
      <c r="K656" s="359"/>
    </row>
    <row r="657" spans="1:11">
      <c r="A657" s="36" t="s">
        <v>4496</v>
      </c>
      <c r="B657" s="960" t="s">
        <v>4443</v>
      </c>
      <c r="C657" s="1304" t="s">
        <v>570</v>
      </c>
      <c r="D657" s="167">
        <f t="shared" si="33"/>
        <v>340</v>
      </c>
      <c r="E657" s="167">
        <v>140</v>
      </c>
      <c r="F657" s="166">
        <v>80</v>
      </c>
      <c r="G657" s="166"/>
      <c r="H657" s="166"/>
      <c r="I657" s="166">
        <v>120</v>
      </c>
      <c r="J657" s="359"/>
      <c r="K657" s="359"/>
    </row>
    <row r="658" spans="1:11">
      <c r="A658" s="36" t="s">
        <v>4497</v>
      </c>
      <c r="B658" s="960" t="s">
        <v>4479</v>
      </c>
      <c r="C658" s="1304" t="s">
        <v>570</v>
      </c>
      <c r="D658" s="167">
        <f t="shared" si="33"/>
        <v>310</v>
      </c>
      <c r="E658" s="167">
        <v>120</v>
      </c>
      <c r="F658" s="166">
        <v>90</v>
      </c>
      <c r="G658" s="166"/>
      <c r="H658" s="166"/>
      <c r="I658" s="166">
        <v>100</v>
      </c>
      <c r="J658" s="359"/>
      <c r="K658" s="359"/>
    </row>
    <row r="659" spans="1:11">
      <c r="A659" s="36" t="s">
        <v>4690</v>
      </c>
      <c r="B659" s="960" t="s">
        <v>4449</v>
      </c>
      <c r="C659" s="1304" t="s">
        <v>570</v>
      </c>
      <c r="D659" s="167">
        <f t="shared" si="33"/>
        <v>260</v>
      </c>
      <c r="E659" s="167">
        <v>80</v>
      </c>
      <c r="F659" s="166">
        <v>60</v>
      </c>
      <c r="G659" s="166"/>
      <c r="H659" s="166"/>
      <c r="I659" s="166">
        <v>120</v>
      </c>
      <c r="J659" s="359"/>
      <c r="K659" s="359"/>
    </row>
    <row r="660" spans="1:11" ht="45">
      <c r="A660" s="36" t="s">
        <v>4498</v>
      </c>
      <c r="B660" s="960" t="s">
        <v>4500</v>
      </c>
      <c r="C660" s="1304" t="s">
        <v>570</v>
      </c>
      <c r="D660" s="167">
        <f t="shared" si="33"/>
        <v>320</v>
      </c>
      <c r="E660" s="167">
        <v>120</v>
      </c>
      <c r="F660" s="166">
        <v>80</v>
      </c>
      <c r="G660" s="166"/>
      <c r="H660" s="166"/>
      <c r="I660" s="166">
        <v>120</v>
      </c>
      <c r="J660" s="359"/>
      <c r="K660" s="359"/>
    </row>
    <row r="661" spans="1:11" ht="30">
      <c r="A661" s="36" t="s">
        <v>4499</v>
      </c>
      <c r="B661" s="960" t="s">
        <v>4451</v>
      </c>
      <c r="C661" s="1304" t="s">
        <v>570</v>
      </c>
      <c r="D661" s="167">
        <f t="shared" si="33"/>
        <v>280</v>
      </c>
      <c r="E661" s="1869">
        <v>90</v>
      </c>
      <c r="F661" s="1371">
        <v>70</v>
      </c>
      <c r="G661" s="166"/>
      <c r="H661" s="166"/>
      <c r="I661" s="166">
        <v>120</v>
      </c>
      <c r="J661" s="359"/>
      <c r="K661" s="359"/>
    </row>
    <row r="662" spans="1:11">
      <c r="A662" s="36" t="s">
        <v>4501</v>
      </c>
      <c r="B662" s="964" t="s">
        <v>4503</v>
      </c>
      <c r="C662" s="1304" t="s">
        <v>570</v>
      </c>
      <c r="D662" s="167">
        <f t="shared" si="33"/>
        <v>260</v>
      </c>
      <c r="E662" s="167">
        <v>100</v>
      </c>
      <c r="F662" s="166">
        <v>40</v>
      </c>
      <c r="G662" s="166"/>
      <c r="H662" s="166"/>
      <c r="I662" s="166">
        <v>120</v>
      </c>
      <c r="J662" s="359"/>
      <c r="K662" s="359"/>
    </row>
    <row r="663" spans="1:11">
      <c r="A663" s="36" t="s">
        <v>4691</v>
      </c>
      <c r="B663" s="960" t="s">
        <v>4447</v>
      </c>
      <c r="C663" s="1304" t="s">
        <v>570</v>
      </c>
      <c r="D663" s="167">
        <f t="shared" si="33"/>
        <v>260</v>
      </c>
      <c r="E663" s="167">
        <v>70</v>
      </c>
      <c r="F663" s="166">
        <v>60</v>
      </c>
      <c r="G663" s="166"/>
      <c r="H663" s="166"/>
      <c r="I663" s="166">
        <v>130</v>
      </c>
      <c r="J663" s="359"/>
      <c r="K663" s="359"/>
    </row>
    <row r="664" spans="1:11" ht="45">
      <c r="A664" s="36" t="s">
        <v>4502</v>
      </c>
      <c r="B664" s="960" t="s">
        <v>4504</v>
      </c>
      <c r="C664" s="1304" t="s">
        <v>570</v>
      </c>
      <c r="D664" s="167">
        <f t="shared" si="33"/>
        <v>280</v>
      </c>
      <c r="E664" s="1869">
        <v>90</v>
      </c>
      <c r="F664" s="1371">
        <v>70</v>
      </c>
      <c r="G664" s="166"/>
      <c r="H664" s="166"/>
      <c r="I664" s="166">
        <v>120</v>
      </c>
      <c r="J664" s="359"/>
      <c r="K664" s="359"/>
    </row>
    <row r="665" spans="1:11">
      <c r="A665" s="36" t="s">
        <v>4692</v>
      </c>
      <c r="B665" s="960" t="s">
        <v>4455</v>
      </c>
      <c r="C665" s="1304" t="s">
        <v>570</v>
      </c>
      <c r="D665" s="1870">
        <f t="shared" si="33"/>
        <v>270</v>
      </c>
      <c r="E665" s="167">
        <v>80</v>
      </c>
      <c r="F665" s="166">
        <v>70</v>
      </c>
      <c r="G665" s="166"/>
      <c r="H665" s="166"/>
      <c r="I665" s="166">
        <v>120</v>
      </c>
      <c r="J665" s="359"/>
      <c r="K665" s="359"/>
    </row>
    <row r="666" spans="1:11" ht="28.5">
      <c r="A666" s="43" t="s">
        <v>4505</v>
      </c>
      <c r="B666" s="37" t="s">
        <v>4506</v>
      </c>
      <c r="C666" s="695"/>
      <c r="D666" s="412"/>
      <c r="E666" s="412"/>
      <c r="F666" s="155"/>
      <c r="G666" s="155"/>
      <c r="H666" s="155"/>
      <c r="I666" s="155"/>
      <c r="J666" s="695"/>
      <c r="K666" s="695"/>
    </row>
    <row r="667" spans="1:11">
      <c r="A667" s="36" t="s">
        <v>4507</v>
      </c>
      <c r="B667" s="960" t="s">
        <v>4443</v>
      </c>
      <c r="C667" s="1304" t="s">
        <v>570</v>
      </c>
      <c r="D667" s="1869">
        <f t="shared" ref="D667:D674" si="34">E667+F667+G667+H667+I667</f>
        <v>340</v>
      </c>
      <c r="E667" s="1869">
        <v>140</v>
      </c>
      <c r="F667" s="1371">
        <v>80</v>
      </c>
      <c r="G667" s="166"/>
      <c r="H667" s="166"/>
      <c r="I667" s="166">
        <v>120</v>
      </c>
      <c r="J667" s="359"/>
      <c r="K667" s="359"/>
    </row>
    <row r="668" spans="1:11">
      <c r="A668" s="36" t="s">
        <v>4508</v>
      </c>
      <c r="B668" s="960" t="s">
        <v>4479</v>
      </c>
      <c r="C668" s="1304" t="s">
        <v>570</v>
      </c>
      <c r="D668" s="167">
        <f t="shared" si="34"/>
        <v>310</v>
      </c>
      <c r="E668" s="167">
        <v>120</v>
      </c>
      <c r="F668" s="166">
        <v>90</v>
      </c>
      <c r="G668" s="166"/>
      <c r="H668" s="166"/>
      <c r="I668" s="166">
        <v>100</v>
      </c>
      <c r="J668" s="359"/>
      <c r="K668" s="359"/>
    </row>
    <row r="669" spans="1:11">
      <c r="A669" s="36" t="s">
        <v>4693</v>
      </c>
      <c r="B669" s="960" t="s">
        <v>4449</v>
      </c>
      <c r="C669" s="1304" t="s">
        <v>570</v>
      </c>
      <c r="D669" s="167">
        <f t="shared" si="34"/>
        <v>260</v>
      </c>
      <c r="E669" s="167">
        <v>80</v>
      </c>
      <c r="F669" s="166">
        <v>60</v>
      </c>
      <c r="G669" s="166"/>
      <c r="H669" s="166"/>
      <c r="I669" s="166">
        <v>120</v>
      </c>
      <c r="J669" s="359"/>
      <c r="K669" s="359"/>
    </row>
    <row r="670" spans="1:11" ht="45">
      <c r="A670" s="36" t="s">
        <v>4509</v>
      </c>
      <c r="B670" s="960" t="s">
        <v>4504</v>
      </c>
      <c r="C670" s="1304" t="s">
        <v>570</v>
      </c>
      <c r="D670" s="167">
        <f t="shared" si="34"/>
        <v>280</v>
      </c>
      <c r="E670" s="1869">
        <v>90</v>
      </c>
      <c r="F670" s="1371">
        <v>70</v>
      </c>
      <c r="G670" s="166"/>
      <c r="H670" s="166"/>
      <c r="I670" s="166">
        <v>120</v>
      </c>
      <c r="J670" s="359"/>
      <c r="K670" s="359"/>
    </row>
    <row r="671" spans="1:11">
      <c r="A671" s="36" t="s">
        <v>4694</v>
      </c>
      <c r="B671" s="960" t="s">
        <v>4447</v>
      </c>
      <c r="C671" s="1304" t="s">
        <v>570</v>
      </c>
      <c r="D671" s="167">
        <f t="shared" si="34"/>
        <v>260</v>
      </c>
      <c r="E671" s="167">
        <v>70</v>
      </c>
      <c r="F671" s="166">
        <v>60</v>
      </c>
      <c r="G671" s="166"/>
      <c r="H671" s="166"/>
      <c r="I671" s="166">
        <v>130</v>
      </c>
      <c r="J671" s="359"/>
      <c r="K671" s="359"/>
    </row>
    <row r="672" spans="1:11">
      <c r="A672" s="36" t="s">
        <v>4510</v>
      </c>
      <c r="B672" s="960" t="s">
        <v>4512</v>
      </c>
      <c r="C672" s="1304" t="s">
        <v>570</v>
      </c>
      <c r="D672" s="167">
        <f t="shared" si="34"/>
        <v>280</v>
      </c>
      <c r="E672" s="1869">
        <v>90</v>
      </c>
      <c r="F672" s="1371">
        <v>70</v>
      </c>
      <c r="G672" s="166"/>
      <c r="H672" s="166"/>
      <c r="I672" s="166">
        <v>120</v>
      </c>
      <c r="J672" s="359"/>
      <c r="K672" s="359"/>
    </row>
    <row r="673" spans="1:11" ht="30">
      <c r="A673" s="36" t="s">
        <v>4695</v>
      </c>
      <c r="B673" s="960" t="s">
        <v>4453</v>
      </c>
      <c r="C673" s="1304" t="s">
        <v>570</v>
      </c>
      <c r="D673" s="167">
        <f t="shared" si="34"/>
        <v>280</v>
      </c>
      <c r="E673" s="1869">
        <v>90</v>
      </c>
      <c r="F673" s="1371">
        <v>70</v>
      </c>
      <c r="G673" s="166"/>
      <c r="H673" s="166"/>
      <c r="I673" s="166">
        <v>120</v>
      </c>
      <c r="J673" s="359"/>
      <c r="K673" s="359"/>
    </row>
    <row r="674" spans="1:11">
      <c r="A674" s="36" t="s">
        <v>4511</v>
      </c>
      <c r="B674" s="960" t="s">
        <v>4445</v>
      </c>
      <c r="C674" s="1304" t="s">
        <v>570</v>
      </c>
      <c r="D674" s="1870">
        <f t="shared" si="34"/>
        <v>340</v>
      </c>
      <c r="E674" s="1870">
        <v>140</v>
      </c>
      <c r="F674" s="1372">
        <v>80</v>
      </c>
      <c r="G674" s="166"/>
      <c r="H674" s="166"/>
      <c r="I674" s="166">
        <v>120</v>
      </c>
      <c r="J674" s="359"/>
      <c r="K674" s="359"/>
    </row>
    <row r="675" spans="1:11" ht="28.5">
      <c r="A675" s="43" t="s">
        <v>4513</v>
      </c>
      <c r="B675" s="41" t="s">
        <v>1421</v>
      </c>
      <c r="C675" s="695"/>
      <c r="D675" s="412"/>
      <c r="E675" s="412"/>
      <c r="F675" s="155"/>
      <c r="G675" s="155"/>
      <c r="H675" s="155"/>
      <c r="I675" s="155"/>
      <c r="J675" s="695"/>
      <c r="K675" s="695"/>
    </row>
    <row r="676" spans="1:11">
      <c r="A676" s="36" t="s">
        <v>4514</v>
      </c>
      <c r="B676" s="38" t="s">
        <v>4443</v>
      </c>
      <c r="C676" s="1304" t="s">
        <v>570</v>
      </c>
      <c r="D676" s="1871">
        <f>E676+F676+G676+H676+I676</f>
        <v>260</v>
      </c>
      <c r="E676" s="1871">
        <v>70</v>
      </c>
      <c r="F676" s="1373">
        <v>70</v>
      </c>
      <c r="G676" s="166"/>
      <c r="H676" s="166"/>
      <c r="I676" s="166">
        <v>120</v>
      </c>
      <c r="J676" s="359"/>
      <c r="K676" s="359"/>
    </row>
    <row r="677" spans="1:11">
      <c r="A677" s="43" t="s">
        <v>4515</v>
      </c>
      <c r="B677" s="41" t="s">
        <v>1523</v>
      </c>
      <c r="C677" s="695"/>
      <c r="D677" s="412"/>
      <c r="E677" s="412"/>
      <c r="F677" s="155"/>
      <c r="G677" s="155"/>
      <c r="H677" s="155"/>
      <c r="I677" s="155"/>
      <c r="J677" s="695"/>
      <c r="K677" s="695"/>
    </row>
    <row r="678" spans="1:11">
      <c r="A678" s="36" t="s">
        <v>4516</v>
      </c>
      <c r="B678" s="38" t="s">
        <v>4443</v>
      </c>
      <c r="C678" s="1304" t="s">
        <v>570</v>
      </c>
      <c r="D678" s="1869">
        <f>E678+F678+G678+H678+I678</f>
        <v>260</v>
      </c>
      <c r="E678" s="1871">
        <v>70</v>
      </c>
      <c r="F678" s="1373">
        <v>70</v>
      </c>
      <c r="G678" s="166"/>
      <c r="H678" s="166"/>
      <c r="I678" s="166">
        <v>120</v>
      </c>
      <c r="J678" s="359"/>
      <c r="K678" s="359"/>
    </row>
    <row r="679" spans="1:11">
      <c r="A679" s="36" t="s">
        <v>4696</v>
      </c>
      <c r="B679" s="38" t="s">
        <v>4447</v>
      </c>
      <c r="C679" s="1304" t="s">
        <v>570</v>
      </c>
      <c r="D679" s="167">
        <f>E679+F679+G679+H679+I679</f>
        <v>260</v>
      </c>
      <c r="E679" s="167">
        <v>70</v>
      </c>
      <c r="F679" s="166">
        <v>60</v>
      </c>
      <c r="G679" s="166"/>
      <c r="H679" s="166"/>
      <c r="I679" s="166">
        <v>130</v>
      </c>
      <c r="J679" s="359"/>
      <c r="K679" s="359"/>
    </row>
    <row r="680" spans="1:11">
      <c r="A680" s="36" t="s">
        <v>4517</v>
      </c>
      <c r="B680" s="38" t="s">
        <v>4519</v>
      </c>
      <c r="C680" s="1304" t="s">
        <v>570</v>
      </c>
      <c r="D680" s="167">
        <f>E680+F680+G680+H680+I680</f>
        <v>320</v>
      </c>
      <c r="E680" s="167">
        <v>120</v>
      </c>
      <c r="F680" s="166">
        <v>80</v>
      </c>
      <c r="G680" s="166"/>
      <c r="H680" s="166"/>
      <c r="I680" s="166">
        <v>120</v>
      </c>
      <c r="J680" s="359"/>
      <c r="K680" s="359"/>
    </row>
    <row r="681" spans="1:11">
      <c r="A681" s="36" t="s">
        <v>4518</v>
      </c>
      <c r="B681" s="38" t="s">
        <v>4503</v>
      </c>
      <c r="C681" s="1304" t="s">
        <v>570</v>
      </c>
      <c r="D681" s="1870">
        <f>E681+F681+G681+H681+I681</f>
        <v>330</v>
      </c>
      <c r="E681" s="1870">
        <v>120</v>
      </c>
      <c r="F681" s="1372">
        <v>90</v>
      </c>
      <c r="G681" s="166"/>
      <c r="H681" s="166"/>
      <c r="I681" s="166">
        <v>120</v>
      </c>
      <c r="J681" s="359"/>
      <c r="K681" s="359"/>
    </row>
    <row r="682" spans="1:11">
      <c r="A682" s="43" t="s">
        <v>4520</v>
      </c>
      <c r="B682" s="41" t="s">
        <v>4521</v>
      </c>
      <c r="C682" s="695"/>
      <c r="D682" s="412"/>
      <c r="E682" s="412"/>
      <c r="F682" s="155"/>
      <c r="G682" s="155"/>
      <c r="H682" s="155"/>
      <c r="I682" s="155"/>
      <c r="J682" s="695"/>
      <c r="K682" s="695"/>
    </row>
    <row r="683" spans="1:11">
      <c r="A683" s="36" t="s">
        <v>4522</v>
      </c>
      <c r="B683" s="38" t="s">
        <v>4443</v>
      </c>
      <c r="C683" s="1304" t="s">
        <v>570</v>
      </c>
      <c r="D683" s="1869">
        <f>E683+F683+G683+H683+I683</f>
        <v>260</v>
      </c>
      <c r="E683" s="1871">
        <v>70</v>
      </c>
      <c r="F683" s="1373">
        <v>70</v>
      </c>
      <c r="G683" s="166"/>
      <c r="H683" s="166"/>
      <c r="I683" s="166">
        <v>120</v>
      </c>
      <c r="J683" s="359"/>
      <c r="K683" s="359"/>
    </row>
    <row r="684" spans="1:11">
      <c r="A684" s="36" t="s">
        <v>4523</v>
      </c>
      <c r="B684" s="38" t="s">
        <v>4503</v>
      </c>
      <c r="C684" s="1304" t="s">
        <v>570</v>
      </c>
      <c r="D684" s="167">
        <f>E684+F684+G684+H684+I684</f>
        <v>260</v>
      </c>
      <c r="E684" s="167">
        <v>100</v>
      </c>
      <c r="F684" s="166">
        <v>40</v>
      </c>
      <c r="G684" s="166"/>
      <c r="H684" s="166"/>
      <c r="I684" s="166">
        <v>120</v>
      </c>
      <c r="J684" s="359"/>
      <c r="K684" s="359"/>
    </row>
    <row r="685" spans="1:11">
      <c r="A685" s="36" t="s">
        <v>4697</v>
      </c>
      <c r="B685" s="38" t="s">
        <v>4524</v>
      </c>
      <c r="C685" s="1304" t="s">
        <v>570</v>
      </c>
      <c r="D685" s="1870">
        <f>E685+F685+G685+H685+I685</f>
        <v>260</v>
      </c>
      <c r="E685" s="167">
        <v>70</v>
      </c>
      <c r="F685" s="166">
        <v>60</v>
      </c>
      <c r="G685" s="166"/>
      <c r="H685" s="166"/>
      <c r="I685" s="166">
        <v>130</v>
      </c>
      <c r="J685" s="359"/>
      <c r="K685" s="359"/>
    </row>
    <row r="686" spans="1:11">
      <c r="A686" s="43" t="s">
        <v>4698</v>
      </c>
      <c r="B686" s="41" t="s">
        <v>4526</v>
      </c>
      <c r="C686" s="285"/>
      <c r="D686" s="412"/>
      <c r="E686" s="412"/>
      <c r="F686" s="155"/>
      <c r="G686" s="155"/>
      <c r="H686" s="155"/>
      <c r="I686" s="155"/>
      <c r="J686" s="695"/>
      <c r="K686" s="695"/>
    </row>
    <row r="687" spans="1:11">
      <c r="A687" s="36" t="s">
        <v>4699</v>
      </c>
      <c r="B687" s="38" t="s">
        <v>4443</v>
      </c>
      <c r="C687" s="1304" t="s">
        <v>570</v>
      </c>
      <c r="D687" s="1871">
        <f>E687+F687+G687+H687+I687</f>
        <v>260</v>
      </c>
      <c r="E687" s="1871">
        <v>70</v>
      </c>
      <c r="F687" s="1373">
        <v>70</v>
      </c>
      <c r="G687" s="166"/>
      <c r="H687" s="166"/>
      <c r="I687" s="166">
        <v>120</v>
      </c>
      <c r="J687" s="359"/>
      <c r="K687" s="359"/>
    </row>
    <row r="688" spans="1:11">
      <c r="A688" s="43" t="s">
        <v>4525</v>
      </c>
      <c r="B688" s="41" t="s">
        <v>2269</v>
      </c>
      <c r="C688" s="695"/>
      <c r="D688" s="412"/>
      <c r="E688" s="412"/>
      <c r="F688" s="155"/>
      <c r="G688" s="155"/>
      <c r="H688" s="155"/>
      <c r="I688" s="155"/>
      <c r="J688" s="695"/>
      <c r="K688" s="695"/>
    </row>
    <row r="689" spans="1:11">
      <c r="A689" s="36" t="s">
        <v>4527</v>
      </c>
      <c r="B689" s="38" t="s">
        <v>4443</v>
      </c>
      <c r="C689" s="1304" t="s">
        <v>570</v>
      </c>
      <c r="D689" s="1869">
        <f>E689+F689+G689+H689+I689</f>
        <v>260</v>
      </c>
      <c r="E689" s="1871">
        <v>70</v>
      </c>
      <c r="F689" s="1373">
        <v>60</v>
      </c>
      <c r="G689" s="166"/>
      <c r="H689" s="166"/>
      <c r="I689" s="166">
        <v>130</v>
      </c>
      <c r="J689" s="359"/>
      <c r="K689" s="359"/>
    </row>
    <row r="690" spans="1:11" ht="30">
      <c r="A690" s="36" t="s">
        <v>4700</v>
      </c>
      <c r="B690" s="960" t="s">
        <v>4453</v>
      </c>
      <c r="C690" s="1304" t="s">
        <v>570</v>
      </c>
      <c r="D690" s="167">
        <f>E690+F690+G690+H690+I690</f>
        <v>260</v>
      </c>
      <c r="E690" s="167">
        <v>70</v>
      </c>
      <c r="F690" s="166">
        <v>60</v>
      </c>
      <c r="G690" s="166"/>
      <c r="H690" s="166"/>
      <c r="I690" s="166">
        <v>130</v>
      </c>
      <c r="J690" s="359"/>
      <c r="K690" s="359"/>
    </row>
    <row r="691" spans="1:11">
      <c r="A691" s="36" t="s">
        <v>4701</v>
      </c>
      <c r="B691" s="38" t="s">
        <v>4447</v>
      </c>
      <c r="C691" s="1304" t="s">
        <v>570</v>
      </c>
      <c r="D691" s="1870">
        <f>E691+F691+G691+H691+I691</f>
        <v>260</v>
      </c>
      <c r="E691" s="167">
        <v>70</v>
      </c>
      <c r="F691" s="166">
        <v>60</v>
      </c>
      <c r="G691" s="166"/>
      <c r="H691" s="166"/>
      <c r="I691" s="166">
        <v>130</v>
      </c>
      <c r="J691" s="359"/>
      <c r="K691" s="359"/>
    </row>
    <row r="692" spans="1:11">
      <c r="A692" s="43" t="s">
        <v>4528</v>
      </c>
      <c r="B692" s="41" t="s">
        <v>4533</v>
      </c>
      <c r="C692" s="695"/>
      <c r="D692" s="412"/>
      <c r="E692" s="412"/>
      <c r="F692" s="155"/>
      <c r="G692" s="155"/>
      <c r="H692" s="155"/>
      <c r="I692" s="155"/>
      <c r="J692" s="695"/>
      <c r="K692" s="695"/>
    </row>
    <row r="693" spans="1:11">
      <c r="A693" s="36" t="s">
        <v>4529</v>
      </c>
      <c r="B693" s="38" t="s">
        <v>4447</v>
      </c>
      <c r="C693" s="1304" t="s">
        <v>570</v>
      </c>
      <c r="D693" s="1869">
        <f t="shared" ref="D693:D703" si="35">E693+F693+G693+H693+I693</f>
        <v>260</v>
      </c>
      <c r="E693" s="1869">
        <v>70</v>
      </c>
      <c r="F693" s="1371">
        <v>60</v>
      </c>
      <c r="G693" s="166"/>
      <c r="H693" s="166"/>
      <c r="I693" s="166">
        <v>130</v>
      </c>
      <c r="J693" s="359"/>
      <c r="K693" s="359"/>
    </row>
    <row r="694" spans="1:11">
      <c r="A694" s="36" t="s">
        <v>4702</v>
      </c>
      <c r="B694" s="38" t="s">
        <v>4449</v>
      </c>
      <c r="C694" s="1304" t="s">
        <v>570</v>
      </c>
      <c r="D694" s="167">
        <f t="shared" si="35"/>
        <v>280</v>
      </c>
      <c r="E694" s="167">
        <v>90</v>
      </c>
      <c r="F694" s="166">
        <v>70</v>
      </c>
      <c r="G694" s="166"/>
      <c r="H694" s="166"/>
      <c r="I694" s="166">
        <v>120</v>
      </c>
      <c r="J694" s="359"/>
      <c r="K694" s="359"/>
    </row>
    <row r="695" spans="1:11" ht="45">
      <c r="A695" s="36" t="s">
        <v>4530</v>
      </c>
      <c r="B695" s="960" t="s">
        <v>4500</v>
      </c>
      <c r="C695" s="1304" t="s">
        <v>570</v>
      </c>
      <c r="D695" s="167">
        <f t="shared" si="35"/>
        <v>290</v>
      </c>
      <c r="E695" s="167">
        <v>100</v>
      </c>
      <c r="F695" s="166">
        <v>70</v>
      </c>
      <c r="G695" s="166"/>
      <c r="H695" s="166"/>
      <c r="I695" s="166">
        <v>120</v>
      </c>
      <c r="J695" s="359"/>
      <c r="K695" s="359"/>
    </row>
    <row r="696" spans="1:11" ht="30">
      <c r="A696" s="36" t="s">
        <v>4703</v>
      </c>
      <c r="B696" s="960" t="s">
        <v>4451</v>
      </c>
      <c r="C696" s="1304" t="s">
        <v>570</v>
      </c>
      <c r="D696" s="167">
        <f t="shared" si="35"/>
        <v>260</v>
      </c>
      <c r="E696" s="167">
        <v>70</v>
      </c>
      <c r="F696" s="166">
        <v>60</v>
      </c>
      <c r="G696" s="166"/>
      <c r="H696" s="166"/>
      <c r="I696" s="166">
        <v>130</v>
      </c>
      <c r="J696" s="359"/>
      <c r="K696" s="359"/>
    </row>
    <row r="697" spans="1:11">
      <c r="A697" s="36" t="s">
        <v>4531</v>
      </c>
      <c r="B697" s="960" t="s">
        <v>4535</v>
      </c>
      <c r="C697" s="1304" t="s">
        <v>570</v>
      </c>
      <c r="D697" s="167">
        <f t="shared" si="35"/>
        <v>320</v>
      </c>
      <c r="E697" s="167">
        <v>120</v>
      </c>
      <c r="F697" s="166">
        <v>80</v>
      </c>
      <c r="G697" s="166"/>
      <c r="H697" s="166"/>
      <c r="I697" s="166">
        <v>120</v>
      </c>
      <c r="J697" s="359"/>
      <c r="K697" s="359"/>
    </row>
    <row r="698" spans="1:11" ht="30">
      <c r="A698" s="36" t="s">
        <v>4704</v>
      </c>
      <c r="B698" s="960" t="s">
        <v>4453</v>
      </c>
      <c r="C698" s="1304" t="s">
        <v>570</v>
      </c>
      <c r="D698" s="167">
        <f t="shared" si="35"/>
        <v>280</v>
      </c>
      <c r="E698" s="167">
        <v>90</v>
      </c>
      <c r="F698" s="166">
        <v>70</v>
      </c>
      <c r="G698" s="166"/>
      <c r="H698" s="166"/>
      <c r="I698" s="166">
        <v>120</v>
      </c>
      <c r="J698" s="359"/>
      <c r="K698" s="359"/>
    </row>
    <row r="699" spans="1:11">
      <c r="A699" s="36" t="s">
        <v>4705</v>
      </c>
      <c r="B699" s="38" t="s">
        <v>4443</v>
      </c>
      <c r="C699" s="1304" t="s">
        <v>570</v>
      </c>
      <c r="D699" s="167">
        <f t="shared" si="35"/>
        <v>310</v>
      </c>
      <c r="E699" s="167">
        <v>120</v>
      </c>
      <c r="F699" s="166">
        <v>70</v>
      </c>
      <c r="G699" s="166"/>
      <c r="H699" s="166"/>
      <c r="I699" s="166">
        <v>120</v>
      </c>
      <c r="J699" s="359"/>
      <c r="K699" s="359"/>
    </row>
    <row r="700" spans="1:11">
      <c r="A700" s="36" t="s">
        <v>4706</v>
      </c>
      <c r="B700" s="38" t="s">
        <v>4455</v>
      </c>
      <c r="C700" s="1304" t="s">
        <v>570</v>
      </c>
      <c r="D700" s="167">
        <f t="shared" si="35"/>
        <v>260</v>
      </c>
      <c r="E700" s="167">
        <v>70</v>
      </c>
      <c r="F700" s="166">
        <v>60</v>
      </c>
      <c r="G700" s="166"/>
      <c r="H700" s="166"/>
      <c r="I700" s="166">
        <v>130</v>
      </c>
      <c r="J700" s="359"/>
      <c r="K700" s="359"/>
    </row>
    <row r="701" spans="1:11" ht="45">
      <c r="A701" s="36" t="s">
        <v>4707</v>
      </c>
      <c r="B701" s="960" t="s">
        <v>4454</v>
      </c>
      <c r="C701" s="1304" t="s">
        <v>570</v>
      </c>
      <c r="D701" s="167">
        <f t="shared" si="35"/>
        <v>290</v>
      </c>
      <c r="E701" s="167">
        <v>100</v>
      </c>
      <c r="F701" s="166">
        <v>70</v>
      </c>
      <c r="G701" s="166"/>
      <c r="H701" s="166"/>
      <c r="I701" s="166">
        <v>120</v>
      </c>
      <c r="J701" s="359"/>
      <c r="K701" s="359"/>
    </row>
    <row r="702" spans="1:11">
      <c r="A702" s="36" t="s">
        <v>4708</v>
      </c>
      <c r="B702" s="960" t="s">
        <v>4479</v>
      </c>
      <c r="C702" s="1304" t="s">
        <v>570</v>
      </c>
      <c r="D702" s="167">
        <f t="shared" si="35"/>
        <v>280</v>
      </c>
      <c r="E702" s="167">
        <v>90</v>
      </c>
      <c r="F702" s="166">
        <v>70</v>
      </c>
      <c r="G702" s="166"/>
      <c r="H702" s="166"/>
      <c r="I702" s="166">
        <v>120</v>
      </c>
      <c r="J702" s="359"/>
      <c r="K702" s="359"/>
    </row>
    <row r="703" spans="1:11">
      <c r="A703" s="36" t="s">
        <v>4709</v>
      </c>
      <c r="B703" s="38" t="s">
        <v>4445</v>
      </c>
      <c r="C703" s="1304" t="s">
        <v>570</v>
      </c>
      <c r="D703" s="1870">
        <f t="shared" si="35"/>
        <v>340</v>
      </c>
      <c r="E703" s="1870">
        <v>140</v>
      </c>
      <c r="F703" s="1372">
        <v>80</v>
      </c>
      <c r="G703" s="166"/>
      <c r="H703" s="166"/>
      <c r="I703" s="166">
        <v>120</v>
      </c>
      <c r="J703" s="359"/>
      <c r="K703" s="359"/>
    </row>
    <row r="704" spans="1:11" ht="42.75">
      <c r="A704" s="43" t="s">
        <v>4710</v>
      </c>
      <c r="B704" s="41" t="s">
        <v>4537</v>
      </c>
      <c r="C704" s="695"/>
      <c r="D704" s="412"/>
      <c r="E704" s="412"/>
      <c r="F704" s="155"/>
      <c r="G704" s="155"/>
      <c r="H704" s="155"/>
      <c r="I704" s="155"/>
      <c r="J704" s="695"/>
      <c r="K704" s="695"/>
    </row>
    <row r="705" spans="1:11" ht="30">
      <c r="A705" s="36" t="s">
        <v>4711</v>
      </c>
      <c r="B705" s="148" t="s">
        <v>4538</v>
      </c>
      <c r="C705" s="1304" t="s">
        <v>570</v>
      </c>
      <c r="D705" s="1869">
        <f>E705+F705+G705+H705+I705</f>
        <v>25</v>
      </c>
      <c r="E705" s="1869">
        <v>15</v>
      </c>
      <c r="F705" s="1371">
        <v>10</v>
      </c>
      <c r="G705" s="166"/>
      <c r="H705" s="166"/>
      <c r="I705" s="166"/>
      <c r="J705" s="359"/>
      <c r="K705" s="359"/>
    </row>
    <row r="706" spans="1:11" ht="30">
      <c r="A706" s="36" t="s">
        <v>4712</v>
      </c>
      <c r="B706" s="148" t="s">
        <v>4539</v>
      </c>
      <c r="C706" s="1304" t="s">
        <v>570</v>
      </c>
      <c r="D706" s="167">
        <f>E706+F706+G706+H706+I706</f>
        <v>30</v>
      </c>
      <c r="E706" s="167">
        <v>10</v>
      </c>
      <c r="F706" s="166">
        <v>20</v>
      </c>
      <c r="G706" s="166"/>
      <c r="H706" s="166"/>
      <c r="I706" s="166"/>
      <c r="J706" s="359"/>
      <c r="K706" s="359"/>
    </row>
    <row r="707" spans="1:11" ht="35.25" customHeight="1">
      <c r="A707" s="36" t="s">
        <v>4713</v>
      </c>
      <c r="B707" s="148" t="s">
        <v>4540</v>
      </c>
      <c r="C707" s="1304" t="s">
        <v>570</v>
      </c>
      <c r="D707" s="167">
        <f>E707+F707+G707+H707+I707</f>
        <v>260</v>
      </c>
      <c r="E707" s="167">
        <v>110</v>
      </c>
      <c r="F707" s="166">
        <v>50</v>
      </c>
      <c r="G707" s="166"/>
      <c r="H707" s="166"/>
      <c r="I707" s="166">
        <v>100</v>
      </c>
      <c r="J707" s="359"/>
      <c r="K707" s="359"/>
    </row>
    <row r="708" spans="1:11" ht="30">
      <c r="A708" s="36" t="s">
        <v>4714</v>
      </c>
      <c r="B708" s="148" t="s">
        <v>4541</v>
      </c>
      <c r="C708" s="1304" t="s">
        <v>570</v>
      </c>
      <c r="D708" s="1870">
        <f>E708+F708+G708+H708+I708</f>
        <v>30</v>
      </c>
      <c r="E708" s="1870">
        <v>10</v>
      </c>
      <c r="F708" s="1372">
        <v>20</v>
      </c>
      <c r="G708" s="166"/>
      <c r="H708" s="166"/>
      <c r="I708" s="166"/>
      <c r="J708" s="359"/>
      <c r="K708" s="359"/>
    </row>
    <row r="709" spans="1:11">
      <c r="A709" s="43" t="s">
        <v>4715</v>
      </c>
      <c r="B709" s="37" t="s">
        <v>4543</v>
      </c>
      <c r="C709" s="695"/>
      <c r="D709" s="412"/>
      <c r="E709" s="412"/>
      <c r="F709" s="155"/>
      <c r="G709" s="155"/>
      <c r="H709" s="155"/>
      <c r="I709" s="155"/>
      <c r="J709" s="695"/>
      <c r="K709" s="695"/>
    </row>
    <row r="710" spans="1:11">
      <c r="A710" s="36" t="s">
        <v>4716</v>
      </c>
      <c r="B710" s="38" t="s">
        <v>4460</v>
      </c>
      <c r="C710" s="1304" t="s">
        <v>570</v>
      </c>
      <c r="D710" s="1869">
        <f>E710+F710+G710+H710+I710</f>
        <v>280</v>
      </c>
      <c r="E710" s="1869">
        <v>90</v>
      </c>
      <c r="F710" s="1371">
        <v>70</v>
      </c>
      <c r="G710" s="166"/>
      <c r="H710" s="166"/>
      <c r="I710" s="166">
        <v>120</v>
      </c>
      <c r="J710" s="359"/>
      <c r="K710" s="359"/>
    </row>
    <row r="711" spans="1:11">
      <c r="A711" s="36" t="s">
        <v>4717</v>
      </c>
      <c r="B711" s="38" t="s">
        <v>4443</v>
      </c>
      <c r="C711" s="1304" t="s">
        <v>570</v>
      </c>
      <c r="D711" s="167">
        <f>E711+F711+G711+H711+I711</f>
        <v>260</v>
      </c>
      <c r="E711" s="1869">
        <v>70</v>
      </c>
      <c r="F711" s="1371">
        <v>60</v>
      </c>
      <c r="G711" s="166"/>
      <c r="H711" s="166"/>
      <c r="I711" s="166">
        <v>130</v>
      </c>
      <c r="J711" s="359"/>
      <c r="K711" s="359"/>
    </row>
    <row r="712" spans="1:11">
      <c r="A712" s="36" t="s">
        <v>4718</v>
      </c>
      <c r="B712" s="38" t="s">
        <v>4547</v>
      </c>
      <c r="C712" s="1304" t="s">
        <v>570</v>
      </c>
      <c r="D712" s="167">
        <f>E712+F712+G712+H712+I712</f>
        <v>260</v>
      </c>
      <c r="E712" s="167">
        <v>100</v>
      </c>
      <c r="F712" s="166">
        <v>40</v>
      </c>
      <c r="G712" s="166"/>
      <c r="H712" s="166"/>
      <c r="I712" s="166">
        <v>120</v>
      </c>
      <c r="J712" s="359"/>
      <c r="K712" s="359"/>
    </row>
    <row r="713" spans="1:11">
      <c r="A713" s="36" t="s">
        <v>4719</v>
      </c>
      <c r="B713" s="38" t="s">
        <v>4447</v>
      </c>
      <c r="C713" s="1304" t="s">
        <v>570</v>
      </c>
      <c r="D713" s="1870">
        <f>E713+F713+G713+H713+I713</f>
        <v>260</v>
      </c>
      <c r="E713" s="167">
        <v>70</v>
      </c>
      <c r="F713" s="166">
        <v>60</v>
      </c>
      <c r="G713" s="166"/>
      <c r="H713" s="166"/>
      <c r="I713" s="166">
        <v>130</v>
      </c>
      <c r="J713" s="359"/>
      <c r="K713" s="359"/>
    </row>
    <row r="714" spans="1:11" ht="28.5">
      <c r="A714" s="43" t="s">
        <v>4532</v>
      </c>
      <c r="B714" s="37" t="s">
        <v>4549</v>
      </c>
      <c r="C714" s="695"/>
      <c r="D714" s="412"/>
      <c r="E714" s="412"/>
      <c r="F714" s="155"/>
      <c r="G714" s="155"/>
      <c r="H714" s="155"/>
      <c r="I714" s="155"/>
      <c r="J714" s="695"/>
      <c r="K714" s="695"/>
    </row>
    <row r="715" spans="1:11">
      <c r="A715" s="36" t="s">
        <v>4720</v>
      </c>
      <c r="B715" s="38" t="s">
        <v>4477</v>
      </c>
      <c r="C715" s="1304" t="s">
        <v>570</v>
      </c>
      <c r="D715" s="1869">
        <f>E715+F715+G715+H715+I715</f>
        <v>280</v>
      </c>
      <c r="E715" s="1871">
        <v>90</v>
      </c>
      <c r="F715" s="1373">
        <v>70</v>
      </c>
      <c r="G715" s="166"/>
      <c r="H715" s="166"/>
      <c r="I715" s="166">
        <v>120</v>
      </c>
      <c r="J715" s="359"/>
      <c r="K715" s="359"/>
    </row>
    <row r="716" spans="1:11">
      <c r="A716" s="36" t="s">
        <v>4534</v>
      </c>
      <c r="B716" s="38" t="s">
        <v>4445</v>
      </c>
      <c r="C716" s="1304" t="s">
        <v>570</v>
      </c>
      <c r="D716" s="1870">
        <f>E716+F716+G716+H716+I716</f>
        <v>340</v>
      </c>
      <c r="E716" s="1870">
        <v>140</v>
      </c>
      <c r="F716" s="1372">
        <v>80</v>
      </c>
      <c r="G716" s="166"/>
      <c r="H716" s="166"/>
      <c r="I716" s="166">
        <v>120</v>
      </c>
      <c r="J716" s="359"/>
      <c r="K716" s="359"/>
    </row>
    <row r="717" spans="1:11" ht="42.75">
      <c r="A717" s="43" t="s">
        <v>4536</v>
      </c>
      <c r="B717" s="37" t="s">
        <v>4552</v>
      </c>
      <c r="C717" s="695"/>
      <c r="D717" s="412"/>
      <c r="E717" s="412"/>
      <c r="F717" s="155"/>
      <c r="G717" s="155"/>
      <c r="H717" s="155"/>
      <c r="I717" s="155"/>
      <c r="J717" s="695"/>
      <c r="K717" s="695"/>
    </row>
    <row r="718" spans="1:11" ht="30">
      <c r="A718" s="36" t="s">
        <v>4721</v>
      </c>
      <c r="B718" s="38" t="s">
        <v>4554</v>
      </c>
      <c r="C718" s="1304" t="s">
        <v>570</v>
      </c>
      <c r="D718" s="1871">
        <f>E718+F718+G718+H718+I718</f>
        <v>310</v>
      </c>
      <c r="E718" s="1871">
        <v>100</v>
      </c>
      <c r="F718" s="1373">
        <v>90</v>
      </c>
      <c r="G718" s="166"/>
      <c r="H718" s="166"/>
      <c r="I718" s="166">
        <v>120</v>
      </c>
      <c r="J718" s="359"/>
      <c r="K718" s="359"/>
    </row>
    <row r="719" spans="1:11">
      <c r="A719" s="43" t="s">
        <v>4722</v>
      </c>
      <c r="B719" s="37" t="s">
        <v>4555</v>
      </c>
      <c r="C719" s="695"/>
      <c r="D719" s="412"/>
      <c r="E719" s="412"/>
      <c r="F719" s="155"/>
      <c r="G719" s="155"/>
      <c r="H719" s="155"/>
      <c r="I719" s="155"/>
      <c r="J719" s="695"/>
      <c r="K719" s="695"/>
    </row>
    <row r="720" spans="1:11">
      <c r="A720" s="36" t="s">
        <v>4723</v>
      </c>
      <c r="B720" s="38" t="s">
        <v>4477</v>
      </c>
      <c r="C720" s="1304" t="s">
        <v>570</v>
      </c>
      <c r="D720" s="1871">
        <f>E720+F720+G720+H720+I720</f>
        <v>340</v>
      </c>
      <c r="E720" s="1871">
        <v>140</v>
      </c>
      <c r="F720" s="1373">
        <v>80</v>
      </c>
      <c r="G720" s="166"/>
      <c r="H720" s="166"/>
      <c r="I720" s="166">
        <v>120</v>
      </c>
      <c r="J720" s="359"/>
      <c r="K720" s="359"/>
    </row>
    <row r="721" spans="1:11" ht="28.5">
      <c r="A721" s="43" t="s">
        <v>4542</v>
      </c>
      <c r="B721" s="37" t="s">
        <v>4556</v>
      </c>
      <c r="C721" s="695"/>
      <c r="D721" s="412"/>
      <c r="E721" s="412"/>
      <c r="F721" s="155"/>
      <c r="G721" s="155"/>
      <c r="H721" s="155"/>
      <c r="I721" s="155"/>
      <c r="J721" s="695"/>
      <c r="K721" s="695"/>
    </row>
    <row r="722" spans="1:11">
      <c r="A722" s="36" t="s">
        <v>4544</v>
      </c>
      <c r="B722" s="38" t="s">
        <v>4443</v>
      </c>
      <c r="C722" s="1304" t="s">
        <v>570</v>
      </c>
      <c r="D722" s="1869">
        <f>E722+F722+G722+H722+I722</f>
        <v>340</v>
      </c>
      <c r="E722" s="1869">
        <v>140</v>
      </c>
      <c r="F722" s="1371">
        <v>80</v>
      </c>
      <c r="G722" s="166"/>
      <c r="H722" s="166"/>
      <c r="I722" s="166">
        <v>120</v>
      </c>
      <c r="J722" s="359"/>
      <c r="K722" s="359"/>
    </row>
    <row r="723" spans="1:11">
      <c r="A723" s="36" t="s">
        <v>4545</v>
      </c>
      <c r="B723" s="38" t="s">
        <v>4447</v>
      </c>
      <c r="C723" s="1304" t="s">
        <v>570</v>
      </c>
      <c r="D723" s="167">
        <f>E723+F723+G723+H723+I723</f>
        <v>260</v>
      </c>
      <c r="E723" s="167">
        <v>70</v>
      </c>
      <c r="F723" s="166">
        <v>60</v>
      </c>
      <c r="G723" s="166"/>
      <c r="H723" s="166"/>
      <c r="I723" s="166">
        <v>130</v>
      </c>
      <c r="J723" s="359"/>
      <c r="K723" s="359"/>
    </row>
    <row r="724" spans="1:11">
      <c r="A724" s="36" t="s">
        <v>4546</v>
      </c>
      <c r="B724" s="38" t="s">
        <v>4449</v>
      </c>
      <c r="C724" s="1304" t="s">
        <v>570</v>
      </c>
      <c r="D724" s="167">
        <f>E724+F724+G724+H724+I724</f>
        <v>260</v>
      </c>
      <c r="E724" s="167">
        <v>80</v>
      </c>
      <c r="F724" s="166">
        <v>60</v>
      </c>
      <c r="G724" s="166"/>
      <c r="H724" s="166"/>
      <c r="I724" s="166">
        <v>120</v>
      </c>
      <c r="J724" s="359"/>
      <c r="K724" s="359"/>
    </row>
    <row r="725" spans="1:11">
      <c r="A725" s="36" t="s">
        <v>4724</v>
      </c>
      <c r="B725" s="38" t="s">
        <v>4445</v>
      </c>
      <c r="C725" s="1304" t="s">
        <v>570</v>
      </c>
      <c r="D725" s="167">
        <f>E725+F725+G725+H725+I725</f>
        <v>340</v>
      </c>
      <c r="E725" s="167">
        <v>140</v>
      </c>
      <c r="F725" s="166">
        <v>80</v>
      </c>
      <c r="G725" s="166"/>
      <c r="H725" s="166"/>
      <c r="I725" s="166">
        <v>120</v>
      </c>
      <c r="J725" s="359"/>
      <c r="K725" s="359"/>
    </row>
    <row r="726" spans="1:11">
      <c r="A726" s="36" t="s">
        <v>4725</v>
      </c>
      <c r="B726" s="38" t="s">
        <v>4479</v>
      </c>
      <c r="C726" s="1304" t="s">
        <v>570</v>
      </c>
      <c r="D726" s="1870">
        <f>E726+F726+G726+H726+I726</f>
        <v>310</v>
      </c>
      <c r="E726" s="167">
        <v>120</v>
      </c>
      <c r="F726" s="166">
        <v>90</v>
      </c>
      <c r="G726" s="166"/>
      <c r="H726" s="166"/>
      <c r="I726" s="166">
        <v>100</v>
      </c>
      <c r="J726" s="359"/>
      <c r="K726" s="359"/>
    </row>
    <row r="727" spans="1:11" ht="28.5">
      <c r="A727" s="43" t="s">
        <v>4726</v>
      </c>
      <c r="B727" s="37" t="s">
        <v>4557</v>
      </c>
      <c r="C727" s="695"/>
      <c r="D727" s="412"/>
      <c r="E727" s="412"/>
      <c r="F727" s="155"/>
      <c r="G727" s="155"/>
      <c r="H727" s="155"/>
      <c r="I727" s="155"/>
      <c r="J727" s="695"/>
      <c r="K727" s="695"/>
    </row>
    <row r="728" spans="1:11">
      <c r="A728" s="36" t="s">
        <v>4727</v>
      </c>
      <c r="B728" s="38" t="s">
        <v>4443</v>
      </c>
      <c r="C728" s="1304" t="s">
        <v>570</v>
      </c>
      <c r="D728" s="1871">
        <f>E728+F728+G728+H728+I728</f>
        <v>340</v>
      </c>
      <c r="E728" s="1871">
        <v>140</v>
      </c>
      <c r="F728" s="1373">
        <v>80</v>
      </c>
      <c r="G728" s="166"/>
      <c r="H728" s="166"/>
      <c r="I728" s="166">
        <v>120</v>
      </c>
      <c r="J728" s="359"/>
      <c r="K728" s="359"/>
    </row>
    <row r="729" spans="1:11" ht="42.75">
      <c r="A729" s="43" t="s">
        <v>4548</v>
      </c>
      <c r="B729" s="481" t="s">
        <v>4558</v>
      </c>
      <c r="C729" s="695"/>
      <c r="D729" s="412"/>
      <c r="E729" s="412"/>
      <c r="F729" s="155"/>
      <c r="G729" s="155"/>
      <c r="H729" s="155"/>
      <c r="I729" s="155"/>
      <c r="J729" s="695"/>
      <c r="K729" s="695"/>
    </row>
    <row r="730" spans="1:11">
      <c r="A730" s="36" t="s">
        <v>4550</v>
      </c>
      <c r="B730" s="38" t="s">
        <v>4443</v>
      </c>
      <c r="C730" s="1304" t="s">
        <v>570</v>
      </c>
      <c r="D730" s="1871">
        <f>E730+F730+G730+H730+I730</f>
        <v>280</v>
      </c>
      <c r="E730" s="1871">
        <v>90</v>
      </c>
      <c r="F730" s="1373">
        <v>70</v>
      </c>
      <c r="G730" s="166"/>
      <c r="H730" s="166"/>
      <c r="I730" s="166">
        <v>120</v>
      </c>
      <c r="J730" s="359"/>
      <c r="K730" s="359"/>
    </row>
    <row r="731" spans="1:11" s="343" customFormat="1">
      <c r="A731" s="341" t="s">
        <v>4551</v>
      </c>
      <c r="B731" s="342" t="s">
        <v>2271</v>
      </c>
      <c r="C731" s="1348"/>
      <c r="D731" s="1872"/>
      <c r="E731" s="1872"/>
      <c r="F731" s="1374"/>
      <c r="G731" s="1366"/>
      <c r="H731" s="1366"/>
      <c r="I731" s="1366"/>
      <c r="J731" s="1366"/>
      <c r="K731" s="1366"/>
    </row>
    <row r="732" spans="1:11">
      <c r="A732" s="36" t="s">
        <v>4553</v>
      </c>
      <c r="B732" s="38" t="s">
        <v>1037</v>
      </c>
      <c r="C732" s="131">
        <v>1</v>
      </c>
      <c r="D732" s="33">
        <f t="shared" ref="D732:D773" si="36">E732+F732+G732+H732</f>
        <v>70</v>
      </c>
      <c r="E732" s="33">
        <v>30</v>
      </c>
      <c r="F732" s="131"/>
      <c r="G732" s="131">
        <v>20</v>
      </c>
      <c r="H732" s="131">
        <v>20</v>
      </c>
      <c r="I732" s="131"/>
      <c r="J732" s="359"/>
      <c r="K732" s="359"/>
    </row>
    <row r="733" spans="1:11">
      <c r="A733" s="36" t="s">
        <v>4728</v>
      </c>
      <c r="B733" s="38" t="s">
        <v>2272</v>
      </c>
      <c r="C733" s="131">
        <v>1</v>
      </c>
      <c r="D733" s="33">
        <f t="shared" si="36"/>
        <v>170</v>
      </c>
      <c r="E733" s="33">
        <v>100</v>
      </c>
      <c r="F733" s="131"/>
      <c r="G733" s="131">
        <v>50</v>
      </c>
      <c r="H733" s="131">
        <v>20</v>
      </c>
      <c r="I733" s="131"/>
      <c r="J733" s="359"/>
      <c r="K733" s="359"/>
    </row>
    <row r="734" spans="1:11">
      <c r="A734" s="36" t="s">
        <v>4729</v>
      </c>
      <c r="B734" s="38" t="s">
        <v>2273</v>
      </c>
      <c r="C734" s="131">
        <v>1</v>
      </c>
      <c r="D734" s="33">
        <f t="shared" si="36"/>
        <v>100</v>
      </c>
      <c r="E734" s="33">
        <v>50</v>
      </c>
      <c r="F734" s="131"/>
      <c r="G734" s="131">
        <v>30</v>
      </c>
      <c r="H734" s="131">
        <v>20</v>
      </c>
      <c r="I734" s="131"/>
      <c r="J734" s="359"/>
      <c r="K734" s="359"/>
    </row>
    <row r="735" spans="1:11" ht="30">
      <c r="A735" s="36" t="s">
        <v>4730</v>
      </c>
      <c r="B735" s="38" t="s">
        <v>2274</v>
      </c>
      <c r="C735" s="131">
        <v>1</v>
      </c>
      <c r="D735" s="33">
        <f t="shared" si="36"/>
        <v>370</v>
      </c>
      <c r="E735" s="33">
        <v>300</v>
      </c>
      <c r="F735" s="131"/>
      <c r="G735" s="131">
        <v>50</v>
      </c>
      <c r="H735" s="131">
        <v>20</v>
      </c>
      <c r="I735" s="131"/>
      <c r="J735" s="359"/>
      <c r="K735" s="359"/>
    </row>
    <row r="736" spans="1:11">
      <c r="A736" s="36" t="s">
        <v>4731</v>
      </c>
      <c r="B736" s="38" t="s">
        <v>2275</v>
      </c>
      <c r="C736" s="131">
        <v>1</v>
      </c>
      <c r="D736" s="33">
        <f t="shared" si="36"/>
        <v>370</v>
      </c>
      <c r="E736" s="33">
        <v>300</v>
      </c>
      <c r="F736" s="131"/>
      <c r="G736" s="131">
        <v>50</v>
      </c>
      <c r="H736" s="131">
        <v>20</v>
      </c>
      <c r="I736" s="131"/>
      <c r="J736" s="359"/>
      <c r="K736" s="359"/>
    </row>
    <row r="737" spans="1:11">
      <c r="A737" s="36" t="s">
        <v>4732</v>
      </c>
      <c r="B737" s="38" t="s">
        <v>2276</v>
      </c>
      <c r="C737" s="131">
        <v>1</v>
      </c>
      <c r="D737" s="33">
        <f t="shared" si="36"/>
        <v>110</v>
      </c>
      <c r="E737" s="33">
        <v>60</v>
      </c>
      <c r="F737" s="131"/>
      <c r="G737" s="131">
        <v>30</v>
      </c>
      <c r="H737" s="131">
        <v>20</v>
      </c>
      <c r="I737" s="131"/>
      <c r="J737" s="359"/>
      <c r="K737" s="359"/>
    </row>
    <row r="738" spans="1:11" ht="30">
      <c r="A738" s="36" t="s">
        <v>4733</v>
      </c>
      <c r="B738" s="38" t="s">
        <v>2277</v>
      </c>
      <c r="C738" s="131">
        <v>1</v>
      </c>
      <c r="D738" s="33">
        <f t="shared" si="36"/>
        <v>180</v>
      </c>
      <c r="E738" s="33">
        <v>110</v>
      </c>
      <c r="F738" s="131"/>
      <c r="G738" s="131">
        <v>50</v>
      </c>
      <c r="H738" s="131">
        <v>20</v>
      </c>
      <c r="I738" s="131"/>
      <c r="J738" s="359"/>
      <c r="K738" s="359"/>
    </row>
    <row r="739" spans="1:11" ht="45">
      <c r="A739" s="36" t="s">
        <v>4734</v>
      </c>
      <c r="B739" s="38" t="s">
        <v>2278</v>
      </c>
      <c r="C739" s="131">
        <v>1</v>
      </c>
      <c r="D739" s="33">
        <f t="shared" si="36"/>
        <v>140</v>
      </c>
      <c r="E739" s="33">
        <v>70</v>
      </c>
      <c r="F739" s="131"/>
      <c r="G739" s="131">
        <v>50</v>
      </c>
      <c r="H739" s="131">
        <v>20</v>
      </c>
      <c r="I739" s="131"/>
      <c r="J739" s="359"/>
      <c r="K739" s="359"/>
    </row>
    <row r="740" spans="1:11">
      <c r="A740" s="36" t="s">
        <v>4735</v>
      </c>
      <c r="B740" s="38" t="s">
        <v>2279</v>
      </c>
      <c r="C740" s="131">
        <v>1</v>
      </c>
      <c r="D740" s="33">
        <f t="shared" si="36"/>
        <v>370</v>
      </c>
      <c r="E740" s="33">
        <v>300</v>
      </c>
      <c r="F740" s="131"/>
      <c r="G740" s="131">
        <v>50</v>
      </c>
      <c r="H740" s="131">
        <v>20</v>
      </c>
      <c r="I740" s="131"/>
      <c r="J740" s="359"/>
      <c r="K740" s="359"/>
    </row>
    <row r="741" spans="1:11">
      <c r="A741" s="36" t="s">
        <v>4736</v>
      </c>
      <c r="B741" s="38" t="s">
        <v>2280</v>
      </c>
      <c r="C741" s="131">
        <v>1</v>
      </c>
      <c r="D741" s="33">
        <f t="shared" si="36"/>
        <v>370</v>
      </c>
      <c r="E741" s="33">
        <v>300</v>
      </c>
      <c r="F741" s="131"/>
      <c r="G741" s="131">
        <v>50</v>
      </c>
      <c r="H741" s="131">
        <v>20</v>
      </c>
      <c r="I741" s="131"/>
      <c r="J741" s="359"/>
      <c r="K741" s="359"/>
    </row>
    <row r="742" spans="1:11">
      <c r="A742" s="36" t="s">
        <v>4737</v>
      </c>
      <c r="B742" s="38" t="s">
        <v>2281</v>
      </c>
      <c r="C742" s="131">
        <v>1</v>
      </c>
      <c r="D742" s="33">
        <f t="shared" si="36"/>
        <v>370</v>
      </c>
      <c r="E742" s="33">
        <v>300</v>
      </c>
      <c r="F742" s="131"/>
      <c r="G742" s="131">
        <v>50</v>
      </c>
      <c r="H742" s="131">
        <v>20</v>
      </c>
      <c r="I742" s="131"/>
      <c r="J742" s="359"/>
      <c r="K742" s="359"/>
    </row>
    <row r="743" spans="1:11">
      <c r="A743" s="36" t="s">
        <v>4738</v>
      </c>
      <c r="B743" s="38" t="s">
        <v>2282</v>
      </c>
      <c r="C743" s="131">
        <v>1</v>
      </c>
      <c r="D743" s="33">
        <f t="shared" si="36"/>
        <v>370</v>
      </c>
      <c r="E743" s="33">
        <v>300</v>
      </c>
      <c r="F743" s="131"/>
      <c r="G743" s="131">
        <v>50</v>
      </c>
      <c r="H743" s="131">
        <v>20</v>
      </c>
      <c r="I743" s="131"/>
      <c r="J743" s="359"/>
      <c r="K743" s="359"/>
    </row>
    <row r="744" spans="1:11">
      <c r="A744" s="36" t="s">
        <v>4739</v>
      </c>
      <c r="B744" s="38" t="s">
        <v>2283</v>
      </c>
      <c r="C744" s="131">
        <v>1</v>
      </c>
      <c r="D744" s="33">
        <f t="shared" si="36"/>
        <v>370</v>
      </c>
      <c r="E744" s="33">
        <v>300</v>
      </c>
      <c r="F744" s="131"/>
      <c r="G744" s="131">
        <v>50</v>
      </c>
      <c r="H744" s="131">
        <v>20</v>
      </c>
      <c r="I744" s="131"/>
      <c r="J744" s="359"/>
      <c r="K744" s="359"/>
    </row>
    <row r="745" spans="1:11">
      <c r="A745" s="36" t="s">
        <v>4740</v>
      </c>
      <c r="B745" s="38" t="s">
        <v>2284</v>
      </c>
      <c r="C745" s="131">
        <v>1</v>
      </c>
      <c r="D745" s="33">
        <f t="shared" si="36"/>
        <v>370</v>
      </c>
      <c r="E745" s="33">
        <v>300</v>
      </c>
      <c r="F745" s="131"/>
      <c r="G745" s="131">
        <v>50</v>
      </c>
      <c r="H745" s="131">
        <v>20</v>
      </c>
      <c r="I745" s="131"/>
      <c r="J745" s="359"/>
      <c r="K745" s="359"/>
    </row>
    <row r="746" spans="1:11">
      <c r="A746" s="36" t="s">
        <v>4741</v>
      </c>
      <c r="B746" s="38" t="s">
        <v>2285</v>
      </c>
      <c r="C746" s="131">
        <v>1</v>
      </c>
      <c r="D746" s="33">
        <f t="shared" si="36"/>
        <v>370</v>
      </c>
      <c r="E746" s="33">
        <v>300</v>
      </c>
      <c r="F746" s="131"/>
      <c r="G746" s="131">
        <v>50</v>
      </c>
      <c r="H746" s="131">
        <v>20</v>
      </c>
      <c r="I746" s="131"/>
      <c r="J746" s="359"/>
      <c r="K746" s="359"/>
    </row>
    <row r="747" spans="1:11">
      <c r="A747" s="36" t="s">
        <v>4742</v>
      </c>
      <c r="B747" s="38" t="s">
        <v>2286</v>
      </c>
      <c r="C747" s="131">
        <v>1</v>
      </c>
      <c r="D747" s="33">
        <f t="shared" si="36"/>
        <v>370</v>
      </c>
      <c r="E747" s="33">
        <v>300</v>
      </c>
      <c r="F747" s="131"/>
      <c r="G747" s="131">
        <v>50</v>
      </c>
      <c r="H747" s="131">
        <v>20</v>
      </c>
      <c r="I747" s="131"/>
      <c r="J747" s="359"/>
      <c r="K747" s="359"/>
    </row>
    <row r="748" spans="1:11">
      <c r="A748" s="36" t="s">
        <v>4743</v>
      </c>
      <c r="B748" s="38" t="s">
        <v>2287</v>
      </c>
      <c r="C748" s="131">
        <v>1</v>
      </c>
      <c r="D748" s="33">
        <f t="shared" si="36"/>
        <v>370</v>
      </c>
      <c r="E748" s="33">
        <v>300</v>
      </c>
      <c r="F748" s="131"/>
      <c r="G748" s="131">
        <v>50</v>
      </c>
      <c r="H748" s="131">
        <v>20</v>
      </c>
      <c r="I748" s="131"/>
      <c r="J748" s="359"/>
      <c r="K748" s="359"/>
    </row>
    <row r="749" spans="1:11">
      <c r="A749" s="36" t="s">
        <v>4744</v>
      </c>
      <c r="B749" s="38" t="s">
        <v>2288</v>
      </c>
      <c r="C749" s="131">
        <v>1</v>
      </c>
      <c r="D749" s="33">
        <f t="shared" si="36"/>
        <v>370</v>
      </c>
      <c r="E749" s="33">
        <v>300</v>
      </c>
      <c r="F749" s="131"/>
      <c r="G749" s="131">
        <v>50</v>
      </c>
      <c r="H749" s="131">
        <v>20</v>
      </c>
      <c r="I749" s="131"/>
      <c r="J749" s="359"/>
      <c r="K749" s="359"/>
    </row>
    <row r="750" spans="1:11">
      <c r="A750" s="36" t="s">
        <v>4745</v>
      </c>
      <c r="B750" s="38" t="s">
        <v>2289</v>
      </c>
      <c r="C750" s="131">
        <v>1</v>
      </c>
      <c r="D750" s="33">
        <f t="shared" si="36"/>
        <v>110</v>
      </c>
      <c r="E750" s="33">
        <v>60</v>
      </c>
      <c r="F750" s="131"/>
      <c r="G750" s="131">
        <v>30</v>
      </c>
      <c r="H750" s="131">
        <v>20</v>
      </c>
      <c r="I750" s="131"/>
      <c r="J750" s="359"/>
      <c r="K750" s="359"/>
    </row>
    <row r="751" spans="1:11">
      <c r="A751" s="36" t="s">
        <v>4746</v>
      </c>
      <c r="B751" s="38" t="s">
        <v>2290</v>
      </c>
      <c r="C751" s="131">
        <v>1</v>
      </c>
      <c r="D751" s="33">
        <f t="shared" si="36"/>
        <v>120</v>
      </c>
      <c r="E751" s="33">
        <v>70</v>
      </c>
      <c r="F751" s="131"/>
      <c r="G751" s="131">
        <v>30</v>
      </c>
      <c r="H751" s="131">
        <v>20</v>
      </c>
      <c r="I751" s="131"/>
      <c r="J751" s="359"/>
      <c r="K751" s="359"/>
    </row>
    <row r="752" spans="1:11" ht="30">
      <c r="A752" s="36" t="s">
        <v>4747</v>
      </c>
      <c r="B752" s="38" t="s">
        <v>2291</v>
      </c>
      <c r="C752" s="131">
        <v>1</v>
      </c>
      <c r="D752" s="33">
        <f t="shared" si="36"/>
        <v>370</v>
      </c>
      <c r="E752" s="33">
        <v>300</v>
      </c>
      <c r="F752" s="131"/>
      <c r="G752" s="131">
        <v>50</v>
      </c>
      <c r="H752" s="131">
        <v>20</v>
      </c>
      <c r="I752" s="131"/>
      <c r="J752" s="359"/>
      <c r="K752" s="359"/>
    </row>
    <row r="753" spans="1:11" ht="30">
      <c r="A753" s="36" t="s">
        <v>4748</v>
      </c>
      <c r="B753" s="38" t="s">
        <v>2292</v>
      </c>
      <c r="C753" s="131">
        <v>1</v>
      </c>
      <c r="D753" s="33">
        <f t="shared" si="36"/>
        <v>370</v>
      </c>
      <c r="E753" s="33">
        <v>300</v>
      </c>
      <c r="F753" s="131"/>
      <c r="G753" s="131">
        <v>50</v>
      </c>
      <c r="H753" s="131">
        <v>20</v>
      </c>
      <c r="I753" s="131"/>
      <c r="J753" s="359"/>
      <c r="K753" s="359"/>
    </row>
    <row r="754" spans="1:11">
      <c r="A754" s="36" t="s">
        <v>4749</v>
      </c>
      <c r="B754" s="38" t="s">
        <v>2293</v>
      </c>
      <c r="C754" s="131">
        <v>1</v>
      </c>
      <c r="D754" s="33">
        <f t="shared" si="36"/>
        <v>370</v>
      </c>
      <c r="E754" s="33">
        <v>300</v>
      </c>
      <c r="F754" s="131"/>
      <c r="G754" s="131">
        <v>50</v>
      </c>
      <c r="H754" s="131">
        <v>20</v>
      </c>
      <c r="I754" s="131"/>
      <c r="J754" s="359"/>
      <c r="K754" s="359"/>
    </row>
    <row r="755" spans="1:11">
      <c r="A755" s="36" t="s">
        <v>4750</v>
      </c>
      <c r="B755" s="38" t="s">
        <v>2294</v>
      </c>
      <c r="C755" s="131">
        <v>1</v>
      </c>
      <c r="D755" s="33">
        <f t="shared" si="36"/>
        <v>370</v>
      </c>
      <c r="E755" s="33">
        <v>300</v>
      </c>
      <c r="F755" s="131"/>
      <c r="G755" s="131">
        <v>50</v>
      </c>
      <c r="H755" s="131">
        <v>20</v>
      </c>
      <c r="I755" s="131"/>
      <c r="J755" s="359"/>
      <c r="K755" s="359"/>
    </row>
    <row r="756" spans="1:11">
      <c r="A756" s="36" t="s">
        <v>4751</v>
      </c>
      <c r="B756" s="38" t="s">
        <v>2295</v>
      </c>
      <c r="C756" s="131">
        <v>1</v>
      </c>
      <c r="D756" s="33">
        <f t="shared" si="36"/>
        <v>370</v>
      </c>
      <c r="E756" s="33">
        <v>300</v>
      </c>
      <c r="F756" s="131"/>
      <c r="G756" s="131">
        <v>50</v>
      </c>
      <c r="H756" s="131">
        <v>20</v>
      </c>
      <c r="I756" s="131"/>
      <c r="J756" s="359"/>
      <c r="K756" s="359"/>
    </row>
    <row r="757" spans="1:11">
      <c r="A757" s="36" t="s">
        <v>4752</v>
      </c>
      <c r="B757" s="38" t="s">
        <v>2296</v>
      </c>
      <c r="C757" s="131">
        <v>1</v>
      </c>
      <c r="D757" s="33">
        <f t="shared" si="36"/>
        <v>370</v>
      </c>
      <c r="E757" s="33">
        <v>300</v>
      </c>
      <c r="F757" s="131"/>
      <c r="G757" s="131">
        <v>50</v>
      </c>
      <c r="H757" s="131">
        <v>20</v>
      </c>
      <c r="I757" s="131"/>
      <c r="J757" s="359"/>
      <c r="K757" s="359"/>
    </row>
    <row r="758" spans="1:11">
      <c r="A758" s="36" t="s">
        <v>4753</v>
      </c>
      <c r="B758" s="38" t="s">
        <v>2297</v>
      </c>
      <c r="C758" s="131">
        <v>1</v>
      </c>
      <c r="D758" s="33">
        <f t="shared" si="36"/>
        <v>370</v>
      </c>
      <c r="E758" s="33">
        <v>300</v>
      </c>
      <c r="F758" s="131"/>
      <c r="G758" s="131">
        <v>50</v>
      </c>
      <c r="H758" s="131">
        <v>20</v>
      </c>
      <c r="I758" s="131"/>
      <c r="J758" s="359"/>
      <c r="K758" s="359"/>
    </row>
    <row r="759" spans="1:11">
      <c r="A759" s="36" t="s">
        <v>4754</v>
      </c>
      <c r="B759" s="38" t="s">
        <v>2298</v>
      </c>
      <c r="C759" s="131">
        <v>1</v>
      </c>
      <c r="D759" s="33">
        <f t="shared" si="36"/>
        <v>370</v>
      </c>
      <c r="E759" s="33">
        <v>300</v>
      </c>
      <c r="F759" s="131"/>
      <c r="G759" s="131">
        <v>50</v>
      </c>
      <c r="H759" s="131">
        <v>20</v>
      </c>
      <c r="I759" s="131"/>
      <c r="J759" s="359"/>
      <c r="K759" s="359"/>
    </row>
    <row r="760" spans="1:11">
      <c r="A760" s="36" t="s">
        <v>4755</v>
      </c>
      <c r="B760" s="38" t="s">
        <v>2300</v>
      </c>
      <c r="C760" s="131">
        <v>1</v>
      </c>
      <c r="D760" s="33">
        <f t="shared" si="36"/>
        <v>370</v>
      </c>
      <c r="E760" s="33">
        <v>300</v>
      </c>
      <c r="F760" s="131"/>
      <c r="G760" s="131">
        <v>50</v>
      </c>
      <c r="H760" s="131">
        <v>20</v>
      </c>
      <c r="I760" s="131"/>
      <c r="J760" s="359"/>
      <c r="K760" s="359"/>
    </row>
    <row r="761" spans="1:11">
      <c r="A761" s="36" t="s">
        <v>4756</v>
      </c>
      <c r="B761" s="38" t="s">
        <v>2301</v>
      </c>
      <c r="C761" s="131">
        <v>1</v>
      </c>
      <c r="D761" s="33">
        <f t="shared" si="36"/>
        <v>370</v>
      </c>
      <c r="E761" s="33">
        <v>300</v>
      </c>
      <c r="F761" s="131"/>
      <c r="G761" s="131">
        <v>50</v>
      </c>
      <c r="H761" s="131">
        <v>20</v>
      </c>
      <c r="I761" s="131"/>
      <c r="J761" s="359"/>
      <c r="K761" s="359"/>
    </row>
    <row r="762" spans="1:11">
      <c r="A762" s="36" t="s">
        <v>4757</v>
      </c>
      <c r="B762" s="38" t="s">
        <v>2302</v>
      </c>
      <c r="C762" s="131">
        <v>1</v>
      </c>
      <c r="D762" s="33">
        <f t="shared" si="36"/>
        <v>370</v>
      </c>
      <c r="E762" s="33">
        <v>300</v>
      </c>
      <c r="F762" s="131"/>
      <c r="G762" s="131">
        <v>50</v>
      </c>
      <c r="H762" s="131">
        <v>20</v>
      </c>
      <c r="I762" s="131"/>
      <c r="J762" s="359"/>
      <c r="K762" s="359"/>
    </row>
    <row r="763" spans="1:11">
      <c r="A763" s="36" t="s">
        <v>4758</v>
      </c>
      <c r="B763" s="38" t="s">
        <v>2303</v>
      </c>
      <c r="C763" s="131">
        <v>1</v>
      </c>
      <c r="D763" s="33">
        <f t="shared" si="36"/>
        <v>170</v>
      </c>
      <c r="E763" s="33">
        <v>100</v>
      </c>
      <c r="F763" s="131"/>
      <c r="G763" s="131">
        <v>50</v>
      </c>
      <c r="H763" s="131">
        <v>20</v>
      </c>
      <c r="I763" s="131"/>
      <c r="J763" s="359"/>
      <c r="K763" s="359"/>
    </row>
    <row r="764" spans="1:11">
      <c r="A764" s="36" t="s">
        <v>4759</v>
      </c>
      <c r="B764" s="38" t="s">
        <v>2304</v>
      </c>
      <c r="C764" s="131">
        <v>1</v>
      </c>
      <c r="D764" s="33">
        <f t="shared" si="36"/>
        <v>150</v>
      </c>
      <c r="E764" s="33">
        <v>80</v>
      </c>
      <c r="F764" s="131"/>
      <c r="G764" s="131">
        <v>50</v>
      </c>
      <c r="H764" s="131">
        <v>20</v>
      </c>
      <c r="I764" s="131"/>
      <c r="J764" s="359"/>
      <c r="K764" s="359"/>
    </row>
    <row r="765" spans="1:11">
      <c r="A765" s="36" t="s">
        <v>4760</v>
      </c>
      <c r="B765" s="38" t="s">
        <v>2305</v>
      </c>
      <c r="C765" s="131">
        <v>1</v>
      </c>
      <c r="D765" s="33">
        <f t="shared" si="36"/>
        <v>370</v>
      </c>
      <c r="E765" s="33">
        <v>300</v>
      </c>
      <c r="F765" s="131"/>
      <c r="G765" s="131">
        <v>50</v>
      </c>
      <c r="H765" s="131">
        <v>20</v>
      </c>
      <c r="I765" s="131"/>
      <c r="J765" s="359"/>
      <c r="K765" s="359"/>
    </row>
    <row r="766" spans="1:11">
      <c r="A766" s="36" t="s">
        <v>4761</v>
      </c>
      <c r="B766" s="38" t="s">
        <v>2306</v>
      </c>
      <c r="C766" s="131">
        <v>1</v>
      </c>
      <c r="D766" s="33">
        <f t="shared" si="36"/>
        <v>170</v>
      </c>
      <c r="E766" s="33">
        <v>100</v>
      </c>
      <c r="F766" s="131"/>
      <c r="G766" s="131">
        <v>50</v>
      </c>
      <c r="H766" s="131">
        <v>20</v>
      </c>
      <c r="I766" s="131"/>
      <c r="J766" s="359"/>
      <c r="K766" s="359"/>
    </row>
    <row r="767" spans="1:11" ht="30">
      <c r="A767" s="36" t="s">
        <v>4762</v>
      </c>
      <c r="B767" s="38" t="s">
        <v>2307</v>
      </c>
      <c r="C767" s="131">
        <v>1</v>
      </c>
      <c r="D767" s="33">
        <f t="shared" si="36"/>
        <v>170</v>
      </c>
      <c r="E767" s="33">
        <v>100</v>
      </c>
      <c r="F767" s="131"/>
      <c r="G767" s="131">
        <v>50</v>
      </c>
      <c r="H767" s="131">
        <v>20</v>
      </c>
      <c r="I767" s="131"/>
      <c r="J767" s="359"/>
      <c r="K767" s="359"/>
    </row>
    <row r="768" spans="1:11" ht="30">
      <c r="A768" s="36" t="s">
        <v>4763</v>
      </c>
      <c r="B768" s="38" t="s">
        <v>2308</v>
      </c>
      <c r="C768" s="131">
        <v>1</v>
      </c>
      <c r="D768" s="33">
        <f t="shared" si="36"/>
        <v>370</v>
      </c>
      <c r="E768" s="33">
        <v>300</v>
      </c>
      <c r="F768" s="131"/>
      <c r="G768" s="131">
        <v>50</v>
      </c>
      <c r="H768" s="131">
        <v>20</v>
      </c>
      <c r="I768" s="131"/>
      <c r="J768" s="359"/>
      <c r="K768" s="359"/>
    </row>
    <row r="769" spans="1:11" ht="30">
      <c r="A769" s="36" t="s">
        <v>4764</v>
      </c>
      <c r="B769" s="38" t="s">
        <v>2309</v>
      </c>
      <c r="C769" s="131">
        <v>1</v>
      </c>
      <c r="D769" s="33">
        <f t="shared" si="36"/>
        <v>370</v>
      </c>
      <c r="E769" s="33">
        <v>300</v>
      </c>
      <c r="F769" s="131"/>
      <c r="G769" s="131">
        <v>50</v>
      </c>
      <c r="H769" s="131">
        <v>20</v>
      </c>
      <c r="I769" s="131"/>
      <c r="J769" s="359"/>
      <c r="K769" s="359"/>
    </row>
    <row r="770" spans="1:11" ht="30">
      <c r="A770" s="36" t="s">
        <v>4765</v>
      </c>
      <c r="B770" s="38" t="s">
        <v>2310</v>
      </c>
      <c r="C770" s="131">
        <v>1</v>
      </c>
      <c r="D770" s="33">
        <f t="shared" si="36"/>
        <v>370</v>
      </c>
      <c r="E770" s="33">
        <v>300</v>
      </c>
      <c r="F770" s="131"/>
      <c r="G770" s="131">
        <v>50</v>
      </c>
      <c r="H770" s="131">
        <v>20</v>
      </c>
      <c r="I770" s="131"/>
      <c r="J770" s="359"/>
      <c r="K770" s="359"/>
    </row>
    <row r="771" spans="1:11">
      <c r="A771" s="36" t="s">
        <v>4766</v>
      </c>
      <c r="B771" s="38" t="s">
        <v>2311</v>
      </c>
      <c r="C771" s="131">
        <v>1</v>
      </c>
      <c r="D771" s="33">
        <f t="shared" si="36"/>
        <v>170</v>
      </c>
      <c r="E771" s="33">
        <v>100</v>
      </c>
      <c r="F771" s="131"/>
      <c r="G771" s="131">
        <v>50</v>
      </c>
      <c r="H771" s="131">
        <v>20</v>
      </c>
      <c r="I771" s="131"/>
      <c r="J771" s="359"/>
      <c r="K771" s="359"/>
    </row>
    <row r="772" spans="1:11" ht="33.75" customHeight="1">
      <c r="A772" s="36" t="s">
        <v>4767</v>
      </c>
      <c r="B772" s="38" t="s">
        <v>2312</v>
      </c>
      <c r="C772" s="131">
        <v>1</v>
      </c>
      <c r="D772" s="33">
        <f t="shared" si="36"/>
        <v>370</v>
      </c>
      <c r="E772" s="33">
        <v>300</v>
      </c>
      <c r="F772" s="131"/>
      <c r="G772" s="131">
        <v>50</v>
      </c>
      <c r="H772" s="131">
        <v>20</v>
      </c>
      <c r="I772" s="131"/>
      <c r="J772" s="359"/>
      <c r="K772" s="359"/>
    </row>
    <row r="773" spans="1:11">
      <c r="A773" s="36" t="s">
        <v>4768</v>
      </c>
      <c r="B773" s="38" t="s">
        <v>2313</v>
      </c>
      <c r="C773" s="131">
        <v>1</v>
      </c>
      <c r="D773" s="33">
        <f t="shared" si="36"/>
        <v>370</v>
      </c>
      <c r="E773" s="33">
        <v>300</v>
      </c>
      <c r="F773" s="131"/>
      <c r="G773" s="131">
        <v>50</v>
      </c>
      <c r="H773" s="131">
        <v>20</v>
      </c>
      <c r="I773" s="131"/>
      <c r="J773" s="359"/>
      <c r="K773" s="359"/>
    </row>
    <row r="774" spans="1:11" ht="29.25" customHeight="1">
      <c r="A774" s="711" t="s">
        <v>5252</v>
      </c>
      <c r="B774" s="1007" t="s">
        <v>5253</v>
      </c>
      <c r="C774" s="1304">
        <v>1</v>
      </c>
      <c r="D774" s="167">
        <f>E774+F774+G774+H774+I774</f>
        <v>340</v>
      </c>
      <c r="E774" s="167">
        <v>140</v>
      </c>
      <c r="F774" s="166">
        <v>80</v>
      </c>
      <c r="G774" s="166"/>
      <c r="H774" s="166"/>
      <c r="I774" s="166">
        <v>120</v>
      </c>
      <c r="J774" s="359"/>
      <c r="K774" s="359"/>
    </row>
    <row r="775" spans="1:11" ht="19.5" customHeight="1">
      <c r="A775" s="160" t="s">
        <v>5284</v>
      </c>
      <c r="B775" s="46" t="s">
        <v>5257</v>
      </c>
      <c r="C775" s="1375"/>
      <c r="D775" s="1680"/>
      <c r="E775" s="1873"/>
      <c r="F775" s="1375"/>
      <c r="G775" s="500"/>
      <c r="H775" s="500"/>
      <c r="I775" s="500"/>
      <c r="J775" s="821"/>
      <c r="K775" s="821"/>
    </row>
    <row r="776" spans="1:11" ht="45">
      <c r="A776" s="36" t="s">
        <v>5285</v>
      </c>
      <c r="B776" s="148" t="s">
        <v>3474</v>
      </c>
      <c r="C776" s="131">
        <v>1</v>
      </c>
      <c r="D776" s="33">
        <f t="shared" ref="D776:D793" si="37">E776+F776+G776+H776</f>
        <v>45</v>
      </c>
      <c r="E776" s="33">
        <v>15</v>
      </c>
      <c r="F776" s="131">
        <v>20</v>
      </c>
      <c r="G776" s="131">
        <v>10</v>
      </c>
      <c r="H776" s="131"/>
      <c r="I776" s="131">
        <v>15</v>
      </c>
      <c r="J776" s="359"/>
      <c r="K776" s="359"/>
    </row>
    <row r="777" spans="1:11" ht="30">
      <c r="A777" s="36" t="s">
        <v>5286</v>
      </c>
      <c r="B777" s="148" t="s">
        <v>3475</v>
      </c>
      <c r="C777" s="131">
        <v>1</v>
      </c>
      <c r="D777" s="33">
        <f t="shared" si="37"/>
        <v>33</v>
      </c>
      <c r="E777" s="754">
        <v>8</v>
      </c>
      <c r="F777" s="609">
        <v>15</v>
      </c>
      <c r="G777" s="609">
        <v>10</v>
      </c>
      <c r="H777" s="609"/>
      <c r="I777" s="609">
        <v>10</v>
      </c>
      <c r="J777" s="359"/>
      <c r="K777" s="359"/>
    </row>
    <row r="778" spans="1:11" ht="30">
      <c r="A778" s="36" t="s">
        <v>5287</v>
      </c>
      <c r="B778" s="148" t="s">
        <v>3476</v>
      </c>
      <c r="C778" s="131">
        <v>1</v>
      </c>
      <c r="D778" s="33">
        <f t="shared" si="37"/>
        <v>33</v>
      </c>
      <c r="E778" s="754">
        <v>8</v>
      </c>
      <c r="F778" s="609">
        <v>15</v>
      </c>
      <c r="G778" s="609">
        <v>10</v>
      </c>
      <c r="H778" s="609"/>
      <c r="I778" s="609">
        <v>10</v>
      </c>
      <c r="J778" s="359"/>
      <c r="K778" s="359"/>
    </row>
    <row r="779" spans="1:11" ht="30">
      <c r="A779" s="36" t="s">
        <v>5288</v>
      </c>
      <c r="B779" s="148" t="s">
        <v>3477</v>
      </c>
      <c r="C779" s="131">
        <v>1</v>
      </c>
      <c r="D779" s="33">
        <f t="shared" si="37"/>
        <v>33</v>
      </c>
      <c r="E779" s="754">
        <v>8</v>
      </c>
      <c r="F779" s="609">
        <v>15</v>
      </c>
      <c r="G779" s="609">
        <v>10</v>
      </c>
      <c r="H779" s="609"/>
      <c r="I779" s="609">
        <v>10</v>
      </c>
      <c r="J779" s="359"/>
      <c r="K779" s="359"/>
    </row>
    <row r="780" spans="1:11">
      <c r="A780" s="36" t="s">
        <v>5289</v>
      </c>
      <c r="B780" s="148" t="s">
        <v>3478</v>
      </c>
      <c r="C780" s="131">
        <v>1</v>
      </c>
      <c r="D780" s="33">
        <f t="shared" si="37"/>
        <v>15</v>
      </c>
      <c r="E780" s="754">
        <v>5</v>
      </c>
      <c r="F780" s="609">
        <v>5</v>
      </c>
      <c r="G780" s="609">
        <v>5</v>
      </c>
      <c r="H780" s="609"/>
      <c r="I780" s="609">
        <v>10</v>
      </c>
      <c r="J780" s="359"/>
      <c r="K780" s="359"/>
    </row>
    <row r="781" spans="1:11">
      <c r="A781" s="36" t="s">
        <v>5290</v>
      </c>
      <c r="B781" s="148" t="s">
        <v>3479</v>
      </c>
      <c r="C781" s="131">
        <v>1</v>
      </c>
      <c r="D781" s="33">
        <f t="shared" si="37"/>
        <v>50</v>
      </c>
      <c r="E781" s="754">
        <v>15</v>
      </c>
      <c r="F781" s="609">
        <v>20</v>
      </c>
      <c r="G781" s="609">
        <v>15</v>
      </c>
      <c r="H781" s="609"/>
      <c r="I781" s="609">
        <v>15</v>
      </c>
      <c r="J781" s="359"/>
      <c r="K781" s="359"/>
    </row>
    <row r="782" spans="1:11">
      <c r="A782" s="36" t="s">
        <v>5291</v>
      </c>
      <c r="B782" s="148" t="s">
        <v>3480</v>
      </c>
      <c r="C782" s="131">
        <v>1</v>
      </c>
      <c r="D782" s="33">
        <f t="shared" si="37"/>
        <v>50</v>
      </c>
      <c r="E782" s="754">
        <v>15</v>
      </c>
      <c r="F782" s="609">
        <v>20</v>
      </c>
      <c r="G782" s="609">
        <v>15</v>
      </c>
      <c r="H782" s="609"/>
      <c r="I782" s="609">
        <v>15</v>
      </c>
      <c r="J782" s="359"/>
      <c r="K782" s="359"/>
    </row>
    <row r="783" spans="1:11">
      <c r="A783" s="36" t="s">
        <v>5292</v>
      </c>
      <c r="B783" s="148" t="s">
        <v>3481</v>
      </c>
      <c r="C783" s="131">
        <v>1</v>
      </c>
      <c r="D783" s="33">
        <f t="shared" si="37"/>
        <v>50</v>
      </c>
      <c r="E783" s="754">
        <v>15</v>
      </c>
      <c r="F783" s="609">
        <v>20</v>
      </c>
      <c r="G783" s="609">
        <v>15</v>
      </c>
      <c r="H783" s="609"/>
      <c r="I783" s="609">
        <v>15</v>
      </c>
      <c r="J783" s="359"/>
      <c r="K783" s="359"/>
    </row>
    <row r="784" spans="1:11" ht="30">
      <c r="A784" s="36" t="s">
        <v>5293</v>
      </c>
      <c r="B784" s="148" t="s">
        <v>3482</v>
      </c>
      <c r="C784" s="131">
        <v>1</v>
      </c>
      <c r="D784" s="33">
        <f t="shared" si="37"/>
        <v>35</v>
      </c>
      <c r="E784" s="754">
        <v>10</v>
      </c>
      <c r="F784" s="609">
        <v>15</v>
      </c>
      <c r="G784" s="609">
        <v>10</v>
      </c>
      <c r="H784" s="609"/>
      <c r="I784" s="609">
        <v>10</v>
      </c>
      <c r="J784" s="359"/>
      <c r="K784" s="359"/>
    </row>
    <row r="785" spans="1:11" ht="30">
      <c r="A785" s="36" t="s">
        <v>5294</v>
      </c>
      <c r="B785" s="148" t="s">
        <v>3483</v>
      </c>
      <c r="C785" s="131">
        <v>1</v>
      </c>
      <c r="D785" s="33">
        <f t="shared" si="37"/>
        <v>35</v>
      </c>
      <c r="E785" s="754">
        <v>10</v>
      </c>
      <c r="F785" s="609">
        <v>15</v>
      </c>
      <c r="G785" s="609">
        <v>10</v>
      </c>
      <c r="H785" s="609"/>
      <c r="I785" s="609">
        <v>10</v>
      </c>
      <c r="J785" s="359"/>
      <c r="K785" s="359"/>
    </row>
    <row r="786" spans="1:11">
      <c r="A786" s="36" t="s">
        <v>5295</v>
      </c>
      <c r="B786" s="148" t="s">
        <v>3484</v>
      </c>
      <c r="C786" s="131">
        <v>1</v>
      </c>
      <c r="D786" s="33">
        <f t="shared" si="37"/>
        <v>35</v>
      </c>
      <c r="E786" s="754">
        <v>10</v>
      </c>
      <c r="F786" s="609">
        <v>15</v>
      </c>
      <c r="G786" s="609">
        <v>10</v>
      </c>
      <c r="H786" s="609"/>
      <c r="I786" s="609">
        <v>10</v>
      </c>
      <c r="J786" s="359"/>
      <c r="K786" s="359"/>
    </row>
    <row r="787" spans="1:11">
      <c r="A787" s="36" t="s">
        <v>5296</v>
      </c>
      <c r="B787" s="148" t="s">
        <v>3485</v>
      </c>
      <c r="C787" s="131">
        <v>1</v>
      </c>
      <c r="D787" s="33">
        <f t="shared" si="37"/>
        <v>35</v>
      </c>
      <c r="E787" s="754">
        <v>10</v>
      </c>
      <c r="F787" s="609">
        <v>15</v>
      </c>
      <c r="G787" s="609">
        <v>10</v>
      </c>
      <c r="H787" s="609"/>
      <c r="I787" s="609">
        <v>60</v>
      </c>
      <c r="J787" s="359"/>
      <c r="K787" s="359"/>
    </row>
    <row r="788" spans="1:11">
      <c r="A788" s="36" t="s">
        <v>5297</v>
      </c>
      <c r="B788" s="148" t="s">
        <v>3486</v>
      </c>
      <c r="C788" s="131">
        <v>1</v>
      </c>
      <c r="D788" s="33">
        <f t="shared" si="37"/>
        <v>50</v>
      </c>
      <c r="E788" s="754">
        <v>15</v>
      </c>
      <c r="F788" s="609">
        <v>20</v>
      </c>
      <c r="G788" s="609">
        <v>15</v>
      </c>
      <c r="H788" s="609"/>
      <c r="I788" s="609">
        <v>25</v>
      </c>
      <c r="J788" s="359"/>
      <c r="K788" s="359"/>
    </row>
    <row r="789" spans="1:11">
      <c r="A789" s="36" t="s">
        <v>5298</v>
      </c>
      <c r="B789" s="415" t="s">
        <v>3487</v>
      </c>
      <c r="C789" s="131">
        <v>1</v>
      </c>
      <c r="D789" s="33">
        <f t="shared" si="37"/>
        <v>30</v>
      </c>
      <c r="E789" s="754">
        <v>10</v>
      </c>
      <c r="F789" s="609">
        <v>10</v>
      </c>
      <c r="G789" s="609">
        <v>10</v>
      </c>
      <c r="H789" s="609"/>
      <c r="I789" s="609">
        <v>15</v>
      </c>
      <c r="J789" s="359"/>
      <c r="K789" s="359"/>
    </row>
    <row r="790" spans="1:11">
      <c r="A790" s="36" t="s">
        <v>5299</v>
      </c>
      <c r="B790" s="148" t="s">
        <v>3488</v>
      </c>
      <c r="C790" s="131">
        <v>1</v>
      </c>
      <c r="D790" s="33">
        <f t="shared" si="37"/>
        <v>55</v>
      </c>
      <c r="E790" s="754">
        <v>20</v>
      </c>
      <c r="F790" s="609">
        <v>20</v>
      </c>
      <c r="G790" s="609">
        <v>15</v>
      </c>
      <c r="H790" s="609"/>
      <c r="I790" s="609">
        <v>20</v>
      </c>
      <c r="J790" s="359"/>
      <c r="K790" s="359"/>
    </row>
    <row r="791" spans="1:11">
      <c r="A791" s="36" t="s">
        <v>5300</v>
      </c>
      <c r="B791" s="148" t="s">
        <v>3489</v>
      </c>
      <c r="C791" s="131">
        <v>1</v>
      </c>
      <c r="D791" s="33">
        <f t="shared" si="37"/>
        <v>50</v>
      </c>
      <c r="E791" s="754">
        <v>15</v>
      </c>
      <c r="F791" s="609">
        <v>20</v>
      </c>
      <c r="G791" s="609">
        <v>15</v>
      </c>
      <c r="H791" s="609"/>
      <c r="I791" s="609">
        <v>60</v>
      </c>
      <c r="J791" s="359"/>
      <c r="K791" s="359"/>
    </row>
    <row r="792" spans="1:11">
      <c r="A792" s="36" t="s">
        <v>5301</v>
      </c>
      <c r="B792" s="99" t="s">
        <v>3490</v>
      </c>
      <c r="C792" s="131">
        <v>1</v>
      </c>
      <c r="D792" s="33">
        <f t="shared" si="37"/>
        <v>25</v>
      </c>
      <c r="E792" s="754">
        <v>10</v>
      </c>
      <c r="F792" s="609">
        <v>10</v>
      </c>
      <c r="G792" s="609">
        <v>5</v>
      </c>
      <c r="H792" s="609"/>
      <c r="I792" s="609">
        <v>15</v>
      </c>
      <c r="J792" s="359"/>
      <c r="K792" s="359"/>
    </row>
    <row r="793" spans="1:11" ht="30">
      <c r="A793" s="36" t="s">
        <v>5302</v>
      </c>
      <c r="B793" s="110" t="s">
        <v>3491</v>
      </c>
      <c r="C793" s="131">
        <v>1</v>
      </c>
      <c r="D793" s="33">
        <f t="shared" si="37"/>
        <v>60</v>
      </c>
      <c r="E793" s="754">
        <v>20</v>
      </c>
      <c r="F793" s="609">
        <v>20</v>
      </c>
      <c r="G793" s="609">
        <v>20</v>
      </c>
      <c r="H793" s="609"/>
      <c r="I793" s="609">
        <v>0</v>
      </c>
      <c r="J793" s="359"/>
      <c r="K793" s="359"/>
    </row>
    <row r="794" spans="1:11" ht="36" customHeight="1">
      <c r="A794" s="1" t="s">
        <v>16</v>
      </c>
      <c r="B794" s="965" t="s">
        <v>2630</v>
      </c>
      <c r="C794" s="1353"/>
      <c r="D794" s="1874"/>
      <c r="E794" s="1875"/>
      <c r="F794" s="1376"/>
      <c r="G794" s="1376"/>
      <c r="H794" s="1376"/>
      <c r="I794" s="1376"/>
      <c r="J794" s="1354"/>
      <c r="K794" s="1354"/>
    </row>
    <row r="795" spans="1:11" ht="48" customHeight="1">
      <c r="A795" s="43" t="s">
        <v>2631</v>
      </c>
      <c r="B795" s="37" t="s">
        <v>2632</v>
      </c>
      <c r="C795" s="128"/>
      <c r="D795" s="412"/>
      <c r="E795" s="63"/>
      <c r="F795" s="128"/>
      <c r="G795" s="128"/>
      <c r="H795" s="128"/>
      <c r="I795" s="128"/>
      <c r="J795" s="695"/>
      <c r="K795" s="695"/>
    </row>
    <row r="796" spans="1:11">
      <c r="A796" s="36" t="s">
        <v>2633</v>
      </c>
      <c r="B796" s="12" t="s">
        <v>1647</v>
      </c>
      <c r="C796" s="131">
        <v>1</v>
      </c>
      <c r="D796" s="439">
        <f t="shared" ref="D796:D827" si="38">E796+F796+G796+H796</f>
        <v>45</v>
      </c>
      <c r="E796" s="439">
        <v>25</v>
      </c>
      <c r="F796" s="1369">
        <v>20</v>
      </c>
      <c r="G796" s="1369"/>
      <c r="H796" s="1369"/>
      <c r="I796" s="1369">
        <v>30</v>
      </c>
      <c r="J796" s="1351"/>
      <c r="K796" s="1351"/>
    </row>
    <row r="797" spans="1:11">
      <c r="A797" s="36" t="s">
        <v>2634</v>
      </c>
      <c r="B797" s="12" t="s">
        <v>2635</v>
      </c>
      <c r="C797" s="131">
        <v>1</v>
      </c>
      <c r="D797" s="33">
        <f t="shared" si="38"/>
        <v>45</v>
      </c>
      <c r="E797" s="33">
        <v>20</v>
      </c>
      <c r="F797" s="131">
        <v>25</v>
      </c>
      <c r="G797" s="131"/>
      <c r="H797" s="131"/>
      <c r="I797" s="131">
        <v>30</v>
      </c>
      <c r="J797" s="359"/>
      <c r="K797" s="359"/>
    </row>
    <row r="798" spans="1:11">
      <c r="A798" s="36" t="s">
        <v>2636</v>
      </c>
      <c r="B798" s="12" t="s">
        <v>2637</v>
      </c>
      <c r="C798" s="131">
        <v>1</v>
      </c>
      <c r="D798" s="33">
        <f t="shared" si="38"/>
        <v>45</v>
      </c>
      <c r="E798" s="33">
        <v>20</v>
      </c>
      <c r="F798" s="131">
        <v>25</v>
      </c>
      <c r="G798" s="131"/>
      <c r="H798" s="131"/>
      <c r="I798" s="131">
        <v>30</v>
      </c>
      <c r="J798" s="359"/>
      <c r="K798" s="359"/>
    </row>
    <row r="799" spans="1:11">
      <c r="A799" s="36" t="s">
        <v>2638</v>
      </c>
      <c r="B799" s="89" t="s">
        <v>2639</v>
      </c>
      <c r="C799" s="131">
        <v>1</v>
      </c>
      <c r="D799" s="33">
        <f t="shared" si="38"/>
        <v>45</v>
      </c>
      <c r="E799" s="33">
        <v>20</v>
      </c>
      <c r="F799" s="131">
        <v>25</v>
      </c>
      <c r="G799" s="131"/>
      <c r="H799" s="131"/>
      <c r="I799" s="131">
        <v>30</v>
      </c>
      <c r="J799" s="359"/>
      <c r="K799" s="359"/>
    </row>
    <row r="800" spans="1:11">
      <c r="A800" s="36" t="s">
        <v>2640</v>
      </c>
      <c r="B800" s="89" t="s">
        <v>2641</v>
      </c>
      <c r="C800" s="131">
        <v>1</v>
      </c>
      <c r="D800" s="33">
        <f t="shared" si="38"/>
        <v>45</v>
      </c>
      <c r="E800" s="33">
        <v>20</v>
      </c>
      <c r="F800" s="131">
        <v>25</v>
      </c>
      <c r="G800" s="131"/>
      <c r="H800" s="131"/>
      <c r="I800" s="131">
        <v>30</v>
      </c>
      <c r="J800" s="359"/>
      <c r="K800" s="359"/>
    </row>
    <row r="801" spans="1:11">
      <c r="A801" s="36" t="s">
        <v>2642</v>
      </c>
      <c r="B801" s="12" t="s">
        <v>2643</v>
      </c>
      <c r="C801" s="131">
        <v>1</v>
      </c>
      <c r="D801" s="33">
        <f t="shared" si="38"/>
        <v>45</v>
      </c>
      <c r="E801" s="33">
        <v>20</v>
      </c>
      <c r="F801" s="131">
        <v>25</v>
      </c>
      <c r="G801" s="131"/>
      <c r="H801" s="131"/>
      <c r="I801" s="131">
        <v>30</v>
      </c>
      <c r="J801" s="359"/>
      <c r="K801" s="359"/>
    </row>
    <row r="802" spans="1:11">
      <c r="A802" s="36" t="s">
        <v>2644</v>
      </c>
      <c r="B802" s="12" t="s">
        <v>2645</v>
      </c>
      <c r="C802" s="131">
        <v>1</v>
      </c>
      <c r="D802" s="33">
        <f t="shared" si="38"/>
        <v>60</v>
      </c>
      <c r="E802" s="33">
        <v>35</v>
      </c>
      <c r="F802" s="131">
        <v>25</v>
      </c>
      <c r="G802" s="131"/>
      <c r="H802" s="131"/>
      <c r="I802" s="131">
        <v>30</v>
      </c>
      <c r="J802" s="359"/>
      <c r="K802" s="359"/>
    </row>
    <row r="803" spans="1:11">
      <c r="A803" s="36" t="s">
        <v>2646</v>
      </c>
      <c r="B803" s="12" t="s">
        <v>2647</v>
      </c>
      <c r="C803" s="131">
        <v>1</v>
      </c>
      <c r="D803" s="33">
        <f t="shared" si="38"/>
        <v>120</v>
      </c>
      <c r="E803" s="33">
        <v>40</v>
      </c>
      <c r="F803" s="131">
        <v>80</v>
      </c>
      <c r="G803" s="131"/>
      <c r="H803" s="131"/>
      <c r="I803" s="131">
        <v>30</v>
      </c>
      <c r="J803" s="359"/>
      <c r="K803" s="359"/>
    </row>
    <row r="804" spans="1:11">
      <c r="A804" s="36" t="s">
        <v>2648</v>
      </c>
      <c r="B804" s="12" t="s">
        <v>2649</v>
      </c>
      <c r="C804" s="131">
        <v>1</v>
      </c>
      <c r="D804" s="33">
        <f t="shared" si="38"/>
        <v>80</v>
      </c>
      <c r="E804" s="33">
        <v>40</v>
      </c>
      <c r="F804" s="131">
        <v>40</v>
      </c>
      <c r="G804" s="131"/>
      <c r="H804" s="131"/>
      <c r="I804" s="131">
        <v>30</v>
      </c>
      <c r="J804" s="359"/>
      <c r="K804" s="359"/>
    </row>
    <row r="805" spans="1:11">
      <c r="A805" s="36" t="s">
        <v>2650</v>
      </c>
      <c r="B805" s="12" t="s">
        <v>2651</v>
      </c>
      <c r="C805" s="131">
        <v>1</v>
      </c>
      <c r="D805" s="33">
        <f t="shared" si="38"/>
        <v>80</v>
      </c>
      <c r="E805" s="33">
        <v>40</v>
      </c>
      <c r="F805" s="131">
        <v>40</v>
      </c>
      <c r="G805" s="131"/>
      <c r="H805" s="131"/>
      <c r="I805" s="131">
        <v>30</v>
      </c>
      <c r="J805" s="359"/>
      <c r="K805" s="359"/>
    </row>
    <row r="806" spans="1:11">
      <c r="A806" s="36" t="s">
        <v>2652</v>
      </c>
      <c r="B806" s="12" t="s">
        <v>2653</v>
      </c>
      <c r="C806" s="131">
        <v>1</v>
      </c>
      <c r="D806" s="33">
        <f t="shared" si="38"/>
        <v>80</v>
      </c>
      <c r="E806" s="33">
        <v>40</v>
      </c>
      <c r="F806" s="131">
        <v>40</v>
      </c>
      <c r="G806" s="131"/>
      <c r="H806" s="131"/>
      <c r="I806" s="131">
        <v>30</v>
      </c>
      <c r="J806" s="359"/>
      <c r="K806" s="359"/>
    </row>
    <row r="807" spans="1:11">
      <c r="A807" s="36" t="s">
        <v>2654</v>
      </c>
      <c r="B807" s="12" t="s">
        <v>2655</v>
      </c>
      <c r="C807" s="131">
        <v>1</v>
      </c>
      <c r="D807" s="33">
        <f t="shared" si="38"/>
        <v>15</v>
      </c>
      <c r="E807" s="33">
        <v>10</v>
      </c>
      <c r="F807" s="131">
        <v>5</v>
      </c>
      <c r="G807" s="131"/>
      <c r="H807" s="131"/>
      <c r="I807" s="131">
        <v>30</v>
      </c>
      <c r="J807" s="359"/>
      <c r="K807" s="359"/>
    </row>
    <row r="808" spans="1:11">
      <c r="A808" s="36" t="s">
        <v>2656</v>
      </c>
      <c r="B808" s="12" t="s">
        <v>1485</v>
      </c>
      <c r="C808" s="131">
        <v>1</v>
      </c>
      <c r="D808" s="33">
        <f t="shared" si="38"/>
        <v>80</v>
      </c>
      <c r="E808" s="33">
        <v>40</v>
      </c>
      <c r="F808" s="131">
        <v>40</v>
      </c>
      <c r="G808" s="131"/>
      <c r="H808" s="131"/>
      <c r="I808" s="131">
        <v>30</v>
      </c>
      <c r="J808" s="359"/>
      <c r="K808" s="359"/>
    </row>
    <row r="809" spans="1:11">
      <c r="A809" s="36" t="s">
        <v>2657</v>
      </c>
      <c r="B809" s="12" t="s">
        <v>2658</v>
      </c>
      <c r="C809" s="131">
        <v>1</v>
      </c>
      <c r="D809" s="33">
        <f t="shared" si="38"/>
        <v>20</v>
      </c>
      <c r="E809" s="33">
        <v>10</v>
      </c>
      <c r="F809" s="131">
        <v>10</v>
      </c>
      <c r="G809" s="131"/>
      <c r="H809" s="131"/>
      <c r="I809" s="131">
        <v>30</v>
      </c>
      <c r="J809" s="359"/>
      <c r="K809" s="359"/>
    </row>
    <row r="810" spans="1:11">
      <c r="A810" s="36" t="s">
        <v>2659</v>
      </c>
      <c r="B810" s="12" t="s">
        <v>2660</v>
      </c>
      <c r="C810" s="131">
        <v>1</v>
      </c>
      <c r="D810" s="33">
        <f t="shared" si="38"/>
        <v>60</v>
      </c>
      <c r="E810" s="33">
        <v>30</v>
      </c>
      <c r="F810" s="131">
        <v>30</v>
      </c>
      <c r="G810" s="131"/>
      <c r="H810" s="131"/>
      <c r="I810" s="131">
        <v>30</v>
      </c>
      <c r="J810" s="359"/>
      <c r="K810" s="359"/>
    </row>
    <row r="811" spans="1:11">
      <c r="A811" s="36" t="s">
        <v>2661</v>
      </c>
      <c r="B811" s="12" t="s">
        <v>2662</v>
      </c>
      <c r="C811" s="131">
        <v>1</v>
      </c>
      <c r="D811" s="33">
        <f t="shared" si="38"/>
        <v>70</v>
      </c>
      <c r="E811" s="33">
        <v>40</v>
      </c>
      <c r="F811" s="131">
        <v>30</v>
      </c>
      <c r="G811" s="131"/>
      <c r="H811" s="131"/>
      <c r="I811" s="131">
        <v>30</v>
      </c>
      <c r="J811" s="359"/>
      <c r="K811" s="359"/>
    </row>
    <row r="812" spans="1:11">
      <c r="A812" s="36" t="s">
        <v>2663</v>
      </c>
      <c r="B812" s="12" t="s">
        <v>2664</v>
      </c>
      <c r="C812" s="131">
        <v>1</v>
      </c>
      <c r="D812" s="33">
        <f t="shared" si="38"/>
        <v>40</v>
      </c>
      <c r="E812" s="33">
        <v>20</v>
      </c>
      <c r="F812" s="131">
        <v>20</v>
      </c>
      <c r="G812" s="131"/>
      <c r="H812" s="131"/>
      <c r="I812" s="131">
        <v>30</v>
      </c>
      <c r="J812" s="359"/>
      <c r="K812" s="359"/>
    </row>
    <row r="813" spans="1:11">
      <c r="A813" s="36" t="s">
        <v>2665</v>
      </c>
      <c r="B813" s="12" t="s">
        <v>2666</v>
      </c>
      <c r="C813" s="131">
        <v>1</v>
      </c>
      <c r="D813" s="33">
        <f t="shared" si="38"/>
        <v>20</v>
      </c>
      <c r="E813" s="33">
        <v>10</v>
      </c>
      <c r="F813" s="131">
        <v>10</v>
      </c>
      <c r="G813" s="131"/>
      <c r="H813" s="131"/>
      <c r="I813" s="131">
        <v>30</v>
      </c>
      <c r="J813" s="359"/>
      <c r="K813" s="359"/>
    </row>
    <row r="814" spans="1:11">
      <c r="A814" s="36" t="s">
        <v>2667</v>
      </c>
      <c r="B814" s="89" t="s">
        <v>1255</v>
      </c>
      <c r="C814" s="131">
        <v>1</v>
      </c>
      <c r="D814" s="33">
        <f t="shared" si="38"/>
        <v>80</v>
      </c>
      <c r="E814" s="33">
        <v>40</v>
      </c>
      <c r="F814" s="131">
        <v>40</v>
      </c>
      <c r="G814" s="131"/>
      <c r="H814" s="131"/>
      <c r="I814" s="131">
        <v>30</v>
      </c>
      <c r="J814" s="359"/>
      <c r="K814" s="359"/>
    </row>
    <row r="815" spans="1:11">
      <c r="A815" s="36" t="s">
        <v>2668</v>
      </c>
      <c r="B815" s="12" t="s">
        <v>2669</v>
      </c>
      <c r="C815" s="131">
        <v>1</v>
      </c>
      <c r="D815" s="33">
        <f t="shared" si="38"/>
        <v>80</v>
      </c>
      <c r="E815" s="33">
        <v>40</v>
      </c>
      <c r="F815" s="131">
        <v>40</v>
      </c>
      <c r="G815" s="131"/>
      <c r="H815" s="131"/>
      <c r="I815" s="131">
        <v>30</v>
      </c>
      <c r="J815" s="359"/>
      <c r="K815" s="359"/>
    </row>
    <row r="816" spans="1:11">
      <c r="A816" s="36" t="s">
        <v>2670</v>
      </c>
      <c r="B816" s="12" t="s">
        <v>2671</v>
      </c>
      <c r="C816" s="131">
        <v>1</v>
      </c>
      <c r="D816" s="33">
        <f t="shared" si="38"/>
        <v>80</v>
      </c>
      <c r="E816" s="33">
        <v>40</v>
      </c>
      <c r="F816" s="131">
        <v>40</v>
      </c>
      <c r="G816" s="131"/>
      <c r="H816" s="131"/>
      <c r="I816" s="131">
        <v>30</v>
      </c>
      <c r="J816" s="359"/>
      <c r="K816" s="359"/>
    </row>
    <row r="817" spans="1:11">
      <c r="A817" s="36" t="s">
        <v>2672</v>
      </c>
      <c r="B817" s="12" t="s">
        <v>2673</v>
      </c>
      <c r="C817" s="131">
        <v>1</v>
      </c>
      <c r="D817" s="33">
        <f t="shared" si="38"/>
        <v>60</v>
      </c>
      <c r="E817" s="33">
        <v>30</v>
      </c>
      <c r="F817" s="131">
        <v>30</v>
      </c>
      <c r="G817" s="131"/>
      <c r="H817" s="131"/>
      <c r="I817" s="131">
        <v>30</v>
      </c>
      <c r="J817" s="359"/>
      <c r="K817" s="359"/>
    </row>
    <row r="818" spans="1:11">
      <c r="A818" s="36" t="s">
        <v>2674</v>
      </c>
      <c r="B818" s="12" t="s">
        <v>2675</v>
      </c>
      <c r="C818" s="131">
        <v>1</v>
      </c>
      <c r="D818" s="33">
        <f t="shared" si="38"/>
        <v>80</v>
      </c>
      <c r="E818" s="33">
        <v>40</v>
      </c>
      <c r="F818" s="131">
        <v>40</v>
      </c>
      <c r="G818" s="131"/>
      <c r="H818" s="131"/>
      <c r="I818" s="131">
        <v>30</v>
      </c>
      <c r="J818" s="359"/>
      <c r="K818" s="359"/>
    </row>
    <row r="819" spans="1:11">
      <c r="A819" s="36" t="s">
        <v>2676</v>
      </c>
      <c r="B819" s="12" t="s">
        <v>2677</v>
      </c>
      <c r="C819" s="131">
        <v>1</v>
      </c>
      <c r="D819" s="33">
        <f t="shared" si="38"/>
        <v>80</v>
      </c>
      <c r="E819" s="33">
        <v>40</v>
      </c>
      <c r="F819" s="131">
        <v>40</v>
      </c>
      <c r="G819" s="131"/>
      <c r="H819" s="131"/>
      <c r="I819" s="131">
        <v>30</v>
      </c>
      <c r="J819" s="359"/>
      <c r="K819" s="359"/>
    </row>
    <row r="820" spans="1:11">
      <c r="A820" s="36" t="s">
        <v>2678</v>
      </c>
      <c r="B820" s="12" t="s">
        <v>2679</v>
      </c>
      <c r="C820" s="131">
        <v>1</v>
      </c>
      <c r="D820" s="33">
        <f t="shared" si="38"/>
        <v>80</v>
      </c>
      <c r="E820" s="33">
        <v>40</v>
      </c>
      <c r="F820" s="131">
        <v>40</v>
      </c>
      <c r="G820" s="131"/>
      <c r="H820" s="131"/>
      <c r="I820" s="131">
        <v>30</v>
      </c>
      <c r="J820" s="359"/>
      <c r="K820" s="359"/>
    </row>
    <row r="821" spans="1:11">
      <c r="A821" s="36" t="s">
        <v>2680</v>
      </c>
      <c r="B821" s="12" t="s">
        <v>2681</v>
      </c>
      <c r="C821" s="131">
        <v>1</v>
      </c>
      <c r="D821" s="33">
        <f t="shared" si="38"/>
        <v>60</v>
      </c>
      <c r="E821" s="33">
        <v>30</v>
      </c>
      <c r="F821" s="131">
        <v>30</v>
      </c>
      <c r="G821" s="131"/>
      <c r="H821" s="131"/>
      <c r="I821" s="131">
        <v>30</v>
      </c>
      <c r="J821" s="359"/>
      <c r="K821" s="359"/>
    </row>
    <row r="822" spans="1:11">
      <c r="A822" s="36" t="s">
        <v>2682</v>
      </c>
      <c r="B822" s="12" t="s">
        <v>2683</v>
      </c>
      <c r="C822" s="131">
        <v>1</v>
      </c>
      <c r="D822" s="33">
        <f t="shared" si="38"/>
        <v>80</v>
      </c>
      <c r="E822" s="33">
        <v>40</v>
      </c>
      <c r="F822" s="131">
        <v>40</v>
      </c>
      <c r="G822" s="131"/>
      <c r="H822" s="131"/>
      <c r="I822" s="131">
        <v>30</v>
      </c>
      <c r="J822" s="359"/>
      <c r="K822" s="359"/>
    </row>
    <row r="823" spans="1:11">
      <c r="A823" s="36" t="s">
        <v>2684</v>
      </c>
      <c r="B823" s="12" t="s">
        <v>2685</v>
      </c>
      <c r="C823" s="131">
        <v>1</v>
      </c>
      <c r="D823" s="33">
        <f t="shared" si="38"/>
        <v>80</v>
      </c>
      <c r="E823" s="33">
        <v>40</v>
      </c>
      <c r="F823" s="131">
        <v>40</v>
      </c>
      <c r="G823" s="131"/>
      <c r="H823" s="131"/>
      <c r="I823" s="131">
        <v>30</v>
      </c>
      <c r="J823" s="359"/>
      <c r="K823" s="359"/>
    </row>
    <row r="824" spans="1:11">
      <c r="A824" s="36" t="s">
        <v>2686</v>
      </c>
      <c r="B824" s="12" t="s">
        <v>2687</v>
      </c>
      <c r="C824" s="131">
        <v>1</v>
      </c>
      <c r="D824" s="33">
        <f t="shared" si="38"/>
        <v>80</v>
      </c>
      <c r="E824" s="33">
        <v>40</v>
      </c>
      <c r="F824" s="131">
        <v>40</v>
      </c>
      <c r="G824" s="131"/>
      <c r="H824" s="131"/>
      <c r="I824" s="131">
        <v>30</v>
      </c>
      <c r="J824" s="359"/>
      <c r="K824" s="359"/>
    </row>
    <row r="825" spans="1:11">
      <c r="A825" s="36" t="s">
        <v>2688</v>
      </c>
      <c r="B825" s="12" t="s">
        <v>2689</v>
      </c>
      <c r="C825" s="131">
        <v>1</v>
      </c>
      <c r="D825" s="33">
        <f t="shared" si="38"/>
        <v>80</v>
      </c>
      <c r="E825" s="33">
        <v>40</v>
      </c>
      <c r="F825" s="131">
        <v>40</v>
      </c>
      <c r="G825" s="131"/>
      <c r="H825" s="131"/>
      <c r="I825" s="131">
        <v>30</v>
      </c>
      <c r="J825" s="359"/>
      <c r="K825" s="359"/>
    </row>
    <row r="826" spans="1:11">
      <c r="A826" s="36" t="s">
        <v>2690</v>
      </c>
      <c r="B826" s="12" t="s">
        <v>2691</v>
      </c>
      <c r="C826" s="131">
        <v>1</v>
      </c>
      <c r="D826" s="33">
        <f t="shared" si="38"/>
        <v>80</v>
      </c>
      <c r="E826" s="33">
        <v>40</v>
      </c>
      <c r="F826" s="131">
        <v>40</v>
      </c>
      <c r="G826" s="131"/>
      <c r="H826" s="131"/>
      <c r="I826" s="131">
        <v>30</v>
      </c>
      <c r="J826" s="359"/>
      <c r="K826" s="359"/>
    </row>
    <row r="827" spans="1:11">
      <c r="A827" s="36" t="s">
        <v>2692</v>
      </c>
      <c r="B827" s="89" t="s">
        <v>2693</v>
      </c>
      <c r="C827" s="131">
        <v>1</v>
      </c>
      <c r="D827" s="33">
        <f t="shared" si="38"/>
        <v>80</v>
      </c>
      <c r="E827" s="33">
        <v>40</v>
      </c>
      <c r="F827" s="131">
        <v>40</v>
      </c>
      <c r="G827" s="131"/>
      <c r="H827" s="131"/>
      <c r="I827" s="131">
        <v>30</v>
      </c>
      <c r="J827" s="359"/>
      <c r="K827" s="359"/>
    </row>
    <row r="828" spans="1:11">
      <c r="A828" s="36" t="s">
        <v>2694</v>
      </c>
      <c r="B828" s="89" t="s">
        <v>2695</v>
      </c>
      <c r="C828" s="131">
        <v>1</v>
      </c>
      <c r="D828" s="33">
        <f t="shared" ref="D828:D848" si="39">E828+F828+G828+H828</f>
        <v>80</v>
      </c>
      <c r="E828" s="33">
        <v>40</v>
      </c>
      <c r="F828" s="131">
        <v>40</v>
      </c>
      <c r="G828" s="131"/>
      <c r="H828" s="131"/>
      <c r="I828" s="131">
        <v>30</v>
      </c>
      <c r="J828" s="359"/>
      <c r="K828" s="359"/>
    </row>
    <row r="829" spans="1:11">
      <c r="A829" s="36" t="s">
        <v>2696</v>
      </c>
      <c r="B829" s="89" t="s">
        <v>2697</v>
      </c>
      <c r="C829" s="131">
        <v>1</v>
      </c>
      <c r="D829" s="33">
        <f t="shared" si="39"/>
        <v>80</v>
      </c>
      <c r="E829" s="33">
        <v>40</v>
      </c>
      <c r="F829" s="131">
        <v>40</v>
      </c>
      <c r="G829" s="131"/>
      <c r="H829" s="131"/>
      <c r="I829" s="131">
        <v>30</v>
      </c>
      <c r="J829" s="359"/>
      <c r="K829" s="359"/>
    </row>
    <row r="830" spans="1:11">
      <c r="A830" s="36" t="s">
        <v>2698</v>
      </c>
      <c r="B830" s="89" t="s">
        <v>2699</v>
      </c>
      <c r="C830" s="131">
        <v>1</v>
      </c>
      <c r="D830" s="33">
        <f t="shared" si="39"/>
        <v>80</v>
      </c>
      <c r="E830" s="33">
        <v>40</v>
      </c>
      <c r="F830" s="131">
        <v>40</v>
      </c>
      <c r="G830" s="131"/>
      <c r="H830" s="131"/>
      <c r="I830" s="131">
        <v>30</v>
      </c>
      <c r="J830" s="359"/>
      <c r="K830" s="359"/>
    </row>
    <row r="831" spans="1:11">
      <c r="A831" s="36" t="s">
        <v>2700</v>
      </c>
      <c r="B831" s="12" t="s">
        <v>2701</v>
      </c>
      <c r="C831" s="131">
        <v>1</v>
      </c>
      <c r="D831" s="33">
        <f t="shared" si="39"/>
        <v>80</v>
      </c>
      <c r="E831" s="33">
        <v>40</v>
      </c>
      <c r="F831" s="131">
        <v>40</v>
      </c>
      <c r="G831" s="131"/>
      <c r="H831" s="131"/>
      <c r="I831" s="131">
        <v>30</v>
      </c>
      <c r="J831" s="359"/>
      <c r="K831" s="359"/>
    </row>
    <row r="832" spans="1:11">
      <c r="A832" s="36" t="s">
        <v>2702</v>
      </c>
      <c r="B832" s="12" t="s">
        <v>2703</v>
      </c>
      <c r="C832" s="131">
        <v>1</v>
      </c>
      <c r="D832" s="33">
        <f t="shared" si="39"/>
        <v>80</v>
      </c>
      <c r="E832" s="33">
        <v>40</v>
      </c>
      <c r="F832" s="131">
        <v>40</v>
      </c>
      <c r="G832" s="131"/>
      <c r="H832" s="131"/>
      <c r="I832" s="131">
        <v>30</v>
      </c>
      <c r="J832" s="359"/>
      <c r="K832" s="359"/>
    </row>
    <row r="833" spans="1:11">
      <c r="A833" s="36" t="s">
        <v>2704</v>
      </c>
      <c r="B833" s="12" t="s">
        <v>2705</v>
      </c>
      <c r="C833" s="131">
        <v>1</v>
      </c>
      <c r="D833" s="33">
        <f t="shared" si="39"/>
        <v>80</v>
      </c>
      <c r="E833" s="33">
        <v>40</v>
      </c>
      <c r="F833" s="131">
        <v>40</v>
      </c>
      <c r="G833" s="131"/>
      <c r="H833" s="131"/>
      <c r="I833" s="131">
        <v>30</v>
      </c>
      <c r="J833" s="359"/>
      <c r="K833" s="359"/>
    </row>
    <row r="834" spans="1:11">
      <c r="A834" s="36" t="s">
        <v>2706</v>
      </c>
      <c r="B834" s="12" t="s">
        <v>2707</v>
      </c>
      <c r="C834" s="131">
        <v>1</v>
      </c>
      <c r="D834" s="33">
        <f t="shared" si="39"/>
        <v>80</v>
      </c>
      <c r="E834" s="33">
        <v>40</v>
      </c>
      <c r="F834" s="131">
        <v>40</v>
      </c>
      <c r="G834" s="131"/>
      <c r="H834" s="131"/>
      <c r="I834" s="131">
        <v>30</v>
      </c>
      <c r="J834" s="359"/>
      <c r="K834" s="359"/>
    </row>
    <row r="835" spans="1:11">
      <c r="A835" s="36" t="s">
        <v>2708</v>
      </c>
      <c r="B835" s="12" t="s">
        <v>2709</v>
      </c>
      <c r="C835" s="131">
        <v>1</v>
      </c>
      <c r="D835" s="33">
        <f t="shared" si="39"/>
        <v>60</v>
      </c>
      <c r="E835" s="33">
        <v>30</v>
      </c>
      <c r="F835" s="131">
        <v>30</v>
      </c>
      <c r="G835" s="131"/>
      <c r="H835" s="131"/>
      <c r="I835" s="131">
        <v>30</v>
      </c>
      <c r="J835" s="359"/>
      <c r="K835" s="359"/>
    </row>
    <row r="836" spans="1:11">
      <c r="A836" s="36" t="s">
        <v>2710</v>
      </c>
      <c r="B836" s="12" t="s">
        <v>2711</v>
      </c>
      <c r="C836" s="131">
        <v>1</v>
      </c>
      <c r="D836" s="33">
        <f t="shared" si="39"/>
        <v>80</v>
      </c>
      <c r="E836" s="33">
        <v>40</v>
      </c>
      <c r="F836" s="131">
        <v>40</v>
      </c>
      <c r="G836" s="131"/>
      <c r="H836" s="131"/>
      <c r="I836" s="131">
        <v>30</v>
      </c>
      <c r="J836" s="359"/>
      <c r="K836" s="359"/>
    </row>
    <row r="837" spans="1:11">
      <c r="A837" s="36" t="s">
        <v>2712</v>
      </c>
      <c r="B837" s="12" t="s">
        <v>2713</v>
      </c>
      <c r="C837" s="131">
        <v>1</v>
      </c>
      <c r="D837" s="33">
        <f t="shared" si="39"/>
        <v>60</v>
      </c>
      <c r="E837" s="33">
        <v>30</v>
      </c>
      <c r="F837" s="131">
        <v>30</v>
      </c>
      <c r="G837" s="131"/>
      <c r="H837" s="131"/>
      <c r="I837" s="131">
        <v>30</v>
      </c>
      <c r="J837" s="359"/>
      <c r="K837" s="359"/>
    </row>
    <row r="838" spans="1:11">
      <c r="A838" s="36" t="s">
        <v>2714</v>
      </c>
      <c r="B838" s="12" t="s">
        <v>2715</v>
      </c>
      <c r="C838" s="131">
        <v>1</v>
      </c>
      <c r="D838" s="33">
        <f t="shared" si="39"/>
        <v>60</v>
      </c>
      <c r="E838" s="33">
        <v>30</v>
      </c>
      <c r="F838" s="131">
        <v>30</v>
      </c>
      <c r="G838" s="131"/>
      <c r="H838" s="131"/>
      <c r="I838" s="131">
        <v>30</v>
      </c>
      <c r="J838" s="359"/>
      <c r="K838" s="359"/>
    </row>
    <row r="839" spans="1:11">
      <c r="A839" s="36" t="s">
        <v>2716</v>
      </c>
      <c r="B839" s="12" t="s">
        <v>2717</v>
      </c>
      <c r="C839" s="131">
        <v>1</v>
      </c>
      <c r="D839" s="33">
        <f t="shared" si="39"/>
        <v>80</v>
      </c>
      <c r="E839" s="33">
        <v>40</v>
      </c>
      <c r="F839" s="131">
        <v>40</v>
      </c>
      <c r="G839" s="131"/>
      <c r="H839" s="131"/>
      <c r="I839" s="131">
        <v>30</v>
      </c>
      <c r="J839" s="359"/>
      <c r="K839" s="359"/>
    </row>
    <row r="840" spans="1:11">
      <c r="A840" s="36" t="s">
        <v>2718</v>
      </c>
      <c r="B840" s="12" t="s">
        <v>2719</v>
      </c>
      <c r="C840" s="131">
        <v>1</v>
      </c>
      <c r="D840" s="33">
        <f t="shared" si="39"/>
        <v>80</v>
      </c>
      <c r="E840" s="33">
        <v>40</v>
      </c>
      <c r="F840" s="131">
        <v>40</v>
      </c>
      <c r="G840" s="131"/>
      <c r="H840" s="131"/>
      <c r="I840" s="131">
        <v>30</v>
      </c>
      <c r="J840" s="359"/>
      <c r="K840" s="359"/>
    </row>
    <row r="841" spans="1:11">
      <c r="A841" s="36" t="s">
        <v>2720</v>
      </c>
      <c r="B841" s="12" t="s">
        <v>2721</v>
      </c>
      <c r="C841" s="131">
        <v>1</v>
      </c>
      <c r="D841" s="33">
        <f t="shared" si="39"/>
        <v>80</v>
      </c>
      <c r="E841" s="33">
        <v>40</v>
      </c>
      <c r="F841" s="131">
        <v>40</v>
      </c>
      <c r="G841" s="131"/>
      <c r="H841" s="131"/>
      <c r="I841" s="131">
        <v>30</v>
      </c>
      <c r="J841" s="359"/>
      <c r="K841" s="359"/>
    </row>
    <row r="842" spans="1:11">
      <c r="A842" s="36" t="s">
        <v>2722</v>
      </c>
      <c r="B842" s="12" t="s">
        <v>2723</v>
      </c>
      <c r="C842" s="131">
        <v>1</v>
      </c>
      <c r="D842" s="33">
        <f t="shared" si="39"/>
        <v>60</v>
      </c>
      <c r="E842" s="33">
        <v>30</v>
      </c>
      <c r="F842" s="131">
        <v>30</v>
      </c>
      <c r="G842" s="131"/>
      <c r="H842" s="131"/>
      <c r="I842" s="131">
        <v>30</v>
      </c>
      <c r="J842" s="359"/>
      <c r="K842" s="359"/>
    </row>
    <row r="843" spans="1:11">
      <c r="A843" s="36" t="s">
        <v>2724</v>
      </c>
      <c r="B843" s="12" t="s">
        <v>2725</v>
      </c>
      <c r="C843" s="131">
        <v>1</v>
      </c>
      <c r="D843" s="33">
        <f t="shared" si="39"/>
        <v>100</v>
      </c>
      <c r="E843" s="33">
        <v>70</v>
      </c>
      <c r="F843" s="131">
        <v>30</v>
      </c>
      <c r="G843" s="131"/>
      <c r="H843" s="131"/>
      <c r="I843" s="131">
        <v>30</v>
      </c>
      <c r="J843" s="359"/>
      <c r="K843" s="359"/>
    </row>
    <row r="844" spans="1:11">
      <c r="A844" s="36" t="s">
        <v>2726</v>
      </c>
      <c r="B844" s="12" t="s">
        <v>2727</v>
      </c>
      <c r="C844" s="131">
        <v>1</v>
      </c>
      <c r="D844" s="33">
        <f t="shared" si="39"/>
        <v>60</v>
      </c>
      <c r="E844" s="33">
        <v>30</v>
      </c>
      <c r="F844" s="131">
        <v>30</v>
      </c>
      <c r="G844" s="131"/>
      <c r="H844" s="131"/>
      <c r="I844" s="131">
        <v>30</v>
      </c>
      <c r="J844" s="359"/>
      <c r="K844" s="359"/>
    </row>
    <row r="845" spans="1:11" ht="30">
      <c r="A845" s="36" t="s">
        <v>2728</v>
      </c>
      <c r="B845" s="12" t="s">
        <v>2729</v>
      </c>
      <c r="C845" s="131">
        <v>1</v>
      </c>
      <c r="D845" s="33">
        <f t="shared" si="39"/>
        <v>80</v>
      </c>
      <c r="E845" s="33">
        <v>40</v>
      </c>
      <c r="F845" s="131">
        <v>40</v>
      </c>
      <c r="G845" s="131"/>
      <c r="H845" s="131"/>
      <c r="I845" s="131">
        <v>30</v>
      </c>
      <c r="J845" s="359"/>
      <c r="K845" s="359"/>
    </row>
    <row r="846" spans="1:11">
      <c r="A846" s="36" t="s">
        <v>2730</v>
      </c>
      <c r="B846" s="89" t="s">
        <v>2731</v>
      </c>
      <c r="C846" s="131">
        <v>1</v>
      </c>
      <c r="D846" s="33">
        <f t="shared" si="39"/>
        <v>80</v>
      </c>
      <c r="E846" s="33">
        <v>40</v>
      </c>
      <c r="F846" s="131">
        <v>40</v>
      </c>
      <c r="G846" s="131"/>
      <c r="H846" s="131"/>
      <c r="I846" s="131">
        <v>30</v>
      </c>
      <c r="J846" s="359"/>
      <c r="K846" s="359"/>
    </row>
    <row r="847" spans="1:11">
      <c r="A847" s="36" t="s">
        <v>2732</v>
      </c>
      <c r="B847" s="89" t="s">
        <v>2733</v>
      </c>
      <c r="C847" s="131">
        <v>1</v>
      </c>
      <c r="D847" s="33">
        <f t="shared" si="39"/>
        <v>260</v>
      </c>
      <c r="E847" s="33">
        <v>130</v>
      </c>
      <c r="F847" s="131">
        <v>130</v>
      </c>
      <c r="G847" s="131"/>
      <c r="H847" s="131"/>
      <c r="I847" s="131">
        <v>160</v>
      </c>
      <c r="J847" s="359"/>
      <c r="K847" s="359"/>
    </row>
    <row r="848" spans="1:11">
      <c r="A848" s="36" t="s">
        <v>2734</v>
      </c>
      <c r="B848" s="89" t="s">
        <v>2735</v>
      </c>
      <c r="C848" s="131">
        <v>1</v>
      </c>
      <c r="D848" s="1868">
        <f t="shared" si="39"/>
        <v>60</v>
      </c>
      <c r="E848" s="33">
        <v>35</v>
      </c>
      <c r="F848" s="131">
        <v>25</v>
      </c>
      <c r="G848" s="131"/>
      <c r="H848" s="131"/>
      <c r="I848" s="131">
        <v>30</v>
      </c>
      <c r="J848" s="298"/>
      <c r="K848" s="298"/>
    </row>
    <row r="849" spans="1:11">
      <c r="A849" s="43" t="s">
        <v>2736</v>
      </c>
      <c r="B849" s="966" t="s">
        <v>2737</v>
      </c>
      <c r="C849" s="128"/>
      <c r="D849" s="412"/>
      <c r="E849" s="63"/>
      <c r="F849" s="128"/>
      <c r="G849" s="128"/>
      <c r="H849" s="128"/>
      <c r="I849" s="128"/>
      <c r="J849" s="695"/>
      <c r="K849" s="695"/>
    </row>
    <row r="850" spans="1:11" ht="30">
      <c r="A850" s="36" t="s">
        <v>2738</v>
      </c>
      <c r="B850" s="402" t="s">
        <v>2739</v>
      </c>
      <c r="C850" s="131">
        <v>1</v>
      </c>
      <c r="D850" s="439">
        <f t="shared" ref="D850:D886" si="40">E850+F850+G850+H850</f>
        <v>40</v>
      </c>
      <c r="E850" s="439">
        <v>25</v>
      </c>
      <c r="F850" s="1369">
        <v>15</v>
      </c>
      <c r="G850" s="1369"/>
      <c r="H850" s="1369"/>
      <c r="I850" s="1369">
        <v>30</v>
      </c>
      <c r="J850" s="1351"/>
      <c r="K850" s="1351"/>
    </row>
    <row r="851" spans="1:11" ht="45">
      <c r="A851" s="36" t="s">
        <v>2740</v>
      </c>
      <c r="B851" s="402" t="s">
        <v>2741</v>
      </c>
      <c r="C851" s="131">
        <v>1</v>
      </c>
      <c r="D851" s="33">
        <f t="shared" si="40"/>
        <v>45</v>
      </c>
      <c r="E851" s="33">
        <v>20</v>
      </c>
      <c r="F851" s="131">
        <v>25</v>
      </c>
      <c r="G851" s="131"/>
      <c r="H851" s="131"/>
      <c r="I851" s="131">
        <v>30</v>
      </c>
      <c r="J851" s="359"/>
      <c r="K851" s="359"/>
    </row>
    <row r="852" spans="1:11">
      <c r="A852" s="36" t="s">
        <v>2742</v>
      </c>
      <c r="B852" s="402" t="s">
        <v>2743</v>
      </c>
      <c r="C852" s="131">
        <v>1</v>
      </c>
      <c r="D852" s="33">
        <f t="shared" si="40"/>
        <v>80</v>
      </c>
      <c r="E852" s="33">
        <v>40</v>
      </c>
      <c r="F852" s="131">
        <v>40</v>
      </c>
      <c r="G852" s="131"/>
      <c r="H852" s="131"/>
      <c r="I852" s="131">
        <v>30</v>
      </c>
      <c r="J852" s="359"/>
      <c r="K852" s="359"/>
    </row>
    <row r="853" spans="1:11">
      <c r="A853" s="36" t="s">
        <v>2744</v>
      </c>
      <c r="B853" s="402" t="s">
        <v>2669</v>
      </c>
      <c r="C853" s="131">
        <v>1</v>
      </c>
      <c r="D853" s="33">
        <f t="shared" si="40"/>
        <v>80</v>
      </c>
      <c r="E853" s="33">
        <v>40</v>
      </c>
      <c r="F853" s="131">
        <v>40</v>
      </c>
      <c r="G853" s="131"/>
      <c r="H853" s="131"/>
      <c r="I853" s="131">
        <v>30</v>
      </c>
      <c r="J853" s="359"/>
      <c r="K853" s="359"/>
    </row>
    <row r="854" spans="1:11">
      <c r="A854" s="36" t="s">
        <v>2745</v>
      </c>
      <c r="B854" s="402" t="s">
        <v>2671</v>
      </c>
      <c r="C854" s="131">
        <v>1</v>
      </c>
      <c r="D854" s="33">
        <f t="shared" si="40"/>
        <v>80</v>
      </c>
      <c r="E854" s="33">
        <v>40</v>
      </c>
      <c r="F854" s="131">
        <v>40</v>
      </c>
      <c r="G854" s="131"/>
      <c r="H854" s="131"/>
      <c r="I854" s="131">
        <v>30</v>
      </c>
      <c r="J854" s="359"/>
      <c r="K854" s="359"/>
    </row>
    <row r="855" spans="1:11">
      <c r="A855" s="36" t="s">
        <v>2746</v>
      </c>
      <c r="B855" s="402" t="s">
        <v>2747</v>
      </c>
      <c r="C855" s="131">
        <v>1</v>
      </c>
      <c r="D855" s="33">
        <f t="shared" si="40"/>
        <v>80</v>
      </c>
      <c r="E855" s="33">
        <v>40</v>
      </c>
      <c r="F855" s="131">
        <v>40</v>
      </c>
      <c r="G855" s="131"/>
      <c r="H855" s="131"/>
      <c r="I855" s="131">
        <v>30</v>
      </c>
      <c r="J855" s="359"/>
      <c r="K855" s="359"/>
    </row>
    <row r="856" spans="1:11">
      <c r="A856" s="36" t="s">
        <v>2748</v>
      </c>
      <c r="B856" s="402" t="s">
        <v>2749</v>
      </c>
      <c r="C856" s="131">
        <v>1</v>
      </c>
      <c r="D856" s="33">
        <f t="shared" si="40"/>
        <v>80</v>
      </c>
      <c r="E856" s="33">
        <v>40</v>
      </c>
      <c r="F856" s="131">
        <v>40</v>
      </c>
      <c r="G856" s="131"/>
      <c r="H856" s="131"/>
      <c r="I856" s="131">
        <v>30</v>
      </c>
      <c r="J856" s="359"/>
      <c r="K856" s="359"/>
    </row>
    <row r="857" spans="1:11">
      <c r="A857" s="36" t="s">
        <v>2750</v>
      </c>
      <c r="B857" s="402" t="s">
        <v>2751</v>
      </c>
      <c r="C857" s="131">
        <v>1</v>
      </c>
      <c r="D857" s="33">
        <f t="shared" si="40"/>
        <v>80</v>
      </c>
      <c r="E857" s="33">
        <v>40</v>
      </c>
      <c r="F857" s="131">
        <v>40</v>
      </c>
      <c r="G857" s="131"/>
      <c r="H857" s="131"/>
      <c r="I857" s="131">
        <v>30</v>
      </c>
      <c r="J857" s="359"/>
      <c r="K857" s="359"/>
    </row>
    <row r="858" spans="1:11">
      <c r="A858" s="36" t="s">
        <v>2752</v>
      </c>
      <c r="B858" s="402" t="s">
        <v>2687</v>
      </c>
      <c r="C858" s="131">
        <v>1</v>
      </c>
      <c r="D858" s="33">
        <f t="shared" si="40"/>
        <v>80</v>
      </c>
      <c r="E858" s="33">
        <v>40</v>
      </c>
      <c r="F858" s="131">
        <v>40</v>
      </c>
      <c r="G858" s="131"/>
      <c r="H858" s="131"/>
      <c r="I858" s="131">
        <v>30</v>
      </c>
      <c r="J858" s="359"/>
      <c r="K858" s="359"/>
    </row>
    <row r="859" spans="1:11">
      <c r="A859" s="36" t="s">
        <v>2753</v>
      </c>
      <c r="B859" s="402" t="s">
        <v>2677</v>
      </c>
      <c r="C859" s="131">
        <v>1</v>
      </c>
      <c r="D859" s="33">
        <f t="shared" si="40"/>
        <v>80</v>
      </c>
      <c r="E859" s="33">
        <v>40</v>
      </c>
      <c r="F859" s="131">
        <v>40</v>
      </c>
      <c r="G859" s="131"/>
      <c r="H859" s="131"/>
      <c r="I859" s="131">
        <v>30</v>
      </c>
      <c r="J859" s="359"/>
      <c r="K859" s="359"/>
    </row>
    <row r="860" spans="1:11">
      <c r="A860" s="36" t="s">
        <v>2754</v>
      </c>
      <c r="B860" s="402" t="s">
        <v>2685</v>
      </c>
      <c r="C860" s="131">
        <v>1</v>
      </c>
      <c r="D860" s="33">
        <f t="shared" si="40"/>
        <v>80</v>
      </c>
      <c r="E860" s="33">
        <v>40</v>
      </c>
      <c r="F860" s="131">
        <v>40</v>
      </c>
      <c r="G860" s="131"/>
      <c r="H860" s="131"/>
      <c r="I860" s="131">
        <v>30</v>
      </c>
      <c r="J860" s="359"/>
      <c r="K860" s="359"/>
    </row>
    <row r="861" spans="1:11">
      <c r="A861" s="36" t="s">
        <v>2755</v>
      </c>
      <c r="B861" s="402" t="s">
        <v>2679</v>
      </c>
      <c r="C861" s="131">
        <v>1</v>
      </c>
      <c r="D861" s="33">
        <f t="shared" si="40"/>
        <v>80</v>
      </c>
      <c r="E861" s="33">
        <v>40</v>
      </c>
      <c r="F861" s="131">
        <v>40</v>
      </c>
      <c r="G861" s="131"/>
      <c r="H861" s="131"/>
      <c r="I861" s="131">
        <v>30</v>
      </c>
      <c r="J861" s="359"/>
      <c r="K861" s="359"/>
    </row>
    <row r="862" spans="1:11">
      <c r="A862" s="36" t="s">
        <v>2756</v>
      </c>
      <c r="B862" s="402" t="s">
        <v>2689</v>
      </c>
      <c r="C862" s="131">
        <v>1</v>
      </c>
      <c r="D862" s="33">
        <f t="shared" si="40"/>
        <v>80</v>
      </c>
      <c r="E862" s="33">
        <v>40</v>
      </c>
      <c r="F862" s="131">
        <v>40</v>
      </c>
      <c r="G862" s="131"/>
      <c r="H862" s="131"/>
      <c r="I862" s="131">
        <v>30</v>
      </c>
      <c r="J862" s="359"/>
      <c r="K862" s="359"/>
    </row>
    <row r="863" spans="1:11">
      <c r="A863" s="36" t="s">
        <v>2757</v>
      </c>
      <c r="B863" s="402" t="s">
        <v>2691</v>
      </c>
      <c r="C863" s="131">
        <v>1</v>
      </c>
      <c r="D863" s="33">
        <f t="shared" si="40"/>
        <v>80</v>
      </c>
      <c r="E863" s="33">
        <v>40</v>
      </c>
      <c r="F863" s="131">
        <v>40</v>
      </c>
      <c r="G863" s="131"/>
      <c r="H863" s="131"/>
      <c r="I863" s="131">
        <v>30</v>
      </c>
      <c r="J863" s="359"/>
      <c r="K863" s="359"/>
    </row>
    <row r="864" spans="1:11">
      <c r="A864" s="36" t="s">
        <v>2758</v>
      </c>
      <c r="B864" s="402" t="s">
        <v>2701</v>
      </c>
      <c r="C864" s="131">
        <v>1</v>
      </c>
      <c r="D864" s="33">
        <f t="shared" si="40"/>
        <v>80</v>
      </c>
      <c r="E864" s="33">
        <v>40</v>
      </c>
      <c r="F864" s="131">
        <v>40</v>
      </c>
      <c r="G864" s="131"/>
      <c r="H864" s="131"/>
      <c r="I864" s="131">
        <v>30</v>
      </c>
      <c r="J864" s="359"/>
      <c r="K864" s="359"/>
    </row>
    <row r="865" spans="1:11">
      <c r="A865" s="36" t="s">
        <v>2759</v>
      </c>
      <c r="B865" s="402" t="s">
        <v>2703</v>
      </c>
      <c r="C865" s="131">
        <v>1</v>
      </c>
      <c r="D865" s="33">
        <f t="shared" si="40"/>
        <v>80</v>
      </c>
      <c r="E865" s="33">
        <v>40</v>
      </c>
      <c r="F865" s="131">
        <v>40</v>
      </c>
      <c r="G865" s="131"/>
      <c r="H865" s="131"/>
      <c r="I865" s="131">
        <v>30</v>
      </c>
      <c r="J865" s="359"/>
      <c r="K865" s="359"/>
    </row>
    <row r="866" spans="1:11">
      <c r="A866" s="36" t="s">
        <v>2760</v>
      </c>
      <c r="B866" s="402" t="s">
        <v>2761</v>
      </c>
      <c r="C866" s="131">
        <v>1</v>
      </c>
      <c r="D866" s="33">
        <f t="shared" si="40"/>
        <v>80</v>
      </c>
      <c r="E866" s="33">
        <v>40</v>
      </c>
      <c r="F866" s="131">
        <v>40</v>
      </c>
      <c r="G866" s="131"/>
      <c r="H866" s="131"/>
      <c r="I866" s="131">
        <v>30</v>
      </c>
      <c r="J866" s="359"/>
      <c r="K866" s="359"/>
    </row>
    <row r="867" spans="1:11">
      <c r="A867" s="36" t="s">
        <v>2762</v>
      </c>
      <c r="B867" s="402" t="s">
        <v>2763</v>
      </c>
      <c r="C867" s="131">
        <v>1</v>
      </c>
      <c r="D867" s="33">
        <f t="shared" si="40"/>
        <v>80</v>
      </c>
      <c r="E867" s="33">
        <v>40</v>
      </c>
      <c r="F867" s="131">
        <v>40</v>
      </c>
      <c r="G867" s="131"/>
      <c r="H867" s="131"/>
      <c r="I867" s="131">
        <v>30</v>
      </c>
      <c r="J867" s="359"/>
      <c r="K867" s="359"/>
    </row>
    <row r="868" spans="1:11">
      <c r="A868" s="36" t="s">
        <v>2764</v>
      </c>
      <c r="B868" s="402" t="s">
        <v>2765</v>
      </c>
      <c r="C868" s="131">
        <v>1</v>
      </c>
      <c r="D868" s="33">
        <f t="shared" si="40"/>
        <v>80</v>
      </c>
      <c r="E868" s="33">
        <v>40</v>
      </c>
      <c r="F868" s="131">
        <v>40</v>
      </c>
      <c r="G868" s="131"/>
      <c r="H868" s="131"/>
      <c r="I868" s="131">
        <v>30</v>
      </c>
      <c r="J868" s="359"/>
      <c r="K868" s="359"/>
    </row>
    <row r="869" spans="1:11">
      <c r="A869" s="36" t="s">
        <v>2766</v>
      </c>
      <c r="B869" s="402" t="s">
        <v>2767</v>
      </c>
      <c r="C869" s="131">
        <v>1</v>
      </c>
      <c r="D869" s="33">
        <f t="shared" si="40"/>
        <v>80</v>
      </c>
      <c r="E869" s="33">
        <v>40</v>
      </c>
      <c r="F869" s="131">
        <v>40</v>
      </c>
      <c r="G869" s="131"/>
      <c r="H869" s="131"/>
      <c r="I869" s="131">
        <v>30</v>
      </c>
      <c r="J869" s="359"/>
      <c r="K869" s="359"/>
    </row>
    <row r="870" spans="1:11">
      <c r="A870" s="36" t="s">
        <v>2768</v>
      </c>
      <c r="B870" s="402" t="s">
        <v>2658</v>
      </c>
      <c r="C870" s="131">
        <v>1</v>
      </c>
      <c r="D870" s="33">
        <f t="shared" si="40"/>
        <v>60</v>
      </c>
      <c r="E870" s="33">
        <v>30</v>
      </c>
      <c r="F870" s="131">
        <v>30</v>
      </c>
      <c r="G870" s="131"/>
      <c r="H870" s="131"/>
      <c r="I870" s="131">
        <v>30</v>
      </c>
      <c r="J870" s="359"/>
      <c r="K870" s="359"/>
    </row>
    <row r="871" spans="1:11">
      <c r="A871" s="36" t="s">
        <v>2769</v>
      </c>
      <c r="B871" s="402" t="s">
        <v>1371</v>
      </c>
      <c r="C871" s="131">
        <v>1</v>
      </c>
      <c r="D871" s="33">
        <f t="shared" si="40"/>
        <v>80</v>
      </c>
      <c r="E871" s="33">
        <v>40</v>
      </c>
      <c r="F871" s="131">
        <v>40</v>
      </c>
      <c r="G871" s="131"/>
      <c r="H871" s="131"/>
      <c r="I871" s="131">
        <v>30</v>
      </c>
      <c r="J871" s="359"/>
      <c r="K871" s="359"/>
    </row>
    <row r="872" spans="1:11">
      <c r="A872" s="36" t="s">
        <v>2770</v>
      </c>
      <c r="B872" s="402" t="s">
        <v>2719</v>
      </c>
      <c r="C872" s="131">
        <v>1</v>
      </c>
      <c r="D872" s="33">
        <f t="shared" si="40"/>
        <v>60</v>
      </c>
      <c r="E872" s="33">
        <v>30</v>
      </c>
      <c r="F872" s="131">
        <v>30</v>
      </c>
      <c r="G872" s="131"/>
      <c r="H872" s="131"/>
      <c r="I872" s="131">
        <v>30</v>
      </c>
      <c r="J872" s="359"/>
      <c r="K872" s="359"/>
    </row>
    <row r="873" spans="1:11">
      <c r="A873" s="36" t="s">
        <v>2771</v>
      </c>
      <c r="B873" s="402" t="s">
        <v>2721</v>
      </c>
      <c r="C873" s="131">
        <v>1</v>
      </c>
      <c r="D873" s="33">
        <f t="shared" si="40"/>
        <v>80</v>
      </c>
      <c r="E873" s="33">
        <v>40</v>
      </c>
      <c r="F873" s="131">
        <v>40</v>
      </c>
      <c r="G873" s="131"/>
      <c r="H873" s="131"/>
      <c r="I873" s="131">
        <v>30</v>
      </c>
      <c r="J873" s="359"/>
      <c r="K873" s="359"/>
    </row>
    <row r="874" spans="1:11">
      <c r="A874" s="36" t="s">
        <v>2772</v>
      </c>
      <c r="B874" s="402" t="s">
        <v>2723</v>
      </c>
      <c r="C874" s="131">
        <v>1</v>
      </c>
      <c r="D874" s="33">
        <f t="shared" si="40"/>
        <v>60</v>
      </c>
      <c r="E874" s="33">
        <v>30</v>
      </c>
      <c r="F874" s="131">
        <v>30</v>
      </c>
      <c r="G874" s="131"/>
      <c r="H874" s="131"/>
      <c r="I874" s="131">
        <v>30</v>
      </c>
      <c r="J874" s="359"/>
      <c r="K874" s="359"/>
    </row>
    <row r="875" spans="1:11" ht="30">
      <c r="A875" s="36" t="s">
        <v>2773</v>
      </c>
      <c r="B875" s="402" t="s">
        <v>2729</v>
      </c>
      <c r="C875" s="131">
        <v>1</v>
      </c>
      <c r="D875" s="33">
        <f t="shared" si="40"/>
        <v>80</v>
      </c>
      <c r="E875" s="33">
        <v>40</v>
      </c>
      <c r="F875" s="131">
        <v>40</v>
      </c>
      <c r="G875" s="131"/>
      <c r="H875" s="131"/>
      <c r="I875" s="131">
        <v>30</v>
      </c>
      <c r="J875" s="359"/>
      <c r="K875" s="359"/>
    </row>
    <row r="876" spans="1:11">
      <c r="A876" s="36" t="s">
        <v>2774</v>
      </c>
      <c r="B876" s="403" t="s">
        <v>2775</v>
      </c>
      <c r="C876" s="131">
        <v>1</v>
      </c>
      <c r="D876" s="33">
        <f t="shared" si="40"/>
        <v>110</v>
      </c>
      <c r="E876" s="33">
        <v>50</v>
      </c>
      <c r="F876" s="131">
        <v>60</v>
      </c>
      <c r="G876" s="131"/>
      <c r="H876" s="131"/>
      <c r="I876" s="131">
        <v>30</v>
      </c>
      <c r="J876" s="359"/>
      <c r="K876" s="359"/>
    </row>
    <row r="877" spans="1:11">
      <c r="A877" s="36" t="s">
        <v>2776</v>
      </c>
      <c r="B877" s="403" t="s">
        <v>2777</v>
      </c>
      <c r="C877" s="131">
        <v>1</v>
      </c>
      <c r="D877" s="33">
        <f t="shared" si="40"/>
        <v>80</v>
      </c>
      <c r="E877" s="33">
        <v>40</v>
      </c>
      <c r="F877" s="131">
        <v>40</v>
      </c>
      <c r="G877" s="131"/>
      <c r="H877" s="131"/>
      <c r="I877" s="131">
        <v>30</v>
      </c>
      <c r="J877" s="359"/>
      <c r="K877" s="359"/>
    </row>
    <row r="878" spans="1:11">
      <c r="A878" s="36" t="s">
        <v>2778</v>
      </c>
      <c r="B878" s="403" t="s">
        <v>2779</v>
      </c>
      <c r="C878" s="131">
        <v>1</v>
      </c>
      <c r="D878" s="33">
        <f t="shared" si="40"/>
        <v>80</v>
      </c>
      <c r="E878" s="33">
        <v>40</v>
      </c>
      <c r="F878" s="131">
        <v>40</v>
      </c>
      <c r="G878" s="131"/>
      <c r="H878" s="131"/>
      <c r="I878" s="131">
        <v>30</v>
      </c>
      <c r="J878" s="359"/>
      <c r="K878" s="359"/>
    </row>
    <row r="879" spans="1:11">
      <c r="A879" s="36" t="s">
        <v>2780</v>
      </c>
      <c r="B879" s="403" t="s">
        <v>2781</v>
      </c>
      <c r="C879" s="131">
        <v>1</v>
      </c>
      <c r="D879" s="33">
        <f t="shared" si="40"/>
        <v>80</v>
      </c>
      <c r="E879" s="33">
        <v>40</v>
      </c>
      <c r="F879" s="131">
        <v>40</v>
      </c>
      <c r="G879" s="131"/>
      <c r="H879" s="131"/>
      <c r="I879" s="131">
        <v>30</v>
      </c>
      <c r="J879" s="359"/>
      <c r="K879" s="359"/>
    </row>
    <row r="880" spans="1:11">
      <c r="A880" s="36" t="s">
        <v>2782</v>
      </c>
      <c r="B880" s="403" t="s">
        <v>2783</v>
      </c>
      <c r="C880" s="131">
        <v>1</v>
      </c>
      <c r="D880" s="33">
        <f t="shared" si="40"/>
        <v>80</v>
      </c>
      <c r="E880" s="33">
        <v>40</v>
      </c>
      <c r="F880" s="131">
        <v>40</v>
      </c>
      <c r="G880" s="131"/>
      <c r="H880" s="131"/>
      <c r="I880" s="131">
        <v>30</v>
      </c>
      <c r="J880" s="359"/>
      <c r="K880" s="359"/>
    </row>
    <row r="881" spans="1:11">
      <c r="A881" s="36" t="s">
        <v>2784</v>
      </c>
      <c r="B881" s="403" t="s">
        <v>2785</v>
      </c>
      <c r="C881" s="131">
        <v>1</v>
      </c>
      <c r="D881" s="33">
        <f t="shared" si="40"/>
        <v>100</v>
      </c>
      <c r="E881" s="33">
        <v>50</v>
      </c>
      <c r="F881" s="131">
        <v>50</v>
      </c>
      <c r="G881" s="131"/>
      <c r="H881" s="131"/>
      <c r="I881" s="131">
        <v>30</v>
      </c>
      <c r="J881" s="359"/>
      <c r="K881" s="359"/>
    </row>
    <row r="882" spans="1:11">
      <c r="A882" s="36" t="s">
        <v>2786</v>
      </c>
      <c r="B882" s="403" t="s">
        <v>2787</v>
      </c>
      <c r="C882" s="131">
        <v>1</v>
      </c>
      <c r="D882" s="33">
        <f t="shared" si="40"/>
        <v>140</v>
      </c>
      <c r="E882" s="33">
        <v>120</v>
      </c>
      <c r="F882" s="131">
        <v>20</v>
      </c>
      <c r="G882" s="131"/>
      <c r="H882" s="131"/>
      <c r="I882" s="131">
        <v>30</v>
      </c>
      <c r="J882" s="359"/>
      <c r="K882" s="359"/>
    </row>
    <row r="883" spans="1:11">
      <c r="A883" s="36" t="s">
        <v>2788</v>
      </c>
      <c r="B883" s="403" t="s">
        <v>2789</v>
      </c>
      <c r="C883" s="131">
        <v>1</v>
      </c>
      <c r="D883" s="33">
        <f t="shared" si="40"/>
        <v>60</v>
      </c>
      <c r="E883" s="33">
        <v>35</v>
      </c>
      <c r="F883" s="131">
        <v>25</v>
      </c>
      <c r="G883" s="131"/>
      <c r="H883" s="131"/>
      <c r="I883" s="131">
        <v>30</v>
      </c>
      <c r="J883" s="359"/>
      <c r="K883" s="359"/>
    </row>
    <row r="884" spans="1:11">
      <c r="A884" s="36" t="s">
        <v>2790</v>
      </c>
      <c r="B884" s="404" t="s">
        <v>2791</v>
      </c>
      <c r="C884" s="131">
        <v>1</v>
      </c>
      <c r="D884" s="33">
        <f t="shared" si="40"/>
        <v>740</v>
      </c>
      <c r="E884" s="33">
        <v>535</v>
      </c>
      <c r="F884" s="131">
        <v>205</v>
      </c>
      <c r="G884" s="131"/>
      <c r="H884" s="131"/>
      <c r="I884" s="131">
        <v>30</v>
      </c>
      <c r="J884" s="359"/>
      <c r="K884" s="359"/>
    </row>
    <row r="885" spans="1:11">
      <c r="A885" s="36" t="s">
        <v>2792</v>
      </c>
      <c r="B885" s="404" t="s">
        <v>2793</v>
      </c>
      <c r="C885" s="131">
        <v>1</v>
      </c>
      <c r="D885" s="33">
        <f t="shared" si="40"/>
        <v>740</v>
      </c>
      <c r="E885" s="33">
        <v>535</v>
      </c>
      <c r="F885" s="131">
        <v>205</v>
      </c>
      <c r="G885" s="131"/>
      <c r="H885" s="131"/>
      <c r="I885" s="131">
        <v>120</v>
      </c>
      <c r="J885" s="359"/>
      <c r="K885" s="359"/>
    </row>
    <row r="886" spans="1:11">
      <c r="A886" s="36" t="s">
        <v>2794</v>
      </c>
      <c r="B886" s="403" t="s">
        <v>2795</v>
      </c>
      <c r="C886" s="131">
        <v>1</v>
      </c>
      <c r="D886" s="1868">
        <f t="shared" si="40"/>
        <v>740</v>
      </c>
      <c r="E886" s="1868">
        <v>535</v>
      </c>
      <c r="F886" s="1368">
        <v>205</v>
      </c>
      <c r="G886" s="1368"/>
      <c r="H886" s="1368"/>
      <c r="I886" s="1368">
        <v>30</v>
      </c>
      <c r="J886" s="298"/>
      <c r="K886" s="298"/>
    </row>
    <row r="887" spans="1:11" ht="36.75" customHeight="1">
      <c r="A887" s="43" t="s">
        <v>2796</v>
      </c>
      <c r="B887" s="37" t="s">
        <v>2797</v>
      </c>
      <c r="C887" s="128"/>
      <c r="D887" s="412"/>
      <c r="E887" s="63"/>
      <c r="F887" s="128"/>
      <c r="G887" s="128"/>
      <c r="H887" s="128"/>
      <c r="I887" s="128"/>
      <c r="J887" s="695"/>
      <c r="K887" s="695"/>
    </row>
    <row r="888" spans="1:11" ht="30">
      <c r="A888" s="36" t="s">
        <v>2798</v>
      </c>
      <c r="B888" s="402" t="s">
        <v>2799</v>
      </c>
      <c r="C888" s="131">
        <v>1</v>
      </c>
      <c r="D888" s="439">
        <f t="shared" ref="D888:D931" si="41">E888+F888+G888+H888</f>
        <v>40</v>
      </c>
      <c r="E888" s="439">
        <v>25</v>
      </c>
      <c r="F888" s="1369">
        <v>15</v>
      </c>
      <c r="G888" s="1369"/>
      <c r="H888" s="1369"/>
      <c r="I888" s="1369">
        <v>30</v>
      </c>
      <c r="J888" s="1351"/>
      <c r="K888" s="1351"/>
    </row>
    <row r="889" spans="1:11">
      <c r="A889" s="36" t="s">
        <v>2800</v>
      </c>
      <c r="B889" s="402" t="s">
        <v>2801</v>
      </c>
      <c r="C889" s="131">
        <v>1</v>
      </c>
      <c r="D889" s="33">
        <f t="shared" si="41"/>
        <v>45</v>
      </c>
      <c r="E889" s="33">
        <v>20</v>
      </c>
      <c r="F889" s="131">
        <v>25</v>
      </c>
      <c r="G889" s="131"/>
      <c r="H889" s="131"/>
      <c r="I889" s="131">
        <v>30</v>
      </c>
      <c r="J889" s="359"/>
      <c r="K889" s="359"/>
    </row>
    <row r="890" spans="1:11">
      <c r="A890" s="36" t="s">
        <v>2802</v>
      </c>
      <c r="B890" s="402" t="s">
        <v>2803</v>
      </c>
      <c r="C890" s="131">
        <v>1</v>
      </c>
      <c r="D890" s="33">
        <f t="shared" si="41"/>
        <v>45</v>
      </c>
      <c r="E890" s="33">
        <v>20</v>
      </c>
      <c r="F890" s="131">
        <v>25</v>
      </c>
      <c r="G890" s="131"/>
      <c r="H890" s="131"/>
      <c r="I890" s="131">
        <v>30</v>
      </c>
      <c r="J890" s="359"/>
      <c r="K890" s="359"/>
    </row>
    <row r="891" spans="1:11">
      <c r="A891" s="36" t="s">
        <v>2804</v>
      </c>
      <c r="B891" s="402" t="s">
        <v>2805</v>
      </c>
      <c r="C891" s="131">
        <v>1</v>
      </c>
      <c r="D891" s="33">
        <f t="shared" si="41"/>
        <v>45</v>
      </c>
      <c r="E891" s="33">
        <v>20</v>
      </c>
      <c r="F891" s="131">
        <v>25</v>
      </c>
      <c r="G891" s="131"/>
      <c r="H891" s="131"/>
      <c r="I891" s="131">
        <v>30</v>
      </c>
      <c r="J891" s="359"/>
      <c r="K891" s="359"/>
    </row>
    <row r="892" spans="1:11">
      <c r="A892" s="36" t="s">
        <v>2806</v>
      </c>
      <c r="B892" s="402" t="s">
        <v>2807</v>
      </c>
      <c r="C892" s="131">
        <v>1</v>
      </c>
      <c r="D892" s="33">
        <f t="shared" si="41"/>
        <v>60</v>
      </c>
      <c r="E892" s="33">
        <v>35</v>
      </c>
      <c r="F892" s="131">
        <v>25</v>
      </c>
      <c r="G892" s="131"/>
      <c r="H892" s="131"/>
      <c r="I892" s="131">
        <v>30</v>
      </c>
      <c r="J892" s="359"/>
      <c r="K892" s="359"/>
    </row>
    <row r="893" spans="1:11">
      <c r="A893" s="36" t="s">
        <v>2808</v>
      </c>
      <c r="B893" s="402" t="s">
        <v>2809</v>
      </c>
      <c r="C893" s="131">
        <v>1</v>
      </c>
      <c r="D893" s="33">
        <f t="shared" si="41"/>
        <v>80</v>
      </c>
      <c r="E893" s="33">
        <v>40</v>
      </c>
      <c r="F893" s="131">
        <v>40</v>
      </c>
      <c r="G893" s="131"/>
      <c r="H893" s="131"/>
      <c r="I893" s="131">
        <v>30</v>
      </c>
      <c r="J893" s="359"/>
      <c r="K893" s="359"/>
    </row>
    <row r="894" spans="1:11">
      <c r="A894" s="36" t="s">
        <v>2810</v>
      </c>
      <c r="B894" s="402" t="s">
        <v>2811</v>
      </c>
      <c r="C894" s="131">
        <v>1</v>
      </c>
      <c r="D894" s="33">
        <f t="shared" si="41"/>
        <v>80</v>
      </c>
      <c r="E894" s="33">
        <v>40</v>
      </c>
      <c r="F894" s="131">
        <v>40</v>
      </c>
      <c r="G894" s="131"/>
      <c r="H894" s="131"/>
      <c r="I894" s="131">
        <v>30</v>
      </c>
      <c r="J894" s="359"/>
      <c r="K894" s="359"/>
    </row>
    <row r="895" spans="1:11">
      <c r="A895" s="36" t="s">
        <v>2812</v>
      </c>
      <c r="B895" s="402" t="s">
        <v>2813</v>
      </c>
      <c r="C895" s="131">
        <v>1</v>
      </c>
      <c r="D895" s="33">
        <f t="shared" si="41"/>
        <v>80</v>
      </c>
      <c r="E895" s="33">
        <v>40</v>
      </c>
      <c r="F895" s="131">
        <v>40</v>
      </c>
      <c r="G895" s="131"/>
      <c r="H895" s="131"/>
      <c r="I895" s="131">
        <v>30</v>
      </c>
      <c r="J895" s="359"/>
      <c r="K895" s="359"/>
    </row>
    <row r="896" spans="1:11">
      <c r="A896" s="36" t="s">
        <v>2814</v>
      </c>
      <c r="B896" s="402" t="s">
        <v>2815</v>
      </c>
      <c r="C896" s="131">
        <v>1</v>
      </c>
      <c r="D896" s="33">
        <f t="shared" si="41"/>
        <v>80</v>
      </c>
      <c r="E896" s="33">
        <v>40</v>
      </c>
      <c r="F896" s="131">
        <v>40</v>
      </c>
      <c r="G896" s="131"/>
      <c r="H896" s="131"/>
      <c r="I896" s="131">
        <v>30</v>
      </c>
      <c r="J896" s="359"/>
      <c r="K896" s="359"/>
    </row>
    <row r="897" spans="1:11">
      <c r="A897" s="36" t="s">
        <v>2816</v>
      </c>
      <c r="B897" s="402" t="s">
        <v>2655</v>
      </c>
      <c r="C897" s="131">
        <v>1</v>
      </c>
      <c r="D897" s="33">
        <f t="shared" si="41"/>
        <v>80</v>
      </c>
      <c r="E897" s="33">
        <v>40</v>
      </c>
      <c r="F897" s="131">
        <v>40</v>
      </c>
      <c r="G897" s="131"/>
      <c r="H897" s="131"/>
      <c r="I897" s="131">
        <v>30</v>
      </c>
      <c r="J897" s="359"/>
      <c r="K897" s="359"/>
    </row>
    <row r="898" spans="1:11">
      <c r="A898" s="36" t="s">
        <v>2817</v>
      </c>
      <c r="B898" s="402" t="s">
        <v>1485</v>
      </c>
      <c r="C898" s="131">
        <v>1</v>
      </c>
      <c r="D898" s="33">
        <f t="shared" si="41"/>
        <v>80</v>
      </c>
      <c r="E898" s="33">
        <v>40</v>
      </c>
      <c r="F898" s="131">
        <v>40</v>
      </c>
      <c r="G898" s="131"/>
      <c r="H898" s="131"/>
      <c r="I898" s="131">
        <v>30</v>
      </c>
      <c r="J898" s="359"/>
      <c r="K898" s="359"/>
    </row>
    <row r="899" spans="1:11">
      <c r="A899" s="36" t="s">
        <v>2818</v>
      </c>
      <c r="B899" s="402" t="s">
        <v>2819</v>
      </c>
      <c r="C899" s="131">
        <v>1</v>
      </c>
      <c r="D899" s="33">
        <f t="shared" si="41"/>
        <v>80</v>
      </c>
      <c r="E899" s="33">
        <v>40</v>
      </c>
      <c r="F899" s="131">
        <v>40</v>
      </c>
      <c r="G899" s="131"/>
      <c r="H899" s="131"/>
      <c r="I899" s="131">
        <v>30</v>
      </c>
      <c r="J899" s="359"/>
      <c r="K899" s="359"/>
    </row>
    <row r="900" spans="1:11">
      <c r="A900" s="36" t="s">
        <v>2820</v>
      </c>
      <c r="B900" s="402" t="s">
        <v>2660</v>
      </c>
      <c r="C900" s="131">
        <v>1</v>
      </c>
      <c r="D900" s="33">
        <f t="shared" si="41"/>
        <v>60</v>
      </c>
      <c r="E900" s="33">
        <v>30</v>
      </c>
      <c r="F900" s="131">
        <v>30</v>
      </c>
      <c r="G900" s="131"/>
      <c r="H900" s="131"/>
      <c r="I900" s="131">
        <v>30</v>
      </c>
      <c r="J900" s="359"/>
      <c r="K900" s="359"/>
    </row>
    <row r="901" spans="1:11">
      <c r="A901" s="36" t="s">
        <v>2821</v>
      </c>
      <c r="B901" s="402" t="s">
        <v>2662</v>
      </c>
      <c r="C901" s="131">
        <v>1</v>
      </c>
      <c r="D901" s="33">
        <f t="shared" si="41"/>
        <v>80</v>
      </c>
      <c r="E901" s="33">
        <v>40</v>
      </c>
      <c r="F901" s="131">
        <v>40</v>
      </c>
      <c r="G901" s="131"/>
      <c r="H901" s="131"/>
      <c r="I901" s="131">
        <v>30</v>
      </c>
      <c r="J901" s="359"/>
      <c r="K901" s="359"/>
    </row>
    <row r="902" spans="1:11">
      <c r="A902" s="36" t="s">
        <v>2822</v>
      </c>
      <c r="B902" s="402" t="s">
        <v>2664</v>
      </c>
      <c r="C902" s="131">
        <v>1</v>
      </c>
      <c r="D902" s="33">
        <f t="shared" si="41"/>
        <v>80</v>
      </c>
      <c r="E902" s="33">
        <v>40</v>
      </c>
      <c r="F902" s="131">
        <v>40</v>
      </c>
      <c r="G902" s="131"/>
      <c r="H902" s="131"/>
      <c r="I902" s="131">
        <v>30</v>
      </c>
      <c r="J902" s="359"/>
      <c r="K902" s="359"/>
    </row>
    <row r="903" spans="1:11">
      <c r="A903" s="36" t="s">
        <v>2823</v>
      </c>
      <c r="B903" s="402" t="s">
        <v>2669</v>
      </c>
      <c r="C903" s="131">
        <v>1</v>
      </c>
      <c r="D903" s="33">
        <f t="shared" si="41"/>
        <v>80</v>
      </c>
      <c r="E903" s="33">
        <v>40</v>
      </c>
      <c r="F903" s="131">
        <v>40</v>
      </c>
      <c r="G903" s="131"/>
      <c r="H903" s="131"/>
      <c r="I903" s="131">
        <v>30</v>
      </c>
      <c r="J903" s="359"/>
      <c r="K903" s="359"/>
    </row>
    <row r="904" spans="1:11">
      <c r="A904" s="36" t="s">
        <v>2824</v>
      </c>
      <c r="B904" s="402" t="s">
        <v>2671</v>
      </c>
      <c r="C904" s="131">
        <v>1</v>
      </c>
      <c r="D904" s="33">
        <f t="shared" si="41"/>
        <v>80</v>
      </c>
      <c r="E904" s="33">
        <v>40</v>
      </c>
      <c r="F904" s="131">
        <v>40</v>
      </c>
      <c r="G904" s="131"/>
      <c r="H904" s="131"/>
      <c r="I904" s="131">
        <v>30</v>
      </c>
      <c r="J904" s="359"/>
      <c r="K904" s="359"/>
    </row>
    <row r="905" spans="1:11">
      <c r="A905" s="36" t="s">
        <v>2825</v>
      </c>
      <c r="B905" s="402" t="s">
        <v>2673</v>
      </c>
      <c r="C905" s="131">
        <v>1</v>
      </c>
      <c r="D905" s="33">
        <f t="shared" si="41"/>
        <v>60</v>
      </c>
      <c r="E905" s="33">
        <v>30</v>
      </c>
      <c r="F905" s="131">
        <v>30</v>
      </c>
      <c r="G905" s="131"/>
      <c r="H905" s="131"/>
      <c r="I905" s="131">
        <v>30</v>
      </c>
      <c r="J905" s="359"/>
      <c r="K905" s="359"/>
    </row>
    <row r="906" spans="1:11">
      <c r="A906" s="36" t="s">
        <v>2826</v>
      </c>
      <c r="B906" s="402" t="s">
        <v>2827</v>
      </c>
      <c r="C906" s="131">
        <v>1</v>
      </c>
      <c r="D906" s="33">
        <f t="shared" si="41"/>
        <v>80</v>
      </c>
      <c r="E906" s="33">
        <v>40</v>
      </c>
      <c r="F906" s="131">
        <v>40</v>
      </c>
      <c r="G906" s="131"/>
      <c r="H906" s="131"/>
      <c r="I906" s="131">
        <v>30</v>
      </c>
      <c r="J906" s="359"/>
      <c r="K906" s="359"/>
    </row>
    <row r="907" spans="1:11">
      <c r="A907" s="36" t="s">
        <v>2828</v>
      </c>
      <c r="B907" s="402" t="s">
        <v>2829</v>
      </c>
      <c r="C907" s="131">
        <v>1</v>
      </c>
      <c r="D907" s="33">
        <f t="shared" si="41"/>
        <v>60</v>
      </c>
      <c r="E907" s="33">
        <v>30</v>
      </c>
      <c r="F907" s="131">
        <v>30</v>
      </c>
      <c r="G907" s="131"/>
      <c r="H907" s="131"/>
      <c r="I907" s="131">
        <v>30</v>
      </c>
      <c r="J907" s="359"/>
      <c r="K907" s="359"/>
    </row>
    <row r="908" spans="1:11">
      <c r="A908" s="36" t="s">
        <v>2830</v>
      </c>
      <c r="B908" s="402" t="s">
        <v>2677</v>
      </c>
      <c r="C908" s="131">
        <v>1</v>
      </c>
      <c r="D908" s="33">
        <f t="shared" si="41"/>
        <v>80</v>
      </c>
      <c r="E908" s="33">
        <v>40</v>
      </c>
      <c r="F908" s="131">
        <v>40</v>
      </c>
      <c r="G908" s="131"/>
      <c r="H908" s="131"/>
      <c r="I908" s="131">
        <v>30</v>
      </c>
      <c r="J908" s="359"/>
      <c r="K908" s="359"/>
    </row>
    <row r="909" spans="1:11">
      <c r="A909" s="36" t="s">
        <v>2831</v>
      </c>
      <c r="B909" s="402" t="s">
        <v>2832</v>
      </c>
      <c r="C909" s="131">
        <v>1</v>
      </c>
      <c r="D909" s="33">
        <f t="shared" si="41"/>
        <v>80</v>
      </c>
      <c r="E909" s="33">
        <v>40</v>
      </c>
      <c r="F909" s="131">
        <v>40</v>
      </c>
      <c r="G909" s="131"/>
      <c r="H909" s="131"/>
      <c r="I909" s="131">
        <v>30</v>
      </c>
      <c r="J909" s="359"/>
      <c r="K909" s="359"/>
    </row>
    <row r="910" spans="1:11" ht="30">
      <c r="A910" s="36" t="s">
        <v>2833</v>
      </c>
      <c r="B910" s="402" t="s">
        <v>2729</v>
      </c>
      <c r="C910" s="131">
        <v>1</v>
      </c>
      <c r="D910" s="33">
        <f t="shared" si="41"/>
        <v>80</v>
      </c>
      <c r="E910" s="33">
        <v>40</v>
      </c>
      <c r="F910" s="131">
        <v>40</v>
      </c>
      <c r="G910" s="131"/>
      <c r="H910" s="131"/>
      <c r="I910" s="131">
        <v>30</v>
      </c>
      <c r="J910" s="359"/>
      <c r="K910" s="359"/>
    </row>
    <row r="911" spans="1:11">
      <c r="A911" s="36" t="s">
        <v>2834</v>
      </c>
      <c r="B911" s="402" t="s">
        <v>2835</v>
      </c>
      <c r="C911" s="131">
        <v>1</v>
      </c>
      <c r="D911" s="33">
        <f t="shared" si="41"/>
        <v>60</v>
      </c>
      <c r="E911" s="33">
        <v>30</v>
      </c>
      <c r="F911" s="131">
        <v>30</v>
      </c>
      <c r="G911" s="131"/>
      <c r="H911" s="131"/>
      <c r="I911" s="131">
        <v>30</v>
      </c>
      <c r="J911" s="359"/>
      <c r="K911" s="359"/>
    </row>
    <row r="912" spans="1:11">
      <c r="A912" s="36" t="s">
        <v>2836</v>
      </c>
      <c r="B912" s="402" t="s">
        <v>2711</v>
      </c>
      <c r="C912" s="131">
        <v>1</v>
      </c>
      <c r="D912" s="33">
        <f t="shared" si="41"/>
        <v>80</v>
      </c>
      <c r="E912" s="33">
        <v>40</v>
      </c>
      <c r="F912" s="131">
        <v>40</v>
      </c>
      <c r="G912" s="131"/>
      <c r="H912" s="131"/>
      <c r="I912" s="131">
        <v>30</v>
      </c>
      <c r="J912" s="359"/>
      <c r="K912" s="359"/>
    </row>
    <row r="913" spans="1:11">
      <c r="A913" s="36" t="s">
        <v>2837</v>
      </c>
      <c r="B913" s="402" t="s">
        <v>2838</v>
      </c>
      <c r="C913" s="131">
        <v>1</v>
      </c>
      <c r="D913" s="33">
        <f t="shared" si="41"/>
        <v>60</v>
      </c>
      <c r="E913" s="33">
        <v>30</v>
      </c>
      <c r="F913" s="131">
        <v>30</v>
      </c>
      <c r="G913" s="131"/>
      <c r="H913" s="131"/>
      <c r="I913" s="131">
        <v>30</v>
      </c>
      <c r="J913" s="359"/>
      <c r="K913" s="359"/>
    </row>
    <row r="914" spans="1:11">
      <c r="A914" s="36" t="s">
        <v>2839</v>
      </c>
      <c r="B914" s="402" t="s">
        <v>2840</v>
      </c>
      <c r="C914" s="131">
        <v>1</v>
      </c>
      <c r="D914" s="33">
        <f t="shared" si="41"/>
        <v>80</v>
      </c>
      <c r="E914" s="33">
        <v>40</v>
      </c>
      <c r="F914" s="131">
        <v>40</v>
      </c>
      <c r="G914" s="131"/>
      <c r="H914" s="131"/>
      <c r="I914" s="131">
        <v>30</v>
      </c>
      <c r="J914" s="359"/>
      <c r="K914" s="359"/>
    </row>
    <row r="915" spans="1:11">
      <c r="A915" s="36" t="s">
        <v>2841</v>
      </c>
      <c r="B915" s="402" t="s">
        <v>2842</v>
      </c>
      <c r="C915" s="131">
        <v>1</v>
      </c>
      <c r="D915" s="33">
        <f t="shared" si="41"/>
        <v>80</v>
      </c>
      <c r="E915" s="33">
        <v>40</v>
      </c>
      <c r="F915" s="131">
        <v>40</v>
      </c>
      <c r="G915" s="131"/>
      <c r="H915" s="131"/>
      <c r="I915" s="131">
        <v>30</v>
      </c>
      <c r="J915" s="359"/>
      <c r="K915" s="359"/>
    </row>
    <row r="916" spans="1:11">
      <c r="A916" s="36" t="s">
        <v>2843</v>
      </c>
      <c r="B916" s="402" t="s">
        <v>2717</v>
      </c>
      <c r="C916" s="131">
        <v>1</v>
      </c>
      <c r="D916" s="33">
        <f t="shared" si="41"/>
        <v>80</v>
      </c>
      <c r="E916" s="33">
        <v>40</v>
      </c>
      <c r="F916" s="131">
        <v>40</v>
      </c>
      <c r="G916" s="131"/>
      <c r="H916" s="131"/>
      <c r="I916" s="131">
        <v>30</v>
      </c>
      <c r="J916" s="359"/>
      <c r="K916" s="359"/>
    </row>
    <row r="917" spans="1:11">
      <c r="A917" s="36" t="s">
        <v>2844</v>
      </c>
      <c r="B917" s="402" t="s">
        <v>2687</v>
      </c>
      <c r="C917" s="131">
        <v>1</v>
      </c>
      <c r="D917" s="33">
        <f t="shared" si="41"/>
        <v>80</v>
      </c>
      <c r="E917" s="33">
        <v>40</v>
      </c>
      <c r="F917" s="131">
        <v>40</v>
      </c>
      <c r="G917" s="131"/>
      <c r="H917" s="131"/>
      <c r="I917" s="131">
        <v>30</v>
      </c>
      <c r="J917" s="359"/>
      <c r="K917" s="359"/>
    </row>
    <row r="918" spans="1:11">
      <c r="A918" s="36" t="s">
        <v>2845</v>
      </c>
      <c r="B918" s="402" t="s">
        <v>2846</v>
      </c>
      <c r="C918" s="131">
        <v>1</v>
      </c>
      <c r="D918" s="33">
        <f t="shared" si="41"/>
        <v>80</v>
      </c>
      <c r="E918" s="33">
        <v>40</v>
      </c>
      <c r="F918" s="131">
        <v>40</v>
      </c>
      <c r="G918" s="131"/>
      <c r="H918" s="131"/>
      <c r="I918" s="131">
        <v>30</v>
      </c>
      <c r="J918" s="359"/>
      <c r="K918" s="359"/>
    </row>
    <row r="919" spans="1:11">
      <c r="A919" s="36" t="s">
        <v>2847</v>
      </c>
      <c r="B919" s="402" t="s">
        <v>2848</v>
      </c>
      <c r="C919" s="131">
        <v>1</v>
      </c>
      <c r="D919" s="33">
        <f t="shared" si="41"/>
        <v>80</v>
      </c>
      <c r="E919" s="33">
        <v>40</v>
      </c>
      <c r="F919" s="131">
        <v>40</v>
      </c>
      <c r="G919" s="131"/>
      <c r="H919" s="131"/>
      <c r="I919" s="131">
        <v>30</v>
      </c>
      <c r="J919" s="359"/>
      <c r="K919" s="359"/>
    </row>
    <row r="920" spans="1:11">
      <c r="A920" s="36" t="s">
        <v>2849</v>
      </c>
      <c r="B920" s="402" t="s">
        <v>2850</v>
      </c>
      <c r="C920" s="131">
        <v>1</v>
      </c>
      <c r="D920" s="33">
        <f t="shared" si="41"/>
        <v>80</v>
      </c>
      <c r="E920" s="33">
        <v>40</v>
      </c>
      <c r="F920" s="131">
        <v>40</v>
      </c>
      <c r="G920" s="131"/>
      <c r="H920" s="131"/>
      <c r="I920" s="131">
        <v>30</v>
      </c>
      <c r="J920" s="359"/>
      <c r="K920" s="359"/>
    </row>
    <row r="921" spans="1:11">
      <c r="A921" s="36" t="s">
        <v>2851</v>
      </c>
      <c r="B921" s="402" t="s">
        <v>2852</v>
      </c>
      <c r="C921" s="131">
        <v>1</v>
      </c>
      <c r="D921" s="33">
        <f t="shared" si="41"/>
        <v>80</v>
      </c>
      <c r="E921" s="33">
        <v>40</v>
      </c>
      <c r="F921" s="131">
        <v>40</v>
      </c>
      <c r="G921" s="131"/>
      <c r="H921" s="131"/>
      <c r="I921" s="131">
        <v>30</v>
      </c>
      <c r="J921" s="359"/>
      <c r="K921" s="359"/>
    </row>
    <row r="922" spans="1:11">
      <c r="A922" s="36" t="s">
        <v>2853</v>
      </c>
      <c r="B922" s="402" t="s">
        <v>2854</v>
      </c>
      <c r="C922" s="131">
        <v>1</v>
      </c>
      <c r="D922" s="33">
        <f t="shared" si="41"/>
        <v>80</v>
      </c>
      <c r="E922" s="33">
        <v>40</v>
      </c>
      <c r="F922" s="131">
        <v>40</v>
      </c>
      <c r="G922" s="131"/>
      <c r="H922" s="131"/>
      <c r="I922" s="131">
        <v>30</v>
      </c>
      <c r="J922" s="359"/>
      <c r="K922" s="359"/>
    </row>
    <row r="923" spans="1:11">
      <c r="A923" s="36" t="s">
        <v>2855</v>
      </c>
      <c r="B923" s="402" t="s">
        <v>2703</v>
      </c>
      <c r="C923" s="131">
        <v>1</v>
      </c>
      <c r="D923" s="33">
        <f t="shared" si="41"/>
        <v>80</v>
      </c>
      <c r="E923" s="33">
        <v>40</v>
      </c>
      <c r="F923" s="131">
        <v>40</v>
      </c>
      <c r="G923" s="131"/>
      <c r="H923" s="131"/>
      <c r="I923" s="131">
        <v>30</v>
      </c>
      <c r="J923" s="359"/>
      <c r="K923" s="359"/>
    </row>
    <row r="924" spans="1:11">
      <c r="A924" s="36" t="s">
        <v>2856</v>
      </c>
      <c r="B924" s="402" t="s">
        <v>2721</v>
      </c>
      <c r="C924" s="131">
        <v>1</v>
      </c>
      <c r="D924" s="33">
        <f t="shared" si="41"/>
        <v>80</v>
      </c>
      <c r="E924" s="33">
        <v>40</v>
      </c>
      <c r="F924" s="131">
        <v>40</v>
      </c>
      <c r="G924" s="131"/>
      <c r="H924" s="131"/>
      <c r="I924" s="131">
        <v>30</v>
      </c>
      <c r="J924" s="359"/>
      <c r="K924" s="359"/>
    </row>
    <row r="925" spans="1:11">
      <c r="A925" s="36" t="s">
        <v>2857</v>
      </c>
      <c r="B925" s="402" t="s">
        <v>2723</v>
      </c>
      <c r="C925" s="131">
        <v>1</v>
      </c>
      <c r="D925" s="33">
        <f t="shared" si="41"/>
        <v>80</v>
      </c>
      <c r="E925" s="33">
        <v>40</v>
      </c>
      <c r="F925" s="131">
        <v>40</v>
      </c>
      <c r="G925" s="131"/>
      <c r="H925" s="131"/>
      <c r="I925" s="131">
        <v>30</v>
      </c>
      <c r="J925" s="359"/>
      <c r="K925" s="359"/>
    </row>
    <row r="926" spans="1:11">
      <c r="A926" s="36" t="s">
        <v>2858</v>
      </c>
      <c r="B926" s="402" t="s">
        <v>2707</v>
      </c>
      <c r="C926" s="131">
        <v>1</v>
      </c>
      <c r="D926" s="33">
        <f t="shared" si="41"/>
        <v>80</v>
      </c>
      <c r="E926" s="33">
        <v>40</v>
      </c>
      <c r="F926" s="131">
        <v>40</v>
      </c>
      <c r="G926" s="131"/>
      <c r="H926" s="131"/>
      <c r="I926" s="131">
        <v>30</v>
      </c>
      <c r="J926" s="359"/>
      <c r="K926" s="359"/>
    </row>
    <row r="927" spans="1:11">
      <c r="A927" s="36" t="s">
        <v>2859</v>
      </c>
      <c r="B927" s="402" t="s">
        <v>2705</v>
      </c>
      <c r="C927" s="131">
        <v>1</v>
      </c>
      <c r="D927" s="33">
        <f t="shared" si="41"/>
        <v>80</v>
      </c>
      <c r="E927" s="33">
        <v>40</v>
      </c>
      <c r="F927" s="131">
        <v>40</v>
      </c>
      <c r="G927" s="131"/>
      <c r="H927" s="131"/>
      <c r="I927" s="131">
        <v>30</v>
      </c>
      <c r="J927" s="359"/>
      <c r="K927" s="359"/>
    </row>
    <row r="928" spans="1:11">
      <c r="A928" s="36" t="s">
        <v>2860</v>
      </c>
      <c r="B928" s="402" t="s">
        <v>2727</v>
      </c>
      <c r="C928" s="131">
        <v>1</v>
      </c>
      <c r="D928" s="33">
        <f t="shared" si="41"/>
        <v>60</v>
      </c>
      <c r="E928" s="33">
        <v>30</v>
      </c>
      <c r="F928" s="131">
        <v>30</v>
      </c>
      <c r="G928" s="131"/>
      <c r="H928" s="131"/>
      <c r="I928" s="131">
        <v>30</v>
      </c>
      <c r="J928" s="359"/>
      <c r="K928" s="359"/>
    </row>
    <row r="929" spans="1:11" ht="60">
      <c r="A929" s="36" t="s">
        <v>2861</v>
      </c>
      <c r="B929" s="402" t="s">
        <v>2862</v>
      </c>
      <c r="C929" s="131">
        <v>1</v>
      </c>
      <c r="D929" s="33">
        <f t="shared" si="41"/>
        <v>60</v>
      </c>
      <c r="E929" s="33">
        <v>35</v>
      </c>
      <c r="F929" s="131">
        <v>25</v>
      </c>
      <c r="G929" s="131"/>
      <c r="H929" s="131"/>
      <c r="I929" s="131"/>
      <c r="J929" s="359"/>
      <c r="K929" s="359"/>
    </row>
    <row r="930" spans="1:11">
      <c r="A930" s="36" t="s">
        <v>2863</v>
      </c>
      <c r="B930" s="403" t="s">
        <v>2785</v>
      </c>
      <c r="C930" s="131">
        <v>1</v>
      </c>
      <c r="D930" s="33">
        <f t="shared" si="41"/>
        <v>80</v>
      </c>
      <c r="E930" s="33">
        <v>40</v>
      </c>
      <c r="F930" s="131">
        <v>40</v>
      </c>
      <c r="G930" s="131"/>
      <c r="H930" s="131"/>
      <c r="I930" s="131"/>
      <c r="J930" s="359"/>
      <c r="K930" s="359"/>
    </row>
    <row r="931" spans="1:11">
      <c r="A931" s="36" t="s">
        <v>2864</v>
      </c>
      <c r="B931" s="403" t="s">
        <v>2865</v>
      </c>
      <c r="C931" s="131">
        <v>1</v>
      </c>
      <c r="D931" s="1868">
        <f t="shared" si="41"/>
        <v>260</v>
      </c>
      <c r="E931" s="1868">
        <v>130</v>
      </c>
      <c r="F931" s="1368">
        <v>130</v>
      </c>
      <c r="G931" s="1368"/>
      <c r="H931" s="1368"/>
      <c r="I931" s="1368">
        <v>160</v>
      </c>
      <c r="J931" s="298"/>
      <c r="K931" s="298"/>
    </row>
    <row r="932" spans="1:11" ht="39" customHeight="1">
      <c r="A932" s="43" t="s">
        <v>2866</v>
      </c>
      <c r="B932" s="41" t="s">
        <v>2867</v>
      </c>
      <c r="C932" s="128"/>
      <c r="D932" s="412"/>
      <c r="E932" s="63"/>
      <c r="F932" s="128"/>
      <c r="G932" s="128"/>
      <c r="H932" s="128"/>
      <c r="I932" s="128"/>
      <c r="J932" s="695"/>
      <c r="K932" s="695"/>
    </row>
    <row r="933" spans="1:11" ht="30">
      <c r="A933" s="36" t="s">
        <v>2868</v>
      </c>
      <c r="B933" s="402" t="s">
        <v>2869</v>
      </c>
      <c r="C933" s="131">
        <v>1</v>
      </c>
      <c r="D933" s="439">
        <f t="shared" ref="D933:D955" si="42">E933+F933+G933+H933</f>
        <v>45</v>
      </c>
      <c r="E933" s="439">
        <v>20</v>
      </c>
      <c r="F933" s="1369">
        <v>25</v>
      </c>
      <c r="G933" s="1369"/>
      <c r="H933" s="1369"/>
      <c r="I933" s="1369">
        <v>30</v>
      </c>
      <c r="J933" s="1351"/>
      <c r="K933" s="1351"/>
    </row>
    <row r="934" spans="1:11">
      <c r="A934" s="36" t="s">
        <v>2870</v>
      </c>
      <c r="B934" s="402" t="s">
        <v>1343</v>
      </c>
      <c r="C934" s="131">
        <v>1</v>
      </c>
      <c r="D934" s="33">
        <f t="shared" si="42"/>
        <v>40</v>
      </c>
      <c r="E934" s="33">
        <v>25</v>
      </c>
      <c r="F934" s="131">
        <v>15</v>
      </c>
      <c r="G934" s="131"/>
      <c r="H934" s="131"/>
      <c r="I934" s="131">
        <v>30</v>
      </c>
      <c r="J934" s="359"/>
      <c r="K934" s="359"/>
    </row>
    <row r="935" spans="1:11">
      <c r="A935" s="36" t="s">
        <v>2871</v>
      </c>
      <c r="B935" s="402" t="s">
        <v>1559</v>
      </c>
      <c r="C935" s="131">
        <v>1</v>
      </c>
      <c r="D935" s="33">
        <f t="shared" si="42"/>
        <v>55</v>
      </c>
      <c r="E935" s="33">
        <v>20</v>
      </c>
      <c r="F935" s="131">
        <v>35</v>
      </c>
      <c r="G935" s="131"/>
      <c r="H935" s="131"/>
      <c r="I935" s="131">
        <v>30</v>
      </c>
      <c r="J935" s="359"/>
      <c r="K935" s="359"/>
    </row>
    <row r="936" spans="1:11" ht="30">
      <c r="A936" s="36" t="s">
        <v>2872</v>
      </c>
      <c r="B936" s="402" t="s">
        <v>2873</v>
      </c>
      <c r="C936" s="131">
        <v>1</v>
      </c>
      <c r="D936" s="33">
        <f t="shared" si="42"/>
        <v>80</v>
      </c>
      <c r="E936" s="33">
        <v>40</v>
      </c>
      <c r="F936" s="131">
        <v>40</v>
      </c>
      <c r="G936" s="131"/>
      <c r="H936" s="131"/>
      <c r="I936" s="131">
        <v>30</v>
      </c>
      <c r="J936" s="359"/>
      <c r="K936" s="359"/>
    </row>
    <row r="937" spans="1:11" ht="30">
      <c r="A937" s="36" t="s">
        <v>2874</v>
      </c>
      <c r="B937" s="402" t="s">
        <v>2875</v>
      </c>
      <c r="C937" s="131">
        <v>1</v>
      </c>
      <c r="D937" s="33">
        <f t="shared" si="42"/>
        <v>80</v>
      </c>
      <c r="E937" s="33">
        <v>40</v>
      </c>
      <c r="F937" s="131">
        <v>40</v>
      </c>
      <c r="G937" s="131"/>
      <c r="H937" s="131"/>
      <c r="I937" s="131">
        <v>30</v>
      </c>
      <c r="J937" s="359"/>
      <c r="K937" s="359"/>
    </row>
    <row r="938" spans="1:11">
      <c r="A938" s="36" t="s">
        <v>2876</v>
      </c>
      <c r="B938" s="403" t="s">
        <v>1316</v>
      </c>
      <c r="C938" s="131">
        <v>1</v>
      </c>
      <c r="D938" s="33">
        <f t="shared" si="42"/>
        <v>120</v>
      </c>
      <c r="E938" s="33">
        <v>50</v>
      </c>
      <c r="F938" s="131">
        <v>70</v>
      </c>
      <c r="G938" s="131"/>
      <c r="H938" s="131"/>
      <c r="I938" s="131">
        <v>30</v>
      </c>
      <c r="J938" s="359"/>
      <c r="K938" s="359"/>
    </row>
    <row r="939" spans="1:11">
      <c r="A939" s="36" t="s">
        <v>2877</v>
      </c>
      <c r="B939" s="403" t="s">
        <v>2878</v>
      </c>
      <c r="C939" s="131">
        <v>1</v>
      </c>
      <c r="D939" s="33">
        <f t="shared" si="42"/>
        <v>120</v>
      </c>
      <c r="E939" s="33">
        <v>50</v>
      </c>
      <c r="F939" s="131">
        <v>70</v>
      </c>
      <c r="G939" s="131"/>
      <c r="H939" s="131"/>
      <c r="I939" s="131">
        <v>30</v>
      </c>
      <c r="J939" s="359"/>
      <c r="K939" s="359"/>
    </row>
    <row r="940" spans="1:11">
      <c r="A940" s="36" t="s">
        <v>2879</v>
      </c>
      <c r="B940" s="403" t="s">
        <v>2210</v>
      </c>
      <c r="C940" s="131">
        <v>1</v>
      </c>
      <c r="D940" s="33">
        <f t="shared" si="42"/>
        <v>120</v>
      </c>
      <c r="E940" s="33">
        <v>50</v>
      </c>
      <c r="F940" s="131">
        <v>70</v>
      </c>
      <c r="G940" s="131"/>
      <c r="H940" s="131"/>
      <c r="I940" s="131">
        <v>30</v>
      </c>
      <c r="J940" s="359"/>
      <c r="K940" s="359"/>
    </row>
    <row r="941" spans="1:11">
      <c r="A941" s="36" t="s">
        <v>2880</v>
      </c>
      <c r="B941" s="404" t="s">
        <v>2881</v>
      </c>
      <c r="C941" s="131">
        <v>1</v>
      </c>
      <c r="D941" s="33">
        <f t="shared" si="42"/>
        <v>80</v>
      </c>
      <c r="E941" s="33">
        <v>40</v>
      </c>
      <c r="F941" s="131">
        <v>40</v>
      </c>
      <c r="G941" s="131"/>
      <c r="H941" s="131"/>
      <c r="I941" s="131">
        <v>30</v>
      </c>
      <c r="J941" s="359"/>
      <c r="K941" s="359"/>
    </row>
    <row r="942" spans="1:11" ht="45">
      <c r="A942" s="36" t="s">
        <v>2882</v>
      </c>
      <c r="B942" s="402" t="s">
        <v>2883</v>
      </c>
      <c r="C942" s="131">
        <v>1</v>
      </c>
      <c r="D942" s="33">
        <f t="shared" si="42"/>
        <v>740</v>
      </c>
      <c r="E942" s="33">
        <v>535</v>
      </c>
      <c r="F942" s="131">
        <v>205</v>
      </c>
      <c r="G942" s="131"/>
      <c r="H942" s="131"/>
      <c r="I942" s="131">
        <v>30</v>
      </c>
      <c r="J942" s="359"/>
      <c r="K942" s="359"/>
    </row>
    <row r="943" spans="1:11">
      <c r="A943" s="36" t="s">
        <v>2884</v>
      </c>
      <c r="B943" s="402" t="s">
        <v>2885</v>
      </c>
      <c r="C943" s="131">
        <v>1</v>
      </c>
      <c r="D943" s="33">
        <f t="shared" si="42"/>
        <v>60</v>
      </c>
      <c r="E943" s="33">
        <v>30</v>
      </c>
      <c r="F943" s="131">
        <v>30</v>
      </c>
      <c r="G943" s="131"/>
      <c r="H943" s="131"/>
      <c r="I943" s="131">
        <v>30</v>
      </c>
      <c r="J943" s="359"/>
      <c r="K943" s="359"/>
    </row>
    <row r="944" spans="1:11">
      <c r="A944" s="36" t="s">
        <v>2886</v>
      </c>
      <c r="B944" s="402" t="s">
        <v>2887</v>
      </c>
      <c r="C944" s="131">
        <v>1</v>
      </c>
      <c r="D944" s="33">
        <f t="shared" si="42"/>
        <v>420</v>
      </c>
      <c r="E944" s="33">
        <v>190</v>
      </c>
      <c r="F944" s="131">
        <v>230</v>
      </c>
      <c r="G944" s="131"/>
      <c r="H944" s="131"/>
      <c r="I944" s="131">
        <v>30</v>
      </c>
      <c r="J944" s="359"/>
      <c r="K944" s="359"/>
    </row>
    <row r="945" spans="1:11" ht="30">
      <c r="A945" s="36" t="s">
        <v>2888</v>
      </c>
      <c r="B945" s="402" t="s">
        <v>2889</v>
      </c>
      <c r="C945" s="131">
        <v>1</v>
      </c>
      <c r="D945" s="33">
        <f t="shared" si="42"/>
        <v>160</v>
      </c>
      <c r="E945" s="33">
        <v>100</v>
      </c>
      <c r="F945" s="131">
        <v>60</v>
      </c>
      <c r="G945" s="131"/>
      <c r="H945" s="131"/>
      <c r="I945" s="131">
        <v>30</v>
      </c>
      <c r="J945" s="359"/>
      <c r="K945" s="359"/>
    </row>
    <row r="946" spans="1:11" ht="30">
      <c r="A946" s="36" t="s">
        <v>2890</v>
      </c>
      <c r="B946" s="402" t="s">
        <v>2891</v>
      </c>
      <c r="C946" s="131">
        <v>1</v>
      </c>
      <c r="D946" s="33">
        <f t="shared" si="42"/>
        <v>140</v>
      </c>
      <c r="E946" s="33">
        <v>60</v>
      </c>
      <c r="F946" s="131">
        <v>80</v>
      </c>
      <c r="G946" s="131"/>
      <c r="H946" s="131"/>
      <c r="I946" s="131">
        <v>30</v>
      </c>
      <c r="J946" s="359"/>
      <c r="K946" s="359"/>
    </row>
    <row r="947" spans="1:11" ht="30">
      <c r="A947" s="36" t="s">
        <v>2892</v>
      </c>
      <c r="B947" s="402" t="s">
        <v>2893</v>
      </c>
      <c r="C947" s="131">
        <v>1</v>
      </c>
      <c r="D947" s="33">
        <f t="shared" si="42"/>
        <v>150</v>
      </c>
      <c r="E947" s="33">
        <v>60</v>
      </c>
      <c r="F947" s="131">
        <v>90</v>
      </c>
      <c r="G947" s="131"/>
      <c r="H947" s="131"/>
      <c r="I947" s="131">
        <v>30</v>
      </c>
      <c r="J947" s="359"/>
      <c r="K947" s="359"/>
    </row>
    <row r="948" spans="1:11">
      <c r="A948" s="36" t="s">
        <v>2894</v>
      </c>
      <c r="B948" s="402" t="s">
        <v>2895</v>
      </c>
      <c r="C948" s="131">
        <v>1</v>
      </c>
      <c r="D948" s="33">
        <f t="shared" si="42"/>
        <v>120</v>
      </c>
      <c r="E948" s="33">
        <v>60</v>
      </c>
      <c r="F948" s="131">
        <v>60</v>
      </c>
      <c r="G948" s="131"/>
      <c r="H948" s="131"/>
      <c r="I948" s="131">
        <v>30</v>
      </c>
      <c r="J948" s="359"/>
      <c r="K948" s="359"/>
    </row>
    <row r="949" spans="1:11" ht="45">
      <c r="A949" s="36" t="s">
        <v>2896</v>
      </c>
      <c r="B949" s="402" t="s">
        <v>2897</v>
      </c>
      <c r="C949" s="131">
        <v>1</v>
      </c>
      <c r="D949" s="33">
        <f t="shared" si="42"/>
        <v>1804</v>
      </c>
      <c r="E949" s="33">
        <v>1500</v>
      </c>
      <c r="F949" s="131">
        <v>304</v>
      </c>
      <c r="G949" s="131"/>
      <c r="H949" s="131"/>
      <c r="I949" s="131">
        <v>30</v>
      </c>
      <c r="J949" s="359"/>
      <c r="K949" s="359"/>
    </row>
    <row r="950" spans="1:11">
      <c r="A950" s="36" t="s">
        <v>2898</v>
      </c>
      <c r="B950" s="403" t="s">
        <v>2789</v>
      </c>
      <c r="C950" s="131">
        <v>1</v>
      </c>
      <c r="D950" s="33">
        <f t="shared" si="42"/>
        <v>60</v>
      </c>
      <c r="E950" s="33">
        <v>35</v>
      </c>
      <c r="F950" s="131">
        <v>25</v>
      </c>
      <c r="G950" s="131"/>
      <c r="H950" s="131"/>
      <c r="I950" s="131">
        <v>30</v>
      </c>
      <c r="J950" s="359"/>
      <c r="K950" s="359"/>
    </row>
    <row r="951" spans="1:11" ht="30">
      <c r="A951" s="36" t="s">
        <v>2899</v>
      </c>
      <c r="B951" s="403" t="s">
        <v>2900</v>
      </c>
      <c r="C951" s="131">
        <v>1</v>
      </c>
      <c r="D951" s="33">
        <f t="shared" si="42"/>
        <v>2424</v>
      </c>
      <c r="E951" s="33">
        <v>2120</v>
      </c>
      <c r="F951" s="131">
        <v>304</v>
      </c>
      <c r="G951" s="131"/>
      <c r="H951" s="131"/>
      <c r="I951" s="131">
        <v>12</v>
      </c>
      <c r="J951" s="359"/>
      <c r="K951" s="359"/>
    </row>
    <row r="952" spans="1:11">
      <c r="A952" s="36" t="s">
        <v>2901</v>
      </c>
      <c r="B952" s="403" t="s">
        <v>2902</v>
      </c>
      <c r="C952" s="131">
        <v>1</v>
      </c>
      <c r="D952" s="33">
        <f t="shared" si="42"/>
        <v>740</v>
      </c>
      <c r="E952" s="33">
        <v>535</v>
      </c>
      <c r="F952" s="131">
        <v>205</v>
      </c>
      <c r="G952" s="131"/>
      <c r="H952" s="131"/>
      <c r="I952" s="131">
        <v>30</v>
      </c>
      <c r="J952" s="359"/>
      <c r="K952" s="359"/>
    </row>
    <row r="953" spans="1:11" ht="45">
      <c r="A953" s="36" t="s">
        <v>2903</v>
      </c>
      <c r="B953" s="402" t="s">
        <v>2904</v>
      </c>
      <c r="C953" s="131">
        <v>1</v>
      </c>
      <c r="D953" s="33">
        <f t="shared" si="42"/>
        <v>6780</v>
      </c>
      <c r="E953" s="33">
        <v>3270</v>
      </c>
      <c r="F953" s="131">
        <v>3510</v>
      </c>
      <c r="G953" s="131"/>
      <c r="H953" s="131"/>
      <c r="I953" s="131">
        <v>30</v>
      </c>
      <c r="J953" s="359"/>
      <c r="K953" s="359"/>
    </row>
    <row r="954" spans="1:11">
      <c r="A954" s="36" t="s">
        <v>2905</v>
      </c>
      <c r="B954" s="403" t="s">
        <v>2795</v>
      </c>
      <c r="C954" s="131">
        <v>1</v>
      </c>
      <c r="D954" s="33">
        <f t="shared" si="42"/>
        <v>740</v>
      </c>
      <c r="E954" s="33">
        <v>535</v>
      </c>
      <c r="F954" s="131">
        <v>205</v>
      </c>
      <c r="G954" s="131"/>
      <c r="H954" s="131"/>
      <c r="I954" s="131">
        <v>120</v>
      </c>
      <c r="J954" s="359"/>
      <c r="K954" s="359"/>
    </row>
    <row r="955" spans="1:11" ht="30">
      <c r="A955" s="36" t="s">
        <v>2906</v>
      </c>
      <c r="B955" s="406" t="s">
        <v>2907</v>
      </c>
      <c r="C955" s="131">
        <v>1</v>
      </c>
      <c r="D955" s="1868">
        <f t="shared" si="42"/>
        <v>2755</v>
      </c>
      <c r="E955" s="1868">
        <v>2395</v>
      </c>
      <c r="F955" s="1368">
        <v>360</v>
      </c>
      <c r="G955" s="1368"/>
      <c r="H955" s="1368"/>
      <c r="I955" s="1368">
        <v>30</v>
      </c>
      <c r="J955" s="298"/>
      <c r="K955" s="298"/>
    </row>
    <row r="956" spans="1:11" ht="42.75">
      <c r="A956" s="43" t="s">
        <v>2908</v>
      </c>
      <c r="B956" s="967" t="s">
        <v>2909</v>
      </c>
      <c r="C956" s="128"/>
      <c r="D956" s="412"/>
      <c r="E956" s="63"/>
      <c r="F956" s="128"/>
      <c r="G956" s="128"/>
      <c r="H956" s="155"/>
      <c r="I956" s="155"/>
      <c r="J956" s="695"/>
      <c r="K956" s="695"/>
    </row>
    <row r="957" spans="1:11">
      <c r="A957" s="36" t="s">
        <v>2910</v>
      </c>
      <c r="B957" s="408" t="s">
        <v>1343</v>
      </c>
      <c r="C957" s="131">
        <v>1</v>
      </c>
      <c r="D957" s="439">
        <f t="shared" ref="D957:D992" si="43">E957+F957+G957+H957</f>
        <v>60</v>
      </c>
      <c r="E957" s="439">
        <v>35</v>
      </c>
      <c r="F957" s="1369">
        <v>25</v>
      </c>
      <c r="G957" s="1369"/>
      <c r="H957" s="1369"/>
      <c r="I957" s="1369"/>
      <c r="J957" s="1351"/>
      <c r="K957" s="1351"/>
    </row>
    <row r="958" spans="1:11">
      <c r="A958" s="36" t="s">
        <v>2911</v>
      </c>
      <c r="B958" s="402" t="s">
        <v>2912</v>
      </c>
      <c r="C958" s="131">
        <v>1</v>
      </c>
      <c r="D958" s="33">
        <f t="shared" si="43"/>
        <v>80</v>
      </c>
      <c r="E958" s="33">
        <v>30</v>
      </c>
      <c r="F958" s="131">
        <v>50</v>
      </c>
      <c r="G958" s="131"/>
      <c r="H958" s="131"/>
      <c r="I958" s="131">
        <v>30</v>
      </c>
      <c r="J958" s="359"/>
      <c r="K958" s="359"/>
    </row>
    <row r="959" spans="1:11">
      <c r="A959" s="36" t="s">
        <v>2913</v>
      </c>
      <c r="B959" s="402" t="s">
        <v>2914</v>
      </c>
      <c r="C959" s="131">
        <v>1</v>
      </c>
      <c r="D959" s="33">
        <f t="shared" si="43"/>
        <v>110</v>
      </c>
      <c r="E959" s="33">
        <v>50</v>
      </c>
      <c r="F959" s="131">
        <v>60</v>
      </c>
      <c r="G959" s="131"/>
      <c r="H959" s="131"/>
      <c r="I959" s="131">
        <v>30</v>
      </c>
      <c r="J959" s="359"/>
      <c r="K959" s="359"/>
    </row>
    <row r="960" spans="1:11">
      <c r="A960" s="36" t="s">
        <v>2915</v>
      </c>
      <c r="B960" s="402" t="s">
        <v>2669</v>
      </c>
      <c r="C960" s="131">
        <v>1</v>
      </c>
      <c r="D960" s="33">
        <f t="shared" si="43"/>
        <v>110</v>
      </c>
      <c r="E960" s="33">
        <v>50</v>
      </c>
      <c r="F960" s="131">
        <v>60</v>
      </c>
      <c r="G960" s="131"/>
      <c r="H960" s="131"/>
      <c r="I960" s="131">
        <v>30</v>
      </c>
      <c r="J960" s="359"/>
      <c r="K960" s="359"/>
    </row>
    <row r="961" spans="1:11">
      <c r="A961" s="36" t="s">
        <v>2916</v>
      </c>
      <c r="B961" s="402" t="s">
        <v>2673</v>
      </c>
      <c r="C961" s="131">
        <v>1</v>
      </c>
      <c r="D961" s="33">
        <f t="shared" si="43"/>
        <v>110</v>
      </c>
      <c r="E961" s="33">
        <v>50</v>
      </c>
      <c r="F961" s="131">
        <v>60</v>
      </c>
      <c r="G961" s="131"/>
      <c r="H961" s="131"/>
      <c r="I961" s="131">
        <v>30</v>
      </c>
      <c r="J961" s="359"/>
      <c r="K961" s="359"/>
    </row>
    <row r="962" spans="1:11">
      <c r="A962" s="36" t="s">
        <v>2917</v>
      </c>
      <c r="B962" s="402" t="s">
        <v>2747</v>
      </c>
      <c r="C962" s="131">
        <v>1</v>
      </c>
      <c r="D962" s="33">
        <f t="shared" si="43"/>
        <v>110</v>
      </c>
      <c r="E962" s="33">
        <v>50</v>
      </c>
      <c r="F962" s="131">
        <v>60</v>
      </c>
      <c r="G962" s="131"/>
      <c r="H962" s="131"/>
      <c r="I962" s="131">
        <v>30</v>
      </c>
      <c r="J962" s="359"/>
      <c r="K962" s="359"/>
    </row>
    <row r="963" spans="1:11">
      <c r="A963" s="36" t="s">
        <v>2918</v>
      </c>
      <c r="B963" s="402" t="s">
        <v>2919</v>
      </c>
      <c r="C963" s="131">
        <v>1</v>
      </c>
      <c r="D963" s="33">
        <f t="shared" si="43"/>
        <v>110</v>
      </c>
      <c r="E963" s="33">
        <v>50</v>
      </c>
      <c r="F963" s="131">
        <v>60</v>
      </c>
      <c r="G963" s="131"/>
      <c r="H963" s="131"/>
      <c r="I963" s="131">
        <v>30</v>
      </c>
      <c r="J963" s="359"/>
      <c r="K963" s="359"/>
    </row>
    <row r="964" spans="1:11" ht="26.25" customHeight="1">
      <c r="A964" s="36" t="s">
        <v>2920</v>
      </c>
      <c r="B964" s="402" t="s">
        <v>2921</v>
      </c>
      <c r="C964" s="131">
        <v>1</v>
      </c>
      <c r="D964" s="33">
        <f t="shared" si="43"/>
        <v>110</v>
      </c>
      <c r="E964" s="33">
        <v>50</v>
      </c>
      <c r="F964" s="131">
        <v>60</v>
      </c>
      <c r="G964" s="131"/>
      <c r="H964" s="131"/>
      <c r="I964" s="131">
        <v>30</v>
      </c>
      <c r="J964" s="359"/>
      <c r="K964" s="359"/>
    </row>
    <row r="965" spans="1:11" ht="18.75" customHeight="1">
      <c r="A965" s="36" t="s">
        <v>2922</v>
      </c>
      <c r="B965" s="402" t="s">
        <v>2679</v>
      </c>
      <c r="C965" s="131">
        <v>1</v>
      </c>
      <c r="D965" s="33">
        <f t="shared" si="43"/>
        <v>110</v>
      </c>
      <c r="E965" s="33">
        <v>50</v>
      </c>
      <c r="F965" s="131">
        <v>60</v>
      </c>
      <c r="G965" s="131"/>
      <c r="H965" s="131"/>
      <c r="I965" s="131">
        <v>30</v>
      </c>
      <c r="J965" s="359"/>
      <c r="K965" s="359"/>
    </row>
    <row r="966" spans="1:11">
      <c r="A966" s="36" t="s">
        <v>2923</v>
      </c>
      <c r="B966" s="402" t="s">
        <v>2681</v>
      </c>
      <c r="C966" s="131">
        <v>1</v>
      </c>
      <c r="D966" s="33">
        <f t="shared" si="43"/>
        <v>110</v>
      </c>
      <c r="E966" s="33">
        <v>50</v>
      </c>
      <c r="F966" s="131">
        <v>60</v>
      </c>
      <c r="G966" s="131"/>
      <c r="H966" s="131"/>
      <c r="I966" s="131">
        <v>30</v>
      </c>
      <c r="J966" s="359"/>
      <c r="K966" s="359"/>
    </row>
    <row r="967" spans="1:11" ht="30">
      <c r="A967" s="36" t="s">
        <v>2924</v>
      </c>
      <c r="B967" s="402" t="s">
        <v>2925</v>
      </c>
      <c r="C967" s="131">
        <v>1</v>
      </c>
      <c r="D967" s="33">
        <f t="shared" si="43"/>
        <v>110</v>
      </c>
      <c r="E967" s="33">
        <v>50</v>
      </c>
      <c r="F967" s="131">
        <v>60</v>
      </c>
      <c r="G967" s="131"/>
      <c r="H967" s="131"/>
      <c r="I967" s="131">
        <v>30</v>
      </c>
      <c r="J967" s="359"/>
      <c r="K967" s="359"/>
    </row>
    <row r="968" spans="1:11">
      <c r="A968" s="36" t="s">
        <v>2926</v>
      </c>
      <c r="B968" s="402" t="s">
        <v>2927</v>
      </c>
      <c r="C968" s="131">
        <v>1</v>
      </c>
      <c r="D968" s="33">
        <f t="shared" si="43"/>
        <v>110</v>
      </c>
      <c r="E968" s="33">
        <v>50</v>
      </c>
      <c r="F968" s="131">
        <v>60</v>
      </c>
      <c r="G968" s="131"/>
      <c r="H968" s="131"/>
      <c r="I968" s="131">
        <v>30</v>
      </c>
      <c r="J968" s="359"/>
      <c r="K968" s="359"/>
    </row>
    <row r="969" spans="1:11" ht="21" customHeight="1">
      <c r="A969" s="36" t="s">
        <v>2928</v>
      </c>
      <c r="B969" s="402" t="s">
        <v>2691</v>
      </c>
      <c r="C969" s="131">
        <v>1</v>
      </c>
      <c r="D969" s="33">
        <f t="shared" si="43"/>
        <v>110</v>
      </c>
      <c r="E969" s="33">
        <v>50</v>
      </c>
      <c r="F969" s="131">
        <v>60</v>
      </c>
      <c r="G969" s="131"/>
      <c r="H969" s="131"/>
      <c r="I969" s="131">
        <v>30</v>
      </c>
      <c r="J969" s="359"/>
      <c r="K969" s="359"/>
    </row>
    <row r="970" spans="1:11">
      <c r="A970" s="36" t="s">
        <v>2929</v>
      </c>
      <c r="B970" s="402" t="s">
        <v>2854</v>
      </c>
      <c r="C970" s="131">
        <v>1</v>
      </c>
      <c r="D970" s="33">
        <f t="shared" si="43"/>
        <v>110</v>
      </c>
      <c r="E970" s="33">
        <v>50</v>
      </c>
      <c r="F970" s="131">
        <v>60</v>
      </c>
      <c r="G970" s="131"/>
      <c r="H970" s="131"/>
      <c r="I970" s="131">
        <v>30</v>
      </c>
      <c r="J970" s="359"/>
      <c r="K970" s="359"/>
    </row>
    <row r="971" spans="1:11">
      <c r="A971" s="36" t="s">
        <v>2930</v>
      </c>
      <c r="B971" s="402" t="s">
        <v>2852</v>
      </c>
      <c r="C971" s="131">
        <v>1</v>
      </c>
      <c r="D971" s="33">
        <f t="shared" si="43"/>
        <v>110</v>
      </c>
      <c r="E971" s="33">
        <v>50</v>
      </c>
      <c r="F971" s="131">
        <v>60</v>
      </c>
      <c r="G971" s="131"/>
      <c r="H971" s="131"/>
      <c r="I971" s="131">
        <v>30</v>
      </c>
      <c r="J971" s="359"/>
      <c r="K971" s="359"/>
    </row>
    <row r="972" spans="1:11">
      <c r="A972" s="36" t="s">
        <v>2931</v>
      </c>
      <c r="B972" s="402" t="s">
        <v>2932</v>
      </c>
      <c r="C972" s="131">
        <v>1</v>
      </c>
      <c r="D972" s="33">
        <f t="shared" si="43"/>
        <v>110</v>
      </c>
      <c r="E972" s="33">
        <v>50</v>
      </c>
      <c r="F972" s="131">
        <v>60</v>
      </c>
      <c r="G972" s="131"/>
      <c r="H972" s="131"/>
      <c r="I972" s="131">
        <v>30</v>
      </c>
      <c r="J972" s="359"/>
      <c r="K972" s="359"/>
    </row>
    <row r="973" spans="1:11">
      <c r="A973" s="36" t="s">
        <v>2933</v>
      </c>
      <c r="B973" s="402" t="s">
        <v>2934</v>
      </c>
      <c r="C973" s="131">
        <v>1</v>
      </c>
      <c r="D973" s="33">
        <f t="shared" si="43"/>
        <v>110</v>
      </c>
      <c r="E973" s="33">
        <v>50</v>
      </c>
      <c r="F973" s="131">
        <v>60</v>
      </c>
      <c r="G973" s="131"/>
      <c r="H973" s="131"/>
      <c r="I973" s="131">
        <v>30</v>
      </c>
      <c r="J973" s="359"/>
      <c r="K973" s="359"/>
    </row>
    <row r="974" spans="1:11">
      <c r="A974" s="36" t="s">
        <v>2935</v>
      </c>
      <c r="B974" s="402" t="s">
        <v>2936</v>
      </c>
      <c r="C974" s="131">
        <v>1</v>
      </c>
      <c r="D974" s="33">
        <f t="shared" si="43"/>
        <v>110</v>
      </c>
      <c r="E974" s="33">
        <v>50</v>
      </c>
      <c r="F974" s="131">
        <v>60</v>
      </c>
      <c r="G974" s="131"/>
      <c r="H974" s="131"/>
      <c r="I974" s="131">
        <v>30</v>
      </c>
      <c r="J974" s="359"/>
      <c r="K974" s="359"/>
    </row>
    <row r="975" spans="1:11">
      <c r="A975" s="36" t="s">
        <v>2937</v>
      </c>
      <c r="B975" s="402" t="s">
        <v>2713</v>
      </c>
      <c r="C975" s="131">
        <v>1</v>
      </c>
      <c r="D975" s="33">
        <f t="shared" si="43"/>
        <v>110</v>
      </c>
      <c r="E975" s="33">
        <v>50</v>
      </c>
      <c r="F975" s="131">
        <v>60</v>
      </c>
      <c r="G975" s="131"/>
      <c r="H975" s="131"/>
      <c r="I975" s="131">
        <v>30</v>
      </c>
      <c r="J975" s="359"/>
      <c r="K975" s="359"/>
    </row>
    <row r="976" spans="1:11">
      <c r="A976" s="36" t="s">
        <v>2938</v>
      </c>
      <c r="B976" s="402" t="s">
        <v>2683</v>
      </c>
      <c r="C976" s="131">
        <v>1</v>
      </c>
      <c r="D976" s="33">
        <f t="shared" si="43"/>
        <v>110</v>
      </c>
      <c r="E976" s="33">
        <v>50</v>
      </c>
      <c r="F976" s="131">
        <v>60</v>
      </c>
      <c r="G976" s="131"/>
      <c r="H976" s="131"/>
      <c r="I976" s="131">
        <v>30</v>
      </c>
      <c r="J976" s="359"/>
      <c r="K976" s="359"/>
    </row>
    <row r="977" spans="1:11">
      <c r="A977" s="36" t="s">
        <v>2939</v>
      </c>
      <c r="B977" s="402" t="s">
        <v>2940</v>
      </c>
      <c r="C977" s="131">
        <v>1</v>
      </c>
      <c r="D977" s="33">
        <f t="shared" si="43"/>
        <v>110</v>
      </c>
      <c r="E977" s="33">
        <v>50</v>
      </c>
      <c r="F977" s="131">
        <v>60</v>
      </c>
      <c r="G977" s="131"/>
      <c r="H977" s="131"/>
      <c r="I977" s="131">
        <v>30</v>
      </c>
      <c r="J977" s="359"/>
      <c r="K977" s="359"/>
    </row>
    <row r="978" spans="1:11">
      <c r="A978" s="36" t="s">
        <v>2941</v>
      </c>
      <c r="B978" s="402" t="s">
        <v>2685</v>
      </c>
      <c r="C978" s="131">
        <v>1</v>
      </c>
      <c r="D978" s="33">
        <f t="shared" si="43"/>
        <v>110</v>
      </c>
      <c r="E978" s="33">
        <v>50</v>
      </c>
      <c r="F978" s="131">
        <v>60</v>
      </c>
      <c r="G978" s="131"/>
      <c r="H978" s="131"/>
      <c r="I978" s="131">
        <v>30</v>
      </c>
      <c r="J978" s="359"/>
      <c r="K978" s="359"/>
    </row>
    <row r="979" spans="1:11">
      <c r="A979" s="36" t="s">
        <v>2942</v>
      </c>
      <c r="B979" s="402" t="s">
        <v>2943</v>
      </c>
      <c r="C979" s="131">
        <v>1</v>
      </c>
      <c r="D979" s="33">
        <f t="shared" si="43"/>
        <v>110</v>
      </c>
      <c r="E979" s="33">
        <v>50</v>
      </c>
      <c r="F979" s="131">
        <v>60</v>
      </c>
      <c r="G979" s="131"/>
      <c r="H979" s="131"/>
      <c r="I979" s="131">
        <v>30</v>
      </c>
      <c r="J979" s="359"/>
      <c r="K979" s="359"/>
    </row>
    <row r="980" spans="1:11">
      <c r="A980" s="36" t="s">
        <v>2944</v>
      </c>
      <c r="B980" s="402" t="s">
        <v>2945</v>
      </c>
      <c r="C980" s="131">
        <v>1</v>
      </c>
      <c r="D980" s="33">
        <f t="shared" si="43"/>
        <v>110</v>
      </c>
      <c r="E980" s="33">
        <v>50</v>
      </c>
      <c r="F980" s="131">
        <v>60</v>
      </c>
      <c r="G980" s="131"/>
      <c r="H980" s="131"/>
      <c r="I980" s="131">
        <v>30</v>
      </c>
      <c r="J980" s="359"/>
      <c r="K980" s="359"/>
    </row>
    <row r="981" spans="1:11">
      <c r="A981" s="36" t="s">
        <v>2946</v>
      </c>
      <c r="B981" s="402" t="s">
        <v>2947</v>
      </c>
      <c r="C981" s="131">
        <v>1</v>
      </c>
      <c r="D981" s="33">
        <f t="shared" si="43"/>
        <v>100</v>
      </c>
      <c r="E981" s="33">
        <v>30</v>
      </c>
      <c r="F981" s="131">
        <v>70</v>
      </c>
      <c r="G981" s="131"/>
      <c r="H981" s="131"/>
      <c r="I981" s="131">
        <v>30</v>
      </c>
      <c r="J981" s="359"/>
      <c r="K981" s="359"/>
    </row>
    <row r="982" spans="1:11">
      <c r="A982" s="36" t="s">
        <v>2948</v>
      </c>
      <c r="B982" s="402" t="s">
        <v>2949</v>
      </c>
      <c r="C982" s="131">
        <v>1</v>
      </c>
      <c r="D982" s="33">
        <f t="shared" si="43"/>
        <v>90</v>
      </c>
      <c r="E982" s="33">
        <v>30</v>
      </c>
      <c r="F982" s="131">
        <v>60</v>
      </c>
      <c r="G982" s="131"/>
      <c r="H982" s="131"/>
      <c r="I982" s="131">
        <v>30</v>
      </c>
      <c r="J982" s="359"/>
      <c r="K982" s="359"/>
    </row>
    <row r="983" spans="1:11">
      <c r="A983" s="36" t="s">
        <v>2950</v>
      </c>
      <c r="B983" s="402" t="s">
        <v>2951</v>
      </c>
      <c r="C983" s="131">
        <v>1</v>
      </c>
      <c r="D983" s="33">
        <f t="shared" si="43"/>
        <v>110</v>
      </c>
      <c r="E983" s="33">
        <v>50</v>
      </c>
      <c r="F983" s="131">
        <v>60</v>
      </c>
      <c r="G983" s="131"/>
      <c r="H983" s="131"/>
      <c r="I983" s="131">
        <v>30</v>
      </c>
      <c r="J983" s="359"/>
      <c r="K983" s="359"/>
    </row>
    <row r="984" spans="1:11">
      <c r="A984" s="36" t="s">
        <v>2952</v>
      </c>
      <c r="B984" s="402" t="s">
        <v>2953</v>
      </c>
      <c r="C984" s="131">
        <v>1</v>
      </c>
      <c r="D984" s="33">
        <f t="shared" si="43"/>
        <v>110</v>
      </c>
      <c r="E984" s="33">
        <v>50</v>
      </c>
      <c r="F984" s="131">
        <v>60</v>
      </c>
      <c r="G984" s="131"/>
      <c r="H984" s="131"/>
      <c r="I984" s="131">
        <v>30</v>
      </c>
      <c r="J984" s="359"/>
      <c r="K984" s="359"/>
    </row>
    <row r="985" spans="1:11">
      <c r="A985" s="36" t="s">
        <v>2954</v>
      </c>
      <c r="B985" s="402" t="s">
        <v>2727</v>
      </c>
      <c r="C985" s="131">
        <v>1</v>
      </c>
      <c r="D985" s="33">
        <f t="shared" si="43"/>
        <v>110</v>
      </c>
      <c r="E985" s="33">
        <v>50</v>
      </c>
      <c r="F985" s="131">
        <v>60</v>
      </c>
      <c r="G985" s="131"/>
      <c r="H985" s="131"/>
      <c r="I985" s="131">
        <v>30</v>
      </c>
      <c r="J985" s="359"/>
      <c r="K985" s="359"/>
    </row>
    <row r="986" spans="1:11">
      <c r="A986" s="36" t="s">
        <v>2955</v>
      </c>
      <c r="B986" s="402" t="s">
        <v>2956</v>
      </c>
      <c r="C986" s="131">
        <v>1</v>
      </c>
      <c r="D986" s="33">
        <f t="shared" si="43"/>
        <v>110</v>
      </c>
      <c r="E986" s="33">
        <v>50</v>
      </c>
      <c r="F986" s="131">
        <v>60</v>
      </c>
      <c r="G986" s="131"/>
      <c r="H986" s="131"/>
      <c r="I986" s="131">
        <v>30</v>
      </c>
      <c r="J986" s="359"/>
      <c r="K986" s="359"/>
    </row>
    <row r="987" spans="1:11">
      <c r="A987" s="36" t="s">
        <v>2957</v>
      </c>
      <c r="B987" s="402" t="s">
        <v>2958</v>
      </c>
      <c r="C987" s="131">
        <v>1</v>
      </c>
      <c r="D987" s="33">
        <f t="shared" si="43"/>
        <v>480</v>
      </c>
      <c r="E987" s="33">
        <v>240</v>
      </c>
      <c r="F987" s="131">
        <v>240</v>
      </c>
      <c r="G987" s="131"/>
      <c r="H987" s="131"/>
      <c r="I987" s="131">
        <v>120</v>
      </c>
      <c r="J987" s="359"/>
      <c r="K987" s="359"/>
    </row>
    <row r="988" spans="1:11">
      <c r="A988" s="36" t="s">
        <v>2959</v>
      </c>
      <c r="B988" s="403" t="s">
        <v>2775</v>
      </c>
      <c r="C988" s="131">
        <v>1</v>
      </c>
      <c r="D988" s="33">
        <f t="shared" si="43"/>
        <v>280</v>
      </c>
      <c r="E988" s="33">
        <v>240</v>
      </c>
      <c r="F988" s="131">
        <v>40</v>
      </c>
      <c r="G988" s="131"/>
      <c r="H988" s="131"/>
      <c r="I988" s="131">
        <v>30</v>
      </c>
      <c r="J988" s="359"/>
      <c r="K988" s="359"/>
    </row>
    <row r="989" spans="1:11" ht="30">
      <c r="A989" s="36" t="s">
        <v>2960</v>
      </c>
      <c r="B989" s="403" t="s">
        <v>2961</v>
      </c>
      <c r="C989" s="131">
        <v>1</v>
      </c>
      <c r="D989" s="33">
        <f t="shared" si="43"/>
        <v>110</v>
      </c>
      <c r="E989" s="33">
        <v>50</v>
      </c>
      <c r="F989" s="131">
        <v>60</v>
      </c>
      <c r="G989" s="131"/>
      <c r="H989" s="131"/>
      <c r="I989" s="131">
        <v>30</v>
      </c>
      <c r="J989" s="359"/>
      <c r="K989" s="359"/>
    </row>
    <row r="990" spans="1:11">
      <c r="A990" s="36" t="s">
        <v>2962</v>
      </c>
      <c r="B990" s="403" t="s">
        <v>2785</v>
      </c>
      <c r="C990" s="131">
        <v>1</v>
      </c>
      <c r="D990" s="33">
        <f t="shared" si="43"/>
        <v>80</v>
      </c>
      <c r="E990" s="33">
        <v>40</v>
      </c>
      <c r="F990" s="131">
        <v>40</v>
      </c>
      <c r="G990" s="131"/>
      <c r="H990" s="131"/>
      <c r="I990" s="131">
        <v>30</v>
      </c>
      <c r="J990" s="359"/>
      <c r="K990" s="359"/>
    </row>
    <row r="991" spans="1:11">
      <c r="A991" s="36" t="s">
        <v>2963</v>
      </c>
      <c r="B991" s="403" t="s">
        <v>2902</v>
      </c>
      <c r="C991" s="131">
        <v>1</v>
      </c>
      <c r="D991" s="33">
        <f t="shared" si="43"/>
        <v>280</v>
      </c>
      <c r="E991" s="33">
        <v>240</v>
      </c>
      <c r="F991" s="131">
        <v>40</v>
      </c>
      <c r="G991" s="131"/>
      <c r="H991" s="131"/>
      <c r="I991" s="131">
        <v>30</v>
      </c>
      <c r="J991" s="359"/>
      <c r="K991" s="359"/>
    </row>
    <row r="992" spans="1:11">
      <c r="A992" s="36" t="s">
        <v>2964</v>
      </c>
      <c r="B992" s="406" t="s">
        <v>2965</v>
      </c>
      <c r="C992" s="131">
        <v>1</v>
      </c>
      <c r="D992" s="1868">
        <f t="shared" si="43"/>
        <v>740</v>
      </c>
      <c r="E992" s="1868">
        <v>535</v>
      </c>
      <c r="F992" s="1368">
        <v>205</v>
      </c>
      <c r="G992" s="1368"/>
      <c r="H992" s="1368"/>
      <c r="I992" s="1368">
        <v>120</v>
      </c>
      <c r="J992" s="298"/>
      <c r="K992" s="298"/>
    </row>
    <row r="993" spans="1:11" ht="42.75">
      <c r="A993" s="43" t="s">
        <v>2966</v>
      </c>
      <c r="B993" s="967" t="s">
        <v>2967</v>
      </c>
      <c r="C993" s="128"/>
      <c r="D993" s="412"/>
      <c r="E993" s="63"/>
      <c r="F993" s="128"/>
      <c r="G993" s="128"/>
      <c r="H993" s="128"/>
      <c r="I993" s="128"/>
      <c r="J993" s="695"/>
      <c r="K993" s="695"/>
    </row>
    <row r="994" spans="1:11">
      <c r="A994" s="36" t="s">
        <v>2968</v>
      </c>
      <c r="B994" s="408" t="s">
        <v>1343</v>
      </c>
      <c r="C994" s="131">
        <v>1</v>
      </c>
      <c r="D994" s="439">
        <f t="shared" ref="D994:D1021" si="44">E994+F994+G994+H994</f>
        <v>45</v>
      </c>
      <c r="E994" s="439">
        <v>25</v>
      </c>
      <c r="F994" s="1369">
        <v>20</v>
      </c>
      <c r="G994" s="1369"/>
      <c r="H994" s="1369"/>
      <c r="I994" s="1369">
        <v>30</v>
      </c>
      <c r="J994" s="1351"/>
      <c r="K994" s="1351"/>
    </row>
    <row r="995" spans="1:11">
      <c r="A995" s="36" t="s">
        <v>2969</v>
      </c>
      <c r="B995" s="402" t="s">
        <v>2949</v>
      </c>
      <c r="C995" s="131">
        <v>1</v>
      </c>
      <c r="D995" s="33">
        <f t="shared" si="44"/>
        <v>90</v>
      </c>
      <c r="E995" s="33">
        <v>30</v>
      </c>
      <c r="F995" s="131">
        <v>60</v>
      </c>
      <c r="G995" s="131"/>
      <c r="H995" s="131"/>
      <c r="I995" s="131">
        <v>30</v>
      </c>
      <c r="J995" s="359"/>
      <c r="K995" s="359"/>
    </row>
    <row r="996" spans="1:11">
      <c r="A996" s="36" t="s">
        <v>2970</v>
      </c>
      <c r="B996" s="402" t="s">
        <v>2947</v>
      </c>
      <c r="C996" s="131">
        <v>1</v>
      </c>
      <c r="D996" s="33">
        <f t="shared" si="44"/>
        <v>100</v>
      </c>
      <c r="E996" s="33">
        <v>30</v>
      </c>
      <c r="F996" s="131">
        <v>70</v>
      </c>
      <c r="G996" s="131"/>
      <c r="H996" s="131"/>
      <c r="I996" s="131">
        <v>30</v>
      </c>
      <c r="J996" s="359"/>
      <c r="K996" s="359"/>
    </row>
    <row r="997" spans="1:11">
      <c r="A997" s="36" t="s">
        <v>2971</v>
      </c>
      <c r="B997" s="402" t="s">
        <v>2972</v>
      </c>
      <c r="C997" s="131">
        <v>1</v>
      </c>
      <c r="D997" s="33">
        <f t="shared" si="44"/>
        <v>80</v>
      </c>
      <c r="E997" s="33">
        <v>40</v>
      </c>
      <c r="F997" s="131">
        <v>40</v>
      </c>
      <c r="G997" s="131"/>
      <c r="H997" s="131"/>
      <c r="I997" s="131">
        <v>30</v>
      </c>
      <c r="J997" s="359"/>
      <c r="K997" s="359"/>
    </row>
    <row r="998" spans="1:11">
      <c r="A998" s="36" t="s">
        <v>2973</v>
      </c>
      <c r="B998" s="402" t="s">
        <v>2943</v>
      </c>
      <c r="C998" s="131">
        <v>1</v>
      </c>
      <c r="D998" s="33">
        <f t="shared" si="44"/>
        <v>80</v>
      </c>
      <c r="E998" s="33">
        <v>40</v>
      </c>
      <c r="F998" s="131">
        <v>40</v>
      </c>
      <c r="G998" s="131"/>
      <c r="H998" s="131"/>
      <c r="I998" s="131">
        <v>30</v>
      </c>
      <c r="J998" s="359"/>
      <c r="K998" s="359"/>
    </row>
    <row r="999" spans="1:11">
      <c r="A999" s="36" t="s">
        <v>2974</v>
      </c>
      <c r="B999" s="402" t="s">
        <v>2975</v>
      </c>
      <c r="C999" s="131">
        <v>1</v>
      </c>
      <c r="D999" s="33">
        <f t="shared" si="44"/>
        <v>80</v>
      </c>
      <c r="E999" s="33">
        <v>40</v>
      </c>
      <c r="F999" s="131">
        <v>40</v>
      </c>
      <c r="G999" s="131"/>
      <c r="H999" s="131"/>
      <c r="I999" s="131">
        <v>30</v>
      </c>
      <c r="J999" s="359"/>
      <c r="K999" s="359"/>
    </row>
    <row r="1000" spans="1:11">
      <c r="A1000" s="36" t="s">
        <v>2976</v>
      </c>
      <c r="B1000" s="402" t="s">
        <v>2934</v>
      </c>
      <c r="C1000" s="131">
        <v>1</v>
      </c>
      <c r="D1000" s="33">
        <f t="shared" si="44"/>
        <v>80</v>
      </c>
      <c r="E1000" s="33">
        <v>40</v>
      </c>
      <c r="F1000" s="131">
        <v>40</v>
      </c>
      <c r="G1000" s="131"/>
      <c r="H1000" s="131"/>
      <c r="I1000" s="131">
        <v>30</v>
      </c>
      <c r="J1000" s="359"/>
      <c r="K1000" s="359"/>
    </row>
    <row r="1001" spans="1:11">
      <c r="A1001" s="36" t="s">
        <v>2977</v>
      </c>
      <c r="B1001" s="402" t="s">
        <v>2854</v>
      </c>
      <c r="C1001" s="131">
        <v>1</v>
      </c>
      <c r="D1001" s="33">
        <f t="shared" si="44"/>
        <v>80</v>
      </c>
      <c r="E1001" s="33">
        <v>40</v>
      </c>
      <c r="F1001" s="131">
        <v>40</v>
      </c>
      <c r="G1001" s="131"/>
      <c r="H1001" s="131"/>
      <c r="I1001" s="131">
        <v>30</v>
      </c>
      <c r="J1001" s="359"/>
      <c r="K1001" s="359"/>
    </row>
    <row r="1002" spans="1:11">
      <c r="A1002" s="36" t="s">
        <v>2978</v>
      </c>
      <c r="B1002" s="402" t="s">
        <v>2679</v>
      </c>
      <c r="C1002" s="131">
        <v>1</v>
      </c>
      <c r="D1002" s="33">
        <f t="shared" si="44"/>
        <v>80</v>
      </c>
      <c r="E1002" s="33">
        <v>40</v>
      </c>
      <c r="F1002" s="131">
        <v>40</v>
      </c>
      <c r="G1002" s="131"/>
      <c r="H1002" s="131"/>
      <c r="I1002" s="131">
        <v>30</v>
      </c>
      <c r="J1002" s="359"/>
      <c r="K1002" s="359"/>
    </row>
    <row r="1003" spans="1:11">
      <c r="A1003" s="36" t="s">
        <v>2979</v>
      </c>
      <c r="B1003" s="402" t="s">
        <v>2673</v>
      </c>
      <c r="C1003" s="131">
        <v>1</v>
      </c>
      <c r="D1003" s="33">
        <f t="shared" si="44"/>
        <v>80</v>
      </c>
      <c r="E1003" s="33">
        <v>40</v>
      </c>
      <c r="F1003" s="131">
        <v>40</v>
      </c>
      <c r="G1003" s="131"/>
      <c r="H1003" s="131"/>
      <c r="I1003" s="131">
        <v>30</v>
      </c>
      <c r="J1003" s="359"/>
      <c r="K1003" s="359"/>
    </row>
    <row r="1004" spans="1:11">
      <c r="A1004" s="36" t="s">
        <v>2980</v>
      </c>
      <c r="B1004" s="402" t="s">
        <v>2727</v>
      </c>
      <c r="C1004" s="131">
        <v>1</v>
      </c>
      <c r="D1004" s="33">
        <f t="shared" si="44"/>
        <v>80</v>
      </c>
      <c r="E1004" s="33">
        <v>40</v>
      </c>
      <c r="F1004" s="131">
        <v>40</v>
      </c>
      <c r="G1004" s="131"/>
      <c r="H1004" s="131"/>
      <c r="I1004" s="131">
        <v>30</v>
      </c>
      <c r="J1004" s="359"/>
      <c r="K1004" s="359"/>
    </row>
    <row r="1005" spans="1:11">
      <c r="A1005" s="36" t="s">
        <v>2981</v>
      </c>
      <c r="B1005" s="402" t="s">
        <v>2936</v>
      </c>
      <c r="C1005" s="131">
        <v>1</v>
      </c>
      <c r="D1005" s="33">
        <f t="shared" si="44"/>
        <v>80</v>
      </c>
      <c r="E1005" s="33">
        <v>40</v>
      </c>
      <c r="F1005" s="131">
        <v>40</v>
      </c>
      <c r="G1005" s="131"/>
      <c r="H1005" s="131"/>
      <c r="I1005" s="131">
        <v>30</v>
      </c>
      <c r="J1005" s="359"/>
      <c r="K1005" s="359"/>
    </row>
    <row r="1006" spans="1:11">
      <c r="A1006" s="36" t="s">
        <v>2982</v>
      </c>
      <c r="B1006" s="404" t="s">
        <v>2983</v>
      </c>
      <c r="C1006" s="131">
        <v>1</v>
      </c>
      <c r="D1006" s="33">
        <f t="shared" si="44"/>
        <v>80</v>
      </c>
      <c r="E1006" s="33">
        <v>40</v>
      </c>
      <c r="F1006" s="131">
        <v>40</v>
      </c>
      <c r="G1006" s="131"/>
      <c r="H1006" s="131"/>
      <c r="I1006" s="131">
        <v>30</v>
      </c>
      <c r="J1006" s="359"/>
      <c r="K1006" s="359"/>
    </row>
    <row r="1007" spans="1:11">
      <c r="A1007" s="36" t="s">
        <v>2984</v>
      </c>
      <c r="B1007" s="402" t="s">
        <v>2912</v>
      </c>
      <c r="C1007" s="131">
        <v>1</v>
      </c>
      <c r="D1007" s="33">
        <f t="shared" si="44"/>
        <v>80</v>
      </c>
      <c r="E1007" s="33">
        <v>40</v>
      </c>
      <c r="F1007" s="131">
        <v>40</v>
      </c>
      <c r="G1007" s="131"/>
      <c r="H1007" s="131"/>
      <c r="I1007" s="131">
        <v>30</v>
      </c>
      <c r="J1007" s="359"/>
      <c r="K1007" s="359"/>
    </row>
    <row r="1008" spans="1:11">
      <c r="A1008" s="36" t="s">
        <v>2985</v>
      </c>
      <c r="B1008" s="402" t="s">
        <v>2956</v>
      </c>
      <c r="C1008" s="131">
        <v>1</v>
      </c>
      <c r="D1008" s="33">
        <f t="shared" si="44"/>
        <v>80</v>
      </c>
      <c r="E1008" s="33">
        <v>40</v>
      </c>
      <c r="F1008" s="131">
        <v>40</v>
      </c>
      <c r="G1008" s="131"/>
      <c r="H1008" s="131"/>
      <c r="I1008" s="131">
        <v>30</v>
      </c>
      <c r="J1008" s="359"/>
      <c r="K1008" s="359"/>
    </row>
    <row r="1009" spans="1:11">
      <c r="A1009" s="36" t="s">
        <v>2986</v>
      </c>
      <c r="B1009" s="404" t="s">
        <v>1316</v>
      </c>
      <c r="C1009" s="131">
        <v>1</v>
      </c>
      <c r="D1009" s="33">
        <f t="shared" si="44"/>
        <v>120</v>
      </c>
      <c r="E1009" s="33">
        <v>50</v>
      </c>
      <c r="F1009" s="131">
        <v>70</v>
      </c>
      <c r="G1009" s="131"/>
      <c r="H1009" s="131"/>
      <c r="I1009" s="131">
        <v>30</v>
      </c>
      <c r="J1009" s="359"/>
      <c r="K1009" s="359"/>
    </row>
    <row r="1010" spans="1:11">
      <c r="A1010" s="36" t="s">
        <v>2987</v>
      </c>
      <c r="B1010" s="404" t="s">
        <v>2210</v>
      </c>
      <c r="C1010" s="131">
        <v>1</v>
      </c>
      <c r="D1010" s="33">
        <f t="shared" si="44"/>
        <v>120</v>
      </c>
      <c r="E1010" s="33">
        <v>50</v>
      </c>
      <c r="F1010" s="131">
        <v>70</v>
      </c>
      <c r="G1010" s="131"/>
      <c r="H1010" s="131"/>
      <c r="I1010" s="131">
        <v>30</v>
      </c>
      <c r="J1010" s="359"/>
      <c r="K1010" s="359"/>
    </row>
    <row r="1011" spans="1:11">
      <c r="A1011" s="36" t="s">
        <v>2988</v>
      </c>
      <c r="B1011" s="404" t="s">
        <v>2989</v>
      </c>
      <c r="C1011" s="131">
        <v>1</v>
      </c>
      <c r="D1011" s="33">
        <f t="shared" si="44"/>
        <v>120</v>
      </c>
      <c r="E1011" s="33">
        <v>50</v>
      </c>
      <c r="F1011" s="131">
        <v>70</v>
      </c>
      <c r="G1011" s="131"/>
      <c r="H1011" s="131"/>
      <c r="I1011" s="131">
        <v>30</v>
      </c>
      <c r="J1011" s="359"/>
      <c r="K1011" s="359"/>
    </row>
    <row r="1012" spans="1:11">
      <c r="A1012" s="36" t="s">
        <v>2990</v>
      </c>
      <c r="B1012" s="404" t="s">
        <v>2785</v>
      </c>
      <c r="C1012" s="131">
        <v>1</v>
      </c>
      <c r="D1012" s="33">
        <f t="shared" si="44"/>
        <v>80</v>
      </c>
      <c r="E1012" s="33">
        <v>40</v>
      </c>
      <c r="F1012" s="131">
        <v>40</v>
      </c>
      <c r="G1012" s="131"/>
      <c r="H1012" s="131"/>
      <c r="I1012" s="131">
        <v>30</v>
      </c>
      <c r="J1012" s="359"/>
      <c r="K1012" s="359"/>
    </row>
    <row r="1013" spans="1:11">
      <c r="A1013" s="36" t="s">
        <v>2991</v>
      </c>
      <c r="B1013" s="404" t="s">
        <v>2992</v>
      </c>
      <c r="C1013" s="131">
        <v>1</v>
      </c>
      <c r="D1013" s="33">
        <f t="shared" si="44"/>
        <v>260</v>
      </c>
      <c r="E1013" s="33">
        <v>130</v>
      </c>
      <c r="F1013" s="131">
        <v>130</v>
      </c>
      <c r="G1013" s="131"/>
      <c r="H1013" s="131"/>
      <c r="I1013" s="131">
        <v>160</v>
      </c>
      <c r="J1013" s="359"/>
      <c r="K1013" s="359"/>
    </row>
    <row r="1014" spans="1:11">
      <c r="A1014" s="36" t="s">
        <v>2993</v>
      </c>
      <c r="B1014" s="404" t="s">
        <v>2789</v>
      </c>
      <c r="C1014" s="131">
        <v>1</v>
      </c>
      <c r="D1014" s="33">
        <f t="shared" si="44"/>
        <v>60</v>
      </c>
      <c r="E1014" s="33">
        <v>35</v>
      </c>
      <c r="F1014" s="131">
        <v>25</v>
      </c>
      <c r="G1014" s="131"/>
      <c r="H1014" s="131"/>
      <c r="I1014" s="131">
        <v>30</v>
      </c>
      <c r="J1014" s="359"/>
      <c r="K1014" s="359"/>
    </row>
    <row r="1015" spans="1:11" ht="30">
      <c r="A1015" s="36" t="s">
        <v>2994</v>
      </c>
      <c r="B1015" s="404" t="s">
        <v>2995</v>
      </c>
      <c r="C1015" s="131">
        <v>1</v>
      </c>
      <c r="D1015" s="33">
        <f t="shared" si="44"/>
        <v>1804</v>
      </c>
      <c r="E1015" s="33">
        <v>1500</v>
      </c>
      <c r="F1015" s="131">
        <v>304</v>
      </c>
      <c r="G1015" s="131"/>
      <c r="H1015" s="131"/>
      <c r="I1015" s="131">
        <v>30</v>
      </c>
      <c r="J1015" s="359"/>
      <c r="K1015" s="359"/>
    </row>
    <row r="1016" spans="1:11">
      <c r="A1016" s="36" t="s">
        <v>2996</v>
      </c>
      <c r="B1016" s="404" t="s">
        <v>2997</v>
      </c>
      <c r="C1016" s="131">
        <v>1</v>
      </c>
      <c r="D1016" s="33">
        <f t="shared" si="44"/>
        <v>740</v>
      </c>
      <c r="E1016" s="33">
        <v>535</v>
      </c>
      <c r="F1016" s="131">
        <v>205</v>
      </c>
      <c r="G1016" s="131"/>
      <c r="H1016" s="131"/>
      <c r="I1016" s="131">
        <v>30</v>
      </c>
      <c r="J1016" s="359"/>
      <c r="K1016" s="359"/>
    </row>
    <row r="1017" spans="1:11" ht="30">
      <c r="A1017" s="36" t="s">
        <v>2998</v>
      </c>
      <c r="B1017" s="404" t="s">
        <v>2999</v>
      </c>
      <c r="C1017" s="131">
        <v>1</v>
      </c>
      <c r="D1017" s="33">
        <f t="shared" si="44"/>
        <v>740</v>
      </c>
      <c r="E1017" s="33">
        <v>535</v>
      </c>
      <c r="F1017" s="131">
        <v>205</v>
      </c>
      <c r="G1017" s="131"/>
      <c r="H1017" s="131"/>
      <c r="I1017" s="131">
        <v>120</v>
      </c>
      <c r="J1017" s="359"/>
      <c r="K1017" s="359"/>
    </row>
    <row r="1018" spans="1:11">
      <c r="A1018" s="36" t="s">
        <v>3000</v>
      </c>
      <c r="B1018" s="404" t="s">
        <v>3001</v>
      </c>
      <c r="C1018" s="131">
        <v>1</v>
      </c>
      <c r="D1018" s="33">
        <f t="shared" si="44"/>
        <v>740</v>
      </c>
      <c r="E1018" s="33">
        <v>535</v>
      </c>
      <c r="F1018" s="131">
        <v>205</v>
      </c>
      <c r="G1018" s="131"/>
      <c r="H1018" s="131"/>
      <c r="I1018" s="131">
        <v>120</v>
      </c>
      <c r="J1018" s="359"/>
      <c r="K1018" s="359"/>
    </row>
    <row r="1019" spans="1:11" ht="45">
      <c r="A1019" s="36" t="s">
        <v>3002</v>
      </c>
      <c r="B1019" s="402" t="s">
        <v>2904</v>
      </c>
      <c r="C1019" s="131">
        <v>1</v>
      </c>
      <c r="D1019" s="33">
        <f t="shared" si="44"/>
        <v>5800</v>
      </c>
      <c r="E1019" s="33">
        <v>3000</v>
      </c>
      <c r="F1019" s="131">
        <v>2800</v>
      </c>
      <c r="G1019" s="131"/>
      <c r="H1019" s="131"/>
      <c r="I1019" s="131">
        <v>30</v>
      </c>
      <c r="J1019" s="359"/>
      <c r="K1019" s="359"/>
    </row>
    <row r="1020" spans="1:11" ht="30">
      <c r="A1020" s="36" t="s">
        <v>3003</v>
      </c>
      <c r="B1020" s="404" t="s">
        <v>2907</v>
      </c>
      <c r="C1020" s="131">
        <v>1</v>
      </c>
      <c r="D1020" s="33">
        <f t="shared" si="44"/>
        <v>1960</v>
      </c>
      <c r="E1020" s="33">
        <v>1600</v>
      </c>
      <c r="F1020" s="131">
        <v>360</v>
      </c>
      <c r="G1020" s="131"/>
      <c r="H1020" s="131"/>
      <c r="I1020" s="131">
        <v>30</v>
      </c>
      <c r="J1020" s="359"/>
      <c r="K1020" s="359"/>
    </row>
    <row r="1021" spans="1:11" ht="30">
      <c r="A1021" s="36" t="s">
        <v>3004</v>
      </c>
      <c r="B1021" s="404" t="s">
        <v>3005</v>
      </c>
      <c r="C1021" s="131">
        <v>1</v>
      </c>
      <c r="D1021" s="1868">
        <f t="shared" si="44"/>
        <v>80</v>
      </c>
      <c r="E1021" s="1868">
        <v>40</v>
      </c>
      <c r="F1021" s="1368">
        <v>40</v>
      </c>
      <c r="G1021" s="1368"/>
      <c r="H1021" s="1368"/>
      <c r="I1021" s="1368">
        <v>30</v>
      </c>
      <c r="J1021" s="298"/>
      <c r="K1021" s="298"/>
    </row>
    <row r="1022" spans="1:11" ht="42.75">
      <c r="A1022" s="43" t="s">
        <v>3006</v>
      </c>
      <c r="B1022" s="37" t="s">
        <v>3007</v>
      </c>
      <c r="C1022" s="128"/>
      <c r="D1022" s="412"/>
      <c r="E1022" s="63"/>
      <c r="F1022" s="128"/>
      <c r="G1022" s="128"/>
      <c r="H1022" s="128"/>
      <c r="I1022" s="128"/>
      <c r="J1022" s="695"/>
      <c r="K1022" s="695"/>
    </row>
    <row r="1023" spans="1:11">
      <c r="A1023" s="36" t="s">
        <v>3008</v>
      </c>
      <c r="B1023" s="402" t="s">
        <v>1343</v>
      </c>
      <c r="C1023" s="131">
        <v>1</v>
      </c>
      <c r="D1023" s="439">
        <f t="shared" ref="D1023:D1032" si="45">E1023+F1023+G1023+H1023</f>
        <v>45</v>
      </c>
      <c r="E1023" s="439">
        <v>25</v>
      </c>
      <c r="F1023" s="1369">
        <v>20</v>
      </c>
      <c r="G1023" s="1369"/>
      <c r="H1023" s="1369"/>
      <c r="I1023" s="1369">
        <v>30</v>
      </c>
      <c r="J1023" s="1351"/>
      <c r="K1023" s="1351"/>
    </row>
    <row r="1024" spans="1:11">
      <c r="A1024" s="36" t="s">
        <v>3009</v>
      </c>
      <c r="B1024" s="402" t="s">
        <v>3010</v>
      </c>
      <c r="C1024" s="131">
        <v>1</v>
      </c>
      <c r="D1024" s="33">
        <f t="shared" si="45"/>
        <v>60</v>
      </c>
      <c r="E1024" s="33">
        <v>35</v>
      </c>
      <c r="F1024" s="131">
        <v>25</v>
      </c>
      <c r="G1024" s="131"/>
      <c r="H1024" s="131"/>
      <c r="I1024" s="131">
        <v>30</v>
      </c>
      <c r="J1024" s="359"/>
      <c r="K1024" s="359"/>
    </row>
    <row r="1025" spans="1:11">
      <c r="A1025" s="36" t="s">
        <v>3011</v>
      </c>
      <c r="B1025" s="402" t="s">
        <v>2807</v>
      </c>
      <c r="C1025" s="131">
        <v>1</v>
      </c>
      <c r="D1025" s="33">
        <f t="shared" si="45"/>
        <v>60</v>
      </c>
      <c r="E1025" s="33">
        <v>35</v>
      </c>
      <c r="F1025" s="131">
        <v>25</v>
      </c>
      <c r="G1025" s="131"/>
      <c r="H1025" s="131"/>
      <c r="I1025" s="131">
        <v>30</v>
      </c>
      <c r="J1025" s="359"/>
      <c r="K1025" s="359"/>
    </row>
    <row r="1026" spans="1:11">
      <c r="A1026" s="36" t="s">
        <v>3012</v>
      </c>
      <c r="B1026" s="402" t="s">
        <v>3013</v>
      </c>
      <c r="C1026" s="131">
        <v>1</v>
      </c>
      <c r="D1026" s="33">
        <f t="shared" si="45"/>
        <v>80</v>
      </c>
      <c r="E1026" s="33">
        <v>40</v>
      </c>
      <c r="F1026" s="131">
        <v>40</v>
      </c>
      <c r="G1026" s="131"/>
      <c r="H1026" s="131"/>
      <c r="I1026" s="131">
        <v>30</v>
      </c>
      <c r="J1026" s="359"/>
      <c r="K1026" s="359"/>
    </row>
    <row r="1027" spans="1:11">
      <c r="A1027" s="36" t="s">
        <v>3014</v>
      </c>
      <c r="B1027" s="402" t="s">
        <v>2723</v>
      </c>
      <c r="C1027" s="131">
        <v>1</v>
      </c>
      <c r="D1027" s="33">
        <f t="shared" si="45"/>
        <v>80</v>
      </c>
      <c r="E1027" s="33">
        <v>40</v>
      </c>
      <c r="F1027" s="131">
        <v>40</v>
      </c>
      <c r="G1027" s="131"/>
      <c r="H1027" s="131"/>
      <c r="I1027" s="131">
        <v>30</v>
      </c>
      <c r="J1027" s="359"/>
      <c r="K1027" s="359"/>
    </row>
    <row r="1028" spans="1:11" ht="30">
      <c r="A1028" s="36" t="s">
        <v>3015</v>
      </c>
      <c r="B1028" s="402" t="s">
        <v>2729</v>
      </c>
      <c r="C1028" s="131">
        <v>1</v>
      </c>
      <c r="D1028" s="33">
        <f t="shared" si="45"/>
        <v>80</v>
      </c>
      <c r="E1028" s="33">
        <v>40</v>
      </c>
      <c r="F1028" s="131">
        <v>40</v>
      </c>
      <c r="G1028" s="131"/>
      <c r="H1028" s="131"/>
      <c r="I1028" s="131">
        <v>30</v>
      </c>
      <c r="J1028" s="359"/>
      <c r="K1028" s="359"/>
    </row>
    <row r="1029" spans="1:11">
      <c r="A1029" s="36" t="s">
        <v>3016</v>
      </c>
      <c r="B1029" s="403" t="s">
        <v>2785</v>
      </c>
      <c r="C1029" s="131">
        <v>1</v>
      </c>
      <c r="D1029" s="33">
        <f t="shared" si="45"/>
        <v>80</v>
      </c>
      <c r="E1029" s="33">
        <v>40</v>
      </c>
      <c r="F1029" s="131">
        <v>40</v>
      </c>
      <c r="G1029" s="131"/>
      <c r="H1029" s="131"/>
      <c r="I1029" s="131">
        <v>30</v>
      </c>
      <c r="J1029" s="359"/>
      <c r="K1029" s="359"/>
    </row>
    <row r="1030" spans="1:11">
      <c r="A1030" s="36" t="s">
        <v>3017</v>
      </c>
      <c r="B1030" s="403" t="s">
        <v>2992</v>
      </c>
      <c r="C1030" s="131">
        <v>1</v>
      </c>
      <c r="D1030" s="33">
        <f t="shared" si="45"/>
        <v>260</v>
      </c>
      <c r="E1030" s="33">
        <v>130</v>
      </c>
      <c r="F1030" s="131">
        <v>130</v>
      </c>
      <c r="G1030" s="131"/>
      <c r="H1030" s="131"/>
      <c r="I1030" s="131">
        <v>160</v>
      </c>
      <c r="J1030" s="359"/>
      <c r="K1030" s="359"/>
    </row>
    <row r="1031" spans="1:11">
      <c r="A1031" s="36" t="s">
        <v>3018</v>
      </c>
      <c r="B1031" s="402" t="s">
        <v>3019</v>
      </c>
      <c r="C1031" s="131">
        <v>1</v>
      </c>
      <c r="D1031" s="33">
        <f t="shared" si="45"/>
        <v>80</v>
      </c>
      <c r="E1031" s="33">
        <v>40</v>
      </c>
      <c r="F1031" s="131">
        <v>40</v>
      </c>
      <c r="G1031" s="131"/>
      <c r="H1031" s="131"/>
      <c r="I1031" s="131">
        <v>30</v>
      </c>
      <c r="J1031" s="359"/>
      <c r="K1031" s="359"/>
    </row>
    <row r="1032" spans="1:11" ht="36" customHeight="1">
      <c r="A1032" s="36" t="s">
        <v>3020</v>
      </c>
      <c r="B1032" s="402" t="s">
        <v>2883</v>
      </c>
      <c r="C1032" s="131">
        <v>1</v>
      </c>
      <c r="D1032" s="1868">
        <f t="shared" si="45"/>
        <v>740</v>
      </c>
      <c r="E1032" s="1868">
        <v>535</v>
      </c>
      <c r="F1032" s="1368">
        <v>205</v>
      </c>
      <c r="G1032" s="1368"/>
      <c r="H1032" s="1368"/>
      <c r="I1032" s="1368">
        <v>30</v>
      </c>
      <c r="J1032" s="298"/>
      <c r="K1032" s="298"/>
    </row>
    <row r="1033" spans="1:11" ht="50.25" customHeight="1">
      <c r="A1033" s="43" t="s">
        <v>3021</v>
      </c>
      <c r="B1033" s="37" t="s">
        <v>3022</v>
      </c>
      <c r="C1033" s="128"/>
      <c r="D1033" s="412"/>
      <c r="E1033" s="63"/>
      <c r="F1033" s="128"/>
      <c r="G1033" s="128"/>
      <c r="H1033" s="128"/>
      <c r="I1033" s="128"/>
      <c r="J1033" s="695"/>
      <c r="K1033" s="695"/>
    </row>
    <row r="1034" spans="1:11" ht="30">
      <c r="A1034" s="36" t="s">
        <v>3023</v>
      </c>
      <c r="B1034" s="402" t="s">
        <v>3024</v>
      </c>
      <c r="C1034" s="131">
        <v>1</v>
      </c>
      <c r="D1034" s="439">
        <f t="shared" ref="D1034:D1044" si="46">E1034+F1034+G1034+H1034</f>
        <v>2424</v>
      </c>
      <c r="E1034" s="439">
        <v>2120</v>
      </c>
      <c r="F1034" s="1369">
        <v>304</v>
      </c>
      <c r="G1034" s="1369"/>
      <c r="H1034" s="1369"/>
      <c r="I1034" s="1369">
        <v>30</v>
      </c>
      <c r="J1034" s="1351"/>
      <c r="K1034" s="1351"/>
    </row>
    <row r="1035" spans="1:11" ht="45">
      <c r="A1035" s="36" t="s">
        <v>3025</v>
      </c>
      <c r="B1035" s="402" t="s">
        <v>3026</v>
      </c>
      <c r="C1035" s="131">
        <v>1</v>
      </c>
      <c r="D1035" s="33">
        <f t="shared" si="46"/>
        <v>740</v>
      </c>
      <c r="E1035" s="33">
        <v>535</v>
      </c>
      <c r="F1035" s="131">
        <v>205</v>
      </c>
      <c r="G1035" s="131"/>
      <c r="H1035" s="131"/>
      <c r="I1035" s="131">
        <v>30</v>
      </c>
      <c r="J1035" s="359"/>
      <c r="K1035" s="359"/>
    </row>
    <row r="1036" spans="1:11" ht="30">
      <c r="A1036" s="36" t="s">
        <v>3027</v>
      </c>
      <c r="B1036" s="402" t="s">
        <v>3028</v>
      </c>
      <c r="C1036" s="131">
        <v>1</v>
      </c>
      <c r="D1036" s="33">
        <f t="shared" si="46"/>
        <v>1505</v>
      </c>
      <c r="E1036" s="33">
        <v>700</v>
      </c>
      <c r="F1036" s="131">
        <v>805</v>
      </c>
      <c r="G1036" s="131"/>
      <c r="H1036" s="131"/>
      <c r="I1036" s="131">
        <v>30</v>
      </c>
      <c r="J1036" s="359"/>
      <c r="K1036" s="359"/>
    </row>
    <row r="1037" spans="1:11" ht="30">
      <c r="A1037" s="36" t="s">
        <v>3029</v>
      </c>
      <c r="B1037" s="402" t="s">
        <v>3030</v>
      </c>
      <c r="C1037" s="131">
        <v>1</v>
      </c>
      <c r="D1037" s="33">
        <f t="shared" si="46"/>
        <v>740</v>
      </c>
      <c r="E1037" s="33">
        <v>535</v>
      </c>
      <c r="F1037" s="131">
        <v>205</v>
      </c>
      <c r="G1037" s="131"/>
      <c r="H1037" s="131"/>
      <c r="I1037" s="131">
        <v>30</v>
      </c>
      <c r="J1037" s="359"/>
      <c r="K1037" s="359"/>
    </row>
    <row r="1038" spans="1:11" ht="30">
      <c r="A1038" s="36" t="s">
        <v>3031</v>
      </c>
      <c r="B1038" s="402" t="s">
        <v>3032</v>
      </c>
      <c r="C1038" s="131">
        <v>1</v>
      </c>
      <c r="D1038" s="33">
        <f t="shared" si="46"/>
        <v>1505</v>
      </c>
      <c r="E1038" s="33">
        <v>700</v>
      </c>
      <c r="F1038" s="131">
        <v>805</v>
      </c>
      <c r="G1038" s="131"/>
      <c r="H1038" s="131"/>
      <c r="I1038" s="131">
        <v>30</v>
      </c>
      <c r="J1038" s="359"/>
      <c r="K1038" s="359"/>
    </row>
    <row r="1039" spans="1:11" ht="45">
      <c r="A1039" s="36" t="s">
        <v>3033</v>
      </c>
      <c r="B1039" s="402" t="s">
        <v>3034</v>
      </c>
      <c r="C1039" s="131">
        <v>1</v>
      </c>
      <c r="D1039" s="33">
        <f t="shared" si="46"/>
        <v>740</v>
      </c>
      <c r="E1039" s="33">
        <v>535</v>
      </c>
      <c r="F1039" s="131">
        <v>205</v>
      </c>
      <c r="G1039" s="131"/>
      <c r="H1039" s="131"/>
      <c r="I1039" s="131">
        <v>120</v>
      </c>
      <c r="J1039" s="359"/>
      <c r="K1039" s="359"/>
    </row>
    <row r="1040" spans="1:11" ht="45">
      <c r="A1040" s="36" t="s">
        <v>3035</v>
      </c>
      <c r="B1040" s="402" t="s">
        <v>3036</v>
      </c>
      <c r="C1040" s="131">
        <v>1</v>
      </c>
      <c r="D1040" s="33">
        <f t="shared" si="46"/>
        <v>2100</v>
      </c>
      <c r="E1040" s="33">
        <v>1100</v>
      </c>
      <c r="F1040" s="131">
        <v>1000</v>
      </c>
      <c r="G1040" s="131"/>
      <c r="H1040" s="131"/>
      <c r="I1040" s="131">
        <v>120</v>
      </c>
      <c r="J1040" s="359"/>
      <c r="K1040" s="359"/>
    </row>
    <row r="1041" spans="1:11" ht="30">
      <c r="A1041" s="36" t="s">
        <v>3037</v>
      </c>
      <c r="B1041" s="402" t="s">
        <v>3038</v>
      </c>
      <c r="C1041" s="131">
        <v>1</v>
      </c>
      <c r="D1041" s="33">
        <f t="shared" si="46"/>
        <v>2755</v>
      </c>
      <c r="E1041" s="33">
        <v>2395</v>
      </c>
      <c r="F1041" s="131">
        <v>360</v>
      </c>
      <c r="G1041" s="131"/>
      <c r="H1041" s="131"/>
      <c r="I1041" s="131">
        <v>30</v>
      </c>
      <c r="J1041" s="359"/>
      <c r="K1041" s="359"/>
    </row>
    <row r="1042" spans="1:11" ht="37.5" customHeight="1">
      <c r="A1042" s="36" t="s">
        <v>3039</v>
      </c>
      <c r="B1042" s="402" t="s">
        <v>2904</v>
      </c>
      <c r="C1042" s="131">
        <v>1</v>
      </c>
      <c r="D1042" s="33">
        <f t="shared" si="46"/>
        <v>6070</v>
      </c>
      <c r="E1042" s="33">
        <v>3270</v>
      </c>
      <c r="F1042" s="131">
        <v>2800</v>
      </c>
      <c r="G1042" s="131"/>
      <c r="H1042" s="131"/>
      <c r="I1042" s="131">
        <v>30</v>
      </c>
      <c r="J1042" s="359"/>
      <c r="K1042" s="359"/>
    </row>
    <row r="1043" spans="1:11" ht="30">
      <c r="A1043" s="36" t="s">
        <v>3040</v>
      </c>
      <c r="B1043" s="402" t="s">
        <v>3041</v>
      </c>
      <c r="C1043" s="131">
        <v>1</v>
      </c>
      <c r="D1043" s="33">
        <f t="shared" si="46"/>
        <v>2755</v>
      </c>
      <c r="E1043" s="33">
        <v>2395</v>
      </c>
      <c r="F1043" s="131">
        <v>360</v>
      </c>
      <c r="G1043" s="131"/>
      <c r="H1043" s="131"/>
      <c r="I1043" s="131">
        <v>30</v>
      </c>
      <c r="J1043" s="359"/>
      <c r="K1043" s="359"/>
    </row>
    <row r="1044" spans="1:11" ht="21" customHeight="1">
      <c r="A1044" s="36" t="s">
        <v>3042</v>
      </c>
      <c r="B1044" s="403" t="s">
        <v>2789</v>
      </c>
      <c r="C1044" s="131">
        <v>1</v>
      </c>
      <c r="D1044" s="1868">
        <f t="shared" si="46"/>
        <v>60</v>
      </c>
      <c r="E1044" s="33">
        <v>35</v>
      </c>
      <c r="F1044" s="131">
        <v>25</v>
      </c>
      <c r="G1044" s="131"/>
      <c r="H1044" s="131"/>
      <c r="I1044" s="131">
        <v>30</v>
      </c>
      <c r="J1044" s="298"/>
      <c r="K1044" s="298"/>
    </row>
    <row r="1045" spans="1:11" ht="19.5" customHeight="1">
      <c r="A1045" s="43" t="s">
        <v>3043</v>
      </c>
      <c r="B1045" s="41" t="s">
        <v>944</v>
      </c>
      <c r="C1045" s="128"/>
      <c r="D1045" s="412"/>
      <c r="E1045" s="63"/>
      <c r="F1045" s="128"/>
      <c r="G1045" s="128"/>
      <c r="H1045" s="128"/>
      <c r="I1045" s="128"/>
      <c r="J1045" s="695"/>
      <c r="K1045" s="695"/>
    </row>
    <row r="1046" spans="1:11" ht="45">
      <c r="A1046" s="36" t="s">
        <v>3044</v>
      </c>
      <c r="B1046" s="402" t="s">
        <v>3045</v>
      </c>
      <c r="C1046" s="131">
        <v>1</v>
      </c>
      <c r="D1046" s="439">
        <f>E1046+F1046+G1046+H1046</f>
        <v>225</v>
      </c>
      <c r="E1046" s="439">
        <v>135</v>
      </c>
      <c r="F1046" s="1369">
        <v>90</v>
      </c>
      <c r="G1046" s="1369"/>
      <c r="H1046" s="1369"/>
      <c r="I1046" s="1369">
        <v>30</v>
      </c>
      <c r="J1046" s="1351"/>
      <c r="K1046" s="1351"/>
    </row>
    <row r="1047" spans="1:11" ht="45">
      <c r="A1047" s="36" t="s">
        <v>3046</v>
      </c>
      <c r="B1047" s="402" t="s">
        <v>3047</v>
      </c>
      <c r="C1047" s="131">
        <v>1</v>
      </c>
      <c r="D1047" s="33">
        <f>E1047+F1047+G1047+H1047</f>
        <v>225</v>
      </c>
      <c r="E1047" s="33">
        <v>135</v>
      </c>
      <c r="F1047" s="131">
        <v>90</v>
      </c>
      <c r="G1047" s="131"/>
      <c r="H1047" s="131"/>
      <c r="I1047" s="131">
        <v>30</v>
      </c>
      <c r="J1047" s="359"/>
      <c r="K1047" s="359"/>
    </row>
    <row r="1048" spans="1:11" ht="24.75" customHeight="1">
      <c r="A1048" s="160" t="s">
        <v>17</v>
      </c>
      <c r="B1048" s="46" t="s">
        <v>5311</v>
      </c>
      <c r="C1048" s="388"/>
      <c r="D1048" s="1874"/>
      <c r="E1048" s="1875"/>
      <c r="F1048" s="1376"/>
      <c r="G1048" s="1376"/>
      <c r="H1048" s="1376"/>
      <c r="I1048" s="1376"/>
      <c r="J1048" s="1354"/>
      <c r="K1048" s="1354"/>
    </row>
    <row r="1049" spans="1:11" ht="42.75">
      <c r="A1049" s="66" t="s">
        <v>5686</v>
      </c>
      <c r="B1049" s="37" t="s">
        <v>840</v>
      </c>
      <c r="C1049" s="128"/>
      <c r="D1049" s="412"/>
      <c r="E1049" s="63"/>
      <c r="F1049" s="128"/>
      <c r="G1049" s="128"/>
      <c r="H1049" s="128"/>
      <c r="I1049" s="128"/>
      <c r="J1049" s="695"/>
      <c r="K1049" s="695"/>
    </row>
    <row r="1050" spans="1:11" ht="30">
      <c r="A1050" s="711" t="s">
        <v>5687</v>
      </c>
      <c r="B1050" s="38" t="s">
        <v>738</v>
      </c>
      <c r="C1050" s="131">
        <v>1</v>
      </c>
      <c r="D1050" s="439">
        <f>SUM(E1050:G1050)</f>
        <v>16</v>
      </c>
      <c r="E1050" s="439">
        <v>8</v>
      </c>
      <c r="F1050" s="1369">
        <v>4</v>
      </c>
      <c r="G1050" s="1369">
        <v>4</v>
      </c>
      <c r="H1050" s="1369"/>
      <c r="I1050" s="1369">
        <v>45</v>
      </c>
      <c r="J1050" s="1351" t="s">
        <v>841</v>
      </c>
      <c r="K1050" s="1351"/>
    </row>
    <row r="1051" spans="1:11" ht="30">
      <c r="A1051" s="711" t="s">
        <v>5688</v>
      </c>
      <c r="B1051" s="38" t="s">
        <v>739</v>
      </c>
      <c r="C1051" s="131">
        <v>1</v>
      </c>
      <c r="D1051" s="1868">
        <f>SUM(E1051:G1051)</f>
        <v>90</v>
      </c>
      <c r="E1051" s="1868">
        <v>50</v>
      </c>
      <c r="F1051" s="1368">
        <v>25</v>
      </c>
      <c r="G1051" s="1368">
        <v>15</v>
      </c>
      <c r="H1051" s="1368"/>
      <c r="I1051" s="1368">
        <v>110</v>
      </c>
      <c r="J1051" s="298" t="s">
        <v>842</v>
      </c>
      <c r="K1051" s="298"/>
    </row>
    <row r="1052" spans="1:11" ht="42.75">
      <c r="A1052" s="66" t="s">
        <v>5689</v>
      </c>
      <c r="B1052" s="39" t="s">
        <v>740</v>
      </c>
      <c r="C1052" s="128"/>
      <c r="D1052" s="412"/>
      <c r="E1052" s="63"/>
      <c r="F1052" s="128"/>
      <c r="G1052" s="128"/>
      <c r="H1052" s="128"/>
      <c r="I1052" s="128"/>
      <c r="J1052" s="695"/>
      <c r="K1052" s="695"/>
    </row>
    <row r="1053" spans="1:11" ht="30">
      <c r="A1053" s="711" t="s">
        <v>5690</v>
      </c>
      <c r="B1053" s="38" t="s">
        <v>766</v>
      </c>
      <c r="C1053" s="131">
        <v>1</v>
      </c>
      <c r="D1053" s="439">
        <f>SUM(E1053:G1053)</f>
        <v>51</v>
      </c>
      <c r="E1053" s="439">
        <v>20</v>
      </c>
      <c r="F1053" s="1369">
        <v>11</v>
      </c>
      <c r="G1053" s="1369">
        <v>20</v>
      </c>
      <c r="H1053" s="1369"/>
      <c r="I1053" s="1369">
        <v>60</v>
      </c>
      <c r="J1053" s="1351" t="s">
        <v>843</v>
      </c>
      <c r="K1053" s="1351"/>
    </row>
    <row r="1054" spans="1:11" ht="60">
      <c r="A1054" s="711" t="s">
        <v>5691</v>
      </c>
      <c r="B1054" s="38" t="s">
        <v>741</v>
      </c>
      <c r="C1054" s="131">
        <v>1</v>
      </c>
      <c r="D1054" s="33">
        <f>SUM(E1054:G1054)</f>
        <v>120</v>
      </c>
      <c r="E1054" s="33">
        <v>70</v>
      </c>
      <c r="F1054" s="131">
        <v>40</v>
      </c>
      <c r="G1054" s="131">
        <v>10</v>
      </c>
      <c r="H1054" s="131"/>
      <c r="I1054" s="131">
        <v>70</v>
      </c>
      <c r="J1054" s="359"/>
      <c r="K1054" s="359"/>
    </row>
    <row r="1055" spans="1:11" ht="28.5">
      <c r="A1055" s="944" t="s">
        <v>5692</v>
      </c>
      <c r="B1055" s="40" t="s">
        <v>772</v>
      </c>
      <c r="C1055" s="128"/>
      <c r="D1055" s="412"/>
      <c r="E1055" s="63"/>
      <c r="F1055" s="128"/>
      <c r="G1055" s="128"/>
      <c r="H1055" s="128"/>
      <c r="I1055" s="128"/>
      <c r="J1055" s="695"/>
      <c r="K1055" s="695"/>
    </row>
    <row r="1056" spans="1:11" ht="30">
      <c r="A1056" s="711" t="s">
        <v>5693</v>
      </c>
      <c r="B1056" s="38" t="s">
        <v>774</v>
      </c>
      <c r="C1056" s="131">
        <v>1</v>
      </c>
      <c r="D1056" s="439">
        <f>SUM(E1056:G1056)</f>
        <v>25</v>
      </c>
      <c r="E1056" s="439">
        <v>15</v>
      </c>
      <c r="F1056" s="1369">
        <v>5</v>
      </c>
      <c r="G1056" s="1369">
        <v>5</v>
      </c>
      <c r="H1056" s="1369"/>
      <c r="I1056" s="1369">
        <v>60</v>
      </c>
      <c r="J1056" s="1351" t="s">
        <v>844</v>
      </c>
      <c r="K1056" s="1351"/>
    </row>
    <row r="1057" spans="1:11">
      <c r="A1057" s="711" t="s">
        <v>5694</v>
      </c>
      <c r="B1057" s="38" t="s">
        <v>776</v>
      </c>
      <c r="C1057" s="131">
        <v>1</v>
      </c>
      <c r="D1057" s="1868">
        <f>SUM(E1057:G1057)</f>
        <v>180</v>
      </c>
      <c r="E1057" s="1868">
        <v>100</v>
      </c>
      <c r="F1057" s="1368">
        <v>60</v>
      </c>
      <c r="G1057" s="1368">
        <v>20</v>
      </c>
      <c r="H1057" s="1368"/>
      <c r="I1057" s="1368">
        <v>222</v>
      </c>
      <c r="J1057" s="298"/>
      <c r="K1057" s="298"/>
    </row>
    <row r="1058" spans="1:11" ht="28.5">
      <c r="A1058" s="66" t="s">
        <v>5695</v>
      </c>
      <c r="B1058" s="39" t="s">
        <v>845</v>
      </c>
      <c r="C1058" s="128"/>
      <c r="D1058" s="412"/>
      <c r="E1058" s="63"/>
      <c r="F1058" s="128"/>
      <c r="G1058" s="128"/>
      <c r="H1058" s="128"/>
      <c r="I1058" s="128"/>
      <c r="J1058" s="695"/>
      <c r="K1058" s="695"/>
    </row>
    <row r="1059" spans="1:11">
      <c r="A1059" s="711" t="s">
        <v>5696</v>
      </c>
      <c r="B1059" s="38" t="s">
        <v>776</v>
      </c>
      <c r="C1059" s="131">
        <v>1</v>
      </c>
      <c r="D1059" s="439">
        <f>SUM(E1059:G1059)</f>
        <v>190</v>
      </c>
      <c r="E1059" s="439">
        <v>120</v>
      </c>
      <c r="F1059" s="1369">
        <v>60</v>
      </c>
      <c r="G1059" s="1369">
        <v>10</v>
      </c>
      <c r="H1059" s="1369"/>
      <c r="I1059" s="1369">
        <v>222</v>
      </c>
      <c r="J1059" s="1351"/>
      <c r="K1059" s="1351"/>
    </row>
    <row r="1060" spans="1:11" ht="45">
      <c r="A1060" s="711" t="s">
        <v>5697</v>
      </c>
      <c r="B1060" s="38" t="s">
        <v>748</v>
      </c>
      <c r="C1060" s="131">
        <v>1</v>
      </c>
      <c r="D1060" s="33">
        <f>SUM(E1060:G1060)</f>
        <v>570</v>
      </c>
      <c r="E1060" s="33">
        <v>420</v>
      </c>
      <c r="F1060" s="131">
        <v>140</v>
      </c>
      <c r="G1060" s="131">
        <v>10</v>
      </c>
      <c r="H1060" s="131"/>
      <c r="I1060" s="131">
        <v>438</v>
      </c>
      <c r="J1060" s="359" t="s">
        <v>846</v>
      </c>
      <c r="K1060" s="359"/>
    </row>
    <row r="1061" spans="1:11" ht="45">
      <c r="A1061" s="711" t="s">
        <v>5698</v>
      </c>
      <c r="B1061" s="38" t="s">
        <v>749</v>
      </c>
      <c r="C1061" s="131">
        <v>1</v>
      </c>
      <c r="D1061" s="33">
        <f>SUM(E1061:G1061)</f>
        <v>750</v>
      </c>
      <c r="E1061" s="33">
        <v>420</v>
      </c>
      <c r="F1061" s="131">
        <v>320</v>
      </c>
      <c r="G1061" s="131">
        <v>10</v>
      </c>
      <c r="H1061" s="131"/>
      <c r="I1061" s="131">
        <v>203</v>
      </c>
      <c r="J1061" s="359" t="s">
        <v>847</v>
      </c>
      <c r="K1061" s="359"/>
    </row>
    <row r="1062" spans="1:11" ht="45">
      <c r="A1062" s="711" t="s">
        <v>5699</v>
      </c>
      <c r="B1062" s="38" t="s">
        <v>788</v>
      </c>
      <c r="C1062" s="131">
        <v>1</v>
      </c>
      <c r="D1062" s="33">
        <f>SUM(E1062:G1062)</f>
        <v>540</v>
      </c>
      <c r="E1062" s="33">
        <v>410</v>
      </c>
      <c r="F1062" s="131">
        <v>120</v>
      </c>
      <c r="G1062" s="131">
        <v>10</v>
      </c>
      <c r="H1062" s="131"/>
      <c r="I1062" s="131">
        <v>418</v>
      </c>
      <c r="J1062" s="359" t="s">
        <v>848</v>
      </c>
      <c r="K1062" s="359"/>
    </row>
    <row r="1063" spans="1:11" ht="45">
      <c r="A1063" s="711" t="s">
        <v>5700</v>
      </c>
      <c r="B1063" s="38" t="s">
        <v>789</v>
      </c>
      <c r="C1063" s="131">
        <v>1</v>
      </c>
      <c r="D1063" s="1868">
        <f>SUM(E1063:G1063)</f>
        <v>550</v>
      </c>
      <c r="E1063" s="1868">
        <v>300</v>
      </c>
      <c r="F1063" s="1368">
        <v>240</v>
      </c>
      <c r="G1063" s="1368">
        <v>10</v>
      </c>
      <c r="H1063" s="1368"/>
      <c r="I1063" s="1368">
        <v>243</v>
      </c>
      <c r="J1063" s="298" t="s">
        <v>849</v>
      </c>
      <c r="K1063" s="298"/>
    </row>
    <row r="1064" spans="1:11" ht="28.5">
      <c r="A1064" s="66" t="s">
        <v>5701</v>
      </c>
      <c r="B1064" s="39" t="s">
        <v>790</v>
      </c>
      <c r="C1064" s="128"/>
      <c r="D1064" s="412"/>
      <c r="E1064" s="63"/>
      <c r="F1064" s="128"/>
      <c r="G1064" s="128"/>
      <c r="H1064" s="128"/>
      <c r="I1064" s="128"/>
      <c r="J1064" s="695"/>
      <c r="K1064" s="695"/>
    </row>
    <row r="1065" spans="1:11" ht="45">
      <c r="A1065" s="711" t="s">
        <v>5702</v>
      </c>
      <c r="B1065" s="38" t="s">
        <v>792</v>
      </c>
      <c r="C1065" s="131">
        <v>1</v>
      </c>
      <c r="D1065" s="439">
        <f t="shared" ref="D1065:D1073" si="47">SUM(E1065:G1065)</f>
        <v>90</v>
      </c>
      <c r="E1065" s="439">
        <v>50</v>
      </c>
      <c r="F1065" s="1369">
        <v>25</v>
      </c>
      <c r="G1065" s="1369">
        <v>15</v>
      </c>
      <c r="H1065" s="1369"/>
      <c r="I1065" s="1369">
        <v>92</v>
      </c>
      <c r="J1065" s="1351" t="s">
        <v>850</v>
      </c>
      <c r="K1065" s="1351"/>
    </row>
    <row r="1066" spans="1:11" ht="45">
      <c r="A1066" s="711" t="s">
        <v>5703</v>
      </c>
      <c r="B1066" s="38" t="s">
        <v>794</v>
      </c>
      <c r="C1066" s="131">
        <v>1</v>
      </c>
      <c r="D1066" s="33">
        <f t="shared" si="47"/>
        <v>20</v>
      </c>
      <c r="E1066" s="33">
        <v>10</v>
      </c>
      <c r="F1066" s="131">
        <v>5</v>
      </c>
      <c r="G1066" s="131">
        <v>5</v>
      </c>
      <c r="H1066" s="131"/>
      <c r="I1066" s="131">
        <v>50</v>
      </c>
      <c r="J1066" s="359" t="s">
        <v>851</v>
      </c>
      <c r="K1066" s="359"/>
    </row>
    <row r="1067" spans="1:11" ht="30">
      <c r="A1067" s="711" t="s">
        <v>5704</v>
      </c>
      <c r="B1067" s="38" t="s">
        <v>795</v>
      </c>
      <c r="C1067" s="131">
        <v>1</v>
      </c>
      <c r="D1067" s="33">
        <f t="shared" si="47"/>
        <v>16</v>
      </c>
      <c r="E1067" s="439">
        <v>8</v>
      </c>
      <c r="F1067" s="1369">
        <v>4</v>
      </c>
      <c r="G1067" s="1369">
        <v>4</v>
      </c>
      <c r="H1067" s="1369"/>
      <c r="I1067" s="1369">
        <v>45</v>
      </c>
      <c r="J1067" s="1351" t="s">
        <v>841</v>
      </c>
      <c r="K1067" s="359"/>
    </row>
    <row r="1068" spans="1:11" ht="45">
      <c r="A1068" s="711" t="s">
        <v>5705</v>
      </c>
      <c r="B1068" s="38" t="s">
        <v>797</v>
      </c>
      <c r="C1068" s="131">
        <v>1</v>
      </c>
      <c r="D1068" s="33">
        <f t="shared" si="47"/>
        <v>20</v>
      </c>
      <c r="E1068" s="33">
        <v>10</v>
      </c>
      <c r="F1068" s="131">
        <v>5</v>
      </c>
      <c r="G1068" s="131">
        <v>5</v>
      </c>
      <c r="H1068" s="131"/>
      <c r="I1068" s="131">
        <v>30</v>
      </c>
      <c r="J1068" s="359" t="s">
        <v>852</v>
      </c>
      <c r="K1068" s="359"/>
    </row>
    <row r="1069" spans="1:11" ht="45">
      <c r="A1069" s="711" t="s">
        <v>5706</v>
      </c>
      <c r="B1069" s="38" t="s">
        <v>799</v>
      </c>
      <c r="C1069" s="131">
        <v>1</v>
      </c>
      <c r="D1069" s="33">
        <f t="shared" si="47"/>
        <v>16</v>
      </c>
      <c r="E1069" s="33">
        <v>8</v>
      </c>
      <c r="F1069" s="131">
        <v>4</v>
      </c>
      <c r="G1069" s="131">
        <v>4</v>
      </c>
      <c r="H1069" s="131"/>
      <c r="I1069" s="131">
        <v>30</v>
      </c>
      <c r="J1069" s="359" t="s">
        <v>853</v>
      </c>
      <c r="K1069" s="359"/>
    </row>
    <row r="1070" spans="1:11" ht="45">
      <c r="A1070" s="711" t="s">
        <v>5707</v>
      </c>
      <c r="B1070" s="38" t="s">
        <v>801</v>
      </c>
      <c r="C1070" s="131">
        <v>1</v>
      </c>
      <c r="D1070" s="33">
        <f t="shared" si="47"/>
        <v>25</v>
      </c>
      <c r="E1070" s="33">
        <v>15</v>
      </c>
      <c r="F1070" s="131">
        <v>5</v>
      </c>
      <c r="G1070" s="131">
        <v>5</v>
      </c>
      <c r="H1070" s="131"/>
      <c r="I1070" s="131">
        <v>20</v>
      </c>
      <c r="J1070" s="359" t="s">
        <v>854</v>
      </c>
      <c r="K1070" s="359"/>
    </row>
    <row r="1071" spans="1:11" ht="45">
      <c r="A1071" s="711" t="s">
        <v>5708</v>
      </c>
      <c r="B1071" s="38" t="s">
        <v>802</v>
      </c>
      <c r="C1071" s="131">
        <v>1</v>
      </c>
      <c r="D1071" s="33">
        <f t="shared" si="47"/>
        <v>180</v>
      </c>
      <c r="E1071" s="33">
        <v>100</v>
      </c>
      <c r="F1071" s="131">
        <v>60</v>
      </c>
      <c r="G1071" s="131">
        <v>20</v>
      </c>
      <c r="H1071" s="131"/>
      <c r="I1071" s="131">
        <v>222</v>
      </c>
      <c r="J1071" s="359" t="s">
        <v>855</v>
      </c>
      <c r="K1071" s="359"/>
    </row>
    <row r="1072" spans="1:11" ht="45">
      <c r="A1072" s="711" t="s">
        <v>5709</v>
      </c>
      <c r="B1072" s="38" t="s">
        <v>803</v>
      </c>
      <c r="C1072" s="131">
        <v>1</v>
      </c>
      <c r="D1072" s="33">
        <f t="shared" si="47"/>
        <v>180</v>
      </c>
      <c r="E1072" s="33">
        <v>80</v>
      </c>
      <c r="F1072" s="131">
        <v>60</v>
      </c>
      <c r="G1072" s="131">
        <v>40</v>
      </c>
      <c r="H1072" s="131"/>
      <c r="I1072" s="131">
        <v>192</v>
      </c>
      <c r="J1072" s="359" t="s">
        <v>856</v>
      </c>
      <c r="K1072" s="359"/>
    </row>
    <row r="1073" spans="1:11" ht="45">
      <c r="A1073" s="711" t="s">
        <v>5710</v>
      </c>
      <c r="B1073" s="38" t="s">
        <v>807</v>
      </c>
      <c r="C1073" s="131">
        <v>1</v>
      </c>
      <c r="D1073" s="1868">
        <f t="shared" si="47"/>
        <v>180</v>
      </c>
      <c r="E1073" s="1868">
        <v>80</v>
      </c>
      <c r="F1073" s="1368">
        <v>60</v>
      </c>
      <c r="G1073" s="1368">
        <v>40</v>
      </c>
      <c r="H1073" s="1368"/>
      <c r="I1073" s="1368">
        <v>192</v>
      </c>
      <c r="J1073" s="298" t="s">
        <v>856</v>
      </c>
      <c r="K1073" s="298"/>
    </row>
    <row r="1074" spans="1:11" ht="71.25">
      <c r="A1074" s="66" t="s">
        <v>5711</v>
      </c>
      <c r="B1074" s="39" t="s">
        <v>810</v>
      </c>
      <c r="C1074" s="155"/>
      <c r="D1074" s="412"/>
      <c r="E1074" s="412"/>
      <c r="F1074" s="155"/>
      <c r="G1074" s="155"/>
      <c r="H1074" s="155"/>
      <c r="I1074" s="155"/>
      <c r="J1074" s="695"/>
      <c r="K1074" s="695"/>
    </row>
    <row r="1075" spans="1:11" ht="45">
      <c r="A1075" s="711" t="s">
        <v>5712</v>
      </c>
      <c r="B1075" s="38" t="s">
        <v>812</v>
      </c>
      <c r="C1075" s="131">
        <v>1</v>
      </c>
      <c r="D1075" s="1876">
        <f>SUM(E1075:G1075)</f>
        <v>50</v>
      </c>
      <c r="E1075" s="439">
        <v>25</v>
      </c>
      <c r="F1075" s="1369">
        <v>15</v>
      </c>
      <c r="G1075" s="1369">
        <v>10</v>
      </c>
      <c r="H1075" s="1369"/>
      <c r="I1075" s="1369">
        <v>192</v>
      </c>
      <c r="J1075" s="1351" t="s">
        <v>860</v>
      </c>
      <c r="K1075" s="1351"/>
    </row>
    <row r="1076" spans="1:11" ht="57">
      <c r="A1076" s="944" t="s">
        <v>5713</v>
      </c>
      <c r="B1076" s="37" t="s">
        <v>857</v>
      </c>
      <c r="C1076" s="155"/>
      <c r="D1076" s="412"/>
      <c r="E1076" s="412"/>
      <c r="F1076" s="155"/>
      <c r="G1076" s="155"/>
      <c r="H1076" s="155"/>
      <c r="I1076" s="155"/>
      <c r="J1076" s="695"/>
      <c r="K1076" s="695"/>
    </row>
    <row r="1077" spans="1:11" ht="45">
      <c r="A1077" s="711" t="s">
        <v>5714</v>
      </c>
      <c r="B1077" s="38" t="s">
        <v>744</v>
      </c>
      <c r="C1077" s="131">
        <v>1</v>
      </c>
      <c r="D1077" s="439">
        <f>SUM(E1077:G1077)</f>
        <v>50</v>
      </c>
      <c r="E1077" s="439">
        <v>25</v>
      </c>
      <c r="F1077" s="1369">
        <v>15</v>
      </c>
      <c r="G1077" s="1369">
        <v>10</v>
      </c>
      <c r="H1077" s="1369"/>
      <c r="I1077" s="1369">
        <v>192</v>
      </c>
      <c r="J1077" s="1351" t="s">
        <v>858</v>
      </c>
      <c r="K1077" s="1351"/>
    </row>
    <row r="1078" spans="1:11" ht="45">
      <c r="A1078" s="711" t="s">
        <v>5715</v>
      </c>
      <c r="B1078" s="38" t="s">
        <v>745</v>
      </c>
      <c r="C1078" s="131">
        <v>1</v>
      </c>
      <c r="D1078" s="1868">
        <f>SUM(E1078:G1078)</f>
        <v>50</v>
      </c>
      <c r="E1078" s="1868">
        <v>25</v>
      </c>
      <c r="F1078" s="1368">
        <v>15</v>
      </c>
      <c r="G1078" s="1368">
        <v>10</v>
      </c>
      <c r="H1078" s="1368"/>
      <c r="I1078" s="1368">
        <v>192</v>
      </c>
      <c r="J1078" s="298" t="s">
        <v>859</v>
      </c>
      <c r="K1078" s="298"/>
    </row>
    <row r="1079" spans="1:11">
      <c r="A1079" s="944" t="s">
        <v>5716</v>
      </c>
      <c r="B1079" s="37" t="s">
        <v>726</v>
      </c>
      <c r="C1079" s="155"/>
      <c r="D1079" s="412"/>
      <c r="E1079" s="412"/>
      <c r="F1079" s="155"/>
      <c r="G1079" s="155"/>
      <c r="H1079" s="155"/>
      <c r="I1079" s="155"/>
      <c r="J1079" s="695"/>
      <c r="K1079" s="695"/>
    </row>
    <row r="1080" spans="1:11" ht="45">
      <c r="A1080" s="711" t="s">
        <v>5717</v>
      </c>
      <c r="B1080" s="38" t="s">
        <v>818</v>
      </c>
      <c r="C1080" s="131">
        <v>1</v>
      </c>
      <c r="D1080" s="439">
        <f>SUM(E1080:G1080)</f>
        <v>50</v>
      </c>
      <c r="E1080" s="439">
        <v>25</v>
      </c>
      <c r="F1080" s="1369">
        <v>15</v>
      </c>
      <c r="G1080" s="1369">
        <v>10</v>
      </c>
      <c r="H1080" s="1369"/>
      <c r="I1080" s="1369">
        <v>192</v>
      </c>
      <c r="J1080" s="1351" t="s">
        <v>860</v>
      </c>
      <c r="K1080" s="1351"/>
    </row>
    <row r="1081" spans="1:11">
      <c r="A1081" s="711" t="s">
        <v>5718</v>
      </c>
      <c r="B1081" s="38" t="s">
        <v>776</v>
      </c>
      <c r="C1081" s="131">
        <v>1</v>
      </c>
      <c r="D1081" s="1868">
        <f>SUM(E1081:G1081)</f>
        <v>190</v>
      </c>
      <c r="E1081" s="1868">
        <v>120</v>
      </c>
      <c r="F1081" s="1368">
        <v>60</v>
      </c>
      <c r="G1081" s="1368">
        <v>10</v>
      </c>
      <c r="H1081" s="1368"/>
      <c r="I1081" s="1368">
        <v>222</v>
      </c>
      <c r="J1081" s="298"/>
      <c r="K1081" s="298"/>
    </row>
    <row r="1082" spans="1:11" ht="42.75">
      <c r="A1082" s="944" t="s">
        <v>5719</v>
      </c>
      <c r="B1082" s="37" t="s">
        <v>821</v>
      </c>
      <c r="C1082" s="155"/>
      <c r="D1082" s="412"/>
      <c r="E1082" s="412"/>
      <c r="F1082" s="155"/>
      <c r="G1082" s="155"/>
      <c r="H1082" s="155"/>
      <c r="I1082" s="155"/>
      <c r="J1082" s="695"/>
      <c r="K1082" s="695"/>
    </row>
    <row r="1083" spans="1:11" ht="45">
      <c r="A1083" s="711" t="s">
        <v>5720</v>
      </c>
      <c r="B1083" s="38" t="s">
        <v>746</v>
      </c>
      <c r="C1083" s="131">
        <v>1</v>
      </c>
      <c r="D1083" s="439">
        <f t="shared" ref="D1083:D1092" si="48">SUM(E1083:G1083)</f>
        <v>180</v>
      </c>
      <c r="E1083" s="439">
        <v>100</v>
      </c>
      <c r="F1083" s="1369">
        <v>60</v>
      </c>
      <c r="G1083" s="1369">
        <v>20</v>
      </c>
      <c r="H1083" s="1369"/>
      <c r="I1083" s="1369">
        <v>222</v>
      </c>
      <c r="J1083" s="1351" t="s">
        <v>861</v>
      </c>
      <c r="K1083" s="1351"/>
    </row>
    <row r="1084" spans="1:11" ht="45">
      <c r="A1084" s="711" t="s">
        <v>5721</v>
      </c>
      <c r="B1084" s="38" t="s">
        <v>748</v>
      </c>
      <c r="C1084" s="131">
        <v>1</v>
      </c>
      <c r="D1084" s="33">
        <f t="shared" si="48"/>
        <v>570</v>
      </c>
      <c r="E1084" s="33">
        <v>420</v>
      </c>
      <c r="F1084" s="131">
        <v>140</v>
      </c>
      <c r="G1084" s="131">
        <v>10</v>
      </c>
      <c r="H1084" s="131"/>
      <c r="I1084" s="131">
        <v>438</v>
      </c>
      <c r="J1084" s="359" t="s">
        <v>846</v>
      </c>
      <c r="K1084" s="359"/>
    </row>
    <row r="1085" spans="1:11" ht="45">
      <c r="A1085" s="711" t="s">
        <v>5722</v>
      </c>
      <c r="B1085" s="38" t="s">
        <v>749</v>
      </c>
      <c r="C1085" s="131">
        <v>1</v>
      </c>
      <c r="D1085" s="33">
        <f t="shared" si="48"/>
        <v>750</v>
      </c>
      <c r="E1085" s="33">
        <v>420</v>
      </c>
      <c r="F1085" s="131">
        <v>320</v>
      </c>
      <c r="G1085" s="131">
        <v>10</v>
      </c>
      <c r="H1085" s="131"/>
      <c r="I1085" s="131">
        <v>203</v>
      </c>
      <c r="J1085" s="359" t="s">
        <v>847</v>
      </c>
      <c r="K1085" s="359"/>
    </row>
    <row r="1086" spans="1:11" ht="45">
      <c r="A1086" s="711" t="s">
        <v>5723</v>
      </c>
      <c r="B1086" s="38" t="s">
        <v>751</v>
      </c>
      <c r="C1086" s="131">
        <v>1</v>
      </c>
      <c r="D1086" s="33">
        <f t="shared" si="48"/>
        <v>180</v>
      </c>
      <c r="E1086" s="33">
        <v>100</v>
      </c>
      <c r="F1086" s="131">
        <v>60</v>
      </c>
      <c r="G1086" s="131">
        <v>20</v>
      </c>
      <c r="H1086" s="131"/>
      <c r="I1086" s="131">
        <v>60</v>
      </c>
      <c r="J1086" s="359" t="s">
        <v>862</v>
      </c>
      <c r="K1086" s="359"/>
    </row>
    <row r="1087" spans="1:11" ht="45">
      <c r="A1087" s="711" t="s">
        <v>5724</v>
      </c>
      <c r="B1087" s="38" t="s">
        <v>752</v>
      </c>
      <c r="C1087" s="131">
        <v>1</v>
      </c>
      <c r="D1087" s="33">
        <f t="shared" si="48"/>
        <v>550</v>
      </c>
      <c r="E1087" s="1868">
        <v>300</v>
      </c>
      <c r="F1087" s="1368">
        <v>240</v>
      </c>
      <c r="G1087" s="1368">
        <v>10</v>
      </c>
      <c r="H1087" s="1368"/>
      <c r="I1087" s="1368">
        <v>243</v>
      </c>
      <c r="J1087" s="298" t="s">
        <v>849</v>
      </c>
      <c r="K1087" s="298"/>
    </row>
    <row r="1088" spans="1:11" ht="45">
      <c r="A1088" s="711" t="s">
        <v>5725</v>
      </c>
      <c r="B1088" s="38" t="s">
        <v>753</v>
      </c>
      <c r="C1088" s="131">
        <v>1</v>
      </c>
      <c r="D1088" s="33">
        <f t="shared" si="48"/>
        <v>550</v>
      </c>
      <c r="E1088" s="1868">
        <v>300</v>
      </c>
      <c r="F1088" s="1368">
        <v>240</v>
      </c>
      <c r="G1088" s="1368">
        <v>10</v>
      </c>
      <c r="H1088" s="1368"/>
      <c r="I1088" s="1368">
        <v>243</v>
      </c>
      <c r="J1088" s="298" t="s">
        <v>849</v>
      </c>
      <c r="K1088" s="298"/>
    </row>
    <row r="1089" spans="1:11" ht="45">
      <c r="A1089" s="711" t="s">
        <v>5726</v>
      </c>
      <c r="B1089" s="12" t="s">
        <v>754</v>
      </c>
      <c r="C1089" s="131">
        <v>1</v>
      </c>
      <c r="D1089" s="33">
        <f t="shared" si="48"/>
        <v>150</v>
      </c>
      <c r="E1089" s="33">
        <v>80</v>
      </c>
      <c r="F1089" s="131">
        <v>50</v>
      </c>
      <c r="G1089" s="131">
        <v>20</v>
      </c>
      <c r="H1089" s="131"/>
      <c r="I1089" s="131">
        <v>60</v>
      </c>
      <c r="J1089" s="359" t="s">
        <v>863</v>
      </c>
      <c r="K1089" s="359"/>
    </row>
    <row r="1090" spans="1:11" ht="45">
      <c r="A1090" s="711" t="s">
        <v>5727</v>
      </c>
      <c r="B1090" s="38" t="s">
        <v>755</v>
      </c>
      <c r="C1090" s="131">
        <v>1</v>
      </c>
      <c r="D1090" s="33">
        <f t="shared" si="48"/>
        <v>650</v>
      </c>
      <c r="E1090" s="33">
        <v>300</v>
      </c>
      <c r="F1090" s="131">
        <v>200</v>
      </c>
      <c r="G1090" s="131">
        <v>150</v>
      </c>
      <c r="H1090" s="131"/>
      <c r="I1090" s="131">
        <v>419</v>
      </c>
      <c r="J1090" s="359" t="s">
        <v>864</v>
      </c>
      <c r="K1090" s="359"/>
    </row>
    <row r="1091" spans="1:11" ht="45">
      <c r="A1091" s="711" t="s">
        <v>5728</v>
      </c>
      <c r="B1091" s="38" t="s">
        <v>826</v>
      </c>
      <c r="C1091" s="131">
        <v>1</v>
      </c>
      <c r="D1091" s="33">
        <f t="shared" si="48"/>
        <v>540</v>
      </c>
      <c r="E1091" s="33">
        <v>410</v>
      </c>
      <c r="F1091" s="131">
        <v>120</v>
      </c>
      <c r="G1091" s="131">
        <v>10</v>
      </c>
      <c r="H1091" s="131"/>
      <c r="I1091" s="131">
        <v>418</v>
      </c>
      <c r="J1091" s="359" t="s">
        <v>848</v>
      </c>
      <c r="K1091" s="359"/>
    </row>
    <row r="1092" spans="1:11" ht="45">
      <c r="A1092" s="711" t="s">
        <v>5729</v>
      </c>
      <c r="B1092" s="38" t="s">
        <v>827</v>
      </c>
      <c r="C1092" s="131">
        <v>1</v>
      </c>
      <c r="D1092" s="33">
        <f t="shared" si="48"/>
        <v>55</v>
      </c>
      <c r="E1092" s="33">
        <v>30</v>
      </c>
      <c r="F1092" s="131">
        <v>15</v>
      </c>
      <c r="G1092" s="131">
        <v>10</v>
      </c>
      <c r="H1092" s="131"/>
      <c r="I1092" s="131">
        <v>1256</v>
      </c>
      <c r="J1092" s="359" t="s">
        <v>865</v>
      </c>
      <c r="K1092" s="359"/>
    </row>
    <row r="1093" spans="1:11">
      <c r="A1093" s="66" t="s">
        <v>5730</v>
      </c>
      <c r="B1093" s="41" t="s">
        <v>742</v>
      </c>
      <c r="C1093" s="155"/>
      <c r="D1093" s="412"/>
      <c r="E1093" s="412"/>
      <c r="F1093" s="155"/>
      <c r="G1093" s="155"/>
      <c r="H1093" s="1377"/>
      <c r="I1093" s="1377"/>
      <c r="J1093" s="695"/>
      <c r="K1093" s="695"/>
    </row>
    <row r="1094" spans="1:11" ht="45">
      <c r="A1094" s="945" t="s">
        <v>5731</v>
      </c>
      <c r="B1094" s="38" t="s">
        <v>743</v>
      </c>
      <c r="C1094" s="131">
        <v>1</v>
      </c>
      <c r="D1094" s="33">
        <f>SUM(E1094:G1094)</f>
        <v>125</v>
      </c>
      <c r="E1094" s="33">
        <v>65</v>
      </c>
      <c r="F1094" s="131">
        <v>40</v>
      </c>
      <c r="G1094" s="131">
        <v>20</v>
      </c>
      <c r="H1094" s="131"/>
      <c r="I1094" s="131">
        <v>42</v>
      </c>
      <c r="J1094" s="359" t="s">
        <v>866</v>
      </c>
      <c r="K1094" s="359"/>
    </row>
    <row r="1095" spans="1:11" ht="23.25" customHeight="1">
      <c r="A1095" s="66" t="s">
        <v>5732</v>
      </c>
      <c r="B1095" s="37" t="s">
        <v>756</v>
      </c>
      <c r="C1095" s="155"/>
      <c r="D1095" s="412"/>
      <c r="E1095" s="412"/>
      <c r="F1095" s="155"/>
      <c r="G1095" s="155"/>
      <c r="H1095" s="1377"/>
      <c r="I1095" s="1377"/>
      <c r="J1095" s="695"/>
      <c r="K1095" s="695"/>
    </row>
    <row r="1096" spans="1:11" ht="29.25" customHeight="1">
      <c r="A1096" s="711" t="s">
        <v>5733</v>
      </c>
      <c r="B1096" s="38" t="s">
        <v>832</v>
      </c>
      <c r="C1096" s="131">
        <v>1</v>
      </c>
      <c r="D1096" s="33">
        <f>SUM(E1096:G1096)</f>
        <v>80</v>
      </c>
      <c r="E1096" s="33">
        <v>60</v>
      </c>
      <c r="F1096" s="131">
        <v>10</v>
      </c>
      <c r="G1096" s="131">
        <v>10</v>
      </c>
      <c r="H1096" s="131"/>
      <c r="I1096" s="131">
        <v>60</v>
      </c>
      <c r="J1096" s="359"/>
      <c r="K1096" s="359"/>
    </row>
    <row r="1097" spans="1:11" ht="27.75" customHeight="1">
      <c r="A1097" s="520" t="s">
        <v>18</v>
      </c>
      <c r="B1097" s="521" t="s">
        <v>5310</v>
      </c>
      <c r="C1097" s="500"/>
      <c r="D1097" s="1680"/>
      <c r="E1097" s="1680"/>
      <c r="F1097" s="500"/>
      <c r="G1097" s="500"/>
      <c r="H1097" s="500"/>
      <c r="I1097" s="500"/>
      <c r="J1097" s="821"/>
      <c r="K1097" s="821"/>
    </row>
    <row r="1098" spans="1:11">
      <c r="A1098" s="66" t="s">
        <v>759</v>
      </c>
      <c r="B1098" s="39" t="s">
        <v>24</v>
      </c>
      <c r="C1098" s="155"/>
      <c r="D1098" s="412"/>
      <c r="E1098" s="412"/>
      <c r="F1098" s="155"/>
      <c r="G1098" s="155"/>
      <c r="H1098" s="155"/>
      <c r="I1098" s="155"/>
      <c r="J1098" s="155"/>
      <c r="K1098" s="155"/>
    </row>
    <row r="1099" spans="1:11" ht="30">
      <c r="A1099" s="711" t="s">
        <v>760</v>
      </c>
      <c r="B1099" s="89" t="s">
        <v>25</v>
      </c>
      <c r="C1099" s="131">
        <v>1</v>
      </c>
      <c r="D1099" s="33">
        <v>30</v>
      </c>
      <c r="E1099" s="33">
        <v>5</v>
      </c>
      <c r="F1099" s="131">
        <v>25</v>
      </c>
      <c r="G1099" s="131"/>
      <c r="H1099" s="131">
        <v>15</v>
      </c>
      <c r="I1099" s="1378">
        <v>96</v>
      </c>
      <c r="J1099" s="359" t="s">
        <v>387</v>
      </c>
      <c r="K1099" s="359" t="s">
        <v>388</v>
      </c>
    </row>
    <row r="1100" spans="1:11" ht="30">
      <c r="A1100" s="711" t="s">
        <v>762</v>
      </c>
      <c r="B1100" s="89" t="s">
        <v>36</v>
      </c>
      <c r="C1100" s="131">
        <v>1</v>
      </c>
      <c r="D1100" s="33">
        <v>40</v>
      </c>
      <c r="E1100" s="33">
        <v>10</v>
      </c>
      <c r="F1100" s="131">
        <v>30</v>
      </c>
      <c r="G1100" s="131"/>
      <c r="H1100" s="131">
        <v>12</v>
      </c>
      <c r="I1100" s="1378">
        <v>119.2</v>
      </c>
      <c r="J1100" s="359" t="s">
        <v>387</v>
      </c>
      <c r="K1100" s="359" t="s">
        <v>388</v>
      </c>
    </row>
    <row r="1101" spans="1:11" ht="30">
      <c r="A1101" s="711" t="s">
        <v>5734</v>
      </c>
      <c r="B1101" s="55" t="s">
        <v>389</v>
      </c>
      <c r="C1101" s="166">
        <v>1</v>
      </c>
      <c r="D1101" s="167">
        <v>36</v>
      </c>
      <c r="E1101" s="167">
        <v>9</v>
      </c>
      <c r="F1101" s="166">
        <v>27</v>
      </c>
      <c r="G1101" s="166"/>
      <c r="H1101" s="166">
        <v>15</v>
      </c>
      <c r="I1101" s="1379">
        <v>108.4</v>
      </c>
      <c r="J1101" s="359" t="s">
        <v>390</v>
      </c>
      <c r="K1101" s="359" t="s">
        <v>388</v>
      </c>
    </row>
    <row r="1102" spans="1:11" ht="30">
      <c r="A1102" s="711" t="s">
        <v>5735</v>
      </c>
      <c r="B1102" s="55" t="s">
        <v>48</v>
      </c>
      <c r="C1102" s="166">
        <v>1</v>
      </c>
      <c r="D1102" s="167">
        <v>30</v>
      </c>
      <c r="E1102" s="167">
        <v>8</v>
      </c>
      <c r="F1102" s="166">
        <v>22</v>
      </c>
      <c r="G1102" s="166"/>
      <c r="H1102" s="166">
        <v>12</v>
      </c>
      <c r="I1102" s="1379">
        <v>119.2</v>
      </c>
      <c r="J1102" s="359" t="s">
        <v>390</v>
      </c>
      <c r="K1102" s="359" t="s">
        <v>388</v>
      </c>
    </row>
    <row r="1103" spans="1:11" ht="30">
      <c r="A1103" s="711" t="s">
        <v>5736</v>
      </c>
      <c r="B1103" s="960" t="s">
        <v>391</v>
      </c>
      <c r="C1103" s="166">
        <v>1</v>
      </c>
      <c r="D1103" s="167">
        <v>34</v>
      </c>
      <c r="E1103" s="167">
        <v>24</v>
      </c>
      <c r="F1103" s="166">
        <v>10</v>
      </c>
      <c r="G1103" s="166"/>
      <c r="H1103" s="166">
        <v>20</v>
      </c>
      <c r="I1103" s="1379">
        <v>175.2</v>
      </c>
      <c r="J1103" s="359" t="s">
        <v>392</v>
      </c>
      <c r="K1103" s="359" t="s">
        <v>388</v>
      </c>
    </row>
    <row r="1104" spans="1:11" ht="30">
      <c r="A1104" s="711" t="s">
        <v>5737</v>
      </c>
      <c r="B1104" s="55" t="s">
        <v>51</v>
      </c>
      <c r="C1104" s="166">
        <v>1</v>
      </c>
      <c r="D1104" s="167">
        <f>E1104+F1104+G1104+H1104</f>
        <v>51</v>
      </c>
      <c r="E1104" s="167">
        <v>9</v>
      </c>
      <c r="F1104" s="166">
        <v>27</v>
      </c>
      <c r="G1104" s="166"/>
      <c r="H1104" s="166">
        <v>15</v>
      </c>
      <c r="I1104" s="1379">
        <v>108.4</v>
      </c>
      <c r="J1104" s="359" t="s">
        <v>393</v>
      </c>
      <c r="K1104" s="359" t="s">
        <v>388</v>
      </c>
    </row>
    <row r="1105" spans="1:11" ht="30">
      <c r="A1105" s="711" t="s">
        <v>5738</v>
      </c>
      <c r="B1105" s="55" t="s">
        <v>52</v>
      </c>
      <c r="C1105" s="166">
        <v>1</v>
      </c>
      <c r="D1105" s="167">
        <v>30</v>
      </c>
      <c r="E1105" s="167">
        <v>8</v>
      </c>
      <c r="F1105" s="166">
        <v>22</v>
      </c>
      <c r="G1105" s="166"/>
      <c r="H1105" s="166">
        <v>12</v>
      </c>
      <c r="I1105" s="1379">
        <v>119.2</v>
      </c>
      <c r="J1105" s="359" t="s">
        <v>393</v>
      </c>
      <c r="K1105" s="359" t="s">
        <v>388</v>
      </c>
    </row>
    <row r="1106" spans="1:11" ht="30">
      <c r="A1106" s="711" t="s">
        <v>5739</v>
      </c>
      <c r="B1106" s="55" t="s">
        <v>53</v>
      </c>
      <c r="C1106" s="166">
        <v>1</v>
      </c>
      <c r="D1106" s="167">
        <v>30</v>
      </c>
      <c r="E1106" s="167">
        <v>10</v>
      </c>
      <c r="F1106" s="166">
        <v>20</v>
      </c>
      <c r="G1106" s="166"/>
      <c r="H1106" s="166">
        <v>34</v>
      </c>
      <c r="I1106" s="1379">
        <v>141.80000000000001</v>
      </c>
      <c r="J1106" s="359" t="s">
        <v>394</v>
      </c>
      <c r="K1106" s="359" t="s">
        <v>388</v>
      </c>
    </row>
    <row r="1107" spans="1:11" ht="30">
      <c r="A1107" s="711" t="s">
        <v>5740</v>
      </c>
      <c r="B1107" s="55" t="s">
        <v>56</v>
      </c>
      <c r="C1107" s="166">
        <v>1</v>
      </c>
      <c r="D1107" s="167">
        <v>40</v>
      </c>
      <c r="E1107" s="167">
        <v>10</v>
      </c>
      <c r="F1107" s="166">
        <v>30</v>
      </c>
      <c r="G1107" s="166"/>
      <c r="H1107" s="166">
        <v>34</v>
      </c>
      <c r="I1107" s="1379">
        <v>119.2</v>
      </c>
      <c r="J1107" s="359" t="s">
        <v>394</v>
      </c>
      <c r="K1107" s="359" t="s">
        <v>388</v>
      </c>
    </row>
    <row r="1108" spans="1:11" ht="30">
      <c r="A1108" s="711" t="s">
        <v>5741</v>
      </c>
      <c r="B1108" s="55" t="s">
        <v>57</v>
      </c>
      <c r="C1108" s="166">
        <v>1</v>
      </c>
      <c r="D1108" s="167">
        <v>78</v>
      </c>
      <c r="E1108" s="167">
        <v>27</v>
      </c>
      <c r="F1108" s="166">
        <v>51</v>
      </c>
      <c r="G1108" s="166"/>
      <c r="H1108" s="166">
        <v>19.5</v>
      </c>
      <c r="I1108" s="1379">
        <v>108</v>
      </c>
      <c r="J1108" s="359" t="s">
        <v>395</v>
      </c>
      <c r="K1108" s="359" t="s">
        <v>388</v>
      </c>
    </row>
    <row r="1109" spans="1:11" ht="30">
      <c r="A1109" s="711" t="s">
        <v>5742</v>
      </c>
      <c r="B1109" s="55" t="s">
        <v>80</v>
      </c>
      <c r="C1109" s="166">
        <v>1</v>
      </c>
      <c r="D1109" s="167">
        <v>50</v>
      </c>
      <c r="E1109" s="167">
        <v>15</v>
      </c>
      <c r="F1109" s="166">
        <v>35</v>
      </c>
      <c r="G1109" s="166"/>
      <c r="H1109" s="166">
        <v>20</v>
      </c>
      <c r="I1109" s="1379">
        <v>119.2</v>
      </c>
      <c r="J1109" s="359" t="s">
        <v>395</v>
      </c>
      <c r="K1109" s="359" t="s">
        <v>388</v>
      </c>
    </row>
    <row r="1110" spans="1:11" ht="30">
      <c r="A1110" s="711" t="s">
        <v>5743</v>
      </c>
      <c r="B1110" s="55" t="s">
        <v>82</v>
      </c>
      <c r="C1110" s="166">
        <v>1</v>
      </c>
      <c r="D1110" s="167">
        <v>34</v>
      </c>
      <c r="E1110" s="167">
        <v>24</v>
      </c>
      <c r="F1110" s="166">
        <v>10</v>
      </c>
      <c r="G1110" s="166"/>
      <c r="H1110" s="166">
        <v>11</v>
      </c>
      <c r="I1110" s="1379">
        <v>163.80000000000001</v>
      </c>
      <c r="J1110" s="359" t="s">
        <v>392</v>
      </c>
      <c r="K1110" s="359" t="s">
        <v>388</v>
      </c>
    </row>
    <row r="1111" spans="1:11" ht="30">
      <c r="A1111" s="711" t="s">
        <v>5744</v>
      </c>
      <c r="B1111" s="55" t="s">
        <v>86</v>
      </c>
      <c r="C1111" s="166">
        <v>1</v>
      </c>
      <c r="D1111" s="167">
        <v>40</v>
      </c>
      <c r="E1111" s="167">
        <v>14</v>
      </c>
      <c r="F1111" s="166">
        <v>26</v>
      </c>
      <c r="G1111" s="166"/>
      <c r="H1111" s="166">
        <v>15</v>
      </c>
      <c r="I1111" s="1379">
        <v>612.79999999999995</v>
      </c>
      <c r="J1111" s="359" t="s">
        <v>396</v>
      </c>
      <c r="K1111" s="359" t="s">
        <v>388</v>
      </c>
    </row>
    <row r="1112" spans="1:11" ht="30">
      <c r="A1112" s="711" t="s">
        <v>5745</v>
      </c>
      <c r="B1112" s="55" t="s">
        <v>91</v>
      </c>
      <c r="C1112" s="166">
        <v>1</v>
      </c>
      <c r="D1112" s="167">
        <v>50</v>
      </c>
      <c r="E1112" s="167">
        <v>15</v>
      </c>
      <c r="F1112" s="166">
        <v>35</v>
      </c>
      <c r="G1112" s="166"/>
      <c r="H1112" s="166">
        <v>34</v>
      </c>
      <c r="I1112" s="1379">
        <v>119.2</v>
      </c>
      <c r="J1112" s="359" t="s">
        <v>396</v>
      </c>
      <c r="K1112" s="359" t="s">
        <v>388</v>
      </c>
    </row>
    <row r="1113" spans="1:11" ht="30">
      <c r="A1113" s="711" t="s">
        <v>5746</v>
      </c>
      <c r="B1113" s="55" t="s">
        <v>92</v>
      </c>
      <c r="C1113" s="166">
        <v>1</v>
      </c>
      <c r="D1113" s="167">
        <v>40</v>
      </c>
      <c r="E1113" s="167">
        <v>14</v>
      </c>
      <c r="F1113" s="166">
        <v>26</v>
      </c>
      <c r="G1113" s="166"/>
      <c r="H1113" s="166">
        <v>15</v>
      </c>
      <c r="I1113" s="1379">
        <v>136.80000000000001</v>
      </c>
      <c r="J1113" s="359" t="s">
        <v>397</v>
      </c>
      <c r="K1113" s="359" t="s">
        <v>388</v>
      </c>
    </row>
    <row r="1114" spans="1:11" ht="30">
      <c r="A1114" s="711" t="s">
        <v>5747</v>
      </c>
      <c r="B1114" s="55" t="s">
        <v>94</v>
      </c>
      <c r="C1114" s="166">
        <v>1</v>
      </c>
      <c r="D1114" s="167">
        <v>50</v>
      </c>
      <c r="E1114" s="167">
        <v>15</v>
      </c>
      <c r="F1114" s="166">
        <v>35</v>
      </c>
      <c r="G1114" s="166"/>
      <c r="H1114" s="166">
        <v>34</v>
      </c>
      <c r="I1114" s="1379">
        <v>119.2</v>
      </c>
      <c r="J1114" s="359" t="s">
        <v>397</v>
      </c>
      <c r="K1114" s="359" t="s">
        <v>388</v>
      </c>
    </row>
    <row r="1115" spans="1:11">
      <c r="A1115" s="711" t="s">
        <v>5748</v>
      </c>
      <c r="B1115" s="55" t="s">
        <v>96</v>
      </c>
      <c r="C1115" s="166">
        <v>1</v>
      </c>
      <c r="D1115" s="167">
        <v>50</v>
      </c>
      <c r="E1115" s="167">
        <v>20</v>
      </c>
      <c r="F1115" s="166">
        <v>30</v>
      </c>
      <c r="G1115" s="166"/>
      <c r="H1115" s="166">
        <v>10</v>
      </c>
      <c r="I1115" s="1379">
        <v>108</v>
      </c>
      <c r="J1115" s="359" t="s">
        <v>398</v>
      </c>
      <c r="K1115" s="359" t="s">
        <v>388</v>
      </c>
    </row>
    <row r="1116" spans="1:11" ht="30">
      <c r="A1116" s="711" t="s">
        <v>5749</v>
      </c>
      <c r="B1116" s="55" t="s">
        <v>97</v>
      </c>
      <c r="C1116" s="166">
        <v>1</v>
      </c>
      <c r="D1116" s="167">
        <v>70</v>
      </c>
      <c r="E1116" s="167">
        <v>30</v>
      </c>
      <c r="F1116" s="166">
        <v>40</v>
      </c>
      <c r="G1116" s="166"/>
      <c r="H1116" s="166">
        <v>15</v>
      </c>
      <c r="I1116" s="1379">
        <v>119.2</v>
      </c>
      <c r="J1116" s="359" t="s">
        <v>398</v>
      </c>
      <c r="K1116" s="359" t="s">
        <v>388</v>
      </c>
    </row>
    <row r="1117" spans="1:11" ht="30">
      <c r="A1117" s="711" t="s">
        <v>5750</v>
      </c>
      <c r="B1117" s="55" t="s">
        <v>99</v>
      </c>
      <c r="C1117" s="166">
        <v>1</v>
      </c>
      <c r="D1117" s="167">
        <v>44</v>
      </c>
      <c r="E1117" s="167">
        <v>14</v>
      </c>
      <c r="F1117" s="166">
        <v>30</v>
      </c>
      <c r="G1117" s="166"/>
      <c r="H1117" s="166">
        <v>17</v>
      </c>
      <c r="I1117" s="1379">
        <v>124.2</v>
      </c>
      <c r="J1117" s="359" t="s">
        <v>399</v>
      </c>
      <c r="K1117" s="359" t="s">
        <v>388</v>
      </c>
    </row>
    <row r="1118" spans="1:11" ht="30">
      <c r="A1118" s="711" t="s">
        <v>5751</v>
      </c>
      <c r="B1118" s="89" t="s">
        <v>100</v>
      </c>
      <c r="C1118" s="131">
        <v>1</v>
      </c>
      <c r="D1118" s="33">
        <f>E1118+F1118+G1118+H1118</f>
        <v>87</v>
      </c>
      <c r="E1118" s="33">
        <v>30</v>
      </c>
      <c r="F1118" s="131">
        <v>40</v>
      </c>
      <c r="G1118" s="131"/>
      <c r="H1118" s="131">
        <v>17</v>
      </c>
      <c r="I1118" s="1378">
        <v>117.2</v>
      </c>
      <c r="J1118" s="359" t="s">
        <v>399</v>
      </c>
      <c r="K1118" s="359" t="s">
        <v>388</v>
      </c>
    </row>
    <row r="1119" spans="1:11">
      <c r="A1119" s="66" t="s">
        <v>764</v>
      </c>
      <c r="B1119" s="39" t="s">
        <v>756</v>
      </c>
      <c r="C1119" s="155"/>
      <c r="D1119" s="412"/>
      <c r="E1119" s="412"/>
      <c r="F1119" s="155"/>
      <c r="G1119" s="155"/>
      <c r="H1119" s="155"/>
      <c r="I1119" s="155"/>
      <c r="J1119" s="695"/>
      <c r="K1119" s="695"/>
    </row>
    <row r="1120" spans="1:11" ht="45">
      <c r="A1120" s="711" t="s">
        <v>765</v>
      </c>
      <c r="B1120" s="89" t="s">
        <v>101</v>
      </c>
      <c r="C1120" s="131">
        <v>1</v>
      </c>
      <c r="D1120" s="33">
        <v>30</v>
      </c>
      <c r="E1120" s="33">
        <v>5</v>
      </c>
      <c r="F1120" s="131">
        <v>25</v>
      </c>
      <c r="G1120" s="131"/>
      <c r="H1120" s="131">
        <v>6</v>
      </c>
      <c r="I1120" s="1378">
        <v>124.2</v>
      </c>
      <c r="J1120" s="359" t="s">
        <v>400</v>
      </c>
      <c r="K1120" s="359" t="s">
        <v>401</v>
      </c>
    </row>
    <row r="1121" spans="1:11" ht="45">
      <c r="A1121" s="711" t="s">
        <v>767</v>
      </c>
      <c r="B1121" s="89" t="s">
        <v>102</v>
      </c>
      <c r="C1121" s="131">
        <v>1</v>
      </c>
      <c r="D1121" s="33">
        <v>60</v>
      </c>
      <c r="E1121" s="33">
        <v>20</v>
      </c>
      <c r="F1121" s="131">
        <v>40</v>
      </c>
      <c r="G1121" s="131"/>
      <c r="H1121" s="131">
        <v>12</v>
      </c>
      <c r="I1121" s="1378">
        <v>114.2</v>
      </c>
      <c r="J1121" s="359" t="s">
        <v>400</v>
      </c>
      <c r="K1121" s="359" t="s">
        <v>401</v>
      </c>
    </row>
    <row r="1122" spans="1:11" ht="30">
      <c r="A1122" s="711" t="s">
        <v>5752</v>
      </c>
      <c r="B1122" s="55" t="s">
        <v>103</v>
      </c>
      <c r="C1122" s="166">
        <v>1</v>
      </c>
      <c r="D1122" s="167">
        <v>45</v>
      </c>
      <c r="E1122" s="167">
        <v>5</v>
      </c>
      <c r="F1122" s="166">
        <v>40</v>
      </c>
      <c r="G1122" s="166"/>
      <c r="H1122" s="166">
        <v>6</v>
      </c>
      <c r="I1122" s="1379">
        <v>113</v>
      </c>
      <c r="J1122" s="359" t="s">
        <v>402</v>
      </c>
      <c r="K1122" s="359" t="s">
        <v>401</v>
      </c>
    </row>
    <row r="1123" spans="1:11" ht="30">
      <c r="A1123" s="711" t="s">
        <v>5753</v>
      </c>
      <c r="B1123" s="55" t="s">
        <v>105</v>
      </c>
      <c r="C1123" s="166">
        <v>1</v>
      </c>
      <c r="D1123" s="167">
        <v>60</v>
      </c>
      <c r="E1123" s="167">
        <v>15</v>
      </c>
      <c r="F1123" s="166">
        <v>45</v>
      </c>
      <c r="G1123" s="166"/>
      <c r="H1123" s="166">
        <v>12</v>
      </c>
      <c r="I1123" s="1379">
        <v>134.19999999999999</v>
      </c>
      <c r="J1123" s="359" t="s">
        <v>402</v>
      </c>
      <c r="K1123" s="359" t="s">
        <v>401</v>
      </c>
    </row>
    <row r="1124" spans="1:11" ht="30">
      <c r="A1124" s="711" t="s">
        <v>5754</v>
      </c>
      <c r="B1124" s="55" t="s">
        <v>107</v>
      </c>
      <c r="C1124" s="166">
        <v>1</v>
      </c>
      <c r="D1124" s="167">
        <v>45</v>
      </c>
      <c r="E1124" s="167">
        <v>5</v>
      </c>
      <c r="F1124" s="166">
        <v>40</v>
      </c>
      <c r="G1124" s="166"/>
      <c r="H1124" s="166">
        <v>6</v>
      </c>
      <c r="I1124" s="1379">
        <v>161.80000000000001</v>
      </c>
      <c r="J1124" s="359" t="s">
        <v>403</v>
      </c>
      <c r="K1124" s="359" t="s">
        <v>401</v>
      </c>
    </row>
    <row r="1125" spans="1:11" ht="30">
      <c r="A1125" s="711" t="s">
        <v>5755</v>
      </c>
      <c r="B1125" s="55" t="s">
        <v>109</v>
      </c>
      <c r="C1125" s="166">
        <v>1</v>
      </c>
      <c r="D1125" s="167">
        <v>60</v>
      </c>
      <c r="E1125" s="167">
        <v>15</v>
      </c>
      <c r="F1125" s="166">
        <v>45</v>
      </c>
      <c r="G1125" s="166"/>
      <c r="H1125" s="166">
        <v>12</v>
      </c>
      <c r="I1125" s="1379">
        <v>122.2</v>
      </c>
      <c r="J1125" s="359" t="s">
        <v>403</v>
      </c>
      <c r="K1125" s="359" t="s">
        <v>401</v>
      </c>
    </row>
    <row r="1126" spans="1:11" ht="30">
      <c r="A1126" s="711" t="s">
        <v>5756</v>
      </c>
      <c r="B1126" s="55" t="s">
        <v>86</v>
      </c>
      <c r="C1126" s="166">
        <v>1</v>
      </c>
      <c r="D1126" s="167">
        <v>40</v>
      </c>
      <c r="E1126" s="167">
        <v>5</v>
      </c>
      <c r="F1126" s="166">
        <v>35</v>
      </c>
      <c r="G1126" s="166"/>
      <c r="H1126" s="166">
        <v>34</v>
      </c>
      <c r="I1126" s="1379">
        <v>161.80000000000001</v>
      </c>
      <c r="J1126" s="359" t="s">
        <v>404</v>
      </c>
      <c r="K1126" s="359" t="s">
        <v>401</v>
      </c>
    </row>
    <row r="1127" spans="1:11" ht="30">
      <c r="A1127" s="711" t="s">
        <v>5757</v>
      </c>
      <c r="B1127" s="55" t="s">
        <v>91</v>
      </c>
      <c r="C1127" s="166">
        <v>1</v>
      </c>
      <c r="D1127" s="167">
        <v>60</v>
      </c>
      <c r="E1127" s="167">
        <v>15</v>
      </c>
      <c r="F1127" s="166">
        <v>45</v>
      </c>
      <c r="G1127" s="166"/>
      <c r="H1127" s="166">
        <v>12</v>
      </c>
      <c r="I1127" s="1379">
        <v>124.2</v>
      </c>
      <c r="J1127" s="359" t="s">
        <v>404</v>
      </c>
      <c r="K1127" s="359" t="s">
        <v>401</v>
      </c>
    </row>
    <row r="1128" spans="1:11" ht="30">
      <c r="A1128" s="711" t="s">
        <v>5758</v>
      </c>
      <c r="B1128" s="55" t="s">
        <v>113</v>
      </c>
      <c r="C1128" s="166">
        <v>1</v>
      </c>
      <c r="D1128" s="167">
        <v>40</v>
      </c>
      <c r="E1128" s="167">
        <v>5</v>
      </c>
      <c r="F1128" s="166">
        <v>35</v>
      </c>
      <c r="G1128" s="166"/>
      <c r="H1128" s="166">
        <v>10</v>
      </c>
      <c r="I1128" s="1379">
        <v>124.3</v>
      </c>
      <c r="J1128" s="359" t="s">
        <v>405</v>
      </c>
      <c r="K1128" s="359" t="s">
        <v>401</v>
      </c>
    </row>
    <row r="1129" spans="1:11" ht="30">
      <c r="A1129" s="711" t="s">
        <v>5759</v>
      </c>
      <c r="B1129" s="55" t="s">
        <v>115</v>
      </c>
      <c r="C1129" s="166">
        <v>1</v>
      </c>
      <c r="D1129" s="167">
        <v>60</v>
      </c>
      <c r="E1129" s="167">
        <v>15</v>
      </c>
      <c r="F1129" s="166">
        <v>45</v>
      </c>
      <c r="G1129" s="166"/>
      <c r="H1129" s="166">
        <v>12</v>
      </c>
      <c r="I1129" s="1379">
        <v>153</v>
      </c>
      <c r="J1129" s="359" t="s">
        <v>405</v>
      </c>
      <c r="K1129" s="359" t="s">
        <v>401</v>
      </c>
    </row>
    <row r="1130" spans="1:11" ht="30">
      <c r="A1130" s="711" t="s">
        <v>5760</v>
      </c>
      <c r="B1130" s="55" t="s">
        <v>117</v>
      </c>
      <c r="C1130" s="166">
        <v>1</v>
      </c>
      <c r="D1130" s="167">
        <v>45</v>
      </c>
      <c r="E1130" s="167">
        <v>5</v>
      </c>
      <c r="F1130" s="166">
        <v>40</v>
      </c>
      <c r="G1130" s="166"/>
      <c r="H1130" s="166">
        <v>20</v>
      </c>
      <c r="I1130" s="1379">
        <v>84.87</v>
      </c>
      <c r="J1130" s="359" t="s">
        <v>406</v>
      </c>
      <c r="K1130" s="359" t="s">
        <v>401</v>
      </c>
    </row>
    <row r="1131" spans="1:11" ht="30">
      <c r="A1131" s="711" t="s">
        <v>5761</v>
      </c>
      <c r="B1131" s="55" t="s">
        <v>119</v>
      </c>
      <c r="C1131" s="166">
        <v>1</v>
      </c>
      <c r="D1131" s="167">
        <v>60</v>
      </c>
      <c r="E1131" s="167">
        <v>15</v>
      </c>
      <c r="F1131" s="166">
        <v>45</v>
      </c>
      <c r="G1131" s="166"/>
      <c r="H1131" s="166">
        <v>12</v>
      </c>
      <c r="I1131" s="1379">
        <v>139.19999999999999</v>
      </c>
      <c r="J1131" s="359" t="s">
        <v>406</v>
      </c>
      <c r="K1131" s="359" t="s">
        <v>401</v>
      </c>
    </row>
    <row r="1132" spans="1:11" ht="30">
      <c r="A1132" s="711" t="s">
        <v>5762</v>
      </c>
      <c r="B1132" s="55" t="s">
        <v>120</v>
      </c>
      <c r="C1132" s="166">
        <v>1</v>
      </c>
      <c r="D1132" s="167">
        <v>50</v>
      </c>
      <c r="E1132" s="167">
        <v>10</v>
      </c>
      <c r="F1132" s="166">
        <v>40</v>
      </c>
      <c r="G1132" s="166"/>
      <c r="H1132" s="166">
        <v>10</v>
      </c>
      <c r="I1132" s="1379">
        <v>124.2</v>
      </c>
      <c r="J1132" s="359" t="s">
        <v>407</v>
      </c>
      <c r="K1132" s="359" t="s">
        <v>401</v>
      </c>
    </row>
    <row r="1133" spans="1:11" ht="30">
      <c r="A1133" s="711" t="s">
        <v>5763</v>
      </c>
      <c r="B1133" s="55" t="s">
        <v>121</v>
      </c>
      <c r="C1133" s="166">
        <v>1</v>
      </c>
      <c r="D1133" s="167">
        <v>60</v>
      </c>
      <c r="E1133" s="167">
        <v>20</v>
      </c>
      <c r="F1133" s="166">
        <v>40</v>
      </c>
      <c r="G1133" s="166"/>
      <c r="H1133" s="166">
        <v>10</v>
      </c>
      <c r="I1133" s="1379">
        <v>124.2</v>
      </c>
      <c r="J1133" s="359" t="s">
        <v>407</v>
      </c>
      <c r="K1133" s="359" t="s">
        <v>401</v>
      </c>
    </row>
    <row r="1134" spans="1:11" ht="30">
      <c r="A1134" s="711" t="s">
        <v>5764</v>
      </c>
      <c r="B1134" s="55" t="s">
        <v>122</v>
      </c>
      <c r="C1134" s="166">
        <v>1</v>
      </c>
      <c r="D1134" s="167">
        <v>35</v>
      </c>
      <c r="E1134" s="167">
        <v>5</v>
      </c>
      <c r="F1134" s="166">
        <v>30</v>
      </c>
      <c r="G1134" s="166"/>
      <c r="H1134" s="166">
        <v>10</v>
      </c>
      <c r="I1134" s="1379">
        <v>146.80000000000001</v>
      </c>
      <c r="J1134" s="359" t="s">
        <v>408</v>
      </c>
      <c r="K1134" s="359" t="s">
        <v>401</v>
      </c>
    </row>
    <row r="1135" spans="1:11" ht="30">
      <c r="A1135" s="711" t="s">
        <v>5765</v>
      </c>
      <c r="B1135" s="55" t="s">
        <v>128</v>
      </c>
      <c r="C1135" s="166">
        <v>1</v>
      </c>
      <c r="D1135" s="167">
        <v>60</v>
      </c>
      <c r="E1135" s="167">
        <v>20</v>
      </c>
      <c r="F1135" s="166">
        <v>40</v>
      </c>
      <c r="G1135" s="166"/>
      <c r="H1135" s="166">
        <v>17</v>
      </c>
      <c r="I1135" s="1379">
        <v>146.80000000000001</v>
      </c>
      <c r="J1135" s="359" t="s">
        <v>409</v>
      </c>
      <c r="K1135" s="359" t="s">
        <v>401</v>
      </c>
    </row>
    <row r="1136" spans="1:11" ht="30">
      <c r="A1136" s="711" t="s">
        <v>5766</v>
      </c>
      <c r="B1136" s="55" t="s">
        <v>134</v>
      </c>
      <c r="C1136" s="166">
        <v>1</v>
      </c>
      <c r="D1136" s="167">
        <v>40</v>
      </c>
      <c r="E1136" s="167">
        <v>5</v>
      </c>
      <c r="F1136" s="166">
        <v>35</v>
      </c>
      <c r="G1136" s="166"/>
      <c r="H1136" s="166">
        <v>10</v>
      </c>
      <c r="I1136" s="1379">
        <v>124.2</v>
      </c>
      <c r="J1136" s="359" t="s">
        <v>410</v>
      </c>
      <c r="K1136" s="359" t="s">
        <v>401</v>
      </c>
    </row>
    <row r="1137" spans="1:11" ht="30">
      <c r="A1137" s="711" t="s">
        <v>5767</v>
      </c>
      <c r="B1137" s="55" t="s">
        <v>137</v>
      </c>
      <c r="C1137" s="166">
        <v>1</v>
      </c>
      <c r="D1137" s="167">
        <v>40</v>
      </c>
      <c r="E1137" s="167">
        <v>5</v>
      </c>
      <c r="F1137" s="166">
        <v>35</v>
      </c>
      <c r="G1137" s="166"/>
      <c r="H1137" s="166">
        <v>10</v>
      </c>
      <c r="I1137" s="1379">
        <v>118</v>
      </c>
      <c r="J1137" s="359" t="s">
        <v>411</v>
      </c>
      <c r="K1137" s="359" t="s">
        <v>401</v>
      </c>
    </row>
    <row r="1138" spans="1:11" ht="30">
      <c r="A1138" s="711" t="s">
        <v>5768</v>
      </c>
      <c r="B1138" s="55" t="s">
        <v>139</v>
      </c>
      <c r="C1138" s="166">
        <v>1</v>
      </c>
      <c r="D1138" s="167">
        <v>60</v>
      </c>
      <c r="E1138" s="167">
        <v>15</v>
      </c>
      <c r="F1138" s="166">
        <v>45</v>
      </c>
      <c r="G1138" s="166"/>
      <c r="H1138" s="166">
        <v>10</v>
      </c>
      <c r="I1138" s="1379">
        <v>124.2</v>
      </c>
      <c r="J1138" s="359" t="s">
        <v>411</v>
      </c>
      <c r="K1138" s="359" t="s">
        <v>401</v>
      </c>
    </row>
    <row r="1139" spans="1:11" ht="30">
      <c r="A1139" s="711" t="s">
        <v>5769</v>
      </c>
      <c r="B1139" s="55" t="s">
        <v>140</v>
      </c>
      <c r="C1139" s="166">
        <v>1</v>
      </c>
      <c r="D1139" s="167">
        <v>40</v>
      </c>
      <c r="E1139" s="167">
        <v>5</v>
      </c>
      <c r="F1139" s="166">
        <v>35</v>
      </c>
      <c r="G1139" s="166"/>
      <c r="H1139" s="166">
        <v>10</v>
      </c>
      <c r="I1139" s="1379">
        <v>113</v>
      </c>
      <c r="J1139" s="359" t="s">
        <v>412</v>
      </c>
      <c r="K1139" s="359" t="s">
        <v>401</v>
      </c>
    </row>
    <row r="1140" spans="1:11" ht="30">
      <c r="A1140" s="711" t="s">
        <v>5770</v>
      </c>
      <c r="B1140" s="55" t="s">
        <v>141</v>
      </c>
      <c r="C1140" s="166">
        <v>1</v>
      </c>
      <c r="D1140" s="167">
        <v>40</v>
      </c>
      <c r="E1140" s="167">
        <v>5</v>
      </c>
      <c r="F1140" s="166">
        <v>35</v>
      </c>
      <c r="G1140" s="166"/>
      <c r="H1140" s="166">
        <v>16</v>
      </c>
      <c r="I1140" s="1379">
        <v>124.2</v>
      </c>
      <c r="J1140" s="359" t="s">
        <v>413</v>
      </c>
      <c r="K1140" s="359" t="s">
        <v>401</v>
      </c>
    </row>
    <row r="1141" spans="1:11" ht="30">
      <c r="A1141" s="711" t="s">
        <v>5771</v>
      </c>
      <c r="B1141" s="55" t="s">
        <v>143</v>
      </c>
      <c r="C1141" s="166">
        <v>1</v>
      </c>
      <c r="D1141" s="167">
        <v>55</v>
      </c>
      <c r="E1141" s="167">
        <v>10</v>
      </c>
      <c r="F1141" s="166">
        <v>45</v>
      </c>
      <c r="G1141" s="166"/>
      <c r="H1141" s="166">
        <v>35</v>
      </c>
      <c r="I1141" s="1379">
        <v>124.2</v>
      </c>
      <c r="J1141" s="359" t="s">
        <v>414</v>
      </c>
      <c r="K1141" s="359" t="s">
        <v>401</v>
      </c>
    </row>
    <row r="1142" spans="1:11" ht="45">
      <c r="A1142" s="711" t="s">
        <v>5772</v>
      </c>
      <c r="B1142" s="55" t="s">
        <v>149</v>
      </c>
      <c r="C1142" s="166">
        <v>1</v>
      </c>
      <c r="D1142" s="167">
        <v>20</v>
      </c>
      <c r="E1142" s="167">
        <v>5</v>
      </c>
      <c r="F1142" s="166">
        <v>15</v>
      </c>
      <c r="G1142" s="166"/>
      <c r="H1142" s="166">
        <v>20</v>
      </c>
      <c r="I1142" s="1379">
        <v>225.6</v>
      </c>
      <c r="J1142" s="359" t="s">
        <v>415</v>
      </c>
      <c r="K1142" s="359" t="s">
        <v>401</v>
      </c>
    </row>
    <row r="1143" spans="1:11" ht="30">
      <c r="A1143" s="711" t="s">
        <v>5773</v>
      </c>
      <c r="B1143" s="55" t="s">
        <v>150</v>
      </c>
      <c r="C1143" s="166">
        <v>1</v>
      </c>
      <c r="D1143" s="167">
        <f>E1143+F1143+G1143+H1143</f>
        <v>36</v>
      </c>
      <c r="E1143" s="167">
        <v>10</v>
      </c>
      <c r="F1143" s="166">
        <v>16</v>
      </c>
      <c r="G1143" s="166"/>
      <c r="H1143" s="166">
        <v>10</v>
      </c>
      <c r="I1143" s="1379">
        <v>105.5</v>
      </c>
      <c r="J1143" s="359"/>
      <c r="K1143" s="359"/>
    </row>
    <row r="1144" spans="1:11" ht="30">
      <c r="A1144" s="711" t="s">
        <v>5774</v>
      </c>
      <c r="B1144" s="55" t="s">
        <v>151</v>
      </c>
      <c r="C1144" s="166">
        <v>1</v>
      </c>
      <c r="D1144" s="167">
        <v>40</v>
      </c>
      <c r="E1144" s="167">
        <v>5</v>
      </c>
      <c r="F1144" s="166">
        <v>35</v>
      </c>
      <c r="G1144" s="166"/>
      <c r="H1144" s="166">
        <v>16</v>
      </c>
      <c r="I1144" s="1379">
        <v>119.2</v>
      </c>
      <c r="J1144" s="359" t="s">
        <v>416</v>
      </c>
      <c r="K1144" s="359" t="s">
        <v>401</v>
      </c>
    </row>
    <row r="1145" spans="1:11" ht="30">
      <c r="A1145" s="711" t="s">
        <v>5775</v>
      </c>
      <c r="B1145" s="55" t="s">
        <v>153</v>
      </c>
      <c r="C1145" s="166">
        <v>1</v>
      </c>
      <c r="D1145" s="167">
        <v>45</v>
      </c>
      <c r="E1145" s="167">
        <v>5</v>
      </c>
      <c r="F1145" s="166">
        <v>40</v>
      </c>
      <c r="G1145" s="166"/>
      <c r="H1145" s="166">
        <v>15</v>
      </c>
      <c r="I1145" s="1379">
        <v>119.2</v>
      </c>
      <c r="J1145" s="359" t="s">
        <v>417</v>
      </c>
      <c r="K1145" s="359" t="s">
        <v>401</v>
      </c>
    </row>
    <row r="1146" spans="1:11" ht="30">
      <c r="A1146" s="711" t="s">
        <v>5776</v>
      </c>
      <c r="B1146" s="55" t="s">
        <v>160</v>
      </c>
      <c r="C1146" s="166">
        <v>1</v>
      </c>
      <c r="D1146" s="167">
        <v>50</v>
      </c>
      <c r="E1146" s="167">
        <v>10</v>
      </c>
      <c r="F1146" s="166">
        <v>40</v>
      </c>
      <c r="G1146" s="166"/>
      <c r="H1146" s="166">
        <v>23</v>
      </c>
      <c r="I1146" s="1379">
        <v>85.4</v>
      </c>
      <c r="J1146" s="359" t="s">
        <v>418</v>
      </c>
      <c r="K1146" s="359" t="s">
        <v>401</v>
      </c>
    </row>
    <row r="1147" spans="1:11" ht="45">
      <c r="A1147" s="711" t="s">
        <v>5777</v>
      </c>
      <c r="B1147" s="55" t="s">
        <v>162</v>
      </c>
      <c r="C1147" s="166">
        <v>1</v>
      </c>
      <c r="D1147" s="167">
        <v>90</v>
      </c>
      <c r="E1147" s="167">
        <v>50</v>
      </c>
      <c r="F1147" s="166">
        <v>40</v>
      </c>
      <c r="G1147" s="166"/>
      <c r="H1147" s="166">
        <v>15</v>
      </c>
      <c r="I1147" s="1379">
        <v>417.2</v>
      </c>
      <c r="J1147" s="359" t="s">
        <v>419</v>
      </c>
      <c r="K1147" s="359" t="s">
        <v>401</v>
      </c>
    </row>
    <row r="1148" spans="1:11" ht="45">
      <c r="A1148" s="711" t="s">
        <v>5778</v>
      </c>
      <c r="B1148" s="55" t="s">
        <v>165</v>
      </c>
      <c r="C1148" s="166">
        <v>1</v>
      </c>
      <c r="D1148" s="167">
        <v>280</v>
      </c>
      <c r="E1148" s="167">
        <v>245</v>
      </c>
      <c r="F1148" s="166">
        <v>35</v>
      </c>
      <c r="G1148" s="166"/>
      <c r="H1148" s="166">
        <v>30</v>
      </c>
      <c r="I1148" s="1379">
        <v>144.19999999999999</v>
      </c>
      <c r="J1148" s="359" t="s">
        <v>420</v>
      </c>
      <c r="K1148" s="359" t="s">
        <v>421</v>
      </c>
    </row>
    <row r="1149" spans="1:11" ht="30">
      <c r="A1149" s="711" t="s">
        <v>5779</v>
      </c>
      <c r="B1149" s="89" t="s">
        <v>176</v>
      </c>
      <c r="C1149" s="131">
        <v>1</v>
      </c>
      <c r="D1149" s="33">
        <v>280</v>
      </c>
      <c r="E1149" s="33">
        <v>245</v>
      </c>
      <c r="F1149" s="131">
        <v>35</v>
      </c>
      <c r="G1149" s="131"/>
      <c r="H1149" s="131">
        <v>30</v>
      </c>
      <c r="I1149" s="1378">
        <v>1330</v>
      </c>
      <c r="J1149" s="359" t="s">
        <v>420</v>
      </c>
      <c r="K1149" s="359" t="s">
        <v>421</v>
      </c>
    </row>
    <row r="1150" spans="1:11" ht="30">
      <c r="A1150" s="36" t="s">
        <v>6202</v>
      </c>
      <c r="B1150" s="55" t="s">
        <v>120</v>
      </c>
      <c r="C1150" s="267">
        <v>1</v>
      </c>
      <c r="D1150" s="167">
        <f>E1150+F1150</f>
        <v>40</v>
      </c>
      <c r="E1150" s="167">
        <v>5</v>
      </c>
      <c r="F1150" s="267">
        <v>35</v>
      </c>
      <c r="G1150" s="267"/>
      <c r="H1150" s="267">
        <v>10</v>
      </c>
      <c r="I1150" s="1713">
        <v>133</v>
      </c>
      <c r="J1150" s="562" t="s">
        <v>6203</v>
      </c>
      <c r="K1150" s="562" t="s">
        <v>401</v>
      </c>
    </row>
    <row r="1151" spans="1:11">
      <c r="A1151" s="66" t="s">
        <v>834</v>
      </c>
      <c r="B1151" s="39" t="s">
        <v>944</v>
      </c>
      <c r="C1151" s="155"/>
      <c r="D1151" s="412"/>
      <c r="E1151" s="412"/>
      <c r="F1151" s="155"/>
      <c r="G1151" s="155"/>
      <c r="H1151" s="155"/>
      <c r="I1151" s="155"/>
      <c r="J1151" s="695"/>
      <c r="K1151" s="695"/>
    </row>
    <row r="1152" spans="1:11" ht="45">
      <c r="A1152" s="711" t="s">
        <v>773</v>
      </c>
      <c r="B1152" s="89" t="s">
        <v>179</v>
      </c>
      <c r="C1152" s="131">
        <v>1</v>
      </c>
      <c r="D1152" s="33">
        <v>47</v>
      </c>
      <c r="E1152" s="33">
        <v>30</v>
      </c>
      <c r="F1152" s="131">
        <v>17</v>
      </c>
      <c r="G1152" s="131"/>
      <c r="H1152" s="131">
        <v>15</v>
      </c>
      <c r="I1152" s="1378">
        <v>374.6</v>
      </c>
      <c r="J1152" s="359" t="s">
        <v>422</v>
      </c>
      <c r="K1152" s="359" t="s">
        <v>423</v>
      </c>
    </row>
    <row r="1153" spans="1:11" ht="30">
      <c r="A1153" s="711" t="s">
        <v>775</v>
      </c>
      <c r="B1153" s="89" t="s">
        <v>424</v>
      </c>
      <c r="C1153" s="131">
        <v>1</v>
      </c>
      <c r="D1153" s="33">
        <v>60</v>
      </c>
      <c r="E1153" s="33">
        <v>20</v>
      </c>
      <c r="F1153" s="131">
        <v>40</v>
      </c>
      <c r="G1153" s="131"/>
      <c r="H1153" s="131">
        <v>15</v>
      </c>
      <c r="I1153" s="1378">
        <v>551.20000000000005</v>
      </c>
      <c r="J1153" s="359" t="s">
        <v>425</v>
      </c>
      <c r="K1153" s="359" t="s">
        <v>423</v>
      </c>
    </row>
    <row r="1154" spans="1:11" ht="30">
      <c r="A1154" s="711" t="s">
        <v>5780</v>
      </c>
      <c r="B1154" s="89" t="s">
        <v>182</v>
      </c>
      <c r="C1154" s="131">
        <v>1</v>
      </c>
      <c r="D1154" s="33">
        <v>47</v>
      </c>
      <c r="E1154" s="33">
        <v>30</v>
      </c>
      <c r="F1154" s="131">
        <v>17</v>
      </c>
      <c r="G1154" s="131"/>
      <c r="H1154" s="131">
        <v>21.5</v>
      </c>
      <c r="I1154" s="1378">
        <v>489.6</v>
      </c>
      <c r="J1154" s="359" t="s">
        <v>426</v>
      </c>
      <c r="K1154" s="359" t="s">
        <v>401</v>
      </c>
    </row>
    <row r="1155" spans="1:11" ht="30">
      <c r="A1155" s="711" t="s">
        <v>5781</v>
      </c>
      <c r="B1155" s="89" t="s">
        <v>183</v>
      </c>
      <c r="C1155" s="131">
        <v>1</v>
      </c>
      <c r="D1155" s="33">
        <v>60</v>
      </c>
      <c r="E1155" s="33">
        <v>20</v>
      </c>
      <c r="F1155" s="131">
        <v>40</v>
      </c>
      <c r="G1155" s="131"/>
      <c r="H1155" s="131">
        <v>21.5</v>
      </c>
      <c r="I1155" s="1378">
        <v>488.6</v>
      </c>
      <c r="J1155" s="359" t="s">
        <v>426</v>
      </c>
      <c r="K1155" s="359" t="s">
        <v>401</v>
      </c>
    </row>
    <row r="1156" spans="1:11" ht="45">
      <c r="A1156" s="711" t="s">
        <v>5782</v>
      </c>
      <c r="B1156" s="89" t="s">
        <v>184</v>
      </c>
      <c r="C1156" s="131">
        <v>1</v>
      </c>
      <c r="D1156" s="33">
        <v>40</v>
      </c>
      <c r="E1156" s="33">
        <v>30</v>
      </c>
      <c r="F1156" s="131">
        <v>10</v>
      </c>
      <c r="G1156" s="131"/>
      <c r="H1156" s="131">
        <v>12</v>
      </c>
      <c r="I1156" s="1378">
        <v>114.2</v>
      </c>
      <c r="J1156" s="359" t="s">
        <v>427</v>
      </c>
      <c r="K1156" s="359" t="s">
        <v>401</v>
      </c>
    </row>
    <row r="1157" spans="1:11" ht="45">
      <c r="A1157" s="711" t="s">
        <v>5783</v>
      </c>
      <c r="B1157" s="89" t="s">
        <v>185</v>
      </c>
      <c r="C1157" s="131">
        <v>1</v>
      </c>
      <c r="D1157" s="33">
        <v>60</v>
      </c>
      <c r="E1157" s="33">
        <v>20</v>
      </c>
      <c r="F1157" s="131">
        <v>40</v>
      </c>
      <c r="G1157" s="131"/>
      <c r="H1157" s="131">
        <v>10</v>
      </c>
      <c r="I1157" s="1378">
        <v>114.2</v>
      </c>
      <c r="J1157" s="359" t="s">
        <v>427</v>
      </c>
      <c r="K1157" s="359" t="s">
        <v>401</v>
      </c>
    </row>
    <row r="1158" spans="1:11" ht="30">
      <c r="A1158" s="711" t="s">
        <v>5784</v>
      </c>
      <c r="B1158" s="89" t="s">
        <v>186</v>
      </c>
      <c r="C1158" s="131">
        <v>1</v>
      </c>
      <c r="D1158" s="33">
        <v>40</v>
      </c>
      <c r="E1158" s="33">
        <v>30</v>
      </c>
      <c r="F1158" s="131">
        <v>10</v>
      </c>
      <c r="G1158" s="131"/>
      <c r="H1158" s="131">
        <v>5</v>
      </c>
      <c r="I1158" s="1378">
        <v>114.2</v>
      </c>
      <c r="J1158" s="359" t="s">
        <v>428</v>
      </c>
      <c r="K1158" s="359" t="s">
        <v>401</v>
      </c>
    </row>
    <row r="1159" spans="1:11" ht="30">
      <c r="A1159" s="711" t="s">
        <v>5785</v>
      </c>
      <c r="B1159" s="89" t="s">
        <v>187</v>
      </c>
      <c r="C1159" s="131">
        <v>1</v>
      </c>
      <c r="D1159" s="33">
        <v>60</v>
      </c>
      <c r="E1159" s="33">
        <v>20</v>
      </c>
      <c r="F1159" s="131">
        <v>40</v>
      </c>
      <c r="G1159" s="131"/>
      <c r="H1159" s="131">
        <v>10</v>
      </c>
      <c r="I1159" s="1378">
        <v>124.2</v>
      </c>
      <c r="J1159" s="359" t="s">
        <v>428</v>
      </c>
      <c r="K1159" s="359" t="s">
        <v>401</v>
      </c>
    </row>
    <row r="1160" spans="1:11" ht="30">
      <c r="A1160" s="711" t="s">
        <v>5786</v>
      </c>
      <c r="B1160" s="89" t="s">
        <v>188</v>
      </c>
      <c r="C1160" s="131">
        <v>1</v>
      </c>
      <c r="D1160" s="33">
        <v>40</v>
      </c>
      <c r="E1160" s="33">
        <v>30</v>
      </c>
      <c r="F1160" s="131">
        <v>10</v>
      </c>
      <c r="G1160" s="131"/>
      <c r="H1160" s="131">
        <v>19.5</v>
      </c>
      <c r="I1160" s="1378">
        <v>124.2</v>
      </c>
      <c r="J1160" s="359" t="s">
        <v>429</v>
      </c>
      <c r="K1160" s="359" t="s">
        <v>401</v>
      </c>
    </row>
    <row r="1161" spans="1:11" ht="30">
      <c r="A1161" s="711" t="s">
        <v>5787</v>
      </c>
      <c r="B1161" s="89" t="s">
        <v>430</v>
      </c>
      <c r="C1161" s="131">
        <v>1</v>
      </c>
      <c r="D1161" s="33">
        <v>70</v>
      </c>
      <c r="E1161" s="33">
        <v>30</v>
      </c>
      <c r="F1161" s="131">
        <v>40</v>
      </c>
      <c r="G1161" s="131"/>
      <c r="H1161" s="131">
        <v>10</v>
      </c>
      <c r="I1161" s="1378">
        <v>124.2</v>
      </c>
      <c r="J1161" s="359" t="s">
        <v>429</v>
      </c>
      <c r="K1161" s="359" t="s">
        <v>401</v>
      </c>
    </row>
    <row r="1162" spans="1:11" ht="30">
      <c r="A1162" s="711" t="s">
        <v>5788</v>
      </c>
      <c r="B1162" s="89" t="s">
        <v>195</v>
      </c>
      <c r="C1162" s="131">
        <v>1</v>
      </c>
      <c r="D1162" s="33">
        <f>E1162+F1162+G1162+H1162</f>
        <v>55</v>
      </c>
      <c r="E1162" s="33">
        <v>30</v>
      </c>
      <c r="F1162" s="131">
        <v>10</v>
      </c>
      <c r="G1162" s="131"/>
      <c r="H1162" s="131">
        <v>15</v>
      </c>
      <c r="I1162" s="1378">
        <v>129.19999999999999</v>
      </c>
      <c r="J1162" s="359" t="s">
        <v>431</v>
      </c>
      <c r="K1162" s="359" t="s">
        <v>401</v>
      </c>
    </row>
    <row r="1163" spans="1:11" ht="30">
      <c r="A1163" s="711" t="s">
        <v>5789</v>
      </c>
      <c r="B1163" s="89" t="s">
        <v>432</v>
      </c>
      <c r="C1163" s="131">
        <v>1</v>
      </c>
      <c r="D1163" s="33">
        <v>60</v>
      </c>
      <c r="E1163" s="33">
        <v>20</v>
      </c>
      <c r="F1163" s="131">
        <v>40</v>
      </c>
      <c r="G1163" s="131"/>
      <c r="H1163" s="131">
        <v>15</v>
      </c>
      <c r="I1163" s="1378">
        <v>119.2</v>
      </c>
      <c r="J1163" s="359" t="s">
        <v>431</v>
      </c>
      <c r="K1163" s="359" t="s">
        <v>401</v>
      </c>
    </row>
    <row r="1164" spans="1:11" ht="30">
      <c r="A1164" s="711" t="s">
        <v>5790</v>
      </c>
      <c r="B1164" s="89" t="s">
        <v>199</v>
      </c>
      <c r="C1164" s="131">
        <v>1</v>
      </c>
      <c r="D1164" s="33">
        <v>40</v>
      </c>
      <c r="E1164" s="33">
        <v>30</v>
      </c>
      <c r="F1164" s="131">
        <v>10</v>
      </c>
      <c r="G1164" s="131"/>
      <c r="H1164" s="131">
        <v>5</v>
      </c>
      <c r="I1164" s="1378">
        <v>124.2</v>
      </c>
      <c r="J1164" s="359" t="s">
        <v>433</v>
      </c>
      <c r="K1164" s="359" t="s">
        <v>401</v>
      </c>
    </row>
    <row r="1165" spans="1:11" ht="30">
      <c r="A1165" s="711" t="s">
        <v>5791</v>
      </c>
      <c r="B1165" s="89" t="s">
        <v>203</v>
      </c>
      <c r="C1165" s="131">
        <v>1</v>
      </c>
      <c r="D1165" s="33">
        <v>60</v>
      </c>
      <c r="E1165" s="33">
        <v>20</v>
      </c>
      <c r="F1165" s="131">
        <v>40</v>
      </c>
      <c r="G1165" s="131"/>
      <c r="H1165" s="131">
        <v>10</v>
      </c>
      <c r="I1165" s="1378">
        <v>153</v>
      </c>
      <c r="J1165" s="359" t="s">
        <v>433</v>
      </c>
      <c r="K1165" s="359" t="s">
        <v>401</v>
      </c>
    </row>
    <row r="1166" spans="1:11" ht="30">
      <c r="A1166" s="711" t="s">
        <v>5792</v>
      </c>
      <c r="B1166" s="89" t="s">
        <v>204</v>
      </c>
      <c r="C1166" s="131">
        <v>1</v>
      </c>
      <c r="D1166" s="33">
        <v>40</v>
      </c>
      <c r="E1166" s="33">
        <v>30</v>
      </c>
      <c r="F1166" s="131">
        <v>10</v>
      </c>
      <c r="G1166" s="131"/>
      <c r="H1166" s="131">
        <v>10</v>
      </c>
      <c r="I1166" s="1378">
        <v>158</v>
      </c>
      <c r="J1166" s="359" t="s">
        <v>434</v>
      </c>
      <c r="K1166" s="359" t="s">
        <v>401</v>
      </c>
    </row>
    <row r="1167" spans="1:11" ht="30">
      <c r="A1167" s="711" t="s">
        <v>5793</v>
      </c>
      <c r="B1167" s="89" t="s">
        <v>205</v>
      </c>
      <c r="C1167" s="131">
        <v>1</v>
      </c>
      <c r="D1167" s="33">
        <v>60</v>
      </c>
      <c r="E1167" s="33">
        <v>20</v>
      </c>
      <c r="F1167" s="131">
        <v>40</v>
      </c>
      <c r="G1167" s="131"/>
      <c r="H1167" s="131">
        <v>10</v>
      </c>
      <c r="I1167" s="1378">
        <v>119.2</v>
      </c>
      <c r="J1167" s="359" t="s">
        <v>434</v>
      </c>
      <c r="K1167" s="359" t="s">
        <v>401</v>
      </c>
    </row>
    <row r="1168" spans="1:11" ht="30">
      <c r="A1168" s="711" t="s">
        <v>5794</v>
      </c>
      <c r="B1168" s="89" t="s">
        <v>435</v>
      </c>
      <c r="C1168" s="131">
        <v>1</v>
      </c>
      <c r="D1168" s="33">
        <v>40</v>
      </c>
      <c r="E1168" s="33">
        <v>30</v>
      </c>
      <c r="F1168" s="131">
        <v>10</v>
      </c>
      <c r="G1168" s="131"/>
      <c r="H1168" s="131">
        <v>15</v>
      </c>
      <c r="I1168" s="1378">
        <v>124.2</v>
      </c>
      <c r="J1168" s="359" t="s">
        <v>436</v>
      </c>
      <c r="K1168" s="359" t="s">
        <v>401</v>
      </c>
    </row>
    <row r="1169" spans="1:11" ht="30">
      <c r="A1169" s="711" t="s">
        <v>5795</v>
      </c>
      <c r="B1169" s="89" t="s">
        <v>207</v>
      </c>
      <c r="C1169" s="131">
        <v>1</v>
      </c>
      <c r="D1169" s="33">
        <v>60</v>
      </c>
      <c r="E1169" s="33">
        <v>20</v>
      </c>
      <c r="F1169" s="131">
        <v>40</v>
      </c>
      <c r="G1169" s="131"/>
      <c r="H1169" s="131">
        <v>10</v>
      </c>
      <c r="I1169" s="1378">
        <v>114.2</v>
      </c>
      <c r="J1169" s="359" t="s">
        <v>436</v>
      </c>
      <c r="K1169" s="359" t="s">
        <v>401</v>
      </c>
    </row>
    <row r="1170" spans="1:11">
      <c r="A1170" s="66" t="s">
        <v>835</v>
      </c>
      <c r="B1170" s="39" t="s">
        <v>209</v>
      </c>
      <c r="C1170" s="128"/>
      <c r="D1170" s="412"/>
      <c r="E1170" s="63"/>
      <c r="F1170" s="128"/>
      <c r="G1170" s="128"/>
      <c r="H1170" s="128"/>
      <c r="I1170" s="128"/>
      <c r="J1170" s="128"/>
      <c r="K1170" s="128"/>
    </row>
    <row r="1171" spans="1:11" ht="30">
      <c r="A1171" s="711" t="s">
        <v>781</v>
      </c>
      <c r="B1171" s="89" t="s">
        <v>210</v>
      </c>
      <c r="C1171" s="131">
        <v>1</v>
      </c>
      <c r="D1171" s="33">
        <v>10</v>
      </c>
      <c r="E1171" s="33">
        <v>3</v>
      </c>
      <c r="F1171" s="131">
        <v>7</v>
      </c>
      <c r="G1171" s="131"/>
      <c r="H1171" s="131">
        <v>5</v>
      </c>
      <c r="I1171" s="1378">
        <v>119.2</v>
      </c>
      <c r="J1171" s="359" t="s">
        <v>437</v>
      </c>
      <c r="K1171" s="359" t="s">
        <v>388</v>
      </c>
    </row>
    <row r="1172" spans="1:11" ht="30">
      <c r="A1172" s="711" t="s">
        <v>783</v>
      </c>
      <c r="B1172" s="89" t="s">
        <v>214</v>
      </c>
      <c r="C1172" s="131">
        <v>1</v>
      </c>
      <c r="D1172" s="33">
        <v>20</v>
      </c>
      <c r="E1172" s="33">
        <v>4</v>
      </c>
      <c r="F1172" s="131">
        <v>16</v>
      </c>
      <c r="G1172" s="131"/>
      <c r="H1172" s="131">
        <v>5</v>
      </c>
      <c r="I1172" s="1378">
        <v>119.2</v>
      </c>
      <c r="J1172" s="359" t="s">
        <v>438</v>
      </c>
      <c r="K1172" s="359" t="s">
        <v>388</v>
      </c>
    </row>
    <row r="1173" spans="1:11" ht="30">
      <c r="A1173" s="711" t="s">
        <v>786</v>
      </c>
      <c r="B1173" s="89" t="s">
        <v>215</v>
      </c>
      <c r="C1173" s="131">
        <v>1</v>
      </c>
      <c r="D1173" s="33">
        <v>20</v>
      </c>
      <c r="E1173" s="33">
        <v>4</v>
      </c>
      <c r="F1173" s="131">
        <v>16</v>
      </c>
      <c r="G1173" s="131"/>
      <c r="H1173" s="131">
        <v>9</v>
      </c>
      <c r="I1173" s="1378">
        <v>119.2</v>
      </c>
      <c r="J1173" s="359" t="s">
        <v>439</v>
      </c>
      <c r="K1173" s="359" t="s">
        <v>388</v>
      </c>
    </row>
    <row r="1174" spans="1:11" ht="30">
      <c r="A1174" s="711" t="s">
        <v>787</v>
      </c>
      <c r="B1174" s="89" t="s">
        <v>216</v>
      </c>
      <c r="C1174" s="131">
        <v>1</v>
      </c>
      <c r="D1174" s="33">
        <v>20</v>
      </c>
      <c r="E1174" s="33">
        <v>4</v>
      </c>
      <c r="F1174" s="131">
        <v>16</v>
      </c>
      <c r="G1174" s="131"/>
      <c r="H1174" s="131">
        <v>10</v>
      </c>
      <c r="I1174" s="1378">
        <v>119.2</v>
      </c>
      <c r="J1174" s="359" t="s">
        <v>440</v>
      </c>
      <c r="K1174" s="359" t="s">
        <v>388</v>
      </c>
    </row>
    <row r="1175" spans="1:11">
      <c r="A1175" s="66" t="s">
        <v>836</v>
      </c>
      <c r="B1175" s="39" t="s">
        <v>219</v>
      </c>
      <c r="C1175" s="128"/>
      <c r="D1175" s="412"/>
      <c r="E1175" s="63"/>
      <c r="F1175" s="128"/>
      <c r="G1175" s="128"/>
      <c r="H1175" s="128"/>
      <c r="I1175" s="128"/>
      <c r="J1175" s="128"/>
      <c r="K1175" s="128"/>
    </row>
    <row r="1176" spans="1:11" ht="30">
      <c r="A1176" s="711" t="s">
        <v>791</v>
      </c>
      <c r="B1176" s="89" t="s">
        <v>220</v>
      </c>
      <c r="C1176" s="131">
        <v>1</v>
      </c>
      <c r="D1176" s="33">
        <v>30</v>
      </c>
      <c r="E1176" s="33">
        <v>10</v>
      </c>
      <c r="F1176" s="131">
        <v>20</v>
      </c>
      <c r="G1176" s="131"/>
      <c r="H1176" s="131">
        <v>10</v>
      </c>
      <c r="I1176" s="1378">
        <v>119.2</v>
      </c>
      <c r="J1176" s="359" t="s">
        <v>441</v>
      </c>
      <c r="K1176" s="359" t="s">
        <v>421</v>
      </c>
    </row>
    <row r="1177" spans="1:11" ht="30">
      <c r="A1177" s="711" t="s">
        <v>793</v>
      </c>
      <c r="B1177" s="89" t="s">
        <v>221</v>
      </c>
      <c r="C1177" s="131">
        <v>1</v>
      </c>
      <c r="D1177" s="33">
        <v>45</v>
      </c>
      <c r="E1177" s="33">
        <v>10</v>
      </c>
      <c r="F1177" s="131">
        <v>35</v>
      </c>
      <c r="G1177" s="131"/>
      <c r="H1177" s="131">
        <v>20</v>
      </c>
      <c r="I1177" s="1378">
        <v>114.2</v>
      </c>
      <c r="J1177" s="359" t="s">
        <v>441</v>
      </c>
      <c r="K1177" s="359" t="s">
        <v>421</v>
      </c>
    </row>
    <row r="1178" spans="1:11" ht="30">
      <c r="A1178" s="711" t="s">
        <v>837</v>
      </c>
      <c r="B1178" s="89" t="s">
        <v>222</v>
      </c>
      <c r="C1178" s="131">
        <v>1</v>
      </c>
      <c r="D1178" s="33">
        <v>40</v>
      </c>
      <c r="E1178" s="33">
        <v>10</v>
      </c>
      <c r="F1178" s="131">
        <v>30</v>
      </c>
      <c r="G1178" s="131"/>
      <c r="H1178" s="131">
        <v>10</v>
      </c>
      <c r="I1178" s="1378">
        <v>124.2</v>
      </c>
      <c r="J1178" s="359" t="s">
        <v>442</v>
      </c>
      <c r="K1178" s="359" t="s">
        <v>421</v>
      </c>
    </row>
    <row r="1179" spans="1:11" ht="30">
      <c r="A1179" s="711" t="s">
        <v>796</v>
      </c>
      <c r="B1179" s="89" t="s">
        <v>223</v>
      </c>
      <c r="C1179" s="131">
        <v>1</v>
      </c>
      <c r="D1179" s="33">
        <v>45</v>
      </c>
      <c r="E1179" s="33">
        <v>10</v>
      </c>
      <c r="F1179" s="131">
        <v>35</v>
      </c>
      <c r="G1179" s="131"/>
      <c r="H1179" s="131">
        <v>20</v>
      </c>
      <c r="I1179" s="1378">
        <v>114.2</v>
      </c>
      <c r="J1179" s="359" t="s">
        <v>442</v>
      </c>
      <c r="K1179" s="359" t="s">
        <v>421</v>
      </c>
    </row>
    <row r="1180" spans="1:11" ht="30">
      <c r="A1180" s="711" t="s">
        <v>798</v>
      </c>
      <c r="B1180" s="89" t="s">
        <v>224</v>
      </c>
      <c r="C1180" s="131">
        <v>1</v>
      </c>
      <c r="D1180" s="33">
        <v>40</v>
      </c>
      <c r="E1180" s="33">
        <v>10</v>
      </c>
      <c r="F1180" s="131">
        <v>30</v>
      </c>
      <c r="G1180" s="131"/>
      <c r="H1180" s="131">
        <v>10</v>
      </c>
      <c r="I1180" s="1378">
        <v>124.2</v>
      </c>
      <c r="J1180" s="359" t="s">
        <v>443</v>
      </c>
      <c r="K1180" s="359" t="s">
        <v>401</v>
      </c>
    </row>
    <row r="1181" spans="1:11" ht="30">
      <c r="A1181" s="711" t="s">
        <v>800</v>
      </c>
      <c r="B1181" s="89" t="s">
        <v>226</v>
      </c>
      <c r="C1181" s="131">
        <v>1</v>
      </c>
      <c r="D1181" s="33">
        <v>45</v>
      </c>
      <c r="E1181" s="33">
        <v>10</v>
      </c>
      <c r="F1181" s="131">
        <v>35</v>
      </c>
      <c r="G1181" s="131"/>
      <c r="H1181" s="131">
        <v>10</v>
      </c>
      <c r="I1181" s="1378">
        <v>115.2</v>
      </c>
      <c r="J1181" s="359" t="s">
        <v>443</v>
      </c>
      <c r="K1181" s="359" t="s">
        <v>401</v>
      </c>
    </row>
    <row r="1182" spans="1:11">
      <c r="A1182" s="66" t="s">
        <v>809</v>
      </c>
      <c r="B1182" s="39" t="s">
        <v>228</v>
      </c>
      <c r="C1182" s="128"/>
      <c r="D1182" s="412"/>
      <c r="E1182" s="63"/>
      <c r="F1182" s="128"/>
      <c r="G1182" s="128"/>
      <c r="H1182" s="128"/>
      <c r="I1182" s="128"/>
      <c r="J1182" s="128"/>
      <c r="K1182" s="128"/>
    </row>
    <row r="1183" spans="1:11" ht="45">
      <c r="A1183" s="711" t="s">
        <v>811</v>
      </c>
      <c r="B1183" s="89" t="s">
        <v>229</v>
      </c>
      <c r="C1183" s="131">
        <v>1</v>
      </c>
      <c r="D1183" s="33">
        <v>30</v>
      </c>
      <c r="E1183" s="33">
        <v>5</v>
      </c>
      <c r="F1183" s="131">
        <v>25</v>
      </c>
      <c r="G1183" s="131"/>
      <c r="H1183" s="131">
        <v>6</v>
      </c>
      <c r="I1183" s="1378">
        <v>124.2</v>
      </c>
      <c r="J1183" s="359" t="s">
        <v>444</v>
      </c>
      <c r="K1183" s="359" t="s">
        <v>421</v>
      </c>
    </row>
    <row r="1184" spans="1:11" ht="30">
      <c r="A1184" s="711" t="s">
        <v>5796</v>
      </c>
      <c r="B1184" s="55" t="s">
        <v>230</v>
      </c>
      <c r="C1184" s="166">
        <v>1</v>
      </c>
      <c r="D1184" s="167">
        <v>50</v>
      </c>
      <c r="E1184" s="167">
        <v>10</v>
      </c>
      <c r="F1184" s="166">
        <v>40</v>
      </c>
      <c r="G1184" s="166"/>
      <c r="H1184" s="166">
        <v>15</v>
      </c>
      <c r="I1184" s="1379">
        <v>89.87</v>
      </c>
      <c r="J1184" s="359" t="s">
        <v>445</v>
      </c>
      <c r="K1184" s="359" t="s">
        <v>388</v>
      </c>
    </row>
    <row r="1185" spans="1:11" ht="30">
      <c r="A1185" s="711" t="s">
        <v>5797</v>
      </c>
      <c r="B1185" s="55" t="s">
        <v>204</v>
      </c>
      <c r="C1185" s="166">
        <v>1</v>
      </c>
      <c r="D1185" s="167">
        <v>40</v>
      </c>
      <c r="E1185" s="167">
        <v>5</v>
      </c>
      <c r="F1185" s="166">
        <v>35</v>
      </c>
      <c r="G1185" s="166"/>
      <c r="H1185" s="166">
        <v>15</v>
      </c>
      <c r="I1185" s="1379">
        <v>123.6</v>
      </c>
      <c r="J1185" s="359" t="s">
        <v>446</v>
      </c>
      <c r="K1185" s="359" t="s">
        <v>388</v>
      </c>
    </row>
    <row r="1186" spans="1:11" ht="30">
      <c r="A1186" s="711" t="s">
        <v>5798</v>
      </c>
      <c r="B1186" s="55" t="s">
        <v>199</v>
      </c>
      <c r="C1186" s="166">
        <v>1</v>
      </c>
      <c r="D1186" s="167">
        <v>40</v>
      </c>
      <c r="E1186" s="167">
        <v>5</v>
      </c>
      <c r="F1186" s="166">
        <v>35</v>
      </c>
      <c r="G1186" s="166"/>
      <c r="H1186" s="166">
        <v>15</v>
      </c>
      <c r="I1186" s="1379">
        <v>129</v>
      </c>
      <c r="J1186" s="359" t="s">
        <v>447</v>
      </c>
      <c r="K1186" s="359" t="s">
        <v>448</v>
      </c>
    </row>
    <row r="1187" spans="1:11" ht="45">
      <c r="A1187" s="711" t="s">
        <v>5799</v>
      </c>
      <c r="B1187" s="55" t="s">
        <v>231</v>
      </c>
      <c r="C1187" s="166">
        <v>1</v>
      </c>
      <c r="D1187" s="167">
        <v>40</v>
      </c>
      <c r="E1187" s="167">
        <v>5</v>
      </c>
      <c r="F1187" s="166">
        <v>35</v>
      </c>
      <c r="G1187" s="166"/>
      <c r="H1187" s="166">
        <v>15</v>
      </c>
      <c r="I1187" s="1379">
        <v>94.87</v>
      </c>
      <c r="J1187" s="359" t="s">
        <v>449</v>
      </c>
      <c r="K1187" s="359" t="s">
        <v>401</v>
      </c>
    </row>
    <row r="1188" spans="1:11">
      <c r="A1188" s="66" t="s">
        <v>813</v>
      </c>
      <c r="B1188" s="39" t="s">
        <v>233</v>
      </c>
      <c r="C1188" s="155"/>
      <c r="D1188" s="412"/>
      <c r="E1188" s="412"/>
      <c r="F1188" s="155"/>
      <c r="G1188" s="155"/>
      <c r="H1188" s="155"/>
      <c r="I1188" s="155"/>
      <c r="J1188" s="155"/>
      <c r="K1188" s="155"/>
    </row>
    <row r="1189" spans="1:11" ht="30">
      <c r="A1189" s="711" t="s">
        <v>815</v>
      </c>
      <c r="B1189" s="89" t="s">
        <v>234</v>
      </c>
      <c r="C1189" s="131">
        <v>1</v>
      </c>
      <c r="D1189" s="33">
        <v>40</v>
      </c>
      <c r="E1189" s="33">
        <v>10</v>
      </c>
      <c r="F1189" s="131">
        <v>30</v>
      </c>
      <c r="G1189" s="131"/>
      <c r="H1189" s="131">
        <v>6</v>
      </c>
      <c r="I1189" s="1378">
        <v>94.87</v>
      </c>
      <c r="J1189" s="359" t="s">
        <v>451</v>
      </c>
      <c r="K1189" s="359" t="s">
        <v>388</v>
      </c>
    </row>
    <row r="1190" spans="1:11" ht="30">
      <c r="A1190" s="711" t="s">
        <v>816</v>
      </c>
      <c r="B1190" s="89" t="s">
        <v>235</v>
      </c>
      <c r="C1190" s="131">
        <v>1</v>
      </c>
      <c r="D1190" s="33">
        <v>40</v>
      </c>
      <c r="E1190" s="33">
        <v>10</v>
      </c>
      <c r="F1190" s="131">
        <v>30</v>
      </c>
      <c r="G1190" s="131"/>
      <c r="H1190" s="131">
        <v>20</v>
      </c>
      <c r="I1190" s="1378">
        <v>119.2</v>
      </c>
      <c r="J1190" s="359" t="s">
        <v>452</v>
      </c>
      <c r="K1190" s="359" t="s">
        <v>388</v>
      </c>
    </row>
    <row r="1191" spans="1:11" ht="30">
      <c r="A1191" s="711" t="s">
        <v>5800</v>
      </c>
      <c r="B1191" s="89" t="s">
        <v>236</v>
      </c>
      <c r="C1191" s="131">
        <v>1</v>
      </c>
      <c r="D1191" s="33">
        <v>40</v>
      </c>
      <c r="E1191" s="33">
        <v>10</v>
      </c>
      <c r="F1191" s="131">
        <v>30</v>
      </c>
      <c r="G1191" s="131"/>
      <c r="H1191" s="131">
        <v>10</v>
      </c>
      <c r="I1191" s="1378">
        <v>124.2</v>
      </c>
      <c r="J1191" s="359" t="s">
        <v>453</v>
      </c>
      <c r="K1191" s="359" t="s">
        <v>388</v>
      </c>
    </row>
    <row r="1192" spans="1:11" ht="30">
      <c r="A1192" s="711" t="s">
        <v>5801</v>
      </c>
      <c r="B1192" s="89" t="s">
        <v>237</v>
      </c>
      <c r="C1192" s="131">
        <v>1</v>
      </c>
      <c r="D1192" s="33">
        <v>40</v>
      </c>
      <c r="E1192" s="33">
        <v>10</v>
      </c>
      <c r="F1192" s="131">
        <v>30</v>
      </c>
      <c r="G1192" s="131"/>
      <c r="H1192" s="131">
        <v>10</v>
      </c>
      <c r="I1192" s="1378">
        <v>153</v>
      </c>
      <c r="J1192" s="359" t="s">
        <v>454</v>
      </c>
      <c r="K1192" s="359" t="s">
        <v>388</v>
      </c>
    </row>
    <row r="1193" spans="1:11" ht="30">
      <c r="A1193" s="711" t="s">
        <v>5802</v>
      </c>
      <c r="B1193" s="89" t="s">
        <v>204</v>
      </c>
      <c r="C1193" s="131">
        <v>1</v>
      </c>
      <c r="D1193" s="33">
        <v>40</v>
      </c>
      <c r="E1193" s="33">
        <v>10</v>
      </c>
      <c r="F1193" s="131">
        <v>30</v>
      </c>
      <c r="G1193" s="131"/>
      <c r="H1193" s="131">
        <v>15</v>
      </c>
      <c r="I1193" s="1378">
        <v>119.2</v>
      </c>
      <c r="J1193" s="359" t="s">
        <v>455</v>
      </c>
      <c r="K1193" s="359" t="s">
        <v>388</v>
      </c>
    </row>
    <row r="1194" spans="1:11" ht="30">
      <c r="A1194" s="711" t="s">
        <v>5803</v>
      </c>
      <c r="B1194" s="89" t="s">
        <v>199</v>
      </c>
      <c r="C1194" s="131">
        <v>1</v>
      </c>
      <c r="D1194" s="33">
        <v>40</v>
      </c>
      <c r="E1194" s="33">
        <v>10</v>
      </c>
      <c r="F1194" s="131">
        <v>30</v>
      </c>
      <c r="G1194" s="131"/>
      <c r="H1194" s="131">
        <v>15</v>
      </c>
      <c r="I1194" s="1378">
        <v>124.2</v>
      </c>
      <c r="J1194" s="359" t="s">
        <v>456</v>
      </c>
      <c r="K1194" s="359" t="s">
        <v>388</v>
      </c>
    </row>
    <row r="1195" spans="1:11" ht="30">
      <c r="A1195" s="711" t="s">
        <v>5804</v>
      </c>
      <c r="B1195" s="89" t="s">
        <v>238</v>
      </c>
      <c r="C1195" s="131">
        <v>1</v>
      </c>
      <c r="D1195" s="33">
        <v>46</v>
      </c>
      <c r="E1195" s="33">
        <v>10</v>
      </c>
      <c r="F1195" s="131">
        <v>36</v>
      </c>
      <c r="G1195" s="131"/>
      <c r="H1195" s="131">
        <v>20</v>
      </c>
      <c r="I1195" s="1378">
        <v>124.2</v>
      </c>
      <c r="J1195" s="359" t="s">
        <v>457</v>
      </c>
      <c r="K1195" s="359" t="s">
        <v>388</v>
      </c>
    </row>
    <row r="1196" spans="1:11" ht="30">
      <c r="A1196" s="711" t="s">
        <v>5805</v>
      </c>
      <c r="B1196" s="89" t="s">
        <v>240</v>
      </c>
      <c r="C1196" s="131">
        <v>1</v>
      </c>
      <c r="D1196" s="33">
        <v>40</v>
      </c>
      <c r="E1196" s="33">
        <v>10</v>
      </c>
      <c r="F1196" s="131">
        <v>30</v>
      </c>
      <c r="G1196" s="131"/>
      <c r="H1196" s="131">
        <v>15</v>
      </c>
      <c r="I1196" s="1378">
        <v>134.19999999999999</v>
      </c>
      <c r="J1196" s="359" t="s">
        <v>458</v>
      </c>
      <c r="K1196" s="359" t="s">
        <v>388</v>
      </c>
    </row>
    <row r="1197" spans="1:11">
      <c r="A1197" s="66" t="s">
        <v>838</v>
      </c>
      <c r="B1197" s="39" t="s">
        <v>242</v>
      </c>
      <c r="C1197" s="128"/>
      <c r="D1197" s="412"/>
      <c r="E1197" s="63"/>
      <c r="F1197" s="128"/>
      <c r="G1197" s="128"/>
      <c r="H1197" s="128"/>
      <c r="I1197" s="128"/>
      <c r="J1197" s="128"/>
      <c r="K1197" s="128"/>
    </row>
    <row r="1198" spans="1:11" ht="30">
      <c r="A1198" s="711" t="s">
        <v>817</v>
      </c>
      <c r="B1198" s="89" t="s">
        <v>243</v>
      </c>
      <c r="C1198" s="131">
        <v>1</v>
      </c>
      <c r="D1198" s="33">
        <v>100</v>
      </c>
      <c r="E1198" s="33">
        <v>60</v>
      </c>
      <c r="F1198" s="131">
        <v>40</v>
      </c>
      <c r="G1198" s="131"/>
      <c r="H1198" s="131">
        <v>120</v>
      </c>
      <c r="I1198" s="1378">
        <v>124.2</v>
      </c>
      <c r="J1198" s="359" t="s">
        <v>459</v>
      </c>
      <c r="K1198" s="359" t="s">
        <v>460</v>
      </c>
    </row>
    <row r="1199" spans="1:11" ht="30">
      <c r="A1199" s="711" t="s">
        <v>820</v>
      </c>
      <c r="B1199" s="89" t="s">
        <v>252</v>
      </c>
      <c r="C1199" s="131">
        <v>1</v>
      </c>
      <c r="D1199" s="33">
        <v>100</v>
      </c>
      <c r="E1199" s="33">
        <v>60</v>
      </c>
      <c r="F1199" s="131">
        <v>40</v>
      </c>
      <c r="G1199" s="131"/>
      <c r="H1199" s="131">
        <v>10</v>
      </c>
      <c r="I1199" s="1378">
        <v>124.2</v>
      </c>
      <c r="J1199" s="359" t="s">
        <v>459</v>
      </c>
      <c r="K1199" s="359" t="s">
        <v>460</v>
      </c>
    </row>
    <row r="1200" spans="1:11" ht="30">
      <c r="A1200" s="711" t="s">
        <v>5806</v>
      </c>
      <c r="B1200" s="89" t="s">
        <v>204</v>
      </c>
      <c r="C1200" s="131">
        <v>1</v>
      </c>
      <c r="D1200" s="33">
        <v>100</v>
      </c>
      <c r="E1200" s="33">
        <v>60</v>
      </c>
      <c r="F1200" s="131">
        <v>40</v>
      </c>
      <c r="G1200" s="131"/>
      <c r="H1200" s="131">
        <v>15</v>
      </c>
      <c r="I1200" s="1378">
        <v>119.2</v>
      </c>
      <c r="J1200" s="359" t="s">
        <v>459</v>
      </c>
      <c r="K1200" s="359" t="s">
        <v>460</v>
      </c>
    </row>
    <row r="1201" spans="1:11" ht="30">
      <c r="A1201" s="711" t="s">
        <v>5807</v>
      </c>
      <c r="B1201" s="89" t="s">
        <v>253</v>
      </c>
      <c r="C1201" s="131">
        <v>1</v>
      </c>
      <c r="D1201" s="33">
        <v>100</v>
      </c>
      <c r="E1201" s="33">
        <v>60</v>
      </c>
      <c r="F1201" s="131">
        <v>40</v>
      </c>
      <c r="G1201" s="131"/>
      <c r="H1201" s="131">
        <v>10</v>
      </c>
      <c r="I1201" s="1378">
        <v>153</v>
      </c>
      <c r="J1201" s="359" t="s">
        <v>459</v>
      </c>
      <c r="K1201" s="359" t="s">
        <v>460</v>
      </c>
    </row>
    <row r="1202" spans="1:11" ht="30">
      <c r="A1202" s="711" t="s">
        <v>5808</v>
      </c>
      <c r="B1202" s="89" t="s">
        <v>461</v>
      </c>
      <c r="C1202" s="131">
        <v>1</v>
      </c>
      <c r="D1202" s="33">
        <v>100</v>
      </c>
      <c r="E1202" s="33">
        <v>60</v>
      </c>
      <c r="F1202" s="131">
        <v>40</v>
      </c>
      <c r="G1202" s="131"/>
      <c r="H1202" s="131">
        <v>10</v>
      </c>
      <c r="I1202" s="1378">
        <v>115.2</v>
      </c>
      <c r="J1202" s="359" t="s">
        <v>459</v>
      </c>
      <c r="K1202" s="359" t="s">
        <v>460</v>
      </c>
    </row>
    <row r="1203" spans="1:11" ht="30">
      <c r="A1203" s="711" t="s">
        <v>5809</v>
      </c>
      <c r="B1203" s="89" t="s">
        <v>254</v>
      </c>
      <c r="C1203" s="131">
        <v>1</v>
      </c>
      <c r="D1203" s="33">
        <v>100</v>
      </c>
      <c r="E1203" s="33">
        <v>60</v>
      </c>
      <c r="F1203" s="131">
        <v>40</v>
      </c>
      <c r="G1203" s="131"/>
      <c r="H1203" s="131">
        <v>120</v>
      </c>
      <c r="I1203" s="1378">
        <v>378.8</v>
      </c>
      <c r="J1203" s="359" t="s">
        <v>462</v>
      </c>
      <c r="K1203" s="359" t="s">
        <v>460</v>
      </c>
    </row>
    <row r="1204" spans="1:11" ht="30">
      <c r="A1204" s="711" t="s">
        <v>5810</v>
      </c>
      <c r="B1204" s="89" t="s">
        <v>140</v>
      </c>
      <c r="C1204" s="131">
        <v>1</v>
      </c>
      <c r="D1204" s="33">
        <v>100</v>
      </c>
      <c r="E1204" s="33">
        <v>60</v>
      </c>
      <c r="F1204" s="131">
        <v>40</v>
      </c>
      <c r="G1204" s="131"/>
      <c r="H1204" s="131">
        <v>10</v>
      </c>
      <c r="I1204" s="1378">
        <v>113</v>
      </c>
      <c r="J1204" s="359" t="s">
        <v>462</v>
      </c>
      <c r="K1204" s="359" t="s">
        <v>460</v>
      </c>
    </row>
    <row r="1205" spans="1:11" ht="30">
      <c r="A1205" s="711" t="s">
        <v>5811</v>
      </c>
      <c r="B1205" s="89" t="s">
        <v>141</v>
      </c>
      <c r="C1205" s="131">
        <v>1</v>
      </c>
      <c r="D1205" s="33">
        <v>100</v>
      </c>
      <c r="E1205" s="33">
        <v>60</v>
      </c>
      <c r="F1205" s="131">
        <v>40</v>
      </c>
      <c r="G1205" s="131"/>
      <c r="H1205" s="131">
        <v>16</v>
      </c>
      <c r="I1205" s="1378">
        <v>124.2</v>
      </c>
      <c r="J1205" s="359" t="s">
        <v>462</v>
      </c>
      <c r="K1205" s="359" t="s">
        <v>460</v>
      </c>
    </row>
    <row r="1206" spans="1:11" ht="30">
      <c r="A1206" s="711" t="s">
        <v>5812</v>
      </c>
      <c r="B1206" s="89" t="s">
        <v>256</v>
      </c>
      <c r="C1206" s="131">
        <v>1</v>
      </c>
      <c r="D1206" s="33">
        <v>100</v>
      </c>
      <c r="E1206" s="33">
        <v>60</v>
      </c>
      <c r="F1206" s="131">
        <v>40</v>
      </c>
      <c r="G1206" s="131"/>
      <c r="H1206" s="131">
        <v>16</v>
      </c>
      <c r="I1206" s="1378"/>
      <c r="J1206" s="359" t="s">
        <v>462</v>
      </c>
      <c r="K1206" s="359" t="s">
        <v>460</v>
      </c>
    </row>
    <row r="1207" spans="1:11" ht="99.75">
      <c r="A1207" s="66" t="s">
        <v>5461</v>
      </c>
      <c r="B1207" s="37" t="s">
        <v>264</v>
      </c>
      <c r="C1207" s="155"/>
      <c r="D1207" s="412"/>
      <c r="E1207" s="412"/>
      <c r="F1207" s="155"/>
      <c r="G1207" s="155"/>
      <c r="H1207" s="155"/>
      <c r="I1207" s="155"/>
      <c r="J1207" s="155"/>
      <c r="K1207" s="155"/>
    </row>
    <row r="1208" spans="1:11" ht="30">
      <c r="A1208" s="711" t="s">
        <v>5451</v>
      </c>
      <c r="B1208" s="89" t="s">
        <v>265</v>
      </c>
      <c r="C1208" s="131">
        <v>1</v>
      </c>
      <c r="D1208" s="33">
        <v>32</v>
      </c>
      <c r="E1208" s="33">
        <v>14</v>
      </c>
      <c r="F1208" s="131">
        <v>18</v>
      </c>
      <c r="G1208" s="131"/>
      <c r="H1208" s="131">
        <v>10</v>
      </c>
      <c r="I1208" s="1378">
        <v>234.8</v>
      </c>
      <c r="J1208" s="359" t="s">
        <v>463</v>
      </c>
      <c r="K1208" s="359" t="s">
        <v>388</v>
      </c>
    </row>
    <row r="1209" spans="1:11" ht="45">
      <c r="A1209" s="711" t="s">
        <v>5452</v>
      </c>
      <c r="B1209" s="89" t="s">
        <v>276</v>
      </c>
      <c r="C1209" s="131">
        <v>1</v>
      </c>
      <c r="D1209" s="33">
        <v>120</v>
      </c>
      <c r="E1209" s="33">
        <v>40</v>
      </c>
      <c r="F1209" s="131">
        <v>80</v>
      </c>
      <c r="G1209" s="131"/>
      <c r="H1209" s="131">
        <v>20</v>
      </c>
      <c r="I1209" s="1378">
        <v>287</v>
      </c>
      <c r="J1209" s="359" t="s">
        <v>464</v>
      </c>
      <c r="K1209" s="359" t="s">
        <v>388</v>
      </c>
    </row>
    <row r="1210" spans="1:11" ht="45">
      <c r="A1210" s="711" t="s">
        <v>5453</v>
      </c>
      <c r="B1210" s="89" t="s">
        <v>281</v>
      </c>
      <c r="C1210" s="131">
        <v>1</v>
      </c>
      <c r="D1210" s="33">
        <f>E1210+F1210+G1210+H1210</f>
        <v>101</v>
      </c>
      <c r="E1210" s="33">
        <v>46</v>
      </c>
      <c r="F1210" s="131">
        <v>25</v>
      </c>
      <c r="G1210" s="131"/>
      <c r="H1210" s="131">
        <v>30</v>
      </c>
      <c r="I1210" s="1378">
        <v>211.4</v>
      </c>
      <c r="J1210" s="359" t="s">
        <v>945</v>
      </c>
      <c r="K1210" s="359" t="s">
        <v>401</v>
      </c>
    </row>
    <row r="1211" spans="1:11" ht="60">
      <c r="A1211" s="711" t="s">
        <v>5455</v>
      </c>
      <c r="B1211" s="89" t="s">
        <v>284</v>
      </c>
      <c r="C1211" s="131">
        <v>1</v>
      </c>
      <c r="D1211" s="33">
        <v>30</v>
      </c>
      <c r="E1211" s="33">
        <v>9</v>
      </c>
      <c r="F1211" s="131">
        <v>21</v>
      </c>
      <c r="G1211" s="131"/>
      <c r="H1211" s="131">
        <v>16</v>
      </c>
      <c r="I1211" s="1378">
        <v>114.2</v>
      </c>
      <c r="J1211" s="359" t="s">
        <v>465</v>
      </c>
      <c r="K1211" s="359" t="s">
        <v>388</v>
      </c>
    </row>
    <row r="1212" spans="1:11" ht="45">
      <c r="A1212" s="711" t="s">
        <v>5454</v>
      </c>
      <c r="B1212" s="89" t="s">
        <v>298</v>
      </c>
      <c r="C1212" s="131">
        <v>1</v>
      </c>
      <c r="D1212" s="33">
        <v>30</v>
      </c>
      <c r="E1212" s="33">
        <v>9</v>
      </c>
      <c r="F1212" s="131">
        <v>21</v>
      </c>
      <c r="G1212" s="131"/>
      <c r="H1212" s="131">
        <v>21</v>
      </c>
      <c r="I1212" s="1378">
        <v>243.8</v>
      </c>
      <c r="J1212" s="359" t="s">
        <v>465</v>
      </c>
      <c r="K1212" s="359" t="s">
        <v>401</v>
      </c>
    </row>
    <row r="1213" spans="1:11" ht="45">
      <c r="A1213" s="711" t="s">
        <v>5456</v>
      </c>
      <c r="B1213" s="89" t="s">
        <v>302</v>
      </c>
      <c r="C1213" s="131">
        <v>1</v>
      </c>
      <c r="D1213" s="33">
        <v>30</v>
      </c>
      <c r="E1213" s="33">
        <v>9</v>
      </c>
      <c r="F1213" s="131">
        <v>21</v>
      </c>
      <c r="G1213" s="131"/>
      <c r="H1213" s="131">
        <v>14.5</v>
      </c>
      <c r="I1213" s="1378">
        <v>169.8</v>
      </c>
      <c r="J1213" s="359" t="s">
        <v>465</v>
      </c>
      <c r="K1213" s="359" t="s">
        <v>401</v>
      </c>
    </row>
    <row r="1214" spans="1:11" ht="45">
      <c r="A1214" s="711" t="s">
        <v>5457</v>
      </c>
      <c r="B1214" s="89" t="s">
        <v>305</v>
      </c>
      <c r="C1214" s="131">
        <v>1</v>
      </c>
      <c r="D1214" s="33">
        <v>30</v>
      </c>
      <c r="E1214" s="33">
        <v>9</v>
      </c>
      <c r="F1214" s="131">
        <v>21</v>
      </c>
      <c r="G1214" s="131"/>
      <c r="H1214" s="131">
        <v>13</v>
      </c>
      <c r="I1214" s="1378">
        <v>299.39999999999998</v>
      </c>
      <c r="J1214" s="359" t="s">
        <v>465</v>
      </c>
      <c r="K1214" s="359" t="s">
        <v>401</v>
      </c>
    </row>
    <row r="1215" spans="1:11" ht="45">
      <c r="A1215" s="711" t="s">
        <v>5458</v>
      </c>
      <c r="B1215" s="89" t="s">
        <v>312</v>
      </c>
      <c r="C1215" s="131">
        <v>1</v>
      </c>
      <c r="D1215" s="33">
        <f>E1215+F1215+G1215+H1215</f>
        <v>35</v>
      </c>
      <c r="E1215" s="33">
        <v>7</v>
      </c>
      <c r="F1215" s="131">
        <v>15</v>
      </c>
      <c r="G1215" s="131"/>
      <c r="H1215" s="131">
        <v>13</v>
      </c>
      <c r="I1215" s="1378">
        <v>171.8</v>
      </c>
      <c r="J1215" s="359" t="s">
        <v>466</v>
      </c>
      <c r="K1215" s="359" t="s">
        <v>388</v>
      </c>
    </row>
    <row r="1216" spans="1:11" ht="45">
      <c r="A1216" s="711" t="s">
        <v>5459</v>
      </c>
      <c r="B1216" s="89" t="s">
        <v>315</v>
      </c>
      <c r="C1216" s="131">
        <v>1</v>
      </c>
      <c r="D1216" s="33">
        <v>24</v>
      </c>
      <c r="E1216" s="33">
        <v>8</v>
      </c>
      <c r="F1216" s="131">
        <v>16</v>
      </c>
      <c r="G1216" s="131"/>
      <c r="H1216" s="131">
        <v>12.5</v>
      </c>
      <c r="I1216" s="1378">
        <v>169.8</v>
      </c>
      <c r="J1216" s="359" t="s">
        <v>466</v>
      </c>
      <c r="K1216" s="359" t="s">
        <v>388</v>
      </c>
    </row>
    <row r="1217" spans="1:11" ht="30">
      <c r="A1217" s="711" t="s">
        <v>5460</v>
      </c>
      <c r="B1217" s="89" t="s">
        <v>318</v>
      </c>
      <c r="C1217" s="131">
        <v>1</v>
      </c>
      <c r="D1217" s="33">
        <v>40</v>
      </c>
      <c r="E1217" s="33">
        <v>9</v>
      </c>
      <c r="F1217" s="131">
        <v>31</v>
      </c>
      <c r="G1217" s="131"/>
      <c r="H1217" s="131">
        <v>17.5</v>
      </c>
      <c r="I1217" s="1378">
        <v>169.8</v>
      </c>
      <c r="J1217" s="359" t="s">
        <v>467</v>
      </c>
      <c r="K1217" s="359" t="s">
        <v>401</v>
      </c>
    </row>
    <row r="1218" spans="1:11" ht="30">
      <c r="A1218" s="711" t="s">
        <v>5813</v>
      </c>
      <c r="B1218" s="89" t="s">
        <v>324</v>
      </c>
      <c r="C1218" s="131">
        <v>1</v>
      </c>
      <c r="D1218" s="33">
        <v>17</v>
      </c>
      <c r="E1218" s="33">
        <v>5</v>
      </c>
      <c r="F1218" s="131">
        <v>12</v>
      </c>
      <c r="G1218" s="131"/>
      <c r="H1218" s="131">
        <v>7</v>
      </c>
      <c r="I1218" s="1378">
        <v>641.4</v>
      </c>
      <c r="J1218" s="359" t="s">
        <v>468</v>
      </c>
      <c r="K1218" s="359" t="s">
        <v>469</v>
      </c>
    </row>
    <row r="1219" spans="1:11" ht="30">
      <c r="A1219" s="711" t="s">
        <v>5814</v>
      </c>
      <c r="B1219" s="89" t="s">
        <v>470</v>
      </c>
      <c r="C1219" s="131">
        <v>1</v>
      </c>
      <c r="D1219" s="33">
        <v>246</v>
      </c>
      <c r="E1219" s="33">
        <v>176</v>
      </c>
      <c r="F1219" s="131">
        <v>70</v>
      </c>
      <c r="G1219" s="131"/>
      <c r="H1219" s="131">
        <v>30</v>
      </c>
      <c r="I1219" s="1378">
        <v>342.6</v>
      </c>
      <c r="J1219" s="359" t="s">
        <v>471</v>
      </c>
      <c r="K1219" s="359" t="s">
        <v>469</v>
      </c>
    </row>
    <row r="1220" spans="1:11" ht="60">
      <c r="A1220" s="711" t="s">
        <v>5815</v>
      </c>
      <c r="B1220" s="89" t="s">
        <v>472</v>
      </c>
      <c r="C1220" s="131">
        <v>1</v>
      </c>
      <c r="D1220" s="33">
        <v>22</v>
      </c>
      <c r="E1220" s="33">
        <v>10</v>
      </c>
      <c r="F1220" s="131">
        <v>12</v>
      </c>
      <c r="G1220" s="131"/>
      <c r="H1220" s="131">
        <v>7</v>
      </c>
      <c r="I1220" s="1378">
        <v>355.4</v>
      </c>
      <c r="J1220" s="359" t="s">
        <v>473</v>
      </c>
      <c r="K1220" s="359" t="s">
        <v>469</v>
      </c>
    </row>
    <row r="1221" spans="1:11" ht="45">
      <c r="A1221" s="711" t="s">
        <v>5816</v>
      </c>
      <c r="B1221" s="89" t="s">
        <v>474</v>
      </c>
      <c r="C1221" s="131">
        <v>1</v>
      </c>
      <c r="D1221" s="33">
        <v>65</v>
      </c>
      <c r="E1221" s="33">
        <v>25</v>
      </c>
      <c r="F1221" s="131">
        <v>40</v>
      </c>
      <c r="G1221" s="131"/>
      <c r="H1221" s="131">
        <v>10</v>
      </c>
      <c r="I1221" s="1378">
        <v>119.2</v>
      </c>
      <c r="J1221" s="359" t="s">
        <v>473</v>
      </c>
      <c r="K1221" s="359" t="s">
        <v>469</v>
      </c>
    </row>
    <row r="1222" spans="1:11" ht="60">
      <c r="A1222" s="711" t="s">
        <v>5817</v>
      </c>
      <c r="B1222" s="89" t="s">
        <v>475</v>
      </c>
      <c r="C1222" s="131">
        <v>1</v>
      </c>
      <c r="D1222" s="33">
        <v>115</v>
      </c>
      <c r="E1222" s="33">
        <v>20</v>
      </c>
      <c r="F1222" s="131">
        <v>95</v>
      </c>
      <c r="G1222" s="131"/>
      <c r="H1222" s="131">
        <v>30</v>
      </c>
      <c r="I1222" s="1378">
        <v>259.2</v>
      </c>
      <c r="J1222" s="359" t="s">
        <v>476</v>
      </c>
      <c r="K1222" s="359" t="s">
        <v>469</v>
      </c>
    </row>
    <row r="1223" spans="1:11" ht="28.5">
      <c r="A1223" s="66" t="s">
        <v>839</v>
      </c>
      <c r="B1223" s="39" t="s">
        <v>338</v>
      </c>
      <c r="C1223" s="128"/>
      <c r="D1223" s="412"/>
      <c r="E1223" s="63"/>
      <c r="F1223" s="128"/>
      <c r="G1223" s="128"/>
      <c r="H1223" s="128"/>
      <c r="I1223" s="128"/>
      <c r="J1223" s="128"/>
      <c r="K1223" s="128"/>
    </row>
    <row r="1224" spans="1:11" ht="30">
      <c r="A1224" s="711" t="s">
        <v>822</v>
      </c>
      <c r="B1224" s="89" t="s">
        <v>339</v>
      </c>
      <c r="C1224" s="131">
        <v>1</v>
      </c>
      <c r="D1224" s="33">
        <f>E1224+F1224+G1224+H1224</f>
        <v>55</v>
      </c>
      <c r="E1224" s="33">
        <v>32</v>
      </c>
      <c r="F1224" s="131">
        <v>18</v>
      </c>
      <c r="G1224" s="131"/>
      <c r="H1224" s="131">
        <v>5</v>
      </c>
      <c r="I1224" s="131">
        <v>374.7</v>
      </c>
      <c r="J1224" s="359" t="s">
        <v>477</v>
      </c>
      <c r="K1224" s="359" t="s">
        <v>448</v>
      </c>
    </row>
    <row r="1225" spans="1:11" ht="30">
      <c r="A1225" s="711" t="s">
        <v>5818</v>
      </c>
      <c r="B1225" s="89" t="s">
        <v>341</v>
      </c>
      <c r="C1225" s="131">
        <v>1</v>
      </c>
      <c r="D1225" s="33">
        <v>32</v>
      </c>
      <c r="E1225" s="33">
        <v>11</v>
      </c>
      <c r="F1225" s="131">
        <v>21</v>
      </c>
      <c r="G1225" s="131"/>
      <c r="H1225" s="131">
        <v>4.5</v>
      </c>
      <c r="I1225" s="131">
        <v>48.75</v>
      </c>
      <c r="J1225" s="359" t="s">
        <v>477</v>
      </c>
      <c r="K1225" s="359" t="s">
        <v>448</v>
      </c>
    </row>
    <row r="1226" spans="1:11" ht="30">
      <c r="A1226" s="711" t="s">
        <v>5819</v>
      </c>
      <c r="B1226" s="89" t="s">
        <v>344</v>
      </c>
      <c r="C1226" s="131">
        <v>1</v>
      </c>
      <c r="D1226" s="33">
        <v>30</v>
      </c>
      <c r="E1226" s="33">
        <v>10</v>
      </c>
      <c r="F1226" s="131">
        <v>20</v>
      </c>
      <c r="G1226" s="131"/>
      <c r="H1226" s="131">
        <v>24</v>
      </c>
      <c r="I1226" s="131">
        <v>48.75</v>
      </c>
      <c r="J1226" s="359" t="s">
        <v>478</v>
      </c>
      <c r="K1226" s="359" t="s">
        <v>448</v>
      </c>
    </row>
    <row r="1227" spans="1:11" ht="30">
      <c r="A1227" s="711" t="s">
        <v>5820</v>
      </c>
      <c r="B1227" s="89" t="s">
        <v>479</v>
      </c>
      <c r="C1227" s="131">
        <v>1</v>
      </c>
      <c r="D1227" s="33">
        <v>139</v>
      </c>
      <c r="E1227" s="33">
        <v>119</v>
      </c>
      <c r="F1227" s="131">
        <v>20</v>
      </c>
      <c r="G1227" s="131"/>
      <c r="H1227" s="131">
        <v>67</v>
      </c>
      <c r="I1227" s="131">
        <v>48.75</v>
      </c>
      <c r="J1227" s="359" t="s">
        <v>480</v>
      </c>
      <c r="K1227" s="359" t="s">
        <v>448</v>
      </c>
    </row>
    <row r="1228" spans="1:11">
      <c r="A1228" s="66" t="s">
        <v>5449</v>
      </c>
      <c r="B1228" s="39" t="s">
        <v>349</v>
      </c>
      <c r="C1228" s="128"/>
      <c r="D1228" s="412"/>
      <c r="E1228" s="63"/>
      <c r="F1228" s="128"/>
      <c r="G1228" s="128"/>
      <c r="H1228" s="128"/>
      <c r="I1228" s="128"/>
      <c r="J1228" s="128"/>
      <c r="K1228" s="128"/>
    </row>
    <row r="1229" spans="1:11" ht="60">
      <c r="A1229" s="711" t="s">
        <v>5450</v>
      </c>
      <c r="B1229" s="89" t="s">
        <v>350</v>
      </c>
      <c r="C1229" s="131">
        <v>1</v>
      </c>
      <c r="D1229" s="33">
        <f>E1229+F1229+G1229+H1229</f>
        <v>63</v>
      </c>
      <c r="E1229" s="33">
        <v>32</v>
      </c>
      <c r="F1229" s="131">
        <v>18</v>
      </c>
      <c r="G1229" s="131"/>
      <c r="H1229" s="131">
        <v>13</v>
      </c>
      <c r="I1229" s="1378">
        <v>48.75</v>
      </c>
      <c r="J1229" s="359" t="s">
        <v>477</v>
      </c>
      <c r="K1229" s="359" t="s">
        <v>448</v>
      </c>
    </row>
    <row r="1230" spans="1:11" ht="30">
      <c r="A1230" s="711" t="s">
        <v>5821</v>
      </c>
      <c r="B1230" s="89" t="s">
        <v>352</v>
      </c>
      <c r="C1230" s="131">
        <v>1</v>
      </c>
      <c r="D1230" s="33">
        <v>325</v>
      </c>
      <c r="E1230" s="33">
        <v>300</v>
      </c>
      <c r="F1230" s="131">
        <v>25</v>
      </c>
      <c r="G1230" s="131"/>
      <c r="H1230" s="131">
        <v>30</v>
      </c>
      <c r="I1230" s="1378">
        <v>90</v>
      </c>
      <c r="J1230" s="359" t="s">
        <v>481</v>
      </c>
      <c r="K1230" s="359" t="s">
        <v>448</v>
      </c>
    </row>
    <row r="1231" spans="1:11">
      <c r="A1231" s="66" t="s">
        <v>5822</v>
      </c>
      <c r="B1231" s="39" t="s">
        <v>356</v>
      </c>
      <c r="C1231" s="128"/>
      <c r="D1231" s="412"/>
      <c r="E1231" s="63"/>
      <c r="F1231" s="128"/>
      <c r="G1231" s="128"/>
      <c r="H1231" s="128"/>
      <c r="I1231" s="128"/>
      <c r="J1231" s="128"/>
      <c r="K1231" s="128"/>
    </row>
    <row r="1232" spans="1:11" ht="45">
      <c r="A1232" s="711" t="s">
        <v>5823</v>
      </c>
      <c r="B1232" s="89" t="s">
        <v>355</v>
      </c>
      <c r="C1232" s="131">
        <v>1</v>
      </c>
      <c r="D1232" s="33">
        <v>120</v>
      </c>
      <c r="E1232" s="33">
        <v>100</v>
      </c>
      <c r="F1232" s="131">
        <v>20</v>
      </c>
      <c r="G1232" s="131"/>
      <c r="H1232" s="131">
        <v>15</v>
      </c>
      <c r="I1232" s="1378">
        <v>255.2</v>
      </c>
      <c r="J1232" s="359" t="s">
        <v>946</v>
      </c>
      <c r="K1232" s="359" t="s">
        <v>448</v>
      </c>
    </row>
    <row r="1233" spans="1:11">
      <c r="A1233" s="66" t="s">
        <v>5824</v>
      </c>
      <c r="B1233" s="968" t="s">
        <v>947</v>
      </c>
      <c r="C1233" s="128"/>
      <c r="D1233" s="63"/>
      <c r="E1233" s="63"/>
      <c r="F1233" s="128"/>
      <c r="G1233" s="128"/>
      <c r="H1233" s="128"/>
      <c r="I1233" s="128"/>
      <c r="J1233" s="285"/>
      <c r="K1233" s="285"/>
    </row>
    <row r="1234" spans="1:11" ht="30">
      <c r="A1234" s="711" t="s">
        <v>5825</v>
      </c>
      <c r="B1234" s="264" t="s">
        <v>948</v>
      </c>
      <c r="C1234" s="131">
        <v>1</v>
      </c>
      <c r="D1234" s="33">
        <v>22</v>
      </c>
      <c r="E1234" s="33">
        <v>10</v>
      </c>
      <c r="F1234" s="131">
        <v>12</v>
      </c>
      <c r="G1234" s="131"/>
      <c r="H1234" s="131"/>
      <c r="I1234" s="131"/>
      <c r="J1234" s="359" t="s">
        <v>473</v>
      </c>
      <c r="K1234" s="359" t="s">
        <v>448</v>
      </c>
    </row>
    <row r="1235" spans="1:11" ht="45">
      <c r="A1235" s="711" t="s">
        <v>5826</v>
      </c>
      <c r="B1235" s="264" t="s">
        <v>949</v>
      </c>
      <c r="C1235" s="131">
        <v>1</v>
      </c>
      <c r="D1235" s="33">
        <v>22</v>
      </c>
      <c r="E1235" s="33">
        <v>10</v>
      </c>
      <c r="F1235" s="131">
        <v>12</v>
      </c>
      <c r="G1235" s="131"/>
      <c r="H1235" s="131"/>
      <c r="I1235" s="131"/>
      <c r="J1235" s="359" t="s">
        <v>473</v>
      </c>
      <c r="K1235" s="359" t="s">
        <v>448</v>
      </c>
    </row>
    <row r="1236" spans="1:11" ht="30">
      <c r="A1236" s="711" t="s">
        <v>5827</v>
      </c>
      <c r="B1236" s="969" t="s">
        <v>950</v>
      </c>
      <c r="C1236" s="131">
        <v>1</v>
      </c>
      <c r="D1236" s="33">
        <v>139</v>
      </c>
      <c r="E1236" s="33">
        <v>119</v>
      </c>
      <c r="F1236" s="131">
        <v>20</v>
      </c>
      <c r="G1236" s="131"/>
      <c r="H1236" s="131"/>
      <c r="I1236" s="131"/>
      <c r="J1236" s="359" t="s">
        <v>951</v>
      </c>
      <c r="K1236" s="359" t="s">
        <v>448</v>
      </c>
    </row>
    <row r="1237" spans="1:11" ht="45">
      <c r="A1237" s="711" t="s">
        <v>5828</v>
      </c>
      <c r="B1237" s="970" t="s">
        <v>952</v>
      </c>
      <c r="C1237" s="131">
        <v>1</v>
      </c>
      <c r="D1237" s="33">
        <v>139</v>
      </c>
      <c r="E1237" s="33">
        <v>119</v>
      </c>
      <c r="F1237" s="131">
        <v>20</v>
      </c>
      <c r="G1237" s="131"/>
      <c r="H1237" s="131"/>
      <c r="I1237" s="131"/>
      <c r="J1237" s="359" t="s">
        <v>951</v>
      </c>
      <c r="K1237" s="359" t="s">
        <v>448</v>
      </c>
    </row>
    <row r="1238" spans="1:11" ht="30">
      <c r="A1238" s="711" t="s">
        <v>5829</v>
      </c>
      <c r="B1238" s="970" t="s">
        <v>953</v>
      </c>
      <c r="C1238" s="131">
        <v>1</v>
      </c>
      <c r="D1238" s="33">
        <v>139</v>
      </c>
      <c r="E1238" s="33">
        <v>119</v>
      </c>
      <c r="F1238" s="131">
        <v>20</v>
      </c>
      <c r="G1238" s="131"/>
      <c r="H1238" s="131"/>
      <c r="I1238" s="131"/>
      <c r="J1238" s="359" t="s">
        <v>951</v>
      </c>
      <c r="K1238" s="359" t="s">
        <v>448</v>
      </c>
    </row>
    <row r="1239" spans="1:11" ht="75">
      <c r="A1239" s="711" t="s">
        <v>5830</v>
      </c>
      <c r="B1239" s="252" t="s">
        <v>954</v>
      </c>
      <c r="C1239" s="131">
        <v>1</v>
      </c>
      <c r="D1239" s="33">
        <v>280</v>
      </c>
      <c r="E1239" s="33">
        <v>245</v>
      </c>
      <c r="F1239" s="131">
        <v>35</v>
      </c>
      <c r="G1239" s="131"/>
      <c r="H1239" s="131"/>
      <c r="I1239" s="131"/>
      <c r="J1239" s="359" t="s">
        <v>420</v>
      </c>
      <c r="K1239" s="359" t="s">
        <v>448</v>
      </c>
    </row>
    <row r="1240" spans="1:11" ht="60">
      <c r="A1240" s="711" t="s">
        <v>5831</v>
      </c>
      <c r="B1240" s="252" t="s">
        <v>955</v>
      </c>
      <c r="C1240" s="131">
        <v>1</v>
      </c>
      <c r="D1240" s="33">
        <v>280</v>
      </c>
      <c r="E1240" s="33">
        <v>245</v>
      </c>
      <c r="F1240" s="131">
        <v>35</v>
      </c>
      <c r="G1240" s="131"/>
      <c r="H1240" s="131"/>
      <c r="I1240" s="131"/>
      <c r="J1240" s="359" t="s">
        <v>420</v>
      </c>
      <c r="K1240" s="359" t="s">
        <v>448</v>
      </c>
    </row>
    <row r="1241" spans="1:11" ht="30">
      <c r="A1241" s="711" t="s">
        <v>5832</v>
      </c>
      <c r="B1241" s="971" t="s">
        <v>956</v>
      </c>
      <c r="C1241" s="131">
        <v>1</v>
      </c>
      <c r="D1241" s="167">
        <f>E1241+F1241+G1241</f>
        <v>50</v>
      </c>
      <c r="E1241" s="167">
        <v>30</v>
      </c>
      <c r="F1241" s="166">
        <v>20</v>
      </c>
      <c r="G1241" s="131"/>
      <c r="H1241" s="131"/>
      <c r="I1241" s="131"/>
      <c r="J1241" s="359"/>
      <c r="K1241" s="359"/>
    </row>
    <row r="1242" spans="1:11">
      <c r="A1242" s="711" t="s">
        <v>5833</v>
      </c>
      <c r="B1242" s="89" t="s">
        <v>957</v>
      </c>
      <c r="C1242" s="131">
        <v>1</v>
      </c>
      <c r="D1242" s="167">
        <f>E1242+F1242+G1242</f>
        <v>50</v>
      </c>
      <c r="E1242" s="167">
        <v>30</v>
      </c>
      <c r="F1242" s="166">
        <v>20</v>
      </c>
      <c r="G1242" s="131"/>
      <c r="H1242" s="131"/>
      <c r="I1242" s="131"/>
      <c r="J1242" s="359"/>
      <c r="K1242" s="359"/>
    </row>
    <row r="1243" spans="1:11" ht="30">
      <c r="A1243" s="711" t="s">
        <v>5834</v>
      </c>
      <c r="B1243" s="971" t="s">
        <v>958</v>
      </c>
      <c r="C1243" s="131">
        <v>1</v>
      </c>
      <c r="D1243" s="33">
        <v>100</v>
      </c>
      <c r="E1243" s="33">
        <v>60</v>
      </c>
      <c r="F1243" s="131">
        <v>40</v>
      </c>
      <c r="G1243" s="131"/>
      <c r="H1243" s="131"/>
      <c r="I1243" s="131"/>
      <c r="J1243" s="359" t="s">
        <v>462</v>
      </c>
      <c r="K1243" s="359" t="s">
        <v>448</v>
      </c>
    </row>
    <row r="1244" spans="1:11" ht="30">
      <c r="A1244" s="711" t="s">
        <v>5835</v>
      </c>
      <c r="B1244" s="252" t="s">
        <v>959</v>
      </c>
      <c r="C1244" s="131">
        <v>1</v>
      </c>
      <c r="D1244" s="33">
        <v>280</v>
      </c>
      <c r="E1244" s="33">
        <v>245</v>
      </c>
      <c r="F1244" s="131">
        <v>35</v>
      </c>
      <c r="G1244" s="131"/>
      <c r="H1244" s="131"/>
      <c r="I1244" s="131"/>
      <c r="J1244" s="359" t="s">
        <v>420</v>
      </c>
      <c r="K1244" s="359" t="s">
        <v>448</v>
      </c>
    </row>
    <row r="1245" spans="1:11" ht="28.5">
      <c r="A1245" s="949" t="s">
        <v>19</v>
      </c>
      <c r="B1245" s="46" t="s">
        <v>6024</v>
      </c>
      <c r="C1245" s="388"/>
      <c r="D1245" s="1680">
        <f>E1245+F1245+G1245+H1245</f>
        <v>0</v>
      </c>
      <c r="E1245" s="1877"/>
      <c r="F1245" s="388"/>
      <c r="G1245" s="388"/>
      <c r="H1245" s="388"/>
      <c r="I1245" s="1353"/>
      <c r="J1245" s="821"/>
      <c r="K1245" s="821"/>
    </row>
    <row r="1246" spans="1:11" s="6" customFormat="1" ht="30">
      <c r="A1246" s="711" t="s">
        <v>23</v>
      </c>
      <c r="B1246" s="89" t="s">
        <v>2491</v>
      </c>
      <c r="C1246" s="131">
        <v>1</v>
      </c>
      <c r="D1246" s="33">
        <f t="shared" ref="D1246:D1253" si="49">E1246+F1246+G1246+H1246</f>
        <v>20</v>
      </c>
      <c r="E1246" s="33">
        <v>3</v>
      </c>
      <c r="F1246" s="131">
        <v>7</v>
      </c>
      <c r="G1246" s="131"/>
      <c r="H1246" s="1378">
        <v>10</v>
      </c>
      <c r="I1246" s="1378"/>
      <c r="J1246" s="1308"/>
      <c r="K1246" s="1308"/>
    </row>
    <row r="1247" spans="1:11" s="6" customFormat="1">
      <c r="A1247" s="711" t="s">
        <v>208</v>
      </c>
      <c r="B1247" s="89" t="s">
        <v>2493</v>
      </c>
      <c r="C1247" s="131">
        <v>1</v>
      </c>
      <c r="D1247" s="33">
        <f t="shared" si="49"/>
        <v>20</v>
      </c>
      <c r="E1247" s="33">
        <v>3</v>
      </c>
      <c r="F1247" s="131">
        <v>7</v>
      </c>
      <c r="G1247" s="131"/>
      <c r="H1247" s="1378">
        <v>10</v>
      </c>
      <c r="I1247" s="1378"/>
      <c r="J1247" s="1304"/>
      <c r="K1247" s="1304"/>
    </row>
    <row r="1248" spans="1:11" s="6" customFormat="1">
      <c r="A1248" s="711" t="s">
        <v>218</v>
      </c>
      <c r="B1248" s="89" t="s">
        <v>4803</v>
      </c>
      <c r="C1248" s="131">
        <v>1</v>
      </c>
      <c r="D1248" s="33">
        <f t="shared" si="49"/>
        <v>23</v>
      </c>
      <c r="E1248" s="33">
        <v>3</v>
      </c>
      <c r="F1248" s="131">
        <v>15</v>
      </c>
      <c r="G1248" s="131"/>
      <c r="H1248" s="1378">
        <v>5</v>
      </c>
      <c r="I1248" s="1378"/>
      <c r="J1248" s="1304"/>
      <c r="K1248" s="1304"/>
    </row>
    <row r="1249" spans="1:11" s="6" customFormat="1">
      <c r="A1249" s="711" t="s">
        <v>227</v>
      </c>
      <c r="B1249" s="38" t="s">
        <v>2495</v>
      </c>
      <c r="C1249" s="131">
        <v>1</v>
      </c>
      <c r="D1249" s="33">
        <f t="shared" si="49"/>
        <v>23</v>
      </c>
      <c r="E1249" s="33">
        <v>3</v>
      </c>
      <c r="F1249" s="131">
        <v>15</v>
      </c>
      <c r="G1249" s="131"/>
      <c r="H1249" s="1378">
        <v>5</v>
      </c>
      <c r="I1249" s="1378"/>
      <c r="J1249" s="1304"/>
      <c r="K1249" s="1304"/>
    </row>
    <row r="1250" spans="1:11" s="6" customFormat="1" ht="30">
      <c r="A1250" s="711" t="s">
        <v>450</v>
      </c>
      <c r="B1250" s="89" t="s">
        <v>2497</v>
      </c>
      <c r="C1250" s="131">
        <v>1</v>
      </c>
      <c r="D1250" s="33">
        <f t="shared" si="49"/>
        <v>33</v>
      </c>
      <c r="E1250" s="33">
        <v>3</v>
      </c>
      <c r="F1250" s="131">
        <v>15</v>
      </c>
      <c r="G1250" s="131"/>
      <c r="H1250" s="1378">
        <v>15</v>
      </c>
      <c r="I1250" s="1378"/>
      <c r="J1250" s="1304"/>
      <c r="K1250" s="1304"/>
    </row>
    <row r="1251" spans="1:11" s="6" customFormat="1">
      <c r="A1251" s="711" t="s">
        <v>241</v>
      </c>
      <c r="B1251" s="89" t="s">
        <v>2499</v>
      </c>
      <c r="C1251" s="131">
        <v>1</v>
      </c>
      <c r="D1251" s="33">
        <f t="shared" si="49"/>
        <v>38</v>
      </c>
      <c r="E1251" s="33">
        <v>3</v>
      </c>
      <c r="F1251" s="131">
        <v>20</v>
      </c>
      <c r="G1251" s="131"/>
      <c r="H1251" s="1378">
        <v>15</v>
      </c>
      <c r="I1251" s="1378"/>
      <c r="J1251" s="1304"/>
      <c r="K1251" s="1304"/>
    </row>
    <row r="1252" spans="1:11" s="6" customFormat="1">
      <c r="A1252" s="711" t="s">
        <v>263</v>
      </c>
      <c r="B1252" s="89" t="s">
        <v>2501</v>
      </c>
      <c r="C1252" s="131">
        <v>1</v>
      </c>
      <c r="D1252" s="33">
        <f t="shared" si="49"/>
        <v>33</v>
      </c>
      <c r="E1252" s="33">
        <v>3</v>
      </c>
      <c r="F1252" s="131">
        <v>20</v>
      </c>
      <c r="G1252" s="131"/>
      <c r="H1252" s="1378">
        <v>10</v>
      </c>
      <c r="I1252" s="1378"/>
      <c r="J1252" s="1304"/>
      <c r="K1252" s="1304"/>
    </row>
    <row r="1253" spans="1:11" s="6" customFormat="1" ht="45">
      <c r="A1253" s="711" t="s">
        <v>337</v>
      </c>
      <c r="B1253" s="972" t="s">
        <v>2503</v>
      </c>
      <c r="C1253" s="131">
        <v>1</v>
      </c>
      <c r="D1253" s="1680">
        <f t="shared" si="49"/>
        <v>40</v>
      </c>
      <c r="E1253" s="1680">
        <v>10</v>
      </c>
      <c r="F1253" s="500">
        <v>20</v>
      </c>
      <c r="G1253" s="131"/>
      <c r="H1253" s="1378">
        <v>10</v>
      </c>
      <c r="I1253" s="1378"/>
      <c r="J1253" s="1304"/>
      <c r="K1253" s="1304"/>
    </row>
    <row r="1254" spans="1:11" s="6" customFormat="1" ht="30">
      <c r="A1254" s="711" t="s">
        <v>348</v>
      </c>
      <c r="B1254" s="972" t="s">
        <v>2505</v>
      </c>
      <c r="C1254" s="131">
        <v>1</v>
      </c>
      <c r="D1254" s="33">
        <f>E1254+F1254+G1254+H1254</f>
        <v>40</v>
      </c>
      <c r="E1254" s="33">
        <v>10</v>
      </c>
      <c r="F1254" s="131">
        <v>20</v>
      </c>
      <c r="G1254" s="131"/>
      <c r="H1254" s="1378">
        <v>10</v>
      </c>
      <c r="I1254" s="1378"/>
      <c r="J1254" s="1304"/>
      <c r="K1254" s="1304"/>
    </row>
    <row r="1255" spans="1:11" s="6" customFormat="1" ht="30">
      <c r="A1255" s="711" t="s">
        <v>353</v>
      </c>
      <c r="B1255" s="89" t="s">
        <v>2507</v>
      </c>
      <c r="C1255" s="131">
        <v>1</v>
      </c>
      <c r="D1255" s="33">
        <f>E1255+F1255+G1255+H1255</f>
        <v>40</v>
      </c>
      <c r="E1255" s="33">
        <v>10</v>
      </c>
      <c r="F1255" s="131">
        <v>20</v>
      </c>
      <c r="G1255" s="131"/>
      <c r="H1255" s="1378">
        <v>10</v>
      </c>
      <c r="I1255" s="1378"/>
      <c r="J1255" s="1304"/>
      <c r="K1255" s="1304"/>
    </row>
    <row r="1256" spans="1:11" s="6" customFormat="1">
      <c r="A1256" s="711" t="s">
        <v>1031</v>
      </c>
      <c r="B1256" s="89" t="s">
        <v>2509</v>
      </c>
      <c r="C1256" s="131">
        <v>1</v>
      </c>
      <c r="D1256" s="33">
        <v>15</v>
      </c>
      <c r="E1256" s="33">
        <v>3</v>
      </c>
      <c r="F1256" s="131">
        <v>2</v>
      </c>
      <c r="G1256" s="131"/>
      <c r="H1256" s="1378">
        <v>10</v>
      </c>
      <c r="I1256" s="1378"/>
      <c r="J1256" s="1304"/>
      <c r="K1256" s="1304"/>
    </row>
    <row r="1257" spans="1:11" s="6" customFormat="1">
      <c r="A1257" s="711" t="s">
        <v>1032</v>
      </c>
      <c r="B1257" s="89" t="s">
        <v>2511</v>
      </c>
      <c r="C1257" s="131">
        <v>1</v>
      </c>
      <c r="D1257" s="33">
        <f>E1257+F1257+G1257+H1257</f>
        <v>65</v>
      </c>
      <c r="E1257" s="33">
        <v>25</v>
      </c>
      <c r="F1257" s="131">
        <v>30</v>
      </c>
      <c r="G1257" s="131"/>
      <c r="H1257" s="1378">
        <v>10</v>
      </c>
      <c r="I1257" s="1378"/>
      <c r="J1257" s="1304"/>
      <c r="K1257" s="1304"/>
    </row>
    <row r="1258" spans="1:11" s="6" customFormat="1">
      <c r="A1258" s="711" t="s">
        <v>1033</v>
      </c>
      <c r="B1258" s="89" t="s">
        <v>2513</v>
      </c>
      <c r="C1258" s="131">
        <v>1</v>
      </c>
      <c r="D1258" s="33">
        <f t="shared" ref="D1258:D1293" si="50">E1258+F1258+G1258+H1258</f>
        <v>65</v>
      </c>
      <c r="E1258" s="33">
        <v>25</v>
      </c>
      <c r="F1258" s="131">
        <v>30</v>
      </c>
      <c r="G1258" s="131"/>
      <c r="H1258" s="1378">
        <v>10</v>
      </c>
      <c r="I1258" s="1378"/>
      <c r="J1258" s="1304"/>
      <c r="K1258" s="1304"/>
    </row>
    <row r="1259" spans="1:11" s="6" customFormat="1">
      <c r="A1259" s="711" t="s">
        <v>5836</v>
      </c>
      <c r="B1259" s="89" t="s">
        <v>2515</v>
      </c>
      <c r="C1259" s="131">
        <v>1</v>
      </c>
      <c r="D1259" s="33">
        <f t="shared" si="50"/>
        <v>65</v>
      </c>
      <c r="E1259" s="33">
        <v>25</v>
      </c>
      <c r="F1259" s="131">
        <v>30</v>
      </c>
      <c r="G1259" s="131"/>
      <c r="H1259" s="1378">
        <v>10</v>
      </c>
      <c r="I1259" s="1378"/>
      <c r="J1259" s="1304"/>
      <c r="K1259" s="1304"/>
    </row>
    <row r="1260" spans="1:11" s="6" customFormat="1">
      <c r="A1260" s="711" t="s">
        <v>5837</v>
      </c>
      <c r="B1260" s="89" t="s">
        <v>2517</v>
      </c>
      <c r="C1260" s="131">
        <v>1</v>
      </c>
      <c r="D1260" s="33">
        <f t="shared" si="50"/>
        <v>65</v>
      </c>
      <c r="E1260" s="33">
        <v>25</v>
      </c>
      <c r="F1260" s="131">
        <v>30</v>
      </c>
      <c r="G1260" s="131"/>
      <c r="H1260" s="1378">
        <v>10</v>
      </c>
      <c r="I1260" s="1378"/>
      <c r="J1260" s="1304"/>
      <c r="K1260" s="1304"/>
    </row>
    <row r="1261" spans="1:11" s="6" customFormat="1" ht="30">
      <c r="A1261" s="711" t="s">
        <v>5838</v>
      </c>
      <c r="B1261" s="89" t="s">
        <v>2519</v>
      </c>
      <c r="C1261" s="131">
        <v>1</v>
      </c>
      <c r="D1261" s="33">
        <f t="shared" si="50"/>
        <v>65</v>
      </c>
      <c r="E1261" s="33">
        <v>25</v>
      </c>
      <c r="F1261" s="131">
        <v>30</v>
      </c>
      <c r="G1261" s="131"/>
      <c r="H1261" s="1378">
        <v>10</v>
      </c>
      <c r="I1261" s="1378"/>
      <c r="J1261" s="1304"/>
      <c r="K1261" s="1304"/>
    </row>
    <row r="1262" spans="1:11" s="6" customFormat="1">
      <c r="A1262" s="711" t="s">
        <v>5839</v>
      </c>
      <c r="B1262" s="89" t="s">
        <v>2521</v>
      </c>
      <c r="C1262" s="131">
        <v>1</v>
      </c>
      <c r="D1262" s="33">
        <f t="shared" si="50"/>
        <v>65</v>
      </c>
      <c r="E1262" s="33">
        <v>25</v>
      </c>
      <c r="F1262" s="131">
        <v>30</v>
      </c>
      <c r="G1262" s="131"/>
      <c r="H1262" s="1378">
        <v>10</v>
      </c>
      <c r="I1262" s="1378"/>
      <c r="J1262" s="1304"/>
      <c r="K1262" s="1304"/>
    </row>
    <row r="1263" spans="1:11" s="6" customFormat="1">
      <c r="A1263" s="711" t="s">
        <v>5840</v>
      </c>
      <c r="B1263" s="89" t="s">
        <v>2523</v>
      </c>
      <c r="C1263" s="131">
        <v>1</v>
      </c>
      <c r="D1263" s="33">
        <f t="shared" si="50"/>
        <v>65</v>
      </c>
      <c r="E1263" s="33">
        <v>25</v>
      </c>
      <c r="F1263" s="131">
        <v>30</v>
      </c>
      <c r="G1263" s="131"/>
      <c r="H1263" s="1378">
        <v>10</v>
      </c>
      <c r="I1263" s="1378"/>
      <c r="J1263" s="1304"/>
      <c r="K1263" s="1304"/>
    </row>
    <row r="1264" spans="1:11" s="6" customFormat="1">
      <c r="A1264" s="711" t="s">
        <v>5841</v>
      </c>
      <c r="B1264" s="89" t="s">
        <v>2525</v>
      </c>
      <c r="C1264" s="131">
        <v>1</v>
      </c>
      <c r="D1264" s="33">
        <f t="shared" si="50"/>
        <v>65</v>
      </c>
      <c r="E1264" s="33">
        <v>25</v>
      </c>
      <c r="F1264" s="131">
        <v>30</v>
      </c>
      <c r="G1264" s="131"/>
      <c r="H1264" s="1378">
        <v>10</v>
      </c>
      <c r="I1264" s="1378"/>
      <c r="J1264" s="1304"/>
      <c r="K1264" s="1304"/>
    </row>
    <row r="1265" spans="1:11" s="6" customFormat="1">
      <c r="A1265" s="711" t="s">
        <v>5842</v>
      </c>
      <c r="B1265" s="89" t="s">
        <v>2527</v>
      </c>
      <c r="C1265" s="131">
        <v>1</v>
      </c>
      <c r="D1265" s="33">
        <f t="shared" si="50"/>
        <v>65</v>
      </c>
      <c r="E1265" s="33">
        <v>25</v>
      </c>
      <c r="F1265" s="131">
        <v>30</v>
      </c>
      <c r="G1265" s="131"/>
      <c r="H1265" s="1378">
        <v>10</v>
      </c>
      <c r="I1265" s="1378"/>
      <c r="J1265" s="1304"/>
      <c r="K1265" s="1304"/>
    </row>
    <row r="1266" spans="1:11" s="6" customFormat="1">
      <c r="A1266" s="711" t="s">
        <v>5843</v>
      </c>
      <c r="B1266" s="89" t="s">
        <v>2529</v>
      </c>
      <c r="C1266" s="131">
        <v>1</v>
      </c>
      <c r="D1266" s="33">
        <f t="shared" si="50"/>
        <v>65</v>
      </c>
      <c r="E1266" s="33">
        <v>25</v>
      </c>
      <c r="F1266" s="131">
        <v>30</v>
      </c>
      <c r="G1266" s="131"/>
      <c r="H1266" s="1378">
        <v>10</v>
      </c>
      <c r="I1266" s="1378"/>
      <c r="J1266" s="1304"/>
      <c r="K1266" s="1304"/>
    </row>
    <row r="1267" spans="1:11" s="6" customFormat="1">
      <c r="A1267" s="711" t="s">
        <v>5844</v>
      </c>
      <c r="B1267" s="89" t="s">
        <v>2531</v>
      </c>
      <c r="C1267" s="131">
        <v>1</v>
      </c>
      <c r="D1267" s="33">
        <f t="shared" si="50"/>
        <v>65</v>
      </c>
      <c r="E1267" s="33">
        <v>25</v>
      </c>
      <c r="F1267" s="131">
        <v>30</v>
      </c>
      <c r="G1267" s="131"/>
      <c r="H1267" s="1378">
        <v>10</v>
      </c>
      <c r="I1267" s="1378"/>
      <c r="J1267" s="1304"/>
      <c r="K1267" s="1304"/>
    </row>
    <row r="1268" spans="1:11" s="6" customFormat="1">
      <c r="A1268" s="711" t="s">
        <v>5845</v>
      </c>
      <c r="B1268" s="89" t="s">
        <v>2533</v>
      </c>
      <c r="C1268" s="131">
        <v>1</v>
      </c>
      <c r="D1268" s="33">
        <f t="shared" si="50"/>
        <v>65</v>
      </c>
      <c r="E1268" s="33">
        <v>25</v>
      </c>
      <c r="F1268" s="131">
        <v>30</v>
      </c>
      <c r="G1268" s="131"/>
      <c r="H1268" s="1378">
        <v>10</v>
      </c>
      <c r="I1268" s="1378"/>
      <c r="J1268" s="1304"/>
      <c r="K1268" s="1304"/>
    </row>
    <row r="1269" spans="1:11" s="6" customFormat="1" ht="30">
      <c r="A1269" s="711" t="s">
        <v>5846</v>
      </c>
      <c r="B1269" s="89" t="s">
        <v>2535</v>
      </c>
      <c r="C1269" s="131">
        <v>1</v>
      </c>
      <c r="D1269" s="33">
        <f t="shared" si="50"/>
        <v>23</v>
      </c>
      <c r="E1269" s="33">
        <v>3</v>
      </c>
      <c r="F1269" s="131">
        <v>15</v>
      </c>
      <c r="G1269" s="131"/>
      <c r="H1269" s="1378">
        <v>5</v>
      </c>
      <c r="I1269" s="1378"/>
      <c r="J1269" s="1304"/>
      <c r="K1269" s="1304"/>
    </row>
    <row r="1270" spans="1:11" s="6" customFormat="1">
      <c r="A1270" s="711" t="s">
        <v>5847</v>
      </c>
      <c r="B1270" s="89" t="s">
        <v>2537</v>
      </c>
      <c r="C1270" s="131">
        <v>1</v>
      </c>
      <c r="D1270" s="33">
        <f t="shared" si="50"/>
        <v>18</v>
      </c>
      <c r="E1270" s="33">
        <v>3</v>
      </c>
      <c r="F1270" s="131">
        <v>10</v>
      </c>
      <c r="G1270" s="131"/>
      <c r="H1270" s="1378">
        <v>5</v>
      </c>
      <c r="I1270" s="1378"/>
      <c r="J1270" s="1304"/>
      <c r="K1270" s="1304"/>
    </row>
    <row r="1271" spans="1:11" s="6" customFormat="1" ht="30">
      <c r="A1271" s="711" t="s">
        <v>5848</v>
      </c>
      <c r="B1271" s="89" t="s">
        <v>2539</v>
      </c>
      <c r="C1271" s="131">
        <v>1</v>
      </c>
      <c r="D1271" s="33">
        <f t="shared" si="50"/>
        <v>28</v>
      </c>
      <c r="E1271" s="33">
        <v>3</v>
      </c>
      <c r="F1271" s="131">
        <v>15</v>
      </c>
      <c r="G1271" s="131"/>
      <c r="H1271" s="1378">
        <v>10</v>
      </c>
      <c r="I1271" s="1378"/>
      <c r="J1271" s="1304"/>
      <c r="K1271" s="1304"/>
    </row>
    <row r="1272" spans="1:11" s="6" customFormat="1" ht="30">
      <c r="A1272" s="711" t="s">
        <v>5849</v>
      </c>
      <c r="B1272" s="89" t="s">
        <v>2541</v>
      </c>
      <c r="C1272" s="131">
        <v>1</v>
      </c>
      <c r="D1272" s="33">
        <f t="shared" si="50"/>
        <v>28</v>
      </c>
      <c r="E1272" s="33">
        <v>3</v>
      </c>
      <c r="F1272" s="131">
        <v>15</v>
      </c>
      <c r="G1272" s="131"/>
      <c r="H1272" s="1378">
        <v>10</v>
      </c>
      <c r="I1272" s="1378"/>
      <c r="J1272" s="1304"/>
      <c r="K1272" s="1304"/>
    </row>
    <row r="1273" spans="1:11" s="6" customFormat="1">
      <c r="A1273" s="711" t="s">
        <v>5850</v>
      </c>
      <c r="B1273" s="89" t="s">
        <v>2543</v>
      </c>
      <c r="C1273" s="131">
        <v>1</v>
      </c>
      <c r="D1273" s="33">
        <f t="shared" si="50"/>
        <v>28</v>
      </c>
      <c r="E1273" s="33">
        <v>3</v>
      </c>
      <c r="F1273" s="131">
        <v>15</v>
      </c>
      <c r="G1273" s="131"/>
      <c r="H1273" s="1378">
        <v>10</v>
      </c>
      <c r="I1273" s="1378"/>
      <c r="J1273" s="1304"/>
      <c r="K1273" s="1304"/>
    </row>
    <row r="1274" spans="1:11" s="6" customFormat="1" ht="30">
      <c r="A1274" s="711" t="s">
        <v>5851</v>
      </c>
      <c r="B1274" s="89" t="s">
        <v>2545</v>
      </c>
      <c r="C1274" s="131">
        <v>1</v>
      </c>
      <c r="D1274" s="33">
        <f t="shared" si="50"/>
        <v>28</v>
      </c>
      <c r="E1274" s="33">
        <v>3</v>
      </c>
      <c r="F1274" s="131">
        <v>15</v>
      </c>
      <c r="G1274" s="131"/>
      <c r="H1274" s="1378">
        <v>10</v>
      </c>
      <c r="I1274" s="1378"/>
      <c r="J1274" s="1304"/>
      <c r="K1274" s="1304"/>
    </row>
    <row r="1275" spans="1:11" s="6" customFormat="1">
      <c r="A1275" s="711" t="s">
        <v>5852</v>
      </c>
      <c r="B1275" s="89" t="s">
        <v>2547</v>
      </c>
      <c r="C1275" s="131">
        <v>1</v>
      </c>
      <c r="D1275" s="33">
        <f t="shared" si="50"/>
        <v>130</v>
      </c>
      <c r="E1275" s="33">
        <v>20</v>
      </c>
      <c r="F1275" s="131">
        <v>90</v>
      </c>
      <c r="G1275" s="131"/>
      <c r="H1275" s="1378">
        <v>20</v>
      </c>
      <c r="I1275" s="1378"/>
      <c r="J1275" s="1304"/>
      <c r="K1275" s="1304"/>
    </row>
    <row r="1276" spans="1:11" s="6" customFormat="1">
      <c r="A1276" s="711" t="s">
        <v>5853</v>
      </c>
      <c r="B1276" s="89" t="s">
        <v>2549</v>
      </c>
      <c r="C1276" s="131">
        <v>1</v>
      </c>
      <c r="D1276" s="33">
        <f t="shared" si="50"/>
        <v>100</v>
      </c>
      <c r="E1276" s="33">
        <v>20</v>
      </c>
      <c r="F1276" s="131">
        <v>65</v>
      </c>
      <c r="G1276" s="131"/>
      <c r="H1276" s="1378">
        <v>15</v>
      </c>
      <c r="I1276" s="1378"/>
      <c r="J1276" s="1304"/>
      <c r="K1276" s="1304"/>
    </row>
    <row r="1277" spans="1:11" s="6" customFormat="1" ht="30">
      <c r="A1277" s="711" t="s">
        <v>5854</v>
      </c>
      <c r="B1277" s="89" t="s">
        <v>2551</v>
      </c>
      <c r="C1277" s="131">
        <v>1</v>
      </c>
      <c r="D1277" s="33">
        <f t="shared" si="50"/>
        <v>100</v>
      </c>
      <c r="E1277" s="33">
        <v>20</v>
      </c>
      <c r="F1277" s="131">
        <v>65</v>
      </c>
      <c r="G1277" s="131"/>
      <c r="H1277" s="1378">
        <v>15</v>
      </c>
      <c r="I1277" s="1378"/>
      <c r="J1277" s="1304"/>
      <c r="K1277" s="1304"/>
    </row>
    <row r="1278" spans="1:11" s="6" customFormat="1" ht="30">
      <c r="A1278" s="711" t="s">
        <v>5855</v>
      </c>
      <c r="B1278" s="89" t="s">
        <v>2553</v>
      </c>
      <c r="C1278" s="131">
        <v>1</v>
      </c>
      <c r="D1278" s="33">
        <f t="shared" si="50"/>
        <v>105</v>
      </c>
      <c r="E1278" s="33">
        <v>20</v>
      </c>
      <c r="F1278" s="131">
        <v>65</v>
      </c>
      <c r="G1278" s="131"/>
      <c r="H1278" s="1378">
        <v>20</v>
      </c>
      <c r="I1278" s="1378"/>
      <c r="J1278" s="1304"/>
      <c r="K1278" s="1304"/>
    </row>
    <row r="1279" spans="1:11" s="6" customFormat="1" ht="30">
      <c r="A1279" s="711" t="s">
        <v>5856</v>
      </c>
      <c r="B1279" s="89" t="s">
        <v>2555</v>
      </c>
      <c r="C1279" s="131">
        <v>1</v>
      </c>
      <c r="D1279" s="33">
        <f t="shared" si="50"/>
        <v>105</v>
      </c>
      <c r="E1279" s="33">
        <v>20</v>
      </c>
      <c r="F1279" s="131">
        <v>65</v>
      </c>
      <c r="G1279" s="131"/>
      <c r="H1279" s="1378">
        <v>20</v>
      </c>
      <c r="I1279" s="1378"/>
      <c r="J1279" s="1304"/>
      <c r="K1279" s="1304"/>
    </row>
    <row r="1280" spans="1:11" s="6" customFormat="1" ht="30">
      <c r="A1280" s="711" t="s">
        <v>5857</v>
      </c>
      <c r="B1280" s="89" t="s">
        <v>2557</v>
      </c>
      <c r="C1280" s="131">
        <v>1</v>
      </c>
      <c r="D1280" s="33">
        <f t="shared" si="50"/>
        <v>130</v>
      </c>
      <c r="E1280" s="33">
        <v>20</v>
      </c>
      <c r="F1280" s="131">
        <v>90</v>
      </c>
      <c r="G1280" s="131"/>
      <c r="H1280" s="1378">
        <v>20</v>
      </c>
      <c r="I1280" s="1378"/>
      <c r="J1280" s="1304"/>
      <c r="K1280" s="1304"/>
    </row>
    <row r="1281" spans="1:11" s="6" customFormat="1">
      <c r="A1281" s="711" t="s">
        <v>5858</v>
      </c>
      <c r="B1281" s="89" t="s">
        <v>2559</v>
      </c>
      <c r="C1281" s="131">
        <v>1</v>
      </c>
      <c r="D1281" s="33">
        <f t="shared" si="50"/>
        <v>28</v>
      </c>
      <c r="E1281" s="33">
        <v>3</v>
      </c>
      <c r="F1281" s="131">
        <v>20</v>
      </c>
      <c r="G1281" s="131"/>
      <c r="H1281" s="1378">
        <v>5</v>
      </c>
      <c r="I1281" s="1378"/>
      <c r="J1281" s="1304"/>
      <c r="K1281" s="1304"/>
    </row>
    <row r="1282" spans="1:11" s="6" customFormat="1">
      <c r="A1282" s="711" t="s">
        <v>5859</v>
      </c>
      <c r="B1282" s="89" t="s">
        <v>2561</v>
      </c>
      <c r="C1282" s="131">
        <v>1</v>
      </c>
      <c r="D1282" s="33">
        <f t="shared" si="50"/>
        <v>130</v>
      </c>
      <c r="E1282" s="33">
        <v>20</v>
      </c>
      <c r="F1282" s="131">
        <v>90</v>
      </c>
      <c r="G1282" s="131"/>
      <c r="H1282" s="1378">
        <v>20</v>
      </c>
      <c r="I1282" s="1378"/>
      <c r="J1282" s="1304"/>
      <c r="K1282" s="1304"/>
    </row>
    <row r="1283" spans="1:11" s="6" customFormat="1">
      <c r="A1283" s="711" t="s">
        <v>5860</v>
      </c>
      <c r="B1283" s="89" t="s">
        <v>2563</v>
      </c>
      <c r="C1283" s="131">
        <v>1</v>
      </c>
      <c r="D1283" s="33">
        <f t="shared" si="50"/>
        <v>100</v>
      </c>
      <c r="E1283" s="33">
        <v>20</v>
      </c>
      <c r="F1283" s="131">
        <v>65</v>
      </c>
      <c r="G1283" s="131"/>
      <c r="H1283" s="1378">
        <v>15</v>
      </c>
      <c r="I1283" s="1378"/>
      <c r="J1283" s="1304"/>
      <c r="K1283" s="1304"/>
    </row>
    <row r="1284" spans="1:11" s="6" customFormat="1">
      <c r="A1284" s="711" t="s">
        <v>5861</v>
      </c>
      <c r="B1284" s="89" t="s">
        <v>2565</v>
      </c>
      <c r="C1284" s="131">
        <v>1</v>
      </c>
      <c r="D1284" s="33">
        <f t="shared" si="50"/>
        <v>40</v>
      </c>
      <c r="E1284" s="33">
        <v>10</v>
      </c>
      <c r="F1284" s="131">
        <v>20</v>
      </c>
      <c r="G1284" s="131"/>
      <c r="H1284" s="1378">
        <v>10</v>
      </c>
      <c r="I1284" s="1378"/>
      <c r="J1284" s="1304"/>
      <c r="K1284" s="1304"/>
    </row>
    <row r="1285" spans="1:11" s="6" customFormat="1">
      <c r="A1285" s="711" t="s">
        <v>5862</v>
      </c>
      <c r="B1285" s="89" t="s">
        <v>2566</v>
      </c>
      <c r="C1285" s="131">
        <v>1</v>
      </c>
      <c r="D1285" s="33">
        <f t="shared" si="50"/>
        <v>60</v>
      </c>
      <c r="E1285" s="33">
        <v>10</v>
      </c>
      <c r="F1285" s="131">
        <v>40</v>
      </c>
      <c r="G1285" s="131"/>
      <c r="H1285" s="1378">
        <v>10</v>
      </c>
      <c r="I1285" s="1378"/>
      <c r="J1285" s="1304"/>
      <c r="K1285" s="1304"/>
    </row>
    <row r="1286" spans="1:11" s="6" customFormat="1">
      <c r="A1286" s="711" t="s">
        <v>5863</v>
      </c>
      <c r="B1286" s="89" t="s">
        <v>2567</v>
      </c>
      <c r="C1286" s="131">
        <v>1</v>
      </c>
      <c r="D1286" s="33">
        <f t="shared" si="50"/>
        <v>40</v>
      </c>
      <c r="E1286" s="33">
        <v>10</v>
      </c>
      <c r="F1286" s="131">
        <v>20</v>
      </c>
      <c r="G1286" s="131"/>
      <c r="H1286" s="1378">
        <v>10</v>
      </c>
      <c r="I1286" s="1378"/>
      <c r="J1286" s="1304"/>
      <c r="K1286" s="1304"/>
    </row>
    <row r="1287" spans="1:11" s="6" customFormat="1">
      <c r="A1287" s="711" t="s">
        <v>5864</v>
      </c>
      <c r="B1287" s="89" t="s">
        <v>2568</v>
      </c>
      <c r="C1287" s="131">
        <v>1</v>
      </c>
      <c r="D1287" s="1680">
        <f t="shared" si="50"/>
        <v>115</v>
      </c>
      <c r="E1287" s="1680">
        <v>20</v>
      </c>
      <c r="F1287" s="500">
        <v>90</v>
      </c>
      <c r="G1287" s="131"/>
      <c r="H1287" s="1378">
        <v>5</v>
      </c>
      <c r="I1287" s="1378"/>
      <c r="J1287" s="1304"/>
      <c r="K1287" s="1304"/>
    </row>
    <row r="1288" spans="1:11" s="6" customFormat="1" ht="30">
      <c r="A1288" s="711" t="s">
        <v>5865</v>
      </c>
      <c r="B1288" s="89" t="s">
        <v>2569</v>
      </c>
      <c r="C1288" s="131">
        <v>1</v>
      </c>
      <c r="D1288" s="33">
        <f t="shared" si="50"/>
        <v>35</v>
      </c>
      <c r="E1288" s="33">
        <v>5</v>
      </c>
      <c r="F1288" s="131">
        <v>20</v>
      </c>
      <c r="G1288" s="131"/>
      <c r="H1288" s="1378">
        <v>10</v>
      </c>
      <c r="I1288" s="1378"/>
      <c r="J1288" s="1304"/>
      <c r="K1288" s="1304"/>
    </row>
    <row r="1289" spans="1:11" s="6" customFormat="1" ht="30">
      <c r="A1289" s="711" t="s">
        <v>5866</v>
      </c>
      <c r="B1289" s="89" t="s">
        <v>2570</v>
      </c>
      <c r="C1289" s="131">
        <v>1</v>
      </c>
      <c r="D1289" s="33">
        <f t="shared" si="50"/>
        <v>25</v>
      </c>
      <c r="E1289" s="33">
        <v>5</v>
      </c>
      <c r="F1289" s="131">
        <v>20</v>
      </c>
      <c r="G1289" s="131"/>
      <c r="H1289" s="1378"/>
      <c r="I1289" s="1378"/>
      <c r="J1289" s="1304"/>
      <c r="K1289" s="1304"/>
    </row>
    <row r="1290" spans="1:11" s="6" customFormat="1" ht="30">
      <c r="A1290" s="711" t="s">
        <v>5867</v>
      </c>
      <c r="B1290" s="89" t="s">
        <v>2571</v>
      </c>
      <c r="C1290" s="131">
        <v>1</v>
      </c>
      <c r="D1290" s="33">
        <f t="shared" si="50"/>
        <v>25</v>
      </c>
      <c r="E1290" s="33">
        <v>15</v>
      </c>
      <c r="F1290" s="131">
        <v>10</v>
      </c>
      <c r="G1290" s="131"/>
      <c r="H1290" s="1378">
        <v>0</v>
      </c>
      <c r="I1290" s="1378"/>
      <c r="J1290" s="1304"/>
      <c r="K1290" s="1304"/>
    </row>
    <row r="1291" spans="1:11" s="6" customFormat="1" ht="30">
      <c r="A1291" s="711" t="s">
        <v>5868</v>
      </c>
      <c r="B1291" s="89" t="s">
        <v>2572</v>
      </c>
      <c r="C1291" s="131">
        <v>1</v>
      </c>
      <c r="D1291" s="33">
        <f t="shared" si="50"/>
        <v>25</v>
      </c>
      <c r="E1291" s="33">
        <v>15</v>
      </c>
      <c r="F1291" s="131">
        <v>10</v>
      </c>
      <c r="G1291" s="131"/>
      <c r="H1291" s="1378">
        <v>0</v>
      </c>
      <c r="I1291" s="1378"/>
      <c r="J1291" s="1304"/>
      <c r="K1291" s="1304"/>
    </row>
    <row r="1292" spans="1:11" s="6" customFormat="1" ht="30">
      <c r="A1292" s="711" t="s">
        <v>5869</v>
      </c>
      <c r="B1292" s="89" t="s">
        <v>2573</v>
      </c>
      <c r="C1292" s="131">
        <v>1</v>
      </c>
      <c r="D1292" s="33">
        <f t="shared" si="50"/>
        <v>40</v>
      </c>
      <c r="E1292" s="33">
        <v>20</v>
      </c>
      <c r="F1292" s="131">
        <v>20</v>
      </c>
      <c r="G1292" s="131"/>
      <c r="H1292" s="1378">
        <v>0</v>
      </c>
      <c r="I1292" s="1378"/>
      <c r="J1292" s="1304"/>
      <c r="K1292" s="1304"/>
    </row>
    <row r="1293" spans="1:11" s="6" customFormat="1" ht="30">
      <c r="A1293" s="711" t="s">
        <v>5870</v>
      </c>
      <c r="B1293" s="89" t="s">
        <v>4806</v>
      </c>
      <c r="C1293" s="131">
        <v>1</v>
      </c>
      <c r="D1293" s="33">
        <f t="shared" si="50"/>
        <v>25</v>
      </c>
      <c r="E1293" s="33">
        <v>15</v>
      </c>
      <c r="F1293" s="131">
        <v>10</v>
      </c>
      <c r="G1293" s="131"/>
      <c r="H1293" s="1378">
        <v>0</v>
      </c>
      <c r="I1293" s="1378"/>
      <c r="J1293" s="1304"/>
      <c r="K1293" s="1304"/>
    </row>
    <row r="1294" spans="1:11" ht="39.75" customHeight="1">
      <c r="A1294" s="1" t="s">
        <v>20</v>
      </c>
      <c r="B1294" s="46" t="s">
        <v>4816</v>
      </c>
      <c r="C1294" s="388"/>
      <c r="D1294" s="1877"/>
      <c r="E1294" s="1877"/>
      <c r="F1294" s="388"/>
      <c r="G1294" s="388"/>
      <c r="H1294" s="388"/>
      <c r="I1294" s="1380"/>
      <c r="J1294" s="500"/>
      <c r="K1294" s="500"/>
    </row>
    <row r="1295" spans="1:11">
      <c r="A1295" s="49" t="s">
        <v>2490</v>
      </c>
      <c r="B1295" s="42" t="s">
        <v>581</v>
      </c>
      <c r="C1295" s="166">
        <v>1</v>
      </c>
      <c r="D1295" s="167">
        <f t="shared" ref="D1295:D1315" si="51">E1295+F1295+G1295</f>
        <v>482.5</v>
      </c>
      <c r="E1295" s="167">
        <v>200</v>
      </c>
      <c r="F1295" s="166">
        <v>224</v>
      </c>
      <c r="G1295" s="166">
        <v>58.5</v>
      </c>
      <c r="H1295" s="166">
        <v>204</v>
      </c>
      <c r="I1295" s="166"/>
      <c r="J1295" s="1351"/>
      <c r="K1295" s="1351"/>
    </row>
    <row r="1296" spans="1:11" ht="30">
      <c r="A1296" s="49" t="s">
        <v>2492</v>
      </c>
      <c r="B1296" s="42" t="s">
        <v>589</v>
      </c>
      <c r="C1296" s="166">
        <v>1</v>
      </c>
      <c r="D1296" s="167">
        <f t="shared" si="51"/>
        <v>110</v>
      </c>
      <c r="E1296" s="167">
        <v>50</v>
      </c>
      <c r="F1296" s="166">
        <v>40</v>
      </c>
      <c r="G1296" s="166">
        <v>20</v>
      </c>
      <c r="H1296" s="166">
        <v>5298</v>
      </c>
      <c r="I1296" s="166"/>
      <c r="J1296" s="359"/>
      <c r="K1296" s="359"/>
    </row>
    <row r="1297" spans="1:11" ht="30">
      <c r="A1297" s="49" t="s">
        <v>2574</v>
      </c>
      <c r="B1297" s="53" t="s">
        <v>597</v>
      </c>
      <c r="C1297" s="166">
        <v>1</v>
      </c>
      <c r="D1297" s="167">
        <f t="shared" si="51"/>
        <v>433</v>
      </c>
      <c r="E1297" s="167">
        <v>200</v>
      </c>
      <c r="F1297" s="166">
        <v>185</v>
      </c>
      <c r="G1297" s="166">
        <v>48</v>
      </c>
      <c r="H1297" s="166">
        <v>5298</v>
      </c>
      <c r="I1297" s="166"/>
      <c r="J1297" s="359"/>
      <c r="K1297" s="359"/>
    </row>
    <row r="1298" spans="1:11" ht="30">
      <c r="A1298" s="49" t="s">
        <v>2494</v>
      </c>
      <c r="B1298" s="42" t="s">
        <v>600</v>
      </c>
      <c r="C1298" s="166">
        <v>1</v>
      </c>
      <c r="D1298" s="167">
        <f t="shared" si="51"/>
        <v>482.5</v>
      </c>
      <c r="E1298" s="167">
        <v>224</v>
      </c>
      <c r="F1298" s="166">
        <v>200</v>
      </c>
      <c r="G1298" s="166">
        <v>58.5</v>
      </c>
      <c r="H1298" s="166">
        <v>204</v>
      </c>
      <c r="I1298" s="166"/>
      <c r="J1298" s="359"/>
      <c r="K1298" s="359"/>
    </row>
    <row r="1299" spans="1:11" ht="45">
      <c r="A1299" s="49" t="s">
        <v>2496</v>
      </c>
      <c r="B1299" s="42" t="s">
        <v>603</v>
      </c>
      <c r="C1299" s="166">
        <v>1</v>
      </c>
      <c r="D1299" s="167">
        <f t="shared" si="51"/>
        <v>617</v>
      </c>
      <c r="E1299" s="167">
        <v>400</v>
      </c>
      <c r="F1299" s="166">
        <v>217</v>
      </c>
      <c r="G1299" s="166"/>
      <c r="H1299" s="166">
        <v>755</v>
      </c>
      <c r="I1299" s="166"/>
      <c r="J1299" s="359"/>
      <c r="K1299" s="359"/>
    </row>
    <row r="1300" spans="1:11">
      <c r="A1300" s="49" t="s">
        <v>2498</v>
      </c>
      <c r="B1300" s="42" t="s">
        <v>607</v>
      </c>
      <c r="C1300" s="166">
        <v>1</v>
      </c>
      <c r="D1300" s="167">
        <f t="shared" si="51"/>
        <v>446</v>
      </c>
      <c r="E1300" s="167">
        <v>224</v>
      </c>
      <c r="F1300" s="166">
        <v>200</v>
      </c>
      <c r="G1300" s="166">
        <v>22</v>
      </c>
      <c r="H1300" s="166">
        <v>288</v>
      </c>
      <c r="I1300" s="166"/>
      <c r="J1300" s="359"/>
      <c r="K1300" s="359"/>
    </row>
    <row r="1301" spans="1:11" ht="34.5" customHeight="1">
      <c r="A1301" s="49" t="s">
        <v>2500</v>
      </c>
      <c r="B1301" s="54" t="s">
        <v>610</v>
      </c>
      <c r="C1301" s="166">
        <v>1</v>
      </c>
      <c r="D1301" s="167">
        <f t="shared" si="51"/>
        <v>617</v>
      </c>
      <c r="E1301" s="167">
        <v>400</v>
      </c>
      <c r="F1301" s="166">
        <v>217</v>
      </c>
      <c r="G1301" s="166"/>
      <c r="H1301" s="166">
        <v>755</v>
      </c>
      <c r="I1301" s="166"/>
      <c r="J1301" s="359"/>
      <c r="K1301" s="359"/>
    </row>
    <row r="1302" spans="1:11" ht="30">
      <c r="A1302" s="49" t="s">
        <v>2502</v>
      </c>
      <c r="B1302" s="53" t="s">
        <v>613</v>
      </c>
      <c r="C1302" s="166">
        <v>1</v>
      </c>
      <c r="D1302" s="167">
        <f t="shared" si="51"/>
        <v>617</v>
      </c>
      <c r="E1302" s="167">
        <v>400</v>
      </c>
      <c r="F1302" s="166">
        <v>217</v>
      </c>
      <c r="G1302" s="166"/>
      <c r="H1302" s="166">
        <v>755</v>
      </c>
      <c r="I1302" s="166"/>
      <c r="J1302" s="359"/>
      <c r="K1302" s="359"/>
    </row>
    <row r="1303" spans="1:11" ht="30">
      <c r="A1303" s="49" t="s">
        <v>2575</v>
      </c>
      <c r="B1303" s="42" t="s">
        <v>616</v>
      </c>
      <c r="C1303" s="166">
        <v>1</v>
      </c>
      <c r="D1303" s="167">
        <f t="shared" si="51"/>
        <v>107</v>
      </c>
      <c r="E1303" s="167">
        <v>38</v>
      </c>
      <c r="F1303" s="166">
        <v>60</v>
      </c>
      <c r="G1303" s="166">
        <v>9</v>
      </c>
      <c r="H1303" s="166">
        <v>395</v>
      </c>
      <c r="I1303" s="166"/>
      <c r="J1303" s="359"/>
      <c r="K1303" s="359"/>
    </row>
    <row r="1304" spans="1:11" ht="45">
      <c r="A1304" s="49" t="s">
        <v>2504</v>
      </c>
      <c r="B1304" s="42" t="s">
        <v>621</v>
      </c>
      <c r="C1304" s="166">
        <v>1</v>
      </c>
      <c r="D1304" s="167">
        <f t="shared" si="51"/>
        <v>107</v>
      </c>
      <c r="E1304" s="167">
        <v>38</v>
      </c>
      <c r="F1304" s="166">
        <v>60</v>
      </c>
      <c r="G1304" s="166">
        <v>9</v>
      </c>
      <c r="H1304" s="166">
        <v>395</v>
      </c>
      <c r="I1304" s="166"/>
      <c r="J1304" s="359"/>
      <c r="K1304" s="359"/>
    </row>
    <row r="1305" spans="1:11" ht="30">
      <c r="A1305" s="49" t="s">
        <v>2506</v>
      </c>
      <c r="B1305" s="42" t="s">
        <v>624</v>
      </c>
      <c r="C1305" s="166">
        <v>1</v>
      </c>
      <c r="D1305" s="167">
        <f t="shared" si="51"/>
        <v>148</v>
      </c>
      <c r="E1305" s="167">
        <v>38</v>
      </c>
      <c r="F1305" s="166">
        <v>60</v>
      </c>
      <c r="G1305" s="166">
        <v>50</v>
      </c>
      <c r="H1305" s="166">
        <v>892</v>
      </c>
      <c r="I1305" s="166"/>
      <c r="J1305" s="359"/>
      <c r="K1305" s="359"/>
    </row>
    <row r="1306" spans="1:11">
      <c r="A1306" s="49" t="s">
        <v>2508</v>
      </c>
      <c r="B1306" s="53" t="s">
        <v>633</v>
      </c>
      <c r="C1306" s="166">
        <v>1</v>
      </c>
      <c r="D1306" s="167">
        <f t="shared" si="51"/>
        <v>103</v>
      </c>
      <c r="E1306" s="167">
        <v>38</v>
      </c>
      <c r="F1306" s="166">
        <v>60</v>
      </c>
      <c r="G1306" s="166">
        <v>5</v>
      </c>
      <c r="H1306" s="166"/>
      <c r="I1306" s="166"/>
      <c r="J1306" s="359"/>
      <c r="K1306" s="359"/>
    </row>
    <row r="1307" spans="1:11">
      <c r="A1307" s="49" t="s">
        <v>2576</v>
      </c>
      <c r="B1307" s="53" t="s">
        <v>635</v>
      </c>
      <c r="C1307" s="166">
        <v>1</v>
      </c>
      <c r="D1307" s="167">
        <f t="shared" si="51"/>
        <v>103</v>
      </c>
      <c r="E1307" s="167">
        <v>38</v>
      </c>
      <c r="F1307" s="166">
        <v>60</v>
      </c>
      <c r="G1307" s="166">
        <v>5</v>
      </c>
      <c r="H1307" s="166"/>
      <c r="I1307" s="166"/>
      <c r="J1307" s="359"/>
      <c r="K1307" s="359"/>
    </row>
    <row r="1308" spans="1:11">
      <c r="A1308" s="49" t="s">
        <v>2577</v>
      </c>
      <c r="B1308" s="53" t="s">
        <v>638</v>
      </c>
      <c r="C1308" s="166">
        <v>1</v>
      </c>
      <c r="D1308" s="167">
        <f t="shared" si="51"/>
        <v>103</v>
      </c>
      <c r="E1308" s="167">
        <v>38</v>
      </c>
      <c r="F1308" s="166">
        <v>60</v>
      </c>
      <c r="G1308" s="166">
        <v>5</v>
      </c>
      <c r="H1308" s="166"/>
      <c r="I1308" s="166"/>
      <c r="J1308" s="359"/>
      <c r="K1308" s="359"/>
    </row>
    <row r="1309" spans="1:11">
      <c r="A1309" s="49" t="s">
        <v>2578</v>
      </c>
      <c r="B1309" s="53" t="s">
        <v>641</v>
      </c>
      <c r="C1309" s="166">
        <v>1</v>
      </c>
      <c r="D1309" s="167">
        <f t="shared" si="51"/>
        <v>103</v>
      </c>
      <c r="E1309" s="167">
        <v>38</v>
      </c>
      <c r="F1309" s="166">
        <v>60</v>
      </c>
      <c r="G1309" s="166">
        <v>5</v>
      </c>
      <c r="H1309" s="166"/>
      <c r="I1309" s="166"/>
      <c r="J1309" s="359"/>
      <c r="K1309" s="359"/>
    </row>
    <row r="1310" spans="1:11">
      <c r="A1310" s="49" t="s">
        <v>2510</v>
      </c>
      <c r="B1310" s="53" t="s">
        <v>644</v>
      </c>
      <c r="C1310" s="166">
        <v>1</v>
      </c>
      <c r="D1310" s="167">
        <f t="shared" si="51"/>
        <v>103</v>
      </c>
      <c r="E1310" s="167">
        <v>38</v>
      </c>
      <c r="F1310" s="166">
        <v>60</v>
      </c>
      <c r="G1310" s="166">
        <v>5</v>
      </c>
      <c r="H1310" s="166"/>
      <c r="I1310" s="166"/>
      <c r="J1310" s="359"/>
      <c r="K1310" s="359"/>
    </row>
    <row r="1311" spans="1:11">
      <c r="A1311" s="49" t="s">
        <v>2512</v>
      </c>
      <c r="B1311" s="53" t="s">
        <v>647</v>
      </c>
      <c r="C1311" s="166">
        <v>1</v>
      </c>
      <c r="D1311" s="167">
        <f t="shared" si="51"/>
        <v>103</v>
      </c>
      <c r="E1311" s="167">
        <v>38</v>
      </c>
      <c r="F1311" s="166">
        <v>60</v>
      </c>
      <c r="G1311" s="166">
        <v>5</v>
      </c>
      <c r="H1311" s="166"/>
      <c r="I1311" s="166"/>
      <c r="J1311" s="359"/>
      <c r="K1311" s="359"/>
    </row>
    <row r="1312" spans="1:11">
      <c r="A1312" s="49" t="s">
        <v>2514</v>
      </c>
      <c r="B1312" s="53" t="s">
        <v>650</v>
      </c>
      <c r="C1312" s="166">
        <v>1</v>
      </c>
      <c r="D1312" s="167">
        <f t="shared" si="51"/>
        <v>103</v>
      </c>
      <c r="E1312" s="167">
        <v>38</v>
      </c>
      <c r="F1312" s="166">
        <v>60</v>
      </c>
      <c r="G1312" s="166">
        <v>5</v>
      </c>
      <c r="H1312" s="166"/>
      <c r="I1312" s="166"/>
      <c r="J1312" s="359"/>
      <c r="K1312" s="359"/>
    </row>
    <row r="1313" spans="1:11" ht="45">
      <c r="A1313" s="49" t="s">
        <v>2516</v>
      </c>
      <c r="B1313" s="42" t="s">
        <v>653</v>
      </c>
      <c r="C1313" s="166">
        <v>1</v>
      </c>
      <c r="D1313" s="167">
        <f t="shared" si="51"/>
        <v>433</v>
      </c>
      <c r="E1313" s="167">
        <v>224</v>
      </c>
      <c r="F1313" s="166">
        <v>200</v>
      </c>
      <c r="G1313" s="166">
        <v>9</v>
      </c>
      <c r="H1313" s="166">
        <v>1810</v>
      </c>
      <c r="I1313" s="166"/>
      <c r="J1313" s="359"/>
      <c r="K1313" s="359"/>
    </row>
    <row r="1314" spans="1:11" ht="45">
      <c r="A1314" s="49" t="s">
        <v>2518</v>
      </c>
      <c r="B1314" s="42" t="s">
        <v>658</v>
      </c>
      <c r="C1314" s="166">
        <v>1</v>
      </c>
      <c r="D1314" s="167">
        <f t="shared" si="51"/>
        <v>461</v>
      </c>
      <c r="E1314" s="167">
        <v>224</v>
      </c>
      <c r="F1314" s="166">
        <v>200</v>
      </c>
      <c r="G1314" s="166">
        <v>37</v>
      </c>
      <c r="H1314" s="166">
        <v>1682</v>
      </c>
      <c r="I1314" s="166"/>
      <c r="J1314" s="359"/>
      <c r="K1314" s="359"/>
    </row>
    <row r="1315" spans="1:11" ht="30">
      <c r="A1315" s="49" t="s">
        <v>2520</v>
      </c>
      <c r="B1315" s="53" t="s">
        <v>662</v>
      </c>
      <c r="C1315" s="166">
        <v>1</v>
      </c>
      <c r="D1315" s="167">
        <f t="shared" si="51"/>
        <v>436</v>
      </c>
      <c r="E1315" s="167">
        <v>224</v>
      </c>
      <c r="F1315" s="166">
        <v>200</v>
      </c>
      <c r="G1315" s="166">
        <v>12</v>
      </c>
      <c r="H1315" s="166">
        <v>1685</v>
      </c>
      <c r="I1315" s="166"/>
      <c r="J1315" s="359"/>
      <c r="K1315" s="359"/>
    </row>
    <row r="1316" spans="1:11" ht="30">
      <c r="A1316" s="49" t="s">
        <v>2522</v>
      </c>
      <c r="B1316" s="54" t="s">
        <v>666</v>
      </c>
      <c r="C1316" s="166">
        <v>1</v>
      </c>
      <c r="D1316" s="167">
        <v>342</v>
      </c>
      <c r="E1316" s="167">
        <v>30</v>
      </c>
      <c r="F1316" s="166">
        <v>300</v>
      </c>
      <c r="G1316" s="166">
        <v>12</v>
      </c>
      <c r="H1316" s="166">
        <v>1685</v>
      </c>
      <c r="I1316" s="166"/>
      <c r="J1316" s="359"/>
      <c r="K1316" s="359"/>
    </row>
    <row r="1317" spans="1:11">
      <c r="A1317" s="49" t="s">
        <v>2524</v>
      </c>
      <c r="B1317" s="42" t="s">
        <v>672</v>
      </c>
      <c r="C1317" s="166">
        <v>1</v>
      </c>
      <c r="D1317" s="167">
        <f t="shared" ref="D1317:D1332" si="52">E1317+F1317+G1317</f>
        <v>109</v>
      </c>
      <c r="E1317" s="167">
        <v>38</v>
      </c>
      <c r="F1317" s="166">
        <v>60</v>
      </c>
      <c r="G1317" s="166">
        <v>11</v>
      </c>
      <c r="H1317" s="166">
        <v>1522</v>
      </c>
      <c r="I1317" s="166"/>
      <c r="J1317" s="359"/>
      <c r="K1317" s="359"/>
    </row>
    <row r="1318" spans="1:11" ht="30">
      <c r="A1318" s="49" t="s">
        <v>2526</v>
      </c>
      <c r="B1318" s="53" t="s">
        <v>675</v>
      </c>
      <c r="C1318" s="166">
        <v>2</v>
      </c>
      <c r="D1318" s="167">
        <f t="shared" si="52"/>
        <v>468</v>
      </c>
      <c r="E1318" s="167">
        <v>224</v>
      </c>
      <c r="F1318" s="166">
        <v>200</v>
      </c>
      <c r="G1318" s="166">
        <v>44</v>
      </c>
      <c r="H1318" s="166">
        <v>1848</v>
      </c>
      <c r="I1318" s="166"/>
      <c r="J1318" s="359"/>
      <c r="K1318" s="359"/>
    </row>
    <row r="1319" spans="1:11" ht="30">
      <c r="A1319" s="49" t="s">
        <v>2528</v>
      </c>
      <c r="B1319" s="53" t="s">
        <v>679</v>
      </c>
      <c r="C1319" s="166">
        <v>3</v>
      </c>
      <c r="D1319" s="167">
        <f t="shared" si="52"/>
        <v>468</v>
      </c>
      <c r="E1319" s="167">
        <v>224</v>
      </c>
      <c r="F1319" s="166">
        <v>200</v>
      </c>
      <c r="G1319" s="166">
        <v>44</v>
      </c>
      <c r="H1319" s="166">
        <v>1848</v>
      </c>
      <c r="I1319" s="166"/>
      <c r="J1319" s="359"/>
      <c r="K1319" s="359"/>
    </row>
    <row r="1320" spans="1:11" ht="30">
      <c r="A1320" s="49" t="s">
        <v>2530</v>
      </c>
      <c r="B1320" s="42" t="s">
        <v>681</v>
      </c>
      <c r="C1320" s="166">
        <v>1</v>
      </c>
      <c r="D1320" s="167">
        <f t="shared" si="52"/>
        <v>153</v>
      </c>
      <c r="E1320" s="167">
        <v>38</v>
      </c>
      <c r="F1320" s="166">
        <v>60</v>
      </c>
      <c r="G1320" s="166">
        <v>55</v>
      </c>
      <c r="H1320" s="166">
        <v>427</v>
      </c>
      <c r="I1320" s="166"/>
      <c r="J1320" s="359"/>
      <c r="K1320" s="359"/>
    </row>
    <row r="1321" spans="1:11">
      <c r="A1321" s="49" t="s">
        <v>2532</v>
      </c>
      <c r="B1321" s="42" t="s">
        <v>684</v>
      </c>
      <c r="C1321" s="166">
        <v>1</v>
      </c>
      <c r="D1321" s="167">
        <f t="shared" si="52"/>
        <v>131</v>
      </c>
      <c r="E1321" s="167">
        <v>38</v>
      </c>
      <c r="F1321" s="166">
        <v>60</v>
      </c>
      <c r="G1321" s="166">
        <v>33</v>
      </c>
      <c r="H1321" s="166">
        <v>150</v>
      </c>
      <c r="I1321" s="166"/>
      <c r="J1321" s="359"/>
      <c r="K1321" s="359"/>
    </row>
    <row r="1322" spans="1:11" ht="45">
      <c r="A1322" s="49" t="s">
        <v>2579</v>
      </c>
      <c r="B1322" s="42" t="s">
        <v>688</v>
      </c>
      <c r="C1322" s="166">
        <v>1</v>
      </c>
      <c r="D1322" s="167">
        <f t="shared" si="52"/>
        <v>432</v>
      </c>
      <c r="E1322" s="167">
        <v>224</v>
      </c>
      <c r="F1322" s="166">
        <v>200</v>
      </c>
      <c r="G1322" s="166">
        <v>8</v>
      </c>
      <c r="H1322" s="166">
        <v>1622</v>
      </c>
      <c r="I1322" s="166"/>
      <c r="J1322" s="359"/>
      <c r="K1322" s="359"/>
    </row>
    <row r="1323" spans="1:11" ht="45">
      <c r="A1323" s="49" t="s">
        <v>2534</v>
      </c>
      <c r="B1323" s="42" t="s">
        <v>691</v>
      </c>
      <c r="C1323" s="166">
        <v>1</v>
      </c>
      <c r="D1323" s="167">
        <f t="shared" si="52"/>
        <v>468</v>
      </c>
      <c r="E1323" s="167">
        <v>224</v>
      </c>
      <c r="F1323" s="166">
        <v>200</v>
      </c>
      <c r="G1323" s="166">
        <v>44</v>
      </c>
      <c r="H1323" s="166">
        <v>1848</v>
      </c>
      <c r="I1323" s="166"/>
      <c r="J1323" s="359"/>
      <c r="K1323" s="359"/>
    </row>
    <row r="1324" spans="1:11" ht="30">
      <c r="A1324" s="49" t="s">
        <v>2536</v>
      </c>
      <c r="B1324" s="53" t="s">
        <v>694</v>
      </c>
      <c r="C1324" s="166">
        <v>1</v>
      </c>
      <c r="D1324" s="167">
        <f t="shared" si="52"/>
        <v>468</v>
      </c>
      <c r="E1324" s="167">
        <v>224</v>
      </c>
      <c r="F1324" s="166">
        <v>200</v>
      </c>
      <c r="G1324" s="166">
        <v>44</v>
      </c>
      <c r="H1324" s="166">
        <v>1848</v>
      </c>
      <c r="I1324" s="166"/>
      <c r="J1324" s="359"/>
      <c r="K1324" s="359"/>
    </row>
    <row r="1325" spans="1:11">
      <c r="A1325" s="49" t="s">
        <v>2538</v>
      </c>
      <c r="B1325" s="42" t="s">
        <v>696</v>
      </c>
      <c r="C1325" s="166">
        <v>1</v>
      </c>
      <c r="D1325" s="167">
        <f t="shared" si="52"/>
        <v>117</v>
      </c>
      <c r="E1325" s="167">
        <v>38</v>
      </c>
      <c r="F1325" s="166">
        <v>60</v>
      </c>
      <c r="G1325" s="166">
        <v>19</v>
      </c>
      <c r="H1325" s="166">
        <v>67</v>
      </c>
      <c r="I1325" s="166"/>
      <c r="J1325" s="359"/>
      <c r="K1325" s="359"/>
    </row>
    <row r="1326" spans="1:11" ht="30">
      <c r="A1326" s="49" t="s">
        <v>2540</v>
      </c>
      <c r="B1326" s="53" t="s">
        <v>699</v>
      </c>
      <c r="C1326" s="166">
        <v>1</v>
      </c>
      <c r="D1326" s="167">
        <f t="shared" si="52"/>
        <v>432</v>
      </c>
      <c r="E1326" s="167">
        <v>224</v>
      </c>
      <c r="F1326" s="166">
        <v>200</v>
      </c>
      <c r="G1326" s="166">
        <v>8</v>
      </c>
      <c r="H1326" s="166">
        <v>1695</v>
      </c>
      <c r="I1326" s="166"/>
      <c r="J1326" s="359"/>
      <c r="K1326" s="359"/>
    </row>
    <row r="1327" spans="1:11" ht="30">
      <c r="A1327" s="49" t="s">
        <v>2542</v>
      </c>
      <c r="B1327" s="42" t="s">
        <v>703</v>
      </c>
      <c r="C1327" s="166">
        <v>1</v>
      </c>
      <c r="D1327" s="167">
        <f t="shared" si="52"/>
        <v>158</v>
      </c>
      <c r="E1327" s="167">
        <v>38</v>
      </c>
      <c r="F1327" s="166">
        <v>60</v>
      </c>
      <c r="G1327" s="166">
        <v>60</v>
      </c>
      <c r="H1327" s="166">
        <v>67</v>
      </c>
      <c r="I1327" s="166"/>
      <c r="J1327" s="359"/>
      <c r="K1327" s="359"/>
    </row>
    <row r="1328" spans="1:11" ht="30">
      <c r="A1328" s="49" t="s">
        <v>2544</v>
      </c>
      <c r="B1328" s="42" t="s">
        <v>706</v>
      </c>
      <c r="C1328" s="166">
        <v>1</v>
      </c>
      <c r="D1328" s="167">
        <f t="shared" si="52"/>
        <v>130</v>
      </c>
      <c r="E1328" s="167">
        <v>38</v>
      </c>
      <c r="F1328" s="166">
        <v>60</v>
      </c>
      <c r="G1328" s="166">
        <v>32</v>
      </c>
      <c r="H1328" s="166">
        <v>1007</v>
      </c>
      <c r="I1328" s="166"/>
      <c r="J1328" s="359"/>
      <c r="K1328" s="359"/>
    </row>
    <row r="1329" spans="1:19" ht="30">
      <c r="A1329" s="49" t="s">
        <v>2546</v>
      </c>
      <c r="B1329" s="42" t="s">
        <v>708</v>
      </c>
      <c r="C1329" s="166">
        <v>1</v>
      </c>
      <c r="D1329" s="167">
        <f t="shared" si="52"/>
        <v>118</v>
      </c>
      <c r="E1329" s="167">
        <v>38</v>
      </c>
      <c r="F1329" s="166">
        <v>60</v>
      </c>
      <c r="G1329" s="166">
        <v>20</v>
      </c>
      <c r="H1329" s="166">
        <v>247</v>
      </c>
      <c r="I1329" s="166"/>
      <c r="J1329" s="359"/>
      <c r="K1329" s="359"/>
    </row>
    <row r="1330" spans="1:19" ht="30">
      <c r="A1330" s="49" t="s">
        <v>2548</v>
      </c>
      <c r="B1330" s="42" t="s">
        <v>710</v>
      </c>
      <c r="C1330" s="166">
        <v>1</v>
      </c>
      <c r="D1330" s="167">
        <f t="shared" si="52"/>
        <v>117</v>
      </c>
      <c r="E1330" s="167">
        <v>38</v>
      </c>
      <c r="F1330" s="166">
        <v>60</v>
      </c>
      <c r="G1330" s="166">
        <v>19</v>
      </c>
      <c r="H1330" s="166">
        <v>247</v>
      </c>
      <c r="I1330" s="166"/>
      <c r="J1330" s="359"/>
      <c r="K1330" s="359"/>
    </row>
    <row r="1331" spans="1:19" ht="30">
      <c r="A1331" s="49" t="s">
        <v>2550</v>
      </c>
      <c r="B1331" s="42" t="s">
        <v>712</v>
      </c>
      <c r="C1331" s="166">
        <v>1</v>
      </c>
      <c r="D1331" s="167">
        <f t="shared" si="52"/>
        <v>118</v>
      </c>
      <c r="E1331" s="167">
        <v>38</v>
      </c>
      <c r="F1331" s="166">
        <v>60</v>
      </c>
      <c r="G1331" s="166">
        <v>20</v>
      </c>
      <c r="H1331" s="166">
        <v>247</v>
      </c>
      <c r="I1331" s="166"/>
      <c r="J1331" s="359"/>
      <c r="K1331" s="359"/>
    </row>
    <row r="1332" spans="1:19" ht="30">
      <c r="A1332" s="49" t="s">
        <v>2580</v>
      </c>
      <c r="B1332" s="42" t="s">
        <v>909</v>
      </c>
      <c r="C1332" s="166">
        <v>1</v>
      </c>
      <c r="D1332" s="167">
        <f t="shared" si="52"/>
        <v>432</v>
      </c>
      <c r="E1332" s="167">
        <v>224</v>
      </c>
      <c r="F1332" s="166">
        <v>200</v>
      </c>
      <c r="G1332" s="166">
        <v>8</v>
      </c>
      <c r="H1332" s="166">
        <v>1622</v>
      </c>
      <c r="I1332" s="166"/>
      <c r="J1332" s="359"/>
      <c r="K1332" s="359"/>
    </row>
    <row r="1333" spans="1:19" ht="30">
      <c r="A1333" s="49" t="s">
        <v>2552</v>
      </c>
      <c r="B1333" s="42" t="s">
        <v>717</v>
      </c>
      <c r="C1333" s="166">
        <v>1</v>
      </c>
      <c r="D1333" s="167">
        <f t="shared" ref="D1333:D1339" si="53">E1333+F1333+G1333</f>
        <v>344</v>
      </c>
      <c r="E1333" s="167">
        <v>150</v>
      </c>
      <c r="F1333" s="166">
        <v>150</v>
      </c>
      <c r="G1333" s="166">
        <v>44</v>
      </c>
      <c r="H1333" s="166">
        <v>933</v>
      </c>
      <c r="I1333" s="166"/>
      <c r="J1333" s="359"/>
      <c r="K1333" s="359"/>
    </row>
    <row r="1334" spans="1:19" ht="45">
      <c r="A1334" s="49" t="s">
        <v>2581</v>
      </c>
      <c r="B1334" s="53" t="s">
        <v>906</v>
      </c>
      <c r="C1334" s="166">
        <v>1</v>
      </c>
      <c r="D1334" s="167">
        <f t="shared" si="53"/>
        <v>632</v>
      </c>
      <c r="E1334" s="167">
        <v>400</v>
      </c>
      <c r="F1334" s="166">
        <v>217</v>
      </c>
      <c r="G1334" s="166">
        <v>15</v>
      </c>
      <c r="H1334" s="166">
        <v>2420</v>
      </c>
      <c r="I1334" s="166"/>
      <c r="J1334" s="359"/>
      <c r="K1334" s="359"/>
    </row>
    <row r="1335" spans="1:19" ht="43.5" customHeight="1">
      <c r="A1335" s="49" t="s">
        <v>2554</v>
      </c>
      <c r="B1335" s="53" t="s">
        <v>907</v>
      </c>
      <c r="C1335" s="166">
        <v>1</v>
      </c>
      <c r="D1335" s="167">
        <f t="shared" si="53"/>
        <v>632</v>
      </c>
      <c r="E1335" s="167">
        <v>400</v>
      </c>
      <c r="F1335" s="166">
        <v>217</v>
      </c>
      <c r="G1335" s="166">
        <v>15</v>
      </c>
      <c r="H1335" s="166">
        <v>2420</v>
      </c>
      <c r="I1335" s="166"/>
      <c r="J1335" s="359"/>
      <c r="K1335" s="359"/>
    </row>
    <row r="1336" spans="1:19" ht="30">
      <c r="A1336" s="49" t="s">
        <v>2556</v>
      </c>
      <c r="B1336" s="53" t="s">
        <v>5313</v>
      </c>
      <c r="C1336" s="359">
        <v>1</v>
      </c>
      <c r="D1336" s="742">
        <f t="shared" si="53"/>
        <v>482.5</v>
      </c>
      <c r="E1336" s="742">
        <v>200</v>
      </c>
      <c r="F1336" s="359">
        <v>224</v>
      </c>
      <c r="G1336" s="359">
        <v>58.5</v>
      </c>
      <c r="H1336" s="359">
        <v>204</v>
      </c>
      <c r="I1336" s="131"/>
      <c r="J1336" s="359"/>
      <c r="K1336" s="359"/>
    </row>
    <row r="1337" spans="1:19" ht="45">
      <c r="A1337" s="49" t="s">
        <v>2558</v>
      </c>
      <c r="B1337" s="53" t="s">
        <v>5314</v>
      </c>
      <c r="C1337" s="359">
        <v>1</v>
      </c>
      <c r="D1337" s="742">
        <f t="shared" si="53"/>
        <v>144</v>
      </c>
      <c r="E1337" s="742">
        <v>38</v>
      </c>
      <c r="F1337" s="359">
        <v>60</v>
      </c>
      <c r="G1337" s="359">
        <v>46</v>
      </c>
      <c r="H1337" s="359">
        <v>382</v>
      </c>
      <c r="I1337" s="131"/>
      <c r="J1337" s="359"/>
      <c r="K1337" s="359"/>
    </row>
    <row r="1338" spans="1:19" ht="45">
      <c r="A1338" s="49" t="s">
        <v>2560</v>
      </c>
      <c r="B1338" s="53" t="s">
        <v>5315</v>
      </c>
      <c r="C1338" s="359">
        <v>1</v>
      </c>
      <c r="D1338" s="742">
        <f t="shared" si="53"/>
        <v>144</v>
      </c>
      <c r="E1338" s="742">
        <v>38</v>
      </c>
      <c r="F1338" s="359">
        <v>60</v>
      </c>
      <c r="G1338" s="359">
        <v>46</v>
      </c>
      <c r="H1338" s="359">
        <v>382</v>
      </c>
      <c r="I1338" s="131"/>
      <c r="J1338" s="359"/>
      <c r="K1338" s="359"/>
    </row>
    <row r="1339" spans="1:19">
      <c r="A1339" s="49" t="s">
        <v>2562</v>
      </c>
      <c r="B1339" s="53" t="s">
        <v>5316</v>
      </c>
      <c r="C1339" s="359">
        <v>1</v>
      </c>
      <c r="D1339" s="742">
        <f t="shared" si="53"/>
        <v>617</v>
      </c>
      <c r="E1339" s="742">
        <v>400</v>
      </c>
      <c r="F1339" s="359">
        <v>217</v>
      </c>
      <c r="G1339" s="359"/>
      <c r="H1339" s="359">
        <v>755</v>
      </c>
      <c r="I1339" s="131"/>
      <c r="J1339" s="359"/>
      <c r="K1339" s="359"/>
    </row>
    <row r="1340" spans="1:19" s="516" customFormat="1" ht="15.75" customHeight="1">
      <c r="A1340" s="49" t="s">
        <v>2564</v>
      </c>
      <c r="B1340" s="291" t="s">
        <v>5367</v>
      </c>
      <c r="C1340" s="515" t="s">
        <v>570</v>
      </c>
      <c r="D1340" s="701">
        <f>(D1306+D1307+D1308+D1309+D1310+D1311+D1312+D1317+D1320+D1321+D1325+D1327+D1328+D1329+D1331)/15*10</f>
        <v>1170</v>
      </c>
      <c r="E1340" s="1878"/>
      <c r="F1340" s="897"/>
      <c r="G1340" s="897"/>
      <c r="H1340" s="204"/>
      <c r="I1340" s="204"/>
      <c r="J1340" s="204"/>
      <c r="K1340" s="204"/>
      <c r="L1340" s="1322"/>
      <c r="M1340" s="1322"/>
      <c r="N1340" s="1322"/>
      <c r="O1340" s="1322"/>
      <c r="P1340" s="1322"/>
      <c r="Q1340" s="1322"/>
      <c r="R1340" s="1322"/>
      <c r="S1340" s="1322"/>
    </row>
    <row r="1341" spans="1:19" s="516" customFormat="1">
      <c r="A1341" s="49" t="s">
        <v>4804</v>
      </c>
      <c r="B1341" s="291" t="s">
        <v>5368</v>
      </c>
      <c r="C1341" s="515" t="s">
        <v>570</v>
      </c>
      <c r="D1341" s="701">
        <f>(D1295+D1298+D1300+D1313+D1314+D1318+D1319+D1322+D1323+D1326)/10*10</f>
        <v>4573</v>
      </c>
      <c r="E1341" s="1878"/>
      <c r="F1341" s="897"/>
      <c r="G1341" s="897"/>
      <c r="H1341" s="204"/>
      <c r="I1341" s="204"/>
      <c r="J1341" s="204"/>
      <c r="K1341" s="204"/>
      <c r="L1341" s="1322"/>
      <c r="M1341" s="1322"/>
      <c r="N1341" s="1322"/>
      <c r="O1341" s="1322"/>
      <c r="P1341" s="1322"/>
      <c r="Q1341" s="1322"/>
      <c r="R1341" s="1322"/>
      <c r="S1341" s="1322"/>
    </row>
    <row r="1342" spans="1:19" s="516" customFormat="1">
      <c r="A1342" s="49" t="s">
        <v>4805</v>
      </c>
      <c r="B1342" s="291" t="s">
        <v>5369</v>
      </c>
      <c r="C1342" s="515" t="s">
        <v>570</v>
      </c>
      <c r="D1342" s="701">
        <f>(D1306+D1307+D1308+D1309+D1310+D1311+D1312+D1317+D1320+D1321+D1325+D1327+D1328+D1329+D1331)/15*2</f>
        <v>234</v>
      </c>
      <c r="E1342" s="1878"/>
      <c r="F1342" s="897"/>
      <c r="G1342" s="897"/>
      <c r="H1342" s="204"/>
      <c r="I1342" s="204"/>
      <c r="J1342" s="204"/>
      <c r="K1342" s="204"/>
      <c r="L1342" s="1322"/>
      <c r="M1342" s="1322"/>
      <c r="N1342" s="1322"/>
      <c r="O1342" s="1322"/>
      <c r="P1342" s="1322"/>
      <c r="Q1342" s="1322"/>
      <c r="R1342" s="1322"/>
      <c r="S1342" s="1322"/>
    </row>
    <row r="1343" spans="1:19" s="516" customFormat="1">
      <c r="A1343" s="49" t="s">
        <v>5871</v>
      </c>
      <c r="B1343" s="291" t="s">
        <v>5370</v>
      </c>
      <c r="C1343" s="515" t="s">
        <v>570</v>
      </c>
      <c r="D1343" s="701">
        <f>(D1295+D1298+D1300+D1313+D1314+D1318+D1319+D1322+D1323+D1326)/10</f>
        <v>457.3</v>
      </c>
      <c r="E1343" s="1878"/>
      <c r="F1343" s="897"/>
      <c r="G1343" s="897"/>
      <c r="H1343" s="204"/>
      <c r="I1343" s="204"/>
      <c r="J1343" s="204"/>
      <c r="K1343" s="204"/>
      <c r="L1343" s="1322"/>
      <c r="M1343" s="1322"/>
      <c r="N1343" s="1322"/>
      <c r="O1343" s="1322"/>
      <c r="P1343" s="1322"/>
      <c r="Q1343" s="1322"/>
      <c r="R1343" s="1322"/>
      <c r="S1343" s="1322"/>
    </row>
    <row r="1344" spans="1:19" ht="28.5">
      <c r="A1344" s="949" t="s">
        <v>21</v>
      </c>
      <c r="B1344" s="480" t="s">
        <v>5309</v>
      </c>
      <c r="C1344" s="388"/>
      <c r="D1344" s="1680"/>
      <c r="E1344" s="1877"/>
      <c r="F1344" s="388"/>
      <c r="G1344" s="388"/>
      <c r="H1344" s="388"/>
      <c r="I1344" s="388"/>
      <c r="J1344" s="821"/>
      <c r="K1344" s="821"/>
    </row>
    <row r="1345" spans="1:11">
      <c r="A1345" s="66" t="s">
        <v>580</v>
      </c>
      <c r="B1345" s="41" t="s">
        <v>4232</v>
      </c>
      <c r="C1345" s="128"/>
      <c r="D1345" s="412"/>
      <c r="E1345" s="63"/>
      <c r="F1345" s="128"/>
      <c r="G1345" s="128"/>
      <c r="H1345" s="128"/>
      <c r="I1345" s="128"/>
      <c r="J1345" s="695"/>
      <c r="K1345" s="695"/>
    </row>
    <row r="1346" spans="1:11" ht="30">
      <c r="A1346" s="711" t="s">
        <v>5872</v>
      </c>
      <c r="B1346" s="38" t="s">
        <v>4233</v>
      </c>
      <c r="C1346" s="131">
        <v>1</v>
      </c>
      <c r="D1346" s="33">
        <f>E1346+F1346+G1346</f>
        <v>74</v>
      </c>
      <c r="E1346" s="33">
        <v>19</v>
      </c>
      <c r="F1346" s="131">
        <v>55</v>
      </c>
      <c r="G1346" s="131"/>
      <c r="H1346" s="1378">
        <v>19</v>
      </c>
      <c r="I1346" s="131"/>
      <c r="J1346" s="359"/>
      <c r="K1346" s="359"/>
    </row>
    <row r="1347" spans="1:11" s="6" customFormat="1">
      <c r="A1347" s="711" t="s">
        <v>5873</v>
      </c>
      <c r="B1347" s="38" t="s">
        <v>4234</v>
      </c>
      <c r="C1347" s="131">
        <v>1</v>
      </c>
      <c r="D1347" s="33">
        <f t="shared" ref="D1347:D1349" si="54">E1347+F1347+G1347</f>
        <v>344</v>
      </c>
      <c r="E1347" s="33">
        <v>219</v>
      </c>
      <c r="F1347" s="131">
        <v>125</v>
      </c>
      <c r="G1347" s="131"/>
      <c r="H1347" s="1378">
        <v>19</v>
      </c>
      <c r="I1347" s="131"/>
      <c r="J1347" s="1304"/>
      <c r="K1347" s="1304"/>
    </row>
    <row r="1348" spans="1:11">
      <c r="A1348" s="711" t="s">
        <v>5874</v>
      </c>
      <c r="B1348" s="38" t="s">
        <v>4235</v>
      </c>
      <c r="C1348" s="131">
        <v>1</v>
      </c>
      <c r="D1348" s="33">
        <f t="shared" si="54"/>
        <v>74</v>
      </c>
      <c r="E1348" s="33">
        <v>19</v>
      </c>
      <c r="F1348" s="131">
        <v>55</v>
      </c>
      <c r="G1348" s="131"/>
      <c r="H1348" s="1378">
        <v>19</v>
      </c>
      <c r="I1348" s="131"/>
      <c r="J1348" s="359"/>
      <c r="K1348" s="359"/>
    </row>
    <row r="1349" spans="1:11" ht="30">
      <c r="A1349" s="711" t="s">
        <v>5875</v>
      </c>
      <c r="B1349" s="38" t="s">
        <v>4236</v>
      </c>
      <c r="C1349" s="131">
        <v>1</v>
      </c>
      <c r="D1349" s="33">
        <f t="shared" si="54"/>
        <v>61</v>
      </c>
      <c r="E1349" s="33">
        <v>6</v>
      </c>
      <c r="F1349" s="131">
        <v>55</v>
      </c>
      <c r="G1349" s="131"/>
      <c r="H1349" s="1378">
        <v>19</v>
      </c>
      <c r="I1349" s="131"/>
      <c r="J1349" s="359"/>
      <c r="K1349" s="359"/>
    </row>
    <row r="1350" spans="1:11" ht="30">
      <c r="A1350" s="711" t="s">
        <v>5876</v>
      </c>
      <c r="B1350" s="38" t="s">
        <v>4237</v>
      </c>
      <c r="C1350" s="131">
        <v>1</v>
      </c>
      <c r="D1350" s="33">
        <f>E1350+F1350+G1350+H1350</f>
        <v>149</v>
      </c>
      <c r="E1350" s="33">
        <v>110</v>
      </c>
      <c r="F1350" s="131">
        <v>20</v>
      </c>
      <c r="G1350" s="131"/>
      <c r="H1350" s="1378">
        <v>19</v>
      </c>
      <c r="I1350" s="131"/>
      <c r="J1350" s="359"/>
      <c r="K1350" s="359"/>
    </row>
    <row r="1351" spans="1:11">
      <c r="A1351" s="1173" t="s">
        <v>588</v>
      </c>
      <c r="B1351" s="476" t="s">
        <v>4239</v>
      </c>
      <c r="C1351" s="1381"/>
      <c r="D1351" s="953"/>
      <c r="E1351" s="953"/>
      <c r="F1351" s="1381"/>
      <c r="G1351" s="1381"/>
      <c r="H1351" s="1381"/>
      <c r="I1351" s="128"/>
      <c r="J1351" s="695"/>
      <c r="K1351" s="695"/>
    </row>
    <row r="1352" spans="1:11" ht="30">
      <c r="A1352" s="711" t="s">
        <v>5877</v>
      </c>
      <c r="B1352" s="38" t="s">
        <v>4240</v>
      </c>
      <c r="C1352" s="131">
        <v>1</v>
      </c>
      <c r="D1352" s="33">
        <f>E1352+F1352+G1352+H1352</f>
        <v>87</v>
      </c>
      <c r="E1352" s="33">
        <v>15</v>
      </c>
      <c r="F1352" s="131">
        <v>57</v>
      </c>
      <c r="G1352" s="131"/>
      <c r="H1352" s="1378">
        <v>15</v>
      </c>
      <c r="I1352" s="131"/>
      <c r="J1352" s="359"/>
      <c r="K1352" s="359"/>
    </row>
    <row r="1353" spans="1:11" ht="30">
      <c r="A1353" s="711" t="s">
        <v>5878</v>
      </c>
      <c r="B1353" s="38" t="s">
        <v>4241</v>
      </c>
      <c r="C1353" s="131">
        <v>1</v>
      </c>
      <c r="D1353" s="33">
        <f>E1353+F1353+G1353+H1353</f>
        <v>81</v>
      </c>
      <c r="E1353" s="33">
        <v>6</v>
      </c>
      <c r="F1353" s="131">
        <v>55</v>
      </c>
      <c r="G1353" s="131"/>
      <c r="H1353" s="1378">
        <v>20</v>
      </c>
      <c r="I1353" s="131"/>
      <c r="J1353" s="359"/>
      <c r="K1353" s="359"/>
    </row>
    <row r="1354" spans="1:11" ht="30">
      <c r="A1354" s="711" t="s">
        <v>5879</v>
      </c>
      <c r="B1354" s="38" t="s">
        <v>4242</v>
      </c>
      <c r="C1354" s="131">
        <v>1</v>
      </c>
      <c r="D1354" s="33">
        <f>E1354+F1354+G1354+H1354</f>
        <v>245</v>
      </c>
      <c r="E1354" s="33">
        <v>115</v>
      </c>
      <c r="F1354" s="131">
        <v>110</v>
      </c>
      <c r="G1354" s="131"/>
      <c r="H1354" s="1378">
        <v>20</v>
      </c>
      <c r="I1354" s="131"/>
      <c r="J1354" s="359"/>
      <c r="K1354" s="359"/>
    </row>
    <row r="1355" spans="1:11" ht="30">
      <c r="A1355" s="711" t="s">
        <v>5880</v>
      </c>
      <c r="B1355" s="38" t="s">
        <v>4243</v>
      </c>
      <c r="C1355" s="131">
        <v>1</v>
      </c>
      <c r="D1355" s="33">
        <f>E1355+F1355+G1355+H1355</f>
        <v>150</v>
      </c>
      <c r="E1355" s="33">
        <v>110</v>
      </c>
      <c r="F1355" s="131">
        <v>20</v>
      </c>
      <c r="G1355" s="131"/>
      <c r="H1355" s="1378">
        <v>20</v>
      </c>
      <c r="I1355" s="131"/>
      <c r="J1355" s="359"/>
      <c r="K1355" s="359"/>
    </row>
    <row r="1356" spans="1:11">
      <c r="A1356" s="1173" t="s">
        <v>596</v>
      </c>
      <c r="B1356" s="476" t="s">
        <v>4244</v>
      </c>
      <c r="C1356" s="1381"/>
      <c r="D1356" s="953"/>
      <c r="E1356" s="953"/>
      <c r="F1356" s="1381"/>
      <c r="G1356" s="1381"/>
      <c r="H1356" s="1381"/>
      <c r="I1356" s="128"/>
      <c r="J1356" s="695"/>
      <c r="K1356" s="695"/>
    </row>
    <row r="1357" spans="1:11" ht="30">
      <c r="A1357" s="711" t="s">
        <v>5881</v>
      </c>
      <c r="B1357" s="38" t="s">
        <v>4245</v>
      </c>
      <c r="C1357" s="131">
        <v>1</v>
      </c>
      <c r="D1357" s="33">
        <f t="shared" ref="D1357:D1367" si="55">E1357+F1357+G1357+H1357</f>
        <v>192</v>
      </c>
      <c r="E1357" s="33">
        <v>45</v>
      </c>
      <c r="F1357" s="131">
        <v>132</v>
      </c>
      <c r="G1357" s="131"/>
      <c r="H1357" s="1378">
        <v>15</v>
      </c>
      <c r="I1357" s="131"/>
      <c r="J1357" s="359"/>
      <c r="K1357" s="359"/>
    </row>
    <row r="1358" spans="1:11" ht="16.5" customHeight="1">
      <c r="A1358" s="711" t="s">
        <v>5882</v>
      </c>
      <c r="B1358" s="38" t="s">
        <v>4246</v>
      </c>
      <c r="C1358" s="131">
        <v>1</v>
      </c>
      <c r="D1358" s="33">
        <f t="shared" si="55"/>
        <v>100</v>
      </c>
      <c r="E1358" s="33">
        <v>15</v>
      </c>
      <c r="F1358" s="131">
        <v>66</v>
      </c>
      <c r="G1358" s="131"/>
      <c r="H1358" s="1378">
        <v>19</v>
      </c>
      <c r="I1358" s="131"/>
      <c r="J1358" s="359"/>
      <c r="K1358" s="359"/>
    </row>
    <row r="1359" spans="1:11" s="6" customFormat="1" ht="16.5" customHeight="1">
      <c r="A1359" s="711" t="s">
        <v>5883</v>
      </c>
      <c r="B1359" s="89" t="s">
        <v>4247</v>
      </c>
      <c r="C1359" s="131">
        <v>1</v>
      </c>
      <c r="D1359" s="33">
        <f t="shared" si="55"/>
        <v>136</v>
      </c>
      <c r="E1359" s="33">
        <v>30</v>
      </c>
      <c r="F1359" s="131">
        <v>96</v>
      </c>
      <c r="G1359" s="131"/>
      <c r="H1359" s="1378">
        <v>10</v>
      </c>
      <c r="I1359" s="131"/>
      <c r="J1359" s="1304"/>
      <c r="K1359" s="1304"/>
    </row>
    <row r="1360" spans="1:11" s="6" customFormat="1" ht="16.5" customHeight="1">
      <c r="A1360" s="711" t="s">
        <v>5884</v>
      </c>
      <c r="B1360" s="89" t="s">
        <v>4248</v>
      </c>
      <c r="C1360" s="131">
        <v>1</v>
      </c>
      <c r="D1360" s="33">
        <f t="shared" si="55"/>
        <v>74</v>
      </c>
      <c r="E1360" s="33">
        <v>6</v>
      </c>
      <c r="F1360" s="131">
        <v>58</v>
      </c>
      <c r="G1360" s="131"/>
      <c r="H1360" s="1378">
        <v>10</v>
      </c>
      <c r="I1360" s="131"/>
      <c r="J1360" s="1304"/>
      <c r="K1360" s="1304"/>
    </row>
    <row r="1361" spans="1:11" ht="30">
      <c r="A1361" s="711" t="s">
        <v>5885</v>
      </c>
      <c r="B1361" s="38" t="s">
        <v>4249</v>
      </c>
      <c r="C1361" s="131">
        <v>1</v>
      </c>
      <c r="D1361" s="33">
        <f t="shared" si="55"/>
        <v>140</v>
      </c>
      <c r="E1361" s="33">
        <v>110</v>
      </c>
      <c r="F1361" s="131">
        <v>20</v>
      </c>
      <c r="G1361" s="131"/>
      <c r="H1361" s="1378">
        <v>10</v>
      </c>
      <c r="I1361" s="131"/>
      <c r="J1361" s="359"/>
      <c r="K1361" s="359"/>
    </row>
    <row r="1362" spans="1:11" ht="30">
      <c r="A1362" s="711" t="s">
        <v>5886</v>
      </c>
      <c r="B1362" s="38" t="s">
        <v>4250</v>
      </c>
      <c r="C1362" s="131">
        <v>1</v>
      </c>
      <c r="D1362" s="33">
        <f t="shared" si="55"/>
        <v>74</v>
      </c>
      <c r="E1362" s="33">
        <v>6</v>
      </c>
      <c r="F1362" s="131">
        <v>58</v>
      </c>
      <c r="G1362" s="131"/>
      <c r="H1362" s="1378">
        <v>10</v>
      </c>
      <c r="I1362" s="131"/>
      <c r="J1362" s="359"/>
      <c r="K1362" s="359"/>
    </row>
    <row r="1363" spans="1:11" ht="30">
      <c r="A1363" s="711" t="s">
        <v>5887</v>
      </c>
      <c r="B1363" s="38" t="s">
        <v>4251</v>
      </c>
      <c r="C1363" s="131">
        <v>1</v>
      </c>
      <c r="D1363" s="33">
        <f t="shared" si="55"/>
        <v>136</v>
      </c>
      <c r="E1363" s="33">
        <v>30</v>
      </c>
      <c r="F1363" s="131">
        <v>96</v>
      </c>
      <c r="G1363" s="131"/>
      <c r="H1363" s="1378">
        <v>10</v>
      </c>
      <c r="I1363" s="131"/>
      <c r="J1363" s="359"/>
      <c r="K1363" s="359"/>
    </row>
    <row r="1364" spans="1:11">
      <c r="A1364" s="711" t="s">
        <v>5888</v>
      </c>
      <c r="B1364" s="38" t="s">
        <v>4252</v>
      </c>
      <c r="C1364" s="131">
        <v>1</v>
      </c>
      <c r="D1364" s="33">
        <f t="shared" si="55"/>
        <v>27</v>
      </c>
      <c r="E1364" s="33">
        <v>9</v>
      </c>
      <c r="F1364" s="131">
        <v>8</v>
      </c>
      <c r="G1364" s="131"/>
      <c r="H1364" s="1378">
        <v>10</v>
      </c>
      <c r="I1364" s="131"/>
      <c r="J1364" s="359"/>
      <c r="K1364" s="359"/>
    </row>
    <row r="1365" spans="1:11" ht="30">
      <c r="A1365" s="711" t="s">
        <v>5889</v>
      </c>
      <c r="B1365" s="12" t="s">
        <v>4253</v>
      </c>
      <c r="C1365" s="131">
        <v>1</v>
      </c>
      <c r="D1365" s="33">
        <f t="shared" si="55"/>
        <v>75</v>
      </c>
      <c r="E1365" s="33">
        <v>15</v>
      </c>
      <c r="F1365" s="131">
        <v>50</v>
      </c>
      <c r="G1365" s="131"/>
      <c r="H1365" s="1378">
        <v>10</v>
      </c>
      <c r="I1365" s="131"/>
      <c r="J1365" s="359"/>
      <c r="K1365" s="359"/>
    </row>
    <row r="1366" spans="1:11" s="6" customFormat="1" ht="30">
      <c r="A1366" s="711" t="s">
        <v>5890</v>
      </c>
      <c r="B1366" s="12" t="s">
        <v>4254</v>
      </c>
      <c r="C1366" s="131">
        <v>1</v>
      </c>
      <c r="D1366" s="33">
        <f t="shared" si="55"/>
        <v>146</v>
      </c>
      <c r="E1366" s="33">
        <v>30</v>
      </c>
      <c r="F1366" s="131">
        <v>106</v>
      </c>
      <c r="G1366" s="131"/>
      <c r="H1366" s="1378">
        <v>10</v>
      </c>
      <c r="I1366" s="131"/>
      <c r="J1366" s="1304"/>
      <c r="K1366" s="1304"/>
    </row>
    <row r="1367" spans="1:11" s="6" customFormat="1" ht="45">
      <c r="A1367" s="711" t="s">
        <v>5891</v>
      </c>
      <c r="B1367" s="12" t="s">
        <v>4255</v>
      </c>
      <c r="C1367" s="131">
        <v>1</v>
      </c>
      <c r="D1367" s="33">
        <f t="shared" si="55"/>
        <v>140</v>
      </c>
      <c r="E1367" s="33">
        <v>110</v>
      </c>
      <c r="F1367" s="131">
        <v>20</v>
      </c>
      <c r="G1367" s="131"/>
      <c r="H1367" s="1378">
        <v>10</v>
      </c>
      <c r="I1367" s="131"/>
      <c r="J1367" s="1304"/>
      <c r="K1367" s="1304"/>
    </row>
    <row r="1368" spans="1:11">
      <c r="A1368" s="1174" t="s">
        <v>599</v>
      </c>
      <c r="B1368" s="527" t="s">
        <v>4256</v>
      </c>
      <c r="C1368" s="1382"/>
      <c r="D1368" s="1879"/>
      <c r="E1368" s="1879"/>
      <c r="F1368" s="1382"/>
      <c r="G1368" s="1382"/>
      <c r="H1368" s="1382"/>
      <c r="I1368" s="155"/>
      <c r="J1368" s="695"/>
      <c r="K1368" s="695"/>
    </row>
    <row r="1369" spans="1:11" ht="30">
      <c r="A1369" s="711" t="s">
        <v>5892</v>
      </c>
      <c r="B1369" s="38" t="s">
        <v>4257</v>
      </c>
      <c r="C1369" s="131">
        <v>1</v>
      </c>
      <c r="D1369" s="33">
        <f>E1369+F1369+G1369+H1369</f>
        <v>164</v>
      </c>
      <c r="E1369" s="33">
        <v>32</v>
      </c>
      <c r="F1369" s="131">
        <v>117</v>
      </c>
      <c r="G1369" s="131"/>
      <c r="H1369" s="1378">
        <v>15</v>
      </c>
      <c r="I1369" s="131"/>
      <c r="J1369" s="359"/>
      <c r="K1369" s="359"/>
    </row>
    <row r="1370" spans="1:11" ht="30">
      <c r="A1370" s="711" t="s">
        <v>5893</v>
      </c>
      <c r="B1370" s="38" t="s">
        <v>4258</v>
      </c>
      <c r="C1370" s="131">
        <v>1</v>
      </c>
      <c r="D1370" s="33">
        <f>E1370+F1370+G1370+H1370</f>
        <v>106</v>
      </c>
      <c r="E1370" s="33">
        <v>12</v>
      </c>
      <c r="F1370" s="131">
        <v>74</v>
      </c>
      <c r="G1370" s="131"/>
      <c r="H1370" s="1378">
        <v>20</v>
      </c>
      <c r="I1370" s="131"/>
      <c r="J1370" s="359"/>
      <c r="K1370" s="359"/>
    </row>
    <row r="1371" spans="1:11" ht="30">
      <c r="A1371" s="711" t="s">
        <v>5894</v>
      </c>
      <c r="B1371" s="38" t="s">
        <v>4259</v>
      </c>
      <c r="C1371" s="131">
        <v>1</v>
      </c>
      <c r="D1371" s="33">
        <f>E1371+F1371+G1371+H1371</f>
        <v>50</v>
      </c>
      <c r="E1371" s="33">
        <v>5</v>
      </c>
      <c r="F1371" s="131">
        <v>35</v>
      </c>
      <c r="G1371" s="131"/>
      <c r="H1371" s="1378">
        <v>10</v>
      </c>
      <c r="I1371" s="131"/>
      <c r="J1371" s="359"/>
      <c r="K1371" s="359"/>
    </row>
    <row r="1372" spans="1:11">
      <c r="A1372" s="1173" t="s">
        <v>602</v>
      </c>
      <c r="B1372" s="476" t="s">
        <v>4260</v>
      </c>
      <c r="C1372" s="1381"/>
      <c r="D1372" s="953"/>
      <c r="E1372" s="953"/>
      <c r="F1372" s="1381"/>
      <c r="G1372" s="1381"/>
      <c r="H1372" s="1381"/>
      <c r="I1372" s="155"/>
      <c r="J1372" s="695"/>
      <c r="K1372" s="695"/>
    </row>
    <row r="1373" spans="1:11" ht="30">
      <c r="A1373" s="711" t="s">
        <v>5895</v>
      </c>
      <c r="B1373" s="38" t="s">
        <v>4261</v>
      </c>
      <c r="C1373" s="131">
        <v>1</v>
      </c>
      <c r="D1373" s="33">
        <f t="shared" ref="D1373:D1380" si="56">E1373+F1373+G1373+H1373</f>
        <v>135</v>
      </c>
      <c r="E1373" s="33">
        <v>45</v>
      </c>
      <c r="F1373" s="131">
        <v>75</v>
      </c>
      <c r="G1373" s="131"/>
      <c r="H1373" s="1378">
        <v>15</v>
      </c>
      <c r="I1373" s="308"/>
      <c r="J1373" s="359"/>
      <c r="K1373" s="359"/>
    </row>
    <row r="1374" spans="1:11" ht="30">
      <c r="A1374" s="711" t="s">
        <v>5896</v>
      </c>
      <c r="B1374" s="38" t="s">
        <v>4262</v>
      </c>
      <c r="C1374" s="131">
        <v>1</v>
      </c>
      <c r="D1374" s="33">
        <f t="shared" si="56"/>
        <v>140</v>
      </c>
      <c r="E1374" s="33">
        <v>45</v>
      </c>
      <c r="F1374" s="131">
        <v>75</v>
      </c>
      <c r="G1374" s="131"/>
      <c r="H1374" s="1378">
        <v>20</v>
      </c>
      <c r="I1374" s="131"/>
      <c r="J1374" s="359"/>
      <c r="K1374" s="359"/>
    </row>
    <row r="1375" spans="1:11" ht="30">
      <c r="A1375" s="711" t="s">
        <v>5897</v>
      </c>
      <c r="B1375" s="38" t="s">
        <v>4263</v>
      </c>
      <c r="C1375" s="131">
        <v>1</v>
      </c>
      <c r="D1375" s="33">
        <f t="shared" si="56"/>
        <v>81</v>
      </c>
      <c r="E1375" s="33">
        <v>6</v>
      </c>
      <c r="F1375" s="131">
        <v>55</v>
      </c>
      <c r="G1375" s="131"/>
      <c r="H1375" s="1378">
        <v>20</v>
      </c>
      <c r="I1375" s="131"/>
      <c r="J1375" s="359"/>
      <c r="K1375" s="359"/>
    </row>
    <row r="1376" spans="1:11" ht="30">
      <c r="A1376" s="711" t="s">
        <v>5898</v>
      </c>
      <c r="B1376" s="38" t="s">
        <v>4264</v>
      </c>
      <c r="C1376" s="131">
        <v>1</v>
      </c>
      <c r="D1376" s="33">
        <f t="shared" si="56"/>
        <v>81</v>
      </c>
      <c r="E1376" s="33">
        <v>6</v>
      </c>
      <c r="F1376" s="131">
        <v>55</v>
      </c>
      <c r="G1376" s="131"/>
      <c r="H1376" s="1378">
        <v>20</v>
      </c>
      <c r="I1376" s="131"/>
      <c r="J1376" s="359"/>
      <c r="K1376" s="359"/>
    </row>
    <row r="1377" spans="1:11" ht="30">
      <c r="A1377" s="711" t="s">
        <v>5899</v>
      </c>
      <c r="B1377" s="38" t="s">
        <v>4265</v>
      </c>
      <c r="C1377" s="131">
        <v>1</v>
      </c>
      <c r="D1377" s="33">
        <f t="shared" si="56"/>
        <v>90</v>
      </c>
      <c r="E1377" s="33">
        <v>20</v>
      </c>
      <c r="F1377" s="131">
        <v>50</v>
      </c>
      <c r="G1377" s="131"/>
      <c r="H1377" s="1378">
        <v>20</v>
      </c>
      <c r="I1377" s="131"/>
      <c r="J1377" s="359"/>
      <c r="K1377" s="359"/>
    </row>
    <row r="1378" spans="1:11" ht="30">
      <c r="A1378" s="711" t="s">
        <v>5900</v>
      </c>
      <c r="B1378" s="38" t="s">
        <v>4266</v>
      </c>
      <c r="C1378" s="131">
        <v>1</v>
      </c>
      <c r="D1378" s="33">
        <f t="shared" si="56"/>
        <v>150</v>
      </c>
      <c r="E1378" s="33">
        <v>110</v>
      </c>
      <c r="F1378" s="131">
        <v>20</v>
      </c>
      <c r="G1378" s="131"/>
      <c r="H1378" s="1378">
        <v>20</v>
      </c>
      <c r="I1378" s="131"/>
      <c r="J1378" s="359"/>
      <c r="K1378" s="359"/>
    </row>
    <row r="1379" spans="1:11" ht="30">
      <c r="A1379" s="711" t="s">
        <v>5901</v>
      </c>
      <c r="B1379" s="38" t="s">
        <v>4267</v>
      </c>
      <c r="C1379" s="131">
        <v>1</v>
      </c>
      <c r="D1379" s="33">
        <f t="shared" si="56"/>
        <v>99</v>
      </c>
      <c r="E1379" s="33">
        <v>18</v>
      </c>
      <c r="F1379" s="131">
        <v>61</v>
      </c>
      <c r="G1379" s="131"/>
      <c r="H1379" s="1378">
        <v>20</v>
      </c>
      <c r="I1379" s="131"/>
      <c r="J1379" s="359"/>
      <c r="K1379" s="359"/>
    </row>
    <row r="1380" spans="1:11" s="6" customFormat="1" ht="45">
      <c r="A1380" s="711" t="s">
        <v>5902</v>
      </c>
      <c r="B1380" s="12" t="s">
        <v>4268</v>
      </c>
      <c r="C1380" s="131">
        <v>1</v>
      </c>
      <c r="D1380" s="33">
        <f t="shared" si="56"/>
        <v>180</v>
      </c>
      <c r="E1380" s="33">
        <v>110</v>
      </c>
      <c r="F1380" s="131">
        <v>50</v>
      </c>
      <c r="G1380" s="131"/>
      <c r="H1380" s="1378">
        <v>20</v>
      </c>
      <c r="I1380" s="131"/>
      <c r="J1380" s="1304"/>
      <c r="K1380" s="1304"/>
    </row>
    <row r="1381" spans="1:11">
      <c r="A1381" s="1173" t="s">
        <v>606</v>
      </c>
      <c r="B1381" s="476" t="s">
        <v>4269</v>
      </c>
      <c r="C1381" s="1381"/>
      <c r="D1381" s="953"/>
      <c r="E1381" s="953"/>
      <c r="F1381" s="1381"/>
      <c r="G1381" s="1381"/>
      <c r="H1381" s="1381"/>
      <c r="I1381" s="155"/>
      <c r="J1381" s="695"/>
      <c r="K1381" s="695"/>
    </row>
    <row r="1382" spans="1:11" ht="30">
      <c r="A1382" s="711" t="s">
        <v>5904</v>
      </c>
      <c r="B1382" s="38" t="s">
        <v>4270</v>
      </c>
      <c r="C1382" s="131">
        <v>1</v>
      </c>
      <c r="D1382" s="33">
        <f>E1382+F1382+G1382+H1382</f>
        <v>162</v>
      </c>
      <c r="E1382" s="33">
        <v>32</v>
      </c>
      <c r="F1382" s="131">
        <v>110</v>
      </c>
      <c r="G1382" s="131"/>
      <c r="H1382" s="1378">
        <v>20</v>
      </c>
      <c r="I1382" s="308"/>
      <c r="J1382" s="359"/>
      <c r="K1382" s="359"/>
    </row>
    <row r="1383" spans="1:11" ht="21.75" customHeight="1">
      <c r="A1383" s="711" t="s">
        <v>5903</v>
      </c>
      <c r="B1383" s="42" t="s">
        <v>4271</v>
      </c>
      <c r="C1383" s="131">
        <v>1</v>
      </c>
      <c r="D1383" s="33">
        <f>E1383+F1383+G1383+H1383</f>
        <v>63</v>
      </c>
      <c r="E1383" s="33">
        <v>3</v>
      </c>
      <c r="F1383" s="131">
        <v>40</v>
      </c>
      <c r="G1383" s="131"/>
      <c r="H1383" s="1378">
        <v>20</v>
      </c>
      <c r="I1383" s="131"/>
      <c r="J1383" s="359"/>
      <c r="K1383" s="359"/>
    </row>
    <row r="1384" spans="1:11" ht="45">
      <c r="A1384" s="711" t="s">
        <v>5905</v>
      </c>
      <c r="B1384" s="42" t="s">
        <v>4272</v>
      </c>
      <c r="C1384" s="131">
        <v>1</v>
      </c>
      <c r="D1384" s="33">
        <f>E1384+F1384+G1384+H1384</f>
        <v>150</v>
      </c>
      <c r="E1384" s="33">
        <v>110</v>
      </c>
      <c r="F1384" s="131">
        <v>20</v>
      </c>
      <c r="G1384" s="131"/>
      <c r="H1384" s="1378">
        <v>20</v>
      </c>
      <c r="I1384" s="131"/>
      <c r="J1384" s="359"/>
      <c r="K1384" s="359"/>
    </row>
    <row r="1385" spans="1:11">
      <c r="A1385" s="711" t="s">
        <v>5906</v>
      </c>
      <c r="B1385" s="38" t="s">
        <v>4273</v>
      </c>
      <c r="C1385" s="131">
        <v>1</v>
      </c>
      <c r="D1385" s="33">
        <f>E1385+F1385+G1385+H1385</f>
        <v>88</v>
      </c>
      <c r="E1385" s="33">
        <v>15</v>
      </c>
      <c r="F1385" s="131">
        <v>53</v>
      </c>
      <c r="G1385" s="131"/>
      <c r="H1385" s="1378">
        <v>20</v>
      </c>
      <c r="I1385" s="131"/>
      <c r="J1385" s="359"/>
      <c r="K1385" s="359"/>
    </row>
    <row r="1386" spans="1:11">
      <c r="A1386" s="1173" t="s">
        <v>609</v>
      </c>
      <c r="B1386" s="476" t="s">
        <v>4274</v>
      </c>
      <c r="C1386" s="1382"/>
      <c r="D1386" s="1879"/>
      <c r="E1386" s="1879"/>
      <c r="F1386" s="1382"/>
      <c r="G1386" s="1382"/>
      <c r="H1386" s="1382"/>
      <c r="I1386" s="155"/>
      <c r="J1386" s="695"/>
      <c r="K1386" s="695"/>
    </row>
    <row r="1387" spans="1:11" ht="30">
      <c r="A1387" s="711" t="s">
        <v>5907</v>
      </c>
      <c r="B1387" s="38" t="s">
        <v>4275</v>
      </c>
      <c r="C1387" s="131">
        <v>1</v>
      </c>
      <c r="D1387" s="33">
        <f>E1387+F1387+G1387+H1387</f>
        <v>164</v>
      </c>
      <c r="E1387" s="33">
        <v>32</v>
      </c>
      <c r="F1387" s="131">
        <v>117</v>
      </c>
      <c r="G1387" s="131"/>
      <c r="H1387" s="1378">
        <v>15</v>
      </c>
      <c r="I1387" s="131"/>
      <c r="J1387" s="359"/>
      <c r="K1387" s="359"/>
    </row>
    <row r="1388" spans="1:11" ht="30">
      <c r="A1388" s="711" t="s">
        <v>5908</v>
      </c>
      <c r="B1388" s="38" t="s">
        <v>4276</v>
      </c>
      <c r="C1388" s="131">
        <v>1</v>
      </c>
      <c r="D1388" s="33">
        <f>E1388+F1388+G1388+H1388</f>
        <v>55</v>
      </c>
      <c r="E1388" s="33">
        <v>5</v>
      </c>
      <c r="F1388" s="131">
        <v>35</v>
      </c>
      <c r="G1388" s="131"/>
      <c r="H1388" s="1378">
        <v>15</v>
      </c>
      <c r="I1388" s="131"/>
      <c r="J1388" s="359"/>
      <c r="K1388" s="359"/>
    </row>
    <row r="1389" spans="1:11" ht="30">
      <c r="A1389" s="711" t="s">
        <v>5909</v>
      </c>
      <c r="B1389" s="38" t="s">
        <v>4277</v>
      </c>
      <c r="C1389" s="131">
        <v>1</v>
      </c>
      <c r="D1389" s="33">
        <f>E1389+F1389+G1389+H1389</f>
        <v>145</v>
      </c>
      <c r="E1389" s="33">
        <v>110</v>
      </c>
      <c r="F1389" s="131">
        <v>20</v>
      </c>
      <c r="G1389" s="131"/>
      <c r="H1389" s="1378">
        <v>15</v>
      </c>
      <c r="I1389" s="131"/>
      <c r="J1389" s="359"/>
      <c r="K1389" s="359"/>
    </row>
    <row r="1390" spans="1:11">
      <c r="A1390" s="711" t="s">
        <v>5910</v>
      </c>
      <c r="B1390" s="38" t="s">
        <v>4278</v>
      </c>
      <c r="C1390" s="131">
        <v>1</v>
      </c>
      <c r="D1390" s="33">
        <f>E1390+F1390+G1390+H1390</f>
        <v>83</v>
      </c>
      <c r="E1390" s="33">
        <v>15</v>
      </c>
      <c r="F1390" s="131">
        <v>53</v>
      </c>
      <c r="G1390" s="131"/>
      <c r="H1390" s="1378">
        <v>15</v>
      </c>
      <c r="I1390" s="131"/>
      <c r="J1390" s="359"/>
      <c r="K1390" s="359"/>
    </row>
    <row r="1391" spans="1:11">
      <c r="A1391" s="1174" t="s">
        <v>612</v>
      </c>
      <c r="B1391" s="529" t="s">
        <v>4279</v>
      </c>
      <c r="C1391" s="1383"/>
      <c r="D1391" s="1880"/>
      <c r="E1391" s="1880"/>
      <c r="F1391" s="1383"/>
      <c r="G1391" s="1383"/>
      <c r="H1391" s="1383"/>
      <c r="I1391" s="155"/>
      <c r="J1391" s="695"/>
      <c r="K1391" s="695"/>
    </row>
    <row r="1392" spans="1:11" ht="30">
      <c r="A1392" s="711" t="s">
        <v>5911</v>
      </c>
      <c r="B1392" s="38" t="s">
        <v>4280</v>
      </c>
      <c r="C1392" s="1384">
        <v>1</v>
      </c>
      <c r="D1392" s="33">
        <f>E1392+F1392+G1392+H1392</f>
        <v>165</v>
      </c>
      <c r="E1392" s="33">
        <v>50</v>
      </c>
      <c r="F1392" s="131">
        <v>100</v>
      </c>
      <c r="G1392" s="1385"/>
      <c r="H1392" s="1386">
        <v>15</v>
      </c>
      <c r="I1392" s="1387"/>
      <c r="J1392" s="359"/>
      <c r="K1392" s="359"/>
    </row>
    <row r="1393" spans="1:11" ht="30">
      <c r="A1393" s="711" t="s">
        <v>5912</v>
      </c>
      <c r="B1393" s="38" t="s">
        <v>4281</v>
      </c>
      <c r="C1393" s="1384">
        <v>1</v>
      </c>
      <c r="D1393" s="33">
        <f>E1393+F1393+G1393+H1393</f>
        <v>55</v>
      </c>
      <c r="E1393" s="33">
        <v>5</v>
      </c>
      <c r="F1393" s="131">
        <v>35</v>
      </c>
      <c r="G1393" s="131"/>
      <c r="H1393" s="1386">
        <v>15</v>
      </c>
      <c r="I1393" s="1385"/>
      <c r="J1393" s="359"/>
      <c r="K1393" s="359"/>
    </row>
    <row r="1394" spans="1:11" ht="30">
      <c r="A1394" s="711" t="s">
        <v>5913</v>
      </c>
      <c r="B1394" s="38" t="s">
        <v>4282</v>
      </c>
      <c r="C1394" s="1384">
        <v>1</v>
      </c>
      <c r="D1394" s="33">
        <f>E1394+F1394+G1394+H1394</f>
        <v>83</v>
      </c>
      <c r="E1394" s="33">
        <v>15</v>
      </c>
      <c r="F1394" s="131">
        <v>53</v>
      </c>
      <c r="G1394" s="131"/>
      <c r="H1394" s="1386">
        <v>15</v>
      </c>
      <c r="I1394" s="131"/>
      <c r="J1394" s="359"/>
      <c r="K1394" s="359"/>
    </row>
    <row r="1395" spans="1:11" ht="30">
      <c r="A1395" s="711" t="s">
        <v>5914</v>
      </c>
      <c r="B1395" s="38" t="s">
        <v>4283</v>
      </c>
      <c r="C1395" s="1384">
        <v>1</v>
      </c>
      <c r="D1395" s="33">
        <f>E1395+F1395+G1395+H1395</f>
        <v>152</v>
      </c>
      <c r="E1395" s="33">
        <v>110</v>
      </c>
      <c r="F1395" s="131">
        <v>27</v>
      </c>
      <c r="G1395" s="131"/>
      <c r="H1395" s="1386">
        <v>15</v>
      </c>
      <c r="I1395" s="131"/>
      <c r="J1395" s="359"/>
      <c r="K1395" s="359"/>
    </row>
    <row r="1396" spans="1:11">
      <c r="A1396" s="1174" t="s">
        <v>615</v>
      </c>
      <c r="B1396" s="527" t="s">
        <v>4284</v>
      </c>
      <c r="C1396" s="1382"/>
      <c r="D1396" s="1879"/>
      <c r="E1396" s="1879"/>
      <c r="F1396" s="1382"/>
      <c r="G1396" s="1382"/>
      <c r="H1396" s="1382"/>
      <c r="I1396" s="155"/>
      <c r="J1396" s="695"/>
      <c r="K1396" s="695"/>
    </row>
    <row r="1397" spans="1:11" ht="15" customHeight="1">
      <c r="A1397" s="711" t="s">
        <v>5915</v>
      </c>
      <c r="B1397" s="38" t="s">
        <v>4285</v>
      </c>
      <c r="C1397" s="131">
        <v>1</v>
      </c>
      <c r="D1397" s="33">
        <f>E1397+F1397+G1397+H1397</f>
        <v>81</v>
      </c>
      <c r="E1397" s="33">
        <v>6</v>
      </c>
      <c r="F1397" s="131">
        <v>55</v>
      </c>
      <c r="G1397" s="131"/>
      <c r="H1397" s="1378">
        <v>20</v>
      </c>
      <c r="I1397" s="131"/>
      <c r="J1397" s="359"/>
      <c r="K1397" s="359"/>
    </row>
    <row r="1398" spans="1:11" ht="15" customHeight="1">
      <c r="A1398" s="711" t="s">
        <v>5916</v>
      </c>
      <c r="B1398" s="38" t="s">
        <v>4286</v>
      </c>
      <c r="C1398" s="131">
        <v>1</v>
      </c>
      <c r="D1398" s="33">
        <f>E1398+F1398+G1398+H1398</f>
        <v>88</v>
      </c>
      <c r="E1398" s="33">
        <v>15</v>
      </c>
      <c r="F1398" s="131">
        <v>53</v>
      </c>
      <c r="G1398" s="131"/>
      <c r="H1398" s="1378">
        <v>20</v>
      </c>
      <c r="I1398" s="131"/>
      <c r="J1398" s="359"/>
      <c r="K1398" s="359"/>
    </row>
    <row r="1399" spans="1:11" ht="15" customHeight="1">
      <c r="A1399" s="711" t="s">
        <v>5917</v>
      </c>
      <c r="B1399" s="38" t="s">
        <v>4287</v>
      </c>
      <c r="C1399" s="131">
        <v>1</v>
      </c>
      <c r="D1399" s="33">
        <f>E1399+F1399+G1399+H1399</f>
        <v>150</v>
      </c>
      <c r="E1399" s="33">
        <v>110</v>
      </c>
      <c r="F1399" s="131">
        <v>20</v>
      </c>
      <c r="G1399" s="131"/>
      <c r="H1399" s="1378">
        <v>20</v>
      </c>
      <c r="I1399" s="131"/>
      <c r="J1399" s="359"/>
      <c r="K1399" s="359"/>
    </row>
    <row r="1400" spans="1:11">
      <c r="A1400" s="1173" t="s">
        <v>620</v>
      </c>
      <c r="B1400" s="476" t="s">
        <v>4288</v>
      </c>
      <c r="C1400" s="1381"/>
      <c r="D1400" s="953"/>
      <c r="E1400" s="953"/>
      <c r="F1400" s="1381"/>
      <c r="G1400" s="1381"/>
      <c r="H1400" s="1381"/>
      <c r="I1400" s="155"/>
      <c r="J1400" s="695"/>
      <c r="K1400" s="695"/>
    </row>
    <row r="1401" spans="1:11" ht="16.5" customHeight="1">
      <c r="A1401" s="711" t="s">
        <v>5918</v>
      </c>
      <c r="B1401" s="38" t="s">
        <v>4289</v>
      </c>
      <c r="C1401" s="131">
        <v>1</v>
      </c>
      <c r="D1401" s="33">
        <f>E1401+F1401+G1401+H1401</f>
        <v>76</v>
      </c>
      <c r="E1401" s="33">
        <v>6</v>
      </c>
      <c r="F1401" s="131">
        <v>55</v>
      </c>
      <c r="G1401" s="131"/>
      <c r="H1401" s="1378">
        <v>15</v>
      </c>
      <c r="I1401" s="308"/>
      <c r="J1401" s="359"/>
      <c r="K1401" s="359"/>
    </row>
    <row r="1402" spans="1:11" ht="16.5" customHeight="1">
      <c r="A1402" s="711" t="s">
        <v>5919</v>
      </c>
      <c r="B1402" s="38" t="s">
        <v>4290</v>
      </c>
      <c r="C1402" s="131">
        <v>1</v>
      </c>
      <c r="D1402" s="33">
        <f>E1402+F1402+G1402+H1402</f>
        <v>83</v>
      </c>
      <c r="E1402" s="33">
        <v>15</v>
      </c>
      <c r="F1402" s="131">
        <v>53</v>
      </c>
      <c r="G1402" s="131"/>
      <c r="H1402" s="1378">
        <v>15</v>
      </c>
      <c r="I1402" s="131"/>
      <c r="J1402" s="359"/>
      <c r="K1402" s="359"/>
    </row>
    <row r="1403" spans="1:11" ht="16.5" customHeight="1">
      <c r="A1403" s="711" t="s">
        <v>5920</v>
      </c>
      <c r="B1403" s="38" t="s">
        <v>4291</v>
      </c>
      <c r="C1403" s="131">
        <v>1</v>
      </c>
      <c r="D1403" s="33">
        <f>E1403+F1403+G1403+H1403</f>
        <v>145</v>
      </c>
      <c r="E1403" s="33">
        <v>110</v>
      </c>
      <c r="F1403" s="131">
        <v>20</v>
      </c>
      <c r="G1403" s="131"/>
      <c r="H1403" s="1378">
        <v>15</v>
      </c>
      <c r="I1403" s="131"/>
      <c r="J1403" s="359"/>
      <c r="K1403" s="359"/>
    </row>
    <row r="1404" spans="1:11">
      <c r="A1404" s="1173" t="s">
        <v>623</v>
      </c>
      <c r="B1404" s="476" t="s">
        <v>4292</v>
      </c>
      <c r="C1404" s="1381"/>
      <c r="D1404" s="953"/>
      <c r="E1404" s="953"/>
      <c r="F1404" s="1381"/>
      <c r="G1404" s="1381"/>
      <c r="H1404" s="1381"/>
      <c r="I1404" s="155"/>
      <c r="J1404" s="695"/>
      <c r="K1404" s="695"/>
    </row>
    <row r="1405" spans="1:11" ht="14.25" customHeight="1">
      <c r="A1405" s="711" t="s">
        <v>5921</v>
      </c>
      <c r="B1405" s="38" t="s">
        <v>4293</v>
      </c>
      <c r="C1405" s="131">
        <v>1</v>
      </c>
      <c r="D1405" s="33">
        <f>E1405+F1405+G1405+H1405</f>
        <v>76</v>
      </c>
      <c r="E1405" s="33">
        <v>6</v>
      </c>
      <c r="F1405" s="131">
        <v>55</v>
      </c>
      <c r="G1405" s="131"/>
      <c r="H1405" s="1378">
        <v>15</v>
      </c>
      <c r="I1405" s="308"/>
      <c r="J1405" s="359"/>
      <c r="K1405" s="359"/>
    </row>
    <row r="1406" spans="1:11" ht="30">
      <c r="A1406" s="711" t="s">
        <v>5922</v>
      </c>
      <c r="B1406" s="38" t="s">
        <v>4294</v>
      </c>
      <c r="C1406" s="131">
        <v>1</v>
      </c>
      <c r="D1406" s="33">
        <f>E1406+F1406+G1406+H1406</f>
        <v>83</v>
      </c>
      <c r="E1406" s="33">
        <v>15</v>
      </c>
      <c r="F1406" s="131">
        <v>53</v>
      </c>
      <c r="G1406" s="131"/>
      <c r="H1406" s="1378">
        <v>15</v>
      </c>
      <c r="I1406" s="131"/>
      <c r="J1406" s="359"/>
      <c r="K1406" s="359"/>
    </row>
    <row r="1407" spans="1:11" ht="20.25" customHeight="1">
      <c r="A1407" s="711" t="s">
        <v>5923</v>
      </c>
      <c r="B1407" s="38" t="s">
        <v>4295</v>
      </c>
      <c r="C1407" s="131">
        <v>1</v>
      </c>
      <c r="D1407" s="33">
        <f>E1407+F1407+G1407+H1407</f>
        <v>145</v>
      </c>
      <c r="E1407" s="33">
        <v>110</v>
      </c>
      <c r="F1407" s="131">
        <v>20</v>
      </c>
      <c r="G1407" s="131"/>
      <c r="H1407" s="1378">
        <v>15</v>
      </c>
      <c r="I1407" s="131"/>
      <c r="J1407" s="359"/>
      <c r="K1407" s="359"/>
    </row>
    <row r="1408" spans="1:11">
      <c r="A1408" s="1173" t="s">
        <v>632</v>
      </c>
      <c r="B1408" s="476" t="s">
        <v>4296</v>
      </c>
      <c r="C1408" s="1381"/>
      <c r="D1408" s="953"/>
      <c r="E1408" s="953"/>
      <c r="F1408" s="1381"/>
      <c r="G1408" s="1381"/>
      <c r="H1408" s="1381"/>
      <c r="I1408" s="155"/>
      <c r="J1408" s="695"/>
      <c r="K1408" s="695"/>
    </row>
    <row r="1409" spans="1:11" ht="30">
      <c r="A1409" s="711" t="s">
        <v>5924</v>
      </c>
      <c r="B1409" s="38" t="s">
        <v>4297</v>
      </c>
      <c r="C1409" s="131">
        <v>1</v>
      </c>
      <c r="D1409" s="33">
        <f>E1409+F1409+G1409+H1409</f>
        <v>76</v>
      </c>
      <c r="E1409" s="33">
        <v>6</v>
      </c>
      <c r="F1409" s="131">
        <v>55</v>
      </c>
      <c r="G1409" s="131"/>
      <c r="H1409" s="1378">
        <v>15</v>
      </c>
      <c r="I1409" s="308"/>
      <c r="J1409" s="359"/>
      <c r="K1409" s="359"/>
    </row>
    <row r="1410" spans="1:11" ht="30">
      <c r="A1410" s="711" t="s">
        <v>5925</v>
      </c>
      <c r="B1410" s="38" t="s">
        <v>4298</v>
      </c>
      <c r="C1410" s="131">
        <v>1</v>
      </c>
      <c r="D1410" s="33">
        <f>E1410+F1410+G1410+H1410</f>
        <v>145</v>
      </c>
      <c r="E1410" s="33">
        <v>110</v>
      </c>
      <c r="F1410" s="131">
        <v>20</v>
      </c>
      <c r="G1410" s="131"/>
      <c r="H1410" s="1378">
        <v>15</v>
      </c>
      <c r="I1410" s="131"/>
      <c r="J1410" s="359"/>
      <c r="K1410" s="359"/>
    </row>
    <row r="1411" spans="1:11">
      <c r="A1411" s="1173" t="s">
        <v>634</v>
      </c>
      <c r="B1411" s="476" t="s">
        <v>4299</v>
      </c>
      <c r="C1411" s="1388"/>
      <c r="D1411" s="1881"/>
      <c r="E1411" s="1881"/>
      <c r="F1411" s="1388"/>
      <c r="G1411" s="1388"/>
      <c r="H1411" s="1388"/>
      <c r="I1411" s="155"/>
      <c r="J1411" s="695"/>
      <c r="K1411" s="695"/>
    </row>
    <row r="1412" spans="1:11" ht="30">
      <c r="A1412" s="711" t="s">
        <v>5926</v>
      </c>
      <c r="B1412" s="38" t="s">
        <v>4300</v>
      </c>
      <c r="C1412" s="131">
        <v>1</v>
      </c>
      <c r="D1412" s="33">
        <f>E1412+F1412+G1412+H1412</f>
        <v>145</v>
      </c>
      <c r="E1412" s="33">
        <v>110</v>
      </c>
      <c r="F1412" s="131">
        <v>20</v>
      </c>
      <c r="G1412" s="131"/>
      <c r="H1412" s="1378">
        <v>15</v>
      </c>
      <c r="I1412" s="131"/>
      <c r="J1412" s="359"/>
      <c r="K1412" s="359"/>
    </row>
    <row r="1413" spans="1:11">
      <c r="A1413" s="711" t="s">
        <v>5927</v>
      </c>
      <c r="B1413" s="38" t="s">
        <v>4301</v>
      </c>
      <c r="C1413" s="131">
        <v>1</v>
      </c>
      <c r="D1413" s="33">
        <f>E1413+F1413+G1413+H1413</f>
        <v>83</v>
      </c>
      <c r="E1413" s="33">
        <v>15</v>
      </c>
      <c r="F1413" s="131">
        <v>53</v>
      </c>
      <c r="G1413" s="131"/>
      <c r="H1413" s="1378">
        <v>15</v>
      </c>
      <c r="I1413" s="131"/>
      <c r="J1413" s="359"/>
      <c r="K1413" s="359"/>
    </row>
    <row r="1414" spans="1:11">
      <c r="A1414" s="1173" t="s">
        <v>637</v>
      </c>
      <c r="B1414" s="477" t="s">
        <v>4302</v>
      </c>
      <c r="C1414" s="1382"/>
      <c r="D1414" s="1879"/>
      <c r="E1414" s="1879"/>
      <c r="F1414" s="1382"/>
      <c r="G1414" s="1382"/>
      <c r="H1414" s="1382"/>
      <c r="I1414" s="155"/>
      <c r="J1414" s="695"/>
      <c r="K1414" s="695"/>
    </row>
    <row r="1415" spans="1:11" ht="30">
      <c r="A1415" s="1175" t="s">
        <v>5928</v>
      </c>
      <c r="B1415" s="12" t="s">
        <v>4303</v>
      </c>
      <c r="C1415" s="131">
        <v>1</v>
      </c>
      <c r="D1415" s="33">
        <f>E1415+F1415+G1415+H1415</f>
        <v>76</v>
      </c>
      <c r="E1415" s="33">
        <v>6</v>
      </c>
      <c r="F1415" s="131">
        <v>55</v>
      </c>
      <c r="G1415" s="131"/>
      <c r="H1415" s="1378">
        <v>15</v>
      </c>
      <c r="I1415" s="308"/>
      <c r="J1415" s="359"/>
      <c r="K1415" s="359"/>
    </row>
    <row r="1416" spans="1:11" s="6" customFormat="1" ht="15.75" customHeight="1">
      <c r="A1416" s="1175" t="s">
        <v>5929</v>
      </c>
      <c r="B1416" s="12" t="s">
        <v>4304</v>
      </c>
      <c r="C1416" s="131">
        <v>1</v>
      </c>
      <c r="D1416" s="33">
        <f>E1416+F1416+G1416+H1416</f>
        <v>145</v>
      </c>
      <c r="E1416" s="33">
        <v>110</v>
      </c>
      <c r="F1416" s="131">
        <v>20</v>
      </c>
      <c r="G1416" s="131"/>
      <c r="H1416" s="1378">
        <v>15</v>
      </c>
      <c r="I1416" s="131"/>
      <c r="J1416" s="359"/>
      <c r="K1416" s="359"/>
    </row>
    <row r="1417" spans="1:11" s="6" customFormat="1" ht="15.75" customHeight="1">
      <c r="A1417" s="1175" t="s">
        <v>5930</v>
      </c>
      <c r="B1417" s="12" t="s">
        <v>4305</v>
      </c>
      <c r="C1417" s="131">
        <v>1</v>
      </c>
      <c r="D1417" s="33">
        <f>E1417+F1417+G1417+H1417</f>
        <v>83</v>
      </c>
      <c r="E1417" s="33">
        <v>15</v>
      </c>
      <c r="F1417" s="131">
        <v>53</v>
      </c>
      <c r="G1417" s="131"/>
      <c r="H1417" s="1378">
        <v>15</v>
      </c>
      <c r="I1417" s="131"/>
      <c r="J1417" s="359"/>
      <c r="K1417" s="359"/>
    </row>
    <row r="1418" spans="1:11" s="6" customFormat="1" ht="15.75" customHeight="1">
      <c r="A1418" s="1173" t="s">
        <v>640</v>
      </c>
      <c r="B1418" s="476" t="s">
        <v>4306</v>
      </c>
      <c r="C1418" s="1381"/>
      <c r="D1418" s="953"/>
      <c r="E1418" s="953"/>
      <c r="F1418" s="1381"/>
      <c r="G1418" s="1381"/>
      <c r="H1418" s="1381"/>
      <c r="I1418" s="128"/>
      <c r="J1418" s="695"/>
      <c r="K1418" s="695"/>
    </row>
    <row r="1419" spans="1:11" ht="30">
      <c r="A1419" s="711" t="s">
        <v>5931</v>
      </c>
      <c r="B1419" s="38" t="s">
        <v>4307</v>
      </c>
      <c r="C1419" s="131">
        <v>1</v>
      </c>
      <c r="D1419" s="33">
        <f>E1419+F1419+G1419+H1419</f>
        <v>128</v>
      </c>
      <c r="E1419" s="33">
        <v>60</v>
      </c>
      <c r="F1419" s="131">
        <v>53</v>
      </c>
      <c r="G1419" s="131"/>
      <c r="H1419" s="1378">
        <v>15</v>
      </c>
      <c r="I1419" s="308"/>
      <c r="J1419" s="359"/>
      <c r="K1419" s="359"/>
    </row>
    <row r="1420" spans="1:11" ht="14.25" customHeight="1">
      <c r="A1420" s="711" t="s">
        <v>5932</v>
      </c>
      <c r="B1420" s="38" t="s">
        <v>4308</v>
      </c>
      <c r="C1420" s="131">
        <v>1</v>
      </c>
      <c r="D1420" s="33">
        <f>E1420+F1420+G1420+H1420</f>
        <v>128</v>
      </c>
      <c r="E1420" s="33">
        <v>60</v>
      </c>
      <c r="F1420" s="131">
        <v>53</v>
      </c>
      <c r="G1420" s="308"/>
      <c r="H1420" s="1378">
        <v>15</v>
      </c>
      <c r="I1420" s="131"/>
      <c r="J1420" s="359"/>
      <c r="K1420" s="359"/>
    </row>
    <row r="1421" spans="1:11" ht="28.5">
      <c r="A1421" s="1173" t="s">
        <v>643</v>
      </c>
      <c r="B1421" s="476" t="s">
        <v>4309</v>
      </c>
      <c r="C1421" s="1381"/>
      <c r="D1421" s="953"/>
      <c r="E1421" s="953"/>
      <c r="F1421" s="1381"/>
      <c r="G1421" s="1381"/>
      <c r="H1421" s="1381"/>
      <c r="I1421" s="128"/>
      <c r="J1421" s="695"/>
      <c r="K1421" s="695"/>
    </row>
    <row r="1422" spans="1:11" ht="30">
      <c r="A1422" s="711" t="s">
        <v>5933</v>
      </c>
      <c r="B1422" s="38" t="s">
        <v>4310</v>
      </c>
      <c r="C1422" s="131">
        <v>1</v>
      </c>
      <c r="D1422" s="33">
        <f>E1422+F1422+G1422+H1422</f>
        <v>145</v>
      </c>
      <c r="E1422" s="33">
        <v>110</v>
      </c>
      <c r="F1422" s="131">
        <v>20</v>
      </c>
      <c r="G1422" s="131"/>
      <c r="H1422" s="1378">
        <v>15</v>
      </c>
      <c r="I1422" s="308"/>
      <c r="J1422" s="359"/>
      <c r="K1422" s="359"/>
    </row>
    <row r="1423" spans="1:11" ht="14.25" customHeight="1">
      <c r="A1423" s="711" t="s">
        <v>5934</v>
      </c>
      <c r="B1423" s="107" t="s">
        <v>4311</v>
      </c>
      <c r="C1423" s="131">
        <v>1</v>
      </c>
      <c r="D1423" s="33">
        <f>E1423+F1423+G1423+H1423</f>
        <v>151</v>
      </c>
      <c r="E1423" s="33">
        <v>30</v>
      </c>
      <c r="F1423" s="131">
        <v>106</v>
      </c>
      <c r="G1423" s="131"/>
      <c r="H1423" s="1378">
        <v>15</v>
      </c>
      <c r="I1423" s="308"/>
      <c r="J1423" s="359"/>
      <c r="K1423" s="359"/>
    </row>
    <row r="1424" spans="1:11" ht="28.5">
      <c r="A1424" s="1173" t="s">
        <v>646</v>
      </c>
      <c r="B1424" s="476" t="s">
        <v>4312</v>
      </c>
      <c r="C1424" s="1381"/>
      <c r="D1424" s="953"/>
      <c r="E1424" s="953"/>
      <c r="F1424" s="1381"/>
      <c r="G1424" s="1381"/>
      <c r="H1424" s="1381"/>
      <c r="I1424" s="155"/>
      <c r="J1424" s="695"/>
      <c r="K1424" s="695"/>
    </row>
    <row r="1425" spans="1:11" ht="30">
      <c r="A1425" s="711" t="s">
        <v>5935</v>
      </c>
      <c r="B1425" s="38" t="s">
        <v>4313</v>
      </c>
      <c r="C1425" s="131">
        <v>1</v>
      </c>
      <c r="D1425" s="33">
        <f>E1425+F1425+G1425+H1425</f>
        <v>145</v>
      </c>
      <c r="E1425" s="33">
        <v>110</v>
      </c>
      <c r="F1425" s="131">
        <v>20</v>
      </c>
      <c r="G1425" s="308"/>
      <c r="H1425" s="1378">
        <v>15</v>
      </c>
      <c r="I1425" s="308"/>
      <c r="J1425" s="359"/>
      <c r="K1425" s="359"/>
    </row>
    <row r="1426" spans="1:11">
      <c r="A1426" s="711" t="s">
        <v>5936</v>
      </c>
      <c r="B1426" s="38" t="s">
        <v>4314</v>
      </c>
      <c r="C1426" s="131">
        <v>1</v>
      </c>
      <c r="D1426" s="33">
        <f>E1426+F1426+G1426+H1426</f>
        <v>83</v>
      </c>
      <c r="E1426" s="33">
        <v>15</v>
      </c>
      <c r="F1426" s="131">
        <v>53</v>
      </c>
      <c r="G1426" s="308"/>
      <c r="H1426" s="1378">
        <v>15</v>
      </c>
      <c r="I1426" s="308"/>
      <c r="J1426" s="359"/>
      <c r="K1426" s="359"/>
    </row>
    <row r="1427" spans="1:11">
      <c r="A1427" s="711" t="s">
        <v>5937</v>
      </c>
      <c r="B1427" s="38" t="s">
        <v>4315</v>
      </c>
      <c r="C1427" s="131">
        <v>1</v>
      </c>
      <c r="D1427" s="33">
        <f>E1427+F1427+G1427+H1427</f>
        <v>93</v>
      </c>
      <c r="E1427" s="33">
        <v>15</v>
      </c>
      <c r="F1427" s="131">
        <v>63</v>
      </c>
      <c r="G1427" s="131"/>
      <c r="H1427" s="1378">
        <v>15</v>
      </c>
      <c r="I1427" s="308"/>
      <c r="J1427" s="359"/>
      <c r="K1427" s="359"/>
    </row>
    <row r="1428" spans="1:11">
      <c r="A1428" s="1173" t="s">
        <v>649</v>
      </c>
      <c r="B1428" s="476" t="s">
        <v>4371</v>
      </c>
      <c r="C1428" s="1381"/>
      <c r="D1428" s="953"/>
      <c r="E1428" s="953"/>
      <c r="F1428" s="1381"/>
      <c r="G1428" s="1381"/>
      <c r="H1428" s="1381"/>
      <c r="I1428" s="128"/>
      <c r="J1428" s="695"/>
      <c r="K1428" s="695"/>
    </row>
    <row r="1429" spans="1:11" ht="30">
      <c r="A1429" s="711" t="s">
        <v>5938</v>
      </c>
      <c r="B1429" s="38" t="s">
        <v>4316</v>
      </c>
      <c r="C1429" s="131">
        <v>1</v>
      </c>
      <c r="D1429" s="33">
        <f>E1429+F1429+G1429+H1429</f>
        <v>140</v>
      </c>
      <c r="E1429" s="33">
        <v>110</v>
      </c>
      <c r="F1429" s="131">
        <v>20</v>
      </c>
      <c r="G1429" s="308"/>
      <c r="H1429" s="1378">
        <v>10</v>
      </c>
      <c r="I1429" s="308"/>
      <c r="J1429" s="359"/>
      <c r="K1429" s="359"/>
    </row>
    <row r="1430" spans="1:11">
      <c r="A1430" s="711" t="s">
        <v>5939</v>
      </c>
      <c r="B1430" s="38" t="s">
        <v>4317</v>
      </c>
      <c r="C1430" s="131">
        <v>1</v>
      </c>
      <c r="D1430" s="33">
        <f>E1430+F1430+G1430+H1430</f>
        <v>78</v>
      </c>
      <c r="E1430" s="33">
        <v>15</v>
      </c>
      <c r="F1430" s="131">
        <v>53</v>
      </c>
      <c r="G1430" s="308"/>
      <c r="H1430" s="1378">
        <v>10</v>
      </c>
      <c r="I1430" s="131"/>
      <c r="J1430" s="359"/>
      <c r="K1430" s="359"/>
    </row>
    <row r="1431" spans="1:11">
      <c r="A1431" s="66" t="s">
        <v>652</v>
      </c>
      <c r="B1431" s="41" t="s">
        <v>4318</v>
      </c>
      <c r="C1431" s="155"/>
      <c r="D1431" s="412"/>
      <c r="E1431" s="412"/>
      <c r="F1431" s="155"/>
      <c r="G1431" s="128"/>
      <c r="H1431" s="1389"/>
      <c r="I1431" s="155"/>
      <c r="J1431" s="695"/>
      <c r="K1431" s="695"/>
    </row>
    <row r="1432" spans="1:11" ht="30">
      <c r="A1432" s="711" t="s">
        <v>5940</v>
      </c>
      <c r="B1432" s="12" t="s">
        <v>4319</v>
      </c>
      <c r="C1432" s="131">
        <v>1</v>
      </c>
      <c r="D1432" s="33">
        <f t="shared" ref="D1432:D1442" si="57">E1432+F1432+G1432+H1432</f>
        <v>140</v>
      </c>
      <c r="E1432" s="33">
        <v>110</v>
      </c>
      <c r="F1432" s="131">
        <v>20</v>
      </c>
      <c r="G1432" s="308"/>
      <c r="H1432" s="1378">
        <v>10</v>
      </c>
      <c r="I1432" s="131"/>
      <c r="J1432" s="359"/>
      <c r="K1432" s="359"/>
    </row>
    <row r="1433" spans="1:11" s="6" customFormat="1">
      <c r="A1433" s="711" t="s">
        <v>5941</v>
      </c>
      <c r="B1433" s="12" t="s">
        <v>4320</v>
      </c>
      <c r="C1433" s="131">
        <v>1</v>
      </c>
      <c r="D1433" s="33">
        <f t="shared" si="57"/>
        <v>78</v>
      </c>
      <c r="E1433" s="33">
        <v>15</v>
      </c>
      <c r="F1433" s="131">
        <v>53</v>
      </c>
      <c r="G1433" s="308"/>
      <c r="H1433" s="1378">
        <v>10</v>
      </c>
      <c r="I1433" s="131"/>
      <c r="J1433" s="359"/>
      <c r="K1433" s="359"/>
    </row>
    <row r="1434" spans="1:11" s="6" customFormat="1">
      <c r="A1434" s="66" t="s">
        <v>657</v>
      </c>
      <c r="B1434" s="41" t="s">
        <v>4321</v>
      </c>
      <c r="C1434" s="155"/>
      <c r="D1434" s="412"/>
      <c r="E1434" s="412"/>
      <c r="F1434" s="155"/>
      <c r="G1434" s="128"/>
      <c r="H1434" s="1389"/>
      <c r="I1434" s="155"/>
      <c r="J1434" s="695"/>
      <c r="K1434" s="695"/>
    </row>
    <row r="1435" spans="1:11" s="6" customFormat="1" ht="30">
      <c r="A1435" s="711" t="s">
        <v>5942</v>
      </c>
      <c r="B1435" s="12" t="s">
        <v>4322</v>
      </c>
      <c r="C1435" s="131">
        <v>1</v>
      </c>
      <c r="D1435" s="33">
        <f t="shared" si="57"/>
        <v>140</v>
      </c>
      <c r="E1435" s="33">
        <v>110</v>
      </c>
      <c r="F1435" s="131">
        <v>20</v>
      </c>
      <c r="G1435" s="308"/>
      <c r="H1435" s="1378">
        <v>10</v>
      </c>
      <c r="I1435" s="131"/>
      <c r="J1435" s="359"/>
      <c r="K1435" s="359"/>
    </row>
    <row r="1436" spans="1:11" s="6" customFormat="1">
      <c r="A1436" s="711" t="s">
        <v>5943</v>
      </c>
      <c r="B1436" s="12" t="s">
        <v>4323</v>
      </c>
      <c r="C1436" s="131">
        <v>1</v>
      </c>
      <c r="D1436" s="33">
        <f t="shared" si="57"/>
        <v>78</v>
      </c>
      <c r="E1436" s="33">
        <v>15</v>
      </c>
      <c r="F1436" s="131">
        <v>53</v>
      </c>
      <c r="G1436" s="308"/>
      <c r="H1436" s="1378">
        <v>10</v>
      </c>
      <c r="I1436" s="131"/>
      <c r="J1436" s="359"/>
      <c r="K1436" s="359"/>
    </row>
    <row r="1437" spans="1:11" s="6" customFormat="1">
      <c r="A1437" s="66" t="s">
        <v>661</v>
      </c>
      <c r="B1437" s="41" t="s">
        <v>4324</v>
      </c>
      <c r="C1437" s="155"/>
      <c r="D1437" s="412"/>
      <c r="E1437" s="412"/>
      <c r="F1437" s="155"/>
      <c r="G1437" s="128"/>
      <c r="H1437" s="1389"/>
      <c r="I1437" s="155"/>
      <c r="J1437" s="695"/>
      <c r="K1437" s="695"/>
    </row>
    <row r="1438" spans="1:11" s="6" customFormat="1" ht="30">
      <c r="A1438" s="711" t="s">
        <v>5944</v>
      </c>
      <c r="B1438" s="12" t="s">
        <v>4325</v>
      </c>
      <c r="C1438" s="131">
        <v>1</v>
      </c>
      <c r="D1438" s="33">
        <f t="shared" si="57"/>
        <v>140</v>
      </c>
      <c r="E1438" s="33">
        <v>110</v>
      </c>
      <c r="F1438" s="131">
        <v>20</v>
      </c>
      <c r="G1438" s="308"/>
      <c r="H1438" s="1378">
        <v>10</v>
      </c>
      <c r="I1438" s="131"/>
      <c r="J1438" s="359"/>
      <c r="K1438" s="359"/>
    </row>
    <row r="1439" spans="1:11" s="6" customFormat="1">
      <c r="A1439" s="711" t="s">
        <v>5945</v>
      </c>
      <c r="B1439" s="12" t="s">
        <v>4326</v>
      </c>
      <c r="C1439" s="131">
        <v>1</v>
      </c>
      <c r="D1439" s="33">
        <f t="shared" si="57"/>
        <v>78</v>
      </c>
      <c r="E1439" s="33">
        <v>15</v>
      </c>
      <c r="F1439" s="131">
        <v>53</v>
      </c>
      <c r="G1439" s="308"/>
      <c r="H1439" s="1378">
        <v>10</v>
      </c>
      <c r="I1439" s="131"/>
      <c r="J1439" s="359"/>
      <c r="K1439" s="359"/>
    </row>
    <row r="1440" spans="1:11" s="6" customFormat="1">
      <c r="A1440" s="66" t="s">
        <v>665</v>
      </c>
      <c r="B1440" s="41" t="s">
        <v>4327</v>
      </c>
      <c r="C1440" s="155"/>
      <c r="D1440" s="412"/>
      <c r="E1440" s="412"/>
      <c r="F1440" s="155"/>
      <c r="G1440" s="128"/>
      <c r="H1440" s="1389"/>
      <c r="I1440" s="155"/>
      <c r="J1440" s="695"/>
      <c r="K1440" s="695"/>
    </row>
    <row r="1441" spans="1:11" s="6" customFormat="1" ht="30">
      <c r="A1441" s="711" t="s">
        <v>5946</v>
      </c>
      <c r="B1441" s="12" t="s">
        <v>4328</v>
      </c>
      <c r="C1441" s="131">
        <v>1</v>
      </c>
      <c r="D1441" s="33">
        <f t="shared" si="57"/>
        <v>140</v>
      </c>
      <c r="E1441" s="33">
        <v>110</v>
      </c>
      <c r="F1441" s="131">
        <v>20</v>
      </c>
      <c r="G1441" s="308"/>
      <c r="H1441" s="1378">
        <v>10</v>
      </c>
      <c r="I1441" s="131"/>
      <c r="J1441" s="359"/>
      <c r="K1441" s="359"/>
    </row>
    <row r="1442" spans="1:11" s="6" customFormat="1">
      <c r="A1442" s="711" t="s">
        <v>5947</v>
      </c>
      <c r="B1442" s="12" t="s">
        <v>4329</v>
      </c>
      <c r="C1442" s="131">
        <v>1</v>
      </c>
      <c r="D1442" s="33">
        <f t="shared" si="57"/>
        <v>68</v>
      </c>
      <c r="E1442" s="33">
        <v>5</v>
      </c>
      <c r="F1442" s="131">
        <v>53</v>
      </c>
      <c r="G1442" s="308"/>
      <c r="H1442" s="1378">
        <v>10</v>
      </c>
      <c r="I1442" s="131"/>
      <c r="J1442" s="359"/>
      <c r="K1442" s="359"/>
    </row>
    <row r="1443" spans="1:11" s="6" customFormat="1">
      <c r="A1443" s="1173" t="s">
        <v>671</v>
      </c>
      <c r="B1443" s="476" t="s">
        <v>4330</v>
      </c>
      <c r="C1443" s="1381"/>
      <c r="D1443" s="953"/>
      <c r="E1443" s="953"/>
      <c r="F1443" s="1381"/>
      <c r="G1443" s="1381"/>
      <c r="H1443" s="1381"/>
      <c r="I1443" s="128"/>
      <c r="J1443" s="695"/>
      <c r="K1443" s="695"/>
    </row>
    <row r="1444" spans="1:11" s="6" customFormat="1" ht="30">
      <c r="A1444" s="711" t="s">
        <v>5948</v>
      </c>
      <c r="B1444" s="38" t="s">
        <v>4331</v>
      </c>
      <c r="C1444" s="131">
        <v>1</v>
      </c>
      <c r="D1444" s="33">
        <f>E1444+F1444+G1444+H1444</f>
        <v>140</v>
      </c>
      <c r="E1444" s="33">
        <v>110</v>
      </c>
      <c r="F1444" s="131">
        <v>20</v>
      </c>
      <c r="G1444" s="308"/>
      <c r="H1444" s="1378">
        <v>10</v>
      </c>
      <c r="I1444" s="131"/>
      <c r="J1444" s="359"/>
      <c r="K1444" s="359"/>
    </row>
    <row r="1445" spans="1:11" ht="35.25" customHeight="1">
      <c r="A1445" s="711" t="s">
        <v>5949</v>
      </c>
      <c r="B1445" s="38" t="s">
        <v>4332</v>
      </c>
      <c r="C1445" s="131">
        <v>1</v>
      </c>
      <c r="D1445" s="33">
        <f>E1445+F1445+G1445+H1445</f>
        <v>134</v>
      </c>
      <c r="E1445" s="33">
        <v>61</v>
      </c>
      <c r="F1445" s="131">
        <v>63</v>
      </c>
      <c r="G1445" s="131"/>
      <c r="H1445" s="1378">
        <v>10</v>
      </c>
      <c r="I1445" s="131"/>
      <c r="J1445" s="359"/>
      <c r="K1445" s="359"/>
    </row>
    <row r="1446" spans="1:11">
      <c r="A1446" s="1173" t="s">
        <v>674</v>
      </c>
      <c r="B1446" s="476" t="s">
        <v>4333</v>
      </c>
      <c r="C1446" s="1381"/>
      <c r="D1446" s="953"/>
      <c r="E1446" s="953"/>
      <c r="F1446" s="1381"/>
      <c r="G1446" s="1381"/>
      <c r="H1446" s="1381"/>
      <c r="I1446" s="128"/>
      <c r="J1446" s="695"/>
      <c r="K1446" s="695"/>
    </row>
    <row r="1447" spans="1:11" ht="30">
      <c r="A1447" s="711" t="s">
        <v>5950</v>
      </c>
      <c r="B1447" s="38" t="s">
        <v>4334</v>
      </c>
      <c r="C1447" s="131">
        <v>1</v>
      </c>
      <c r="D1447" s="33">
        <f>E1447+F1447+G1447+H1447</f>
        <v>140</v>
      </c>
      <c r="E1447" s="33">
        <v>110</v>
      </c>
      <c r="F1447" s="131">
        <v>20</v>
      </c>
      <c r="G1447" s="131"/>
      <c r="H1447" s="1378">
        <v>10</v>
      </c>
      <c r="I1447" s="131"/>
      <c r="J1447" s="359"/>
      <c r="K1447" s="359"/>
    </row>
    <row r="1448" spans="1:11" ht="23.25" customHeight="1">
      <c r="A1448" s="711" t="s">
        <v>5951</v>
      </c>
      <c r="B1448" s="38" t="s">
        <v>4335</v>
      </c>
      <c r="C1448" s="131">
        <v>1</v>
      </c>
      <c r="D1448" s="33">
        <f>E1448+F1448+G1448+H1448</f>
        <v>134</v>
      </c>
      <c r="E1448" s="33">
        <v>61</v>
      </c>
      <c r="F1448" s="131">
        <v>63</v>
      </c>
      <c r="G1448" s="131"/>
      <c r="H1448" s="1378">
        <v>10</v>
      </c>
      <c r="I1448" s="131"/>
      <c r="J1448" s="359"/>
      <c r="K1448" s="359"/>
    </row>
    <row r="1449" spans="1:11">
      <c r="A1449" s="1173" t="s">
        <v>678</v>
      </c>
      <c r="B1449" s="41" t="s">
        <v>4336</v>
      </c>
      <c r="C1449" s="155"/>
      <c r="D1449" s="412"/>
      <c r="E1449" s="412"/>
      <c r="F1449" s="155"/>
      <c r="G1449" s="155"/>
      <c r="H1449" s="1389"/>
      <c r="I1449" s="155"/>
      <c r="J1449" s="695"/>
      <c r="K1449" s="695"/>
    </row>
    <row r="1450" spans="1:11" ht="24.75" customHeight="1">
      <c r="A1450" s="1175" t="s">
        <v>5952</v>
      </c>
      <c r="B1450" s="12" t="s">
        <v>4337</v>
      </c>
      <c r="C1450" s="131">
        <v>1</v>
      </c>
      <c r="D1450" s="33">
        <f t="shared" ref="D1450:D1451" si="58">E1450+F1450+G1450+H1450</f>
        <v>140</v>
      </c>
      <c r="E1450" s="33">
        <v>110</v>
      </c>
      <c r="F1450" s="131">
        <v>20</v>
      </c>
      <c r="G1450" s="131"/>
      <c r="H1450" s="1378">
        <v>10</v>
      </c>
      <c r="I1450" s="131"/>
      <c r="J1450" s="359"/>
      <c r="K1450" s="359"/>
    </row>
    <row r="1451" spans="1:11" s="6" customFormat="1" ht="30">
      <c r="A1451" s="1175" t="s">
        <v>5953</v>
      </c>
      <c r="B1451" s="12" t="s">
        <v>4338</v>
      </c>
      <c r="C1451" s="131">
        <v>1</v>
      </c>
      <c r="D1451" s="33">
        <f t="shared" si="58"/>
        <v>134</v>
      </c>
      <c r="E1451" s="33">
        <v>61</v>
      </c>
      <c r="F1451" s="131">
        <v>63</v>
      </c>
      <c r="G1451" s="131"/>
      <c r="H1451" s="1378">
        <v>10</v>
      </c>
      <c r="I1451" s="131"/>
      <c r="J1451" s="359"/>
      <c r="K1451" s="359"/>
    </row>
    <row r="1452" spans="1:11" s="6" customFormat="1">
      <c r="A1452" s="1173" t="s">
        <v>680</v>
      </c>
      <c r="B1452" s="476" t="s">
        <v>4339</v>
      </c>
      <c r="C1452" s="1381"/>
      <c r="D1452" s="953"/>
      <c r="E1452" s="953"/>
      <c r="F1452" s="1381"/>
      <c r="G1452" s="1381"/>
      <c r="H1452" s="1381"/>
      <c r="I1452" s="155"/>
      <c r="J1452" s="695"/>
      <c r="K1452" s="695"/>
    </row>
    <row r="1453" spans="1:11" s="6" customFormat="1" ht="30">
      <c r="A1453" s="308" t="s">
        <v>5954</v>
      </c>
      <c r="B1453" s="12" t="s">
        <v>4340</v>
      </c>
      <c r="C1453" s="131">
        <v>1</v>
      </c>
      <c r="D1453" s="33">
        <f t="shared" ref="D1453:D1474" si="59">E1453+F1453+G1453+H1453</f>
        <v>360</v>
      </c>
      <c r="E1453" s="33">
        <v>240</v>
      </c>
      <c r="F1453" s="131">
        <v>60</v>
      </c>
      <c r="G1453" s="131"/>
      <c r="H1453" s="1378">
        <v>60</v>
      </c>
      <c r="I1453" s="131"/>
      <c r="J1453" s="359"/>
      <c r="K1453" s="359"/>
    </row>
    <row r="1454" spans="1:11" s="6" customFormat="1" ht="30">
      <c r="A1454" s="308" t="s">
        <v>5955</v>
      </c>
      <c r="B1454" s="12" t="s">
        <v>4341</v>
      </c>
      <c r="C1454" s="131">
        <v>1</v>
      </c>
      <c r="D1454" s="33">
        <f t="shared" si="59"/>
        <v>360</v>
      </c>
      <c r="E1454" s="33">
        <v>240</v>
      </c>
      <c r="F1454" s="131">
        <v>60</v>
      </c>
      <c r="G1454" s="131"/>
      <c r="H1454" s="1378">
        <v>60</v>
      </c>
      <c r="I1454" s="131"/>
      <c r="J1454" s="359"/>
      <c r="K1454" s="359"/>
    </row>
    <row r="1455" spans="1:11" s="6" customFormat="1" ht="45">
      <c r="A1455" s="308" t="s">
        <v>5956</v>
      </c>
      <c r="B1455" s="12" t="s">
        <v>4342</v>
      </c>
      <c r="C1455" s="131">
        <v>1</v>
      </c>
      <c r="D1455" s="33">
        <f t="shared" si="59"/>
        <v>360</v>
      </c>
      <c r="E1455" s="33">
        <v>240</v>
      </c>
      <c r="F1455" s="131">
        <v>60</v>
      </c>
      <c r="G1455" s="131"/>
      <c r="H1455" s="1378">
        <v>60</v>
      </c>
      <c r="I1455" s="308"/>
      <c r="J1455" s="359"/>
      <c r="K1455" s="359"/>
    </row>
    <row r="1456" spans="1:11" s="6" customFormat="1" ht="30">
      <c r="A1456" s="747" t="s">
        <v>5957</v>
      </c>
      <c r="B1456" s="42" t="s">
        <v>4343</v>
      </c>
      <c r="C1456" s="166">
        <v>1</v>
      </c>
      <c r="D1456" s="167">
        <f t="shared" si="59"/>
        <v>360</v>
      </c>
      <c r="E1456" s="167">
        <v>240</v>
      </c>
      <c r="F1456" s="166">
        <v>60</v>
      </c>
      <c r="G1456" s="166"/>
      <c r="H1456" s="1379">
        <v>60</v>
      </c>
      <c r="I1456" s="166"/>
      <c r="J1456" s="359"/>
      <c r="K1456" s="359"/>
    </row>
    <row r="1457" spans="1:11" ht="30">
      <c r="A1457" s="747" t="s">
        <v>5958</v>
      </c>
      <c r="B1457" s="42" t="s">
        <v>4344</v>
      </c>
      <c r="C1457" s="166">
        <v>1</v>
      </c>
      <c r="D1457" s="167">
        <f t="shared" si="59"/>
        <v>360</v>
      </c>
      <c r="E1457" s="167">
        <v>240</v>
      </c>
      <c r="F1457" s="166">
        <v>60</v>
      </c>
      <c r="G1457" s="166"/>
      <c r="H1457" s="1379">
        <v>60</v>
      </c>
      <c r="I1457" s="747"/>
      <c r="J1457" s="359"/>
      <c r="K1457" s="359"/>
    </row>
    <row r="1458" spans="1:11" ht="45">
      <c r="A1458" s="747" t="s">
        <v>5959</v>
      </c>
      <c r="B1458" s="42" t="s">
        <v>4345</v>
      </c>
      <c r="C1458" s="166">
        <v>1</v>
      </c>
      <c r="D1458" s="167">
        <f t="shared" si="59"/>
        <v>360</v>
      </c>
      <c r="E1458" s="167">
        <v>240</v>
      </c>
      <c r="F1458" s="166">
        <v>60</v>
      </c>
      <c r="G1458" s="166"/>
      <c r="H1458" s="1379">
        <v>60</v>
      </c>
      <c r="I1458" s="747"/>
      <c r="J1458" s="359"/>
      <c r="K1458" s="359"/>
    </row>
    <row r="1459" spans="1:11" ht="30">
      <c r="A1459" s="747" t="s">
        <v>5960</v>
      </c>
      <c r="B1459" s="42" t="s">
        <v>4346</v>
      </c>
      <c r="C1459" s="166">
        <v>1</v>
      </c>
      <c r="D1459" s="167">
        <f t="shared" si="59"/>
        <v>360</v>
      </c>
      <c r="E1459" s="167">
        <v>240</v>
      </c>
      <c r="F1459" s="166">
        <v>60</v>
      </c>
      <c r="G1459" s="166"/>
      <c r="H1459" s="1379">
        <v>60</v>
      </c>
      <c r="I1459" s="747"/>
      <c r="J1459" s="359"/>
      <c r="K1459" s="359"/>
    </row>
    <row r="1460" spans="1:11" ht="30">
      <c r="A1460" s="747" t="s">
        <v>5961</v>
      </c>
      <c r="B1460" s="42" t="s">
        <v>4347</v>
      </c>
      <c r="C1460" s="166">
        <v>1</v>
      </c>
      <c r="D1460" s="167">
        <f t="shared" si="59"/>
        <v>360</v>
      </c>
      <c r="E1460" s="167">
        <v>240</v>
      </c>
      <c r="F1460" s="166">
        <v>60</v>
      </c>
      <c r="G1460" s="166"/>
      <c r="H1460" s="1379">
        <v>60</v>
      </c>
      <c r="I1460" s="747"/>
      <c r="J1460" s="359"/>
      <c r="K1460" s="359"/>
    </row>
    <row r="1461" spans="1:11" ht="45">
      <c r="A1461" s="747" t="s">
        <v>5962</v>
      </c>
      <c r="B1461" s="42" t="s">
        <v>4348</v>
      </c>
      <c r="C1461" s="166">
        <v>1</v>
      </c>
      <c r="D1461" s="167">
        <f t="shared" si="59"/>
        <v>360</v>
      </c>
      <c r="E1461" s="167">
        <v>240</v>
      </c>
      <c r="F1461" s="166">
        <v>60</v>
      </c>
      <c r="G1461" s="166"/>
      <c r="H1461" s="1379">
        <v>60</v>
      </c>
      <c r="I1461" s="747"/>
      <c r="J1461" s="359"/>
      <c r="K1461" s="359"/>
    </row>
    <row r="1462" spans="1:11" ht="30">
      <c r="A1462" s="747" t="s">
        <v>5963</v>
      </c>
      <c r="B1462" s="42" t="s">
        <v>4349</v>
      </c>
      <c r="C1462" s="166">
        <v>1</v>
      </c>
      <c r="D1462" s="167">
        <f t="shared" si="59"/>
        <v>360</v>
      </c>
      <c r="E1462" s="167">
        <v>240</v>
      </c>
      <c r="F1462" s="166">
        <v>60</v>
      </c>
      <c r="G1462" s="166"/>
      <c r="H1462" s="1379">
        <v>60</v>
      </c>
      <c r="I1462" s="747"/>
      <c r="J1462" s="359"/>
      <c r="K1462" s="359"/>
    </row>
    <row r="1463" spans="1:11" ht="45">
      <c r="A1463" s="747" t="s">
        <v>5964</v>
      </c>
      <c r="B1463" s="42" t="s">
        <v>4350</v>
      </c>
      <c r="C1463" s="166">
        <v>1</v>
      </c>
      <c r="D1463" s="167">
        <f t="shared" si="59"/>
        <v>360</v>
      </c>
      <c r="E1463" s="167">
        <v>240</v>
      </c>
      <c r="F1463" s="166">
        <v>60</v>
      </c>
      <c r="G1463" s="166"/>
      <c r="H1463" s="1379">
        <v>60</v>
      </c>
      <c r="I1463" s="747"/>
      <c r="J1463" s="359"/>
      <c r="K1463" s="359"/>
    </row>
    <row r="1464" spans="1:11" ht="30">
      <c r="A1464" s="747" t="s">
        <v>5965</v>
      </c>
      <c r="B1464" s="42" t="s">
        <v>4351</v>
      </c>
      <c r="C1464" s="166">
        <v>1</v>
      </c>
      <c r="D1464" s="167">
        <f t="shared" si="59"/>
        <v>360</v>
      </c>
      <c r="E1464" s="167">
        <v>240</v>
      </c>
      <c r="F1464" s="166">
        <v>60</v>
      </c>
      <c r="G1464" s="166"/>
      <c r="H1464" s="1379">
        <v>60</v>
      </c>
      <c r="I1464" s="747"/>
      <c r="J1464" s="359"/>
      <c r="K1464" s="359"/>
    </row>
    <row r="1465" spans="1:11" ht="30">
      <c r="A1465" s="747" t="s">
        <v>5966</v>
      </c>
      <c r="B1465" s="42" t="s">
        <v>4352</v>
      </c>
      <c r="C1465" s="166">
        <v>1</v>
      </c>
      <c r="D1465" s="167">
        <f t="shared" si="59"/>
        <v>360</v>
      </c>
      <c r="E1465" s="167">
        <v>240</v>
      </c>
      <c r="F1465" s="166">
        <v>60</v>
      </c>
      <c r="G1465" s="166"/>
      <c r="H1465" s="1379">
        <v>60</v>
      </c>
      <c r="I1465" s="747"/>
      <c r="J1465" s="359"/>
      <c r="K1465" s="359"/>
    </row>
    <row r="1466" spans="1:11" ht="45">
      <c r="A1466" s="747" t="s">
        <v>5967</v>
      </c>
      <c r="B1466" s="42" t="s">
        <v>4353</v>
      </c>
      <c r="C1466" s="166">
        <v>1</v>
      </c>
      <c r="D1466" s="167">
        <f t="shared" si="59"/>
        <v>360</v>
      </c>
      <c r="E1466" s="167">
        <v>240</v>
      </c>
      <c r="F1466" s="166">
        <v>60</v>
      </c>
      <c r="G1466" s="166"/>
      <c r="H1466" s="1379">
        <v>60</v>
      </c>
      <c r="I1466" s="747"/>
      <c r="J1466" s="359"/>
      <c r="K1466" s="359"/>
    </row>
    <row r="1467" spans="1:11" ht="30">
      <c r="A1467" s="747" t="s">
        <v>5968</v>
      </c>
      <c r="B1467" s="42" t="s">
        <v>4354</v>
      </c>
      <c r="C1467" s="166">
        <v>1</v>
      </c>
      <c r="D1467" s="167">
        <f t="shared" si="59"/>
        <v>360</v>
      </c>
      <c r="E1467" s="167">
        <v>240</v>
      </c>
      <c r="F1467" s="166">
        <v>60</v>
      </c>
      <c r="G1467" s="166"/>
      <c r="H1467" s="1379">
        <v>60</v>
      </c>
      <c r="I1467" s="747"/>
      <c r="J1467" s="359"/>
      <c r="K1467" s="359"/>
    </row>
    <row r="1468" spans="1:11" ht="30">
      <c r="A1468" s="747" t="s">
        <v>5969</v>
      </c>
      <c r="B1468" s="42" t="s">
        <v>4355</v>
      </c>
      <c r="C1468" s="166">
        <v>1</v>
      </c>
      <c r="D1468" s="167">
        <f t="shared" si="59"/>
        <v>360</v>
      </c>
      <c r="E1468" s="167">
        <v>240</v>
      </c>
      <c r="F1468" s="166">
        <v>60</v>
      </c>
      <c r="G1468" s="166"/>
      <c r="H1468" s="1379">
        <v>60</v>
      </c>
      <c r="I1468" s="747"/>
      <c r="J1468" s="359"/>
      <c r="K1468" s="359"/>
    </row>
    <row r="1469" spans="1:11" ht="45">
      <c r="A1469" s="747" t="s">
        <v>5970</v>
      </c>
      <c r="B1469" s="42" t="s">
        <v>4356</v>
      </c>
      <c r="C1469" s="166">
        <v>1</v>
      </c>
      <c r="D1469" s="167">
        <f t="shared" si="59"/>
        <v>360</v>
      </c>
      <c r="E1469" s="167">
        <v>240</v>
      </c>
      <c r="F1469" s="166">
        <v>60</v>
      </c>
      <c r="G1469" s="166"/>
      <c r="H1469" s="1379">
        <v>60</v>
      </c>
      <c r="I1469" s="747"/>
      <c r="J1469" s="359"/>
      <c r="K1469" s="359"/>
    </row>
    <row r="1470" spans="1:11" ht="45">
      <c r="A1470" s="747" t="s">
        <v>5971</v>
      </c>
      <c r="B1470" s="42" t="s">
        <v>4357</v>
      </c>
      <c r="C1470" s="166">
        <v>1</v>
      </c>
      <c r="D1470" s="167">
        <f t="shared" si="59"/>
        <v>360</v>
      </c>
      <c r="E1470" s="167">
        <v>240</v>
      </c>
      <c r="F1470" s="166">
        <v>60</v>
      </c>
      <c r="G1470" s="166"/>
      <c r="H1470" s="1379">
        <v>60</v>
      </c>
      <c r="I1470" s="747"/>
      <c r="J1470" s="359"/>
      <c r="K1470" s="359"/>
    </row>
    <row r="1471" spans="1:11" ht="45">
      <c r="A1471" s="308" t="s">
        <v>5972</v>
      </c>
      <c r="B1471" s="12" t="s">
        <v>4358</v>
      </c>
      <c r="C1471" s="131">
        <v>1</v>
      </c>
      <c r="D1471" s="33">
        <f t="shared" si="59"/>
        <v>360</v>
      </c>
      <c r="E1471" s="33">
        <v>240</v>
      </c>
      <c r="F1471" s="131">
        <v>60</v>
      </c>
      <c r="G1471" s="131"/>
      <c r="H1471" s="1378">
        <v>60</v>
      </c>
      <c r="I1471" s="308"/>
      <c r="J1471" s="359"/>
      <c r="K1471" s="359"/>
    </row>
    <row r="1472" spans="1:11" s="6" customFormat="1" ht="45">
      <c r="A1472" s="308" t="s">
        <v>5973</v>
      </c>
      <c r="B1472" s="12" t="s">
        <v>4359</v>
      </c>
      <c r="C1472" s="131">
        <v>1</v>
      </c>
      <c r="D1472" s="33">
        <f t="shared" si="59"/>
        <v>360</v>
      </c>
      <c r="E1472" s="33">
        <v>240</v>
      </c>
      <c r="F1472" s="131">
        <v>60</v>
      </c>
      <c r="G1472" s="131"/>
      <c r="H1472" s="1378">
        <v>60</v>
      </c>
      <c r="I1472" s="308"/>
      <c r="J1472" s="359"/>
      <c r="K1472" s="359"/>
    </row>
    <row r="1473" spans="1:11" s="6" customFormat="1" ht="30">
      <c r="A1473" s="308" t="s">
        <v>5974</v>
      </c>
      <c r="B1473" s="12" t="s">
        <v>4360</v>
      </c>
      <c r="C1473" s="131">
        <v>1</v>
      </c>
      <c r="D1473" s="33">
        <f t="shared" si="59"/>
        <v>360</v>
      </c>
      <c r="E1473" s="33">
        <v>240</v>
      </c>
      <c r="F1473" s="131">
        <v>60</v>
      </c>
      <c r="G1473" s="131"/>
      <c r="H1473" s="1378">
        <v>60</v>
      </c>
      <c r="I1473" s="308"/>
      <c r="J1473" s="359"/>
      <c r="K1473" s="359"/>
    </row>
    <row r="1474" spans="1:11" s="6" customFormat="1" ht="45">
      <c r="A1474" s="308" t="s">
        <v>5975</v>
      </c>
      <c r="B1474" s="12" t="s">
        <v>4361</v>
      </c>
      <c r="C1474" s="131">
        <v>1</v>
      </c>
      <c r="D1474" s="33">
        <f t="shared" si="59"/>
        <v>360</v>
      </c>
      <c r="E1474" s="33">
        <v>240</v>
      </c>
      <c r="F1474" s="131">
        <v>60</v>
      </c>
      <c r="G1474" s="131"/>
      <c r="H1474" s="1378">
        <v>60</v>
      </c>
      <c r="I1474" s="308"/>
      <c r="J1474" s="359"/>
      <c r="K1474" s="359"/>
    </row>
    <row r="1475" spans="1:11" s="6" customFormat="1">
      <c r="A1475" s="1173" t="s">
        <v>683</v>
      </c>
      <c r="B1475" s="476" t="s">
        <v>356</v>
      </c>
      <c r="C1475" s="1381"/>
      <c r="D1475" s="953"/>
      <c r="E1475" s="953"/>
      <c r="F1475" s="1381"/>
      <c r="G1475" s="1381"/>
      <c r="H1475" s="1381"/>
      <c r="I1475" s="155"/>
      <c r="J1475" s="695"/>
      <c r="K1475" s="695"/>
    </row>
    <row r="1476" spans="1:11" s="6" customFormat="1" ht="30">
      <c r="A1476" s="711" t="s">
        <v>5976</v>
      </c>
      <c r="B1476" s="478" t="s">
        <v>4362</v>
      </c>
      <c r="C1476" s="131">
        <v>1</v>
      </c>
      <c r="D1476" s="33">
        <f>E1476+F1476+G1476+H1476</f>
        <v>135</v>
      </c>
      <c r="E1476" s="33">
        <v>100</v>
      </c>
      <c r="F1476" s="131">
        <v>20</v>
      </c>
      <c r="G1476" s="131"/>
      <c r="H1476" s="1378">
        <v>15</v>
      </c>
      <c r="I1476" s="131"/>
      <c r="J1476" s="1304"/>
      <c r="K1476" s="1304"/>
    </row>
    <row r="1477" spans="1:11" s="6" customFormat="1" ht="30">
      <c r="A1477" s="66" t="s">
        <v>687</v>
      </c>
      <c r="B1477" s="479" t="s">
        <v>4363</v>
      </c>
      <c r="C1477" s="131">
        <v>1</v>
      </c>
      <c r="D1477" s="33">
        <f t="shared" ref="D1477:D1484" si="60">E1477+F1477+G1477+H1477</f>
        <v>37</v>
      </c>
      <c r="E1477" s="33">
        <v>10</v>
      </c>
      <c r="F1477" s="131">
        <v>12</v>
      </c>
      <c r="G1477" s="131"/>
      <c r="H1477" s="1378">
        <v>15</v>
      </c>
      <c r="I1477" s="131"/>
      <c r="J1477" s="1304"/>
      <c r="K1477" s="1304"/>
    </row>
    <row r="1478" spans="1:11" s="6" customFormat="1">
      <c r="A1478" s="66" t="s">
        <v>690</v>
      </c>
      <c r="B1478" s="41" t="s">
        <v>4364</v>
      </c>
      <c r="C1478" s="155">
        <v>1</v>
      </c>
      <c r="D1478" s="412">
        <f t="shared" si="60"/>
        <v>45</v>
      </c>
      <c r="E1478" s="412">
        <v>5</v>
      </c>
      <c r="F1478" s="155">
        <v>30</v>
      </c>
      <c r="G1478" s="155"/>
      <c r="H1478" s="1389">
        <v>10</v>
      </c>
      <c r="I1478" s="155"/>
      <c r="J1478" s="695"/>
      <c r="K1478" s="695"/>
    </row>
    <row r="1479" spans="1:11" ht="42.75">
      <c r="A1479" s="66" t="s">
        <v>693</v>
      </c>
      <c r="B1479" s="41" t="s">
        <v>4365</v>
      </c>
      <c r="C1479" s="155">
        <v>1</v>
      </c>
      <c r="D1479" s="412">
        <f t="shared" si="60"/>
        <v>1450</v>
      </c>
      <c r="E1479" s="412">
        <v>720</v>
      </c>
      <c r="F1479" s="155">
        <v>720</v>
      </c>
      <c r="G1479" s="155"/>
      <c r="H1479" s="1389">
        <v>10</v>
      </c>
      <c r="I1479" s="155"/>
      <c r="J1479" s="695"/>
      <c r="K1479" s="695"/>
    </row>
    <row r="1480" spans="1:11" ht="42.75">
      <c r="A1480" s="66" t="s">
        <v>5446</v>
      </c>
      <c r="B1480" s="41" t="s">
        <v>4366</v>
      </c>
      <c r="C1480" s="155">
        <v>1</v>
      </c>
      <c r="D1480" s="412">
        <f t="shared" si="60"/>
        <v>3730</v>
      </c>
      <c r="E1480" s="412">
        <v>2040</v>
      </c>
      <c r="F1480" s="155">
        <v>1680</v>
      </c>
      <c r="G1480" s="155"/>
      <c r="H1480" s="1389">
        <v>10</v>
      </c>
      <c r="I1480" s="155"/>
      <c r="J1480" s="695"/>
      <c r="K1480" s="695"/>
    </row>
    <row r="1481" spans="1:11" ht="36" customHeight="1">
      <c r="A1481" s="66" t="s">
        <v>695</v>
      </c>
      <c r="B1481" s="41" t="s">
        <v>4367</v>
      </c>
      <c r="C1481" s="155">
        <v>1</v>
      </c>
      <c r="D1481" s="412">
        <f t="shared" si="60"/>
        <v>45</v>
      </c>
      <c r="E1481" s="412">
        <v>5</v>
      </c>
      <c r="F1481" s="155">
        <v>30</v>
      </c>
      <c r="G1481" s="155"/>
      <c r="H1481" s="1389">
        <v>10</v>
      </c>
      <c r="I1481" s="155"/>
      <c r="J1481" s="695"/>
      <c r="K1481" s="695"/>
    </row>
    <row r="1482" spans="1:11" ht="57">
      <c r="A1482" s="66" t="s">
        <v>698</v>
      </c>
      <c r="B1482" s="41" t="s">
        <v>4368</v>
      </c>
      <c r="C1482" s="155">
        <v>1</v>
      </c>
      <c r="D1482" s="412">
        <f t="shared" si="60"/>
        <v>45</v>
      </c>
      <c r="E1482" s="412">
        <v>5</v>
      </c>
      <c r="F1482" s="155">
        <v>30</v>
      </c>
      <c r="G1482" s="155"/>
      <c r="H1482" s="1389">
        <v>10</v>
      </c>
      <c r="I1482" s="155"/>
      <c r="J1482" s="695"/>
      <c r="K1482" s="695"/>
    </row>
    <row r="1483" spans="1:11" ht="57">
      <c r="A1483" s="66" t="s">
        <v>702</v>
      </c>
      <c r="B1483" s="41" t="s">
        <v>4369</v>
      </c>
      <c r="C1483" s="155">
        <v>1</v>
      </c>
      <c r="D1483" s="412">
        <f t="shared" si="60"/>
        <v>1250</v>
      </c>
      <c r="E1483" s="412">
        <v>620</v>
      </c>
      <c r="F1483" s="155">
        <v>620</v>
      </c>
      <c r="G1483" s="155"/>
      <c r="H1483" s="1389">
        <v>10</v>
      </c>
      <c r="I1483" s="155"/>
      <c r="J1483" s="695"/>
      <c r="K1483" s="695"/>
    </row>
    <row r="1484" spans="1:11" s="6" customFormat="1" ht="57">
      <c r="A1484" s="66" t="s">
        <v>705</v>
      </c>
      <c r="B1484" s="41" t="s">
        <v>4370</v>
      </c>
      <c r="C1484" s="155">
        <v>1</v>
      </c>
      <c r="D1484" s="412">
        <f t="shared" si="60"/>
        <v>970</v>
      </c>
      <c r="E1484" s="412">
        <v>480</v>
      </c>
      <c r="F1484" s="155">
        <v>480</v>
      </c>
      <c r="G1484" s="155"/>
      <c r="H1484" s="1389">
        <v>10</v>
      </c>
      <c r="I1484" s="155"/>
      <c r="J1484" s="695"/>
      <c r="K1484" s="695"/>
    </row>
    <row r="1485" spans="1:11" s="6" customFormat="1" ht="19.5" customHeight="1">
      <c r="A1485" s="1140" t="s">
        <v>22</v>
      </c>
      <c r="B1485" s="1111" t="s">
        <v>5384</v>
      </c>
      <c r="C1485" s="1390"/>
      <c r="D1485" s="521"/>
      <c r="E1485" s="521"/>
      <c r="F1485" s="1390"/>
      <c r="G1485" s="1390"/>
      <c r="H1485" s="1390"/>
      <c r="I1485" s="1390"/>
      <c r="J1485" s="1390"/>
      <c r="K1485" s="1390"/>
    </row>
    <row r="1486" spans="1:11" s="6" customFormat="1" ht="30" customHeight="1">
      <c r="A1486" s="1141" t="s">
        <v>4231</v>
      </c>
      <c r="B1486" s="960" t="s">
        <v>5386</v>
      </c>
      <c r="C1486" s="131">
        <v>1</v>
      </c>
      <c r="D1486" s="33">
        <f t="shared" ref="D1486:D1487" si="61">E1486+F1486+G1486+H1486</f>
        <v>960</v>
      </c>
      <c r="E1486" s="33">
        <v>960</v>
      </c>
      <c r="F1486" s="131"/>
      <c r="G1486" s="131"/>
      <c r="H1486" s="1378"/>
      <c r="I1486" s="131"/>
      <c r="J1486" s="1304"/>
      <c r="K1486" s="1304"/>
    </row>
    <row r="1487" spans="1:11" s="6" customFormat="1" ht="30">
      <c r="A1487" s="1141" t="s">
        <v>4238</v>
      </c>
      <c r="B1487" s="960" t="s">
        <v>5388</v>
      </c>
      <c r="C1487" s="131">
        <v>1</v>
      </c>
      <c r="D1487" s="33">
        <f t="shared" si="61"/>
        <v>2400</v>
      </c>
      <c r="E1487" s="33">
        <v>2400</v>
      </c>
      <c r="F1487" s="131"/>
      <c r="G1487" s="131"/>
      <c r="H1487" s="1378"/>
      <c r="I1487" s="131"/>
      <c r="J1487" s="1304"/>
      <c r="K1487" s="1304"/>
    </row>
    <row r="1488" spans="1:11" s="6" customFormat="1" ht="28.5">
      <c r="A1488" s="1140" t="s">
        <v>357</v>
      </c>
      <c r="B1488" s="1111" t="s">
        <v>5389</v>
      </c>
      <c r="C1488" s="1390"/>
      <c r="D1488" s="521"/>
      <c r="E1488" s="521"/>
      <c r="F1488" s="1390"/>
      <c r="G1488" s="1390"/>
      <c r="H1488" s="1390"/>
      <c r="I1488" s="1390"/>
      <c r="J1488" s="1390"/>
      <c r="K1488" s="1390"/>
    </row>
    <row r="1489" spans="1:11" s="6" customFormat="1" ht="45">
      <c r="A1489" s="1141" t="s">
        <v>5380</v>
      </c>
      <c r="B1489" s="960" t="s">
        <v>5390</v>
      </c>
      <c r="C1489" s="131">
        <v>1</v>
      </c>
      <c r="D1489" s="33">
        <f t="shared" ref="D1489:D1490" si="62">E1489+F1489+G1489+H1489</f>
        <v>480</v>
      </c>
      <c r="E1489" s="33">
        <v>480</v>
      </c>
      <c r="F1489" s="131"/>
      <c r="G1489" s="131"/>
      <c r="H1489" s="1378"/>
      <c r="I1489" s="131"/>
      <c r="J1489" s="1304"/>
      <c r="K1489" s="1304"/>
    </row>
    <row r="1490" spans="1:11" s="6" customFormat="1" ht="30">
      <c r="A1490" s="1141" t="s">
        <v>5382</v>
      </c>
      <c r="B1490" s="960" t="s">
        <v>5391</v>
      </c>
      <c r="C1490" s="131">
        <v>1</v>
      </c>
      <c r="D1490" s="33">
        <f t="shared" si="62"/>
        <v>480</v>
      </c>
      <c r="E1490" s="33">
        <v>480</v>
      </c>
      <c r="F1490" s="131"/>
      <c r="G1490" s="131"/>
      <c r="H1490" s="1378"/>
      <c r="I1490" s="131"/>
      <c r="J1490" s="1304"/>
      <c r="K1490" s="1304"/>
    </row>
    <row r="1491" spans="1:11" s="6" customFormat="1" ht="28.5">
      <c r="A1491" s="1140" t="s">
        <v>5383</v>
      </c>
      <c r="B1491" s="1111" t="s">
        <v>5392</v>
      </c>
      <c r="C1491" s="1390"/>
      <c r="D1491" s="521"/>
      <c r="E1491" s="521"/>
      <c r="F1491" s="1390"/>
      <c r="G1491" s="1390"/>
      <c r="H1491" s="1390"/>
      <c r="I1491" s="1390"/>
      <c r="J1491" s="1390"/>
      <c r="K1491" s="1390"/>
    </row>
    <row r="1492" spans="1:11" s="6" customFormat="1" ht="18.75">
      <c r="A1492" s="1141" t="s">
        <v>5385</v>
      </c>
      <c r="B1492" s="960" t="s">
        <v>5393</v>
      </c>
      <c r="C1492" s="1391" t="s">
        <v>5479</v>
      </c>
      <c r="D1492" s="33">
        <f>E1492+F1492+G1492+H1492</f>
        <v>20</v>
      </c>
      <c r="E1492" s="33">
        <v>10</v>
      </c>
      <c r="F1492" s="131">
        <v>10</v>
      </c>
      <c r="G1492" s="131"/>
      <c r="H1492" s="1378"/>
      <c r="I1492" s="131"/>
      <c r="J1492" s="1304"/>
      <c r="K1492" s="1304"/>
    </row>
    <row r="1493" spans="1:11" s="6" customFormat="1" ht="18.75">
      <c r="A1493" s="1141" t="s">
        <v>5387</v>
      </c>
      <c r="B1493" s="960" t="s">
        <v>5394</v>
      </c>
      <c r="C1493" s="1391" t="s">
        <v>5479</v>
      </c>
      <c r="D1493" s="33">
        <f t="shared" ref="D1493:D1495" si="63">E1493+F1493+G1493+H1493</f>
        <v>20</v>
      </c>
      <c r="E1493" s="33">
        <v>10</v>
      </c>
      <c r="F1493" s="131">
        <v>10</v>
      </c>
      <c r="G1493" s="131"/>
      <c r="H1493" s="1378"/>
      <c r="I1493" s="131"/>
      <c r="J1493" s="1304"/>
      <c r="K1493" s="1304"/>
    </row>
    <row r="1494" spans="1:11" s="6" customFormat="1" ht="18.75">
      <c r="A1494" s="1141" t="s">
        <v>5977</v>
      </c>
      <c r="B1494" s="960" t="s">
        <v>5395</v>
      </c>
      <c r="C1494" s="1391" t="s">
        <v>5479</v>
      </c>
      <c r="D1494" s="33">
        <f t="shared" si="63"/>
        <v>20</v>
      </c>
      <c r="E1494" s="33">
        <v>10</v>
      </c>
      <c r="F1494" s="131">
        <v>10</v>
      </c>
      <c r="G1494" s="131"/>
      <c r="H1494" s="1378"/>
      <c r="I1494" s="131"/>
      <c r="J1494" s="1304"/>
      <c r="K1494" s="1304"/>
    </row>
    <row r="1495" spans="1:11" s="6" customFormat="1" ht="18.75">
      <c r="A1495" s="1141" t="s">
        <v>5978</v>
      </c>
      <c r="B1495" s="960" t="s">
        <v>5396</v>
      </c>
      <c r="C1495" s="1391" t="s">
        <v>5479</v>
      </c>
      <c r="D1495" s="33">
        <f t="shared" si="63"/>
        <v>20</v>
      </c>
      <c r="E1495" s="33">
        <v>10</v>
      </c>
      <c r="F1495" s="131">
        <v>10</v>
      </c>
      <c r="G1495" s="131"/>
      <c r="H1495" s="1378"/>
      <c r="I1495" s="131"/>
      <c r="J1495" s="1304"/>
      <c r="K1495" s="1304"/>
    </row>
    <row r="1496" spans="1:11" s="6" customFormat="1" ht="62.25" customHeight="1">
      <c r="A1496" s="1142">
        <v>11</v>
      </c>
      <c r="B1496" s="1114" t="s">
        <v>5397</v>
      </c>
      <c r="C1496" s="131">
        <v>1</v>
      </c>
      <c r="D1496" s="33">
        <f>E1496</f>
        <v>300</v>
      </c>
      <c r="E1496" s="33">
        <f>5*60</f>
        <v>300</v>
      </c>
      <c r="F1496" s="131"/>
      <c r="G1496" s="131"/>
      <c r="H1496" s="1378"/>
      <c r="I1496" s="131"/>
      <c r="J1496" s="1304"/>
      <c r="K1496" s="1304"/>
    </row>
    <row r="1497" spans="1:11" s="6" customFormat="1" ht="33.75" customHeight="1">
      <c r="A1497" s="1142">
        <v>12</v>
      </c>
      <c r="B1497" s="1114" t="s">
        <v>5398</v>
      </c>
      <c r="C1497" s="131">
        <v>1</v>
      </c>
      <c r="D1497" s="33">
        <f>E1497+F1497</f>
        <v>130</v>
      </c>
      <c r="E1497" s="33">
        <v>60</v>
      </c>
      <c r="F1497" s="131">
        <v>70</v>
      </c>
      <c r="G1497" s="131"/>
      <c r="H1497" s="1378"/>
      <c r="I1497" s="131"/>
      <c r="J1497" s="1304"/>
      <c r="K1497" s="1304"/>
    </row>
    <row r="1498" spans="1:11">
      <c r="A1498" s="1142">
        <v>13</v>
      </c>
      <c r="B1498" s="55" t="s">
        <v>5374</v>
      </c>
      <c r="C1498" s="131">
        <v>1</v>
      </c>
      <c r="D1498" s="33">
        <f>E1498</f>
        <v>120</v>
      </c>
      <c r="E1498" s="167">
        <v>120</v>
      </c>
      <c r="F1498" s="131"/>
      <c r="G1498" s="131"/>
      <c r="H1498" s="131"/>
      <c r="I1498" s="131"/>
      <c r="J1498" s="359"/>
      <c r="K1498" s="359"/>
    </row>
    <row r="1499" spans="1:11">
      <c r="A1499" s="1142">
        <v>14</v>
      </c>
      <c r="B1499" s="55" t="s">
        <v>5375</v>
      </c>
      <c r="C1499" s="131">
        <v>1</v>
      </c>
      <c r="D1499" s="33">
        <f>E1499</f>
        <v>30</v>
      </c>
      <c r="E1499" s="167">
        <v>30</v>
      </c>
      <c r="F1499" s="131"/>
      <c r="G1499" s="131"/>
      <c r="H1499" s="131"/>
      <c r="I1499" s="131"/>
      <c r="J1499" s="359"/>
      <c r="K1499" s="359"/>
    </row>
    <row r="1500" spans="1:11" ht="31.5">
      <c r="A1500" s="1509" t="s">
        <v>5979</v>
      </c>
      <c r="B1500" s="1209" t="s">
        <v>5443</v>
      </c>
      <c r="C1500" s="1392"/>
      <c r="D1500" s="1882"/>
      <c r="E1500" s="1883"/>
      <c r="F1500" s="1509"/>
      <c r="G1500" s="1509"/>
      <c r="H1500" s="1509"/>
      <c r="I1500" s="1509"/>
      <c r="J1500" s="1509"/>
      <c r="K1500" s="1509"/>
    </row>
    <row r="1501" spans="1:11" ht="48" customHeight="1">
      <c r="A1501" s="1143" t="s">
        <v>5980</v>
      </c>
      <c r="B1501" s="1119" t="s">
        <v>5400</v>
      </c>
      <c r="C1501" s="131">
        <v>1</v>
      </c>
      <c r="D1501" s="33">
        <f>E1501+F1501</f>
        <v>9940</v>
      </c>
      <c r="E1501" s="33">
        <v>5000</v>
      </c>
      <c r="F1501" s="131">
        <v>4940</v>
      </c>
      <c r="G1501" s="131"/>
      <c r="H1501" s="1378"/>
      <c r="I1501" s="131"/>
      <c r="J1501" s="359"/>
      <c r="K1501" s="359"/>
    </row>
    <row r="1502" spans="1:11" s="6" customFormat="1" ht="47.25">
      <c r="A1502" s="1143" t="s">
        <v>5981</v>
      </c>
      <c r="B1502" s="1119" t="s">
        <v>5441</v>
      </c>
      <c r="C1502" s="131">
        <v>1</v>
      </c>
      <c r="D1502" s="33">
        <f>E1502</f>
        <v>3000</v>
      </c>
      <c r="E1502" s="33">
        <f>5*10*60</f>
        <v>3000</v>
      </c>
      <c r="F1502" s="131"/>
      <c r="G1502" s="131"/>
      <c r="H1502" s="1378"/>
      <c r="I1502" s="131"/>
      <c r="J1502" s="1304"/>
      <c r="K1502" s="1304"/>
    </row>
    <row r="1503" spans="1:11" s="6" customFormat="1" ht="31.5">
      <c r="A1503" s="1143" t="s">
        <v>5982</v>
      </c>
      <c r="B1503" s="1119" t="s">
        <v>5442</v>
      </c>
      <c r="C1503" s="131">
        <v>1</v>
      </c>
      <c r="D1503" s="33">
        <f>E1503</f>
        <v>1500</v>
      </c>
      <c r="E1503" s="33">
        <f>5*5*60</f>
        <v>1500</v>
      </c>
      <c r="F1503" s="131"/>
      <c r="G1503" s="131"/>
      <c r="H1503" s="1378"/>
      <c r="I1503" s="131"/>
      <c r="J1503" s="1304"/>
      <c r="K1503" s="1304"/>
    </row>
    <row r="1504" spans="1:11" s="6" customFormat="1" ht="94.5">
      <c r="A1504" s="1143" t="s">
        <v>5983</v>
      </c>
      <c r="B1504" s="1119" t="s">
        <v>5445</v>
      </c>
      <c r="C1504" s="131">
        <v>1</v>
      </c>
      <c r="D1504" s="33">
        <f>E1504</f>
        <v>60</v>
      </c>
      <c r="E1504" s="33">
        <f>1*60</f>
        <v>60</v>
      </c>
      <c r="F1504" s="131"/>
      <c r="G1504" s="131"/>
      <c r="H1504" s="1378"/>
      <c r="I1504" s="131"/>
      <c r="J1504" s="1304"/>
      <c r="K1504" s="1304"/>
    </row>
    <row r="1505" spans="1:11" s="1117" customFormat="1" ht="51" customHeight="1">
      <c r="A1505" s="1144" t="s">
        <v>5511</v>
      </c>
      <c r="B1505" s="1121" t="s">
        <v>5403</v>
      </c>
      <c r="C1505" s="1343"/>
      <c r="D1505" s="1884"/>
      <c r="E1505" s="1884"/>
      <c r="F1505" s="1393"/>
      <c r="G1505" s="1393"/>
      <c r="H1505" s="1393"/>
      <c r="I1505" s="1393"/>
      <c r="J1505" s="1393"/>
      <c r="K1505" s="1393"/>
    </row>
    <row r="1506" spans="1:11" s="6" customFormat="1" ht="18.75">
      <c r="A1506" s="1692" t="s">
        <v>6002</v>
      </c>
      <c r="B1506" s="1693" t="s">
        <v>6196</v>
      </c>
      <c r="C1506" s="1694" t="s">
        <v>5525</v>
      </c>
      <c r="D1506" s="1907">
        <f>E1506+F1506</f>
        <v>2160</v>
      </c>
      <c r="E1506" s="1907">
        <v>1080</v>
      </c>
      <c r="F1506" s="1695">
        <v>1080</v>
      </c>
      <c r="G1506" s="1694"/>
      <c r="H1506" s="1694"/>
      <c r="I1506" s="1694"/>
      <c r="J1506" s="2144"/>
      <c r="K1506" s="2144"/>
    </row>
    <row r="1507" spans="1:11" s="6" customFormat="1" ht="15.75">
      <c r="A1507" s="1149">
        <v>17</v>
      </c>
      <c r="B1507" s="2048" t="s">
        <v>5407</v>
      </c>
      <c r="C1507" s="2048"/>
      <c r="D1507" s="2164"/>
      <c r="E1507" s="2164"/>
      <c r="F1507" s="2064"/>
      <c r="G1507" s="2064"/>
      <c r="H1507" s="2064"/>
      <c r="I1507" s="2064"/>
      <c r="J1507" s="1709"/>
      <c r="K1507" s="1709"/>
    </row>
    <row r="1508" spans="1:11" s="6" customFormat="1" ht="30">
      <c r="A1508" s="1787"/>
      <c r="B1508" s="1790" t="s">
        <v>6221</v>
      </c>
      <c r="C1508" s="1115" t="s">
        <v>5525</v>
      </c>
      <c r="D1508" s="1885">
        <f>E1508</f>
        <v>480</v>
      </c>
      <c r="E1508" s="1885">
        <f>8*60</f>
        <v>480</v>
      </c>
      <c r="F1508" s="1718"/>
      <c r="G1508" s="1718"/>
      <c r="H1508" s="1718"/>
      <c r="I1508" s="1718"/>
      <c r="J1508" s="1789"/>
      <c r="K1508" s="1789"/>
    </row>
    <row r="1509" spans="1:11" s="6" customFormat="1" ht="15.75">
      <c r="A1509" s="1787"/>
      <c r="B1509" s="1788"/>
      <c r="C1509" s="1115"/>
      <c r="D1509" s="1885"/>
      <c r="E1509" s="1885"/>
      <c r="F1509" s="1718"/>
      <c r="G1509" s="1718"/>
      <c r="H1509" s="1718"/>
      <c r="I1509" s="1718"/>
      <c r="J1509" s="1789"/>
      <c r="K1509" s="1789"/>
    </row>
    <row r="1510" spans="1:11" s="6" customFormat="1" ht="15.75">
      <c r="A1510" s="1787"/>
      <c r="B1510" s="1788"/>
      <c r="C1510" s="1115"/>
      <c r="D1510" s="1885"/>
      <c r="E1510" s="1885"/>
      <c r="F1510" s="1718"/>
      <c r="G1510" s="1718"/>
      <c r="H1510" s="1718"/>
      <c r="I1510" s="1718"/>
      <c r="J1510" s="1789"/>
      <c r="K1510" s="1789"/>
    </row>
    <row r="1511" spans="1:11" s="6" customFormat="1" ht="15.75">
      <c r="A1511" s="1787"/>
      <c r="B1511" s="1788"/>
      <c r="C1511" s="1115"/>
      <c r="D1511" s="1885"/>
      <c r="E1511" s="1885"/>
      <c r="F1511" s="1718"/>
      <c r="G1511" s="1718"/>
      <c r="H1511" s="1718"/>
      <c r="I1511" s="1718"/>
      <c r="J1511" s="1789"/>
      <c r="K1511" s="1789"/>
    </row>
    <row r="1512" spans="1:11" s="6" customFormat="1" ht="15.75">
      <c r="A1512" s="2162" t="s">
        <v>6003</v>
      </c>
      <c r="B1512" s="1223" t="s">
        <v>5410</v>
      </c>
      <c r="C1512" s="1221" t="s">
        <v>5525</v>
      </c>
      <c r="D1512" s="1886">
        <f>SUM(D1513:D1513)</f>
        <v>3240</v>
      </c>
      <c r="E1512" s="1886">
        <f>54*60</f>
        <v>3240</v>
      </c>
      <c r="F1512" s="1397"/>
      <c r="G1512" s="1397"/>
      <c r="H1512" s="1397"/>
      <c r="I1512" s="1397"/>
      <c r="J1512" s="1397"/>
      <c r="K1512" s="1397"/>
    </row>
    <row r="1513" spans="1:11" s="6" customFormat="1" ht="31.5">
      <c r="A1513" s="2163"/>
      <c r="B1513" s="1224" t="s">
        <v>2571</v>
      </c>
      <c r="C1513" s="1222" t="s">
        <v>5525</v>
      </c>
      <c r="D1513" s="1887">
        <v>3240</v>
      </c>
      <c r="E1513" s="1887">
        <f t="shared" ref="E1513:E1516" si="64">54*60</f>
        <v>3240</v>
      </c>
      <c r="F1513" s="1398"/>
      <c r="G1513" s="1398"/>
      <c r="H1513" s="1398"/>
      <c r="I1513" s="1398"/>
      <c r="J1513" s="1398"/>
      <c r="K1513" s="1398"/>
    </row>
    <row r="1514" spans="1:11" s="6" customFormat="1" ht="20.25" customHeight="1">
      <c r="A1514" s="1285" t="s">
        <v>6004</v>
      </c>
      <c r="B1514" s="1219" t="s">
        <v>5412</v>
      </c>
      <c r="C1514" s="1221" t="s">
        <v>5525</v>
      </c>
      <c r="D1514" s="1886">
        <f>SUM(D1515:D1515)</f>
        <v>3240</v>
      </c>
      <c r="E1514" s="1886">
        <f t="shared" si="64"/>
        <v>3240</v>
      </c>
      <c r="F1514" s="1397"/>
      <c r="G1514" s="1397"/>
      <c r="H1514" s="1397"/>
      <c r="I1514" s="1397"/>
      <c r="J1514" s="1397"/>
      <c r="K1514" s="1397"/>
    </row>
    <row r="1515" spans="1:11" s="6" customFormat="1" ht="15.75">
      <c r="A1515" s="1286"/>
      <c r="B1515" s="1224" t="s">
        <v>5526</v>
      </c>
      <c r="C1515" s="1222" t="s">
        <v>5525</v>
      </c>
      <c r="D1515" s="1887">
        <f>E1515</f>
        <v>3240</v>
      </c>
      <c r="E1515" s="1887">
        <f t="shared" si="64"/>
        <v>3240</v>
      </c>
      <c r="F1515" s="1398"/>
      <c r="G1515" s="1398"/>
      <c r="H1515" s="1398"/>
      <c r="I1515" s="1398"/>
      <c r="J1515" s="1707"/>
      <c r="K1515" s="1707"/>
    </row>
    <row r="1516" spans="1:11" s="6" customFormat="1" ht="31.5">
      <c r="A1516" s="1285" t="s">
        <v>6005</v>
      </c>
      <c r="B1516" s="1219" t="s">
        <v>5414</v>
      </c>
      <c r="C1516" s="1221" t="s">
        <v>5525</v>
      </c>
      <c r="D1516" s="1886">
        <f>E1516</f>
        <v>3240</v>
      </c>
      <c r="E1516" s="1886">
        <f t="shared" si="64"/>
        <v>3240</v>
      </c>
      <c r="F1516" s="1397"/>
      <c r="G1516" s="1397"/>
      <c r="H1516" s="1397"/>
      <c r="I1516" s="1397"/>
      <c r="J1516" s="1397"/>
      <c r="K1516" s="1397"/>
    </row>
    <row r="1517" spans="1:11" s="6" customFormat="1" ht="31.5">
      <c r="A1517" s="1227"/>
      <c r="B1517" s="1224" t="s">
        <v>5527</v>
      </c>
      <c r="C1517" s="1399" t="s">
        <v>5525</v>
      </c>
      <c r="D1517" s="1887">
        <f t="shared" ref="D1517:D1520" si="65">E1517</f>
        <v>810</v>
      </c>
      <c r="E1517" s="1887">
        <v>810</v>
      </c>
      <c r="F1517" s="131"/>
      <c r="G1517" s="131"/>
      <c r="H1517" s="1378"/>
      <c r="I1517" s="131"/>
      <c r="J1517" s="1304"/>
      <c r="K1517" s="1304"/>
    </row>
    <row r="1518" spans="1:11" s="6" customFormat="1" ht="18" customHeight="1">
      <c r="A1518" s="1227"/>
      <c r="B1518" s="1224" t="s">
        <v>5528</v>
      </c>
      <c r="C1518" s="1399" t="s">
        <v>5525</v>
      </c>
      <c r="D1518" s="1887">
        <f t="shared" si="65"/>
        <v>810</v>
      </c>
      <c r="E1518" s="1887">
        <v>810</v>
      </c>
      <c r="F1518" s="131"/>
      <c r="G1518" s="131"/>
      <c r="H1518" s="1378"/>
      <c r="I1518" s="131"/>
      <c r="J1518" s="1304"/>
      <c r="K1518" s="1304"/>
    </row>
    <row r="1519" spans="1:11" s="6" customFormat="1" ht="31.5">
      <c r="A1519" s="1227"/>
      <c r="B1519" s="1224" t="s">
        <v>4975</v>
      </c>
      <c r="C1519" s="1399" t="s">
        <v>5525</v>
      </c>
      <c r="D1519" s="1887">
        <f t="shared" si="65"/>
        <v>810</v>
      </c>
      <c r="E1519" s="1887">
        <v>810</v>
      </c>
      <c r="F1519" s="131"/>
      <c r="G1519" s="131"/>
      <c r="H1519" s="1378"/>
      <c r="I1519" s="131"/>
      <c r="J1519" s="1304"/>
      <c r="K1519" s="1304"/>
    </row>
    <row r="1520" spans="1:11" s="6" customFormat="1" ht="15.75">
      <c r="A1520" s="1227"/>
      <c r="B1520" s="1224" t="s">
        <v>4311</v>
      </c>
      <c r="C1520" s="1399" t="s">
        <v>5525</v>
      </c>
      <c r="D1520" s="1887">
        <f t="shared" si="65"/>
        <v>810</v>
      </c>
      <c r="E1520" s="1887">
        <v>810</v>
      </c>
      <c r="F1520" s="131"/>
      <c r="G1520" s="131"/>
      <c r="H1520" s="1378"/>
      <c r="I1520" s="131"/>
      <c r="J1520" s="1707"/>
      <c r="K1520" s="1707"/>
    </row>
    <row r="1521" spans="1:11" s="6" customFormat="1" ht="31.5">
      <c r="A1521" s="1227" t="s">
        <v>6006</v>
      </c>
      <c r="B1521" s="1219" t="s">
        <v>5416</v>
      </c>
      <c r="C1521" s="1221" t="s">
        <v>5525</v>
      </c>
      <c r="D1521" s="1886">
        <f>E1521</f>
        <v>3240</v>
      </c>
      <c r="E1521" s="1888">
        <f>E1522</f>
        <v>3240</v>
      </c>
      <c r="F1521" s="1221"/>
      <c r="G1521" s="1400"/>
      <c r="H1521" s="1221"/>
      <c r="I1521" s="1400"/>
      <c r="J1521" s="1221"/>
      <c r="K1521" s="1400"/>
    </row>
    <row r="1522" spans="1:11" s="6" customFormat="1" ht="63">
      <c r="A1522" s="1227"/>
      <c r="B1522" s="1224" t="s">
        <v>5529</v>
      </c>
      <c r="C1522" s="1226" t="s">
        <v>5525</v>
      </c>
      <c r="D1522" s="1889">
        <f>E1522</f>
        <v>3240</v>
      </c>
      <c r="E1522" s="1890">
        <v>3240</v>
      </c>
      <c r="F1522" s="131"/>
      <c r="G1522" s="131"/>
      <c r="H1522" s="1378"/>
      <c r="I1522" s="131"/>
      <c r="J1522" s="1707"/>
      <c r="K1522" s="1707"/>
    </row>
    <row r="1523" spans="1:11" s="6" customFormat="1" ht="31.5">
      <c r="A1523" s="1285" t="s">
        <v>6007</v>
      </c>
      <c r="B1523" s="1219" t="s">
        <v>5417</v>
      </c>
      <c r="C1523" s="1402"/>
      <c r="D1523" s="1891">
        <f>E1523</f>
        <v>3240</v>
      </c>
      <c r="E1523" s="1891">
        <f>E1524</f>
        <v>3240</v>
      </c>
      <c r="F1523" s="1402"/>
      <c r="G1523" s="1402"/>
      <c r="H1523" s="1402"/>
      <c r="I1523" s="1402"/>
      <c r="J1523" s="1402"/>
      <c r="K1523" s="1402"/>
    </row>
    <row r="1524" spans="1:11" s="6" customFormat="1" ht="22.5" customHeight="1">
      <c r="A1524" s="1227"/>
      <c r="B1524" s="1224" t="s">
        <v>5530</v>
      </c>
      <c r="C1524" s="1226" t="s">
        <v>5525</v>
      </c>
      <c r="D1524" s="1889">
        <f>E1524</f>
        <v>3240</v>
      </c>
      <c r="E1524" s="1890">
        <v>3240</v>
      </c>
      <c r="F1524" s="131"/>
      <c r="G1524" s="131"/>
      <c r="H1524" s="1378"/>
      <c r="I1524" s="131"/>
      <c r="J1524" s="1707"/>
      <c r="K1524" s="1707"/>
    </row>
    <row r="1525" spans="1:11" s="6" customFormat="1" ht="48.75" customHeight="1">
      <c r="A1525" s="1285" t="s">
        <v>6008</v>
      </c>
      <c r="B1525" s="1219" t="s">
        <v>5418</v>
      </c>
      <c r="C1525" s="1402"/>
      <c r="D1525" s="1891">
        <f>E1525</f>
        <v>3240</v>
      </c>
      <c r="E1525" s="1891">
        <f>E1527+E1528+E1530+E1531</f>
        <v>3240</v>
      </c>
      <c r="F1525" s="1402"/>
      <c r="G1525" s="1402"/>
      <c r="H1525" s="1402"/>
      <c r="I1525" s="1402"/>
      <c r="J1525" s="1402"/>
      <c r="K1525" s="1402"/>
    </row>
    <row r="1526" spans="1:11" s="6" customFormat="1" ht="18" customHeight="1">
      <c r="A1526" s="1228" t="s">
        <v>6111</v>
      </c>
      <c r="B1526" s="1230" t="s">
        <v>737</v>
      </c>
      <c r="C1526" s="1399"/>
      <c r="D1526" s="1887"/>
      <c r="E1526" s="1887"/>
      <c r="F1526" s="131"/>
      <c r="G1526" s="131"/>
      <c r="H1526" s="1378"/>
      <c r="I1526" s="131"/>
      <c r="J1526" s="1304"/>
      <c r="K1526" s="1304"/>
    </row>
    <row r="1527" spans="1:11" s="6" customFormat="1" ht="17.25" customHeight="1">
      <c r="A1527" s="1228"/>
      <c r="B1527" s="1224" t="s">
        <v>738</v>
      </c>
      <c r="C1527" s="1222" t="s">
        <v>5525</v>
      </c>
      <c r="D1527" s="1890">
        <v>810</v>
      </c>
      <c r="E1527" s="1890">
        <v>810</v>
      </c>
      <c r="F1527" s="131"/>
      <c r="G1527" s="131"/>
      <c r="H1527" s="1378"/>
      <c r="I1527" s="131"/>
      <c r="J1527" s="1304"/>
      <c r="K1527" s="1304"/>
    </row>
    <row r="1528" spans="1:11" s="6" customFormat="1" ht="53.25" customHeight="1">
      <c r="A1528" s="1228"/>
      <c r="B1528" s="1224" t="s">
        <v>739</v>
      </c>
      <c r="C1528" s="1222" t="s">
        <v>5525</v>
      </c>
      <c r="D1528" s="1890">
        <v>810</v>
      </c>
      <c r="E1528" s="1890">
        <v>810</v>
      </c>
      <c r="F1528" s="131"/>
      <c r="G1528" s="131"/>
      <c r="H1528" s="1378"/>
      <c r="I1528" s="131"/>
      <c r="J1528" s="1304"/>
      <c r="K1528" s="1304"/>
    </row>
    <row r="1529" spans="1:11" s="6" customFormat="1" ht="47.25">
      <c r="A1529" s="1228" t="s">
        <v>6112</v>
      </c>
      <c r="B1529" s="1230" t="s">
        <v>740</v>
      </c>
      <c r="C1529" s="1399"/>
      <c r="D1529" s="1887"/>
      <c r="E1529" s="1887"/>
      <c r="F1529" s="131"/>
      <c r="G1529" s="131"/>
      <c r="H1529" s="1378"/>
      <c r="I1529" s="131"/>
      <c r="J1529" s="1304"/>
      <c r="K1529" s="1304"/>
    </row>
    <row r="1530" spans="1:11" s="6" customFormat="1" ht="31.5">
      <c r="A1530" s="1227"/>
      <c r="B1530" s="1224" t="s">
        <v>5531</v>
      </c>
      <c r="C1530" s="1222" t="s">
        <v>5525</v>
      </c>
      <c r="D1530" s="1890">
        <v>810</v>
      </c>
      <c r="E1530" s="1890">
        <v>810</v>
      </c>
      <c r="F1530" s="131"/>
      <c r="G1530" s="131"/>
      <c r="H1530" s="1378"/>
      <c r="I1530" s="131"/>
      <c r="J1530" s="1304"/>
      <c r="K1530" s="1304"/>
    </row>
    <row r="1531" spans="1:11" s="6" customFormat="1" ht="63">
      <c r="A1531" s="1227"/>
      <c r="B1531" s="1224" t="s">
        <v>741</v>
      </c>
      <c r="C1531" s="1222" t="s">
        <v>5525</v>
      </c>
      <c r="D1531" s="1890">
        <v>810</v>
      </c>
      <c r="E1531" s="1890">
        <v>810</v>
      </c>
      <c r="F1531" s="131"/>
      <c r="G1531" s="131"/>
      <c r="H1531" s="1378"/>
      <c r="I1531" s="131"/>
      <c r="J1531" s="1707"/>
      <c r="K1531" s="1707"/>
    </row>
    <row r="1532" spans="1:11" s="6" customFormat="1" ht="15.75">
      <c r="A1532" s="1326" t="s">
        <v>6009</v>
      </c>
      <c r="B1532" s="1231" t="s">
        <v>5419</v>
      </c>
      <c r="C1532" s="1238"/>
      <c r="D1532" s="1892">
        <f>D1534+D1535+D1536+D1538</f>
        <v>3240</v>
      </c>
      <c r="E1532" s="1892">
        <f>E1534+E1535+E1536+E1538</f>
        <v>3240</v>
      </c>
      <c r="F1532" s="1238"/>
      <c r="G1532" s="1238"/>
      <c r="H1532" s="1238"/>
      <c r="I1532" s="1238"/>
      <c r="J1532" s="1238"/>
      <c r="K1532" s="1238"/>
    </row>
    <row r="1533" spans="1:11" s="6" customFormat="1" ht="31.5">
      <c r="A1533" s="1228" t="s">
        <v>6113</v>
      </c>
      <c r="B1533" s="1225" t="s">
        <v>5532</v>
      </c>
      <c r="C1533" s="1222"/>
      <c r="D1533" s="1890"/>
      <c r="E1533" s="1890"/>
      <c r="F1533" s="131"/>
      <c r="G1533" s="131"/>
      <c r="H1533" s="1378"/>
      <c r="I1533" s="131"/>
      <c r="J1533" s="1304"/>
      <c r="K1533" s="1304"/>
    </row>
    <row r="1534" spans="1:11" s="6" customFormat="1" ht="15.75">
      <c r="A1534" s="1228"/>
      <c r="B1534" s="1224" t="s">
        <v>5533</v>
      </c>
      <c r="C1534" s="1222" t="s">
        <v>5525</v>
      </c>
      <c r="D1534" s="1890">
        <v>810</v>
      </c>
      <c r="E1534" s="1890">
        <v>810</v>
      </c>
      <c r="F1534" s="131"/>
      <c r="G1534" s="131"/>
      <c r="H1534" s="1378"/>
      <c r="I1534" s="131"/>
      <c r="J1534" s="1304"/>
      <c r="K1534" s="1304"/>
    </row>
    <row r="1535" spans="1:11" s="6" customFormat="1" ht="15.75">
      <c r="A1535" s="1228"/>
      <c r="B1535" s="1224" t="s">
        <v>5534</v>
      </c>
      <c r="C1535" s="1222" t="s">
        <v>5525</v>
      </c>
      <c r="D1535" s="1890">
        <v>810</v>
      </c>
      <c r="E1535" s="1890">
        <v>810</v>
      </c>
      <c r="F1535" s="131"/>
      <c r="G1535" s="131"/>
      <c r="H1535" s="1378"/>
      <c r="I1535" s="131"/>
      <c r="J1535" s="1304"/>
      <c r="K1535" s="1304"/>
    </row>
    <row r="1536" spans="1:11" s="6" customFormat="1" ht="15.75">
      <c r="A1536" s="1228"/>
      <c r="B1536" s="1224" t="s">
        <v>5535</v>
      </c>
      <c r="C1536" s="1222" t="s">
        <v>5525</v>
      </c>
      <c r="D1536" s="1890">
        <v>810</v>
      </c>
      <c r="E1536" s="1890">
        <v>810</v>
      </c>
      <c r="F1536" s="131"/>
      <c r="G1536" s="131"/>
      <c r="H1536" s="1378"/>
      <c r="I1536" s="131"/>
      <c r="J1536" s="1304"/>
      <c r="K1536" s="1304"/>
    </row>
    <row r="1537" spans="1:11" s="6" customFormat="1" ht="15.75">
      <c r="A1537" s="1234" t="s">
        <v>6114</v>
      </c>
      <c r="B1537" s="1232" t="s">
        <v>742</v>
      </c>
      <c r="C1537" s="1222"/>
      <c r="D1537" s="1890"/>
      <c r="E1537" s="1890"/>
      <c r="F1537" s="131"/>
      <c r="G1537" s="131"/>
      <c r="H1537" s="1378"/>
      <c r="I1537" s="131"/>
      <c r="J1537" s="1304"/>
      <c r="K1537" s="1304"/>
    </row>
    <row r="1538" spans="1:11" s="6" customFormat="1" ht="31.5">
      <c r="A1538" s="1227"/>
      <c r="B1538" s="1224" t="s">
        <v>743</v>
      </c>
      <c r="C1538" s="1222" t="s">
        <v>5525</v>
      </c>
      <c r="D1538" s="1890">
        <v>810</v>
      </c>
      <c r="E1538" s="1890">
        <v>810</v>
      </c>
      <c r="F1538" s="131"/>
      <c r="G1538" s="131"/>
      <c r="H1538" s="1378"/>
      <c r="I1538" s="131"/>
      <c r="J1538" s="1707"/>
      <c r="K1538" s="1707"/>
    </row>
    <row r="1539" spans="1:11" s="6" customFormat="1" ht="47.25">
      <c r="A1539" s="1233" t="s">
        <v>6010</v>
      </c>
      <c r="B1539" s="1231" t="s">
        <v>5420</v>
      </c>
      <c r="C1539" s="1403"/>
      <c r="D1539" s="1892">
        <f>E1539</f>
        <v>3240</v>
      </c>
      <c r="E1539" s="1892">
        <f>E1541+E1542</f>
        <v>3240</v>
      </c>
      <c r="F1539" s="1403"/>
      <c r="G1539" s="1403"/>
      <c r="H1539" s="1403"/>
      <c r="I1539" s="1403"/>
      <c r="J1539" s="1403"/>
      <c r="K1539" s="1403"/>
    </row>
    <row r="1540" spans="1:11" s="6" customFormat="1" ht="47.25">
      <c r="A1540" s="1234" t="s">
        <v>6130</v>
      </c>
      <c r="B1540" s="1232" t="s">
        <v>5536</v>
      </c>
      <c r="C1540" s="1404"/>
      <c r="D1540" s="1893"/>
      <c r="E1540" s="1893"/>
      <c r="F1540" s="1404"/>
      <c r="G1540" s="1404"/>
      <c r="H1540" s="1404"/>
      <c r="I1540" s="1404"/>
      <c r="J1540" s="1404"/>
      <c r="K1540" s="1404"/>
    </row>
    <row r="1541" spans="1:11" s="6" customFormat="1" ht="15.75">
      <c r="A1541" s="1227"/>
      <c r="B1541" s="1224" t="s">
        <v>744</v>
      </c>
      <c r="C1541" s="1399" t="s">
        <v>5525</v>
      </c>
      <c r="D1541" s="1887">
        <v>1620</v>
      </c>
      <c r="E1541" s="1887">
        <v>1620</v>
      </c>
      <c r="F1541" s="1399"/>
      <c r="G1541" s="1399"/>
      <c r="H1541" s="1399"/>
      <c r="I1541" s="1399"/>
      <c r="J1541" s="1399"/>
      <c r="K1541" s="1399"/>
    </row>
    <row r="1542" spans="1:11" s="6" customFormat="1" ht="15.75">
      <c r="A1542" s="1227"/>
      <c r="B1542" s="1224" t="s">
        <v>745</v>
      </c>
      <c r="C1542" s="1399" t="s">
        <v>5525</v>
      </c>
      <c r="D1542" s="1887">
        <v>1620</v>
      </c>
      <c r="E1542" s="1887">
        <v>1620</v>
      </c>
      <c r="F1542" s="1399"/>
      <c r="G1542" s="1399"/>
      <c r="H1542" s="1399"/>
      <c r="I1542" s="1399"/>
      <c r="J1542" s="1399"/>
      <c r="K1542" s="1399"/>
    </row>
    <row r="1543" spans="1:11" s="6" customFormat="1" ht="51.75" customHeight="1">
      <c r="A1543" s="1233" t="s">
        <v>6011</v>
      </c>
      <c r="B1543" s="1231" t="s">
        <v>5421</v>
      </c>
      <c r="C1543" s="1403"/>
      <c r="D1543" s="1892">
        <f>SUM(D1545:D1556)</f>
        <v>3240</v>
      </c>
      <c r="E1543" s="1892">
        <f>SUM(E1545:E1556)</f>
        <v>3240</v>
      </c>
      <c r="F1543" s="1403"/>
      <c r="G1543" s="1403"/>
      <c r="H1543" s="1403"/>
      <c r="I1543" s="1403"/>
      <c r="J1543" s="1403"/>
      <c r="K1543" s="1403"/>
    </row>
    <row r="1544" spans="1:11" s="6" customFormat="1" ht="47.25">
      <c r="A1544" s="1228" t="s">
        <v>6115</v>
      </c>
      <c r="B1544" s="1229" t="s">
        <v>5537</v>
      </c>
      <c r="C1544" s="1222"/>
      <c r="D1544" s="1242"/>
      <c r="E1544" s="1242"/>
      <c r="F1544" s="131"/>
      <c r="G1544" s="131"/>
      <c r="H1544" s="1378"/>
      <c r="I1544" s="131"/>
      <c r="J1544" s="1304"/>
      <c r="K1544" s="1304"/>
    </row>
    <row r="1545" spans="1:11" s="6" customFormat="1" ht="31.5">
      <c r="A1545" s="1227"/>
      <c r="B1545" s="1224" t="s">
        <v>746</v>
      </c>
      <c r="C1545" s="1222" t="s">
        <v>5525</v>
      </c>
      <c r="D1545" s="1890">
        <v>290</v>
      </c>
      <c r="E1545" s="1890">
        <v>290</v>
      </c>
      <c r="F1545" s="131"/>
      <c r="G1545" s="131"/>
      <c r="H1545" s="1378"/>
      <c r="I1545" s="131"/>
      <c r="J1545" s="1304"/>
      <c r="K1545" s="1304"/>
    </row>
    <row r="1546" spans="1:11" s="6" customFormat="1" ht="15.75">
      <c r="A1546" s="1227"/>
      <c r="B1546" s="1224" t="s">
        <v>748</v>
      </c>
      <c r="C1546" s="1222" t="s">
        <v>5525</v>
      </c>
      <c r="D1546" s="1890">
        <v>290</v>
      </c>
      <c r="E1546" s="1890">
        <v>290</v>
      </c>
      <c r="F1546" s="131"/>
      <c r="G1546" s="131"/>
      <c r="H1546" s="1378"/>
      <c r="I1546" s="131"/>
      <c r="J1546" s="1304"/>
      <c r="K1546" s="1304"/>
    </row>
    <row r="1547" spans="1:11" s="6" customFormat="1" ht="15.75">
      <c r="A1547" s="1227"/>
      <c r="B1547" s="1224" t="s">
        <v>749</v>
      </c>
      <c r="C1547" s="1222" t="s">
        <v>5525</v>
      </c>
      <c r="D1547" s="1890">
        <v>290</v>
      </c>
      <c r="E1547" s="1890">
        <v>290</v>
      </c>
      <c r="F1547" s="131"/>
      <c r="G1547" s="131"/>
      <c r="H1547" s="1378"/>
      <c r="I1547" s="131"/>
      <c r="J1547" s="1304"/>
      <c r="K1547" s="1304"/>
    </row>
    <row r="1548" spans="1:11" s="6" customFormat="1" ht="31.5">
      <c r="A1548" s="1227"/>
      <c r="B1548" s="1224" t="s">
        <v>751</v>
      </c>
      <c r="C1548" s="1222" t="s">
        <v>5525</v>
      </c>
      <c r="D1548" s="1890">
        <v>290</v>
      </c>
      <c r="E1548" s="1890">
        <v>290</v>
      </c>
      <c r="F1548" s="131"/>
      <c r="G1548" s="131"/>
      <c r="H1548" s="1378"/>
      <c r="I1548" s="131"/>
      <c r="J1548" s="1304"/>
      <c r="K1548" s="1304"/>
    </row>
    <row r="1549" spans="1:11" s="6" customFormat="1" ht="15.75">
      <c r="A1549" s="1227"/>
      <c r="B1549" s="1224" t="s">
        <v>752</v>
      </c>
      <c r="C1549" s="1222" t="s">
        <v>5525</v>
      </c>
      <c r="D1549" s="1890">
        <v>290</v>
      </c>
      <c r="E1549" s="1890">
        <v>290</v>
      </c>
      <c r="F1549" s="131"/>
      <c r="G1549" s="131"/>
      <c r="H1549" s="1378"/>
      <c r="I1549" s="131"/>
      <c r="J1549" s="1304"/>
      <c r="K1549" s="1304"/>
    </row>
    <row r="1550" spans="1:11" s="6" customFormat="1" ht="15.75">
      <c r="A1550" s="1227"/>
      <c r="B1550" s="1224" t="s">
        <v>753</v>
      </c>
      <c r="C1550" s="1222" t="s">
        <v>5525</v>
      </c>
      <c r="D1550" s="1890">
        <v>290</v>
      </c>
      <c r="E1550" s="1890">
        <v>290</v>
      </c>
      <c r="F1550" s="131"/>
      <c r="G1550" s="131"/>
      <c r="H1550" s="1378"/>
      <c r="I1550" s="131"/>
      <c r="J1550" s="1304"/>
      <c r="K1550" s="1304"/>
    </row>
    <row r="1551" spans="1:11" s="6" customFormat="1" ht="31.5">
      <c r="A1551" s="1227"/>
      <c r="B1551" s="1224" t="s">
        <v>754</v>
      </c>
      <c r="C1551" s="1222" t="s">
        <v>5525</v>
      </c>
      <c r="D1551" s="1890">
        <v>290</v>
      </c>
      <c r="E1551" s="1890">
        <v>290</v>
      </c>
      <c r="F1551" s="131"/>
      <c r="G1551" s="131"/>
      <c r="H1551" s="1378"/>
      <c r="I1551" s="131"/>
      <c r="J1551" s="1304"/>
      <c r="K1551" s="1304"/>
    </row>
    <row r="1552" spans="1:11" s="6" customFormat="1" ht="15.75">
      <c r="A1552" s="1227"/>
      <c r="B1552" s="1224" t="s">
        <v>755</v>
      </c>
      <c r="C1552" s="1222" t="s">
        <v>5525</v>
      </c>
      <c r="D1552" s="1890">
        <v>290</v>
      </c>
      <c r="E1552" s="1890">
        <v>290</v>
      </c>
      <c r="F1552" s="131"/>
      <c r="G1552" s="131"/>
      <c r="H1552" s="1378"/>
      <c r="I1552" s="131"/>
      <c r="J1552" s="1304"/>
      <c r="K1552" s="1304"/>
    </row>
    <row r="1553" spans="1:11" s="6" customFormat="1" ht="15.75">
      <c r="A1553" s="1227"/>
      <c r="B1553" s="1224" t="s">
        <v>826</v>
      </c>
      <c r="C1553" s="1222" t="s">
        <v>5525</v>
      </c>
      <c r="D1553" s="1890">
        <v>290</v>
      </c>
      <c r="E1553" s="1890">
        <v>290</v>
      </c>
      <c r="F1553" s="131"/>
      <c r="G1553" s="131"/>
      <c r="H1553" s="1378"/>
      <c r="I1553" s="131"/>
      <c r="J1553" s="1304"/>
      <c r="K1553" s="1304"/>
    </row>
    <row r="1554" spans="1:11" s="6" customFormat="1" ht="15.75">
      <c r="A1554" s="1227"/>
      <c r="B1554" s="1224" t="s">
        <v>5538</v>
      </c>
      <c r="C1554" s="1222" t="s">
        <v>5525</v>
      </c>
      <c r="D1554" s="1890">
        <v>290</v>
      </c>
      <c r="E1554" s="1890">
        <v>290</v>
      </c>
      <c r="F1554" s="131"/>
      <c r="G1554" s="131"/>
      <c r="H1554" s="1378"/>
      <c r="I1554" s="131"/>
      <c r="J1554" s="1304"/>
      <c r="K1554" s="1304"/>
    </row>
    <row r="1555" spans="1:11" s="6" customFormat="1" ht="15.75">
      <c r="A1555" s="1234" t="s">
        <v>6116</v>
      </c>
      <c r="B1555" s="1232" t="s">
        <v>756</v>
      </c>
      <c r="C1555" s="1404"/>
      <c r="D1555" s="1894"/>
      <c r="E1555" s="1257"/>
      <c r="F1555" s="131"/>
      <c r="G1555" s="131"/>
      <c r="H1555" s="1378"/>
      <c r="I1555" s="131"/>
      <c r="J1555" s="1304"/>
      <c r="K1555" s="1304"/>
    </row>
    <row r="1556" spans="1:11" s="6" customFormat="1" ht="31.5">
      <c r="A1556" s="1227"/>
      <c r="B1556" s="1225" t="s">
        <v>5539</v>
      </c>
      <c r="C1556" s="1222" t="s">
        <v>5525</v>
      </c>
      <c r="D1556" s="1257">
        <v>340</v>
      </c>
      <c r="E1556" s="1257">
        <v>340</v>
      </c>
      <c r="F1556" s="131"/>
      <c r="G1556" s="131"/>
      <c r="H1556" s="1378"/>
      <c r="I1556" s="131"/>
      <c r="J1556" s="1707"/>
      <c r="K1556" s="1707"/>
    </row>
    <row r="1557" spans="1:11" s="6" customFormat="1" ht="31.5">
      <c r="A1557" s="1233" t="s">
        <v>6012</v>
      </c>
      <c r="B1557" s="1231" t="s">
        <v>5422</v>
      </c>
      <c r="C1557" s="1221" t="s">
        <v>5525</v>
      </c>
      <c r="D1557" s="1888">
        <v>3240</v>
      </c>
      <c r="E1557" s="1888">
        <v>3240</v>
      </c>
      <c r="F1557" s="1233"/>
      <c r="G1557" s="1231"/>
      <c r="H1557" s="1221"/>
      <c r="I1557" s="1400"/>
      <c r="J1557" s="1400"/>
      <c r="K1557" s="1233"/>
    </row>
    <row r="1558" spans="1:11" s="6" customFormat="1" ht="31.5">
      <c r="A1558" s="1233" t="s">
        <v>6013</v>
      </c>
      <c r="B1558" s="1231" t="s">
        <v>5423</v>
      </c>
      <c r="C1558" s="1221" t="s">
        <v>5525</v>
      </c>
      <c r="D1558" s="1888">
        <v>3240</v>
      </c>
      <c r="E1558" s="1888">
        <v>3240</v>
      </c>
      <c r="F1558" s="1233"/>
      <c r="G1558" s="1231"/>
      <c r="H1558" s="1221"/>
      <c r="I1558" s="1400"/>
      <c r="J1558" s="1400"/>
      <c r="K1558" s="1233"/>
    </row>
    <row r="1559" spans="1:11" s="6" customFormat="1" ht="31.5">
      <c r="A1559" s="1233" t="s">
        <v>6014</v>
      </c>
      <c r="B1559" s="1231" t="s">
        <v>5424</v>
      </c>
      <c r="C1559" s="1221" t="s">
        <v>5525</v>
      </c>
      <c r="D1559" s="1888">
        <v>3240</v>
      </c>
      <c r="E1559" s="1888">
        <v>3240</v>
      </c>
      <c r="F1559" s="1233"/>
      <c r="G1559" s="1231"/>
      <c r="H1559" s="1221"/>
      <c r="I1559" s="1400"/>
      <c r="J1559" s="1400"/>
      <c r="K1559" s="1233"/>
    </row>
    <row r="1560" spans="1:11" s="6" customFormat="1" ht="15.75">
      <c r="A1560" s="1233" t="s">
        <v>6015</v>
      </c>
      <c r="B1560" s="1231" t="s">
        <v>5425</v>
      </c>
      <c r="C1560" s="1221" t="s">
        <v>5525</v>
      </c>
      <c r="D1560" s="1888">
        <v>3240</v>
      </c>
      <c r="E1560" s="1888">
        <v>3240</v>
      </c>
      <c r="F1560" s="1233"/>
      <c r="G1560" s="1231"/>
      <c r="H1560" s="1221"/>
      <c r="I1560" s="1400"/>
      <c r="J1560" s="1400"/>
      <c r="K1560" s="1233"/>
    </row>
    <row r="1561" spans="1:11" s="6" customFormat="1" ht="31.5">
      <c r="A1561" s="1233" t="s">
        <v>6016</v>
      </c>
      <c r="B1561" s="1231" t="s">
        <v>5426</v>
      </c>
      <c r="C1561" s="1222"/>
      <c r="D1561" s="1257"/>
      <c r="E1561" s="1257"/>
      <c r="F1561" s="131"/>
      <c r="G1561" s="131"/>
      <c r="H1561" s="1378"/>
      <c r="I1561" s="131"/>
      <c r="J1561" s="1304"/>
      <c r="K1561" s="1304"/>
    </row>
    <row r="1562" spans="1:11" s="6" customFormat="1" ht="47.25">
      <c r="A1562" s="1222"/>
      <c r="B1562" s="1510" t="s">
        <v>5540</v>
      </c>
      <c r="C1562" s="1401" t="s">
        <v>5525</v>
      </c>
      <c r="D1562" s="1889">
        <v>3240</v>
      </c>
      <c r="E1562" s="1890">
        <v>3240</v>
      </c>
      <c r="F1562" s="131"/>
      <c r="G1562" s="131"/>
      <c r="H1562" s="1378"/>
      <c r="I1562" s="131"/>
      <c r="J1562" s="1707"/>
      <c r="K1562" s="1707"/>
    </row>
    <row r="1563" spans="1:11" s="6" customFormat="1" ht="47.25">
      <c r="A1563" s="1233" t="s">
        <v>6017</v>
      </c>
      <c r="B1563" s="1231" t="s">
        <v>5427</v>
      </c>
      <c r="C1563" s="1231"/>
      <c r="D1563" s="1908"/>
      <c r="E1563" s="1908"/>
      <c r="F1563" s="1231"/>
      <c r="G1563" s="1231"/>
      <c r="H1563" s="1231"/>
      <c r="I1563" s="1231"/>
      <c r="J1563" s="1231"/>
      <c r="K1563" s="1231"/>
    </row>
    <row r="1564" spans="1:11" s="6" customFormat="1" ht="47.25">
      <c r="A1564" s="1511"/>
      <c r="B1564" s="1224" t="s">
        <v>5541</v>
      </c>
      <c r="C1564" s="1222" t="s">
        <v>5525</v>
      </c>
      <c r="D1564" s="1242">
        <v>3240</v>
      </c>
      <c r="E1564" s="1242">
        <v>3240</v>
      </c>
      <c r="F1564" s="1511"/>
      <c r="G1564" s="1511"/>
      <c r="H1564" s="1511"/>
      <c r="I1564" s="1511"/>
      <c r="J1564" s="1511"/>
      <c r="K1564" s="1511"/>
    </row>
    <row r="1565" spans="1:11" s="198" customFormat="1" ht="31.5">
      <c r="A1565" s="1233" t="s">
        <v>6018</v>
      </c>
      <c r="B1565" s="1231" t="s">
        <v>5428</v>
      </c>
      <c r="C1565" s="1231"/>
      <c r="D1565" s="1908"/>
      <c r="E1565" s="1908"/>
      <c r="F1565" s="1231"/>
      <c r="G1565" s="1231"/>
      <c r="H1565" s="1231"/>
      <c r="I1565" s="1231"/>
      <c r="J1565" s="1231"/>
      <c r="K1565" s="1231"/>
    </row>
    <row r="1566" spans="1:11" s="6" customFormat="1" ht="15.75">
      <c r="A1566" s="1513"/>
      <c r="B1566" s="1512" t="s">
        <v>5542</v>
      </c>
      <c r="C1566" s="1226" t="s">
        <v>5525</v>
      </c>
      <c r="D1566" s="1895">
        <v>3240</v>
      </c>
      <c r="E1566" s="1895">
        <v>3240</v>
      </c>
      <c r="F1566" s="1513"/>
      <c r="G1566" s="1515"/>
      <c r="H1566" s="1226"/>
      <c r="I1566" s="1514"/>
      <c r="J1566" s="1514"/>
      <c r="K1566" s="1513"/>
    </row>
    <row r="1567" spans="1:11" s="6" customFormat="1" ht="148.5" customHeight="1">
      <c r="A1567" s="1233" t="s">
        <v>6019</v>
      </c>
      <c r="B1567" s="1231" t="s">
        <v>5429</v>
      </c>
      <c r="C1567" s="1221"/>
      <c r="D1567" s="1888"/>
      <c r="E1567" s="1888"/>
      <c r="F1567" s="1233"/>
      <c r="G1567" s="1231"/>
      <c r="H1567" s="1221"/>
      <c r="I1567" s="1400"/>
      <c r="J1567" s="1400"/>
      <c r="K1567" s="1233"/>
    </row>
    <row r="1568" spans="1:11" s="6" customFormat="1" ht="165">
      <c r="A1568" s="1233"/>
      <c r="B1568" s="1235" t="s">
        <v>5543</v>
      </c>
      <c r="C1568" s="1221" t="s">
        <v>5525</v>
      </c>
      <c r="D1568" s="1888">
        <v>3240</v>
      </c>
      <c r="E1568" s="1888">
        <v>3240</v>
      </c>
      <c r="F1568" s="1233"/>
      <c r="G1568" s="1231"/>
      <c r="H1568" s="1221"/>
      <c r="I1568" s="1400"/>
      <c r="J1568" s="1400"/>
      <c r="K1568" s="1233"/>
    </row>
    <row r="1569" spans="1:11" s="6" customFormat="1" ht="47.25">
      <c r="A1569" s="1233" t="s">
        <v>6020</v>
      </c>
      <c r="B1569" s="1231" t="s">
        <v>5430</v>
      </c>
      <c r="C1569" s="1233"/>
      <c r="D1569" s="1896">
        <f>SUM(D1570:D1573)</f>
        <v>3240</v>
      </c>
      <c r="E1569" s="1896">
        <f>SUM(E1570:E1573)</f>
        <v>3240</v>
      </c>
      <c r="F1569" s="1233"/>
      <c r="G1569" s="1231"/>
      <c r="H1569" s="1221"/>
      <c r="I1569" s="1400"/>
      <c r="J1569" s="1400"/>
      <c r="K1569" s="1233"/>
    </row>
    <row r="1570" spans="1:11" s="6" customFormat="1" ht="31.5">
      <c r="A1570" s="1227"/>
      <c r="B1570" s="1224" t="s">
        <v>5250</v>
      </c>
      <c r="C1570" s="1222" t="s">
        <v>5525</v>
      </c>
      <c r="D1570" s="1890">
        <v>810</v>
      </c>
      <c r="E1570" s="1890">
        <v>810</v>
      </c>
      <c r="F1570" s="131"/>
      <c r="G1570" s="131"/>
      <c r="H1570" s="1378"/>
      <c r="I1570" s="131"/>
      <c r="J1570" s="1304"/>
      <c r="K1570" s="1304"/>
    </row>
    <row r="1571" spans="1:11" s="6" customFormat="1" ht="47.25">
      <c r="A1571" s="1227"/>
      <c r="B1571" s="1224" t="s">
        <v>5544</v>
      </c>
      <c r="C1571" s="1222" t="s">
        <v>5525</v>
      </c>
      <c r="D1571" s="1890">
        <v>810</v>
      </c>
      <c r="E1571" s="1890">
        <v>810</v>
      </c>
      <c r="F1571" s="131"/>
      <c r="G1571" s="131"/>
      <c r="H1571" s="197"/>
      <c r="I1571" s="131"/>
      <c r="J1571" s="1304"/>
      <c r="K1571" s="1304"/>
    </row>
    <row r="1572" spans="1:11" s="6" customFormat="1" ht="31.5">
      <c r="A1572" s="1227"/>
      <c r="B1572" s="1224" t="s">
        <v>5545</v>
      </c>
      <c r="C1572" s="1222" t="s">
        <v>5525</v>
      </c>
      <c r="D1572" s="1890">
        <v>810</v>
      </c>
      <c r="E1572" s="1890">
        <v>810</v>
      </c>
      <c r="F1572" s="131"/>
      <c r="G1572" s="131"/>
      <c r="H1572" s="1378"/>
      <c r="I1572" s="131"/>
      <c r="J1572" s="1304"/>
      <c r="K1572" s="1304"/>
    </row>
    <row r="1573" spans="1:11" s="6" customFormat="1" ht="31.5">
      <c r="A1573" s="1227"/>
      <c r="B1573" s="1224" t="s">
        <v>5546</v>
      </c>
      <c r="C1573" s="1222" t="s">
        <v>5525</v>
      </c>
      <c r="D1573" s="1890">
        <v>810</v>
      </c>
      <c r="E1573" s="1890">
        <v>810</v>
      </c>
      <c r="F1573" s="131"/>
      <c r="G1573" s="131"/>
      <c r="H1573" s="1378"/>
      <c r="I1573" s="131"/>
      <c r="J1573" s="1707"/>
      <c r="K1573" s="1707"/>
    </row>
    <row r="1574" spans="1:11" s="198" customFormat="1" ht="42" customHeight="1">
      <c r="A1574" s="1516" t="s">
        <v>6021</v>
      </c>
      <c r="B1574" s="1516" t="s">
        <v>5431</v>
      </c>
      <c r="C1574" s="1516" t="s">
        <v>5525</v>
      </c>
      <c r="D1574" s="1892">
        <v>3240</v>
      </c>
      <c r="E1574" s="1892">
        <v>3240</v>
      </c>
      <c r="F1574" s="1516"/>
      <c r="G1574" s="1516"/>
      <c r="H1574" s="1516"/>
      <c r="I1574" s="1516"/>
      <c r="J1574" s="1516"/>
      <c r="K1574" s="1516"/>
    </row>
    <row r="1575" spans="1:11" s="6" customFormat="1" ht="23.25" customHeight="1">
      <c r="A1575" s="1217">
        <v>18</v>
      </c>
      <c r="B1575" s="1111" t="s">
        <v>6222</v>
      </c>
      <c r="C1575" s="523"/>
      <c r="D1575" s="1884"/>
      <c r="E1575" s="1884"/>
      <c r="F1575" s="1355"/>
      <c r="G1575" s="1390"/>
      <c r="H1575" s="523"/>
      <c r="I1575" s="1393"/>
      <c r="J1575" s="1393"/>
      <c r="K1575" s="522"/>
    </row>
    <row r="1576" spans="1:11" s="6" customFormat="1" ht="18" customHeight="1">
      <c r="A1576" s="1795" t="s">
        <v>5399</v>
      </c>
      <c r="B1576" s="1134" t="s">
        <v>6223</v>
      </c>
      <c r="C1576" s="1226" t="s">
        <v>5525</v>
      </c>
      <c r="D1576" s="1897">
        <f>E1576</f>
        <v>480</v>
      </c>
      <c r="E1576" s="1897">
        <f>8*60</f>
        <v>480</v>
      </c>
      <c r="F1576" s="1798"/>
      <c r="G1576" s="1718"/>
      <c r="H1576" s="1797"/>
      <c r="I1576" s="1796"/>
      <c r="J1576" s="1796"/>
      <c r="K1576" s="1798"/>
    </row>
    <row r="1577" spans="1:11" s="6" customFormat="1" ht="18" customHeight="1">
      <c r="A1577" s="1795" t="s">
        <v>5401</v>
      </c>
      <c r="B1577" s="1134" t="s">
        <v>6224</v>
      </c>
      <c r="C1577" s="1226" t="s">
        <v>5525</v>
      </c>
      <c r="D1577" s="1897">
        <f>E1577</f>
        <v>480</v>
      </c>
      <c r="E1577" s="1897">
        <f>8*60</f>
        <v>480</v>
      </c>
      <c r="F1577" s="1798"/>
      <c r="G1577" s="1718"/>
      <c r="H1577" s="1797"/>
      <c r="I1577" s="1796"/>
      <c r="J1577" s="1796"/>
      <c r="K1577" s="1798"/>
    </row>
    <row r="1578" spans="1:11" s="198" customFormat="1" ht="47.25" customHeight="1">
      <c r="A1578" s="1517" t="s">
        <v>5402</v>
      </c>
      <c r="B1578" s="1518" t="s">
        <v>5447</v>
      </c>
      <c r="C1578" s="1226" t="s">
        <v>5525</v>
      </c>
      <c r="D1578" s="1897">
        <f t="shared" ref="D1578:D1579" si="66">E1578</f>
        <v>480</v>
      </c>
      <c r="E1578" s="1897">
        <f t="shared" ref="E1578:E1579" si="67">8*60</f>
        <v>480</v>
      </c>
      <c r="F1578" s="1519"/>
      <c r="G1578" s="1519"/>
      <c r="H1578" s="1520"/>
      <c r="I1578" s="1519"/>
      <c r="J1578" s="1521"/>
      <c r="K1578" s="1521"/>
    </row>
    <row r="1579" spans="1:11" s="6" customFormat="1" ht="41.25" customHeight="1">
      <c r="A1579" s="1517" t="s">
        <v>5444</v>
      </c>
      <c r="B1579" s="1518" t="s">
        <v>5448</v>
      </c>
      <c r="C1579" s="1226" t="s">
        <v>5525</v>
      </c>
      <c r="D1579" s="1897">
        <f t="shared" si="66"/>
        <v>480</v>
      </c>
      <c r="E1579" s="1897">
        <f t="shared" si="67"/>
        <v>480</v>
      </c>
      <c r="F1579" s="1519"/>
      <c r="G1579" s="1519"/>
      <c r="H1579" s="1520"/>
      <c r="I1579" s="1519"/>
      <c r="J1579" s="1521"/>
      <c r="K1579" s="1521"/>
    </row>
    <row r="1580" spans="1:11" s="6" customFormat="1" ht="30.75" customHeight="1">
      <c r="A1580" s="1151">
        <v>19</v>
      </c>
      <c r="B1580" s="1111" t="s">
        <v>5433</v>
      </c>
      <c r="C1580" s="1390"/>
      <c r="D1580" s="521"/>
      <c r="E1580" s="521"/>
      <c r="F1580" s="1390"/>
      <c r="G1580" s="1390"/>
      <c r="H1580" s="1390"/>
      <c r="I1580" s="1390"/>
      <c r="J1580" s="1706"/>
      <c r="K1580" s="1706"/>
    </row>
    <row r="1581" spans="1:11" s="1109" customFormat="1" ht="30">
      <c r="A1581" s="1141" t="s">
        <v>5404</v>
      </c>
      <c r="B1581" s="960" t="s">
        <v>5435</v>
      </c>
      <c r="C1581" s="1222" t="s">
        <v>5525</v>
      </c>
      <c r="D1581" s="1257">
        <f>E1581</f>
        <v>120</v>
      </c>
      <c r="E1581" s="1257">
        <v>120</v>
      </c>
      <c r="F1581" s="131"/>
      <c r="G1581" s="131"/>
      <c r="H1581" s="1378"/>
      <c r="I1581" s="131"/>
      <c r="J1581" s="1707"/>
      <c r="K1581" s="1707"/>
    </row>
    <row r="1582" spans="1:11" s="1239" customFormat="1" ht="42.75" customHeight="1">
      <c r="A1582" s="1116" t="s">
        <v>6022</v>
      </c>
      <c r="B1582" s="2030" t="s">
        <v>5437</v>
      </c>
      <c r="C1582" s="2030"/>
      <c r="D1582" s="2030"/>
      <c r="E1582" s="2030"/>
      <c r="F1582" s="1390"/>
      <c r="G1582" s="1390"/>
      <c r="H1582" s="2064"/>
      <c r="I1582" s="2064"/>
      <c r="J1582" s="1706"/>
      <c r="K1582" s="1706"/>
    </row>
    <row r="1583" spans="1:11" s="1836" customFormat="1" ht="30" customHeight="1">
      <c r="A1583" s="1835"/>
      <c r="B1583" s="1833" t="s">
        <v>6247</v>
      </c>
      <c r="C1583" s="1309"/>
      <c r="D1583" s="1885"/>
      <c r="E1583" s="1885"/>
      <c r="F1583" s="1831"/>
      <c r="G1583" s="1831"/>
      <c r="H1583" s="1831"/>
      <c r="I1583" s="1831"/>
      <c r="J1583" s="1831"/>
      <c r="K1583" s="1831"/>
    </row>
    <row r="1584" spans="1:11" s="1239" customFormat="1" ht="31.5">
      <c r="A1584" s="1336" t="s">
        <v>5409</v>
      </c>
      <c r="B1584" s="1240" t="s">
        <v>6178</v>
      </c>
      <c r="C1584" s="1356"/>
      <c r="D1584" s="1898"/>
      <c r="E1584" s="1898"/>
      <c r="F1584" s="1405"/>
      <c r="G1584" s="1405"/>
      <c r="H1584" s="1405"/>
      <c r="I1584" s="1405"/>
      <c r="J1584" s="1405"/>
      <c r="K1584" s="1405"/>
    </row>
    <row r="1585" spans="1:11" s="1239" customFormat="1" ht="18.75">
      <c r="A1585" s="1339"/>
      <c r="B1585" s="1341" t="s">
        <v>6131</v>
      </c>
      <c r="C1585" s="1356"/>
      <c r="D1585" s="1898"/>
      <c r="E1585" s="1898"/>
      <c r="F1585" s="1405"/>
      <c r="G1585" s="1405"/>
      <c r="H1585" s="1405"/>
      <c r="I1585" s="1405"/>
      <c r="J1585" s="1356"/>
      <c r="K1585" s="1405"/>
    </row>
    <row r="1586" spans="1:11" s="1239" customFormat="1" ht="31.5" customHeight="1">
      <c r="A1586" s="1339"/>
      <c r="B1586" s="1341" t="s">
        <v>6215</v>
      </c>
      <c r="C1586" s="1356" t="s">
        <v>5525</v>
      </c>
      <c r="D1586" s="1898">
        <f>E1586</f>
        <v>60</v>
      </c>
      <c r="E1586" s="1898">
        <v>60</v>
      </c>
      <c r="F1586" s="1405"/>
      <c r="G1586" s="1405"/>
      <c r="H1586" s="1405"/>
      <c r="I1586" s="1405"/>
      <c r="J1586" s="2172" t="s">
        <v>6136</v>
      </c>
      <c r="K1586" s="1405"/>
    </row>
    <row r="1587" spans="1:11" s="1239" customFormat="1" ht="31.5" customHeight="1">
      <c r="A1587" s="1339"/>
      <c r="B1587" s="1341" t="s">
        <v>6216</v>
      </c>
      <c r="C1587" s="1356" t="s">
        <v>5525</v>
      </c>
      <c r="D1587" s="1898">
        <f>E1587</f>
        <v>60</v>
      </c>
      <c r="E1587" s="1898">
        <v>60</v>
      </c>
      <c r="F1587" s="1405"/>
      <c r="G1587" s="1405"/>
      <c r="H1587" s="1405"/>
      <c r="I1587" s="1405"/>
      <c r="J1587" s="2168"/>
      <c r="K1587" s="1405"/>
    </row>
    <row r="1588" spans="1:11" s="1239" customFormat="1" ht="31.5" customHeight="1">
      <c r="A1588" s="1339"/>
      <c r="B1588" s="1341" t="s">
        <v>6217</v>
      </c>
      <c r="C1588" s="1356" t="s">
        <v>5525</v>
      </c>
      <c r="D1588" s="1898">
        <v>60</v>
      </c>
      <c r="E1588" s="1898">
        <v>60</v>
      </c>
      <c r="F1588" s="1405"/>
      <c r="G1588" s="1405"/>
      <c r="H1588" s="1405"/>
      <c r="I1588" s="1405"/>
      <c r="J1588" s="2168"/>
      <c r="K1588" s="1405"/>
    </row>
    <row r="1589" spans="1:11" s="1239" customFormat="1" ht="18.75">
      <c r="A1589" s="1339"/>
      <c r="B1589" s="1341" t="s">
        <v>6218</v>
      </c>
      <c r="C1589" s="1356" t="s">
        <v>5525</v>
      </c>
      <c r="D1589" s="1898">
        <v>60</v>
      </c>
      <c r="E1589" s="1898">
        <v>60</v>
      </c>
      <c r="F1589" s="1405"/>
      <c r="G1589" s="1405"/>
      <c r="H1589" s="1405"/>
      <c r="I1589" s="1405"/>
      <c r="J1589" s="2169"/>
      <c r="K1589" s="1405"/>
    </row>
    <row r="1590" spans="1:11" s="1239" customFormat="1" ht="45">
      <c r="A1590" s="1336" t="s">
        <v>5411</v>
      </c>
      <c r="B1590" s="1338" t="s">
        <v>6198</v>
      </c>
      <c r="C1590" s="1356"/>
      <c r="D1590" s="1898"/>
      <c r="E1590" s="1898"/>
      <c r="F1590" s="1405"/>
      <c r="G1590" s="1405"/>
      <c r="H1590" s="1405"/>
      <c r="I1590" s="1405"/>
      <c r="J1590" s="1405"/>
      <c r="K1590" s="1405"/>
    </row>
    <row r="1591" spans="1:11" s="1239" customFormat="1" ht="18.75">
      <c r="A1591" s="1336"/>
      <c r="B1591" s="1341" t="s">
        <v>6215</v>
      </c>
      <c r="C1591" s="1356" t="s">
        <v>5525</v>
      </c>
      <c r="D1591" s="1898">
        <f>E1591</f>
        <v>60</v>
      </c>
      <c r="E1591" s="1898">
        <v>60</v>
      </c>
      <c r="F1591" s="1405"/>
      <c r="G1591" s="1405"/>
      <c r="H1591" s="1405"/>
      <c r="I1591" s="1405"/>
      <c r="J1591" s="1837"/>
      <c r="K1591" s="1405"/>
    </row>
    <row r="1592" spans="1:11" s="1239" customFormat="1" ht="35.25" customHeight="1">
      <c r="A1592" s="1340"/>
      <c r="B1592" s="1341" t="s">
        <v>6216</v>
      </c>
      <c r="C1592" s="1356" t="s">
        <v>5525</v>
      </c>
      <c r="D1592" s="1898">
        <f>E1592</f>
        <v>60</v>
      </c>
      <c r="E1592" s="1898">
        <v>60</v>
      </c>
      <c r="F1592" s="1405"/>
      <c r="G1592" s="1405"/>
      <c r="H1592" s="1405"/>
      <c r="I1592" s="1405"/>
      <c r="J1592" s="2168"/>
      <c r="K1592" s="1405"/>
    </row>
    <row r="1593" spans="1:11" s="1239" customFormat="1" ht="28.5" customHeight="1">
      <c r="A1593" s="1340"/>
      <c r="B1593" s="1341" t="s">
        <v>6217</v>
      </c>
      <c r="C1593" s="1356" t="s">
        <v>5525</v>
      </c>
      <c r="D1593" s="1898">
        <v>60</v>
      </c>
      <c r="E1593" s="1898">
        <v>60</v>
      </c>
      <c r="F1593" s="1405"/>
      <c r="G1593" s="1405"/>
      <c r="H1593" s="1405"/>
      <c r="I1593" s="1405"/>
      <c r="J1593" s="2169"/>
      <c r="K1593" s="1405"/>
    </row>
    <row r="1594" spans="1:11" ht="18.75">
      <c r="A1594" s="1340"/>
      <c r="B1594" s="1341" t="s">
        <v>6218</v>
      </c>
      <c r="C1594" s="1356" t="s">
        <v>5525</v>
      </c>
      <c r="D1594" s="1898">
        <v>60</v>
      </c>
      <c r="E1594" s="1898">
        <v>60</v>
      </c>
      <c r="F1594" s="1405"/>
      <c r="G1594" s="1405"/>
      <c r="H1594" s="1405"/>
      <c r="I1594" s="1405"/>
      <c r="J1594" s="359"/>
      <c r="K1594" s="359"/>
    </row>
    <row r="1595" spans="1:11" ht="47.25">
      <c r="A1595" s="1141" t="s">
        <v>5413</v>
      </c>
      <c r="B1595" s="1240" t="s">
        <v>6199</v>
      </c>
      <c r="C1595" s="1356"/>
      <c r="D1595" s="1898"/>
      <c r="E1595" s="1898"/>
      <c r="F1595" s="1405"/>
      <c r="G1595" s="1405"/>
      <c r="H1595" s="1405"/>
      <c r="I1595" s="1405"/>
      <c r="J1595" s="2165" t="s">
        <v>6200</v>
      </c>
      <c r="K1595" s="359"/>
    </row>
    <row r="1596" spans="1:11" ht="18.75">
      <c r="A1596" s="1141"/>
      <c r="B1596" s="1341" t="s">
        <v>6215</v>
      </c>
      <c r="C1596" s="1356" t="s">
        <v>5525</v>
      </c>
      <c r="D1596" s="1898">
        <f>E1596</f>
        <v>60</v>
      </c>
      <c r="E1596" s="1898">
        <v>60</v>
      </c>
      <c r="F1596" s="1405"/>
      <c r="G1596" s="1405"/>
      <c r="H1596" s="1405"/>
      <c r="I1596" s="1405"/>
      <c r="J1596" s="2166"/>
      <c r="K1596" s="359"/>
    </row>
    <row r="1597" spans="1:11" ht="18.75">
      <c r="A1597" s="1141"/>
      <c r="B1597" s="1341" t="s">
        <v>6216</v>
      </c>
      <c r="C1597" s="1356" t="s">
        <v>5525</v>
      </c>
      <c r="D1597" s="1898">
        <v>60</v>
      </c>
      <c r="E1597" s="1898">
        <v>60</v>
      </c>
      <c r="F1597" s="1405"/>
      <c r="G1597" s="1405"/>
      <c r="H1597" s="1405"/>
      <c r="I1597" s="1405"/>
      <c r="J1597" s="2166"/>
      <c r="K1597" s="359"/>
    </row>
    <row r="1598" spans="1:11" ht="18.75">
      <c r="A1598" s="1141"/>
      <c r="B1598" s="1341" t="s">
        <v>6217</v>
      </c>
      <c r="C1598" s="1356" t="s">
        <v>5525</v>
      </c>
      <c r="D1598" s="1898">
        <v>60</v>
      </c>
      <c r="E1598" s="1898">
        <v>60</v>
      </c>
      <c r="F1598" s="1405"/>
      <c r="G1598" s="1405"/>
      <c r="H1598" s="1405"/>
      <c r="I1598" s="1405"/>
      <c r="J1598" s="2166"/>
      <c r="K1598" s="359"/>
    </row>
    <row r="1599" spans="1:11" ht="18.75">
      <c r="A1599" s="1141"/>
      <c r="B1599" s="1341" t="s">
        <v>6218</v>
      </c>
      <c r="C1599" s="1356" t="s">
        <v>5525</v>
      </c>
      <c r="D1599" s="1898">
        <v>60</v>
      </c>
      <c r="E1599" s="1898">
        <v>60</v>
      </c>
      <c r="F1599" s="1405"/>
      <c r="G1599" s="1405"/>
      <c r="H1599" s="1405"/>
      <c r="I1599" s="1405"/>
      <c r="J1599" s="2167"/>
      <c r="K1599" s="359"/>
    </row>
    <row r="1600" spans="1:11" ht="28.5">
      <c r="A1600" s="1141"/>
      <c r="B1600" s="1833" t="s">
        <v>6248</v>
      </c>
      <c r="C1600" s="1356"/>
      <c r="D1600" s="1898"/>
      <c r="E1600" s="1898"/>
      <c r="F1600" s="1405"/>
      <c r="G1600" s="1405"/>
      <c r="H1600" s="1405"/>
      <c r="I1600" s="1405"/>
      <c r="J1600" s="1832"/>
      <c r="K1600" s="359"/>
    </row>
    <row r="1601" spans="1:11" ht="31.5">
      <c r="A1601" s="1783" t="s">
        <v>5415</v>
      </c>
      <c r="B1601" s="1240" t="s">
        <v>6240</v>
      </c>
      <c r="C1601" s="1356"/>
      <c r="D1601" s="1898"/>
      <c r="E1601" s="1898"/>
      <c r="F1601" s="1405"/>
      <c r="G1601" s="1405"/>
      <c r="H1601" s="1405"/>
      <c r="I1601" s="1405"/>
      <c r="J1601" s="1832"/>
      <c r="K1601" s="359"/>
    </row>
    <row r="1602" spans="1:11" ht="15.75">
      <c r="A1602" s="1783"/>
      <c r="B1602" s="1337" t="s">
        <v>6132</v>
      </c>
      <c r="C1602" s="1356" t="s">
        <v>5525</v>
      </c>
      <c r="D1602" s="1898">
        <f>E1602</f>
        <v>60</v>
      </c>
      <c r="E1602" s="1898">
        <v>60</v>
      </c>
      <c r="F1602" s="1405"/>
      <c r="G1602" s="1405"/>
      <c r="H1602" s="1405"/>
      <c r="I1602" s="1405"/>
      <c r="J1602" s="1832"/>
      <c r="K1602" s="359"/>
    </row>
    <row r="1603" spans="1:11" ht="15.75">
      <c r="A1603" s="1783"/>
      <c r="B1603" s="1337" t="s">
        <v>6133</v>
      </c>
      <c r="C1603" s="1356" t="s">
        <v>5525</v>
      </c>
      <c r="D1603" s="1898">
        <v>60</v>
      </c>
      <c r="E1603" s="1898">
        <v>60</v>
      </c>
      <c r="F1603" s="1405"/>
      <c r="G1603" s="1405"/>
      <c r="H1603" s="1405"/>
      <c r="I1603" s="1405"/>
      <c r="J1603" s="1832"/>
      <c r="K1603" s="359"/>
    </row>
    <row r="1604" spans="1:11" ht="15.75">
      <c r="A1604" s="1783"/>
      <c r="B1604" s="1337" t="s">
        <v>6134</v>
      </c>
      <c r="C1604" s="1356" t="s">
        <v>5525</v>
      </c>
      <c r="D1604" s="1898">
        <v>60</v>
      </c>
      <c r="E1604" s="1898">
        <v>60</v>
      </c>
      <c r="F1604" s="1405"/>
      <c r="G1604" s="1405"/>
      <c r="H1604" s="1405"/>
      <c r="I1604" s="1405"/>
      <c r="J1604" s="1832"/>
      <c r="K1604" s="359"/>
    </row>
    <row r="1605" spans="1:11" ht="30">
      <c r="A1605" s="1783" t="s">
        <v>6244</v>
      </c>
      <c r="B1605" s="1338" t="s">
        <v>6241</v>
      </c>
      <c r="C1605" s="1356"/>
      <c r="D1605" s="1898"/>
      <c r="E1605" s="1898"/>
      <c r="F1605" s="1405"/>
      <c r="G1605" s="1405"/>
      <c r="H1605" s="1405"/>
      <c r="I1605" s="1405"/>
      <c r="J1605" s="1832"/>
      <c r="K1605" s="359"/>
    </row>
    <row r="1606" spans="1:11" ht="15.75">
      <c r="A1606" s="1783"/>
      <c r="B1606" s="1338" t="s">
        <v>6132</v>
      </c>
      <c r="C1606" s="1356" t="s">
        <v>5525</v>
      </c>
      <c r="D1606" s="1898">
        <v>60</v>
      </c>
      <c r="E1606" s="1898">
        <v>60</v>
      </c>
      <c r="F1606" s="1405"/>
      <c r="G1606" s="1405"/>
      <c r="H1606" s="1405"/>
      <c r="I1606" s="1405"/>
      <c r="J1606" s="1832"/>
      <c r="K1606" s="359"/>
    </row>
    <row r="1607" spans="1:11" ht="15.75">
      <c r="A1607" s="1783"/>
      <c r="B1607" s="1338" t="s">
        <v>6133</v>
      </c>
      <c r="C1607" s="1356" t="s">
        <v>5525</v>
      </c>
      <c r="D1607" s="1898">
        <f>E1607</f>
        <v>60</v>
      </c>
      <c r="E1607" s="1898">
        <v>60</v>
      </c>
      <c r="F1607" s="1405"/>
      <c r="G1607" s="1405"/>
      <c r="H1607" s="1405"/>
      <c r="I1607" s="1405"/>
      <c r="J1607" s="1832"/>
      <c r="K1607" s="359"/>
    </row>
    <row r="1608" spans="1:11" ht="15.75">
      <c r="A1608" s="1783"/>
      <c r="B1608" s="1338" t="s">
        <v>6134</v>
      </c>
      <c r="C1608" s="1356" t="s">
        <v>5525</v>
      </c>
      <c r="D1608" s="1898">
        <v>60</v>
      </c>
      <c r="E1608" s="1898">
        <v>60</v>
      </c>
      <c r="F1608" s="1405"/>
      <c r="G1608" s="1405"/>
      <c r="H1608" s="1405"/>
      <c r="I1608" s="1405"/>
      <c r="J1608" s="1832"/>
      <c r="K1608" s="359"/>
    </row>
    <row r="1609" spans="1:11" ht="31.5">
      <c r="A1609" s="1783" t="s">
        <v>6245</v>
      </c>
      <c r="B1609" s="1240" t="s">
        <v>6242</v>
      </c>
      <c r="C1609" s="1356"/>
      <c r="D1609" s="1898"/>
      <c r="E1609" s="1898"/>
      <c r="F1609" s="1405"/>
      <c r="G1609" s="1405"/>
      <c r="H1609" s="1405"/>
      <c r="I1609" s="1405"/>
      <c r="J1609" s="1832"/>
      <c r="K1609" s="359"/>
    </row>
    <row r="1610" spans="1:11" ht="15.75">
      <c r="A1610" s="1783"/>
      <c r="B1610" s="1338" t="s">
        <v>6132</v>
      </c>
      <c r="C1610" s="1356" t="s">
        <v>5525</v>
      </c>
      <c r="D1610" s="1898">
        <v>60</v>
      </c>
      <c r="E1610" s="1898">
        <v>60</v>
      </c>
      <c r="F1610" s="1405"/>
      <c r="G1610" s="1405"/>
      <c r="H1610" s="1405"/>
      <c r="I1610" s="1405"/>
      <c r="J1610" s="1832"/>
      <c r="K1610" s="359"/>
    </row>
    <row r="1611" spans="1:11" ht="15.75">
      <c r="A1611" s="1783"/>
      <c r="B1611" s="1338" t="s">
        <v>6133</v>
      </c>
      <c r="C1611" s="1356" t="s">
        <v>5525</v>
      </c>
      <c r="D1611" s="1898">
        <v>60</v>
      </c>
      <c r="E1611" s="1898">
        <v>60</v>
      </c>
      <c r="F1611" s="1405"/>
      <c r="G1611" s="1405"/>
      <c r="H1611" s="1405"/>
      <c r="I1611" s="1405"/>
      <c r="J1611" s="1832"/>
      <c r="K1611" s="359"/>
    </row>
    <row r="1612" spans="1:11" ht="15.75">
      <c r="A1612" s="1783"/>
      <c r="B1612" s="1338" t="s">
        <v>6134</v>
      </c>
      <c r="C1612" s="1356" t="s">
        <v>5525</v>
      </c>
      <c r="D1612" s="1898">
        <v>60</v>
      </c>
      <c r="E1612" s="1898">
        <v>60</v>
      </c>
      <c r="F1612" s="1405"/>
      <c r="G1612" s="1405"/>
      <c r="H1612" s="1405"/>
      <c r="I1612" s="1405"/>
      <c r="J1612" s="1832"/>
      <c r="K1612" s="359"/>
    </row>
    <row r="1613" spans="1:11" ht="30">
      <c r="A1613" s="1783" t="s">
        <v>6249</v>
      </c>
      <c r="B1613" s="1338" t="s">
        <v>6243</v>
      </c>
      <c r="C1613" s="1356" t="s">
        <v>5525</v>
      </c>
      <c r="D1613" s="1898">
        <v>60</v>
      </c>
      <c r="E1613" s="1898">
        <v>60</v>
      </c>
      <c r="F1613" s="1405"/>
      <c r="G1613" s="1405"/>
      <c r="H1613" s="1405"/>
      <c r="I1613" s="1405"/>
      <c r="J1613" s="1832"/>
      <c r="K1613" s="359"/>
    </row>
    <row r="1614" spans="1:11" ht="30">
      <c r="A1614" s="1783" t="s">
        <v>6250</v>
      </c>
      <c r="B1614" s="1338" t="s">
        <v>6246</v>
      </c>
      <c r="C1614" s="1356" t="s">
        <v>5525</v>
      </c>
      <c r="D1614" s="1898">
        <v>60</v>
      </c>
      <c r="E1614" s="1898">
        <v>60</v>
      </c>
      <c r="F1614" s="1405"/>
      <c r="G1614" s="1405"/>
      <c r="H1614" s="1405"/>
      <c r="I1614" s="1405"/>
      <c r="J1614" s="1832"/>
      <c r="K1614" s="359"/>
    </row>
    <row r="1615" spans="1:11" ht="34.5" customHeight="1">
      <c r="A1615" s="1141" t="s">
        <v>6251</v>
      </c>
      <c r="B1615" s="303" t="s">
        <v>5376</v>
      </c>
      <c r="C1615" s="1356" t="s">
        <v>5525</v>
      </c>
      <c r="D1615" s="33">
        <f>SUM(E1615:H1615)</f>
        <v>1800</v>
      </c>
      <c r="E1615" s="33">
        <f>30*60</f>
        <v>1800</v>
      </c>
      <c r="F1615" s="131"/>
      <c r="G1615" s="131"/>
      <c r="H1615" s="131"/>
      <c r="I1615" s="131"/>
      <c r="J1615" s="1707"/>
      <c r="K1615" s="1707"/>
    </row>
    <row r="1616" spans="1:11" ht="42.75">
      <c r="A1616" s="1" t="s">
        <v>4792</v>
      </c>
      <c r="B1616" s="28" t="s">
        <v>4775</v>
      </c>
      <c r="C1616" s="500"/>
      <c r="D1616" s="1680"/>
      <c r="E1616" s="1877" t="s">
        <v>4793</v>
      </c>
      <c r="F1616" s="388" t="s">
        <v>4794</v>
      </c>
      <c r="G1616" s="388"/>
      <c r="H1616" s="388" t="s">
        <v>4795</v>
      </c>
      <c r="I1616" s="500"/>
      <c r="J1616" s="500"/>
      <c r="K1616" s="500"/>
    </row>
    <row r="1617" spans="1:13" ht="15.75">
      <c r="A1617" s="1312" t="s">
        <v>4776</v>
      </c>
      <c r="B1617" s="38" t="s">
        <v>4777</v>
      </c>
      <c r="C1617" s="1356" t="s">
        <v>5525</v>
      </c>
      <c r="D1617" s="33">
        <f>SUM(E1617:H1617)</f>
        <v>70</v>
      </c>
      <c r="E1617" s="33">
        <v>40</v>
      </c>
      <c r="F1617" s="131">
        <v>10</v>
      </c>
      <c r="G1617" s="131"/>
      <c r="H1617" s="131">
        <v>20</v>
      </c>
      <c r="I1617" s="131"/>
      <c r="J1617" s="359"/>
      <c r="K1617" s="359"/>
    </row>
    <row r="1618" spans="1:13" ht="15.75">
      <c r="A1618" s="1312" t="s">
        <v>4783</v>
      </c>
      <c r="B1618" s="38" t="s">
        <v>4784</v>
      </c>
      <c r="C1618" s="1356" t="s">
        <v>5525</v>
      </c>
      <c r="D1618" s="33">
        <f t="shared" ref="D1618:D1620" si="68">SUM(E1618:H1618)</f>
        <v>70</v>
      </c>
      <c r="E1618" s="33">
        <v>40</v>
      </c>
      <c r="F1618" s="131">
        <v>10</v>
      </c>
      <c r="G1618" s="131"/>
      <c r="H1618" s="131">
        <v>20</v>
      </c>
      <c r="I1618" s="131"/>
      <c r="J1618" s="359"/>
      <c r="K1618" s="359"/>
    </row>
    <row r="1619" spans="1:13" ht="15.75">
      <c r="A1619" s="1312" t="s">
        <v>4785</v>
      </c>
      <c r="B1619" s="38" t="s">
        <v>4786</v>
      </c>
      <c r="C1619" s="1356" t="s">
        <v>5525</v>
      </c>
      <c r="D1619" s="33">
        <f t="shared" si="68"/>
        <v>141.19999999999999</v>
      </c>
      <c r="E1619" s="33">
        <v>60</v>
      </c>
      <c r="F1619" s="131">
        <v>50</v>
      </c>
      <c r="G1619" s="131"/>
      <c r="H1619" s="131">
        <v>31.2</v>
      </c>
      <c r="I1619" s="131"/>
      <c r="J1619" s="359"/>
      <c r="K1619" s="359"/>
    </row>
    <row r="1620" spans="1:13" ht="15.75">
      <c r="A1620" s="11" t="s">
        <v>4787</v>
      </c>
      <c r="B1620" s="38" t="s">
        <v>4788</v>
      </c>
      <c r="C1620" s="1356" t="s">
        <v>5525</v>
      </c>
      <c r="D1620" s="33">
        <f t="shared" si="68"/>
        <v>70</v>
      </c>
      <c r="E1620" s="33">
        <v>40</v>
      </c>
      <c r="F1620" s="131">
        <v>10</v>
      </c>
      <c r="G1620" s="131"/>
      <c r="H1620" s="131">
        <v>20</v>
      </c>
      <c r="I1620" s="131"/>
      <c r="J1620" s="359"/>
      <c r="K1620" s="359"/>
    </row>
    <row r="1621" spans="1:13" s="6" customFormat="1" ht="15.75">
      <c r="A1621" s="1144" t="s">
        <v>6023</v>
      </c>
      <c r="B1621" s="1608" t="s">
        <v>6180</v>
      </c>
      <c r="C1621" s="1408"/>
      <c r="D1621" s="1909"/>
      <c r="E1621" s="1909"/>
      <c r="F1621" s="1408"/>
      <c r="G1621" s="1408"/>
      <c r="H1621" s="1281"/>
      <c r="I1621" s="1408"/>
      <c r="J1621" s="500"/>
      <c r="K1621" s="500"/>
    </row>
    <row r="1622" spans="1:13" s="6" customFormat="1" ht="45">
      <c r="A1622" s="1147" t="s">
        <v>6181</v>
      </c>
      <c r="B1622" s="38" t="s">
        <v>6179</v>
      </c>
      <c r="C1622" s="1356" t="s">
        <v>5525</v>
      </c>
      <c r="D1622" s="33">
        <f>SUM(E1622:I1622)</f>
        <v>21600</v>
      </c>
      <c r="E1622" s="1899">
        <f>4*60*30*2</f>
        <v>14400</v>
      </c>
      <c r="F1622" s="1395"/>
      <c r="G1622" s="1395"/>
      <c r="H1622" s="1394">
        <f>4*60*30</f>
        <v>7200</v>
      </c>
      <c r="I1622" s="1683"/>
      <c r="J1622" s="526"/>
      <c r="K1622" s="1439"/>
    </row>
    <row r="1623" spans="1:13" s="6" customFormat="1" ht="30">
      <c r="A1623" s="1147" t="s">
        <v>6182</v>
      </c>
      <c r="B1623" s="38" t="s">
        <v>6177</v>
      </c>
      <c r="C1623" s="1356" t="s">
        <v>5525</v>
      </c>
      <c r="D1623" s="33">
        <f>SUM(E1623:I1623)</f>
        <v>23040</v>
      </c>
      <c r="E1623" s="1899">
        <f>4*60*30*2</f>
        <v>14400</v>
      </c>
      <c r="F1623" s="1395"/>
      <c r="G1623" s="1394">
        <f>4*60*6</f>
        <v>1440</v>
      </c>
      <c r="H1623" s="1394">
        <f>4*60*30</f>
        <v>7200</v>
      </c>
      <c r="I1623" s="1683"/>
      <c r="J1623" s="526"/>
      <c r="K1623" s="1439"/>
    </row>
    <row r="1624" spans="1:13" s="1117" customFormat="1" ht="100.5" customHeight="1">
      <c r="A1624" s="1147" t="s">
        <v>6183</v>
      </c>
      <c r="B1624" s="38" t="s">
        <v>6176</v>
      </c>
      <c r="C1624" s="1356" t="s">
        <v>5525</v>
      </c>
      <c r="D1624" s="33">
        <f>SUM(E1624:I1624)</f>
        <v>21600</v>
      </c>
      <c r="E1624" s="1899">
        <f>4*60*30*2</f>
        <v>14400</v>
      </c>
      <c r="F1624" s="1395"/>
      <c r="G1624" s="1395"/>
      <c r="H1624" s="1394">
        <f>4*60*30</f>
        <v>7200</v>
      </c>
      <c r="I1624" s="1683"/>
      <c r="J1624" s="1394"/>
      <c r="K1624" s="1394"/>
    </row>
    <row r="1625" spans="1:13" s="1117" customFormat="1" ht="33.75" customHeight="1">
      <c r="A1625" s="1148" t="s">
        <v>6184</v>
      </c>
      <c r="B1625" s="1129" t="s">
        <v>5405</v>
      </c>
      <c r="C1625" s="1332" t="s">
        <v>5525</v>
      </c>
      <c r="D1625" s="33">
        <f>SUM(E1625:H1625)</f>
        <v>60</v>
      </c>
      <c r="E1625" s="1899">
        <v>30</v>
      </c>
      <c r="F1625" s="1395">
        <v>20</v>
      </c>
      <c r="G1625" s="1395">
        <v>10</v>
      </c>
      <c r="H1625" s="1394"/>
      <c r="I1625" s="1394"/>
      <c r="J1625" s="1394"/>
      <c r="K1625" s="1394"/>
      <c r="L1625" s="51"/>
      <c r="M1625" s="51"/>
    </row>
    <row r="1626" spans="1:13" s="1117" customFormat="1" ht="15.75">
      <c r="A1626" s="1145" t="s">
        <v>5436</v>
      </c>
      <c r="B1626" s="1608" t="s">
        <v>6186</v>
      </c>
      <c r="C1626" s="1122"/>
      <c r="D1626" s="1884"/>
      <c r="E1626" s="1884"/>
      <c r="F1626" s="1325"/>
      <c r="G1626" s="1325"/>
      <c r="H1626" s="1686"/>
      <c r="I1626" s="1688"/>
      <c r="J1626" s="523"/>
      <c r="K1626" s="523"/>
    </row>
    <row r="1627" spans="1:13" ht="31.5">
      <c r="A1627" s="1144"/>
      <c r="B1627" s="1608" t="s">
        <v>5406</v>
      </c>
      <c r="C1627" s="1343"/>
      <c r="D1627" s="1680">
        <f>SUM(E1627:H1627)</f>
        <v>60</v>
      </c>
      <c r="E1627" s="1900">
        <v>30</v>
      </c>
      <c r="F1627" s="1684">
        <v>20</v>
      </c>
      <c r="G1627" s="1684">
        <v>10</v>
      </c>
      <c r="H1627" s="523"/>
      <c r="I1627" s="523"/>
      <c r="J1627" s="523"/>
      <c r="K1627" s="523"/>
    </row>
    <row r="1628" spans="1:13">
      <c r="A1628" s="36"/>
      <c r="B1628" s="38"/>
      <c r="C1628" s="131"/>
      <c r="D1628" s="33"/>
      <c r="E1628" s="33"/>
      <c r="F1628" s="131"/>
      <c r="G1628" s="131"/>
      <c r="H1628" s="131"/>
      <c r="I1628" s="131"/>
      <c r="J1628" s="359"/>
      <c r="K1628" s="359"/>
    </row>
    <row r="1629" spans="1:13">
      <c r="A1629" s="36"/>
      <c r="B1629" s="38"/>
      <c r="C1629" s="131"/>
      <c r="D1629" s="33"/>
      <c r="E1629" s="33"/>
      <c r="F1629" s="131"/>
      <c r="G1629" s="131"/>
      <c r="H1629" s="131"/>
      <c r="I1629" s="131"/>
      <c r="J1629" s="359"/>
      <c r="K1629" s="359"/>
    </row>
    <row r="1630" spans="1:13">
      <c r="A1630" s="36"/>
      <c r="B1630" s="38"/>
      <c r="C1630" s="131"/>
      <c r="D1630" s="33"/>
      <c r="E1630" s="33"/>
      <c r="F1630" s="131"/>
      <c r="G1630" s="131"/>
      <c r="H1630" s="131"/>
      <c r="I1630" s="131"/>
      <c r="J1630" s="359"/>
      <c r="K1630" s="359"/>
    </row>
    <row r="1631" spans="1:13">
      <c r="A1631" s="36"/>
      <c r="B1631" s="38"/>
      <c r="C1631" s="131"/>
      <c r="D1631" s="33"/>
      <c r="E1631" s="33"/>
      <c r="F1631" s="131"/>
      <c r="G1631" s="131"/>
      <c r="H1631" s="131"/>
      <c r="I1631" s="131"/>
      <c r="J1631" s="359"/>
      <c r="K1631" s="359"/>
    </row>
    <row r="1632" spans="1:13">
      <c r="A1632" s="36"/>
      <c r="B1632" s="38"/>
      <c r="C1632" s="131"/>
      <c r="D1632" s="33"/>
      <c r="E1632" s="33"/>
      <c r="F1632" s="131"/>
      <c r="G1632" s="131"/>
      <c r="H1632" s="131"/>
      <c r="I1632" s="131"/>
      <c r="J1632" s="359"/>
      <c r="K1632" s="359"/>
    </row>
    <row r="1633" spans="1:11">
      <c r="A1633" s="36"/>
      <c r="B1633" s="38"/>
      <c r="C1633" s="131"/>
      <c r="D1633" s="33"/>
      <c r="E1633" s="33"/>
      <c r="F1633" s="131"/>
      <c r="G1633" s="131"/>
      <c r="H1633" s="131"/>
      <c r="I1633" s="131"/>
      <c r="J1633" s="359"/>
      <c r="K1633" s="359"/>
    </row>
    <row r="1634" spans="1:11">
      <c r="A1634" s="36"/>
      <c r="B1634" s="38"/>
      <c r="C1634" s="131"/>
      <c r="D1634" s="33"/>
      <c r="E1634" s="33"/>
      <c r="F1634" s="131"/>
      <c r="G1634" s="131"/>
      <c r="H1634" s="131"/>
      <c r="I1634" s="131"/>
      <c r="J1634" s="359"/>
      <c r="K1634" s="359"/>
    </row>
    <row r="1635" spans="1:11">
      <c r="A1635" s="36"/>
      <c r="B1635" s="38"/>
      <c r="C1635" s="131"/>
      <c r="D1635" s="33"/>
      <c r="E1635" s="33"/>
      <c r="F1635" s="131"/>
      <c r="G1635" s="131"/>
      <c r="H1635" s="131"/>
      <c r="I1635" s="131"/>
      <c r="J1635" s="359"/>
      <c r="K1635" s="359"/>
    </row>
    <row r="1636" spans="1:11">
      <c r="A1636" s="36"/>
      <c r="B1636" s="38"/>
      <c r="C1636" s="131"/>
      <c r="D1636" s="33"/>
      <c r="E1636" s="33"/>
      <c r="F1636" s="131"/>
      <c r="G1636" s="131"/>
      <c r="H1636" s="131"/>
      <c r="I1636" s="131"/>
      <c r="J1636" s="359"/>
      <c r="K1636" s="359"/>
    </row>
    <row r="1637" spans="1:11">
      <c r="A1637" s="36"/>
      <c r="B1637" s="38"/>
      <c r="C1637" s="131"/>
      <c r="D1637" s="33"/>
      <c r="E1637" s="33"/>
      <c r="F1637" s="131"/>
      <c r="G1637" s="131"/>
      <c r="H1637" s="131"/>
      <c r="I1637" s="131"/>
      <c r="J1637" s="359"/>
      <c r="K1637" s="359"/>
    </row>
    <row r="1638" spans="1:11">
      <c r="A1638" s="36"/>
      <c r="B1638" s="38"/>
      <c r="C1638" s="131"/>
      <c r="D1638" s="33"/>
      <c r="E1638" s="33"/>
      <c r="F1638" s="131"/>
      <c r="G1638" s="131"/>
      <c r="H1638" s="131"/>
      <c r="I1638" s="131"/>
      <c r="J1638" s="359"/>
      <c r="K1638" s="359"/>
    </row>
    <row r="1639" spans="1:11">
      <c r="A1639" s="36"/>
      <c r="B1639" s="38"/>
      <c r="C1639" s="131"/>
      <c r="D1639" s="33"/>
      <c r="E1639" s="33"/>
      <c r="F1639" s="131"/>
      <c r="G1639" s="131"/>
      <c r="H1639" s="131"/>
      <c r="I1639" s="131"/>
    </row>
    <row r="1640" spans="1:11">
      <c r="A1640" s="18"/>
      <c r="B1640" s="505"/>
      <c r="C1640" s="1367"/>
      <c r="D1640" s="1901"/>
      <c r="E1640" s="1901"/>
      <c r="F1640" s="1367"/>
      <c r="G1640" s="1367"/>
      <c r="H1640" s="1367"/>
      <c r="I1640" s="1367"/>
    </row>
    <row r="1641" spans="1:11">
      <c r="A1641" s="18"/>
      <c r="B1641" s="505"/>
      <c r="C1641" s="1367"/>
      <c r="D1641" s="1901"/>
      <c r="E1641" s="1901"/>
      <c r="F1641" s="1367"/>
      <c r="G1641" s="1367"/>
      <c r="H1641" s="1367"/>
      <c r="I1641" s="1367"/>
    </row>
    <row r="1642" spans="1:11">
      <c r="A1642" s="18"/>
      <c r="B1642" s="505"/>
      <c r="C1642" s="1367"/>
      <c r="D1642" s="1901"/>
      <c r="E1642" s="1901"/>
      <c r="F1642" s="1367"/>
      <c r="G1642" s="1367"/>
      <c r="H1642" s="1367"/>
      <c r="I1642" s="1367"/>
    </row>
    <row r="1643" spans="1:11">
      <c r="A1643" s="18"/>
      <c r="B1643" s="505"/>
      <c r="C1643" s="1367"/>
      <c r="D1643" s="1901"/>
      <c r="E1643" s="1901"/>
      <c r="F1643" s="1367"/>
      <c r="G1643" s="1367"/>
      <c r="H1643" s="1367"/>
      <c r="I1643" s="1367"/>
    </row>
    <row r="1644" spans="1:11">
      <c r="A1644" s="18"/>
      <c r="B1644" s="505"/>
      <c r="C1644" s="1367"/>
      <c r="D1644" s="1901"/>
      <c r="E1644" s="1901"/>
      <c r="F1644" s="1367"/>
      <c r="G1644" s="1367"/>
      <c r="H1644" s="1367"/>
      <c r="I1644" s="1367"/>
    </row>
    <row r="1645" spans="1:11">
      <c r="A1645" s="18"/>
      <c r="B1645" s="505"/>
      <c r="C1645" s="1367"/>
      <c r="D1645" s="1901"/>
      <c r="E1645" s="1901"/>
      <c r="F1645" s="1367"/>
      <c r="G1645" s="1367"/>
      <c r="H1645" s="1367"/>
      <c r="I1645" s="1367"/>
    </row>
    <row r="1646" spans="1:11">
      <c r="A1646" s="18"/>
      <c r="B1646" s="505"/>
      <c r="C1646" s="1367"/>
      <c r="D1646" s="1901"/>
      <c r="E1646" s="1901"/>
      <c r="F1646" s="1367"/>
      <c r="G1646" s="1367"/>
      <c r="H1646" s="1367"/>
      <c r="I1646" s="1367"/>
    </row>
    <row r="1647" spans="1:11">
      <c r="A1647" s="18"/>
      <c r="B1647" s="505"/>
      <c r="C1647" s="1367"/>
      <c r="D1647" s="1901"/>
      <c r="E1647" s="1901"/>
      <c r="F1647" s="1367"/>
      <c r="G1647" s="1367"/>
      <c r="H1647" s="1367"/>
      <c r="I1647" s="1367"/>
    </row>
    <row r="1648" spans="1:11">
      <c r="A1648" s="18"/>
      <c r="B1648" s="505"/>
      <c r="C1648" s="1367"/>
      <c r="D1648" s="1901"/>
      <c r="E1648" s="1901"/>
      <c r="F1648" s="1367"/>
      <c r="G1648" s="1367"/>
      <c r="H1648" s="1367"/>
      <c r="I1648" s="1367"/>
    </row>
    <row r="1649" spans="1:9">
      <c r="A1649" s="18"/>
      <c r="B1649" s="505"/>
      <c r="C1649" s="1367"/>
      <c r="D1649" s="1901"/>
      <c r="E1649" s="1901"/>
      <c r="F1649" s="1367"/>
      <c r="G1649" s="1367"/>
      <c r="H1649" s="1367"/>
      <c r="I1649" s="1367"/>
    </row>
    <row r="1650" spans="1:9">
      <c r="A1650" s="18"/>
      <c r="B1650" s="505"/>
      <c r="C1650" s="1367"/>
      <c r="D1650" s="1901"/>
      <c r="E1650" s="1901"/>
      <c r="F1650" s="1367"/>
      <c r="G1650" s="1367"/>
      <c r="H1650" s="1367"/>
      <c r="I1650" s="1367"/>
    </row>
    <row r="1651" spans="1:9">
      <c r="A1651" s="18"/>
      <c r="B1651" s="505"/>
      <c r="C1651" s="1367"/>
      <c r="D1651" s="1901"/>
      <c r="E1651" s="1901"/>
      <c r="F1651" s="1367"/>
      <c r="G1651" s="1367"/>
      <c r="H1651" s="1367"/>
      <c r="I1651" s="1367"/>
    </row>
    <row r="1652" spans="1:9">
      <c r="A1652" s="18"/>
      <c r="B1652" s="505"/>
      <c r="C1652" s="1367"/>
      <c r="D1652" s="1901"/>
      <c r="E1652" s="1901"/>
      <c r="F1652" s="1367"/>
      <c r="G1652" s="1367"/>
      <c r="H1652" s="1367"/>
      <c r="I1652" s="1367"/>
    </row>
    <row r="1653" spans="1:9">
      <c r="A1653" s="18"/>
      <c r="B1653" s="505"/>
      <c r="C1653" s="1367"/>
      <c r="D1653" s="1901"/>
      <c r="E1653" s="1901"/>
      <c r="F1653" s="1367"/>
      <c r="G1653" s="1367"/>
      <c r="H1653" s="1367"/>
      <c r="I1653" s="1367"/>
    </row>
    <row r="1654" spans="1:9">
      <c r="A1654" s="18"/>
      <c r="B1654" s="505"/>
      <c r="C1654" s="1367"/>
      <c r="D1654" s="1901"/>
      <c r="E1654" s="1901"/>
      <c r="F1654" s="1367"/>
      <c r="G1654" s="1367"/>
      <c r="H1654" s="1367"/>
      <c r="I1654" s="1367"/>
    </row>
    <row r="1655" spans="1:9">
      <c r="A1655" s="18"/>
      <c r="B1655" s="505"/>
      <c r="C1655" s="1367"/>
      <c r="D1655" s="1901"/>
      <c r="E1655" s="1901"/>
      <c r="F1655" s="1367"/>
      <c r="G1655" s="1367"/>
      <c r="H1655" s="1367"/>
      <c r="I1655" s="1367"/>
    </row>
    <row r="1656" spans="1:9">
      <c r="A1656" s="18"/>
      <c r="B1656" s="505"/>
      <c r="C1656" s="1367"/>
      <c r="D1656" s="1901"/>
      <c r="E1656" s="1901"/>
      <c r="F1656" s="1367"/>
      <c r="G1656" s="1367"/>
      <c r="H1656" s="1367"/>
      <c r="I1656" s="1367"/>
    </row>
    <row r="1657" spans="1:9">
      <c r="A1657" s="18"/>
      <c r="B1657" s="505"/>
      <c r="C1657" s="1367"/>
      <c r="D1657" s="1901"/>
      <c r="E1657" s="1901"/>
      <c r="F1657" s="1367"/>
      <c r="G1657" s="1367"/>
      <c r="H1657" s="1367"/>
      <c r="I1657" s="1367"/>
    </row>
    <row r="1658" spans="1:9">
      <c r="A1658" s="18"/>
      <c r="B1658" s="505"/>
      <c r="C1658" s="1367"/>
      <c r="D1658" s="1901"/>
      <c r="E1658" s="1901"/>
      <c r="F1658" s="1367"/>
      <c r="G1658" s="1367"/>
      <c r="H1658" s="1367"/>
      <c r="I1658" s="1367"/>
    </row>
    <row r="1659" spans="1:9">
      <c r="A1659" s="18"/>
      <c r="B1659" s="505"/>
      <c r="C1659" s="1367"/>
      <c r="D1659" s="1901"/>
      <c r="E1659" s="1901"/>
      <c r="F1659" s="1367"/>
      <c r="G1659" s="1367"/>
      <c r="H1659" s="1367"/>
      <c r="I1659" s="1367"/>
    </row>
    <row r="1660" spans="1:9">
      <c r="A1660" s="18"/>
      <c r="B1660" s="505"/>
      <c r="C1660" s="1367"/>
      <c r="D1660" s="1901"/>
      <c r="E1660" s="1901"/>
      <c r="F1660" s="1367"/>
      <c r="G1660" s="1367"/>
      <c r="H1660" s="1367"/>
      <c r="I1660" s="1367"/>
    </row>
    <row r="1661" spans="1:9">
      <c r="A1661" s="18"/>
      <c r="B1661" s="505"/>
      <c r="C1661" s="1367"/>
      <c r="D1661" s="1901"/>
      <c r="E1661" s="1901"/>
      <c r="F1661" s="1367"/>
      <c r="G1661" s="1367"/>
      <c r="H1661" s="1367"/>
      <c r="I1661" s="1367"/>
    </row>
    <row r="1662" spans="1:9">
      <c r="A1662" s="18"/>
      <c r="B1662" s="505"/>
      <c r="C1662" s="1367"/>
      <c r="D1662" s="1901"/>
      <c r="E1662" s="1901"/>
      <c r="F1662" s="1367"/>
      <c r="G1662" s="1367"/>
      <c r="H1662" s="1367"/>
      <c r="I1662" s="1367"/>
    </row>
    <row r="1663" spans="1:9">
      <c r="A1663" s="18"/>
      <c r="B1663" s="505"/>
      <c r="C1663" s="1367"/>
      <c r="D1663" s="1901"/>
      <c r="E1663" s="1901"/>
      <c r="F1663" s="1367"/>
      <c r="G1663" s="1367"/>
      <c r="H1663" s="1367"/>
      <c r="I1663" s="1367"/>
    </row>
    <row r="1664" spans="1:9">
      <c r="A1664" s="18"/>
      <c r="B1664" s="505"/>
      <c r="C1664" s="1367"/>
      <c r="D1664" s="1901"/>
      <c r="E1664" s="1901"/>
      <c r="F1664" s="1367"/>
      <c r="G1664" s="1367"/>
      <c r="H1664" s="1367"/>
      <c r="I1664" s="1367"/>
    </row>
    <row r="1665" spans="1:9">
      <c r="A1665" s="18"/>
      <c r="B1665" s="505"/>
      <c r="C1665" s="1367"/>
      <c r="D1665" s="1901"/>
      <c r="E1665" s="1901"/>
      <c r="F1665" s="1367"/>
      <c r="G1665" s="1367"/>
      <c r="H1665" s="1367"/>
      <c r="I1665" s="1367"/>
    </row>
    <row r="1666" spans="1:9">
      <c r="A1666" s="18"/>
      <c r="B1666" s="505"/>
      <c r="C1666" s="1367"/>
      <c r="D1666" s="1901"/>
      <c r="E1666" s="1901"/>
      <c r="F1666" s="1367"/>
      <c r="G1666" s="1367"/>
      <c r="H1666" s="1367"/>
      <c r="I1666" s="1367"/>
    </row>
    <row r="1667" spans="1:9">
      <c r="A1667" s="18"/>
      <c r="B1667" s="505"/>
      <c r="C1667" s="1367"/>
      <c r="D1667" s="1901"/>
      <c r="E1667" s="1901"/>
      <c r="F1667" s="1367"/>
      <c r="G1667" s="1367"/>
      <c r="H1667" s="1367"/>
      <c r="I1667" s="1367"/>
    </row>
    <row r="1668" spans="1:9">
      <c r="A1668" s="18"/>
      <c r="B1668" s="505"/>
      <c r="C1668" s="1367"/>
      <c r="D1668" s="1901"/>
      <c r="E1668" s="1901"/>
      <c r="F1668" s="1367"/>
      <c r="G1668" s="1367"/>
      <c r="H1668" s="1367"/>
      <c r="I1668" s="1367"/>
    </row>
    <row r="1669" spans="1:9">
      <c r="A1669" s="18"/>
      <c r="B1669" s="505"/>
      <c r="C1669" s="1367"/>
      <c r="D1669" s="1901"/>
      <c r="E1669" s="1901"/>
      <c r="F1669" s="1367"/>
      <c r="G1669" s="1367"/>
      <c r="H1669" s="1367"/>
      <c r="I1669" s="1367"/>
    </row>
    <row r="1670" spans="1:9">
      <c r="A1670" s="192"/>
      <c r="B1670" s="193"/>
      <c r="C1670" s="74"/>
      <c r="D1670" s="1902"/>
      <c r="E1670" s="1902"/>
      <c r="F1670" s="74"/>
      <c r="G1670" s="74"/>
      <c r="H1670" s="74"/>
      <c r="I1670" s="74"/>
    </row>
    <row r="1671" spans="1:9">
      <c r="A1671" s="192"/>
      <c r="B1671" s="915"/>
      <c r="C1671" s="782"/>
      <c r="D1671" s="1903"/>
      <c r="E1671" s="2143"/>
      <c r="F1671" s="2143"/>
      <c r="G1671" s="2143"/>
      <c r="H1671" s="74"/>
      <c r="I1671" s="74"/>
    </row>
    <row r="1672" spans="1:9">
      <c r="A1672" s="192"/>
      <c r="B1672" s="915"/>
      <c r="C1672" s="782"/>
      <c r="D1672" s="1903"/>
      <c r="E1672" s="1903"/>
      <c r="F1672" s="782"/>
      <c r="G1672" s="1406"/>
      <c r="H1672" s="74"/>
      <c r="I1672" s="74"/>
    </row>
    <row r="1673" spans="1:9">
      <c r="A1673" s="192"/>
      <c r="B1673" s="2142"/>
      <c r="C1673" s="2142"/>
      <c r="D1673" s="1903"/>
      <c r="E1673" s="2143"/>
      <c r="F1673" s="2143"/>
      <c r="G1673" s="2143"/>
      <c r="H1673" s="74"/>
      <c r="I1673" s="74"/>
    </row>
    <row r="1674" spans="1:9">
      <c r="A1674" s="192"/>
      <c r="B1674" s="2142"/>
      <c r="C1674" s="2142"/>
      <c r="D1674" s="1903"/>
      <c r="E1674" s="2143"/>
      <c r="F1674" s="2143"/>
      <c r="G1674" s="2143"/>
      <c r="H1674" s="74"/>
      <c r="I1674" s="74"/>
    </row>
    <row r="1675" spans="1:9">
      <c r="A1675" s="192"/>
      <c r="B1675" s="2142"/>
      <c r="C1675" s="2142"/>
      <c r="D1675" s="1903"/>
      <c r="E1675" s="2143"/>
      <c r="F1675" s="2143"/>
      <c r="G1675" s="2143"/>
      <c r="H1675" s="74"/>
      <c r="I1675" s="74"/>
    </row>
    <row r="1676" spans="1:9">
      <c r="A1676" s="192"/>
      <c r="B1676" s="193"/>
      <c r="C1676" s="74"/>
      <c r="D1676" s="1902"/>
      <c r="E1676" s="1902"/>
      <c r="F1676" s="74"/>
      <c r="G1676" s="74"/>
      <c r="H1676" s="74"/>
      <c r="I1676" s="74"/>
    </row>
    <row r="1756" ht="33.75" customHeight="1"/>
    <row r="1758" ht="36" customHeight="1"/>
    <row r="1759" ht="48" customHeight="1"/>
    <row r="1851" ht="36.75" customHeight="1"/>
    <row r="1893" ht="45" customHeight="1"/>
    <row r="1896" ht="39" customHeight="1"/>
    <row r="1928" ht="26.25" customHeight="1"/>
    <row r="1929" ht="18.75" customHeight="1"/>
    <row r="1933" ht="21" customHeight="1"/>
    <row r="1996" ht="36" customHeight="1"/>
    <row r="1997" ht="50.25" customHeight="1"/>
    <row r="2012" ht="37.5" customHeight="1"/>
    <row r="2013" ht="36" customHeight="1"/>
    <row r="2015" ht="21" customHeight="1"/>
    <row r="2016" ht="19.5" customHeight="1"/>
    <row r="2104" ht="23.25" customHeight="1"/>
    <row r="2105" ht="29.25" customHeight="1"/>
    <row r="2106" ht="18" customHeight="1"/>
    <row r="2107" ht="18" customHeight="1"/>
    <row r="2108" ht="22.5" customHeight="1"/>
    <row r="2113" ht="39" customHeight="1"/>
    <row r="2178" ht="46.5" customHeight="1"/>
    <row r="2179" ht="41.25" customHeight="1"/>
    <row r="2230" spans="1:11" s="6" customFormat="1">
      <c r="A2230" s="194"/>
      <c r="B2230" s="195"/>
      <c r="C2230" s="71"/>
      <c r="D2230" s="1904"/>
      <c r="E2230" s="1904"/>
      <c r="F2230" s="71"/>
      <c r="G2230" s="71"/>
      <c r="H2230" s="71"/>
      <c r="I2230" s="71"/>
      <c r="J2230" s="197"/>
      <c r="K2230" s="197"/>
    </row>
    <row r="2231" spans="1:11" s="6" customFormat="1">
      <c r="A2231" s="194"/>
      <c r="B2231" s="195"/>
      <c r="C2231" s="71"/>
      <c r="D2231" s="1904"/>
      <c r="E2231" s="1904"/>
      <c r="F2231" s="71"/>
      <c r="G2231" s="71"/>
      <c r="H2231" s="71"/>
      <c r="I2231" s="71"/>
      <c r="J2231" s="197"/>
      <c r="K2231" s="197"/>
    </row>
    <row r="2232" spans="1:11" s="6" customFormat="1">
      <c r="A2232" s="194"/>
      <c r="B2232" s="195"/>
      <c r="C2232" s="71"/>
      <c r="D2232" s="1904"/>
      <c r="E2232" s="1904"/>
      <c r="F2232" s="71"/>
      <c r="G2232" s="71"/>
      <c r="H2232" s="71"/>
      <c r="I2232" s="71"/>
      <c r="J2232" s="197"/>
      <c r="K2232" s="197"/>
    </row>
    <row r="2233" spans="1:11" s="6" customFormat="1">
      <c r="A2233" s="194"/>
      <c r="B2233" s="195"/>
      <c r="C2233" s="71"/>
      <c r="D2233" s="1904"/>
      <c r="E2233" s="1904"/>
      <c r="F2233" s="71"/>
      <c r="G2233" s="71"/>
      <c r="H2233" s="71"/>
      <c r="I2233" s="71"/>
      <c r="J2233" s="197"/>
      <c r="K2233" s="197"/>
    </row>
    <row r="2234" spans="1:11" s="6" customFormat="1">
      <c r="A2234" s="194"/>
      <c r="B2234" s="195"/>
      <c r="C2234" s="71"/>
      <c r="D2234" s="1904"/>
      <c r="E2234" s="1904"/>
      <c r="F2234" s="71"/>
      <c r="G2234" s="71"/>
      <c r="H2234" s="71"/>
      <c r="I2234" s="71"/>
      <c r="J2234" s="197"/>
      <c r="K2234" s="197"/>
    </row>
    <row r="2235" spans="1:11" s="6" customFormat="1">
      <c r="A2235" s="194"/>
      <c r="B2235" s="195"/>
      <c r="C2235" s="71"/>
      <c r="D2235" s="1904"/>
      <c r="E2235" s="1904"/>
      <c r="F2235" s="71"/>
      <c r="G2235" s="71"/>
      <c r="H2235" s="71"/>
      <c r="I2235" s="71"/>
      <c r="J2235" s="197"/>
      <c r="K2235" s="197"/>
    </row>
    <row r="2236" spans="1:11" s="6" customFormat="1">
      <c r="A2236" s="194"/>
      <c r="B2236" s="195"/>
      <c r="C2236" s="71"/>
      <c r="D2236" s="1904"/>
      <c r="E2236" s="1904"/>
      <c r="F2236" s="71"/>
      <c r="G2236" s="71"/>
      <c r="H2236" s="71"/>
      <c r="I2236" s="71"/>
      <c r="J2236" s="197"/>
      <c r="K2236" s="197"/>
    </row>
    <row r="2237" spans="1:11" s="6" customFormat="1">
      <c r="A2237" s="194"/>
      <c r="B2237" s="195"/>
      <c r="C2237" s="71"/>
      <c r="D2237" s="1904"/>
      <c r="E2237" s="1904"/>
      <c r="F2237" s="71"/>
      <c r="G2237" s="71"/>
      <c r="H2237" s="71"/>
      <c r="I2237" s="71"/>
      <c r="J2237" s="197"/>
      <c r="K2237" s="197"/>
    </row>
    <row r="2269" ht="69" customHeight="1"/>
    <row r="2270" ht="61.5" customHeight="1"/>
    <row r="2271" ht="25.5" customHeight="1"/>
    <row r="2272" ht="33" customHeight="1"/>
    <row r="2273" ht="27" customHeight="1"/>
    <row r="2274" ht="21.75" customHeight="1"/>
    <row r="2275" ht="15.75" customHeight="1"/>
    <row r="2276" ht="24.75" customHeight="1"/>
    <row r="2277" ht="15.75" customHeight="1"/>
    <row r="2278" ht="15.75" customHeight="1"/>
    <row r="2279" ht="15.75" customHeight="1"/>
    <row r="2280" ht="15.75" customHeight="1"/>
    <row r="2281" ht="15.75" customHeight="1"/>
    <row r="2282" ht="15.75" customHeight="1"/>
    <row r="2283" ht="15.75" customHeight="1"/>
    <row r="2284" ht="15.75" customHeight="1"/>
    <row r="2285" ht="15.75" customHeight="1"/>
    <row r="2286" ht="15.75" customHeight="1"/>
    <row r="2287" ht="15.75" customHeight="1"/>
    <row r="2288" ht="15.75" customHeight="1"/>
    <row r="2289" ht="15.75" customHeight="1"/>
    <row r="2290" ht="15.75" customHeight="1"/>
    <row r="2291" ht="15.75" customHeight="1"/>
    <row r="2292" ht="15.75" customHeight="1"/>
    <row r="2293" ht="15.75" customHeight="1"/>
    <row r="2294" ht="15.75" customHeight="1"/>
    <row r="2295" ht="15.75" customHeight="1"/>
    <row r="2296" ht="15.75" customHeight="1"/>
    <row r="2297" ht="44.25" customHeight="1"/>
    <row r="2298" ht="15.75" customHeight="1"/>
    <row r="2299" ht="28.5" customHeight="1"/>
    <row r="2300" ht="15.75" customHeight="1"/>
    <row r="2301" ht="15.75" customHeight="1"/>
    <row r="2302" ht="15.75" customHeight="1"/>
    <row r="2303" ht="15.75" customHeight="1"/>
    <row r="2304" ht="15.75" customHeight="1"/>
    <row r="2305" ht="15.75" customHeight="1"/>
    <row r="2306" ht="15.75" customHeight="1"/>
    <row r="2307" ht="15.75" customHeight="1"/>
    <row r="2308" ht="15.75" customHeight="1"/>
    <row r="2309" ht="15.75" customHeight="1"/>
    <row r="2310" ht="15.75" customHeight="1"/>
    <row r="2311" ht="15.75" customHeight="1"/>
    <row r="2312" ht="15.75" customHeight="1"/>
    <row r="2313" ht="15.75" customHeight="1"/>
    <row r="2314" ht="15.75" customHeight="1"/>
    <row r="2315" ht="15.75" customHeight="1"/>
    <row r="2316" ht="15.75" customHeight="1"/>
    <row r="2317" ht="15.75" customHeight="1"/>
    <row r="2318" ht="15.75" customHeight="1"/>
    <row r="2319" ht="15.75" customHeight="1"/>
    <row r="2320" ht="15.75" customHeight="1"/>
    <row r="2321" ht="45" customHeight="1"/>
    <row r="2322" ht="15.75" customHeight="1"/>
    <row r="2323" ht="15.75" customHeight="1"/>
    <row r="2324" ht="15.75" customHeight="1"/>
    <row r="2325" ht="15.75" customHeight="1"/>
    <row r="2326" ht="15.75" customHeight="1"/>
    <row r="2327" ht="15.75" customHeight="1"/>
    <row r="2328" ht="21.75" customHeight="1"/>
    <row r="2329" ht="28.5" customHeight="1"/>
    <row r="2330" ht="24.75" customHeight="1"/>
    <row r="2331" ht="15.75" customHeight="1"/>
    <row r="2332" ht="49.5" customHeight="1"/>
    <row r="2333" ht="15.75" customHeight="1"/>
    <row r="2334" ht="15.75" customHeight="1"/>
    <row r="2335" ht="15.75" customHeight="1"/>
    <row r="2336" ht="15.75" customHeight="1"/>
    <row r="2337" spans="1:11" ht="15.75" customHeight="1"/>
    <row r="2338" spans="1:11" ht="24.75" customHeight="1"/>
    <row r="2339" spans="1:11" ht="40.5" customHeight="1"/>
    <row r="2340" spans="1:11" s="6" customFormat="1" ht="51" customHeight="1">
      <c r="A2340" s="194"/>
      <c r="B2340" s="195"/>
      <c r="C2340" s="71"/>
      <c r="D2340" s="1904"/>
      <c r="E2340" s="1904"/>
      <c r="F2340" s="71"/>
      <c r="G2340" s="71"/>
      <c r="H2340" s="71"/>
      <c r="I2340" s="71"/>
      <c r="J2340" s="197"/>
      <c r="K2340" s="197"/>
    </row>
    <row r="2341" spans="1:11" s="6" customFormat="1">
      <c r="A2341" s="194"/>
      <c r="B2341" s="195"/>
      <c r="C2341" s="71"/>
      <c r="D2341" s="1904"/>
      <c r="E2341" s="1904"/>
      <c r="F2341" s="71"/>
      <c r="G2341" s="71"/>
      <c r="H2341" s="71"/>
      <c r="I2341" s="71"/>
      <c r="J2341" s="197"/>
      <c r="K2341" s="197"/>
    </row>
    <row r="2342" spans="1:11" s="6" customFormat="1">
      <c r="A2342" s="194"/>
      <c r="B2342" s="195"/>
      <c r="C2342" s="71"/>
      <c r="D2342" s="1904"/>
      <c r="E2342" s="1904"/>
      <c r="F2342" s="71"/>
      <c r="G2342" s="71"/>
      <c r="H2342" s="71"/>
      <c r="I2342" s="71"/>
      <c r="J2342" s="197"/>
      <c r="K2342" s="197"/>
    </row>
    <row r="2343" spans="1:11" s="6" customFormat="1">
      <c r="A2343" s="194"/>
      <c r="B2343" s="195"/>
      <c r="C2343" s="71"/>
      <c r="D2343" s="1904"/>
      <c r="E2343" s="1904"/>
      <c r="F2343" s="71"/>
      <c r="G2343" s="71"/>
      <c r="H2343" s="71"/>
      <c r="I2343" s="71"/>
      <c r="J2343" s="197"/>
      <c r="K2343" s="197"/>
    </row>
    <row r="2344" spans="1:11" s="6" customFormat="1">
      <c r="A2344" s="194"/>
      <c r="B2344" s="195"/>
      <c r="C2344" s="71"/>
      <c r="D2344" s="1904"/>
      <c r="E2344" s="1904"/>
      <c r="F2344" s="71"/>
      <c r="G2344" s="71"/>
      <c r="H2344" s="71"/>
      <c r="I2344" s="71"/>
      <c r="J2344" s="197"/>
      <c r="K2344" s="197"/>
    </row>
    <row r="2345" spans="1:11" s="6" customFormat="1">
      <c r="A2345" s="194"/>
      <c r="B2345" s="195"/>
      <c r="C2345" s="71"/>
      <c r="D2345" s="1904"/>
      <c r="E2345" s="1904"/>
      <c r="F2345" s="71"/>
      <c r="G2345" s="71"/>
      <c r="H2345" s="71"/>
      <c r="I2345" s="71"/>
      <c r="J2345" s="197"/>
      <c r="K2345" s="197"/>
    </row>
    <row r="2346" spans="1:11" s="6" customFormat="1">
      <c r="A2346" s="194"/>
      <c r="B2346" s="195"/>
      <c r="C2346" s="71"/>
      <c r="D2346" s="1904"/>
      <c r="E2346" s="1904"/>
      <c r="F2346" s="71"/>
      <c r="G2346" s="71"/>
      <c r="H2346" s="71"/>
      <c r="I2346" s="71"/>
      <c r="J2346" s="197"/>
      <c r="K2346" s="197"/>
    </row>
    <row r="2347" spans="1:11" s="6" customFormat="1">
      <c r="A2347" s="194"/>
      <c r="B2347" s="195"/>
      <c r="C2347" s="71"/>
      <c r="D2347" s="1904"/>
      <c r="E2347" s="1904"/>
      <c r="F2347" s="71"/>
      <c r="G2347" s="71"/>
      <c r="H2347" s="71"/>
      <c r="I2347" s="71"/>
      <c r="J2347" s="197"/>
      <c r="K2347" s="197"/>
    </row>
    <row r="2348" spans="1:11" s="6" customFormat="1">
      <c r="A2348" s="194"/>
      <c r="B2348" s="195"/>
      <c r="C2348" s="71"/>
      <c r="D2348" s="1904"/>
      <c r="E2348" s="1904"/>
      <c r="F2348" s="71"/>
      <c r="G2348" s="71"/>
      <c r="H2348" s="71"/>
      <c r="I2348" s="71"/>
      <c r="J2348" s="197"/>
      <c r="K2348" s="197"/>
    </row>
    <row r="2349" spans="1:11" s="6" customFormat="1">
      <c r="A2349" s="194"/>
      <c r="B2349" s="195"/>
      <c r="C2349" s="71"/>
      <c r="D2349" s="1904"/>
      <c r="E2349" s="1904"/>
      <c r="F2349" s="71"/>
      <c r="G2349" s="71"/>
      <c r="H2349" s="71"/>
      <c r="I2349" s="71"/>
      <c r="J2349" s="197"/>
      <c r="K2349" s="197"/>
    </row>
    <row r="2350" spans="1:11" s="6" customFormat="1">
      <c r="A2350" s="194"/>
      <c r="B2350" s="195"/>
      <c r="C2350" s="71"/>
      <c r="D2350" s="1904"/>
      <c r="E2350" s="1904"/>
      <c r="F2350" s="71"/>
      <c r="G2350" s="71"/>
      <c r="H2350" s="71"/>
      <c r="I2350" s="71"/>
      <c r="J2350" s="197"/>
      <c r="K2350" s="197"/>
    </row>
    <row r="2351" spans="1:11" s="6" customFormat="1">
      <c r="A2351" s="194"/>
      <c r="B2351" s="195"/>
      <c r="C2351" s="71"/>
      <c r="D2351" s="1904"/>
      <c r="E2351" s="1904"/>
      <c r="F2351" s="71"/>
      <c r="G2351" s="71"/>
      <c r="H2351" s="71"/>
      <c r="I2351" s="71"/>
      <c r="J2351" s="197"/>
      <c r="K2351" s="197"/>
    </row>
    <row r="2352" spans="1:11" s="6" customFormat="1">
      <c r="A2352" s="194"/>
      <c r="B2352" s="195"/>
      <c r="C2352" s="71"/>
      <c r="D2352" s="1904"/>
      <c r="E2352" s="1904"/>
      <c r="F2352" s="71"/>
      <c r="G2352" s="71"/>
      <c r="H2352" s="71"/>
      <c r="I2352" s="71"/>
      <c r="J2352" s="197"/>
      <c r="K2352" s="197"/>
    </row>
    <row r="2353" spans="1:11" s="6" customFormat="1">
      <c r="A2353" s="194"/>
      <c r="B2353" s="195"/>
      <c r="C2353" s="71"/>
      <c r="D2353" s="1904"/>
      <c r="E2353" s="1904"/>
      <c r="F2353" s="71"/>
      <c r="G2353" s="71"/>
      <c r="H2353" s="71"/>
      <c r="I2353" s="71"/>
      <c r="J2353" s="197"/>
      <c r="K2353" s="197"/>
    </row>
    <row r="2354" spans="1:11" s="6" customFormat="1">
      <c r="A2354" s="194"/>
      <c r="B2354" s="195"/>
      <c r="C2354" s="71"/>
      <c r="D2354" s="1904"/>
      <c r="E2354" s="1904"/>
      <c r="F2354" s="71"/>
      <c r="G2354" s="71"/>
      <c r="H2354" s="71"/>
      <c r="I2354" s="71"/>
      <c r="J2354" s="197"/>
      <c r="K2354" s="197"/>
    </row>
    <row r="2355" spans="1:11" s="6" customFormat="1">
      <c r="A2355" s="194"/>
      <c r="B2355" s="195"/>
      <c r="C2355" s="71"/>
      <c r="D2355" s="1904"/>
      <c r="E2355" s="1904"/>
      <c r="F2355" s="71"/>
      <c r="G2355" s="71"/>
      <c r="H2355" s="71"/>
      <c r="I2355" s="71"/>
      <c r="J2355" s="197"/>
      <c r="K2355" s="197"/>
    </row>
    <row r="2356" spans="1:11" s="6" customFormat="1">
      <c r="A2356" s="194"/>
      <c r="B2356" s="195"/>
      <c r="C2356" s="71"/>
      <c r="D2356" s="1904"/>
      <c r="E2356" s="1904"/>
      <c r="F2356" s="71"/>
      <c r="G2356" s="71"/>
      <c r="H2356" s="71"/>
      <c r="I2356" s="71"/>
      <c r="J2356" s="197"/>
      <c r="K2356" s="197"/>
    </row>
    <row r="2357" spans="1:11" s="6" customFormat="1">
      <c r="A2357" s="194"/>
      <c r="B2357" s="195"/>
      <c r="C2357" s="71"/>
      <c r="D2357" s="1904"/>
      <c r="E2357" s="1904"/>
      <c r="F2357" s="71"/>
      <c r="G2357" s="71"/>
      <c r="H2357" s="71"/>
      <c r="I2357" s="71"/>
      <c r="J2357" s="197"/>
      <c r="K2357" s="197"/>
    </row>
    <row r="2358" spans="1:11" s="6" customFormat="1">
      <c r="A2358" s="194"/>
      <c r="B2358" s="195"/>
      <c r="C2358" s="71"/>
      <c r="D2358" s="1904"/>
      <c r="E2358" s="1904"/>
      <c r="F2358" s="71"/>
      <c r="G2358" s="71"/>
      <c r="H2358" s="71"/>
      <c r="I2358" s="71"/>
      <c r="J2358" s="197"/>
      <c r="K2358" s="197"/>
    </row>
    <row r="2359" spans="1:11" s="6" customFormat="1">
      <c r="A2359" s="194"/>
      <c r="B2359" s="195"/>
      <c r="C2359" s="71"/>
      <c r="D2359" s="1904"/>
      <c r="E2359" s="1904"/>
      <c r="F2359" s="71"/>
      <c r="G2359" s="71"/>
      <c r="H2359" s="71"/>
      <c r="I2359" s="71"/>
      <c r="J2359" s="197"/>
      <c r="K2359" s="197"/>
    </row>
    <row r="2360" spans="1:11" s="6" customFormat="1">
      <c r="A2360" s="194"/>
      <c r="B2360" s="195"/>
      <c r="C2360" s="71"/>
      <c r="D2360" s="1904"/>
      <c r="E2360" s="1904"/>
      <c r="F2360" s="71"/>
      <c r="G2360" s="71"/>
      <c r="H2360" s="71"/>
      <c r="I2360" s="71"/>
      <c r="J2360" s="197"/>
      <c r="K2360" s="197"/>
    </row>
    <row r="2361" spans="1:11" s="6" customFormat="1">
      <c r="A2361" s="194"/>
      <c r="B2361" s="195"/>
      <c r="C2361" s="71"/>
      <c r="D2361" s="1904"/>
      <c r="E2361" s="1904"/>
      <c r="F2361" s="71"/>
      <c r="G2361" s="71"/>
      <c r="H2361" s="71"/>
      <c r="I2361" s="71"/>
      <c r="J2361" s="197"/>
      <c r="K2361" s="197"/>
    </row>
    <row r="2362" spans="1:11" s="6" customFormat="1">
      <c r="A2362" s="194"/>
      <c r="B2362" s="195"/>
      <c r="C2362" s="71"/>
      <c r="D2362" s="1904"/>
      <c r="E2362" s="1904"/>
      <c r="F2362" s="71"/>
      <c r="G2362" s="71"/>
      <c r="H2362" s="71"/>
      <c r="I2362" s="71"/>
      <c r="J2362" s="197"/>
      <c r="K2362" s="197"/>
    </row>
    <row r="2363" spans="1:11" s="6" customFormat="1">
      <c r="A2363" s="194"/>
      <c r="B2363" s="195"/>
      <c r="C2363" s="71"/>
      <c r="D2363" s="1904"/>
      <c r="E2363" s="1904"/>
      <c r="F2363" s="71"/>
      <c r="G2363" s="71"/>
      <c r="H2363" s="71"/>
      <c r="I2363" s="71"/>
      <c r="J2363" s="197"/>
      <c r="K2363" s="197"/>
    </row>
    <row r="2364" spans="1:11" s="6" customFormat="1">
      <c r="A2364" s="194"/>
      <c r="B2364" s="195"/>
      <c r="C2364" s="71"/>
      <c r="D2364" s="1904"/>
      <c r="E2364" s="1904"/>
      <c r="F2364" s="71"/>
      <c r="G2364" s="71"/>
      <c r="H2364" s="71"/>
      <c r="I2364" s="71"/>
      <c r="J2364" s="197"/>
      <c r="K2364" s="197"/>
    </row>
    <row r="2365" spans="1:11" s="6" customFormat="1">
      <c r="A2365" s="194"/>
      <c r="B2365" s="195"/>
      <c r="C2365" s="71"/>
      <c r="D2365" s="1904"/>
      <c r="E2365" s="1904"/>
      <c r="F2365" s="71"/>
      <c r="G2365" s="71"/>
      <c r="H2365" s="71"/>
      <c r="I2365" s="71"/>
      <c r="J2365" s="197"/>
      <c r="K2365" s="197"/>
    </row>
    <row r="2366" spans="1:11" s="6" customFormat="1">
      <c r="A2366" s="194"/>
      <c r="B2366" s="195"/>
      <c r="C2366" s="71"/>
      <c r="D2366" s="1904"/>
      <c r="E2366" s="1904"/>
      <c r="F2366" s="71"/>
      <c r="G2366" s="71"/>
      <c r="H2366" s="71"/>
      <c r="I2366" s="71"/>
      <c r="J2366" s="197"/>
      <c r="K2366" s="197"/>
    </row>
    <row r="2367" spans="1:11" s="6" customFormat="1">
      <c r="A2367" s="194"/>
      <c r="B2367" s="195"/>
      <c r="C2367" s="71"/>
      <c r="D2367" s="1904"/>
      <c r="E2367" s="1904"/>
      <c r="F2367" s="71"/>
      <c r="G2367" s="71"/>
      <c r="H2367" s="71"/>
      <c r="I2367" s="71"/>
      <c r="J2367" s="197"/>
      <c r="K2367" s="197"/>
    </row>
    <row r="2368" spans="1:11" s="6" customFormat="1">
      <c r="A2368" s="194"/>
      <c r="B2368" s="195"/>
      <c r="C2368" s="71"/>
      <c r="D2368" s="1904"/>
      <c r="E2368" s="1904"/>
      <c r="F2368" s="71"/>
      <c r="G2368" s="71"/>
      <c r="H2368" s="71"/>
      <c r="I2368" s="71"/>
      <c r="J2368" s="197"/>
      <c r="K2368" s="197"/>
    </row>
    <row r="2369" spans="1:11" s="6" customFormat="1">
      <c r="A2369" s="194"/>
      <c r="B2369" s="195"/>
      <c r="C2369" s="71"/>
      <c r="D2369" s="1904"/>
      <c r="E2369" s="1904"/>
      <c r="F2369" s="71"/>
      <c r="G2369" s="71"/>
      <c r="H2369" s="71"/>
      <c r="I2369" s="71"/>
      <c r="J2369" s="197"/>
      <c r="K2369" s="197"/>
    </row>
    <row r="2370" spans="1:11" s="6" customFormat="1" ht="41.25" customHeight="1">
      <c r="A2370" s="194"/>
      <c r="B2370" s="195"/>
      <c r="C2370" s="71"/>
      <c r="D2370" s="1904"/>
      <c r="E2370" s="1904"/>
      <c r="F2370" s="71"/>
      <c r="G2370" s="71"/>
      <c r="H2370" s="71"/>
      <c r="I2370" s="71"/>
      <c r="J2370" s="197"/>
      <c r="K2370" s="197"/>
    </row>
    <row r="2371" spans="1:11" s="6" customFormat="1">
      <c r="A2371" s="194"/>
      <c r="B2371" s="195"/>
      <c r="C2371" s="71"/>
      <c r="D2371" s="1904"/>
      <c r="E2371" s="1904"/>
      <c r="F2371" s="71"/>
      <c r="G2371" s="71"/>
      <c r="H2371" s="71"/>
      <c r="I2371" s="71"/>
      <c r="J2371" s="197"/>
      <c r="K2371" s="197"/>
    </row>
    <row r="2372" spans="1:11" s="6" customFormat="1">
      <c r="A2372" s="194"/>
      <c r="B2372" s="195"/>
      <c r="C2372" s="71"/>
      <c r="D2372" s="1904"/>
      <c r="E2372" s="1904"/>
      <c r="F2372" s="71"/>
      <c r="G2372" s="71"/>
      <c r="H2372" s="71"/>
      <c r="I2372" s="71"/>
      <c r="J2372" s="197"/>
      <c r="K2372" s="197"/>
    </row>
    <row r="2373" spans="1:11" s="6" customFormat="1">
      <c r="A2373" s="194"/>
      <c r="B2373" s="195"/>
      <c r="C2373" s="71"/>
      <c r="D2373" s="1904"/>
      <c r="E2373" s="1904"/>
      <c r="F2373" s="71"/>
      <c r="G2373" s="71"/>
      <c r="H2373" s="71"/>
      <c r="I2373" s="71"/>
      <c r="J2373" s="197"/>
      <c r="K2373" s="197"/>
    </row>
    <row r="2374" spans="1:11" s="6" customFormat="1" ht="21.75" customHeight="1">
      <c r="A2374" s="194"/>
      <c r="B2374" s="195"/>
      <c r="C2374" s="71"/>
      <c r="D2374" s="1904"/>
      <c r="E2374" s="1904"/>
      <c r="F2374" s="71"/>
      <c r="G2374" s="71"/>
      <c r="H2374" s="71"/>
      <c r="I2374" s="71"/>
      <c r="J2374" s="197"/>
      <c r="K2374" s="197"/>
    </row>
    <row r="2375" spans="1:11" s="6" customFormat="1">
      <c r="A2375" s="194"/>
      <c r="B2375" s="195"/>
      <c r="C2375" s="71"/>
      <c r="D2375" s="1904"/>
      <c r="E2375" s="1904"/>
      <c r="F2375" s="71"/>
      <c r="G2375" s="71"/>
      <c r="H2375" s="71"/>
      <c r="I2375" s="71"/>
      <c r="J2375" s="197"/>
      <c r="K2375" s="197"/>
    </row>
    <row r="2376" spans="1:11" s="6" customFormat="1">
      <c r="A2376" s="194"/>
      <c r="B2376" s="195"/>
      <c r="C2376" s="71"/>
      <c r="D2376" s="1904"/>
      <c r="E2376" s="1904"/>
      <c r="F2376" s="71"/>
      <c r="G2376" s="71"/>
      <c r="H2376" s="71"/>
      <c r="I2376" s="71"/>
      <c r="J2376" s="197"/>
      <c r="K2376" s="197"/>
    </row>
    <row r="2377" spans="1:11" s="6" customFormat="1">
      <c r="A2377" s="194"/>
      <c r="B2377" s="195"/>
      <c r="C2377" s="71"/>
      <c r="D2377" s="1904"/>
      <c r="E2377" s="1904"/>
      <c r="F2377" s="71"/>
      <c r="G2377" s="71"/>
      <c r="H2377" s="71"/>
      <c r="I2377" s="71"/>
      <c r="J2377" s="197"/>
      <c r="K2377" s="197"/>
    </row>
    <row r="2378" spans="1:11" s="6" customFormat="1">
      <c r="A2378" s="194"/>
      <c r="B2378" s="195"/>
      <c r="C2378" s="71"/>
      <c r="D2378" s="1904"/>
      <c r="E2378" s="1904"/>
      <c r="F2378" s="71"/>
      <c r="G2378" s="71"/>
      <c r="H2378" s="71"/>
      <c r="I2378" s="71"/>
      <c r="J2378" s="197"/>
      <c r="K2378" s="197"/>
    </row>
    <row r="2379" spans="1:11" s="6" customFormat="1">
      <c r="A2379" s="194"/>
      <c r="B2379" s="195"/>
      <c r="C2379" s="71"/>
      <c r="D2379" s="1904"/>
      <c r="E2379" s="1904"/>
      <c r="F2379" s="71"/>
      <c r="G2379" s="71"/>
      <c r="H2379" s="71"/>
      <c r="I2379" s="71"/>
      <c r="J2379" s="197"/>
      <c r="K2379" s="197"/>
    </row>
    <row r="2380" spans="1:11" s="6" customFormat="1" ht="27" customHeight="1">
      <c r="A2380" s="194"/>
      <c r="B2380" s="195"/>
      <c r="C2380" s="71"/>
      <c r="D2380" s="1904"/>
      <c r="E2380" s="1904"/>
      <c r="F2380" s="71"/>
      <c r="G2380" s="71"/>
      <c r="H2380" s="71"/>
      <c r="I2380" s="71"/>
      <c r="J2380" s="197"/>
      <c r="K2380" s="197"/>
    </row>
    <row r="2381" spans="1:11" s="6" customFormat="1">
      <c r="A2381" s="194"/>
      <c r="B2381" s="195"/>
      <c r="C2381" s="71"/>
      <c r="D2381" s="1904"/>
      <c r="E2381" s="1904"/>
      <c r="F2381" s="71"/>
      <c r="G2381" s="71"/>
      <c r="H2381" s="71"/>
      <c r="I2381" s="71"/>
      <c r="J2381" s="197"/>
      <c r="K2381" s="197"/>
    </row>
    <row r="2382" spans="1:11" s="6" customFormat="1">
      <c r="A2382" s="194"/>
      <c r="B2382" s="195"/>
      <c r="C2382" s="71"/>
      <c r="D2382" s="1904"/>
      <c r="E2382" s="1904"/>
      <c r="F2382" s="71"/>
      <c r="G2382" s="71"/>
      <c r="H2382" s="71"/>
      <c r="I2382" s="71"/>
      <c r="J2382" s="197"/>
      <c r="K2382" s="197"/>
    </row>
    <row r="2383" spans="1:11" s="6" customFormat="1">
      <c r="A2383" s="194"/>
      <c r="B2383" s="195"/>
      <c r="C2383" s="71"/>
      <c r="D2383" s="1904"/>
      <c r="E2383" s="1904"/>
      <c r="F2383" s="71"/>
      <c r="G2383" s="71"/>
      <c r="H2383" s="71"/>
      <c r="I2383" s="71"/>
      <c r="J2383" s="197"/>
      <c r="K2383" s="197"/>
    </row>
    <row r="2384" spans="1:11" s="6" customFormat="1">
      <c r="A2384" s="194"/>
      <c r="B2384" s="195"/>
      <c r="C2384" s="71"/>
      <c r="D2384" s="1904"/>
      <c r="E2384" s="1904"/>
      <c r="F2384" s="71"/>
      <c r="G2384" s="71"/>
      <c r="H2384" s="71"/>
      <c r="I2384" s="71"/>
      <c r="J2384" s="197"/>
      <c r="K2384" s="197"/>
    </row>
    <row r="2385" spans="1:11" s="6" customFormat="1">
      <c r="A2385" s="194"/>
      <c r="B2385" s="195"/>
      <c r="C2385" s="71"/>
      <c r="D2385" s="1904"/>
      <c r="E2385" s="1904"/>
      <c r="F2385" s="71"/>
      <c r="G2385" s="71"/>
      <c r="H2385" s="71"/>
      <c r="I2385" s="71"/>
      <c r="J2385" s="197"/>
      <c r="K2385" s="197"/>
    </row>
    <row r="2386" spans="1:11" s="6" customFormat="1">
      <c r="A2386" s="194"/>
      <c r="B2386" s="195"/>
      <c r="C2386" s="71"/>
      <c r="D2386" s="1904"/>
      <c r="E2386" s="1904"/>
      <c r="F2386" s="71"/>
      <c r="G2386" s="71"/>
      <c r="H2386" s="71"/>
      <c r="I2386" s="71"/>
      <c r="J2386" s="197"/>
      <c r="K2386" s="197"/>
    </row>
    <row r="2387" spans="1:11" s="6" customFormat="1">
      <c r="A2387" s="194"/>
      <c r="B2387" s="195"/>
      <c r="C2387" s="71"/>
      <c r="D2387" s="1904"/>
      <c r="E2387" s="1904"/>
      <c r="F2387" s="71"/>
      <c r="G2387" s="71"/>
      <c r="H2387" s="71"/>
      <c r="I2387" s="71"/>
      <c r="J2387" s="197"/>
      <c r="K2387" s="197"/>
    </row>
    <row r="2388" spans="1:11" s="6" customFormat="1">
      <c r="A2388" s="194"/>
      <c r="B2388" s="195"/>
      <c r="C2388" s="71"/>
      <c r="D2388" s="1904"/>
      <c r="E2388" s="1904"/>
      <c r="F2388" s="71"/>
      <c r="G2388" s="71"/>
      <c r="H2388" s="71"/>
      <c r="I2388" s="71"/>
      <c r="J2388" s="197"/>
      <c r="K2388" s="197"/>
    </row>
    <row r="2389" spans="1:11" s="6" customFormat="1">
      <c r="A2389" s="194"/>
      <c r="B2389" s="195"/>
      <c r="C2389" s="71"/>
      <c r="D2389" s="1904"/>
      <c r="E2389" s="1904"/>
      <c r="F2389" s="71"/>
      <c r="G2389" s="71"/>
      <c r="H2389" s="71"/>
      <c r="I2389" s="71"/>
      <c r="J2389" s="197"/>
      <c r="K2389" s="197"/>
    </row>
    <row r="2390" spans="1:11" s="6" customFormat="1">
      <c r="A2390" s="194"/>
      <c r="B2390" s="195"/>
      <c r="C2390" s="71"/>
      <c r="D2390" s="1904"/>
      <c r="E2390" s="1904"/>
      <c r="F2390" s="71"/>
      <c r="G2390" s="71"/>
      <c r="H2390" s="71"/>
      <c r="I2390" s="71"/>
      <c r="J2390" s="197"/>
      <c r="K2390" s="197"/>
    </row>
    <row r="2391" spans="1:11" s="6" customFormat="1">
      <c r="A2391" s="194"/>
      <c r="B2391" s="195"/>
      <c r="C2391" s="71"/>
      <c r="D2391" s="1904"/>
      <c r="E2391" s="1904"/>
      <c r="F2391" s="71"/>
      <c r="G2391" s="71"/>
      <c r="H2391" s="71"/>
      <c r="I2391" s="71"/>
      <c r="J2391" s="197"/>
      <c r="K2391" s="197"/>
    </row>
    <row r="2392" spans="1:11" s="6" customFormat="1">
      <c r="A2392" s="194"/>
      <c r="B2392" s="195"/>
      <c r="C2392" s="71"/>
      <c r="D2392" s="1904"/>
      <c r="E2392" s="1904"/>
      <c r="F2392" s="71"/>
      <c r="G2392" s="71"/>
      <c r="H2392" s="71"/>
      <c r="I2392" s="71"/>
      <c r="J2392" s="197"/>
      <c r="K2392" s="197"/>
    </row>
    <row r="2393" spans="1:11" s="6" customFormat="1">
      <c r="A2393" s="194"/>
      <c r="B2393" s="195"/>
      <c r="C2393" s="71"/>
      <c r="D2393" s="1904"/>
      <c r="E2393" s="1904"/>
      <c r="F2393" s="71"/>
      <c r="G2393" s="71"/>
      <c r="H2393" s="71"/>
      <c r="I2393" s="71"/>
      <c r="J2393" s="197"/>
      <c r="K2393" s="197"/>
    </row>
    <row r="2394" spans="1:11" s="6" customFormat="1">
      <c r="A2394" s="194"/>
      <c r="B2394" s="195"/>
      <c r="C2394" s="71"/>
      <c r="D2394" s="1904"/>
      <c r="E2394" s="1904"/>
      <c r="F2394" s="71"/>
      <c r="G2394" s="71"/>
      <c r="H2394" s="71"/>
      <c r="I2394" s="71"/>
      <c r="J2394" s="197"/>
      <c r="K2394" s="197"/>
    </row>
    <row r="2395" spans="1:11" s="6" customFormat="1">
      <c r="A2395" s="194"/>
      <c r="B2395" s="195"/>
      <c r="C2395" s="71"/>
      <c r="D2395" s="1904"/>
      <c r="E2395" s="1904"/>
      <c r="F2395" s="71"/>
      <c r="G2395" s="71"/>
      <c r="H2395" s="71"/>
      <c r="I2395" s="71"/>
      <c r="J2395" s="197"/>
      <c r="K2395" s="197"/>
    </row>
    <row r="2396" spans="1:11" s="6" customFormat="1">
      <c r="A2396" s="194"/>
      <c r="B2396" s="195"/>
      <c r="C2396" s="71"/>
      <c r="D2396" s="1904"/>
      <c r="E2396" s="1904"/>
      <c r="F2396" s="71"/>
      <c r="G2396" s="71"/>
      <c r="H2396" s="71"/>
      <c r="I2396" s="71"/>
      <c r="J2396" s="197"/>
      <c r="K2396" s="197"/>
    </row>
    <row r="2397" spans="1:11" s="6" customFormat="1">
      <c r="A2397" s="194"/>
      <c r="B2397" s="195"/>
      <c r="C2397" s="71"/>
      <c r="D2397" s="1904"/>
      <c r="E2397" s="1904"/>
      <c r="F2397" s="71"/>
      <c r="G2397" s="71"/>
      <c r="H2397" s="71"/>
      <c r="I2397" s="71"/>
      <c r="J2397" s="197"/>
      <c r="K2397" s="197"/>
    </row>
    <row r="2398" spans="1:11" s="6" customFormat="1">
      <c r="A2398" s="194"/>
      <c r="B2398" s="195"/>
      <c r="C2398" s="71"/>
      <c r="D2398" s="1904"/>
      <c r="E2398" s="1904"/>
      <c r="F2398" s="71"/>
      <c r="G2398" s="71"/>
      <c r="H2398" s="71"/>
      <c r="I2398" s="71"/>
      <c r="J2398" s="197"/>
      <c r="K2398" s="197"/>
    </row>
    <row r="2399" spans="1:11" s="6" customFormat="1">
      <c r="A2399" s="194"/>
      <c r="B2399" s="195"/>
      <c r="C2399" s="71"/>
      <c r="D2399" s="1904"/>
      <c r="E2399" s="1904"/>
      <c r="F2399" s="71"/>
      <c r="G2399" s="71"/>
      <c r="H2399" s="71"/>
      <c r="I2399" s="71"/>
      <c r="J2399" s="197"/>
      <c r="K2399" s="197"/>
    </row>
    <row r="2400" spans="1:11" s="6" customFormat="1">
      <c r="A2400" s="194"/>
      <c r="B2400" s="195"/>
      <c r="C2400" s="71"/>
      <c r="D2400" s="1904"/>
      <c r="E2400" s="1904"/>
      <c r="F2400" s="71"/>
      <c r="G2400" s="71"/>
      <c r="H2400" s="71"/>
      <c r="I2400" s="71"/>
      <c r="J2400" s="197"/>
      <c r="K2400" s="197"/>
    </row>
    <row r="2401" spans="1:11" s="6" customFormat="1">
      <c r="A2401" s="194"/>
      <c r="B2401" s="195"/>
      <c r="C2401" s="71"/>
      <c r="D2401" s="1904"/>
      <c r="E2401" s="1904"/>
      <c r="F2401" s="71"/>
      <c r="G2401" s="71"/>
      <c r="H2401" s="71"/>
      <c r="I2401" s="71"/>
      <c r="J2401" s="197"/>
      <c r="K2401" s="197"/>
    </row>
    <row r="2402" spans="1:11" s="6" customFormat="1">
      <c r="A2402" s="194"/>
      <c r="B2402" s="195"/>
      <c r="C2402" s="71"/>
      <c r="D2402" s="1904"/>
      <c r="E2402" s="1904"/>
      <c r="F2402" s="71"/>
      <c r="G2402" s="71"/>
      <c r="H2402" s="71"/>
      <c r="I2402" s="71"/>
      <c r="J2402" s="197"/>
      <c r="K2402" s="197"/>
    </row>
    <row r="2403" spans="1:11" s="6" customFormat="1" ht="58.5" customHeight="1">
      <c r="A2403" s="194"/>
      <c r="B2403" s="195"/>
      <c r="C2403" s="71"/>
      <c r="D2403" s="1904"/>
      <c r="E2403" s="1904"/>
      <c r="F2403" s="71"/>
      <c r="G2403" s="71"/>
      <c r="H2403" s="71"/>
      <c r="I2403" s="71"/>
      <c r="J2403" s="197"/>
      <c r="K2403" s="197"/>
    </row>
    <row r="2404" spans="1:11" s="6" customFormat="1" ht="36" customHeight="1">
      <c r="A2404" s="194"/>
      <c r="B2404" s="195"/>
      <c r="C2404" s="71"/>
      <c r="D2404" s="1904"/>
      <c r="E2404" s="1904"/>
      <c r="F2404" s="71"/>
      <c r="G2404" s="71"/>
      <c r="H2404" s="71"/>
      <c r="I2404" s="71"/>
      <c r="J2404" s="197"/>
      <c r="K2404" s="197"/>
    </row>
    <row r="2405" spans="1:11" s="6" customFormat="1">
      <c r="A2405" s="194"/>
      <c r="B2405" s="195"/>
      <c r="C2405" s="71"/>
      <c r="D2405" s="1904"/>
      <c r="E2405" s="1904"/>
      <c r="F2405" s="71"/>
      <c r="G2405" s="71"/>
      <c r="H2405" s="71"/>
      <c r="I2405" s="71"/>
      <c r="J2405" s="197"/>
      <c r="K2405" s="197"/>
    </row>
    <row r="2406" spans="1:11" s="6" customFormat="1">
      <c r="A2406" s="194"/>
      <c r="B2406" s="195"/>
      <c r="C2406" s="71"/>
      <c r="D2406" s="1904"/>
      <c r="E2406" s="1904"/>
      <c r="F2406" s="71"/>
      <c r="G2406" s="71"/>
      <c r="H2406" s="71"/>
      <c r="I2406" s="71"/>
      <c r="J2406" s="197"/>
      <c r="K2406" s="197"/>
    </row>
    <row r="2407" spans="1:11" s="6" customFormat="1">
      <c r="A2407" s="194"/>
      <c r="B2407" s="195"/>
      <c r="C2407" s="71"/>
      <c r="D2407" s="1904"/>
      <c r="E2407" s="1904"/>
      <c r="F2407" s="71"/>
      <c r="G2407" s="71"/>
      <c r="H2407" s="71"/>
      <c r="I2407" s="71"/>
      <c r="J2407" s="197"/>
      <c r="K2407" s="197"/>
    </row>
    <row r="2408" spans="1:11" s="6" customFormat="1">
      <c r="A2408" s="194"/>
      <c r="B2408" s="195"/>
      <c r="C2408" s="71"/>
      <c r="D2408" s="1904"/>
      <c r="E2408" s="1904"/>
      <c r="F2408" s="71"/>
      <c r="G2408" s="71"/>
      <c r="H2408" s="71"/>
      <c r="I2408" s="71"/>
      <c r="J2408" s="197"/>
      <c r="K2408" s="197"/>
    </row>
    <row r="2409" spans="1:11" s="6" customFormat="1">
      <c r="A2409" s="194"/>
      <c r="B2409" s="195"/>
      <c r="C2409" s="71"/>
      <c r="D2409" s="1904"/>
      <c r="E2409" s="1904"/>
      <c r="F2409" s="71"/>
      <c r="G2409" s="71"/>
      <c r="H2409" s="71"/>
      <c r="I2409" s="71"/>
      <c r="J2409" s="197"/>
      <c r="K2409" s="197"/>
    </row>
    <row r="2410" spans="1:11" s="6" customFormat="1">
      <c r="A2410" s="194"/>
      <c r="B2410" s="195"/>
      <c r="C2410" s="71"/>
      <c r="D2410" s="1904"/>
      <c r="E2410" s="1904"/>
      <c r="F2410" s="71"/>
      <c r="G2410" s="71"/>
      <c r="H2410" s="71"/>
      <c r="I2410" s="71"/>
      <c r="J2410" s="197"/>
      <c r="K2410" s="197"/>
    </row>
    <row r="2411" spans="1:11" s="6" customFormat="1">
      <c r="A2411" s="194"/>
      <c r="B2411" s="195"/>
      <c r="C2411" s="71"/>
      <c r="D2411" s="1904"/>
      <c r="E2411" s="1904"/>
      <c r="F2411" s="71"/>
      <c r="G2411" s="71"/>
      <c r="H2411" s="71"/>
      <c r="I2411" s="71"/>
      <c r="J2411" s="197"/>
      <c r="K2411" s="197"/>
    </row>
    <row r="2412" spans="1:11" s="6" customFormat="1">
      <c r="A2412" s="194"/>
      <c r="B2412" s="195"/>
      <c r="C2412" s="71"/>
      <c r="D2412" s="1904"/>
      <c r="E2412" s="1904"/>
      <c r="F2412" s="71"/>
      <c r="G2412" s="71"/>
      <c r="H2412" s="71"/>
      <c r="I2412" s="71"/>
      <c r="J2412" s="197"/>
      <c r="K2412" s="197"/>
    </row>
    <row r="2413" spans="1:11" s="6" customFormat="1">
      <c r="A2413" s="194"/>
      <c r="B2413" s="195"/>
      <c r="C2413" s="71"/>
      <c r="D2413" s="1904"/>
      <c r="E2413" s="1904"/>
      <c r="F2413" s="71"/>
      <c r="G2413" s="71"/>
      <c r="H2413" s="71"/>
      <c r="I2413" s="71"/>
      <c r="J2413" s="197"/>
      <c r="K2413" s="197"/>
    </row>
    <row r="2414" spans="1:11" s="6" customFormat="1">
      <c r="A2414" s="194"/>
      <c r="B2414" s="195"/>
      <c r="C2414" s="71"/>
      <c r="D2414" s="1904"/>
      <c r="E2414" s="1904"/>
      <c r="F2414" s="71"/>
      <c r="G2414" s="71"/>
      <c r="H2414" s="71"/>
      <c r="I2414" s="71"/>
      <c r="J2414" s="197"/>
      <c r="K2414" s="197"/>
    </row>
    <row r="2415" spans="1:11" s="6" customFormat="1">
      <c r="A2415" s="194"/>
      <c r="B2415" s="195"/>
      <c r="C2415" s="71"/>
      <c r="D2415" s="1904"/>
      <c r="E2415" s="1904"/>
      <c r="F2415" s="71"/>
      <c r="G2415" s="71"/>
      <c r="H2415" s="71"/>
      <c r="I2415" s="71"/>
      <c r="J2415" s="197"/>
      <c r="K2415" s="197"/>
    </row>
    <row r="2416" spans="1:11" s="6" customFormat="1">
      <c r="A2416" s="194"/>
      <c r="B2416" s="195"/>
      <c r="C2416" s="71"/>
      <c r="D2416" s="1904"/>
      <c r="E2416" s="1904"/>
      <c r="F2416" s="71"/>
      <c r="G2416" s="71"/>
      <c r="H2416" s="71"/>
      <c r="I2416" s="71"/>
      <c r="J2416" s="197"/>
      <c r="K2416" s="197"/>
    </row>
    <row r="2417" spans="1:11" s="6" customFormat="1">
      <c r="A2417" s="194"/>
      <c r="B2417" s="195"/>
      <c r="C2417" s="71"/>
      <c r="D2417" s="1904"/>
      <c r="E2417" s="1904"/>
      <c r="F2417" s="71"/>
      <c r="G2417" s="71"/>
      <c r="H2417" s="71"/>
      <c r="I2417" s="71"/>
      <c r="J2417" s="197"/>
      <c r="K2417" s="197"/>
    </row>
    <row r="2418" spans="1:11" s="6" customFormat="1">
      <c r="A2418" s="194"/>
      <c r="B2418" s="195"/>
      <c r="C2418" s="71"/>
      <c r="D2418" s="1904"/>
      <c r="E2418" s="1904"/>
      <c r="F2418" s="71"/>
      <c r="G2418" s="71"/>
      <c r="H2418" s="71"/>
      <c r="I2418" s="71"/>
      <c r="J2418" s="197"/>
      <c r="K2418" s="197"/>
    </row>
    <row r="2419" spans="1:11" s="6" customFormat="1">
      <c r="A2419" s="194"/>
      <c r="B2419" s="195"/>
      <c r="C2419" s="71"/>
      <c r="D2419" s="1904"/>
      <c r="E2419" s="1904"/>
      <c r="F2419" s="71"/>
      <c r="G2419" s="71"/>
      <c r="H2419" s="71"/>
      <c r="I2419" s="71"/>
      <c r="J2419" s="197"/>
      <c r="K2419" s="197"/>
    </row>
    <row r="2420" spans="1:11" s="6" customFormat="1">
      <c r="A2420" s="194"/>
      <c r="B2420" s="195"/>
      <c r="C2420" s="71"/>
      <c r="D2420" s="1904"/>
      <c r="E2420" s="1904"/>
      <c r="F2420" s="71"/>
      <c r="G2420" s="71"/>
      <c r="H2420" s="71"/>
      <c r="I2420" s="71"/>
      <c r="J2420" s="197"/>
      <c r="K2420" s="197"/>
    </row>
    <row r="2421" spans="1:11" s="6" customFormat="1" ht="30" customHeight="1">
      <c r="A2421" s="194"/>
      <c r="B2421" s="195"/>
      <c r="C2421" s="71"/>
      <c r="D2421" s="1904"/>
      <c r="E2421" s="1904"/>
      <c r="F2421" s="71"/>
      <c r="G2421" s="71"/>
      <c r="H2421" s="71"/>
      <c r="I2421" s="71"/>
      <c r="J2421" s="197"/>
      <c r="K2421" s="197"/>
    </row>
    <row r="2422" spans="1:11" s="6" customFormat="1">
      <c r="A2422" s="194"/>
      <c r="B2422" s="195"/>
      <c r="C2422" s="71"/>
      <c r="D2422" s="1904"/>
      <c r="E2422" s="1904"/>
      <c r="F2422" s="71"/>
      <c r="G2422" s="71"/>
      <c r="H2422" s="71"/>
      <c r="I2422" s="71"/>
      <c r="J2422" s="197"/>
      <c r="K2422" s="197"/>
    </row>
    <row r="2423" spans="1:11" s="6" customFormat="1">
      <c r="A2423" s="194"/>
      <c r="B2423" s="195"/>
      <c r="C2423" s="71"/>
      <c r="D2423" s="1904"/>
      <c r="E2423" s="1904"/>
      <c r="F2423" s="71"/>
      <c r="G2423" s="71"/>
      <c r="H2423" s="71"/>
      <c r="I2423" s="71"/>
      <c r="J2423" s="197"/>
      <c r="K2423" s="197"/>
    </row>
    <row r="2424" spans="1:11" s="6" customFormat="1">
      <c r="A2424" s="194"/>
      <c r="B2424" s="195"/>
      <c r="C2424" s="71"/>
      <c r="D2424" s="1904"/>
      <c r="E2424" s="1904"/>
      <c r="F2424" s="71"/>
      <c r="G2424" s="71"/>
      <c r="H2424" s="71"/>
      <c r="I2424" s="71"/>
      <c r="J2424" s="197"/>
      <c r="K2424" s="197"/>
    </row>
    <row r="2425" spans="1:11" s="6" customFormat="1">
      <c r="A2425" s="194"/>
      <c r="B2425" s="195"/>
      <c r="C2425" s="71"/>
      <c r="D2425" s="1904"/>
      <c r="E2425" s="1904"/>
      <c r="F2425" s="71"/>
      <c r="G2425" s="71"/>
      <c r="H2425" s="71"/>
      <c r="I2425" s="71"/>
      <c r="J2425" s="197"/>
      <c r="K2425" s="197"/>
    </row>
    <row r="2426" spans="1:11" s="6" customFormat="1">
      <c r="A2426" s="194"/>
      <c r="B2426" s="195"/>
      <c r="C2426" s="71"/>
      <c r="D2426" s="1904"/>
      <c r="E2426" s="1904"/>
      <c r="F2426" s="71"/>
      <c r="G2426" s="71"/>
      <c r="H2426" s="71"/>
      <c r="I2426" s="71"/>
      <c r="J2426" s="197"/>
      <c r="K2426" s="197"/>
    </row>
    <row r="2427" spans="1:11" s="6" customFormat="1">
      <c r="A2427" s="194"/>
      <c r="B2427" s="195"/>
      <c r="C2427" s="71"/>
      <c r="D2427" s="1904"/>
      <c r="E2427" s="1904"/>
      <c r="F2427" s="71"/>
      <c r="G2427" s="71"/>
      <c r="H2427" s="71"/>
      <c r="I2427" s="71"/>
      <c r="J2427" s="197"/>
      <c r="K2427" s="197"/>
    </row>
    <row r="2428" spans="1:11" s="6" customFormat="1">
      <c r="A2428" s="194"/>
      <c r="B2428" s="195"/>
      <c r="C2428" s="71"/>
      <c r="D2428" s="1904"/>
      <c r="E2428" s="1904"/>
      <c r="F2428" s="71"/>
      <c r="G2428" s="71"/>
      <c r="H2428" s="71"/>
      <c r="I2428" s="71"/>
      <c r="J2428" s="197"/>
      <c r="K2428" s="197"/>
    </row>
    <row r="2429" spans="1:11" s="6" customFormat="1">
      <c r="A2429" s="194"/>
      <c r="B2429" s="195"/>
      <c r="C2429" s="71"/>
      <c r="D2429" s="1904"/>
      <c r="E2429" s="1904"/>
      <c r="F2429" s="71"/>
      <c r="G2429" s="71"/>
      <c r="H2429" s="71"/>
      <c r="I2429" s="71"/>
      <c r="J2429" s="197"/>
      <c r="K2429" s="197"/>
    </row>
    <row r="2430" spans="1:11" s="6" customFormat="1">
      <c r="A2430" s="194"/>
      <c r="B2430" s="195"/>
      <c r="C2430" s="71"/>
      <c r="D2430" s="1904"/>
      <c r="E2430" s="1904"/>
      <c r="F2430" s="71"/>
      <c r="G2430" s="71"/>
      <c r="H2430" s="71"/>
      <c r="I2430" s="71"/>
      <c r="J2430" s="197"/>
      <c r="K2430" s="197"/>
    </row>
    <row r="2431" spans="1:11" s="6" customFormat="1">
      <c r="A2431" s="194"/>
      <c r="B2431" s="195"/>
      <c r="C2431" s="71"/>
      <c r="D2431" s="1904"/>
      <c r="E2431" s="1904"/>
      <c r="F2431" s="71"/>
      <c r="G2431" s="71"/>
      <c r="H2431" s="71"/>
      <c r="I2431" s="71"/>
      <c r="J2431" s="197"/>
      <c r="K2431" s="197"/>
    </row>
    <row r="2432" spans="1:11" s="6" customFormat="1">
      <c r="A2432" s="194"/>
      <c r="B2432" s="195"/>
      <c r="C2432" s="71"/>
      <c r="D2432" s="1904"/>
      <c r="E2432" s="1904"/>
      <c r="F2432" s="71"/>
      <c r="G2432" s="71"/>
      <c r="H2432" s="71"/>
      <c r="I2432" s="71"/>
      <c r="J2432" s="197"/>
      <c r="K2432" s="197"/>
    </row>
    <row r="2433" spans="1:11" s="6" customFormat="1">
      <c r="A2433" s="194"/>
      <c r="B2433" s="195"/>
      <c r="C2433" s="71"/>
      <c r="D2433" s="1904"/>
      <c r="E2433" s="1904"/>
      <c r="F2433" s="71"/>
      <c r="G2433" s="71"/>
      <c r="H2433" s="71"/>
      <c r="I2433" s="71"/>
      <c r="J2433" s="197"/>
      <c r="K2433" s="197"/>
    </row>
    <row r="2434" spans="1:11" s="6" customFormat="1">
      <c r="A2434" s="194"/>
      <c r="B2434" s="195"/>
      <c r="C2434" s="71"/>
      <c r="D2434" s="1904"/>
      <c r="E2434" s="1904"/>
      <c r="F2434" s="71"/>
      <c r="G2434" s="71"/>
      <c r="H2434" s="71"/>
      <c r="I2434" s="71"/>
      <c r="J2434" s="197"/>
      <c r="K2434" s="197"/>
    </row>
    <row r="2435" spans="1:11" s="6" customFormat="1">
      <c r="A2435" s="194"/>
      <c r="B2435" s="195"/>
      <c r="C2435" s="71"/>
      <c r="D2435" s="1904"/>
      <c r="E2435" s="1904"/>
      <c r="F2435" s="71"/>
      <c r="G2435" s="71"/>
      <c r="H2435" s="71"/>
      <c r="I2435" s="71"/>
      <c r="J2435" s="197"/>
      <c r="K2435" s="197"/>
    </row>
    <row r="2436" spans="1:11" s="6" customFormat="1">
      <c r="A2436" s="194"/>
      <c r="B2436" s="195"/>
      <c r="C2436" s="71"/>
      <c r="D2436" s="1904"/>
      <c r="E2436" s="1904"/>
      <c r="F2436" s="71"/>
      <c r="G2436" s="71"/>
      <c r="H2436" s="71"/>
      <c r="I2436" s="71"/>
      <c r="J2436" s="197"/>
      <c r="K2436" s="197"/>
    </row>
    <row r="2437" spans="1:11" s="6" customFormat="1">
      <c r="A2437" s="194"/>
      <c r="B2437" s="195"/>
      <c r="C2437" s="71"/>
      <c r="D2437" s="1904"/>
      <c r="E2437" s="1904"/>
      <c r="F2437" s="71"/>
      <c r="G2437" s="71"/>
      <c r="H2437" s="71"/>
      <c r="I2437" s="71"/>
      <c r="J2437" s="197"/>
      <c r="K2437" s="197"/>
    </row>
    <row r="2438" spans="1:11" s="6" customFormat="1">
      <c r="A2438" s="194"/>
      <c r="B2438" s="195"/>
      <c r="C2438" s="71"/>
      <c r="D2438" s="1904"/>
      <c r="E2438" s="1904"/>
      <c r="F2438" s="71"/>
      <c r="G2438" s="71"/>
      <c r="H2438" s="71"/>
      <c r="I2438" s="71"/>
      <c r="J2438" s="197"/>
      <c r="K2438" s="197"/>
    </row>
    <row r="2439" spans="1:11" s="6" customFormat="1">
      <c r="A2439" s="194"/>
      <c r="B2439" s="195"/>
      <c r="C2439" s="71"/>
      <c r="D2439" s="1904"/>
      <c r="E2439" s="1904"/>
      <c r="F2439" s="71"/>
      <c r="G2439" s="71"/>
      <c r="H2439" s="71"/>
      <c r="I2439" s="71"/>
      <c r="J2439" s="197"/>
      <c r="K2439" s="197"/>
    </row>
    <row r="2440" spans="1:11" s="6" customFormat="1">
      <c r="A2440" s="194"/>
      <c r="B2440" s="195"/>
      <c r="C2440" s="71"/>
      <c r="D2440" s="1904"/>
      <c r="E2440" s="1904"/>
      <c r="F2440" s="71"/>
      <c r="G2440" s="71"/>
      <c r="H2440" s="71"/>
      <c r="I2440" s="71"/>
      <c r="J2440" s="197"/>
      <c r="K2440" s="197"/>
    </row>
    <row r="2441" spans="1:11" s="6" customFormat="1" ht="22.5" customHeight="1">
      <c r="A2441" s="194"/>
      <c r="B2441" s="195"/>
      <c r="C2441" s="71"/>
      <c r="D2441" s="1904"/>
      <c r="E2441" s="1904"/>
      <c r="F2441" s="71"/>
      <c r="G2441" s="71"/>
      <c r="H2441" s="71"/>
      <c r="I2441" s="71"/>
      <c r="J2441" s="197"/>
      <c r="K2441" s="197"/>
    </row>
    <row r="2442" spans="1:11" s="6" customFormat="1">
      <c r="A2442" s="194"/>
      <c r="B2442" s="195"/>
      <c r="C2442" s="71"/>
      <c r="D2442" s="1904"/>
      <c r="E2442" s="1904"/>
      <c r="F2442" s="71"/>
      <c r="G2442" s="71"/>
      <c r="H2442" s="71"/>
      <c r="I2442" s="71"/>
      <c r="J2442" s="197"/>
      <c r="K2442" s="197"/>
    </row>
    <row r="2443" spans="1:11" s="6" customFormat="1">
      <c r="A2443" s="194"/>
      <c r="B2443" s="195"/>
      <c r="C2443" s="71"/>
      <c r="D2443" s="1904"/>
      <c r="E2443" s="1904"/>
      <c r="F2443" s="71"/>
      <c r="G2443" s="71"/>
      <c r="H2443" s="71"/>
      <c r="I2443" s="71"/>
      <c r="J2443" s="197"/>
      <c r="K2443" s="197"/>
    </row>
    <row r="2444" spans="1:11" s="6" customFormat="1">
      <c r="A2444" s="194"/>
      <c r="B2444" s="195"/>
      <c r="C2444" s="71"/>
      <c r="D2444" s="1904"/>
      <c r="E2444" s="1904"/>
      <c r="F2444" s="71"/>
      <c r="G2444" s="71"/>
      <c r="H2444" s="71"/>
      <c r="I2444" s="71"/>
      <c r="J2444" s="197"/>
      <c r="K2444" s="197"/>
    </row>
    <row r="2445" spans="1:11" s="6" customFormat="1">
      <c r="A2445" s="194"/>
      <c r="B2445" s="195"/>
      <c r="C2445" s="71"/>
      <c r="D2445" s="1904"/>
      <c r="E2445" s="1904"/>
      <c r="F2445" s="71"/>
      <c r="G2445" s="71"/>
      <c r="H2445" s="71"/>
      <c r="I2445" s="71"/>
      <c r="J2445" s="197"/>
      <c r="K2445" s="197"/>
    </row>
    <row r="2446" spans="1:11" s="6" customFormat="1">
      <c r="A2446" s="194"/>
      <c r="B2446" s="195"/>
      <c r="C2446" s="71"/>
      <c r="D2446" s="1904"/>
      <c r="E2446" s="1904"/>
      <c r="F2446" s="71"/>
      <c r="G2446" s="71"/>
      <c r="H2446" s="71"/>
      <c r="I2446" s="71"/>
      <c r="J2446" s="197"/>
      <c r="K2446" s="197"/>
    </row>
    <row r="2447" spans="1:11" s="6" customFormat="1">
      <c r="A2447" s="194"/>
      <c r="B2447" s="195"/>
      <c r="C2447" s="71"/>
      <c r="D2447" s="1904"/>
      <c r="E2447" s="1904"/>
      <c r="F2447" s="71"/>
      <c r="G2447" s="71"/>
      <c r="H2447" s="71"/>
      <c r="I2447" s="71"/>
      <c r="J2447" s="197"/>
      <c r="K2447" s="197"/>
    </row>
    <row r="2448" spans="1:11" s="6" customFormat="1">
      <c r="A2448" s="194"/>
      <c r="B2448" s="195"/>
      <c r="C2448" s="71"/>
      <c r="D2448" s="1904"/>
      <c r="E2448" s="1904"/>
      <c r="F2448" s="71"/>
      <c r="G2448" s="71"/>
      <c r="H2448" s="71"/>
      <c r="I2448" s="71"/>
      <c r="J2448" s="197"/>
      <c r="K2448" s="197"/>
    </row>
    <row r="2449" spans="1:11" s="6" customFormat="1">
      <c r="A2449" s="194"/>
      <c r="B2449" s="195"/>
      <c r="C2449" s="71"/>
      <c r="D2449" s="1904"/>
      <c r="E2449" s="1904"/>
      <c r="F2449" s="71"/>
      <c r="G2449" s="71"/>
      <c r="H2449" s="71"/>
      <c r="I2449" s="71"/>
      <c r="J2449" s="197"/>
      <c r="K2449" s="197"/>
    </row>
    <row r="2450" spans="1:11" s="6" customFormat="1">
      <c r="A2450" s="194"/>
      <c r="B2450" s="195"/>
      <c r="C2450" s="71"/>
      <c r="D2450" s="1904"/>
      <c r="E2450" s="1904"/>
      <c r="F2450" s="71"/>
      <c r="G2450" s="71"/>
      <c r="H2450" s="71"/>
      <c r="I2450" s="71"/>
      <c r="J2450" s="197"/>
      <c r="K2450" s="197"/>
    </row>
    <row r="2451" spans="1:11" s="6" customFormat="1">
      <c r="A2451" s="194"/>
      <c r="B2451" s="195"/>
      <c r="C2451" s="71"/>
      <c r="D2451" s="1904"/>
      <c r="E2451" s="1904"/>
      <c r="F2451" s="71"/>
      <c r="G2451" s="71"/>
      <c r="H2451" s="71"/>
      <c r="I2451" s="71"/>
      <c r="J2451" s="197"/>
      <c r="K2451" s="197"/>
    </row>
    <row r="2452" spans="1:11" s="6" customFormat="1">
      <c r="A2452" s="194"/>
      <c r="B2452" s="195"/>
      <c r="C2452" s="71"/>
      <c r="D2452" s="1904"/>
      <c r="E2452" s="1904"/>
      <c r="F2452" s="71"/>
      <c r="G2452" s="71"/>
      <c r="H2452" s="71"/>
      <c r="I2452" s="71"/>
      <c r="J2452" s="197"/>
      <c r="K2452" s="197"/>
    </row>
    <row r="2453" spans="1:11" s="6" customFormat="1">
      <c r="A2453" s="194"/>
      <c r="B2453" s="195"/>
      <c r="C2453" s="71"/>
      <c r="D2453" s="1904"/>
      <c r="E2453" s="1904"/>
      <c r="F2453" s="71"/>
      <c r="G2453" s="71"/>
      <c r="H2453" s="71"/>
      <c r="I2453" s="71"/>
      <c r="J2453" s="197"/>
      <c r="K2453" s="197"/>
    </row>
    <row r="2454" spans="1:11" s="6" customFormat="1">
      <c r="A2454" s="194"/>
      <c r="B2454" s="195"/>
      <c r="C2454" s="71"/>
      <c r="D2454" s="1904"/>
      <c r="E2454" s="1904"/>
      <c r="F2454" s="71"/>
      <c r="G2454" s="71"/>
      <c r="H2454" s="71"/>
      <c r="I2454" s="71"/>
      <c r="J2454" s="197"/>
      <c r="K2454" s="197"/>
    </row>
    <row r="2455" spans="1:11" s="6" customFormat="1">
      <c r="A2455" s="194"/>
      <c r="B2455" s="195"/>
      <c r="C2455" s="71"/>
      <c r="D2455" s="1904"/>
      <c r="E2455" s="1904"/>
      <c r="F2455" s="71"/>
      <c r="G2455" s="71"/>
      <c r="H2455" s="71"/>
      <c r="I2455" s="71"/>
      <c r="J2455" s="197"/>
      <c r="K2455" s="197"/>
    </row>
    <row r="2456" spans="1:11" s="6" customFormat="1">
      <c r="A2456" s="194"/>
      <c r="B2456" s="195"/>
      <c r="C2456" s="71"/>
      <c r="D2456" s="1904"/>
      <c r="E2456" s="1904"/>
      <c r="F2456" s="71"/>
      <c r="G2456" s="71"/>
      <c r="H2456" s="71"/>
      <c r="I2456" s="71"/>
      <c r="J2456" s="197"/>
      <c r="K2456" s="197"/>
    </row>
    <row r="2457" spans="1:11" s="6" customFormat="1">
      <c r="A2457" s="194"/>
      <c r="B2457" s="195"/>
      <c r="C2457" s="71"/>
      <c r="D2457" s="1904"/>
      <c r="E2457" s="1904"/>
      <c r="F2457" s="71"/>
      <c r="G2457" s="71"/>
      <c r="H2457" s="71"/>
      <c r="I2457" s="71"/>
      <c r="J2457" s="197"/>
      <c r="K2457" s="197"/>
    </row>
    <row r="2458" spans="1:11" s="6" customFormat="1">
      <c r="A2458" s="194"/>
      <c r="B2458" s="195"/>
      <c r="C2458" s="71"/>
      <c r="D2458" s="1904"/>
      <c r="E2458" s="1904"/>
      <c r="F2458" s="71"/>
      <c r="G2458" s="71"/>
      <c r="H2458" s="71"/>
      <c r="I2458" s="71"/>
      <c r="J2458" s="197"/>
      <c r="K2458" s="197"/>
    </row>
    <row r="2459" spans="1:11" s="198" customFormat="1">
      <c r="A2459" s="194"/>
      <c r="B2459" s="195"/>
      <c r="C2459" s="71"/>
      <c r="D2459" s="1904"/>
      <c r="E2459" s="1904"/>
      <c r="F2459" s="71"/>
      <c r="G2459" s="71"/>
      <c r="H2459" s="71"/>
      <c r="I2459" s="71"/>
      <c r="J2459" s="197"/>
      <c r="K2459" s="1357"/>
    </row>
    <row r="2460" spans="1:11" s="6" customFormat="1">
      <c r="A2460" s="194"/>
      <c r="B2460" s="195"/>
      <c r="C2460" s="71"/>
      <c r="D2460" s="1904"/>
      <c r="E2460" s="1904"/>
      <c r="F2460" s="71"/>
      <c r="G2460" s="71"/>
      <c r="H2460" s="71"/>
      <c r="I2460" s="71"/>
      <c r="J2460" s="197"/>
      <c r="K2460" s="197"/>
    </row>
    <row r="2461" spans="1:11" s="6" customFormat="1">
      <c r="A2461" s="194"/>
      <c r="B2461" s="195"/>
      <c r="C2461" s="71"/>
      <c r="D2461" s="1904"/>
      <c r="E2461" s="1904"/>
      <c r="F2461" s="71"/>
      <c r="G2461" s="71"/>
      <c r="H2461" s="71"/>
      <c r="I2461" s="71"/>
      <c r="J2461" s="197"/>
      <c r="K2461" s="197"/>
    </row>
    <row r="2462" spans="1:11" s="6" customFormat="1">
      <c r="A2462" s="194"/>
      <c r="B2462" s="195"/>
      <c r="C2462" s="71"/>
      <c r="D2462" s="1904"/>
      <c r="E2462" s="1904"/>
      <c r="F2462" s="71"/>
      <c r="G2462" s="71"/>
      <c r="H2462" s="71"/>
      <c r="I2462" s="71"/>
      <c r="J2462" s="197"/>
      <c r="K2462" s="197"/>
    </row>
    <row r="2463" spans="1:11" s="6" customFormat="1">
      <c r="A2463" s="194"/>
      <c r="B2463" s="195"/>
      <c r="C2463" s="71"/>
      <c r="D2463" s="1904"/>
      <c r="E2463" s="1904"/>
      <c r="F2463" s="71"/>
      <c r="G2463" s="71"/>
      <c r="H2463" s="71"/>
      <c r="I2463" s="71"/>
      <c r="J2463" s="197"/>
      <c r="K2463" s="197"/>
    </row>
    <row r="2464" spans="1:11" s="6" customFormat="1">
      <c r="A2464" s="194"/>
      <c r="B2464" s="195"/>
      <c r="C2464" s="71"/>
      <c r="D2464" s="1904"/>
      <c r="E2464" s="1904"/>
      <c r="F2464" s="71"/>
      <c r="G2464" s="71"/>
      <c r="H2464" s="71"/>
      <c r="I2464" s="71"/>
      <c r="J2464" s="197"/>
      <c r="K2464" s="197"/>
    </row>
    <row r="2465" spans="1:11" s="6" customFormat="1">
      <c r="A2465" s="194"/>
      <c r="B2465" s="195"/>
      <c r="C2465" s="71"/>
      <c r="D2465" s="1904"/>
      <c r="E2465" s="1904"/>
      <c r="F2465" s="71"/>
      <c r="G2465" s="71"/>
      <c r="H2465" s="71"/>
      <c r="I2465" s="71"/>
      <c r="J2465" s="197"/>
      <c r="K2465" s="197"/>
    </row>
    <row r="2466" spans="1:11" s="6" customFormat="1">
      <c r="A2466" s="194"/>
      <c r="B2466" s="195"/>
      <c r="C2466" s="71"/>
      <c r="D2466" s="1904"/>
      <c r="E2466" s="1904"/>
      <c r="F2466" s="71"/>
      <c r="G2466" s="71"/>
      <c r="H2466" s="71"/>
      <c r="I2466" s="71"/>
      <c r="J2466" s="197"/>
      <c r="K2466" s="197"/>
    </row>
    <row r="2467" spans="1:11" s="6" customFormat="1">
      <c r="A2467" s="194"/>
      <c r="B2467" s="195"/>
      <c r="C2467" s="71"/>
      <c r="D2467" s="1904"/>
      <c r="E2467" s="1904"/>
      <c r="F2467" s="71"/>
      <c r="G2467" s="71"/>
      <c r="H2467" s="71"/>
      <c r="I2467" s="71"/>
      <c r="J2467" s="197"/>
      <c r="K2467" s="197"/>
    </row>
    <row r="2468" spans="1:11" s="6" customFormat="1">
      <c r="A2468" s="194"/>
      <c r="B2468" s="195"/>
      <c r="C2468" s="71"/>
      <c r="D2468" s="1904"/>
      <c r="E2468" s="1904"/>
      <c r="F2468" s="71"/>
      <c r="G2468" s="71"/>
      <c r="H2468" s="71"/>
      <c r="I2468" s="71"/>
      <c r="J2468" s="197"/>
      <c r="K2468" s="197"/>
    </row>
    <row r="2469" spans="1:11" s="6" customFormat="1">
      <c r="A2469" s="194"/>
      <c r="B2469" s="195"/>
      <c r="C2469" s="71"/>
      <c r="D2469" s="1904"/>
      <c r="E2469" s="1904"/>
      <c r="F2469" s="71"/>
      <c r="G2469" s="71"/>
      <c r="H2469" s="71"/>
      <c r="I2469" s="71"/>
      <c r="J2469" s="197"/>
      <c r="K2469" s="197"/>
    </row>
    <row r="2470" spans="1:11" s="6" customFormat="1">
      <c r="A2470" s="194"/>
      <c r="B2470" s="195"/>
      <c r="C2470" s="71"/>
      <c r="D2470" s="1904"/>
      <c r="E2470" s="1904"/>
      <c r="F2470" s="71"/>
      <c r="G2470" s="71"/>
      <c r="H2470" s="71"/>
      <c r="I2470" s="71"/>
      <c r="J2470" s="197"/>
      <c r="K2470" s="197"/>
    </row>
    <row r="2471" spans="1:11" s="6" customFormat="1">
      <c r="A2471" s="194"/>
      <c r="B2471" s="195"/>
      <c r="C2471" s="71"/>
      <c r="D2471" s="1904"/>
      <c r="E2471" s="1904"/>
      <c r="F2471" s="71"/>
      <c r="G2471" s="71"/>
      <c r="H2471" s="71"/>
      <c r="I2471" s="71"/>
      <c r="J2471" s="197"/>
      <c r="K2471" s="197"/>
    </row>
    <row r="2472" spans="1:11" s="6" customFormat="1">
      <c r="A2472" s="194"/>
      <c r="B2472" s="195"/>
      <c r="C2472" s="71"/>
      <c r="D2472" s="1904"/>
      <c r="E2472" s="1904"/>
      <c r="F2472" s="71"/>
      <c r="G2472" s="71"/>
      <c r="H2472" s="71"/>
      <c r="I2472" s="71"/>
      <c r="J2472" s="197"/>
      <c r="K2472" s="197"/>
    </row>
    <row r="2473" spans="1:11" s="6" customFormat="1">
      <c r="A2473" s="194"/>
      <c r="B2473" s="195"/>
      <c r="C2473" s="71"/>
      <c r="D2473" s="1904"/>
      <c r="E2473" s="1904"/>
      <c r="F2473" s="71"/>
      <c r="G2473" s="71"/>
      <c r="H2473" s="71"/>
      <c r="I2473" s="71"/>
      <c r="J2473" s="197"/>
      <c r="K2473" s="197"/>
    </row>
    <row r="2474" spans="1:11" s="6" customFormat="1">
      <c r="A2474" s="194"/>
      <c r="B2474" s="195"/>
      <c r="C2474" s="71"/>
      <c r="D2474" s="1904"/>
      <c r="E2474" s="1904"/>
      <c r="F2474" s="71"/>
      <c r="G2474" s="71"/>
      <c r="H2474" s="71"/>
      <c r="I2474" s="71"/>
      <c r="J2474" s="197"/>
      <c r="K2474" s="197"/>
    </row>
    <row r="2475" spans="1:11" s="6" customFormat="1">
      <c r="A2475" s="194"/>
      <c r="B2475" s="195"/>
      <c r="C2475" s="71"/>
      <c r="D2475" s="1904"/>
      <c r="E2475" s="1904"/>
      <c r="F2475" s="71"/>
      <c r="G2475" s="71"/>
      <c r="H2475" s="71"/>
      <c r="I2475" s="71"/>
      <c r="J2475" s="197"/>
      <c r="K2475" s="197"/>
    </row>
    <row r="2476" spans="1:11" s="6" customFormat="1">
      <c r="A2476" s="194"/>
      <c r="B2476" s="195"/>
      <c r="C2476" s="71"/>
      <c r="D2476" s="1904"/>
      <c r="E2476" s="1904"/>
      <c r="F2476" s="71"/>
      <c r="G2476" s="71"/>
      <c r="H2476" s="71"/>
      <c r="I2476" s="71"/>
      <c r="J2476" s="197"/>
      <c r="K2476" s="197"/>
    </row>
    <row r="2477" spans="1:11" s="6" customFormat="1">
      <c r="A2477" s="194"/>
      <c r="B2477" s="195"/>
      <c r="C2477" s="71"/>
      <c r="D2477" s="1904"/>
      <c r="E2477" s="1904"/>
      <c r="F2477" s="71"/>
      <c r="G2477" s="71"/>
      <c r="H2477" s="71"/>
      <c r="I2477" s="71"/>
      <c r="J2477" s="197"/>
      <c r="K2477" s="197"/>
    </row>
    <row r="2478" spans="1:11" s="6" customFormat="1">
      <c r="A2478" s="194"/>
      <c r="B2478" s="195"/>
      <c r="C2478" s="71"/>
      <c r="D2478" s="1904"/>
      <c r="E2478" s="1904"/>
      <c r="F2478" s="71"/>
      <c r="G2478" s="71"/>
      <c r="H2478" s="71"/>
      <c r="I2478" s="71"/>
      <c r="J2478" s="197"/>
      <c r="K2478" s="197"/>
    </row>
    <row r="2479" spans="1:11" s="6" customFormat="1">
      <c r="A2479" s="194"/>
      <c r="B2479" s="195"/>
      <c r="C2479" s="71"/>
      <c r="D2479" s="1904"/>
      <c r="E2479" s="1904"/>
      <c r="F2479" s="71"/>
      <c r="G2479" s="71"/>
      <c r="H2479" s="71"/>
      <c r="I2479" s="71"/>
      <c r="J2479" s="197"/>
      <c r="K2479" s="197"/>
    </row>
    <row r="2480" spans="1:11" s="6" customFormat="1">
      <c r="A2480" s="194"/>
      <c r="B2480" s="195"/>
      <c r="C2480" s="71"/>
      <c r="D2480" s="1904"/>
      <c r="E2480" s="1904"/>
      <c r="F2480" s="71"/>
      <c r="G2480" s="71"/>
      <c r="H2480" s="71"/>
      <c r="I2480" s="71"/>
      <c r="J2480" s="197"/>
      <c r="K2480" s="197"/>
    </row>
    <row r="2481" spans="1:11" s="6" customFormat="1">
      <c r="A2481" s="194"/>
      <c r="B2481" s="195"/>
      <c r="C2481" s="71"/>
      <c r="D2481" s="1904"/>
      <c r="E2481" s="1904"/>
      <c r="F2481" s="71"/>
      <c r="G2481" s="71"/>
      <c r="H2481" s="71"/>
      <c r="I2481" s="71"/>
      <c r="J2481" s="197"/>
      <c r="K2481" s="197"/>
    </row>
    <row r="2482" spans="1:11" s="6" customFormat="1">
      <c r="A2482" s="194"/>
      <c r="B2482" s="195"/>
      <c r="C2482" s="71"/>
      <c r="D2482" s="1904"/>
      <c r="E2482" s="1904"/>
      <c r="F2482" s="71"/>
      <c r="G2482" s="71"/>
      <c r="H2482" s="71"/>
      <c r="I2482" s="71"/>
      <c r="J2482" s="197"/>
      <c r="K2482" s="197"/>
    </row>
    <row r="2483" spans="1:11" s="6" customFormat="1" ht="34.5" customHeight="1">
      <c r="A2483" s="194"/>
      <c r="B2483" s="195"/>
      <c r="C2483" s="71"/>
      <c r="D2483" s="1904"/>
      <c r="E2483" s="1904"/>
      <c r="F2483" s="71"/>
      <c r="G2483" s="71"/>
      <c r="H2483" s="71"/>
      <c r="I2483" s="71"/>
      <c r="J2483" s="197"/>
      <c r="K2483" s="197"/>
    </row>
    <row r="2484" spans="1:11" s="6" customFormat="1">
      <c r="A2484" s="194"/>
      <c r="B2484" s="195"/>
      <c r="C2484" s="71"/>
      <c r="D2484" s="1904"/>
      <c r="E2484" s="1904"/>
      <c r="F2484" s="71"/>
      <c r="G2484" s="71"/>
      <c r="H2484" s="71"/>
      <c r="I2484" s="71"/>
      <c r="J2484" s="197"/>
      <c r="K2484" s="197"/>
    </row>
    <row r="2485" spans="1:11" s="6" customFormat="1">
      <c r="A2485" s="194"/>
      <c r="B2485" s="195"/>
      <c r="C2485" s="71"/>
      <c r="D2485" s="1904"/>
      <c r="E2485" s="1904"/>
      <c r="F2485" s="71"/>
      <c r="G2485" s="71"/>
      <c r="H2485" s="71"/>
      <c r="I2485" s="71"/>
      <c r="J2485" s="197"/>
      <c r="K2485" s="197"/>
    </row>
    <row r="2486" spans="1:11" s="6" customFormat="1">
      <c r="A2486" s="194"/>
      <c r="B2486" s="195"/>
      <c r="C2486" s="71"/>
      <c r="D2486" s="1904"/>
      <c r="E2486" s="1904"/>
      <c r="F2486" s="71"/>
      <c r="G2486" s="71"/>
      <c r="H2486" s="71"/>
      <c r="I2486" s="71"/>
      <c r="J2486" s="197"/>
      <c r="K2486" s="197"/>
    </row>
    <row r="2487" spans="1:11" s="6" customFormat="1">
      <c r="A2487" s="194"/>
      <c r="B2487" s="195"/>
      <c r="C2487" s="71"/>
      <c r="D2487" s="1904"/>
      <c r="E2487" s="1904"/>
      <c r="F2487" s="71"/>
      <c r="G2487" s="71"/>
      <c r="H2487" s="71"/>
      <c r="I2487" s="71"/>
      <c r="J2487" s="197"/>
      <c r="K2487" s="197"/>
    </row>
    <row r="2488" spans="1:11" s="6" customFormat="1">
      <c r="A2488" s="194"/>
      <c r="B2488" s="195"/>
      <c r="C2488" s="71"/>
      <c r="D2488" s="1904"/>
      <c r="E2488" s="1904"/>
      <c r="F2488" s="71"/>
      <c r="G2488" s="71"/>
      <c r="H2488" s="71"/>
      <c r="I2488" s="71"/>
      <c r="J2488" s="197"/>
      <c r="K2488" s="197"/>
    </row>
    <row r="2489" spans="1:11" s="6" customFormat="1" ht="41.25" customHeight="1">
      <c r="A2489" s="194"/>
      <c r="B2489" s="195"/>
      <c r="C2489" s="71"/>
      <c r="D2489" s="1904"/>
      <c r="E2489" s="1904"/>
      <c r="F2489" s="71"/>
      <c r="G2489" s="71"/>
      <c r="H2489" s="71"/>
      <c r="I2489" s="71"/>
      <c r="J2489" s="197"/>
      <c r="K2489" s="197"/>
    </row>
    <row r="2490" spans="1:11" s="6" customFormat="1">
      <c r="A2490" s="194"/>
      <c r="B2490" s="195"/>
      <c r="C2490" s="71"/>
      <c r="D2490" s="1904"/>
      <c r="E2490" s="1904"/>
      <c r="F2490" s="71"/>
      <c r="G2490" s="71"/>
      <c r="H2490" s="71"/>
      <c r="I2490" s="71"/>
      <c r="J2490" s="197"/>
      <c r="K2490" s="197"/>
    </row>
    <row r="2491" spans="1:11" s="6" customFormat="1">
      <c r="A2491" s="194"/>
      <c r="B2491" s="195"/>
      <c r="C2491" s="71"/>
      <c r="D2491" s="1904"/>
      <c r="E2491" s="1904"/>
      <c r="F2491" s="71"/>
      <c r="G2491" s="71"/>
      <c r="H2491" s="71"/>
      <c r="I2491" s="71"/>
      <c r="J2491" s="197"/>
      <c r="K2491" s="197"/>
    </row>
    <row r="2492" spans="1:11" s="6" customFormat="1">
      <c r="A2492" s="194"/>
      <c r="B2492" s="195"/>
      <c r="C2492" s="71"/>
      <c r="D2492" s="1904"/>
      <c r="E2492" s="1904"/>
      <c r="F2492" s="71"/>
      <c r="G2492" s="71"/>
      <c r="H2492" s="71"/>
      <c r="I2492" s="71"/>
      <c r="J2492" s="197"/>
      <c r="K2492" s="197"/>
    </row>
    <row r="2493" spans="1:11" s="6" customFormat="1">
      <c r="A2493" s="194"/>
      <c r="B2493" s="195"/>
      <c r="C2493" s="71"/>
      <c r="D2493" s="1904"/>
      <c r="E2493" s="1904"/>
      <c r="F2493" s="71"/>
      <c r="G2493" s="71"/>
      <c r="H2493" s="71"/>
      <c r="I2493" s="71"/>
      <c r="J2493" s="197"/>
      <c r="K2493" s="197"/>
    </row>
    <row r="2494" spans="1:11" s="6" customFormat="1">
      <c r="A2494" s="194"/>
      <c r="B2494" s="195"/>
      <c r="C2494" s="71"/>
      <c r="D2494" s="1904"/>
      <c r="E2494" s="1904"/>
      <c r="F2494" s="71"/>
      <c r="G2494" s="71"/>
      <c r="H2494" s="71"/>
      <c r="I2494" s="71"/>
      <c r="J2494" s="197"/>
      <c r="K2494" s="197"/>
    </row>
    <row r="2495" spans="1:11" s="6" customFormat="1">
      <c r="A2495" s="194"/>
      <c r="B2495" s="195"/>
      <c r="C2495" s="71"/>
      <c r="D2495" s="1904"/>
      <c r="E2495" s="1904"/>
      <c r="F2495" s="71"/>
      <c r="G2495" s="71"/>
      <c r="H2495" s="71"/>
      <c r="I2495" s="71"/>
      <c r="J2495" s="197"/>
      <c r="K2495" s="197"/>
    </row>
    <row r="2496" spans="1:11" s="6" customFormat="1">
      <c r="A2496" s="194"/>
      <c r="B2496" s="195"/>
      <c r="C2496" s="71"/>
      <c r="D2496" s="1904"/>
      <c r="E2496" s="1904"/>
      <c r="F2496" s="71"/>
      <c r="G2496" s="71"/>
      <c r="H2496" s="71"/>
      <c r="I2496" s="71"/>
      <c r="J2496" s="197"/>
      <c r="K2496" s="197"/>
    </row>
    <row r="2497" spans="1:11" s="6" customFormat="1">
      <c r="A2497" s="194"/>
      <c r="B2497" s="195"/>
      <c r="C2497" s="71"/>
      <c r="D2497" s="1904"/>
      <c r="E2497" s="1904"/>
      <c r="F2497" s="71"/>
      <c r="G2497" s="71"/>
      <c r="H2497" s="71"/>
      <c r="I2497" s="71"/>
      <c r="J2497" s="197"/>
      <c r="K2497" s="197"/>
    </row>
    <row r="2498" spans="1:11" s="6" customFormat="1">
      <c r="A2498" s="194"/>
      <c r="B2498" s="195"/>
      <c r="C2498" s="71"/>
      <c r="D2498" s="1904"/>
      <c r="E2498" s="1904"/>
      <c r="F2498" s="71"/>
      <c r="G2498" s="71"/>
      <c r="H2498" s="71"/>
      <c r="I2498" s="71"/>
      <c r="J2498" s="197"/>
      <c r="K2498" s="197"/>
    </row>
    <row r="2499" spans="1:11" s="6" customFormat="1">
      <c r="A2499" s="194"/>
      <c r="B2499" s="195"/>
      <c r="C2499" s="71"/>
      <c r="D2499" s="1904"/>
      <c r="E2499" s="1904"/>
      <c r="F2499" s="71"/>
      <c r="G2499" s="71"/>
      <c r="H2499" s="71"/>
      <c r="I2499" s="71"/>
      <c r="J2499" s="197"/>
      <c r="K2499" s="197"/>
    </row>
    <row r="2500" spans="1:11" s="6" customFormat="1">
      <c r="A2500" s="194"/>
      <c r="B2500" s="195"/>
      <c r="C2500" s="71"/>
      <c r="D2500" s="1904"/>
      <c r="E2500" s="1904"/>
      <c r="F2500" s="71"/>
      <c r="G2500" s="71"/>
      <c r="H2500" s="71"/>
      <c r="I2500" s="71"/>
      <c r="J2500" s="197"/>
      <c r="K2500" s="197"/>
    </row>
    <row r="2501" spans="1:11" s="6" customFormat="1">
      <c r="A2501" s="194"/>
      <c r="B2501" s="195"/>
      <c r="C2501" s="71"/>
      <c r="D2501" s="1904"/>
      <c r="E2501" s="1904"/>
      <c r="F2501" s="71"/>
      <c r="G2501" s="71"/>
      <c r="H2501" s="71"/>
      <c r="I2501" s="71"/>
      <c r="J2501" s="197"/>
      <c r="K2501" s="197"/>
    </row>
    <row r="2502" spans="1:11" s="6" customFormat="1">
      <c r="A2502" s="194"/>
      <c r="B2502" s="195"/>
      <c r="C2502" s="71"/>
      <c r="D2502" s="1904"/>
      <c r="E2502" s="1904"/>
      <c r="F2502" s="71"/>
      <c r="G2502" s="71"/>
      <c r="H2502" s="71"/>
      <c r="I2502" s="71"/>
      <c r="J2502" s="197"/>
      <c r="K2502" s="197"/>
    </row>
    <row r="2503" spans="1:11" s="6" customFormat="1">
      <c r="A2503" s="194"/>
      <c r="B2503" s="195"/>
      <c r="C2503" s="71"/>
      <c r="D2503" s="1904"/>
      <c r="E2503" s="1904"/>
      <c r="F2503" s="71"/>
      <c r="G2503" s="71"/>
      <c r="H2503" s="71"/>
      <c r="I2503" s="71"/>
      <c r="J2503" s="197"/>
      <c r="K2503" s="197"/>
    </row>
    <row r="2504" spans="1:11" s="6" customFormat="1">
      <c r="A2504" s="194"/>
      <c r="B2504" s="195"/>
      <c r="C2504" s="71"/>
      <c r="D2504" s="1904"/>
      <c r="E2504" s="1904"/>
      <c r="F2504" s="71"/>
      <c r="G2504" s="71"/>
      <c r="H2504" s="71"/>
      <c r="I2504" s="71"/>
      <c r="J2504" s="197"/>
      <c r="K2504" s="197"/>
    </row>
    <row r="2505" spans="1:11" s="6" customFormat="1">
      <c r="A2505" s="194"/>
      <c r="B2505" s="195"/>
      <c r="C2505" s="71"/>
      <c r="D2505" s="1904"/>
      <c r="E2505" s="1904"/>
      <c r="F2505" s="71"/>
      <c r="G2505" s="71"/>
      <c r="H2505" s="71"/>
      <c r="I2505" s="71"/>
      <c r="J2505" s="197"/>
      <c r="K2505" s="197"/>
    </row>
    <row r="2506" spans="1:11" s="6" customFormat="1">
      <c r="A2506" s="194"/>
      <c r="B2506" s="195"/>
      <c r="C2506" s="71"/>
      <c r="D2506" s="1904"/>
      <c r="E2506" s="1904"/>
      <c r="F2506" s="71"/>
      <c r="G2506" s="71"/>
      <c r="H2506" s="71"/>
      <c r="I2506" s="71"/>
      <c r="J2506" s="197"/>
      <c r="K2506" s="197"/>
    </row>
    <row r="2507" spans="1:11" s="6" customFormat="1">
      <c r="A2507" s="194"/>
      <c r="B2507" s="195"/>
      <c r="C2507" s="71"/>
      <c r="D2507" s="1904"/>
      <c r="E2507" s="1904"/>
      <c r="F2507" s="71"/>
      <c r="G2507" s="71"/>
      <c r="H2507" s="71"/>
      <c r="I2507" s="71"/>
      <c r="J2507" s="197"/>
      <c r="K2507" s="197"/>
    </row>
    <row r="2508" spans="1:11" s="6" customFormat="1">
      <c r="A2508" s="194"/>
      <c r="B2508" s="195"/>
      <c r="C2508" s="71"/>
      <c r="D2508" s="1904"/>
      <c r="E2508" s="1904"/>
      <c r="F2508" s="71"/>
      <c r="G2508" s="71"/>
      <c r="H2508" s="71"/>
      <c r="I2508" s="71"/>
      <c r="J2508" s="197"/>
      <c r="K2508" s="197"/>
    </row>
    <row r="2509" spans="1:11" s="6" customFormat="1">
      <c r="A2509" s="194"/>
      <c r="B2509" s="195"/>
      <c r="C2509" s="71"/>
      <c r="D2509" s="1904"/>
      <c r="E2509" s="1904"/>
      <c r="F2509" s="71"/>
      <c r="G2509" s="71"/>
      <c r="H2509" s="71"/>
      <c r="I2509" s="71"/>
      <c r="J2509" s="197"/>
      <c r="K2509" s="197"/>
    </row>
    <row r="2510" spans="1:11" s="6" customFormat="1">
      <c r="A2510" s="194"/>
      <c r="B2510" s="195"/>
      <c r="C2510" s="71"/>
      <c r="D2510" s="1904"/>
      <c r="E2510" s="1904"/>
      <c r="F2510" s="71"/>
      <c r="G2510" s="71"/>
      <c r="H2510" s="71"/>
      <c r="I2510" s="71"/>
      <c r="J2510" s="197"/>
      <c r="K2510" s="197"/>
    </row>
    <row r="2511" spans="1:11" s="6" customFormat="1">
      <c r="A2511" s="194"/>
      <c r="B2511" s="195"/>
      <c r="C2511" s="71"/>
      <c r="D2511" s="1904"/>
      <c r="E2511" s="1904"/>
      <c r="F2511" s="71"/>
      <c r="G2511" s="71"/>
      <c r="H2511" s="71"/>
      <c r="I2511" s="71"/>
      <c r="J2511" s="197"/>
      <c r="K2511" s="197"/>
    </row>
    <row r="2512" spans="1:11" s="6" customFormat="1">
      <c r="A2512" s="194"/>
      <c r="B2512" s="195"/>
      <c r="C2512" s="71"/>
      <c r="D2512" s="1904"/>
      <c r="E2512" s="1904"/>
      <c r="F2512" s="71"/>
      <c r="G2512" s="71"/>
      <c r="H2512" s="71"/>
      <c r="I2512" s="71"/>
      <c r="J2512" s="197"/>
      <c r="K2512" s="197"/>
    </row>
    <row r="2513" spans="1:11" s="6" customFormat="1">
      <c r="A2513" s="194"/>
      <c r="B2513" s="195"/>
      <c r="C2513" s="71"/>
      <c r="D2513" s="1904"/>
      <c r="E2513" s="1904"/>
      <c r="F2513" s="71"/>
      <c r="G2513" s="71"/>
      <c r="H2513" s="71"/>
      <c r="I2513" s="71"/>
      <c r="J2513" s="197"/>
      <c r="K2513" s="197"/>
    </row>
    <row r="2514" spans="1:11" s="6" customFormat="1">
      <c r="A2514" s="194"/>
      <c r="B2514" s="195"/>
      <c r="C2514" s="71"/>
      <c r="D2514" s="1904"/>
      <c r="E2514" s="1904"/>
      <c r="F2514" s="71"/>
      <c r="G2514" s="71"/>
      <c r="H2514" s="71"/>
      <c r="I2514" s="71"/>
      <c r="J2514" s="197"/>
      <c r="K2514" s="197"/>
    </row>
    <row r="2515" spans="1:11" s="6" customFormat="1">
      <c r="A2515" s="194"/>
      <c r="B2515" s="195"/>
      <c r="C2515" s="71"/>
      <c r="D2515" s="1904"/>
      <c r="E2515" s="1904"/>
      <c r="F2515" s="71"/>
      <c r="G2515" s="71"/>
      <c r="H2515" s="71"/>
      <c r="I2515" s="71"/>
      <c r="J2515" s="197"/>
      <c r="K2515" s="197"/>
    </row>
    <row r="2516" spans="1:11" s="6" customFormat="1">
      <c r="A2516" s="194"/>
      <c r="B2516" s="195"/>
      <c r="C2516" s="71"/>
      <c r="D2516" s="1904"/>
      <c r="E2516" s="1904"/>
      <c r="F2516" s="71"/>
      <c r="G2516" s="71"/>
      <c r="H2516" s="71"/>
      <c r="I2516" s="71"/>
      <c r="J2516" s="197"/>
      <c r="K2516" s="197"/>
    </row>
    <row r="2517" spans="1:11" s="6" customFormat="1">
      <c r="A2517" s="194"/>
      <c r="B2517" s="195"/>
      <c r="C2517" s="71"/>
      <c r="D2517" s="1904"/>
      <c r="E2517" s="1904"/>
      <c r="F2517" s="71"/>
      <c r="G2517" s="71"/>
      <c r="H2517" s="71"/>
      <c r="I2517" s="71"/>
      <c r="J2517" s="197"/>
      <c r="K2517" s="197"/>
    </row>
    <row r="2518" spans="1:11" s="6" customFormat="1">
      <c r="A2518" s="194"/>
      <c r="B2518" s="195"/>
      <c r="C2518" s="71"/>
      <c r="D2518" s="1904"/>
      <c r="E2518" s="1904"/>
      <c r="F2518" s="71"/>
      <c r="G2518" s="71"/>
      <c r="H2518" s="71"/>
      <c r="I2518" s="71"/>
      <c r="J2518" s="197"/>
      <c r="K2518" s="197"/>
    </row>
    <row r="2519" spans="1:11" s="6" customFormat="1">
      <c r="A2519" s="194"/>
      <c r="B2519" s="195"/>
      <c r="C2519" s="71"/>
      <c r="D2519" s="1904"/>
      <c r="E2519" s="1904"/>
      <c r="F2519" s="71"/>
      <c r="G2519" s="71"/>
      <c r="H2519" s="71"/>
      <c r="I2519" s="71"/>
      <c r="J2519" s="197"/>
      <c r="K2519" s="197"/>
    </row>
    <row r="2520" spans="1:11" s="6" customFormat="1">
      <c r="A2520" s="194"/>
      <c r="B2520" s="195"/>
      <c r="C2520" s="71"/>
      <c r="D2520" s="1904"/>
      <c r="E2520" s="1904"/>
      <c r="F2520" s="71"/>
      <c r="G2520" s="71"/>
      <c r="H2520" s="71"/>
      <c r="I2520" s="71"/>
      <c r="J2520" s="197"/>
      <c r="K2520" s="197"/>
    </row>
    <row r="2521" spans="1:11" s="6" customFormat="1">
      <c r="A2521" s="194"/>
      <c r="B2521" s="195"/>
      <c r="C2521" s="71"/>
      <c r="D2521" s="1904"/>
      <c r="E2521" s="1904"/>
      <c r="F2521" s="71"/>
      <c r="G2521" s="71"/>
      <c r="H2521" s="71"/>
      <c r="I2521" s="71"/>
      <c r="J2521" s="197"/>
      <c r="K2521" s="197"/>
    </row>
    <row r="2522" spans="1:11" s="6" customFormat="1">
      <c r="A2522" s="194"/>
      <c r="B2522" s="195"/>
      <c r="C2522" s="71"/>
      <c r="D2522" s="1904"/>
      <c r="E2522" s="1904"/>
      <c r="F2522" s="71"/>
      <c r="G2522" s="71"/>
      <c r="H2522" s="71"/>
      <c r="I2522" s="71"/>
      <c r="J2522" s="197"/>
      <c r="K2522" s="197"/>
    </row>
    <row r="2523" spans="1:11" s="6" customFormat="1">
      <c r="A2523" s="194"/>
      <c r="B2523" s="195"/>
      <c r="C2523" s="71"/>
      <c r="D2523" s="1904"/>
      <c r="E2523" s="1904"/>
      <c r="F2523" s="71"/>
      <c r="G2523" s="71"/>
      <c r="H2523" s="71"/>
      <c r="I2523" s="71"/>
      <c r="J2523" s="197"/>
      <c r="K2523" s="197"/>
    </row>
    <row r="2524" spans="1:11" s="6" customFormat="1">
      <c r="A2524" s="194"/>
      <c r="B2524" s="195"/>
      <c r="C2524" s="71"/>
      <c r="D2524" s="1904"/>
      <c r="E2524" s="1904"/>
      <c r="F2524" s="71"/>
      <c r="G2524" s="71"/>
      <c r="H2524" s="71"/>
      <c r="I2524" s="71"/>
      <c r="J2524" s="197"/>
      <c r="K2524" s="197"/>
    </row>
    <row r="2525" spans="1:11" s="6" customFormat="1">
      <c r="A2525" s="194"/>
      <c r="B2525" s="195"/>
      <c r="C2525" s="71"/>
      <c r="D2525" s="1904"/>
      <c r="E2525" s="1904"/>
      <c r="F2525" s="71"/>
      <c r="G2525" s="71"/>
      <c r="H2525" s="71"/>
      <c r="I2525" s="71"/>
      <c r="J2525" s="197"/>
      <c r="K2525" s="197"/>
    </row>
    <row r="2526" spans="1:11" s="6" customFormat="1">
      <c r="A2526" s="194"/>
      <c r="B2526" s="195"/>
      <c r="C2526" s="71"/>
      <c r="D2526" s="1904"/>
      <c r="E2526" s="1904"/>
      <c r="F2526" s="71"/>
      <c r="G2526" s="71"/>
      <c r="H2526" s="71"/>
      <c r="I2526" s="71"/>
      <c r="J2526" s="197"/>
      <c r="K2526" s="197"/>
    </row>
    <row r="2527" spans="1:11" s="6" customFormat="1">
      <c r="A2527" s="194"/>
      <c r="B2527" s="195"/>
      <c r="C2527" s="71"/>
      <c r="D2527" s="1904"/>
      <c r="E2527" s="1904"/>
      <c r="F2527" s="71"/>
      <c r="G2527" s="71"/>
      <c r="H2527" s="71"/>
      <c r="I2527" s="71"/>
      <c r="J2527" s="197"/>
      <c r="K2527" s="197"/>
    </row>
    <row r="2528" spans="1:11" s="6" customFormat="1">
      <c r="A2528" s="194"/>
      <c r="B2528" s="195"/>
      <c r="C2528" s="71"/>
      <c r="D2528" s="1904"/>
      <c r="E2528" s="1904"/>
      <c r="F2528" s="71"/>
      <c r="G2528" s="71"/>
      <c r="H2528" s="71"/>
      <c r="I2528" s="71"/>
      <c r="J2528" s="197"/>
      <c r="K2528" s="197"/>
    </row>
    <row r="2529" spans="1:11" s="6" customFormat="1">
      <c r="A2529" s="194"/>
      <c r="B2529" s="195"/>
      <c r="C2529" s="71"/>
      <c r="D2529" s="1904"/>
      <c r="E2529" s="1904"/>
      <c r="F2529" s="71"/>
      <c r="G2529" s="71"/>
      <c r="H2529" s="71"/>
      <c r="I2529" s="71"/>
      <c r="J2529" s="197"/>
      <c r="K2529" s="197"/>
    </row>
    <row r="2530" spans="1:11" s="6" customFormat="1">
      <c r="A2530" s="194"/>
      <c r="B2530" s="195"/>
      <c r="C2530" s="71"/>
      <c r="D2530" s="1904"/>
      <c r="E2530" s="1904"/>
      <c r="F2530" s="71"/>
      <c r="G2530" s="71"/>
      <c r="H2530" s="71"/>
      <c r="I2530" s="71"/>
      <c r="J2530" s="197"/>
      <c r="K2530" s="197"/>
    </row>
    <row r="2531" spans="1:11" s="6" customFormat="1">
      <c r="A2531" s="194"/>
      <c r="B2531" s="195"/>
      <c r="C2531" s="71"/>
      <c r="D2531" s="1904"/>
      <c r="E2531" s="1904"/>
      <c r="F2531" s="71"/>
      <c r="G2531" s="71"/>
      <c r="H2531" s="71"/>
      <c r="I2531" s="71"/>
      <c r="J2531" s="197"/>
      <c r="K2531" s="197"/>
    </row>
    <row r="2532" spans="1:11" s="6" customFormat="1">
      <c r="A2532" s="194"/>
      <c r="B2532" s="195"/>
      <c r="C2532" s="71"/>
      <c r="D2532" s="1904"/>
      <c r="E2532" s="1904"/>
      <c r="F2532" s="71"/>
      <c r="G2532" s="71"/>
      <c r="H2532" s="71"/>
      <c r="I2532" s="71"/>
      <c r="J2532" s="197"/>
      <c r="K2532" s="197"/>
    </row>
    <row r="2533" spans="1:11" s="6" customFormat="1">
      <c r="A2533" s="194"/>
      <c r="B2533" s="195"/>
      <c r="C2533" s="71"/>
      <c r="D2533" s="1904"/>
      <c r="E2533" s="1904"/>
      <c r="F2533" s="71"/>
      <c r="G2533" s="71"/>
      <c r="H2533" s="71"/>
      <c r="I2533" s="71"/>
      <c r="J2533" s="197"/>
      <c r="K2533" s="197"/>
    </row>
    <row r="2534" spans="1:11" s="6" customFormat="1">
      <c r="A2534" s="194"/>
      <c r="B2534" s="195"/>
      <c r="C2534" s="71"/>
      <c r="D2534" s="1904"/>
      <c r="E2534" s="1904"/>
      <c r="F2534" s="71"/>
      <c r="G2534" s="71"/>
      <c r="H2534" s="71"/>
      <c r="I2534" s="71"/>
      <c r="J2534" s="197"/>
      <c r="K2534" s="197"/>
    </row>
    <row r="2535" spans="1:11" s="6" customFormat="1">
      <c r="A2535" s="194"/>
      <c r="B2535" s="195"/>
      <c r="C2535" s="71"/>
      <c r="D2535" s="1904"/>
      <c r="E2535" s="1904"/>
      <c r="F2535" s="71"/>
      <c r="G2535" s="71"/>
      <c r="H2535" s="71"/>
      <c r="I2535" s="71"/>
      <c r="J2535" s="197"/>
      <c r="K2535" s="197"/>
    </row>
    <row r="2536" spans="1:11" s="6" customFormat="1">
      <c r="A2536" s="194"/>
      <c r="B2536" s="195"/>
      <c r="C2536" s="71"/>
      <c r="D2536" s="1904"/>
      <c r="E2536" s="1904"/>
      <c r="F2536" s="71"/>
      <c r="G2536" s="71"/>
      <c r="H2536" s="71"/>
      <c r="I2536" s="71"/>
      <c r="J2536" s="197"/>
      <c r="K2536" s="197"/>
    </row>
    <row r="2537" spans="1:11" s="6" customFormat="1">
      <c r="A2537" s="194"/>
      <c r="B2537" s="195"/>
      <c r="C2537" s="71"/>
      <c r="D2537" s="1904"/>
      <c r="E2537" s="1904"/>
      <c r="F2537" s="71"/>
      <c r="G2537" s="71"/>
      <c r="H2537" s="71"/>
      <c r="I2537" s="71"/>
      <c r="J2537" s="197"/>
      <c r="K2537" s="197"/>
    </row>
    <row r="2538" spans="1:11" s="6" customFormat="1">
      <c r="A2538" s="194"/>
      <c r="B2538" s="195"/>
      <c r="C2538" s="71"/>
      <c r="D2538" s="1904"/>
      <c r="E2538" s="1904"/>
      <c r="F2538" s="71"/>
      <c r="G2538" s="71"/>
      <c r="H2538" s="71"/>
      <c r="I2538" s="71"/>
      <c r="J2538" s="197"/>
      <c r="K2538" s="197"/>
    </row>
    <row r="2539" spans="1:11" s="6" customFormat="1">
      <c r="A2539" s="194"/>
      <c r="B2539" s="195"/>
      <c r="C2539" s="71"/>
      <c r="D2539" s="1904"/>
      <c r="E2539" s="1904"/>
      <c r="F2539" s="71"/>
      <c r="G2539" s="71"/>
      <c r="H2539" s="71"/>
      <c r="I2539" s="71"/>
      <c r="J2539" s="197"/>
      <c r="K2539" s="197"/>
    </row>
    <row r="2540" spans="1:11" s="6" customFormat="1">
      <c r="A2540" s="194"/>
      <c r="B2540" s="195"/>
      <c r="C2540" s="71"/>
      <c r="D2540" s="1904"/>
      <c r="E2540" s="1904"/>
      <c r="F2540" s="71"/>
      <c r="G2540" s="71"/>
      <c r="H2540" s="71"/>
      <c r="I2540" s="71"/>
      <c r="J2540" s="197"/>
      <c r="K2540" s="197"/>
    </row>
    <row r="2541" spans="1:11" s="6" customFormat="1">
      <c r="A2541" s="194"/>
      <c r="B2541" s="195"/>
      <c r="C2541" s="71"/>
      <c r="D2541" s="1904"/>
      <c r="E2541" s="1904"/>
      <c r="F2541" s="71"/>
      <c r="G2541" s="71"/>
      <c r="H2541" s="71"/>
      <c r="I2541" s="71"/>
      <c r="J2541" s="197"/>
      <c r="K2541" s="197"/>
    </row>
    <row r="2542" spans="1:11" s="6" customFormat="1">
      <c r="A2542" s="194"/>
      <c r="B2542" s="195"/>
      <c r="C2542" s="71"/>
      <c r="D2542" s="1904"/>
      <c r="E2542" s="1904"/>
      <c r="F2542" s="71"/>
      <c r="G2542" s="71"/>
      <c r="H2542" s="71"/>
      <c r="I2542" s="71"/>
      <c r="J2542" s="197"/>
      <c r="K2542" s="197"/>
    </row>
    <row r="2543" spans="1:11" s="6" customFormat="1">
      <c r="A2543" s="194"/>
      <c r="B2543" s="195"/>
      <c r="C2543" s="71"/>
      <c r="D2543" s="1904"/>
      <c r="E2543" s="1904"/>
      <c r="F2543" s="71"/>
      <c r="G2543" s="71"/>
      <c r="H2543" s="71"/>
      <c r="I2543" s="71"/>
      <c r="J2543" s="197"/>
      <c r="K2543" s="197"/>
    </row>
    <row r="2544" spans="1:11" s="6" customFormat="1">
      <c r="A2544" s="194"/>
      <c r="B2544" s="195"/>
      <c r="C2544" s="71"/>
      <c r="D2544" s="1904"/>
      <c r="E2544" s="1904"/>
      <c r="F2544" s="71"/>
      <c r="G2544" s="71"/>
      <c r="H2544" s="71"/>
      <c r="I2544" s="71"/>
      <c r="J2544" s="197"/>
      <c r="K2544" s="197"/>
    </row>
    <row r="2545" spans="1:11" s="6" customFormat="1">
      <c r="A2545" s="194"/>
      <c r="B2545" s="195"/>
      <c r="C2545" s="71"/>
      <c r="D2545" s="1904"/>
      <c r="E2545" s="1904"/>
      <c r="F2545" s="71"/>
      <c r="G2545" s="71"/>
      <c r="H2545" s="71"/>
      <c r="I2545" s="71"/>
      <c r="J2545" s="197"/>
      <c r="K2545" s="197"/>
    </row>
    <row r="2546" spans="1:11" s="6" customFormat="1">
      <c r="A2546" s="194"/>
      <c r="B2546" s="195"/>
      <c r="C2546" s="71"/>
      <c r="D2546" s="1904"/>
      <c r="E2546" s="1904"/>
      <c r="F2546" s="71"/>
      <c r="G2546" s="71"/>
      <c r="H2546" s="71"/>
      <c r="I2546" s="71"/>
      <c r="J2546" s="197"/>
      <c r="K2546" s="197"/>
    </row>
    <row r="2547" spans="1:11" s="6" customFormat="1" ht="52.5" customHeight="1">
      <c r="A2547" s="194"/>
      <c r="B2547" s="195"/>
      <c r="C2547" s="71"/>
      <c r="D2547" s="1904"/>
      <c r="E2547" s="1904"/>
      <c r="F2547" s="71"/>
      <c r="G2547" s="71"/>
      <c r="H2547" s="71"/>
      <c r="I2547" s="71"/>
      <c r="J2547" s="197"/>
      <c r="K2547" s="197"/>
    </row>
    <row r="2548" spans="1:11" s="6" customFormat="1" ht="36" customHeight="1">
      <c r="A2548" s="194"/>
      <c r="B2548" s="195"/>
      <c r="C2548" s="71"/>
      <c r="D2548" s="1904"/>
      <c r="E2548" s="1904"/>
      <c r="F2548" s="71"/>
      <c r="G2548" s="71"/>
      <c r="H2548" s="71"/>
      <c r="I2548" s="71"/>
      <c r="J2548" s="197"/>
      <c r="K2548" s="197"/>
    </row>
    <row r="2549" spans="1:11" s="6" customFormat="1" ht="63" customHeight="1">
      <c r="A2549" s="194"/>
      <c r="B2549" s="195"/>
      <c r="C2549" s="71"/>
      <c r="D2549" s="1904"/>
      <c r="E2549" s="1904"/>
      <c r="F2549" s="71"/>
      <c r="G2549" s="71"/>
      <c r="H2549" s="71"/>
      <c r="I2549" s="71"/>
      <c r="J2549" s="197"/>
      <c r="K2549" s="197"/>
    </row>
    <row r="2550" spans="1:11" s="6" customFormat="1" ht="24.75" customHeight="1">
      <c r="A2550" s="194"/>
      <c r="B2550" s="195"/>
      <c r="C2550" s="71"/>
      <c r="D2550" s="1904"/>
      <c r="E2550" s="1904"/>
      <c r="F2550" s="71"/>
      <c r="G2550" s="71"/>
      <c r="H2550" s="71"/>
      <c r="I2550" s="71"/>
      <c r="J2550" s="197"/>
      <c r="K2550" s="197"/>
    </row>
    <row r="2551" spans="1:11" s="6" customFormat="1" ht="24.75" customHeight="1">
      <c r="A2551" s="194"/>
      <c r="B2551" s="195"/>
      <c r="C2551" s="71"/>
      <c r="D2551" s="1904"/>
      <c r="E2551" s="1904"/>
      <c r="F2551" s="71"/>
      <c r="G2551" s="71"/>
      <c r="H2551" s="71"/>
      <c r="I2551" s="71"/>
      <c r="J2551" s="197"/>
      <c r="K2551" s="197"/>
    </row>
    <row r="2552" spans="1:11" s="6" customFormat="1" ht="133.5" customHeight="1">
      <c r="A2552" s="194"/>
      <c r="B2552" s="195"/>
      <c r="C2552" s="71"/>
      <c r="D2552" s="1904"/>
      <c r="E2552" s="1904"/>
      <c r="F2552" s="71"/>
      <c r="G2552" s="71"/>
      <c r="H2552" s="71"/>
      <c r="I2552" s="71"/>
      <c r="J2552" s="197"/>
      <c r="K2552" s="197"/>
    </row>
    <row r="2553" spans="1:11" s="6" customFormat="1">
      <c r="A2553" s="194"/>
      <c r="B2553" s="195"/>
      <c r="C2553" s="71"/>
      <c r="D2553" s="1904"/>
      <c r="E2553" s="1904"/>
      <c r="F2553" s="71"/>
      <c r="G2553" s="71"/>
      <c r="H2553" s="71"/>
      <c r="I2553" s="71"/>
      <c r="J2553" s="197"/>
      <c r="K2553" s="197"/>
    </row>
    <row r="2554" spans="1:11" s="6" customFormat="1">
      <c r="A2554" s="194"/>
      <c r="B2554" s="195"/>
      <c r="C2554" s="71"/>
      <c r="D2554" s="1904"/>
      <c r="E2554" s="1904"/>
      <c r="F2554" s="71"/>
      <c r="G2554" s="71"/>
      <c r="H2554" s="71"/>
      <c r="I2554" s="71"/>
      <c r="J2554" s="197"/>
      <c r="K2554" s="197"/>
    </row>
    <row r="2555" spans="1:11" s="6" customFormat="1">
      <c r="A2555" s="194"/>
      <c r="B2555" s="195"/>
      <c r="C2555" s="71"/>
      <c r="D2555" s="1904"/>
      <c r="E2555" s="1904"/>
      <c r="F2555" s="71"/>
      <c r="G2555" s="71"/>
      <c r="H2555" s="71"/>
      <c r="I2555" s="71"/>
      <c r="J2555" s="197"/>
      <c r="K2555" s="197"/>
    </row>
    <row r="2556" spans="1:11" s="6" customFormat="1">
      <c r="A2556" s="194"/>
      <c r="B2556" s="195"/>
      <c r="C2556" s="71"/>
      <c r="D2556" s="1904"/>
      <c r="E2556" s="1904"/>
      <c r="F2556" s="71"/>
      <c r="G2556" s="71"/>
      <c r="H2556" s="71"/>
      <c r="I2556" s="71"/>
      <c r="J2556" s="197"/>
      <c r="K2556" s="197"/>
    </row>
    <row r="2557" spans="1:11" s="6" customFormat="1">
      <c r="A2557" s="194"/>
      <c r="B2557" s="195"/>
      <c r="C2557" s="71"/>
      <c r="D2557" s="1904"/>
      <c r="E2557" s="1904"/>
      <c r="F2557" s="71"/>
      <c r="G2557" s="71"/>
      <c r="H2557" s="71"/>
      <c r="I2557" s="71"/>
      <c r="J2557" s="197"/>
      <c r="K2557" s="197"/>
    </row>
    <row r="2558" spans="1:11" s="6" customFormat="1">
      <c r="A2558" s="194"/>
      <c r="B2558" s="195"/>
      <c r="C2558" s="71"/>
      <c r="D2558" s="1904"/>
      <c r="E2558" s="1904"/>
      <c r="F2558" s="71"/>
      <c r="G2558" s="71"/>
      <c r="H2558" s="71"/>
      <c r="I2558" s="71"/>
      <c r="J2558" s="197"/>
      <c r="K2558" s="197"/>
    </row>
    <row r="2559" spans="1:11" s="6" customFormat="1">
      <c r="A2559" s="194"/>
      <c r="B2559" s="195"/>
      <c r="C2559" s="71"/>
      <c r="D2559" s="1904"/>
      <c r="E2559" s="1904"/>
      <c r="F2559" s="71"/>
      <c r="G2559" s="71"/>
      <c r="H2559" s="71"/>
      <c r="I2559" s="71"/>
      <c r="J2559" s="197"/>
      <c r="K2559" s="197"/>
    </row>
    <row r="2560" spans="1:11" s="6" customFormat="1">
      <c r="A2560" s="194"/>
      <c r="B2560" s="195"/>
      <c r="C2560" s="71"/>
      <c r="D2560" s="1904"/>
      <c r="E2560" s="1904"/>
      <c r="F2560" s="71"/>
      <c r="G2560" s="71"/>
      <c r="H2560" s="71"/>
      <c r="I2560" s="71"/>
      <c r="J2560" s="197"/>
      <c r="K2560" s="197"/>
    </row>
    <row r="2561" spans="1:11" s="6" customFormat="1">
      <c r="A2561" s="194"/>
      <c r="B2561" s="195"/>
      <c r="C2561" s="71"/>
      <c r="D2561" s="1904"/>
      <c r="E2561" s="1904"/>
      <c r="F2561" s="71"/>
      <c r="G2561" s="71"/>
      <c r="H2561" s="71"/>
      <c r="I2561" s="71"/>
      <c r="J2561" s="197"/>
      <c r="K2561" s="197"/>
    </row>
    <row r="2562" spans="1:11" s="6" customFormat="1">
      <c r="A2562" s="194"/>
      <c r="B2562" s="195"/>
      <c r="C2562" s="71"/>
      <c r="D2562" s="1904"/>
      <c r="E2562" s="1904"/>
      <c r="F2562" s="71"/>
      <c r="G2562" s="71"/>
      <c r="H2562" s="71"/>
      <c r="I2562" s="71"/>
      <c r="J2562" s="197"/>
      <c r="K2562" s="197"/>
    </row>
    <row r="2563" spans="1:11" s="19" customFormat="1">
      <c r="A2563" s="194"/>
      <c r="B2563" s="195"/>
      <c r="C2563" s="71"/>
      <c r="D2563" s="1904"/>
      <c r="E2563" s="1904"/>
      <c r="F2563" s="71"/>
      <c r="G2563" s="71"/>
      <c r="H2563" s="71"/>
      <c r="I2563" s="71"/>
      <c r="J2563" s="717"/>
      <c r="K2563" s="717"/>
    </row>
    <row r="2564" spans="1:11" s="19" customFormat="1">
      <c r="A2564" s="194"/>
      <c r="B2564" s="195"/>
      <c r="C2564" s="71"/>
      <c r="D2564" s="1904"/>
      <c r="E2564" s="1904"/>
      <c r="F2564" s="71"/>
      <c r="G2564" s="71"/>
      <c r="H2564" s="71"/>
      <c r="I2564" s="71"/>
      <c r="J2564" s="717"/>
      <c r="K2564" s="717"/>
    </row>
    <row r="2565" spans="1:11" s="19" customFormat="1">
      <c r="A2565" s="194"/>
      <c r="B2565" s="195"/>
      <c r="C2565" s="71"/>
      <c r="D2565" s="1904"/>
      <c r="E2565" s="1904"/>
      <c r="F2565" s="71"/>
      <c r="G2565" s="71"/>
      <c r="H2565" s="71"/>
      <c r="I2565" s="71"/>
      <c r="J2565" s="717"/>
      <c r="K2565" s="717"/>
    </row>
    <row r="2566" spans="1:11" s="19" customFormat="1">
      <c r="A2566" s="194"/>
      <c r="B2566" s="195"/>
      <c r="C2566" s="71"/>
      <c r="D2566" s="1904"/>
      <c r="E2566" s="1904"/>
      <c r="F2566" s="71"/>
      <c r="G2566" s="71"/>
      <c r="H2566" s="71"/>
      <c r="I2566" s="71"/>
      <c r="J2566" s="717"/>
      <c r="K2566" s="717"/>
    </row>
    <row r="2567" spans="1:11" s="19" customFormat="1" ht="28.5" customHeight="1">
      <c r="A2567" s="194"/>
      <c r="B2567" s="195"/>
      <c r="C2567" s="71"/>
      <c r="D2567" s="1904"/>
      <c r="E2567" s="1904"/>
      <c r="F2567" s="71"/>
      <c r="G2567" s="71"/>
      <c r="H2567" s="71"/>
      <c r="I2567" s="71"/>
      <c r="J2567" s="717"/>
      <c r="K2567" s="717"/>
    </row>
    <row r="2568" spans="1:11" s="19" customFormat="1">
      <c r="A2568" s="194"/>
      <c r="B2568" s="195"/>
      <c r="C2568" s="71"/>
      <c r="D2568" s="1904"/>
      <c r="E2568" s="1904"/>
      <c r="F2568" s="71"/>
      <c r="G2568" s="71"/>
      <c r="H2568" s="71"/>
      <c r="I2568" s="71"/>
      <c r="J2568" s="717"/>
      <c r="K2568" s="717"/>
    </row>
    <row r="2569" spans="1:11" s="19" customFormat="1" ht="18" customHeight="1">
      <c r="A2569" s="194"/>
      <c r="B2569" s="195"/>
      <c r="C2569" s="71"/>
      <c r="D2569" s="1904"/>
      <c r="E2569" s="1904"/>
      <c r="F2569" s="71"/>
      <c r="G2569" s="71"/>
      <c r="H2569" s="71"/>
      <c r="I2569" s="71"/>
      <c r="J2569" s="717"/>
      <c r="K2569" s="717"/>
    </row>
    <row r="2570" spans="1:11" s="19" customFormat="1">
      <c r="A2570" s="194"/>
      <c r="B2570" s="195"/>
      <c r="C2570" s="71"/>
      <c r="D2570" s="1904"/>
      <c r="E2570" s="1904"/>
      <c r="F2570" s="71"/>
      <c r="G2570" s="71"/>
      <c r="H2570" s="71"/>
      <c r="I2570" s="71"/>
      <c r="J2570" s="717"/>
      <c r="K2570" s="717"/>
    </row>
    <row r="2571" spans="1:11" s="19" customFormat="1" ht="21.75" customHeight="1">
      <c r="A2571" s="194"/>
      <c r="B2571" s="195"/>
      <c r="C2571" s="71"/>
      <c r="D2571" s="1904"/>
      <c r="E2571" s="1904"/>
      <c r="F2571" s="71"/>
      <c r="G2571" s="71"/>
      <c r="H2571" s="71"/>
      <c r="I2571" s="71"/>
      <c r="J2571" s="717"/>
      <c r="K2571" s="717"/>
    </row>
    <row r="2572" spans="1:11" s="6" customFormat="1">
      <c r="A2572" s="194"/>
      <c r="B2572" s="195"/>
      <c r="C2572" s="71"/>
      <c r="D2572" s="1904"/>
      <c r="E2572" s="1904"/>
      <c r="F2572" s="71"/>
      <c r="G2572" s="71"/>
      <c r="H2572" s="71"/>
      <c r="I2572" s="71"/>
      <c r="J2572" s="197"/>
      <c r="K2572" s="197"/>
    </row>
    <row r="2573" spans="1:11" s="6" customFormat="1">
      <c r="A2573" s="194"/>
      <c r="B2573" s="195"/>
      <c r="C2573" s="71"/>
      <c r="D2573" s="1904"/>
      <c r="E2573" s="1904"/>
      <c r="F2573" s="71"/>
      <c r="G2573" s="71"/>
      <c r="H2573" s="71"/>
      <c r="I2573" s="71"/>
      <c r="J2573" s="197"/>
      <c r="K2573" s="197"/>
    </row>
    <row r="2574" spans="1:11" s="6" customFormat="1">
      <c r="A2574" s="194"/>
      <c r="B2574" s="195"/>
      <c r="C2574" s="71"/>
      <c r="D2574" s="1904"/>
      <c r="E2574" s="1904"/>
      <c r="F2574" s="71"/>
      <c r="G2574" s="71"/>
      <c r="H2574" s="71"/>
      <c r="I2574" s="71"/>
      <c r="J2574" s="197"/>
      <c r="K2574" s="197"/>
    </row>
    <row r="2575" spans="1:11" s="6" customFormat="1">
      <c r="A2575" s="194"/>
      <c r="B2575" s="195"/>
      <c r="C2575" s="71"/>
      <c r="D2575" s="1904"/>
      <c r="E2575" s="1904"/>
      <c r="F2575" s="71"/>
      <c r="G2575" s="71"/>
      <c r="H2575" s="71"/>
      <c r="I2575" s="71"/>
      <c r="J2575" s="197"/>
      <c r="K2575" s="197"/>
    </row>
    <row r="2576" spans="1:11" s="6" customFormat="1">
      <c r="A2576" s="194"/>
      <c r="B2576" s="195"/>
      <c r="C2576" s="71"/>
      <c r="D2576" s="1904"/>
      <c r="E2576" s="1904"/>
      <c r="F2576" s="71"/>
      <c r="G2576" s="71"/>
      <c r="H2576" s="71"/>
      <c r="I2576" s="71"/>
      <c r="J2576" s="197"/>
      <c r="K2576" s="197"/>
    </row>
    <row r="2577" spans="1:11" s="6" customFormat="1">
      <c r="A2577" s="194"/>
      <c r="B2577" s="195"/>
      <c r="C2577" s="71"/>
      <c r="D2577" s="1904"/>
      <c r="E2577" s="1904"/>
      <c r="F2577" s="71"/>
      <c r="G2577" s="71"/>
      <c r="H2577" s="71"/>
      <c r="I2577" s="71"/>
      <c r="J2577" s="197"/>
      <c r="K2577" s="197"/>
    </row>
    <row r="2578" spans="1:11" s="6" customFormat="1">
      <c r="A2578" s="194"/>
      <c r="B2578" s="195"/>
      <c r="C2578" s="71"/>
      <c r="D2578" s="1904"/>
      <c r="E2578" s="1904"/>
      <c r="F2578" s="71"/>
      <c r="G2578" s="71"/>
      <c r="H2578" s="71"/>
      <c r="I2578" s="71"/>
      <c r="J2578" s="197"/>
      <c r="K2578" s="197"/>
    </row>
    <row r="2579" spans="1:11" s="6" customFormat="1">
      <c r="A2579" s="194"/>
      <c r="B2579" s="195"/>
      <c r="C2579" s="71"/>
      <c r="D2579" s="1904"/>
      <c r="E2579" s="1904"/>
      <c r="F2579" s="71"/>
      <c r="G2579" s="71"/>
      <c r="H2579" s="71"/>
      <c r="I2579" s="71"/>
      <c r="J2579" s="197"/>
      <c r="K2579" s="197"/>
    </row>
    <row r="2580" spans="1:11" s="6" customFormat="1">
      <c r="A2580" s="194"/>
      <c r="B2580" s="195"/>
      <c r="C2580" s="71"/>
      <c r="D2580" s="1904"/>
      <c r="E2580" s="1904"/>
      <c r="F2580" s="71"/>
      <c r="G2580" s="71"/>
      <c r="H2580" s="71"/>
      <c r="I2580" s="71"/>
      <c r="J2580" s="197"/>
      <c r="K2580" s="197"/>
    </row>
    <row r="2581" spans="1:11" s="6" customFormat="1">
      <c r="A2581" s="194"/>
      <c r="B2581" s="195"/>
      <c r="C2581" s="71"/>
      <c r="D2581" s="1904"/>
      <c r="E2581" s="1904"/>
      <c r="F2581" s="71"/>
      <c r="G2581" s="71"/>
      <c r="H2581" s="71"/>
      <c r="I2581" s="71"/>
      <c r="J2581" s="197"/>
      <c r="K2581" s="197"/>
    </row>
    <row r="2582" spans="1:11" s="6" customFormat="1">
      <c r="A2582" s="194"/>
      <c r="B2582" s="195"/>
      <c r="C2582" s="71"/>
      <c r="D2582" s="1904"/>
      <c r="E2582" s="1904"/>
      <c r="F2582" s="71"/>
      <c r="G2582" s="71"/>
      <c r="H2582" s="71"/>
      <c r="I2582" s="71"/>
      <c r="J2582" s="197"/>
      <c r="K2582" s="197"/>
    </row>
    <row r="2583" spans="1:11" s="6" customFormat="1">
      <c r="A2583" s="194"/>
      <c r="B2583" s="195"/>
      <c r="C2583" s="71"/>
      <c r="D2583" s="1904"/>
      <c r="E2583" s="1904"/>
      <c r="F2583" s="71"/>
      <c r="G2583" s="71"/>
      <c r="H2583" s="71"/>
      <c r="I2583" s="71"/>
      <c r="J2583" s="197"/>
      <c r="K2583" s="197"/>
    </row>
    <row r="2584" spans="1:11" s="6" customFormat="1">
      <c r="A2584" s="194"/>
      <c r="B2584" s="195"/>
      <c r="C2584" s="71"/>
      <c r="D2584" s="1904"/>
      <c r="E2584" s="1904"/>
      <c r="F2584" s="71"/>
      <c r="G2584" s="71"/>
      <c r="H2584" s="71"/>
      <c r="I2584" s="71"/>
      <c r="J2584" s="197"/>
      <c r="K2584" s="197"/>
    </row>
    <row r="2585" spans="1:11" s="6" customFormat="1">
      <c r="A2585" s="194"/>
      <c r="B2585" s="195"/>
      <c r="C2585" s="71"/>
      <c r="D2585" s="1904"/>
      <c r="E2585" s="1904"/>
      <c r="F2585" s="71"/>
      <c r="G2585" s="71"/>
      <c r="H2585" s="71"/>
      <c r="I2585" s="71"/>
      <c r="J2585" s="197"/>
      <c r="K2585" s="197"/>
    </row>
    <row r="2586" spans="1:11" s="6" customFormat="1">
      <c r="A2586" s="194"/>
      <c r="B2586" s="195"/>
      <c r="C2586" s="71"/>
      <c r="D2586" s="1904"/>
      <c r="E2586" s="1904"/>
      <c r="F2586" s="71"/>
      <c r="G2586" s="71"/>
      <c r="H2586" s="71"/>
      <c r="I2586" s="71"/>
      <c r="J2586" s="197"/>
      <c r="K2586" s="197"/>
    </row>
    <row r="2587" spans="1:11" s="6" customFormat="1">
      <c r="A2587" s="194"/>
      <c r="B2587" s="195"/>
      <c r="C2587" s="71"/>
      <c r="D2587" s="1904"/>
      <c r="E2587" s="1904"/>
      <c r="F2587" s="71"/>
      <c r="G2587" s="71"/>
      <c r="H2587" s="71"/>
      <c r="I2587" s="71"/>
      <c r="J2587" s="197"/>
      <c r="K2587" s="197"/>
    </row>
    <row r="2588" spans="1:11" s="6" customFormat="1">
      <c r="A2588" s="194"/>
      <c r="B2588" s="195"/>
      <c r="C2588" s="71"/>
      <c r="D2588" s="1904"/>
      <c r="E2588" s="1904"/>
      <c r="F2588" s="71"/>
      <c r="G2588" s="71"/>
      <c r="H2588" s="71"/>
      <c r="I2588" s="71"/>
      <c r="J2588" s="197"/>
      <c r="K2588" s="197"/>
    </row>
    <row r="2589" spans="1:11" s="6" customFormat="1">
      <c r="A2589" s="194"/>
      <c r="B2589" s="195"/>
      <c r="C2589" s="71"/>
      <c r="D2589" s="1904"/>
      <c r="E2589" s="1904"/>
      <c r="F2589" s="71"/>
      <c r="G2589" s="71"/>
      <c r="H2589" s="71"/>
      <c r="I2589" s="71"/>
      <c r="J2589" s="197"/>
      <c r="K2589" s="197"/>
    </row>
    <row r="2590" spans="1:11" s="6" customFormat="1">
      <c r="A2590" s="194"/>
      <c r="B2590" s="195"/>
      <c r="C2590" s="71"/>
      <c r="D2590" s="1904"/>
      <c r="E2590" s="1904"/>
      <c r="F2590" s="71"/>
      <c r="G2590" s="71"/>
      <c r="H2590" s="71"/>
      <c r="I2590" s="71"/>
      <c r="J2590" s="197"/>
      <c r="K2590" s="197"/>
    </row>
    <row r="2591" spans="1:11" s="6" customFormat="1">
      <c r="A2591" s="194"/>
      <c r="B2591" s="195"/>
      <c r="C2591" s="71"/>
      <c r="D2591" s="1904"/>
      <c r="E2591" s="1904"/>
      <c r="F2591" s="71"/>
      <c r="G2591" s="71"/>
      <c r="H2591" s="71"/>
      <c r="I2591" s="71"/>
      <c r="J2591" s="197"/>
      <c r="K2591" s="197"/>
    </row>
    <row r="2592" spans="1:11" s="6" customFormat="1">
      <c r="A2592" s="194"/>
      <c r="B2592" s="195"/>
      <c r="C2592" s="71"/>
      <c r="D2592" s="1904"/>
      <c r="E2592" s="1904"/>
      <c r="F2592" s="71"/>
      <c r="G2592" s="71"/>
      <c r="H2592" s="71"/>
      <c r="I2592" s="71"/>
      <c r="J2592" s="197"/>
      <c r="K2592" s="197"/>
    </row>
    <row r="2593" spans="1:11" s="6" customFormat="1">
      <c r="A2593" s="194"/>
      <c r="B2593" s="195"/>
      <c r="C2593" s="71"/>
      <c r="D2593" s="1904"/>
      <c r="E2593" s="1904"/>
      <c r="F2593" s="71"/>
      <c r="G2593" s="71"/>
      <c r="H2593" s="71"/>
      <c r="I2593" s="71"/>
      <c r="J2593" s="197"/>
      <c r="K2593" s="197"/>
    </row>
    <row r="2594" spans="1:11" s="6" customFormat="1">
      <c r="A2594" s="194"/>
      <c r="B2594" s="195"/>
      <c r="C2594" s="71"/>
      <c r="D2594" s="1904"/>
      <c r="E2594" s="1904"/>
      <c r="F2594" s="71"/>
      <c r="G2594" s="71"/>
      <c r="H2594" s="71"/>
      <c r="I2594" s="71"/>
      <c r="J2594" s="197"/>
      <c r="K2594" s="197"/>
    </row>
    <row r="2595" spans="1:11" s="6" customFormat="1">
      <c r="A2595" s="194"/>
      <c r="B2595" s="195"/>
      <c r="C2595" s="71"/>
      <c r="D2595" s="1904"/>
      <c r="E2595" s="1904"/>
      <c r="F2595" s="71"/>
      <c r="G2595" s="71"/>
      <c r="H2595" s="71"/>
      <c r="I2595" s="71"/>
      <c r="J2595" s="197"/>
      <c r="K2595" s="197"/>
    </row>
    <row r="2596" spans="1:11" s="6" customFormat="1">
      <c r="A2596" s="194"/>
      <c r="B2596" s="195"/>
      <c r="C2596" s="71"/>
      <c r="D2596" s="1904"/>
      <c r="E2596" s="1904"/>
      <c r="F2596" s="71"/>
      <c r="G2596" s="71"/>
      <c r="H2596" s="71"/>
      <c r="I2596" s="71"/>
      <c r="J2596" s="197"/>
      <c r="K2596" s="197"/>
    </row>
    <row r="2597" spans="1:11" s="6" customFormat="1">
      <c r="A2597" s="194"/>
      <c r="B2597" s="195"/>
      <c r="C2597" s="71"/>
      <c r="D2597" s="1904"/>
      <c r="E2597" s="1904"/>
      <c r="F2597" s="71"/>
      <c r="G2597" s="71"/>
      <c r="H2597" s="71"/>
      <c r="I2597" s="71"/>
      <c r="J2597" s="197"/>
      <c r="K2597" s="197"/>
    </row>
    <row r="2598" spans="1:11" s="6" customFormat="1">
      <c r="A2598" s="194"/>
      <c r="B2598" s="195"/>
      <c r="C2598" s="71"/>
      <c r="D2598" s="1904"/>
      <c r="E2598" s="1904"/>
      <c r="F2598" s="71"/>
      <c r="G2598" s="71"/>
      <c r="H2598" s="71"/>
      <c r="I2598" s="71"/>
      <c r="J2598" s="197"/>
      <c r="K2598" s="197"/>
    </row>
    <row r="2599" spans="1:11" s="6" customFormat="1">
      <c r="A2599" s="194"/>
      <c r="B2599" s="195"/>
      <c r="C2599" s="71"/>
      <c r="D2599" s="1904"/>
      <c r="E2599" s="1904"/>
      <c r="F2599" s="71"/>
      <c r="G2599" s="71"/>
      <c r="H2599" s="71"/>
      <c r="I2599" s="71"/>
      <c r="J2599" s="197"/>
      <c r="K2599" s="197"/>
    </row>
    <row r="2600" spans="1:11" s="6" customFormat="1">
      <c r="A2600" s="194"/>
      <c r="B2600" s="195"/>
      <c r="C2600" s="71"/>
      <c r="D2600" s="1904"/>
      <c r="E2600" s="1904"/>
      <c r="F2600" s="71"/>
      <c r="G2600" s="71"/>
      <c r="H2600" s="71"/>
      <c r="I2600" s="71"/>
      <c r="J2600" s="197"/>
      <c r="K2600" s="197"/>
    </row>
    <row r="2601" spans="1:11" s="6" customFormat="1">
      <c r="A2601" s="194"/>
      <c r="B2601" s="195"/>
      <c r="C2601" s="71"/>
      <c r="D2601" s="1904"/>
      <c r="E2601" s="1904"/>
      <c r="F2601" s="71"/>
      <c r="G2601" s="71"/>
      <c r="H2601" s="71"/>
      <c r="I2601" s="71"/>
      <c r="J2601" s="197"/>
      <c r="K2601" s="197"/>
    </row>
    <row r="2602" spans="1:11" s="6" customFormat="1">
      <c r="A2602" s="194"/>
      <c r="B2602" s="195"/>
      <c r="C2602" s="71"/>
      <c r="D2602" s="1904"/>
      <c r="E2602" s="1904"/>
      <c r="F2602" s="71"/>
      <c r="G2602" s="71"/>
      <c r="H2602" s="71"/>
      <c r="I2602" s="71"/>
      <c r="J2602" s="197"/>
      <c r="K2602" s="197"/>
    </row>
    <row r="2603" spans="1:11" s="6" customFormat="1">
      <c r="A2603" s="194"/>
      <c r="B2603" s="195"/>
      <c r="C2603" s="71"/>
      <c r="D2603" s="1904"/>
      <c r="E2603" s="1904"/>
      <c r="F2603" s="71"/>
      <c r="G2603" s="71"/>
      <c r="H2603" s="71"/>
      <c r="I2603" s="71"/>
      <c r="J2603" s="197"/>
      <c r="K2603" s="197"/>
    </row>
    <row r="2604" spans="1:11" s="6" customFormat="1">
      <c r="A2604" s="194"/>
      <c r="B2604" s="195"/>
      <c r="C2604" s="71"/>
      <c r="D2604" s="1904"/>
      <c r="E2604" s="1904"/>
      <c r="F2604" s="71"/>
      <c r="G2604" s="71"/>
      <c r="H2604" s="71"/>
      <c r="I2604" s="71"/>
      <c r="J2604" s="197"/>
      <c r="K2604" s="197"/>
    </row>
    <row r="2605" spans="1:11" s="6" customFormat="1">
      <c r="A2605" s="194"/>
      <c r="B2605" s="195"/>
      <c r="C2605" s="71"/>
      <c r="D2605" s="1904"/>
      <c r="E2605" s="1904"/>
      <c r="F2605" s="71"/>
      <c r="G2605" s="71"/>
      <c r="H2605" s="71"/>
      <c r="I2605" s="71"/>
      <c r="J2605" s="197"/>
      <c r="K2605" s="197"/>
    </row>
    <row r="2606" spans="1:11" s="6" customFormat="1">
      <c r="A2606" s="194"/>
      <c r="B2606" s="195"/>
      <c r="C2606" s="71"/>
      <c r="D2606" s="1904"/>
      <c r="E2606" s="1904"/>
      <c r="F2606" s="71"/>
      <c r="G2606" s="71"/>
      <c r="H2606" s="71"/>
      <c r="I2606" s="71"/>
      <c r="J2606" s="197"/>
      <c r="K2606" s="197"/>
    </row>
    <row r="2607" spans="1:11" s="6" customFormat="1">
      <c r="A2607" s="194"/>
      <c r="B2607" s="195"/>
      <c r="C2607" s="71"/>
      <c r="D2607" s="1904"/>
      <c r="E2607" s="1904"/>
      <c r="F2607" s="71"/>
      <c r="G2607" s="71"/>
      <c r="H2607" s="71"/>
      <c r="I2607" s="71"/>
      <c r="J2607" s="197"/>
      <c r="K2607" s="197"/>
    </row>
    <row r="2608" spans="1:11" s="6" customFormat="1">
      <c r="A2608" s="194"/>
      <c r="B2608" s="195"/>
      <c r="C2608" s="71"/>
      <c r="D2608" s="1904"/>
      <c r="E2608" s="1904"/>
      <c r="F2608" s="71"/>
      <c r="G2608" s="71"/>
      <c r="H2608" s="71"/>
      <c r="I2608" s="71"/>
      <c r="J2608" s="197"/>
      <c r="K2608" s="197"/>
    </row>
    <row r="2609" spans="1:11" s="6" customFormat="1">
      <c r="A2609" s="194"/>
      <c r="B2609" s="195"/>
      <c r="C2609" s="71"/>
      <c r="D2609" s="1904"/>
      <c r="E2609" s="1904"/>
      <c r="F2609" s="71"/>
      <c r="G2609" s="71"/>
      <c r="H2609" s="71"/>
      <c r="I2609" s="71"/>
      <c r="J2609" s="197"/>
      <c r="K2609" s="197"/>
    </row>
    <row r="2610" spans="1:11" s="6" customFormat="1">
      <c r="A2610" s="194"/>
      <c r="B2610" s="195"/>
      <c r="C2610" s="71"/>
      <c r="D2610" s="1904"/>
      <c r="E2610" s="1904"/>
      <c r="F2610" s="71"/>
      <c r="G2610" s="71"/>
      <c r="H2610" s="71"/>
      <c r="I2610" s="71"/>
      <c r="J2610" s="197"/>
      <c r="K2610" s="197"/>
    </row>
    <row r="2611" spans="1:11" s="6" customFormat="1">
      <c r="A2611" s="194"/>
      <c r="B2611" s="195"/>
      <c r="C2611" s="71"/>
      <c r="D2611" s="1904"/>
      <c r="E2611" s="1904"/>
      <c r="F2611" s="71"/>
      <c r="G2611" s="71"/>
      <c r="H2611" s="71"/>
      <c r="I2611" s="71"/>
      <c r="J2611" s="197"/>
      <c r="K2611" s="197"/>
    </row>
    <row r="2612" spans="1:11" s="6" customFormat="1">
      <c r="A2612" s="194"/>
      <c r="B2612" s="195"/>
      <c r="C2612" s="71"/>
      <c r="D2612" s="1904"/>
      <c r="E2612" s="1904"/>
      <c r="F2612" s="71"/>
      <c r="G2612" s="71"/>
      <c r="H2612" s="71"/>
      <c r="I2612" s="71"/>
      <c r="J2612" s="197"/>
      <c r="K2612" s="197"/>
    </row>
    <row r="2613" spans="1:11" s="6" customFormat="1">
      <c r="A2613" s="194"/>
      <c r="B2613" s="195"/>
      <c r="C2613" s="71"/>
      <c r="D2613" s="1904"/>
      <c r="E2613" s="1904"/>
      <c r="F2613" s="71"/>
      <c r="G2613" s="71"/>
      <c r="H2613" s="71"/>
      <c r="I2613" s="71"/>
      <c r="J2613" s="197"/>
      <c r="K2613" s="197"/>
    </row>
    <row r="2614" spans="1:11" s="6" customFormat="1">
      <c r="A2614" s="194"/>
      <c r="B2614" s="195"/>
      <c r="C2614" s="71"/>
      <c r="D2614" s="1904"/>
      <c r="E2614" s="1904"/>
      <c r="F2614" s="71"/>
      <c r="G2614" s="71"/>
      <c r="H2614" s="71"/>
      <c r="I2614" s="71"/>
      <c r="J2614" s="197"/>
      <c r="K2614" s="197"/>
    </row>
    <row r="2615" spans="1:11" s="6" customFormat="1">
      <c r="A2615" s="194"/>
      <c r="B2615" s="195"/>
      <c r="C2615" s="71"/>
      <c r="D2615" s="1904"/>
      <c r="E2615" s="1904"/>
      <c r="F2615" s="71"/>
      <c r="G2615" s="71"/>
      <c r="H2615" s="71"/>
      <c r="I2615" s="71"/>
      <c r="J2615" s="197"/>
      <c r="K2615" s="197"/>
    </row>
    <row r="2616" spans="1:11" s="6" customFormat="1">
      <c r="A2616" s="194"/>
      <c r="B2616" s="195"/>
      <c r="C2616" s="71"/>
      <c r="D2616" s="1904"/>
      <c r="E2616" s="1904"/>
      <c r="F2616" s="71"/>
      <c r="G2616" s="71"/>
      <c r="H2616" s="71"/>
      <c r="I2616" s="71"/>
      <c r="J2616" s="197"/>
      <c r="K2616" s="197"/>
    </row>
    <row r="2617" spans="1:11" s="6" customFormat="1">
      <c r="A2617" s="194"/>
      <c r="B2617" s="195"/>
      <c r="C2617" s="71"/>
      <c r="D2617" s="1904"/>
      <c r="E2617" s="1904"/>
      <c r="F2617" s="71"/>
      <c r="G2617" s="71"/>
      <c r="H2617" s="71"/>
      <c r="I2617" s="71"/>
      <c r="J2617" s="197"/>
      <c r="K2617" s="197"/>
    </row>
    <row r="2618" spans="1:11" s="6" customFormat="1">
      <c r="A2618" s="194"/>
      <c r="B2618" s="195"/>
      <c r="C2618" s="71"/>
      <c r="D2618" s="1904"/>
      <c r="E2618" s="1904"/>
      <c r="F2618" s="71"/>
      <c r="G2618" s="71"/>
      <c r="H2618" s="71"/>
      <c r="I2618" s="71"/>
      <c r="J2618" s="197"/>
      <c r="K2618" s="197"/>
    </row>
    <row r="2619" spans="1:11" s="6" customFormat="1">
      <c r="A2619" s="194"/>
      <c r="B2619" s="195"/>
      <c r="C2619" s="71"/>
      <c r="D2619" s="1904"/>
      <c r="E2619" s="1904"/>
      <c r="F2619" s="71"/>
      <c r="G2619" s="71"/>
      <c r="H2619" s="71"/>
      <c r="I2619" s="71"/>
      <c r="J2619" s="197"/>
      <c r="K2619" s="197"/>
    </row>
    <row r="2620" spans="1:11" s="6" customFormat="1">
      <c r="A2620" s="194"/>
      <c r="B2620" s="195"/>
      <c r="C2620" s="71"/>
      <c r="D2620" s="1904"/>
      <c r="E2620" s="1904"/>
      <c r="F2620" s="71"/>
      <c r="G2620" s="71"/>
      <c r="H2620" s="71"/>
      <c r="I2620" s="71"/>
      <c r="J2620" s="197"/>
      <c r="K2620" s="197"/>
    </row>
  </sheetData>
  <autoFilter ref="A13:O1619">
    <sortState ref="A229:V229">
      <sortCondition ref="B13:B1544"/>
    </sortState>
  </autoFilter>
  <mergeCells count="32">
    <mergeCell ref="J1586:J1589"/>
    <mergeCell ref="H1507:I1507"/>
    <mergeCell ref="A6:I6"/>
    <mergeCell ref="B1582:E1582"/>
    <mergeCell ref="H1582:I1582"/>
    <mergeCell ref="G1:I1"/>
    <mergeCell ref="F2:I2"/>
    <mergeCell ref="F3:I3"/>
    <mergeCell ref="A4:C4"/>
    <mergeCell ref="A5:C5"/>
    <mergeCell ref="E1671:G1671"/>
    <mergeCell ref="J1506:K1506"/>
    <mergeCell ref="A8:I8"/>
    <mergeCell ref="A10:A12"/>
    <mergeCell ref="B10:B12"/>
    <mergeCell ref="C10:C12"/>
    <mergeCell ref="D10:D12"/>
    <mergeCell ref="E10:I10"/>
    <mergeCell ref="E11:H11"/>
    <mergeCell ref="I11:I12"/>
    <mergeCell ref="A1512:A1513"/>
    <mergeCell ref="B1507:C1507"/>
    <mergeCell ref="D1507:E1507"/>
    <mergeCell ref="F1507:G1507"/>
    <mergeCell ref="J1595:J1599"/>
    <mergeCell ref="J1592:J1593"/>
    <mergeCell ref="B1673:C1673"/>
    <mergeCell ref="E1673:G1673"/>
    <mergeCell ref="B1674:C1674"/>
    <mergeCell ref="E1674:G1674"/>
    <mergeCell ref="B1675:C1675"/>
    <mergeCell ref="E1675:G1675"/>
  </mergeCells>
  <pageMargins left="0.70866141732283472" right="0.70866141732283472" top="0.74803149606299213" bottom="0.74803149606299213" header="0.31496062992125984" footer="0.31496062992125984"/>
  <pageSetup paperSize="9" scale="8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9"/>
  <sheetViews>
    <sheetView workbookViewId="0">
      <selection activeCell="D16" sqref="D16"/>
    </sheetView>
  </sheetViews>
  <sheetFormatPr defaultColWidth="9.140625" defaultRowHeight="18.75"/>
  <cols>
    <col min="1" max="1" width="6.5703125" style="317" customWidth="1"/>
    <col min="2" max="2" width="44.85546875" style="317" customWidth="1"/>
    <col min="3" max="3" width="22.42578125" style="317" customWidth="1"/>
    <col min="4" max="4" width="25.5703125" style="317" customWidth="1"/>
    <col min="5" max="16384" width="9.140625" style="317"/>
  </cols>
  <sheetData>
    <row r="1" spans="1:4">
      <c r="C1" s="318"/>
      <c r="D1" s="318"/>
    </row>
    <row r="2" spans="1:4" ht="18.75" customHeight="1">
      <c r="B2" s="2175" t="s">
        <v>5063</v>
      </c>
      <c r="C2" s="2175"/>
      <c r="D2" s="2175"/>
    </row>
    <row r="3" spans="1:4" ht="18.75" customHeight="1">
      <c r="B3" s="2175" t="s">
        <v>2376</v>
      </c>
      <c r="C3" s="2175"/>
      <c r="D3" s="2175"/>
    </row>
    <row r="4" spans="1:4" ht="39" customHeight="1">
      <c r="B4" s="2176" t="s">
        <v>5062</v>
      </c>
      <c r="C4" s="2176"/>
      <c r="D4" s="2176"/>
    </row>
    <row r="5" spans="1:4">
      <c r="A5" s="2177"/>
      <c r="B5" s="2177"/>
      <c r="C5" s="2177"/>
      <c r="D5" s="2177"/>
    </row>
    <row r="6" spans="1:4">
      <c r="D6" s="318" t="s">
        <v>533</v>
      </c>
    </row>
    <row r="7" spans="1:4" s="319" customFormat="1" ht="18.75" customHeight="1">
      <c r="A7" s="2178" t="s">
        <v>546</v>
      </c>
      <c r="B7" s="2178" t="s">
        <v>534</v>
      </c>
      <c r="C7" s="2178"/>
      <c r="D7" s="2178"/>
    </row>
    <row r="8" spans="1:4" s="319" customFormat="1" ht="79.5" customHeight="1">
      <c r="A8" s="2178"/>
      <c r="B8" s="2178"/>
      <c r="C8" s="320" t="s">
        <v>5064</v>
      </c>
      <c r="D8" s="320" t="s">
        <v>2377</v>
      </c>
    </row>
    <row r="9" spans="1:4">
      <c r="A9" s="320">
        <v>1</v>
      </c>
      <c r="B9" s="320">
        <v>2</v>
      </c>
      <c r="C9" s="320">
        <v>3</v>
      </c>
      <c r="D9" s="320">
        <v>4</v>
      </c>
    </row>
    <row r="10" spans="1:4" s="326" customFormat="1">
      <c r="A10" s="321">
        <v>1</v>
      </c>
      <c r="B10" s="322" t="s">
        <v>536</v>
      </c>
      <c r="C10" s="325">
        <f>14414+2128</f>
        <v>16542</v>
      </c>
      <c r="D10" s="324">
        <f>C10*30%</f>
        <v>4962.5999999999995</v>
      </c>
    </row>
    <row r="11" spans="1:4" s="326" customFormat="1">
      <c r="A11" s="321">
        <v>2</v>
      </c>
      <c r="B11" s="322" t="s">
        <v>538</v>
      </c>
      <c r="C11" s="323">
        <v>26054</v>
      </c>
      <c r="D11" s="324">
        <f t="shared" ref="D11:D13" si="0">C11*30%</f>
        <v>7816.2</v>
      </c>
    </row>
    <row r="12" spans="1:4" s="326" customFormat="1">
      <c r="A12" s="321">
        <v>3</v>
      </c>
      <c r="B12" s="322" t="s">
        <v>537</v>
      </c>
      <c r="C12" s="323"/>
      <c r="D12" s="324">
        <f t="shared" si="0"/>
        <v>0</v>
      </c>
    </row>
    <row r="13" spans="1:4" s="326" customFormat="1">
      <c r="A13" s="321">
        <v>4</v>
      </c>
      <c r="B13" s="322" t="s">
        <v>539</v>
      </c>
      <c r="C13" s="323">
        <v>41922</v>
      </c>
      <c r="D13" s="324">
        <f t="shared" si="0"/>
        <v>12576.6</v>
      </c>
    </row>
    <row r="14" spans="1:4" s="326" customFormat="1">
      <c r="A14" s="327"/>
      <c r="B14" s="328" t="s">
        <v>379</v>
      </c>
      <c r="C14" s="561">
        <f>SUM(C10:C13)</f>
        <v>84518</v>
      </c>
      <c r="D14" s="329">
        <f>SUM(D10:D13)</f>
        <v>25355.4</v>
      </c>
    </row>
    <row r="15" spans="1:4">
      <c r="A15" s="317" t="s">
        <v>343</v>
      </c>
    </row>
    <row r="16" spans="1:4" ht="18.75" customHeight="1">
      <c r="A16" s="2173" t="s">
        <v>540</v>
      </c>
      <c r="B16" s="2173"/>
      <c r="C16" s="2173"/>
      <c r="D16" s="330">
        <f>D18/D17</f>
        <v>0.24047458720207895</v>
      </c>
    </row>
    <row r="17" spans="1:4" ht="18.75" customHeight="1">
      <c r="A17" s="2174" t="s">
        <v>541</v>
      </c>
      <c r="B17" s="2174"/>
      <c r="C17" s="2174"/>
      <c r="D17" s="331">
        <v>105439</v>
      </c>
    </row>
    <row r="18" spans="1:4" ht="18.75" customHeight="1">
      <c r="A18" s="2174" t="s">
        <v>542</v>
      </c>
      <c r="B18" s="2174"/>
      <c r="D18" s="331">
        <f>D14</f>
        <v>25355.4</v>
      </c>
    </row>
    <row r="20" spans="1:4">
      <c r="A20" s="2174"/>
      <c r="B20" s="2174"/>
    </row>
    <row r="21" spans="1:4" ht="60.75" customHeight="1">
      <c r="A21" s="2173" t="s">
        <v>2378</v>
      </c>
      <c r="B21" s="2173"/>
      <c r="C21" s="2173"/>
      <c r="D21" s="2173"/>
    </row>
    <row r="22" spans="1:4" ht="44.25" customHeight="1">
      <c r="A22" s="2173" t="s">
        <v>2379</v>
      </c>
      <c r="B22" s="2173"/>
      <c r="C22" s="2173"/>
      <c r="D22" s="2173"/>
    </row>
    <row r="23" spans="1:4" ht="47.25" customHeight="1">
      <c r="A23" s="2173" t="s">
        <v>2380</v>
      </c>
      <c r="B23" s="2173"/>
      <c r="C23" s="2173"/>
      <c r="D23" s="2173"/>
    </row>
    <row r="24" spans="1:4" s="560" customFormat="1">
      <c r="A24" s="559"/>
      <c r="B24" s="559"/>
      <c r="C24" s="559"/>
      <c r="D24" s="559"/>
    </row>
    <row r="25" spans="1:4" s="332" customFormat="1">
      <c r="B25" s="333" t="s">
        <v>2381</v>
      </c>
      <c r="C25" s="334"/>
      <c r="D25" s="334"/>
    </row>
    <row r="26" spans="1:4" s="332" customFormat="1">
      <c r="B26" s="333"/>
      <c r="C26" s="335"/>
      <c r="D26" s="335"/>
    </row>
    <row r="27" spans="1:4" s="332" customFormat="1">
      <c r="B27" s="333"/>
      <c r="C27" s="334"/>
      <c r="D27" s="334"/>
    </row>
    <row r="28" spans="1:4" s="332" customFormat="1">
      <c r="B28" s="333" t="s">
        <v>2382</v>
      </c>
      <c r="C28" s="334"/>
      <c r="D28" s="334"/>
    </row>
    <row r="29" spans="1:4" s="339" customFormat="1">
      <c r="A29" s="336"/>
      <c r="B29" s="337"/>
      <c r="C29" s="338"/>
      <c r="D29" s="338"/>
    </row>
  </sheetData>
  <mergeCells count="14">
    <mergeCell ref="B2:D2"/>
    <mergeCell ref="B3:D3"/>
    <mergeCell ref="B4:D4"/>
    <mergeCell ref="A5:D5"/>
    <mergeCell ref="A7:A8"/>
    <mergeCell ref="B7:B8"/>
    <mergeCell ref="C7:D7"/>
    <mergeCell ref="A23:D23"/>
    <mergeCell ref="A16:C16"/>
    <mergeCell ref="A18:B18"/>
    <mergeCell ref="A20:B20"/>
    <mergeCell ref="A21:D21"/>
    <mergeCell ref="A22:D22"/>
    <mergeCell ref="A17:C17"/>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3</vt:i4>
      </vt:variant>
    </vt:vector>
  </HeadingPairs>
  <TitlesOfParts>
    <vt:vector size="13" baseType="lpstr">
      <vt:lpstr>ОБЩИЙ прейскурант (Прил.1)</vt:lpstr>
      <vt:lpstr>Приложение 2</vt:lpstr>
      <vt:lpstr>сводн.данные</vt:lpstr>
      <vt:lpstr>общ.калькуляция</vt:lpstr>
      <vt:lpstr>мат.затр</vt:lpstr>
      <vt:lpstr>тарифик</vt:lpstr>
      <vt:lpstr>амортизация</vt:lpstr>
      <vt:lpstr>норма времени</vt:lpstr>
      <vt:lpstr>накл расходы</vt:lpstr>
      <vt:lpstr>командир расх</vt:lpstr>
      <vt:lpstr>'ОБЩИЙ прейскурант (Прил.1)'!Заголовки_для_печати</vt:lpstr>
      <vt:lpstr>'ОБЩИЙ прейскурант (Прил.1)'!Область_печати</vt:lpstr>
      <vt:lpstr>'Приложение 2'!Область_печати</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2024-04-25T06:51:22Z</dcterms:modified>
</cp:coreProperties>
</file>